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MySettings\Desktop\package\"/>
    </mc:Choice>
  </mc:AlternateContent>
  <bookViews>
    <workbookView xWindow="-150" yWindow="-90" windowWidth="25350" windowHeight="6570" tabRatio="821" activeTab="2"/>
  </bookViews>
  <sheets>
    <sheet name="Supervisory information" sheetId="126" r:id="rId1"/>
    <sheet name="Checks" sheetId="121" r:id="rId2"/>
    <sheet name="General Info" sheetId="1" r:id="rId3"/>
    <sheet name="Requirements" sheetId="125" r:id="rId4"/>
    <sheet name="DefCap" sheetId="56" r:id="rId5"/>
    <sheet name="DefCap-MI" sheetId="66" r:id="rId6"/>
    <sheet name="TLAC holdings" sheetId="103" r:id="rId7"/>
    <sheet name="DefCap-Provisioning" sheetId="118" r:id="rId8"/>
    <sheet name="TLAC" sheetId="92" r:id="rId9"/>
    <sheet name="Leverage Ratio" sheetId="141" r:id="rId10"/>
    <sheet name="NSFR" sheetId="30" r:id="rId11"/>
    <sheet name="Credit risk (SA)" sheetId="123" r:id="rId12"/>
    <sheet name="Credit risk (IRB)" sheetId="124" r:id="rId13"/>
    <sheet name="Securitisation" sheetId="112" r:id="rId14"/>
    <sheet name="CCR and CVA" sheetId="122" r:id="rId15"/>
    <sheet name="TB" sheetId="107" r:id="rId16"/>
    <sheet name="TB SA Current" sheetId="116" r:id="rId17"/>
    <sheet name="TB SA FRTB" sheetId="117" r:id="rId18"/>
    <sheet name="TB risk class" sheetId="145" r:id="rId19"/>
    <sheet name="TB IMA Backtesting-P&amp;L" sheetId="115" r:id="rId20"/>
    <sheet name="OpRisk" sheetId="127" r:id="rId21"/>
    <sheet name="Sovereign exposures" sheetId="114" r:id="rId22"/>
    <sheet name="Parameters" sheetId="20" r:id="rId23"/>
    <sheet name="g_girr" sheetId="129" r:id="rId24"/>
    <sheet name="g_csrns" sheetId="130" r:id="rId25"/>
    <sheet name="g_csrs" sheetId="131" r:id="rId26"/>
    <sheet name="g_eq" sheetId="132" r:id="rId27"/>
    <sheet name="g_com" sheetId="133" r:id="rId28"/>
    <sheet name="g_fx" sheetId="134" r:id="rId29"/>
    <sheet name="g_fx_v" sheetId="135" r:id="rId30"/>
    <sheet name="r_girr" sheetId="136" r:id="rId31"/>
    <sheet name="r_csrns" sheetId="137" r:id="rId32"/>
    <sheet name="r_csrs" sheetId="138" r:id="rId33"/>
    <sheet name="r_eq" sheetId="139" r:id="rId34"/>
    <sheet name="r_com" sheetId="140" r:id="rId35"/>
    <sheet name="fx_triang" sheetId="143" r:id="rId36"/>
  </sheets>
  <definedNames>
    <definedName name="_Ref469673923" localSheetId="1">Checks!$J$273</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Parameters!$D$440:$D$441</definedName>
    <definedName name="Enforceability">Parameters!$D$525:$D$528</definedName>
    <definedName name="g_com">g_com!$B$2:$L$12</definedName>
    <definedName name="g_csrns">g_csrns!$B$2:$P$16</definedName>
    <definedName name="g_csrs">g_csrs!$B$2:$Y$25</definedName>
    <definedName name="g_eq">g_eq!$B$2:$K$11</definedName>
    <definedName name="g_fx">g_fx!$B$2:$BO$67</definedName>
    <definedName name="g_fx_v">g_fx_v!$B$2:$AH$34</definedName>
    <definedName name="g_girr">g_girr!$B$2:$AS$45</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Parameters!$D$442:$D$443</definedName>
    <definedName name="LeverageRatioPanelM">Parameters!$D$290:$D$294</definedName>
    <definedName name="LeverageRatioPanelMfrequency">Parameters!$D$295:$D$298</definedName>
    <definedName name="LRaPricing">Parameters!$D$533:$D$534</definedName>
    <definedName name="LRaServices">Parameters!$D$529:$D$530</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14">'CCR and CVA'!$1:$51,'CCR and CVA'!$A$2:$I$1048576</definedName>
    <definedName name="_xlnm.Print_Area" localSheetId="1">Checks!$A$1:$T$198,Checks!$199:$265,Checks!$A$266:$T$300,Checks!$A$302:$AN$336</definedName>
    <definedName name="_xlnm.Print_Area" localSheetId="11">'Credit risk (SA)'!$A$1:$AH$143,'Credit risk (SA)'!$A$144:$J$153,'Credit risk (SA)'!#REF!,'Credit risk (SA)'!#REF!,'Credit risk (SA)'!#REF!,'Credit risk (SA)'!#REF!</definedName>
    <definedName name="_xlnm.Print_Area" localSheetId="4">DefCap!$A$1:$G$123</definedName>
    <definedName name="_xlnm.Print_Area" localSheetId="5">'DefCap-MI'!$A$1:$AI$32</definedName>
    <definedName name="_xlnm.Print_Area" localSheetId="7">'DefCap-Provisioning'!$A$1:$I$119</definedName>
    <definedName name="_xlnm.Print_Area" localSheetId="2">'General Info'!$A$1:$J$88</definedName>
    <definedName name="_xlnm.Print_Area" localSheetId="9">'Leverage Ratio'!$A$1:$L$189,'Leverage Ratio'!$181:$1048576</definedName>
    <definedName name="_xlnm.Print_Area" localSheetId="10">NSFR!$A$1:$P$400</definedName>
    <definedName name="_xlnm.Print_Area" localSheetId="20">OpRisk!$A$1:$O$150</definedName>
    <definedName name="_xlnm.Print_Area" localSheetId="22">Parameters!$A:$J</definedName>
    <definedName name="_xlnm.Print_Area" localSheetId="3">Requirements!$A$1:$AB$114,Requirements!$A$115:$K$140</definedName>
    <definedName name="_xlnm.Print_Area" localSheetId="13">Securitisation!$A$1:$Q$55</definedName>
    <definedName name="_xlnm.Print_Area" localSheetId="21">'Sovereign exposures'!$A$1:$Q$21,'Sovereign exposures'!$A$22:$AD$67,'Sovereign exposures'!$A$68:$T$1048576</definedName>
    <definedName name="_xlnm.Print_Area" localSheetId="0">'Supervisory information'!$A$1:$E$57</definedName>
    <definedName name="_xlnm.Print_Area" localSheetId="15">TB!$A$1:$J$349</definedName>
    <definedName name="_xlnm.Print_Area" localSheetId="19">'TB IMA Backtesting-P&amp;L'!$A$1:$ER$732</definedName>
    <definedName name="_xlnm.Print_Area" localSheetId="18">'TB risk class'!$A$1:$N$35,'TB risk class'!$A$36:$EH$89,'TB risk class'!$A$90:$I$104,'TB risk class'!$A$105:$BB$130,'TB risk class'!$A$131:$I$145,'TB risk class'!$A$146:$BB$180,'TB risk class'!$A$181:$I$195,'TB risk class'!$A$196:$AX$214,'TB risk class'!$A$215:$I$229,'TB risk class'!$A$230:$BB$265,'TB risk class'!$A$266:$AL$341,'TB risk class'!$A$342:$I$356</definedName>
    <definedName name="_xlnm.Print_Area" localSheetId="16">'TB SA Current'!$A$1:$G$64</definedName>
    <definedName name="_xlnm.Print_Area" localSheetId="17">'TB SA FRTB'!$A:$N</definedName>
    <definedName name="_xlnm.Print_Area" localSheetId="8">TLAC!$A$1:$E$32</definedName>
    <definedName name="_xlnm.Print_Area" localSheetId="6">'TLAC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9">'Leverage Ratio'!$A:$C</definedName>
    <definedName name="_xlnm.Print_Titles" localSheetId="20">OpRisk!$A:$B,OpRisk!$1:$1</definedName>
    <definedName name="_xlnm.Print_Titles" localSheetId="22">Parameters!$1:$1</definedName>
    <definedName name="_xlnm.Print_Titles" localSheetId="3">Requirements!$A:$B</definedName>
    <definedName name="_xlnm.Print_Titles" localSheetId="21">'Sovereign exposures'!$A:$C</definedName>
    <definedName name="_xlnm.Print_Titles" localSheetId="0">'Supervisory information'!$A:$B</definedName>
    <definedName name="_xlnm.Print_Titles" localSheetId="15">TB!$A:$E</definedName>
    <definedName name="_xlnm.Print_Titles" localSheetId="19">'TB IMA Backtesting-P&amp;L'!$B:$C</definedName>
    <definedName name="_xlnm.Print_Titles" localSheetId="18">'TB risk class'!$A:$E</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Parameters!$D$461:$D$471</definedName>
    <definedName name="QNumericZ10">Parameters!$C$320:$C$330</definedName>
    <definedName name="QNumericZ100">Parameters!$C$320:$C$420</definedName>
    <definedName name="RegDesks">Parameters!$D$299:$D$319</definedName>
    <definedName name="SACCRCEM">Parameters!$D$432:$D$433</definedName>
    <definedName name="SlottingUsage">Parameters!$D$436:$D$439</definedName>
    <definedName name="SovereignEntity">Parameters!$D$535:$D$539</definedName>
    <definedName name="SovereignJurisdiction">Parameters!$D$540:$D$570</definedName>
    <definedName name="SovereignRatingBucket">Parameters!$D$571:$D$576</definedName>
    <definedName name="SurplusShortfall">Parameters!$D$444:$D$445</definedName>
    <definedName name="SurveyBPrange2">Parameters!$D$446:$D$457</definedName>
    <definedName name="SurveyIncDecSame">Parameters!$D$458:$D$460</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1" hidden="1">Checks!$A$1:$N$336</definedName>
    <definedName name="Z_15489521_78C1_4B59_8BC9_AACD7EBC6362_.wvu.PrintArea" localSheetId="4" hidden="1">DefCap!#REF!</definedName>
    <definedName name="Z_15489521_78C1_4B59_8BC9_AACD7EBC6362_.wvu.PrintArea" localSheetId="5" hidden="1">'DefCap-MI'!#REF!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15489521_78C1_4B59_8BC9_AACD7EBC6362_.wvu.PrintTitles" localSheetId="5" hidden="1">'DefCap-MI'!#REF!</definedName>
    <definedName name="Z_3D2E4C4C_55B0_42AD_9B20_28C028F4BEE7_.wvu.Cols" localSheetId="1" hidden="1">Checks!$X:$XFD</definedName>
    <definedName name="Z_3D2E4C4C_55B0_42AD_9B20_28C028F4BEE7_.wvu.Cols" localSheetId="4" hidden="1">DefCap!$H:$XFD</definedName>
    <definedName name="Z_3D2E4C4C_55B0_42AD_9B20_28C028F4BEE7_.wvu.Cols" localSheetId="5" hidden="1">'DefCap-MI'!$AJ:$XFD</definedName>
    <definedName name="Z_3D2E4C4C_55B0_42AD_9B20_28C028F4BEE7_.wvu.Cols" localSheetId="2" hidden="1">'General Info'!#REF!</definedName>
    <definedName name="Z_3D2E4C4C_55B0_42AD_9B20_28C028F4BEE7_.wvu.Cols" localSheetId="10" hidden="1">NSFR!$Q:$XFD</definedName>
    <definedName name="Z_3D2E4C4C_55B0_42AD_9B20_28C028F4BEE7_.wvu.Cols" localSheetId="22" hidden="1">Parameters!$K:$XFD</definedName>
    <definedName name="Z_3D2E4C4C_55B0_42AD_9B20_28C028F4BEE7_.wvu.Cols" localSheetId="0" hidden="1">'Supervisory information'!#REF!</definedName>
    <definedName name="Z_3D2E4C4C_55B0_42AD_9B20_28C028F4BEE7_.wvu.Cols" localSheetId="19" hidden="1">'TB IMA Backtesting-P&amp;L'!$ES:$XFD</definedName>
    <definedName name="Z_3D2E4C4C_55B0_42AD_9B20_28C028F4BEE7_.wvu.Cols" localSheetId="16" hidden="1">'TB SA Current'!$H:$XFD</definedName>
    <definedName name="Z_3D2E4C4C_55B0_42AD_9B20_28C028F4BEE7_.wvu.Cols" localSheetId="17" hidden="1">'TB SA FRTB'!$O:$XFD</definedName>
    <definedName name="Z_3D2E4C4C_55B0_42AD_9B20_28C028F4BEE7_.wvu.Cols" localSheetId="8" hidden="1">TLAC!$F:$XFD</definedName>
    <definedName name="Z_3D2E4C4C_55B0_42AD_9B20_28C028F4BEE7_.wvu.Cols" localSheetId="6" hidden="1">'TLAC holdings'!$H:$XFD</definedName>
    <definedName name="Z_3D2E4C4C_55B0_42AD_9B20_28C028F4BEE7_.wvu.PrintArea" localSheetId="1" hidden="1">Checks!$A:$W</definedName>
    <definedName name="Z_3D2E4C4C_55B0_42AD_9B20_28C028F4BEE7_.wvu.PrintArea" localSheetId="4" hidden="1">DefCap!$A$1:$G$123</definedName>
    <definedName name="Z_3D2E4C4C_55B0_42AD_9B20_28C028F4BEE7_.wvu.PrintArea" localSheetId="5" hidden="1">'DefCap-MI'!$A$1:$AI$32</definedName>
    <definedName name="Z_3D2E4C4C_55B0_42AD_9B20_28C028F4BEE7_.wvu.PrintArea" localSheetId="2" hidden="1">'General Info'!$A$1:$J$88</definedName>
    <definedName name="Z_3D2E4C4C_55B0_42AD_9B20_28C028F4BEE7_.wvu.PrintArea" localSheetId="10" hidden="1">NSFR!$A$1:$P$379</definedName>
    <definedName name="Z_3D2E4C4C_55B0_42AD_9B20_28C028F4BEE7_.wvu.PrintArea" localSheetId="22" hidden="1">Parameters!$A:$J</definedName>
    <definedName name="Z_3D2E4C4C_55B0_42AD_9B20_28C028F4BEE7_.wvu.PrintArea" localSheetId="0" hidden="1">'Supervisory information'!$A$1:$E$57</definedName>
    <definedName name="Z_3D2E4C4C_55B0_42AD_9B20_28C028F4BEE7_.wvu.PrintArea" localSheetId="15" hidden="1">TB!$A$1:$H$129,TB!#REF!,TB!$A$247:$E$349</definedName>
    <definedName name="Z_3D2E4C4C_55B0_42AD_9B20_28C028F4BEE7_.wvu.PrintArea" localSheetId="19" hidden="1">'TB IMA Backtesting-P&amp;L'!$A$1:$ER$732</definedName>
    <definedName name="Z_3D2E4C4C_55B0_42AD_9B20_28C028F4BEE7_.wvu.PrintArea" localSheetId="16" hidden="1">'TB SA Current'!$A$1:$G$64</definedName>
    <definedName name="Z_3D2E4C4C_55B0_42AD_9B20_28C028F4BEE7_.wvu.PrintArea" localSheetId="17" hidden="1">'TB SA FRTB'!$A$1:$M$129,'TB SA FRTB'!$A$130:$M$134,'TB SA FRTB'!$A$135:$N$177</definedName>
    <definedName name="Z_3D2E4C4C_55B0_42AD_9B20_28C028F4BEE7_.wvu.PrintArea" localSheetId="8" hidden="1">TLAC!$A$1:$E$32</definedName>
    <definedName name="Z_3D2E4C4C_55B0_42AD_9B20_28C028F4BEE7_.wvu.PrintArea" localSheetId="6" hidden="1">'TLAC holdings'!$A$1:$G$8</definedName>
    <definedName name="Z_3D2E4C4C_55B0_42AD_9B20_28C028F4BEE7_.wvu.PrintTitles" localSheetId="1" hidden="1">Checks!$1:$1</definedName>
    <definedName name="Z_3D2E4C4C_55B0_42AD_9B20_28C028F4BEE7_.wvu.PrintTitles" localSheetId="2" hidden="1">'General Info'!$A:$B</definedName>
    <definedName name="Z_3D2E4C4C_55B0_42AD_9B20_28C028F4BEE7_.wvu.PrintTitles" localSheetId="22" hidden="1">Parameters!$1:$1</definedName>
    <definedName name="Z_3D2E4C4C_55B0_42AD_9B20_28C028F4BEE7_.wvu.PrintTitles" localSheetId="0" hidden="1">'Supervisory information'!$A:$B</definedName>
    <definedName name="Z_3D2E4C4C_55B0_42AD_9B20_28C028F4BEE7_.wvu.PrintTitles" localSheetId="19" hidden="1">'TB IMA Backtesting-P&amp;L'!$B:$C</definedName>
    <definedName name="Z_3D2E4C4C_55B0_42AD_9B20_28C028F4BEE7_.wvu.Rows" localSheetId="1" hidden="1">Checks!$337:$1048576</definedName>
    <definedName name="Z_3D2E4C4C_55B0_42AD_9B20_28C028F4BEE7_.wvu.Rows" localSheetId="4" hidden="1">DefCap!$124:$1048576</definedName>
    <definedName name="Z_3D2E4C4C_55B0_42AD_9B20_28C028F4BEE7_.wvu.Rows" localSheetId="5" hidden="1">'DefCap-MI'!$33:$1048576</definedName>
    <definedName name="Z_3D2E4C4C_55B0_42AD_9B20_28C028F4BEE7_.wvu.Rows" localSheetId="2" hidden="1">'General Info'!$105:$1048576,'General Info'!$89:$104</definedName>
    <definedName name="Z_3D2E4C4C_55B0_42AD_9B20_28C028F4BEE7_.wvu.Rows" localSheetId="10" hidden="1">NSFR!$405:$1048576,NSFR!$401:$404</definedName>
    <definedName name="Z_3D2E4C4C_55B0_42AD_9B20_28C028F4BEE7_.wvu.Rows" localSheetId="22" hidden="1">Parameters!$593:$1048576,Parameters!$572:$592</definedName>
    <definedName name="Z_3D2E4C4C_55B0_42AD_9B20_28C028F4BEE7_.wvu.Rows" localSheetId="0" hidden="1">'Supervisory information'!$74:$1048576,'Supervisory information'!$58:$73</definedName>
    <definedName name="Z_3D2E4C4C_55B0_42AD_9B20_28C028F4BEE7_.wvu.Rows" localSheetId="19" hidden="1">'TB IMA Backtesting-P&amp;L'!$1044:$1048576,'TB IMA Backtesting-P&amp;L'!$733:$837</definedName>
    <definedName name="Z_3D2E4C4C_55B0_42AD_9B20_28C028F4BEE7_.wvu.Rows" localSheetId="16" hidden="1">'TB SA Current'!$152:$1048576,'TB SA Current'!$65:$151</definedName>
    <definedName name="Z_3D2E4C4C_55B0_42AD_9B20_28C028F4BEE7_.wvu.Rows" localSheetId="17" hidden="1">'TB SA FRTB'!$597:$1048576,'TB SA FRTB'!$156:$457</definedName>
    <definedName name="Z_3D2E4C4C_55B0_42AD_9B20_28C028F4BEE7_.wvu.Rows" localSheetId="8" hidden="1">TLAC!$39:$1048576,TLAC!$33:$38</definedName>
    <definedName name="Z_3D2E4C4C_55B0_42AD_9B20_28C028F4BEE7_.wvu.Rows" localSheetId="6" hidden="1">'TLAC holdings'!$15:$1048576,'TLAC holdings'!$9:$14</definedName>
    <definedName name="Z_53E8D147_A870_4F3F_BF63_24587CEF7636_.wvu.PrintArea" localSheetId="1" hidden="1">Checks!$A$1:$N$336</definedName>
    <definedName name="Z_53E8D147_A870_4F3F_BF63_24587CEF7636_.wvu.PrintArea" localSheetId="4" hidden="1">DefCap!#REF!</definedName>
    <definedName name="Z_53E8D147_A870_4F3F_BF63_24587CEF7636_.wvu.PrintArea" localSheetId="5" hidden="1">'DefCap-MI'!#REF!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5" hidden="1">'DefCap-MI'!#REF!</definedName>
    <definedName name="Z_53E8D147_A870_4F3F_BF63_24587CEF7636_.wvu.PrintTitles" localSheetId="10" hidden="1">NSFR!#REF!</definedName>
    <definedName name="Z_7608A575_AD39_4DFE_B654_965E0A886A86_.wvu.PrintArea" localSheetId="1" hidden="1">Checks!$A$1:$N$336</definedName>
    <definedName name="Z_7608A575_AD39_4DFE_B654_965E0A886A86_.wvu.PrintArea" localSheetId="4" hidden="1">DefCap!#REF!</definedName>
    <definedName name="Z_7608A575_AD39_4DFE_B654_965E0A886A86_.wvu.PrintArea" localSheetId="5" hidden="1">'DefCap-MI'!#REF!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 name="Z_7608A575_AD39_4DFE_B654_965E0A886A86_.wvu.PrintTitles" localSheetId="5" hidden="1">'DefCap-MI'!#REF!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I171" i="141" l="1"/>
  <c r="H256" i="145" l="1"/>
  <c r="H255" i="145"/>
  <c r="H254" i="145"/>
  <c r="F185" i="145"/>
  <c r="G184" i="145"/>
  <c r="I184" i="145"/>
  <c r="H184" i="145"/>
  <c r="H186" i="145"/>
  <c r="H185" i="145"/>
  <c r="H220" i="145"/>
  <c r="H219" i="145"/>
  <c r="H218" i="145"/>
  <c r="AB155" i="145" l="1"/>
  <c r="M21" i="122" l="1"/>
  <c r="X31" i="122"/>
  <c r="W31" i="122"/>
  <c r="R31" i="122"/>
  <c r="Q31" i="122"/>
  <c r="L31" i="122"/>
  <c r="K31" i="122"/>
  <c r="E31" i="122"/>
  <c r="Z41" i="122" l="1"/>
  <c r="Y41" i="122"/>
  <c r="T41" i="122"/>
  <c r="S41" i="122"/>
  <c r="N41" i="122"/>
  <c r="M41" i="122"/>
  <c r="C21" i="122"/>
  <c r="N21" i="122"/>
  <c r="V41" i="122"/>
  <c r="U41" i="122"/>
  <c r="P41" i="122"/>
  <c r="O41" i="122"/>
  <c r="I41" i="122"/>
  <c r="J41" i="122"/>
  <c r="C41" i="122"/>
  <c r="F21" i="122"/>
  <c r="E21" i="122"/>
  <c r="D21" i="122"/>
  <c r="G275" i="145" l="1"/>
  <c r="AZ59" i="124" l="1"/>
  <c r="AX59" i="124"/>
  <c r="AW59" i="124"/>
  <c r="AV59" i="124"/>
  <c r="AU59" i="124"/>
  <c r="AT59" i="124"/>
  <c r="AS59" i="124"/>
  <c r="AR59" i="124"/>
  <c r="AQ59" i="124"/>
  <c r="AP59" i="124"/>
  <c r="BV57" i="124"/>
  <c r="BU57" i="124"/>
  <c r="BT57" i="124"/>
  <c r="BS57" i="124"/>
  <c r="BR57" i="124"/>
  <c r="BP57" i="124"/>
  <c r="BO57" i="124"/>
  <c r="BN57" i="124"/>
  <c r="BM57" i="124"/>
  <c r="BL57" i="124"/>
  <c r="BU59" i="124"/>
  <c r="BQ59" i="124"/>
  <c r="BU58" i="124"/>
  <c r="BQ58" i="124"/>
  <c r="BQ57" i="124" s="1"/>
  <c r="I53" i="124"/>
  <c r="I52" i="124"/>
  <c r="I51" i="124"/>
  <c r="L50" i="124"/>
  <c r="K50" i="124"/>
  <c r="J50" i="124"/>
  <c r="H50" i="124"/>
  <c r="G50" i="124"/>
  <c r="F50" i="124"/>
  <c r="E50" i="124"/>
  <c r="D50" i="124"/>
  <c r="C50" i="124"/>
  <c r="CF50" i="124"/>
  <c r="CE50" i="124"/>
  <c r="CD50" i="124"/>
  <c r="I50" i="124" l="1"/>
  <c r="D97" i="122"/>
  <c r="C97" i="122"/>
  <c r="E84" i="122"/>
  <c r="E83" i="122"/>
  <c r="H11" i="122"/>
  <c r="G11" i="122"/>
  <c r="F11" i="122"/>
  <c r="E11" i="122"/>
  <c r="D11" i="122"/>
  <c r="C11" i="122"/>
  <c r="H5" i="122"/>
  <c r="G5" i="122"/>
  <c r="F5" i="122"/>
  <c r="E5" i="122"/>
  <c r="D5" i="122"/>
  <c r="C5" i="122"/>
  <c r="E92" i="122" l="1"/>
  <c r="E97" i="122"/>
  <c r="X41" i="122"/>
  <c r="W41" i="122"/>
  <c r="Z31" i="122"/>
  <c r="Y31" i="122"/>
  <c r="Z21" i="122"/>
  <c r="Y21" i="122"/>
  <c r="X21" i="122"/>
  <c r="W21" i="122"/>
  <c r="V21" i="122"/>
  <c r="U21" i="122"/>
  <c r="O21" i="122"/>
  <c r="R41" i="122"/>
  <c r="Q41" i="122"/>
  <c r="L41" i="122"/>
  <c r="K41" i="122"/>
  <c r="T31" i="122"/>
  <c r="S31" i="122"/>
  <c r="N31" i="122"/>
  <c r="M31" i="122"/>
  <c r="T21" i="122"/>
  <c r="S21" i="122"/>
  <c r="R21" i="122"/>
  <c r="Q21" i="122"/>
  <c r="P21" i="122"/>
  <c r="L21" i="122"/>
  <c r="K21" i="122"/>
  <c r="J21" i="122"/>
  <c r="I21" i="122"/>
  <c r="G21" i="122" l="1"/>
  <c r="H21" i="122" l="1"/>
  <c r="D101" i="122" s="1"/>
  <c r="F41" i="122"/>
  <c r="E41" i="122"/>
  <c r="D41" i="122"/>
  <c r="D100" i="122" s="1"/>
  <c r="G41" i="122"/>
  <c r="H41" i="122"/>
  <c r="H31" i="122"/>
  <c r="G31" i="122"/>
  <c r="C100" i="122" l="1"/>
  <c r="F31" i="122"/>
  <c r="D102" i="122" s="1"/>
  <c r="I7" i="112" l="1"/>
  <c r="I5" i="112"/>
  <c r="M90" i="127" l="1"/>
  <c r="M85" i="127"/>
  <c r="L90" i="127"/>
  <c r="L85" i="127"/>
  <c r="C149" i="127"/>
  <c r="N127" i="127"/>
  <c r="M127" i="127"/>
  <c r="L127" i="127"/>
  <c r="K127" i="127"/>
  <c r="J127" i="127"/>
  <c r="I127" i="127"/>
  <c r="H127" i="127"/>
  <c r="G127" i="127"/>
  <c r="F127" i="127"/>
  <c r="E127" i="127"/>
  <c r="D127" i="127"/>
  <c r="C127" i="127"/>
  <c r="B121" i="127"/>
  <c r="N113" i="127"/>
  <c r="M113" i="127"/>
  <c r="L113" i="127"/>
  <c r="K113" i="127"/>
  <c r="J113" i="127"/>
  <c r="I113" i="127"/>
  <c r="H113" i="127"/>
  <c r="G113" i="127"/>
  <c r="F113" i="127"/>
  <c r="E113" i="127"/>
  <c r="D113" i="127"/>
  <c r="C113" i="127"/>
  <c r="N108" i="127"/>
  <c r="M108" i="127"/>
  <c r="L108" i="127"/>
  <c r="K108" i="127"/>
  <c r="J108" i="127"/>
  <c r="I108" i="127"/>
  <c r="H108" i="127"/>
  <c r="G108" i="127"/>
  <c r="F108" i="127"/>
  <c r="E108" i="127"/>
  <c r="D108" i="127"/>
  <c r="C108" i="127"/>
  <c r="B108" i="127"/>
  <c r="N124" i="127"/>
  <c r="N111" i="127"/>
  <c r="N103" i="127"/>
  <c r="N28" i="127"/>
  <c r="E110" i="127"/>
  <c r="E123" i="127"/>
  <c r="E102" i="127"/>
  <c r="E27" i="127"/>
  <c r="K39" i="124" l="1"/>
  <c r="H80" i="125" l="1"/>
  <c r="H79" i="125"/>
  <c r="AD249" i="145" l="1" a="1"/>
  <c r="AD249" i="145" s="1"/>
  <c r="AC249" i="145" a="1"/>
  <c r="AC249" i="145" s="1"/>
  <c r="AB249" i="145"/>
  <c r="AE249" i="145" s="1" a="1"/>
  <c r="AE249" i="145" s="1"/>
  <c r="AB249" i="145" a="1"/>
  <c r="H249" i="145" a="1"/>
  <c r="H249" i="145" s="1"/>
  <c r="G256" i="145" s="1" a="1"/>
  <c r="G256" i="145" s="1"/>
  <c r="G249" i="145" a="1"/>
  <c r="G249" i="145" s="1"/>
  <c r="F249" i="145"/>
  <c r="AD248" i="145" a="1"/>
  <c r="AD248" i="145" s="1"/>
  <c r="AG248" i="145" s="1" a="1"/>
  <c r="AG248" i="145" s="1"/>
  <c r="AC248" i="145" a="1"/>
  <c r="AC248" i="145" s="1"/>
  <c r="AF248" i="145" s="1" a="1"/>
  <c r="AF248" i="145" s="1"/>
  <c r="AB248" i="145"/>
  <c r="AB248" i="145" a="1"/>
  <c r="H248" i="145" a="1"/>
  <c r="H248" i="145" s="1"/>
  <c r="G248" i="145"/>
  <c r="G248" i="145" a="1"/>
  <c r="F248" i="145"/>
  <c r="AD247" i="145" a="1"/>
  <c r="AD247" i="145" s="1"/>
  <c r="AG247" i="145" s="1" a="1"/>
  <c r="AG247" i="145" s="1"/>
  <c r="AC247" i="145" a="1"/>
  <c r="AC247" i="145" s="1"/>
  <c r="AB247" i="145" a="1"/>
  <c r="AB247" i="145" s="1"/>
  <c r="AE247" i="145" s="1" a="1"/>
  <c r="AE247" i="145" s="1"/>
  <c r="H247" i="145"/>
  <c r="H247" i="145" a="1"/>
  <c r="G247" i="145" a="1"/>
  <c r="G247" i="145" s="1"/>
  <c r="F247" i="145"/>
  <c r="AD246" i="145" a="1"/>
  <c r="AD246" i="145" s="1"/>
  <c r="AC246" i="145" a="1"/>
  <c r="AC246" i="145" s="1"/>
  <c r="AF246" i="145" s="1" a="1"/>
  <c r="AF246" i="145" s="1"/>
  <c r="AB246" i="145" a="1"/>
  <c r="AB246" i="145" s="1"/>
  <c r="H246" i="145"/>
  <c r="H246" i="145" a="1"/>
  <c r="G246" i="145" a="1"/>
  <c r="G246" i="145" s="1"/>
  <c r="F246" i="145"/>
  <c r="G254" i="145" s="1" a="1"/>
  <c r="G254" i="145" s="1"/>
  <c r="AD245" i="145"/>
  <c r="AG245" i="145" s="1" a="1"/>
  <c r="AG245" i="145" s="1"/>
  <c r="AD245" i="145" a="1"/>
  <c r="AC245" i="145" a="1"/>
  <c r="AC245" i="145" s="1"/>
  <c r="AB245" i="145" a="1"/>
  <c r="AB245" i="145" s="1"/>
  <c r="H245" i="145" a="1"/>
  <c r="H245" i="145" s="1"/>
  <c r="G245" i="145"/>
  <c r="G245" i="145" a="1"/>
  <c r="F245" i="145"/>
  <c r="AD244" i="145"/>
  <c r="AG244" i="145" s="1" a="1"/>
  <c r="AG244" i="145" s="1"/>
  <c r="AD244" i="145" a="1"/>
  <c r="AC244" i="145" a="1"/>
  <c r="AC244" i="145" s="1"/>
  <c r="AB244" i="145" a="1"/>
  <c r="AB244" i="145" s="1"/>
  <c r="H244" i="145" a="1"/>
  <c r="H244" i="145" s="1"/>
  <c r="G244" i="145"/>
  <c r="G244" i="145" a="1"/>
  <c r="F244" i="145"/>
  <c r="AD243" i="145"/>
  <c r="AG243" i="145" s="1" a="1"/>
  <c r="AG243" i="145" s="1"/>
  <c r="AD243" i="145" a="1"/>
  <c r="AC243" i="145"/>
  <c r="AC243" i="145" a="1"/>
  <c r="AB243" i="145" a="1"/>
  <c r="AB243" i="145" s="1"/>
  <c r="AE243" i="145" s="1" a="1"/>
  <c r="AE243" i="145" s="1"/>
  <c r="H243" i="145" a="1"/>
  <c r="H243" i="145" s="1"/>
  <c r="G243" i="145" a="1"/>
  <c r="G243" i="145" s="1"/>
  <c r="F243" i="145"/>
  <c r="AD242" i="145" a="1"/>
  <c r="AD242" i="145" s="1"/>
  <c r="AC242" i="145"/>
  <c r="AF242" i="145" s="1" a="1"/>
  <c r="AF242" i="145" s="1"/>
  <c r="AC242" i="145" a="1"/>
  <c r="AB242" i="145" a="1"/>
  <c r="AB242" i="145" s="1"/>
  <c r="H242" i="145" a="1"/>
  <c r="H242" i="145" s="1"/>
  <c r="G242" i="145" a="1"/>
  <c r="G242" i="145" s="1"/>
  <c r="F242" i="145"/>
  <c r="AD241" i="145" a="1"/>
  <c r="AD241" i="145" s="1"/>
  <c r="AC241" i="145" a="1"/>
  <c r="AC241" i="145" s="1"/>
  <c r="AB241" i="145"/>
  <c r="AB241" i="145" a="1"/>
  <c r="H241" i="145" a="1"/>
  <c r="H241" i="145" s="1"/>
  <c r="G241" i="145" a="1"/>
  <c r="G241" i="145" s="1"/>
  <c r="F241" i="145"/>
  <c r="AD240" i="145" a="1"/>
  <c r="AD240" i="145" s="1"/>
  <c r="AG240" i="145" s="1" a="1"/>
  <c r="AG240" i="145" s="1"/>
  <c r="AC240" i="145" a="1"/>
  <c r="AC240" i="145" s="1"/>
  <c r="AF240" i="145" s="1" a="1"/>
  <c r="AF240" i="145" s="1"/>
  <c r="AB240" i="145"/>
  <c r="AB240" i="145" a="1"/>
  <c r="H240" i="145" a="1"/>
  <c r="H240" i="145" s="1"/>
  <c r="G240" i="145" a="1"/>
  <c r="G240" i="145" s="1"/>
  <c r="F240" i="145"/>
  <c r="AD239" i="145" a="1"/>
  <c r="AD239" i="145" s="1"/>
  <c r="AC239" i="145" a="1"/>
  <c r="AC239" i="145" s="1"/>
  <c r="AB239" i="145" a="1"/>
  <c r="AB239" i="145" s="1"/>
  <c r="H239" i="145"/>
  <c r="H239" i="145" a="1"/>
  <c r="G239" i="145" a="1"/>
  <c r="G239" i="145" s="1"/>
  <c r="F239" i="145"/>
  <c r="Z212" i="145" a="1"/>
  <c r="Z212" i="145" s="1"/>
  <c r="Y212" i="145" a="1"/>
  <c r="Y212" i="145" s="1"/>
  <c r="AB212" i="145" s="1" a="1"/>
  <c r="AB212" i="145" s="1"/>
  <c r="X212" i="145"/>
  <c r="H212" i="145" a="1"/>
  <c r="H212" i="145" s="1"/>
  <c r="G212" i="145" a="1"/>
  <c r="G212" i="145" s="1"/>
  <c r="F212" i="145"/>
  <c r="F212" i="145" a="1"/>
  <c r="Z211" i="145"/>
  <c r="AC211" i="145" s="1" a="1"/>
  <c r="AC211" i="145" s="1"/>
  <c r="Z211" i="145" a="1"/>
  <c r="Y211" i="145" a="1"/>
  <c r="Y211" i="145" s="1"/>
  <c r="AB211" i="145" s="1" a="1"/>
  <c r="AB211" i="145" s="1"/>
  <c r="X211" i="145"/>
  <c r="H211" i="145" a="1"/>
  <c r="H211" i="145" s="1"/>
  <c r="G211" i="145"/>
  <c r="G211" i="145" a="1"/>
  <c r="F211" i="145" a="1"/>
  <c r="F211" i="145" s="1"/>
  <c r="Z210" i="145"/>
  <c r="AC210" i="145" s="1" a="1"/>
  <c r="AC210" i="145" s="1"/>
  <c r="Z210" i="145" a="1"/>
  <c r="Y210" i="145" a="1"/>
  <c r="Y210" i="145" s="1"/>
  <c r="X210" i="145"/>
  <c r="AA210" i="145" s="1" a="1"/>
  <c r="AA210" i="145" s="1"/>
  <c r="H210" i="145"/>
  <c r="H210" i="145" a="1"/>
  <c r="G210" i="145" a="1"/>
  <c r="G210" i="145" s="1"/>
  <c r="F210" i="145" a="1"/>
  <c r="F210" i="145" s="1"/>
  <c r="Z209" i="145" a="1"/>
  <c r="Z209" i="145" s="1"/>
  <c r="AC209" i="145" s="1" a="1"/>
  <c r="AC209" i="145" s="1"/>
  <c r="Y209" i="145"/>
  <c r="AB209" i="145" s="1" a="1"/>
  <c r="AB209" i="145" s="1"/>
  <c r="Y209" i="145" a="1"/>
  <c r="X209" i="145"/>
  <c r="H209" i="145"/>
  <c r="H209" i="145" a="1"/>
  <c r="G209" i="145" a="1"/>
  <c r="G209" i="145" s="1"/>
  <c r="F209" i="145" a="1"/>
  <c r="F209" i="145" s="1"/>
  <c r="Z208" i="145" a="1"/>
  <c r="Z208" i="145" s="1"/>
  <c r="Y208" i="145"/>
  <c r="AB208" i="145" s="1" a="1"/>
  <c r="AB208" i="145" s="1"/>
  <c r="Y208" i="145" a="1"/>
  <c r="X208" i="145"/>
  <c r="H208" i="145" a="1"/>
  <c r="H208" i="145" s="1"/>
  <c r="G208" i="145"/>
  <c r="G208" i="145" a="1"/>
  <c r="F208" i="145" a="1"/>
  <c r="F208" i="145" s="1"/>
  <c r="Z207" i="145" a="1"/>
  <c r="Z207" i="145" s="1"/>
  <c r="AC207" i="145" s="1" a="1"/>
  <c r="AC207" i="145" s="1"/>
  <c r="Y207" i="145" a="1"/>
  <c r="Y207" i="145" s="1"/>
  <c r="AB207" i="145" s="1" a="1"/>
  <c r="AB207" i="145" s="1"/>
  <c r="X207" i="145"/>
  <c r="AA207" i="145" s="1" a="1"/>
  <c r="AA207" i="145" s="1"/>
  <c r="H207" i="145" a="1"/>
  <c r="H207" i="145" s="1"/>
  <c r="G207" i="145"/>
  <c r="G207" i="145" a="1"/>
  <c r="F207" i="145" a="1"/>
  <c r="F207" i="145" s="1"/>
  <c r="Z206" i="145"/>
  <c r="Z206" i="145" a="1"/>
  <c r="Y206" i="145" a="1"/>
  <c r="Y206" i="145" s="1"/>
  <c r="AB206" i="145" s="1" a="1"/>
  <c r="AB206" i="145" s="1"/>
  <c r="X206" i="145"/>
  <c r="AA206" i="145" s="1" a="1"/>
  <c r="AA206" i="145" s="1"/>
  <c r="H206" i="145" a="1"/>
  <c r="H206" i="145" s="1"/>
  <c r="G206" i="145" a="1"/>
  <c r="G206" i="145" s="1"/>
  <c r="F206" i="145"/>
  <c r="F206" i="145" a="1"/>
  <c r="Z205" i="145" a="1"/>
  <c r="Z205" i="145" s="1"/>
  <c r="Y205" i="145" a="1"/>
  <c r="Y205" i="145" s="1"/>
  <c r="X205" i="145"/>
  <c r="H205" i="145" a="1"/>
  <c r="H205" i="145" s="1"/>
  <c r="G205" i="145" a="1"/>
  <c r="G205" i="145" s="1"/>
  <c r="F205" i="145"/>
  <c r="F205" i="145" a="1"/>
  <c r="Z204" i="145" a="1"/>
  <c r="Z204" i="145" s="1"/>
  <c r="Y204" i="145"/>
  <c r="Y204" i="145" a="1"/>
  <c r="X204" i="145"/>
  <c r="H204" i="145" a="1"/>
  <c r="H204" i="145" s="1"/>
  <c r="G204" i="145" a="1"/>
  <c r="G204" i="145" s="1"/>
  <c r="F204" i="145" a="1"/>
  <c r="F204" i="145" s="1"/>
  <c r="Z203" i="145"/>
  <c r="Z203" i="145" a="1"/>
  <c r="Y203" i="145" a="1"/>
  <c r="Y203" i="145" s="1"/>
  <c r="X203" i="145" a="1"/>
  <c r="X203" i="145" s="1"/>
  <c r="H203" i="145"/>
  <c r="H203" i="145" a="1"/>
  <c r="G203" i="145"/>
  <c r="G203" i="145" a="1"/>
  <c r="F203" i="145" a="1"/>
  <c r="F203" i="145" s="1"/>
  <c r="G218" i="145" s="1" a="1"/>
  <c r="G218" i="145" s="1"/>
  <c r="AD178" i="145" a="1"/>
  <c r="AD178" i="145" s="1"/>
  <c r="AG178" i="145" s="1" a="1"/>
  <c r="AG178" i="145" s="1"/>
  <c r="AC178" i="145" a="1"/>
  <c r="AC178" i="145" s="1"/>
  <c r="AF178" i="145" s="1" a="1"/>
  <c r="AF178" i="145" s="1"/>
  <c r="AB178" i="145"/>
  <c r="AB178" i="145" a="1"/>
  <c r="H178" i="145"/>
  <c r="H178" i="145" a="1"/>
  <c r="G178" i="145" a="1"/>
  <c r="G178" i="145" s="1"/>
  <c r="F178" i="145" a="1"/>
  <c r="F178" i="145" s="1"/>
  <c r="AD177" i="145"/>
  <c r="AD177" i="145" a="1"/>
  <c r="AC177" i="145" a="1"/>
  <c r="AC177" i="145" s="1"/>
  <c r="AB177" i="145" a="1"/>
  <c r="AB177" i="145" s="1"/>
  <c r="H177" i="145" a="1"/>
  <c r="H177" i="145" s="1"/>
  <c r="G177" i="145"/>
  <c r="G177" i="145" a="1"/>
  <c r="F177" i="145" a="1"/>
  <c r="F177" i="145" s="1"/>
  <c r="AD176" i="145" a="1"/>
  <c r="AD176" i="145" s="1"/>
  <c r="AC176" i="145" a="1"/>
  <c r="AC176" i="145" s="1"/>
  <c r="AB176" i="145"/>
  <c r="AE176" i="145" s="1" a="1"/>
  <c r="AE176" i="145" s="1"/>
  <c r="AB176" i="145" a="1"/>
  <c r="H176" i="145"/>
  <c r="H176" i="145" a="1"/>
  <c r="G176" i="145" a="1"/>
  <c r="G176" i="145" s="1"/>
  <c r="F176" i="145"/>
  <c r="F176" i="145" a="1"/>
  <c r="AD175" i="145"/>
  <c r="AD175" i="145" a="1"/>
  <c r="AC175" i="145" a="1"/>
  <c r="AC175" i="145" s="1"/>
  <c r="AF175" i="145" s="1" a="1"/>
  <c r="AF175" i="145" s="1"/>
  <c r="AB175" i="145" a="1"/>
  <c r="AB175" i="145" s="1"/>
  <c r="H175" i="145" a="1"/>
  <c r="H175" i="145" s="1"/>
  <c r="G175" i="145"/>
  <c r="G175" i="145" a="1"/>
  <c r="F175" i="145" a="1"/>
  <c r="F175" i="145" s="1"/>
  <c r="I175" i="145" s="1" a="1"/>
  <c r="I175" i="145" s="1"/>
  <c r="AD174" i="145" a="1"/>
  <c r="AD174" i="145" s="1"/>
  <c r="AG174" i="145" s="1" a="1"/>
  <c r="AG174" i="145" s="1"/>
  <c r="AC174" i="145" a="1"/>
  <c r="AC174" i="145" s="1"/>
  <c r="AF174" i="145" s="1" a="1"/>
  <c r="AF174" i="145" s="1"/>
  <c r="AB174" i="145"/>
  <c r="AE174" i="145" s="1" a="1"/>
  <c r="AE174" i="145" s="1"/>
  <c r="AB174" i="145" a="1"/>
  <c r="H174" i="145" a="1"/>
  <c r="H174" i="145" s="1"/>
  <c r="G174" i="145" a="1"/>
  <c r="G174" i="145" s="1"/>
  <c r="F174" i="145"/>
  <c r="F174" i="145" a="1"/>
  <c r="AD173" i="145"/>
  <c r="AD173" i="145" a="1"/>
  <c r="AC173" i="145" a="1"/>
  <c r="AC173" i="145" s="1"/>
  <c r="AF173" i="145" s="1" a="1"/>
  <c r="AF173" i="145" s="1"/>
  <c r="AB173" i="145" a="1"/>
  <c r="AB173" i="145" s="1"/>
  <c r="AE173" i="145" s="1" a="1"/>
  <c r="AE173" i="145" s="1"/>
  <c r="H173" i="145"/>
  <c r="H173" i="145" a="1"/>
  <c r="G173" i="145"/>
  <c r="G173" i="145" a="1"/>
  <c r="F173" i="145"/>
  <c r="F173" i="145" a="1"/>
  <c r="AD172" i="145" a="1"/>
  <c r="AD172" i="145" s="1"/>
  <c r="AC172" i="145" a="1"/>
  <c r="AC172" i="145" s="1"/>
  <c r="AB172" i="145"/>
  <c r="AB172" i="145" a="1"/>
  <c r="H172" i="145" a="1"/>
  <c r="H172" i="145" s="1"/>
  <c r="G172" i="145" a="1"/>
  <c r="G172" i="145" s="1"/>
  <c r="F172" i="145" a="1"/>
  <c r="F172" i="145" s="1"/>
  <c r="AD171" i="145"/>
  <c r="AG171" i="145" s="1" a="1"/>
  <c r="AG171" i="145" s="1"/>
  <c r="AD171" i="145" a="1"/>
  <c r="AC171" i="145" a="1"/>
  <c r="AC171" i="145" s="1"/>
  <c r="AB171" i="145" a="1"/>
  <c r="AB171" i="145" s="1"/>
  <c r="AE171" i="145" s="1" a="1"/>
  <c r="AE171" i="145" s="1"/>
  <c r="H171" i="145" a="1"/>
  <c r="H171" i="145" s="1"/>
  <c r="G171" i="145" a="1"/>
  <c r="G171" i="145" s="1"/>
  <c r="J171" i="145" s="1" a="1"/>
  <c r="J171" i="145" s="1"/>
  <c r="F171" i="145"/>
  <c r="I171" i="145" s="1" a="1"/>
  <c r="I171" i="145" s="1"/>
  <c r="F171" i="145" a="1"/>
  <c r="AD170" i="145" a="1"/>
  <c r="AD170" i="145" s="1"/>
  <c r="AG170" i="145" s="1" a="1"/>
  <c r="AG170" i="145" s="1"/>
  <c r="AC170" i="145"/>
  <c r="AF170" i="145" s="1" a="1"/>
  <c r="AF170" i="145" s="1"/>
  <c r="AC170" i="145" a="1"/>
  <c r="AB170" i="145" a="1"/>
  <c r="AB170" i="145" s="1"/>
  <c r="H170" i="145" a="1"/>
  <c r="H170" i="145" s="1"/>
  <c r="G170" i="145" a="1"/>
  <c r="G170" i="145" s="1"/>
  <c r="F170" i="145" a="1"/>
  <c r="F170" i="145" s="1"/>
  <c r="AD169" i="145" a="1"/>
  <c r="AD169" i="145" s="1"/>
  <c r="AC169" i="145" a="1"/>
  <c r="AC169" i="145" s="1"/>
  <c r="AB169" i="145" a="1"/>
  <c r="AB169" i="145" s="1"/>
  <c r="AE169" i="145" s="1" a="1"/>
  <c r="AE169" i="145" s="1"/>
  <c r="H169" i="145" a="1"/>
  <c r="H169" i="145" s="1"/>
  <c r="G169" i="145"/>
  <c r="G169" i="145" a="1"/>
  <c r="F169" i="145" a="1"/>
  <c r="F169" i="145" s="1"/>
  <c r="AD168" i="145" a="1"/>
  <c r="AD168" i="145" s="1"/>
  <c r="AG168" i="145" s="1" a="1"/>
  <c r="AG168" i="145" s="1"/>
  <c r="AC168" i="145"/>
  <c r="AF168" i="145" s="1" a="1"/>
  <c r="AF168" i="145" s="1"/>
  <c r="AC168" i="145" a="1"/>
  <c r="AB168" i="145" a="1"/>
  <c r="AB168" i="145" s="1"/>
  <c r="H168" i="145" a="1"/>
  <c r="H168" i="145" s="1"/>
  <c r="G168" i="145" a="1"/>
  <c r="G168" i="145" s="1"/>
  <c r="F168" i="145" a="1"/>
  <c r="F168" i="145" s="1"/>
  <c r="AD167" i="145" a="1"/>
  <c r="AD167" i="145" s="1"/>
  <c r="AG167" i="145" s="1" a="1"/>
  <c r="AG167" i="145" s="1"/>
  <c r="AC167" i="145"/>
  <c r="AF167" i="145" s="1" a="1"/>
  <c r="AF167" i="145" s="1"/>
  <c r="AC167" i="145" a="1"/>
  <c r="AB167" i="145" a="1"/>
  <c r="AB167" i="145" s="1"/>
  <c r="H167" i="145" a="1"/>
  <c r="H167" i="145" s="1"/>
  <c r="G167" i="145"/>
  <c r="G167" i="145" a="1"/>
  <c r="F167" i="145" a="1"/>
  <c r="F167" i="145" s="1"/>
  <c r="AD166" i="145" a="1"/>
  <c r="AD166" i="145" s="1"/>
  <c r="AC166" i="145" a="1"/>
  <c r="AC166" i="145" s="1"/>
  <c r="AB166" i="145"/>
  <c r="AB166" i="145" a="1"/>
  <c r="H166" i="145" a="1"/>
  <c r="H166" i="145" s="1"/>
  <c r="G166" i="145" a="1"/>
  <c r="G166" i="145" s="1"/>
  <c r="F166" i="145" a="1"/>
  <c r="F166" i="145" s="1"/>
  <c r="AD165" i="145" a="1"/>
  <c r="AD165" i="145" s="1"/>
  <c r="AG165" i="145" s="1" a="1"/>
  <c r="AG165" i="145" s="1"/>
  <c r="AC165" i="145"/>
  <c r="AF165" i="145" s="1" a="1"/>
  <c r="AF165" i="145" s="1"/>
  <c r="AC165" i="145" a="1"/>
  <c r="AB165" i="145" a="1"/>
  <c r="AB165" i="145" s="1"/>
  <c r="AE165" i="145" s="1" a="1"/>
  <c r="AE165" i="145" s="1"/>
  <c r="H165" i="145"/>
  <c r="H165" i="145" a="1"/>
  <c r="G165" i="145" a="1"/>
  <c r="G165" i="145" s="1"/>
  <c r="F165" i="145" a="1"/>
  <c r="F165" i="145" s="1"/>
  <c r="AD164" i="145" a="1"/>
  <c r="AD164" i="145" s="1"/>
  <c r="AC164" i="145" a="1"/>
  <c r="AC164" i="145" s="1"/>
  <c r="AF164" i="145" s="1" a="1"/>
  <c r="AF164" i="145" s="1"/>
  <c r="AB164" i="145" a="1"/>
  <c r="AB164" i="145" s="1"/>
  <c r="AE164" i="145" s="1" a="1"/>
  <c r="AE164" i="145" s="1"/>
  <c r="H164" i="145" a="1"/>
  <c r="H164" i="145" s="1"/>
  <c r="G164" i="145" a="1"/>
  <c r="G164" i="145" s="1"/>
  <c r="F164" i="145" a="1"/>
  <c r="F164" i="145" s="1"/>
  <c r="AD163" i="145"/>
  <c r="AD163" i="145" a="1"/>
  <c r="AC163" i="145" a="1"/>
  <c r="AC163" i="145" s="1"/>
  <c r="AF163" i="145" s="1" a="1"/>
  <c r="AF163" i="145" s="1"/>
  <c r="AB163" i="145" a="1"/>
  <c r="AB163" i="145" s="1"/>
  <c r="AE163" i="145" s="1" a="1"/>
  <c r="AE163" i="145" s="1"/>
  <c r="H163" i="145"/>
  <c r="H163" i="145" a="1"/>
  <c r="G163" i="145" a="1"/>
  <c r="G163" i="145" s="1"/>
  <c r="F163" i="145" a="1"/>
  <c r="F163" i="145" s="1"/>
  <c r="AD162" i="145" a="1"/>
  <c r="AD162" i="145" s="1"/>
  <c r="AC162" i="145" a="1"/>
  <c r="AC162" i="145" s="1"/>
  <c r="AF162" i="145" s="1" a="1"/>
  <c r="AF162" i="145" s="1"/>
  <c r="AB162" i="145" a="1"/>
  <c r="AB162" i="145" s="1"/>
  <c r="AE162" i="145" s="1" a="1"/>
  <c r="AE162" i="145" s="1"/>
  <c r="H162" i="145"/>
  <c r="H162" i="145" a="1"/>
  <c r="G162" i="145" a="1"/>
  <c r="G162" i="145" s="1"/>
  <c r="F162" i="145" a="1"/>
  <c r="F162" i="145" s="1"/>
  <c r="AD161" i="145"/>
  <c r="AG161" i="145" s="1" a="1"/>
  <c r="AG161" i="145" s="1"/>
  <c r="AD161" i="145" a="1"/>
  <c r="AC161" i="145" a="1"/>
  <c r="AC161" i="145" s="1"/>
  <c r="AF161" i="145" s="1" a="1"/>
  <c r="AF161" i="145" s="1"/>
  <c r="AB161" i="145" a="1"/>
  <c r="AB161" i="145" s="1"/>
  <c r="H161" i="145" a="1"/>
  <c r="H161" i="145" s="1"/>
  <c r="K161" i="145" s="1" a="1"/>
  <c r="K161" i="145" s="1"/>
  <c r="G161" i="145" a="1"/>
  <c r="G161" i="145" s="1"/>
  <c r="F161" i="145" a="1"/>
  <c r="F161" i="145" s="1"/>
  <c r="AD160" i="145" a="1"/>
  <c r="AD160" i="145" s="1"/>
  <c r="AC160" i="145" a="1"/>
  <c r="AC160" i="145" s="1"/>
  <c r="AB160" i="145" a="1"/>
  <c r="AB160" i="145" s="1"/>
  <c r="AE160" i="145" s="1" a="1"/>
  <c r="AE160" i="145" s="1"/>
  <c r="H160" i="145"/>
  <c r="H160" i="145" a="1"/>
  <c r="G160" i="145" a="1"/>
  <c r="G160" i="145" s="1"/>
  <c r="F160" i="145"/>
  <c r="F160" i="145" a="1"/>
  <c r="AD159" i="145" a="1"/>
  <c r="AD159" i="145" s="1"/>
  <c r="AG159" i="145" s="1" a="1"/>
  <c r="AG159" i="145" s="1"/>
  <c r="AC159" i="145" a="1"/>
  <c r="AC159" i="145" s="1"/>
  <c r="AF159" i="145" s="1" a="1"/>
  <c r="AF159" i="145" s="1"/>
  <c r="AB159" i="145" a="1"/>
  <c r="AB159" i="145" s="1"/>
  <c r="H159" i="145" a="1"/>
  <c r="H159" i="145" s="1"/>
  <c r="G159" i="145" a="1"/>
  <c r="G159" i="145" s="1"/>
  <c r="F159" i="145" a="1"/>
  <c r="F159" i="145" s="1"/>
  <c r="AD158" i="145" a="1"/>
  <c r="AD158" i="145" s="1"/>
  <c r="AC158" i="145" a="1"/>
  <c r="AC158" i="145" s="1"/>
  <c r="AF158" i="145" s="1" a="1"/>
  <c r="AF158" i="145" s="1"/>
  <c r="AB158" i="145"/>
  <c r="AE158" i="145" s="1" a="1"/>
  <c r="AE158" i="145" s="1"/>
  <c r="AB158" i="145" a="1"/>
  <c r="H158" i="145" a="1"/>
  <c r="H158" i="145" s="1"/>
  <c r="G158" i="145" a="1"/>
  <c r="G158" i="145" s="1"/>
  <c r="F158" i="145"/>
  <c r="F158" i="145" a="1"/>
  <c r="AD157" i="145" a="1"/>
  <c r="AD157" i="145" s="1"/>
  <c r="AG157" i="145" s="1" a="1"/>
  <c r="AG157" i="145" s="1"/>
  <c r="AC157" i="145" a="1"/>
  <c r="AC157" i="145" s="1"/>
  <c r="AB157" i="145" a="1"/>
  <c r="AB157" i="145" s="1"/>
  <c r="H157" i="145" a="1"/>
  <c r="H157" i="145" s="1"/>
  <c r="K157" i="145" s="1" a="1"/>
  <c r="K157" i="145" s="1"/>
  <c r="G157" i="145" a="1"/>
  <c r="G157" i="145" s="1"/>
  <c r="F157" i="145"/>
  <c r="F157" i="145" a="1"/>
  <c r="AD156" i="145" a="1"/>
  <c r="AD156" i="145" s="1"/>
  <c r="AC156" i="145" a="1"/>
  <c r="AC156" i="145" s="1"/>
  <c r="AB156" i="145"/>
  <c r="AE156" i="145" s="1" a="1"/>
  <c r="AE156" i="145" s="1"/>
  <c r="AB156" i="145" a="1"/>
  <c r="H156" i="145" a="1"/>
  <c r="H156" i="145" s="1"/>
  <c r="G156" i="145" a="1"/>
  <c r="G156" i="145" s="1"/>
  <c r="F156" i="145" a="1"/>
  <c r="F156" i="145" s="1"/>
  <c r="AD155" i="145"/>
  <c r="AD155" i="145" a="1"/>
  <c r="AC155" i="145" a="1"/>
  <c r="AC155" i="145" s="1"/>
  <c r="H155" i="145" a="1"/>
  <c r="H155" i="145" s="1"/>
  <c r="G155" i="145" a="1"/>
  <c r="G155" i="145" s="1"/>
  <c r="F155" i="145"/>
  <c r="F155" i="145" a="1"/>
  <c r="AD128" i="145" a="1"/>
  <c r="AD128" i="145" s="1"/>
  <c r="AC128" i="145"/>
  <c r="AC128" i="145" a="1"/>
  <c r="AB128" i="145" a="1"/>
  <c r="AB128" i="145" s="1"/>
  <c r="AE128" i="145" s="1" a="1"/>
  <c r="AE128" i="145" s="1"/>
  <c r="H128" i="145" a="1"/>
  <c r="H128" i="145" s="1"/>
  <c r="G128" i="145" a="1"/>
  <c r="G128" i="145" s="1"/>
  <c r="F128" i="145" a="1"/>
  <c r="F128" i="145" s="1"/>
  <c r="AD127" i="145" a="1"/>
  <c r="AD127" i="145" s="1"/>
  <c r="AC127" i="145" a="1"/>
  <c r="AC127" i="145" s="1"/>
  <c r="AB127" i="145" a="1"/>
  <c r="AB127" i="145" s="1"/>
  <c r="AE127" i="145" s="1" a="1"/>
  <c r="AE127" i="145" s="1"/>
  <c r="H127" i="145" a="1"/>
  <c r="H127" i="145" s="1"/>
  <c r="K127" i="145" s="1" a="1"/>
  <c r="K127" i="145" s="1"/>
  <c r="G127" i="145"/>
  <c r="G127" i="145" a="1"/>
  <c r="F127" i="145" a="1"/>
  <c r="F127" i="145" s="1"/>
  <c r="AD126" i="145" a="1"/>
  <c r="AD126" i="145" s="1"/>
  <c r="AG126" i="145" s="1" a="1"/>
  <c r="AG126" i="145" s="1"/>
  <c r="AC126" i="145"/>
  <c r="AC126" i="145" a="1"/>
  <c r="AB126" i="145" a="1"/>
  <c r="AB126" i="145" s="1"/>
  <c r="AE126" i="145" s="1" a="1"/>
  <c r="AE126" i="145" s="1"/>
  <c r="H126" i="145" a="1"/>
  <c r="H126" i="145" s="1"/>
  <c r="K126" i="145" s="1" a="1"/>
  <c r="K126" i="145" s="1"/>
  <c r="G126" i="145" a="1"/>
  <c r="G126" i="145" s="1"/>
  <c r="F126" i="145" a="1"/>
  <c r="F126" i="145" s="1"/>
  <c r="AD125" i="145" a="1"/>
  <c r="AD125" i="145" s="1"/>
  <c r="AC125" i="145"/>
  <c r="AC125" i="145" a="1"/>
  <c r="AB125" i="145" a="1"/>
  <c r="AB125" i="145" s="1"/>
  <c r="H125" i="145" a="1"/>
  <c r="H125" i="145" s="1"/>
  <c r="G125" i="145"/>
  <c r="J125" i="145" s="1" a="1"/>
  <c r="J125" i="145" s="1"/>
  <c r="G125" i="145" a="1"/>
  <c r="F125" i="145"/>
  <c r="F125" i="145" a="1"/>
  <c r="AD124" i="145" a="1"/>
  <c r="AD124" i="145" s="1"/>
  <c r="AC124" i="145" a="1"/>
  <c r="AC124" i="145" s="1"/>
  <c r="AF124" i="145" s="1" a="1"/>
  <c r="AF124" i="145" s="1"/>
  <c r="AB124" i="145" a="1"/>
  <c r="AB124" i="145" s="1"/>
  <c r="AE124" i="145" s="1" a="1"/>
  <c r="AE124" i="145" s="1"/>
  <c r="H124" i="145" a="1"/>
  <c r="H124" i="145" s="1"/>
  <c r="G124" i="145" a="1"/>
  <c r="G124" i="145" s="1"/>
  <c r="F124" i="145" a="1"/>
  <c r="F124" i="145" s="1"/>
  <c r="AD123" i="145" a="1"/>
  <c r="AD123" i="145" s="1"/>
  <c r="AC123" i="145"/>
  <c r="AC123" i="145" a="1"/>
  <c r="AB123" i="145" a="1"/>
  <c r="AB123" i="145" s="1"/>
  <c r="AE123" i="145" s="1" a="1"/>
  <c r="AE123" i="145" s="1"/>
  <c r="H123" i="145"/>
  <c r="H123" i="145" a="1"/>
  <c r="G123" i="145" a="1"/>
  <c r="G123" i="145" s="1"/>
  <c r="F123" i="145"/>
  <c r="F123" i="145" a="1"/>
  <c r="AD122" i="145" a="1"/>
  <c r="AD122" i="145" s="1"/>
  <c r="AC122" i="145" a="1"/>
  <c r="AC122" i="145" s="1"/>
  <c r="AF122" i="145" s="1" a="1"/>
  <c r="AF122" i="145" s="1"/>
  <c r="AB122" i="145" a="1"/>
  <c r="AB122" i="145" s="1"/>
  <c r="H122" i="145" a="1"/>
  <c r="H122" i="145" s="1"/>
  <c r="K122" i="145" s="1" a="1"/>
  <c r="K122" i="145" s="1"/>
  <c r="G122" i="145" a="1"/>
  <c r="G122" i="145" s="1"/>
  <c r="F122" i="145" a="1"/>
  <c r="F122" i="145" s="1"/>
  <c r="AD121" i="145"/>
  <c r="AD121" i="145" a="1"/>
  <c r="AC121" i="145" a="1"/>
  <c r="AC121" i="145" s="1"/>
  <c r="AF121" i="145" s="1" a="1"/>
  <c r="AF121" i="145" s="1"/>
  <c r="AB121" i="145" a="1"/>
  <c r="AB121" i="145" s="1"/>
  <c r="AE121" i="145" s="1" a="1"/>
  <c r="AE121" i="145" s="1"/>
  <c r="H121" i="145"/>
  <c r="H121" i="145" a="1"/>
  <c r="G121" i="145" a="1"/>
  <c r="G121" i="145" s="1"/>
  <c r="J121" i="145" s="1" a="1"/>
  <c r="J121" i="145" s="1"/>
  <c r="F121" i="145" a="1"/>
  <c r="F121" i="145" s="1"/>
  <c r="AD120" i="145" a="1"/>
  <c r="AD120" i="145" s="1"/>
  <c r="AG120" i="145" s="1" a="1"/>
  <c r="AG120" i="145" s="1"/>
  <c r="AC120" i="145" a="1"/>
  <c r="AC120" i="145" s="1"/>
  <c r="AF120" i="145" s="1" a="1"/>
  <c r="AF120" i="145" s="1"/>
  <c r="AB120" i="145" a="1"/>
  <c r="AB120" i="145" s="1"/>
  <c r="AE120" i="145" s="1" a="1"/>
  <c r="AE120" i="145" s="1"/>
  <c r="H120" i="145"/>
  <c r="H120" i="145" a="1"/>
  <c r="G120" i="145" a="1"/>
  <c r="G120" i="145" s="1"/>
  <c r="F120" i="145" a="1"/>
  <c r="F120" i="145" s="1"/>
  <c r="AD119" i="145"/>
  <c r="AD119" i="145" a="1"/>
  <c r="AC119" i="145" a="1"/>
  <c r="AC119" i="145" s="1"/>
  <c r="AF119" i="145" s="1" a="1"/>
  <c r="AF119" i="145" s="1"/>
  <c r="AB119" i="145" a="1"/>
  <c r="AB119" i="145" s="1"/>
  <c r="H119" i="145" a="1"/>
  <c r="H119" i="145" s="1"/>
  <c r="G119" i="145"/>
  <c r="G119" i="145" a="1"/>
  <c r="F119" i="145" a="1"/>
  <c r="F119" i="145" s="1"/>
  <c r="AD118" i="145" a="1"/>
  <c r="AD118" i="145" s="1"/>
  <c r="AG118" i="145" s="1" a="1"/>
  <c r="AG118" i="145" s="1"/>
  <c r="AC118" i="145" a="1"/>
  <c r="AC118" i="145" s="1"/>
  <c r="AF118" i="145" s="1" a="1"/>
  <c r="AF118" i="145" s="1"/>
  <c r="AB118" i="145" a="1"/>
  <c r="AB118" i="145" s="1"/>
  <c r="AE118" i="145" s="1" a="1"/>
  <c r="AE118" i="145" s="1"/>
  <c r="H118" i="145"/>
  <c r="K118" i="145" s="1" a="1"/>
  <c r="K118" i="145" s="1"/>
  <c r="H118" i="145" a="1"/>
  <c r="G118" i="145" a="1"/>
  <c r="G118" i="145" s="1"/>
  <c r="F118" i="145"/>
  <c r="F118" i="145" a="1"/>
  <c r="AD117" i="145" a="1"/>
  <c r="AD117" i="145" s="1"/>
  <c r="AC117" i="145" a="1"/>
  <c r="AC117" i="145" s="1"/>
  <c r="AF117" i="145" s="1" a="1"/>
  <c r="AF117" i="145" s="1"/>
  <c r="AB117" i="145" a="1"/>
  <c r="AB117" i="145" s="1"/>
  <c r="H117" i="145" a="1"/>
  <c r="H117" i="145" s="1"/>
  <c r="G117" i="145" a="1"/>
  <c r="G117" i="145" s="1"/>
  <c r="F117" i="145" a="1"/>
  <c r="F117" i="145" s="1"/>
  <c r="I117" i="145" s="1" a="1"/>
  <c r="I117" i="145" s="1"/>
  <c r="AD116" i="145" a="1"/>
  <c r="AD116" i="145" s="1"/>
  <c r="AG116" i="145" s="1" a="1"/>
  <c r="AG116" i="145" s="1"/>
  <c r="AC116" i="145" a="1"/>
  <c r="AC116" i="145" s="1"/>
  <c r="AF116" i="145" s="1" a="1"/>
  <c r="AF116" i="145" s="1"/>
  <c r="AB116" i="145"/>
  <c r="AE116" i="145" s="1" a="1"/>
  <c r="AE116" i="145" s="1"/>
  <c r="AB116" i="145" a="1"/>
  <c r="H116" i="145" a="1"/>
  <c r="H116" i="145" s="1"/>
  <c r="G116" i="145" a="1"/>
  <c r="G116" i="145" s="1"/>
  <c r="F116" i="145"/>
  <c r="F116" i="145" a="1"/>
  <c r="AD115" i="145" a="1"/>
  <c r="AD115" i="145" s="1"/>
  <c r="AG115" i="145" s="1" a="1"/>
  <c r="AG115" i="145" s="1"/>
  <c r="AC115" i="145" a="1"/>
  <c r="AC115" i="145" s="1"/>
  <c r="AF115" i="145" s="1" a="1"/>
  <c r="AF115" i="145" s="1"/>
  <c r="AB115" i="145" a="1"/>
  <c r="AB115" i="145" s="1"/>
  <c r="AE115" i="145" s="1" a="1"/>
  <c r="AE115" i="145" s="1"/>
  <c r="H115" i="145" a="1"/>
  <c r="H115" i="145" s="1"/>
  <c r="G115" i="145" a="1"/>
  <c r="G115" i="145" s="1"/>
  <c r="F115" i="145"/>
  <c r="F115" i="145" a="1"/>
  <c r="AD114" i="145" a="1"/>
  <c r="AD114" i="145" s="1"/>
  <c r="AC114" i="145" a="1"/>
  <c r="AC114" i="145" s="1"/>
  <c r="AB114" i="145"/>
  <c r="AB114" i="145" a="1"/>
  <c r="H114" i="145"/>
  <c r="K114" i="145" s="1" a="1"/>
  <c r="K114" i="145" s="1"/>
  <c r="H114" i="145" a="1"/>
  <c r="G114" i="145" a="1"/>
  <c r="G114" i="145" s="1"/>
  <c r="F114" i="145" a="1"/>
  <c r="F114" i="145" s="1"/>
  <c r="H88" i="145" a="1"/>
  <c r="H88" i="145" s="1"/>
  <c r="G88" i="145" a="1"/>
  <c r="G88" i="145" s="1"/>
  <c r="F88" i="145" a="1"/>
  <c r="F88" i="145" s="1"/>
  <c r="I88" i="145" s="1" a="1"/>
  <c r="I88" i="145" s="1"/>
  <c r="H87" i="145" a="1"/>
  <c r="H87" i="145" s="1"/>
  <c r="G87" i="145" a="1"/>
  <c r="G87" i="145" s="1"/>
  <c r="J87" i="145" s="1" a="1"/>
  <c r="J87" i="145" s="1"/>
  <c r="F87" i="145"/>
  <c r="F87" i="145" a="1"/>
  <c r="H86" i="145" a="1"/>
  <c r="H86" i="145" s="1"/>
  <c r="K86" i="145" s="1" a="1"/>
  <c r="K86" i="145" s="1"/>
  <c r="G86" i="145"/>
  <c r="G86" i="145" a="1"/>
  <c r="F86" i="145" a="1"/>
  <c r="F86" i="145" s="1"/>
  <c r="H85" i="145"/>
  <c r="H85" i="145" a="1"/>
  <c r="G85" i="145" a="1"/>
  <c r="G85" i="145" s="1"/>
  <c r="F85" i="145" a="1"/>
  <c r="F85" i="145" s="1"/>
  <c r="H84" i="145" a="1"/>
  <c r="H84" i="145" s="1"/>
  <c r="K84" i="145" s="1" a="1"/>
  <c r="K84" i="145" s="1"/>
  <c r="G84" i="145" a="1"/>
  <c r="G84" i="145" s="1"/>
  <c r="F84" i="145" a="1"/>
  <c r="F84" i="145" s="1"/>
  <c r="H83" i="145" a="1"/>
  <c r="H83" i="145" s="1"/>
  <c r="G83" i="145"/>
  <c r="G83" i="145" a="1"/>
  <c r="F83" i="145" a="1"/>
  <c r="F83" i="145" s="1"/>
  <c r="H82" i="145" a="1"/>
  <c r="H82" i="145" s="1"/>
  <c r="G82" i="145"/>
  <c r="G82" i="145" a="1"/>
  <c r="F82" i="145" a="1"/>
  <c r="F82" i="145" s="1"/>
  <c r="H81" i="145" a="1"/>
  <c r="H81" i="145" s="1"/>
  <c r="G81" i="145" a="1"/>
  <c r="G81" i="145" s="1"/>
  <c r="F81" i="145" a="1"/>
  <c r="F81" i="145" s="1"/>
  <c r="H80" i="145" a="1"/>
  <c r="H80" i="145" s="1"/>
  <c r="G80" i="145"/>
  <c r="G80" i="145" a="1"/>
  <c r="F80" i="145" a="1"/>
  <c r="F80" i="145" s="1"/>
  <c r="H79" i="145" a="1"/>
  <c r="H79" i="145" s="1"/>
  <c r="G79" i="145"/>
  <c r="G79" i="145" a="1"/>
  <c r="F79" i="145" a="1"/>
  <c r="F79" i="145" s="1"/>
  <c r="H78" i="145" a="1"/>
  <c r="H78" i="145" s="1"/>
  <c r="G78" i="145" a="1"/>
  <c r="G78" i="145" s="1"/>
  <c r="F78" i="145"/>
  <c r="I78" i="145" s="1" a="1"/>
  <c r="I78" i="145" s="1"/>
  <c r="F78" i="145" a="1"/>
  <c r="H77" i="145" a="1"/>
  <c r="H77" i="145" s="1"/>
  <c r="G77" i="145" a="1"/>
  <c r="G77" i="145" s="1"/>
  <c r="J77" i="145" s="1" a="1"/>
  <c r="J77" i="145" s="1"/>
  <c r="F77" i="145" a="1"/>
  <c r="F77" i="145" s="1"/>
  <c r="H76" i="145" a="1"/>
  <c r="H76" i="145" s="1"/>
  <c r="K76" i="145" s="1" a="1"/>
  <c r="K76" i="145" s="1"/>
  <c r="G76" i="145"/>
  <c r="G76" i="145" a="1"/>
  <c r="F76" i="145" a="1"/>
  <c r="F76" i="145" s="1"/>
  <c r="H75" i="145"/>
  <c r="H75" i="145" a="1"/>
  <c r="G75" i="145" a="1"/>
  <c r="G75" i="145" s="1"/>
  <c r="F75" i="145" a="1"/>
  <c r="F75" i="145" s="1"/>
  <c r="H74" i="145" a="1"/>
  <c r="H74" i="145" s="1"/>
  <c r="G74" i="145" a="1"/>
  <c r="G74" i="145" s="1"/>
  <c r="F74" i="145" a="1"/>
  <c r="F74" i="145" s="1"/>
  <c r="H73" i="145" a="1"/>
  <c r="H73" i="145" s="1"/>
  <c r="G73" i="145"/>
  <c r="J73" i="145" s="1" a="1"/>
  <c r="J73" i="145" s="1"/>
  <c r="G73" i="145" a="1"/>
  <c r="F73" i="145"/>
  <c r="F73" i="145" a="1"/>
  <c r="H72" i="145" a="1"/>
  <c r="H72" i="145" s="1"/>
  <c r="G72" i="145"/>
  <c r="J72" i="145" s="1" a="1"/>
  <c r="J72" i="145" s="1"/>
  <c r="G72" i="145" a="1"/>
  <c r="F72" i="145"/>
  <c r="F72" i="145" a="1"/>
  <c r="H71" i="145" a="1"/>
  <c r="H71" i="145" s="1"/>
  <c r="G71" i="145" a="1"/>
  <c r="G71" i="145" s="1"/>
  <c r="F71" i="145"/>
  <c r="F71" i="145" a="1"/>
  <c r="H70" i="145"/>
  <c r="H70" i="145" a="1"/>
  <c r="G70" i="145" a="1"/>
  <c r="G70" i="145" s="1"/>
  <c r="J70" i="145" s="1" a="1"/>
  <c r="J70" i="145" s="1"/>
  <c r="F70" i="145" a="1"/>
  <c r="F70" i="145" s="1"/>
  <c r="H69" i="145" a="1"/>
  <c r="H69" i="145" s="1"/>
  <c r="G69" i="145"/>
  <c r="G69" i="145" a="1"/>
  <c r="F69" i="145" a="1"/>
  <c r="F69" i="145" s="1"/>
  <c r="H68" i="145" a="1"/>
  <c r="H68" i="145" s="1"/>
  <c r="G68" i="145"/>
  <c r="G68" i="145" a="1"/>
  <c r="F68" i="145"/>
  <c r="F68" i="145" a="1"/>
  <c r="H67" i="145" a="1"/>
  <c r="H67" i="145" s="1"/>
  <c r="G67" i="145" a="1"/>
  <c r="G67" i="145" s="1"/>
  <c r="F67" i="145" a="1"/>
  <c r="F67" i="145" s="1"/>
  <c r="H66" i="145"/>
  <c r="H66" i="145" a="1"/>
  <c r="G66" i="145"/>
  <c r="G66" i="145" a="1"/>
  <c r="F66" i="145" a="1"/>
  <c r="F66" i="145" s="1"/>
  <c r="H65" i="145" a="1"/>
  <c r="H65" i="145" s="1"/>
  <c r="K65" i="145" s="1" a="1"/>
  <c r="K65" i="145" s="1"/>
  <c r="G65" i="145"/>
  <c r="G65" i="145" a="1"/>
  <c r="F65" i="145"/>
  <c r="F65" i="145" a="1"/>
  <c r="H64" i="145" a="1"/>
  <c r="H64" i="145" s="1"/>
  <c r="G64" i="145" a="1"/>
  <c r="G64" i="145" s="1"/>
  <c r="J64" i="145" s="1" a="1"/>
  <c r="J64" i="145" s="1"/>
  <c r="F64" i="145"/>
  <c r="I64" i="145" s="1" a="1"/>
  <c r="I64" i="145" s="1"/>
  <c r="F64" i="145" a="1"/>
  <c r="H63" i="145" a="1"/>
  <c r="H63" i="145" s="1"/>
  <c r="G63" i="145" a="1"/>
  <c r="G63" i="145" s="1"/>
  <c r="F63" i="145" a="1"/>
  <c r="F63" i="145" s="1"/>
  <c r="I63" i="145" s="1" a="1"/>
  <c r="I63" i="145" s="1"/>
  <c r="H62" i="145"/>
  <c r="H62" i="145" a="1"/>
  <c r="G62" i="145"/>
  <c r="G62" i="145" a="1"/>
  <c r="F62" i="145" a="1"/>
  <c r="F62" i="145" s="1"/>
  <c r="H61" i="145"/>
  <c r="H61" i="145" a="1"/>
  <c r="G61" i="145"/>
  <c r="G61" i="145" a="1"/>
  <c r="F61" i="145" a="1"/>
  <c r="F61" i="145" s="1"/>
  <c r="H60" i="145" a="1"/>
  <c r="H60" i="145" s="1"/>
  <c r="G60" i="145"/>
  <c r="G60" i="145" a="1"/>
  <c r="F60" i="145"/>
  <c r="F60" i="145" a="1"/>
  <c r="H59" i="145" a="1"/>
  <c r="H59" i="145" s="1"/>
  <c r="G59" i="145" a="1"/>
  <c r="G59" i="145" s="1"/>
  <c r="F59" i="145" a="1"/>
  <c r="F59" i="145" s="1"/>
  <c r="H58" i="145"/>
  <c r="H58" i="145" a="1"/>
  <c r="G58" i="145" a="1"/>
  <c r="G58" i="145" s="1"/>
  <c r="F58" i="145" a="1"/>
  <c r="F58" i="145" s="1"/>
  <c r="H57" i="145"/>
  <c r="K57" i="145" s="1" a="1"/>
  <c r="K57" i="145" s="1"/>
  <c r="H57" i="145" a="1"/>
  <c r="G57" i="145"/>
  <c r="J57" i="145" s="1" a="1"/>
  <c r="J57" i="145" s="1"/>
  <c r="G57" i="145" a="1"/>
  <c r="F57" i="145" a="1"/>
  <c r="F57" i="145" s="1"/>
  <c r="I57" i="145" s="1" a="1"/>
  <c r="I57" i="145" s="1"/>
  <c r="H56" i="145" a="1"/>
  <c r="H56" i="145" s="1"/>
  <c r="K56" i="145" s="1" a="1"/>
  <c r="K56" i="145" s="1"/>
  <c r="G56" i="145" a="1"/>
  <c r="G56" i="145" s="1"/>
  <c r="J56" i="145" s="1" a="1"/>
  <c r="J56" i="145" s="1"/>
  <c r="F56" i="145"/>
  <c r="F56" i="145" a="1"/>
  <c r="H55" i="145"/>
  <c r="H55" i="145" a="1"/>
  <c r="G55" i="145" a="1"/>
  <c r="G55" i="145" s="1"/>
  <c r="F55" i="145" a="1"/>
  <c r="F55" i="145" s="1"/>
  <c r="H54" i="145"/>
  <c r="K54" i="145" s="1" a="1"/>
  <c r="K54" i="145" s="1"/>
  <c r="H54" i="145" a="1"/>
  <c r="G54" i="145"/>
  <c r="G54" i="145" a="1"/>
  <c r="F54" i="145" a="1"/>
  <c r="F54" i="145" s="1"/>
  <c r="I54" i="145" s="1" a="1"/>
  <c r="I54" i="145" s="1"/>
  <c r="H53" i="145" a="1"/>
  <c r="H53" i="145" s="1"/>
  <c r="G53" i="145"/>
  <c r="G53" i="145" a="1"/>
  <c r="F53" i="145" a="1"/>
  <c r="F53" i="145" s="1"/>
  <c r="H52" i="145" a="1"/>
  <c r="H52" i="145" s="1"/>
  <c r="G52" i="145" a="1"/>
  <c r="G52" i="145" s="1"/>
  <c r="F52" i="145"/>
  <c r="F52" i="145" a="1"/>
  <c r="H51" i="145"/>
  <c r="H51" i="145" a="1"/>
  <c r="G51" i="145" a="1"/>
  <c r="G51" i="145" s="1"/>
  <c r="F51" i="145"/>
  <c r="F51" i="145" a="1"/>
  <c r="H50" i="145"/>
  <c r="K50" i="145" s="1" a="1"/>
  <c r="K50" i="145" s="1"/>
  <c r="H50" i="145" a="1"/>
  <c r="G50" i="145" a="1"/>
  <c r="G50" i="145" s="1"/>
  <c r="J50" i="145" s="1" a="1"/>
  <c r="J50" i="145" s="1"/>
  <c r="F50" i="145" a="1"/>
  <c r="F50" i="145" s="1"/>
  <c r="H49" i="145"/>
  <c r="H49" i="145" a="1"/>
  <c r="G49" i="145"/>
  <c r="G49" i="145" a="1"/>
  <c r="F49" i="145" a="1"/>
  <c r="F49" i="145" s="1"/>
  <c r="H48" i="145" a="1"/>
  <c r="H48" i="145" s="1"/>
  <c r="G48" i="145" a="1"/>
  <c r="G48" i="145" s="1"/>
  <c r="J48" i="145" s="1" a="1"/>
  <c r="J48" i="145" s="1"/>
  <c r="F48" i="145"/>
  <c r="I48" i="145" s="1" a="1"/>
  <c r="I48" i="145" s="1"/>
  <c r="F48" i="145" a="1"/>
  <c r="H47" i="145" a="1"/>
  <c r="H47" i="145" s="1"/>
  <c r="G47" i="145" a="1"/>
  <c r="G47" i="145" s="1"/>
  <c r="J47" i="145" s="1" a="1"/>
  <c r="J47" i="145" s="1"/>
  <c r="F47" i="145"/>
  <c r="I47" i="145" s="1" a="1"/>
  <c r="I47" i="145" s="1"/>
  <c r="F47" i="145" a="1"/>
  <c r="H46" i="145"/>
  <c r="H46" i="145" a="1"/>
  <c r="G46" i="145" a="1"/>
  <c r="G46" i="145" s="1"/>
  <c r="F46" i="145" a="1"/>
  <c r="F46" i="145" s="1"/>
  <c r="H45" i="145" a="1"/>
  <c r="H45" i="145" s="1"/>
  <c r="G45" i="145"/>
  <c r="G45" i="145" a="1"/>
  <c r="F45" i="145"/>
  <c r="F45" i="145" a="1"/>
  <c r="O340" i="145"/>
  <c r="O339" i="145"/>
  <c r="O338" i="145"/>
  <c r="O337" i="145"/>
  <c r="O336" i="145"/>
  <c r="O335" i="145"/>
  <c r="O334" i="145"/>
  <c r="O333" i="145"/>
  <c r="O332" i="145"/>
  <c r="O331" i="145"/>
  <c r="O330" i="145"/>
  <c r="O329" i="145"/>
  <c r="O328" i="145"/>
  <c r="O327" i="145"/>
  <c r="O326" i="145"/>
  <c r="O325" i="145"/>
  <c r="O324" i="145"/>
  <c r="O323" i="145"/>
  <c r="O322" i="145"/>
  <c r="O321" i="145"/>
  <c r="O320" i="145"/>
  <c r="O319" i="145"/>
  <c r="O318" i="145"/>
  <c r="O317" i="145"/>
  <c r="O316" i="145"/>
  <c r="O315" i="145"/>
  <c r="O314" i="145"/>
  <c r="O313" i="145"/>
  <c r="O312" i="145"/>
  <c r="O311" i="145"/>
  <c r="O310" i="145"/>
  <c r="O309" i="145"/>
  <c r="O308" i="145"/>
  <c r="O307" i="145"/>
  <c r="O306" i="145"/>
  <c r="O305" i="145"/>
  <c r="O304" i="145"/>
  <c r="O303" i="145"/>
  <c r="O302" i="145"/>
  <c r="O301" i="145"/>
  <c r="O300" i="145"/>
  <c r="O299" i="145"/>
  <c r="O298" i="145"/>
  <c r="O297" i="145"/>
  <c r="O296" i="145"/>
  <c r="O295" i="145"/>
  <c r="O294" i="145"/>
  <c r="O293" i="145"/>
  <c r="O292" i="145"/>
  <c r="O291" i="145"/>
  <c r="O290" i="145"/>
  <c r="O289" i="145"/>
  <c r="O288" i="145"/>
  <c r="O287" i="145"/>
  <c r="O286" i="145"/>
  <c r="O285" i="145"/>
  <c r="O284" i="145"/>
  <c r="O283" i="145"/>
  <c r="O282" i="145"/>
  <c r="O281" i="145"/>
  <c r="O280" i="145"/>
  <c r="O279" i="145"/>
  <c r="O278" i="145"/>
  <c r="O277" i="145"/>
  <c r="O276" i="145"/>
  <c r="O275" i="145"/>
  <c r="AG249" i="145" a="1"/>
  <c r="AG249" i="145" s="1"/>
  <c r="AF249" i="145" a="1"/>
  <c r="AF249" i="145" s="1"/>
  <c r="AA249" i="145" a="1"/>
  <c r="AA249" i="145" s="1"/>
  <c r="Z249" i="145" a="1"/>
  <c r="Z249" i="145" s="1"/>
  <c r="Y249" i="145" a="1"/>
  <c r="Y249" i="145" s="1"/>
  <c r="AE248" i="145" a="1"/>
  <c r="AE248" i="145" s="1"/>
  <c r="AA248" i="145" a="1"/>
  <c r="AA248" i="145" s="1"/>
  <c r="Z248" i="145" a="1"/>
  <c r="Z248" i="145" s="1"/>
  <c r="Y248" i="145" a="1"/>
  <c r="Y248" i="145" s="1"/>
  <c r="AF247" i="145" a="1"/>
  <c r="AF247" i="145" s="1"/>
  <c r="AA247" i="145" a="1"/>
  <c r="AA247" i="145" s="1"/>
  <c r="Z247" i="145" a="1"/>
  <c r="Z247" i="145" s="1"/>
  <c r="Y247" i="145" a="1"/>
  <c r="Y247" i="145" s="1"/>
  <c r="AG246" i="145" a="1"/>
  <c r="AG246" i="145" s="1"/>
  <c r="AE246" i="145" a="1"/>
  <c r="AE246" i="145" s="1"/>
  <c r="AA246" i="145" a="1"/>
  <c r="AA246" i="145" s="1"/>
  <c r="Z246" i="145" a="1"/>
  <c r="Z246" i="145" s="1"/>
  <c r="Y246" i="145" a="1"/>
  <c r="Y246" i="145" s="1"/>
  <c r="AF245" i="145" a="1"/>
  <c r="AF245" i="145" s="1"/>
  <c r="AE245" i="145" a="1"/>
  <c r="AE245" i="145" s="1"/>
  <c r="AA245" i="145" a="1"/>
  <c r="AA245" i="145" s="1"/>
  <c r="Z245" i="145" a="1"/>
  <c r="Z245" i="145" s="1"/>
  <c r="Y245" i="145" a="1"/>
  <c r="Y245" i="145" s="1"/>
  <c r="AF244" i="145" a="1"/>
  <c r="AF244" i="145" s="1"/>
  <c r="AE244" i="145" a="1"/>
  <c r="AE244" i="145" s="1"/>
  <c r="AA244" i="145" a="1"/>
  <c r="AA244" i="145" s="1"/>
  <c r="Z244" i="145" a="1"/>
  <c r="Z244" i="145" s="1"/>
  <c r="Y244" i="145" a="1"/>
  <c r="Y244" i="145" s="1"/>
  <c r="AF243" i="145" a="1"/>
  <c r="AF243" i="145" s="1"/>
  <c r="AA243" i="145" a="1"/>
  <c r="AA243" i="145" s="1"/>
  <c r="Z243" i="145" a="1"/>
  <c r="Z243" i="145" s="1"/>
  <c r="Y243" i="145" a="1"/>
  <c r="Y243" i="145" s="1"/>
  <c r="AG242" i="145" a="1"/>
  <c r="AG242" i="145" s="1"/>
  <c r="AE242" i="145" a="1"/>
  <c r="AE242" i="145" s="1"/>
  <c r="AA242" i="145" a="1"/>
  <c r="AA242" i="145" s="1"/>
  <c r="Z242" i="145" a="1"/>
  <c r="Z242" i="145" s="1"/>
  <c r="Y242" i="145" a="1"/>
  <c r="Y242" i="145" s="1"/>
  <c r="AG241" i="145" a="1"/>
  <c r="AG241" i="145" s="1"/>
  <c r="AF241" i="145" a="1"/>
  <c r="AF241" i="145" s="1"/>
  <c r="AE241" i="145" a="1"/>
  <c r="AE241" i="145" s="1"/>
  <c r="AA241" i="145" a="1"/>
  <c r="AA241" i="145" s="1"/>
  <c r="Z241" i="145" a="1"/>
  <c r="Z241" i="145" s="1"/>
  <c r="Y241" i="145" a="1"/>
  <c r="Y241" i="145" s="1"/>
  <c r="AE240" i="145" a="1"/>
  <c r="AE240" i="145" s="1"/>
  <c r="AA240" i="145" a="1"/>
  <c r="AA240" i="145" s="1"/>
  <c r="Z240" i="145" a="1"/>
  <c r="Z240" i="145" s="1"/>
  <c r="Y240" i="145" a="1"/>
  <c r="Y240" i="145" s="1"/>
  <c r="AA239" i="145" a="1"/>
  <c r="AA239" i="145" s="1"/>
  <c r="I260" i="145" s="1" a="1"/>
  <c r="I260" i="145" s="1"/>
  <c r="Z239" i="145" a="1"/>
  <c r="Z239" i="145" s="1"/>
  <c r="Y239" i="145" a="1"/>
  <c r="Y239" i="145" s="1"/>
  <c r="AC213" i="145"/>
  <c r="AC213" i="145" a="1"/>
  <c r="AB213" i="145" a="1"/>
  <c r="AB213" i="145" s="1"/>
  <c r="AA213" i="145" a="1"/>
  <c r="AA213" i="145" s="1"/>
  <c r="W213" i="145" a="1"/>
  <c r="W213" i="145" s="1"/>
  <c r="V213" i="145"/>
  <c r="V213" i="145" a="1"/>
  <c r="U213" i="145" a="1"/>
  <c r="U213" i="145" s="1"/>
  <c r="AC212" i="145" a="1"/>
  <c r="AC212" i="145" s="1"/>
  <c r="AA212" i="145" a="1"/>
  <c r="AA212" i="145" s="1"/>
  <c r="W212" i="145"/>
  <c r="W212" i="145" a="1"/>
  <c r="V212" i="145"/>
  <c r="V212" i="145" a="1"/>
  <c r="U212" i="145" a="1"/>
  <c r="U212" i="145" s="1"/>
  <c r="AA211" i="145" a="1"/>
  <c r="AA211" i="145" s="1"/>
  <c r="W211" i="145"/>
  <c r="W211" i="145" a="1"/>
  <c r="V211" i="145" a="1"/>
  <c r="V211" i="145" s="1"/>
  <c r="U211" i="145" a="1"/>
  <c r="U211" i="145" s="1"/>
  <c r="AB210" i="145" a="1"/>
  <c r="AB210" i="145" s="1"/>
  <c r="W210" i="145"/>
  <c r="W210" i="145" a="1"/>
  <c r="V210" i="145" a="1"/>
  <c r="V210" i="145" s="1"/>
  <c r="U210" i="145" a="1"/>
  <c r="U210" i="145" s="1"/>
  <c r="AA209" i="145" a="1"/>
  <c r="AA209" i="145" s="1"/>
  <c r="W209" i="145" a="1"/>
  <c r="W209" i="145" s="1"/>
  <c r="V209" i="145" a="1"/>
  <c r="V209" i="145" s="1"/>
  <c r="U209" i="145" a="1"/>
  <c r="U209" i="145" s="1"/>
  <c r="AA208" i="145" a="1"/>
  <c r="AA208" i="145" s="1"/>
  <c r="AC208" i="145" a="1"/>
  <c r="AC208" i="145" s="1"/>
  <c r="W208" i="145" a="1"/>
  <c r="W208" i="145" s="1"/>
  <c r="V208" i="145" a="1"/>
  <c r="V208" i="145" s="1"/>
  <c r="U208" i="145"/>
  <c r="U208" i="145" a="1"/>
  <c r="W207" i="145" a="1"/>
  <c r="W207" i="145" s="1"/>
  <c r="V207" i="145" a="1"/>
  <c r="V207" i="145" s="1"/>
  <c r="U207" i="145"/>
  <c r="U207" i="145" a="1"/>
  <c r="AC206" i="145" a="1"/>
  <c r="AC206" i="145" s="1"/>
  <c r="W206" i="145" a="1"/>
  <c r="W206" i="145" s="1"/>
  <c r="V206" i="145"/>
  <c r="V206" i="145" a="1"/>
  <c r="U206" i="145"/>
  <c r="U206" i="145" a="1"/>
  <c r="AC205" i="145" a="1"/>
  <c r="AC205" i="145" s="1"/>
  <c r="AB205" i="145" a="1"/>
  <c r="AB205" i="145" s="1"/>
  <c r="AA205" i="145" a="1"/>
  <c r="AA205" i="145" s="1"/>
  <c r="W205" i="145" a="1"/>
  <c r="W205" i="145" s="1"/>
  <c r="V205" i="145"/>
  <c r="V205" i="145" a="1"/>
  <c r="U205" i="145" a="1"/>
  <c r="U205" i="145" s="1"/>
  <c r="AC204" i="145" a="1"/>
  <c r="AC204" i="145" s="1"/>
  <c r="AB204" i="145" a="1"/>
  <c r="AB204" i="145" s="1"/>
  <c r="AA204" i="145" a="1"/>
  <c r="AA204" i="145" s="1"/>
  <c r="W204" i="145"/>
  <c r="W204" i="145" a="1"/>
  <c r="V204" i="145"/>
  <c r="V204" i="145" a="1"/>
  <c r="U204" i="145" a="1"/>
  <c r="U204" i="145" s="1"/>
  <c r="W203" i="145"/>
  <c r="W203" i="145" a="1"/>
  <c r="V203" i="145" a="1"/>
  <c r="V203" i="145" s="1"/>
  <c r="U203" i="145" a="1"/>
  <c r="U203" i="145" s="1"/>
  <c r="I222" i="145" s="1" a="1"/>
  <c r="I222" i="145" s="1"/>
  <c r="AG179" i="145" a="1"/>
  <c r="AG179" i="145" s="1"/>
  <c r="AF179" i="145" a="1"/>
  <c r="AF179" i="145" s="1"/>
  <c r="AE179" i="145" a="1"/>
  <c r="AE179" i="145" s="1"/>
  <c r="AA179" i="145" a="1"/>
  <c r="AA179" i="145" s="1"/>
  <c r="Z179" i="145" a="1"/>
  <c r="Z179" i="145" s="1"/>
  <c r="Y179" i="145" a="1"/>
  <c r="Y179" i="145" s="1"/>
  <c r="AE178" i="145" a="1"/>
  <c r="AE178" i="145" s="1"/>
  <c r="AA178" i="145" a="1"/>
  <c r="AA178" i="145" s="1"/>
  <c r="Z178" i="145" a="1"/>
  <c r="Z178" i="145" s="1"/>
  <c r="Y178" i="145" a="1"/>
  <c r="Y178" i="145" s="1"/>
  <c r="AG177" i="145" a="1"/>
  <c r="AG177" i="145" s="1"/>
  <c r="AF177" i="145" a="1"/>
  <c r="AF177" i="145" s="1"/>
  <c r="AE177" i="145" a="1"/>
  <c r="AE177" i="145" s="1"/>
  <c r="AA177" i="145" a="1"/>
  <c r="AA177" i="145" s="1"/>
  <c r="Z177" i="145" a="1"/>
  <c r="Z177" i="145" s="1"/>
  <c r="Y177" i="145" a="1"/>
  <c r="Y177" i="145" s="1"/>
  <c r="AG176" i="145" a="1"/>
  <c r="AG176" i="145" s="1"/>
  <c r="AF176" i="145" a="1"/>
  <c r="AF176" i="145" s="1"/>
  <c r="AA176" i="145" a="1"/>
  <c r="AA176" i="145" s="1"/>
  <c r="Z176" i="145" a="1"/>
  <c r="Z176" i="145" s="1"/>
  <c r="Y176" i="145" a="1"/>
  <c r="Y176" i="145" s="1"/>
  <c r="AG175" i="145" a="1"/>
  <c r="AG175" i="145" s="1"/>
  <c r="AE175" i="145" a="1"/>
  <c r="AE175" i="145" s="1"/>
  <c r="AA175" i="145" a="1"/>
  <c r="AA175" i="145" s="1"/>
  <c r="Z175" i="145" a="1"/>
  <c r="Z175" i="145" s="1"/>
  <c r="Y175" i="145" a="1"/>
  <c r="Y175" i="145" s="1"/>
  <c r="AA174" i="145" a="1"/>
  <c r="AA174" i="145" s="1"/>
  <c r="Z174" i="145" a="1"/>
  <c r="Z174" i="145" s="1"/>
  <c r="Y174" i="145" a="1"/>
  <c r="Y174" i="145" s="1"/>
  <c r="AG173" i="145" a="1"/>
  <c r="AG173" i="145" s="1"/>
  <c r="AA173" i="145" a="1"/>
  <c r="AA173" i="145" s="1"/>
  <c r="Z173" i="145" a="1"/>
  <c r="Z173" i="145" s="1"/>
  <c r="Y173" i="145" a="1"/>
  <c r="Y173" i="145" s="1"/>
  <c r="AG172" i="145" a="1"/>
  <c r="AG172" i="145" s="1"/>
  <c r="AF172" i="145" a="1"/>
  <c r="AF172" i="145" s="1"/>
  <c r="AE172" i="145" a="1"/>
  <c r="AE172" i="145" s="1"/>
  <c r="AA172" i="145" a="1"/>
  <c r="AA172" i="145" s="1"/>
  <c r="Z172" i="145" a="1"/>
  <c r="Z172" i="145" s="1"/>
  <c r="Y172" i="145" a="1"/>
  <c r="Y172" i="145" s="1"/>
  <c r="AF171" i="145" a="1"/>
  <c r="AF171" i="145" s="1"/>
  <c r="AA171" i="145" a="1"/>
  <c r="AA171" i="145" s="1"/>
  <c r="Z171" i="145" a="1"/>
  <c r="Z171" i="145" s="1"/>
  <c r="Y171" i="145" a="1"/>
  <c r="Y171" i="145" s="1"/>
  <c r="AE170" i="145" a="1"/>
  <c r="AE170" i="145" s="1"/>
  <c r="AA170" i="145" a="1"/>
  <c r="AA170" i="145" s="1"/>
  <c r="Z170" i="145" a="1"/>
  <c r="Z170" i="145" s="1"/>
  <c r="Y170" i="145" a="1"/>
  <c r="Y170" i="145" s="1"/>
  <c r="AG169" i="145" a="1"/>
  <c r="AG169" i="145" s="1"/>
  <c r="AF169" i="145" a="1"/>
  <c r="AF169" i="145" s="1"/>
  <c r="AA169" i="145" a="1"/>
  <c r="AA169" i="145" s="1"/>
  <c r="Z169" i="145" a="1"/>
  <c r="Z169" i="145" s="1"/>
  <c r="Y169" i="145" a="1"/>
  <c r="Y169" i="145" s="1"/>
  <c r="AE168" i="145" a="1"/>
  <c r="AE168" i="145" s="1"/>
  <c r="AA168" i="145" a="1"/>
  <c r="AA168" i="145" s="1"/>
  <c r="Z168" i="145" a="1"/>
  <c r="Z168" i="145" s="1"/>
  <c r="Y168" i="145" a="1"/>
  <c r="Y168" i="145" s="1"/>
  <c r="AE167" i="145" a="1"/>
  <c r="AE167" i="145" s="1"/>
  <c r="AA167" i="145" a="1"/>
  <c r="AA167" i="145" s="1"/>
  <c r="Z167" i="145" a="1"/>
  <c r="Z167" i="145" s="1"/>
  <c r="Y167" i="145" a="1"/>
  <c r="Y167" i="145" s="1"/>
  <c r="AG166" i="145" a="1"/>
  <c r="AG166" i="145" s="1"/>
  <c r="AF166" i="145" a="1"/>
  <c r="AF166" i="145" s="1"/>
  <c r="AE166" i="145" a="1"/>
  <c r="AE166" i="145" s="1"/>
  <c r="AA166" i="145" a="1"/>
  <c r="AA166" i="145" s="1"/>
  <c r="Z166" i="145" a="1"/>
  <c r="Z166" i="145" s="1"/>
  <c r="Y166" i="145" a="1"/>
  <c r="Y166" i="145" s="1"/>
  <c r="AA165" i="145" a="1"/>
  <c r="AA165" i="145" s="1"/>
  <c r="Z165" i="145"/>
  <c r="Z165" i="145" a="1"/>
  <c r="Y165" i="145" a="1"/>
  <c r="Y165" i="145" s="1"/>
  <c r="AG164" i="145" a="1"/>
  <c r="AG164" i="145" s="1"/>
  <c r="AA164" i="145"/>
  <c r="AA164" i="145" a="1"/>
  <c r="Z164" i="145" a="1"/>
  <c r="Z164" i="145" s="1"/>
  <c r="Y164" i="145" a="1"/>
  <c r="Y164" i="145" s="1"/>
  <c r="AG163" i="145" a="1"/>
  <c r="AG163" i="145" s="1"/>
  <c r="AA163" i="145" a="1"/>
  <c r="AA163" i="145" s="1"/>
  <c r="Z163" i="145" a="1"/>
  <c r="Z163" i="145" s="1"/>
  <c r="Y163" i="145" a="1"/>
  <c r="Y163" i="145" s="1"/>
  <c r="AG162" i="145" a="1"/>
  <c r="AG162" i="145" s="1"/>
  <c r="AA162" i="145" a="1"/>
  <c r="AA162" i="145" s="1"/>
  <c r="Z162" i="145" a="1"/>
  <c r="Z162" i="145" s="1"/>
  <c r="Y162" i="145" a="1"/>
  <c r="Y162" i="145" s="1"/>
  <c r="AE161" i="145" a="1"/>
  <c r="AE161" i="145" s="1"/>
  <c r="AA161" i="145" a="1"/>
  <c r="AA161" i="145" s="1"/>
  <c r="Z161" i="145" a="1"/>
  <c r="Z161" i="145" s="1"/>
  <c r="Y161" i="145" a="1"/>
  <c r="Y161" i="145" s="1"/>
  <c r="AG160" i="145" a="1"/>
  <c r="AG160" i="145" s="1"/>
  <c r="AF160" i="145" a="1"/>
  <c r="AF160" i="145" s="1"/>
  <c r="AA160" i="145" a="1"/>
  <c r="AA160" i="145" s="1"/>
  <c r="Z160" i="145" a="1"/>
  <c r="Z160" i="145" s="1"/>
  <c r="Y160" i="145" a="1"/>
  <c r="Y160" i="145" s="1"/>
  <c r="AE159" i="145" a="1"/>
  <c r="AE159" i="145" s="1"/>
  <c r="AA159" i="145" a="1"/>
  <c r="AA159" i="145" s="1"/>
  <c r="Z159" i="145" a="1"/>
  <c r="Z159" i="145" s="1"/>
  <c r="Y159" i="145" a="1"/>
  <c r="Y159" i="145" s="1"/>
  <c r="AG158" i="145" a="1"/>
  <c r="AG158" i="145" s="1"/>
  <c r="AA158" i="145" a="1"/>
  <c r="AA158" i="145" s="1"/>
  <c r="Z158" i="145" a="1"/>
  <c r="Z158" i="145" s="1"/>
  <c r="Y158" i="145" a="1"/>
  <c r="Y158" i="145" s="1"/>
  <c r="AF157" i="145" a="1"/>
  <c r="AF157" i="145" s="1"/>
  <c r="AE157" i="145" a="1"/>
  <c r="AE157" i="145" s="1"/>
  <c r="AA157" i="145" a="1"/>
  <c r="AA157" i="145" s="1"/>
  <c r="Z157" i="145"/>
  <c r="Z157" i="145" a="1"/>
  <c r="Y157" i="145" a="1"/>
  <c r="Y157" i="145" s="1"/>
  <c r="AG156" i="145" a="1"/>
  <c r="AG156" i="145" s="1"/>
  <c r="AF156" i="145" a="1"/>
  <c r="AF156" i="145" s="1"/>
  <c r="AA156" i="145" a="1"/>
  <c r="AA156" i="145" s="1"/>
  <c r="I190" i="145" s="1" a="1"/>
  <c r="I190" i="145" s="1"/>
  <c r="Z156" i="145" a="1"/>
  <c r="Z156" i="145" s="1"/>
  <c r="Y156" i="145" a="1"/>
  <c r="Y156" i="145" s="1"/>
  <c r="AF155" i="145" a="1"/>
  <c r="AF155" i="145" s="1"/>
  <c r="AA155" i="145" a="1"/>
  <c r="AA155" i="145" s="1"/>
  <c r="Z155" i="145" a="1"/>
  <c r="Z155" i="145" s="1"/>
  <c r="Y155" i="145" a="1"/>
  <c r="Y155" i="145" s="1"/>
  <c r="I188" i="145" s="1" a="1"/>
  <c r="I188" i="145" s="1"/>
  <c r="AG129" i="145"/>
  <c r="AG129" i="145" a="1"/>
  <c r="AF129" i="145" a="1"/>
  <c r="AF129" i="145" s="1"/>
  <c r="AE129" i="145" a="1"/>
  <c r="AE129" i="145" s="1"/>
  <c r="AA129" i="145" a="1"/>
  <c r="AA129" i="145" s="1"/>
  <c r="Z129" i="145"/>
  <c r="Z129" i="145" a="1"/>
  <c r="Y129" i="145" a="1"/>
  <c r="Y129" i="145" s="1"/>
  <c r="AG128" i="145" a="1"/>
  <c r="AG128" i="145" s="1"/>
  <c r="AF128" i="145" a="1"/>
  <c r="AF128" i="145" s="1"/>
  <c r="AA128" i="145"/>
  <c r="AA128" i="145" a="1"/>
  <c r="Z128" i="145" a="1"/>
  <c r="Z128" i="145" s="1"/>
  <c r="Y128" i="145" a="1"/>
  <c r="Y128" i="145" s="1"/>
  <c r="AG127" i="145" a="1"/>
  <c r="AG127" i="145" s="1"/>
  <c r="AF127" i="145" a="1"/>
  <c r="AF127" i="145" s="1"/>
  <c r="AA127" i="145" a="1"/>
  <c r="AA127" i="145" s="1"/>
  <c r="Z127" i="145" a="1"/>
  <c r="Z127" i="145" s="1"/>
  <c r="Y127" i="145" a="1"/>
  <c r="Y127" i="145" s="1"/>
  <c r="AF126" i="145" a="1"/>
  <c r="AF126" i="145" s="1"/>
  <c r="AA126" i="145" a="1"/>
  <c r="AA126" i="145" s="1"/>
  <c r="Z126" i="145" a="1"/>
  <c r="Z126" i="145" s="1"/>
  <c r="Y126" i="145"/>
  <c r="Y126" i="145" a="1"/>
  <c r="AG125" i="145" a="1"/>
  <c r="AG125" i="145" s="1"/>
  <c r="AF125" i="145" a="1"/>
  <c r="AF125" i="145" s="1"/>
  <c r="AE125" i="145" a="1"/>
  <c r="AE125" i="145" s="1"/>
  <c r="AA125" i="145" a="1"/>
  <c r="AA125" i="145" s="1"/>
  <c r="Z125" i="145" a="1"/>
  <c r="Z125" i="145" s="1"/>
  <c r="Y125" i="145" a="1"/>
  <c r="Y125" i="145" s="1"/>
  <c r="AG124" i="145" a="1"/>
  <c r="AG124" i="145" s="1"/>
  <c r="AA124" i="145" a="1"/>
  <c r="AA124" i="145" s="1"/>
  <c r="Z124" i="145" a="1"/>
  <c r="Z124" i="145" s="1"/>
  <c r="Y124" i="145" a="1"/>
  <c r="Y124" i="145" s="1"/>
  <c r="AG123" i="145" a="1"/>
  <c r="AG123" i="145" s="1"/>
  <c r="AF123" i="145" a="1"/>
  <c r="AF123" i="145" s="1"/>
  <c r="AA123" i="145" a="1"/>
  <c r="AA123" i="145" s="1"/>
  <c r="Z123" i="145" a="1"/>
  <c r="Z123" i="145" s="1"/>
  <c r="Y123" i="145" a="1"/>
  <c r="Y123" i="145" s="1"/>
  <c r="AG122" i="145" a="1"/>
  <c r="AG122" i="145" s="1"/>
  <c r="AE122" i="145" a="1"/>
  <c r="AE122" i="145" s="1"/>
  <c r="AA122" i="145" a="1"/>
  <c r="AA122" i="145" s="1"/>
  <c r="Z122" i="145" a="1"/>
  <c r="Z122" i="145" s="1"/>
  <c r="Y122" i="145" a="1"/>
  <c r="Y122" i="145" s="1"/>
  <c r="AG121" i="145" a="1"/>
  <c r="AG121" i="145" s="1"/>
  <c r="AA121" i="145" a="1"/>
  <c r="AA121" i="145" s="1"/>
  <c r="Z121" i="145" a="1"/>
  <c r="Z121" i="145" s="1"/>
  <c r="Y121" i="145" a="1"/>
  <c r="Y121" i="145" s="1"/>
  <c r="AA120" i="145" a="1"/>
  <c r="AA120" i="145" s="1"/>
  <c r="Z120" i="145" a="1"/>
  <c r="Z120" i="145" s="1"/>
  <c r="Y120" i="145" a="1"/>
  <c r="Y120" i="145" s="1"/>
  <c r="AG119" i="145" a="1"/>
  <c r="AG119" i="145" s="1"/>
  <c r="AE119" i="145" a="1"/>
  <c r="AE119" i="145" s="1"/>
  <c r="AA119" i="145" a="1"/>
  <c r="AA119" i="145" s="1"/>
  <c r="Z119" i="145" a="1"/>
  <c r="Z119" i="145" s="1"/>
  <c r="Y119" i="145" a="1"/>
  <c r="Y119" i="145" s="1"/>
  <c r="AA118" i="145" a="1"/>
  <c r="AA118" i="145" s="1"/>
  <c r="Z118" i="145" a="1"/>
  <c r="Z118" i="145" s="1"/>
  <c r="Y118" i="145" a="1"/>
  <c r="Y118" i="145" s="1"/>
  <c r="AG117" i="145" a="1"/>
  <c r="AG117" i="145" s="1"/>
  <c r="AE117" i="145" a="1"/>
  <c r="AE117" i="145" s="1"/>
  <c r="AA117" i="145" a="1"/>
  <c r="AA117" i="145" s="1"/>
  <c r="Z117" i="145" a="1"/>
  <c r="Z117" i="145" s="1"/>
  <c r="Y117" i="145" a="1"/>
  <c r="Y117" i="145" s="1"/>
  <c r="AA116" i="145" a="1"/>
  <c r="AA116" i="145" s="1"/>
  <c r="Z116" i="145" a="1"/>
  <c r="Z116" i="145" s="1"/>
  <c r="Y116" i="145" a="1"/>
  <c r="Y116" i="145" s="1"/>
  <c r="AA115" i="145" a="1"/>
  <c r="AA115" i="145" s="1"/>
  <c r="Z115" i="145" a="1"/>
  <c r="Z115" i="145" s="1"/>
  <c r="Y115" i="145" a="1"/>
  <c r="Y115" i="145" s="1"/>
  <c r="AA114" i="145" a="1"/>
  <c r="AA114" i="145" s="1"/>
  <c r="Z114" i="145" a="1"/>
  <c r="Z114" i="145" s="1"/>
  <c r="Y114" i="145" a="1"/>
  <c r="Y114" i="145" s="1"/>
  <c r="ED88" i="145" a="1"/>
  <c r="ED88" i="145" s="1"/>
  <c r="EB88" i="145"/>
  <c r="EB88" i="145" a="1"/>
  <c r="EA88" i="145" a="1"/>
  <c r="EA88" i="145" s="1"/>
  <c r="DZ88" i="145"/>
  <c r="DZ88" i="145" a="1"/>
  <c r="ED87" i="145" a="1"/>
  <c r="ED87" i="145" s="1"/>
  <c r="EB87" i="145" a="1"/>
  <c r="EB87" i="145" s="1"/>
  <c r="EA87" i="145" a="1"/>
  <c r="EA87" i="145" s="1"/>
  <c r="DZ87" i="145"/>
  <c r="DZ87" i="145" a="1"/>
  <c r="ED86" i="145" a="1"/>
  <c r="ED86" i="145" s="1"/>
  <c r="EB86" i="145" a="1"/>
  <c r="EB86" i="145" s="1"/>
  <c r="EA86" i="145"/>
  <c r="EA86" i="145" a="1"/>
  <c r="DZ86" i="145" a="1"/>
  <c r="DZ86" i="145" s="1"/>
  <c r="ED85" i="145" a="1"/>
  <c r="ED85" i="145" s="1"/>
  <c r="EB85" i="145" a="1"/>
  <c r="EB85" i="145" s="1"/>
  <c r="EA85" i="145"/>
  <c r="EA85" i="145" a="1"/>
  <c r="DZ85" i="145" a="1"/>
  <c r="DZ85" i="145" s="1"/>
  <c r="ED84" i="145" a="1"/>
  <c r="ED84" i="145" s="1"/>
  <c r="EB84" i="145"/>
  <c r="EB84" i="145" a="1"/>
  <c r="EA84" i="145" a="1"/>
  <c r="EA84" i="145" s="1"/>
  <c r="DZ84" i="145"/>
  <c r="DZ84" i="145" a="1"/>
  <c r="ED83" i="145" a="1"/>
  <c r="ED83" i="145" s="1"/>
  <c r="EB83" i="145"/>
  <c r="EB83" i="145" a="1"/>
  <c r="EA83" i="145" a="1"/>
  <c r="EA83" i="145" s="1"/>
  <c r="DZ83" i="145" a="1"/>
  <c r="DZ83" i="145" s="1"/>
  <c r="ED82" i="145" a="1"/>
  <c r="ED82" i="145" s="1"/>
  <c r="EB82" i="145" a="1"/>
  <c r="EB82" i="145" s="1"/>
  <c r="EA82" i="145"/>
  <c r="EA82" i="145" a="1"/>
  <c r="DZ82" i="145" a="1"/>
  <c r="DZ82" i="145" s="1"/>
  <c r="ED81" i="145" a="1"/>
  <c r="ED81" i="145" s="1"/>
  <c r="EB81" i="145" a="1"/>
  <c r="EB81" i="145" s="1"/>
  <c r="EA81" i="145" a="1"/>
  <c r="EA81" i="145" s="1"/>
  <c r="DZ81" i="145" a="1"/>
  <c r="DZ81" i="145" s="1"/>
  <c r="ED80" i="145" a="1"/>
  <c r="ED80" i="145" s="1"/>
  <c r="EB80" i="145"/>
  <c r="EB80" i="145" a="1"/>
  <c r="EA80" i="145" a="1"/>
  <c r="EA80" i="145" s="1"/>
  <c r="DZ80" i="145"/>
  <c r="DZ80" i="145" a="1"/>
  <c r="ED79" i="145" a="1"/>
  <c r="ED79" i="145" s="1"/>
  <c r="EB79" i="145" a="1"/>
  <c r="EB79" i="145" s="1"/>
  <c r="EA79" i="145" a="1"/>
  <c r="EA79" i="145" s="1"/>
  <c r="DZ79" i="145"/>
  <c r="DZ79" i="145" a="1"/>
  <c r="ED78" i="145" a="1"/>
  <c r="ED78" i="145" s="1"/>
  <c r="EB78" i="145" a="1"/>
  <c r="EB78" i="145" s="1"/>
  <c r="EA78" i="145"/>
  <c r="EA78" i="145" a="1"/>
  <c r="DZ78" i="145" a="1"/>
  <c r="DZ78" i="145" s="1"/>
  <c r="ED77" i="145" a="1"/>
  <c r="ED77" i="145" s="1"/>
  <c r="EB77" i="145" a="1"/>
  <c r="EB77" i="145" s="1"/>
  <c r="EA77" i="145"/>
  <c r="EA77" i="145" a="1"/>
  <c r="DZ77" i="145" a="1"/>
  <c r="DZ77" i="145" s="1"/>
  <c r="ED76" i="145" a="1"/>
  <c r="ED76" i="145" s="1"/>
  <c r="EB76" i="145"/>
  <c r="EB76" i="145" a="1"/>
  <c r="EA76" i="145" a="1"/>
  <c r="EA76" i="145" s="1"/>
  <c r="DZ76" i="145"/>
  <c r="DZ76" i="145" a="1"/>
  <c r="ED75" i="145" a="1"/>
  <c r="ED75" i="145" s="1"/>
  <c r="EB75" i="145"/>
  <c r="EB75" i="145" a="1"/>
  <c r="EA75" i="145" a="1"/>
  <c r="EA75" i="145" s="1"/>
  <c r="DZ75" i="145" a="1"/>
  <c r="DZ75" i="145" s="1"/>
  <c r="ED74" i="145" a="1"/>
  <c r="ED74" i="145" s="1"/>
  <c r="EB74" i="145" a="1"/>
  <c r="EB74" i="145" s="1"/>
  <c r="EA74" i="145"/>
  <c r="EA74" i="145" a="1"/>
  <c r="DZ74" i="145" a="1"/>
  <c r="DZ74" i="145" s="1"/>
  <c r="ED73" i="145" a="1"/>
  <c r="ED73" i="145" s="1"/>
  <c r="EB73" i="145" a="1"/>
  <c r="EB73" i="145" s="1"/>
  <c r="EA73" i="145" a="1"/>
  <c r="EA73" i="145" s="1"/>
  <c r="DZ73" i="145" a="1"/>
  <c r="DZ73" i="145" s="1"/>
  <c r="ED72" i="145" a="1"/>
  <c r="ED72" i="145" s="1"/>
  <c r="EB72" i="145"/>
  <c r="EB72" i="145" a="1"/>
  <c r="EA72" i="145" a="1"/>
  <c r="EA72" i="145" s="1"/>
  <c r="DZ72" i="145"/>
  <c r="DZ72" i="145" a="1"/>
  <c r="ED71" i="145" a="1"/>
  <c r="ED71" i="145" s="1"/>
  <c r="EB71" i="145" a="1"/>
  <c r="EB71" i="145" s="1"/>
  <c r="EA71" i="145" a="1"/>
  <c r="EA71" i="145" s="1"/>
  <c r="DZ71" i="145"/>
  <c r="DZ71" i="145" a="1"/>
  <c r="ED70" i="145" a="1"/>
  <c r="ED70" i="145" s="1"/>
  <c r="EB70" i="145" a="1"/>
  <c r="EB70" i="145" s="1"/>
  <c r="EA70" i="145"/>
  <c r="EA70" i="145" a="1"/>
  <c r="DZ70" i="145" a="1"/>
  <c r="DZ70" i="145" s="1"/>
  <c r="ED69" i="145" a="1"/>
  <c r="ED69" i="145" s="1"/>
  <c r="EB69" i="145" a="1"/>
  <c r="EB69" i="145" s="1"/>
  <c r="EA69" i="145"/>
  <c r="EA69" i="145" a="1"/>
  <c r="DZ69" i="145" a="1"/>
  <c r="DZ69" i="145" s="1"/>
  <c r="ED68" i="145" a="1"/>
  <c r="ED68" i="145" s="1"/>
  <c r="EB68" i="145"/>
  <c r="EB68" i="145" a="1"/>
  <c r="EA68" i="145" a="1"/>
  <c r="EA68" i="145" s="1"/>
  <c r="DZ68" i="145"/>
  <c r="DZ68" i="145" a="1"/>
  <c r="ED67" i="145" a="1"/>
  <c r="ED67" i="145" s="1"/>
  <c r="EB67" i="145"/>
  <c r="EB67" i="145" a="1"/>
  <c r="EA67" i="145" a="1"/>
  <c r="EA67" i="145" s="1"/>
  <c r="DZ67" i="145" a="1"/>
  <c r="DZ67" i="145" s="1"/>
  <c r="ED66" i="145" a="1"/>
  <c r="ED66" i="145" s="1"/>
  <c r="EB66" i="145" a="1"/>
  <c r="EB66" i="145" s="1"/>
  <c r="EA66" i="145"/>
  <c r="EA66" i="145" a="1"/>
  <c r="DZ66" i="145" a="1"/>
  <c r="DZ66" i="145" s="1"/>
  <c r="ED65" i="145" a="1"/>
  <c r="ED65" i="145" s="1"/>
  <c r="EB65" i="145" a="1"/>
  <c r="EB65" i="145" s="1"/>
  <c r="EA65" i="145" a="1"/>
  <c r="EA65" i="145" s="1"/>
  <c r="DZ65" i="145" a="1"/>
  <c r="DZ65" i="145" s="1"/>
  <c r="ED64" i="145" a="1"/>
  <c r="ED64" i="145" s="1"/>
  <c r="EB64" i="145"/>
  <c r="EB64" i="145" a="1"/>
  <c r="EA64" i="145" a="1"/>
  <c r="EA64" i="145" s="1"/>
  <c r="DZ64" i="145"/>
  <c r="DZ64" i="145" a="1"/>
  <c r="ED63" i="145" a="1"/>
  <c r="ED63" i="145" s="1"/>
  <c r="EB63" i="145" a="1"/>
  <c r="EB63" i="145" s="1"/>
  <c r="EA63" i="145" a="1"/>
  <c r="EA63" i="145" s="1"/>
  <c r="DZ63" i="145"/>
  <c r="DZ63" i="145" a="1"/>
  <c r="ED62" i="145" a="1"/>
  <c r="ED62" i="145" s="1"/>
  <c r="EB62" i="145" a="1"/>
  <c r="EB62" i="145" s="1"/>
  <c r="EA62" i="145"/>
  <c r="EA62" i="145" a="1"/>
  <c r="DZ62" i="145" a="1"/>
  <c r="DZ62" i="145" s="1"/>
  <c r="ED61" i="145" a="1"/>
  <c r="ED61" i="145" s="1"/>
  <c r="EB61" i="145" a="1"/>
  <c r="EB61" i="145" s="1"/>
  <c r="EA61" i="145"/>
  <c r="EA61" i="145" a="1"/>
  <c r="DZ61" i="145" a="1"/>
  <c r="DZ61" i="145" s="1"/>
  <c r="ED60" i="145" a="1"/>
  <c r="ED60" i="145" s="1"/>
  <c r="EB60" i="145"/>
  <c r="EB60" i="145" a="1"/>
  <c r="EA60" i="145" a="1"/>
  <c r="EA60" i="145" s="1"/>
  <c r="DZ60" i="145"/>
  <c r="DZ60" i="145" a="1"/>
  <c r="ED59" i="145" a="1"/>
  <c r="ED59" i="145" s="1"/>
  <c r="EB59" i="145"/>
  <c r="EB59" i="145" a="1"/>
  <c r="EA59" i="145" a="1"/>
  <c r="EA59" i="145" s="1"/>
  <c r="DZ59" i="145" a="1"/>
  <c r="DZ59" i="145" s="1"/>
  <c r="ED58" i="145" a="1"/>
  <c r="ED58" i="145" s="1"/>
  <c r="EB58" i="145" a="1"/>
  <c r="EB58" i="145" s="1"/>
  <c r="EA58" i="145"/>
  <c r="EA58" i="145" a="1"/>
  <c r="DZ58" i="145" a="1"/>
  <c r="DZ58" i="145" s="1"/>
  <c r="ED57" i="145" a="1"/>
  <c r="ED57" i="145" s="1"/>
  <c r="EB57" i="145" a="1"/>
  <c r="EB57" i="145" s="1"/>
  <c r="EA57" i="145" a="1"/>
  <c r="EA57" i="145" s="1"/>
  <c r="DZ57" i="145" a="1"/>
  <c r="DZ57" i="145" s="1"/>
  <c r="ED56" i="145" a="1"/>
  <c r="ED56" i="145" s="1"/>
  <c r="EB56" i="145"/>
  <c r="EB56" i="145" a="1"/>
  <c r="EA56" i="145" a="1"/>
  <c r="EA56" i="145" s="1"/>
  <c r="DZ56" i="145"/>
  <c r="DZ56" i="145" a="1"/>
  <c r="ED55" i="145" a="1"/>
  <c r="ED55" i="145" s="1"/>
  <c r="EB55" i="145" a="1"/>
  <c r="EB55" i="145" s="1"/>
  <c r="EA55" i="145" a="1"/>
  <c r="EA55" i="145" s="1"/>
  <c r="DZ55" i="145"/>
  <c r="DZ55" i="145" a="1"/>
  <c r="ED54" i="145" a="1"/>
  <c r="ED54" i="145" s="1"/>
  <c r="EB54" i="145" a="1"/>
  <c r="EB54" i="145" s="1"/>
  <c r="EA54" i="145"/>
  <c r="EA54" i="145" a="1"/>
  <c r="DZ54" i="145" a="1"/>
  <c r="DZ54" i="145" s="1"/>
  <c r="ED53" i="145" a="1"/>
  <c r="ED53" i="145" s="1"/>
  <c r="EB53" i="145" a="1"/>
  <c r="EB53" i="145" s="1"/>
  <c r="EA53" i="145"/>
  <c r="EA53" i="145" a="1"/>
  <c r="DZ53" i="145" a="1"/>
  <c r="DZ53" i="145" s="1"/>
  <c r="ED52" i="145" a="1"/>
  <c r="ED52" i="145" s="1"/>
  <c r="EB52" i="145"/>
  <c r="EB52" i="145" a="1"/>
  <c r="EA52" i="145" a="1"/>
  <c r="EA52" i="145" s="1"/>
  <c r="DZ52" i="145"/>
  <c r="DZ52" i="145" a="1"/>
  <c r="G103" i="145" a="1"/>
  <c r="G103" i="145" s="1"/>
  <c r="EB51" i="145"/>
  <c r="EB51" i="145" a="1"/>
  <c r="EA51" i="145" a="1"/>
  <c r="EA51" i="145" s="1"/>
  <c r="DZ51" i="145" a="1"/>
  <c r="DZ51" i="145" s="1"/>
  <c r="ED50" i="145" a="1"/>
  <c r="ED50" i="145" s="1"/>
  <c r="EB50" i="145" a="1"/>
  <c r="EB50" i="145" s="1"/>
  <c r="EA50" i="145"/>
  <c r="EA50" i="145" a="1"/>
  <c r="DZ50" i="145" a="1"/>
  <c r="DZ50" i="145" s="1"/>
  <c r="ED49" i="145" a="1"/>
  <c r="ED49" i="145" s="1"/>
  <c r="EB49" i="145" a="1"/>
  <c r="EB49" i="145" s="1"/>
  <c r="EA49" i="145" a="1"/>
  <c r="EA49" i="145" s="1"/>
  <c r="DZ49" i="145" a="1"/>
  <c r="DZ49" i="145" s="1"/>
  <c r="ED48" i="145" a="1"/>
  <c r="ED48" i="145" s="1"/>
  <c r="EB48" i="145"/>
  <c r="EB48" i="145" a="1"/>
  <c r="EA48" i="145" a="1"/>
  <c r="EA48" i="145" s="1"/>
  <c r="DZ48" i="145"/>
  <c r="DZ48" i="145" a="1"/>
  <c r="ED47" i="145" a="1"/>
  <c r="ED47" i="145" s="1"/>
  <c r="EB47" i="145" a="1"/>
  <c r="EB47" i="145" s="1"/>
  <c r="EA47" i="145" a="1"/>
  <c r="EA47" i="145" s="1"/>
  <c r="DZ47" i="145"/>
  <c r="DZ47" i="145" a="1"/>
  <c r="ED46" i="145" a="1"/>
  <c r="ED46" i="145" s="1"/>
  <c r="EB46" i="145" a="1"/>
  <c r="EB46" i="145" s="1"/>
  <c r="EA46" i="145"/>
  <c r="EA46" i="145" a="1"/>
  <c r="DZ46" i="145" a="1"/>
  <c r="DZ46" i="145" s="1"/>
  <c r="ED45" i="145"/>
  <c r="EB45" i="145" a="1"/>
  <c r="EB45" i="145" s="1"/>
  <c r="EA45" i="145"/>
  <c r="EA45" i="145" a="1"/>
  <c r="DZ45" i="145" a="1"/>
  <c r="DZ45" i="145" s="1"/>
  <c r="H355" i="145" a="1"/>
  <c r="H355" i="145" s="1"/>
  <c r="G355" i="145"/>
  <c r="F355" i="145" s="1"/>
  <c r="G355" i="145" a="1"/>
  <c r="H354" i="145" a="1"/>
  <c r="H354" i="145" s="1"/>
  <c r="G354" i="145" a="1"/>
  <c r="G354" i="145" s="1"/>
  <c r="H353" i="145"/>
  <c r="H353" i="145" a="1"/>
  <c r="G353" i="145" a="1"/>
  <c r="G353" i="145" s="1"/>
  <c r="F353" i="145" s="1"/>
  <c r="H351" i="145" a="1"/>
  <c r="H351" i="145" s="1"/>
  <c r="G351" i="145" a="1"/>
  <c r="G351" i="145" s="1"/>
  <c r="F351" i="145" s="1"/>
  <c r="H350" i="145" a="1"/>
  <c r="H350" i="145" s="1"/>
  <c r="G350" i="145" a="1"/>
  <c r="G350" i="145" s="1"/>
  <c r="H349" i="145" a="1"/>
  <c r="H349" i="145" s="1"/>
  <c r="G349" i="145" a="1"/>
  <c r="G349" i="145" s="1"/>
  <c r="H347" i="145" a="1"/>
  <c r="H347" i="145" s="1"/>
  <c r="G347" i="145" a="1"/>
  <c r="G347" i="145" s="1"/>
  <c r="F347" i="145" s="1"/>
  <c r="H346" i="145" a="1"/>
  <c r="H346" i="145" s="1"/>
  <c r="G346" i="145" a="1"/>
  <c r="G346" i="145" s="1"/>
  <c r="F346" i="145" s="1"/>
  <c r="H345" i="145" a="1"/>
  <c r="H345" i="145" s="1"/>
  <c r="G345" i="145" a="1"/>
  <c r="G345" i="145" s="1"/>
  <c r="H264" i="145" a="1"/>
  <c r="H264" i="145" s="1"/>
  <c r="H263" i="145" a="1"/>
  <c r="H263" i="145" s="1"/>
  <c r="H262" i="145"/>
  <c r="H262" i="145" a="1"/>
  <c r="H260" i="145" a="1"/>
  <c r="H260" i="145" s="1"/>
  <c r="G260" i="145" a="1"/>
  <c r="G260" i="145" s="1"/>
  <c r="H259" i="145" a="1"/>
  <c r="H259" i="145" s="1"/>
  <c r="G259" i="145" a="1"/>
  <c r="G259" i="145" s="1"/>
  <c r="H258" i="145" a="1"/>
  <c r="H258" i="145" s="1"/>
  <c r="F258" i="145" s="1"/>
  <c r="G258" i="145"/>
  <c r="G258" i="145" a="1"/>
  <c r="K246" i="145" a="1"/>
  <c r="K246" i="145" s="1"/>
  <c r="J246" i="145" a="1"/>
  <c r="J246" i="145" s="1"/>
  <c r="I245" i="145" a="1"/>
  <c r="I245" i="145" s="1"/>
  <c r="H228" i="145" a="1"/>
  <c r="H228" i="145" s="1"/>
  <c r="H227" i="145" a="1"/>
  <c r="H227" i="145" s="1"/>
  <c r="H226" i="145" a="1"/>
  <c r="H226" i="145" s="1"/>
  <c r="H224" i="145" a="1"/>
  <c r="H224" i="145" s="1"/>
  <c r="G224" i="145"/>
  <c r="G224" i="145" a="1"/>
  <c r="H223" i="145" a="1"/>
  <c r="H223" i="145" s="1"/>
  <c r="G223" i="145" a="1"/>
  <c r="G223" i="145" s="1"/>
  <c r="H222" i="145" a="1"/>
  <c r="H222" i="145" s="1"/>
  <c r="G222" i="145" a="1"/>
  <c r="G222" i="145" s="1"/>
  <c r="K213" i="145" a="1"/>
  <c r="K213" i="145" s="1"/>
  <c r="J213" i="145"/>
  <c r="J213" i="145" a="1"/>
  <c r="I213" i="145" a="1"/>
  <c r="I213" i="145" s="1"/>
  <c r="K210" i="145" a="1"/>
  <c r="K210" i="145" s="1"/>
  <c r="J210" i="145" a="1"/>
  <c r="J210" i="145" s="1"/>
  <c r="I206" i="145" a="1"/>
  <c r="I206" i="145" s="1"/>
  <c r="K206" i="145" a="1"/>
  <c r="K206" i="145" s="1"/>
  <c r="J206" i="145" a="1"/>
  <c r="J206" i="145" s="1"/>
  <c r="H194" i="145" a="1"/>
  <c r="H194" i="145" s="1"/>
  <c r="H193" i="145" a="1"/>
  <c r="H193" i="145" s="1"/>
  <c r="H192" i="145"/>
  <c r="H190" i="145" a="1"/>
  <c r="H190" i="145" s="1"/>
  <c r="G190" i="145" a="1"/>
  <c r="G190" i="145" s="1"/>
  <c r="H189" i="145" a="1"/>
  <c r="H189" i="145" s="1"/>
  <c r="G189" i="145"/>
  <c r="G189" i="145" a="1"/>
  <c r="H188" i="145" a="1"/>
  <c r="H188" i="145" s="1"/>
  <c r="G188" i="145" a="1"/>
  <c r="G188" i="145" s="1"/>
  <c r="K179" i="145"/>
  <c r="K179" i="145" a="1"/>
  <c r="J179" i="145" a="1"/>
  <c r="J179" i="145" s="1"/>
  <c r="I179" i="145"/>
  <c r="I179" i="145" a="1"/>
  <c r="J175" i="145" a="1"/>
  <c r="J175" i="145" s="1"/>
  <c r="K175" i="145" a="1"/>
  <c r="K175" i="145" s="1"/>
  <c r="K171" i="145" a="1"/>
  <c r="K171" i="145" s="1"/>
  <c r="J156" i="145" a="1"/>
  <c r="J156" i="145" s="1"/>
  <c r="H144" i="145" a="1"/>
  <c r="H144" i="145" s="1"/>
  <c r="H143" i="145" a="1"/>
  <c r="H143" i="145" s="1"/>
  <c r="H142" i="145" a="1"/>
  <c r="H142" i="145" s="1"/>
  <c r="H140" i="145" a="1"/>
  <c r="H140" i="145" s="1"/>
  <c r="G140" i="145" a="1"/>
  <c r="G140" i="145" s="1"/>
  <c r="H139" i="145" a="1"/>
  <c r="H139" i="145" s="1"/>
  <c r="G139" i="145" a="1"/>
  <c r="G139" i="145" s="1"/>
  <c r="H138" i="145" a="1"/>
  <c r="H138" i="145" s="1"/>
  <c r="G138" i="145" a="1"/>
  <c r="G138" i="145" s="1"/>
  <c r="H136" i="145" a="1"/>
  <c r="H136" i="145" s="1"/>
  <c r="H135" i="145" a="1"/>
  <c r="H135" i="145" s="1"/>
  <c r="H134" i="145" a="1"/>
  <c r="H134" i="145" s="1"/>
  <c r="K129" i="145" a="1"/>
  <c r="K129" i="145" s="1"/>
  <c r="J129" i="145" a="1"/>
  <c r="J129" i="145" s="1"/>
  <c r="I129" i="145" a="1"/>
  <c r="I129" i="145" s="1"/>
  <c r="J126" i="145" a="1"/>
  <c r="J126" i="145" s="1"/>
  <c r="I125" i="145" a="1"/>
  <c r="I125" i="145" s="1"/>
  <c r="I124" i="145" a="1"/>
  <c r="I124" i="145" s="1"/>
  <c r="K119" i="145" a="1"/>
  <c r="K119" i="145" s="1"/>
  <c r="J118" i="145" a="1"/>
  <c r="J118" i="145" s="1"/>
  <c r="J117" i="145" a="1"/>
  <c r="J117" i="145" s="1"/>
  <c r="J114" i="145" a="1"/>
  <c r="J114" i="145" s="1"/>
  <c r="H103" i="145" a="1"/>
  <c r="H103" i="145" s="1"/>
  <c r="H102" i="145" a="1"/>
  <c r="H102" i="145" s="1"/>
  <c r="G102" i="145" a="1"/>
  <c r="G102" i="145" s="1"/>
  <c r="H101" i="145" a="1"/>
  <c r="H101" i="145" s="1"/>
  <c r="H99" i="145" a="1"/>
  <c r="H99" i="145" s="1"/>
  <c r="G99" i="145" a="1"/>
  <c r="G99" i="145" s="1"/>
  <c r="H98" i="145" a="1"/>
  <c r="H98" i="145" s="1"/>
  <c r="G98" i="145" a="1"/>
  <c r="G98" i="145" s="1"/>
  <c r="H97" i="145" a="1"/>
  <c r="H97" i="145" s="1"/>
  <c r="G97" i="145" a="1"/>
  <c r="G97" i="145" s="1"/>
  <c r="H95" i="145" a="1"/>
  <c r="H95" i="145" s="1"/>
  <c r="H94" i="145" a="1"/>
  <c r="H94" i="145" s="1"/>
  <c r="H93" i="145" a="1"/>
  <c r="H93" i="145" s="1"/>
  <c r="I86" i="145" a="1"/>
  <c r="I86" i="145" s="1"/>
  <c r="I80" i="145" a="1"/>
  <c r="I80" i="145" s="1"/>
  <c r="J79" i="145" a="1"/>
  <c r="J79" i="145" s="1"/>
  <c r="K78" i="145" a="1"/>
  <c r="K78" i="145" s="1"/>
  <c r="I74" i="145" a="1"/>
  <c r="I74" i="145" s="1"/>
  <c r="K74" i="145" a="1"/>
  <c r="K74" i="145" s="1"/>
  <c r="K72" i="145" a="1"/>
  <c r="K72" i="145" s="1"/>
  <c r="I70" i="145" a="1"/>
  <c r="I70" i="145" s="1"/>
  <c r="K70" i="145" a="1"/>
  <c r="K70" i="145" s="1"/>
  <c r="J69" i="145" a="1"/>
  <c r="J69" i="145" s="1"/>
  <c r="I66" i="145" a="1"/>
  <c r="I66" i="145" s="1"/>
  <c r="K66" i="145" a="1"/>
  <c r="K66" i="145" s="1"/>
  <c r="J66" i="145" a="1"/>
  <c r="J66" i="145" s="1"/>
  <c r="K64" i="145" a="1"/>
  <c r="K64" i="145" s="1"/>
  <c r="J63" i="145" a="1"/>
  <c r="J63" i="145" s="1"/>
  <c r="K62" i="145" a="1"/>
  <c r="K62" i="145" s="1"/>
  <c r="K60" i="145" a="1"/>
  <c r="K60" i="145" s="1"/>
  <c r="J60" i="145" a="1"/>
  <c r="J60" i="145" s="1"/>
  <c r="I60" i="145" a="1"/>
  <c r="I60" i="145" s="1"/>
  <c r="I56" i="145" a="1"/>
  <c r="I56" i="145" s="1"/>
  <c r="J54" i="145" a="1"/>
  <c r="J54" i="145" s="1"/>
  <c r="I50" i="145" a="1"/>
  <c r="I50" i="145" s="1"/>
  <c r="K49" i="145" a="1"/>
  <c r="K49" i="145" s="1"/>
  <c r="K46" i="145" a="1"/>
  <c r="K46" i="145" s="1"/>
  <c r="M29" i="145" a="1"/>
  <c r="M29" i="145" s="1"/>
  <c r="L29" i="145" a="1"/>
  <c r="L29" i="145" s="1"/>
  <c r="K29" i="145" a="1"/>
  <c r="K29" i="145" s="1"/>
  <c r="J29" i="145" a="1"/>
  <c r="J29" i="145" s="1"/>
  <c r="I29" i="145" a="1"/>
  <c r="I29" i="145" s="1"/>
  <c r="H29" i="145" a="1"/>
  <c r="H29" i="145" s="1"/>
  <c r="G29" i="145" a="1"/>
  <c r="G29" i="145" s="1"/>
  <c r="F29" i="145" a="1"/>
  <c r="F29" i="145" s="1"/>
  <c r="M23" i="145" a="1"/>
  <c r="M23" i="145" s="1"/>
  <c r="L23" i="145" a="1"/>
  <c r="L23" i="145" s="1"/>
  <c r="K23" i="145" a="1"/>
  <c r="K23" i="145" s="1"/>
  <c r="J23" i="145" a="1"/>
  <c r="J23" i="145" s="1"/>
  <c r="I23" i="145" a="1"/>
  <c r="I23" i="145" s="1"/>
  <c r="H23" i="145" a="1"/>
  <c r="H23" i="145" s="1"/>
  <c r="G23" i="145" a="1"/>
  <c r="G23" i="145" s="1"/>
  <c r="F23" i="145" a="1"/>
  <c r="F23" i="145" s="1"/>
  <c r="M17" i="145" a="1"/>
  <c r="M17" i="145" s="1"/>
  <c r="L17" i="145" a="1"/>
  <c r="L17" i="145" s="1"/>
  <c r="K17" i="145" a="1"/>
  <c r="K17" i="145" s="1"/>
  <c r="J17" i="145" a="1"/>
  <c r="J17" i="145" s="1"/>
  <c r="I17" i="145" a="1"/>
  <c r="I17" i="145" s="1"/>
  <c r="H17" i="145"/>
  <c r="G17" i="145"/>
  <c r="F17" i="145" a="1"/>
  <c r="F17" i="145" s="1"/>
  <c r="F254" i="145" l="1"/>
  <c r="F259" i="145"/>
  <c r="F260" i="145"/>
  <c r="G134" i="145" a="1"/>
  <c r="G134" i="145" s="1"/>
  <c r="G136" i="145" a="1"/>
  <c r="G136" i="145" s="1"/>
  <c r="K115" i="145" a="1"/>
  <c r="K115" i="145" s="1"/>
  <c r="G93" i="145" a="1"/>
  <c r="G93" i="145" s="1"/>
  <c r="G95" i="145" a="1"/>
  <c r="G95" i="145" s="1"/>
  <c r="G186" i="145" a="1"/>
  <c r="G186" i="145" s="1"/>
  <c r="G219" i="145" a="1"/>
  <c r="G219" i="145" s="1"/>
  <c r="K88" i="145" a="1"/>
  <c r="K88" i="145" s="1"/>
  <c r="K121" i="145" a="1"/>
  <c r="K121" i="145" s="1"/>
  <c r="G226" i="145" a="1"/>
  <c r="G226" i="145" s="1"/>
  <c r="F226" i="145" s="1"/>
  <c r="K48" i="145" a="1"/>
  <c r="K48" i="145" s="1"/>
  <c r="I193" i="145" a="1"/>
  <c r="I193" i="145" s="1"/>
  <c r="G94" i="145" a="1"/>
  <c r="G94" i="145" s="1"/>
  <c r="G185" i="145" a="1"/>
  <c r="G185" i="145" s="1"/>
  <c r="J46" i="145" a="1"/>
  <c r="J46" i="145" s="1"/>
  <c r="K63" i="145" a="1"/>
  <c r="K63" i="145" s="1"/>
  <c r="I72" i="145" a="1"/>
  <c r="I72" i="145" s="1"/>
  <c r="I155" i="145" a="1"/>
  <c r="I155" i="145" s="1"/>
  <c r="G255" i="145" a="1"/>
  <c r="G255" i="145" s="1"/>
  <c r="F255" i="145" s="1"/>
  <c r="F253" i="145" s="1"/>
  <c r="G220" i="145" a="1"/>
  <c r="G220" i="145" s="1"/>
  <c r="J53" i="145" a="1"/>
  <c r="J53" i="145" s="1"/>
  <c r="K80" i="145" a="1"/>
  <c r="K80" i="145" s="1"/>
  <c r="F256" i="145"/>
  <c r="G135" i="145" a="1"/>
  <c r="G135" i="145" s="1"/>
  <c r="J76" i="145" a="1"/>
  <c r="J76" i="145" s="1"/>
  <c r="I165" i="145" a="1"/>
  <c r="I165" i="145" s="1"/>
  <c r="I210" i="145" a="1"/>
  <c r="I210" i="145" s="1"/>
  <c r="I355" i="145" a="1"/>
  <c r="I355" i="145" s="1"/>
  <c r="I354" i="145" a="1"/>
  <c r="I354" i="145" s="1"/>
  <c r="I353" i="145" a="1"/>
  <c r="I353" i="145" s="1"/>
  <c r="I12" i="145"/>
  <c r="G263" i="145" a="1"/>
  <c r="G263" i="145" s="1"/>
  <c r="F263" i="145" s="1"/>
  <c r="AF239" i="145" a="1"/>
  <c r="AF239" i="145" s="1"/>
  <c r="I263" i="145" s="1" a="1"/>
  <c r="I263" i="145" s="1"/>
  <c r="G264" i="145" a="1"/>
  <c r="G264" i="145" s="1"/>
  <c r="F264" i="145" s="1"/>
  <c r="AG239" i="145" a="1"/>
  <c r="AG239" i="145" s="1"/>
  <c r="I264" i="145" s="1" a="1"/>
  <c r="I264" i="145" s="1"/>
  <c r="AE239" i="145" a="1"/>
  <c r="AE239" i="145" s="1"/>
  <c r="I262" i="145" s="1" a="1"/>
  <c r="I262" i="145" s="1"/>
  <c r="G262" i="145" a="1"/>
  <c r="G262" i="145" s="1"/>
  <c r="F262" i="145" s="1"/>
  <c r="I258" i="145" a="1"/>
  <c r="I258" i="145" s="1"/>
  <c r="I259" i="145" a="1"/>
  <c r="I259" i="145" s="1"/>
  <c r="I223" i="145" a="1"/>
  <c r="I223" i="145" s="1"/>
  <c r="F223" i="145" s="1"/>
  <c r="AB203" i="145" a="1"/>
  <c r="AB203" i="145" s="1"/>
  <c r="I227" i="145" s="1" a="1"/>
  <c r="I227" i="145" s="1"/>
  <c r="G227" i="145" a="1"/>
  <c r="G227" i="145" s="1"/>
  <c r="F227" i="145" s="1"/>
  <c r="I224" i="145" a="1"/>
  <c r="I224" i="145" s="1"/>
  <c r="F224" i="145" s="1"/>
  <c r="AC203" i="145" a="1"/>
  <c r="AC203" i="145" s="1"/>
  <c r="I228" i="145" s="1" a="1"/>
  <c r="I228" i="145" s="1"/>
  <c r="G228" i="145" a="1"/>
  <c r="G228" i="145" s="1"/>
  <c r="AA203" i="145" a="1"/>
  <c r="AA203" i="145" s="1"/>
  <c r="I226" i="145" s="1" a="1"/>
  <c r="I226" i="145" s="1"/>
  <c r="F222" i="145"/>
  <c r="AE155" i="145" a="1"/>
  <c r="AE155" i="145" s="1"/>
  <c r="I192" i="145" s="1" a="1"/>
  <c r="I192" i="145" s="1"/>
  <c r="G192" i="145" a="1"/>
  <c r="G192" i="145" s="1"/>
  <c r="F192" i="145" s="1"/>
  <c r="G193" i="145" a="1"/>
  <c r="G193" i="145" s="1"/>
  <c r="AG155" i="145" a="1"/>
  <c r="AG155" i="145" s="1"/>
  <c r="I194" i="145" s="1" a="1"/>
  <c r="I194" i="145" s="1"/>
  <c r="G194" i="145" a="1"/>
  <c r="G194" i="145" s="1"/>
  <c r="I189" i="145" a="1"/>
  <c r="I189" i="145" s="1"/>
  <c r="F189" i="145" s="1"/>
  <c r="F190" i="145"/>
  <c r="F188" i="145"/>
  <c r="G142" i="145" a="1"/>
  <c r="G142" i="145" s="1"/>
  <c r="AE114" i="145" a="1"/>
  <c r="AE114" i="145" s="1"/>
  <c r="I142" i="145" s="1" a="1"/>
  <c r="I142" i="145" s="1"/>
  <c r="AF114" i="145" a="1"/>
  <c r="AF114" i="145" s="1"/>
  <c r="I143" i="145" s="1" a="1"/>
  <c r="I143" i="145" s="1"/>
  <c r="G143" i="145" a="1"/>
  <c r="G143" i="145" s="1"/>
  <c r="F143" i="145" s="1"/>
  <c r="AG114" i="145" a="1"/>
  <c r="AG114" i="145" s="1"/>
  <c r="I144" i="145" s="1" a="1"/>
  <c r="I144" i="145" s="1"/>
  <c r="G144" i="145" a="1"/>
  <c r="G144" i="145" s="1"/>
  <c r="F144" i="145" s="1"/>
  <c r="I139" i="145" a="1"/>
  <c r="I139" i="145" s="1"/>
  <c r="I138" i="145" a="1"/>
  <c r="I138" i="145" s="1"/>
  <c r="I140" i="145" a="1"/>
  <c r="I140" i="145" s="1"/>
  <c r="F140" i="145" s="1"/>
  <c r="F138" i="145"/>
  <c r="F139" i="145"/>
  <c r="I97" i="145" a="1"/>
  <c r="I97" i="145" s="1"/>
  <c r="F97" i="145" s="1"/>
  <c r="I98" i="145" a="1"/>
  <c r="I98" i="145" s="1"/>
  <c r="I99" i="145" a="1"/>
  <c r="I99" i="145" s="1"/>
  <c r="F99" i="145" s="1"/>
  <c r="I101" i="145" a="1"/>
  <c r="I101" i="145" s="1"/>
  <c r="ED51" i="145" a="1"/>
  <c r="ED51" i="145" s="1"/>
  <c r="I102" i="145" s="1" a="1"/>
  <c r="I102" i="145" s="1"/>
  <c r="F102" i="145" s="1"/>
  <c r="G101" i="145" a="1"/>
  <c r="G101" i="145" s="1"/>
  <c r="I103" i="145" a="1"/>
  <c r="I103" i="145" s="1"/>
  <c r="F103" i="145" s="1"/>
  <c r="F349" i="145"/>
  <c r="F345" i="145"/>
  <c r="F350" i="145"/>
  <c r="F354" i="145"/>
  <c r="F352" i="145" s="1"/>
  <c r="F257" i="145"/>
  <c r="I239" i="145" a="1"/>
  <c r="I239" i="145" s="1"/>
  <c r="K239" i="145" a="1"/>
  <c r="K239" i="145" s="1"/>
  <c r="J239" i="145" a="1"/>
  <c r="J239" i="145" s="1"/>
  <c r="K241" i="145" a="1"/>
  <c r="K241" i="145" s="1"/>
  <c r="J241" i="145" a="1"/>
  <c r="J241" i="145" s="1"/>
  <c r="I241" i="145" a="1"/>
  <c r="I241" i="145" s="1"/>
  <c r="K243" i="145" a="1"/>
  <c r="K243" i="145" s="1"/>
  <c r="J243" i="145" a="1"/>
  <c r="J243" i="145" s="1"/>
  <c r="I243" i="145" a="1"/>
  <c r="I243" i="145" s="1"/>
  <c r="K248" i="145" a="1"/>
  <c r="K248" i="145" s="1"/>
  <c r="J248" i="145" a="1"/>
  <c r="J248" i="145" s="1"/>
  <c r="I248" i="145" a="1"/>
  <c r="I248" i="145" s="1"/>
  <c r="K240" i="145" a="1"/>
  <c r="K240" i="145" s="1"/>
  <c r="I240" i="145" a="1"/>
  <c r="I240" i="145" s="1"/>
  <c r="J240" i="145" a="1"/>
  <c r="J240" i="145" s="1"/>
  <c r="J242" i="145" a="1"/>
  <c r="J242" i="145" s="1"/>
  <c r="I242" i="145" a="1"/>
  <c r="I242" i="145" s="1"/>
  <c r="K242" i="145" a="1"/>
  <c r="K242" i="145" s="1"/>
  <c r="I244" i="145" a="1"/>
  <c r="I244" i="145" s="1"/>
  <c r="K244" i="145" a="1"/>
  <c r="K244" i="145" s="1"/>
  <c r="J244" i="145" a="1"/>
  <c r="J244" i="145" s="1"/>
  <c r="I247" i="145" a="1"/>
  <c r="I247" i="145" s="1"/>
  <c r="K247" i="145" a="1"/>
  <c r="K247" i="145" s="1"/>
  <c r="J247" i="145" a="1"/>
  <c r="J247" i="145" s="1"/>
  <c r="K249" i="145" a="1"/>
  <c r="K249" i="145" s="1"/>
  <c r="J249" i="145" a="1"/>
  <c r="J249" i="145" s="1"/>
  <c r="I249" i="145" a="1"/>
  <c r="I249" i="145" s="1"/>
  <c r="K245" i="145" a="1"/>
  <c r="K245" i="145" s="1"/>
  <c r="I246" i="145" a="1"/>
  <c r="I246" i="145" s="1"/>
  <c r="J245" i="145" a="1"/>
  <c r="J245" i="145" s="1"/>
  <c r="I209" i="145" a="1"/>
  <c r="I209" i="145" s="1"/>
  <c r="K209" i="145" a="1"/>
  <c r="K209" i="145" s="1"/>
  <c r="J209" i="145" a="1"/>
  <c r="J209" i="145" s="1"/>
  <c r="K212" i="145" a="1"/>
  <c r="K212" i="145" s="1"/>
  <c r="I212" i="145" a="1"/>
  <c r="I212" i="145" s="1"/>
  <c r="J212" i="145" a="1"/>
  <c r="J212" i="145" s="1"/>
  <c r="J203" i="145" a="1"/>
  <c r="J203" i="145" s="1"/>
  <c r="K203" i="145" a="1"/>
  <c r="K203" i="145" s="1"/>
  <c r="I203" i="145" a="1"/>
  <c r="I203" i="145" s="1"/>
  <c r="I204" i="145" a="1"/>
  <c r="I204" i="145" s="1"/>
  <c r="K204" i="145" a="1"/>
  <c r="K204" i="145" s="1"/>
  <c r="J204" i="145" a="1"/>
  <c r="J204" i="145" s="1"/>
  <c r="K207" i="145" a="1"/>
  <c r="K207" i="145" s="1"/>
  <c r="J207" i="145" a="1"/>
  <c r="J207" i="145" s="1"/>
  <c r="I207" i="145" a="1"/>
  <c r="I207" i="145" s="1"/>
  <c r="I205" i="145" a="1"/>
  <c r="I205" i="145" s="1"/>
  <c r="J205" i="145" a="1"/>
  <c r="J205" i="145" s="1"/>
  <c r="K205" i="145" a="1"/>
  <c r="K205" i="145" s="1"/>
  <c r="K208" i="145" a="1"/>
  <c r="K208" i="145" s="1"/>
  <c r="J208" i="145" a="1"/>
  <c r="J208" i="145" s="1"/>
  <c r="I208" i="145" a="1"/>
  <c r="I208" i="145" s="1"/>
  <c r="J211" i="145" a="1"/>
  <c r="J211" i="145" s="1"/>
  <c r="K211" i="145" a="1"/>
  <c r="K211" i="145" s="1"/>
  <c r="I211" i="145" a="1"/>
  <c r="I211" i="145" s="1"/>
  <c r="K159" i="145" a="1"/>
  <c r="K159" i="145" s="1"/>
  <c r="J159" i="145" a="1"/>
  <c r="J159" i="145" s="1"/>
  <c r="K162" i="145" a="1"/>
  <c r="K162" i="145" s="1"/>
  <c r="J162" i="145" a="1"/>
  <c r="J162" i="145" s="1"/>
  <c r="I162" i="145" a="1"/>
  <c r="I162" i="145" s="1"/>
  <c r="J170" i="145" a="1"/>
  <c r="J170" i="145" s="1"/>
  <c r="K170" i="145" a="1"/>
  <c r="K170" i="145" s="1"/>
  <c r="I170" i="145" a="1"/>
  <c r="I170" i="145" s="1"/>
  <c r="K155" i="145" a="1"/>
  <c r="K155" i="145" s="1"/>
  <c r="J155" i="145" a="1"/>
  <c r="J155" i="145" s="1"/>
  <c r="K158" i="145" a="1"/>
  <c r="K158" i="145" s="1"/>
  <c r="J158" i="145" a="1"/>
  <c r="J158" i="145" s="1"/>
  <c r="I158" i="145" a="1"/>
  <c r="I158" i="145" s="1"/>
  <c r="I164" i="145" a="1"/>
  <c r="I164" i="145" s="1"/>
  <c r="K164" i="145" a="1"/>
  <c r="K164" i="145" s="1"/>
  <c r="J164" i="145" a="1"/>
  <c r="J164" i="145" s="1"/>
  <c r="K178" i="145" a="1"/>
  <c r="K178" i="145" s="1"/>
  <c r="J178" i="145" a="1"/>
  <c r="J178" i="145" s="1"/>
  <c r="I178" i="145" a="1"/>
  <c r="I178" i="145" s="1"/>
  <c r="J161" i="145" a="1"/>
  <c r="J161" i="145" s="1"/>
  <c r="J166" i="145" a="1"/>
  <c r="J166" i="145" s="1"/>
  <c r="K166" i="145" a="1"/>
  <c r="K166" i="145" s="1"/>
  <c r="I166" i="145" a="1"/>
  <c r="I166" i="145" s="1"/>
  <c r="J169" i="145" a="1"/>
  <c r="J169" i="145" s="1"/>
  <c r="J173" i="145" a="1"/>
  <c r="J173" i="145" s="1"/>
  <c r="J160" i="145" a="1"/>
  <c r="J160" i="145" s="1"/>
  <c r="I160" i="145" a="1"/>
  <c r="I160" i="145" s="1"/>
  <c r="K160" i="145" a="1"/>
  <c r="K160" i="145" s="1"/>
  <c r="K163" i="145" a="1"/>
  <c r="K163" i="145" s="1"/>
  <c r="J163" i="145" a="1"/>
  <c r="J163" i="145" s="1"/>
  <c r="I163" i="145" a="1"/>
  <c r="I163" i="145" s="1"/>
  <c r="I172" i="145" a="1"/>
  <c r="I172" i="145" s="1"/>
  <c r="K172" i="145" a="1"/>
  <c r="K172" i="145" s="1"/>
  <c r="J172" i="145" a="1"/>
  <c r="J172" i="145" s="1"/>
  <c r="J177" i="145" a="1"/>
  <c r="J177" i="145" s="1"/>
  <c r="I168" i="145" a="1"/>
  <c r="I168" i="145" s="1"/>
  <c r="K168" i="145" a="1"/>
  <c r="K168" i="145" s="1"/>
  <c r="J168" i="145" a="1"/>
  <c r="J168" i="145" s="1"/>
  <c r="I176" i="145" a="1"/>
  <c r="I176" i="145" s="1"/>
  <c r="K176" i="145" a="1"/>
  <c r="K176" i="145" s="1"/>
  <c r="J176" i="145" a="1"/>
  <c r="J176" i="145" s="1"/>
  <c r="K167" i="145" a="1"/>
  <c r="K167" i="145" s="1"/>
  <c r="J167" i="145" a="1"/>
  <c r="J167" i="145" s="1"/>
  <c r="I167" i="145" a="1"/>
  <c r="I167" i="145" s="1"/>
  <c r="J174" i="145" a="1"/>
  <c r="J174" i="145" s="1"/>
  <c r="K174" i="145" a="1"/>
  <c r="K174" i="145" s="1"/>
  <c r="I174" i="145" a="1"/>
  <c r="I174" i="145" s="1"/>
  <c r="I157" i="145" a="1"/>
  <c r="I157" i="145" s="1"/>
  <c r="I156" i="145" a="1"/>
  <c r="I156" i="145" s="1"/>
  <c r="K156" i="145" a="1"/>
  <c r="K156" i="145" s="1"/>
  <c r="I159" i="145" a="1"/>
  <c r="I159" i="145" s="1"/>
  <c r="K165" i="145" a="1"/>
  <c r="K165" i="145" s="1"/>
  <c r="K169" i="145" a="1"/>
  <c r="K169" i="145" s="1"/>
  <c r="K173" i="145" a="1"/>
  <c r="K173" i="145" s="1"/>
  <c r="K177" i="145" a="1"/>
  <c r="K177" i="145" s="1"/>
  <c r="I161" i="145" a="1"/>
  <c r="I161" i="145" s="1"/>
  <c r="I169" i="145" a="1"/>
  <c r="I169" i="145" s="1"/>
  <c r="I173" i="145" a="1"/>
  <c r="I173" i="145" s="1"/>
  <c r="I177" i="145" a="1"/>
  <c r="I177" i="145" s="1"/>
  <c r="J157" i="145" a="1"/>
  <c r="J157" i="145" s="1"/>
  <c r="J165" i="145" a="1"/>
  <c r="J165" i="145" s="1"/>
  <c r="J120" i="145" a="1"/>
  <c r="J120" i="145" s="1"/>
  <c r="K120" i="145" a="1"/>
  <c r="K120" i="145" s="1"/>
  <c r="I120" i="145" a="1"/>
  <c r="I120" i="145" s="1"/>
  <c r="J116" i="145" a="1"/>
  <c r="J116" i="145" s="1"/>
  <c r="K116" i="145" a="1"/>
  <c r="K116" i="145" s="1"/>
  <c r="I116" i="145" a="1"/>
  <c r="I116" i="145" s="1"/>
  <c r="K128" i="145" a="1"/>
  <c r="K128" i="145" s="1"/>
  <c r="J128" i="145" a="1"/>
  <c r="J128" i="145" s="1"/>
  <c r="I128" i="145" a="1"/>
  <c r="I128" i="145" s="1"/>
  <c r="I123" i="145" a="1"/>
  <c r="I123" i="145" s="1"/>
  <c r="J123" i="145" a="1"/>
  <c r="J123" i="145" s="1"/>
  <c r="I122" i="145" a="1"/>
  <c r="I122" i="145" s="1"/>
  <c r="J119" i="145" a="1"/>
  <c r="J119" i="145" s="1"/>
  <c r="I119" i="145" a="1"/>
  <c r="I119" i="145" s="1"/>
  <c r="I127" i="145" a="1"/>
  <c r="I127" i="145" s="1"/>
  <c r="J127" i="145" a="1"/>
  <c r="J127" i="145" s="1"/>
  <c r="J115" i="145" a="1"/>
  <c r="J115" i="145" s="1"/>
  <c r="I115" i="145" a="1"/>
  <c r="I115" i="145" s="1"/>
  <c r="I121" i="145" a="1"/>
  <c r="I121" i="145" s="1"/>
  <c r="J122" i="145" a="1"/>
  <c r="J122" i="145" s="1"/>
  <c r="K123" i="145" a="1"/>
  <c r="K123" i="145" s="1"/>
  <c r="K125" i="145" a="1"/>
  <c r="K125" i="145" s="1"/>
  <c r="I126" i="145" a="1"/>
  <c r="I126" i="145" s="1"/>
  <c r="K117" i="145" a="1"/>
  <c r="K117" i="145" s="1"/>
  <c r="I118" i="145" a="1"/>
  <c r="I118" i="145" s="1"/>
  <c r="I114" i="145" a="1"/>
  <c r="I114" i="145" s="1"/>
  <c r="K124" i="145" a="1"/>
  <c r="K124" i="145" s="1"/>
  <c r="J124" i="145" a="1"/>
  <c r="J124" i="145" s="1"/>
  <c r="F98" i="145"/>
  <c r="K55" i="145" a="1"/>
  <c r="K55" i="145" s="1"/>
  <c r="J55" i="145" a="1"/>
  <c r="J55" i="145" s="1"/>
  <c r="I55" i="145" a="1"/>
  <c r="I55" i="145" s="1"/>
  <c r="K71" i="145" a="1"/>
  <c r="K71" i="145" s="1"/>
  <c r="J71" i="145" a="1"/>
  <c r="J71" i="145" s="1"/>
  <c r="I71" i="145" a="1"/>
  <c r="I71" i="145" s="1"/>
  <c r="J59" i="145" a="1"/>
  <c r="J59" i="145" s="1"/>
  <c r="I59" i="145" a="1"/>
  <c r="I59" i="145" s="1"/>
  <c r="K58" i="145" a="1"/>
  <c r="K58" i="145" s="1"/>
  <c r="I58" i="145" a="1"/>
  <c r="I58" i="145" s="1"/>
  <c r="J58" i="145" a="1"/>
  <c r="J58" i="145" s="1"/>
  <c r="K75" i="145" a="1"/>
  <c r="K75" i="145" s="1"/>
  <c r="J75" i="145" a="1"/>
  <c r="J75" i="145" s="1"/>
  <c r="I75" i="145" a="1"/>
  <c r="I75" i="145" s="1"/>
  <c r="I81" i="145" a="1"/>
  <c r="I81" i="145" s="1"/>
  <c r="K81" i="145" a="1"/>
  <c r="K81" i="145" s="1"/>
  <c r="J81" i="145" a="1"/>
  <c r="J81" i="145" s="1"/>
  <c r="K45" i="145" a="1"/>
  <c r="K45" i="145" s="1"/>
  <c r="J45" i="145" a="1"/>
  <c r="J45" i="145" s="1"/>
  <c r="I45" i="145" a="1"/>
  <c r="I45" i="145" s="1"/>
  <c r="J49" i="145" a="1"/>
  <c r="J49" i="145" s="1"/>
  <c r="I49" i="145" a="1"/>
  <c r="I49" i="145" s="1"/>
  <c r="K67" i="145" a="1"/>
  <c r="K67" i="145" s="1"/>
  <c r="J67" i="145" a="1"/>
  <c r="J67" i="145" s="1"/>
  <c r="I67" i="145" a="1"/>
  <c r="I67" i="145" s="1"/>
  <c r="J51" i="145" a="1"/>
  <c r="J51" i="145" s="1"/>
  <c r="I51" i="145" a="1"/>
  <c r="I51" i="145" s="1"/>
  <c r="K51" i="145" a="1"/>
  <c r="K51" i="145" s="1"/>
  <c r="I53" i="145" a="1"/>
  <c r="I53" i="145" s="1"/>
  <c r="K53" i="145" a="1"/>
  <c r="K53" i="145" s="1"/>
  <c r="J62" i="145" a="1"/>
  <c r="J62" i="145" s="1"/>
  <c r="K61" i="145" a="1"/>
  <c r="K61" i="145" s="1"/>
  <c r="J61" i="145" a="1"/>
  <c r="J61" i="145" s="1"/>
  <c r="I61" i="145" a="1"/>
  <c r="I61" i="145" s="1"/>
  <c r="J65" i="145" a="1"/>
  <c r="J65" i="145" s="1"/>
  <c r="I65" i="145" a="1"/>
  <c r="I65" i="145" s="1"/>
  <c r="I73" i="145" a="1"/>
  <c r="I73" i="145" s="1"/>
  <c r="K73" i="145" a="1"/>
  <c r="K73" i="145" s="1"/>
  <c r="I77" i="145" a="1"/>
  <c r="I77" i="145" s="1"/>
  <c r="K77" i="145" a="1"/>
  <c r="K77" i="145" s="1"/>
  <c r="K68" i="145" a="1"/>
  <c r="K68" i="145" s="1"/>
  <c r="I68" i="145" a="1"/>
  <c r="I68" i="145" s="1"/>
  <c r="J68" i="145" a="1"/>
  <c r="J68" i="145" s="1"/>
  <c r="I85" i="145" a="1"/>
  <c r="I85" i="145" s="1"/>
  <c r="K85" i="145" a="1"/>
  <c r="K85" i="145" s="1"/>
  <c r="J85" i="145" a="1"/>
  <c r="J85" i="145" s="1"/>
  <c r="K52" i="145" a="1"/>
  <c r="K52" i="145" s="1"/>
  <c r="J52" i="145" a="1"/>
  <c r="J52" i="145" s="1"/>
  <c r="I52" i="145" a="1"/>
  <c r="I52" i="145" s="1"/>
  <c r="K83" i="145" a="1"/>
  <c r="K83" i="145" s="1"/>
  <c r="I83" i="145" a="1"/>
  <c r="I83" i="145" s="1"/>
  <c r="J83" i="145" a="1"/>
  <c r="J83" i="145" s="1"/>
  <c r="K47" i="145" a="1"/>
  <c r="K47" i="145" s="1"/>
  <c r="K59" i="145" a="1"/>
  <c r="K59" i="145" s="1"/>
  <c r="I69" i="145" a="1"/>
  <c r="I69" i="145" s="1"/>
  <c r="K69" i="145" a="1"/>
  <c r="K69" i="145" s="1"/>
  <c r="J82" i="145" a="1"/>
  <c r="J82" i="145" s="1"/>
  <c r="I46" i="145" a="1"/>
  <c r="I46" i="145" s="1"/>
  <c r="I62" i="145" a="1"/>
  <c r="I62" i="145" s="1"/>
  <c r="I76" i="145" a="1"/>
  <c r="I76" i="145" s="1"/>
  <c r="J78" i="145" a="1"/>
  <c r="J78" i="145" s="1"/>
  <c r="I82" i="145" a="1"/>
  <c r="I82" i="145" s="1"/>
  <c r="J86" i="145" a="1"/>
  <c r="J86" i="145" s="1"/>
  <c r="J84" i="145" a="1"/>
  <c r="J84" i="145" s="1"/>
  <c r="J74" i="145" a="1"/>
  <c r="J74" i="145" s="1"/>
  <c r="K79" i="145" a="1"/>
  <c r="K79" i="145" s="1"/>
  <c r="I79" i="145" a="1"/>
  <c r="I79" i="145" s="1"/>
  <c r="K87" i="145" a="1"/>
  <c r="K87" i="145" s="1"/>
  <c r="I87" i="145" a="1"/>
  <c r="I87" i="145" s="1"/>
  <c r="J80" i="145" a="1"/>
  <c r="J80" i="145" s="1"/>
  <c r="K82" i="145" a="1"/>
  <c r="K82" i="145" s="1"/>
  <c r="I84" i="145" a="1"/>
  <c r="I84" i="145" s="1"/>
  <c r="J88" i="145" a="1"/>
  <c r="J88" i="145" s="1"/>
  <c r="I135" i="145" l="1" a="1"/>
  <c r="I135" i="145" s="1"/>
  <c r="I136" i="145" a="1"/>
  <c r="I136" i="145" s="1"/>
  <c r="F137" i="145"/>
  <c r="F187" i="145"/>
  <c r="F101" i="145"/>
  <c r="F100" i="145" s="1"/>
  <c r="I94" i="145" a="1"/>
  <c r="I94" i="145" s="1"/>
  <c r="F94" i="145" s="1"/>
  <c r="I218" i="145" a="1"/>
  <c r="I218" i="145" s="1"/>
  <c r="F218" i="145" s="1"/>
  <c r="I186" i="145" a="1"/>
  <c r="I186" i="145" s="1"/>
  <c r="F186" i="145" s="1"/>
  <c r="I93" i="145" a="1"/>
  <c r="I93" i="145" s="1"/>
  <c r="F93" i="145" s="1"/>
  <c r="I134" i="145" a="1"/>
  <c r="I134" i="145" s="1"/>
  <c r="I255" i="145" a="1"/>
  <c r="I255" i="145" s="1"/>
  <c r="F193" i="145"/>
  <c r="I220" i="145" a="1"/>
  <c r="I220" i="145" s="1"/>
  <c r="F220" i="145" s="1"/>
  <c r="F184" i="145"/>
  <c r="I219" i="145" a="1"/>
  <c r="I219" i="145" s="1"/>
  <c r="F219" i="145" s="1"/>
  <c r="F135" i="145"/>
  <c r="I256" i="145" a="1"/>
  <c r="I256" i="145" s="1"/>
  <c r="I95" i="145" a="1"/>
  <c r="I95" i="145" s="1"/>
  <c r="F95" i="145" s="1"/>
  <c r="F136" i="145"/>
  <c r="I254" i="145" a="1"/>
  <c r="I254" i="145" s="1"/>
  <c r="I185" i="145" a="1"/>
  <c r="I185" i="145" s="1"/>
  <c r="F194" i="145"/>
  <c r="F191" i="145" s="1"/>
  <c r="F134" i="145"/>
  <c r="H12" i="145"/>
  <c r="F261" i="145"/>
  <c r="F252" i="145" s="1"/>
  <c r="F221" i="145"/>
  <c r="F228" i="145"/>
  <c r="F225" i="145" s="1"/>
  <c r="F142" i="145"/>
  <c r="F141" i="145" s="1"/>
  <c r="F96" i="145"/>
  <c r="G12" i="145"/>
  <c r="F344" i="145"/>
  <c r="F348" i="145"/>
  <c r="F92" i="145" l="1"/>
  <c r="F91" i="145" s="1"/>
  <c r="F183" i="145"/>
  <c r="F182" i="145" s="1"/>
  <c r="F133" i="145"/>
  <c r="F132" i="145" s="1"/>
  <c r="F217" i="145"/>
  <c r="F216" i="145" s="1"/>
  <c r="F343" i="145"/>
  <c r="M66" i="127" l="1"/>
  <c r="L66" i="127"/>
  <c r="M65" i="127"/>
  <c r="L65" i="127"/>
  <c r="N65" i="127"/>
  <c r="N66" i="127"/>
  <c r="L81" i="127"/>
  <c r="M81" i="127"/>
  <c r="C61" i="127"/>
  <c r="D61" i="127"/>
  <c r="D52" i="127"/>
  <c r="C52" i="127"/>
  <c r="D50" i="127"/>
  <c r="D57" i="127" s="1"/>
  <c r="C50" i="127"/>
  <c r="C57" i="127" s="1"/>
  <c r="C34" i="127"/>
  <c r="C121" i="127" s="1"/>
  <c r="D34" i="127"/>
  <c r="C36" i="127"/>
  <c r="D36" i="127"/>
  <c r="K16" i="127"/>
  <c r="K11" i="127"/>
  <c r="J16" i="127"/>
  <c r="J11" i="127"/>
  <c r="K8" i="127"/>
  <c r="J8" i="127"/>
  <c r="D41" i="127" l="1"/>
  <c r="D121" i="127"/>
  <c r="C41" i="127"/>
  <c r="M3" i="127"/>
  <c r="L3" i="127" l="1"/>
  <c r="M124" i="127"/>
  <c r="M103" i="127"/>
  <c r="M111" i="127"/>
  <c r="M28" i="127"/>
  <c r="AG260" i="121"/>
  <c r="AC260" i="121"/>
  <c r="AB260" i="121"/>
  <c r="AH259" i="121"/>
  <c r="AC259" i="121"/>
  <c r="AI258" i="121"/>
  <c r="AH258" i="121"/>
  <c r="AG258" i="121"/>
  <c r="AF258" i="121"/>
  <c r="AE258" i="121"/>
  <c r="AD258" i="121"/>
  <c r="AC258" i="121"/>
  <c r="AB258" i="121"/>
  <c r="AA258" i="121"/>
  <c r="AZ48" i="124"/>
  <c r="AX48" i="124"/>
  <c r="AW48" i="124"/>
  <c r="AV48" i="124"/>
  <c r="AT48" i="124"/>
  <c r="AS48" i="124"/>
  <c r="AR48" i="124"/>
  <c r="AQ48" i="124"/>
  <c r="AP48" i="124"/>
  <c r="AZ47" i="124"/>
  <c r="AX47" i="124"/>
  <c r="AW47" i="124"/>
  <c r="AV47" i="124"/>
  <c r="AT47" i="124"/>
  <c r="AS47" i="124"/>
  <c r="AR47" i="124"/>
  <c r="AQ47" i="124"/>
  <c r="AP47" i="124"/>
  <c r="AZ45" i="124"/>
  <c r="H76" i="125" s="1"/>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U42" i="124" s="1"/>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60" i="121" s="1"/>
  <c r="BT49" i="124"/>
  <c r="AH260" i="121" s="1"/>
  <c r="BS49" i="124"/>
  <c r="BR49" i="124"/>
  <c r="AF260" i="121" s="1"/>
  <c r="BP49" i="124"/>
  <c r="AE260" i="121" s="1"/>
  <c r="BO49" i="124"/>
  <c r="AD260" i="121" s="1"/>
  <c r="BN49" i="124"/>
  <c r="BM49" i="124"/>
  <c r="BL49" i="124"/>
  <c r="AA260" i="121" s="1"/>
  <c r="BU48" i="124"/>
  <c r="BQ48" i="124"/>
  <c r="BU47" i="124"/>
  <c r="BQ47" i="124"/>
  <c r="BV46" i="124"/>
  <c r="AI259" i="121" s="1"/>
  <c r="BT46" i="124"/>
  <c r="BS46" i="124"/>
  <c r="AG259" i="121" s="1"/>
  <c r="BR46" i="124"/>
  <c r="AF259" i="121" s="1"/>
  <c r="BP46" i="124"/>
  <c r="AE259" i="121" s="1"/>
  <c r="BO46" i="124"/>
  <c r="AD259" i="121" s="1"/>
  <c r="BN46" i="124"/>
  <c r="BM46" i="124"/>
  <c r="AB259" i="121" s="1"/>
  <c r="BL46" i="124"/>
  <c r="AA259" i="121" s="1"/>
  <c r="BU45" i="124"/>
  <c r="BQ45" i="124"/>
  <c r="BU44" i="124"/>
  <c r="BU43" i="124" s="1"/>
  <c r="BQ44" i="124"/>
  <c r="BQ43" i="124" s="1"/>
  <c r="BV43" i="124"/>
  <c r="BT43" i="124"/>
  <c r="BS43" i="124"/>
  <c r="BR43" i="124"/>
  <c r="BP43" i="124"/>
  <c r="BO43" i="124"/>
  <c r="BN43" i="124"/>
  <c r="BM43" i="124"/>
  <c r="BL43" i="124"/>
  <c r="BU42" i="124"/>
  <c r="BQ42" i="124"/>
  <c r="BQ40" i="124" s="1"/>
  <c r="BU41" i="124"/>
  <c r="BQ41" i="124"/>
  <c r="BV40" i="124"/>
  <c r="BT40" i="124"/>
  <c r="BS40" i="124"/>
  <c r="BR40" i="124"/>
  <c r="BP40" i="124"/>
  <c r="BO40" i="124"/>
  <c r="BN40" i="124"/>
  <c r="BM40" i="124"/>
  <c r="BL40" i="124"/>
  <c r="BU39" i="124"/>
  <c r="BQ39" i="124"/>
  <c r="AU44" i="124" l="1"/>
  <c r="AU41" i="124"/>
  <c r="AU47" i="124"/>
  <c r="AU39" i="124"/>
  <c r="F73" i="125" s="1"/>
  <c r="AU45" i="124"/>
  <c r="BU40" i="124"/>
  <c r="AU48" i="124"/>
  <c r="K3" i="127"/>
  <c r="L124" i="127"/>
  <c r="L103" i="127"/>
  <c r="L111" i="127"/>
  <c r="L28" i="127"/>
  <c r="N279" i="121"/>
  <c r="N278" i="121"/>
  <c r="M278" i="121"/>
  <c r="L278" i="121"/>
  <c r="C278" i="121"/>
  <c r="N28" i="112"/>
  <c r="N27" i="112"/>
  <c r="F76" i="125" l="1"/>
  <c r="J3" i="127"/>
  <c r="K124" i="127"/>
  <c r="K103" i="127"/>
  <c r="K111" i="127"/>
  <c r="K28" i="127"/>
  <c r="K25" i="112"/>
  <c r="J25" i="112"/>
  <c r="I25" i="112"/>
  <c r="H25" i="112"/>
  <c r="G25" i="112"/>
  <c r="F25" i="112"/>
  <c r="E25" i="112"/>
  <c r="C25" i="112"/>
  <c r="B96" i="125"/>
  <c r="I3" i="127" l="1"/>
  <c r="J28" i="127"/>
  <c r="J124" i="127"/>
  <c r="J103" i="127"/>
  <c r="J111" i="127"/>
  <c r="C102" i="122"/>
  <c r="C101" i="122"/>
  <c r="H3" i="127" l="1"/>
  <c r="I103" i="127"/>
  <c r="I111" i="127"/>
  <c r="I124" i="127"/>
  <c r="I28" i="127"/>
  <c r="B8" i="123"/>
  <c r="C8" i="123"/>
  <c r="B9" i="123"/>
  <c r="C9" i="123"/>
  <c r="C6" i="122"/>
  <c r="G6" i="122"/>
  <c r="H6" i="122"/>
  <c r="D12" i="122"/>
  <c r="D15" i="122" s="1"/>
  <c r="D37" i="125" s="1"/>
  <c r="F12" i="122"/>
  <c r="G12" i="122"/>
  <c r="G3" i="127" l="1"/>
  <c r="H111" i="127"/>
  <c r="H28" i="127"/>
  <c r="H124" i="127"/>
  <c r="H103" i="127"/>
  <c r="C15" i="122"/>
  <c r="C37" i="125" s="1"/>
  <c r="E15" i="122"/>
  <c r="F37" i="125" s="1"/>
  <c r="G15" i="122"/>
  <c r="I37" i="125" s="1"/>
  <c r="H12" i="122"/>
  <c r="H15" i="122" s="1"/>
  <c r="J37" i="125" s="1"/>
  <c r="F15" i="122"/>
  <c r="G37" i="125" s="1"/>
  <c r="F3" i="127" l="1"/>
  <c r="G111" i="127"/>
  <c r="G28" i="127"/>
  <c r="G124" i="127"/>
  <c r="G103" i="127"/>
  <c r="E3" i="127" l="1"/>
  <c r="F124" i="127"/>
  <c r="F111" i="127"/>
  <c r="F28" i="127"/>
  <c r="F103" i="127"/>
  <c r="J178" i="141"/>
  <c r="E124" i="127" l="1"/>
  <c r="E103" i="127"/>
  <c r="E111" i="127"/>
  <c r="E28" i="127"/>
  <c r="D3" i="127"/>
  <c r="I177" i="141"/>
  <c r="I173" i="141"/>
  <c r="I172" i="141"/>
  <c r="I169" i="141"/>
  <c r="D124" i="127" l="1"/>
  <c r="D103" i="127"/>
  <c r="D111" i="127"/>
  <c r="D28" i="127"/>
  <c r="C3" i="127"/>
  <c r="J50" i="125"/>
  <c r="J28" i="125" s="1"/>
  <c r="I50" i="125"/>
  <c r="I28" i="125" s="1"/>
  <c r="E50" i="125"/>
  <c r="B50" i="125"/>
  <c r="C124" i="127" l="1"/>
  <c r="C103" i="127"/>
  <c r="C111" i="127"/>
  <c r="C28" i="127"/>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BZ50" i="124"/>
  <c r="CA50" i="124"/>
  <c r="CB50" i="124"/>
  <c r="CC53" i="124"/>
  <c r="CC52" i="124"/>
  <c r="CC51" i="124"/>
  <c r="C7" i="124"/>
  <c r="CI13" i="124"/>
  <c r="D7" i="124" l="1"/>
  <c r="CG53" i="124"/>
  <c r="M52" i="124"/>
  <c r="M53" i="124"/>
  <c r="CG52" i="124"/>
  <c r="CH52" i="124" s="1"/>
  <c r="CG51" i="124"/>
  <c r="CH51" i="124" s="1"/>
  <c r="M51" i="124"/>
  <c r="M50" i="124" s="1"/>
  <c r="E96" i="125" s="1"/>
  <c r="CH53" i="124"/>
  <c r="CG29" i="124"/>
  <c r="CG18" i="124"/>
  <c r="CD16" i="124"/>
  <c r="BW40" i="124"/>
  <c r="CC45" i="124"/>
  <c r="CB19" i="124"/>
  <c r="D5" i="125"/>
  <c r="CA40" i="124"/>
  <c r="CG37" i="124"/>
  <c r="G90" i="125" s="1"/>
  <c r="CC23" i="124"/>
  <c r="CC58" i="124"/>
  <c r="CF40" i="124"/>
  <c r="CG42" i="124"/>
  <c r="CC35" i="124"/>
  <c r="F88" i="125" s="1"/>
  <c r="CC62" i="124"/>
  <c r="BZ43" i="124"/>
  <c r="BZ54" i="124"/>
  <c r="CG48" i="124"/>
  <c r="CC39" i="124"/>
  <c r="F92" i="125" s="1"/>
  <c r="BY16" i="124"/>
  <c r="CE43" i="124"/>
  <c r="CE54" i="124"/>
  <c r="CG59" i="124"/>
  <c r="CC50" i="124"/>
  <c r="BY57" i="124"/>
  <c r="CC56" i="124"/>
  <c r="BX19" i="124"/>
  <c r="CD57" i="124"/>
  <c r="CC26" i="124"/>
  <c r="CC41" i="124"/>
  <c r="CE16" i="124"/>
  <c r="CD19" i="124"/>
  <c r="CB40" i="124"/>
  <c r="CA43" i="124"/>
  <c r="CA54" i="124"/>
  <c r="BZ57" i="124"/>
  <c r="CG20" i="124"/>
  <c r="CG38" i="124"/>
  <c r="G91" i="125" s="1"/>
  <c r="CG55" i="124"/>
  <c r="CC17" i="124"/>
  <c r="CC29" i="124"/>
  <c r="CH29" i="124" s="1"/>
  <c r="CC42" i="124"/>
  <c r="BW16" i="124"/>
  <c r="CF16" i="124"/>
  <c r="CE19" i="124"/>
  <c r="CD40" i="124"/>
  <c r="CB43" i="124"/>
  <c r="CB54" i="124"/>
  <c r="CA57" i="124"/>
  <c r="CG23" i="124"/>
  <c r="CG39" i="124"/>
  <c r="G92" i="125" s="1"/>
  <c r="CG56" i="124"/>
  <c r="CC18" i="124"/>
  <c r="CC32" i="124"/>
  <c r="CC44" i="124"/>
  <c r="BX16" i="124"/>
  <c r="BW19" i="124"/>
  <c r="CF19" i="124"/>
  <c r="CE40" i="124"/>
  <c r="CD43" i="124"/>
  <c r="CD54" i="124"/>
  <c r="CB57" i="124"/>
  <c r="CG26" i="124"/>
  <c r="CG41" i="124"/>
  <c r="CG58" i="124"/>
  <c r="CC36" i="124"/>
  <c r="F89" i="125" s="1"/>
  <c r="CC59" i="124"/>
  <c r="BY19" i="124"/>
  <c r="BW43" i="124"/>
  <c r="BW54" i="124"/>
  <c r="CE57" i="124"/>
  <c r="CG44" i="124"/>
  <c r="CC37" i="124"/>
  <c r="F90" i="125" s="1"/>
  <c r="CC48" i="124"/>
  <c r="CH48" i="124" s="1"/>
  <c r="CC60" i="124"/>
  <c r="F99" i="125" s="1"/>
  <c r="CA16" i="124"/>
  <c r="BZ19" i="124"/>
  <c r="BY40" i="124"/>
  <c r="BX43" i="124"/>
  <c r="BX54" i="124"/>
  <c r="BW57" i="124"/>
  <c r="CF57" i="124"/>
  <c r="CG35" i="124"/>
  <c r="G88" i="125" s="1"/>
  <c r="CG45" i="124"/>
  <c r="G95" i="125" s="1"/>
  <c r="CG61" i="124"/>
  <c r="G100" i="125" s="1"/>
  <c r="CC47" i="124"/>
  <c r="BZ16" i="124"/>
  <c r="BX40" i="124"/>
  <c r="CF43" i="124"/>
  <c r="CF54" i="124"/>
  <c r="CG32" i="124"/>
  <c r="CG60" i="124"/>
  <c r="G99" i="125" s="1"/>
  <c r="CC20" i="124"/>
  <c r="CH20" i="124" s="1"/>
  <c r="CC38" i="124"/>
  <c r="F91" i="125" s="1"/>
  <c r="CC55" i="124"/>
  <c r="CH55" i="124" s="1"/>
  <c r="CC61" i="124"/>
  <c r="F100" i="125" s="1"/>
  <c r="CB16" i="124"/>
  <c r="CA19" i="124"/>
  <c r="BZ40" i="124"/>
  <c r="BY43" i="124"/>
  <c r="BY54" i="124"/>
  <c r="BX57" i="124"/>
  <c r="CG17" i="124"/>
  <c r="CG36" i="124"/>
  <c r="G89" i="125" s="1"/>
  <c r="CG47" i="124"/>
  <c r="CG62" i="124"/>
  <c r="AL66" i="124"/>
  <c r="F96" i="125" l="1"/>
  <c r="I96" i="125" s="1"/>
  <c r="CH26" i="124"/>
  <c r="BW64" i="124"/>
  <c r="CH18" i="124"/>
  <c r="CG16" i="124"/>
  <c r="G86" i="125" s="1"/>
  <c r="F95" i="125"/>
  <c r="I92" i="125"/>
  <c r="J92" i="125"/>
  <c r="I73" i="125"/>
  <c r="J73" i="125"/>
  <c r="CC19" i="124"/>
  <c r="F87" i="125" s="1"/>
  <c r="CH42" i="124"/>
  <c r="CH58" i="124"/>
  <c r="BZ64" i="124"/>
  <c r="CF64" i="124"/>
  <c r="CH23" i="124"/>
  <c r="CH62" i="124"/>
  <c r="CH44" i="124"/>
  <c r="CH47" i="124"/>
  <c r="CH35" i="124"/>
  <c r="CA64" i="124"/>
  <c r="BY64" i="124"/>
  <c r="CH56" i="124"/>
  <c r="O96" i="125"/>
  <c r="Y96" i="125" s="1"/>
  <c r="CH32" i="124"/>
  <c r="CH59" i="124"/>
  <c r="CH61" i="124"/>
  <c r="BX64" i="124"/>
  <c r="CH36" i="124"/>
  <c r="CH38" i="124"/>
  <c r="CH41" i="124"/>
  <c r="CE64" i="124"/>
  <c r="CD64" i="124"/>
  <c r="R88" i="125"/>
  <c r="CH17" i="124"/>
  <c r="CH45" i="124"/>
  <c r="R99" i="125"/>
  <c r="CH60" i="124"/>
  <c r="R89" i="125"/>
  <c r="CG19" i="124"/>
  <c r="CH39" i="124"/>
  <c r="CH37" i="124"/>
  <c r="CB64" i="124"/>
  <c r="C5" i="112"/>
  <c r="C6" i="112"/>
  <c r="I76" i="125" l="1"/>
  <c r="J95" i="125"/>
  <c r="J76" i="125"/>
  <c r="I95" i="125"/>
  <c r="G87" i="125"/>
  <c r="R87" i="125" s="1"/>
  <c r="R95" i="125"/>
  <c r="CH19" i="124"/>
  <c r="R90" i="125"/>
  <c r="R91" i="125"/>
  <c r="R100" i="125"/>
  <c r="R92" i="125"/>
  <c r="D295" i="30"/>
  <c r="N261" i="121" l="1"/>
  <c r="B66" i="124"/>
  <c r="C261"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G94" i="125" s="1"/>
  <c r="CC46" i="124"/>
  <c r="CG54" i="124"/>
  <c r="G97" i="125" s="1"/>
  <c r="CG40" i="124"/>
  <c r="G93" i="125" s="1"/>
  <c r="CG57" i="124"/>
  <c r="G98" i="125" s="1"/>
  <c r="CC49" i="124"/>
  <c r="CC43" i="124"/>
  <c r="F94" i="125" s="1"/>
  <c r="CC16" i="124"/>
  <c r="F86" i="125" s="1"/>
  <c r="H62" i="118"/>
  <c r="H61" i="118"/>
  <c r="H60" i="118"/>
  <c r="H59" i="118"/>
  <c r="H58" i="118"/>
  <c r="H57" i="118"/>
  <c r="H56" i="118"/>
  <c r="H55" i="118"/>
  <c r="H54" i="118"/>
  <c r="H53" i="118"/>
  <c r="H52" i="118"/>
  <c r="H51" i="118"/>
  <c r="F101" i="125" l="1"/>
  <c r="R97" i="125"/>
  <c r="R98" i="125"/>
  <c r="R93" i="125"/>
  <c r="CC64" i="124"/>
  <c r="R94" i="125"/>
  <c r="CH57" i="124"/>
  <c r="CH54" i="124"/>
  <c r="CH43" i="124"/>
  <c r="CH40" i="124"/>
  <c r="CH16" i="124"/>
  <c r="C5" i="123"/>
  <c r="D5" i="123" l="1"/>
  <c r="D7" i="123"/>
  <c r="R86" i="125"/>
  <c r="I28" i="112"/>
  <c r="M28" i="112"/>
  <c r="E28" i="112"/>
  <c r="L28" i="112"/>
  <c r="D25" i="112"/>
  <c r="H51" i="122" l="1"/>
  <c r="X51" i="122"/>
  <c r="P51" i="122"/>
  <c r="I51" i="122"/>
  <c r="Z48" i="122"/>
  <c r="Y48" i="122"/>
  <c r="X48" i="122"/>
  <c r="W48" i="122"/>
  <c r="V48" i="122"/>
  <c r="U48" i="122"/>
  <c r="T48" i="122"/>
  <c r="S48" i="122"/>
  <c r="R48" i="122"/>
  <c r="Q48" i="122"/>
  <c r="P48" i="122"/>
  <c r="O48" i="122"/>
  <c r="N48" i="122"/>
  <c r="M48" i="122"/>
  <c r="L48" i="122"/>
  <c r="K48" i="122"/>
  <c r="J48" i="122"/>
  <c r="I48" i="122"/>
  <c r="H48" i="122"/>
  <c r="G48" i="122"/>
  <c r="F48" i="122"/>
  <c r="E48" i="122"/>
  <c r="D48" i="122"/>
  <c r="C48" i="122"/>
  <c r="Z45" i="122"/>
  <c r="Y45" i="122"/>
  <c r="X45" i="122"/>
  <c r="W45" i="122"/>
  <c r="V45" i="122"/>
  <c r="U45" i="122"/>
  <c r="T45" i="122"/>
  <c r="S45" i="122"/>
  <c r="R45" i="122"/>
  <c r="Q45" i="122"/>
  <c r="P45" i="122"/>
  <c r="O45" i="122"/>
  <c r="N45" i="122"/>
  <c r="M45" i="122"/>
  <c r="L45" i="122"/>
  <c r="K45" i="122"/>
  <c r="J45" i="122"/>
  <c r="I45" i="122"/>
  <c r="H45" i="122"/>
  <c r="G45" i="122"/>
  <c r="F45" i="122"/>
  <c r="E45" i="122"/>
  <c r="D45" i="122"/>
  <c r="C45" i="122"/>
  <c r="Z42" i="122"/>
  <c r="Y42" i="122"/>
  <c r="X42" i="122"/>
  <c r="W42" i="122"/>
  <c r="V42" i="122"/>
  <c r="U42" i="122"/>
  <c r="T42" i="122"/>
  <c r="S42" i="122"/>
  <c r="R42" i="122"/>
  <c r="Q42" i="122"/>
  <c r="P42" i="122"/>
  <c r="O42" i="122"/>
  <c r="N42" i="122"/>
  <c r="M42" i="122"/>
  <c r="L42" i="122"/>
  <c r="K42" i="122"/>
  <c r="J42" i="122"/>
  <c r="I42" i="122"/>
  <c r="H42" i="122"/>
  <c r="G42" i="122"/>
  <c r="F42" i="122"/>
  <c r="E42" i="122"/>
  <c r="D42" i="122"/>
  <c r="C42" i="122"/>
  <c r="Z38" i="122"/>
  <c r="Y38" i="122"/>
  <c r="X38" i="122"/>
  <c r="W38" i="122"/>
  <c r="T38" i="122"/>
  <c r="S38" i="122"/>
  <c r="R38" i="122"/>
  <c r="Q38" i="122"/>
  <c r="N38" i="122"/>
  <c r="M38" i="122"/>
  <c r="L38" i="122"/>
  <c r="K38" i="122"/>
  <c r="H38" i="122"/>
  <c r="G38" i="122"/>
  <c r="F38" i="122"/>
  <c r="E38" i="122"/>
  <c r="Z35" i="122"/>
  <c r="Y35" i="122"/>
  <c r="X35" i="122"/>
  <c r="W35" i="122"/>
  <c r="T35" i="122"/>
  <c r="S35" i="122"/>
  <c r="R35" i="122"/>
  <c r="Q35" i="122"/>
  <c r="N35" i="122"/>
  <c r="M35" i="122"/>
  <c r="L35" i="122"/>
  <c r="K35" i="122"/>
  <c r="H35" i="122"/>
  <c r="G35" i="122"/>
  <c r="F35" i="122"/>
  <c r="E35" i="122"/>
  <c r="Z32" i="122"/>
  <c r="Y32" i="122"/>
  <c r="X32" i="122"/>
  <c r="W32" i="122"/>
  <c r="T32" i="122"/>
  <c r="S32" i="122"/>
  <c r="R32" i="122"/>
  <c r="Q32" i="122"/>
  <c r="N32" i="122"/>
  <c r="M32" i="122"/>
  <c r="L32" i="122"/>
  <c r="K32" i="122"/>
  <c r="H32" i="122"/>
  <c r="G32" i="122"/>
  <c r="F32" i="122"/>
  <c r="E32" i="122"/>
  <c r="Z28" i="122"/>
  <c r="Y28" i="122"/>
  <c r="X28" i="122"/>
  <c r="W28" i="122"/>
  <c r="V28" i="122"/>
  <c r="U28" i="122"/>
  <c r="T28" i="122"/>
  <c r="S28" i="122"/>
  <c r="R28" i="122"/>
  <c r="Q28" i="122"/>
  <c r="P28" i="122"/>
  <c r="O28" i="122"/>
  <c r="N28" i="122"/>
  <c r="M28" i="122"/>
  <c r="L28" i="122"/>
  <c r="K28" i="122"/>
  <c r="J28" i="122"/>
  <c r="I28" i="122"/>
  <c r="H28" i="122"/>
  <c r="G28" i="122"/>
  <c r="F28" i="122"/>
  <c r="E28" i="122"/>
  <c r="D28" i="122"/>
  <c r="C28" i="122"/>
  <c r="Z25" i="122"/>
  <c r="Y25" i="122"/>
  <c r="X25" i="122"/>
  <c r="W25" i="122"/>
  <c r="V25" i="122"/>
  <c r="U25" i="122"/>
  <c r="T25" i="122"/>
  <c r="S25" i="122"/>
  <c r="R25" i="122"/>
  <c r="Q25" i="122"/>
  <c r="P25" i="122"/>
  <c r="O25" i="122"/>
  <c r="N25" i="122"/>
  <c r="M25" i="122"/>
  <c r="L25" i="122"/>
  <c r="K25" i="122"/>
  <c r="J25" i="122"/>
  <c r="I25" i="122"/>
  <c r="H25" i="122"/>
  <c r="G25" i="122"/>
  <c r="F25" i="122"/>
  <c r="E25" i="122"/>
  <c r="D25" i="122"/>
  <c r="C25" i="122"/>
  <c r="Z22" i="122"/>
  <c r="Y22" i="122"/>
  <c r="X22" i="122"/>
  <c r="W22" i="122"/>
  <c r="V22" i="122"/>
  <c r="U22" i="122"/>
  <c r="T22" i="122"/>
  <c r="S22" i="122"/>
  <c r="R22" i="122"/>
  <c r="Q22" i="122"/>
  <c r="P22" i="122"/>
  <c r="O22" i="122"/>
  <c r="N22" i="122"/>
  <c r="M22" i="122"/>
  <c r="L22" i="122"/>
  <c r="K22" i="122"/>
  <c r="J22" i="122"/>
  <c r="I22" i="122"/>
  <c r="H22" i="122"/>
  <c r="G22" i="122"/>
  <c r="F22" i="122"/>
  <c r="E22" i="122"/>
  <c r="D22" i="122"/>
  <c r="C22" i="122"/>
  <c r="Z51" i="122" l="1"/>
  <c r="Y51" i="122"/>
  <c r="Q51" i="122"/>
  <c r="M51" i="122"/>
  <c r="U51" i="122"/>
  <c r="O51" i="122"/>
  <c r="K51" i="122"/>
  <c r="G51" i="122"/>
  <c r="C51" i="122"/>
  <c r="D51" i="122"/>
  <c r="J51" i="122"/>
  <c r="S51" i="122"/>
  <c r="L51" i="122"/>
  <c r="T51" i="122"/>
  <c r="E51" i="122"/>
  <c r="R51" i="122"/>
  <c r="D103" i="122" s="1"/>
  <c r="F51" i="122"/>
  <c r="N51" i="122"/>
  <c r="V51" i="122"/>
  <c r="D104" i="122" s="1"/>
  <c r="W51" i="122"/>
  <c r="C104" i="122" l="1"/>
  <c r="C103" i="122"/>
  <c r="G310" i="145"/>
  <c r="M340" i="145" l="1"/>
  <c r="M339" i="145"/>
  <c r="M338" i="145"/>
  <c r="M337" i="145"/>
  <c r="M336" i="145"/>
  <c r="M335" i="145"/>
  <c r="M334" i="145"/>
  <c r="M333" i="145"/>
  <c r="M332" i="145"/>
  <c r="M331" i="145"/>
  <c r="M330" i="145"/>
  <c r="M329" i="145"/>
  <c r="M328" i="145"/>
  <c r="M327" i="145"/>
  <c r="M326" i="145"/>
  <c r="M325" i="145"/>
  <c r="M324" i="145"/>
  <c r="M323" i="145"/>
  <c r="M322" i="145"/>
  <c r="M321" i="145"/>
  <c r="M320" i="145"/>
  <c r="M319" i="145"/>
  <c r="M318" i="145"/>
  <c r="M317" i="145"/>
  <c r="M316" i="145"/>
  <c r="M315" i="145"/>
  <c r="M314" i="145"/>
  <c r="M313" i="145"/>
  <c r="M312" i="145"/>
  <c r="M311" i="145"/>
  <c r="M310" i="145"/>
  <c r="M309" i="145"/>
  <c r="M308" i="145"/>
  <c r="M307" i="145"/>
  <c r="M306" i="145"/>
  <c r="M305" i="145"/>
  <c r="M304" i="145"/>
  <c r="M303" i="145"/>
  <c r="M302" i="145"/>
  <c r="M301" i="145"/>
  <c r="M300" i="145"/>
  <c r="M299" i="145"/>
  <c r="M298" i="145"/>
  <c r="M297" i="145"/>
  <c r="M296" i="145"/>
  <c r="M295" i="145"/>
  <c r="M294" i="145"/>
  <c r="M293" i="145"/>
  <c r="M292" i="145"/>
  <c r="M291" i="145"/>
  <c r="M290" i="145"/>
  <c r="M289" i="145"/>
  <c r="M288" i="145"/>
  <c r="M287" i="145"/>
  <c r="M286" i="145"/>
  <c r="M285" i="145"/>
  <c r="M284" i="145"/>
  <c r="M283" i="145"/>
  <c r="M282" i="145"/>
  <c r="M281" i="145"/>
  <c r="M280" i="145"/>
  <c r="M279" i="145"/>
  <c r="M278" i="145"/>
  <c r="M277" i="145"/>
  <c r="M276" i="145"/>
  <c r="M275" i="145"/>
  <c r="J109" i="125" l="1"/>
  <c r="F46" i="107" l="1"/>
  <c r="F56" i="107" s="1"/>
  <c r="G51" i="107" l="1"/>
  <c r="E300" i="121" s="1"/>
  <c r="F51" i="107"/>
  <c r="D300" i="121" s="1"/>
  <c r="G49" i="107"/>
  <c r="E299" i="121" s="1"/>
  <c r="F49" i="107"/>
  <c r="D299" i="121" s="1"/>
  <c r="E298" i="121"/>
  <c r="D298" i="121"/>
  <c r="C300" i="121"/>
  <c r="C299" i="121"/>
  <c r="F43" i="107"/>
  <c r="F40" i="107"/>
  <c r="F36" i="107"/>
  <c r="F31" i="107"/>
  <c r="F29" i="107" s="1"/>
  <c r="H28" i="107" l="1"/>
  <c r="J61" i="125" l="1"/>
  <c r="J59" i="125"/>
  <c r="J32" i="125" s="1"/>
  <c r="I59" i="125"/>
  <c r="I32" i="125" s="1"/>
  <c r="J47" i="125"/>
  <c r="I47" i="125"/>
  <c r="E61" i="125"/>
  <c r="E47" i="125"/>
  <c r="G95" i="121" l="1"/>
  <c r="F95" i="121"/>
  <c r="E95" i="121"/>
  <c r="D95" i="121"/>
  <c r="G96" i="121"/>
  <c r="F96" i="121"/>
  <c r="D96" i="121"/>
  <c r="C96" i="121"/>
  <c r="L391" i="30"/>
  <c r="J391" i="30"/>
  <c r="E391" i="30"/>
  <c r="E96" i="121" s="1"/>
  <c r="D391" i="30"/>
  <c r="N12" i="133" l="1"/>
  <c r="N11" i="133"/>
  <c r="N10" i="133"/>
  <c r="N9" i="133"/>
  <c r="N8" i="133"/>
  <c r="N7" i="133"/>
  <c r="N6" i="133"/>
  <c r="N5" i="133"/>
  <c r="N4" i="133"/>
  <c r="N3" i="133"/>
  <c r="N2" i="133"/>
  <c r="M11" i="132"/>
  <c r="M10" i="132"/>
  <c r="M9" i="132"/>
  <c r="M8" i="132"/>
  <c r="M7" i="132"/>
  <c r="M6" i="132"/>
  <c r="M5" i="132"/>
  <c r="M4" i="132"/>
  <c r="M3" i="132"/>
  <c r="M2" i="132"/>
  <c r="AA25" i="131"/>
  <c r="AA24" i="131"/>
  <c r="AA23" i="131"/>
  <c r="AA22" i="131"/>
  <c r="AA21" i="131"/>
  <c r="AA20" i="131"/>
  <c r="AA19" i="131"/>
  <c r="AA18" i="131"/>
  <c r="AA17" i="131"/>
  <c r="AA16" i="131"/>
  <c r="AA15" i="131"/>
  <c r="AA14" i="131"/>
  <c r="AA13" i="131"/>
  <c r="AA12" i="131"/>
  <c r="AA11" i="131"/>
  <c r="AA10" i="131"/>
  <c r="AA9" i="131"/>
  <c r="AA8" i="131"/>
  <c r="AA7" i="131"/>
  <c r="AA6" i="131"/>
  <c r="AA5" i="131"/>
  <c r="AA4" i="131"/>
  <c r="AA3" i="131"/>
  <c r="AA2" i="131"/>
  <c r="R16" i="130"/>
  <c r="R15" i="130"/>
  <c r="R14" i="130"/>
  <c r="R13" i="130"/>
  <c r="R12" i="130"/>
  <c r="R11" i="130"/>
  <c r="R10" i="130"/>
  <c r="R9" i="130"/>
  <c r="R8" i="130"/>
  <c r="R7" i="130"/>
  <c r="R6" i="130"/>
  <c r="R5" i="130"/>
  <c r="R4" i="130"/>
  <c r="R3" i="130"/>
  <c r="R2" i="130"/>
  <c r="G87" i="107" l="1"/>
  <c r="F295" i="30" l="1"/>
  <c r="H76" i="124" l="1"/>
  <c r="H75" i="124"/>
  <c r="AZ35" i="124" l="1"/>
  <c r="H69" i="125" s="1"/>
  <c r="AX35" i="124"/>
  <c r="AW35" i="124"/>
  <c r="AV35" i="124"/>
  <c r="H141" i="107" l="1"/>
  <c r="H140" i="107"/>
  <c r="H138" i="107"/>
  <c r="H137" i="107"/>
  <c r="H135" i="107"/>
  <c r="H134" i="107"/>
  <c r="H55" i="107"/>
  <c r="H7" i="107" l="1"/>
  <c r="I13" i="107"/>
  <c r="I12" i="107"/>
  <c r="H13" i="107"/>
  <c r="H12"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81"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201"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CQ15" i="124"/>
  <c r="F205" i="121" s="1"/>
  <c r="CP15" i="124"/>
  <c r="D205" i="121" s="1"/>
  <c r="D93" i="121"/>
  <c r="F250" i="30"/>
  <c r="E250" i="30"/>
  <c r="D250" i="30"/>
  <c r="D92" i="121" s="1"/>
  <c r="F244" i="30"/>
  <c r="F240" i="30"/>
  <c r="F238" i="30"/>
  <c r="F224" i="30"/>
  <c r="F87" i="121" s="1"/>
  <c r="F229" i="30"/>
  <c r="F217" i="30"/>
  <c r="F70" i="30"/>
  <c r="F66" i="30"/>
  <c r="F84" i="121" s="1"/>
  <c r="F64" i="30"/>
  <c r="F58" i="30"/>
  <c r="F82" i="121" s="1"/>
  <c r="F53" i="30"/>
  <c r="F81" i="121" s="1"/>
  <c r="F38" i="30"/>
  <c r="F80" i="121" s="1"/>
  <c r="E38" i="30"/>
  <c r="D38" i="30"/>
  <c r="F29" i="30"/>
  <c r="E29" i="30"/>
  <c r="D29" i="30"/>
  <c r="F24" i="30"/>
  <c r="F78" i="121" s="1"/>
  <c r="E24" i="30"/>
  <c r="E78" i="121" s="1"/>
  <c r="D24" i="30"/>
  <c r="D78" i="121" s="1"/>
  <c r="F19" i="30"/>
  <c r="E19" i="30"/>
  <c r="D19" i="30"/>
  <c r="D77" i="121" s="1"/>
  <c r="G251" i="121"/>
  <c r="F251" i="121"/>
  <c r="E251" i="121"/>
  <c r="D251"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19" i="141"/>
  <c r="F68" i="118"/>
  <c r="F34" i="121" s="1"/>
  <c r="F67" i="118"/>
  <c r="C8" i="124"/>
  <c r="D8" i="124" s="1"/>
  <c r="C6" i="124"/>
  <c r="D6" i="124" s="1"/>
  <c r="C5" i="124"/>
  <c r="D5" i="124" s="1"/>
  <c r="C10" i="123"/>
  <c r="D6" i="123"/>
  <c r="C7" i="123"/>
  <c r="C6" i="123"/>
  <c r="N81" i="127"/>
  <c r="N11" i="127"/>
  <c r="M11" i="127"/>
  <c r="L11" i="127"/>
  <c r="I270" i="145"/>
  <c r="G309" i="145"/>
  <c r="G308" i="145"/>
  <c r="G307" i="145"/>
  <c r="G306" i="145"/>
  <c r="G305" i="145"/>
  <c r="G304" i="145"/>
  <c r="G303" i="145"/>
  <c r="G302" i="145"/>
  <c r="G301" i="145"/>
  <c r="G300" i="145"/>
  <c r="G299" i="145"/>
  <c r="G298" i="145"/>
  <c r="G297" i="145"/>
  <c r="G296" i="145"/>
  <c r="G295" i="145"/>
  <c r="G294" i="145"/>
  <c r="G293" i="145"/>
  <c r="G292" i="145"/>
  <c r="G291" i="145"/>
  <c r="G290" i="145"/>
  <c r="G289" i="145"/>
  <c r="G288" i="145"/>
  <c r="G287" i="145"/>
  <c r="G286" i="145"/>
  <c r="G285" i="145"/>
  <c r="G284" i="145"/>
  <c r="G283" i="145"/>
  <c r="G282" i="145"/>
  <c r="G281" i="145"/>
  <c r="G280" i="145"/>
  <c r="G279" i="145"/>
  <c r="G278" i="145"/>
  <c r="G277" i="145"/>
  <c r="G276" i="145"/>
  <c r="E85" i="122"/>
  <c r="E88" i="122"/>
  <c r="E87" i="122"/>
  <c r="E86" i="122"/>
  <c r="F89" i="122"/>
  <c r="D78" i="122"/>
  <c r="D63" i="122"/>
  <c r="W19" i="123"/>
  <c r="AC15" i="123"/>
  <c r="C101" i="121" s="1"/>
  <c r="H129" i="107"/>
  <c r="H128" i="107"/>
  <c r="H127" i="107"/>
  <c r="H126" i="107"/>
  <c r="H125" i="107"/>
  <c r="H124" i="107"/>
  <c r="H123" i="107"/>
  <c r="H121" i="107"/>
  <c r="H120" i="107"/>
  <c r="H119" i="107"/>
  <c r="H118" i="107"/>
  <c r="H117" i="107"/>
  <c r="H115" i="107"/>
  <c r="H114" i="107"/>
  <c r="H113" i="107"/>
  <c r="H112" i="107"/>
  <c r="H111" i="107"/>
  <c r="H102" i="107"/>
  <c r="H101" i="107"/>
  <c r="H100" i="107"/>
  <c r="H99" i="107"/>
  <c r="H98" i="107"/>
  <c r="H97" i="107"/>
  <c r="H95" i="107"/>
  <c r="H94" i="107"/>
  <c r="H93" i="107"/>
  <c r="H92" i="107"/>
  <c r="H91" i="107"/>
  <c r="H89" i="107"/>
  <c r="H86" i="107"/>
  <c r="H85" i="107"/>
  <c r="H84" i="107"/>
  <c r="H83" i="107"/>
  <c r="H82" i="107"/>
  <c r="H80" i="107"/>
  <c r="H79" i="107"/>
  <c r="H78" i="107"/>
  <c r="H77" i="107"/>
  <c r="H76" i="107"/>
  <c r="H75" i="107"/>
  <c r="H73" i="107"/>
  <c r="H72" i="107"/>
  <c r="H71" i="107"/>
  <c r="H70" i="107"/>
  <c r="H69" i="107"/>
  <c r="H67" i="107"/>
  <c r="H66" i="107"/>
  <c r="H65" i="107"/>
  <c r="H64" i="107"/>
  <c r="H63" i="107"/>
  <c r="H54" i="107"/>
  <c r="H53" i="107"/>
  <c r="H52" i="107"/>
  <c r="H50" i="107"/>
  <c r="H48" i="107"/>
  <c r="H47" i="107"/>
  <c r="H45" i="107"/>
  <c r="H44" i="107"/>
  <c r="H42" i="107"/>
  <c r="H41" i="107"/>
  <c r="H39" i="107"/>
  <c r="H38" i="107"/>
  <c r="H37" i="107"/>
  <c r="H35" i="107"/>
  <c r="H34" i="107"/>
  <c r="H33" i="107"/>
  <c r="H32" i="107"/>
  <c r="H30" i="107"/>
  <c r="C51" i="121"/>
  <c r="I23" i="141"/>
  <c r="F51" i="121" s="1"/>
  <c r="N36" i="127"/>
  <c r="M306" i="121" s="1"/>
  <c r="M36" i="127"/>
  <c r="L306" i="121" s="1"/>
  <c r="L36" i="127"/>
  <c r="K306" i="121" s="1"/>
  <c r="K36" i="127"/>
  <c r="J36" i="127"/>
  <c r="I306" i="121" s="1"/>
  <c r="I36" i="127"/>
  <c r="H306" i="121" s="1"/>
  <c r="H36" i="127"/>
  <c r="G306" i="121" s="1"/>
  <c r="G36" i="127"/>
  <c r="F306" i="121" s="1"/>
  <c r="F36" i="127"/>
  <c r="E306" i="121" s="1"/>
  <c r="E36" i="127"/>
  <c r="D306" i="121" s="1"/>
  <c r="M303" i="121"/>
  <c r="L303" i="121"/>
  <c r="K303" i="121"/>
  <c r="J303" i="121"/>
  <c r="I303" i="121"/>
  <c r="H303" i="121"/>
  <c r="G303" i="121"/>
  <c r="F303" i="121"/>
  <c r="E303" i="121"/>
  <c r="D303" i="121"/>
  <c r="D15" i="126"/>
  <c r="C57" i="122" s="1"/>
  <c r="F57" i="122" s="1"/>
  <c r="B12" i="145"/>
  <c r="B11" i="145"/>
  <c r="B10" i="145"/>
  <c r="B9" i="145"/>
  <c r="B8" i="145"/>
  <c r="B7" i="145"/>
  <c r="C34" i="121"/>
  <c r="F33" i="121"/>
  <c r="C33" i="121"/>
  <c r="P39" i="112"/>
  <c r="P37" i="112"/>
  <c r="P22" i="112"/>
  <c r="P272" i="121" s="1"/>
  <c r="P20" i="112"/>
  <c r="O39" i="112"/>
  <c r="O37" i="112"/>
  <c r="O20" i="112"/>
  <c r="I10" i="107"/>
  <c r="H10" i="107"/>
  <c r="BK16" i="124"/>
  <c r="BI16" i="124"/>
  <c r="BH16" i="124"/>
  <c r="BG16" i="124"/>
  <c r="BE16" i="124"/>
  <c r="BD16" i="124"/>
  <c r="BC16" i="124"/>
  <c r="BB16" i="124"/>
  <c r="BA16" i="124"/>
  <c r="C78" i="122"/>
  <c r="F34" i="127"/>
  <c r="E34" i="127"/>
  <c r="E121" i="127" s="1"/>
  <c r="D16" i="92"/>
  <c r="B46" i="125"/>
  <c r="W258" i="121"/>
  <c r="X258" i="121"/>
  <c r="Y258" i="121"/>
  <c r="I258" i="121"/>
  <c r="J258" i="121"/>
  <c r="J263" i="121"/>
  <c r="K258" i="121"/>
  <c r="L263" i="121"/>
  <c r="T251" i="121"/>
  <c r="S251" i="121"/>
  <c r="U251" i="121"/>
  <c r="K251" i="121"/>
  <c r="J251" i="121"/>
  <c r="I251" i="121"/>
  <c r="L62" i="124"/>
  <c r="L61" i="124"/>
  <c r="L60" i="124"/>
  <c r="L56" i="124"/>
  <c r="L55" i="124"/>
  <c r="D96" i="125"/>
  <c r="I17" i="124"/>
  <c r="I18" i="124"/>
  <c r="I20" i="124"/>
  <c r="I23" i="124"/>
  <c r="I26" i="124"/>
  <c r="I29" i="124"/>
  <c r="I32" i="124"/>
  <c r="I35" i="124"/>
  <c r="I36" i="124"/>
  <c r="I37" i="124"/>
  <c r="I38" i="124"/>
  <c r="I39" i="124"/>
  <c r="I44" i="124"/>
  <c r="I47" i="124"/>
  <c r="I41" i="124"/>
  <c r="I42" i="124"/>
  <c r="I54" i="124"/>
  <c r="I58" i="124"/>
  <c r="I59" i="124"/>
  <c r="I63" i="124"/>
  <c r="J264"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64"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64" i="121" s="1"/>
  <c r="K48" i="124"/>
  <c r="K45" i="124"/>
  <c r="K33" i="124"/>
  <c r="K30" i="124"/>
  <c r="K27" i="124"/>
  <c r="K24" i="124"/>
  <c r="K21" i="124"/>
  <c r="W59" i="124"/>
  <c r="W58" i="124"/>
  <c r="W48" i="124"/>
  <c r="W47" i="124"/>
  <c r="W45" i="124"/>
  <c r="W44" i="124"/>
  <c r="W42" i="124"/>
  <c r="W41" i="124"/>
  <c r="W39" i="124"/>
  <c r="L39" i="124"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AY61" i="124"/>
  <c r="G80" i="125" s="1"/>
  <c r="AY60" i="124"/>
  <c r="G79" i="125" s="1"/>
  <c r="AY56" i="124"/>
  <c r="AY55" i="124"/>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BJ47" i="124"/>
  <c r="AY47" i="124" s="1"/>
  <c r="BJ45" i="124"/>
  <c r="AY45" i="124" s="1"/>
  <c r="BJ44" i="124"/>
  <c r="AY44" i="124" s="1"/>
  <c r="BJ42" i="124"/>
  <c r="AY42" i="124" s="1"/>
  <c r="BJ41" i="124"/>
  <c r="AY41" i="124" s="1"/>
  <c r="BJ39" i="124"/>
  <c r="AY39" i="124" s="1"/>
  <c r="G73" i="125"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64" i="124" s="1"/>
  <c r="BR19" i="124"/>
  <c r="BR34" i="124"/>
  <c r="BR31" i="124"/>
  <c r="BR28" i="124"/>
  <c r="BR25" i="124"/>
  <c r="BR22" i="124"/>
  <c r="BS16" i="124"/>
  <c r="BS19" i="124"/>
  <c r="BS34" i="124"/>
  <c r="BS31" i="124"/>
  <c r="BS28" i="124"/>
  <c r="BS25" i="124"/>
  <c r="BS22" i="124"/>
  <c r="BT16" i="124"/>
  <c r="BT19" i="124"/>
  <c r="BT64" i="124"/>
  <c r="BT34" i="124"/>
  <c r="BT31" i="124"/>
  <c r="BT28" i="124"/>
  <c r="BT25" i="124"/>
  <c r="BT22" i="124"/>
  <c r="AC199" i="121"/>
  <c r="AB199" i="121"/>
  <c r="AA199" i="121"/>
  <c r="Z199" i="121"/>
  <c r="Y199" i="121"/>
  <c r="X199" i="121"/>
  <c r="W199" i="121"/>
  <c r="V199" i="121"/>
  <c r="U199" i="121"/>
  <c r="T199"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200" i="121" s="1"/>
  <c r="Y18" i="123"/>
  <c r="Y57" i="123"/>
  <c r="Y80" i="123"/>
  <c r="Y86" i="123"/>
  <c r="Y91" i="123"/>
  <c r="Y94" i="123"/>
  <c r="Y121" i="123"/>
  <c r="Y129" i="123"/>
  <c r="Y134" i="123"/>
  <c r="Y139" i="123"/>
  <c r="W200" i="121" s="1"/>
  <c r="X18" i="123"/>
  <c r="X57" i="123"/>
  <c r="X80" i="123"/>
  <c r="X86" i="123"/>
  <c r="X91" i="123"/>
  <c r="X94" i="123"/>
  <c r="X121" i="123"/>
  <c r="X129" i="123"/>
  <c r="X134" i="123"/>
  <c r="X139" i="123"/>
  <c r="V200" i="121" s="1"/>
  <c r="L139" i="123"/>
  <c r="M200" i="121" s="1"/>
  <c r="K139" i="123"/>
  <c r="L200" i="121" s="1"/>
  <c r="J139" i="123"/>
  <c r="K200" i="121" s="1"/>
  <c r="M199"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81" i="121"/>
  <c r="E26" i="112"/>
  <c r="L26" i="112" s="1"/>
  <c r="L276" i="121" s="1"/>
  <c r="E27" i="112"/>
  <c r="E29" i="112"/>
  <c r="L29" i="112" s="1"/>
  <c r="L279" i="121" s="1"/>
  <c r="F13" i="112"/>
  <c r="I8" i="112"/>
  <c r="E36" i="112"/>
  <c r="I36" i="112"/>
  <c r="J36" i="112"/>
  <c r="C7" i="112"/>
  <c r="C96" i="125"/>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5" i="124"/>
  <c r="H56" i="124"/>
  <c r="C58" i="124"/>
  <c r="D58" i="124"/>
  <c r="G58" i="124"/>
  <c r="C59" i="124"/>
  <c r="D59" i="124"/>
  <c r="G59" i="124"/>
  <c r="H61" i="124"/>
  <c r="H60" i="124"/>
  <c r="M45" i="124"/>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15" i="121" s="1"/>
  <c r="N52" i="127"/>
  <c r="M312" i="121" s="1"/>
  <c r="M52" i="127"/>
  <c r="L312" i="121" s="1"/>
  <c r="L52" i="127"/>
  <c r="K312" i="121" s="1"/>
  <c r="K52" i="127"/>
  <c r="J312" i="121" s="1"/>
  <c r="J52" i="127"/>
  <c r="I312" i="121" s="1"/>
  <c r="I52" i="127"/>
  <c r="H312" i="121" s="1"/>
  <c r="H52" i="127"/>
  <c r="G52" i="127"/>
  <c r="F312" i="121" s="1"/>
  <c r="F52" i="127"/>
  <c r="E312" i="121" s="1"/>
  <c r="E52" i="127"/>
  <c r="D312" i="121" s="1"/>
  <c r="E43" i="127"/>
  <c r="D309" i="121" s="1"/>
  <c r="N8" i="127"/>
  <c r="M304" i="121" s="1"/>
  <c r="M8" i="127"/>
  <c r="L304" i="121" s="1"/>
  <c r="L8" i="127"/>
  <c r="K304" i="121" s="1"/>
  <c r="J304" i="121"/>
  <c r="I304" i="121"/>
  <c r="AH139" i="123"/>
  <c r="AC200" i="121" s="1"/>
  <c r="AG139" i="123"/>
  <c r="AB200" i="121" s="1"/>
  <c r="AF139" i="123"/>
  <c r="AA200" i="121" s="1"/>
  <c r="AE139" i="123"/>
  <c r="Z200" i="121" s="1"/>
  <c r="AD139" i="123"/>
  <c r="Y200" i="121" s="1"/>
  <c r="W138" i="123"/>
  <c r="V139" i="123"/>
  <c r="T200" i="121" s="1"/>
  <c r="U139" i="123"/>
  <c r="S200" i="121" s="1"/>
  <c r="T139" i="123"/>
  <c r="R200" i="121" s="1"/>
  <c r="S139" i="123"/>
  <c r="Q200" i="121" s="1"/>
  <c r="R139" i="123"/>
  <c r="P200" i="121" s="1"/>
  <c r="Q139" i="123"/>
  <c r="O200" i="121" s="1"/>
  <c r="H139" i="123"/>
  <c r="I200" i="121" s="1"/>
  <c r="G139" i="123"/>
  <c r="H200" i="121" s="1"/>
  <c r="F139" i="123"/>
  <c r="G200" i="121" s="1"/>
  <c r="E139" i="123"/>
  <c r="F200" i="121" s="1"/>
  <c r="D139" i="123"/>
  <c r="E200" i="121" s="1"/>
  <c r="C139" i="123"/>
  <c r="E122" i="56"/>
  <c r="D122" i="56"/>
  <c r="E115" i="56"/>
  <c r="D115" i="56"/>
  <c r="C69" i="1"/>
  <c r="C64" i="1"/>
  <c r="D4" i="121" s="1"/>
  <c r="J231" i="30"/>
  <c r="N231" i="30" s="1"/>
  <c r="O231" i="30" s="1"/>
  <c r="Q231" i="30" s="1"/>
  <c r="F231" i="30"/>
  <c r="D43" i="121"/>
  <c r="C59" i="121"/>
  <c r="C55" i="121"/>
  <c r="C53" i="121"/>
  <c r="C52" i="121"/>
  <c r="C49" i="121"/>
  <c r="C48" i="121"/>
  <c r="H43" i="121"/>
  <c r="G43" i="121"/>
  <c r="F43" i="121"/>
  <c r="C47" i="121"/>
  <c r="C46" i="121"/>
  <c r="I255" i="141"/>
  <c r="F64" i="121" s="1"/>
  <c r="I256" i="141"/>
  <c r="F65" i="121" s="1"/>
  <c r="I257" i="141"/>
  <c r="F66" i="121" s="1"/>
  <c r="K134" i="141"/>
  <c r="H58" i="121"/>
  <c r="K117" i="141"/>
  <c r="H57" i="121" s="1"/>
  <c r="K86" i="141"/>
  <c r="H56" i="121"/>
  <c r="I20" i="141"/>
  <c r="F50" i="121"/>
  <c r="F49" i="121"/>
  <c r="K31" i="141"/>
  <c r="H52" i="121" s="1"/>
  <c r="C20" i="141"/>
  <c r="C50" i="121" s="1"/>
  <c r="H157" i="141"/>
  <c r="E59" i="121"/>
  <c r="I18" i="141"/>
  <c r="F48" i="121"/>
  <c r="K34" i="141"/>
  <c r="H53" i="121" s="1"/>
  <c r="H18" i="141"/>
  <c r="E48" i="121"/>
  <c r="I251" i="141"/>
  <c r="F60" i="121"/>
  <c r="I252" i="141"/>
  <c r="F61" i="121"/>
  <c r="I253" i="141"/>
  <c r="K96" i="141"/>
  <c r="I254" i="141" s="1"/>
  <c r="F63" i="121" s="1"/>
  <c r="G318" i="141"/>
  <c r="D67" i="121"/>
  <c r="G319" i="141"/>
  <c r="G320" i="141"/>
  <c r="D69" i="121" s="1"/>
  <c r="G381" i="141"/>
  <c r="D70" i="121" s="1"/>
  <c r="G382" i="141"/>
  <c r="D71" i="121"/>
  <c r="G383" i="141"/>
  <c r="D72" i="121"/>
  <c r="J79" i="141"/>
  <c r="G55" i="121"/>
  <c r="K79" i="141"/>
  <c r="H55" i="121" s="1"/>
  <c r="I79" i="141"/>
  <c r="F55" i="121"/>
  <c r="K78" i="141"/>
  <c r="J78" i="141"/>
  <c r="I74" i="141"/>
  <c r="J48" i="141"/>
  <c r="G54" i="121" s="1"/>
  <c r="C16" i="92"/>
  <c r="C48" i="141"/>
  <c r="C54" i="121" s="1"/>
  <c r="J17" i="141"/>
  <c r="G47" i="121" s="1"/>
  <c r="J16" i="141"/>
  <c r="G46" i="121"/>
  <c r="J11" i="141"/>
  <c r="J10" i="141"/>
  <c r="G44" i="121" s="1"/>
  <c r="K8" i="141"/>
  <c r="M50" i="112"/>
  <c r="M49" i="112"/>
  <c r="M48" i="112"/>
  <c r="F19" i="112"/>
  <c r="F31" i="112"/>
  <c r="F32" i="112" s="1"/>
  <c r="G281" i="121" s="1"/>
  <c r="D36" i="125"/>
  <c r="I20" i="112"/>
  <c r="I21" i="112"/>
  <c r="I19" i="112" s="1"/>
  <c r="I22" i="112"/>
  <c r="O22" i="112" s="1"/>
  <c r="O272" i="121" s="1"/>
  <c r="I23" i="112"/>
  <c r="M23" i="112" s="1"/>
  <c r="M273" i="121" s="1"/>
  <c r="I26" i="112"/>
  <c r="P26" i="112" s="1"/>
  <c r="P276" i="121" s="1"/>
  <c r="I27" i="112"/>
  <c r="I29" i="112"/>
  <c r="N29" i="112" s="1"/>
  <c r="I30" i="112"/>
  <c r="M30" i="112" s="1"/>
  <c r="M280" i="121" s="1"/>
  <c r="K21" i="112"/>
  <c r="K23" i="112"/>
  <c r="K19" i="112"/>
  <c r="K27" i="112"/>
  <c r="K29" i="112"/>
  <c r="K30" i="112"/>
  <c r="K31" i="112"/>
  <c r="J36" i="125"/>
  <c r="J19" i="112"/>
  <c r="J31" i="112"/>
  <c r="G36" i="125" s="1"/>
  <c r="C19" i="112"/>
  <c r="C31" i="112"/>
  <c r="D19" i="112"/>
  <c r="D31" i="112"/>
  <c r="E20" i="112"/>
  <c r="E21" i="112"/>
  <c r="E22" i="112"/>
  <c r="L22" i="112" s="1"/>
  <c r="L272" i="121" s="1"/>
  <c r="E23" i="112"/>
  <c r="E19" i="112"/>
  <c r="L19" i="112" s="1"/>
  <c r="L269" i="121" s="1"/>
  <c r="E30" i="112"/>
  <c r="G19" i="112"/>
  <c r="G31" i="112"/>
  <c r="H19" i="112"/>
  <c r="H31" i="112"/>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6" i="56"/>
  <c r="D98" i="56"/>
  <c r="D99" i="56"/>
  <c r="D101" i="56"/>
  <c r="C63" i="122"/>
  <c r="D108" i="125" s="1"/>
  <c r="G46" i="107"/>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M112" i="125"/>
  <c r="AR17" i="124"/>
  <c r="AR18" i="124"/>
  <c r="AR20" i="124"/>
  <c r="AR23" i="124"/>
  <c r="AR26" i="124"/>
  <c r="AR29" i="124"/>
  <c r="AR32" i="124"/>
  <c r="AR35" i="124"/>
  <c r="AR37" i="124"/>
  <c r="AR38" i="124"/>
  <c r="AR58" i="124"/>
  <c r="F96" i="56"/>
  <c r="F98" i="56"/>
  <c r="F103" i="56" s="1"/>
  <c r="E120" i="125" s="1"/>
  <c r="F99" i="56"/>
  <c r="F101" i="56"/>
  <c r="D118" i="125"/>
  <c r="D127" i="125"/>
  <c r="C58" i="1"/>
  <c r="C61" i="1"/>
  <c r="C66" i="1"/>
  <c r="B58" i="125"/>
  <c r="B57" i="125"/>
  <c r="B56" i="125"/>
  <c r="B55" i="125"/>
  <c r="B54" i="125"/>
  <c r="B52" i="125"/>
  <c r="B51" i="125"/>
  <c r="B49" i="125"/>
  <c r="B48" i="125"/>
  <c r="B45" i="125"/>
  <c r="B44" i="125"/>
  <c r="B43" i="125"/>
  <c r="B152" i="123"/>
  <c r="C202" i="121" s="1"/>
  <c r="B77" i="124"/>
  <c r="C265" i="121" s="1"/>
  <c r="CO49" i="124"/>
  <c r="AM260" i="121" s="1"/>
  <c r="CO46" i="124"/>
  <c r="AM259" i="121" s="1"/>
  <c r="AM258" i="121"/>
  <c r="CN49" i="124"/>
  <c r="CM49" i="124"/>
  <c r="CN46" i="124"/>
  <c r="CM46" i="124"/>
  <c r="AL258" i="121"/>
  <c r="AK258" i="121"/>
  <c r="CJ49" i="124"/>
  <c r="CJ46" i="124"/>
  <c r="AJ258" i="121"/>
  <c r="BK49" i="124"/>
  <c r="BK46" i="124"/>
  <c r="Z258" i="121"/>
  <c r="BE49" i="124"/>
  <c r="BD49" i="124"/>
  <c r="BC49" i="124"/>
  <c r="BB49" i="124"/>
  <c r="BA49" i="124"/>
  <c r="BE46" i="124"/>
  <c r="BD46" i="124"/>
  <c r="BC46" i="124"/>
  <c r="BB46" i="124"/>
  <c r="BA46" i="124"/>
  <c r="V258" i="121"/>
  <c r="U258" i="121"/>
  <c r="T258" i="121"/>
  <c r="S258" i="121"/>
  <c r="R258" i="121"/>
  <c r="AO46" i="124"/>
  <c r="AN46" i="124"/>
  <c r="AM46" i="124"/>
  <c r="Q258" i="121"/>
  <c r="P258" i="121"/>
  <c r="O258" i="121"/>
  <c r="AL46" i="124"/>
  <c r="N258" i="121"/>
  <c r="M258" i="121"/>
  <c r="L258" i="121"/>
  <c r="H258" i="121"/>
  <c r="G258" i="121"/>
  <c r="F258" i="121"/>
  <c r="E258" i="121"/>
  <c r="D258" i="121"/>
  <c r="CO34" i="124"/>
  <c r="Z256" i="121" s="1"/>
  <c r="CO31" i="124"/>
  <c r="Z255" i="121" s="1"/>
  <c r="CO28" i="124"/>
  <c r="Z254" i="121" s="1"/>
  <c r="CO25" i="124"/>
  <c r="Z253" i="121" s="1"/>
  <c r="CO22" i="124"/>
  <c r="Z252" i="121" s="1"/>
  <c r="Z251" i="121"/>
  <c r="CN34" i="124"/>
  <c r="CN31" i="124"/>
  <c r="CN28" i="124"/>
  <c r="CN25" i="124"/>
  <c r="CN22" i="124"/>
  <c r="Y251"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51" i="121"/>
  <c r="W251" i="121"/>
  <c r="V251" i="121"/>
  <c r="R251" i="121"/>
  <c r="Q251" i="121"/>
  <c r="P251" i="121"/>
  <c r="O251" i="121"/>
  <c r="N251" i="121"/>
  <c r="N46" i="124"/>
  <c r="O46" i="124"/>
  <c r="P46" i="124"/>
  <c r="Q46" i="124"/>
  <c r="R46" i="124"/>
  <c r="X46" i="124"/>
  <c r="D263" i="121"/>
  <c r="E263" i="121"/>
  <c r="F263" i="121"/>
  <c r="G263" i="121"/>
  <c r="H263" i="121"/>
  <c r="I263" i="121"/>
  <c r="C63" i="124"/>
  <c r="D264" i="121" s="1"/>
  <c r="D63" i="124"/>
  <c r="E264" i="121" s="1"/>
  <c r="E63" i="124"/>
  <c r="F264" i="121" s="1"/>
  <c r="F63" i="124"/>
  <c r="G264" i="121" s="1"/>
  <c r="G63" i="124"/>
  <c r="H264" i="121" s="1"/>
  <c r="D267" i="121"/>
  <c r="E267" i="121"/>
  <c r="F267" i="121"/>
  <c r="G267" i="121"/>
  <c r="H267" i="121"/>
  <c r="I267" i="121"/>
  <c r="J267" i="121"/>
  <c r="K267" i="121"/>
  <c r="AZ33" i="124"/>
  <c r="AR33" i="124"/>
  <c r="AZ30" i="124"/>
  <c r="AR30" i="124"/>
  <c r="AZ27" i="124"/>
  <c r="AR27" i="124"/>
  <c r="AZ24" i="124"/>
  <c r="AR24" i="124"/>
  <c r="AZ21" i="124"/>
  <c r="AR21" i="124"/>
  <c r="F204" i="121"/>
  <c r="D204" i="121"/>
  <c r="C249" i="121"/>
  <c r="C248" i="121"/>
  <c r="C247" i="121"/>
  <c r="C246" i="121"/>
  <c r="C245" i="121"/>
  <c r="C244" i="121"/>
  <c r="C243" i="121"/>
  <c r="C242" i="121"/>
  <c r="C241" i="121"/>
  <c r="C240" i="121"/>
  <c r="B49" i="124"/>
  <c r="C260" i="121" s="1"/>
  <c r="C238" i="121"/>
  <c r="C237" i="121"/>
  <c r="B46" i="124"/>
  <c r="C236" i="121" s="1"/>
  <c r="C235" i="121"/>
  <c r="C234" i="121"/>
  <c r="C233" i="121"/>
  <c r="C232" i="121"/>
  <c r="C231" i="121"/>
  <c r="C230" i="121"/>
  <c r="C229" i="121"/>
  <c r="C228" i="121"/>
  <c r="C227" i="121"/>
  <c r="C226" i="121"/>
  <c r="C225" i="121"/>
  <c r="B34" i="124"/>
  <c r="C224" i="121" s="1"/>
  <c r="C223" i="121"/>
  <c r="C222" i="121"/>
  <c r="B31" i="124"/>
  <c r="C221" i="121" s="1"/>
  <c r="C220" i="121"/>
  <c r="C219" i="121"/>
  <c r="B28" i="124"/>
  <c r="C218" i="121" s="1"/>
  <c r="C217" i="121"/>
  <c r="C216" i="121"/>
  <c r="B25" i="124"/>
  <c r="C253" i="121" s="1"/>
  <c r="C214" i="121"/>
  <c r="C213" i="121"/>
  <c r="B22" i="124"/>
  <c r="C212" i="121" s="1"/>
  <c r="C211" i="121"/>
  <c r="C210" i="121"/>
  <c r="C209" i="121"/>
  <c r="C208" i="121"/>
  <c r="C207" i="121"/>
  <c r="C206"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51" i="121"/>
  <c r="L251" i="121"/>
  <c r="H251" i="121"/>
  <c r="K263" i="121"/>
  <c r="B63" i="124"/>
  <c r="C264" i="121" s="1"/>
  <c r="J149" i="123"/>
  <c r="I149" i="123"/>
  <c r="J199" i="121"/>
  <c r="H150" i="123"/>
  <c r="H151" i="123"/>
  <c r="G149" i="123"/>
  <c r="H86" i="123"/>
  <c r="F149" i="123"/>
  <c r="G86" i="123"/>
  <c r="E149" i="123"/>
  <c r="F86" i="123"/>
  <c r="D149" i="123"/>
  <c r="D86" i="123"/>
  <c r="C149" i="123"/>
  <c r="C86" i="123"/>
  <c r="S199" i="121"/>
  <c r="R199" i="121"/>
  <c r="Q199" i="121"/>
  <c r="P199" i="121"/>
  <c r="O199" i="121"/>
  <c r="N199" i="121"/>
  <c r="L199" i="121"/>
  <c r="K199" i="121"/>
  <c r="I199" i="121"/>
  <c r="H199" i="121"/>
  <c r="G199" i="121"/>
  <c r="F199" i="121"/>
  <c r="E199" i="121"/>
  <c r="D199" i="121"/>
  <c r="W76" i="123"/>
  <c r="W75" i="123"/>
  <c r="W73" i="123"/>
  <c r="W72" i="123"/>
  <c r="W71" i="123"/>
  <c r="W70" i="123"/>
  <c r="W69" i="123"/>
  <c r="W68" i="123"/>
  <c r="B139" i="123"/>
  <c r="C200" i="121" s="1"/>
  <c r="C197" i="121"/>
  <c r="C196" i="121"/>
  <c r="C195" i="121"/>
  <c r="C194" i="121"/>
  <c r="C193" i="121"/>
  <c r="C192" i="121"/>
  <c r="C191" i="121"/>
  <c r="C190" i="121"/>
  <c r="C189" i="121"/>
  <c r="C188" i="121"/>
  <c r="C187" i="121"/>
  <c r="C186" i="121"/>
  <c r="C185" i="121"/>
  <c r="C184" i="121"/>
  <c r="C183" i="121"/>
  <c r="C182" i="121"/>
  <c r="C180" i="121"/>
  <c r="C179" i="121"/>
  <c r="C178" i="121"/>
  <c r="C177" i="121"/>
  <c r="C176" i="121"/>
  <c r="C175" i="121"/>
  <c r="C174" i="121"/>
  <c r="C173"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D100" i="121"/>
  <c r="AJ320" i="121"/>
  <c r="Z320" i="121"/>
  <c r="Y320" i="121"/>
  <c r="X320" i="121"/>
  <c r="W320" i="121"/>
  <c r="V320" i="121"/>
  <c r="U320" i="121"/>
  <c r="T320" i="121"/>
  <c r="S320" i="121"/>
  <c r="R320" i="121"/>
  <c r="Q320" i="121"/>
  <c r="P320" i="121"/>
  <c r="O320" i="121"/>
  <c r="N320" i="121"/>
  <c r="M320" i="121"/>
  <c r="L320" i="121"/>
  <c r="K320" i="121"/>
  <c r="J320" i="121"/>
  <c r="I320" i="121"/>
  <c r="H320" i="121"/>
  <c r="G320" i="121"/>
  <c r="F320" i="121"/>
  <c r="E320" i="121"/>
  <c r="D320" i="121"/>
  <c r="P267" i="121"/>
  <c r="O267" i="121"/>
  <c r="N267" i="121"/>
  <c r="M267" i="121"/>
  <c r="L267" i="121"/>
  <c r="C45" i="121"/>
  <c r="E43" i="121"/>
  <c r="E39" i="121"/>
  <c r="D39" i="121"/>
  <c r="H13" i="121"/>
  <c r="G13" i="121"/>
  <c r="F13" i="121"/>
  <c r="E13" i="121"/>
  <c r="D13" i="121"/>
  <c r="E9" i="121"/>
  <c r="D9" i="121"/>
  <c r="D3" i="121"/>
  <c r="D1" i="141"/>
  <c r="K65" i="141"/>
  <c r="K70" i="141" s="1"/>
  <c r="C58" i="121"/>
  <c r="C117" i="141"/>
  <c r="C57" i="121" s="1"/>
  <c r="C56" i="121"/>
  <c r="G45" i="121"/>
  <c r="C44" i="121"/>
  <c r="K128" i="141"/>
  <c r="K126" i="141"/>
  <c r="K113" i="141"/>
  <c r="K121" i="141"/>
  <c r="K104" i="141"/>
  <c r="K99" i="141"/>
  <c r="K52" i="141"/>
  <c r="J52" i="141"/>
  <c r="I9" i="141"/>
  <c r="H9" i="141"/>
  <c r="C287" i="121"/>
  <c r="C286" i="121"/>
  <c r="C285" i="121"/>
  <c r="C284" i="121"/>
  <c r="C283" i="121"/>
  <c r="C282" i="121"/>
  <c r="C280" i="121"/>
  <c r="C279" i="121"/>
  <c r="C277" i="121"/>
  <c r="C276" i="121"/>
  <c r="C275" i="121"/>
  <c r="C274" i="121"/>
  <c r="C273" i="121"/>
  <c r="C272" i="121"/>
  <c r="C271" i="121"/>
  <c r="C270" i="121"/>
  <c r="C269" i="121"/>
  <c r="P268" i="121"/>
  <c r="O268" i="121"/>
  <c r="N268" i="121"/>
  <c r="M268" i="121"/>
  <c r="L268" i="121"/>
  <c r="N41" i="112"/>
  <c r="I24" i="112"/>
  <c r="N24" i="112" s="1"/>
  <c r="N274" i="121" s="1"/>
  <c r="N30" i="112"/>
  <c r="P285" i="121"/>
  <c r="O285" i="121"/>
  <c r="P283" i="121"/>
  <c r="O283" i="121"/>
  <c r="P270" i="121"/>
  <c r="O270" i="121"/>
  <c r="K41" i="112"/>
  <c r="K40" i="112"/>
  <c r="K38" i="112"/>
  <c r="K36" i="112"/>
  <c r="K24" i="112"/>
  <c r="D89" i="122"/>
  <c r="C89" i="122"/>
  <c r="N85" i="127"/>
  <c r="N90" i="127"/>
  <c r="G122" i="107"/>
  <c r="G116" i="107"/>
  <c r="G110" i="107"/>
  <c r="G96" i="107"/>
  <c r="G74" i="107"/>
  <c r="G68" i="107"/>
  <c r="G62" i="107"/>
  <c r="F52" i="56"/>
  <c r="E33" i="56"/>
  <c r="E41" i="56"/>
  <c r="E52" i="56"/>
  <c r="D52" i="56"/>
  <c r="D116" i="118"/>
  <c r="D118" i="118" s="1"/>
  <c r="D37" i="121" s="1"/>
  <c r="E112" i="118"/>
  <c r="E36" i="121" s="1"/>
  <c r="D112" i="118"/>
  <c r="D36" i="121" s="1"/>
  <c r="D63" i="118"/>
  <c r="E63" i="118"/>
  <c r="E32" i="121" s="1"/>
  <c r="F63" i="118"/>
  <c r="F32" i="121" s="1"/>
  <c r="G63" i="118"/>
  <c r="G32" i="121" s="1"/>
  <c r="D41" i="56"/>
  <c r="D33" i="56"/>
  <c r="N16" i="127"/>
  <c r="M16" i="127"/>
  <c r="L16" i="127"/>
  <c r="E39" i="127"/>
  <c r="D308" i="121" s="1"/>
  <c r="B39" i="127"/>
  <c r="C308" i="121" s="1"/>
  <c r="I25" i="140"/>
  <c r="H25" i="140"/>
  <c r="G25" i="140"/>
  <c r="F25" i="140"/>
  <c r="E25" i="140"/>
  <c r="D25" i="140"/>
  <c r="C25" i="140"/>
  <c r="B25" i="140"/>
  <c r="I24" i="140"/>
  <c r="H24" i="140"/>
  <c r="G24" i="140"/>
  <c r="F24" i="140"/>
  <c r="E24" i="140"/>
  <c r="D24" i="140"/>
  <c r="C24" i="140"/>
  <c r="B24" i="140"/>
  <c r="I23" i="140"/>
  <c r="H23" i="140"/>
  <c r="G23" i="140"/>
  <c r="F23" i="140"/>
  <c r="E23" i="140"/>
  <c r="D23" i="140"/>
  <c r="C23" i="140"/>
  <c r="B23" i="140"/>
  <c r="I22" i="140"/>
  <c r="H22" i="140"/>
  <c r="G22" i="140"/>
  <c r="F22" i="140"/>
  <c r="E22" i="140"/>
  <c r="D22" i="140"/>
  <c r="C22" i="140"/>
  <c r="B22" i="140"/>
  <c r="I21" i="140"/>
  <c r="H21" i="140"/>
  <c r="G21" i="140"/>
  <c r="F21" i="140"/>
  <c r="E21" i="140"/>
  <c r="D21" i="140"/>
  <c r="C21" i="140"/>
  <c r="B21" i="140"/>
  <c r="I20" i="140"/>
  <c r="H20" i="140"/>
  <c r="G20" i="140"/>
  <c r="F20" i="140"/>
  <c r="E20" i="140"/>
  <c r="D20" i="140"/>
  <c r="C20" i="140"/>
  <c r="B20" i="140"/>
  <c r="I19" i="140"/>
  <c r="H19" i="140"/>
  <c r="G19" i="140"/>
  <c r="F19" i="140"/>
  <c r="E19" i="140"/>
  <c r="D19" i="140"/>
  <c r="C19" i="140"/>
  <c r="B19" i="140"/>
  <c r="I18" i="140"/>
  <c r="H18" i="140"/>
  <c r="G18" i="140"/>
  <c r="F18" i="140"/>
  <c r="E18" i="140"/>
  <c r="D18" i="140"/>
  <c r="C18" i="140"/>
  <c r="B18" i="140"/>
  <c r="I17" i="140"/>
  <c r="H17" i="140"/>
  <c r="G17" i="140"/>
  <c r="F17" i="140"/>
  <c r="E17" i="140"/>
  <c r="D17" i="140"/>
  <c r="C17" i="140"/>
  <c r="B17" i="140"/>
  <c r="I16" i="140"/>
  <c r="H16" i="140"/>
  <c r="G16" i="140"/>
  <c r="F16" i="140"/>
  <c r="E16" i="140"/>
  <c r="D16" i="140"/>
  <c r="C16" i="140"/>
  <c r="B16" i="140"/>
  <c r="I15" i="140"/>
  <c r="H15" i="140"/>
  <c r="G15" i="140"/>
  <c r="F15" i="140"/>
  <c r="E15" i="140"/>
  <c r="D15" i="140"/>
  <c r="C15" i="140"/>
  <c r="B15" i="140"/>
  <c r="D21" i="139"/>
  <c r="C21" i="139"/>
  <c r="B21" i="139"/>
  <c r="D20" i="139"/>
  <c r="C20" i="139"/>
  <c r="B20" i="139"/>
  <c r="D19" i="139"/>
  <c r="C19" i="139"/>
  <c r="B19" i="139"/>
  <c r="D18" i="139"/>
  <c r="C18" i="139"/>
  <c r="B18" i="139"/>
  <c r="D17" i="139"/>
  <c r="C17" i="139"/>
  <c r="B17" i="139"/>
  <c r="D16" i="139"/>
  <c r="C16" i="139"/>
  <c r="B16" i="139"/>
  <c r="D15" i="139"/>
  <c r="C15" i="139"/>
  <c r="B15" i="139"/>
  <c r="D14" i="139"/>
  <c r="C14" i="139"/>
  <c r="B14" i="139"/>
  <c r="D13" i="139"/>
  <c r="C13" i="139"/>
  <c r="B13" i="139"/>
  <c r="D12" i="139"/>
  <c r="C12" i="139"/>
  <c r="B12" i="139"/>
  <c r="H5" i="138"/>
  <c r="G5" i="138"/>
  <c r="F5" i="138"/>
  <c r="E5" i="138"/>
  <c r="D5" i="138"/>
  <c r="C5" i="138"/>
  <c r="B5" i="138"/>
  <c r="A5" i="138"/>
  <c r="H5" i="137"/>
  <c r="G5" i="137"/>
  <c r="F5" i="137"/>
  <c r="E5" i="137"/>
  <c r="D5" i="137"/>
  <c r="C5" i="137"/>
  <c r="B5" i="137"/>
  <c r="A5" i="137"/>
  <c r="DG5" i="136"/>
  <c r="DE5" i="136"/>
  <c r="DC5" i="136"/>
  <c r="DA5" i="136"/>
  <c r="CY5" i="136"/>
  <c r="CW5" i="136"/>
  <c r="CU5" i="136"/>
  <c r="CS5" i="136"/>
  <c r="CQ5" i="136"/>
  <c r="CO5" i="136"/>
  <c r="CM5" i="136"/>
  <c r="CK5" i="136"/>
  <c r="CI5" i="136"/>
  <c r="CG5" i="136"/>
  <c r="CE5" i="136"/>
  <c r="CC5" i="136"/>
  <c r="CA5" i="136"/>
  <c r="BY5" i="136"/>
  <c r="BW5" i="136"/>
  <c r="BU5" i="136"/>
  <c r="BS5" i="136"/>
  <c r="BQ5" i="136"/>
  <c r="BO5" i="136"/>
  <c r="BM5" i="136"/>
  <c r="BK5" i="136"/>
  <c r="BI5" i="136"/>
  <c r="BG5" i="136"/>
  <c r="BE5" i="136"/>
  <c r="BC5" i="136"/>
  <c r="BA5" i="136"/>
  <c r="AY5" i="136"/>
  <c r="AW5" i="136"/>
  <c r="AU5" i="136"/>
  <c r="AS5" i="136"/>
  <c r="AQ5" i="136"/>
  <c r="AO5" i="136"/>
  <c r="AM5" i="136"/>
  <c r="AG5" i="136"/>
  <c r="AE5" i="136"/>
  <c r="AC5" i="136"/>
  <c r="AA5" i="136"/>
  <c r="Y5" i="136"/>
  <c r="W5" i="136"/>
  <c r="U5" i="136"/>
  <c r="Q5" i="136"/>
  <c r="M5" i="136"/>
  <c r="K5" i="136"/>
  <c r="I5" i="136"/>
  <c r="G5" i="136"/>
  <c r="E5" i="136"/>
  <c r="C5" i="136"/>
  <c r="DH4" i="136"/>
  <c r="DG4" i="136"/>
  <c r="DF4" i="136"/>
  <c r="DE4" i="136"/>
  <c r="DD4" i="136"/>
  <c r="DC4" i="136"/>
  <c r="DB4" i="136"/>
  <c r="DA4" i="136"/>
  <c r="CZ4" i="136"/>
  <c r="CY4" i="136"/>
  <c r="CX4" i="136"/>
  <c r="CW4" i="136"/>
  <c r="CV4" i="136"/>
  <c r="CU4" i="136"/>
  <c r="CT4" i="136"/>
  <c r="CS4" i="136"/>
  <c r="CR4" i="136"/>
  <c r="CQ4" i="136"/>
  <c r="CP4" i="136"/>
  <c r="CO4" i="136"/>
  <c r="CN4" i="136"/>
  <c r="CM4" i="136"/>
  <c r="CL4" i="136"/>
  <c r="CK4" i="136"/>
  <c r="CJ4" i="136"/>
  <c r="CI4" i="136"/>
  <c r="CH4" i="136"/>
  <c r="CG4" i="136"/>
  <c r="CF4" i="136"/>
  <c r="CE4" i="136"/>
  <c r="CD4" i="136"/>
  <c r="CC4" i="136"/>
  <c r="CB4" i="136"/>
  <c r="CA4" i="136"/>
  <c r="BZ4" i="136"/>
  <c r="BY4" i="136"/>
  <c r="BX4" i="136"/>
  <c r="BW4" i="136"/>
  <c r="BV4" i="136"/>
  <c r="BU4" i="136"/>
  <c r="BT4" i="136"/>
  <c r="BS4" i="136"/>
  <c r="BR4" i="136"/>
  <c r="BQ4" i="136"/>
  <c r="BP4" i="136"/>
  <c r="BO4" i="136"/>
  <c r="BN4" i="136"/>
  <c r="BM4" i="136"/>
  <c r="BL4" i="136"/>
  <c r="BK4" i="136"/>
  <c r="BJ4" i="136"/>
  <c r="BI4" i="136"/>
  <c r="BH4" i="136"/>
  <c r="BG4" i="136"/>
  <c r="BF4" i="136"/>
  <c r="BE4" i="136"/>
  <c r="BD4" i="136"/>
  <c r="BC4" i="136"/>
  <c r="BB4" i="136"/>
  <c r="BA4" i="136"/>
  <c r="AZ4" i="136"/>
  <c r="AY4" i="136"/>
  <c r="AX4" i="136"/>
  <c r="AW4" i="136"/>
  <c r="AV4" i="136"/>
  <c r="AU4" i="136"/>
  <c r="AT4" i="136"/>
  <c r="AS4" i="136"/>
  <c r="AR4" i="136"/>
  <c r="AQ4" i="136"/>
  <c r="AP4" i="136"/>
  <c r="AO4" i="136"/>
  <c r="AN4" i="136"/>
  <c r="AM4" i="136"/>
  <c r="AL4" i="136"/>
  <c r="AJ4" i="136"/>
  <c r="AH4" i="136"/>
  <c r="AG4" i="136"/>
  <c r="AF4" i="136"/>
  <c r="AE4" i="136"/>
  <c r="AD4" i="136"/>
  <c r="AC4" i="136"/>
  <c r="AB4" i="136"/>
  <c r="AA4" i="136"/>
  <c r="Z4" i="136"/>
  <c r="Y4" i="136"/>
  <c r="X4" i="136"/>
  <c r="W4" i="136"/>
  <c r="V4" i="136"/>
  <c r="U4" i="136"/>
  <c r="T4" i="136"/>
  <c r="R4" i="136"/>
  <c r="P4" i="136"/>
  <c r="N4" i="136"/>
  <c r="L4" i="136"/>
  <c r="K4" i="136"/>
  <c r="J4" i="136"/>
  <c r="I4" i="136"/>
  <c r="H4" i="136"/>
  <c r="G4" i="136"/>
  <c r="F4" i="136"/>
  <c r="E4" i="136"/>
  <c r="D4" i="136"/>
  <c r="C4" i="136"/>
  <c r="B4" i="136"/>
  <c r="A4" i="136"/>
  <c r="AK3" i="136"/>
  <c r="AK4" i="136"/>
  <c r="AI3" i="136"/>
  <c r="AI5" i="136"/>
  <c r="S3" i="136"/>
  <c r="S5" i="136"/>
  <c r="Q3" i="136"/>
  <c r="Q4" i="136"/>
  <c r="O3" i="136"/>
  <c r="O5" i="136"/>
  <c r="M3" i="136"/>
  <c r="M4" i="136"/>
  <c r="AK5" i="136"/>
  <c r="O4" i="136"/>
  <c r="S4" i="136"/>
  <c r="AI4" i="136"/>
  <c r="F61" i="127"/>
  <c r="E317" i="121" s="1"/>
  <c r="G312" i="121"/>
  <c r="J306" i="121"/>
  <c r="F33" i="127"/>
  <c r="E305" i="121" s="1"/>
  <c r="E33" i="127"/>
  <c r="D305" i="121" s="1"/>
  <c r="D93" i="118"/>
  <c r="D12" i="118"/>
  <c r="D15" i="121" s="1"/>
  <c r="D18" i="118"/>
  <c r="D16" i="121" s="1"/>
  <c r="D22" i="118"/>
  <c r="D17" i="121" s="1"/>
  <c r="F32" i="118"/>
  <c r="F18" i="121" s="1"/>
  <c r="E32" i="118"/>
  <c r="D32" i="118"/>
  <c r="D18" i="121" s="1"/>
  <c r="G31" i="118"/>
  <c r="G30" i="118"/>
  <c r="E55" i="127"/>
  <c r="D314" i="121" s="1"/>
  <c r="E54" i="127"/>
  <c r="D313" i="121" s="1"/>
  <c r="E60" i="127"/>
  <c r="D316" i="121" s="1"/>
  <c r="E44" i="127"/>
  <c r="D310" i="121" s="1"/>
  <c r="N61" i="127"/>
  <c r="M317" i="121" s="1"/>
  <c r="M61" i="127"/>
  <c r="L317" i="121" s="1"/>
  <c r="L61" i="127"/>
  <c r="K317" i="121" s="1"/>
  <c r="K61" i="127"/>
  <c r="J317" i="121" s="1"/>
  <c r="J61" i="127"/>
  <c r="I317" i="121" s="1"/>
  <c r="I61" i="127"/>
  <c r="H317" i="121" s="1"/>
  <c r="H61" i="127"/>
  <c r="G317" i="121" s="1"/>
  <c r="G61" i="127"/>
  <c r="F317" i="121" s="1"/>
  <c r="E61" i="127"/>
  <c r="D317" i="121" s="1"/>
  <c r="E38" i="127"/>
  <c r="D307"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11" i="121" s="1"/>
  <c r="M49" i="127"/>
  <c r="L311" i="121" s="1"/>
  <c r="L49" i="127"/>
  <c r="K311" i="121" s="1"/>
  <c r="K49" i="127"/>
  <c r="J311" i="121" s="1"/>
  <c r="J49" i="127"/>
  <c r="I311" i="121" s="1"/>
  <c r="I49" i="127"/>
  <c r="H311" i="121" s="1"/>
  <c r="H49" i="127"/>
  <c r="G311" i="121" s="1"/>
  <c r="G49" i="127"/>
  <c r="F311" i="121" s="1"/>
  <c r="F49" i="127"/>
  <c r="E311" i="121" s="1"/>
  <c r="E49" i="127"/>
  <c r="D311" i="121" s="1"/>
  <c r="B60" i="127"/>
  <c r="C316" i="121" s="1"/>
  <c r="B59" i="127"/>
  <c r="C315" i="121" s="1"/>
  <c r="B55" i="127"/>
  <c r="C314" i="121" s="1"/>
  <c r="B54" i="127"/>
  <c r="C313" i="121" s="1"/>
  <c r="B44" i="127"/>
  <c r="C310" i="121" s="1"/>
  <c r="B43" i="127"/>
  <c r="C309" i="121" s="1"/>
  <c r="B38" i="127"/>
  <c r="C307" i="121" s="1"/>
  <c r="B8" i="127"/>
  <c r="C304" i="121" s="1"/>
  <c r="N33" i="127"/>
  <c r="M305" i="121" s="1"/>
  <c r="M33" i="127"/>
  <c r="L305" i="121" s="1"/>
  <c r="L33" i="127"/>
  <c r="K305" i="121" s="1"/>
  <c r="K33" i="127"/>
  <c r="J305" i="121" s="1"/>
  <c r="J33" i="127"/>
  <c r="I305" i="121" s="1"/>
  <c r="I33" i="127"/>
  <c r="H305" i="121" s="1"/>
  <c r="H33" i="127"/>
  <c r="G305" i="121" s="1"/>
  <c r="G33" i="127"/>
  <c r="F305" i="121" s="1"/>
  <c r="B61" i="127"/>
  <c r="C317" i="121" s="1"/>
  <c r="B52" i="127"/>
  <c r="C312" i="121" s="1"/>
  <c r="B49" i="127"/>
  <c r="C311" i="121" s="1"/>
  <c r="B36" i="127"/>
  <c r="C306" i="121" s="1"/>
  <c r="B33" i="127"/>
  <c r="C305"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M64" i="124" s="1"/>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V64" i="124" s="1"/>
  <c r="BP16" i="124"/>
  <c r="BP64" i="124" s="1"/>
  <c r="BO16" i="124"/>
  <c r="BO64" i="124" s="1"/>
  <c r="BN16" i="124"/>
  <c r="BN64" i="124" s="1"/>
  <c r="BL16" i="124"/>
  <c r="BL64" i="124" s="1"/>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1" i="112"/>
  <c r="D31" i="92"/>
  <c r="C31" i="92"/>
  <c r="D21" i="92"/>
  <c r="D25" i="92"/>
  <c r="C21" i="92"/>
  <c r="C25" i="92"/>
  <c r="G335" i="121"/>
  <c r="E335" i="121"/>
  <c r="C335" i="121"/>
  <c r="Q334" i="121"/>
  <c r="P334" i="121"/>
  <c r="O334" i="121"/>
  <c r="N334" i="121"/>
  <c r="M334" i="121"/>
  <c r="L334" i="121"/>
  <c r="K334" i="121"/>
  <c r="J334" i="121"/>
  <c r="I334" i="121"/>
  <c r="H334" i="121"/>
  <c r="G334" i="121"/>
  <c r="F334" i="121"/>
  <c r="E334" i="121"/>
  <c r="D334" i="121"/>
  <c r="C334" i="121"/>
  <c r="Q333" i="121"/>
  <c r="P333" i="121"/>
  <c r="O333" i="121"/>
  <c r="N333" i="121"/>
  <c r="M333" i="121"/>
  <c r="L333" i="121"/>
  <c r="K333" i="121"/>
  <c r="J333" i="121"/>
  <c r="I333" i="121"/>
  <c r="H333" i="121"/>
  <c r="G333" i="121"/>
  <c r="F333" i="121"/>
  <c r="E333" i="121"/>
  <c r="D333" i="121"/>
  <c r="C333" i="121"/>
  <c r="Q332" i="121"/>
  <c r="P332" i="121"/>
  <c r="O332" i="121"/>
  <c r="N332" i="121"/>
  <c r="M332" i="121"/>
  <c r="L332" i="121"/>
  <c r="K332" i="121"/>
  <c r="J332" i="121"/>
  <c r="I332" i="121"/>
  <c r="H332" i="121"/>
  <c r="G332" i="121"/>
  <c r="F332" i="121"/>
  <c r="E332" i="121"/>
  <c r="D332" i="121"/>
  <c r="C332" i="121"/>
  <c r="Q331" i="121"/>
  <c r="P331" i="121"/>
  <c r="O331" i="121"/>
  <c r="N331" i="121"/>
  <c r="M331" i="121"/>
  <c r="L331" i="121"/>
  <c r="K331" i="121"/>
  <c r="J331" i="121"/>
  <c r="I331" i="121"/>
  <c r="H331" i="121"/>
  <c r="G331" i="121"/>
  <c r="F331" i="121"/>
  <c r="E331" i="121"/>
  <c r="D331" i="121"/>
  <c r="C331" i="121"/>
  <c r="Q330" i="121"/>
  <c r="P330" i="121"/>
  <c r="O330" i="121"/>
  <c r="N330" i="121"/>
  <c r="M330" i="121"/>
  <c r="L330" i="121"/>
  <c r="K330" i="121"/>
  <c r="J330" i="121"/>
  <c r="I330" i="121"/>
  <c r="H330" i="121"/>
  <c r="G330" i="121"/>
  <c r="F330" i="121"/>
  <c r="E330" i="121"/>
  <c r="D330" i="121"/>
  <c r="C330" i="121"/>
  <c r="Q329" i="121"/>
  <c r="P329" i="121"/>
  <c r="O329" i="121"/>
  <c r="N329" i="121"/>
  <c r="M329" i="121"/>
  <c r="L329" i="121"/>
  <c r="K329" i="121"/>
  <c r="J329" i="121"/>
  <c r="I329" i="121"/>
  <c r="H329" i="121"/>
  <c r="G329" i="121"/>
  <c r="F329" i="121"/>
  <c r="E329" i="121"/>
  <c r="D329" i="121"/>
  <c r="C329" i="121"/>
  <c r="Q328" i="121"/>
  <c r="P328" i="121"/>
  <c r="O328" i="121"/>
  <c r="N328" i="121"/>
  <c r="M328" i="121"/>
  <c r="L328" i="121"/>
  <c r="K328" i="121"/>
  <c r="J328" i="121"/>
  <c r="I328" i="121"/>
  <c r="H328" i="121"/>
  <c r="G328" i="121"/>
  <c r="F328" i="121"/>
  <c r="E328" i="121"/>
  <c r="D328" i="121"/>
  <c r="C328" i="121"/>
  <c r="AJ327" i="121"/>
  <c r="Z327" i="121"/>
  <c r="Y327" i="121"/>
  <c r="X327" i="121"/>
  <c r="W327" i="121"/>
  <c r="V327" i="121"/>
  <c r="U327" i="121"/>
  <c r="T327" i="121"/>
  <c r="S327" i="121"/>
  <c r="R327" i="121"/>
  <c r="Q327" i="121"/>
  <c r="P327" i="121"/>
  <c r="O327" i="121"/>
  <c r="N327" i="121"/>
  <c r="M327" i="121"/>
  <c r="L327" i="121"/>
  <c r="K327" i="121"/>
  <c r="J327" i="121"/>
  <c r="I327" i="121"/>
  <c r="H327" i="121"/>
  <c r="G327" i="121"/>
  <c r="F327" i="121"/>
  <c r="E327" i="121"/>
  <c r="D327" i="121"/>
  <c r="C327" i="121"/>
  <c r="AJ326" i="121"/>
  <c r="Z326" i="121"/>
  <c r="Y326" i="121"/>
  <c r="X326" i="121"/>
  <c r="W326" i="121"/>
  <c r="V326" i="121"/>
  <c r="U326" i="121"/>
  <c r="T326" i="121"/>
  <c r="S326" i="121"/>
  <c r="R326" i="121"/>
  <c r="Q326" i="121"/>
  <c r="P326" i="121"/>
  <c r="O326" i="121"/>
  <c r="N326" i="121"/>
  <c r="M326" i="121"/>
  <c r="L326" i="121"/>
  <c r="K326" i="121"/>
  <c r="J326" i="121"/>
  <c r="I326" i="121"/>
  <c r="H326" i="121"/>
  <c r="G326" i="121"/>
  <c r="F326" i="121"/>
  <c r="E326" i="121"/>
  <c r="D326" i="121"/>
  <c r="C326" i="121"/>
  <c r="AJ325" i="121"/>
  <c r="Z325" i="121"/>
  <c r="Y325" i="121"/>
  <c r="X325" i="121"/>
  <c r="W325" i="121"/>
  <c r="V325" i="121"/>
  <c r="U325" i="121"/>
  <c r="T325" i="121"/>
  <c r="S325" i="121"/>
  <c r="R325" i="121"/>
  <c r="Q325" i="121"/>
  <c r="P325" i="121"/>
  <c r="O325" i="121"/>
  <c r="N325" i="121"/>
  <c r="M325" i="121"/>
  <c r="L325" i="121"/>
  <c r="K325" i="121"/>
  <c r="J325" i="121"/>
  <c r="I325" i="121"/>
  <c r="H325" i="121"/>
  <c r="G325" i="121"/>
  <c r="F325" i="121"/>
  <c r="E325" i="121"/>
  <c r="D325" i="121"/>
  <c r="C325" i="121"/>
  <c r="AJ324" i="121"/>
  <c r="Z324" i="121"/>
  <c r="Y324" i="121"/>
  <c r="X324" i="121"/>
  <c r="W324" i="121"/>
  <c r="V324" i="121"/>
  <c r="U324" i="121"/>
  <c r="T324" i="121"/>
  <c r="S324" i="121"/>
  <c r="R324" i="121"/>
  <c r="Q324" i="121"/>
  <c r="P324" i="121"/>
  <c r="O324" i="121"/>
  <c r="N324" i="121"/>
  <c r="M324" i="121"/>
  <c r="L324" i="121"/>
  <c r="K324" i="121"/>
  <c r="J324" i="121"/>
  <c r="I324" i="121"/>
  <c r="H324" i="121"/>
  <c r="G324" i="121"/>
  <c r="F324" i="121"/>
  <c r="E324" i="121"/>
  <c r="D324" i="121"/>
  <c r="C324" i="121"/>
  <c r="AJ323" i="121"/>
  <c r="Z323" i="121"/>
  <c r="Y323" i="121"/>
  <c r="X323" i="121"/>
  <c r="W323" i="121"/>
  <c r="V323" i="121"/>
  <c r="U323" i="121"/>
  <c r="T323" i="121"/>
  <c r="S323" i="121"/>
  <c r="R323" i="121"/>
  <c r="Q323" i="121"/>
  <c r="P323" i="121"/>
  <c r="O323" i="121"/>
  <c r="N323" i="121"/>
  <c r="M323" i="121"/>
  <c r="L323" i="121"/>
  <c r="K323" i="121"/>
  <c r="J323" i="121"/>
  <c r="I323" i="121"/>
  <c r="H323" i="121"/>
  <c r="G323" i="121"/>
  <c r="F323" i="121"/>
  <c r="E323" i="121"/>
  <c r="D323" i="121"/>
  <c r="C323" i="121"/>
  <c r="AJ322" i="121"/>
  <c r="Z322" i="121"/>
  <c r="Y322" i="121"/>
  <c r="X322" i="121"/>
  <c r="W322" i="121"/>
  <c r="V322" i="121"/>
  <c r="U322" i="121"/>
  <c r="T322" i="121"/>
  <c r="S322" i="121"/>
  <c r="R322" i="121"/>
  <c r="Q322" i="121"/>
  <c r="P322" i="121"/>
  <c r="O322" i="121"/>
  <c r="N322" i="121"/>
  <c r="M322" i="121"/>
  <c r="L322" i="121"/>
  <c r="K322" i="121"/>
  <c r="J322" i="121"/>
  <c r="I322" i="121"/>
  <c r="H322" i="121"/>
  <c r="G322" i="121"/>
  <c r="F322" i="121"/>
  <c r="E322" i="121"/>
  <c r="D322" i="121"/>
  <c r="C322" i="121"/>
  <c r="AJ321" i="121"/>
  <c r="Z321" i="121"/>
  <c r="Y321" i="121"/>
  <c r="X321" i="121"/>
  <c r="W321" i="121"/>
  <c r="V321" i="121"/>
  <c r="U321" i="121"/>
  <c r="T321" i="121"/>
  <c r="S321" i="121"/>
  <c r="R321" i="121"/>
  <c r="Q321" i="121"/>
  <c r="P321" i="121"/>
  <c r="O321" i="121"/>
  <c r="N321" i="121"/>
  <c r="M321" i="121"/>
  <c r="L321" i="121"/>
  <c r="K321" i="121"/>
  <c r="J321" i="121"/>
  <c r="I321" i="121"/>
  <c r="H321" i="121"/>
  <c r="G321" i="121"/>
  <c r="F321" i="121"/>
  <c r="E321" i="121"/>
  <c r="D321" i="121"/>
  <c r="C321" i="121"/>
  <c r="C291" i="121"/>
  <c r="C290" i="121"/>
  <c r="C289" i="121"/>
  <c r="C288" i="121"/>
  <c r="F93" i="121"/>
  <c r="F92" i="121"/>
  <c r="E92" i="121"/>
  <c r="F91" i="121"/>
  <c r="F90" i="121"/>
  <c r="F89" i="121"/>
  <c r="F88" i="121"/>
  <c r="F86" i="121"/>
  <c r="E80" i="121"/>
  <c r="D80" i="121"/>
  <c r="F79" i="121"/>
  <c r="E79" i="121"/>
  <c r="D79" i="121"/>
  <c r="F77" i="121"/>
  <c r="E77" i="121"/>
  <c r="C72" i="121"/>
  <c r="C71" i="121"/>
  <c r="C70" i="121"/>
  <c r="C69" i="121"/>
  <c r="D68" i="121"/>
  <c r="C68" i="121"/>
  <c r="C67" i="121"/>
  <c r="C66" i="121"/>
  <c r="C65" i="121"/>
  <c r="C64" i="121"/>
  <c r="C63" i="121"/>
  <c r="F62" i="121"/>
  <c r="C62" i="121"/>
  <c r="C61" i="121"/>
  <c r="C60"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E11" i="121"/>
  <c r="D11" i="121"/>
  <c r="C11" i="121"/>
  <c r="E10" i="121"/>
  <c r="D10" i="121"/>
  <c r="C10" i="121"/>
  <c r="C5" i="121"/>
  <c r="C4" i="121"/>
  <c r="C5" i="92"/>
  <c r="C9" i="92"/>
  <c r="C1" i="92"/>
  <c r="G116" i="118"/>
  <c r="G118" i="118" s="1"/>
  <c r="G37" i="121" s="1"/>
  <c r="F116" i="118"/>
  <c r="F118" i="118" s="1"/>
  <c r="F37" i="121" s="1"/>
  <c r="C118" i="118"/>
  <c r="C37" i="121"/>
  <c r="N287" i="121"/>
  <c r="N40" i="112"/>
  <c r="N286" i="121"/>
  <c r="N39" i="112"/>
  <c r="N285" i="121"/>
  <c r="N38" i="112"/>
  <c r="N284" i="121"/>
  <c r="N37" i="112"/>
  <c r="N283" i="121"/>
  <c r="D8" i="118"/>
  <c r="D14" i="121" s="1"/>
  <c r="H14" i="107"/>
  <c r="G108" i="107"/>
  <c r="M41" i="112"/>
  <c r="M287" i="121"/>
  <c r="M40" i="112"/>
  <c r="M286" i="121"/>
  <c r="M39" i="112"/>
  <c r="M285" i="121"/>
  <c r="M38" i="112"/>
  <c r="M284" i="121"/>
  <c r="M37" i="112"/>
  <c r="M283" i="121"/>
  <c r="G110" i="115"/>
  <c r="G524" i="115"/>
  <c r="G109" i="115"/>
  <c r="G108" i="115"/>
  <c r="G728" i="115"/>
  <c r="G107" i="115"/>
  <c r="G521" i="115"/>
  <c r="G106" i="115"/>
  <c r="G105" i="115"/>
  <c r="G622" i="115"/>
  <c r="G104" i="115"/>
  <c r="G310" i="115"/>
  <c r="G103" i="115"/>
  <c r="G723" i="115"/>
  <c r="G102" i="115"/>
  <c r="G101" i="115"/>
  <c r="G618" i="115"/>
  <c r="G100" i="115"/>
  <c r="G720" i="115"/>
  <c r="G99" i="115"/>
  <c r="G513" i="115"/>
  <c r="G98" i="115"/>
  <c r="G97" i="115"/>
  <c r="G303" i="115"/>
  <c r="G96" i="115"/>
  <c r="G510" i="115"/>
  <c r="G95" i="115"/>
  <c r="G715" i="115"/>
  <c r="G94" i="115"/>
  <c r="G93" i="115"/>
  <c r="G299" i="115"/>
  <c r="G92" i="115"/>
  <c r="G712" i="115"/>
  <c r="G91" i="115"/>
  <c r="G297" i="115"/>
  <c r="G90" i="115"/>
  <c r="G89" i="115"/>
  <c r="G503" i="115"/>
  <c r="G88" i="115"/>
  <c r="G502" i="115"/>
  <c r="G87" i="115"/>
  <c r="G707" i="115"/>
  <c r="G86" i="115"/>
  <c r="G85" i="115"/>
  <c r="G291" i="115"/>
  <c r="G84" i="115"/>
  <c r="G704" i="115"/>
  <c r="G83" i="115"/>
  <c r="G497" i="115"/>
  <c r="G82" i="115"/>
  <c r="G81" i="115"/>
  <c r="G184" i="115"/>
  <c r="G80" i="115"/>
  <c r="G494" i="115"/>
  <c r="G79" i="115"/>
  <c r="G699" i="115"/>
  <c r="G78" i="115"/>
  <c r="G77" i="115"/>
  <c r="G491" i="115"/>
  <c r="G76" i="115"/>
  <c r="G696" i="115"/>
  <c r="G75" i="115"/>
  <c r="G489" i="115"/>
  <c r="G74" i="115"/>
  <c r="G73" i="115"/>
  <c r="G487" i="115"/>
  <c r="G72" i="115"/>
  <c r="G71" i="115"/>
  <c r="G691" i="115"/>
  <c r="G70" i="115"/>
  <c r="G69" i="115"/>
  <c r="G172" i="115"/>
  <c r="G68" i="115"/>
  <c r="G688" i="115"/>
  <c r="G67" i="115"/>
  <c r="G66" i="115"/>
  <c r="G686" i="115"/>
  <c r="G65" i="115"/>
  <c r="G582" i="115"/>
  <c r="G64" i="115"/>
  <c r="G270" i="115"/>
  <c r="G63" i="115"/>
  <c r="G62" i="115"/>
  <c r="G268" i="115"/>
  <c r="G61" i="115"/>
  <c r="G370" i="115"/>
  <c r="G60" i="115"/>
  <c r="G680" i="115"/>
  <c r="G59" i="115"/>
  <c r="G58" i="115"/>
  <c r="G678" i="115"/>
  <c r="G57" i="115"/>
  <c r="G160" i="115"/>
  <c r="G56" i="115"/>
  <c r="G262" i="115"/>
  <c r="G55" i="115"/>
  <c r="G54" i="115"/>
  <c r="G260" i="115"/>
  <c r="G53" i="115"/>
  <c r="G570" i="115"/>
  <c r="G52" i="115"/>
  <c r="G672" i="115"/>
  <c r="G51" i="115"/>
  <c r="G50" i="115"/>
  <c r="G670" i="115"/>
  <c r="G49" i="115"/>
  <c r="G358" i="115"/>
  <c r="G48" i="115"/>
  <c r="G668" i="115"/>
  <c r="G47" i="115"/>
  <c r="G46" i="115"/>
  <c r="G460" i="115"/>
  <c r="G45" i="115"/>
  <c r="G354" i="115"/>
  <c r="G44" i="115"/>
  <c r="G664" i="115"/>
  <c r="G43" i="115"/>
  <c r="G42" i="115"/>
  <c r="G662" i="115"/>
  <c r="G41" i="115"/>
  <c r="G558" i="115"/>
  <c r="G40" i="115"/>
  <c r="G246" i="115"/>
  <c r="G39" i="115"/>
  <c r="G38" i="115"/>
  <c r="G141" i="115"/>
  <c r="G37" i="115"/>
  <c r="G451" i="115"/>
  <c r="G36" i="115"/>
  <c r="G656" i="115"/>
  <c r="G35" i="115"/>
  <c r="G449" i="115"/>
  <c r="G34" i="115"/>
  <c r="G137" i="115"/>
  <c r="G33" i="115"/>
  <c r="G32" i="115"/>
  <c r="G446" i="115"/>
  <c r="G31" i="115"/>
  <c r="G340" i="115"/>
  <c r="G30" i="115"/>
  <c r="G29" i="115"/>
  <c r="G235" i="115"/>
  <c r="G28" i="115"/>
  <c r="G648" i="115"/>
  <c r="G27" i="115"/>
  <c r="G441" i="115"/>
  <c r="G26" i="115"/>
  <c r="G646" i="115"/>
  <c r="G25" i="115"/>
  <c r="G24" i="115"/>
  <c r="G438" i="115"/>
  <c r="G23" i="115"/>
  <c r="G643" i="115"/>
  <c r="G22" i="115"/>
  <c r="G21" i="115"/>
  <c r="G227" i="115"/>
  <c r="G20" i="115"/>
  <c r="G640" i="115"/>
  <c r="G19" i="115"/>
  <c r="G639" i="115"/>
  <c r="G18" i="115"/>
  <c r="G638" i="115"/>
  <c r="G17" i="115"/>
  <c r="G16" i="115"/>
  <c r="G430" i="115"/>
  <c r="G15" i="115"/>
  <c r="G635" i="115"/>
  <c r="G14" i="115"/>
  <c r="G13" i="115"/>
  <c r="G427" i="115"/>
  <c r="G12" i="115"/>
  <c r="G321" i="115"/>
  <c r="G11" i="115"/>
  <c r="G425" i="115"/>
  <c r="G43" i="107"/>
  <c r="G40" i="107"/>
  <c r="G36" i="107"/>
  <c r="G31" i="107"/>
  <c r="G29" i="107" s="1"/>
  <c r="G129" i="115"/>
  <c r="G182" i="115"/>
  <c r="G332" i="115"/>
  <c r="G412" i="115"/>
  <c r="G599" i="115"/>
  <c r="G396" i="115"/>
  <c r="G455" i="115"/>
  <c r="G174" i="115"/>
  <c r="G404" i="115"/>
  <c r="G535" i="115"/>
  <c r="G591" i="115"/>
  <c r="G685" i="115"/>
  <c r="G545" i="115"/>
  <c r="G553" i="115"/>
  <c r="G617" i="115"/>
  <c r="G121" i="115"/>
  <c r="G131" i="115"/>
  <c r="G139" i="115"/>
  <c r="G148" i="115"/>
  <c r="G168" i="115"/>
  <c r="G185" i="115"/>
  <c r="G195" i="115"/>
  <c r="G203" i="115"/>
  <c r="G254" i="115"/>
  <c r="G267" i="115"/>
  <c r="G281" i="115"/>
  <c r="G324" i="115"/>
  <c r="G343" i="115"/>
  <c r="G351" i="115"/>
  <c r="G361" i="115"/>
  <c r="G369" i="115"/>
  <c r="G377" i="115"/>
  <c r="G388" i="115"/>
  <c r="G415" i="115"/>
  <c r="G529" i="115"/>
  <c r="G537" i="115"/>
  <c r="G546" i="115"/>
  <c r="G566" i="115"/>
  <c r="G574" i="115"/>
  <c r="G593" i="115"/>
  <c r="G601" i="115"/>
  <c r="G610" i="115"/>
  <c r="G620" i="115"/>
  <c r="G700" i="115"/>
  <c r="G211" i="115"/>
  <c r="G123" i="115"/>
  <c r="G134" i="115"/>
  <c r="G177" i="115"/>
  <c r="G187" i="115"/>
  <c r="G198" i="115"/>
  <c r="G206" i="115"/>
  <c r="G217" i="115"/>
  <c r="G241" i="115"/>
  <c r="G255" i="115"/>
  <c r="G289" i="115"/>
  <c r="G311" i="115"/>
  <c r="G327" i="115"/>
  <c r="G335" i="115"/>
  <c r="G345" i="115"/>
  <c r="G353" i="115"/>
  <c r="G380" i="115"/>
  <c r="G391" i="115"/>
  <c r="G409" i="115"/>
  <c r="G417" i="115"/>
  <c r="G479" i="115"/>
  <c r="G505" i="115"/>
  <c r="G519" i="115"/>
  <c r="G532" i="115"/>
  <c r="G540" i="115"/>
  <c r="G548" i="115"/>
  <c r="G585" i="115"/>
  <c r="G596" i="115"/>
  <c r="G604" i="115"/>
  <c r="G612" i="115"/>
  <c r="G647" i="115"/>
  <c r="G669" i="115"/>
  <c r="G147" i="115"/>
  <c r="G155" i="115"/>
  <c r="G385" i="115"/>
  <c r="G609" i="115"/>
  <c r="G115" i="115"/>
  <c r="G126" i="115"/>
  <c r="G153" i="115"/>
  <c r="G163" i="115"/>
  <c r="G171" i="115"/>
  <c r="G179" i="115"/>
  <c r="G190" i="115"/>
  <c r="G200" i="115"/>
  <c r="G225" i="115"/>
  <c r="G247" i="115"/>
  <c r="G313" i="115"/>
  <c r="G329" i="115"/>
  <c r="G337" i="115"/>
  <c r="G346" i="115"/>
  <c r="G366" i="115"/>
  <c r="G374" i="115"/>
  <c r="G393" i="115"/>
  <c r="G401" i="115"/>
  <c r="G410" i="115"/>
  <c r="G454" i="115"/>
  <c r="G467" i="115"/>
  <c r="G511" i="115"/>
  <c r="G534" i="115"/>
  <c r="G543" i="115"/>
  <c r="G551" i="115"/>
  <c r="G561" i="115"/>
  <c r="G569" i="115"/>
  <c r="G577" i="115"/>
  <c r="G588" i="115"/>
  <c r="G598" i="115"/>
  <c r="G607" i="115"/>
  <c r="G625" i="115"/>
  <c r="G652" i="115"/>
  <c r="G684" i="115"/>
  <c r="G716" i="115"/>
  <c r="G124" i="115"/>
  <c r="G188" i="115"/>
  <c r="G230" i="115"/>
  <c r="G243" i="115"/>
  <c r="G294" i="115"/>
  <c r="G307" i="115"/>
  <c r="G322" i="115"/>
  <c r="G386" i="115"/>
  <c r="G443" i="115"/>
  <c r="G507" i="115"/>
  <c r="G586" i="115"/>
  <c r="G641" i="115"/>
  <c r="G117" i="115"/>
  <c r="G547" i="115"/>
  <c r="G347" i="115"/>
  <c r="G149" i="115"/>
  <c r="G157" i="115"/>
  <c r="G579" i="115"/>
  <c r="G371" i="115"/>
  <c r="G587" i="115"/>
  <c r="G379" i="115"/>
  <c r="G173" i="115"/>
  <c r="G387" i="115"/>
  <c r="G189" i="115"/>
  <c r="G619" i="115"/>
  <c r="G627" i="115"/>
  <c r="G419" i="115"/>
  <c r="G213" i="115"/>
  <c r="G152" i="115"/>
  <c r="G164" i="115"/>
  <c r="G219" i="115"/>
  <c r="G283" i="115"/>
  <c r="G295" i="115"/>
  <c r="G308" i="115"/>
  <c r="G350" i="115"/>
  <c r="G362" i="115"/>
  <c r="G414" i="115"/>
  <c r="G431" i="115"/>
  <c r="G470" i="115"/>
  <c r="G483" i="115"/>
  <c r="G495" i="115"/>
  <c r="G562" i="115"/>
  <c r="G614" i="115"/>
  <c r="G657" i="115"/>
  <c r="G673" i="115"/>
  <c r="G689" i="115"/>
  <c r="G705" i="115"/>
  <c r="G721" i="115"/>
  <c r="G140" i="115"/>
  <c r="G192" i="115"/>
  <c r="G204" i="115"/>
  <c r="G220" i="115"/>
  <c r="G259" i="115"/>
  <c r="G271" i="115"/>
  <c r="G326" i="115"/>
  <c r="G338" i="115"/>
  <c r="G390" i="115"/>
  <c r="G402" i="115"/>
  <c r="G459" i="115"/>
  <c r="G471" i="115"/>
  <c r="G484" i="115"/>
  <c r="G538" i="115"/>
  <c r="G590" i="115"/>
  <c r="G602" i="115"/>
  <c r="G631" i="115"/>
  <c r="G644" i="115"/>
  <c r="G658" i="115"/>
  <c r="G674" i="115"/>
  <c r="G690" i="115"/>
  <c r="G706" i="115"/>
  <c r="G533" i="115"/>
  <c r="G325" i="115"/>
  <c r="G119" i="115"/>
  <c r="G549" i="115"/>
  <c r="G341" i="115"/>
  <c r="G135" i="115"/>
  <c r="G565" i="115"/>
  <c r="G357" i="115"/>
  <c r="G151" i="115"/>
  <c r="G589" i="115"/>
  <c r="G381" i="115"/>
  <c r="G175" i="115"/>
  <c r="G613" i="115"/>
  <c r="G405" i="115"/>
  <c r="G199" i="115"/>
  <c r="G116" i="115"/>
  <c r="G435" i="115"/>
  <c r="G486" i="115"/>
  <c r="G499" i="115"/>
  <c r="G633" i="115"/>
  <c r="G692" i="115"/>
  <c r="G208" i="115"/>
  <c r="G275" i="115"/>
  <c r="G287" i="115"/>
  <c r="G406" i="115"/>
  <c r="G554" i="115"/>
  <c r="G677" i="115"/>
  <c r="G693" i="115"/>
  <c r="G725" i="115"/>
  <c r="G132" i="115"/>
  <c r="G196" i="115"/>
  <c r="G238" i="115"/>
  <c r="G251" i="115"/>
  <c r="G263" i="115"/>
  <c r="G276" i="115"/>
  <c r="G302" i="115"/>
  <c r="G330" i="115"/>
  <c r="G382" i="115"/>
  <c r="G394" i="115"/>
  <c r="G463" i="115"/>
  <c r="G476" i="115"/>
  <c r="G515" i="115"/>
  <c r="G530" i="115"/>
  <c r="G594" i="115"/>
  <c r="G636" i="115"/>
  <c r="G649" i="115"/>
  <c r="G665" i="115"/>
  <c r="G681" i="115"/>
  <c r="G697" i="115"/>
  <c r="G713" i="115"/>
  <c r="G541" i="115"/>
  <c r="G333" i="115"/>
  <c r="G127" i="115"/>
  <c r="G557" i="115"/>
  <c r="G349" i="115"/>
  <c r="G143" i="115"/>
  <c r="G573" i="115"/>
  <c r="G365" i="115"/>
  <c r="G159" i="115"/>
  <c r="G581" i="115"/>
  <c r="G373" i="115"/>
  <c r="G167" i="115"/>
  <c r="G597" i="115"/>
  <c r="G389" i="115"/>
  <c r="G183" i="115"/>
  <c r="G605" i="115"/>
  <c r="G397" i="115"/>
  <c r="G191" i="115"/>
  <c r="G621" i="115"/>
  <c r="G413" i="115"/>
  <c r="G207" i="115"/>
  <c r="G180" i="115"/>
  <c r="G222" i="115"/>
  <c r="G286" i="115"/>
  <c r="G378" i="115"/>
  <c r="G578" i="115"/>
  <c r="G660" i="115"/>
  <c r="G676" i="115"/>
  <c r="G708" i="115"/>
  <c r="G724" i="115"/>
  <c r="G144" i="115"/>
  <c r="G156" i="115"/>
  <c r="G223" i="115"/>
  <c r="G462" i="115"/>
  <c r="G475" i="115"/>
  <c r="G606" i="115"/>
  <c r="G661" i="115"/>
  <c r="G709" i="115"/>
  <c r="G528" i="115"/>
  <c r="G320" i="115"/>
  <c r="G114" i="115"/>
  <c r="G536" i="115"/>
  <c r="G328" i="115"/>
  <c r="G122" i="115"/>
  <c r="G544" i="115"/>
  <c r="G336" i="115"/>
  <c r="G130" i="115"/>
  <c r="G655" i="115"/>
  <c r="G552" i="115"/>
  <c r="G344" i="115"/>
  <c r="G138" i="115"/>
  <c r="G352" i="115"/>
  <c r="G360" i="115"/>
  <c r="G368" i="115"/>
  <c r="G376" i="115"/>
  <c r="G695" i="115"/>
  <c r="G592" i="115"/>
  <c r="G384" i="115"/>
  <c r="G178" i="115"/>
  <c r="G703" i="115"/>
  <c r="G600" i="115"/>
  <c r="G392" i="115"/>
  <c r="G186" i="115"/>
  <c r="G711" i="115"/>
  <c r="G608" i="115"/>
  <c r="G400" i="115"/>
  <c r="G194" i="115"/>
  <c r="G719" i="115"/>
  <c r="G616" i="115"/>
  <c r="G408" i="115"/>
  <c r="G202" i="115"/>
  <c r="G727" i="115"/>
  <c r="G624" i="115"/>
  <c r="G416" i="115"/>
  <c r="G210" i="115"/>
  <c r="G252" i="115"/>
  <c r="G278" i="115"/>
  <c r="G316" i="115"/>
  <c r="G452" i="115"/>
  <c r="G478" i="115"/>
  <c r="G666" i="115"/>
  <c r="G682" i="115"/>
  <c r="G730" i="115"/>
  <c r="G109" i="107"/>
  <c r="G221" i="115"/>
  <c r="G229" i="115"/>
  <c r="G237" i="115"/>
  <c r="G245" i="115"/>
  <c r="G277" i="115"/>
  <c r="G285" i="115"/>
  <c r="G293" i="115"/>
  <c r="G301" i="115"/>
  <c r="G309" i="115"/>
  <c r="G429" i="115"/>
  <c r="G437" i="115"/>
  <c r="G445" i="115"/>
  <c r="G453" i="115"/>
  <c r="G485" i="115"/>
  <c r="G493" i="115"/>
  <c r="G501" i="115"/>
  <c r="G509" i="115"/>
  <c r="G517" i="115"/>
  <c r="G224" i="115"/>
  <c r="G232" i="115"/>
  <c r="G240" i="115"/>
  <c r="G248" i="115"/>
  <c r="G256" i="115"/>
  <c r="G264" i="115"/>
  <c r="G272" i="115"/>
  <c r="G280" i="115"/>
  <c r="G312" i="115"/>
  <c r="G432" i="115"/>
  <c r="G440" i="115"/>
  <c r="G448" i="115"/>
  <c r="G456" i="115"/>
  <c r="G464" i="115"/>
  <c r="G472" i="115"/>
  <c r="G480" i="115"/>
  <c r="G488"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D35" i="121"/>
  <c r="D32" i="121"/>
  <c r="D1" i="118"/>
  <c r="M137" i="114"/>
  <c r="O137" i="114"/>
  <c r="M36" i="112"/>
  <c r="M282" i="121"/>
  <c r="E101" i="56"/>
  <c r="E99" i="56"/>
  <c r="E98" i="56"/>
  <c r="F1" i="116"/>
  <c r="L1" i="117"/>
  <c r="F154" i="117"/>
  <c r="F151" i="117"/>
  <c r="F16" i="117"/>
  <c r="F116" i="117"/>
  <c r="F11" i="117"/>
  <c r="F15" i="117"/>
  <c r="B15" i="117"/>
  <c r="F14" i="117"/>
  <c r="B14" i="117"/>
  <c r="F13" i="117"/>
  <c r="B13" i="117"/>
  <c r="F12" i="117"/>
  <c r="B12" i="117"/>
  <c r="B11" i="117"/>
  <c r="B10" i="117"/>
  <c r="B9" i="117"/>
  <c r="B8" i="117"/>
  <c r="B7" i="117"/>
  <c r="B6" i="117"/>
  <c r="B5" i="117"/>
  <c r="C59" i="116"/>
  <c r="C51" i="116"/>
  <c r="C47" i="116"/>
  <c r="C40" i="116"/>
  <c r="C36" i="116"/>
  <c r="C29" i="116"/>
  <c r="C24" i="116"/>
  <c r="C21" i="116"/>
  <c r="C15" i="116"/>
  <c r="C14" i="116"/>
  <c r="C13" i="116"/>
  <c r="C12" i="116"/>
  <c r="C11" i="116"/>
  <c r="C10" i="116"/>
  <c r="C9" i="116"/>
  <c r="C8" i="116"/>
  <c r="C16" i="116"/>
  <c r="C7" i="116"/>
  <c r="C6" i="116"/>
  <c r="C5" i="116"/>
  <c r="F68" i="117"/>
  <c r="F8" i="117"/>
  <c r="F20" i="117"/>
  <c r="F5" i="117"/>
  <c r="F84" i="117"/>
  <c r="F9" i="117"/>
  <c r="F36" i="117"/>
  <c r="F6" i="117"/>
  <c r="F100" i="117"/>
  <c r="F10" i="117"/>
  <c r="F52" i="117"/>
  <c r="F7" i="117"/>
  <c r="E96" i="56"/>
  <c r="G90" i="107"/>
  <c r="G88" i="107" s="1"/>
  <c r="G107" i="107"/>
  <c r="G81" i="107"/>
  <c r="C8" i="112"/>
  <c r="E42" i="112" s="1"/>
  <c r="F288" i="121" s="1"/>
  <c r="G109" i="114"/>
  <c r="H109" i="114"/>
  <c r="I109" i="114"/>
  <c r="J109" i="114"/>
  <c r="K109" i="114"/>
  <c r="L109" i="114"/>
  <c r="M109" i="114"/>
  <c r="N109" i="114"/>
  <c r="O109" i="114"/>
  <c r="P109" i="114"/>
  <c r="Q109" i="114"/>
  <c r="R109" i="114"/>
  <c r="S109" i="114"/>
  <c r="F109"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F39" i="114"/>
  <c r="I51" i="112"/>
  <c r="C50" i="112"/>
  <c r="C49" i="112"/>
  <c r="C48" i="112"/>
  <c r="E24" i="112"/>
  <c r="L24" i="112"/>
  <c r="L274" i="121" s="1"/>
  <c r="M24" i="112"/>
  <c r="M274" i="121" s="1"/>
  <c r="O136" i="114"/>
  <c r="M136" i="114"/>
  <c r="S104" i="114"/>
  <c r="R104" i="114"/>
  <c r="Q104" i="114"/>
  <c r="P104" i="114"/>
  <c r="O104" i="114"/>
  <c r="N104" i="114"/>
  <c r="M104" i="114"/>
  <c r="L104" i="114"/>
  <c r="K104" i="114"/>
  <c r="J104" i="114"/>
  <c r="I104" i="114"/>
  <c r="H104" i="114"/>
  <c r="G104" i="114"/>
  <c r="F104" i="114"/>
  <c r="AC39" i="114"/>
  <c r="AB39" i="114"/>
  <c r="AA39" i="114"/>
  <c r="Z39" i="114"/>
  <c r="Y39" i="114"/>
  <c r="X39" i="114"/>
  <c r="W39" i="114"/>
  <c r="V39" i="114"/>
  <c r="U39" i="114"/>
  <c r="T39" i="114"/>
  <c r="S39" i="114"/>
  <c r="R39" i="114"/>
  <c r="Q39" i="114"/>
  <c r="P39" i="114"/>
  <c r="O39" i="114"/>
  <c r="N39" i="114"/>
  <c r="M39" i="114"/>
  <c r="L39" i="114"/>
  <c r="K39" i="114"/>
  <c r="J39" i="114"/>
  <c r="I39" i="114"/>
  <c r="H39" i="114"/>
  <c r="G39" i="114"/>
  <c r="F36" i="112"/>
  <c r="J51" i="112"/>
  <c r="E51" i="112"/>
  <c r="F51" i="112"/>
  <c r="F52" i="112"/>
  <c r="G289" i="121"/>
  <c r="D51" i="112"/>
  <c r="F110" i="115"/>
  <c r="E110" i="115"/>
  <c r="D110" i="115"/>
  <c r="C110" i="115"/>
  <c r="F109" i="115"/>
  <c r="E109" i="115"/>
  <c r="D109" i="115"/>
  <c r="C109" i="115"/>
  <c r="C626" i="115"/>
  <c r="F108" i="115"/>
  <c r="E108" i="115"/>
  <c r="D108" i="115"/>
  <c r="C108" i="115"/>
  <c r="F107" i="115"/>
  <c r="E107" i="115"/>
  <c r="D107" i="115"/>
  <c r="C107" i="115"/>
  <c r="F106" i="115"/>
  <c r="E106" i="115"/>
  <c r="D106" i="115"/>
  <c r="C106" i="115"/>
  <c r="F105" i="115"/>
  <c r="E105" i="115"/>
  <c r="D105" i="115"/>
  <c r="C105" i="115"/>
  <c r="C622" i="115"/>
  <c r="F104" i="115"/>
  <c r="E104" i="115"/>
  <c r="D104" i="115"/>
  <c r="C104" i="115"/>
  <c r="F103" i="115"/>
  <c r="E103" i="115"/>
  <c r="D103" i="115"/>
  <c r="C103" i="115"/>
  <c r="F102" i="115"/>
  <c r="E102" i="115"/>
  <c r="D102" i="115"/>
  <c r="C102" i="115"/>
  <c r="F101" i="115"/>
  <c r="E101" i="115"/>
  <c r="D101" i="115"/>
  <c r="C101" i="115"/>
  <c r="C618" i="115"/>
  <c r="F100" i="115"/>
  <c r="E100" i="115"/>
  <c r="D100" i="115"/>
  <c r="C100" i="115"/>
  <c r="F99" i="115"/>
  <c r="E99" i="115"/>
  <c r="D99" i="115"/>
  <c r="C99" i="115"/>
  <c r="F98" i="115"/>
  <c r="E98" i="115"/>
  <c r="D98" i="115"/>
  <c r="C98" i="115"/>
  <c r="F97" i="115"/>
  <c r="E97" i="115"/>
  <c r="D97" i="115"/>
  <c r="C97" i="115"/>
  <c r="C614" i="115"/>
  <c r="F96" i="115"/>
  <c r="E96" i="115"/>
  <c r="D96" i="115"/>
  <c r="C96" i="115"/>
  <c r="F95" i="115"/>
  <c r="E95" i="115"/>
  <c r="D95" i="115"/>
  <c r="C95" i="115"/>
  <c r="F94" i="115"/>
  <c r="E94" i="115"/>
  <c r="D94" i="115"/>
  <c r="C94" i="115"/>
  <c r="F93" i="115"/>
  <c r="E93" i="115"/>
  <c r="D93" i="115"/>
  <c r="C93" i="115"/>
  <c r="C610" i="115"/>
  <c r="F92" i="115"/>
  <c r="E92" i="115"/>
  <c r="D92" i="115"/>
  <c r="C92" i="115"/>
  <c r="F91" i="115"/>
  <c r="E91" i="115"/>
  <c r="D91" i="115"/>
  <c r="C91" i="115"/>
  <c r="F90" i="115"/>
  <c r="E90" i="115"/>
  <c r="D90" i="115"/>
  <c r="C90" i="115"/>
  <c r="F89" i="115"/>
  <c r="E89" i="115"/>
  <c r="D89" i="115"/>
  <c r="C89" i="115"/>
  <c r="C606" i="115"/>
  <c r="F88" i="115"/>
  <c r="E88" i="115"/>
  <c r="D88" i="115"/>
  <c r="C88" i="115"/>
  <c r="F87" i="115"/>
  <c r="E87" i="115"/>
  <c r="D87" i="115"/>
  <c r="C87" i="115"/>
  <c r="F86" i="115"/>
  <c r="E86" i="115"/>
  <c r="D86" i="115"/>
  <c r="C86" i="115"/>
  <c r="F85" i="115"/>
  <c r="E85" i="115"/>
  <c r="D85" i="115"/>
  <c r="C85" i="115"/>
  <c r="C602" i="115"/>
  <c r="F84" i="115"/>
  <c r="E84" i="115"/>
  <c r="D84" i="115"/>
  <c r="C84" i="115"/>
  <c r="F83" i="115"/>
  <c r="E83" i="115"/>
  <c r="D83" i="115"/>
  <c r="C83" i="115"/>
  <c r="F82" i="115"/>
  <c r="E82" i="115"/>
  <c r="D82" i="115"/>
  <c r="C82" i="115"/>
  <c r="F81" i="115"/>
  <c r="E81" i="115"/>
  <c r="D81" i="115"/>
  <c r="C81" i="115"/>
  <c r="C598" i="115"/>
  <c r="F80" i="115"/>
  <c r="E80" i="115"/>
  <c r="D80" i="115"/>
  <c r="C80" i="115"/>
  <c r="F79" i="115"/>
  <c r="E79" i="115"/>
  <c r="D79" i="115"/>
  <c r="C79" i="115"/>
  <c r="C699" i="115"/>
  <c r="F78" i="115"/>
  <c r="E78" i="115"/>
  <c r="D78" i="115"/>
  <c r="C78" i="115"/>
  <c r="C698" i="115"/>
  <c r="F77" i="115"/>
  <c r="E77" i="115"/>
  <c r="D77" i="115"/>
  <c r="C77" i="115"/>
  <c r="C594" i="115"/>
  <c r="F76" i="115"/>
  <c r="E76" i="115"/>
  <c r="D76" i="115"/>
  <c r="C76" i="115"/>
  <c r="C696" i="115"/>
  <c r="F75" i="115"/>
  <c r="E75" i="115"/>
  <c r="D75" i="115"/>
  <c r="C75" i="115"/>
  <c r="C695" i="115"/>
  <c r="F74" i="115"/>
  <c r="E74" i="115"/>
  <c r="D74" i="115"/>
  <c r="C74" i="115"/>
  <c r="C694" i="115"/>
  <c r="F73" i="115"/>
  <c r="E73" i="115"/>
  <c r="D73" i="115"/>
  <c r="C73" i="115"/>
  <c r="C590" i="115"/>
  <c r="F72" i="115"/>
  <c r="E72" i="115"/>
  <c r="D72" i="115"/>
  <c r="C72" i="115"/>
  <c r="C692" i="115"/>
  <c r="F71" i="115"/>
  <c r="E71" i="115"/>
  <c r="D71" i="115"/>
  <c r="C71" i="115"/>
  <c r="C691" i="115"/>
  <c r="F70" i="115"/>
  <c r="E70" i="115"/>
  <c r="D70" i="115"/>
  <c r="C70" i="115"/>
  <c r="C690" i="115"/>
  <c r="F69" i="115"/>
  <c r="E69" i="115"/>
  <c r="D69" i="115"/>
  <c r="C69" i="115"/>
  <c r="C689" i="115"/>
  <c r="F68" i="115"/>
  <c r="E68" i="115"/>
  <c r="D68" i="115"/>
  <c r="C68" i="115"/>
  <c r="C688" i="115"/>
  <c r="F67" i="115"/>
  <c r="E67" i="115"/>
  <c r="D67" i="115"/>
  <c r="C67" i="115"/>
  <c r="C687" i="115"/>
  <c r="F66" i="115"/>
  <c r="E66" i="115"/>
  <c r="D66" i="115"/>
  <c r="C66" i="115"/>
  <c r="C686" i="115"/>
  <c r="F65" i="115"/>
  <c r="E65" i="115"/>
  <c r="D65" i="115"/>
  <c r="C65" i="115"/>
  <c r="C582" i="115"/>
  <c r="F64" i="115"/>
  <c r="E64" i="115"/>
  <c r="D64" i="115"/>
  <c r="C64" i="115"/>
  <c r="C684" i="115"/>
  <c r="F63" i="115"/>
  <c r="E63" i="115"/>
  <c r="D63" i="115"/>
  <c r="C63" i="115"/>
  <c r="C683" i="115"/>
  <c r="F62" i="115"/>
  <c r="E62" i="115"/>
  <c r="D62" i="115"/>
  <c r="C62" i="115"/>
  <c r="C682" i="115"/>
  <c r="F61" i="115"/>
  <c r="E61" i="115"/>
  <c r="D61" i="115"/>
  <c r="C61" i="115"/>
  <c r="C578" i="115"/>
  <c r="F60" i="115"/>
  <c r="E60" i="115"/>
  <c r="D60" i="115"/>
  <c r="C60" i="115"/>
  <c r="C680" i="115"/>
  <c r="F59" i="115"/>
  <c r="E59" i="115"/>
  <c r="D59" i="115"/>
  <c r="C59" i="115"/>
  <c r="C679" i="115"/>
  <c r="F58" i="115"/>
  <c r="E58" i="115"/>
  <c r="D58" i="115"/>
  <c r="C58" i="115"/>
  <c r="C678" i="115"/>
  <c r="F57" i="115"/>
  <c r="E57" i="115"/>
  <c r="D57" i="115"/>
  <c r="C57" i="115"/>
  <c r="C574" i="115"/>
  <c r="F56" i="115"/>
  <c r="E56" i="115"/>
  <c r="D56" i="115"/>
  <c r="C56" i="115"/>
  <c r="C676" i="115"/>
  <c r="F55" i="115"/>
  <c r="E55" i="115"/>
  <c r="D55" i="115"/>
  <c r="C55" i="115"/>
  <c r="C675" i="115"/>
  <c r="F54" i="115"/>
  <c r="E54" i="115"/>
  <c r="D54" i="115"/>
  <c r="C54" i="115"/>
  <c r="C674" i="115"/>
  <c r="F53" i="115"/>
  <c r="E53" i="115"/>
  <c r="D53" i="115"/>
  <c r="C53" i="115"/>
  <c r="C673" i="115"/>
  <c r="F52" i="115"/>
  <c r="E52" i="115"/>
  <c r="D52" i="115"/>
  <c r="C52" i="115"/>
  <c r="C672" i="115"/>
  <c r="F51" i="115"/>
  <c r="E51" i="115"/>
  <c r="D51" i="115"/>
  <c r="C51" i="115"/>
  <c r="C67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C558" i="115"/>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C542" i="115"/>
  <c r="F24" i="115"/>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E16" i="115"/>
  <c r="D16" i="115"/>
  <c r="C16" i="115"/>
  <c r="F15" i="115"/>
  <c r="E15" i="115"/>
  <c r="D15" i="115"/>
  <c r="C15" i="115"/>
  <c r="F14" i="115"/>
  <c r="E14" i="115"/>
  <c r="D14" i="115"/>
  <c r="C14" i="115"/>
  <c r="F13" i="115"/>
  <c r="E13" i="115"/>
  <c r="D13" i="115"/>
  <c r="C13" i="115"/>
  <c r="F12" i="115"/>
  <c r="E12" i="115"/>
  <c r="D12" i="115"/>
  <c r="C12" i="115"/>
  <c r="F11" i="115"/>
  <c r="F528" i="115" s="1"/>
  <c r="E11" i="115"/>
  <c r="D11" i="115"/>
  <c r="C11" i="115"/>
  <c r="H1" i="115"/>
  <c r="E20" i="107"/>
  <c r="E19" i="107"/>
  <c r="E18" i="107"/>
  <c r="E16" i="107"/>
  <c r="E15" i="107"/>
  <c r="E14" i="107"/>
  <c r="E13" i="107"/>
  <c r="E10" i="107"/>
  <c r="B20" i="107"/>
  <c r="B19" i="107"/>
  <c r="B18" i="107"/>
  <c r="B17" i="107"/>
  <c r="B16" i="107"/>
  <c r="B15" i="107"/>
  <c r="B14" i="107"/>
  <c r="B13" i="107"/>
  <c r="B12" i="107"/>
  <c r="F730" i="115"/>
  <c r="E730" i="115"/>
  <c r="D730" i="115"/>
  <c r="B730" i="115"/>
  <c r="F729" i="115"/>
  <c r="E729" i="115"/>
  <c r="D729" i="115"/>
  <c r="B729" i="115"/>
  <c r="F728" i="115"/>
  <c r="E728" i="115"/>
  <c r="D728" i="115"/>
  <c r="B728" i="115"/>
  <c r="F727" i="115"/>
  <c r="E727" i="115"/>
  <c r="D727" i="115"/>
  <c r="B727" i="115"/>
  <c r="F726" i="115"/>
  <c r="E726" i="115"/>
  <c r="D726" i="115"/>
  <c r="B726" i="115"/>
  <c r="F725" i="115"/>
  <c r="E725" i="115"/>
  <c r="D725" i="115"/>
  <c r="C725" i="115"/>
  <c r="B725" i="115"/>
  <c r="F724" i="115"/>
  <c r="E724" i="115"/>
  <c r="D724" i="115"/>
  <c r="B724" i="115"/>
  <c r="F723" i="115"/>
  <c r="E723" i="115"/>
  <c r="D723" i="115"/>
  <c r="B723" i="115"/>
  <c r="F722" i="115"/>
  <c r="E722" i="115"/>
  <c r="D722" i="115"/>
  <c r="B722" i="115"/>
  <c r="F721" i="115"/>
  <c r="E721" i="115"/>
  <c r="D721" i="115"/>
  <c r="B721" i="115"/>
  <c r="F720" i="115"/>
  <c r="E720" i="115"/>
  <c r="D720" i="115"/>
  <c r="B720" i="115"/>
  <c r="F719" i="115"/>
  <c r="E719" i="115"/>
  <c r="D719" i="115"/>
  <c r="B719" i="115"/>
  <c r="F718" i="115"/>
  <c r="E718" i="115"/>
  <c r="D718" i="115"/>
  <c r="B718" i="115"/>
  <c r="F717" i="115"/>
  <c r="E717" i="115"/>
  <c r="D717" i="115"/>
  <c r="B717" i="115"/>
  <c r="F716" i="115"/>
  <c r="E716" i="115"/>
  <c r="D716" i="115"/>
  <c r="B716" i="115"/>
  <c r="F715" i="115"/>
  <c r="E715" i="115"/>
  <c r="D715" i="115"/>
  <c r="B715" i="115"/>
  <c r="F714" i="115"/>
  <c r="E714" i="115"/>
  <c r="D714" i="115"/>
  <c r="B714" i="115"/>
  <c r="F713" i="115"/>
  <c r="E713" i="115"/>
  <c r="D713" i="115"/>
  <c r="B713" i="115"/>
  <c r="F712" i="115"/>
  <c r="E712" i="115"/>
  <c r="D712" i="115"/>
  <c r="B712" i="115"/>
  <c r="F711" i="115"/>
  <c r="E711" i="115"/>
  <c r="D711" i="115"/>
  <c r="B711" i="115"/>
  <c r="F710" i="115"/>
  <c r="E710" i="115"/>
  <c r="D710" i="115"/>
  <c r="B710" i="115"/>
  <c r="F709" i="115"/>
  <c r="E709" i="115"/>
  <c r="D709" i="115"/>
  <c r="C709" i="115"/>
  <c r="B709" i="115"/>
  <c r="F708" i="115"/>
  <c r="E708" i="115"/>
  <c r="D708" i="115"/>
  <c r="B708" i="115"/>
  <c r="F707" i="115"/>
  <c r="E707" i="115"/>
  <c r="D707" i="115"/>
  <c r="B707" i="115"/>
  <c r="F706" i="115"/>
  <c r="E706" i="115"/>
  <c r="D706" i="115"/>
  <c r="B706" i="115"/>
  <c r="F705" i="115"/>
  <c r="E705" i="115"/>
  <c r="D705" i="115"/>
  <c r="B705" i="115"/>
  <c r="F704" i="115"/>
  <c r="E704" i="115"/>
  <c r="D704" i="115"/>
  <c r="B704" i="115"/>
  <c r="F703" i="115"/>
  <c r="E703" i="115"/>
  <c r="D703" i="115"/>
  <c r="B703" i="115"/>
  <c r="F702" i="115"/>
  <c r="E702" i="115"/>
  <c r="D702" i="115"/>
  <c r="B702" i="115"/>
  <c r="F701" i="115"/>
  <c r="E701" i="115"/>
  <c r="D701" i="115"/>
  <c r="B701" i="115"/>
  <c r="F700" i="115"/>
  <c r="E700" i="115"/>
  <c r="D700" i="115"/>
  <c r="B700" i="115"/>
  <c r="F699" i="115"/>
  <c r="E699" i="115"/>
  <c r="D699" i="115"/>
  <c r="B699" i="115"/>
  <c r="F698" i="115"/>
  <c r="E698" i="115"/>
  <c r="D698" i="115"/>
  <c r="B698" i="115"/>
  <c r="F697" i="115"/>
  <c r="E697" i="115"/>
  <c r="D697" i="115"/>
  <c r="B697" i="115"/>
  <c r="F696" i="115"/>
  <c r="E696" i="115"/>
  <c r="D696" i="115"/>
  <c r="B696" i="115"/>
  <c r="F695" i="115"/>
  <c r="E695" i="115"/>
  <c r="D695" i="115"/>
  <c r="B695" i="115"/>
  <c r="F694" i="115"/>
  <c r="E694" i="115"/>
  <c r="D694" i="115"/>
  <c r="B694" i="115"/>
  <c r="F693" i="115"/>
  <c r="E693" i="115"/>
  <c r="D693" i="115"/>
  <c r="C693" i="115"/>
  <c r="B693" i="115"/>
  <c r="F692" i="115"/>
  <c r="E692" i="115"/>
  <c r="D692" i="115"/>
  <c r="B692" i="115"/>
  <c r="F691" i="115"/>
  <c r="E691" i="115"/>
  <c r="D691" i="115"/>
  <c r="B691" i="115"/>
  <c r="F690" i="115"/>
  <c r="E690" i="115"/>
  <c r="D690" i="115"/>
  <c r="B690" i="115"/>
  <c r="F689" i="115"/>
  <c r="E689" i="115"/>
  <c r="D689" i="115"/>
  <c r="B689" i="115"/>
  <c r="F688" i="115"/>
  <c r="E688" i="115"/>
  <c r="D688" i="115"/>
  <c r="B688" i="115"/>
  <c r="F687" i="115"/>
  <c r="E687" i="115"/>
  <c r="D687" i="115"/>
  <c r="B687" i="115"/>
  <c r="F686" i="115"/>
  <c r="E686" i="115"/>
  <c r="D686" i="115"/>
  <c r="B686" i="115"/>
  <c r="F685" i="115"/>
  <c r="E685" i="115"/>
  <c r="D685" i="115"/>
  <c r="B685" i="115"/>
  <c r="F684" i="115"/>
  <c r="E684" i="115"/>
  <c r="D684" i="115"/>
  <c r="B684" i="115"/>
  <c r="F683" i="115"/>
  <c r="E683" i="115"/>
  <c r="D683" i="115"/>
  <c r="B683" i="115"/>
  <c r="F682" i="115"/>
  <c r="E682" i="115"/>
  <c r="D682" i="115"/>
  <c r="B682" i="115"/>
  <c r="F681" i="115"/>
  <c r="E681" i="115"/>
  <c r="D681" i="115"/>
  <c r="B681" i="115"/>
  <c r="F680" i="115"/>
  <c r="E680" i="115"/>
  <c r="D680" i="115"/>
  <c r="B680" i="115"/>
  <c r="F679" i="115"/>
  <c r="E679" i="115"/>
  <c r="D679" i="115"/>
  <c r="B679" i="115"/>
  <c r="F678" i="115"/>
  <c r="E678" i="115"/>
  <c r="D678" i="115"/>
  <c r="B678" i="115"/>
  <c r="F677" i="115"/>
  <c r="E677" i="115"/>
  <c r="D677" i="115"/>
  <c r="B677" i="115"/>
  <c r="F676" i="115"/>
  <c r="E676" i="115"/>
  <c r="D676" i="115"/>
  <c r="B676" i="115"/>
  <c r="F675" i="115"/>
  <c r="E675" i="115"/>
  <c r="D675" i="115"/>
  <c r="B675" i="115"/>
  <c r="F674" i="115"/>
  <c r="E674" i="115"/>
  <c r="D674" i="115"/>
  <c r="B674" i="115"/>
  <c r="F673" i="115"/>
  <c r="E673" i="115"/>
  <c r="D673" i="115"/>
  <c r="B673" i="115"/>
  <c r="F672" i="115"/>
  <c r="E672" i="115"/>
  <c r="D672" i="115"/>
  <c r="B672" i="115"/>
  <c r="F671" i="115"/>
  <c r="E671" i="115"/>
  <c r="D671" i="115"/>
  <c r="B671" i="115"/>
  <c r="F670" i="115"/>
  <c r="E670" i="115"/>
  <c r="D670" i="115"/>
  <c r="B670" i="115"/>
  <c r="F669" i="115"/>
  <c r="E669" i="115"/>
  <c r="D669" i="115"/>
  <c r="B669" i="115"/>
  <c r="F668" i="115"/>
  <c r="E668" i="115"/>
  <c r="D668" i="115"/>
  <c r="B668" i="115"/>
  <c r="F667" i="115"/>
  <c r="E667" i="115"/>
  <c r="D667" i="115"/>
  <c r="B667" i="115"/>
  <c r="F666" i="115"/>
  <c r="E666" i="115"/>
  <c r="D666" i="115"/>
  <c r="B666" i="115"/>
  <c r="F665" i="115"/>
  <c r="E665" i="115"/>
  <c r="D665" i="115"/>
  <c r="B665" i="115"/>
  <c r="F664" i="115"/>
  <c r="E664" i="115"/>
  <c r="D664" i="115"/>
  <c r="B664" i="115"/>
  <c r="F663" i="115"/>
  <c r="E663" i="115"/>
  <c r="D663" i="115"/>
  <c r="B663" i="115"/>
  <c r="F662" i="115"/>
  <c r="E662" i="115"/>
  <c r="D662" i="115"/>
  <c r="B662" i="115"/>
  <c r="F661" i="115"/>
  <c r="E661" i="115"/>
  <c r="D661" i="115"/>
  <c r="B661" i="115"/>
  <c r="F660" i="115"/>
  <c r="E660" i="115"/>
  <c r="D660" i="115"/>
  <c r="B660" i="115"/>
  <c r="F659" i="115"/>
  <c r="E659" i="115"/>
  <c r="D659" i="115"/>
  <c r="B659" i="115"/>
  <c r="F658" i="115"/>
  <c r="E658" i="115"/>
  <c r="D658" i="115"/>
  <c r="B658" i="115"/>
  <c r="F657" i="115"/>
  <c r="E657" i="115"/>
  <c r="D657" i="115"/>
  <c r="B657" i="115"/>
  <c r="F656" i="115"/>
  <c r="E656" i="115"/>
  <c r="D656" i="115"/>
  <c r="B656" i="115"/>
  <c r="F655" i="115"/>
  <c r="E655" i="115"/>
  <c r="D655" i="115"/>
  <c r="B655" i="115"/>
  <c r="F654" i="115"/>
  <c r="E654" i="115"/>
  <c r="D654" i="115"/>
  <c r="B654" i="115"/>
  <c r="F653" i="115"/>
  <c r="E653" i="115"/>
  <c r="D653" i="115"/>
  <c r="B653" i="115"/>
  <c r="F652" i="115"/>
  <c r="E652" i="115"/>
  <c r="D652" i="115"/>
  <c r="B652" i="115"/>
  <c r="F651" i="115"/>
  <c r="E651" i="115"/>
  <c r="D651" i="115"/>
  <c r="B651" i="115"/>
  <c r="F650" i="115"/>
  <c r="E650" i="115"/>
  <c r="D650" i="115"/>
  <c r="B650" i="115"/>
  <c r="F649" i="115"/>
  <c r="E649" i="115"/>
  <c r="D649" i="115"/>
  <c r="B649" i="115"/>
  <c r="F648" i="115"/>
  <c r="E648" i="115"/>
  <c r="D648" i="115"/>
  <c r="B648" i="115"/>
  <c r="F647" i="115"/>
  <c r="E647" i="115"/>
  <c r="D647" i="115"/>
  <c r="B647" i="115"/>
  <c r="F646" i="115"/>
  <c r="E646" i="115"/>
  <c r="D646" i="115"/>
  <c r="B646" i="115"/>
  <c r="F645" i="115"/>
  <c r="E645" i="115"/>
  <c r="D645" i="115"/>
  <c r="C645" i="115"/>
  <c r="B645" i="115"/>
  <c r="F644" i="115"/>
  <c r="E644" i="115"/>
  <c r="D644" i="115"/>
  <c r="B644" i="115"/>
  <c r="F643" i="115"/>
  <c r="E643" i="115"/>
  <c r="D643" i="115"/>
  <c r="B643" i="115"/>
  <c r="F642" i="115"/>
  <c r="E642" i="115"/>
  <c r="D642" i="115"/>
  <c r="B642" i="115"/>
  <c r="F641" i="115"/>
  <c r="E641" i="115"/>
  <c r="D641" i="115"/>
  <c r="B641" i="115"/>
  <c r="F640" i="115"/>
  <c r="E640" i="115"/>
  <c r="D640" i="115"/>
  <c r="B640" i="115"/>
  <c r="F639" i="115"/>
  <c r="E639" i="115"/>
  <c r="D639" i="115"/>
  <c r="B639" i="115"/>
  <c r="F638" i="115"/>
  <c r="E638" i="115"/>
  <c r="D638" i="115"/>
  <c r="B638" i="115"/>
  <c r="F637" i="115"/>
  <c r="E637" i="115"/>
  <c r="D637" i="115"/>
  <c r="B637" i="115"/>
  <c r="F636" i="115"/>
  <c r="E636" i="115"/>
  <c r="D636" i="115"/>
  <c r="B636" i="115"/>
  <c r="F635" i="115"/>
  <c r="E635" i="115"/>
  <c r="D635" i="115"/>
  <c r="B635" i="115"/>
  <c r="F634" i="115"/>
  <c r="E634" i="115"/>
  <c r="D634" i="115"/>
  <c r="B634" i="115"/>
  <c r="F633" i="115"/>
  <c r="E633" i="115"/>
  <c r="D633" i="115"/>
  <c r="B633" i="115"/>
  <c r="F632" i="115"/>
  <c r="E632" i="115"/>
  <c r="D632" i="115"/>
  <c r="B632" i="115"/>
  <c r="F631" i="115"/>
  <c r="E631" i="115"/>
  <c r="D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F626" i="115"/>
  <c r="E626" i="115"/>
  <c r="D626" i="115"/>
  <c r="F625" i="115"/>
  <c r="E625" i="115"/>
  <c r="D625" i="115"/>
  <c r="F624" i="115"/>
  <c r="E624" i="115"/>
  <c r="D624" i="115"/>
  <c r="F623" i="115"/>
  <c r="E623" i="115"/>
  <c r="D623" i="115"/>
  <c r="F622" i="115"/>
  <c r="E622" i="115"/>
  <c r="D622" i="115"/>
  <c r="F621" i="115"/>
  <c r="E621" i="115"/>
  <c r="D621" i="115"/>
  <c r="F620" i="115"/>
  <c r="E620" i="115"/>
  <c r="D620" i="115"/>
  <c r="F619" i="115"/>
  <c r="E619" i="115"/>
  <c r="D619" i="115"/>
  <c r="F618" i="115"/>
  <c r="E618" i="115"/>
  <c r="D618" i="115"/>
  <c r="F617" i="115"/>
  <c r="E617" i="115"/>
  <c r="D617" i="115"/>
  <c r="F616" i="115"/>
  <c r="E616" i="115"/>
  <c r="D616" i="115"/>
  <c r="F615" i="115"/>
  <c r="E615" i="115"/>
  <c r="D615" i="115"/>
  <c r="F614" i="115"/>
  <c r="E614" i="115"/>
  <c r="D614" i="115"/>
  <c r="F613" i="115"/>
  <c r="E613" i="115"/>
  <c r="D613" i="115"/>
  <c r="F612" i="115"/>
  <c r="E612" i="115"/>
  <c r="D612" i="115"/>
  <c r="F611" i="115"/>
  <c r="E611" i="115"/>
  <c r="D611" i="115"/>
  <c r="F610" i="115"/>
  <c r="E610" i="115"/>
  <c r="D610" i="115"/>
  <c r="F609" i="115"/>
  <c r="E609" i="115"/>
  <c r="D609" i="115"/>
  <c r="F608" i="115"/>
  <c r="E608" i="115"/>
  <c r="D608" i="115"/>
  <c r="F607" i="115"/>
  <c r="E607" i="115"/>
  <c r="D607" i="115"/>
  <c r="F606" i="115"/>
  <c r="E606" i="115"/>
  <c r="D606" i="115"/>
  <c r="F605" i="115"/>
  <c r="E605" i="115"/>
  <c r="D605" i="115"/>
  <c r="F604" i="115"/>
  <c r="E604" i="115"/>
  <c r="D604" i="115"/>
  <c r="F603" i="115"/>
  <c r="E603" i="115"/>
  <c r="D603" i="115"/>
  <c r="F602" i="115"/>
  <c r="E602" i="115"/>
  <c r="D602" i="115"/>
  <c r="F601" i="115"/>
  <c r="E601" i="115"/>
  <c r="D601" i="115"/>
  <c r="F600" i="115"/>
  <c r="E600" i="115"/>
  <c r="D600" i="115"/>
  <c r="F599" i="115"/>
  <c r="E599" i="115"/>
  <c r="D599" i="115"/>
  <c r="F598" i="115"/>
  <c r="E598" i="115"/>
  <c r="D598" i="115"/>
  <c r="F597" i="115"/>
  <c r="E597" i="115"/>
  <c r="D597" i="115"/>
  <c r="F596" i="115"/>
  <c r="E596" i="115"/>
  <c r="D596" i="115"/>
  <c r="F595" i="115"/>
  <c r="E595" i="115"/>
  <c r="D595" i="115"/>
  <c r="F594" i="115"/>
  <c r="E594" i="115"/>
  <c r="D594" i="115"/>
  <c r="F593" i="115"/>
  <c r="E593" i="115"/>
  <c r="D593" i="115"/>
  <c r="F592" i="115"/>
  <c r="E592" i="115"/>
  <c r="D592" i="115"/>
  <c r="F591" i="115"/>
  <c r="E591" i="115"/>
  <c r="D591" i="115"/>
  <c r="F590" i="115"/>
  <c r="E590" i="115"/>
  <c r="D590" i="115"/>
  <c r="F589" i="115"/>
  <c r="E589" i="115"/>
  <c r="D589" i="115"/>
  <c r="F588" i="115"/>
  <c r="E588" i="115"/>
  <c r="D588" i="115"/>
  <c r="F587" i="115"/>
  <c r="E587" i="115"/>
  <c r="D587" i="115"/>
  <c r="F586" i="115"/>
  <c r="E586" i="115"/>
  <c r="D586" i="115"/>
  <c r="F585" i="115"/>
  <c r="E585" i="115"/>
  <c r="D585" i="115"/>
  <c r="F584" i="115"/>
  <c r="E584" i="115"/>
  <c r="D584" i="115"/>
  <c r="F583" i="115"/>
  <c r="E583" i="115"/>
  <c r="D583" i="115"/>
  <c r="F582" i="115"/>
  <c r="E582" i="115"/>
  <c r="D582" i="115"/>
  <c r="F581" i="115"/>
  <c r="E581" i="115"/>
  <c r="D581" i="115"/>
  <c r="F580" i="115"/>
  <c r="E580" i="115"/>
  <c r="D580" i="115"/>
  <c r="F579" i="115"/>
  <c r="E579" i="115"/>
  <c r="D579" i="115"/>
  <c r="F578" i="115"/>
  <c r="E578" i="115"/>
  <c r="D578" i="115"/>
  <c r="F577" i="115"/>
  <c r="E577" i="115"/>
  <c r="D577" i="115"/>
  <c r="F576" i="115"/>
  <c r="E576" i="115"/>
  <c r="D576" i="115"/>
  <c r="F575" i="115"/>
  <c r="E575" i="115"/>
  <c r="D575" i="115"/>
  <c r="F574" i="115"/>
  <c r="E574" i="115"/>
  <c r="D574" i="115"/>
  <c r="F573" i="115"/>
  <c r="E573" i="115"/>
  <c r="D573" i="115"/>
  <c r="F572" i="115"/>
  <c r="E572" i="115"/>
  <c r="D572" i="115"/>
  <c r="F571" i="115"/>
  <c r="E571" i="115"/>
  <c r="D571" i="115"/>
  <c r="F570" i="115"/>
  <c r="E570" i="115"/>
  <c r="D570" i="115"/>
  <c r="F569" i="115"/>
  <c r="E569" i="115"/>
  <c r="D569" i="115"/>
  <c r="F568" i="115"/>
  <c r="E568" i="115"/>
  <c r="D568" i="115"/>
  <c r="F567" i="115"/>
  <c r="E567" i="115"/>
  <c r="D567" i="115"/>
  <c r="F566" i="115"/>
  <c r="E566" i="115"/>
  <c r="D566" i="115"/>
  <c r="F565" i="115"/>
  <c r="E565" i="115"/>
  <c r="D565" i="115"/>
  <c r="F564" i="115"/>
  <c r="E564" i="115"/>
  <c r="D564" i="115"/>
  <c r="F563" i="115"/>
  <c r="E563" i="115"/>
  <c r="D563" i="115"/>
  <c r="F562" i="115"/>
  <c r="E562" i="115"/>
  <c r="D562" i="115"/>
  <c r="F561" i="115"/>
  <c r="E561" i="115"/>
  <c r="D561" i="115"/>
  <c r="F560" i="115"/>
  <c r="E560" i="115"/>
  <c r="D560" i="115"/>
  <c r="F559" i="115"/>
  <c r="E559" i="115"/>
  <c r="D559" i="115"/>
  <c r="F558" i="115"/>
  <c r="E558" i="115"/>
  <c r="D558" i="115"/>
  <c r="F557" i="115"/>
  <c r="E557" i="115"/>
  <c r="D557" i="115"/>
  <c r="F556" i="115"/>
  <c r="E556" i="115"/>
  <c r="D556" i="115"/>
  <c r="F555" i="115"/>
  <c r="E555" i="115"/>
  <c r="D555" i="115"/>
  <c r="F554" i="115"/>
  <c r="E554" i="115"/>
  <c r="D554" i="115"/>
  <c r="F553" i="115"/>
  <c r="E553" i="115"/>
  <c r="D553" i="115"/>
  <c r="F552" i="115"/>
  <c r="E552" i="115"/>
  <c r="D552" i="115"/>
  <c r="F551" i="115"/>
  <c r="E551" i="115"/>
  <c r="D551" i="115"/>
  <c r="F550" i="115"/>
  <c r="E550" i="115"/>
  <c r="D550" i="115"/>
  <c r="F549" i="115"/>
  <c r="E549" i="115"/>
  <c r="D549" i="115"/>
  <c r="F548" i="115"/>
  <c r="E548" i="115"/>
  <c r="D548" i="115"/>
  <c r="F547" i="115"/>
  <c r="E547" i="115"/>
  <c r="D547" i="115"/>
  <c r="F546" i="115"/>
  <c r="E546" i="115"/>
  <c r="D546" i="115"/>
  <c r="F545" i="115"/>
  <c r="E545" i="115"/>
  <c r="D545" i="115"/>
  <c r="F544" i="115"/>
  <c r="E544" i="115"/>
  <c r="D544" i="115"/>
  <c r="F543" i="115"/>
  <c r="E543" i="115"/>
  <c r="D543" i="115"/>
  <c r="F542" i="115"/>
  <c r="E542" i="115"/>
  <c r="D542" i="115"/>
  <c r="F541" i="115"/>
  <c r="E541" i="115"/>
  <c r="D541" i="115"/>
  <c r="F540" i="115"/>
  <c r="E540" i="115"/>
  <c r="D540" i="115"/>
  <c r="F539" i="115"/>
  <c r="E539" i="115"/>
  <c r="D539" i="115"/>
  <c r="F538" i="115"/>
  <c r="E538" i="115"/>
  <c r="D538" i="115"/>
  <c r="F537" i="115"/>
  <c r="E537" i="115"/>
  <c r="D537" i="115"/>
  <c r="F536" i="115"/>
  <c r="E536" i="115"/>
  <c r="D536" i="115"/>
  <c r="F535" i="115"/>
  <c r="E535" i="115"/>
  <c r="D535" i="115"/>
  <c r="F534" i="115"/>
  <c r="E534" i="115"/>
  <c r="D534" i="115"/>
  <c r="F533" i="115"/>
  <c r="E533" i="115"/>
  <c r="D533" i="115"/>
  <c r="F532" i="115"/>
  <c r="E532" i="115"/>
  <c r="D532" i="115"/>
  <c r="F531" i="115"/>
  <c r="E531" i="115"/>
  <c r="D531" i="115"/>
  <c r="F530" i="115"/>
  <c r="E530" i="115"/>
  <c r="D530" i="115"/>
  <c r="F529" i="115"/>
  <c r="E529" i="115"/>
  <c r="D529" i="115"/>
  <c r="E528" i="115"/>
  <c r="D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D523" i="115"/>
  <c r="C523" i="115"/>
  <c r="B523" i="115"/>
  <c r="F522" i="115"/>
  <c r="E522" i="115"/>
  <c r="D522" i="115"/>
  <c r="C522" i="115"/>
  <c r="B522" i="115"/>
  <c r="F521" i="115"/>
  <c r="E521" i="115"/>
  <c r="D521" i="115"/>
  <c r="C521" i="115"/>
  <c r="B521" i="115"/>
  <c r="F520" i="115"/>
  <c r="E520" i="115"/>
  <c r="D520" i="115"/>
  <c r="C520" i="115"/>
  <c r="B520" i="115"/>
  <c r="F519" i="115"/>
  <c r="E519" i="115"/>
  <c r="D519" i="115"/>
  <c r="C519" i="115"/>
  <c r="B519" i="115"/>
  <c r="F518" i="115"/>
  <c r="E518" i="115"/>
  <c r="D518" i="115"/>
  <c r="C518" i="115"/>
  <c r="B518" i="115"/>
  <c r="F517" i="115"/>
  <c r="E517" i="115"/>
  <c r="D517" i="115"/>
  <c r="C517" i="115"/>
  <c r="B517" i="115"/>
  <c r="F516" i="115"/>
  <c r="E516" i="115"/>
  <c r="D516" i="115"/>
  <c r="C516" i="115"/>
  <c r="B516" i="115"/>
  <c r="F515" i="115"/>
  <c r="E515" i="115"/>
  <c r="D515" i="115"/>
  <c r="C515" i="115"/>
  <c r="B515" i="115"/>
  <c r="F514" i="115"/>
  <c r="E514" i="115"/>
  <c r="D514" i="115"/>
  <c r="C514" i="115"/>
  <c r="B514" i="115"/>
  <c r="F513" i="115"/>
  <c r="E513" i="115"/>
  <c r="D513" i="115"/>
  <c r="C513" i="115"/>
  <c r="B513" i="115"/>
  <c r="F512" i="115"/>
  <c r="E512" i="115"/>
  <c r="D512" i="115"/>
  <c r="C512" i="115"/>
  <c r="B512" i="115"/>
  <c r="F511" i="115"/>
  <c r="E511" i="115"/>
  <c r="D511" i="115"/>
  <c r="C511" i="115"/>
  <c r="B511" i="115"/>
  <c r="F510" i="115"/>
  <c r="E510" i="115"/>
  <c r="D510" i="115"/>
  <c r="C510" i="115"/>
  <c r="B510" i="115"/>
  <c r="F509" i="115"/>
  <c r="E509" i="115"/>
  <c r="D509" i="115"/>
  <c r="C509" i="115"/>
  <c r="B509" i="115"/>
  <c r="F508" i="115"/>
  <c r="E508" i="115"/>
  <c r="D508" i="115"/>
  <c r="C508" i="115"/>
  <c r="B508" i="115"/>
  <c r="F507" i="115"/>
  <c r="E507" i="115"/>
  <c r="D507" i="115"/>
  <c r="C507" i="115"/>
  <c r="B507" i="115"/>
  <c r="F506" i="115"/>
  <c r="E506" i="115"/>
  <c r="D506" i="115"/>
  <c r="C506" i="115"/>
  <c r="B506" i="115"/>
  <c r="F505" i="115"/>
  <c r="E505" i="115"/>
  <c r="D505" i="115"/>
  <c r="C505" i="115"/>
  <c r="B505" i="115"/>
  <c r="F504" i="115"/>
  <c r="E504" i="115"/>
  <c r="D504" i="115"/>
  <c r="C504" i="115"/>
  <c r="B504" i="115"/>
  <c r="F503" i="115"/>
  <c r="E503" i="115"/>
  <c r="D503" i="115"/>
  <c r="C503" i="115"/>
  <c r="B503" i="115"/>
  <c r="F502" i="115"/>
  <c r="E502" i="115"/>
  <c r="D502" i="115"/>
  <c r="C502" i="115"/>
  <c r="B502" i="115"/>
  <c r="F501" i="115"/>
  <c r="E501" i="115"/>
  <c r="D501" i="115"/>
  <c r="C501" i="115"/>
  <c r="B501" i="115"/>
  <c r="F500" i="115"/>
  <c r="E500" i="115"/>
  <c r="D500" i="115"/>
  <c r="C500" i="115"/>
  <c r="B500" i="115"/>
  <c r="F499" i="115"/>
  <c r="E499" i="115"/>
  <c r="D499" i="115"/>
  <c r="C499" i="115"/>
  <c r="B499" i="115"/>
  <c r="F498" i="115"/>
  <c r="E498" i="115"/>
  <c r="D498" i="115"/>
  <c r="C498" i="115"/>
  <c r="B498" i="115"/>
  <c r="F497" i="115"/>
  <c r="E497" i="115"/>
  <c r="D497" i="115"/>
  <c r="C497" i="115"/>
  <c r="B497" i="115"/>
  <c r="F496"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E483" i="115"/>
  <c r="D483" i="115"/>
  <c r="C483" i="115"/>
  <c r="B483" i="115"/>
  <c r="F482" i="115"/>
  <c r="E482" i="115"/>
  <c r="D482" i="115"/>
  <c r="C482" i="115"/>
  <c r="B482" i="115"/>
  <c r="F481" i="115"/>
  <c r="E481" i="115"/>
  <c r="D481" i="115"/>
  <c r="C481" i="115"/>
  <c r="B481" i="115"/>
  <c r="F480" i="115"/>
  <c r="E480" i="115"/>
  <c r="D480" i="115"/>
  <c r="C480" i="115"/>
  <c r="B480" i="115"/>
  <c r="F479" i="115"/>
  <c r="E479" i="115"/>
  <c r="D479" i="115"/>
  <c r="C479" i="115"/>
  <c r="B479" i="115"/>
  <c r="F478" i="115"/>
  <c r="E478" i="115"/>
  <c r="D478" i="115"/>
  <c r="C478" i="115"/>
  <c r="B478" i="115"/>
  <c r="F477" i="115"/>
  <c r="E477" i="115"/>
  <c r="D477" i="115"/>
  <c r="B477" i="115"/>
  <c r="F476" i="115"/>
  <c r="E476" i="115"/>
  <c r="D476" i="115"/>
  <c r="C476" i="115"/>
  <c r="B476" i="115"/>
  <c r="F475" i="115"/>
  <c r="E475" i="115"/>
  <c r="D475" i="115"/>
  <c r="C475" i="115"/>
  <c r="B475" i="115"/>
  <c r="F474" i="115"/>
  <c r="E474" i="115"/>
  <c r="D474" i="115"/>
  <c r="C474" i="115"/>
  <c r="B474" i="115"/>
  <c r="F473" i="115"/>
  <c r="E473" i="115"/>
  <c r="D473" i="115"/>
  <c r="B473" i="115"/>
  <c r="F472" i="115"/>
  <c r="E472" i="115"/>
  <c r="D472" i="115"/>
  <c r="C472" i="115"/>
  <c r="B472" i="115"/>
  <c r="F471" i="115"/>
  <c r="E471" i="115"/>
  <c r="D471" i="115"/>
  <c r="C471" i="115"/>
  <c r="B471" i="115"/>
  <c r="F470" i="115"/>
  <c r="E470" i="115"/>
  <c r="D470" i="115"/>
  <c r="C470" i="115"/>
  <c r="B470" i="115"/>
  <c r="F469" i="115"/>
  <c r="E469" i="115"/>
  <c r="D469" i="115"/>
  <c r="B469" i="115"/>
  <c r="F468" i="115"/>
  <c r="E468" i="115"/>
  <c r="D468" i="115"/>
  <c r="C468" i="115"/>
  <c r="B468" i="115"/>
  <c r="F467" i="115"/>
  <c r="E467" i="115"/>
  <c r="D467" i="115"/>
  <c r="C467" i="115"/>
  <c r="B467" i="115"/>
  <c r="F466" i="115"/>
  <c r="E466" i="115"/>
  <c r="D466" i="115"/>
  <c r="C466" i="115"/>
  <c r="B466" i="115"/>
  <c r="F465" i="115"/>
  <c r="E465" i="115"/>
  <c r="D465" i="115"/>
  <c r="B465" i="115"/>
  <c r="F464" i="115"/>
  <c r="E464" i="115"/>
  <c r="D464" i="115"/>
  <c r="C464" i="115"/>
  <c r="B464" i="115"/>
  <c r="F463" i="115"/>
  <c r="E463" i="115"/>
  <c r="D463" i="115"/>
  <c r="C463" i="115"/>
  <c r="B463" i="115"/>
  <c r="F462" i="115"/>
  <c r="E462" i="115"/>
  <c r="D462" i="115"/>
  <c r="C462" i="115"/>
  <c r="B462" i="115"/>
  <c r="F461" i="115"/>
  <c r="E461" i="115"/>
  <c r="D461" i="115"/>
  <c r="B461" i="115"/>
  <c r="F460" i="115"/>
  <c r="E460" i="115"/>
  <c r="D460" i="115"/>
  <c r="C460" i="115"/>
  <c r="B460" i="115"/>
  <c r="F459" i="115"/>
  <c r="E459" i="115"/>
  <c r="D459" i="115"/>
  <c r="C459" i="115"/>
  <c r="B459" i="115"/>
  <c r="F458" i="115"/>
  <c r="E458" i="115"/>
  <c r="D458" i="115"/>
  <c r="C458" i="115"/>
  <c r="B458" i="115"/>
  <c r="F457" i="115"/>
  <c r="E457" i="115"/>
  <c r="D457" i="115"/>
  <c r="B457" i="115"/>
  <c r="F456" i="115"/>
  <c r="E456" i="115"/>
  <c r="D456" i="115"/>
  <c r="C456" i="115"/>
  <c r="B456" i="115"/>
  <c r="F455" i="115"/>
  <c r="E455" i="115"/>
  <c r="D455" i="115"/>
  <c r="C455" i="115"/>
  <c r="B455" i="115"/>
  <c r="F454" i="115"/>
  <c r="E454" i="115"/>
  <c r="D454" i="115"/>
  <c r="C454" i="115"/>
  <c r="B454" i="115"/>
  <c r="F453" i="115"/>
  <c r="E453" i="115"/>
  <c r="D453" i="115"/>
  <c r="B453" i="115"/>
  <c r="F452" i="115"/>
  <c r="E452" i="115"/>
  <c r="D452" i="115"/>
  <c r="C452" i="115"/>
  <c r="B452" i="115"/>
  <c r="F451" i="115"/>
  <c r="E451" i="115"/>
  <c r="D451" i="115"/>
  <c r="C451" i="115"/>
  <c r="B451" i="115"/>
  <c r="F450" i="115"/>
  <c r="E450" i="115"/>
  <c r="D450" i="115"/>
  <c r="C450" i="115"/>
  <c r="B450" i="115"/>
  <c r="F449" i="115"/>
  <c r="E449" i="115"/>
  <c r="D449" i="115"/>
  <c r="B449" i="115"/>
  <c r="F448" i="115"/>
  <c r="E448" i="115"/>
  <c r="D448" i="115"/>
  <c r="C448" i="115"/>
  <c r="B448" i="115"/>
  <c r="F447" i="115"/>
  <c r="E447" i="115"/>
  <c r="D447" i="115"/>
  <c r="C447" i="115"/>
  <c r="B447" i="115"/>
  <c r="F446" i="115"/>
  <c r="E446" i="115"/>
  <c r="D446" i="115"/>
  <c r="C446" i="115"/>
  <c r="B446" i="115"/>
  <c r="F445" i="115"/>
  <c r="E445" i="115"/>
  <c r="D445" i="115"/>
  <c r="C445" i="115"/>
  <c r="B445" i="115"/>
  <c r="F444" i="115"/>
  <c r="E444" i="115"/>
  <c r="D444" i="115"/>
  <c r="C444" i="115"/>
  <c r="B444" i="115"/>
  <c r="F443" i="115"/>
  <c r="E443" i="115"/>
  <c r="D443" i="115"/>
  <c r="C443" i="115"/>
  <c r="B443" i="115"/>
  <c r="F442" i="115"/>
  <c r="E442" i="115"/>
  <c r="D442" i="115"/>
  <c r="C442" i="115"/>
  <c r="B442" i="115"/>
  <c r="F441" i="115"/>
  <c r="E441" i="115"/>
  <c r="D441" i="115"/>
  <c r="C441" i="115"/>
  <c r="B441" i="115"/>
  <c r="F440" i="115"/>
  <c r="E440" i="115"/>
  <c r="D440" i="115"/>
  <c r="C440" i="115"/>
  <c r="B440" i="115"/>
  <c r="F439" i="115"/>
  <c r="E439" i="115"/>
  <c r="D439" i="115"/>
  <c r="C439" i="115"/>
  <c r="B439" i="115"/>
  <c r="F438" i="115"/>
  <c r="E438" i="115"/>
  <c r="D438" i="115"/>
  <c r="C438" i="115"/>
  <c r="B438" i="115"/>
  <c r="F437" i="115"/>
  <c r="E437" i="115"/>
  <c r="D437" i="115"/>
  <c r="C437" i="115"/>
  <c r="B437" i="115"/>
  <c r="F436" i="115"/>
  <c r="E436" i="115"/>
  <c r="D436" i="115"/>
  <c r="C436" i="115"/>
  <c r="B436" i="115"/>
  <c r="F435" i="115"/>
  <c r="E435" i="115"/>
  <c r="D435" i="115"/>
  <c r="C435" i="115"/>
  <c r="B435" i="115"/>
  <c r="F434" i="115"/>
  <c r="E434" i="115"/>
  <c r="D434" i="115"/>
  <c r="C434" i="115"/>
  <c r="B434" i="115"/>
  <c r="F433" i="115"/>
  <c r="E433" i="115"/>
  <c r="D433" i="115"/>
  <c r="C433" i="115"/>
  <c r="B433" i="115"/>
  <c r="F432" i="115"/>
  <c r="E432" i="115"/>
  <c r="D432" i="115"/>
  <c r="C432" i="115"/>
  <c r="B432" i="115"/>
  <c r="F431" i="115"/>
  <c r="E431" i="115"/>
  <c r="D431" i="115"/>
  <c r="C431" i="115"/>
  <c r="B431" i="115"/>
  <c r="F430" i="115"/>
  <c r="E430" i="115"/>
  <c r="D430" i="115"/>
  <c r="C430" i="115"/>
  <c r="B430" i="115"/>
  <c r="F429" i="115"/>
  <c r="E429" i="115"/>
  <c r="D429" i="115"/>
  <c r="C429" i="115"/>
  <c r="B429" i="115"/>
  <c r="F428" i="115"/>
  <c r="E428" i="115"/>
  <c r="D428" i="115"/>
  <c r="C428" i="115"/>
  <c r="B428" i="115"/>
  <c r="F427" i="115"/>
  <c r="E427" i="115"/>
  <c r="D427" i="115"/>
  <c r="C427" i="115"/>
  <c r="B427" i="115"/>
  <c r="F426"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D418" i="115"/>
  <c r="C418" i="115"/>
  <c r="B418" i="115"/>
  <c r="F417" i="115"/>
  <c r="E417" i="115"/>
  <c r="D417" i="115"/>
  <c r="C417" i="115"/>
  <c r="B417" i="115"/>
  <c r="F416" i="115"/>
  <c r="E416" i="115"/>
  <c r="D416" i="115"/>
  <c r="C416" i="115"/>
  <c r="B416" i="115"/>
  <c r="F415" i="115"/>
  <c r="E415" i="115"/>
  <c r="D415" i="115"/>
  <c r="C415" i="115"/>
  <c r="B415" i="115"/>
  <c r="F414" i="115"/>
  <c r="E414" i="115"/>
  <c r="D414" i="115"/>
  <c r="C414" i="115"/>
  <c r="B414" i="115"/>
  <c r="F413" i="115"/>
  <c r="E413" i="115"/>
  <c r="D413" i="115"/>
  <c r="C413" i="115"/>
  <c r="B413" i="115"/>
  <c r="F412" i="115"/>
  <c r="E412" i="115"/>
  <c r="D412" i="115"/>
  <c r="C412" i="115"/>
  <c r="B412" i="115"/>
  <c r="F411" i="115"/>
  <c r="E411" i="115"/>
  <c r="D411" i="115"/>
  <c r="C411" i="115"/>
  <c r="B411" i="115"/>
  <c r="F410" i="115"/>
  <c r="E410" i="115"/>
  <c r="D410" i="115"/>
  <c r="C410" i="115"/>
  <c r="B410" i="115"/>
  <c r="F409" i="115"/>
  <c r="E409" i="115"/>
  <c r="D409" i="115"/>
  <c r="C409" i="115"/>
  <c r="B409" i="115"/>
  <c r="F408" i="115"/>
  <c r="E408" i="115"/>
  <c r="D408" i="115"/>
  <c r="C408" i="115"/>
  <c r="B408" i="115"/>
  <c r="F407" i="115"/>
  <c r="E407" i="115"/>
  <c r="D407" i="115"/>
  <c r="C407" i="115"/>
  <c r="B407" i="115"/>
  <c r="F406" i="115"/>
  <c r="E406" i="115"/>
  <c r="D406" i="115"/>
  <c r="C406" i="115"/>
  <c r="B406" i="115"/>
  <c r="F405" i="115"/>
  <c r="E405" i="115"/>
  <c r="D405" i="115"/>
  <c r="C405" i="115"/>
  <c r="B405" i="115"/>
  <c r="F404" i="115"/>
  <c r="E404" i="115"/>
  <c r="D404" i="115"/>
  <c r="C404" i="115"/>
  <c r="B404" i="115"/>
  <c r="F403" i="115"/>
  <c r="E403" i="115"/>
  <c r="D403" i="115"/>
  <c r="C403" i="115"/>
  <c r="B403" i="115"/>
  <c r="F402" i="115"/>
  <c r="E402" i="115"/>
  <c r="D402" i="115"/>
  <c r="C402" i="115"/>
  <c r="B402" i="115"/>
  <c r="F401" i="115"/>
  <c r="E401" i="115"/>
  <c r="D401" i="115"/>
  <c r="C401" i="115"/>
  <c r="B401" i="115"/>
  <c r="F400" i="115"/>
  <c r="E400" i="115"/>
  <c r="D400" i="115"/>
  <c r="C400" i="115"/>
  <c r="B400" i="115"/>
  <c r="F399" i="115"/>
  <c r="E399" i="115"/>
  <c r="D399" i="115"/>
  <c r="C399" i="115"/>
  <c r="B399" i="115"/>
  <c r="F398" i="115"/>
  <c r="E398" i="115"/>
  <c r="D398" i="115"/>
  <c r="C398" i="115"/>
  <c r="B398" i="115"/>
  <c r="F397" i="115"/>
  <c r="E397" i="115"/>
  <c r="D397" i="115"/>
  <c r="C397" i="115"/>
  <c r="B397" i="115"/>
  <c r="F396" i="115"/>
  <c r="E396" i="115"/>
  <c r="D396" i="115"/>
  <c r="C396" i="115"/>
  <c r="B396" i="115"/>
  <c r="F395" i="115"/>
  <c r="E395" i="115"/>
  <c r="D395" i="115"/>
  <c r="C395" i="115"/>
  <c r="B395" i="115"/>
  <c r="F394" i="115"/>
  <c r="E394" i="115"/>
  <c r="D394" i="115"/>
  <c r="C394" i="115"/>
  <c r="B394" i="115"/>
  <c r="F393" i="115"/>
  <c r="E393" i="115"/>
  <c r="D393" i="115"/>
  <c r="C393" i="115"/>
  <c r="B393" i="115"/>
  <c r="F392" i="115"/>
  <c r="E392" i="115"/>
  <c r="D392" i="115"/>
  <c r="C392" i="115"/>
  <c r="B392" i="115"/>
  <c r="F391"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E378" i="115"/>
  <c r="D378" i="115"/>
  <c r="C378" i="115"/>
  <c r="B378" i="115"/>
  <c r="F377" i="115"/>
  <c r="E377" i="115"/>
  <c r="D377" i="115"/>
  <c r="C377" i="115"/>
  <c r="B377" i="115"/>
  <c r="F376" i="115"/>
  <c r="E376" i="115"/>
  <c r="D376" i="115"/>
  <c r="C376" i="115"/>
  <c r="B376" i="115"/>
  <c r="F375" i="115"/>
  <c r="E375" i="115"/>
  <c r="D375" i="115"/>
  <c r="C375" i="115"/>
  <c r="B375" i="115"/>
  <c r="F374" i="115"/>
  <c r="E374" i="115"/>
  <c r="D374" i="115"/>
  <c r="C374" i="115"/>
  <c r="B374" i="115"/>
  <c r="F373" i="115"/>
  <c r="E373" i="115"/>
  <c r="D373" i="115"/>
  <c r="C373" i="115"/>
  <c r="B373" i="115"/>
  <c r="F372" i="115"/>
  <c r="E372" i="115"/>
  <c r="D372" i="115"/>
  <c r="C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D357" i="115"/>
  <c r="C357" i="115"/>
  <c r="B357" i="115"/>
  <c r="F356" i="115"/>
  <c r="E356" i="115"/>
  <c r="D356" i="115"/>
  <c r="C356" i="115"/>
  <c r="B356" i="115"/>
  <c r="F355" i="115"/>
  <c r="E355" i="115"/>
  <c r="D355" i="115"/>
  <c r="C355" i="115"/>
  <c r="B355" i="115"/>
  <c r="F354" i="115"/>
  <c r="E354" i="115"/>
  <c r="D354" i="115"/>
  <c r="C354" i="115"/>
  <c r="B354" i="115"/>
  <c r="F353" i="115"/>
  <c r="E353" i="115"/>
  <c r="D353" i="115"/>
  <c r="C353" i="115"/>
  <c r="B353" i="115"/>
  <c r="F352" i="115"/>
  <c r="E352" i="115"/>
  <c r="D352" i="115"/>
  <c r="C352" i="115"/>
  <c r="B352" i="115"/>
  <c r="F351" i="115"/>
  <c r="E351" i="115"/>
  <c r="D351" i="115"/>
  <c r="C351" i="115"/>
  <c r="B351" i="115"/>
  <c r="F350" i="115"/>
  <c r="E350" i="115"/>
  <c r="D350" i="115"/>
  <c r="C350" i="115"/>
  <c r="B350" i="115"/>
  <c r="F349" i="115"/>
  <c r="E349" i="115"/>
  <c r="D349" i="115"/>
  <c r="C349" i="115"/>
  <c r="B349" i="115"/>
  <c r="F348" i="115"/>
  <c r="E348" i="115"/>
  <c r="D348" i="115"/>
  <c r="C348" i="115"/>
  <c r="B348" i="115"/>
  <c r="F347" i="115"/>
  <c r="E347" i="115"/>
  <c r="D347" i="115"/>
  <c r="C347" i="115"/>
  <c r="B347" i="115"/>
  <c r="F346" i="115"/>
  <c r="E346" i="115"/>
  <c r="D346" i="115"/>
  <c r="C346" i="115"/>
  <c r="B346" i="115"/>
  <c r="F345" i="115"/>
  <c r="E345" i="115"/>
  <c r="D345" i="115"/>
  <c r="C345" i="115"/>
  <c r="B345" i="115"/>
  <c r="F344" i="115"/>
  <c r="E344" i="115"/>
  <c r="D344" i="115"/>
  <c r="C344" i="115"/>
  <c r="B344" i="115"/>
  <c r="F343" i="115"/>
  <c r="E343" i="115"/>
  <c r="D343" i="115"/>
  <c r="C343" i="115"/>
  <c r="B343" i="115"/>
  <c r="F342" i="115"/>
  <c r="E342" i="115"/>
  <c r="D342" i="115"/>
  <c r="C342" i="115"/>
  <c r="B342" i="115"/>
  <c r="F341" i="115"/>
  <c r="E341" i="115"/>
  <c r="D341" i="115"/>
  <c r="C341" i="115"/>
  <c r="B341" i="115"/>
  <c r="F340" i="115"/>
  <c r="E340" i="115"/>
  <c r="D340" i="115"/>
  <c r="C340" i="115"/>
  <c r="B340" i="115"/>
  <c r="F339" i="115"/>
  <c r="E339" i="115"/>
  <c r="D339" i="115"/>
  <c r="C339" i="115"/>
  <c r="B339" i="115"/>
  <c r="F338" i="115"/>
  <c r="E338" i="115"/>
  <c r="D338" i="115"/>
  <c r="C338" i="115"/>
  <c r="B338" i="115"/>
  <c r="F337" i="115"/>
  <c r="E337" i="115"/>
  <c r="D337" i="115"/>
  <c r="C337" i="115"/>
  <c r="B337" i="115"/>
  <c r="F336" i="115"/>
  <c r="E336" i="115"/>
  <c r="D336" i="115"/>
  <c r="C336" i="115"/>
  <c r="B336" i="115"/>
  <c r="F335" i="115"/>
  <c r="E335" i="115"/>
  <c r="D335" i="115"/>
  <c r="C335" i="115"/>
  <c r="B335" i="115"/>
  <c r="F334" i="115"/>
  <c r="E334" i="115"/>
  <c r="D334" i="115"/>
  <c r="C334" i="115"/>
  <c r="B334" i="115"/>
  <c r="F333" i="115"/>
  <c r="E333" i="115"/>
  <c r="D333" i="115"/>
  <c r="C333" i="115"/>
  <c r="B333" i="115"/>
  <c r="F332" i="115"/>
  <c r="E332" i="115"/>
  <c r="D332" i="115"/>
  <c r="C332" i="115"/>
  <c r="B332" i="115"/>
  <c r="F331" i="115"/>
  <c r="E331" i="115"/>
  <c r="D331" i="115"/>
  <c r="C331" i="115"/>
  <c r="B331" i="115"/>
  <c r="F330" i="115"/>
  <c r="E330" i="115"/>
  <c r="D330" i="115"/>
  <c r="C330" i="115"/>
  <c r="B330" i="115"/>
  <c r="F329" i="115"/>
  <c r="E329" i="115"/>
  <c r="D329" i="115"/>
  <c r="C329" i="115"/>
  <c r="B329" i="115"/>
  <c r="F328" i="115"/>
  <c r="E328" i="115"/>
  <c r="D328" i="115"/>
  <c r="C328" i="115"/>
  <c r="B328" i="115"/>
  <c r="F327" i="115"/>
  <c r="E327" i="115"/>
  <c r="D327" i="115"/>
  <c r="C327" i="115"/>
  <c r="B327" i="115"/>
  <c r="F326" i="115"/>
  <c r="E326" i="115"/>
  <c r="D326" i="115"/>
  <c r="C326" i="115"/>
  <c r="B326" i="115"/>
  <c r="F325" i="115"/>
  <c r="E325" i="115"/>
  <c r="D325" i="115"/>
  <c r="C325" i="115"/>
  <c r="B325" i="115"/>
  <c r="F324" i="115"/>
  <c r="E324" i="115"/>
  <c r="D324" i="115"/>
  <c r="C324" i="115"/>
  <c r="B324" i="115"/>
  <c r="F323" i="115"/>
  <c r="E323" i="115"/>
  <c r="D323" i="115"/>
  <c r="C323" i="115"/>
  <c r="B323" i="115"/>
  <c r="F322" i="115"/>
  <c r="E322" i="115"/>
  <c r="D322" i="115"/>
  <c r="C322" i="115"/>
  <c r="B322" i="115"/>
  <c r="F321"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D315" i="115"/>
  <c r="C315" i="115"/>
  <c r="B315" i="115"/>
  <c r="F314" i="115"/>
  <c r="E314" i="115"/>
  <c r="D314" i="115"/>
  <c r="C314" i="115"/>
  <c r="B314" i="115"/>
  <c r="F313" i="115"/>
  <c r="E313" i="115"/>
  <c r="D313" i="115"/>
  <c r="C313" i="115"/>
  <c r="B313" i="115"/>
  <c r="F312" i="115"/>
  <c r="E312" i="115"/>
  <c r="D312" i="115"/>
  <c r="C312" i="115"/>
  <c r="B312" i="115"/>
  <c r="F311" i="115"/>
  <c r="E311" i="115"/>
  <c r="D311" i="115"/>
  <c r="C311" i="115"/>
  <c r="B311" i="115"/>
  <c r="F310" i="115"/>
  <c r="E310" i="115"/>
  <c r="D310" i="115"/>
  <c r="C310" i="115"/>
  <c r="B310" i="115"/>
  <c r="F309" i="115"/>
  <c r="E309" i="115"/>
  <c r="D309" i="115"/>
  <c r="C309" i="115"/>
  <c r="B309" i="115"/>
  <c r="F308" i="115"/>
  <c r="E308" i="115"/>
  <c r="D308" i="115"/>
  <c r="C308" i="115"/>
  <c r="B308" i="115"/>
  <c r="F307" i="115"/>
  <c r="E307" i="115"/>
  <c r="D307" i="115"/>
  <c r="C307" i="115"/>
  <c r="B307" i="115"/>
  <c r="F306" i="115"/>
  <c r="E306" i="115"/>
  <c r="D306" i="115"/>
  <c r="C306" i="115"/>
  <c r="B306" i="115"/>
  <c r="F305" i="115"/>
  <c r="E305" i="115"/>
  <c r="D305" i="115"/>
  <c r="C305" i="115"/>
  <c r="B305" i="115"/>
  <c r="F304" i="115"/>
  <c r="E304" i="115"/>
  <c r="D304" i="115"/>
  <c r="C304" i="115"/>
  <c r="B304" i="115"/>
  <c r="F303" i="115"/>
  <c r="E303" i="115"/>
  <c r="D303" i="115"/>
  <c r="C303" i="115"/>
  <c r="B303" i="115"/>
  <c r="F302" i="115"/>
  <c r="E302" i="115"/>
  <c r="D302" i="115"/>
  <c r="C302" i="115"/>
  <c r="B302" i="115"/>
  <c r="F301" i="115"/>
  <c r="E301" i="115"/>
  <c r="D301" i="115"/>
  <c r="C301" i="115"/>
  <c r="B301" i="115"/>
  <c r="F300" i="115"/>
  <c r="E300" i="115"/>
  <c r="D300" i="115"/>
  <c r="C300" i="115"/>
  <c r="B300" i="115"/>
  <c r="F299" i="115"/>
  <c r="E299" i="115"/>
  <c r="D299" i="115"/>
  <c r="C299" i="115"/>
  <c r="B299" i="115"/>
  <c r="F298" i="115"/>
  <c r="E298" i="115"/>
  <c r="D298" i="115"/>
  <c r="C298" i="115"/>
  <c r="B298" i="115"/>
  <c r="F297" i="115"/>
  <c r="E297" i="115"/>
  <c r="D297" i="115"/>
  <c r="C297" i="115"/>
  <c r="B297" i="115"/>
  <c r="F296" i="115"/>
  <c r="E296" i="115"/>
  <c r="D296" i="115"/>
  <c r="C296" i="115"/>
  <c r="B296" i="115"/>
  <c r="F295" i="115"/>
  <c r="E295" i="115"/>
  <c r="D295" i="115"/>
  <c r="C295" i="115"/>
  <c r="B295" i="115"/>
  <c r="F294" i="115"/>
  <c r="E294" i="115"/>
  <c r="D294" i="115"/>
  <c r="C294" i="115"/>
  <c r="B294" i="115"/>
  <c r="F293" i="115"/>
  <c r="E293" i="115"/>
  <c r="D293" i="115"/>
  <c r="C293" i="115"/>
  <c r="B293" i="115"/>
  <c r="F292" i="115"/>
  <c r="E292" i="115"/>
  <c r="D292" i="115"/>
  <c r="C292" i="115"/>
  <c r="B292" i="115"/>
  <c r="F291" i="115"/>
  <c r="E291" i="115"/>
  <c r="D291" i="115"/>
  <c r="C291" i="115"/>
  <c r="B291" i="115"/>
  <c r="F290" i="115"/>
  <c r="E290" i="115"/>
  <c r="D290" i="115"/>
  <c r="C290" i="115"/>
  <c r="B290" i="115"/>
  <c r="F289" i="115"/>
  <c r="E289" i="115"/>
  <c r="D289" i="115"/>
  <c r="C289" i="115"/>
  <c r="B289" i="115"/>
  <c r="F288"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D254" i="115"/>
  <c r="C254" i="115"/>
  <c r="B254" i="115"/>
  <c r="F253" i="115"/>
  <c r="E253" i="115"/>
  <c r="D253" i="115"/>
  <c r="C253" i="115"/>
  <c r="B253" i="115"/>
  <c r="F252" i="115"/>
  <c r="E252" i="115"/>
  <c r="D252" i="115"/>
  <c r="C252" i="115"/>
  <c r="B252" i="115"/>
  <c r="F251" i="115"/>
  <c r="E251" i="115"/>
  <c r="D251" i="115"/>
  <c r="C251" i="115"/>
  <c r="B251" i="115"/>
  <c r="F250" i="115"/>
  <c r="E250" i="115"/>
  <c r="D250" i="115"/>
  <c r="C250" i="115"/>
  <c r="B250" i="115"/>
  <c r="F249" i="115"/>
  <c r="E249" i="115"/>
  <c r="D249" i="115"/>
  <c r="C249" i="115"/>
  <c r="B249" i="115"/>
  <c r="F248" i="115"/>
  <c r="E248" i="115"/>
  <c r="D248" i="115"/>
  <c r="C248" i="115"/>
  <c r="B248" i="115"/>
  <c r="F247" i="115"/>
  <c r="E247" i="115"/>
  <c r="D247" i="115"/>
  <c r="C247" i="115"/>
  <c r="B247" i="115"/>
  <c r="F246" i="115"/>
  <c r="E246" i="115"/>
  <c r="D246" i="115"/>
  <c r="C246" i="115"/>
  <c r="B246" i="115"/>
  <c r="F245" i="115"/>
  <c r="E245" i="115"/>
  <c r="D245" i="115"/>
  <c r="C245" i="115"/>
  <c r="B245" i="115"/>
  <c r="F244" i="115"/>
  <c r="E244" i="115"/>
  <c r="D244" i="115"/>
  <c r="C244" i="115"/>
  <c r="B244" i="115"/>
  <c r="F243" i="115"/>
  <c r="E243" i="115"/>
  <c r="D243" i="115"/>
  <c r="C243" i="115"/>
  <c r="B243" i="115"/>
  <c r="F242" i="115"/>
  <c r="E242" i="115"/>
  <c r="D242" i="115"/>
  <c r="C242" i="115"/>
  <c r="B242" i="115"/>
  <c r="F241" i="115"/>
  <c r="E241" i="115"/>
  <c r="D241" i="115"/>
  <c r="C241" i="115"/>
  <c r="B241" i="115"/>
  <c r="F240" i="115"/>
  <c r="E240" i="115"/>
  <c r="D240" i="115"/>
  <c r="C240" i="115"/>
  <c r="B240" i="115"/>
  <c r="F239" i="115"/>
  <c r="E239" i="115"/>
  <c r="D239" i="115"/>
  <c r="C239" i="115"/>
  <c r="B239" i="115"/>
  <c r="F238" i="115"/>
  <c r="E238" i="115"/>
  <c r="D238" i="115"/>
  <c r="C238" i="115"/>
  <c r="B238" i="115"/>
  <c r="F237" i="115"/>
  <c r="E237" i="115"/>
  <c r="D237" i="115"/>
  <c r="C237" i="115"/>
  <c r="B237" i="115"/>
  <c r="F236" i="115"/>
  <c r="E236" i="115"/>
  <c r="D236" i="115"/>
  <c r="C236" i="115"/>
  <c r="B236" i="115"/>
  <c r="F235" i="115"/>
  <c r="E235" i="115"/>
  <c r="D235" i="115"/>
  <c r="C235" i="115"/>
  <c r="B235" i="115"/>
  <c r="F234" i="115"/>
  <c r="E234" i="115"/>
  <c r="D234" i="115"/>
  <c r="C234" i="115"/>
  <c r="B234" i="115"/>
  <c r="F233" i="115"/>
  <c r="E233" i="115"/>
  <c r="D233" i="115"/>
  <c r="C233" i="115"/>
  <c r="B233" i="115"/>
  <c r="F232" i="115"/>
  <c r="E232" i="115"/>
  <c r="D232" i="115"/>
  <c r="C232" i="115"/>
  <c r="B232" i="115"/>
  <c r="F231" i="115"/>
  <c r="E231" i="115"/>
  <c r="D231" i="115"/>
  <c r="C231" i="115"/>
  <c r="B231" i="115"/>
  <c r="F230" i="115"/>
  <c r="E230" i="115"/>
  <c r="D230" i="115"/>
  <c r="C230" i="115"/>
  <c r="B230" i="115"/>
  <c r="F229" i="115"/>
  <c r="E229" i="115"/>
  <c r="D229" i="115"/>
  <c r="C229" i="115"/>
  <c r="B229" i="115"/>
  <c r="F228" i="115"/>
  <c r="E228" i="115"/>
  <c r="D228" i="115"/>
  <c r="C228" i="115"/>
  <c r="B228" i="115"/>
  <c r="F227" i="115"/>
  <c r="E227" i="115"/>
  <c r="D227" i="115"/>
  <c r="C227" i="115"/>
  <c r="B227" i="115"/>
  <c r="F226" i="115"/>
  <c r="E226" i="115"/>
  <c r="D226" i="115"/>
  <c r="C226" i="115"/>
  <c r="B226" i="115"/>
  <c r="F225" i="115"/>
  <c r="E225" i="115"/>
  <c r="D225" i="115"/>
  <c r="C225" i="115"/>
  <c r="B225" i="115"/>
  <c r="F224" i="115"/>
  <c r="E224" i="115"/>
  <c r="D224" i="115"/>
  <c r="C224" i="115"/>
  <c r="B224" i="115"/>
  <c r="F223" i="115"/>
  <c r="E223" i="115"/>
  <c r="D223" i="115"/>
  <c r="C223" i="115"/>
  <c r="B223" i="115"/>
  <c r="F222" i="115"/>
  <c r="E222" i="115"/>
  <c r="D222" i="115"/>
  <c r="C222" i="115"/>
  <c r="B222" i="115"/>
  <c r="F221" i="115"/>
  <c r="E221" i="115"/>
  <c r="D221" i="115"/>
  <c r="C221" i="115"/>
  <c r="B221" i="115"/>
  <c r="F220" i="115"/>
  <c r="E220" i="115"/>
  <c r="D220" i="115"/>
  <c r="C220" i="115"/>
  <c r="B220" i="115"/>
  <c r="F219" i="115"/>
  <c r="E219" i="115"/>
  <c r="D219" i="115"/>
  <c r="C219" i="115"/>
  <c r="B219" i="115"/>
  <c r="F218"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D212" i="115"/>
  <c r="C212" i="115"/>
  <c r="B212" i="115"/>
  <c r="B626" i="115"/>
  <c r="F211" i="115"/>
  <c r="E211" i="115"/>
  <c r="D211" i="115"/>
  <c r="C211" i="115"/>
  <c r="B211" i="115"/>
  <c r="B625" i="115"/>
  <c r="F210" i="115"/>
  <c r="E210" i="115"/>
  <c r="D210" i="115"/>
  <c r="C210" i="115"/>
  <c r="B210" i="115"/>
  <c r="B624" i="115"/>
  <c r="F209" i="115"/>
  <c r="E209" i="115"/>
  <c r="D209" i="115"/>
  <c r="C209" i="115"/>
  <c r="B209" i="115"/>
  <c r="B623" i="115"/>
  <c r="F208" i="115"/>
  <c r="E208" i="115"/>
  <c r="D208" i="115"/>
  <c r="C208" i="115"/>
  <c r="B208" i="115"/>
  <c r="B622" i="115"/>
  <c r="F207" i="115"/>
  <c r="E207" i="115"/>
  <c r="D207" i="115"/>
  <c r="C207" i="115"/>
  <c r="B207" i="115"/>
  <c r="B621" i="115"/>
  <c r="F206" i="115"/>
  <c r="E206" i="115"/>
  <c r="D206" i="115"/>
  <c r="C206" i="115"/>
  <c r="B206" i="115"/>
  <c r="B620" i="115"/>
  <c r="F205" i="115"/>
  <c r="E205" i="115"/>
  <c r="D205" i="115"/>
  <c r="C205" i="115"/>
  <c r="B205" i="115"/>
  <c r="B619" i="115"/>
  <c r="F204" i="115"/>
  <c r="E204" i="115"/>
  <c r="D204" i="115"/>
  <c r="C204" i="115"/>
  <c r="B204" i="115"/>
  <c r="B618" i="115"/>
  <c r="F203" i="115"/>
  <c r="E203" i="115"/>
  <c r="D203" i="115"/>
  <c r="C203" i="115"/>
  <c r="B203" i="115"/>
  <c r="B617" i="115"/>
  <c r="F202" i="115"/>
  <c r="E202" i="115"/>
  <c r="D202" i="115"/>
  <c r="C202" i="115"/>
  <c r="B202" i="115"/>
  <c r="B616" i="115"/>
  <c r="F201" i="115"/>
  <c r="E201" i="115"/>
  <c r="D201" i="115"/>
  <c r="C201" i="115"/>
  <c r="B201" i="115"/>
  <c r="B615" i="115"/>
  <c r="F200" i="115"/>
  <c r="E200" i="115"/>
  <c r="D200" i="115"/>
  <c r="C200" i="115"/>
  <c r="B200" i="115"/>
  <c r="B614" i="115"/>
  <c r="F199" i="115"/>
  <c r="E199" i="115"/>
  <c r="D199" i="115"/>
  <c r="C199" i="115"/>
  <c r="B199" i="115"/>
  <c r="B613" i="115"/>
  <c r="F198" i="115"/>
  <c r="E198" i="115"/>
  <c r="D198" i="115"/>
  <c r="C198" i="115"/>
  <c r="B198" i="115"/>
  <c r="B612" i="115"/>
  <c r="F197" i="115"/>
  <c r="E197" i="115"/>
  <c r="D197" i="115"/>
  <c r="C197" i="115"/>
  <c r="B197" i="115"/>
  <c r="B611" i="115"/>
  <c r="F196" i="115"/>
  <c r="E196" i="115"/>
  <c r="D196" i="115"/>
  <c r="C196" i="115"/>
  <c r="B196" i="115"/>
  <c r="B610" i="115"/>
  <c r="F195" i="115"/>
  <c r="E195" i="115"/>
  <c r="D195" i="115"/>
  <c r="C195" i="115"/>
  <c r="B195" i="115"/>
  <c r="B609" i="115"/>
  <c r="F194" i="115"/>
  <c r="E194" i="115"/>
  <c r="D194" i="115"/>
  <c r="C194" i="115"/>
  <c r="B194" i="115"/>
  <c r="B608" i="115"/>
  <c r="F193" i="115"/>
  <c r="E193" i="115"/>
  <c r="D193" i="115"/>
  <c r="C193" i="115"/>
  <c r="B193" i="115"/>
  <c r="B607" i="115"/>
  <c r="F192" i="115"/>
  <c r="E192" i="115"/>
  <c r="D192" i="115"/>
  <c r="C192" i="115"/>
  <c r="B192" i="115"/>
  <c r="B606" i="115"/>
  <c r="F191" i="115"/>
  <c r="E191" i="115"/>
  <c r="D191" i="115"/>
  <c r="C191" i="115"/>
  <c r="B191" i="115"/>
  <c r="B605" i="115"/>
  <c r="F190" i="115"/>
  <c r="E190" i="115"/>
  <c r="D190" i="115"/>
  <c r="C190" i="115"/>
  <c r="B190" i="115"/>
  <c r="B604" i="115"/>
  <c r="F189" i="115"/>
  <c r="E189" i="115"/>
  <c r="D189" i="115"/>
  <c r="C189" i="115"/>
  <c r="B189" i="115"/>
  <c r="B603" i="115"/>
  <c r="F188" i="115"/>
  <c r="E188" i="115"/>
  <c r="D188" i="115"/>
  <c r="C188" i="115"/>
  <c r="B188" i="115"/>
  <c r="B602" i="115"/>
  <c r="F187" i="115"/>
  <c r="E187" i="115"/>
  <c r="D187" i="115"/>
  <c r="C187" i="115"/>
  <c r="B187" i="115"/>
  <c r="B601" i="115"/>
  <c r="F186" i="115"/>
  <c r="E186" i="115"/>
  <c r="D186" i="115"/>
  <c r="C186" i="115"/>
  <c r="B186" i="115"/>
  <c r="B600" i="115"/>
  <c r="F185" i="115"/>
  <c r="E185" i="115"/>
  <c r="D185" i="115"/>
  <c r="C185" i="115"/>
  <c r="B185" i="115"/>
  <c r="B599" i="115"/>
  <c r="F184" i="115"/>
  <c r="E184" i="115"/>
  <c r="D184" i="115"/>
  <c r="C184" i="115"/>
  <c r="B184" i="115"/>
  <c r="B598" i="115"/>
  <c r="F183" i="115"/>
  <c r="E183" i="115"/>
  <c r="D183" i="115"/>
  <c r="C183" i="115"/>
  <c r="B183" i="115"/>
  <c r="B597" i="115"/>
  <c r="F182" i="115"/>
  <c r="E182" i="115"/>
  <c r="D182" i="115"/>
  <c r="C182" i="115"/>
  <c r="B182" i="115"/>
  <c r="B596" i="115"/>
  <c r="F181" i="115"/>
  <c r="E181" i="115"/>
  <c r="D181" i="115"/>
  <c r="C181" i="115"/>
  <c r="B181" i="115"/>
  <c r="B595" i="115"/>
  <c r="F180" i="115"/>
  <c r="E180" i="115"/>
  <c r="D180" i="115"/>
  <c r="C180" i="115"/>
  <c r="B180" i="115"/>
  <c r="B594" i="115"/>
  <c r="F179" i="115"/>
  <c r="E179" i="115"/>
  <c r="D179" i="115"/>
  <c r="C179" i="115"/>
  <c r="B179" i="115"/>
  <c r="B593" i="115"/>
  <c r="F178" i="115"/>
  <c r="E178" i="115"/>
  <c r="D178" i="115"/>
  <c r="C178" i="115"/>
  <c r="B178" i="115"/>
  <c r="B592" i="115"/>
  <c r="F177" i="115"/>
  <c r="E177" i="115"/>
  <c r="D177" i="115"/>
  <c r="C177" i="115"/>
  <c r="B177" i="115"/>
  <c r="B591" i="115"/>
  <c r="F176" i="115"/>
  <c r="E176" i="115"/>
  <c r="D176" i="115"/>
  <c r="C176" i="115"/>
  <c r="B176" i="115"/>
  <c r="B590" i="115"/>
  <c r="F175" i="115"/>
  <c r="E175" i="115"/>
  <c r="D175" i="115"/>
  <c r="C175" i="115"/>
  <c r="B175" i="115"/>
  <c r="B589" i="115"/>
  <c r="F174" i="115"/>
  <c r="E174" i="115"/>
  <c r="D174" i="115"/>
  <c r="C174" i="115"/>
  <c r="B174" i="115"/>
  <c r="B588" i="115"/>
  <c r="F173" i="115"/>
  <c r="E173" i="115"/>
  <c r="D173" i="115"/>
  <c r="C173" i="115"/>
  <c r="B173" i="115"/>
  <c r="B587" i="115"/>
  <c r="F172" i="115"/>
  <c r="E172" i="115"/>
  <c r="D172" i="115"/>
  <c r="C172" i="115"/>
  <c r="B172" i="115"/>
  <c r="B586" i="115"/>
  <c r="F171" i="115"/>
  <c r="E171" i="115"/>
  <c r="D171" i="115"/>
  <c r="C171" i="115"/>
  <c r="B171" i="115"/>
  <c r="B585" i="115"/>
  <c r="F170" i="115"/>
  <c r="E170" i="115"/>
  <c r="D170" i="115"/>
  <c r="C170" i="115"/>
  <c r="B170" i="115"/>
  <c r="B584" i="115"/>
  <c r="F169" i="115"/>
  <c r="E169" i="115"/>
  <c r="D169" i="115"/>
  <c r="C169" i="115"/>
  <c r="B169" i="115"/>
  <c r="B583" i="115"/>
  <c r="F168" i="115"/>
  <c r="E168" i="115"/>
  <c r="D168" i="115"/>
  <c r="C168" i="115"/>
  <c r="B168" i="115"/>
  <c r="B582" i="115"/>
  <c r="F167" i="115"/>
  <c r="E167" i="115"/>
  <c r="D167" i="115"/>
  <c r="C167" i="115"/>
  <c r="B167" i="115"/>
  <c r="B581" i="115"/>
  <c r="F166" i="115"/>
  <c r="E166" i="115"/>
  <c r="D166" i="115"/>
  <c r="C166" i="115"/>
  <c r="B166" i="115"/>
  <c r="B580" i="115"/>
  <c r="F165" i="115"/>
  <c r="E165" i="115"/>
  <c r="D165" i="115"/>
  <c r="C165" i="115"/>
  <c r="B165" i="115"/>
  <c r="B579" i="115"/>
  <c r="F164" i="115"/>
  <c r="E164" i="115"/>
  <c r="D164" i="115"/>
  <c r="C164" i="115"/>
  <c r="B164" i="115"/>
  <c r="B578" i="115"/>
  <c r="F163" i="115"/>
  <c r="E163" i="115"/>
  <c r="D163" i="115"/>
  <c r="C163" i="115"/>
  <c r="B163" i="115"/>
  <c r="B577" i="115"/>
  <c r="F162" i="115"/>
  <c r="E162" i="115"/>
  <c r="D162" i="115"/>
  <c r="C162" i="115"/>
  <c r="B162" i="115"/>
  <c r="B576" i="115"/>
  <c r="F161" i="115"/>
  <c r="E161" i="115"/>
  <c r="D161" i="115"/>
  <c r="C161" i="115"/>
  <c r="B161" i="115"/>
  <c r="B575" i="115"/>
  <c r="F160" i="115"/>
  <c r="E160" i="115"/>
  <c r="D160" i="115"/>
  <c r="C160" i="115"/>
  <c r="B160" i="115"/>
  <c r="B574" i="115"/>
  <c r="F159" i="115"/>
  <c r="E159" i="115"/>
  <c r="D159" i="115"/>
  <c r="C159" i="115"/>
  <c r="B159" i="115"/>
  <c r="B573" i="115"/>
  <c r="F158" i="115"/>
  <c r="E158" i="115"/>
  <c r="D158" i="115"/>
  <c r="C158" i="115"/>
  <c r="B158" i="115"/>
  <c r="B572" i="115"/>
  <c r="F157" i="115"/>
  <c r="E157" i="115"/>
  <c r="D157" i="115"/>
  <c r="C157" i="115"/>
  <c r="B157" i="115"/>
  <c r="B571" i="115"/>
  <c r="F156" i="115"/>
  <c r="E156" i="115"/>
  <c r="D156" i="115"/>
  <c r="C156" i="115"/>
  <c r="B156" i="115"/>
  <c r="B570" i="115"/>
  <c r="F155" i="115"/>
  <c r="E155" i="115"/>
  <c r="D155" i="115"/>
  <c r="C155" i="115"/>
  <c r="B155" i="115"/>
  <c r="B569" i="115"/>
  <c r="F154" i="115"/>
  <c r="E154" i="115"/>
  <c r="D154" i="115"/>
  <c r="C154" i="115"/>
  <c r="B154" i="115"/>
  <c r="B568" i="115"/>
  <c r="F153" i="115"/>
  <c r="E153" i="115"/>
  <c r="D153" i="115"/>
  <c r="C153" i="115"/>
  <c r="B153" i="115"/>
  <c r="B567" i="115"/>
  <c r="F152" i="115"/>
  <c r="E152" i="115"/>
  <c r="D152" i="115"/>
  <c r="C152" i="115"/>
  <c r="B152" i="115"/>
  <c r="B566" i="115"/>
  <c r="F151" i="115"/>
  <c r="E151" i="115"/>
  <c r="D151" i="115"/>
  <c r="C151" i="115"/>
  <c r="B151" i="115"/>
  <c r="B565" i="115"/>
  <c r="F150" i="115"/>
  <c r="E150" i="115"/>
  <c r="D150" i="115"/>
  <c r="C150" i="115"/>
  <c r="B150" i="115"/>
  <c r="B564" i="115"/>
  <c r="F149" i="115"/>
  <c r="E149" i="115"/>
  <c r="D149" i="115"/>
  <c r="C149" i="115"/>
  <c r="B149" i="115"/>
  <c r="B563" i="115"/>
  <c r="F148" i="115"/>
  <c r="E148" i="115"/>
  <c r="D148" i="115"/>
  <c r="C148" i="115"/>
  <c r="B148" i="115"/>
  <c r="B562" i="115"/>
  <c r="F147" i="115"/>
  <c r="E147" i="115"/>
  <c r="D147" i="115"/>
  <c r="C147" i="115"/>
  <c r="B147" i="115"/>
  <c r="B561" i="115"/>
  <c r="F146" i="115"/>
  <c r="E146" i="115"/>
  <c r="D146" i="115"/>
  <c r="C146" i="115"/>
  <c r="B146" i="115"/>
  <c r="B560" i="115"/>
  <c r="F145" i="115"/>
  <c r="E145" i="115"/>
  <c r="D145" i="115"/>
  <c r="C145" i="115"/>
  <c r="B145" i="115"/>
  <c r="B559" i="115"/>
  <c r="F144" i="115"/>
  <c r="E144" i="115"/>
  <c r="D144" i="115"/>
  <c r="C144" i="115"/>
  <c r="B144" i="115"/>
  <c r="B558" i="115"/>
  <c r="F143" i="115"/>
  <c r="E143" i="115"/>
  <c r="D143" i="115"/>
  <c r="C143" i="115"/>
  <c r="B143" i="115"/>
  <c r="B557" i="115"/>
  <c r="F142" i="115"/>
  <c r="E142" i="115"/>
  <c r="D142" i="115"/>
  <c r="C142" i="115"/>
  <c r="B142" i="115"/>
  <c r="B556" i="115"/>
  <c r="F141" i="115"/>
  <c r="E141" i="115"/>
  <c r="D141" i="115"/>
  <c r="C141" i="115"/>
  <c r="B141" i="115"/>
  <c r="B555" i="115"/>
  <c r="F140" i="115"/>
  <c r="E140" i="115"/>
  <c r="D140" i="115"/>
  <c r="C140" i="115"/>
  <c r="B140" i="115"/>
  <c r="B554" i="115"/>
  <c r="F139" i="115"/>
  <c r="E139" i="115"/>
  <c r="D139" i="115"/>
  <c r="C139" i="115"/>
  <c r="B139" i="115"/>
  <c r="B553" i="115"/>
  <c r="F138" i="115"/>
  <c r="E138" i="115"/>
  <c r="D138" i="115"/>
  <c r="C138" i="115"/>
  <c r="B138" i="115"/>
  <c r="B552" i="115"/>
  <c r="F137" i="115"/>
  <c r="E137" i="115"/>
  <c r="D137" i="115"/>
  <c r="C137" i="115"/>
  <c r="B137" i="115"/>
  <c r="B551" i="115"/>
  <c r="F136" i="115"/>
  <c r="E136" i="115"/>
  <c r="D136" i="115"/>
  <c r="C136" i="115"/>
  <c r="B136" i="115"/>
  <c r="B550" i="115"/>
  <c r="F135" i="115"/>
  <c r="E135" i="115"/>
  <c r="D135" i="115"/>
  <c r="C135" i="115"/>
  <c r="B135" i="115"/>
  <c r="B549" i="115"/>
  <c r="F134" i="115"/>
  <c r="E134" i="115"/>
  <c r="D134" i="115"/>
  <c r="C134" i="115"/>
  <c r="B134" i="115"/>
  <c r="B548" i="115"/>
  <c r="F133" i="115"/>
  <c r="E133" i="115"/>
  <c r="D133" i="115"/>
  <c r="C133" i="115"/>
  <c r="B133" i="115"/>
  <c r="B547" i="115"/>
  <c r="F132" i="115"/>
  <c r="E132" i="115"/>
  <c r="D132" i="115"/>
  <c r="C132" i="115"/>
  <c r="B132" i="115"/>
  <c r="B546" i="115"/>
  <c r="F131" i="115"/>
  <c r="E131" i="115"/>
  <c r="D131" i="115"/>
  <c r="C131" i="115"/>
  <c r="B131" i="115"/>
  <c r="B545" i="115"/>
  <c r="F130" i="115"/>
  <c r="E130" i="115"/>
  <c r="D130" i="115"/>
  <c r="C130" i="115"/>
  <c r="B130" i="115"/>
  <c r="B544" i="115"/>
  <c r="F129" i="115"/>
  <c r="E129" i="115"/>
  <c r="D129" i="115"/>
  <c r="C129" i="115"/>
  <c r="B129" i="115"/>
  <c r="B543" i="115"/>
  <c r="F128" i="115"/>
  <c r="E128" i="115"/>
  <c r="D128" i="115"/>
  <c r="C128" i="115"/>
  <c r="B128" i="115"/>
  <c r="B542" i="115"/>
  <c r="F127" i="115"/>
  <c r="E127" i="115"/>
  <c r="D127" i="115"/>
  <c r="C127" i="115"/>
  <c r="B127" i="115"/>
  <c r="B541" i="115"/>
  <c r="F126" i="115"/>
  <c r="E126" i="115"/>
  <c r="D126" i="115"/>
  <c r="C126" i="115"/>
  <c r="B126" i="115"/>
  <c r="B540" i="115"/>
  <c r="F125" i="115"/>
  <c r="E125" i="115"/>
  <c r="D125" i="115"/>
  <c r="C125" i="115"/>
  <c r="B125" i="115"/>
  <c r="B539" i="115"/>
  <c r="F124" i="115"/>
  <c r="E124" i="115"/>
  <c r="D124" i="115"/>
  <c r="C124" i="115"/>
  <c r="B124" i="115"/>
  <c r="B538" i="115"/>
  <c r="F123" i="115"/>
  <c r="E123" i="115"/>
  <c r="D123" i="115"/>
  <c r="C123" i="115"/>
  <c r="B123" i="115"/>
  <c r="B537" i="115"/>
  <c r="F122" i="115"/>
  <c r="E122" i="115"/>
  <c r="D122" i="115"/>
  <c r="C122" i="115"/>
  <c r="B122" i="115"/>
  <c r="B536" i="115"/>
  <c r="F121" i="115"/>
  <c r="E121" i="115"/>
  <c r="D121" i="115"/>
  <c r="C121" i="115"/>
  <c r="B121" i="115"/>
  <c r="B535" i="115"/>
  <c r="F120" i="115"/>
  <c r="E120" i="115"/>
  <c r="D120" i="115"/>
  <c r="C120" i="115"/>
  <c r="B120" i="115"/>
  <c r="B534" i="115"/>
  <c r="F119" i="115"/>
  <c r="E119" i="115"/>
  <c r="D119" i="115"/>
  <c r="C119" i="115"/>
  <c r="B119" i="115"/>
  <c r="B533" i="115"/>
  <c r="F118" i="115"/>
  <c r="E118" i="115"/>
  <c r="D118" i="115"/>
  <c r="C118" i="115"/>
  <c r="B118" i="115"/>
  <c r="B532" i="115"/>
  <c r="F117" i="115"/>
  <c r="E117" i="115"/>
  <c r="D117" i="115"/>
  <c r="C117" i="115"/>
  <c r="B117" i="115"/>
  <c r="B531" i="115"/>
  <c r="F116" i="115"/>
  <c r="E116" i="115"/>
  <c r="D116" i="115"/>
  <c r="C116" i="115"/>
  <c r="B116" i="115"/>
  <c r="B530" i="115"/>
  <c r="F115" i="115"/>
  <c r="E115" i="115"/>
  <c r="D115" i="115"/>
  <c r="C115" i="115"/>
  <c r="B115" i="115"/>
  <c r="B529" i="115"/>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2" i="56"/>
  <c r="C115" i="56"/>
  <c r="N277" i="121"/>
  <c r="L30" i="112"/>
  <c r="L280" i="121"/>
  <c r="L27" i="112"/>
  <c r="L277" i="121"/>
  <c r="L21" i="112"/>
  <c r="L271" i="121"/>
  <c r="L23" i="112"/>
  <c r="L273" i="121"/>
  <c r="L20" i="112"/>
  <c r="L270" i="121"/>
  <c r="N20" i="112"/>
  <c r="N270" i="121"/>
  <c r="M20" i="112"/>
  <c r="M270" i="121"/>
  <c r="N22" i="112"/>
  <c r="N272" i="121"/>
  <c r="M22" i="112"/>
  <c r="M272" i="121"/>
  <c r="R187" i="114"/>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c r="T75" i="114"/>
  <c r="S75" i="114"/>
  <c r="R75" i="114"/>
  <c r="Q75" i="114"/>
  <c r="P75" i="114"/>
  <c r="O75" i="114"/>
  <c r="N75" i="114"/>
  <c r="M75" i="114"/>
  <c r="L75" i="114"/>
  <c r="K75" i="114"/>
  <c r="J75" i="114"/>
  <c r="I75" i="114"/>
  <c r="H75" i="114"/>
  <c r="G75" i="114"/>
  <c r="F75" i="114"/>
  <c r="E75" i="114"/>
  <c r="S126" i="114"/>
  <c r="R126" i="114"/>
  <c r="Q126" i="114"/>
  <c r="P126" i="114"/>
  <c r="O126" i="114"/>
  <c r="N126" i="114"/>
  <c r="M126" i="114"/>
  <c r="L126" i="114"/>
  <c r="K126" i="114"/>
  <c r="J126" i="114"/>
  <c r="I126" i="114"/>
  <c r="H126" i="114"/>
  <c r="G126" i="114"/>
  <c r="F126" i="114"/>
  <c r="S122" i="114"/>
  <c r="R122" i="114"/>
  <c r="Q122" i="114"/>
  <c r="P122" i="114"/>
  <c r="O122" i="114"/>
  <c r="N122" i="114"/>
  <c r="M122" i="114"/>
  <c r="L122" i="114"/>
  <c r="K122" i="114"/>
  <c r="J122" i="114"/>
  <c r="I122" i="114"/>
  <c r="H122" i="114"/>
  <c r="G122" i="114"/>
  <c r="F122" i="114"/>
  <c r="S118" i="114"/>
  <c r="R118" i="114"/>
  <c r="Q118" i="114"/>
  <c r="P118" i="114"/>
  <c r="O118" i="114"/>
  <c r="N118" i="114"/>
  <c r="M118" i="114"/>
  <c r="L118" i="114"/>
  <c r="K118" i="114"/>
  <c r="J118" i="114"/>
  <c r="I118" i="114"/>
  <c r="H118" i="114"/>
  <c r="G118" i="114"/>
  <c r="F118" i="114"/>
  <c r="S113" i="114"/>
  <c r="R113" i="114"/>
  <c r="Q113" i="114"/>
  <c r="P113" i="114"/>
  <c r="O113" i="114"/>
  <c r="N113" i="114"/>
  <c r="M113" i="114"/>
  <c r="L113" i="114"/>
  <c r="K113" i="114"/>
  <c r="J113" i="114"/>
  <c r="I113" i="114"/>
  <c r="H113" i="114"/>
  <c r="G113" i="114"/>
  <c r="F113" i="114"/>
  <c r="S131" i="114"/>
  <c r="Q131" i="114"/>
  <c r="P131" i="114"/>
  <c r="O131" i="114"/>
  <c r="M131" i="114"/>
  <c r="L131" i="114"/>
  <c r="K131" i="114"/>
  <c r="I131" i="114"/>
  <c r="H131" i="114"/>
  <c r="G131" i="114"/>
  <c r="S102" i="114"/>
  <c r="R102" i="114"/>
  <c r="Q102" i="114"/>
  <c r="P102" i="114"/>
  <c r="O102" i="114"/>
  <c r="N102" i="114"/>
  <c r="M102" i="114"/>
  <c r="L102" i="114"/>
  <c r="K102" i="114"/>
  <c r="J102" i="114"/>
  <c r="I102" i="114"/>
  <c r="H102" i="114"/>
  <c r="G102" i="114"/>
  <c r="F102" i="114"/>
  <c r="S96" i="114"/>
  <c r="R96" i="114"/>
  <c r="Q96" i="114"/>
  <c r="P96" i="114"/>
  <c r="O96" i="114"/>
  <c r="N96" i="114"/>
  <c r="M96" i="114"/>
  <c r="L96" i="114"/>
  <c r="K96" i="114"/>
  <c r="J96" i="114"/>
  <c r="I96" i="114"/>
  <c r="H96" i="114"/>
  <c r="G96" i="114"/>
  <c r="F96" i="114"/>
  <c r="T85" i="114"/>
  <c r="S85" i="114"/>
  <c r="R85" i="114"/>
  <c r="Q85" i="114"/>
  <c r="P85" i="114"/>
  <c r="O85" i="114"/>
  <c r="N85" i="114"/>
  <c r="M85" i="114"/>
  <c r="L85" i="114"/>
  <c r="K85" i="114"/>
  <c r="J85" i="114"/>
  <c r="I85" i="114"/>
  <c r="H85" i="114"/>
  <c r="G85" i="114"/>
  <c r="F85" i="114"/>
  <c r="E85"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AC57" i="114"/>
  <c r="AB57" i="114"/>
  <c r="AA57" i="114"/>
  <c r="Z57" i="114"/>
  <c r="Y57" i="114"/>
  <c r="X57" i="114"/>
  <c r="W57" i="114"/>
  <c r="V57" i="114"/>
  <c r="U57" i="114"/>
  <c r="T57" i="114"/>
  <c r="S57" i="114"/>
  <c r="R57" i="114"/>
  <c r="Q57" i="114"/>
  <c r="P57" i="114"/>
  <c r="O57" i="114"/>
  <c r="N57" i="114"/>
  <c r="M57" i="114"/>
  <c r="L57" i="114"/>
  <c r="K57" i="114"/>
  <c r="J57" i="114"/>
  <c r="I57" i="114"/>
  <c r="H57" i="114"/>
  <c r="G57" i="114"/>
  <c r="F57" i="114"/>
  <c r="AC53" i="114"/>
  <c r="AB53" i="114"/>
  <c r="AA53" i="114"/>
  <c r="Z53" i="114"/>
  <c r="Y53" i="114"/>
  <c r="X53" i="114"/>
  <c r="W53" i="114"/>
  <c r="V53" i="114"/>
  <c r="U53" i="114"/>
  <c r="T53" i="114"/>
  <c r="S53" i="114"/>
  <c r="R53" i="114"/>
  <c r="Q53" i="114"/>
  <c r="P53" i="114"/>
  <c r="O53" i="114"/>
  <c r="N53" i="114"/>
  <c r="M53" i="114"/>
  <c r="L53" i="114"/>
  <c r="K53" i="114"/>
  <c r="J53" i="114"/>
  <c r="I53" i="114"/>
  <c r="H53" i="114"/>
  <c r="G53" i="114"/>
  <c r="F53" i="114"/>
  <c r="AC48" i="114"/>
  <c r="AB48" i="114"/>
  <c r="AA48" i="114"/>
  <c r="Z48" i="114"/>
  <c r="Y48" i="114"/>
  <c r="X48" i="114"/>
  <c r="W48" i="114"/>
  <c r="V48" i="114"/>
  <c r="U48" i="114"/>
  <c r="T48" i="114"/>
  <c r="S48" i="114"/>
  <c r="R48" i="114"/>
  <c r="Q48" i="114"/>
  <c r="P48" i="114"/>
  <c r="O48" i="114"/>
  <c r="N48" i="114"/>
  <c r="M48" i="114"/>
  <c r="L48" i="114"/>
  <c r="K48" i="114"/>
  <c r="J48" i="114"/>
  <c r="I48" i="114"/>
  <c r="H48" i="114"/>
  <c r="G48" i="114"/>
  <c r="F48" i="114"/>
  <c r="AC66" i="114"/>
  <c r="AB66" i="114"/>
  <c r="AA66" i="114"/>
  <c r="Y66" i="114"/>
  <c r="X66" i="114"/>
  <c r="W66" i="114"/>
  <c r="U66" i="114"/>
  <c r="T66" i="114"/>
  <c r="S66" i="114"/>
  <c r="R66" i="114"/>
  <c r="Q66" i="114"/>
  <c r="P66" i="114"/>
  <c r="O66" i="114"/>
  <c r="N66" i="114"/>
  <c r="M66" i="114"/>
  <c r="L66" i="114"/>
  <c r="K66" i="114"/>
  <c r="J66" i="114"/>
  <c r="I66" i="114"/>
  <c r="H66" i="114"/>
  <c r="G66" i="114"/>
  <c r="F66" i="114"/>
  <c r="AC37" i="114"/>
  <c r="AB37" i="114"/>
  <c r="AA37" i="114"/>
  <c r="Z37" i="114"/>
  <c r="Y37" i="114"/>
  <c r="X37" i="114"/>
  <c r="W37" i="114"/>
  <c r="V37" i="114"/>
  <c r="U37" i="114"/>
  <c r="T37" i="114"/>
  <c r="S37" i="114"/>
  <c r="R37" i="114"/>
  <c r="Q37" i="114"/>
  <c r="P37" i="114"/>
  <c r="O37" i="114"/>
  <c r="N37" i="114"/>
  <c r="M37" i="114"/>
  <c r="L37" i="114"/>
  <c r="K37" i="114"/>
  <c r="J37" i="114"/>
  <c r="I37" i="114"/>
  <c r="H37" i="114"/>
  <c r="G37" i="114"/>
  <c r="F37"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P20" i="114"/>
  <c r="F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H14" i="114"/>
  <c r="G14" i="114"/>
  <c r="E14" i="114"/>
  <c r="O13" i="114"/>
  <c r="N13" i="114"/>
  <c r="K13" i="114"/>
  <c r="H13" i="114"/>
  <c r="G13" i="114"/>
  <c r="E13" i="114"/>
  <c r="E10" i="114"/>
  <c r="O11" i="114"/>
  <c r="N11" i="114"/>
  <c r="K11" i="114"/>
  <c r="H11" i="114"/>
  <c r="G11" i="114"/>
  <c r="E11" i="114"/>
  <c r="Q10" i="114"/>
  <c r="Q20" i="114"/>
  <c r="P10" i="114"/>
  <c r="N10" i="114"/>
  <c r="M10" i="114"/>
  <c r="M20" i="114"/>
  <c r="L10" i="114"/>
  <c r="L20" i="114"/>
  <c r="J10" i="114"/>
  <c r="J20" i="114"/>
  <c r="I10" i="114"/>
  <c r="I20" i="114"/>
  <c r="F10" i="114"/>
  <c r="O9" i="114"/>
  <c r="N9" i="114"/>
  <c r="K9" i="114"/>
  <c r="H9" i="114"/>
  <c r="G9" i="114"/>
  <c r="E9" i="114"/>
  <c r="O8" i="114"/>
  <c r="N8" i="114"/>
  <c r="K8" i="114"/>
  <c r="H8" i="114"/>
  <c r="G8" i="114"/>
  <c r="E8" i="114"/>
  <c r="O7" i="114"/>
  <c r="N7" i="114"/>
  <c r="K7" i="114"/>
  <c r="H7" i="114"/>
  <c r="G7" i="114"/>
  <c r="E7" i="114"/>
  <c r="E20" i="114"/>
  <c r="G10" i="114"/>
  <c r="G20" i="114"/>
  <c r="O10" i="114"/>
  <c r="O20" i="114"/>
  <c r="H10" i="114"/>
  <c r="H20" i="114"/>
  <c r="N20" i="114"/>
  <c r="K10" i="114"/>
  <c r="K20" i="114"/>
  <c r="Z66" i="114"/>
  <c r="N131" i="114"/>
  <c r="V66" i="114"/>
  <c r="F131" i="114"/>
  <c r="R131" i="114"/>
  <c r="J131" i="114"/>
  <c r="E1" i="112"/>
  <c r="E1" i="107"/>
  <c r="L51" i="112"/>
  <c r="K51" i="112"/>
  <c r="H51" i="112"/>
  <c r="G51" i="112"/>
  <c r="G52" i="112"/>
  <c r="H289" i="121" s="1"/>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c r="D5" i="92"/>
  <c r="D9" i="92"/>
  <c r="E31" i="56"/>
  <c r="D23" i="56"/>
  <c r="E89" i="56"/>
  <c r="E91" i="56"/>
  <c r="E71" i="56"/>
  <c r="B58" i="30"/>
  <c r="C82" i="121" s="1"/>
  <c r="E295" i="30"/>
  <c r="E93" i="121" s="1"/>
  <c r="F54" i="56"/>
  <c r="F58" i="56"/>
  <c r="F63" i="56"/>
  <c r="F50" i="56"/>
  <c r="F49" i="56"/>
  <c r="F48" i="56"/>
  <c r="F47" i="56"/>
  <c r="L305" i="30"/>
  <c r="M305" i="30"/>
  <c r="O305" i="30" s="1"/>
  <c r="N305" i="30"/>
  <c r="L164" i="30"/>
  <c r="M164" i="30"/>
  <c r="N164" i="30"/>
  <c r="L122" i="30"/>
  <c r="M122" i="30"/>
  <c r="N122" i="30"/>
  <c r="J86" i="30"/>
  <c r="N86" i="30" s="1"/>
  <c r="I86" i="30"/>
  <c r="M86" i="30" s="1"/>
  <c r="H86" i="30"/>
  <c r="L86" i="30" s="1"/>
  <c r="D89" i="56"/>
  <c r="D91" i="56"/>
  <c r="D67" i="1"/>
  <c r="C1" i="30"/>
  <c r="D1" i="66"/>
  <c r="D1" i="56"/>
  <c r="F3" i="56"/>
  <c r="E3" i="56"/>
  <c r="D3" i="56"/>
  <c r="F80" i="56"/>
  <c r="L248" i="30"/>
  <c r="O248" i="30" s="1"/>
  <c r="Q248" i="30" s="1"/>
  <c r="F61" i="56"/>
  <c r="B240" i="30"/>
  <c r="C90" i="121" s="1"/>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D71" i="56"/>
  <c r="B250" i="30"/>
  <c r="C92" i="121" s="1"/>
  <c r="B244" i="30"/>
  <c r="C91" i="121" s="1"/>
  <c r="F59" i="30"/>
  <c r="N230" i="30" s="1"/>
  <c r="O230" i="30" s="1"/>
  <c r="Q230" i="30" s="1"/>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O345" i="30" s="1"/>
  <c r="I342" i="30"/>
  <c r="M342" i="30" s="1"/>
  <c r="O342" i="30" s="1"/>
  <c r="I341" i="30"/>
  <c r="M341" i="30" s="1"/>
  <c r="H342" i="30"/>
  <c r="L342" i="30" s="1"/>
  <c r="H341" i="30"/>
  <c r="L341" i="30" s="1"/>
  <c r="I338" i="30"/>
  <c r="M338" i="30" s="1"/>
  <c r="H338" i="30"/>
  <c r="L338" i="30" s="1"/>
  <c r="I337" i="30"/>
  <c r="M337" i="30" s="1"/>
  <c r="H337" i="30"/>
  <c r="L337" i="30" s="1"/>
  <c r="O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88" i="121" s="1"/>
  <c r="B224" i="30"/>
  <c r="C87" i="121" s="1"/>
  <c r="B217" i="30"/>
  <c r="C86" i="121" s="1"/>
  <c r="F85" i="121"/>
  <c r="B70" i="30"/>
  <c r="C85" i="121" s="1"/>
  <c r="B66" i="30"/>
  <c r="C84" i="121" s="1"/>
  <c r="F83" i="121"/>
  <c r="B64" i="30"/>
  <c r="C83" i="121" s="1"/>
  <c r="B53" i="30"/>
  <c r="C81" i="121" s="1"/>
  <c r="N75" i="30"/>
  <c r="N101" i="30"/>
  <c r="M101" i="30"/>
  <c r="L101" i="30"/>
  <c r="N100" i="30"/>
  <c r="M100" i="30"/>
  <c r="L100" i="30"/>
  <c r="O100" i="30" s="1"/>
  <c r="Q100" i="30" s="1"/>
  <c r="N99" i="30"/>
  <c r="M99" i="30"/>
  <c r="L99" i="30"/>
  <c r="N97" i="30"/>
  <c r="M97" i="30"/>
  <c r="L97" i="30"/>
  <c r="N94" i="30"/>
  <c r="O94" i="30"/>
  <c r="Q94" i="30" s="1"/>
  <c r="L84" i="30"/>
  <c r="O84" i="30" s="1"/>
  <c r="Q84" i="30" s="1"/>
  <c r="M91" i="30"/>
  <c r="O91" i="30" s="1"/>
  <c r="Q91" i="30" s="1"/>
  <c r="L91" i="30"/>
  <c r="M89" i="30"/>
  <c r="L89" i="30"/>
  <c r="N89" i="30"/>
  <c r="M85" i="30"/>
  <c r="L85" i="30"/>
  <c r="M76" i="30"/>
  <c r="L76" i="30"/>
  <c r="M75" i="30"/>
  <c r="L75" i="30"/>
  <c r="L74" i="30"/>
  <c r="O74" i="30" s="1"/>
  <c r="M73" i="30"/>
  <c r="L73" i="30"/>
  <c r="O73" i="30" s="1"/>
  <c r="M72" i="30"/>
  <c r="L72" i="30"/>
  <c r="M47" i="30"/>
  <c r="L47" i="30"/>
  <c r="M46" i="30"/>
  <c r="L46" i="30"/>
  <c r="M45" i="30"/>
  <c r="L45" i="30"/>
  <c r="M44" i="30"/>
  <c r="L44" i="30"/>
  <c r="M43" i="30"/>
  <c r="L43" i="30"/>
  <c r="M41" i="30"/>
  <c r="L41" i="30"/>
  <c r="M35" i="30"/>
  <c r="L35" i="30"/>
  <c r="O35" i="30" s="1"/>
  <c r="M34" i="30"/>
  <c r="L34" i="30"/>
  <c r="M33" i="30"/>
  <c r="L33" i="30"/>
  <c r="M28" i="30"/>
  <c r="L28" i="30"/>
  <c r="N28" i="30"/>
  <c r="M27" i="30"/>
  <c r="L27" i="30"/>
  <c r="M26" i="30"/>
  <c r="L26" i="30"/>
  <c r="N26" i="30"/>
  <c r="M23" i="30"/>
  <c r="L23" i="30"/>
  <c r="M22" i="30"/>
  <c r="L22" i="30"/>
  <c r="M21" i="30"/>
  <c r="O21" i="30" s="1"/>
  <c r="L21" i="30"/>
  <c r="M16" i="30"/>
  <c r="L16" i="30"/>
  <c r="N16" i="30"/>
  <c r="M15" i="30"/>
  <c r="L15" i="30"/>
  <c r="O15" i="30" s="1"/>
  <c r="M14" i="30"/>
  <c r="L14" i="30"/>
  <c r="O14" i="30" s="1"/>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O251" i="30" s="1"/>
  <c r="Q251" i="30" s="1"/>
  <c r="L251" i="30"/>
  <c r="M249" i="30"/>
  <c r="L249" i="30"/>
  <c r="M247" i="30"/>
  <c r="L247" i="30"/>
  <c r="M211" i="30"/>
  <c r="L211" i="30"/>
  <c r="N211" i="30"/>
  <c r="M210" i="30"/>
  <c r="L210" i="30"/>
  <c r="O210" i="30" s="1"/>
  <c r="Q210" i="30" s="1"/>
  <c r="M209" i="30"/>
  <c r="L209" i="30"/>
  <c r="O209" i="30" s="1"/>
  <c r="Q209" i="30" s="1"/>
  <c r="M208" i="30"/>
  <c r="L208" i="30"/>
  <c r="O208" i="30" s="1"/>
  <c r="Q208" i="30" s="1"/>
  <c r="M206" i="30"/>
  <c r="L206" i="30"/>
  <c r="O206" i="30" s="1"/>
  <c r="Q206" i="30" s="1"/>
  <c r="M198" i="30"/>
  <c r="L198" i="30"/>
  <c r="O198" i="30" s="1"/>
  <c r="Q198" i="30" s="1"/>
  <c r="M197" i="30"/>
  <c r="L197" i="30"/>
  <c r="M196" i="30"/>
  <c r="L196" i="30"/>
  <c r="O196" i="30"/>
  <c r="Q196" i="30" s="1"/>
  <c r="M194" i="30"/>
  <c r="L194" i="30"/>
  <c r="N194" i="30"/>
  <c r="M186" i="30"/>
  <c r="L186" i="30"/>
  <c r="M185" i="30"/>
  <c r="L185" i="30"/>
  <c r="M184" i="30"/>
  <c r="L184" i="30"/>
  <c r="M182" i="30"/>
  <c r="L182" i="30"/>
  <c r="N182" i="30"/>
  <c r="M180" i="30"/>
  <c r="L180" i="30"/>
  <c r="O180" i="30" s="1"/>
  <c r="Q180" i="30" s="1"/>
  <c r="M179" i="30"/>
  <c r="L179" i="30"/>
  <c r="O179" i="30" s="1"/>
  <c r="Q179" i="30" s="1"/>
  <c r="M178" i="30"/>
  <c r="L178" i="30"/>
  <c r="M176" i="30"/>
  <c r="L176" i="30"/>
  <c r="M168" i="30"/>
  <c r="L168" i="30"/>
  <c r="M167" i="30"/>
  <c r="L167" i="30"/>
  <c r="O167" i="30" s="1"/>
  <c r="Q167" i="30" s="1"/>
  <c r="M166" i="30"/>
  <c r="L166" i="30"/>
  <c r="M162" i="30"/>
  <c r="L162" i="30"/>
  <c r="M161" i="30"/>
  <c r="L161" i="30"/>
  <c r="M160" i="30"/>
  <c r="L160" i="30"/>
  <c r="M158" i="30"/>
  <c r="L158" i="30"/>
  <c r="M156" i="30"/>
  <c r="L156" i="30"/>
  <c r="M155" i="30"/>
  <c r="L155" i="30"/>
  <c r="O155" i="30" s="1"/>
  <c r="Q155" i="30" s="1"/>
  <c r="M154" i="30"/>
  <c r="L154" i="30"/>
  <c r="O154" i="30" s="1"/>
  <c r="Q154" i="30" s="1"/>
  <c r="M152" i="30"/>
  <c r="L152" i="30"/>
  <c r="M150" i="30"/>
  <c r="L150" i="30"/>
  <c r="M149" i="30"/>
  <c r="L149" i="30"/>
  <c r="M148" i="30"/>
  <c r="L148" i="30"/>
  <c r="M146" i="30"/>
  <c r="L146" i="30"/>
  <c r="M144" i="30"/>
  <c r="L144" i="30"/>
  <c r="M143" i="30"/>
  <c r="L143" i="30"/>
  <c r="M142" i="30"/>
  <c r="L142" i="30"/>
  <c r="O142" i="30" s="1"/>
  <c r="Q142" i="30" s="1"/>
  <c r="M140" i="30"/>
  <c r="L140" i="30"/>
  <c r="N140" i="30"/>
  <c r="M138" i="30"/>
  <c r="L138" i="30"/>
  <c r="M137" i="30"/>
  <c r="L137" i="30"/>
  <c r="O137" i="30" s="1"/>
  <c r="Q137" i="30" s="1"/>
  <c r="M136" i="30"/>
  <c r="L136" i="30"/>
  <c r="M134" i="30"/>
  <c r="L134" i="30"/>
  <c r="N134" i="30"/>
  <c r="M132" i="30"/>
  <c r="L132" i="30"/>
  <c r="M131" i="30"/>
  <c r="L131" i="30"/>
  <c r="M130" i="30"/>
  <c r="L130" i="30"/>
  <c r="M128" i="30"/>
  <c r="L128" i="30"/>
  <c r="N128" i="30"/>
  <c r="O128" i="30" s="1"/>
  <c r="Q128" i="30" s="1"/>
  <c r="M126" i="30"/>
  <c r="L126" i="30"/>
  <c r="O126" i="30" s="1"/>
  <c r="Q126" i="30" s="1"/>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O93" i="30" s="1"/>
  <c r="Q93" i="30" s="1"/>
  <c r="N93" i="30"/>
  <c r="M92" i="30"/>
  <c r="O92" i="30" s="1"/>
  <c r="Q92" i="30" s="1"/>
  <c r="L92" i="30"/>
  <c r="N108" i="30"/>
  <c r="N107" i="30"/>
  <c r="N106" i="30"/>
  <c r="F246" i="30"/>
  <c r="N246" i="30" s="1"/>
  <c r="O246" i="30" s="1"/>
  <c r="Q246" i="30" s="1"/>
  <c r="B238" i="30"/>
  <c r="C89" i="121" s="1"/>
  <c r="F230" i="30"/>
  <c r="N293" i="30" s="1"/>
  <c r="O293" i="30" s="1"/>
  <c r="N304" i="30"/>
  <c r="N247" i="30"/>
  <c r="N120" i="30"/>
  <c r="N119" i="30"/>
  <c r="N118" i="30"/>
  <c r="N114" i="30"/>
  <c r="N113" i="30"/>
  <c r="N112" i="30"/>
  <c r="D31" i="56"/>
  <c r="D62" i="1"/>
  <c r="E59"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80" i="121" s="1"/>
  <c r="B29" i="30"/>
  <c r="C79" i="121" s="1"/>
  <c r="B24" i="30"/>
  <c r="C78" i="121" s="1"/>
  <c r="B7" i="30"/>
  <c r="C76" i="121" s="1"/>
  <c r="N35" i="30"/>
  <c r="N192" i="30"/>
  <c r="O192" i="30" s="1"/>
  <c r="Q192" i="30" s="1"/>
  <c r="N191" i="30"/>
  <c r="O191" i="30" s="1"/>
  <c r="Q191" i="30" s="1"/>
  <c r="N190" i="30"/>
  <c r="O190" i="30" s="1"/>
  <c r="Q190" i="30" s="1"/>
  <c r="N188" i="30"/>
  <c r="O188" i="30" s="1"/>
  <c r="Q188" i="30" s="1"/>
  <c r="N168" i="30"/>
  <c r="N167" i="30"/>
  <c r="N166" i="30"/>
  <c r="N126" i="30"/>
  <c r="N125" i="30"/>
  <c r="N124" i="30"/>
  <c r="O124" i="30" s="1"/>
  <c r="Q124" i="30" s="1"/>
  <c r="N92" i="30"/>
  <c r="N91" i="30"/>
  <c r="N23" i="30"/>
  <c r="B19" i="30"/>
  <c r="C77" i="121" s="1"/>
  <c r="N8" i="30"/>
  <c r="O8" i="30" s="1"/>
  <c r="B295" i="30"/>
  <c r="C93" i="121" s="1"/>
  <c r="N294" i="30"/>
  <c r="O294" i="30" s="1"/>
  <c r="N292" i="30"/>
  <c r="O292" i="30" s="1"/>
  <c r="N291" i="30"/>
  <c r="N290" i="30"/>
  <c r="N289" i="30"/>
  <c r="N288" i="30"/>
  <c r="N284" i="30"/>
  <c r="N283" i="30"/>
  <c r="O283" i="30" s="1"/>
  <c r="N282" i="30"/>
  <c r="O282" i="30" s="1"/>
  <c r="N281" i="30"/>
  <c r="O281" i="30" s="1"/>
  <c r="N280" i="30"/>
  <c r="N279" i="30"/>
  <c r="N278" i="30"/>
  <c r="O278" i="30"/>
  <c r="N277" i="30"/>
  <c r="O277" i="30"/>
  <c r="O256" i="30"/>
  <c r="Q256" i="30" s="1"/>
  <c r="O255" i="30"/>
  <c r="Q255" i="30" s="1"/>
  <c r="N251" i="30"/>
  <c r="N249" i="30"/>
  <c r="N204" i="30"/>
  <c r="O204" i="30"/>
  <c r="Q204" i="30" s="1"/>
  <c r="N203" i="30"/>
  <c r="O203" i="30"/>
  <c r="Q203" i="30" s="1"/>
  <c r="N202" i="30"/>
  <c r="O202" i="30" s="1"/>
  <c r="Q202" i="30" s="1"/>
  <c r="N200" i="30"/>
  <c r="O200" i="30" s="1"/>
  <c r="Q200" i="30" s="1"/>
  <c r="N198" i="30"/>
  <c r="N197" i="30"/>
  <c r="N196" i="30"/>
  <c r="N186" i="30"/>
  <c r="N185" i="30"/>
  <c r="N184" i="30"/>
  <c r="O184" i="30" s="1"/>
  <c r="Q184" i="30" s="1"/>
  <c r="N174" i="30"/>
  <c r="O174" i="30" s="1"/>
  <c r="Q174" i="30" s="1"/>
  <c r="N173" i="30"/>
  <c r="O173" i="30" s="1"/>
  <c r="Q173" i="30" s="1"/>
  <c r="N172" i="30"/>
  <c r="O172" i="30" s="1"/>
  <c r="Q172" i="30" s="1"/>
  <c r="N170" i="30"/>
  <c r="O170" i="30"/>
  <c r="Q170" i="30" s="1"/>
  <c r="N144" i="30"/>
  <c r="O144" i="30" s="1"/>
  <c r="Q144" i="30" s="1"/>
  <c r="N143" i="30"/>
  <c r="N142" i="30"/>
  <c r="N138" i="30"/>
  <c r="N137" i="30"/>
  <c r="N136" i="30"/>
  <c r="N132" i="30"/>
  <c r="N131" i="30"/>
  <c r="N130" i="30"/>
  <c r="N85" i="30"/>
  <c r="N76" i="30"/>
  <c r="N73" i="30"/>
  <c r="N72" i="30"/>
  <c r="N47" i="30"/>
  <c r="O47" i="30"/>
  <c r="N46" i="30"/>
  <c r="N45" i="30"/>
  <c r="N44" i="30"/>
  <c r="N43" i="30"/>
  <c r="N41" i="30"/>
  <c r="N39" i="30"/>
  <c r="O39" i="30" s="1"/>
  <c r="N34" i="30"/>
  <c r="N33" i="30"/>
  <c r="N27" i="30"/>
  <c r="N22" i="30"/>
  <c r="N21" i="30"/>
  <c r="N15" i="30"/>
  <c r="N14" i="30"/>
  <c r="N11" i="30"/>
  <c r="N6" i="30"/>
  <c r="O6" i="30" s="1"/>
  <c r="O152" i="30"/>
  <c r="Q152" i="30" s="1"/>
  <c r="B55" i="1"/>
  <c r="D5" i="121"/>
  <c r="C1" i="1"/>
  <c r="E62" i="1"/>
  <c r="E67" i="1"/>
  <c r="AC30" i="66"/>
  <c r="AC31" i="66"/>
  <c r="F30" i="66"/>
  <c r="F31" i="66"/>
  <c r="AA30" i="66"/>
  <c r="AA31" i="66"/>
  <c r="AH31" i="66"/>
  <c r="AB30" i="66"/>
  <c r="N59" i="30"/>
  <c r="O59" i="30" s="1"/>
  <c r="E26" i="66"/>
  <c r="E27" i="66"/>
  <c r="E28" i="66"/>
  <c r="D59" i="1"/>
  <c r="O30" i="66"/>
  <c r="O31" i="66"/>
  <c r="T30" i="66"/>
  <c r="T31" i="66"/>
  <c r="N30" i="66"/>
  <c r="N31" i="66"/>
  <c r="L31" i="66"/>
  <c r="L30" i="66"/>
  <c r="E31" i="66"/>
  <c r="V30" i="66"/>
  <c r="V31" i="66"/>
  <c r="H30" i="66"/>
  <c r="H31" i="66"/>
  <c r="D29" i="66"/>
  <c r="T22" i="66"/>
  <c r="T26" i="66"/>
  <c r="T18" i="66"/>
  <c r="S22" i="66"/>
  <c r="S18" i="66"/>
  <c r="AG30" i="66"/>
  <c r="AG31" i="66"/>
  <c r="H22" i="66"/>
  <c r="H18" i="66"/>
  <c r="N26" i="66"/>
  <c r="N22" i="66"/>
  <c r="N18" i="66"/>
  <c r="X22" i="66"/>
  <c r="X18" i="66"/>
  <c r="AD26" i="66"/>
  <c r="AD22" i="66"/>
  <c r="AD18" i="66"/>
  <c r="K18" i="66"/>
  <c r="K22" i="66"/>
  <c r="P30" i="66"/>
  <c r="P31" i="66"/>
  <c r="Q30" i="66"/>
  <c r="Q31" i="66"/>
  <c r="J22" i="66"/>
  <c r="L22" i="66"/>
  <c r="L18" i="66"/>
  <c r="R22" i="66"/>
  <c r="R18" i="66"/>
  <c r="R26" i="66"/>
  <c r="AB22" i="66"/>
  <c r="AB18" i="66"/>
  <c r="AH22" i="66"/>
  <c r="AH18" i="66"/>
  <c r="AH26" i="66"/>
  <c r="S30" i="66"/>
  <c r="S31" i="66"/>
  <c r="R30" i="66"/>
  <c r="R31" i="66"/>
  <c r="X31" i="66"/>
  <c r="J18" i="66"/>
  <c r="H26" i="66"/>
  <c r="P22" i="66"/>
  <c r="P18" i="66"/>
  <c r="P26" i="66"/>
  <c r="S26" i="66"/>
  <c r="AF22" i="66"/>
  <c r="AF18" i="66"/>
  <c r="AF26" i="66"/>
  <c r="K30" i="66"/>
  <c r="K31" i="66"/>
  <c r="W31" i="66"/>
  <c r="E54" i="56"/>
  <c r="E58" i="56"/>
  <c r="D30" i="66"/>
  <c r="D31" i="66"/>
  <c r="M53" i="112"/>
  <c r="M290" i="121"/>
  <c r="I52" i="112"/>
  <c r="J289" i="121" s="1"/>
  <c r="J54" i="112"/>
  <c r="K291" i="121" s="1"/>
  <c r="M29" i="112"/>
  <c r="M279" i="121" s="1"/>
  <c r="N280" i="121"/>
  <c r="D52" i="112"/>
  <c r="E289" i="121"/>
  <c r="N36" i="112"/>
  <c r="N282" i="121"/>
  <c r="M27" i="112"/>
  <c r="M277" i="121"/>
  <c r="D54" i="56"/>
  <c r="D58" i="56"/>
  <c r="G632" i="115"/>
  <c r="G118" i="115"/>
  <c r="C677" i="115"/>
  <c r="C631" i="115"/>
  <c r="C528" i="115"/>
  <c r="C632" i="115"/>
  <c r="C529" i="115"/>
  <c r="C530" i="115"/>
  <c r="C633" i="115"/>
  <c r="C634" i="115"/>
  <c r="C531" i="115"/>
  <c r="C635" i="115"/>
  <c r="C532" i="115"/>
  <c r="C636" i="115"/>
  <c r="C533" i="115"/>
  <c r="C534" i="115"/>
  <c r="C637" i="115"/>
  <c r="C638" i="115"/>
  <c r="C535" i="115"/>
  <c r="C639" i="115"/>
  <c r="C536" i="115"/>
  <c r="C640" i="115"/>
  <c r="C537" i="115"/>
  <c r="C641" i="115"/>
  <c r="C538" i="115"/>
  <c r="C642" i="115"/>
  <c r="C539" i="115"/>
  <c r="C643" i="115"/>
  <c r="C540" i="115"/>
  <c r="C644" i="115"/>
  <c r="C541" i="115"/>
  <c r="C646" i="115"/>
  <c r="C543" i="115"/>
  <c r="C647" i="115"/>
  <c r="C544" i="115"/>
  <c r="C648" i="115"/>
  <c r="C545" i="115"/>
  <c r="C546" i="115"/>
  <c r="C649" i="115"/>
  <c r="C650" i="115"/>
  <c r="C547" i="115"/>
  <c r="C651" i="115"/>
  <c r="C548" i="115"/>
  <c r="C652" i="115"/>
  <c r="C549" i="115"/>
  <c r="C550" i="115"/>
  <c r="C653" i="115"/>
  <c r="C654" i="115"/>
  <c r="C551" i="115"/>
  <c r="C655" i="115"/>
  <c r="C552" i="115"/>
  <c r="C449" i="115"/>
  <c r="C656" i="115"/>
  <c r="C553" i="115"/>
  <c r="C657" i="115"/>
  <c r="C554" i="115"/>
  <c r="C658" i="115"/>
  <c r="C555" i="115"/>
  <c r="C659" i="115"/>
  <c r="C556" i="115"/>
  <c r="C453" i="115"/>
  <c r="C660" i="115"/>
  <c r="C557" i="115"/>
  <c r="C662" i="115"/>
  <c r="C559" i="115"/>
  <c r="C663" i="115"/>
  <c r="C560" i="115"/>
  <c r="C457" i="115"/>
  <c r="C664" i="115"/>
  <c r="C561" i="115"/>
  <c r="C562" i="115"/>
  <c r="C665" i="115"/>
  <c r="C666" i="115"/>
  <c r="C563" i="115"/>
  <c r="C667" i="115"/>
  <c r="C564" i="115"/>
  <c r="C461" i="115"/>
  <c r="C668" i="115"/>
  <c r="C565" i="115"/>
  <c r="C566" i="115"/>
  <c r="C669" i="115"/>
  <c r="C670" i="115"/>
  <c r="C567" i="115"/>
  <c r="C661" i="115"/>
  <c r="C700" i="115"/>
  <c r="C597" i="115"/>
  <c r="C702" i="115"/>
  <c r="C599" i="115"/>
  <c r="C703" i="115"/>
  <c r="C600" i="115"/>
  <c r="C704" i="115"/>
  <c r="C601" i="115"/>
  <c r="C706" i="115"/>
  <c r="C603" i="115"/>
  <c r="C707" i="115"/>
  <c r="C604" i="115"/>
  <c r="C708" i="115"/>
  <c r="C605" i="115"/>
  <c r="C710" i="115"/>
  <c r="C607" i="115"/>
  <c r="C711" i="115"/>
  <c r="C608" i="115"/>
  <c r="C712" i="115"/>
  <c r="C609" i="115"/>
  <c r="C714" i="115"/>
  <c r="C611" i="115"/>
  <c r="C715" i="115"/>
  <c r="C612" i="115"/>
  <c r="C716" i="115"/>
  <c r="C613" i="115"/>
  <c r="C718" i="115"/>
  <c r="C615" i="115"/>
  <c r="C719" i="115"/>
  <c r="C616" i="115"/>
  <c r="C720" i="115"/>
  <c r="C617" i="115"/>
  <c r="C722" i="115"/>
  <c r="C619" i="115"/>
  <c r="C723" i="115"/>
  <c r="C620" i="115"/>
  <c r="C724" i="115"/>
  <c r="C621" i="115"/>
  <c r="C726" i="115"/>
  <c r="C623" i="115"/>
  <c r="C727" i="115"/>
  <c r="C624" i="115"/>
  <c r="C728" i="115"/>
  <c r="C625" i="115"/>
  <c r="C730" i="115"/>
  <c r="C627" i="115"/>
  <c r="G228" i="115"/>
  <c r="G539" i="115"/>
  <c r="G331" i="115"/>
  <c r="G642" i="115"/>
  <c r="G125" i="115"/>
  <c r="G439" i="115"/>
  <c r="G645" i="115"/>
  <c r="G231" i="115"/>
  <c r="C681" i="115"/>
  <c r="C697" i="115"/>
  <c r="C713" i="115"/>
  <c r="C729" i="115"/>
  <c r="G542" i="115"/>
  <c r="G659" i="115"/>
  <c r="G556" i="115"/>
  <c r="G142" i="115"/>
  <c r="G348" i="115"/>
  <c r="G457" i="115"/>
  <c r="G146" i="115"/>
  <c r="G663" i="115"/>
  <c r="G560" i="115"/>
  <c r="G667" i="115"/>
  <c r="G253" i="115"/>
  <c r="G461" i="115"/>
  <c r="G356" i="115"/>
  <c r="G564" i="115"/>
  <c r="G150" i="115"/>
  <c r="G257" i="115"/>
  <c r="G154" i="115"/>
  <c r="G671" i="115"/>
  <c r="G568" i="115"/>
  <c r="G465" i="115"/>
  <c r="G572" i="115"/>
  <c r="G364" i="115"/>
  <c r="G158" i="115"/>
  <c r="G261" i="115"/>
  <c r="G469" i="115"/>
  <c r="G473" i="115"/>
  <c r="G162" i="115"/>
  <c r="G679" i="115"/>
  <c r="G576" i="115"/>
  <c r="G265" i="115"/>
  <c r="G683" i="115"/>
  <c r="G166" i="115"/>
  <c r="G580" i="115"/>
  <c r="G372" i="115"/>
  <c r="G269" i="115"/>
  <c r="G477" i="115"/>
  <c r="G481" i="115"/>
  <c r="G273" i="115"/>
  <c r="G170" i="115"/>
  <c r="G687" i="115"/>
  <c r="G584" i="115"/>
  <c r="G694" i="115"/>
  <c r="G383" i="115"/>
  <c r="G492" i="115"/>
  <c r="G181" i="115"/>
  <c r="G698" i="115"/>
  <c r="G595" i="115"/>
  <c r="G284" i="115"/>
  <c r="G702" i="115"/>
  <c r="G288" i="115"/>
  <c r="G496" i="115"/>
  <c r="G292" i="115"/>
  <c r="G500" i="115"/>
  <c r="G603" i="115"/>
  <c r="G395" i="115"/>
  <c r="G193" i="115"/>
  <c r="G399" i="115"/>
  <c r="G296" i="115"/>
  <c r="G504" i="115"/>
  <c r="G300" i="115"/>
  <c r="G611" i="115"/>
  <c r="G508" i="115"/>
  <c r="G403" i="115"/>
  <c r="G714" i="115"/>
  <c r="G197" i="115"/>
  <c r="G718" i="115"/>
  <c r="G615" i="115"/>
  <c r="G201" i="115"/>
  <c r="G407" i="115"/>
  <c r="G304" i="115"/>
  <c r="G512" i="115"/>
  <c r="G411" i="115"/>
  <c r="G722" i="115"/>
  <c r="G516" i="115"/>
  <c r="G205" i="115"/>
  <c r="G726" i="115"/>
  <c r="G623" i="115"/>
  <c r="G209" i="115"/>
  <c r="G729" i="115"/>
  <c r="G626" i="115"/>
  <c r="G315" i="115"/>
  <c r="G212" i="115"/>
  <c r="G523" i="115"/>
  <c r="G418" i="115"/>
  <c r="C685" i="115"/>
  <c r="C701" i="115"/>
  <c r="C717" i="115"/>
  <c r="G436" i="115"/>
  <c r="G128" i="115"/>
  <c r="G428" i="115"/>
  <c r="G531" i="115"/>
  <c r="G634" i="115"/>
  <c r="G323" i="115"/>
  <c r="G637" i="115"/>
  <c r="G120" i="115"/>
  <c r="G236" i="115"/>
  <c r="G339" i="115"/>
  <c r="G444" i="115"/>
  <c r="G133" i="115"/>
  <c r="G650" i="115"/>
  <c r="G239" i="115"/>
  <c r="G447" i="115"/>
  <c r="G342" i="115"/>
  <c r="G550" i="115"/>
  <c r="G653" i="115"/>
  <c r="G136" i="115"/>
  <c r="C465" i="115"/>
  <c r="C469" i="115"/>
  <c r="C473" i="115"/>
  <c r="C477" i="115"/>
  <c r="C568" i="115"/>
  <c r="C569" i="115"/>
  <c r="C570" i="115"/>
  <c r="C571" i="115"/>
  <c r="C572" i="115"/>
  <c r="C573" i="115"/>
  <c r="C575" i="115"/>
  <c r="C576" i="115"/>
  <c r="C577" i="115"/>
  <c r="C579" i="115"/>
  <c r="C580" i="115"/>
  <c r="C581" i="115"/>
  <c r="C583" i="115"/>
  <c r="C584" i="115"/>
  <c r="C585" i="115"/>
  <c r="C586" i="115"/>
  <c r="C587" i="115"/>
  <c r="C588" i="115"/>
  <c r="C589" i="115"/>
  <c r="C591" i="115"/>
  <c r="C592" i="115"/>
  <c r="C593" i="115"/>
  <c r="C595" i="115"/>
  <c r="C596" i="115"/>
  <c r="C705" i="115"/>
  <c r="C721" i="115"/>
  <c r="G334" i="115"/>
  <c r="G249" i="115"/>
  <c r="G654" i="115"/>
  <c r="G355" i="115"/>
  <c r="G555" i="115"/>
  <c r="G145" i="115"/>
  <c r="G701" i="115"/>
  <c r="G575" i="115"/>
  <c r="G717" i="115"/>
  <c r="G367" i="115"/>
  <c r="G165" i="115"/>
  <c r="G363" i="115"/>
  <c r="G563" i="115"/>
  <c r="G567" i="115"/>
  <c r="G169" i="115"/>
  <c r="G518" i="115"/>
  <c r="G359" i="115"/>
  <c r="G279" i="115"/>
  <c r="G433" i="115"/>
  <c r="G233" i="115"/>
  <c r="G651" i="115"/>
  <c r="G244" i="115"/>
  <c r="G571" i="115"/>
  <c r="G559" i="115"/>
  <c r="G161" i="115"/>
  <c r="G583" i="115"/>
  <c r="G398" i="115"/>
  <c r="G176" i="115"/>
  <c r="G675" i="115"/>
  <c r="G710" i="115"/>
  <c r="G375" i="115"/>
  <c r="G468" i="115"/>
  <c r="G305" i="115"/>
  <c r="D259" i="121"/>
  <c r="G253" i="121"/>
  <c r="X260" i="121"/>
  <c r="C51" i="112"/>
  <c r="C74" i="124"/>
  <c r="C77" i="124" s="1"/>
  <c r="D265" i="121" s="1"/>
  <c r="G74" i="124"/>
  <c r="G77" i="124" s="1"/>
  <c r="H265" i="121" s="1"/>
  <c r="H17" i="125"/>
  <c r="I74" i="124"/>
  <c r="F40" i="124"/>
  <c r="H33" i="125"/>
  <c r="D74" i="124"/>
  <c r="D77" i="124" s="1"/>
  <c r="E265" i="121" s="1"/>
  <c r="J74" i="124"/>
  <c r="J77" i="124" s="1"/>
  <c r="K265" i="121" s="1"/>
  <c r="F74" i="124"/>
  <c r="F77" i="124" s="1"/>
  <c r="G265" i="121" s="1"/>
  <c r="K112" i="141"/>
  <c r="K108" i="141" s="1"/>
  <c r="K103" i="141" s="1"/>
  <c r="H17" i="107"/>
  <c r="H74" i="124"/>
  <c r="S59" i="125"/>
  <c r="S47" i="125"/>
  <c r="C108" i="122" l="1"/>
  <c r="D108" i="122"/>
  <c r="E73" i="122"/>
  <c r="E78" i="122"/>
  <c r="E89" i="122"/>
  <c r="E76" i="125"/>
  <c r="E95" i="125"/>
  <c r="G76" i="125"/>
  <c r="D73" i="125"/>
  <c r="D92" i="125"/>
  <c r="D70" i="125"/>
  <c r="E89" i="125"/>
  <c r="F20" i="125"/>
  <c r="I89" i="125"/>
  <c r="J89" i="125"/>
  <c r="I70" i="125"/>
  <c r="E70" i="125"/>
  <c r="J70" i="125"/>
  <c r="D89" i="125"/>
  <c r="C89" i="125"/>
  <c r="AU43" i="124"/>
  <c r="F75" i="125" s="1"/>
  <c r="C80" i="125"/>
  <c r="E100" i="125"/>
  <c r="C100" i="125"/>
  <c r="E80" i="125"/>
  <c r="I80" i="125"/>
  <c r="D80" i="125"/>
  <c r="J100" i="125"/>
  <c r="J80" i="125"/>
  <c r="I100" i="125"/>
  <c r="D100" i="125"/>
  <c r="G96" i="125"/>
  <c r="J96" i="125" s="1"/>
  <c r="CH50" i="124"/>
  <c r="CQ59" i="124"/>
  <c r="F246" i="121" s="1"/>
  <c r="AY59" i="124"/>
  <c r="BK64" i="124"/>
  <c r="E92" i="125"/>
  <c r="E73" i="125"/>
  <c r="AU40" i="124"/>
  <c r="F74" i="125" s="1"/>
  <c r="BS64" i="124"/>
  <c r="C99" i="125"/>
  <c r="I99" i="125"/>
  <c r="C79" i="125"/>
  <c r="J79" i="125"/>
  <c r="D79" i="125"/>
  <c r="E99" i="125"/>
  <c r="D99" i="125"/>
  <c r="I79" i="125"/>
  <c r="J99" i="125"/>
  <c r="E79" i="125"/>
  <c r="K41" i="127"/>
  <c r="K121" i="127"/>
  <c r="L41" i="127"/>
  <c r="L121" i="127"/>
  <c r="M41" i="127"/>
  <c r="M121" i="127"/>
  <c r="G41" i="127"/>
  <c r="G121" i="127"/>
  <c r="H41" i="127"/>
  <c r="H121" i="127"/>
  <c r="F41" i="127"/>
  <c r="F121" i="127"/>
  <c r="J41" i="127"/>
  <c r="J121" i="127"/>
  <c r="N41" i="127"/>
  <c r="N121" i="127"/>
  <c r="I41" i="127"/>
  <c r="I121" i="127"/>
  <c r="M73" i="127"/>
  <c r="L73" i="127"/>
  <c r="N64" i="127"/>
  <c r="N67" i="127" s="1"/>
  <c r="N68" i="127" s="1"/>
  <c r="N80" i="127" s="1"/>
  <c r="L64" i="127"/>
  <c r="L67" i="127" s="1"/>
  <c r="M64" i="127"/>
  <c r="M67" i="127" s="1"/>
  <c r="E41" i="127"/>
  <c r="M72" i="127"/>
  <c r="L72" i="127"/>
  <c r="T38" i="123"/>
  <c r="AF38" i="123"/>
  <c r="E103" i="56"/>
  <c r="E38" i="123"/>
  <c r="AB130" i="123"/>
  <c r="AC130" i="123" s="1"/>
  <c r="D191" i="121" s="1"/>
  <c r="AB120" i="123"/>
  <c r="AB87" i="123"/>
  <c r="AC87" i="123" s="1"/>
  <c r="D163" i="121" s="1"/>
  <c r="AB64" i="123"/>
  <c r="AC64" i="123" s="1"/>
  <c r="D140" i="121" s="1"/>
  <c r="AB55" i="123"/>
  <c r="AC55" i="123" s="1"/>
  <c r="D131" i="121" s="1"/>
  <c r="AB42" i="123"/>
  <c r="AC42" i="123" s="1"/>
  <c r="D120" i="121" s="1"/>
  <c r="AB31" i="123"/>
  <c r="AC31" i="123" s="1"/>
  <c r="D109" i="121" s="1"/>
  <c r="CQ56" i="124"/>
  <c r="F243" i="121" s="1"/>
  <c r="CP62" i="124"/>
  <c r="D249" i="121" s="1"/>
  <c r="CQ39" i="124"/>
  <c r="F229" i="121" s="1"/>
  <c r="CQ60" i="124"/>
  <c r="F247" i="121" s="1"/>
  <c r="G33" i="125"/>
  <c r="CP36" i="124"/>
  <c r="CG64" i="124"/>
  <c r="CP60" i="124"/>
  <c r="D247" i="121" s="1"/>
  <c r="CP56" i="124"/>
  <c r="D243" i="121" s="1"/>
  <c r="CQ61" i="124"/>
  <c r="F248" i="121" s="1"/>
  <c r="G34" i="125"/>
  <c r="CQ55" i="124"/>
  <c r="F242" i="121" s="1"/>
  <c r="CP61" i="124"/>
  <c r="D248" i="121" s="1"/>
  <c r="Q96" i="125"/>
  <c r="L96" i="125"/>
  <c r="U96" i="125" s="1"/>
  <c r="CQ62" i="124"/>
  <c r="F249" i="121" s="1"/>
  <c r="H29" i="125"/>
  <c r="AY26" i="124"/>
  <c r="CQ26" i="124" s="1"/>
  <c r="F216" i="121" s="1"/>
  <c r="J259" i="121"/>
  <c r="AY37" i="124"/>
  <c r="G71" i="125" s="1"/>
  <c r="L256" i="121"/>
  <c r="J252" i="121"/>
  <c r="F256" i="121"/>
  <c r="W260" i="121"/>
  <c r="K252" i="121"/>
  <c r="U255" i="121"/>
  <c r="AV57" i="124"/>
  <c r="D253" i="121"/>
  <c r="L35" i="124"/>
  <c r="L24" i="124"/>
  <c r="O252" i="121"/>
  <c r="R259" i="121"/>
  <c r="F252" i="121"/>
  <c r="M259" i="121"/>
  <c r="BJ16" i="124"/>
  <c r="K256" i="121"/>
  <c r="O256" i="121"/>
  <c r="Y260" i="121"/>
  <c r="G256" i="121"/>
  <c r="AI16" i="124"/>
  <c r="V260" i="121"/>
  <c r="AY33" i="124"/>
  <c r="CQ33" i="124" s="1"/>
  <c r="L255" i="121"/>
  <c r="O254" i="121"/>
  <c r="S254" i="121"/>
  <c r="F255" i="121"/>
  <c r="M256" i="121"/>
  <c r="O253" i="121"/>
  <c r="S259" i="121"/>
  <c r="H254" i="121"/>
  <c r="V252" i="121"/>
  <c r="I260" i="121"/>
  <c r="E254" i="121"/>
  <c r="Y253" i="121"/>
  <c r="AL260" i="121"/>
  <c r="AX57" i="124"/>
  <c r="E252" i="121"/>
  <c r="I256" i="121"/>
  <c r="J256" i="121"/>
  <c r="AP57" i="124"/>
  <c r="W57" i="124"/>
  <c r="H260" i="121"/>
  <c r="D57" i="124"/>
  <c r="AW57" i="124"/>
  <c r="X254" i="121"/>
  <c r="J260" i="121"/>
  <c r="X255" i="121"/>
  <c r="H253" i="121"/>
  <c r="I253" i="121"/>
  <c r="Q254" i="121"/>
  <c r="AU54" i="124"/>
  <c r="J253" i="121"/>
  <c r="G252" i="121"/>
  <c r="AJ64" i="124"/>
  <c r="AW16" i="124"/>
  <c r="AV16" i="124"/>
  <c r="I259" i="121"/>
  <c r="I254" i="121"/>
  <c r="AE16" i="124"/>
  <c r="AW19" i="124"/>
  <c r="M255" i="121"/>
  <c r="L23" i="124"/>
  <c r="G254" i="121"/>
  <c r="L254" i="121"/>
  <c r="G260" i="121"/>
  <c r="Q259" i="121"/>
  <c r="H259" i="121"/>
  <c r="AU24" i="124"/>
  <c r="CP24" i="124" s="1"/>
  <c r="Q255" i="121"/>
  <c r="U254" i="121"/>
  <c r="E43" i="124"/>
  <c r="Q252" i="121"/>
  <c r="T252" i="121"/>
  <c r="Q253" i="121"/>
  <c r="H33" i="124"/>
  <c r="V259" i="121"/>
  <c r="P256" i="121"/>
  <c r="Q256" i="121"/>
  <c r="T254" i="121"/>
  <c r="R79" i="125"/>
  <c r="R260" i="121"/>
  <c r="R254" i="121"/>
  <c r="Z260" i="121"/>
  <c r="D260" i="121"/>
  <c r="I16" i="124"/>
  <c r="CP44" i="124"/>
  <c r="J40" i="124"/>
  <c r="M40" i="124"/>
  <c r="N64" i="124"/>
  <c r="S40" i="124"/>
  <c r="H252" i="121"/>
  <c r="F254" i="121"/>
  <c r="R252" i="121"/>
  <c r="O259" i="121"/>
  <c r="Z259" i="121"/>
  <c r="AU27" i="124"/>
  <c r="CP27" i="124" s="1"/>
  <c r="F43" i="124"/>
  <c r="AZ57" i="124"/>
  <c r="H78" i="125" s="1"/>
  <c r="H19" i="125"/>
  <c r="M19" i="124"/>
  <c r="CP59" i="124"/>
  <c r="AQ57" i="124"/>
  <c r="L33" i="124"/>
  <c r="AU21" i="124"/>
  <c r="CP21" i="124" s="1"/>
  <c r="J16" i="124"/>
  <c r="AP16" i="124"/>
  <c r="C43" i="124"/>
  <c r="W259" i="121"/>
  <c r="D252" i="121"/>
  <c r="M260" i="121"/>
  <c r="AY30" i="124"/>
  <c r="CQ30" i="124" s="1"/>
  <c r="L259" i="121"/>
  <c r="E259" i="121"/>
  <c r="P252" i="121"/>
  <c r="W252" i="121"/>
  <c r="P253" i="121"/>
  <c r="P254" i="121"/>
  <c r="P255" i="121"/>
  <c r="E260" i="121"/>
  <c r="H48" i="124"/>
  <c r="CQ48" i="124"/>
  <c r="H36" i="124"/>
  <c r="C70" i="125" s="1"/>
  <c r="H20" i="124"/>
  <c r="G16" i="124"/>
  <c r="CP42" i="124"/>
  <c r="AU32" i="124"/>
  <c r="CP32" i="124" s="1"/>
  <c r="AU20" i="124"/>
  <c r="CP20" i="124" s="1"/>
  <c r="T255" i="121"/>
  <c r="S255" i="121"/>
  <c r="AY21" i="124"/>
  <c r="CQ21" i="124" s="1"/>
  <c r="AY38" i="124"/>
  <c r="G72" i="125" s="1"/>
  <c r="X259" i="121"/>
  <c r="L30" i="124"/>
  <c r="K259" i="121"/>
  <c r="L59" i="124"/>
  <c r="I57" i="124"/>
  <c r="S43" i="124"/>
  <c r="G259" i="121"/>
  <c r="N252" i="121"/>
  <c r="R253" i="121"/>
  <c r="N254" i="121"/>
  <c r="N256" i="121"/>
  <c r="U259" i="121"/>
  <c r="K255" i="121"/>
  <c r="L21" i="124"/>
  <c r="L42" i="124"/>
  <c r="W40" i="124"/>
  <c r="AK64" i="124"/>
  <c r="G40" i="124"/>
  <c r="Y259" i="121"/>
  <c r="AL259" i="121"/>
  <c r="X252" i="121"/>
  <c r="X256" i="121"/>
  <c r="Q260" i="121"/>
  <c r="T259" i="121"/>
  <c r="S260" i="121"/>
  <c r="AK259" i="121"/>
  <c r="L260" i="121"/>
  <c r="P260" i="121"/>
  <c r="F260" i="121"/>
  <c r="H22" i="125"/>
  <c r="CP41" i="124"/>
  <c r="AU38" i="124"/>
  <c r="F72" i="125" s="1"/>
  <c r="AU18" i="124"/>
  <c r="CP18" i="124" s="1"/>
  <c r="U252" i="121"/>
  <c r="U256" i="121"/>
  <c r="T256" i="121"/>
  <c r="S252" i="121"/>
  <c r="S256" i="121"/>
  <c r="AY17" i="124"/>
  <c r="CQ17" i="124" s="1"/>
  <c r="BJ19" i="124"/>
  <c r="AY32" i="124"/>
  <c r="CQ32" i="124" s="1"/>
  <c r="CQ41" i="124"/>
  <c r="CQ47" i="124"/>
  <c r="K254" i="121"/>
  <c r="J254" i="121"/>
  <c r="L32" i="124"/>
  <c r="K260" i="121"/>
  <c r="V64" i="124"/>
  <c r="L17" i="124"/>
  <c r="L26" i="124"/>
  <c r="L41" i="124"/>
  <c r="W43" i="124"/>
  <c r="K57" i="124"/>
  <c r="K40" i="124"/>
  <c r="J43" i="124"/>
  <c r="AX19" i="124"/>
  <c r="BF16" i="124"/>
  <c r="BF57" i="124"/>
  <c r="R64" i="124"/>
  <c r="S19" i="124"/>
  <c r="H30" i="124"/>
  <c r="E253" i="121"/>
  <c r="M254" i="121"/>
  <c r="G255" i="121"/>
  <c r="N253" i="121"/>
  <c r="R255" i="121"/>
  <c r="R256" i="121"/>
  <c r="Y255" i="121"/>
  <c r="F16" i="124"/>
  <c r="J255" i="121"/>
  <c r="L27" i="124"/>
  <c r="K43" i="124"/>
  <c r="K16" i="124"/>
  <c r="BF43" i="124"/>
  <c r="AZ16" i="124"/>
  <c r="L37" i="124"/>
  <c r="G57" i="124"/>
  <c r="L48" i="124"/>
  <c r="N259" i="121"/>
  <c r="I255" i="121"/>
  <c r="N255" i="121"/>
  <c r="H256" i="121"/>
  <c r="L252" i="121"/>
  <c r="F253" i="121"/>
  <c r="M253" i="121"/>
  <c r="D255" i="121"/>
  <c r="H255" i="121"/>
  <c r="E256" i="121"/>
  <c r="AY24" i="124"/>
  <c r="CQ24" i="124" s="1"/>
  <c r="O255" i="121"/>
  <c r="N260" i="121"/>
  <c r="L38" i="124"/>
  <c r="H18" i="125"/>
  <c r="CQ42" i="124"/>
  <c r="CQ44" i="124"/>
  <c r="AU58" i="124"/>
  <c r="D226" i="121"/>
  <c r="AY58" i="124"/>
  <c r="CQ58" i="124" s="1"/>
  <c r="L47" i="124"/>
  <c r="BU16" i="124"/>
  <c r="AY20" i="124"/>
  <c r="CQ20" i="124" s="1"/>
  <c r="AR16" i="124"/>
  <c r="AU33" i="124"/>
  <c r="CP33" i="124" s="1"/>
  <c r="AT57" i="124"/>
  <c r="D242" i="121"/>
  <c r="AU37" i="124"/>
  <c r="F71" i="125" s="1"/>
  <c r="AU35" i="124"/>
  <c r="F69" i="125" s="1"/>
  <c r="AU26" i="124"/>
  <c r="CP26" i="124" s="1"/>
  <c r="AQ19" i="124"/>
  <c r="AT16" i="124"/>
  <c r="I43" i="124"/>
  <c r="I19" i="124"/>
  <c r="L54" i="124"/>
  <c r="BJ43" i="124"/>
  <c r="AY43" i="124" s="1"/>
  <c r="G75" i="125" s="1"/>
  <c r="BJ40" i="124"/>
  <c r="AY40" i="124" s="1"/>
  <c r="G74" i="125" s="1"/>
  <c r="H54" i="124"/>
  <c r="C40" i="124"/>
  <c r="G43" i="124"/>
  <c r="AH64" i="124"/>
  <c r="AF64" i="124"/>
  <c r="W16" i="124"/>
  <c r="AB76" i="123"/>
  <c r="AC76" i="123" s="1"/>
  <c r="D152"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CQ18" i="124" s="1"/>
  <c r="BJ57" i="124"/>
  <c r="X64" i="124"/>
  <c r="AC64" i="124"/>
  <c r="AB64" i="124"/>
  <c r="M43" i="124"/>
  <c r="M16" i="124"/>
  <c r="AV19" i="124"/>
  <c r="AZ19" i="124"/>
  <c r="BF40" i="124"/>
  <c r="BQ16" i="124"/>
  <c r="BQ19" i="124"/>
  <c r="BQ64" i="124" s="1"/>
  <c r="AA64" i="124"/>
  <c r="CP48" i="124"/>
  <c r="D43" i="124"/>
  <c r="H39" i="124"/>
  <c r="H37" i="124"/>
  <c r="H29" i="124"/>
  <c r="H26" i="124"/>
  <c r="H23" i="124"/>
  <c r="H18" i="124"/>
  <c r="D16" i="124"/>
  <c r="J57" i="124"/>
  <c r="J19" i="124"/>
  <c r="AU23" i="124"/>
  <c r="CP23" i="124" s="1"/>
  <c r="W19" i="124"/>
  <c r="H35" i="124"/>
  <c r="AY23" i="124"/>
  <c r="CQ23" i="124" s="1"/>
  <c r="H77" i="124"/>
  <c r="I265" i="121" s="1"/>
  <c r="C252" i="121"/>
  <c r="CP47" i="124"/>
  <c r="AY54" i="124"/>
  <c r="G77" i="125" s="1"/>
  <c r="BH64" i="124"/>
  <c r="H42" i="124"/>
  <c r="S16" i="124"/>
  <c r="E57" i="124"/>
  <c r="AU17" i="124"/>
  <c r="N72" i="127"/>
  <c r="E57" i="127"/>
  <c r="D110" i="125"/>
  <c r="N73" i="127"/>
  <c r="N70" i="127"/>
  <c r="AE19" i="124"/>
  <c r="H50" i="118"/>
  <c r="H19" i="121" s="1"/>
  <c r="X253" i="121"/>
  <c r="Y254" i="121"/>
  <c r="CM64" i="124"/>
  <c r="H24" i="124"/>
  <c r="O64" i="124"/>
  <c r="AS57" i="124"/>
  <c r="M252" i="121"/>
  <c r="D254" i="121"/>
  <c r="E255" i="121"/>
  <c r="W253" i="121"/>
  <c r="W254" i="121"/>
  <c r="W255" i="121"/>
  <c r="W256" i="121"/>
  <c r="P259" i="121"/>
  <c r="U260" i="121"/>
  <c r="AR57" i="124"/>
  <c r="F19" i="124"/>
  <c r="H45" i="124"/>
  <c r="H32" i="124"/>
  <c r="CI52" i="124"/>
  <c r="U253" i="121"/>
  <c r="T253" i="121"/>
  <c r="S253" i="121"/>
  <c r="AY27" i="124"/>
  <c r="CQ27" i="124" s="1"/>
  <c r="AX16" i="124"/>
  <c r="AS19" i="124"/>
  <c r="I40" i="124"/>
  <c r="BG64" i="124"/>
  <c r="AI19" i="124"/>
  <c r="L20" i="124"/>
  <c r="L58" i="124"/>
  <c r="AI57" i="124"/>
  <c r="T64" i="124"/>
  <c r="L36" i="124"/>
  <c r="L45" i="124"/>
  <c r="P64" i="124"/>
  <c r="F259" i="121"/>
  <c r="V253" i="121"/>
  <c r="V254" i="121"/>
  <c r="V255" i="121"/>
  <c r="V256" i="121"/>
  <c r="Y256" i="121"/>
  <c r="T260" i="121"/>
  <c r="AJ260" i="121"/>
  <c r="AR19" i="124"/>
  <c r="E19" i="124"/>
  <c r="S57" i="124"/>
  <c r="O260" i="121"/>
  <c r="AE57" i="124"/>
  <c r="Z64" i="124"/>
  <c r="G19" i="124"/>
  <c r="C16" i="124"/>
  <c r="H17" i="124"/>
  <c r="K253" i="121"/>
  <c r="AG64" i="124"/>
  <c r="Q64" i="124"/>
  <c r="AD64" i="124"/>
  <c r="H41" i="124"/>
  <c r="C19" i="124"/>
  <c r="M57" i="124"/>
  <c r="AP19" i="124"/>
  <c r="I77" i="124"/>
  <c r="J265" i="121" s="1"/>
  <c r="BD64" i="124"/>
  <c r="H38" i="124"/>
  <c r="H58" i="124"/>
  <c r="C57" i="124"/>
  <c r="D19" i="124"/>
  <c r="L44" i="124"/>
  <c r="BB64" i="124"/>
  <c r="E40" i="124"/>
  <c r="H47" i="124"/>
  <c r="AU29" i="124"/>
  <c r="CP29" i="124" s="1"/>
  <c r="AT19" i="124"/>
  <c r="AQ16" i="124"/>
  <c r="BU19" i="124"/>
  <c r="BU64" i="124" s="1"/>
  <c r="AY29" i="124"/>
  <c r="CQ29" i="124" s="1"/>
  <c r="AS16" i="124"/>
  <c r="D40" i="124"/>
  <c r="H59" i="124"/>
  <c r="AU30" i="124"/>
  <c r="CP30" i="124" s="1"/>
  <c r="H44" i="124"/>
  <c r="H27" i="124"/>
  <c r="I252" i="121"/>
  <c r="H21" i="124"/>
  <c r="BI64" i="124"/>
  <c r="BF19" i="124"/>
  <c r="L253" i="121"/>
  <c r="D256" i="121"/>
  <c r="Y252" i="121"/>
  <c r="AY36" i="124"/>
  <c r="G70" i="125" s="1"/>
  <c r="G20" i="125" s="1"/>
  <c r="BA64" i="124"/>
  <c r="CK64" i="124"/>
  <c r="BC64" i="124"/>
  <c r="AY35" i="124"/>
  <c r="G69" i="125" s="1"/>
  <c r="CN64" i="124"/>
  <c r="BE64" i="124"/>
  <c r="H25" i="125"/>
  <c r="Y64" i="124"/>
  <c r="AK260" i="121"/>
  <c r="CJ64" i="124"/>
  <c r="CL64" i="124"/>
  <c r="AJ259" i="121"/>
  <c r="CO64" i="124"/>
  <c r="C255" i="121"/>
  <c r="C259" i="121"/>
  <c r="C256" i="121"/>
  <c r="C239" i="121"/>
  <c r="C254" i="121"/>
  <c r="C215" i="121"/>
  <c r="M19" i="112"/>
  <c r="M269" i="121" s="1"/>
  <c r="N19" i="112"/>
  <c r="N269" i="121" s="1"/>
  <c r="M26" i="112"/>
  <c r="M276" i="121" s="1"/>
  <c r="N23" i="112"/>
  <c r="N273" i="121" s="1"/>
  <c r="N21" i="112"/>
  <c r="N271" i="121" s="1"/>
  <c r="N26" i="112"/>
  <c r="N276" i="121" s="1"/>
  <c r="M36" i="125"/>
  <c r="L25" i="112"/>
  <c r="L275" i="121" s="1"/>
  <c r="O26" i="112"/>
  <c r="O276" i="121" s="1"/>
  <c r="H52" i="112"/>
  <c r="I289" i="121" s="1"/>
  <c r="E52" i="112"/>
  <c r="F289" i="121" s="1"/>
  <c r="M21" i="112"/>
  <c r="M271" i="121" s="1"/>
  <c r="P36" i="125"/>
  <c r="C57" i="1"/>
  <c r="D97" i="118" s="1"/>
  <c r="E116" i="118"/>
  <c r="E118" i="118" s="1"/>
  <c r="E37" i="121" s="1"/>
  <c r="P60" i="125"/>
  <c r="Z60" i="125" s="1"/>
  <c r="E93" i="118"/>
  <c r="E35" i="121" s="1"/>
  <c r="M60" i="125"/>
  <c r="V60" i="125" s="1"/>
  <c r="F7" i="30"/>
  <c r="F76" i="121" s="1"/>
  <c r="C65" i="1"/>
  <c r="D96" i="118"/>
  <c r="L50" i="125"/>
  <c r="U50" i="125" s="1"/>
  <c r="E104" i="56"/>
  <c r="E105" i="56" s="1"/>
  <c r="E66" i="1" s="1"/>
  <c r="D103" i="56"/>
  <c r="D104" i="56" s="1"/>
  <c r="F16" i="145"/>
  <c r="L16" i="145"/>
  <c r="I16" i="145"/>
  <c r="J16" i="145"/>
  <c r="G16" i="145"/>
  <c r="K16" i="145"/>
  <c r="M16" i="145"/>
  <c r="H16" i="145"/>
  <c r="H32" i="123"/>
  <c r="C26" i="123"/>
  <c r="D51" i="123"/>
  <c r="D50" i="123" s="1"/>
  <c r="J67" i="123"/>
  <c r="I45" i="123"/>
  <c r="AA67" i="123"/>
  <c r="AD51" i="123"/>
  <c r="AD50" i="123" s="1"/>
  <c r="Q59" i="125"/>
  <c r="AD32" i="123"/>
  <c r="AG26" i="123"/>
  <c r="AB126" i="123"/>
  <c r="AC126" i="123" s="1"/>
  <c r="D187" i="121" s="1"/>
  <c r="M129" i="123"/>
  <c r="AF32" i="123"/>
  <c r="AB141" i="123"/>
  <c r="Z32" i="123"/>
  <c r="AE78" i="123"/>
  <c r="P32" i="125"/>
  <c r="AB110" i="123"/>
  <c r="AB101" i="123"/>
  <c r="AC101" i="123" s="1"/>
  <c r="D173" i="121" s="1"/>
  <c r="AB88" i="123"/>
  <c r="AC88" i="123" s="1"/>
  <c r="D164" i="121" s="1"/>
  <c r="AB44" i="123"/>
  <c r="AB33" i="123"/>
  <c r="AC33" i="123" s="1"/>
  <c r="D111" i="121" s="1"/>
  <c r="M86" i="123"/>
  <c r="D49" i="125" s="1"/>
  <c r="D27" i="125" s="1"/>
  <c r="AB30" i="123"/>
  <c r="AC30" i="123" s="1"/>
  <c r="D108"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106" i="121" s="1"/>
  <c r="AB116" i="123"/>
  <c r="D38" i="123"/>
  <c r="AB119" i="123"/>
  <c r="AB41" i="123"/>
  <c r="AC41" i="123" s="1"/>
  <c r="D119" i="121" s="1"/>
  <c r="W74" i="123"/>
  <c r="F152" i="123"/>
  <c r="G202" i="121" s="1"/>
  <c r="K38" i="123"/>
  <c r="M59" i="125"/>
  <c r="V59" i="125" s="1"/>
  <c r="I134" i="123"/>
  <c r="AB118" i="123"/>
  <c r="AB84" i="123"/>
  <c r="AC84" i="123" s="1"/>
  <c r="D160" i="121" s="1"/>
  <c r="AB62" i="123"/>
  <c r="AC62" i="123" s="1"/>
  <c r="D138" i="121" s="1"/>
  <c r="AB53" i="123"/>
  <c r="AC53" i="123" s="1"/>
  <c r="D129" i="121" s="1"/>
  <c r="AB40" i="123"/>
  <c r="AC40" i="123" s="1"/>
  <c r="D118" i="121" s="1"/>
  <c r="Q38" i="123"/>
  <c r="Z38" i="123"/>
  <c r="AB136" i="123"/>
  <c r="AC136" i="123" s="1"/>
  <c r="D197" i="121" s="1"/>
  <c r="AB105" i="123"/>
  <c r="AC105" i="123" s="1"/>
  <c r="D177" i="121" s="1"/>
  <c r="AB83" i="123"/>
  <c r="AC83" i="123" s="1"/>
  <c r="D159" i="121" s="1"/>
  <c r="U78" i="123"/>
  <c r="I86" i="123"/>
  <c r="C49" i="125" s="1"/>
  <c r="C27" i="125" s="1"/>
  <c r="AF78" i="123"/>
  <c r="AB47" i="123"/>
  <c r="AC47" i="123" s="1"/>
  <c r="D124" i="121" s="1"/>
  <c r="AB133" i="123"/>
  <c r="AC133" i="123" s="1"/>
  <c r="D194" i="121" s="1"/>
  <c r="S38" i="123"/>
  <c r="AB72" i="123"/>
  <c r="AC72" i="123" s="1"/>
  <c r="D148" i="121" s="1"/>
  <c r="Z78" i="123"/>
  <c r="AB36" i="123"/>
  <c r="AC36" i="123" s="1"/>
  <c r="D114" i="121" s="1"/>
  <c r="AB60" i="123"/>
  <c r="AC60" i="123" s="1"/>
  <c r="D136" i="121" s="1"/>
  <c r="AA91" i="123"/>
  <c r="G51" i="125" s="1"/>
  <c r="AA134" i="123"/>
  <c r="I80" i="123"/>
  <c r="I78" i="123" s="1"/>
  <c r="AB61" i="123"/>
  <c r="AC61" i="123" s="1"/>
  <c r="D137" i="121" s="1"/>
  <c r="AB52" i="123"/>
  <c r="AC52" i="123" s="1"/>
  <c r="D128" i="121" s="1"/>
  <c r="AF51" i="123"/>
  <c r="AF50" i="123" s="1"/>
  <c r="Y51" i="123"/>
  <c r="Y50" i="123" s="1"/>
  <c r="T51" i="123"/>
  <c r="T50" i="123" s="1"/>
  <c r="P59" i="125"/>
  <c r="Z59" i="125" s="1"/>
  <c r="K78" i="123"/>
  <c r="W67" i="123"/>
  <c r="E66" i="123"/>
  <c r="E74" i="123"/>
  <c r="AH67" i="123"/>
  <c r="M32" i="123"/>
  <c r="V67" i="123"/>
  <c r="AD67" i="123"/>
  <c r="AB103" i="123"/>
  <c r="AC103" i="123" s="1"/>
  <c r="D175" i="121" s="1"/>
  <c r="AB63" i="123"/>
  <c r="AC63" i="123" s="1"/>
  <c r="D139"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105" i="121" s="1"/>
  <c r="J78" i="123"/>
  <c r="W134" i="123"/>
  <c r="AB104" i="123"/>
  <c r="AC104" i="123" s="1"/>
  <c r="D176" i="121" s="1"/>
  <c r="AB37" i="123"/>
  <c r="AC37" i="123" s="1"/>
  <c r="D115" i="121" s="1"/>
  <c r="AA51" i="123"/>
  <c r="V51" i="123"/>
  <c r="V50" i="123" s="1"/>
  <c r="K51" i="123"/>
  <c r="K50" i="123" s="1"/>
  <c r="F51" i="123"/>
  <c r="F50" i="123" s="1"/>
  <c r="U26" i="123"/>
  <c r="Q26" i="123"/>
  <c r="L74" i="123"/>
  <c r="L65" i="123" s="1"/>
  <c r="R32" i="123"/>
  <c r="D26" i="123"/>
  <c r="S67" i="123"/>
  <c r="AF74" i="123"/>
  <c r="C66" i="123"/>
  <c r="G74" i="123"/>
  <c r="G152" i="123"/>
  <c r="H202" i="121" s="1"/>
  <c r="I74" i="123"/>
  <c r="Q61" i="125"/>
  <c r="G38" i="123"/>
  <c r="AE38" i="123"/>
  <c r="S78" i="123"/>
  <c r="AB73" i="123"/>
  <c r="AC73" i="123" s="1"/>
  <c r="D149" i="121" s="1"/>
  <c r="N78" i="123"/>
  <c r="AB48" i="123"/>
  <c r="AC48" i="123" s="1"/>
  <c r="D125" i="121" s="1"/>
  <c r="E117" i="123"/>
  <c r="AB70" i="123"/>
  <c r="AC70" i="123" s="1"/>
  <c r="D146" i="121" s="1"/>
  <c r="W121" i="123"/>
  <c r="AB114" i="123"/>
  <c r="Z117" i="123"/>
  <c r="AB135" i="123"/>
  <c r="AC135" i="123" s="1"/>
  <c r="D196" i="121" s="1"/>
  <c r="AB71" i="123"/>
  <c r="AC71" i="123" s="1"/>
  <c r="D147" i="121" s="1"/>
  <c r="AB54" i="123"/>
  <c r="AC54" i="123" s="1"/>
  <c r="D130" i="121" s="1"/>
  <c r="C38" i="123"/>
  <c r="V108" i="123"/>
  <c r="AA129" i="123"/>
  <c r="F108" i="123"/>
  <c r="AB75" i="123"/>
  <c r="AC75" i="123" s="1"/>
  <c r="D151" i="121" s="1"/>
  <c r="H149" i="123"/>
  <c r="AB49" i="123"/>
  <c r="W80" i="123"/>
  <c r="W78" i="123" s="1"/>
  <c r="W18" i="123"/>
  <c r="M28" i="125"/>
  <c r="R50" i="125"/>
  <c r="R108" i="123"/>
  <c r="AB19" i="123"/>
  <c r="AB125" i="123"/>
  <c r="AC125" i="123" s="1"/>
  <c r="D186" i="121" s="1"/>
  <c r="W45" i="123"/>
  <c r="AB56" i="123"/>
  <c r="AC56" i="123" s="1"/>
  <c r="D132" i="121" s="1"/>
  <c r="AB68" i="123"/>
  <c r="AC68" i="123" s="1"/>
  <c r="D144" i="121" s="1"/>
  <c r="AB131" i="123"/>
  <c r="AC131" i="123" s="1"/>
  <c r="D192" i="121" s="1"/>
  <c r="S51" i="125"/>
  <c r="J117" i="123"/>
  <c r="O50" i="125"/>
  <c r="Y50" i="125" s="1"/>
  <c r="O28" i="125"/>
  <c r="H117" i="123"/>
  <c r="E152" i="123"/>
  <c r="F202" i="121" s="1"/>
  <c r="I18" i="123"/>
  <c r="AB124" i="123"/>
  <c r="AC124" i="123" s="1"/>
  <c r="D185" i="121" s="1"/>
  <c r="AB106" i="123"/>
  <c r="AC106" i="123" s="1"/>
  <c r="D178" i="121" s="1"/>
  <c r="AB96" i="123"/>
  <c r="AB85" i="123"/>
  <c r="AC85" i="123" s="1"/>
  <c r="D161" i="121" s="1"/>
  <c r="M94" i="123"/>
  <c r="M134" i="123"/>
  <c r="AB46" i="123"/>
  <c r="AC46" i="123" s="1"/>
  <c r="D123" i="121" s="1"/>
  <c r="AB58" i="123"/>
  <c r="AC58" i="123" s="1"/>
  <c r="D134" i="121" s="1"/>
  <c r="AB89" i="123"/>
  <c r="AC89" i="123" s="1"/>
  <c r="D165" i="121" s="1"/>
  <c r="AB102" i="123"/>
  <c r="AC102" i="123" s="1"/>
  <c r="D174" i="121" s="1"/>
  <c r="F60" i="125"/>
  <c r="AB140" i="123"/>
  <c r="C100" i="123"/>
  <c r="AB43" i="123"/>
  <c r="AC43" i="123" s="1"/>
  <c r="D121" i="121" s="1"/>
  <c r="Q108" i="123"/>
  <c r="AB79" i="123"/>
  <c r="AD113" i="123"/>
  <c r="K117" i="123"/>
  <c r="AH108" i="123"/>
  <c r="I129" i="123"/>
  <c r="M61" i="125"/>
  <c r="V61" i="125" s="1"/>
  <c r="E100" i="123"/>
  <c r="S113" i="123"/>
  <c r="T117" i="123"/>
  <c r="AB122" i="123"/>
  <c r="AC122" i="123" s="1"/>
  <c r="D183" i="121" s="1"/>
  <c r="F59" i="125"/>
  <c r="F32" i="125" s="1"/>
  <c r="W139" i="123"/>
  <c r="U200" i="121" s="1"/>
  <c r="W39" i="123"/>
  <c r="AB22" i="123"/>
  <c r="AB137" i="123"/>
  <c r="AG117" i="123"/>
  <c r="AE117" i="123"/>
  <c r="V117" i="123"/>
  <c r="AA94" i="123"/>
  <c r="D152" i="123"/>
  <c r="E202"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202" i="121" s="1"/>
  <c r="AB90" i="123"/>
  <c r="AB29" i="123"/>
  <c r="AC29" i="123" s="1"/>
  <c r="D107" i="121" s="1"/>
  <c r="V38" i="123"/>
  <c r="AH38" i="123"/>
  <c r="P50" i="125"/>
  <c r="Z50" i="125" s="1"/>
  <c r="S50" i="125"/>
  <c r="AB69" i="123"/>
  <c r="AC69" i="123" s="1"/>
  <c r="D145" i="121" s="1"/>
  <c r="W129" i="123"/>
  <c r="AB81" i="123"/>
  <c r="AC81" i="123" s="1"/>
  <c r="D157" i="121" s="1"/>
  <c r="M80" i="123"/>
  <c r="M78" i="123" s="1"/>
  <c r="AB127" i="123"/>
  <c r="AC127" i="123" s="1"/>
  <c r="D188" i="121" s="1"/>
  <c r="X38" i="123"/>
  <c r="H38" i="123"/>
  <c r="AA45" i="123"/>
  <c r="AB21" i="123"/>
  <c r="M121" i="123"/>
  <c r="AA80" i="123"/>
  <c r="AA78" i="123" s="1"/>
  <c r="C152" i="123"/>
  <c r="D202" i="121" s="1"/>
  <c r="I91" i="123"/>
  <c r="C51" i="125" s="1"/>
  <c r="I39" i="123"/>
  <c r="M108" i="123"/>
  <c r="AB107" i="123"/>
  <c r="AB128" i="123"/>
  <c r="AC128" i="123" s="1"/>
  <c r="D189" i="121" s="1"/>
  <c r="G47" i="125"/>
  <c r="AB77" i="123"/>
  <c r="Q60" i="125"/>
  <c r="AB82" i="123"/>
  <c r="AC82" i="123" s="1"/>
  <c r="D158" i="121" s="1"/>
  <c r="E52" i="125"/>
  <c r="AB123" i="123"/>
  <c r="AC123" i="123" s="1"/>
  <c r="D184" i="121" s="1"/>
  <c r="AA121" i="123"/>
  <c r="W91" i="123"/>
  <c r="AB93" i="123"/>
  <c r="W57" i="123"/>
  <c r="AB109" i="123"/>
  <c r="AC109" i="123" s="1"/>
  <c r="D181" i="121" s="1"/>
  <c r="I61" i="125"/>
  <c r="R61" i="125"/>
  <c r="AB132" i="123"/>
  <c r="AC132" i="123" s="1"/>
  <c r="D193"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35"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113" i="121" s="1"/>
  <c r="G100" i="123"/>
  <c r="R100" i="123"/>
  <c r="H113" i="123"/>
  <c r="AB34" i="123"/>
  <c r="AC34" i="123" s="1"/>
  <c r="D112"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I11" i="145"/>
  <c r="H11" i="145"/>
  <c r="G11" i="145"/>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G73" i="122" l="1"/>
  <c r="G78" i="122"/>
  <c r="G101" i="125"/>
  <c r="J27" i="125"/>
  <c r="J90" i="125"/>
  <c r="I90" i="125"/>
  <c r="J71" i="125"/>
  <c r="I71" i="125"/>
  <c r="D71" i="125"/>
  <c r="E71" i="125"/>
  <c r="E90" i="125"/>
  <c r="D90" i="125"/>
  <c r="C90" i="125"/>
  <c r="C71" i="125"/>
  <c r="D95" i="125"/>
  <c r="D76" i="125"/>
  <c r="CP54" i="124"/>
  <c r="D241" i="121" s="1"/>
  <c r="F77" i="125"/>
  <c r="C95" i="125"/>
  <c r="C76" i="125"/>
  <c r="J93" i="125"/>
  <c r="C93" i="125"/>
  <c r="E74" i="125"/>
  <c r="D93" i="125"/>
  <c r="E93" i="125"/>
  <c r="J74" i="125"/>
  <c r="I74" i="125"/>
  <c r="I93" i="125"/>
  <c r="H68" i="125"/>
  <c r="H16" i="125" s="1"/>
  <c r="C92" i="125"/>
  <c r="C73" i="125"/>
  <c r="D91" i="125"/>
  <c r="I72" i="125"/>
  <c r="C72" i="125"/>
  <c r="I91" i="125"/>
  <c r="E72" i="125"/>
  <c r="E91" i="125"/>
  <c r="J91" i="125"/>
  <c r="J72" i="125"/>
  <c r="C91" i="125"/>
  <c r="D72" i="125"/>
  <c r="C88" i="125"/>
  <c r="J88" i="125"/>
  <c r="D88" i="125"/>
  <c r="E69" i="125"/>
  <c r="I69" i="125"/>
  <c r="C69" i="125"/>
  <c r="E88" i="125"/>
  <c r="D69" i="125"/>
  <c r="J69" i="125"/>
  <c r="I88" i="125"/>
  <c r="H67" i="125"/>
  <c r="J75" i="125"/>
  <c r="J94" i="125"/>
  <c r="I94" i="125"/>
  <c r="E75" i="125"/>
  <c r="E94" i="125"/>
  <c r="C94" i="125"/>
  <c r="I75" i="125"/>
  <c r="D75" i="125"/>
  <c r="S96" i="125"/>
  <c r="L68" i="127"/>
  <c r="L70" i="127"/>
  <c r="M68" i="127"/>
  <c r="M70" i="127"/>
  <c r="N75" i="127"/>
  <c r="N78" i="127" s="1"/>
  <c r="N97" i="127" s="1"/>
  <c r="G110" i="125" s="1"/>
  <c r="M110" i="125" s="1"/>
  <c r="N76" i="127"/>
  <c r="N79" i="127" s="1"/>
  <c r="G22" i="125"/>
  <c r="I49" i="125"/>
  <c r="I27" i="125" s="1"/>
  <c r="F27" i="125"/>
  <c r="L27" i="125" s="1"/>
  <c r="U27" i="125" s="1"/>
  <c r="G27" i="125"/>
  <c r="F33" i="125"/>
  <c r="M99" i="125"/>
  <c r="V99" i="125" s="1"/>
  <c r="P99" i="125"/>
  <c r="Z99" i="125" s="1"/>
  <c r="CP39" i="124"/>
  <c r="D229" i="121" s="1"/>
  <c r="R96" i="125"/>
  <c r="CP35" i="124"/>
  <c r="D225" i="121" s="1"/>
  <c r="CQ38" i="124"/>
  <c r="H31" i="125"/>
  <c r="P96" i="125"/>
  <c r="Z96" i="125" s="1"/>
  <c r="CP45" i="124"/>
  <c r="D235" i="121" s="1"/>
  <c r="CP37" i="124"/>
  <c r="D227" i="121" s="1"/>
  <c r="CQ54" i="124"/>
  <c r="F241" i="121" s="1"/>
  <c r="G29" i="125"/>
  <c r="CQ37" i="124"/>
  <c r="F227" i="121" s="1"/>
  <c r="CQ36" i="124"/>
  <c r="F226" i="121" s="1"/>
  <c r="CQ35" i="124"/>
  <c r="F225" i="121" s="1"/>
  <c r="G17" i="125"/>
  <c r="CP17" i="124"/>
  <c r="D207" i="121" s="1"/>
  <c r="CP38" i="124"/>
  <c r="D228" i="121" s="1"/>
  <c r="CQ45" i="124"/>
  <c r="F235" i="121" s="1"/>
  <c r="G25" i="125"/>
  <c r="M96" i="125"/>
  <c r="V96" i="125" s="1"/>
  <c r="E20" i="125"/>
  <c r="N20" i="125" s="1"/>
  <c r="C20" i="125"/>
  <c r="I20" i="125"/>
  <c r="CP58" i="124"/>
  <c r="D245" i="121" s="1"/>
  <c r="F34" i="125"/>
  <c r="M100" i="125"/>
  <c r="V100" i="125" s="1"/>
  <c r="P100" i="125"/>
  <c r="Z100" i="125" s="1"/>
  <c r="D34" i="125"/>
  <c r="M34" i="125" s="1"/>
  <c r="R101" i="125"/>
  <c r="Q47" i="125"/>
  <c r="G60" i="107"/>
  <c r="G103" i="107" s="1"/>
  <c r="G6" i="107" s="1"/>
  <c r="G109" i="125" s="1"/>
  <c r="S43" i="125"/>
  <c r="F223" i="121"/>
  <c r="F210" i="121"/>
  <c r="F207" i="121"/>
  <c r="D223" i="121"/>
  <c r="D213" i="121"/>
  <c r="F228" i="121"/>
  <c r="D214" i="121"/>
  <c r="AW64" i="124"/>
  <c r="F211" i="121"/>
  <c r="F208" i="121"/>
  <c r="D234" i="121"/>
  <c r="F220" i="121"/>
  <c r="F214" i="121"/>
  <c r="L40" i="124"/>
  <c r="D74" i="125" s="1"/>
  <c r="J64" i="124"/>
  <c r="J65" i="124" s="1"/>
  <c r="K64" i="124"/>
  <c r="K65" i="124" s="1"/>
  <c r="N70" i="125"/>
  <c r="W70" i="125" s="1"/>
  <c r="F232" i="121"/>
  <c r="F231" i="121"/>
  <c r="BF64" i="124"/>
  <c r="D210" i="121"/>
  <c r="F222" i="121"/>
  <c r="AV64" i="124"/>
  <c r="S64" i="124"/>
  <c r="D222" i="121"/>
  <c r="D237" i="121"/>
  <c r="F213" i="121"/>
  <c r="D208" i="121"/>
  <c r="AU16" i="124"/>
  <c r="F67" i="125" s="1"/>
  <c r="L16" i="124"/>
  <c r="AU57" i="124"/>
  <c r="F78" i="125" s="1"/>
  <c r="D211" i="121"/>
  <c r="D246" i="121"/>
  <c r="W64" i="124"/>
  <c r="AE64" i="124"/>
  <c r="AI64" i="124"/>
  <c r="D217" i="121"/>
  <c r="AY16" i="124"/>
  <c r="G67" i="125" s="1"/>
  <c r="D232" i="121"/>
  <c r="D238" i="121"/>
  <c r="BJ64" i="124"/>
  <c r="D216" i="121"/>
  <c r="F237" i="121"/>
  <c r="F234" i="121"/>
  <c r="D231" i="121"/>
  <c r="F238" i="121"/>
  <c r="M64" i="124"/>
  <c r="M65" i="124" s="1"/>
  <c r="AY57" i="124"/>
  <c r="G78" i="125" s="1"/>
  <c r="F245"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67" i="121" s="1"/>
  <c r="G52" i="125"/>
  <c r="C57" i="125"/>
  <c r="L47" i="125"/>
  <c r="U47" i="125" s="1"/>
  <c r="F56" i="125"/>
  <c r="O56" i="125" s="1"/>
  <c r="Y56" i="125" s="1"/>
  <c r="S52" i="125"/>
  <c r="W65" i="123"/>
  <c r="F46" i="125" s="1"/>
  <c r="M112" i="123"/>
  <c r="AZ64" i="124"/>
  <c r="H57" i="124"/>
  <c r="AX64" i="124"/>
  <c r="L43" i="124"/>
  <c r="D94" i="125" s="1"/>
  <c r="AT64" i="124"/>
  <c r="D219" i="121"/>
  <c r="C64" i="124"/>
  <c r="C65" i="124" s="1"/>
  <c r="R71" i="125"/>
  <c r="G64" i="124"/>
  <c r="G65" i="124" s="1"/>
  <c r="H24" i="125"/>
  <c r="F219" i="121"/>
  <c r="E64" i="124"/>
  <c r="E65" i="124" s="1"/>
  <c r="F217" i="121"/>
  <c r="D220" i="121"/>
  <c r="H16" i="124"/>
  <c r="L57" i="124"/>
  <c r="L19" i="124"/>
  <c r="AP64" i="124"/>
  <c r="AY19" i="124"/>
  <c r="G68" i="125" s="1"/>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N25" i="112"/>
  <c r="N275" i="121" s="1"/>
  <c r="M25" i="112"/>
  <c r="M275" i="121" s="1"/>
  <c r="I31" i="112"/>
  <c r="E31" i="112"/>
  <c r="K112" i="123"/>
  <c r="E68" i="1"/>
  <c r="E79" i="56"/>
  <c r="E80" i="56" s="1"/>
  <c r="E81" i="56" s="1"/>
  <c r="E82" i="56" s="1"/>
  <c r="E61" i="1" s="1"/>
  <c r="D105" i="56"/>
  <c r="D66" i="1" s="1"/>
  <c r="D68" i="1"/>
  <c r="D79" i="56"/>
  <c r="D80" i="56" s="1"/>
  <c r="E63" i="1"/>
  <c r="E59" i="56"/>
  <c r="E64" i="56" s="1"/>
  <c r="H25" i="123"/>
  <c r="I8" i="145"/>
  <c r="I7" i="145"/>
  <c r="H9" i="145"/>
  <c r="H8" i="145"/>
  <c r="I9" i="145"/>
  <c r="G9" i="145"/>
  <c r="G8" i="145"/>
  <c r="G10" i="145"/>
  <c r="I10" i="145"/>
  <c r="H7" i="145"/>
  <c r="G7" i="145"/>
  <c r="H10" i="145"/>
  <c r="J25" i="123"/>
  <c r="J23" i="123" s="1"/>
  <c r="C25" i="123"/>
  <c r="E112" i="123"/>
  <c r="I38" i="123"/>
  <c r="P51" i="125"/>
  <c r="Z51" i="125" s="1"/>
  <c r="AH25" i="123"/>
  <c r="N25" i="123"/>
  <c r="AB67" i="123"/>
  <c r="U25" i="123"/>
  <c r="I152" i="123"/>
  <c r="J202" i="121" s="1"/>
  <c r="AF25" i="123"/>
  <c r="F65" i="123"/>
  <c r="AD25" i="123"/>
  <c r="AA50" i="125"/>
  <c r="X25" i="123"/>
  <c r="AA65" i="123"/>
  <c r="AG25" i="123"/>
  <c r="AE99" i="123"/>
  <c r="Q51" i="125"/>
  <c r="AC97" i="123"/>
  <c r="D169"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202"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68"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53"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AA96" i="125" l="1"/>
  <c r="H81" i="125"/>
  <c r="I97" i="125"/>
  <c r="D97" i="125"/>
  <c r="I77" i="125"/>
  <c r="J77" i="125"/>
  <c r="C97" i="125"/>
  <c r="E97" i="125"/>
  <c r="D77" i="125"/>
  <c r="E77" i="125"/>
  <c r="C77" i="125"/>
  <c r="J97" i="125"/>
  <c r="G81" i="125"/>
  <c r="I86" i="125"/>
  <c r="I67" i="125"/>
  <c r="C86" i="125"/>
  <c r="D67" i="125"/>
  <c r="E67" i="125"/>
  <c r="E86" i="125"/>
  <c r="J86" i="125"/>
  <c r="C67" i="125"/>
  <c r="D86" i="125"/>
  <c r="J67" i="125"/>
  <c r="H15" i="125"/>
  <c r="H14" i="125" s="1"/>
  <c r="D68" i="125"/>
  <c r="E87" i="125"/>
  <c r="I87" i="125"/>
  <c r="E68" i="125"/>
  <c r="D87" i="125"/>
  <c r="J87" i="125"/>
  <c r="I68" i="125"/>
  <c r="J68" i="125"/>
  <c r="C68" i="125"/>
  <c r="C87" i="125"/>
  <c r="F81" i="125"/>
  <c r="I78" i="125"/>
  <c r="E98" i="125"/>
  <c r="C78" i="125"/>
  <c r="I98" i="125"/>
  <c r="I101" i="125" s="1"/>
  <c r="J98" i="125"/>
  <c r="J101" i="125" s="1"/>
  <c r="C98" i="125"/>
  <c r="J78" i="125"/>
  <c r="D98" i="125"/>
  <c r="E78" i="125"/>
  <c r="D78" i="125"/>
  <c r="O49" i="125"/>
  <c r="Y49" i="125" s="1"/>
  <c r="S49" i="125"/>
  <c r="AA49" i="125" s="1"/>
  <c r="M75" i="127"/>
  <c r="M78" i="127" s="1"/>
  <c r="M97" i="127" s="1"/>
  <c r="M80" i="127"/>
  <c r="M76" i="127"/>
  <c r="M79" i="127" s="1"/>
  <c r="J110" i="125"/>
  <c r="L80" i="127"/>
  <c r="L75" i="127"/>
  <c r="L78" i="127" s="1"/>
  <c r="L97" i="127" s="1"/>
  <c r="L76" i="127"/>
  <c r="L79" i="127" s="1"/>
  <c r="X96" i="125"/>
  <c r="P89" i="125"/>
  <c r="Z89" i="125" s="1"/>
  <c r="J20" i="125"/>
  <c r="P20" i="125" s="1"/>
  <c r="M89" i="125"/>
  <c r="V89" i="125" s="1"/>
  <c r="D20" i="125"/>
  <c r="M76" i="125"/>
  <c r="V76" i="125" s="1"/>
  <c r="G26" i="125"/>
  <c r="P26" i="125" s="1"/>
  <c r="CP40" i="124"/>
  <c r="D230"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CQ40" i="124"/>
  <c r="F230" i="121" s="1"/>
  <c r="C34" i="125"/>
  <c r="L34" i="125" s="1"/>
  <c r="Q80" i="125"/>
  <c r="X80" i="125" s="1"/>
  <c r="F22" i="125"/>
  <c r="G18" i="125"/>
  <c r="P71" i="125"/>
  <c r="Z71" i="125" s="1"/>
  <c r="F17" i="125"/>
  <c r="M88" i="125"/>
  <c r="V88" i="125" s="1"/>
  <c r="C17" i="125"/>
  <c r="P88" i="125"/>
  <c r="Z88" i="125" s="1"/>
  <c r="O69" i="125"/>
  <c r="Y69" i="125" s="1"/>
  <c r="F29" i="125"/>
  <c r="P97" i="125"/>
  <c r="Z97" i="125" s="1"/>
  <c r="M97" i="125"/>
  <c r="V97" i="125" s="1"/>
  <c r="F25" i="125"/>
  <c r="M95" i="125"/>
  <c r="V95" i="125" s="1"/>
  <c r="P95" i="125"/>
  <c r="Z95" i="125" s="1"/>
  <c r="J33" i="125"/>
  <c r="P33" i="125" s="1"/>
  <c r="P79" i="125"/>
  <c r="Z79" i="125" s="1"/>
  <c r="I33" i="125"/>
  <c r="O33" i="125" s="1"/>
  <c r="S79" i="125"/>
  <c r="AA79" i="125" s="1"/>
  <c r="CQ43" i="124"/>
  <c r="F233" i="121" s="1"/>
  <c r="G24" i="125"/>
  <c r="S100" i="125"/>
  <c r="AA100" i="125" s="1"/>
  <c r="O100" i="125"/>
  <c r="Y100" i="125" s="1"/>
  <c r="L89" i="125"/>
  <c r="U89" i="125" s="1"/>
  <c r="Q89" i="125"/>
  <c r="X89" i="125" s="1"/>
  <c r="O79" i="125"/>
  <c r="Y79" i="125" s="1"/>
  <c r="Q99" i="125"/>
  <c r="X99" i="125" s="1"/>
  <c r="L99" i="125"/>
  <c r="U99" i="125" s="1"/>
  <c r="CP57" i="124"/>
  <c r="D244" i="121" s="1"/>
  <c r="E34" i="125"/>
  <c r="N34" i="125" s="1"/>
  <c r="N80" i="125"/>
  <c r="W80" i="125" s="1"/>
  <c r="CP43" i="124"/>
  <c r="D233" i="121" s="1"/>
  <c r="I34" i="125"/>
  <c r="O34" i="125" s="1"/>
  <c r="S80" i="125"/>
  <c r="AA80" i="125" s="1"/>
  <c r="CP19" i="124"/>
  <c r="D209" i="121" s="1"/>
  <c r="D33" i="125"/>
  <c r="M33" i="125" s="1"/>
  <c r="M79" i="125"/>
  <c r="V79" i="125" s="1"/>
  <c r="J34" i="125"/>
  <c r="P34" i="125" s="1"/>
  <c r="S99" i="125"/>
  <c r="AA99" i="125" s="1"/>
  <c r="O99" i="125"/>
  <c r="Y99" i="125" s="1"/>
  <c r="CQ16" i="124"/>
  <c r="F206" i="121" s="1"/>
  <c r="L70" i="125"/>
  <c r="U70" i="125" s="1"/>
  <c r="O89" i="125"/>
  <c r="Y89" i="125" s="1"/>
  <c r="S89" i="125"/>
  <c r="AA89" i="125" s="1"/>
  <c r="CQ19" i="124"/>
  <c r="F209" i="121" s="1"/>
  <c r="G16" i="125"/>
  <c r="CQ57" i="124"/>
  <c r="F244" i="121" s="1"/>
  <c r="G31" i="125"/>
  <c r="CP16" i="124"/>
  <c r="D206"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P109" i="125"/>
  <c r="M109" i="125"/>
  <c r="S58" i="125"/>
  <c r="P58" i="125"/>
  <c r="Z58" i="125" s="1"/>
  <c r="P52" i="125"/>
  <c r="Z52" i="125" s="1"/>
  <c r="M26" i="125"/>
  <c r="P57" i="125"/>
  <c r="Z57" i="125" s="1"/>
  <c r="O73" i="125"/>
  <c r="Y73" i="125" s="1"/>
  <c r="R73" i="125"/>
  <c r="R77" i="125"/>
  <c r="M77" i="125"/>
  <c r="V77" i="125" s="1"/>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2" i="112"/>
  <c r="D289" i="121" s="1"/>
  <c r="AH23" i="123"/>
  <c r="D81" i="56"/>
  <c r="D59" i="56"/>
  <c r="E58" i="1"/>
  <c r="E63" i="56"/>
  <c r="E60" i="1" s="1"/>
  <c r="O48" i="125"/>
  <c r="Y48" i="125" s="1"/>
  <c r="F12" i="145"/>
  <c r="F11" i="145"/>
  <c r="F7" i="145"/>
  <c r="F10" i="145"/>
  <c r="F9" i="145"/>
  <c r="F8" i="145"/>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AB112" i="123"/>
  <c r="AB25" i="123"/>
  <c r="G98" i="123"/>
  <c r="C98" i="123"/>
  <c r="M58" i="125"/>
  <c r="V58" i="125" s="1"/>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C81" i="125" l="1"/>
  <c r="D81" i="125"/>
  <c r="J81" i="125"/>
  <c r="C101" i="125"/>
  <c r="E101" i="125"/>
  <c r="E81" i="125"/>
  <c r="I81" i="125"/>
  <c r="D10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5" i="1"/>
  <c r="E57" i="1"/>
  <c r="D64" i="56"/>
  <c r="D82" i="56"/>
  <c r="D61" i="1" s="1"/>
  <c r="D63" i="1"/>
  <c r="S55" i="125"/>
  <c r="X142" i="123"/>
  <c r="J7" i="145"/>
  <c r="G44" i="125"/>
  <c r="G19" i="125" s="1"/>
  <c r="AD142" i="123"/>
  <c r="U142" i="123"/>
  <c r="S54" i="125"/>
  <c r="AE142" i="123"/>
  <c r="S46" i="125"/>
  <c r="F44" i="125"/>
  <c r="F19" i="125" s="1"/>
  <c r="E142" i="123"/>
  <c r="H142" i="123"/>
  <c r="I142" i="123"/>
  <c r="V142" i="123"/>
  <c r="O54" i="125"/>
  <c r="Y54" i="125" s="1"/>
  <c r="AB98" i="123"/>
  <c r="G142" i="123"/>
  <c r="M55" i="125"/>
  <c r="V55" i="125" s="1"/>
  <c r="AA142" i="123"/>
  <c r="M108" i="125"/>
  <c r="P108" i="125"/>
  <c r="C142" i="123"/>
  <c r="AG142" i="123"/>
  <c r="Q54" i="125"/>
  <c r="E53" i="125"/>
  <c r="N142" i="123"/>
  <c r="N143" i="123" s="1"/>
  <c r="N201"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D23" i="125" l="1"/>
  <c r="M23" i="125" s="1"/>
  <c r="M101" i="125"/>
  <c r="V101" i="125" s="1"/>
  <c r="D24" i="125"/>
  <c r="M24" i="125" s="1"/>
  <c r="J23" i="125"/>
  <c r="P23" i="125" s="1"/>
  <c r="Q81" i="125"/>
  <c r="P101" i="125"/>
  <c r="Z101" i="125" s="1"/>
  <c r="F21" i="125"/>
  <c r="I19"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8" i="1"/>
  <c r="D63"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0" i="1"/>
  <c r="D137" i="125"/>
  <c r="D65" i="1"/>
  <c r="J179" i="141" s="1"/>
  <c r="D57" i="1"/>
  <c r="D139" i="125" s="1"/>
  <c r="F35" i="125"/>
  <c r="F38" i="125" s="1"/>
  <c r="L62" i="125"/>
  <c r="U62" i="125" s="1"/>
  <c r="P30" i="125"/>
  <c r="C35" i="125"/>
  <c r="C38" i="125" s="1"/>
  <c r="C107" i="125" s="1"/>
  <c r="S62" i="125"/>
  <c r="O19" i="125"/>
  <c r="I35" i="125" l="1"/>
  <c r="I38" i="125" s="1"/>
  <c r="I107" i="125" s="1"/>
  <c r="D35" i="125"/>
  <c r="D38" i="125" s="1"/>
  <c r="D107" i="125" s="1"/>
  <c r="D113" i="125" s="1"/>
  <c r="P14" i="125"/>
  <c r="J35" i="125"/>
  <c r="J38" i="125" s="1"/>
  <c r="J107" i="125" s="1"/>
  <c r="J113" i="125" s="1"/>
  <c r="E35" i="125"/>
  <c r="N14" i="125"/>
  <c r="X62" i="125"/>
  <c r="AA62" i="125"/>
  <c r="S179" i="114"/>
  <c r="S177" i="114"/>
  <c r="S175" i="114"/>
  <c r="S162" i="114"/>
  <c r="S160" i="114"/>
  <c r="S146" i="114"/>
  <c r="S142" i="114"/>
  <c r="S174" i="114"/>
  <c r="S155" i="114"/>
  <c r="S145" i="114"/>
  <c r="S158" i="114"/>
  <c r="S151" i="114"/>
  <c r="S170" i="114"/>
  <c r="S165" i="114"/>
  <c r="S182" i="114"/>
  <c r="S167" i="114"/>
  <c r="S171" i="114"/>
  <c r="S178" i="114"/>
  <c r="S154" i="114"/>
  <c r="S172" i="114"/>
  <c r="S149" i="114"/>
  <c r="S156" i="114"/>
  <c r="S176" i="114"/>
  <c r="S139" i="114"/>
  <c r="S143" i="114"/>
  <c r="S138" i="114"/>
  <c r="S186" i="114"/>
  <c r="S148" i="114"/>
  <c r="S184" i="114"/>
  <c r="S187" i="114"/>
  <c r="S144" i="114"/>
  <c r="S161" i="114"/>
  <c r="S152" i="114"/>
  <c r="S140" i="114"/>
  <c r="S153" i="114"/>
  <c r="S159" i="114"/>
  <c r="S183" i="114"/>
  <c r="S169" i="114"/>
  <c r="S163" i="114"/>
  <c r="S157" i="114"/>
  <c r="S185" i="114"/>
  <c r="S181" i="114"/>
  <c r="S150" i="114"/>
  <c r="D138" i="125"/>
  <c r="S166" i="114"/>
  <c r="S147" i="114"/>
  <c r="S141" i="114"/>
  <c r="S180" i="114"/>
  <c r="S164" i="114"/>
  <c r="S168" i="114"/>
  <c r="S173" i="114"/>
  <c r="L35" i="125"/>
  <c r="G107" i="125"/>
  <c r="F107" i="125"/>
  <c r="L38" i="125"/>
  <c r="P35" i="125" l="1"/>
  <c r="M107" i="125"/>
  <c r="O38" i="125"/>
  <c r="O35" i="125"/>
  <c r="M38" i="125"/>
  <c r="M35" i="125"/>
  <c r="N35" i="125"/>
  <c r="E38" i="125"/>
  <c r="E107" i="125" s="1"/>
  <c r="N107" i="125" s="1"/>
  <c r="P38" i="125"/>
  <c r="D128" i="125"/>
  <c r="C128" i="125"/>
  <c r="E128" i="125"/>
  <c r="O107" i="125"/>
  <c r="L107" i="125"/>
  <c r="G113" i="125"/>
  <c r="G128" i="125" s="1"/>
  <c r="P107" i="125"/>
  <c r="G130" i="125" l="1"/>
  <c r="P113" i="125"/>
  <c r="M113" i="125"/>
  <c r="E136" i="125"/>
  <c r="E134" i="125"/>
  <c r="E135" i="125"/>
  <c r="C135" i="125"/>
  <c r="C134" i="125"/>
  <c r="C136" i="125"/>
  <c r="D135" i="125"/>
  <c r="D136" i="125"/>
  <c r="D134" i="125"/>
  <c r="D129" i="125"/>
  <c r="G136" i="125" l="1"/>
  <c r="G135" i="125"/>
  <c r="G134" i="125"/>
  <c r="G129" i="125"/>
  <c r="G137" i="125"/>
  <c r="G138" i="125"/>
  <c r="G139" i="125"/>
</calcChain>
</file>

<file path=xl/sharedStrings.xml><?xml version="1.0" encoding="utf-8"?>
<sst xmlns="http://schemas.openxmlformats.org/spreadsheetml/2006/main" count="6938" uniqueCount="2490">
  <si>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</si>
  <si>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</si>
  <si>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</si>
  <si>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</si>
  <si>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</si>
  <si>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</si>
  <si>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</si>
  <si>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</si>
  <si>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</si>
  <si>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</si>
  <si>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</si>
  <si>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</si>
  <si>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</si>
  <si>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</si>
  <si>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</si>
  <si>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</si>
  <si>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</si>
  <si>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</si>
  <si>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</si>
  <si>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</si>
  <si>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</si>
  <si>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</si>
  <si>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</si>
  <si>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</si>
  <si>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</si>
  <si>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</si>
  <si>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</si>
  <si>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</si>
  <si>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</si>
  <si>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</si>
  <si>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</si>
  <si>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</si>
  <si>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</si>
  <si>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</si>
  <si>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</si>
  <si>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</si>
  <si>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</si>
  <si>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</si>
  <si>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</si>
  <si>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</si>
  <si>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</si>
  <si>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</si>
  <si>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</si>
  <si>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</si>
  <si>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</si>
  <si>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</si>
  <si>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</si>
  <si>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</si>
  <si>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</si>
  <si>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</si>
  <si>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</si>
  <si>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</si>
  <si>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</si>
  <si>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</si>
  <si>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</si>
  <si>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</si>
  <si>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</si>
  <si>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</si>
  <si>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</si>
  <si>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</si>
  <si>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</si>
  <si>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</si>
  <si>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</si>
  <si>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</si>
  <si>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</si>
  <si>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</si>
  <si>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</si>
  <si>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</si>
  <si>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Defaulted exposures under the IRB approach</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</si>
  <si>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</si>
  <si>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</si>
  <si>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</si>
  <si>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</si>
  <si>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</si>
  <si>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</si>
  <si>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</si>
  <si>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</si>
  <si>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</si>
  <si>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</si>
  <si>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</si>
  <si>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</si>
  <si>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</si>
  <si>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</si>
  <si>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</si>
  <si>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</si>
  <si>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</si>
  <si>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(A separate column should be completed for each subsidairy issuing capital to third parties)</t>
  </si>
  <si>
    <t>amount attributable to third parties</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</si>
  <si>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</si>
  <si>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</si>
  <si>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</si>
  <si>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</si>
  <si>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</si>
  <si>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</si>
  <si>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</si>
  <si>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</si>
  <si>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</si>
  <si>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</si>
  <si>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</si>
  <si>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</si>
  <si>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</si>
  <si>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</si>
  <si>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</si>
  <si>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</si>
  <si>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</si>
  <si>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</si>
  <si>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</si>
  <si>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</si>
  <si>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</si>
  <si>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</si>
  <si>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</si>
  <si>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</si>
  <si>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</si>
  <si>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</si>
  <si>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</si>
  <si>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</si>
  <si>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</si>
  <si>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</si>
  <si>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</si>
  <si>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 xml:space="preserve">Accounting balance sheet value </t>
  </si>
  <si>
    <t>Derivatives:</t>
  </si>
  <si>
    <t>Credit derivatives (protection bought)</t>
  </si>
  <si>
    <t>Totals</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</si>
  <si>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</si>
  <si>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</si>
  <si>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</si>
  <si>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</si>
  <si>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</si>
  <si>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</si>
  <si>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Reverse out on-balance sheet netting</t>
  </si>
  <si>
    <t>Credit derivatives (protection sold less protection bought)</t>
  </si>
  <si>
    <t xml:space="preserve">Amount </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</si>
  <si>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</si>
  <si>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</si>
  <si>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</si>
  <si>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</si>
  <si>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</si>
  <si>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</si>
  <si>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</si>
  <si>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</si>
  <si>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</si>
  <si>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</si>
  <si>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</si>
  <si>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</si>
  <si>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Debt-buy back requests (incl related conduits)</t>
  </si>
  <si>
    <t>Securities financing transactions</t>
  </si>
  <si>
    <t>B) Derivatives and off-balance sheet items</t>
  </si>
  <si>
    <t>On-balance sheet exposures: EAD/solvency-based value</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</si>
  <si>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</si>
  <si>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</si>
  <si>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</si>
  <si>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</si>
  <si>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</si>
  <si>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</si>
  <si>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</si>
  <si>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</si>
  <si>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</si>
  <si>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</si>
  <si>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Reverse out SFT netting</t>
  </si>
  <si>
    <t>Reverse out other netting and other adjustments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</si>
  <si>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</si>
  <si>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</si>
  <si>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</si>
  <si>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</si>
  <si>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</si>
  <si>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</si>
  <si>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</si>
  <si>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</si>
  <si>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</si>
  <si>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</si>
  <si>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</si>
  <si>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</si>
  <si>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</si>
  <si>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</si>
  <si>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</si>
  <si>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</si>
  <si>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</si>
  <si>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</si>
  <si>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</si>
  <si>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</si>
  <si>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</si>
  <si>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</si>
  <si>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</si>
  <si>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</si>
  <si>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</si>
  <si>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</si>
  <si>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</si>
  <si>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</si>
  <si>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</si>
  <si>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</si>
  <si>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</si>
  <si>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</si>
  <si>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</si>
  <si>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</si>
  <si>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</si>
  <si>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</si>
  <si>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</si>
  <si>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</si>
  <si>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</si>
  <si>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</si>
  <si>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</si>
  <si>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</si>
  <si>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</si>
  <si>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</si>
  <si>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</si>
  <si>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</si>
  <si>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</si>
  <si>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</si>
  <si>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</si>
  <si>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</si>
  <si>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</si>
  <si>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</si>
  <si>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</si>
  <si>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</si>
  <si>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</si>
  <si>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</si>
  <si>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</si>
  <si>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</si>
  <si>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</si>
  <si>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</si>
  <si>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</si>
  <si>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</si>
  <si>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</si>
  <si>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</si>
  <si>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</si>
  <si>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</si>
  <si>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</si>
  <si>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</si>
  <si>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</si>
  <si>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</si>
  <si>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</si>
  <si>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</si>
  <si>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</si>
  <si>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</si>
  <si>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</si>
  <si>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</si>
  <si>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</si>
  <si>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</si>
  <si>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</si>
  <si>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</si>
  <si>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</si>
  <si>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</si>
  <si>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</si>
  <si>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</si>
  <si>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</si>
  <si>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</si>
  <si>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</si>
  <si>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</si>
  <si>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</si>
  <si>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</si>
  <si>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</si>
  <si>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</si>
  <si>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</si>
  <si>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</si>
  <si>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</si>
  <si>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</si>
  <si>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</si>
  <si>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</si>
  <si>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</si>
  <si>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</si>
  <si>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</si>
  <si>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</si>
  <si>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</si>
  <si>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</si>
  <si>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</si>
  <si>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</si>
  <si>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</si>
  <si>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</si>
  <si>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</si>
  <si>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</si>
  <si>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</si>
  <si>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</si>
  <si>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</si>
  <si>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</si>
  <si>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</si>
  <si>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</si>
  <si>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</si>
  <si>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</si>
  <si>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</si>
  <si>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</si>
  <si>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</si>
  <si>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</si>
  <si>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</si>
  <si>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</si>
  <si>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</si>
  <si>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</si>
  <si>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</si>
  <si>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</si>
  <si>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</si>
  <si>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</si>
  <si>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</si>
  <si>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</si>
  <si>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</si>
  <si>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</si>
  <si>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</si>
  <si>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</si>
  <si>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</si>
  <si>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</si>
  <si>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</si>
  <si>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</si>
  <si>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</si>
  <si>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</si>
  <si>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</si>
  <si>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</si>
  <si>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</si>
  <si>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</si>
  <si>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</si>
  <si>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</si>
  <si>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</si>
  <si>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</si>
  <si>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</si>
  <si>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</si>
  <si>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</si>
  <si>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</si>
  <si>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</si>
  <si>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</si>
  <si>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</si>
  <si>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</si>
  <si>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</si>
  <si>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</si>
  <si>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</si>
  <si>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</si>
  <si>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</si>
  <si>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</si>
  <si>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</si>
  <si>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</si>
  <si>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</si>
  <si>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</si>
  <si>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</si>
  <si>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</si>
  <si>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</si>
  <si>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</si>
  <si>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</si>
  <si>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</si>
  <si>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</si>
  <si>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</si>
  <si>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</si>
  <si>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</si>
  <si>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</si>
  <si>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</si>
  <si>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</si>
  <si>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</si>
  <si>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</si>
  <si>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</si>
  <si>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</si>
  <si>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</si>
  <si>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</si>
  <si>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</si>
  <si>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</si>
  <si>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</si>
  <si>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</si>
  <si>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</si>
  <si>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</si>
  <si>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</si>
  <si>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</si>
  <si>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</si>
  <si>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</si>
  <si>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</si>
  <si>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Reverse out derivatives netting and other derivatives adjustments</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</si>
  <si>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</si>
  <si>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</si>
  <si>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</si>
  <si>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</si>
  <si>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</si>
  <si>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</si>
  <si>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</si>
  <si>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</si>
  <si>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</si>
  <si>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</si>
  <si>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</si>
  <si>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</si>
  <si>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</si>
  <si>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</si>
  <si>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</si>
  <si>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</si>
  <si>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</si>
  <si>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</si>
  <si>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</si>
  <si>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</si>
  <si>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</si>
  <si>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</si>
  <si>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</si>
  <si>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</si>
  <si>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</si>
  <si>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</si>
  <si>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</si>
  <si>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</si>
  <si>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</si>
  <si>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</si>
  <si>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</si>
  <si>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</si>
  <si>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</si>
  <si>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</si>
  <si>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</si>
  <si>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</si>
  <si>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</si>
  <si>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</si>
  <si>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</si>
  <si>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</si>
  <si>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</si>
  <si>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</si>
  <si>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</si>
  <si>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</si>
  <si>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</si>
  <si>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</si>
  <si>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</si>
  <si>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</si>
  <si>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</si>
  <si>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</si>
  <si>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</si>
  <si>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</si>
  <si>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</si>
  <si>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</si>
  <si>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</si>
  <si>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</si>
  <si>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</si>
  <si>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</si>
  <si>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</si>
  <si>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</si>
  <si>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</si>
  <si>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</si>
  <si>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</si>
  <si>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</si>
  <si>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</si>
  <si>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</si>
  <si>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</si>
  <si>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</si>
  <si>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</si>
  <si>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</si>
  <si>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</si>
  <si>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</si>
  <si>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</si>
  <si>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</si>
  <si>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</si>
  <si>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</si>
  <si>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</si>
  <si>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</si>
  <si>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</si>
  <si>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</si>
  <si>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</si>
  <si>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</si>
  <si>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</si>
  <si>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</si>
  <si>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</si>
  <si>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</si>
  <si>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</si>
  <si>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</si>
  <si>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</si>
  <si>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</si>
  <si>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</si>
  <si>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</si>
  <si>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</si>
  <si>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</si>
  <si>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</si>
  <si>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</si>
  <si>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</si>
  <si>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</si>
  <si>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</si>
  <si>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</si>
  <si>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</si>
  <si>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</si>
  <si>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</si>
  <si>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</si>
  <si>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</si>
  <si>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</si>
  <si>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</si>
  <si>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</si>
  <si>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</si>
  <si>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</si>
  <si>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</si>
  <si>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</si>
  <si>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</si>
  <si>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</si>
  <si>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</si>
  <si>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</si>
  <si>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</si>
  <si>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</si>
  <si>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</si>
  <si>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</si>
  <si>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</si>
  <si>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</si>
  <si>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</si>
  <si>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</si>
  <si>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</si>
  <si>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</si>
  <si>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</si>
  <si>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</si>
  <si>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</si>
  <si>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</si>
  <si>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</si>
  <si>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</si>
  <si>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</si>
  <si>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</si>
  <si>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</si>
  <si>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</si>
  <si>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</si>
  <si>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</si>
  <si>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</si>
  <si>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</si>
  <si>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</si>
  <si>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</si>
  <si>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</si>
  <si>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</si>
  <si>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</si>
  <si>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</si>
  <si>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</si>
  <si>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</si>
  <si>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</si>
  <si>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</si>
  <si>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</si>
  <si>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</si>
  <si>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</si>
  <si>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</si>
  <si>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</si>
  <si>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</si>
  <si>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</si>
  <si>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</si>
  <si>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</si>
  <si>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</si>
  <si>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</si>
  <si>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F) Capital issued out of subsidiaries to third parties (paragraphs 62−65)</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</si>
  <si>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</si>
  <si>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</si>
  <si>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</si>
  <si>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</si>
  <si>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</si>
  <si>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</si>
  <si>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</si>
  <si>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</si>
  <si>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</si>
  <si>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</si>
  <si>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</si>
  <si>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</si>
  <si>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</si>
  <si>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</si>
  <si>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</si>
  <si>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</si>
  <si>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</si>
  <si>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</si>
  <si>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</si>
  <si>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</si>
  <si>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</si>
  <si>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</si>
  <si>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</si>
  <si>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</si>
  <si>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</si>
  <si>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</si>
  <si>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</si>
  <si>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</si>
  <si>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</si>
  <si>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</si>
  <si>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</si>
  <si>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</si>
  <si>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</si>
  <si>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</si>
  <si>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</si>
  <si>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</si>
  <si>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</si>
  <si>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</si>
  <si>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</si>
  <si>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</si>
  <si>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</si>
  <si>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</si>
  <si>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</si>
  <si>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</si>
  <si>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</si>
  <si>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</si>
  <si>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</si>
  <si>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</si>
  <si>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</si>
  <si>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</si>
  <si>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</si>
  <si>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</si>
  <si>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</si>
  <si>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</si>
  <si>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</si>
  <si>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</si>
  <si>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</si>
  <si>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</si>
  <si>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</si>
  <si>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</si>
  <si>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</si>
  <si>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</si>
  <si>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</si>
  <si>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</si>
  <si>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</si>
  <si>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</si>
  <si>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</si>
  <si>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</si>
  <si>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</si>
  <si>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</si>
  <si>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</si>
  <si>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</si>
  <si>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</si>
  <si>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</si>
  <si>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</si>
  <si>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</si>
  <si>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</si>
  <si>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</si>
  <si>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</si>
  <si>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</si>
  <si>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</si>
  <si>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</si>
  <si>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</si>
  <si>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</si>
  <si>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</si>
  <si>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</si>
  <si>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</si>
  <si>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</si>
  <si>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</si>
  <si>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</si>
  <si>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</si>
  <si>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</si>
  <si>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</si>
  <si>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</si>
  <si>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</si>
  <si>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</si>
  <si>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</si>
  <si>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</si>
  <si>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</si>
  <si>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</si>
  <si>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</si>
  <si>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</si>
  <si>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</si>
  <si>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</si>
  <si>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</si>
  <si>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</si>
  <si>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</si>
  <si>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</si>
  <si>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</si>
  <si>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</si>
  <si>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</si>
  <si>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</si>
  <si>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</si>
  <si>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</si>
  <si>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</si>
  <si>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</si>
  <si>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</si>
  <si>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</si>
  <si>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</si>
  <si>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</si>
  <si>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</si>
  <si>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</si>
  <si>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</si>
  <si>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</si>
  <si>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</si>
  <si>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</si>
  <si>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</si>
  <si>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</si>
  <si>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</si>
  <si>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</si>
  <si>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</si>
  <si>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</si>
  <si>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</si>
  <si>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</si>
  <si>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</si>
  <si>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</si>
  <si>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</si>
  <si>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</si>
  <si>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</si>
  <si>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</si>
  <si>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</si>
  <si>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</si>
  <si>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</si>
  <si>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</si>
  <si>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</si>
  <si>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</si>
  <si>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</si>
  <si>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</si>
  <si>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</si>
  <si>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</si>
  <si>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</si>
  <si>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</si>
  <si>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</si>
  <si>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</si>
  <si>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</si>
  <si>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</si>
  <si>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</si>
  <si>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</si>
  <si>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</si>
  <si>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</si>
  <si>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</si>
  <si>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</si>
  <si>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</si>
  <si>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</si>
  <si>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</si>
  <si>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</si>
  <si>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</si>
  <si>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</si>
  <si>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</si>
  <si>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</si>
  <si>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</si>
  <si>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</si>
  <si>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</si>
  <si>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</si>
  <si>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</si>
  <si>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</si>
  <si>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</si>
  <si>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</si>
  <si>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</si>
  <si>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Portfolio</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</si>
  <si>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</si>
  <si>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</si>
  <si>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</si>
  <si>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</si>
  <si>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</si>
  <si>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</si>
  <si>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</si>
  <si>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</si>
  <si>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</si>
  <si>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</si>
  <si>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</si>
  <si>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</si>
  <si>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</si>
  <si>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</si>
  <si>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</si>
  <si>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</si>
  <si>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</si>
  <si>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</si>
  <si>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</si>
  <si>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</si>
  <si>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</si>
  <si>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</si>
  <si>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</si>
  <si>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</si>
  <si>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</si>
  <si>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</si>
  <si>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</si>
  <si>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</si>
  <si>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</si>
  <si>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</si>
  <si>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</si>
  <si>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</si>
  <si>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</si>
  <si>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</si>
  <si>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</si>
  <si>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</si>
  <si>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</si>
  <si>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</si>
  <si>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</si>
  <si>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</si>
  <si>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</si>
  <si>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</si>
  <si>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</si>
  <si>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</si>
  <si>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</si>
  <si>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</si>
  <si>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</si>
  <si>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</si>
  <si>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</si>
  <si>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</si>
  <si>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</si>
  <si>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</si>
  <si>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</si>
  <si>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</si>
  <si>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</si>
  <si>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</si>
  <si>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</si>
  <si>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</si>
  <si>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</si>
  <si>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</si>
  <si>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</si>
  <si>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</si>
  <si>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</si>
  <si>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</si>
  <si>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</si>
  <si>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</si>
  <si>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</si>
  <si>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</si>
  <si>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</si>
  <si>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</si>
  <si>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</si>
  <si>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</si>
  <si>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</si>
  <si>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</si>
  <si>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</si>
  <si>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</si>
  <si>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</si>
  <si>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</si>
  <si>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</si>
  <si>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</si>
  <si>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</si>
  <si>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</si>
  <si>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</si>
  <si>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</si>
  <si>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</si>
  <si>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</si>
  <si>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</si>
  <si>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</si>
  <si>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</si>
  <si>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</si>
  <si>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</si>
  <si>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</si>
  <si>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</si>
  <si>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</si>
  <si>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</si>
  <si>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</si>
  <si>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</si>
  <si>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</si>
  <si>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</si>
  <si>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</si>
  <si>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</si>
  <si>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</si>
  <si>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</si>
  <si>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</si>
  <si>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</si>
  <si>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</si>
  <si>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</si>
  <si>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</si>
  <si>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</si>
  <si>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</si>
  <si>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</si>
  <si>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</si>
  <si>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</si>
  <si>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</si>
  <si>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</si>
  <si>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</si>
  <si>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</si>
  <si>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</si>
  <si>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</si>
  <si>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</si>
  <si>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</si>
  <si>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</si>
  <si>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</si>
  <si>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</si>
  <si>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</si>
  <si>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</si>
  <si>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</si>
  <si>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</si>
  <si>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</si>
  <si>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</si>
  <si>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</si>
  <si>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</si>
  <si>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</si>
  <si>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</si>
  <si>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</si>
  <si>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</si>
  <si>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</si>
  <si>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</si>
  <si>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</si>
  <si>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</si>
  <si>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</si>
  <si>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</si>
  <si>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</si>
  <si>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</si>
  <si>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</si>
  <si>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</si>
  <si>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</si>
  <si>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</si>
  <si>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</si>
  <si>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</si>
  <si>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</si>
  <si>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</si>
  <si>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</si>
  <si>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</si>
  <si>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</si>
  <si>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</si>
  <si>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</si>
  <si>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</si>
  <si>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</si>
  <si>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</si>
  <si>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</si>
  <si>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</si>
  <si>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</si>
  <si>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</si>
  <si>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</si>
  <si>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</si>
  <si>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</si>
  <si>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</si>
  <si>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</si>
  <si>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</si>
  <si>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</si>
  <si>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</si>
  <si>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</si>
  <si>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</si>
  <si>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</si>
  <si>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</si>
  <si>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</si>
  <si>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</si>
  <si>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</si>
  <si>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</si>
  <si>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</si>
  <si>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</si>
  <si>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</si>
  <si>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</si>
  <si>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</si>
  <si>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</si>
  <si>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</si>
  <si>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</si>
  <si>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r>
      <t xml:space="preserve">Check: non-cash IM received before haircut </t>
    </r>
    <r>
      <rPr>
        <sz val="10"/>
        <color rgb="FFAA322F"/>
        <rFont val="Arial"/>
        <family val="2"/>
      </rPr>
      <t>≥</t>
    </r>
    <r>
      <rPr>
        <sz val="10"/>
        <color rgb="FFAA322F"/>
        <rFont val="Segoe UI"/>
        <family val="2"/>
      </rPr>
      <t xml:space="preserve"> non-cash IM received after haircut</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</si>
  <si>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</si>
  <si>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</si>
  <si>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</si>
  <si>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</si>
  <si>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</si>
  <si>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</si>
  <si>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</si>
  <si>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</si>
  <si>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</si>
  <si>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</si>
  <si>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</si>
  <si>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</si>
  <si>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</si>
  <si>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</si>
  <si>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</si>
  <si>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</si>
  <si>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</si>
  <si>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</si>
  <si>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</si>
  <si>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</si>
  <si>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</si>
  <si>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</si>
  <si>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</si>
  <si>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</si>
  <si>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</si>
  <si>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</si>
  <si>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</si>
  <si>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</si>
  <si>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</si>
  <si>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</si>
  <si>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</si>
  <si>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</si>
  <si>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</si>
  <si>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</si>
  <si>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</si>
  <si>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</si>
  <si>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</si>
  <si>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</si>
  <si>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</si>
  <si>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</si>
  <si>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</si>
  <si>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</si>
  <si>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</si>
  <si>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</si>
  <si>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</si>
  <si>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</si>
  <si>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</si>
  <si>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</si>
  <si>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</si>
  <si>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</si>
  <si>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</si>
  <si>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</si>
  <si>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</si>
  <si>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</si>
  <si>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</si>
  <si>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</si>
  <si>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</si>
  <si>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</si>
  <si>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</si>
  <si>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</si>
  <si>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</si>
  <si>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</si>
  <si>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</si>
  <si>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</si>
  <si>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</si>
  <si>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</si>
  <si>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</si>
  <si>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</si>
  <si>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</si>
  <si>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</si>
  <si>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SBM capital charge</t>
  </si>
  <si>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</si>
  <si>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</si>
  <si>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</si>
  <si>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</si>
  <si>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</si>
  <si>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</si>
  <si>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</si>
  <si>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</si>
  <si>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</si>
  <si>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</si>
  <si>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</si>
  <si>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</si>
  <si>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</si>
  <si>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</si>
  <si>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</si>
  <si>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</si>
  <si>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</si>
  <si>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</si>
  <si>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</si>
  <si>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</si>
  <si>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</si>
  <si>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</si>
  <si>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</si>
  <si>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</si>
  <si>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</si>
  <si>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</si>
  <si>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</si>
  <si>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</si>
  <si>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</si>
  <si>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</si>
  <si>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</si>
  <si>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</si>
  <si>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</si>
  <si>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</si>
  <si>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</si>
  <si>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</si>
  <si>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</si>
  <si>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</si>
  <si>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</si>
  <si>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</si>
  <si>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</si>
  <si>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</si>
  <si>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</si>
  <si>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</si>
  <si>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</si>
  <si>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</si>
  <si>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</si>
  <si>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</si>
  <si>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</si>
  <si>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</si>
  <si>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</si>
  <si>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</si>
  <si>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</si>
  <si>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</si>
  <si>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</si>
  <si>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</si>
  <si>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</si>
  <si>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</si>
  <si>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</si>
  <si>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</si>
  <si>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</si>
  <si>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</si>
  <si>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</si>
  <si>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</si>
  <si>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</si>
  <si>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</si>
  <si>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</si>
  <si>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</si>
  <si>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</si>
  <si>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</si>
  <si>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</si>
  <si>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</si>
  <si>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</si>
  <si>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</si>
  <si>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</si>
  <si>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</si>
  <si>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</si>
  <si>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</si>
  <si>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</si>
  <si>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</si>
  <si>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</si>
  <si>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</si>
  <si>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</si>
  <si>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</si>
  <si>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</si>
  <si>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</si>
  <si>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Exposures (post CRM post CCF post substitution and net of provisions)</t>
  </si>
  <si>
    <t>Use securitisation data</t>
  </si>
  <si>
    <t>Other TLAC adjustments</t>
  </si>
  <si>
    <t>of which: holdings designated under paragraph 80a (1)</t>
  </si>
  <si>
    <t>80a(1)</t>
  </si>
  <si>
    <t>FRTB market risk capital charge (assuming SA for the global portfolio)</t>
  </si>
  <si>
    <t>c) Other</t>
  </si>
  <si>
    <t>b) Internal models approach, of which:</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</si>
  <si>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</si>
  <si>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</si>
  <si>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</si>
  <si>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</si>
  <si>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</si>
  <si>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</si>
  <si>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Total current market risk capital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</si>
  <si>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</si>
  <si>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</si>
  <si>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</si>
  <si>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</si>
  <si>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</si>
  <si>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</si>
  <si>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</si>
  <si>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</si>
  <si>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</si>
  <si>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</si>
  <si>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</si>
  <si>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</si>
  <si>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</si>
  <si>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</si>
  <si>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</si>
  <si>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</si>
  <si>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</si>
  <si>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</si>
  <si>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</si>
  <si>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</si>
  <si>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</si>
  <si>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</si>
  <si>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</si>
  <si>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</si>
  <si>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</si>
  <si>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</si>
  <si>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</si>
  <si>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</si>
  <si>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</si>
  <si>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</si>
  <si>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</si>
  <si>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</si>
  <si>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</si>
  <si>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</si>
  <si>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</si>
  <si>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</si>
  <si>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</si>
  <si>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</si>
  <si>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</si>
  <si>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</si>
  <si>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</si>
  <si>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</si>
  <si>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</si>
  <si>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</si>
  <si>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</si>
  <si>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Survey question 3</t>
  </si>
  <si>
    <t>Increase</t>
  </si>
  <si>
    <t>Decrease</t>
  </si>
  <si>
    <t>Survey question 9</t>
  </si>
  <si>
    <t>Survey question 10</t>
  </si>
  <si>
    <t>Survey question 13</t>
  </si>
  <si>
    <t>Exposure
above 25% 
of Tier 1 Capital</t>
  </si>
  <si>
    <t>Check: trading book portfolios at least as large as sub-portfolios</t>
  </si>
  <si>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</si>
  <si>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</si>
  <si>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</si>
  <si>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</si>
  <si>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</si>
  <si>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</si>
  <si>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</si>
  <si>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</si>
  <si>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</si>
  <si>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</si>
  <si>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</si>
  <si>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C) National discretion items liquidity</t>
  </si>
  <si>
    <t>Median</t>
  </si>
  <si>
    <t>Standard deviation</t>
  </si>
  <si>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</si>
  <si>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</si>
  <si>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</si>
  <si>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</si>
  <si>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</si>
  <si>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</si>
  <si>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</si>
  <si>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</si>
  <si>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</si>
  <si>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</si>
  <si>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</si>
  <si>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</si>
  <si>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</si>
  <si>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</si>
  <si>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</si>
  <si>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</si>
  <si>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</si>
  <si>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</si>
  <si>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</si>
  <si>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</si>
  <si>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</si>
  <si>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</si>
  <si>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</si>
  <si>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</si>
  <si>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</si>
  <si>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</si>
  <si>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</si>
  <si>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</si>
  <si>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</si>
  <si>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</si>
  <si>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</si>
  <si>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</si>
  <si>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</si>
  <si>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</si>
  <si>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</si>
  <si>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</si>
  <si>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</si>
  <si>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</si>
  <si>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</si>
  <si>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</si>
  <si>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</si>
  <si>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</si>
  <si>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</si>
  <si>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</si>
  <si>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</si>
  <si>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</si>
  <si>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</si>
  <si>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</si>
  <si>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</si>
  <si>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</si>
  <si>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</si>
  <si>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</si>
  <si>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</si>
  <si>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</si>
  <si>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</si>
  <si>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</si>
  <si>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</si>
  <si>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</si>
  <si>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</si>
  <si>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</si>
  <si>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</si>
  <si>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</si>
  <si>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</si>
  <si>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</si>
  <si>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</si>
  <si>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</si>
  <si>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</si>
  <si>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</si>
  <si>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</si>
  <si>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</si>
  <si>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</si>
  <si>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</si>
  <si>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</si>
  <si>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</si>
  <si>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</si>
  <si>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</si>
  <si>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</si>
  <si>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</si>
  <si>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</si>
  <si>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</si>
  <si>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</si>
  <si>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</si>
  <si>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</si>
  <si>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</si>
  <si>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</si>
  <si>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</si>
  <si>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</si>
  <si>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</si>
  <si>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</si>
  <si>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</si>
  <si>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</si>
  <si>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</si>
  <si>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</si>
  <si>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</si>
  <si>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</si>
  <si>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</si>
  <si>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</si>
  <si>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</si>
  <si>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</si>
  <si>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</si>
  <si>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</si>
  <si>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</si>
  <si>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</si>
  <si>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</si>
  <si>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</si>
  <si>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</si>
  <si>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</si>
  <si>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</si>
  <si>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</si>
  <si>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</si>
  <si>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</si>
  <si>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</si>
  <si>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</si>
  <si>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</si>
  <si>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</si>
  <si>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</si>
  <si>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</si>
  <si>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</si>
  <si>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</si>
  <si>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</si>
  <si>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</si>
  <si>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</si>
  <si>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</si>
  <si>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</si>
  <si>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</si>
  <si>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</si>
  <si>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</si>
  <si>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</si>
  <si>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</si>
  <si>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</si>
  <si>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</si>
  <si>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</si>
  <si>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</si>
  <si>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</si>
  <si>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</si>
  <si>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</si>
  <si>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</si>
  <si>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</si>
  <si>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</si>
  <si>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</si>
  <si>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</si>
  <si>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</si>
  <si>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</si>
  <si>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</si>
  <si>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</si>
  <si>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</si>
  <si>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</si>
  <si>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</si>
  <si>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</si>
  <si>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</si>
  <si>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</si>
  <si>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</si>
  <si>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</si>
  <si>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</si>
  <si>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</si>
  <si>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</si>
  <si>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</si>
  <si>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</si>
  <si>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</si>
  <si>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</si>
  <si>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</si>
  <si>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</si>
  <si>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</si>
  <si>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</si>
  <si>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</si>
  <si>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</si>
  <si>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</si>
  <si>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</si>
  <si>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</si>
  <si>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</si>
  <si>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</si>
  <si>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</si>
  <si>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</si>
  <si>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</si>
  <si>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</si>
  <si>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</si>
  <si>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</si>
  <si>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</si>
  <si>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</si>
  <si>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</si>
  <si>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</si>
  <si>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</si>
  <si>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Standardised approach, default risk charge</t>
  </si>
  <si>
    <t>Hedging strategy
(is this desk considered to be "well hedged"?)</t>
  </si>
  <si>
    <t>Trading book: risk class-level calibration</t>
  </si>
  <si>
    <t>Worksheet description</t>
  </si>
  <si>
    <t>Description</t>
  </si>
  <si>
    <t>Scope for SA banks</t>
  </si>
  <si>
    <t>Scope for IMA banks</t>
  </si>
  <si>
    <t>Products with current IMA approval status</t>
  </si>
  <si>
    <t>A) IMA Expected Shortfall</t>
  </si>
  <si>
    <t>GIRR</t>
  </si>
  <si>
    <t>Commodity</t>
  </si>
  <si>
    <r>
      <t>ES</t>
    </r>
    <r>
      <rPr>
        <vertAlign val="subscript"/>
        <sz val="10"/>
        <color theme="1"/>
        <rFont val="Segoe UI"/>
        <family val="2"/>
      </rPr>
      <t>R,S</t>
    </r>
  </si>
  <si>
    <r>
      <t xml:space="preserve">ES </t>
    </r>
    <r>
      <rPr>
        <vertAlign val="subscript"/>
        <sz val="10"/>
        <color theme="1"/>
        <rFont val="Segoe UI"/>
        <family val="2"/>
      </rPr>
      <t>F,C</t>
    </r>
  </si>
  <si>
    <r>
      <t xml:space="preserve">ES </t>
    </r>
    <r>
      <rPr>
        <vertAlign val="subscript"/>
        <sz val="10"/>
        <color theme="1"/>
        <rFont val="Segoe UI"/>
        <family val="2"/>
      </rPr>
      <t>R,C</t>
    </r>
  </si>
  <si>
    <t>B) General interest rate risk</t>
  </si>
  <si>
    <t>Global trading book for SA banks / Products with current IMA approval status for IMA banks</t>
  </si>
  <si>
    <r>
      <t>Report quantities with their</t>
    </r>
    <r>
      <rPr>
        <b/>
        <sz val="10"/>
        <rFont val="Segoe UI"/>
        <family val="2"/>
      </rPr>
      <t xml:space="preserve"> real sign</t>
    </r>
    <r>
      <rPr>
        <sz val="10"/>
        <rFont val="Segoe UI"/>
        <family val="2"/>
      </rPr>
      <t>: positive numbers as positive, negative numbers as negative.</t>
    </r>
  </si>
  <si>
    <t>Was preferential risk weight applied to eligible currencies?</t>
  </si>
  <si>
    <t>Currency</t>
  </si>
  <si>
    <t>Delta risks</t>
  </si>
  <si>
    <t>Vega risks</t>
  </si>
  <si>
    <t>Curvature risks</t>
  </si>
  <si>
    <t>∑WS</t>
  </si>
  <si>
    <t>∑WS2</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</si>
  <si>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76</t>
    </r>
  </si>
  <si>
    <r>
      <t>0.25yr</t>
    </r>
    <r>
      <rPr>
        <b/>
        <sz val="10"/>
        <color theme="1"/>
        <rFont val="Arial"/>
        <family val="2"/>
      </rPr>
      <t>−</t>
    </r>
    <r>
      <rPr>
        <b/>
        <sz val="10"/>
        <color theme="1"/>
        <rFont val="Segoe UI"/>
        <family val="2"/>
      </rPr>
      <t>0.5yr</t>
    </r>
  </si>
  <si>
    <t>0.25yr−1yr</t>
  </si>
  <si>
    <t>0.25yr−2yr</t>
  </si>
  <si>
    <t>0.25yr−3yr</t>
  </si>
  <si>
    <t>0.25yr−5yr</t>
  </si>
  <si>
    <t>0.25yr−10yr</t>
  </si>
  <si>
    <t>0.25yr−15yr</t>
  </si>
  <si>
    <t>0.25yr−20yr</t>
  </si>
  <si>
    <t>0.25yr−30yr</t>
  </si>
  <si>
    <t>0.25yr−inflation</t>
  </si>
  <si>
    <t>0.25yr−XCCY basis</t>
  </si>
  <si>
    <t>0.5yr−1yr</t>
  </si>
  <si>
    <t>0.5yr−2yr</t>
  </si>
  <si>
    <t>0.5yr−3yr</t>
  </si>
  <si>
    <t>0.5yr−5yr</t>
  </si>
  <si>
    <t>0.5yr−10yr</t>
  </si>
  <si>
    <t>0.5yr−15yr</t>
  </si>
  <si>
    <t>0.5yr−20yr</t>
  </si>
  <si>
    <t>0.5yr−30yr</t>
  </si>
  <si>
    <t>0.5yr−inflation</t>
  </si>
  <si>
    <t>0.5yr−XCCY basis</t>
  </si>
  <si>
    <t>1yr−2yr</t>
  </si>
  <si>
    <t>1yr−3yr</t>
  </si>
  <si>
    <t>1yr−5yr</t>
  </si>
  <si>
    <t>1yr−10yr</t>
  </si>
  <si>
    <t>1yr−15yr</t>
  </si>
  <si>
    <t>1yr−20yr</t>
  </si>
  <si>
    <t>1yr−30yr</t>
  </si>
  <si>
    <t>1yr−inflation</t>
  </si>
  <si>
    <t>1yr−XCCY basis</t>
  </si>
  <si>
    <t>2yr−3yr</t>
  </si>
  <si>
    <t>2yr−5yr</t>
  </si>
  <si>
    <t>2yr−10yr</t>
  </si>
  <si>
    <t>2yr−15yr</t>
  </si>
  <si>
    <t>2yr−20yr</t>
  </si>
  <si>
    <t>2yr−30yr</t>
  </si>
  <si>
    <t>2yr−inflation</t>
  </si>
  <si>
    <t>2yr−XCCY basis</t>
  </si>
  <si>
    <t>3yr−5yr</t>
  </si>
  <si>
    <t>3yr−10yr</t>
  </si>
  <si>
    <t>3yr−15yr</t>
  </si>
  <si>
    <t>3yr−20yr</t>
  </si>
  <si>
    <t>3yr−30yr</t>
  </si>
  <si>
    <t>3yr−inflation</t>
  </si>
  <si>
    <t>3yr−XCCY basis</t>
  </si>
  <si>
    <t>5yr−10yr</t>
  </si>
  <si>
    <t>5yr−15yr</t>
  </si>
  <si>
    <t>5yr−20yr</t>
  </si>
  <si>
    <t>5yr−30yr</t>
  </si>
  <si>
    <t>5yr−inflation</t>
  </si>
  <si>
    <t>5yr−XCCY basis</t>
  </si>
  <si>
    <t>10yr−15yr</t>
  </si>
  <si>
    <t>10yr−20yr</t>
  </si>
  <si>
    <t>10yr−30yr</t>
  </si>
  <si>
    <t>10yr−inflation</t>
  </si>
  <si>
    <t>10yr−XCCY basis</t>
  </si>
  <si>
    <t>15yr−20yr</t>
  </si>
  <si>
    <t>15yr−30yr</t>
  </si>
  <si>
    <t>15yr−inflation</t>
  </si>
  <si>
    <t>15yr−XCCY basis</t>
  </si>
  <si>
    <t>20yr−30yr</t>
  </si>
  <si>
    <t>20yr−inflation</t>
  </si>
  <si>
    <t>20yr−XCCY basis</t>
  </si>
  <si>
    <t>30yr−inflation</t>
  </si>
  <si>
    <t>30yr−XCCY basis</t>
  </si>
  <si>
    <t>inflation−XCCY basis</t>
  </si>
  <si>
    <t>∑CVR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</si>
  <si>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77</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</si>
  <si>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</si>
  <si>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79</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</si>
  <si>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80</t>
    </r>
  </si>
  <si>
    <t>∑CVR²</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</si>
  <si>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</si>
  <si>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</si>
  <si>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</si>
  <si>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</si>
  <si>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</si>
  <si>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</si>
  <si>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</si>
  <si>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</si>
  <si>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</si>
  <si>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</si>
  <si>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</si>
  <si>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</si>
  <si>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</si>
  <si>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</si>
  <si>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</si>
  <si>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</si>
  <si>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</si>
  <si>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</si>
  <si>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</si>
  <si>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</si>
  <si>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</si>
  <si>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</si>
  <si>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</si>
  <si>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</si>
  <si>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</si>
  <si>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</si>
  <si>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</si>
  <si>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</si>
  <si>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</si>
  <si>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</si>
  <si>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</si>
  <si>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</si>
  <si>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</si>
  <si>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</si>
  <si>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C) Credit spread risk: non-securitisations</t>
  </si>
  <si>
    <t>Non-securitisations for SA banks / Products with current IMA approval status for IMA banks</t>
  </si>
  <si>
    <t>Bucket no</t>
  </si>
  <si>
    <t>Credit quality</t>
  </si>
  <si>
    <t>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</si>
  <si>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85</t>
    </r>
  </si>
  <si>
    <t>Same name</t>
  </si>
  <si>
    <t>Different name</t>
  </si>
  <si>
    <t>Same tenor</t>
  </si>
  <si>
    <t>Different tenor</t>
  </si>
  <si>
    <t>Same basis</t>
  </si>
  <si>
    <t>Different basis</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</si>
  <si>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r>
  </si>
  <si>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</si>
  <si>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</si>
  <si>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</si>
  <si>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</si>
  <si>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</si>
  <si>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</si>
  <si>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</si>
  <si>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</si>
  <si>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</si>
  <si>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</si>
  <si>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</si>
  <si>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</si>
  <si>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</si>
  <si>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99</t>
    </r>
  </si>
  <si>
    <t>Same tranche</t>
  </si>
  <si>
    <t>Different tranche</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</si>
  <si>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</si>
  <si>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</si>
  <si>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</si>
  <si>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</si>
  <si>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</si>
  <si>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</si>
  <si>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</si>
  <si>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</si>
  <si>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</si>
  <si>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</si>
  <si>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</si>
  <si>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Size</t>
  </si>
  <si>
    <t>Region</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</si>
  <si>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108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</si>
  <si>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109, 110</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</si>
  <si>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111</t>
    </r>
  </si>
  <si>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</si>
  <si>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</si>
  <si>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</si>
  <si>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</si>
  <si>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</si>
  <si>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</si>
  <si>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</si>
  <si>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</si>
  <si>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</si>
  <si>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</si>
  <si>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117</t>
    </r>
  </si>
  <si>
    <t>Same cty</t>
  </si>
  <si>
    <t>Different cty</t>
  </si>
  <si>
    <t>∑CVRk</t>
  </si>
  <si>
    <t>∑CVRk²</t>
  </si>
  <si>
    <t>Coal</t>
  </si>
  <si>
    <t>Crude oil</t>
  </si>
  <si>
    <t>Electricity</t>
  </si>
  <si>
    <t>Freight</t>
  </si>
  <si>
    <t>Metals</t>
  </si>
  <si>
    <t>Natural gas</t>
  </si>
  <si>
    <t>Precious metals (incl gold)</t>
  </si>
  <si>
    <t>Grains &amp; oilseed</t>
  </si>
  <si>
    <t>Livestock &amp; dairy</t>
  </si>
  <si>
    <t>Softs and other agriculturals</t>
  </si>
  <si>
    <t>Other commodity</t>
  </si>
  <si>
    <t>Was preferential risk weight applied to eligible currency pairs?</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</si>
  <si>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</si>
  <si>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</si>
  <si>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</si>
  <si>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</si>
  <si>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</si>
  <si>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</si>
  <si>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</si>
  <si>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</si>
  <si>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</si>
  <si>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</si>
  <si>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</si>
  <si>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</si>
  <si>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</si>
  <si>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</si>
  <si>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</si>
  <si>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</si>
  <si>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</si>
  <si>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</si>
  <si>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</si>
  <si>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</si>
  <si>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</si>
  <si>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</si>
  <si>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ARS</t>
  </si>
  <si>
    <t>EUR / JPY</t>
  </si>
  <si>
    <t>BGN</t>
  </si>
  <si>
    <t>EUR / GBP</t>
  </si>
  <si>
    <t>EUR / CHF</t>
  </si>
  <si>
    <t>EUR / ZAR</t>
  </si>
  <si>
    <t>JPY / AUD</t>
  </si>
  <si>
    <t>KWD</t>
  </si>
  <si>
    <t>PHP</t>
  </si>
  <si>
    <t>OTHER 1</t>
  </si>
  <si>
    <t>OTHER 2</t>
  </si>
  <si>
    <t>Total FX risk</t>
  </si>
  <si>
    <t>Is disclosure on an average basis operationally feasible within the next 12 months?</t>
  </si>
  <si>
    <t>Specify the key challenges and any impediments to the implementation of an averaging methodology</t>
  </si>
  <si>
    <t xml:space="preserve"> Derivative exposures</t>
  </si>
  <si>
    <t>Yes (daily average)</t>
  </si>
  <si>
    <t>Yes (weekly average)</t>
  </si>
  <si>
    <t>Yes (month-end averages)</t>
  </si>
  <si>
    <t>Check
RW above floor</t>
  </si>
  <si>
    <t>Adjusted gross SFT asset</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</si>
  <si>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</si>
  <si>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</si>
  <si>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</si>
  <si>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</si>
  <si>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</si>
  <si>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</si>
  <si>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Total FRTB market risk capital charge</t>
  </si>
  <si>
    <t>Total current market risk capital charge (inclusive of CRM)</t>
  </si>
  <si>
    <t>Total commodity risk</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</si>
  <si>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</si>
  <si>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</si>
  <si>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FX
status quo</t>
  </si>
  <si>
    <t>FX
scenario 1</t>
  </si>
  <si>
    <t>CSR non-securitisation</t>
  </si>
  <si>
    <t>Securitisations (non-CTP)</t>
  </si>
  <si>
    <t>D) Credit spread risk: securitisations (non-CTP)</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</si>
  <si>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</si>
  <si>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</si>
  <si>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</si>
  <si>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</si>
  <si>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</si>
  <si>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</si>
  <si>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</si>
  <si>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</si>
  <si>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</si>
  <si>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</si>
  <si>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</si>
  <si>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</si>
  <si>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</si>
  <si>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</si>
  <si>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</si>
  <si>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</si>
  <si>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</si>
  <si>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</si>
  <si>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</si>
  <si>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r>
      <t xml:space="preserve">This worksheet collects granular data at the risk class-level. Please note, </t>
    </r>
    <r>
      <rPr>
        <b/>
        <sz val="10"/>
        <rFont val="Segoe UI"/>
        <family val="2"/>
      </rPr>
      <t>SA banks are required to populate all relevant panels for their entire global trading book</t>
    </r>
    <r>
      <rPr>
        <sz val="10"/>
        <rFont val="Segoe UI"/>
        <family val="2"/>
      </rPr>
      <t xml:space="preserve">. </t>
    </r>
    <r>
      <rPr>
        <b/>
        <sz val="10"/>
        <rFont val="Segoe UI"/>
        <family val="2"/>
      </rPr>
      <t>IMA banks are required to populate all relevant panels only for products for which they currently have IMA model approval from their national supervisor</t>
    </r>
    <r>
      <rPr>
        <sz val="10"/>
        <rFont val="Segoe UI"/>
        <family val="2"/>
      </rPr>
      <t xml:space="preserve"> (ie the scope of products used to calculate values reported in panels B, C, E, F and G must be consistent with the scope of products used to calculate the ES values in panel A).
</t>
    </r>
    <r>
      <rPr>
        <b/>
        <sz val="10"/>
        <rFont val="Segoe UI"/>
        <family val="2"/>
      </rPr>
      <t>Not all components of the standardised approach are covered by this worksheet</t>
    </r>
    <r>
      <rPr>
        <sz val="10"/>
        <rFont val="Segoe UI"/>
        <family val="2"/>
      </rPr>
      <t>. Additionally, some components are caputured at a level of granularity different from that specified in the standards.</t>
    </r>
  </si>
  <si>
    <t>Approach to market risk</t>
  </si>
  <si>
    <t>Kb</t>
  </si>
  <si>
    <t>MediumCorr</t>
  </si>
  <si>
    <t>HighCorr</t>
  </si>
  <si>
    <t>LowCorr</t>
  </si>
  <si>
    <t>Specify the averaging frequency used in reporting averages in column D</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</si>
  <si>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</si>
  <si>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</si>
  <si>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</si>
  <si>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</si>
  <si>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</si>
  <si>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</si>
  <si>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</si>
  <si>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</si>
  <si>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</si>
  <si>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</si>
  <si>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</si>
  <si>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</si>
  <si>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</si>
  <si>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</si>
  <si>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</si>
  <si>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</si>
  <si>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</si>
  <si>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</si>
  <si>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</si>
  <si>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</si>
  <si>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</si>
  <si>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</si>
  <si>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</si>
  <si>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</si>
  <si>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</si>
  <si>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</si>
  <si>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</si>
  <si>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</si>
  <si>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</si>
  <si>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</si>
  <si>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</si>
  <si>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</si>
  <si>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</si>
  <si>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</si>
  <si>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</si>
  <si>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</si>
  <si>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</si>
  <si>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</si>
  <si>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</si>
  <si>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</si>
  <si>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</si>
  <si>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</si>
  <si>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</si>
  <si>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</si>
  <si>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</si>
  <si>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</si>
  <si>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</si>
  <si>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Accounting CVA</t>
  </si>
  <si>
    <t>Accounting DVA</t>
  </si>
  <si>
    <t>Regulatory CVA specified in the SA-CVA</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</si>
  <si>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</si>
  <si>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</si>
  <si>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</si>
  <si>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</si>
  <si>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</si>
  <si>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</si>
  <si>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</si>
  <si>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</si>
  <si>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</si>
  <si>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</si>
  <si>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</si>
  <si>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</si>
  <si>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</si>
  <si>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</si>
  <si>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</si>
  <si>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</si>
  <si>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</si>
  <si>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</si>
  <si>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</si>
  <si>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</si>
  <si>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</si>
  <si>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</si>
  <si>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</si>
  <si>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</si>
  <si>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</si>
  <si>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</si>
  <si>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</si>
  <si>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</si>
  <si>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</si>
  <si>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</si>
  <si>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</si>
  <si>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</si>
  <si>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</si>
  <si>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</si>
  <si>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</si>
  <si>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</si>
  <si>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</si>
  <si>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</si>
  <si>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</si>
  <si>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</si>
  <si>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</si>
  <si>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</si>
  <si>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</si>
  <si>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</si>
  <si>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</si>
  <si>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</si>
  <si>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</si>
  <si>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</si>
  <si>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</si>
  <si>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</si>
  <si>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</si>
  <si>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</si>
  <si>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Interim requirements</t>
  </si>
  <si>
    <t>Final standards agreed in 2014</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</si>
  <si>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</si>
  <si>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</si>
  <si>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</si>
  <si>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</si>
  <si>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</si>
  <si>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</si>
  <si>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</si>
  <si>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</si>
  <si>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</si>
  <si>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</si>
  <si>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</si>
  <si>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</si>
  <si>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</si>
  <si>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</si>
  <si>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</si>
  <si>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</si>
  <si>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</si>
  <si>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</si>
  <si>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</si>
  <si>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</si>
  <si>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</si>
  <si>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</si>
  <si>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</si>
  <si>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</si>
  <si>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</si>
  <si>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</si>
  <si>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</si>
  <si>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</si>
  <si>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</si>
  <si>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</si>
  <si>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</si>
  <si>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</si>
  <si>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</si>
  <si>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</si>
  <si>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</si>
  <si>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</si>
  <si>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</si>
  <si>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</si>
  <si>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</si>
  <si>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</si>
  <si>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</si>
  <si>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</si>
  <si>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</si>
  <si>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</si>
  <si>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</si>
  <si>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</si>
  <si>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</si>
  <si>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</si>
  <si>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</si>
  <si>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</si>
  <si>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</si>
  <si>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ES</t>
  </si>
  <si>
    <r>
      <t>ES</t>
    </r>
    <r>
      <rPr>
        <vertAlign val="subscript"/>
        <sz val="10"/>
        <color theme="1"/>
        <rFont val="Segoe UI"/>
        <family val="2"/>
      </rPr>
      <t>10 days_R,S</t>
    </r>
  </si>
  <si>
    <r>
      <t>ES</t>
    </r>
    <r>
      <rPr>
        <vertAlign val="subscript"/>
        <sz val="10"/>
        <color theme="1"/>
        <rFont val="Segoe UI"/>
        <family val="2"/>
      </rPr>
      <t>20 days_R,S</t>
    </r>
  </si>
  <si>
    <r>
      <t>ES</t>
    </r>
    <r>
      <rPr>
        <vertAlign val="subscript"/>
        <sz val="10"/>
        <color theme="1"/>
        <rFont val="Segoe UI"/>
        <family val="2"/>
      </rPr>
      <t xml:space="preserve"> 40 days_R,S</t>
    </r>
  </si>
  <si>
    <r>
      <t>ES</t>
    </r>
    <r>
      <rPr>
        <vertAlign val="subscript"/>
        <sz val="10"/>
        <color theme="1"/>
        <rFont val="Segoe UI"/>
        <family val="2"/>
      </rPr>
      <t>60 days_R,S</t>
    </r>
  </si>
  <si>
    <r>
      <t>ES</t>
    </r>
    <r>
      <rPr>
        <vertAlign val="subscript"/>
        <sz val="10"/>
        <color theme="1"/>
        <rFont val="Segoe UI"/>
        <family val="2"/>
      </rPr>
      <t>120 days_R,S</t>
    </r>
  </si>
  <si>
    <r>
      <t>ES</t>
    </r>
    <r>
      <rPr>
        <vertAlign val="subscript"/>
        <sz val="10"/>
        <color theme="1"/>
        <rFont val="Segoe UI"/>
        <family val="2"/>
      </rPr>
      <t>10 days_F,C</t>
    </r>
  </si>
  <si>
    <r>
      <t>ES</t>
    </r>
    <r>
      <rPr>
        <vertAlign val="subscript"/>
        <sz val="10"/>
        <color theme="1"/>
        <rFont val="Segoe UI"/>
        <family val="2"/>
      </rPr>
      <t>20 days_F,C</t>
    </r>
  </si>
  <si>
    <r>
      <t>ES</t>
    </r>
    <r>
      <rPr>
        <vertAlign val="subscript"/>
        <sz val="10"/>
        <color theme="1"/>
        <rFont val="Segoe UI"/>
        <family val="2"/>
      </rPr>
      <t xml:space="preserve"> 40 days_F,C</t>
    </r>
  </si>
  <si>
    <r>
      <t>ES</t>
    </r>
    <r>
      <rPr>
        <vertAlign val="subscript"/>
        <sz val="10"/>
        <color theme="1"/>
        <rFont val="Segoe UI"/>
        <family val="2"/>
      </rPr>
      <t>60 days_F,C</t>
    </r>
  </si>
  <si>
    <r>
      <t>ES</t>
    </r>
    <r>
      <rPr>
        <vertAlign val="subscript"/>
        <sz val="10"/>
        <color theme="1"/>
        <rFont val="Segoe UI"/>
        <family val="2"/>
      </rPr>
      <t>120 days_F,C</t>
    </r>
  </si>
  <si>
    <r>
      <t>ES</t>
    </r>
    <r>
      <rPr>
        <vertAlign val="subscript"/>
        <sz val="10"/>
        <color theme="1"/>
        <rFont val="Segoe UI"/>
        <family val="2"/>
      </rPr>
      <t>10 days_R,C</t>
    </r>
  </si>
  <si>
    <r>
      <t>ES</t>
    </r>
    <r>
      <rPr>
        <vertAlign val="subscript"/>
        <sz val="10"/>
        <color theme="1"/>
        <rFont val="Segoe UI"/>
        <family val="2"/>
      </rPr>
      <t>20 days_R,C</t>
    </r>
  </si>
  <si>
    <r>
      <t>ES</t>
    </r>
    <r>
      <rPr>
        <vertAlign val="subscript"/>
        <sz val="10"/>
        <color theme="1"/>
        <rFont val="Segoe UI"/>
        <family val="2"/>
      </rPr>
      <t xml:space="preserve"> 40 days_R,C</t>
    </r>
  </si>
  <si>
    <r>
      <t>ES</t>
    </r>
    <r>
      <rPr>
        <vertAlign val="subscript"/>
        <sz val="10"/>
        <color theme="1"/>
        <rFont val="Segoe UI"/>
        <family val="2"/>
      </rPr>
      <t>60 days_R,C</t>
    </r>
  </si>
  <si>
    <r>
      <t>ES</t>
    </r>
    <r>
      <rPr>
        <vertAlign val="subscript"/>
        <sz val="10"/>
        <color theme="1"/>
        <rFont val="Segoe UI"/>
        <family val="2"/>
      </rPr>
      <t>120 days_R,C</t>
    </r>
  </si>
  <si>
    <t>of which: exposure where the domesticity of the legal entity is different from the group</t>
  </si>
  <si>
    <t>External ratings allowed</t>
  </si>
  <si>
    <t>Currency mistmach</t>
  </si>
  <si>
    <t>loan to company</t>
  </si>
  <si>
    <t>residential ADC loan</t>
  </si>
  <si>
    <t>Failed trades and Non-DVP transactions</t>
  </si>
  <si>
    <t>B) Data usage flags</t>
  </si>
  <si>
    <t>Use Survey data</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</si>
  <si>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</si>
  <si>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</si>
  <si>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</si>
  <si>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</si>
  <si>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</si>
  <si>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</si>
  <si>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</si>
  <si>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</si>
  <si>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</si>
  <si>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</si>
  <si>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</si>
  <si>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</si>
  <si>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</si>
  <si>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</si>
  <si>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</si>
  <si>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</si>
  <si>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</si>
  <si>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</si>
  <si>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</si>
  <si>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</si>
  <si>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</si>
  <si>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</si>
  <si>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</si>
  <si>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</si>
  <si>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</si>
  <si>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</si>
  <si>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</si>
  <si>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</si>
  <si>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</si>
  <si>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</si>
  <si>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</si>
  <si>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</si>
  <si>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</si>
  <si>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</si>
  <si>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</si>
  <si>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</si>
  <si>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</si>
  <si>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</si>
  <si>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</si>
  <si>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</si>
  <si>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</si>
  <si>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</si>
  <si>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</si>
  <si>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</si>
  <si>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</si>
  <si>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</si>
  <si>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</si>
  <si>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</si>
  <si>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</si>
  <si>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</si>
  <si>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77</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</si>
  <si>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78</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</si>
  <si>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79</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</si>
  <si>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80</t>
    </r>
  </si>
  <si>
    <t>∑∑WSkWSl subject to rho per para 108</t>
  </si>
  <si>
    <t>∑∑WSkWSl subject to rho per para 109, 110</t>
  </si>
  <si>
    <t>∑∑WSkWSl subject to rho per para 111</t>
  </si>
  <si>
    <t>Absolute value of net interest income (including financial and operational lease)</t>
  </si>
  <si>
    <t>Sb</t>
  </si>
  <si>
    <t>ΣKb^2</t>
  </si>
  <si>
    <t>ΣΣγSbSc</t>
  </si>
  <si>
    <t>ΣΣγSbSc
(alternative)</t>
  </si>
  <si>
    <t>Sb (alternative)</t>
  </si>
  <si>
    <t>Selected correlation scenario</t>
  </si>
  <si>
    <t>Is triangulation via liquid pairs applicable?</t>
  </si>
  <si>
    <t>Corresponding RWA under the SEC-ERBA/
SEC-SA</t>
  </si>
  <si>
    <t>Revised vs current (current IRB exposures)</t>
  </si>
  <si>
    <t>Check
RWA within range</t>
  </si>
  <si>
    <t>Check
RWA under final standards not equal to floor</t>
  </si>
  <si>
    <t>of which: internal models</t>
  </si>
  <si>
    <t>of which: CCR internal models</t>
  </si>
  <si>
    <t>Average</t>
    <phoneticPr fontId="29"/>
  </si>
  <si>
    <t>Max</t>
    <phoneticPr fontId="29"/>
  </si>
  <si>
    <t>Min</t>
    <phoneticPr fontId="29"/>
  </si>
  <si>
    <t xml:space="preserve"> OBS items</t>
    <phoneticPr fontId="29"/>
  </si>
  <si>
    <r>
      <t xml:space="preserve">Amounts should be net of specific provisions and valuations adjustments. </t>
    </r>
    <r>
      <rPr>
        <b/>
        <sz val="10"/>
        <rFont val="Segoe UI"/>
        <family val="2"/>
      </rPr>
      <t>In contrast to previous exercises, all data are as at the reporting date.</t>
    </r>
  </si>
  <si>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</si>
  <si>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</si>
  <si>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</si>
  <si>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</si>
  <si>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</si>
  <si>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</si>
  <si>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</si>
  <si>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</si>
  <si>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</si>
  <si>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</si>
  <si>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</si>
  <si>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</si>
  <si>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</si>
  <si>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</si>
  <si>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</si>
  <si>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</si>
  <si>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</si>
  <si>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</si>
  <si>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</si>
  <si>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</si>
  <si>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</si>
  <si>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</si>
  <si>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</si>
  <si>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</si>
  <si>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</si>
  <si>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</si>
  <si>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</si>
  <si>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</si>
  <si>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</si>
  <si>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</si>
  <si>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</si>
  <si>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</si>
  <si>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</si>
  <si>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</si>
  <si>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</si>
  <si>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</si>
  <si>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</si>
  <si>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</si>
  <si>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</si>
  <si>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</si>
  <si>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</si>
  <si>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</si>
  <si>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</si>
  <si>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</si>
  <si>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</si>
  <si>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</si>
  <si>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</si>
  <si>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</si>
  <si>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</si>
  <si>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</si>
  <si>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</si>
  <si>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</si>
  <si>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</si>
  <si>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</si>
  <si>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</si>
  <si>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</si>
  <si>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</si>
  <si>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</si>
  <si>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</si>
  <si>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</si>
  <si>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</si>
  <si>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</si>
  <si>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</si>
  <si>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</si>
  <si>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</si>
  <si>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Exposures to qualifying CCPs; of which:</t>
  </si>
  <si>
    <t>Default fund contributions</t>
  </si>
  <si>
    <t>Exposures to non-qualifying CCPs; of which:</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</si>
  <si>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</si>
  <si>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</si>
  <si>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</si>
  <si>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</si>
  <si>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</si>
  <si>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</si>
  <si>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</si>
  <si>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1) On-balance sheet exposure</t>
  </si>
  <si>
    <t>2) Off-balance sheet exposure</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</si>
  <si>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</si>
  <si>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</si>
  <si>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</si>
  <si>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</si>
  <si>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</si>
  <si>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</si>
  <si>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</si>
  <si>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</si>
  <si>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</si>
  <si>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</si>
  <si>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</si>
  <si>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</si>
  <si>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</si>
  <si>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</si>
  <si>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</si>
  <si>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</si>
  <si>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</si>
  <si>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</si>
  <si>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</si>
  <si>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</si>
  <si>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</si>
  <si>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</si>
  <si>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</si>
  <si>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</si>
  <si>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</si>
  <si>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</si>
  <si>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</si>
  <si>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</si>
  <si>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</si>
  <si>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</si>
  <si>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</si>
  <si>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</si>
  <si>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</si>
  <si>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</si>
  <si>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</si>
  <si>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</si>
  <si>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</si>
  <si>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</si>
  <si>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</si>
  <si>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</si>
  <si>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</si>
  <si>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</si>
  <si>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</si>
  <si>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</si>
  <si>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</si>
  <si>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</si>
  <si>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</si>
  <si>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</si>
  <si>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</si>
  <si>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</si>
  <si>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</si>
  <si>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</si>
  <si>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</si>
  <si>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</si>
  <si>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</si>
  <si>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</si>
  <si>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</si>
  <si>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</si>
  <si>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</si>
  <si>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</si>
  <si>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</si>
  <si>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</si>
  <si>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</si>
  <si>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</si>
  <si>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</si>
  <si>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</si>
  <si>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</si>
  <si>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</si>
  <si>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</si>
  <si>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</si>
  <si>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</si>
  <si>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</si>
  <si>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</si>
  <si>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</si>
  <si>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</si>
  <si>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</si>
  <si>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</si>
  <si>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</si>
  <si>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</si>
  <si>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</si>
  <si>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</si>
  <si>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</si>
  <si>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</si>
  <si>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</si>
  <si>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</si>
  <si>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</si>
  <si>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</si>
  <si>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</si>
  <si>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</si>
  <si>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</si>
  <si>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</si>
  <si>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</si>
  <si>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</si>
  <si>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</si>
  <si>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</si>
  <si>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</si>
  <si>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</si>
  <si>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</si>
  <si>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</si>
  <si>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</si>
  <si>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</si>
  <si>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</si>
  <si>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</si>
  <si>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</si>
  <si>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</si>
  <si>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</si>
  <si>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</si>
  <si>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</si>
  <si>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</si>
  <si>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</si>
  <si>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Current credit risk framework applying revised rules to determine CCR exposures (ie SA-CCR, changes to CA(SH), and internal models)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</si>
  <si>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</si>
  <si>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</si>
  <si>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</si>
  <si>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</si>
  <si>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</si>
  <si>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</si>
  <si>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</si>
  <si>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</si>
  <si>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</si>
  <si>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</si>
  <si>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</si>
  <si>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</si>
  <si>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</si>
  <si>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</si>
  <si>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</si>
  <si>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</si>
  <si>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</si>
  <si>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</si>
  <si>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</si>
  <si>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</si>
  <si>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</si>
  <si>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</si>
  <si>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</si>
  <si>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</si>
  <si>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</si>
  <si>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</si>
  <si>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</si>
  <si>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</si>
  <si>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</si>
  <si>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</si>
  <si>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</si>
  <si>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</si>
  <si>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</si>
  <si>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</si>
  <si>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</si>
  <si>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</si>
  <si>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</si>
  <si>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</si>
  <si>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Default fund contributions; of which:</t>
  </si>
  <si>
    <t>funded</t>
  </si>
  <si>
    <t>unfunded</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</si>
  <si>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</si>
  <si>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</si>
  <si>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</si>
  <si>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</si>
  <si>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</si>
  <si>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</si>
  <si>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</si>
  <si>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</si>
  <si>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</si>
  <si>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</si>
  <si>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</si>
  <si>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</si>
  <si>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</si>
  <si>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</si>
  <si>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</si>
  <si>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</si>
  <si>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</si>
  <si>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</si>
  <si>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</si>
  <si>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</si>
  <si>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</si>
  <si>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</si>
  <si>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</si>
  <si>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</si>
  <si>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</si>
  <si>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</si>
  <si>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</si>
  <si>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</si>
  <si>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On-balance transactions (excluding SFTs and derivative exposures)</t>
  </si>
  <si>
    <t>Credit derivatives (protection sold); of which:</t>
  </si>
  <si>
    <t>E) Adjusted notional exposures for written credit derivatives</t>
  </si>
  <si>
    <t>Capped notional amount (same reference name, non-exempted)</t>
  </si>
  <si>
    <t>Credit derivatives</t>
  </si>
  <si>
    <t>F) Alternative methods for derivative exposures</t>
  </si>
  <si>
    <t>I) Trade vs settlement date accounting</t>
  </si>
  <si>
    <t>Para ref</t>
  </si>
  <si>
    <t>revised LR framework: 31</t>
  </si>
  <si>
    <t>LR framework: 12</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</si>
  <si>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</si>
  <si>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</si>
  <si>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</si>
  <si>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</si>
  <si>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</si>
  <si>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</si>
  <si>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J) Additional information</t>
  </si>
  <si>
    <t>Yes (other frequency; please specify in column to the right)</t>
  </si>
  <si>
    <t>C) Leverage ratio worksheet</t>
  </si>
  <si>
    <t>H</t>
  </si>
  <si>
    <t>J</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</si>
  <si>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</si>
  <si>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</si>
  <si>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</si>
  <si>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</si>
  <si>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</si>
  <si>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</si>
  <si>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</si>
  <si>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</si>
  <si>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</si>
  <si>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</si>
  <si>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</si>
  <si>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</si>
  <si>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</si>
  <si>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</si>
  <si>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Same commodity</t>
  </si>
  <si>
    <t>Different commodity</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</si>
  <si>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</si>
  <si>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</si>
  <si>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</si>
  <si>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</si>
  <si>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</si>
  <si>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</si>
  <si>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</si>
  <si>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</si>
  <si>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</si>
  <si>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</si>
  <si>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</si>
  <si>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Total equity risk</t>
  </si>
  <si>
    <t>Total CSR securitisations (non CTP)</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</si>
  <si>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</si>
  <si>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</si>
  <si>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</si>
  <si>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</si>
  <si>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</si>
  <si>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</si>
  <si>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</si>
  <si>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</si>
  <si>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</si>
  <si>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</si>
  <si>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</si>
  <si>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Definition</t>
    <phoneticPr fontId="36"/>
  </si>
  <si>
    <t>OTHER1</t>
  </si>
  <si>
    <t>OTHER2</t>
  </si>
  <si>
    <t>Products with current IMA approval status</t>
    <phoneticPr fontId="52"/>
  </si>
  <si>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</si>
  <si>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</si>
  <si>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</si>
  <si>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</si>
  <si>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</si>
  <si>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</si>
  <si>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</si>
  <si>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</si>
  <si>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</si>
  <si>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C) On- and off-balance sheet items – additional breakdown of exposures under the 2014 LR framework</t>
  </si>
  <si>
    <t>D) Reconciliation (following relevant accounting standards) under the 2014 LR framework</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</si>
  <si>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</si>
  <si>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</si>
  <si>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</si>
  <si>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</si>
  <si>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</si>
  <si>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</si>
  <si>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</si>
  <si>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</si>
  <si>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t>H) Business model categorisation under the 2014 LR framework</t>
  </si>
  <si>
    <t>Cash pooling transactions that meet the criteria of para 31</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</si>
  <si>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</si>
  <si>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</si>
  <si>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</si>
  <si>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</si>
  <si>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</si>
  <si>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standard fully based on SA-CCR/CA(SH)</t>
  </si>
  <si>
    <t>c) Credit risk mitigation</t>
  </si>
  <si>
    <t>Final: All approaches (SA-CCR, CA(SA), IMM, Repo-VaR)</t>
  </si>
  <si>
    <t>M) Additional data on the Basel III leverage ratio and risk-weighted capital requirements for types of derivatives counterparties</t>
  </si>
  <si>
    <t>L) Calculation of averaged leverage ratio exposures</t>
  </si>
  <si>
    <t>Of which:
derivatives only</t>
  </si>
  <si>
    <t>Total; of which:
derivatives only</t>
  </si>
  <si>
    <t>Sb(alternative)</t>
  </si>
  <si>
    <t>Reporting currency</t>
  </si>
  <si>
    <t>Not used</t>
  </si>
  <si>
    <t>SA-CVA</t>
  </si>
  <si>
    <t>Total amount of net losses</t>
  </si>
  <si>
    <t>Net adjustments to gross income</t>
  </si>
  <si>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</si>
  <si>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</si>
  <si>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-min(CVR</t>
    </r>
    <r>
      <rPr>
        <b/>
        <vertAlign val="subscript"/>
        <sz val="10"/>
        <color theme="1"/>
        <rFont val="Segoe UI"/>
        <family val="2"/>
      </rPr>
      <t>k</t>
    </r>
    <r>
      <rPr>
        <b/>
        <vertAlign val="superscript"/>
        <sz val="10"/>
        <color theme="1"/>
        <rFont val="Segoe UI"/>
        <family val="2"/>
      </rPr>
      <t>+</t>
    </r>
    <r>
      <rPr>
        <b/>
        <sz val="10"/>
        <color theme="1"/>
        <rFont val="Segoe UI"/>
        <family val="2"/>
      </rPr>
      <t>, CVR</t>
    </r>
    <r>
      <rPr>
        <b/>
        <vertAlign val="subscript"/>
        <sz val="10"/>
        <color theme="1"/>
        <rFont val="Segoe UI"/>
        <family val="2"/>
      </rPr>
      <t>k</t>
    </r>
    <r>
      <rPr>
        <b/>
        <vertAlign val="superscript"/>
        <sz val="10"/>
        <color theme="1"/>
        <rFont val="Segoe UI"/>
        <family val="2"/>
      </rPr>
      <t>-</t>
    </r>
    <r>
      <rPr>
        <b/>
        <sz val="10"/>
        <color theme="1"/>
        <rFont val="Segoe UI"/>
        <family val="2"/>
      </rPr>
      <t>)</t>
    </r>
  </si>
  <si>
    <t>∑max(CVR, 0)</t>
  </si>
  <si>
    <t>∑max(CVR, 0)²</t>
  </si>
  <si>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</si>
  <si>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0)</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</si>
  <si>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</si>
  <si>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xml:space="preserve">subject to </t>
    </r>
    <r>
      <rPr>
        <b/>
        <sz val="10"/>
        <color theme="1"/>
        <rFont val="Segoe UI"/>
        <family val="2"/>
      </rPr>
      <t>rho per para 109</t>
    </r>
  </si>
  <si>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</si>
  <si>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</si>
  <si>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t>∑max(CVRk, 0)</t>
  </si>
  <si>
    <t>∑max(CVRk, 0)²</t>
  </si>
  <si>
    <t>M1</t>
  </si>
  <si>
    <t>M2</t>
  </si>
  <si>
    <t>M3</t>
  </si>
  <si>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(panels M1 + M2)</t>
    </r>
  </si>
  <si>
    <t>Check: non-cash IM received and reported in panel I ≥ non-cash IM received in the client leg of QCCP cleared derivatives (panels M1 + M2)</t>
  </si>
  <si>
    <t>Check: LR exposure measure using unmodified SA-CCR * 1.4 ≥ portfolio total LR exposure measure using SA-CCR with an IM offset to PFE (panels M1 + M2 + M3)</t>
  </si>
  <si>
    <t>Check: LR exposure measure using unmodified SA-CCR * 1.4 ≥ portfolio total exposure using SA-CCR with IM offset to PFE in the client leg of QCCP cleared derivatives (panels M1 + M2)</t>
  </si>
  <si>
    <t>Deduction for shortfall of provisions to expected losses (gross of any tax adjustment)</t>
  </si>
  <si>
    <t>Check: D68 = DefCap D9+D11 &amp; D69=DefCap D11</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</si>
  <si>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</si>
  <si>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</si>
  <si>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</si>
  <si>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</si>
  <si>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</si>
  <si>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</si>
  <si>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</si>
  <si>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</si>
  <si>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Intrabucket correlation (ρ) cf. para 62, 99, 133</t>
  </si>
  <si>
    <t>Intrabucket correlation (ρ) cf. para 64, 109, 133</t>
  </si>
  <si>
    <r>
      <t>Intrabucket correlation (</t>
    </r>
    <r>
      <rPr>
        <b/>
        <i/>
        <sz val="10"/>
        <color theme="1"/>
        <rFont val="Arial"/>
        <family val="2"/>
      </rPr>
      <t>ρ</t>
    </r>
    <r>
      <rPr>
        <b/>
        <sz val="10"/>
        <color theme="1"/>
        <rFont val="Segoe UI"/>
        <family val="2"/>
      </rPr>
      <t>) cf. para 60, 85, 133</t>
    </r>
  </si>
  <si>
    <t>Intrabucket correlation (ρ) cf. para 65, 117, 133</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</si>
  <si>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</si>
  <si>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</si>
  <si>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</si>
  <si>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</si>
  <si>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</si>
  <si>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</si>
  <si>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</si>
  <si>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</si>
  <si>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</si>
  <si>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</si>
  <si>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</si>
  <si>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</si>
  <si>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</si>
  <si>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</si>
  <si>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</si>
  <si>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</si>
  <si>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</si>
  <si>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</si>
  <si>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</si>
  <si>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</si>
  <si>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</si>
  <si>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</si>
  <si>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</si>
  <si>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</si>
  <si>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</si>
  <si>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</si>
  <si>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</si>
  <si>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</si>
  <si>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</si>
  <si>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</si>
  <si>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</si>
  <si>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</si>
  <si>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</si>
  <si>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1) TB</t>
  </si>
  <si>
    <t>Capital charge (QIS scope)</t>
  </si>
  <si>
    <t>Capital charge (regulatory reporting scope)</t>
  </si>
  <si>
    <t>Definition</t>
  </si>
  <si>
    <t>OTHER 3</t>
  </si>
  <si>
    <t>OTHER 4</t>
  </si>
  <si>
    <t>OTHER 5</t>
  </si>
  <si>
    <t>OTHER 6</t>
  </si>
  <si>
    <t>OTHER 7</t>
  </si>
  <si>
    <t>OTHER 8</t>
  </si>
  <si>
    <t>OTHER 9</t>
  </si>
  <si>
    <t>OTHER 10</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</si>
  <si>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</si>
  <si>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</si>
  <si>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</si>
  <si>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</si>
  <si>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</si>
  <si>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</si>
  <si>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</si>
  <si>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</si>
  <si>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</si>
  <si>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</si>
  <si>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</si>
  <si>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</si>
  <si>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</si>
  <si>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</si>
  <si>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</si>
  <si>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</si>
  <si>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</si>
  <si>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</si>
  <si>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</si>
  <si>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</si>
  <si>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USD / ILLIQUID</t>
  </si>
  <si>
    <t>EUR / LIQUID</t>
  </si>
  <si>
    <t>EUR / ILLIQUID</t>
  </si>
  <si>
    <t>JPY / LIQUID</t>
  </si>
  <si>
    <t>JPY / ILLIQUID</t>
  </si>
  <si>
    <t>CROSS LIQUID</t>
  </si>
  <si>
    <t>CROSS ILLIQUID</t>
  </si>
  <si>
    <t>CCR and CVA</t>
  </si>
  <si>
    <t>Trade exposures (derivatives and SFTs) based on internal models (IMM or other models)</t>
  </si>
  <si>
    <t>Trade exposures (derivatives and SFTs) based on standardised approaches (e.g. SA-CCR (or CA(SH))</t>
  </si>
  <si>
    <t>1) Size of the derivatives business</t>
  </si>
  <si>
    <t>2) Capital requirement under the current framework</t>
  </si>
  <si>
    <t>3) Breakdown of total accounting CVA and DVA and regulatory CVA</t>
  </si>
  <si>
    <t>4) Capital requirement under the final Basel III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</si>
  <si>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</si>
  <si>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</si>
  <si>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</si>
  <si>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</si>
  <si>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</si>
  <si>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</si>
  <si>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</si>
  <si>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Use CCP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</si>
  <si>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</si>
  <si>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</si>
  <si>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</si>
  <si>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</si>
  <si>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</si>
  <si>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</si>
  <si>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</si>
  <si>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</si>
  <si>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</si>
  <si>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</si>
  <si>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</si>
  <si>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G) Trading book</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</si>
  <si>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</si>
  <si>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</si>
  <si>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</si>
  <si>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</si>
  <si>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</si>
  <si>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</si>
  <si>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</si>
  <si>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</si>
  <si>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</si>
  <si>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</si>
  <si>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</si>
  <si>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</si>
  <si>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</si>
  <si>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</si>
  <si>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</si>
  <si>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</si>
  <si>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</si>
  <si>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</si>
  <si>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</si>
  <si>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</si>
  <si>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</si>
  <si>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</si>
  <si>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</si>
  <si>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</si>
  <si>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K) Memo: calculation of revised leverage ratio</t>
  </si>
  <si>
    <t>Amount under the 2014 framework</t>
  </si>
  <si>
    <t>Leverage ratio exposure measure post regulatory adjustments</t>
  </si>
  <si>
    <t>Leverage ratio (approx)</t>
  </si>
  <si>
    <t>2017 framework</t>
  </si>
  <si>
    <t>CCR exposures evaluated under previous non-internal method (CEM, SM, OEM) (if applicable)</t>
  </si>
  <si>
    <t>B) Exposures subject to counterparty credit risk</t>
  </si>
  <si>
    <t>A) Exposures to central counterparties (CCPs)</t>
  </si>
  <si>
    <t>C) Credit valuation adjustments</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</si>
  <si>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</si>
  <si>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</si>
  <si>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</si>
  <si>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Memo (of loss window 2006–2017)</t>
  </si>
  <si>
    <t>Use credit risk (IRB) data</t>
  </si>
  <si>
    <t>Use credit risk (SA) data</t>
  </si>
  <si>
    <t>2) Credit risk (IRB)</t>
  </si>
  <si>
    <t>1) Credit risk (SA)</t>
  </si>
  <si>
    <t>1) Largest annual losses</t>
  </si>
  <si>
    <t>Event type of the largest loss</t>
  </si>
  <si>
    <t>Sum of the five largest losses of the year</t>
  </si>
  <si>
    <t>Sum of the five largest losses in the ten years window</t>
  </si>
  <si>
    <t>2) Operational risk losses by event types</t>
  </si>
  <si>
    <t>Total amount of net losses, of which:</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</si>
  <si>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</si>
  <si>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</si>
  <si>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</si>
  <si>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</si>
  <si>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</si>
  <si>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</si>
  <si>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</si>
  <si>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Based on a collection treshold 20,000 EUR</t>
  </si>
  <si>
    <t>Total amount of net losses qualifying for exclusion from the Loss Component (per supervisory approval)</t>
  </si>
  <si>
    <t>Threshold by 0% of the bank’s average losses</t>
  </si>
  <si>
    <t>Threshold by 5% of the bank’s average losses</t>
  </si>
  <si>
    <t>Threshold by 10% of the bank’s average losses</t>
  </si>
  <si>
    <t>Threshold by 25% of the bank’s average losses</t>
  </si>
  <si>
    <t>Threshold by 50% of the bank’s average losses</t>
  </si>
  <si>
    <t>Threshold by 75% of the bank’s average losses</t>
  </si>
  <si>
    <t>Threshold by 100% of the bank’s average losses</t>
  </si>
  <si>
    <t>Threshold by 200% of the bank’s average losses</t>
  </si>
  <si>
    <t>Event type</t>
  </si>
  <si>
    <t>Business line</t>
  </si>
  <si>
    <t>Sum due to divested activities (grouped impact)</t>
  </si>
  <si>
    <t>Top 10 largest losses for loss exclusion</t>
  </si>
  <si>
    <t>Top 1</t>
  </si>
  <si>
    <t>Top 2</t>
  </si>
  <si>
    <t>Top 3</t>
  </si>
  <si>
    <t>Top 4</t>
  </si>
  <si>
    <t>Top 5</t>
  </si>
  <si>
    <t>Top 6</t>
  </si>
  <si>
    <t>Top 7</t>
  </si>
  <si>
    <t>Top 8</t>
  </si>
  <si>
    <t>Top 9</t>
  </si>
  <si>
    <t>Top 10</t>
  </si>
  <si>
    <r>
      <t>F) Additional information:</t>
    </r>
    <r>
      <rPr>
        <b/>
        <sz val="12"/>
        <color rgb="FFC00000"/>
        <rFont val="Segoe UI"/>
        <family val="2"/>
      </rPr>
      <t xml:space="preserve"> only mandatory for European Commission's CfA </t>
    </r>
  </si>
  <si>
    <t>Largest loss of the year</t>
  </si>
  <si>
    <r>
      <t xml:space="preserve">3) Materiality threshold for </t>
    </r>
    <r>
      <rPr>
        <b/>
        <sz val="12"/>
        <color rgb="FFC00000"/>
        <rFont val="Segoe UI"/>
        <family val="2"/>
      </rPr>
      <t>the exclusion</t>
    </r>
    <r>
      <rPr>
        <b/>
        <sz val="12"/>
        <rFont val="Segoe UI"/>
        <family val="2"/>
      </rPr>
      <t xml:space="preserve"> of certain operational loss events (Para. 27-29 revised framework)</t>
    </r>
  </si>
  <si>
    <t>Largest single net loss for exclusion in the ten year window, ie 2008 to 2017</t>
  </si>
  <si>
    <r>
      <t>4) Largest loss for exclusion of losses from the Loss Component (para 27</t>
    </r>
    <r>
      <rPr>
        <b/>
        <sz val="12"/>
        <rFont val="Arial"/>
        <family val="2"/>
      </rPr>
      <t>–</t>
    </r>
    <r>
      <rPr>
        <b/>
        <sz val="12"/>
        <rFont val="Segoe UI"/>
        <family val="2"/>
      </rPr>
      <t>29 revised framework)</t>
    </r>
  </si>
  <si>
    <t>Net loss impact</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</si>
  <si>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</si>
  <si>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</si>
  <si>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</si>
  <si>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</si>
  <si>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</si>
  <si>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</si>
  <si>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</si>
  <si>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t>
  </si>
  <si>
    <t>c2) Capital requirements for netting sets carved out that use the reduced BA-CVA approach</t>
  </si>
  <si>
    <t>c3) Capital requirement for netting sets carved out that use the full BA-CVA approach</t>
  </si>
  <si>
    <t>Global trading book 
with FX scenario 1</t>
  </si>
  <si>
    <t xml:space="preserve">OTHER 1 to OTHER 10 refer to currencies other than those listed in rows 46 to 79 in which the bank has exposure to GIRR. 
- If the bank has fewer than 10 such currencies, the bank should fill in any excess rows with zeroes.
- If the bank has more than 10 such currencies, the bank should fill in rows 80 to 89 with the 10 most material currencies (other than those listed in rows 46 to 79) in which the bank has exposure to GIRR. </t>
  </si>
  <si>
    <t>O-01</t>
  </si>
  <si>
    <t>O-02</t>
  </si>
  <si>
    <t>O-03</t>
  </si>
  <si>
    <t>O-04</t>
  </si>
  <si>
    <t>O-05</t>
  </si>
  <si>
    <t>O-06</t>
  </si>
  <si>
    <t>O-07</t>
  </si>
  <si>
    <t>O-08</t>
  </si>
  <si>
    <t>O-09</t>
  </si>
  <si>
    <t>O-10</t>
  </si>
  <si>
    <t>O-11</t>
  </si>
  <si>
    <t>O-12</t>
  </si>
  <si>
    <t>O-13</t>
  </si>
  <si>
    <t>O-14</t>
  </si>
  <si>
    <t>O-15</t>
  </si>
  <si>
    <t>O-16</t>
  </si>
  <si>
    <t>O-17</t>
  </si>
  <si>
    <t>O-18</t>
  </si>
  <si>
    <t>O-19</t>
  </si>
  <si>
    <t>O-20</t>
  </si>
  <si>
    <t>O-21</t>
  </si>
  <si>
    <t>O-22</t>
  </si>
  <si>
    <t>O-23</t>
  </si>
  <si>
    <t>O-24</t>
  </si>
  <si>
    <t>O-25</t>
  </si>
  <si>
    <t>O-26</t>
  </si>
  <si>
    <t>O-27</t>
  </si>
  <si>
    <t>O-28</t>
  </si>
  <si>
    <t>O-29</t>
  </si>
  <si>
    <t>O-30</t>
  </si>
  <si>
    <r>
      <t xml:space="preserve">In the context of Delta and Curvature, </t>
    </r>
    <r>
      <rPr>
        <b/>
        <sz val="10"/>
        <color theme="1"/>
        <rFont val="Segoe UI"/>
        <family val="2"/>
      </rPr>
      <t>OTHER 1 to OTHER 30</t>
    </r>
    <r>
      <rPr>
        <sz val="10"/>
        <color theme="1"/>
        <rFont val="Segoe UI"/>
        <family val="2"/>
      </rPr>
      <t xml:space="preserve"> refers to all other currencies which cannot be represented via liquid currency pairs with respect to reporting currency of the bank and which are not listed in cells B275 to B310.
In the context of Vega, </t>
    </r>
    <r>
      <rPr>
        <b/>
        <sz val="10"/>
        <color theme="1"/>
        <rFont val="Segoe UI"/>
        <family val="2"/>
      </rPr>
      <t>LIQUID</t>
    </r>
    <r>
      <rPr>
        <sz val="10"/>
        <color theme="1"/>
        <rFont val="Segoe UI"/>
        <family val="2"/>
      </rPr>
      <t xml:space="preserve"> refers to currency pairs that </t>
    </r>
    <r>
      <rPr>
        <b/>
        <sz val="10"/>
        <color theme="1"/>
        <rFont val="Segoe UI"/>
        <family val="2"/>
      </rPr>
      <t>can</t>
    </r>
    <r>
      <rPr>
        <sz val="10"/>
        <color theme="1"/>
        <rFont val="Segoe UI"/>
        <family val="2"/>
      </rPr>
      <t xml:space="preserve"> be represented as a combination of liquid pairs, where 'liquid' refers to 'selected' currency pairs referenced in footnote 31 of the standard; </t>
    </r>
    <r>
      <rPr>
        <b/>
        <sz val="10"/>
        <color theme="1"/>
        <rFont val="Segoe UI"/>
        <family val="2"/>
      </rPr>
      <t>ILLIQUID</t>
    </r>
    <r>
      <rPr>
        <sz val="10"/>
        <color theme="1"/>
        <rFont val="Segoe UI"/>
        <family val="2"/>
      </rPr>
      <t xml:space="preserve"> refers to currency pairs that </t>
    </r>
    <r>
      <rPr>
        <b/>
        <sz val="10"/>
        <color theme="1"/>
        <rFont val="Segoe UI"/>
        <family val="2"/>
      </rPr>
      <t>cannot</t>
    </r>
    <r>
      <rPr>
        <sz val="10"/>
        <color theme="1"/>
        <rFont val="Segoe UI"/>
        <family val="2"/>
      </rPr>
      <t xml:space="preserve"> be represented as a combination of liquid pairs; </t>
    </r>
    <r>
      <rPr>
        <b/>
        <sz val="10"/>
        <color theme="1"/>
        <rFont val="Segoe UI"/>
        <family val="2"/>
      </rPr>
      <t>CROSS LIQUID</t>
    </r>
    <r>
      <rPr>
        <sz val="10"/>
        <color theme="1"/>
        <rFont val="Segoe UI"/>
        <family val="2"/>
      </rPr>
      <t xml:space="preserve"> refers to currency pairs that are not on the list of “selected” currency pairs referenced in footnote 31 of the standard, but which can be created by triangulation of currencies that are referenced in any of the currency pairs in the list of “selected” currency pairs. This row should be calculated as the simple sum of all such pairs; and </t>
    </r>
    <r>
      <rPr>
        <b/>
        <sz val="10"/>
        <color theme="1"/>
        <rFont val="Segoe UI"/>
        <family val="2"/>
      </rPr>
      <t>CROSS ILLIQUID</t>
    </r>
    <r>
      <rPr>
        <sz val="10"/>
        <color theme="1"/>
        <rFont val="Segoe UI"/>
        <family val="2"/>
      </rPr>
      <t xml:space="preserve"> refers to currency pairs that are not on the list of “selected” currency pairs referenced in footnote 31 of the standard, and which cannot be created by triangulation of currencies that are referenced in any of the currency pairs in the list of “selected” currency pairs. This row should be calculated as the simple sum of all such pairs.</t>
    </r>
  </si>
  <si>
    <t>Derivatives counterparty credit risk exposure</t>
  </si>
  <si>
    <t>Derivatives, potential future exposure (current exposure method; apply regulatory netting)</t>
  </si>
  <si>
    <t>Number of trades cleared over the year</t>
  </si>
  <si>
    <t>Check: panels 4a and 4b should not both be filled in</t>
  </si>
  <si>
    <t>Check: panels 4c2 and 4c3 should not both be filled in</t>
  </si>
  <si>
    <t>Check: panel 4a should not be filled in if panel 4c1 is filled in</t>
  </si>
  <si>
    <t>Check: panel 4b should not be filled in if panel 4c1 is filled in</t>
  </si>
  <si>
    <t>Possibility to use CCR capital requirement</t>
  </si>
  <si>
    <t>Intention to use CCR capital requirement</t>
  </si>
  <si>
    <t>Calculation using CCR capital requirement</t>
  </si>
  <si>
    <t>Capital requirement</t>
  </si>
  <si>
    <t>Capital requirement (post multiplier)</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</si>
  <si>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charge, consistent with regulatory reporting. Please see the instructions for additional detail.</t>
    </r>
  </si>
  <si>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</si>
  <si>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S1</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</si>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</sst>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s>
  <fonts count="90" x14ac:knownFonts="1">
    <font>
      <sz val="10"/>
      <name val="Segoe UI"/>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vertAlign val="superscript"/>
      <sz val="10"/>
      <color theme="1"/>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20"/>
      <name val="Arial"/>
      <family val="2"/>
    </font>
    <font>
      <b/>
      <sz val="10"/>
      <color rgb="FF0070C0"/>
      <name val="Segoe UI"/>
      <family val="2"/>
    </font>
    <font>
      <sz val="11"/>
      <name val="Calibri"/>
      <family val="2"/>
    </font>
    <font>
      <b/>
      <sz val="12"/>
      <color theme="1"/>
      <name val="Segoe UI"/>
      <family val="2"/>
    </font>
    <font>
      <vertAlign val="subscript"/>
      <sz val="10"/>
      <color theme="1"/>
      <name val="Segoe UI"/>
      <family val="2"/>
    </font>
    <font>
      <b/>
      <sz val="10"/>
      <color theme="1"/>
      <name val="Arial"/>
      <family val="2"/>
    </font>
    <font>
      <b/>
      <vertAlign val="subscript"/>
      <sz val="10"/>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b/>
      <sz val="8"/>
      <color theme="1"/>
      <name val="Segoe UI"/>
      <family val="2"/>
    </font>
    <font>
      <b/>
      <sz val="8"/>
      <color indexed="8"/>
      <name val="Segoe UI"/>
      <family val="2"/>
    </font>
    <font>
      <sz val="8"/>
      <color theme="1"/>
      <name val="Segoe UI"/>
      <family val="2"/>
    </font>
    <font>
      <vertAlign val="subscript"/>
      <sz val="8"/>
      <color theme="1"/>
      <name val="Segoe UI"/>
      <family val="2"/>
    </font>
    <font>
      <i/>
      <sz val="11"/>
      <color theme="1"/>
      <name val="Segoe UI"/>
      <family val="2"/>
    </font>
    <font>
      <b/>
      <i/>
      <sz val="10"/>
      <color theme="1"/>
      <name val="Arial"/>
      <family val="2"/>
    </font>
    <font>
      <b/>
      <sz val="12"/>
      <color rgb="FFC00000"/>
      <name val="Segoe UI"/>
      <family val="2"/>
    </font>
    <font>
      <b/>
      <sz val="12"/>
      <name val="Arial"/>
      <family val="2"/>
    </font>
    <font>
      <b/>
      <sz val="16"/>
      <name val="Arial"/>
      <family val="2"/>
    </font>
    <font>
      <sz val="10"/>
      <color theme="0"/>
      <name val="Segoe UI"/>
      <family val="2"/>
    </font>
  </fonts>
  <fills count="6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solid">
        <fgColor rgb="FFFFFF00"/>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indexed="47"/>
        <bgColor indexed="64"/>
      </patternFill>
    </fill>
  </fills>
  <borders count="34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right/>
      <top style="thin">
        <color theme="1"/>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style="thin">
        <color theme="1"/>
      </right>
      <top style="thin">
        <color auto="1"/>
      </top>
      <bottom style="thin">
        <color auto="1"/>
      </bottom>
      <diagonal/>
    </border>
    <border>
      <left style="thin">
        <color theme="1"/>
      </left>
      <right/>
      <top style="thin">
        <color auto="1"/>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auto="1"/>
      </right>
      <top/>
      <bottom style="thin">
        <color theme="0" tint="-0.24994659260841701"/>
      </bottom>
      <diagonal/>
    </border>
    <border>
      <left style="thin">
        <color theme="1"/>
      </left>
      <right style="thin">
        <color rgb="FFBCBDBC"/>
      </right>
      <top style="thin">
        <color rgb="FFBCBDBC"/>
      </top>
      <bottom style="thin">
        <color rgb="FFBCBDBC"/>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right style="thin">
        <color auto="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indexed="64"/>
      </left>
      <right style="thin">
        <color rgb="FFBCBDBC"/>
      </right>
      <top style="thin">
        <color rgb="FFBCBDBC"/>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style="thin">
        <color rgb="FFBCBDBC"/>
      </top>
      <bottom style="thin">
        <color rgb="FFBCBDBC"/>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theme="0" tint="-0.24994659260841701"/>
      </bottom>
      <diagonal/>
    </border>
    <border>
      <left style="thin">
        <color rgb="FFBCBDBC"/>
      </left>
      <right style="thin">
        <color rgb="FFBCBDBC"/>
      </right>
      <top/>
      <bottom style="thin">
        <color theme="0" tint="-0.24994659260841701"/>
      </bottom>
      <diagonal/>
    </border>
    <border>
      <left style="thin">
        <color auto="1"/>
      </left>
      <right style="thin">
        <color rgb="FFBCBDBC"/>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theme="0" tint="-0.24994659260841701"/>
      </bottom>
      <diagonal/>
    </border>
    <border>
      <left style="thin">
        <color auto="1"/>
      </left>
      <right style="thin">
        <color rgb="FFBCBDBC"/>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theme="7" tint="0.39997558519241921"/>
      </right>
      <top style="thin">
        <color indexed="64"/>
      </top>
      <bottom style="thin">
        <color theme="1"/>
      </bottom>
      <diagonal/>
    </border>
    <border>
      <left style="thin">
        <color theme="7" tint="0.39997558519241921"/>
      </left>
      <right style="thin">
        <color theme="7" tint="0.39997558519241921"/>
      </right>
      <top style="thin">
        <color indexed="64"/>
      </top>
      <bottom style="thin">
        <color theme="1"/>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indexed="64"/>
      </right>
      <top style="thin">
        <color theme="7" tint="0.39997558519241921"/>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indexed="64"/>
      </right>
      <top/>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right style="thin">
        <color theme="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indexed="64"/>
      </bottom>
      <diagonal/>
    </border>
    <border>
      <left style="thin">
        <color theme="0" tint="-0.24994659260841701"/>
      </left>
      <right style="thin">
        <color theme="1"/>
      </right>
      <top style="thin">
        <color theme="0" tint="-0.24994659260841701"/>
      </top>
      <bottom style="thin">
        <color indexed="64"/>
      </bottom>
      <diagonal/>
    </border>
    <border>
      <left/>
      <right/>
      <top/>
      <bottom style="thin">
        <color theme="1"/>
      </bottom>
      <diagonal/>
    </border>
    <border>
      <left style="thin">
        <color indexed="64"/>
      </left>
      <right style="thin">
        <color indexed="64"/>
      </right>
      <top/>
      <bottom style="thin">
        <color indexed="64"/>
      </bottom>
      <diagonal/>
    </border>
    <border>
      <left style="thin">
        <color theme="1"/>
      </left>
      <right style="thin">
        <color indexed="64"/>
      </right>
      <top style="thin">
        <color theme="1"/>
      </top>
      <bottom/>
      <diagonal/>
    </border>
    <border>
      <left/>
      <right style="thin">
        <color theme="0" tint="-0.24994659260841701"/>
      </right>
      <top style="thin">
        <color theme="1"/>
      </top>
      <bottom style="thin">
        <color theme="0" tint="-0.2499465926084170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right style="thin">
        <color theme="0" tint="-0.24994659260841701"/>
      </right>
      <top style="thin">
        <color theme="0" tint="-0.24994659260841701"/>
      </top>
      <bottom style="thin">
        <color theme="1"/>
      </bottom>
      <diagonal/>
    </border>
    <border>
      <left style="thin">
        <color theme="1"/>
      </left>
      <right style="thin">
        <color indexed="64"/>
      </right>
      <top/>
      <bottom style="thin">
        <color theme="1"/>
      </bottom>
      <diagonal/>
    </border>
    <border>
      <left style="thin">
        <color rgb="FFBCBDBC"/>
      </left>
      <right style="thin">
        <color rgb="FFBCBDBC"/>
      </right>
      <top/>
      <bottom style="thin">
        <color theme="1"/>
      </bottom>
      <diagonal/>
    </border>
    <border>
      <left style="thin">
        <color rgb="FFBCBDBC"/>
      </left>
      <right/>
      <top/>
      <bottom style="thin">
        <color auto="1"/>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top/>
      <bottom style="thin">
        <color auto="1"/>
      </bottom>
      <diagonal/>
    </border>
    <border>
      <left style="thin">
        <color theme="1"/>
      </left>
      <right/>
      <top/>
      <bottom style="thin">
        <color indexed="64"/>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1"/>
      </bottom>
      <diagonal/>
    </border>
    <border>
      <left style="thin">
        <color indexed="64"/>
      </left>
      <right/>
      <top style="thin">
        <color theme="0" tint="-0.24994659260841701"/>
      </top>
      <bottom style="thin">
        <color theme="0" tint="-0.24994659260841701"/>
      </bottom>
      <diagonal/>
    </border>
    <border>
      <left style="thin">
        <color rgb="FFBCBDBC"/>
      </left>
      <right/>
      <top style="thin">
        <color theme="1"/>
      </top>
      <bottom/>
      <diagonal/>
    </border>
    <border>
      <left/>
      <right style="thin">
        <color theme="1"/>
      </right>
      <top style="thin">
        <color theme="1"/>
      </top>
      <bottom/>
      <diagonal/>
    </border>
    <border>
      <left/>
      <right style="thin">
        <color theme="0" tint="-0.24994659260841701"/>
      </right>
      <top/>
      <bottom style="thin">
        <color theme="0" tint="-0.24994659260841701"/>
      </bottom>
      <diagonal/>
    </border>
    <border>
      <left style="thin">
        <color theme="1"/>
      </left>
      <right/>
      <top style="thin">
        <color auto="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0" tint="-0.24994659260841701"/>
      </right>
      <top/>
      <bottom style="thin">
        <color indexed="64"/>
      </bottom>
      <diagonal/>
    </border>
    <border>
      <left style="thin">
        <color auto="1"/>
      </left>
      <right style="thin">
        <color theme="1"/>
      </right>
      <top/>
      <bottom style="thin">
        <color auto="1"/>
      </bottom>
      <diagonal/>
    </border>
    <border>
      <left style="thin">
        <color auto="1"/>
      </left>
      <right style="thin">
        <color rgb="FFBCBDBC"/>
      </right>
      <top style="thin">
        <color auto="1"/>
      </top>
      <bottom style="thin">
        <color auto="1"/>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style="thin">
        <color auto="1"/>
      </left>
      <right/>
      <top style="thin">
        <color indexed="64"/>
      </top>
      <bottom style="thin">
        <color rgb="FFBCBDBC"/>
      </bottom>
      <diagonal/>
    </border>
    <border>
      <left style="thin">
        <color rgb="FFBCBDBC"/>
      </left>
      <right/>
      <top/>
      <bottom style="thin">
        <color theme="1"/>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rgb="FFBCBDBC"/>
      </top>
      <bottom style="thin">
        <color rgb="FFBCBDBC"/>
      </bottom>
      <diagonal/>
    </border>
    <border>
      <left style="thin">
        <color rgb="FFBCBDBC"/>
      </left>
      <right style="thin">
        <color rgb="FFBCBDBC"/>
      </right>
      <top style="thin">
        <color theme="1"/>
      </top>
      <bottom style="thin">
        <color rgb="FFBCBDBC"/>
      </bottom>
      <diagonal/>
    </border>
    <border>
      <left style="thin">
        <color rgb="FFBCBDBC"/>
      </left>
      <right style="thin">
        <color theme="1"/>
      </right>
      <top style="thin">
        <color theme="1"/>
      </top>
      <bottom style="thin">
        <color rgb="FFBCBDBC"/>
      </bottom>
      <diagonal/>
    </border>
    <border>
      <left style="thin">
        <color rgb="FFBCBDBC"/>
      </left>
      <right style="thin">
        <color theme="1"/>
      </right>
      <top style="thin">
        <color rgb="FFBCBDBC"/>
      </top>
      <bottom style="thin">
        <color rgb="FFBCBDBC"/>
      </bottom>
      <diagonal/>
    </border>
    <border>
      <left style="thin">
        <color rgb="FFBCBDBC"/>
      </left>
      <right style="thin">
        <color theme="1"/>
      </right>
      <top style="thin">
        <color rgb="FFBCBDBC"/>
      </top>
      <bottom style="thin">
        <color theme="1"/>
      </bottom>
      <diagonal/>
    </border>
    <border>
      <left style="thin">
        <color auto="1"/>
      </left>
      <right style="thin">
        <color rgb="FFBCBDBC"/>
      </right>
      <top style="thin">
        <color indexed="64"/>
      </top>
      <bottom/>
      <diagonal/>
    </border>
    <border>
      <left style="thin">
        <color indexed="64"/>
      </left>
      <right style="thin">
        <color indexed="64"/>
      </right>
      <top style="thin">
        <color rgb="FFBCBDBC"/>
      </top>
      <bottom style="thin">
        <color indexed="64"/>
      </bottom>
      <diagonal/>
    </border>
    <border>
      <left style="thin">
        <color indexed="64"/>
      </left>
      <right style="thin">
        <color indexed="64"/>
      </right>
      <top/>
      <bottom style="thin">
        <color rgb="FFBCBDBC"/>
      </bottom>
      <diagonal/>
    </border>
    <border>
      <left style="thin">
        <color indexed="64"/>
      </left>
      <right style="thin">
        <color rgb="FFBCBDBC"/>
      </right>
      <top style="thin">
        <color theme="1"/>
      </top>
      <bottom style="thin">
        <color rgb="FFBCBDBC"/>
      </bottom>
      <diagonal/>
    </border>
    <border>
      <left style="thin">
        <color rgb="FFBCBDBC"/>
      </left>
      <right style="thin">
        <color theme="1"/>
      </right>
      <top style="thin">
        <color rgb="FFBCBDBC"/>
      </top>
      <bottom style="thin">
        <color indexed="64"/>
      </bottom>
      <diagonal/>
    </border>
    <border>
      <left style="thin">
        <color rgb="FFBCBDBC"/>
      </left>
      <right style="thin">
        <color theme="1"/>
      </right>
      <top style="thin">
        <color indexed="64"/>
      </top>
      <bottom style="thin">
        <color rgb="FFBCBDBC"/>
      </bottom>
      <diagonal/>
    </border>
    <border>
      <left/>
      <right style="thin">
        <color theme="1"/>
      </right>
      <top style="thin">
        <color auto="1"/>
      </top>
      <bottom style="thin">
        <color theme="1"/>
      </bottom>
      <diagonal/>
    </border>
    <border>
      <left/>
      <right style="thin">
        <color theme="7" tint="0.39997558519241921"/>
      </right>
      <top style="thin">
        <color auto="1"/>
      </top>
      <bottom style="thin">
        <color theme="1"/>
      </bottom>
      <diagonal/>
    </border>
    <border>
      <left style="thin">
        <color theme="7" tint="0.39997558519241921"/>
      </left>
      <right/>
      <top style="thin">
        <color auto="1"/>
      </top>
      <bottom style="thin">
        <color theme="1"/>
      </bottom>
      <diagonal/>
    </border>
    <border>
      <left/>
      <right style="thin">
        <color theme="1"/>
      </right>
      <top style="thin">
        <color theme="7" tint="0.39997558519241921"/>
      </top>
      <bottom style="thin">
        <color theme="7" tint="0.39997558519241921"/>
      </bottom>
      <diagonal/>
    </border>
    <border>
      <left style="thin">
        <color rgb="FFBCBDBC"/>
      </left>
      <right/>
      <top style="thin">
        <color theme="1"/>
      </top>
      <bottom style="thin">
        <color rgb="FFBCBDBC"/>
      </bottom>
      <diagonal/>
    </border>
    <border>
      <left/>
      <right style="thin">
        <color auto="1"/>
      </right>
      <top/>
      <bottom style="thin">
        <color rgb="FFBCBDBC"/>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rgb="FFBCBDBC"/>
      </left>
      <right/>
      <top/>
      <bottom style="thin">
        <color theme="0" tint="-0.24994659260841701"/>
      </bottom>
      <diagonal/>
    </border>
    <border>
      <left style="thin">
        <color rgb="FFBCBDBC"/>
      </left>
      <right/>
      <top style="thin">
        <color theme="0" tint="-0.24994659260841701"/>
      </top>
      <bottom style="thin">
        <color theme="0" tint="-0.24994659260841701"/>
      </bottom>
      <diagonal/>
    </border>
    <border>
      <left style="thin">
        <color rgb="FFBCBDBC"/>
      </left>
      <right/>
      <top style="thin">
        <color theme="0" tint="-0.24994659260841701"/>
      </top>
      <bottom style="thin">
        <color auto="1"/>
      </bottom>
      <diagonal/>
    </border>
    <border>
      <left style="thin">
        <color indexed="64"/>
      </left>
      <right style="thin">
        <color rgb="FFBCBDBC"/>
      </right>
      <top style="thin">
        <color indexed="64"/>
      </top>
      <bottom/>
      <diagonal/>
    </border>
    <border>
      <left/>
      <right style="thin">
        <color auto="1"/>
      </right>
      <top style="thin">
        <color rgb="FFBCBDBC"/>
      </top>
      <bottom/>
      <diagonal/>
    </border>
    <border>
      <left/>
      <right style="thin">
        <color rgb="FFBCBDBC"/>
      </right>
      <top style="thin">
        <color theme="7" tint="0.39997558519241921"/>
      </top>
      <bottom style="thin">
        <color rgb="FFBCBDBC"/>
      </bottom>
      <diagonal/>
    </border>
    <border>
      <left style="thin">
        <color indexed="64"/>
      </left>
      <right style="thin">
        <color theme="7" tint="0.39997558519241921"/>
      </right>
      <top style="thin">
        <color auto="1"/>
      </top>
      <bottom style="thin">
        <color rgb="FFBCBDBC"/>
      </bottom>
      <diagonal/>
    </border>
    <border>
      <left style="thin">
        <color theme="7" tint="0.39997558519241921"/>
      </left>
      <right style="thin">
        <color theme="7" tint="0.39997558519241921"/>
      </right>
      <top style="thin">
        <color auto="1"/>
      </top>
      <bottom style="thin">
        <color rgb="FFBCBDBC"/>
      </bottom>
      <diagonal/>
    </border>
    <border>
      <left style="thin">
        <color theme="7" tint="0.39997558519241921"/>
      </left>
      <right/>
      <top style="thin">
        <color auto="1"/>
      </top>
      <bottom style="thin">
        <color rgb="FFBCBDBC"/>
      </bottom>
      <diagonal/>
    </border>
    <border>
      <left style="thin">
        <color indexed="64"/>
      </left>
      <right style="thin">
        <color theme="7" tint="0.39997558519241921"/>
      </right>
      <top style="thin">
        <color rgb="FFBCBDBC"/>
      </top>
      <bottom style="thin">
        <color rgb="FFBCBDBC"/>
      </bottom>
      <diagonal/>
    </border>
    <border>
      <left style="thin">
        <color theme="7" tint="0.39997558519241921"/>
      </left>
      <right style="thin">
        <color theme="7" tint="0.39997558519241921"/>
      </right>
      <top style="thin">
        <color rgb="FFBCBDBC"/>
      </top>
      <bottom style="thin">
        <color rgb="FFBCBDBC"/>
      </bottom>
      <diagonal/>
    </border>
    <border>
      <left style="thin">
        <color theme="7" tint="0.39997558519241921"/>
      </left>
      <right/>
      <top style="thin">
        <color rgb="FFBCBDBC"/>
      </top>
      <bottom style="thin">
        <color rgb="FFBCBDBC"/>
      </bottom>
      <diagonal/>
    </border>
    <border>
      <left style="thin">
        <color indexed="64"/>
      </left>
      <right style="thin">
        <color theme="7" tint="0.39997558519241921"/>
      </right>
      <top style="thin">
        <color rgb="FFBCBDBC"/>
      </top>
      <bottom style="thin">
        <color auto="1"/>
      </bottom>
      <diagonal/>
    </border>
    <border>
      <left style="thin">
        <color theme="7" tint="0.39997558519241921"/>
      </left>
      <right style="thin">
        <color theme="7" tint="0.39997558519241921"/>
      </right>
      <top style="thin">
        <color rgb="FFBCBDBC"/>
      </top>
      <bottom style="thin">
        <color auto="1"/>
      </bottom>
      <diagonal/>
    </border>
    <border>
      <left style="thin">
        <color theme="7" tint="0.39997558519241921"/>
      </left>
      <right/>
      <top style="thin">
        <color rgb="FFBCBDBC"/>
      </top>
      <bottom style="thin">
        <color auto="1"/>
      </bottom>
      <diagonal/>
    </border>
  </borders>
  <cellStyleXfs count="149">
    <xf numFmtId="0" fontId="0" fillId="6" borderId="0">
      <alignment vertical="center"/>
    </xf>
    <xf numFmtId="3" fontId="26" fillId="6" borderId="1" applyFont="0" applyBorder="0">
      <alignment horizontal="right" vertical="center"/>
    </xf>
    <xf numFmtId="0" fontId="23" fillId="6" borderId="1" applyFont="0" applyBorder="0">
      <alignment horizontal="center" vertical="center"/>
    </xf>
    <xf numFmtId="0" fontId="4" fillId="13" borderId="1" applyNumberFormat="0" applyFont="0" applyBorder="0">
      <alignment horizontal="center" vertical="center"/>
    </xf>
    <xf numFmtId="0" fontId="21" fillId="2" borderId="2" applyNumberFormat="0" applyFill="0" applyBorder="0" applyAlignment="0" applyProtection="0">
      <alignment horizontal="left"/>
    </xf>
    <xf numFmtId="0" fontId="5" fillId="6" borderId="3" applyFont="0" applyBorder="0">
      <alignment horizontal="center" wrapText="1"/>
    </xf>
    <xf numFmtId="3" fontId="4" fillId="43" borderId="21" applyFont="0" applyProtection="0">
      <alignment horizontal="right" vertical="center"/>
    </xf>
    <xf numFmtId="10" fontId="4" fillId="43" borderId="21" applyFont="0" applyProtection="0">
      <alignment horizontal="right" vertical="center"/>
    </xf>
    <xf numFmtId="9" fontId="4" fillId="43" borderId="21" applyFont="0" applyProtection="0">
      <alignment horizontal="right" vertical="center"/>
    </xf>
    <xf numFmtId="0" fontId="4" fillId="43" borderId="21" applyNumberFormat="0" applyFont="0" applyProtection="0">
      <alignment horizontal="left" vertical="center"/>
    </xf>
    <xf numFmtId="172" fontId="4" fillId="41" borderId="21" applyFont="0">
      <alignment vertical="center"/>
      <protection locked="0"/>
    </xf>
    <xf numFmtId="3" fontId="4" fillId="41" borderId="21" applyFont="0">
      <alignment horizontal="right" vertical="center"/>
      <protection locked="0"/>
    </xf>
    <xf numFmtId="168" fontId="4" fillId="41" borderId="21" applyFont="0">
      <alignment horizontal="right" vertical="center"/>
      <protection locked="0"/>
    </xf>
    <xf numFmtId="170" fontId="4" fillId="42" borderId="21" applyFont="0">
      <alignment vertical="center"/>
      <protection locked="0"/>
    </xf>
    <xf numFmtId="10" fontId="4" fillId="41" borderId="21" applyFont="0">
      <alignment horizontal="right" vertical="center"/>
      <protection locked="0"/>
    </xf>
    <xf numFmtId="9" fontId="4" fillId="41" borderId="21" applyFont="0">
      <alignment horizontal="right" vertical="center"/>
      <protection locked="0"/>
    </xf>
    <xf numFmtId="171" fontId="4" fillId="41" borderId="21" applyFont="0">
      <alignment horizontal="right" vertical="center"/>
      <protection locked="0"/>
    </xf>
    <xf numFmtId="174" fontId="4" fillId="41" borderId="21" applyFont="0">
      <alignment horizontal="right" vertical="center"/>
      <protection locked="0"/>
    </xf>
    <xf numFmtId="0" fontId="4" fillId="41" borderId="21" applyFont="0">
      <alignment horizontal="center" vertical="center" wrapText="1"/>
      <protection locked="0"/>
    </xf>
    <xf numFmtId="49" fontId="4" fillId="41" borderId="21" applyFont="0">
      <alignment vertical="center"/>
      <protection locked="0"/>
    </xf>
    <xf numFmtId="3" fontId="4" fillId="14" borderId="21" applyFont="0">
      <alignment horizontal="right" vertical="center"/>
      <protection locked="0"/>
    </xf>
    <xf numFmtId="168" fontId="4" fillId="14" borderId="21" applyFont="0">
      <alignment horizontal="right" vertical="center"/>
      <protection locked="0"/>
    </xf>
    <xf numFmtId="10" fontId="4" fillId="14" borderId="21" applyFont="0">
      <alignment horizontal="right" vertical="center"/>
      <protection locked="0"/>
    </xf>
    <xf numFmtId="9" fontId="4" fillId="14" borderId="21" applyFont="0">
      <alignment horizontal="right" vertical="center"/>
      <protection locked="0"/>
    </xf>
    <xf numFmtId="171" fontId="4" fillId="14" borderId="21" applyFont="0">
      <alignment horizontal="right" vertical="center"/>
      <protection locked="0"/>
    </xf>
    <xf numFmtId="174" fontId="4" fillId="14" borderId="21" applyFont="0">
      <alignment horizontal="right" vertical="center"/>
      <protection locked="0"/>
    </xf>
    <xf numFmtId="0" fontId="4" fillId="14" borderId="21" applyFont="0">
      <alignment horizontal="center" vertical="center" wrapText="1"/>
      <protection locked="0"/>
    </xf>
    <xf numFmtId="0" fontId="4" fillId="14" borderId="21" applyNumberFormat="0" applyFont="0">
      <alignment horizontal="center" vertical="center" wrapText="1"/>
      <protection locked="0"/>
    </xf>
    <xf numFmtId="3" fontId="4" fillId="3" borderId="1" applyFont="0">
      <alignment horizontal="right" vertical="center"/>
      <protection locked="0"/>
    </xf>
    <xf numFmtId="0" fontId="79" fillId="6" borderId="1" applyBorder="0">
      <alignment horizontal="center" vertical="center"/>
    </xf>
    <xf numFmtId="3" fontId="4" fillId="6" borderId="1" applyFont="0">
      <alignment horizontal="right" vertical="center"/>
    </xf>
    <xf numFmtId="169" fontId="4" fillId="6" borderId="1" applyFont="0">
      <alignment horizontal="right" vertical="center"/>
    </xf>
    <xf numFmtId="168" fontId="4" fillId="6" borderId="1" applyFont="0">
      <alignment horizontal="right" vertical="center"/>
    </xf>
    <xf numFmtId="10" fontId="4" fillId="6" borderId="1" applyFont="0">
      <alignment horizontal="right" vertical="center"/>
    </xf>
    <xf numFmtId="9" fontId="4" fillId="6" borderId="1" applyFont="0">
      <alignment horizontal="right" vertical="center"/>
    </xf>
    <xf numFmtId="173" fontId="4" fillId="6" borderId="1" applyFont="0">
      <alignment horizontal="center" vertical="center" wrapText="1"/>
    </xf>
    <xf numFmtId="172" fontId="4" fillId="4" borderId="1" applyFont="0">
      <alignment vertical="center"/>
    </xf>
    <xf numFmtId="1" fontId="4" fillId="4" borderId="1" applyFont="0">
      <alignment horizontal="right" vertical="center"/>
    </xf>
    <xf numFmtId="170" fontId="4" fillId="4" borderId="1" applyFont="0">
      <alignment vertical="center"/>
    </xf>
    <xf numFmtId="9" fontId="4" fillId="4" borderId="1" applyFont="0">
      <alignment horizontal="right" vertical="center"/>
    </xf>
    <xf numFmtId="171" fontId="4" fillId="4" borderId="1" applyFont="0">
      <alignment horizontal="right" vertical="center"/>
    </xf>
    <xf numFmtId="10" fontId="4" fillId="4" borderId="1" applyFont="0">
      <alignment horizontal="right" vertical="center"/>
    </xf>
    <xf numFmtId="0" fontId="4" fillId="4" borderId="1" applyFont="0">
      <alignment horizontal="center" vertical="center" wrapText="1"/>
    </xf>
    <xf numFmtId="49" fontId="4" fillId="4" borderId="1" applyFont="0">
      <alignment vertical="center"/>
    </xf>
    <xf numFmtId="170" fontId="4" fillId="5" borderId="1" applyFont="0">
      <alignment vertical="center"/>
    </xf>
    <xf numFmtId="9" fontId="4" fillId="5" borderId="1" applyFont="0">
      <alignment horizontal="right" vertical="center"/>
    </xf>
    <xf numFmtId="172" fontId="4" fillId="16" borderId="1">
      <alignment vertical="center"/>
    </xf>
    <xf numFmtId="170" fontId="4" fillId="15" borderId="1" applyFont="0">
      <alignment horizontal="right" vertical="center"/>
    </xf>
    <xf numFmtId="1" fontId="4" fillId="15" borderId="1" applyFont="0">
      <alignment horizontal="right" vertical="center"/>
    </xf>
    <xf numFmtId="170" fontId="4" fillId="15" borderId="1" applyFont="0">
      <alignment vertical="center"/>
    </xf>
    <xf numFmtId="168" fontId="4" fillId="15" borderId="1" applyFont="0">
      <alignment vertical="center"/>
    </xf>
    <xf numFmtId="10" fontId="4" fillId="15" borderId="1" applyFont="0">
      <alignment horizontal="right" vertical="center"/>
    </xf>
    <xf numFmtId="9" fontId="4" fillId="15" borderId="1" applyFont="0">
      <alignment horizontal="right" vertical="center"/>
    </xf>
    <xf numFmtId="171" fontId="4" fillId="15" borderId="1" applyFont="0">
      <alignment horizontal="right" vertical="center"/>
    </xf>
    <xf numFmtId="10" fontId="4" fillId="15" borderId="4" applyFont="0">
      <alignment horizontal="right" vertical="center"/>
    </xf>
    <xf numFmtId="0" fontId="4" fillId="15" borderId="1" applyFont="0">
      <alignment horizontal="center" vertical="center" wrapText="1"/>
    </xf>
    <xf numFmtId="49" fontId="4" fillId="15" borderId="1" applyFont="0">
      <alignment vertical="center"/>
    </xf>
    <xf numFmtId="0" fontId="7" fillId="0" borderId="0" applyNumberFormat="0" applyFill="0" applyBorder="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14" applyNumberFormat="0" applyAlignment="0" applyProtection="0"/>
    <xf numFmtId="0" fontId="13" fillId="11" borderId="15" applyNumberFormat="0" applyAlignment="0" applyProtection="0"/>
    <xf numFmtId="0" fontId="14" fillId="11" borderId="14" applyNumberFormat="0" applyAlignment="0" applyProtection="0"/>
    <xf numFmtId="0" fontId="15" fillId="0" borderId="16" applyNumberFormat="0" applyFill="0" applyAlignment="0" applyProtection="0"/>
    <xf numFmtId="0" fontId="16" fillId="12" borderId="17" applyNumberFormat="0" applyAlignment="0" applyProtection="0"/>
    <xf numFmtId="0" fontId="17" fillId="0" borderId="0" applyNumberFormat="0" applyFill="0" applyBorder="0" applyAlignment="0" applyProtection="0"/>
    <xf numFmtId="0" fontId="18" fillId="0" borderId="18" applyNumberFormat="0" applyFill="0" applyAlignment="0" applyProtection="0"/>
    <xf numFmtId="0" fontId="7" fillId="0" borderId="0" applyNumberFormat="0" applyFill="0" applyBorder="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14" applyNumberFormat="0" applyAlignment="0" applyProtection="0"/>
    <xf numFmtId="0" fontId="13" fillId="11" borderId="15" applyNumberFormat="0" applyAlignment="0" applyProtection="0"/>
    <xf numFmtId="0" fontId="14" fillId="11" borderId="14" applyNumberFormat="0" applyAlignment="0" applyProtection="0"/>
    <xf numFmtId="0" fontId="15" fillId="0" borderId="16" applyNumberFormat="0" applyFill="0" applyAlignment="0" applyProtection="0"/>
    <xf numFmtId="0" fontId="16" fillId="12" borderId="17" applyNumberFormat="0" applyAlignment="0" applyProtection="0"/>
    <xf numFmtId="0" fontId="17" fillId="0" borderId="0" applyNumberFormat="0" applyFill="0" applyBorder="0" applyAlignment="0" applyProtection="0"/>
    <xf numFmtId="0" fontId="18" fillId="0" borderId="18" applyNumberFormat="0" applyFill="0" applyAlignment="0" applyProtection="0"/>
    <xf numFmtId="0" fontId="19" fillId="0" borderId="0" applyNumberFormat="0" applyFill="0" applyBorder="0" applyAlignment="0" applyProtection="0"/>
    <xf numFmtId="0" fontId="2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0" fillId="40" borderId="0" applyNumberFormat="0" applyBorder="0" applyAlignment="0" applyProtection="0"/>
    <xf numFmtId="165" fontId="4" fillId="0" borderId="0" applyFont="0" applyFill="0" applyBorder="0" applyAlignment="0" applyProtection="0"/>
    <xf numFmtId="164" fontId="4" fillId="0" borderId="0" applyFont="0" applyFill="0" applyBorder="0" applyAlignment="0" applyProtection="0"/>
    <xf numFmtId="172" fontId="4" fillId="44" borderId="19">
      <alignment vertical="center"/>
      <protection locked="0"/>
    </xf>
    <xf numFmtId="167"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32" fillId="0" borderId="50" applyNumberFormat="0" applyFill="0" applyAlignment="0" applyProtection="0"/>
    <xf numFmtId="0" fontId="35" fillId="17" borderId="0" applyNumberFormat="0" applyBorder="0" applyAlignment="0" applyProtection="0"/>
    <xf numFmtId="0" fontId="30" fillId="6" borderId="0" applyNumberFormat="0" applyFill="0" applyBorder="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49" fillId="11" borderId="14" applyNumberFormat="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0" fontId="32" fillId="0" borderId="50" applyNumberFormat="0" applyFill="0" applyAlignment="0" applyProtection="0"/>
    <xf numFmtId="170" fontId="4" fillId="15" borderId="199" applyFont="0">
      <alignment vertical="center"/>
    </xf>
    <xf numFmtId="9" fontId="48" fillId="0" borderId="0" applyFont="0" applyFill="0" applyBorder="0" applyAlignment="0" applyProtection="0"/>
    <xf numFmtId="0" fontId="79" fillId="58" borderId="199" applyBorder="0">
      <alignment horizontal="center" vertical="center"/>
    </xf>
    <xf numFmtId="0" fontId="48" fillId="0" borderId="0"/>
    <xf numFmtId="9" fontId="48" fillId="0" borderId="0" applyFont="0" applyFill="0" applyBorder="0" applyAlignment="0" applyProtection="0"/>
    <xf numFmtId="9" fontId="2" fillId="0" borderId="0" applyFont="0" applyFill="0" applyBorder="0" applyAlignment="0" applyProtection="0"/>
  </cellStyleXfs>
  <cellXfs count="3764">
    <xf numFmtId="0" fontId="0" fillId="2" borderId="0" xfId="0" applyFill="1">
      <alignment vertical="center"/>
    </xf>
    <xf numFmtId="0" fontId="0" fillId="13" borderId="78" xfId="3" applyFont="1" applyBorder="1">
      <alignment horizontal="center" vertical="center"/>
    </xf>
    <xf numFmtId="0" fontId="23" fillId="2" borderId="26" xfId="0" applyFont="1" applyFill="1" applyBorder="1" applyAlignment="1" applyProtection="1">
      <alignment horizontal="left" vertical="center" wrapText="1" indent="4"/>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1" fontId="23" fillId="15" borderId="34" xfId="48" applyFont="1" applyBorder="1" applyAlignment="1">
      <alignment horizontal="center" vertical="center"/>
    </xf>
    <xf numFmtId="0" fontId="23" fillId="13" borderId="44" xfId="0" applyFont="1" applyFill="1" applyBorder="1" applyAlignment="1">
      <alignment vertical="center"/>
    </xf>
    <xf numFmtId="0" fontId="23" fillId="15" borderId="34" xfId="55" applyFont="1" applyBorder="1">
      <alignment horizontal="center" vertical="center" wrapText="1"/>
    </xf>
    <xf numFmtId="1" fontId="23" fillId="15" borderId="34" xfId="48" applyFont="1" applyBorder="1">
      <alignment horizontal="right" vertical="center"/>
    </xf>
    <xf numFmtId="10" fontId="23" fillId="15" borderId="34" xfId="54" applyFont="1" applyBorder="1">
      <alignment horizontal="right" vertical="center"/>
    </xf>
    <xf numFmtId="170" fontId="23" fillId="15" borderId="34" xfId="49" applyFont="1" applyBorder="1">
      <alignment vertical="center"/>
    </xf>
    <xf numFmtId="0" fontId="23" fillId="13" borderId="35" xfId="0" applyFont="1" applyFill="1" applyBorder="1" applyAlignment="1">
      <alignment vertical="center"/>
    </xf>
    <xf numFmtId="3" fontId="23" fillId="6" borderId="34" xfId="30" applyFont="1" applyBorder="1">
      <alignment horizontal="right" vertical="center"/>
    </xf>
    <xf numFmtId="0" fontId="23" fillId="13" borderId="32" xfId="0" applyFont="1" applyFill="1" applyBorder="1" applyAlignment="1">
      <alignment vertical="center"/>
    </xf>
    <xf numFmtId="0" fontId="23" fillId="13" borderId="31" xfId="3" applyFont="1" applyBorder="1">
      <alignment horizontal="center" vertical="center"/>
    </xf>
    <xf numFmtId="3" fontId="23" fillId="41" borderId="23" xfId="11" applyFont="1" applyBorder="1">
      <alignment horizontal="right" vertical="center"/>
      <protection locked="0"/>
    </xf>
    <xf numFmtId="0" fontId="23" fillId="13" borderId="35" xfId="3" applyFont="1" applyBorder="1">
      <alignment horizontal="center" vertical="center"/>
    </xf>
    <xf numFmtId="3" fontId="23" fillId="13" borderId="36" xfId="3" applyNumberFormat="1" applyFont="1" applyBorder="1">
      <alignment horizontal="center" vertical="center"/>
    </xf>
    <xf numFmtId="0" fontId="23" fillId="13" borderId="26" xfId="3" applyFont="1" applyBorder="1" applyAlignment="1" applyProtection="1">
      <alignment vertical="center" wrapText="1"/>
    </xf>
    <xf numFmtId="3" fontId="23" fillId="14" borderId="21" xfId="20" applyFont="1" applyBorder="1">
      <alignment horizontal="right" vertical="center"/>
      <protection locked="0"/>
    </xf>
    <xf numFmtId="0" fontId="23" fillId="13" borderId="21" xfId="3" applyFont="1" applyBorder="1">
      <alignment horizontal="center" vertical="center"/>
    </xf>
    <xf numFmtId="3" fontId="23" fillId="14" borderId="26" xfId="20" applyFont="1" applyBorder="1">
      <alignment horizontal="right" vertical="center"/>
      <protection locked="0"/>
    </xf>
    <xf numFmtId="3" fontId="23" fillId="13" borderId="21" xfId="3" applyNumberFormat="1" applyFont="1" applyBorder="1">
      <alignment horizontal="center" vertical="center"/>
    </xf>
    <xf numFmtId="3" fontId="23" fillId="13" borderId="22" xfId="3" applyNumberFormat="1" applyFont="1" applyBorder="1">
      <alignment horizontal="center" vertical="center"/>
    </xf>
    <xf numFmtId="3" fontId="23" fillId="41" borderId="22" xfId="11" applyFont="1" applyBorder="1">
      <alignment horizontal="right" vertical="center"/>
      <protection locked="0"/>
    </xf>
    <xf numFmtId="0" fontId="23" fillId="13" borderId="22" xfId="3" applyFont="1" applyBorder="1">
      <alignment horizontal="center" vertical="center"/>
    </xf>
    <xf numFmtId="0" fontId="23" fillId="13" borderId="32" xfId="3" applyFont="1" applyBorder="1">
      <alignment horizontal="center" vertical="center"/>
    </xf>
    <xf numFmtId="3" fontId="23" fillId="13" borderId="27" xfId="3" applyNumberFormat="1" applyFont="1" applyBorder="1">
      <alignment horizontal="center" vertical="center"/>
    </xf>
    <xf numFmtId="0" fontId="23" fillId="13" borderId="44" xfId="3" applyFont="1" applyBorder="1">
      <alignment horizontal="center" vertical="center"/>
    </xf>
    <xf numFmtId="3" fontId="23" fillId="41" borderId="21" xfId="11" applyFont="1" applyBorder="1">
      <alignment horizontal="right" vertical="center"/>
      <protection locked="0"/>
    </xf>
    <xf numFmtId="3" fontId="23" fillId="14" borderId="22" xfId="20" applyFont="1" applyBorder="1">
      <alignment horizontal="right" vertical="center"/>
      <protection locked="0"/>
    </xf>
    <xf numFmtId="3" fontId="23" fillId="14" borderId="27" xfId="20" applyFont="1" applyBorder="1">
      <alignment horizontal="right" vertical="center"/>
      <protection locked="0"/>
    </xf>
    <xf numFmtId="0" fontId="23" fillId="13" borderId="26" xfId="3" applyFont="1" applyBorder="1">
      <alignment horizontal="center" vertical="center"/>
    </xf>
    <xf numFmtId="0" fontId="23" fillId="13" borderId="34" xfId="3" applyFont="1" applyBorder="1">
      <alignment horizontal="center" vertical="center"/>
    </xf>
    <xf numFmtId="0" fontId="23" fillId="13" borderId="38" xfId="3" applyFont="1" applyBorder="1">
      <alignment horizontal="center" vertical="center"/>
    </xf>
    <xf numFmtId="0" fontId="23" fillId="13" borderId="40" xfId="3" applyFont="1" applyBorder="1">
      <alignment horizontal="center" vertical="center"/>
    </xf>
    <xf numFmtId="3" fontId="23" fillId="41" borderId="38" xfId="11" applyFont="1" applyBorder="1">
      <alignment horizontal="right" vertical="center"/>
      <protection locked="0"/>
    </xf>
    <xf numFmtId="3" fontId="23" fillId="6" borderId="21" xfId="30" applyFont="1" applyBorder="1">
      <alignment horizontal="right" vertical="center"/>
    </xf>
    <xf numFmtId="0" fontId="23" fillId="13" borderId="39" xfId="3" applyFont="1" applyBorder="1" applyAlignment="1" applyProtection="1">
      <alignment vertical="center" wrapText="1"/>
    </xf>
    <xf numFmtId="3" fontId="23" fillId="6" borderId="35" xfId="30" applyFont="1" applyBorder="1">
      <alignment horizontal="right" vertical="center"/>
    </xf>
    <xf numFmtId="0" fontId="23" fillId="13" borderId="27" xfId="3" applyFont="1" applyBorder="1" applyAlignment="1" applyProtection="1">
      <alignment vertical="center" wrapText="1"/>
    </xf>
    <xf numFmtId="3" fontId="23" fillId="14" borderId="45" xfId="20" applyFont="1" applyBorder="1">
      <alignment horizontal="right" vertical="center"/>
      <protection locked="0"/>
    </xf>
    <xf numFmtId="3" fontId="23" fillId="14" borderId="40" xfId="20" applyFont="1" applyBorder="1">
      <alignment horizontal="right" vertical="center"/>
      <protection locked="0"/>
    </xf>
    <xf numFmtId="3" fontId="23" fillId="41" borderId="26" xfId="11" applyFont="1" applyBorder="1">
      <alignment horizontal="right" vertical="center"/>
      <protection locked="0"/>
    </xf>
    <xf numFmtId="3" fontId="23" fillId="41" borderId="34" xfId="11" applyFont="1" applyBorder="1">
      <alignment horizontal="right" vertical="center"/>
      <protection locked="0"/>
    </xf>
    <xf numFmtId="3" fontId="23" fillId="6" borderId="32" xfId="30" applyFont="1" applyBorder="1">
      <alignment horizontal="right" vertical="center"/>
    </xf>
    <xf numFmtId="0" fontId="23" fillId="13" borderId="27" xfId="3" applyFont="1" applyBorder="1">
      <alignment horizontal="center" vertical="center"/>
    </xf>
    <xf numFmtId="0" fontId="23" fillId="2" borderId="28" xfId="0" applyFont="1" applyFill="1" applyBorder="1">
      <alignment vertical="center"/>
    </xf>
    <xf numFmtId="0" fontId="24" fillId="2" borderId="0" xfId="0" applyFont="1" applyFill="1" applyBorder="1" applyAlignment="1" applyProtection="1">
      <alignment horizontal="left"/>
    </xf>
    <xf numFmtId="0" fontId="21" fillId="2" borderId="0" xfId="0" applyFont="1" applyFill="1" applyBorder="1" applyProtection="1">
      <alignment vertical="center"/>
    </xf>
    <xf numFmtId="3" fontId="23" fillId="2" borderId="0" xfId="30" applyFont="1" applyFill="1" applyBorder="1" applyProtection="1">
      <alignment horizontal="right" vertical="center"/>
    </xf>
    <xf numFmtId="3" fontId="29" fillId="41" borderId="21" xfId="11" applyFont="1" applyBorder="1" applyProtection="1">
      <alignment horizontal="right" vertical="center"/>
      <protection locked="0"/>
    </xf>
    <xf numFmtId="0" fontId="29" fillId="2" borderId="38" xfId="0" applyFont="1" applyFill="1" applyBorder="1" applyAlignment="1" applyProtection="1">
      <alignment horizontal="center" vertical="center" wrapText="1"/>
    </xf>
    <xf numFmtId="0" fontId="23" fillId="13" borderId="38" xfId="3" applyFont="1" applyBorder="1" applyProtection="1">
      <alignment horizontal="center" vertical="center"/>
    </xf>
    <xf numFmtId="0" fontId="29" fillId="2" borderId="22" xfId="0" applyFont="1" applyFill="1" applyBorder="1" applyAlignment="1" applyProtection="1">
      <alignment horizontal="center" vertical="center" wrapText="1"/>
    </xf>
    <xf numFmtId="3" fontId="29" fillId="14" borderId="21" xfId="20" applyFont="1" applyBorder="1">
      <alignment horizontal="right" vertical="center"/>
      <protection locked="0"/>
    </xf>
    <xf numFmtId="3" fontId="29" fillId="14" borderId="34" xfId="20" applyFont="1" applyBorder="1">
      <alignment horizontal="right" vertical="center"/>
      <protection locked="0"/>
    </xf>
    <xf numFmtId="0" fontId="23" fillId="2" borderId="26" xfId="0" applyFont="1" applyFill="1" applyBorder="1" applyAlignment="1" applyProtection="1">
      <alignment horizontal="left" vertical="center" wrapText="1" indent="3"/>
    </xf>
    <xf numFmtId="3" fontId="29" fillId="41" borderId="21" xfId="11" applyFont="1" applyBorder="1" applyAlignment="1" applyProtection="1">
      <alignment horizontal="right" vertical="center"/>
      <protection locked="0"/>
    </xf>
    <xf numFmtId="3" fontId="29" fillId="41" borderId="22" xfId="11" applyFont="1" applyBorder="1" applyAlignment="1" applyProtection="1">
      <alignment horizontal="right" vertical="center"/>
      <protection locked="0"/>
    </xf>
    <xf numFmtId="3" fontId="29" fillId="41" borderId="23" xfId="11" applyFont="1" applyBorder="1" applyAlignment="1" applyProtection="1">
      <alignment horizontal="right" vertical="center"/>
      <protection locked="0"/>
    </xf>
    <xf numFmtId="0" fontId="26" fillId="2" borderId="26" xfId="83" applyFont="1" applyFill="1" applyBorder="1" applyAlignment="1" applyProtection="1">
      <alignment horizontal="left" vertical="center" wrapText="1" indent="1"/>
    </xf>
    <xf numFmtId="0" fontId="23" fillId="13" borderId="26" xfId="3" applyFont="1" applyBorder="1" applyProtection="1">
      <alignment horizontal="center" vertical="center"/>
    </xf>
    <xf numFmtId="2" fontId="23" fillId="6" borderId="34" xfId="32" applyNumberFormat="1" applyFont="1" applyBorder="1">
      <alignment horizontal="right" vertical="center"/>
    </xf>
    <xf numFmtId="2" fontId="23" fillId="6" borderId="21" xfId="32" applyNumberFormat="1" applyFont="1" applyBorder="1">
      <alignment horizontal="right" vertical="center"/>
    </xf>
    <xf numFmtId="0" fontId="23" fillId="0" borderId="26" xfId="0" applyFont="1" applyFill="1" applyBorder="1" applyAlignment="1" applyProtection="1">
      <alignment vertical="center" wrapText="1"/>
    </xf>
    <xf numFmtId="0" fontId="23" fillId="13" borderId="36" xfId="3" applyFont="1" applyBorder="1" applyProtection="1">
      <alignment horizontal="center" vertical="center"/>
    </xf>
    <xf numFmtId="0" fontId="23" fillId="13" borderId="23" xfId="3" applyFont="1" applyBorder="1" applyProtection="1">
      <alignment horizontal="center" vertical="center"/>
    </xf>
    <xf numFmtId="0" fontId="23" fillId="13" borderId="32" xfId="3" applyFont="1" applyBorder="1" applyProtection="1">
      <alignment horizontal="center" vertical="center"/>
    </xf>
    <xf numFmtId="0" fontId="23" fillId="13" borderId="29" xfId="3" applyFont="1" applyBorder="1" applyProtection="1">
      <alignment horizontal="center" vertical="center"/>
    </xf>
    <xf numFmtId="0" fontId="23" fillId="2" borderId="28" xfId="0" applyFont="1" applyFill="1" applyBorder="1" applyAlignment="1" applyProtection="1">
      <alignment vertical="center" wrapText="1"/>
    </xf>
    <xf numFmtId="3" fontId="29" fillId="41" borderId="46" xfId="11" applyFont="1" applyBorder="1" applyProtection="1">
      <alignment horizontal="right" vertical="center"/>
      <protection locked="0"/>
    </xf>
    <xf numFmtId="2" fontId="23" fillId="13" borderId="23" xfId="3" applyNumberFormat="1" applyFont="1" applyBorder="1" applyProtection="1">
      <alignment horizontal="center" vertical="center"/>
    </xf>
    <xf numFmtId="0" fontId="23" fillId="13" borderId="35" xfId="3" applyFont="1" applyBorder="1" applyProtection="1">
      <alignment horizontal="center" vertical="center"/>
    </xf>
    <xf numFmtId="3" fontId="29" fillId="41" borderId="47" xfId="11" applyFont="1" applyBorder="1" applyProtection="1">
      <alignment horizontal="right" vertical="center"/>
      <protection locked="0"/>
    </xf>
    <xf numFmtId="0" fontId="26" fillId="2" borderId="28" xfId="83" applyFont="1" applyFill="1" applyBorder="1" applyAlignment="1" applyProtection="1">
      <alignment horizontal="left" vertical="center" wrapText="1" indent="1"/>
    </xf>
    <xf numFmtId="0" fontId="23" fillId="13" borderId="47" xfId="3" applyFont="1" applyBorder="1" applyProtection="1">
      <alignment horizontal="center" vertical="center"/>
    </xf>
    <xf numFmtId="2" fontId="23" fillId="2" borderId="21" xfId="0" applyNumberFormat="1" applyFont="1" applyFill="1" applyBorder="1" applyProtection="1">
      <alignment vertical="center"/>
    </xf>
    <xf numFmtId="0" fontId="23" fillId="13" borderId="27" xfId="3" applyFont="1" applyBorder="1" applyProtection="1">
      <alignment horizontal="center" vertical="center"/>
    </xf>
    <xf numFmtId="3" fontId="29" fillId="41" borderId="35" xfId="11" applyFont="1" applyBorder="1" applyProtection="1">
      <alignment horizontal="right" vertical="center"/>
      <protection locked="0"/>
    </xf>
    <xf numFmtId="2" fontId="23" fillId="6" borderId="45" xfId="32" applyNumberFormat="1" applyFont="1" applyBorder="1">
      <alignment horizontal="right" vertical="center"/>
    </xf>
    <xf numFmtId="2" fontId="23" fillId="6" borderId="28" xfId="32" applyNumberFormat="1" applyFont="1" applyBorder="1">
      <alignment horizontal="right" vertical="center"/>
    </xf>
    <xf numFmtId="0" fontId="23" fillId="2" borderId="0" xfId="0" applyFont="1" applyFill="1" applyBorder="1" applyAlignment="1" applyProtection="1">
      <alignment horizontal="left" vertical="center" indent="1"/>
    </xf>
    <xf numFmtId="3" fontId="29" fillId="41" borderId="32" xfId="11" applyFont="1" applyBorder="1" applyProtection="1">
      <alignment horizontal="right" vertical="center"/>
      <protection locked="0"/>
    </xf>
    <xf numFmtId="0" fontId="26" fillId="2" borderId="29" xfId="83" applyFont="1" applyFill="1" applyBorder="1" applyAlignment="1" applyProtection="1">
      <alignment horizontal="left" vertical="center" wrapText="1"/>
    </xf>
    <xf numFmtId="0" fontId="21" fillId="6" borderId="5" xfId="0" applyFont="1" applyFill="1" applyBorder="1" applyAlignment="1">
      <alignment vertical="center"/>
    </xf>
    <xf numFmtId="0" fontId="21" fillId="6" borderId="11" xfId="0" applyFont="1" applyFill="1" applyBorder="1" applyAlignment="1">
      <alignment vertical="center"/>
    </xf>
    <xf numFmtId="0" fontId="21" fillId="6" borderId="0" xfId="0" applyFont="1" applyFill="1" applyBorder="1" applyAlignment="1" applyProtection="1">
      <alignment vertical="center"/>
    </xf>
    <xf numFmtId="0" fontId="30" fillId="13" borderId="26" xfId="3" applyFont="1" applyBorder="1">
      <alignment horizontal="center" vertical="center"/>
    </xf>
    <xf numFmtId="3" fontId="23" fillId="41" borderId="40" xfId="11" applyFont="1" applyBorder="1">
      <alignment horizontal="right" vertical="center"/>
      <protection locked="0"/>
    </xf>
    <xf numFmtId="0" fontId="23" fillId="6" borderId="2" xfId="0" applyFont="1" applyFill="1" applyBorder="1" applyAlignment="1">
      <alignment vertical="center"/>
    </xf>
    <xf numFmtId="0" fontId="23" fillId="6" borderId="0" xfId="0" applyFont="1" applyFill="1" applyBorder="1" applyAlignment="1" applyProtection="1">
      <alignment horizontal="center" vertical="center" wrapText="1"/>
    </xf>
    <xf numFmtId="0" fontId="23" fillId="6" borderId="0" xfId="0" applyFont="1" applyFill="1" applyBorder="1" applyAlignment="1" applyProtection="1">
      <alignment horizontal="left" vertical="center" indent="1"/>
    </xf>
    <xf numFmtId="0" fontId="23" fillId="6" borderId="0" xfId="0" applyFont="1" applyFill="1" applyBorder="1" applyAlignment="1">
      <alignment horizontal="right" vertical="center"/>
    </xf>
    <xf numFmtId="0" fontId="23" fillId="6" borderId="6" xfId="0" applyFont="1" applyFill="1" applyBorder="1" applyAlignment="1">
      <alignment vertical="center"/>
    </xf>
    <xf numFmtId="0" fontId="30" fillId="6" borderId="2" xfId="114" applyFont="1" applyFill="1" applyBorder="1" applyAlignment="1">
      <alignment vertical="center"/>
    </xf>
    <xf numFmtId="0" fontId="21" fillId="6" borderId="0" xfId="0" applyFont="1" applyFill="1" applyBorder="1" applyAlignment="1">
      <alignment vertical="center"/>
    </xf>
    <xf numFmtId="0" fontId="21" fillId="6" borderId="6" xfId="0" applyFont="1" applyFill="1" applyBorder="1" applyAlignment="1">
      <alignment vertical="center"/>
    </xf>
    <xf numFmtId="0" fontId="25" fillId="2" borderId="33" xfId="0" applyFont="1" applyFill="1" applyBorder="1" applyAlignment="1">
      <alignment horizontal="center" wrapText="1"/>
    </xf>
    <xf numFmtId="0" fontId="23" fillId="2" borderId="25" xfId="0" applyFont="1" applyFill="1" applyBorder="1" applyAlignment="1">
      <alignment horizontal="center" vertical="center"/>
    </xf>
    <xf numFmtId="3" fontId="23" fillId="41" borderId="31" xfId="11" applyFont="1" applyBorder="1">
      <alignment horizontal="right" vertical="center"/>
      <protection locked="0"/>
    </xf>
    <xf numFmtId="0" fontId="23" fillId="2" borderId="26" xfId="0" applyFont="1" applyFill="1" applyBorder="1" applyAlignment="1">
      <alignment horizontal="center" vertical="center"/>
    </xf>
    <xf numFmtId="0" fontId="23" fillId="2" borderId="39" xfId="0" applyFont="1" applyFill="1" applyBorder="1" applyAlignment="1">
      <alignment horizontal="center" vertical="center"/>
    </xf>
    <xf numFmtId="3" fontId="23" fillId="14" borderId="21" xfId="20" applyFont="1">
      <alignment horizontal="right" vertical="center"/>
      <protection locked="0"/>
    </xf>
    <xf numFmtId="0" fontId="30" fillId="13" borderId="39" xfId="3" applyFont="1" applyBorder="1">
      <alignment horizontal="center" vertical="center"/>
    </xf>
    <xf numFmtId="3" fontId="23" fillId="14" borderId="38" xfId="20" applyFont="1" applyBorder="1">
      <alignment horizontal="right" vertical="center"/>
      <protection locked="0"/>
    </xf>
    <xf numFmtId="0" fontId="30" fillId="13" borderId="27" xfId="3" applyFont="1" applyBorder="1">
      <alignment horizontal="center" vertical="center"/>
    </xf>
    <xf numFmtId="0" fontId="23" fillId="6" borderId="0" xfId="0" applyFont="1" applyFill="1" applyBorder="1" applyAlignment="1" applyProtection="1">
      <alignment vertical="center" wrapText="1"/>
    </xf>
    <xf numFmtId="0" fontId="25" fillId="6" borderId="0" xfId="0" applyFont="1" applyFill="1" applyBorder="1" applyAlignment="1" applyProtection="1">
      <alignment horizontal="left" vertical="center" wrapText="1"/>
    </xf>
    <xf numFmtId="3" fontId="23" fillId="41" borderId="41" xfId="11" applyFont="1" applyBorder="1">
      <alignment horizontal="right" vertical="center"/>
      <protection locked="0"/>
    </xf>
    <xf numFmtId="0" fontId="23" fillId="6" borderId="10" xfId="0" applyFont="1" applyFill="1" applyBorder="1" applyAlignment="1">
      <alignment vertical="center"/>
    </xf>
    <xf numFmtId="0" fontId="23" fillId="6" borderId="8" xfId="0" applyFont="1" applyFill="1" applyBorder="1" applyAlignment="1" applyProtection="1">
      <alignment vertical="center" wrapText="1"/>
    </xf>
    <xf numFmtId="0" fontId="23" fillId="6" borderId="7" xfId="0" applyFont="1" applyFill="1" applyBorder="1" applyAlignment="1">
      <alignment vertical="center"/>
    </xf>
    <xf numFmtId="3" fontId="23" fillId="41" borderId="38" xfId="11" applyFont="1" applyBorder="1" applyAlignment="1" applyProtection="1">
      <alignment horizontal="right" vertical="center"/>
      <protection locked="0"/>
    </xf>
    <xf numFmtId="3" fontId="23" fillId="13" borderId="34" xfId="3" applyNumberFormat="1" applyFont="1" applyBorder="1">
      <alignment horizontal="center" vertical="center"/>
    </xf>
    <xf numFmtId="3" fontId="23" fillId="43" borderId="19" xfId="6" applyFont="1" applyBorder="1" applyAlignment="1">
      <alignment horizontal="center"/>
    </xf>
    <xf numFmtId="3" fontId="23" fillId="43" borderId="30" xfId="6" applyFont="1" applyBorder="1" applyAlignment="1">
      <alignment horizontal="center"/>
    </xf>
    <xf numFmtId="0" fontId="23" fillId="13" borderId="26" xfId="3" applyFont="1" applyBorder="1" applyAlignment="1" applyProtection="1">
      <alignment horizontal="center" vertical="center" wrapText="1"/>
    </xf>
    <xf numFmtId="0" fontId="23" fillId="13" borderId="27" xfId="3" applyFont="1" applyBorder="1" applyAlignment="1" applyProtection="1">
      <alignment horizontal="center" vertical="center" wrapText="1"/>
    </xf>
    <xf numFmtId="0" fontId="23" fillId="13" borderId="25" xfId="3" applyFont="1" applyBorder="1" applyAlignment="1" applyProtection="1">
      <alignment horizontal="center" vertical="center" wrapText="1"/>
    </xf>
    <xf numFmtId="3" fontId="23" fillId="43" borderId="32" xfId="6" applyFont="1" applyBorder="1" applyProtection="1">
      <alignment horizontal="right" vertical="center"/>
    </xf>
    <xf numFmtId="0" fontId="23" fillId="2" borderId="34" xfId="0" applyFont="1" applyFill="1" applyBorder="1" applyAlignment="1" applyProtection="1">
      <alignment horizontal="left" vertical="center" wrapText="1"/>
    </xf>
    <xf numFmtId="3" fontId="23" fillId="41" borderId="44" xfId="11" applyFont="1" applyBorder="1">
      <alignment horizontal="right" vertical="center"/>
      <protection locked="0"/>
    </xf>
    <xf numFmtId="0" fontId="25" fillId="2" borderId="41" xfId="0" applyFont="1" applyFill="1" applyBorder="1" applyAlignment="1" applyProtection="1">
      <alignment horizontal="center" wrapText="1"/>
    </xf>
    <xf numFmtId="0" fontId="23" fillId="2" borderId="40" xfId="0" applyFont="1" applyFill="1" applyBorder="1" applyAlignment="1" applyProtection="1">
      <alignment horizontal="left" vertical="center" wrapText="1"/>
    </xf>
    <xf numFmtId="3" fontId="23" fillId="6" borderId="34" xfId="30" applyFont="1" applyBorder="1" applyProtection="1">
      <alignment horizontal="right" vertical="center"/>
    </xf>
    <xf numFmtId="3" fontId="23" fillId="43" borderId="34" xfId="6" applyFont="1" applyBorder="1" applyProtection="1">
      <alignment horizontal="right" vertical="center"/>
    </xf>
    <xf numFmtId="0" fontId="25" fillId="6" borderId="5" xfId="0" applyFont="1" applyFill="1" applyBorder="1" applyAlignment="1">
      <alignment vertical="center"/>
    </xf>
    <xf numFmtId="0" fontId="25" fillId="6" borderId="0" xfId="0" applyFont="1" applyFill="1" applyBorder="1" applyAlignment="1">
      <alignment vertical="center"/>
    </xf>
    <xf numFmtId="3" fontId="23" fillId="41" borderId="32" xfId="11" applyFont="1" applyBorder="1">
      <alignment horizontal="right" vertical="center"/>
      <protection locked="0"/>
    </xf>
    <xf numFmtId="3" fontId="23" fillId="41" borderId="35" xfId="11" applyFont="1" applyBorder="1">
      <alignment horizontal="right" vertical="center"/>
      <protection locked="0"/>
    </xf>
    <xf numFmtId="3" fontId="23" fillId="14" borderId="20" xfId="20" applyFont="1" applyBorder="1">
      <alignment horizontal="right" vertical="center"/>
      <protection locked="0"/>
    </xf>
    <xf numFmtId="2" fontId="23" fillId="15" borderId="34" xfId="49" applyNumberFormat="1" applyFont="1" applyBorder="1">
      <alignment vertical="center"/>
    </xf>
    <xf numFmtId="0" fontId="23" fillId="13" borderId="28" xfId="3" applyFont="1" applyBorder="1">
      <alignment horizontal="center" vertical="center"/>
    </xf>
    <xf numFmtId="2" fontId="23" fillId="15" borderId="21" xfId="49" applyNumberFormat="1" applyFont="1" applyBorder="1">
      <alignment vertical="center"/>
    </xf>
    <xf numFmtId="2" fontId="23" fillId="15" borderId="22" xfId="49" applyNumberFormat="1" applyFont="1" applyBorder="1">
      <alignment vertical="center"/>
    </xf>
    <xf numFmtId="0" fontId="23" fillId="13" borderId="49" xfId="3" applyFont="1" applyBorder="1">
      <alignment horizontal="center" vertical="center"/>
    </xf>
    <xf numFmtId="0" fontId="0" fillId="2" borderId="44" xfId="0" applyFont="1" applyFill="1" applyBorder="1" applyAlignment="1" applyProtection="1">
      <alignment horizontal="left" vertical="center" wrapText="1"/>
    </xf>
    <xf numFmtId="0" fontId="30" fillId="13" borderId="25" xfId="3" applyFont="1" applyBorder="1">
      <alignment horizontal="center" vertical="center"/>
    </xf>
    <xf numFmtId="3" fontId="23" fillId="43" borderId="40" xfId="6" applyFont="1" applyBorder="1" applyProtection="1">
      <alignment horizontal="right" vertical="center"/>
    </xf>
    <xf numFmtId="3" fontId="23" fillId="13" borderId="28" xfId="3" applyNumberFormat="1" applyFont="1" applyBorder="1" applyAlignment="1" applyProtection="1">
      <alignment horizontal="center" vertical="center"/>
    </xf>
    <xf numFmtId="0" fontId="23" fillId="2" borderId="29" xfId="0" applyFont="1" applyFill="1" applyBorder="1" applyAlignment="1" applyProtection="1">
      <alignment horizontal="left" vertical="center" wrapText="1"/>
    </xf>
    <xf numFmtId="0" fontId="26" fillId="2" borderId="28" xfId="83" applyFont="1" applyFill="1" applyBorder="1" applyAlignment="1" applyProtection="1">
      <alignment horizontal="left" vertical="center" wrapText="1"/>
    </xf>
    <xf numFmtId="0" fontId="23" fillId="13" borderId="39" xfId="3" applyFont="1" applyBorder="1" applyProtection="1">
      <alignment horizontal="center" vertical="center"/>
    </xf>
    <xf numFmtId="0" fontId="23" fillId="13" borderId="28" xfId="3" applyFont="1" applyBorder="1" applyProtection="1">
      <alignment horizontal="center" vertical="center"/>
    </xf>
    <xf numFmtId="0" fontId="23" fillId="13" borderId="26" xfId="3" applyFont="1" applyBorder="1" applyAlignment="1" applyProtection="1">
      <alignment horizontal="left" vertical="center" indent="2"/>
    </xf>
    <xf numFmtId="0" fontId="23" fillId="2" borderId="0" xfId="0" applyFont="1" applyFill="1" applyBorder="1" applyAlignment="1" applyProtection="1">
      <alignment horizontal="left" vertical="center" indent="2"/>
    </xf>
    <xf numFmtId="0" fontId="23" fillId="13" borderId="21" xfId="3" applyFont="1" applyBorder="1" applyAlignment="1" applyProtection="1">
      <alignment horizontal="left" vertical="center" indent="2"/>
    </xf>
    <xf numFmtId="3" fontId="23" fillId="6" borderId="28" xfId="30" applyFont="1" applyBorder="1">
      <alignment horizontal="right" vertical="center"/>
    </xf>
    <xf numFmtId="0" fontId="23" fillId="2" borderId="28" xfId="0" applyFont="1" applyFill="1" applyBorder="1" applyAlignment="1" applyProtection="1">
      <alignment horizontal="left" vertical="center" wrapText="1" indent="4"/>
    </xf>
    <xf numFmtId="0" fontId="23" fillId="2" borderId="0" xfId="0" applyFont="1" applyFill="1" applyBorder="1" applyAlignment="1" applyProtection="1">
      <alignment horizontal="left" vertical="center" indent="3"/>
    </xf>
    <xf numFmtId="2" fontId="23" fillId="2" borderId="22" xfId="0" applyNumberFormat="1" applyFont="1" applyFill="1" applyBorder="1" applyProtection="1">
      <alignment vertical="center"/>
    </xf>
    <xf numFmtId="3" fontId="29" fillId="41" borderId="48" xfId="11" applyFont="1" applyBorder="1" applyProtection="1">
      <alignment horizontal="right" vertical="center"/>
      <protection locked="0"/>
    </xf>
    <xf numFmtId="0" fontId="23" fillId="13" borderId="51" xfId="3" applyFont="1" applyBorder="1" applyProtection="1">
      <alignment horizontal="center" vertical="center"/>
    </xf>
    <xf numFmtId="0" fontId="23" fillId="45" borderId="0" xfId="0" applyFont="1" applyFill="1" applyBorder="1" applyAlignment="1" applyProtection="1">
      <alignment vertical="center"/>
    </xf>
    <xf numFmtId="3" fontId="23" fillId="6" borderId="29" xfId="30" applyFont="1" applyBorder="1">
      <alignment horizontal="right" vertical="center"/>
    </xf>
    <xf numFmtId="0" fontId="23" fillId="6" borderId="0" xfId="0" applyFont="1" applyFill="1" applyBorder="1">
      <alignment vertical="center"/>
    </xf>
    <xf numFmtId="3" fontId="23" fillId="13" borderId="32" xfId="3" applyNumberFormat="1" applyFont="1" applyBorder="1">
      <alignment horizontal="center" vertical="center"/>
    </xf>
    <xf numFmtId="0" fontId="23" fillId="6" borderId="0" xfId="0" applyFont="1" applyFill="1" applyBorder="1" applyAlignment="1" applyProtection="1">
      <alignment horizontal="left" vertical="center"/>
    </xf>
    <xf numFmtId="0" fontId="23" fillId="6" borderId="5" xfId="0" applyFont="1" applyFill="1" applyBorder="1">
      <alignment vertical="center"/>
    </xf>
    <xf numFmtId="0" fontId="23" fillId="6" borderId="6" xfId="0" applyFont="1" applyFill="1" applyBorder="1">
      <alignment vertical="center"/>
    </xf>
    <xf numFmtId="0" fontId="24" fillId="6" borderId="0" xfId="0" applyFont="1" applyFill="1" applyBorder="1" applyAlignment="1">
      <alignment vertical="center"/>
    </xf>
    <xf numFmtId="0" fontId="23" fillId="6" borderId="0" xfId="0" applyFont="1" applyFill="1" applyBorder="1" applyProtection="1">
      <alignment vertical="center"/>
    </xf>
    <xf numFmtId="0" fontId="23" fillId="6" borderId="0" xfId="0" applyFont="1" applyFill="1" applyBorder="1" applyAlignment="1" applyProtection="1">
      <alignment vertical="center"/>
    </xf>
    <xf numFmtId="0" fontId="23" fillId="6" borderId="0" xfId="0" applyFont="1" applyFill="1" applyBorder="1" applyAlignment="1">
      <alignment vertical="center"/>
    </xf>
    <xf numFmtId="0" fontId="23" fillId="6" borderId="0" xfId="0" applyFont="1" applyFill="1">
      <alignment vertical="center"/>
    </xf>
    <xf numFmtId="0" fontId="23" fillId="6" borderId="39" xfId="0" applyFont="1" applyFill="1" applyBorder="1" applyAlignment="1" applyProtection="1">
      <alignment horizontal="center" vertical="center"/>
    </xf>
    <xf numFmtId="0" fontId="23" fillId="6" borderId="9" xfId="0" applyFont="1" applyFill="1" applyBorder="1">
      <alignment vertical="center"/>
    </xf>
    <xf numFmtId="0" fontId="23" fillId="6" borderId="6" xfId="0" applyFont="1" applyFill="1" applyBorder="1" applyAlignment="1" applyProtection="1">
      <alignment vertical="center"/>
    </xf>
    <xf numFmtId="0" fontId="23" fillId="6" borderId="2" xfId="0" applyFont="1" applyFill="1" applyBorder="1" applyProtection="1">
      <alignment vertical="center"/>
    </xf>
    <xf numFmtId="0" fontId="25" fillId="6" borderId="0" xfId="0" applyFont="1" applyFill="1" applyBorder="1" applyAlignment="1" applyProtection="1">
      <alignment vertical="center"/>
    </xf>
    <xf numFmtId="0" fontId="23" fillId="6" borderId="4" xfId="0" applyFont="1" applyFill="1" applyBorder="1">
      <alignment vertical="center"/>
    </xf>
    <xf numFmtId="0" fontId="23" fillId="6" borderId="26" xfId="0" applyFont="1" applyFill="1" applyBorder="1" applyAlignment="1" applyProtection="1">
      <alignment vertical="center"/>
    </xf>
    <xf numFmtId="0" fontId="23" fillId="6" borderId="26" xfId="0" applyFont="1" applyFill="1" applyBorder="1" applyAlignment="1" applyProtection="1">
      <alignment horizontal="left" vertical="center"/>
    </xf>
    <xf numFmtId="0" fontId="23" fillId="6" borderId="26" xfId="0" applyFont="1" applyFill="1" applyBorder="1" applyAlignment="1" applyProtection="1">
      <alignment horizontal="left" vertical="center" indent="1"/>
    </xf>
    <xf numFmtId="3" fontId="23" fillId="6" borderId="34" xfId="30" applyFont="1" applyFill="1" applyBorder="1">
      <alignment horizontal="right" vertical="center"/>
    </xf>
    <xf numFmtId="169" fontId="23" fillId="6" borderId="34" xfId="31" applyFont="1" applyFill="1" applyBorder="1">
      <alignment horizontal="right" vertical="center"/>
    </xf>
    <xf numFmtId="0" fontId="25" fillId="6" borderId="30" xfId="0" applyFont="1" applyFill="1" applyBorder="1" applyAlignment="1" applyProtection="1">
      <alignment horizontal="center" wrapText="1"/>
    </xf>
    <xf numFmtId="3" fontId="23" fillId="6" borderId="23" xfId="30" applyFont="1" applyFill="1" applyBorder="1" applyAlignment="1">
      <alignment horizontal="right" vertical="center"/>
    </xf>
    <xf numFmtId="3" fontId="23" fillId="6" borderId="34" xfId="30" applyFont="1" applyFill="1" applyBorder="1" applyAlignment="1">
      <alignment horizontal="right" vertical="center"/>
    </xf>
    <xf numFmtId="0" fontId="23" fillId="6" borderId="5" xfId="0" applyFont="1" applyFill="1" applyBorder="1" applyAlignment="1">
      <alignment vertical="center"/>
    </xf>
    <xf numFmtId="0" fontId="25" fillId="6" borderId="36" xfId="0" applyFont="1" applyFill="1" applyBorder="1" applyAlignment="1" applyProtection="1">
      <alignment vertical="center"/>
    </xf>
    <xf numFmtId="0" fontId="23" fillId="6" borderId="27" xfId="0" applyFont="1" applyFill="1" applyBorder="1" applyAlignment="1" applyProtection="1">
      <alignment horizontal="left" vertical="center" indent="1"/>
    </xf>
    <xf numFmtId="0" fontId="33" fillId="6" borderId="0" xfId="0" applyFont="1" applyFill="1" applyBorder="1" applyAlignment="1">
      <alignment vertical="center"/>
    </xf>
    <xf numFmtId="3" fontId="23" fillId="6" borderId="34" xfId="30" applyFont="1" applyFill="1" applyBorder="1" applyProtection="1">
      <alignment horizontal="right" vertical="center"/>
    </xf>
    <xf numFmtId="0" fontId="23" fillId="6" borderId="2" xfId="0" applyFont="1" applyFill="1" applyBorder="1">
      <alignment vertical="center"/>
    </xf>
    <xf numFmtId="0" fontId="25" fillId="6" borderId="33" xfId="0" applyFont="1" applyFill="1" applyBorder="1" applyAlignment="1">
      <alignment horizontal="center" wrapText="1"/>
    </xf>
    <xf numFmtId="0" fontId="25" fillId="6" borderId="41" xfId="0" applyFont="1" applyFill="1" applyBorder="1" applyAlignment="1" applyProtection="1">
      <alignment horizontal="center" wrapText="1"/>
    </xf>
    <xf numFmtId="0" fontId="23" fillId="6" borderId="25" xfId="0" applyFont="1" applyFill="1" applyBorder="1" applyAlignment="1">
      <alignment horizontal="center" vertical="center"/>
    </xf>
    <xf numFmtId="0" fontId="23" fillId="6" borderId="39" xfId="0" applyFont="1" applyFill="1" applyBorder="1" applyAlignment="1">
      <alignment horizontal="center" vertical="center"/>
    </xf>
    <xf numFmtId="0" fontId="23" fillId="6" borderId="26" xfId="0" applyFont="1" applyFill="1" applyBorder="1" applyAlignment="1">
      <alignment horizontal="center" vertical="center"/>
    </xf>
    <xf numFmtId="0" fontId="23" fillId="6" borderId="34" xfId="0" applyFont="1" applyFill="1" applyBorder="1" applyAlignment="1" applyProtection="1">
      <alignment horizontal="left" vertical="center" wrapText="1"/>
    </xf>
    <xf numFmtId="0" fontId="33" fillId="6" borderId="6" xfId="0" applyFont="1" applyFill="1" applyBorder="1" applyAlignment="1">
      <alignment vertical="center"/>
    </xf>
    <xf numFmtId="0" fontId="33" fillId="6" borderId="0" xfId="0" applyFont="1" applyFill="1" applyBorder="1" applyAlignment="1" applyProtection="1">
      <alignment horizontal="left" vertical="center"/>
    </xf>
    <xf numFmtId="0" fontId="33" fillId="6" borderId="0" xfId="0" applyFont="1" applyFill="1" applyBorder="1" applyAlignment="1" applyProtection="1">
      <alignment vertical="center"/>
    </xf>
    <xf numFmtId="0" fontId="21" fillId="6" borderId="3" xfId="0" applyFont="1" applyFill="1" applyBorder="1" applyAlignment="1"/>
    <xf numFmtId="0" fontId="21" fillId="6" borderId="9" xfId="0" applyFont="1" applyFill="1" applyBorder="1" applyAlignment="1"/>
    <xf numFmtId="15" fontId="22" fillId="6" borderId="9" xfId="0" applyNumberFormat="1" applyFont="1" applyFill="1" applyBorder="1" applyAlignment="1"/>
    <xf numFmtId="0" fontId="25" fillId="6" borderId="24" xfId="0" applyFont="1" applyFill="1" applyBorder="1" applyAlignment="1">
      <alignment horizontal="center" wrapText="1"/>
    </xf>
    <xf numFmtId="0" fontId="23" fillId="6" borderId="26" xfId="0" applyFont="1" applyFill="1" applyBorder="1" applyAlignment="1" applyProtection="1">
      <alignment horizontal="center" vertical="center" wrapText="1"/>
    </xf>
    <xf numFmtId="0" fontId="23" fillId="6" borderId="27" xfId="0" applyFont="1" applyFill="1" applyBorder="1" applyAlignment="1">
      <alignment horizontal="center" vertical="center"/>
    </xf>
    <xf numFmtId="0" fontId="23" fillId="6" borderId="36" xfId="0" applyFont="1" applyFill="1" applyBorder="1" applyAlignment="1">
      <alignment horizontal="center" vertical="center"/>
    </xf>
    <xf numFmtId="3" fontId="23" fillId="6" borderId="26" xfId="30" applyFont="1" applyFill="1" applyBorder="1">
      <alignment horizontal="right" vertical="center"/>
    </xf>
    <xf numFmtId="3" fontId="23" fillId="6" borderId="0" xfId="0" applyNumberFormat="1" applyFont="1" applyFill="1" applyBorder="1" applyAlignment="1" applyProtection="1">
      <alignment horizontal="right" vertical="center"/>
    </xf>
    <xf numFmtId="0" fontId="0" fillId="6" borderId="0" xfId="0">
      <alignment vertical="center"/>
    </xf>
    <xf numFmtId="0" fontId="0" fillId="6" borderId="0" xfId="0" applyFill="1">
      <alignment vertical="center"/>
    </xf>
    <xf numFmtId="0" fontId="23" fillId="6" borderId="29" xfId="0" applyFont="1" applyFill="1" applyBorder="1" applyAlignment="1" applyProtection="1">
      <alignment horizontal="left" vertical="center"/>
    </xf>
    <xf numFmtId="0" fontId="23" fillId="6" borderId="45" xfId="0" applyFont="1" applyFill="1" applyBorder="1" applyAlignment="1" applyProtection="1">
      <alignment horizontal="left" vertical="center"/>
    </xf>
    <xf numFmtId="0" fontId="31" fillId="6" borderId="6" xfId="0" applyFont="1" applyFill="1" applyBorder="1" applyAlignment="1" applyProtection="1">
      <alignment horizontal="center" vertical="center"/>
    </xf>
    <xf numFmtId="0" fontId="23" fillId="6" borderId="6" xfId="0" applyFont="1" applyFill="1" applyBorder="1" applyProtection="1">
      <alignment vertical="center"/>
    </xf>
    <xf numFmtId="0" fontId="25" fillId="6" borderId="28" xfId="0" applyFont="1" applyFill="1" applyBorder="1" applyAlignment="1" applyProtection="1">
      <alignment vertical="center"/>
    </xf>
    <xf numFmtId="0" fontId="23" fillId="6" borderId="29" xfId="0" applyFont="1" applyFill="1" applyBorder="1" applyAlignment="1" applyProtection="1">
      <alignment vertical="center"/>
    </xf>
    <xf numFmtId="0" fontId="23" fillId="6" borderId="37" xfId="0" applyFont="1" applyFill="1" applyBorder="1" applyAlignment="1" applyProtection="1">
      <alignment horizontal="left" vertical="center"/>
    </xf>
    <xf numFmtId="0" fontId="23" fillId="6" borderId="0" xfId="0" applyFont="1" applyFill="1" applyBorder="1" applyAlignment="1" applyProtection="1">
      <alignment horizontal="center" vertical="center"/>
    </xf>
    <xf numFmtId="0" fontId="23" fillId="6" borderId="21" xfId="0" applyFont="1" applyFill="1" applyBorder="1" applyAlignment="1" applyProtection="1">
      <alignment horizontal="center" vertical="center"/>
    </xf>
    <xf numFmtId="0" fontId="23" fillId="6" borderId="38" xfId="0" applyFont="1" applyFill="1" applyBorder="1" applyAlignment="1" applyProtection="1">
      <alignment horizontal="center" vertical="center"/>
    </xf>
    <xf numFmtId="0" fontId="24" fillId="6" borderId="0" xfId="0" applyFont="1" applyFill="1" applyBorder="1" applyAlignment="1" applyProtection="1">
      <alignment horizontal="left" vertical="center"/>
    </xf>
    <xf numFmtId="3" fontId="23" fillId="6" borderId="0" xfId="30" applyFont="1" applyFill="1" applyBorder="1" applyAlignment="1">
      <alignment horizontal="right" vertical="center"/>
    </xf>
    <xf numFmtId="3" fontId="23" fillId="14" borderId="34" xfId="20" applyFont="1" applyBorder="1">
      <alignment horizontal="right" vertical="center"/>
      <protection locked="0"/>
    </xf>
    <xf numFmtId="3" fontId="23" fillId="14" borderId="28" xfId="20" applyFont="1" applyBorder="1">
      <alignment horizontal="right" vertical="center"/>
      <protection locked="0"/>
    </xf>
    <xf numFmtId="3" fontId="23" fillId="14" borderId="31" xfId="20" applyFont="1" applyBorder="1">
      <alignment horizontal="right" vertical="center"/>
      <protection locked="0"/>
    </xf>
    <xf numFmtId="2" fontId="23" fillId="6" borderId="26" xfId="32" applyNumberFormat="1" applyFont="1" applyBorder="1" applyAlignment="1">
      <alignment horizontal="center" vertical="center" wrapText="1"/>
    </xf>
    <xf numFmtId="3" fontId="29" fillId="14" borderId="40" xfId="20" applyFont="1" applyBorder="1">
      <alignment horizontal="right" vertical="center"/>
      <protection locked="0"/>
    </xf>
    <xf numFmtId="3" fontId="29" fillId="14" borderId="35" xfId="20" applyFont="1" applyBorder="1">
      <alignment horizontal="right" vertical="center"/>
      <protection locked="0"/>
    </xf>
    <xf numFmtId="2" fontId="23" fillId="6" borderId="27" xfId="32" applyNumberFormat="1" applyFont="1" applyBorder="1">
      <alignment horizontal="right" vertical="center"/>
    </xf>
    <xf numFmtId="0" fontId="23" fillId="13" borderId="43" xfId="3" applyFont="1" applyBorder="1" applyProtection="1">
      <alignment horizontal="center" vertical="center"/>
    </xf>
    <xf numFmtId="3" fontId="23" fillId="6" borderId="39" xfId="30" applyFont="1" applyBorder="1">
      <alignment horizontal="right" vertical="center"/>
    </xf>
    <xf numFmtId="3" fontId="23" fillId="6" borderId="37" xfId="30" applyFont="1" applyBorder="1">
      <alignment horizontal="right" vertical="center"/>
    </xf>
    <xf numFmtId="3" fontId="23" fillId="6" borderId="22" xfId="30" applyFont="1" applyBorder="1">
      <alignment horizontal="right" vertical="center"/>
    </xf>
    <xf numFmtId="0" fontId="23" fillId="2" borderId="27" xfId="0" applyFont="1" applyFill="1" applyBorder="1" applyAlignment="1" applyProtection="1">
      <alignment horizontal="left" vertical="center" wrapText="1" indent="2"/>
    </xf>
    <xf numFmtId="0" fontId="23" fillId="2" borderId="28" xfId="0" applyFont="1" applyFill="1" applyBorder="1" applyAlignment="1" applyProtection="1">
      <alignment horizontal="left" vertical="center" wrapText="1" indent="2"/>
    </xf>
    <xf numFmtId="0" fontId="23" fillId="2" borderId="28" xfId="0" applyFont="1" applyFill="1" applyBorder="1" applyAlignment="1" applyProtection="1">
      <alignment horizontal="left" vertical="center" wrapText="1" indent="1"/>
    </xf>
    <xf numFmtId="3" fontId="23" fillId="6" borderId="27" xfId="30" applyFont="1" applyBorder="1">
      <alignment horizontal="right" vertical="center"/>
    </xf>
    <xf numFmtId="0" fontId="23" fillId="2" borderId="28" xfId="0" applyFont="1" applyFill="1" applyBorder="1" applyAlignment="1" applyProtection="1">
      <alignment horizontal="left" vertical="center" wrapText="1" indent="3"/>
    </xf>
    <xf numFmtId="0" fontId="0" fillId="6" borderId="0" xfId="0" applyBorder="1">
      <alignment vertical="center"/>
    </xf>
    <xf numFmtId="0" fontId="21" fillId="2" borderId="3" xfId="4" applyFont="1" applyFill="1" applyBorder="1" applyAlignment="1"/>
    <xf numFmtId="0" fontId="21" fillId="2" borderId="9" xfId="4" applyFont="1" applyFill="1" applyBorder="1" applyAlignment="1"/>
    <xf numFmtId="3" fontId="23" fillId="41" borderId="21" xfId="11" applyFont="1" applyBorder="1" applyAlignment="1" applyProtection="1">
      <alignment horizontal="right" vertical="center"/>
      <protection locked="0"/>
    </xf>
    <xf numFmtId="3" fontId="23" fillId="41" borderId="34" xfId="11" applyFont="1" applyBorder="1" applyAlignment="1" applyProtection="1">
      <alignment horizontal="right" vertical="center"/>
      <protection locked="0"/>
    </xf>
    <xf numFmtId="3" fontId="23" fillId="41" borderId="32" xfId="11" applyFont="1" applyBorder="1" applyAlignment="1" applyProtection="1">
      <alignment horizontal="right" vertical="center"/>
      <protection locked="0"/>
    </xf>
    <xf numFmtId="0" fontId="23" fillId="13" borderId="22" xfId="3" applyFont="1" applyBorder="1" applyProtection="1">
      <alignment horizontal="center" vertical="center"/>
    </xf>
    <xf numFmtId="3" fontId="23" fillId="41" borderId="22" xfId="11" applyFont="1" applyBorder="1" applyAlignment="1" applyProtection="1">
      <alignment horizontal="right" vertical="center"/>
      <protection locked="0"/>
    </xf>
    <xf numFmtId="0" fontId="0" fillId="6" borderId="26" xfId="0" applyFont="1" applyFill="1" applyBorder="1" applyAlignment="1" applyProtection="1">
      <alignment horizontal="center" vertical="center"/>
    </xf>
    <xf numFmtId="0" fontId="25" fillId="2" borderId="30" xfId="0" applyFont="1" applyFill="1" applyBorder="1" applyAlignment="1" applyProtection="1">
      <alignment horizontal="center" wrapText="1"/>
    </xf>
    <xf numFmtId="0" fontId="23" fillId="2" borderId="9" xfId="0" applyFont="1" applyFill="1" applyBorder="1">
      <alignment vertical="center"/>
    </xf>
    <xf numFmtId="0" fontId="23" fillId="2" borderId="4" xfId="0" applyFont="1" applyFill="1" applyBorder="1">
      <alignment vertical="center"/>
    </xf>
    <xf numFmtId="0" fontId="23" fillId="2" borderId="0" xfId="0" applyFont="1" applyFill="1">
      <alignment vertical="center"/>
    </xf>
    <xf numFmtId="0" fontId="24" fillId="2" borderId="5" xfId="0" applyFont="1" applyFill="1" applyBorder="1">
      <alignment vertical="center"/>
    </xf>
    <xf numFmtId="0" fontId="21" fillId="2" borderId="5" xfId="0" applyFont="1" applyFill="1" applyBorder="1">
      <alignment vertical="center"/>
    </xf>
    <xf numFmtId="0" fontId="23" fillId="2" borderId="5" xfId="0" applyFont="1" applyFill="1" applyBorder="1">
      <alignment vertical="center"/>
    </xf>
    <xf numFmtId="0" fontId="23" fillId="2" borderId="11" xfId="0" applyFont="1" applyFill="1" applyBorder="1">
      <alignment vertical="center"/>
    </xf>
    <xf numFmtId="0" fontId="23" fillId="2" borderId="0" xfId="0" applyFont="1" applyFill="1" applyBorder="1">
      <alignment vertical="center"/>
    </xf>
    <xf numFmtId="0" fontId="23" fillId="2" borderId="2" xfId="0" applyFont="1" applyFill="1" applyBorder="1">
      <alignment vertical="center"/>
    </xf>
    <xf numFmtId="0" fontId="23" fillId="2" borderId="0" xfId="0" applyFont="1" applyFill="1" applyBorder="1" applyProtection="1">
      <alignment vertical="center"/>
    </xf>
    <xf numFmtId="0" fontId="23" fillId="2" borderId="0" xfId="0" applyFont="1" applyFill="1" applyBorder="1" applyAlignment="1" applyProtection="1">
      <alignment horizontal="left"/>
    </xf>
    <xf numFmtId="0" fontId="21" fillId="2" borderId="0" xfId="0" applyFont="1" applyFill="1" applyBorder="1">
      <alignment vertical="center"/>
    </xf>
    <xf numFmtId="0" fontId="23" fillId="2" borderId="6" xfId="0" applyFont="1" applyFill="1" applyBorder="1">
      <alignment vertical="center"/>
    </xf>
    <xf numFmtId="0" fontId="25" fillId="2" borderId="24" xfId="0" applyFont="1" applyFill="1" applyBorder="1" applyAlignment="1">
      <alignment horizontal="center" wrapText="1"/>
    </xf>
    <xf numFmtId="0" fontId="23" fillId="2" borderId="2" xfId="0" applyFont="1" applyFill="1" applyBorder="1" applyAlignment="1">
      <alignment vertical="center"/>
    </xf>
    <xf numFmtId="0" fontId="23" fillId="2" borderId="25" xfId="0" applyFont="1" applyFill="1" applyBorder="1" applyAlignment="1" applyProtection="1">
      <alignment horizontal="center" vertical="center"/>
    </xf>
    <xf numFmtId="0" fontId="23" fillId="2" borderId="6" xfId="0" applyFont="1" applyFill="1" applyBorder="1" applyAlignment="1">
      <alignment vertical="center"/>
    </xf>
    <xf numFmtId="0" fontId="23" fillId="2" borderId="0" xfId="0" applyFont="1" applyFill="1" applyAlignment="1">
      <alignment vertical="center"/>
    </xf>
    <xf numFmtId="0" fontId="23" fillId="2" borderId="26" xfId="0" applyFont="1" applyFill="1" applyBorder="1" applyAlignment="1" applyProtection="1">
      <alignment horizontal="center" vertical="center"/>
    </xf>
    <xf numFmtId="0" fontId="23" fillId="2" borderId="10" xfId="0" applyFont="1" applyFill="1" applyBorder="1">
      <alignment vertical="center"/>
    </xf>
    <xf numFmtId="0" fontId="23" fillId="2" borderId="8" xfId="0" applyFont="1" applyFill="1" applyBorder="1">
      <alignment vertical="center"/>
    </xf>
    <xf numFmtId="0" fontId="21" fillId="2" borderId="8" xfId="0" applyFont="1" applyFill="1" applyBorder="1">
      <alignment vertical="center"/>
    </xf>
    <xf numFmtId="0" fontId="23" fillId="2" borderId="7" xfId="0" applyFont="1" applyFill="1" applyBorder="1">
      <alignment vertical="center"/>
    </xf>
    <xf numFmtId="0" fontId="0" fillId="2" borderId="28" xfId="0" applyFont="1" applyFill="1" applyBorder="1" applyAlignment="1" applyProtection="1">
      <alignment horizontal="left" vertical="center" wrapText="1" indent="1"/>
    </xf>
    <xf numFmtId="0" fontId="23" fillId="2" borderId="0" xfId="0" applyFont="1" applyFill="1" applyBorder="1" applyProtection="1">
      <alignment vertical="center"/>
    </xf>
    <xf numFmtId="3" fontId="23" fillId="6" borderId="26" xfId="30" applyFont="1" applyBorder="1">
      <alignment horizontal="right" vertical="center"/>
    </xf>
    <xf numFmtId="0" fontId="23" fillId="13" borderId="21" xfId="3" applyFont="1" applyBorder="1" applyProtection="1">
      <alignment horizontal="center" vertical="center"/>
    </xf>
    <xf numFmtId="0" fontId="23" fillId="13" borderId="34" xfId="3" applyFont="1" applyBorder="1" applyProtection="1">
      <alignment horizontal="center" vertical="center"/>
    </xf>
    <xf numFmtId="0" fontId="29" fillId="2" borderId="21" xfId="0" applyFont="1" applyFill="1" applyBorder="1" applyAlignment="1" applyProtection="1">
      <alignment horizontal="center" vertical="center" wrapText="1"/>
    </xf>
    <xf numFmtId="3" fontId="29" fillId="41" borderId="34" xfId="11" applyFont="1" applyBorder="1" applyProtection="1">
      <alignment horizontal="right" vertical="center"/>
      <protection locked="0"/>
    </xf>
    <xf numFmtId="2" fontId="23" fillId="6" borderId="26" xfId="32" applyNumberFormat="1" applyFont="1" applyBorder="1">
      <alignment horizontal="right" vertical="center"/>
    </xf>
    <xf numFmtId="0" fontId="23" fillId="15" borderId="32" xfId="55" applyFont="1" applyBorder="1">
      <alignment horizontal="center" vertical="center" wrapText="1"/>
    </xf>
    <xf numFmtId="0" fontId="23" fillId="6" borderId="27" xfId="0" applyFont="1" applyFill="1" applyBorder="1" applyAlignment="1" applyProtection="1">
      <alignment vertical="center"/>
    </xf>
    <xf numFmtId="0" fontId="30" fillId="13" borderId="36" xfId="3" applyFont="1" applyBorder="1">
      <alignment horizontal="center" vertical="center"/>
    </xf>
    <xf numFmtId="0" fontId="21" fillId="6" borderId="2" xfId="0" applyFont="1" applyFill="1" applyBorder="1" applyAlignment="1">
      <alignment vertical="center"/>
    </xf>
    <xf numFmtId="0" fontId="21" fillId="6" borderId="9" xfId="0" applyFont="1" applyFill="1" applyBorder="1" applyAlignment="1">
      <alignment vertical="center"/>
    </xf>
    <xf numFmtId="15" fontId="22" fillId="6" borderId="9" xfId="0" applyNumberFormat="1" applyFont="1" applyFill="1" applyBorder="1" applyAlignment="1">
      <alignment vertical="center"/>
    </xf>
    <xf numFmtId="15" fontId="22" fillId="6" borderId="0" xfId="0" applyNumberFormat="1" applyFont="1" applyFill="1" applyBorder="1" applyAlignment="1">
      <alignment vertical="center"/>
    </xf>
    <xf numFmtId="0" fontId="0" fillId="2" borderId="28" xfId="0" applyFont="1" applyFill="1" applyBorder="1" applyAlignment="1" applyProtection="1">
      <alignment vertical="center" wrapText="1"/>
    </xf>
    <xf numFmtId="0" fontId="0" fillId="2" borderId="28" xfId="0" applyFont="1" applyFill="1" applyBorder="1" applyAlignment="1" applyProtection="1">
      <alignment horizontal="left" vertical="center" wrapText="1" indent="3"/>
    </xf>
    <xf numFmtId="0" fontId="26" fillId="2" borderId="28" xfId="83" applyFont="1" applyFill="1" applyBorder="1" applyAlignment="1" applyProtection="1">
      <alignment horizontal="left" vertical="center" wrapText="1" indent="2"/>
    </xf>
    <xf numFmtId="0" fontId="26" fillId="2" borderId="26" xfId="83" applyFont="1" applyFill="1" applyBorder="1" applyAlignment="1" applyProtection="1">
      <alignment horizontal="left" vertical="center" wrapText="1" indent="2"/>
    </xf>
    <xf numFmtId="0" fontId="23" fillId="6" borderId="2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3" fillId="2" borderId="26" xfId="0" applyFont="1" applyFill="1" applyBorder="1" applyAlignment="1" applyProtection="1">
      <alignment horizontal="center" vertical="center"/>
    </xf>
    <xf numFmtId="0" fontId="23" fillId="2" borderId="25" xfId="0" applyFont="1" applyFill="1" applyBorder="1" applyAlignment="1" applyProtection="1">
      <alignment horizontal="center" vertical="center"/>
    </xf>
    <xf numFmtId="0" fontId="5" fillId="6" borderId="0" xfId="0" applyFont="1" applyFill="1" applyBorder="1">
      <alignment vertical="center"/>
    </xf>
    <xf numFmtId="0" fontId="23" fillId="6" borderId="0" xfId="0" applyFont="1" applyFill="1" applyBorder="1" applyAlignment="1">
      <alignment horizontal="left" vertical="center"/>
    </xf>
    <xf numFmtId="0" fontId="0" fillId="2" borderId="0" xfId="0" applyFill="1" applyBorder="1">
      <alignment vertical="center"/>
    </xf>
    <xf numFmtId="0" fontId="23" fillId="6" borderId="34"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3" fillId="6" borderId="28" xfId="0" applyFont="1" applyFill="1" applyBorder="1" applyAlignment="1" applyProtection="1">
      <alignment horizontal="center" vertical="center"/>
    </xf>
    <xf numFmtId="0" fontId="23" fillId="6" borderId="29" xfId="0" applyFont="1" applyFill="1" applyBorder="1" applyAlignment="1" applyProtection="1">
      <alignment horizontal="center" vertical="center"/>
    </xf>
    <xf numFmtId="0" fontId="23" fillId="6" borderId="34" xfId="0" applyFont="1" applyFill="1" applyBorder="1" applyAlignment="1" applyProtection="1">
      <alignment horizontal="center" vertical="center"/>
    </xf>
    <xf numFmtId="0" fontId="23" fillId="6" borderId="35" xfId="0" applyFont="1" applyFill="1" applyBorder="1" applyAlignment="1" applyProtection="1">
      <alignment horizontal="center" vertical="center"/>
    </xf>
    <xf numFmtId="0" fontId="23" fillId="6" borderId="35" xfId="0" applyFont="1" applyFill="1" applyBorder="1" applyAlignment="1" applyProtection="1">
      <alignment horizontal="left" vertical="center"/>
    </xf>
    <xf numFmtId="0" fontId="0" fillId="2" borderId="28" xfId="0" applyFill="1" applyBorder="1">
      <alignment vertical="center"/>
    </xf>
    <xf numFmtId="0" fontId="0" fillId="6" borderId="6" xfId="0" applyFill="1" applyBorder="1">
      <alignment vertical="center"/>
    </xf>
    <xf numFmtId="3" fontId="23" fillId="14" borderId="29" xfId="20" applyFont="1" applyBorder="1">
      <alignment horizontal="right" vertical="center"/>
      <protection locked="0"/>
    </xf>
    <xf numFmtId="3" fontId="29" fillId="14" borderId="59" xfId="20" applyFont="1" applyBorder="1">
      <alignment horizontal="right" vertical="center"/>
      <protection locked="0"/>
    </xf>
    <xf numFmtId="0" fontId="23" fillId="6" borderId="6" xfId="0" applyFont="1" applyBorder="1">
      <alignment vertical="center"/>
    </xf>
    <xf numFmtId="0" fontId="23" fillId="2" borderId="0" xfId="0" applyFont="1" applyFill="1" applyBorder="1">
      <alignment vertical="center"/>
    </xf>
    <xf numFmtId="0" fontId="23" fillId="2" borderId="6" xfId="0" applyFont="1" applyFill="1" applyBorder="1">
      <alignment vertical="center"/>
    </xf>
    <xf numFmtId="0" fontId="23" fillId="2" borderId="0" xfId="0" applyFont="1" applyFill="1">
      <alignment vertical="center"/>
    </xf>
    <xf numFmtId="3" fontId="23" fillId="13" borderId="38" xfId="3" applyNumberFormat="1" applyFont="1" applyBorder="1">
      <alignment horizontal="center" vertical="center"/>
    </xf>
    <xf numFmtId="0" fontId="23" fillId="6" borderId="0" xfId="0" applyFont="1" applyFill="1" applyBorder="1">
      <alignment vertical="center"/>
    </xf>
    <xf numFmtId="0" fontId="25" fillId="6" borderId="0" xfId="0" applyFont="1" applyFill="1" applyBorder="1" applyProtection="1">
      <alignment vertical="center"/>
    </xf>
    <xf numFmtId="0" fontId="0" fillId="2" borderId="0" xfId="0" applyFill="1" applyBorder="1" applyAlignment="1">
      <alignment horizontal="center" vertical="center"/>
    </xf>
    <xf numFmtId="3" fontId="23" fillId="6" borderId="29" xfId="30" applyFont="1" applyBorder="1" applyProtection="1">
      <alignment horizontal="right" vertical="center"/>
    </xf>
    <xf numFmtId="3" fontId="23" fillId="14" borderId="34" xfId="20" applyFont="1" applyBorder="1">
      <alignment horizontal="right" vertical="center"/>
      <protection locked="0"/>
    </xf>
    <xf numFmtId="3" fontId="23" fillId="14" borderId="32" xfId="20" applyFont="1" applyBorder="1">
      <alignment horizontal="right" vertical="center"/>
      <protection locked="0"/>
    </xf>
    <xf numFmtId="3" fontId="23" fillId="6" borderId="0" xfId="11" applyFont="1" applyFill="1" applyBorder="1" applyProtection="1">
      <alignment horizontal="right" vertical="center"/>
    </xf>
    <xf numFmtId="3" fontId="23" fillId="6" borderId="8" xfId="11" applyFont="1" applyFill="1" applyBorder="1" applyProtection="1">
      <alignment horizontal="right" vertical="center"/>
    </xf>
    <xf numFmtId="0" fontId="23" fillId="13" borderId="43" xfId="3" applyFont="1" applyBorder="1" applyAlignment="1" applyProtection="1">
      <alignment vertical="center" wrapText="1"/>
    </xf>
    <xf numFmtId="0" fontId="23" fillId="13" borderId="44" xfId="3" applyFont="1" applyBorder="1" applyAlignment="1" applyProtection="1">
      <alignment vertical="center" wrapText="1"/>
    </xf>
    <xf numFmtId="3" fontId="23" fillId="6" borderId="23" xfId="30" applyFont="1" applyBorder="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3" fillId="6" borderId="0" xfId="0" applyFont="1" applyBorder="1">
      <alignment vertical="center"/>
    </xf>
    <xf numFmtId="0" fontId="0" fillId="2" borderId="26" xfId="0" applyFont="1" applyFill="1" applyBorder="1" applyAlignment="1" applyProtection="1">
      <alignment horizontal="left" vertical="center" wrapText="1" indent="2"/>
    </xf>
    <xf numFmtId="0" fontId="23" fillId="41" borderId="21" xfId="18" applyFont="1" applyBorder="1">
      <alignment horizontal="center" vertical="center" wrapText="1"/>
      <protection locked="0"/>
    </xf>
    <xf numFmtId="0" fontId="30" fillId="6" borderId="12" xfId="116" applyFill="1" applyBorder="1" applyAlignment="1">
      <alignment vertical="center"/>
    </xf>
    <xf numFmtId="0" fontId="30" fillId="6" borderId="2" xfId="116" applyFill="1" applyBorder="1" applyAlignment="1">
      <alignment vertical="top"/>
    </xf>
    <xf numFmtId="0" fontId="30" fillId="6" borderId="2" xfId="116" applyFill="1" applyBorder="1" applyAlignment="1">
      <alignment vertical="center"/>
    </xf>
    <xf numFmtId="0" fontId="30" fillId="2" borderId="12" xfId="116" applyFill="1" applyBorder="1" applyAlignment="1"/>
    <xf numFmtId="0" fontId="0" fillId="6" borderId="45" xfId="0" applyFont="1" applyFill="1" applyBorder="1" applyAlignment="1" applyProtection="1">
      <alignment horizontal="left" vertical="center"/>
    </xf>
    <xf numFmtId="0" fontId="0" fillId="6" borderId="37" xfId="0" applyFont="1" applyFill="1" applyBorder="1" applyAlignment="1" applyProtection="1">
      <alignment horizontal="left" vertical="center"/>
    </xf>
    <xf numFmtId="0" fontId="25" fillId="6" borderId="45" xfId="0" applyFont="1" applyFill="1" applyBorder="1" applyAlignment="1" applyProtection="1">
      <alignment horizontal="left" vertical="center"/>
    </xf>
    <xf numFmtId="3" fontId="0" fillId="41" borderId="22" xfId="11" applyFont="1" applyBorder="1">
      <alignment horizontal="right" vertical="center"/>
      <protection locked="0"/>
    </xf>
    <xf numFmtId="0" fontId="23" fillId="6" borderId="0" xfId="0" applyFont="1" applyFill="1" applyBorder="1" applyAlignment="1">
      <alignment horizontal="center" vertical="center"/>
    </xf>
    <xf numFmtId="0" fontId="30" fillId="6" borderId="2" xfId="116" applyFont="1" applyFill="1" applyBorder="1" applyAlignment="1" applyProtection="1">
      <alignment horizontal="left" vertical="center"/>
    </xf>
    <xf numFmtId="3" fontId="0" fillId="14" borderId="34" xfId="20" applyFont="1" applyBorder="1">
      <alignment horizontal="right" vertical="center"/>
      <protection locked="0"/>
    </xf>
    <xf numFmtId="3" fontId="0" fillId="14" borderId="32" xfId="20" applyFont="1" applyBorder="1">
      <alignment horizontal="right" vertical="center"/>
      <protection locked="0"/>
    </xf>
    <xf numFmtId="3" fontId="0" fillId="6" borderId="34" xfId="30" applyFont="1" applyBorder="1">
      <alignment horizontal="right" vertical="center"/>
    </xf>
    <xf numFmtId="3" fontId="0" fillId="41" borderId="34" xfId="11" applyFont="1" applyBorder="1">
      <alignment horizontal="right" vertical="center"/>
      <protection locked="0"/>
    </xf>
    <xf numFmtId="0" fontId="23" fillId="2" borderId="63" xfId="0" applyFont="1" applyFill="1" applyBorder="1">
      <alignment vertical="center"/>
    </xf>
    <xf numFmtId="0" fontId="0" fillId="2" borderId="0" xfId="0" applyFont="1" applyFill="1" applyBorder="1">
      <alignment vertical="center"/>
    </xf>
    <xf numFmtId="3" fontId="0" fillId="13" borderId="28"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1" fillId="41" borderId="34" xfId="11" applyFont="1" applyBorder="1">
      <alignment horizontal="right" vertical="center"/>
      <protection locked="0"/>
    </xf>
    <xf numFmtId="3" fontId="41" fillId="6" borderId="34" xfId="30" applyFont="1" applyBorder="1">
      <alignment horizontal="right" vertical="center"/>
    </xf>
    <xf numFmtId="3" fontId="23" fillId="13" borderId="45" xfId="3" applyNumberFormat="1" applyFont="1" applyBorder="1">
      <alignment horizontal="center" vertical="center"/>
    </xf>
    <xf numFmtId="4" fontId="23" fillId="6" borderId="28" xfId="0" applyNumberFormat="1" applyFont="1" applyFill="1" applyBorder="1" applyAlignment="1" applyProtection="1">
      <alignment horizontal="center" vertical="center"/>
    </xf>
    <xf numFmtId="4" fontId="23" fillId="6" borderId="29" xfId="0" applyNumberFormat="1" applyFont="1" applyFill="1" applyBorder="1" applyAlignment="1" applyProtection="1">
      <alignment horizontal="center" vertical="center"/>
    </xf>
    <xf numFmtId="0" fontId="23" fillId="2" borderId="0" xfId="0" applyFont="1" applyFill="1" applyBorder="1" applyAlignment="1">
      <alignment horizontal="center" vertical="center"/>
    </xf>
    <xf numFmtId="0" fontId="23" fillId="0" borderId="36" xfId="0" applyFont="1" applyFill="1" applyBorder="1" applyAlignment="1" applyProtection="1">
      <alignment horizontal="center" vertical="center"/>
    </xf>
    <xf numFmtId="0" fontId="23" fillId="41" borderId="23" xfId="18" applyFont="1" applyBorder="1">
      <alignment horizontal="center" vertical="center" wrapText="1"/>
      <protection locked="0"/>
    </xf>
    <xf numFmtId="49" fontId="23" fillId="41" borderId="35" xfId="19" applyFont="1" applyBorder="1" applyAlignment="1">
      <alignment vertical="center"/>
      <protection locked="0"/>
    </xf>
    <xf numFmtId="49" fontId="23" fillId="41" borderId="34" xfId="19" applyFont="1" applyBorder="1" applyAlignment="1">
      <alignment vertical="center"/>
      <protection locked="0"/>
    </xf>
    <xf numFmtId="0" fontId="23" fillId="0" borderId="27" xfId="0" applyFont="1" applyFill="1" applyBorder="1" applyAlignment="1" applyProtection="1">
      <alignment horizontal="center" vertical="center"/>
    </xf>
    <xf numFmtId="0" fontId="23" fillId="41" borderId="22" xfId="18" applyFont="1" applyBorder="1">
      <alignment horizontal="center" vertical="center" wrapText="1"/>
      <protection locked="0"/>
    </xf>
    <xf numFmtId="49" fontId="23" fillId="41" borderId="32" xfId="19" applyFont="1" applyBorder="1" applyAlignment="1">
      <alignment vertical="center"/>
      <protection locked="0"/>
    </xf>
    <xf numFmtId="3" fontId="23" fillId="6" borderId="26" xfId="30" applyFont="1" applyFill="1" applyBorder="1" applyAlignment="1">
      <alignment horizontal="center" vertical="center"/>
    </xf>
    <xf numFmtId="3" fontId="23" fillId="6" borderId="39" xfId="30" applyFont="1" applyFill="1" applyBorder="1" applyAlignment="1">
      <alignment horizontal="center" vertical="center"/>
    </xf>
    <xf numFmtId="0" fontId="23" fillId="6" borderId="21" xfId="0" applyNumberFormat="1" applyFont="1" applyBorder="1">
      <alignment vertical="center"/>
    </xf>
    <xf numFmtId="3" fontId="23" fillId="6" borderId="27" xfId="30" applyFont="1" applyFill="1" applyBorder="1" applyAlignment="1">
      <alignment horizontal="center" vertical="center"/>
    </xf>
    <xf numFmtId="0" fontId="23" fillId="6" borderId="22" xfId="0" applyNumberFormat="1" applyFont="1" applyBorder="1">
      <alignment vertical="center"/>
    </xf>
    <xf numFmtId="0" fontId="23" fillId="6" borderId="65" xfId="0" applyFont="1" applyFill="1" applyBorder="1">
      <alignment vertical="center"/>
    </xf>
    <xf numFmtId="49" fontId="23" fillId="14" borderId="21" xfId="27" applyNumberFormat="1" applyFont="1" applyBorder="1">
      <alignment horizontal="center" vertical="center" wrapText="1"/>
      <protection locked="0"/>
    </xf>
    <xf numFmtId="0" fontId="0" fillId="2" borderId="34" xfId="0" applyFont="1" applyFill="1" applyBorder="1" applyAlignment="1">
      <alignment horizontal="left" vertical="center"/>
    </xf>
    <xf numFmtId="0" fontId="0" fillId="6" borderId="28" xfId="0" applyFont="1" applyFill="1" applyBorder="1" applyAlignment="1" applyProtection="1">
      <alignment horizontal="left" vertical="center"/>
    </xf>
    <xf numFmtId="0" fontId="33" fillId="6" borderId="0" xfId="0" applyFont="1" applyFill="1" applyBorder="1" applyAlignment="1">
      <alignment horizontal="center"/>
    </xf>
    <xf numFmtId="0" fontId="33" fillId="6" borderId="0" xfId="0" applyFont="1" applyFill="1" applyBorder="1" applyAlignment="1"/>
    <xf numFmtId="0" fontId="33" fillId="6" borderId="6" xfId="0" applyFont="1" applyFill="1" applyBorder="1" applyAlignment="1"/>
    <xf numFmtId="0" fontId="39" fillId="6" borderId="64" xfId="0" applyFont="1" applyBorder="1" applyAlignment="1">
      <alignment horizontal="center" vertical="center" wrapText="1"/>
    </xf>
    <xf numFmtId="0" fontId="41" fillId="6" borderId="45" xfId="0" applyFont="1" applyBorder="1" applyAlignment="1">
      <alignment horizontal="left" vertical="center" wrapText="1"/>
    </xf>
    <xf numFmtId="0" fontId="41" fillId="6" borderId="45" xfId="0" applyFont="1" applyBorder="1" applyAlignment="1">
      <alignment horizontal="left" vertical="center" wrapText="1" indent="1"/>
    </xf>
    <xf numFmtId="3" fontId="41" fillId="41" borderId="35" xfId="11" applyFont="1" applyBorder="1">
      <alignment horizontal="right" vertical="center"/>
      <protection locked="0"/>
    </xf>
    <xf numFmtId="3" fontId="41" fillId="6" borderId="42" xfId="30" applyFont="1" applyBorder="1">
      <alignment horizontal="right" vertical="center"/>
    </xf>
    <xf numFmtId="0" fontId="41" fillId="6" borderId="63" xfId="0" applyFont="1" applyBorder="1" applyAlignment="1">
      <alignment horizontal="left" vertical="center" wrapText="1"/>
    </xf>
    <xf numFmtId="3" fontId="41" fillId="6" borderId="63" xfId="30" applyFont="1" applyBorder="1">
      <alignment horizontal="right" vertical="center"/>
    </xf>
    <xf numFmtId="0" fontId="41" fillId="6" borderId="28" xfId="0" applyFont="1" applyBorder="1" applyAlignment="1">
      <alignment horizontal="left" vertical="center" wrapText="1"/>
    </xf>
    <xf numFmtId="0" fontId="26" fillId="6" borderId="28" xfId="83" applyFont="1" applyFill="1" applyBorder="1" applyAlignment="1" applyProtection="1">
      <alignment horizontal="left" vertical="center" wrapText="1" indent="1"/>
    </xf>
    <xf numFmtId="3" fontId="41" fillId="6" borderId="32" xfId="30" applyFont="1" applyBorder="1">
      <alignment horizontal="right" vertical="center"/>
    </xf>
    <xf numFmtId="3" fontId="41" fillId="6" borderId="64"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29" xfId="0" applyFill="1" applyBorder="1">
      <alignment vertical="center"/>
    </xf>
    <xf numFmtId="0" fontId="0" fillId="2" borderId="28" xfId="0" applyFill="1" applyBorder="1" applyAlignment="1">
      <alignment horizontal="left" vertical="center" indent="1"/>
    </xf>
    <xf numFmtId="0" fontId="0" fillId="2" borderId="28" xfId="0" applyFill="1" applyBorder="1" applyAlignment="1">
      <alignment horizontal="center" vertical="center"/>
    </xf>
    <xf numFmtId="0" fontId="4" fillId="2" borderId="28" xfId="0" applyFont="1" applyFill="1" applyBorder="1" applyAlignment="1">
      <alignment horizontal="center"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4" fillId="2" borderId="29" xfId="0" applyFont="1" applyFill="1" applyBorder="1" applyAlignment="1">
      <alignment horizontal="center" vertical="center"/>
    </xf>
    <xf numFmtId="0" fontId="0" fillId="2" borderId="0" xfId="0" applyFill="1" applyAlignment="1">
      <alignment horizontal="center" vertical="center"/>
    </xf>
    <xf numFmtId="0" fontId="33" fillId="6" borderId="0" xfId="0" applyFont="1" applyFill="1" applyBorder="1" applyAlignment="1" applyProtection="1">
      <alignment horizontal="left"/>
    </xf>
    <xf numFmtId="0" fontId="33"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1" fillId="6" borderId="45" xfId="0" applyFont="1" applyFill="1" applyBorder="1" applyAlignment="1" applyProtection="1">
      <alignment horizontal="left" vertical="center"/>
    </xf>
    <xf numFmtId="0" fontId="41" fillId="6" borderId="28" xfId="0" applyFont="1" applyFill="1" applyBorder="1" applyAlignment="1" applyProtection="1">
      <alignment horizontal="left" vertical="center"/>
    </xf>
    <xf numFmtId="0" fontId="0" fillId="6" borderId="0" xfId="0" applyFont="1" applyBorder="1" applyAlignment="1">
      <alignment vertical="center"/>
    </xf>
    <xf numFmtId="0" fontId="41" fillId="6" borderId="37" xfId="0" applyFont="1" applyFill="1" applyBorder="1" applyAlignment="1" applyProtection="1">
      <alignment horizontal="left" vertical="center" indent="1"/>
    </xf>
    <xf numFmtId="0" fontId="44" fillId="6" borderId="37" xfId="0" applyFont="1" applyFill="1" applyBorder="1" applyAlignment="1" applyProtection="1">
      <alignment horizontal="left" vertical="center"/>
    </xf>
    <xf numFmtId="0" fontId="44" fillId="6" borderId="39" xfId="0" applyFont="1" applyFill="1" applyBorder="1" applyAlignment="1" applyProtection="1">
      <alignment horizontal="left" vertical="center"/>
    </xf>
    <xf numFmtId="0" fontId="41" fillId="6" borderId="37" xfId="0" applyFont="1" applyFill="1" applyBorder="1" applyAlignment="1" applyProtection="1">
      <alignment horizontal="left" vertical="center" indent="2"/>
    </xf>
    <xf numFmtId="0" fontId="41" fillId="6" borderId="37" xfId="0" applyFont="1" applyFill="1" applyBorder="1" applyAlignment="1" applyProtection="1">
      <alignment horizontal="left" vertical="center"/>
    </xf>
    <xf numFmtId="0" fontId="41" fillId="6" borderId="39" xfId="0" applyFont="1" applyFill="1" applyBorder="1" applyAlignment="1" applyProtection="1">
      <alignment horizontal="left" vertical="center"/>
    </xf>
    <xf numFmtId="3" fontId="0" fillId="41" borderId="40" xfId="11" applyNumberFormat="1" applyFont="1" applyBorder="1" applyAlignment="1" applyProtection="1">
      <alignment horizontal="right" vertical="center"/>
      <protection locked="0"/>
    </xf>
    <xf numFmtId="0" fontId="41" fillId="6" borderId="29" xfId="0" applyFont="1" applyFill="1" applyBorder="1" applyAlignment="1" applyProtection="1">
      <alignment horizontal="left" vertical="center" indent="2"/>
    </xf>
    <xf numFmtId="0" fontId="41" fillId="6" borderId="29" xfId="0" applyFont="1" applyFill="1" applyBorder="1" applyAlignment="1" applyProtection="1">
      <alignment horizontal="left" vertical="center"/>
    </xf>
    <xf numFmtId="0" fontId="41" fillId="6" borderId="27" xfId="0" applyFont="1" applyFill="1" applyBorder="1" applyAlignment="1" applyProtection="1">
      <alignment horizontal="left" vertical="center"/>
    </xf>
    <xf numFmtId="3" fontId="0" fillId="41" borderId="67"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5" xfId="0" applyFont="1" applyFill="1" applyBorder="1" applyAlignment="1" applyProtection="1">
      <alignment vertical="center"/>
    </xf>
    <xf numFmtId="0" fontId="0" fillId="6" borderId="36"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45" fillId="2" borderId="6" xfId="0" applyFont="1" applyFill="1" applyBorder="1" applyAlignment="1" applyProtection="1">
      <alignment vertical="center"/>
    </xf>
    <xf numFmtId="0" fontId="45" fillId="2" borderId="0" xfId="0" applyFont="1" applyFill="1" applyAlignment="1" applyProtection="1">
      <alignment vertical="center"/>
    </xf>
    <xf numFmtId="0" fontId="45"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45" fillId="6" borderId="6" xfId="0" applyFont="1" applyFill="1" applyBorder="1" applyAlignment="1" applyProtection="1">
      <alignment vertical="center"/>
    </xf>
    <xf numFmtId="0" fontId="45" fillId="6" borderId="0" xfId="0" applyFont="1" applyFill="1" applyAlignment="1" applyProtection="1">
      <alignment vertical="center"/>
    </xf>
    <xf numFmtId="0" fontId="0" fillId="6" borderId="0" xfId="0" applyFont="1" applyFill="1" applyAlignment="1" applyProtection="1">
      <alignment vertical="center"/>
    </xf>
    <xf numFmtId="3" fontId="24" fillId="2" borderId="0" xfId="0" applyNumberFormat="1" applyFont="1" applyFill="1" applyBorder="1" applyAlignment="1" applyProtection="1">
      <alignment vertical="center"/>
    </xf>
    <xf numFmtId="0" fontId="24" fillId="2" borderId="6" xfId="0" applyFont="1" applyFill="1" applyBorder="1" applyAlignment="1" applyProtection="1">
      <alignment vertical="center"/>
    </xf>
    <xf numFmtId="0" fontId="24" fillId="2" borderId="0" xfId="0" applyFont="1" applyFill="1" applyBorder="1" applyAlignment="1" applyProtection="1">
      <alignment vertical="center"/>
    </xf>
    <xf numFmtId="0" fontId="24" fillId="2" borderId="0" xfId="0" applyFont="1" applyFill="1" applyBorder="1" applyAlignment="1">
      <alignment vertical="center"/>
    </xf>
    <xf numFmtId="0" fontId="45" fillId="2" borderId="0" xfId="0" applyFont="1" applyFill="1" applyBorder="1" applyAlignment="1" applyProtection="1">
      <alignment horizontal="center" vertical="center"/>
    </xf>
    <xf numFmtId="0" fontId="45" fillId="2" borderId="0" xfId="0" applyFont="1" applyFill="1" applyBorder="1" applyAlignment="1" applyProtection="1">
      <alignment horizontal="left" vertical="center"/>
    </xf>
    <xf numFmtId="0" fontId="45" fillId="2" borderId="0" xfId="0" applyFont="1" applyFill="1" applyBorder="1" applyAlignment="1" applyProtection="1">
      <alignment vertical="center"/>
    </xf>
    <xf numFmtId="3" fontId="24" fillId="2" borderId="6" xfId="0" applyNumberFormat="1" applyFont="1" applyFill="1" applyBorder="1" applyAlignment="1" applyProtection="1">
      <alignment vertical="center"/>
    </xf>
    <xf numFmtId="3" fontId="45" fillId="2" borderId="0" xfId="0" applyNumberFormat="1" applyFont="1" applyFill="1" applyBorder="1" applyAlignment="1" applyProtection="1">
      <alignment vertical="center"/>
    </xf>
    <xf numFmtId="0" fontId="41" fillId="6" borderId="45" xfId="0" applyFont="1" applyFill="1" applyBorder="1" applyAlignment="1" applyProtection="1">
      <alignment horizontal="left" vertical="center" indent="1"/>
    </xf>
    <xf numFmtId="0" fontId="25" fillId="6" borderId="45" xfId="0" applyFont="1" applyFill="1" applyBorder="1" applyAlignment="1" applyProtection="1">
      <alignment vertical="center"/>
    </xf>
    <xf numFmtId="3" fontId="0" fillId="41" borderId="35" xfId="11" applyFont="1" applyBorder="1" applyAlignment="1" applyProtection="1">
      <alignment horizontal="right" vertical="center"/>
      <protection locked="0"/>
    </xf>
    <xf numFmtId="0" fontId="23" fillId="6" borderId="66" xfId="0" applyFont="1" applyFill="1" applyBorder="1">
      <alignment vertical="center"/>
    </xf>
    <xf numFmtId="0" fontId="0" fillId="6" borderId="28" xfId="0" applyFont="1" applyFill="1" applyBorder="1">
      <alignment vertical="center"/>
    </xf>
    <xf numFmtId="49" fontId="23" fillId="14" borderId="22" xfId="27" applyNumberFormat="1" applyFont="1" applyBorder="1">
      <alignment horizontal="center" vertical="center" wrapText="1"/>
      <protection locked="0"/>
    </xf>
    <xf numFmtId="0" fontId="41" fillId="6" borderId="28" xfId="0" applyFont="1" applyFill="1" applyBorder="1" applyAlignment="1" applyProtection="1">
      <alignment horizontal="left" vertical="center" indent="1"/>
    </xf>
    <xf numFmtId="0" fontId="41" fillId="6" borderId="28" xfId="0" applyFont="1" applyFill="1" applyBorder="1" applyAlignment="1" applyProtection="1">
      <alignment horizontal="left" vertical="center" indent="2"/>
    </xf>
    <xf numFmtId="0" fontId="0" fillId="6" borderId="28" xfId="0" applyFont="1" applyFill="1" applyBorder="1" applyAlignment="1" applyProtection="1">
      <alignment horizontal="left" vertical="center" indent="1"/>
    </xf>
    <xf numFmtId="0" fontId="0" fillId="6" borderId="0" xfId="0" applyFont="1" applyFill="1">
      <alignment vertical="center"/>
    </xf>
    <xf numFmtId="0" fontId="0" fillId="6" borderId="28" xfId="0" applyFont="1" applyFill="1" applyBorder="1" applyProtection="1">
      <alignment vertical="center"/>
    </xf>
    <xf numFmtId="0" fontId="0" fillId="6" borderId="28" xfId="0" applyFont="1" applyFill="1" applyBorder="1" applyAlignment="1" applyProtection="1">
      <alignment horizontal="left" vertical="center" indent="2"/>
    </xf>
    <xf numFmtId="0" fontId="37" fillId="6" borderId="28" xfId="0" applyFont="1" applyFill="1" applyBorder="1" applyProtection="1">
      <alignment vertical="center"/>
    </xf>
    <xf numFmtId="0" fontId="0" fillId="6" borderId="37" xfId="0" applyFont="1" applyFill="1" applyBorder="1">
      <alignment vertical="center"/>
    </xf>
    <xf numFmtId="0" fontId="0" fillId="6" borderId="39" xfId="0" applyFont="1" applyFill="1" applyBorder="1">
      <alignment vertical="center"/>
    </xf>
    <xf numFmtId="3" fontId="0" fillId="41" borderId="21" xfId="11" applyFont="1" applyBorder="1">
      <alignment horizontal="right" vertical="center"/>
      <protection locked="0"/>
    </xf>
    <xf numFmtId="0" fontId="0" fillId="6" borderId="65" xfId="0" applyFont="1" applyFill="1" applyBorder="1">
      <alignment vertical="center"/>
    </xf>
    <xf numFmtId="0" fontId="0" fillId="6" borderId="28" xfId="0" applyFont="1" applyFill="1" applyBorder="1" applyAlignment="1" applyProtection="1">
      <alignment horizontal="left" vertical="center" indent="3"/>
    </xf>
    <xf numFmtId="0" fontId="0" fillId="6" borderId="29" xfId="0" applyFont="1" applyFill="1" applyBorder="1">
      <alignment vertical="center"/>
    </xf>
    <xf numFmtId="0" fontId="0" fillId="6" borderId="29" xfId="0" applyFont="1" applyFill="1" applyBorder="1" applyProtection="1">
      <alignment vertical="center"/>
    </xf>
    <xf numFmtId="0" fontId="0" fillId="6" borderId="6" xfId="0" applyFont="1" applyBorder="1">
      <alignment vertical="center"/>
    </xf>
    <xf numFmtId="0" fontId="0" fillId="6" borderId="0" xfId="0" applyFo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3" fontId="0" fillId="41" borderId="26" xfId="11" applyFont="1" applyBorder="1">
      <alignment horizontal="right" vertical="center"/>
      <protection locked="0"/>
    </xf>
    <xf numFmtId="0" fontId="0" fillId="6" borderId="38" xfId="0" applyFont="1" applyBorder="1">
      <alignment vertical="center"/>
    </xf>
    <xf numFmtId="0" fontId="0" fillId="6" borderId="40" xfId="0" applyFont="1" applyBorder="1">
      <alignment vertical="center"/>
    </xf>
    <xf numFmtId="0" fontId="0" fillId="6" borderId="0" xfId="0" applyFont="1" applyBorder="1">
      <alignment vertical="center"/>
    </xf>
    <xf numFmtId="0" fontId="0" fillId="13" borderId="34" xfId="3" applyFont="1"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0" fillId="13" borderId="21" xfId="3" applyFont="1" applyBorder="1">
      <alignment horizontal="center" vertical="center"/>
    </xf>
    <xf numFmtId="3" fontId="0" fillId="13" borderId="39" xfId="3" applyNumberFormat="1" applyFont="1" applyBorder="1">
      <alignment horizontal="center" vertical="center"/>
    </xf>
    <xf numFmtId="0" fontId="0" fillId="13" borderId="26" xfId="3" applyFont="1" applyBorder="1">
      <alignment horizontal="center" vertical="center"/>
    </xf>
    <xf numFmtId="0" fontId="0" fillId="13" borderId="39" xfId="3" applyFont="1" applyBorder="1">
      <alignment horizontal="center" vertical="center"/>
    </xf>
    <xf numFmtId="0" fontId="0" fillId="13" borderId="27" xfId="3" applyFont="1" applyBorder="1">
      <alignment horizontal="center" vertical="center"/>
    </xf>
    <xf numFmtId="0" fontId="0" fillId="6" borderId="26" xfId="0" applyFont="1" applyFill="1" applyBorder="1" applyAlignment="1">
      <alignment horizontal="center" vertical="center"/>
    </xf>
    <xf numFmtId="0" fontId="25" fillId="6" borderId="28" xfId="0" applyFont="1" applyFill="1" applyBorder="1" applyAlignment="1" applyProtection="1">
      <alignment horizontal="left" vertical="center"/>
    </xf>
    <xf numFmtId="0" fontId="0" fillId="6" borderId="29" xfId="0" applyFill="1" applyBorder="1">
      <alignment vertical="center"/>
    </xf>
    <xf numFmtId="3" fontId="0" fillId="6" borderId="21" xfId="30" applyFont="1" applyBorder="1">
      <alignment horizontal="right" vertical="center"/>
    </xf>
    <xf numFmtId="3" fontId="41" fillId="41" borderId="44" xfId="11" applyFont="1" applyBorder="1">
      <alignment horizontal="right" vertical="center"/>
      <protection locked="0"/>
    </xf>
    <xf numFmtId="0" fontId="0" fillId="6" borderId="0" xfId="0" applyFont="1" applyFill="1" applyBorder="1">
      <alignment vertical="center"/>
    </xf>
    <xf numFmtId="0" fontId="0" fillId="6" borderId="45" xfId="0" applyFill="1" applyBorder="1">
      <alignment vertical="center"/>
    </xf>
    <xf numFmtId="0" fontId="0" fillId="6" borderId="45" xfId="0" applyFont="1" applyFill="1" applyBorder="1">
      <alignment vertical="center"/>
    </xf>
    <xf numFmtId="0" fontId="0" fillId="6" borderId="36" xfId="0" applyFont="1" applyFill="1" applyBorder="1">
      <alignment vertical="center"/>
    </xf>
    <xf numFmtId="3" fontId="0" fillId="6" borderId="22" xfId="30" applyFont="1" applyBorder="1">
      <alignment horizontal="right" vertical="center"/>
    </xf>
    <xf numFmtId="3" fontId="0" fillId="41" borderId="34" xfId="11" applyFont="1" applyFill="1" applyBorder="1">
      <alignment horizontal="right" vertical="center"/>
      <protection locked="0"/>
    </xf>
    <xf numFmtId="3" fontId="0" fillId="50" borderId="34" xfId="20" applyFont="1" applyFill="1" applyBorder="1">
      <alignment horizontal="right" vertical="center"/>
      <protection locked="0"/>
    </xf>
    <xf numFmtId="3" fontId="23" fillId="41" borderId="34" xfId="20" applyFont="1" applyFill="1" applyBorder="1">
      <alignment horizontal="right" vertical="center"/>
      <protection locked="0"/>
    </xf>
    <xf numFmtId="0" fontId="30" fillId="6" borderId="0" xfId="116" applyFont="1" applyFill="1" applyBorder="1" applyAlignment="1" applyProtection="1">
      <alignment vertical="center" wrapText="1"/>
    </xf>
    <xf numFmtId="0" fontId="25" fillId="6" borderId="49" xfId="0" applyFont="1" applyFill="1" applyBorder="1" applyProtection="1">
      <alignment vertical="center"/>
    </xf>
    <xf numFmtId="0" fontId="25" fillId="6" borderId="73" xfId="0" applyFont="1" applyFill="1" applyBorder="1" applyProtection="1">
      <alignment vertical="center"/>
    </xf>
    <xf numFmtId="0" fontId="0" fillId="6" borderId="71" xfId="0" applyFont="1" applyFill="1" applyBorder="1" applyAlignment="1" applyProtection="1">
      <alignment vertical="center"/>
    </xf>
    <xf numFmtId="0" fontId="0" fillId="6" borderId="72" xfId="0" applyFont="1" applyFill="1" applyBorder="1" applyAlignment="1" applyProtection="1">
      <alignment vertical="center"/>
    </xf>
    <xf numFmtId="0" fontId="45" fillId="2" borderId="72" xfId="0" applyFont="1" applyFill="1" applyBorder="1" applyAlignment="1">
      <alignment vertical="center"/>
    </xf>
    <xf numFmtId="0" fontId="45" fillId="2" borderId="71" xfId="0" applyFont="1" applyFill="1" applyBorder="1" applyAlignment="1">
      <alignment vertical="center"/>
    </xf>
    <xf numFmtId="0" fontId="0" fillId="6" borderId="72" xfId="0" applyFont="1" applyFill="1" applyBorder="1" applyAlignment="1">
      <alignment vertical="center"/>
    </xf>
    <xf numFmtId="0" fontId="0" fillId="6" borderId="71" xfId="0" applyFont="1" applyFill="1" applyBorder="1" applyAlignment="1">
      <alignment vertical="center"/>
    </xf>
    <xf numFmtId="0" fontId="45" fillId="6" borderId="72" xfId="0" applyFont="1" applyFill="1" applyBorder="1" applyAlignment="1" applyProtection="1">
      <alignment vertical="center"/>
    </xf>
    <xf numFmtId="0" fontId="0" fillId="13" borderId="74" xfId="3" applyFont="1" applyBorder="1">
      <alignment horizontal="center" vertical="center"/>
    </xf>
    <xf numFmtId="3" fontId="0" fillId="6" borderId="74" xfId="30" applyFont="1" applyBorder="1">
      <alignment horizontal="right" vertical="center"/>
    </xf>
    <xf numFmtId="0" fontId="0" fillId="14" borderId="34" xfId="26" applyFont="1" applyBorder="1">
      <alignment horizontal="center" vertical="center" wrapText="1"/>
      <protection locked="0"/>
    </xf>
    <xf numFmtId="0" fontId="23" fillId="6" borderId="72" xfId="0" applyFont="1" applyFill="1" applyBorder="1">
      <alignment vertical="center"/>
    </xf>
    <xf numFmtId="0" fontId="23" fillId="13" borderId="26" xfId="3" applyFont="1" applyBorder="1">
      <alignment horizontal="center" vertical="center"/>
    </xf>
    <xf numFmtId="0" fontId="0" fillId="6" borderId="29" xfId="0" applyFont="1" applyFill="1" applyBorder="1" applyAlignment="1">
      <alignment horizontal="center" vertical="center"/>
    </xf>
    <xf numFmtId="0" fontId="0" fillId="2" borderId="28" xfId="0" applyFont="1" applyFill="1" applyBorder="1" applyAlignment="1">
      <alignment horizontal="left" vertical="center" indent="1"/>
    </xf>
    <xf numFmtId="0" fontId="0" fillId="6" borderId="28" xfId="0" applyFont="1" applyFill="1" applyBorder="1" applyAlignment="1">
      <alignment horizontal="center" vertical="center"/>
    </xf>
    <xf numFmtId="0" fontId="23" fillId="2" borderId="6" xfId="0" applyFont="1" applyFill="1" applyBorder="1" applyAlignment="1" applyProtection="1">
      <alignment vertical="center"/>
    </xf>
    <xf numFmtId="0" fontId="23" fillId="6" borderId="0" xfId="0" applyFont="1" applyAlignment="1"/>
    <xf numFmtId="0" fontId="23" fillId="2" borderId="23" xfId="0" applyFont="1" applyFill="1" applyBorder="1" applyAlignment="1" applyProtection="1">
      <alignment horizontal="center" vertical="center"/>
    </xf>
    <xf numFmtId="0" fontId="23" fillId="2" borderId="34" xfId="0" applyFont="1" applyFill="1" applyBorder="1" applyAlignment="1" applyProtection="1">
      <alignment horizontal="left" vertical="center"/>
    </xf>
    <xf numFmtId="0" fontId="23" fillId="2" borderId="28" xfId="0" applyFont="1" applyFill="1" applyBorder="1" applyAlignment="1" applyProtection="1">
      <alignment horizontal="left" vertical="center"/>
    </xf>
    <xf numFmtId="0" fontId="23" fillId="6" borderId="43" xfId="0" applyFont="1" applyFill="1" applyBorder="1" applyAlignment="1" applyProtection="1">
      <alignment horizontal="center" vertical="center"/>
    </xf>
    <xf numFmtId="0" fontId="23" fillId="6" borderId="32" xfId="0" applyFont="1" applyFill="1" applyBorder="1" applyAlignment="1" applyProtection="1">
      <alignment horizontal="left" vertical="center"/>
    </xf>
    <xf numFmtId="0" fontId="25" fillId="6" borderId="72" xfId="0" applyFont="1" applyFill="1" applyBorder="1" applyProtection="1">
      <alignment vertical="center"/>
    </xf>
    <xf numFmtId="0" fontId="23" fillId="6" borderId="72" xfId="0" applyFont="1" applyFill="1" applyBorder="1" applyAlignment="1" applyProtection="1">
      <alignment horizontal="left" vertical="center"/>
    </xf>
    <xf numFmtId="0" fontId="23" fillId="6" borderId="72" xfId="0" applyFont="1" applyFill="1" applyBorder="1" applyProtection="1">
      <alignment vertical="center"/>
    </xf>
    <xf numFmtId="3" fontId="0" fillId="41" borderId="21" xfId="11" applyFont="1" applyBorder="1" applyProtection="1">
      <alignment horizontal="right" vertical="center"/>
      <protection locked="0"/>
    </xf>
    <xf numFmtId="0" fontId="21" fillId="6" borderId="76" xfId="4" applyFont="1" applyFill="1" applyBorder="1" applyAlignment="1"/>
    <xf numFmtId="0" fontId="21" fillId="6" borderId="87" xfId="4" applyFont="1" applyFill="1" applyBorder="1" applyAlignment="1"/>
    <xf numFmtId="0" fontId="24" fillId="6" borderId="88" xfId="0" applyFont="1" applyFill="1" applyBorder="1" applyAlignment="1" applyProtection="1"/>
    <xf numFmtId="0" fontId="23" fillId="6" borderId="88" xfId="0" applyFont="1" applyFill="1" applyBorder="1" applyAlignment="1" applyProtection="1">
      <alignment vertical="center"/>
    </xf>
    <xf numFmtId="0" fontId="25" fillId="6" borderId="83" xfId="0" applyFont="1" applyFill="1" applyBorder="1" applyAlignment="1" applyProtection="1">
      <alignment vertical="center"/>
    </xf>
    <xf numFmtId="1" fontId="23" fillId="4" borderId="85" xfId="37" applyFont="1" applyBorder="1" applyAlignment="1">
      <alignment horizontal="center" vertical="center"/>
    </xf>
    <xf numFmtId="1" fontId="0" fillId="4" borderId="85" xfId="37" applyFont="1" applyBorder="1" applyAlignment="1">
      <alignment horizontal="center" vertical="center"/>
    </xf>
    <xf numFmtId="1" fontId="23" fillId="15" borderId="86" xfId="48" applyFont="1" applyBorder="1" applyAlignment="1">
      <alignment horizontal="center" vertical="center"/>
    </xf>
    <xf numFmtId="0" fontId="23" fillId="6" borderId="72" xfId="0" applyFont="1" applyFill="1" applyBorder="1" applyAlignment="1" applyProtection="1">
      <alignment vertical="center"/>
    </xf>
    <xf numFmtId="0" fontId="24" fillId="6" borderId="89" xfId="0" applyFont="1" applyFill="1" applyBorder="1" applyAlignment="1" applyProtection="1">
      <alignment horizontal="left" vertical="center"/>
    </xf>
    <xf numFmtId="0" fontId="23" fillId="6" borderId="90" xfId="0" applyFont="1" applyFill="1" applyBorder="1" applyAlignment="1">
      <alignment vertical="center"/>
    </xf>
    <xf numFmtId="0" fontId="23" fillId="6" borderId="88" xfId="0" applyFont="1" applyFill="1" applyBorder="1" applyProtection="1">
      <alignment vertical="center"/>
    </xf>
    <xf numFmtId="0" fontId="23" fillId="6" borderId="77" xfId="0" applyFont="1" applyFill="1" applyBorder="1" applyAlignment="1" applyProtection="1">
      <alignment horizontal="left" vertical="center"/>
    </xf>
    <xf numFmtId="0" fontId="23" fillId="6" borderId="77" xfId="0" applyFont="1" applyFill="1" applyBorder="1" applyAlignment="1" applyProtection="1">
      <alignment vertical="center"/>
    </xf>
    <xf numFmtId="0" fontId="23" fillId="6" borderId="80" xfId="0" applyFont="1" applyFill="1" applyBorder="1" applyAlignment="1" applyProtection="1">
      <alignment vertical="center"/>
    </xf>
    <xf numFmtId="0" fontId="23" fillId="15" borderId="74" xfId="55" applyFont="1" applyBorder="1">
      <alignment horizontal="center" vertical="center" wrapText="1"/>
    </xf>
    <xf numFmtId="0" fontId="24" fillId="6" borderId="88" xfId="0" applyFont="1" applyFill="1" applyBorder="1" applyAlignment="1" applyProtection="1">
      <alignment horizontal="left" vertical="center"/>
    </xf>
    <xf numFmtId="0" fontId="23" fillId="6" borderId="76" xfId="0" applyFont="1" applyFill="1" applyBorder="1" applyProtection="1">
      <alignment vertical="center"/>
    </xf>
    <xf numFmtId="0" fontId="23" fillId="13" borderId="74" xfId="3" applyFont="1" applyBorder="1">
      <alignment horizontal="center" vertical="center"/>
    </xf>
    <xf numFmtId="0" fontId="25" fillId="6" borderId="76" xfId="0" applyFont="1" applyFill="1" applyBorder="1" applyAlignment="1" applyProtection="1">
      <alignment vertical="center"/>
    </xf>
    <xf numFmtId="0" fontId="23" fillId="6" borderId="85" xfId="0" applyFont="1" applyFill="1" applyBorder="1" applyAlignment="1" applyProtection="1">
      <alignment horizontal="center" vertical="center"/>
    </xf>
    <xf numFmtId="0" fontId="23" fillId="6" borderId="76" xfId="0" applyFont="1" applyFill="1" applyBorder="1" applyAlignment="1" applyProtection="1">
      <alignment horizontal="left" vertical="center"/>
    </xf>
    <xf numFmtId="0" fontId="23" fillId="6" borderId="78" xfId="0" applyFont="1" applyFill="1" applyBorder="1" applyAlignment="1" applyProtection="1">
      <alignment horizontal="center" vertical="center"/>
    </xf>
    <xf numFmtId="0" fontId="23" fillId="6" borderId="77" xfId="0" applyFont="1" applyFill="1" applyBorder="1" applyAlignment="1" applyProtection="1">
      <alignment horizontal="center" vertical="center"/>
    </xf>
    <xf numFmtId="0" fontId="25" fillId="6" borderId="81" xfId="0" applyFont="1" applyFill="1" applyBorder="1" applyAlignment="1" applyProtection="1">
      <alignment vertical="center"/>
    </xf>
    <xf numFmtId="0" fontId="23" fillId="6" borderId="88" xfId="0" applyFont="1" applyFill="1" applyBorder="1">
      <alignment vertical="center"/>
    </xf>
    <xf numFmtId="0" fontId="23" fillId="6" borderId="74" xfId="0" applyFont="1" applyFill="1" applyBorder="1" applyAlignment="1" applyProtection="1">
      <alignment horizontal="left" vertical="center"/>
    </xf>
    <xf numFmtId="0" fontId="23" fillId="2" borderId="77" xfId="0" applyFont="1" applyFill="1" applyBorder="1">
      <alignment vertical="center"/>
    </xf>
    <xf numFmtId="0" fontId="23" fillId="6" borderId="82" xfId="0" applyFont="1" applyFill="1" applyBorder="1" applyAlignment="1" applyProtection="1">
      <alignment horizontal="center" vertical="center"/>
    </xf>
    <xf numFmtId="0" fontId="23" fillId="6" borderId="73" xfId="0" applyFont="1" applyFill="1" applyBorder="1" applyProtection="1">
      <alignment vertical="center"/>
    </xf>
    <xf numFmtId="0" fontId="23" fillId="6" borderId="79" xfId="0" applyFont="1" applyFill="1" applyBorder="1" applyAlignment="1" applyProtection="1">
      <alignment horizontal="center" vertical="center"/>
    </xf>
    <xf numFmtId="0" fontId="25" fillId="6" borderId="81" xfId="0" applyFont="1" applyFill="1" applyBorder="1" applyProtection="1">
      <alignment vertical="center"/>
    </xf>
    <xf numFmtId="0" fontId="0" fillId="51" borderId="76" xfId="0" applyFont="1" applyFill="1" applyBorder="1">
      <alignment vertical="center"/>
    </xf>
    <xf numFmtId="0" fontId="21" fillId="51" borderId="76" xfId="0" applyFont="1" applyFill="1" applyBorder="1" applyAlignment="1"/>
    <xf numFmtId="0" fontId="0" fillId="51" borderId="76" xfId="0" applyFont="1" applyFill="1" applyBorder="1" applyAlignment="1">
      <alignment horizontal="center" vertical="center"/>
    </xf>
    <xf numFmtId="0" fontId="0" fillId="51" borderId="87" xfId="0" applyFont="1" applyFill="1" applyBorder="1">
      <alignment vertical="center"/>
    </xf>
    <xf numFmtId="0" fontId="25" fillId="51" borderId="76" xfId="0" applyFont="1" applyFill="1" applyBorder="1">
      <alignment vertical="center"/>
    </xf>
    <xf numFmtId="0" fontId="21" fillId="6" borderId="88" xfId="0" applyFont="1" applyFill="1" applyBorder="1" applyAlignment="1" applyProtection="1"/>
    <xf numFmtId="0" fontId="0" fillId="6" borderId="88" xfId="0" applyFont="1" applyFill="1" applyBorder="1" applyAlignment="1">
      <alignment vertical="center"/>
    </xf>
    <xf numFmtId="0" fontId="25" fillId="6" borderId="76" xfId="0" applyFont="1" applyFill="1" applyBorder="1" applyAlignment="1" applyProtection="1">
      <alignment horizontal="left" vertical="center"/>
    </xf>
    <xf numFmtId="0" fontId="0" fillId="6" borderId="76" xfId="0" applyFont="1" applyFill="1" applyBorder="1" applyAlignment="1" applyProtection="1">
      <alignment horizontal="left" vertical="center"/>
    </xf>
    <xf numFmtId="0" fontId="39" fillId="6" borderId="86" xfId="0" applyFont="1" applyFill="1" applyBorder="1" applyAlignment="1" applyProtection="1">
      <alignment horizontal="left" vertical="center"/>
    </xf>
    <xf numFmtId="3" fontId="41" fillId="6" borderId="84" xfId="30" applyFont="1" applyBorder="1">
      <alignment horizontal="right" vertical="center"/>
    </xf>
    <xf numFmtId="3" fontId="41" fillId="6" borderId="86" xfId="30" applyFont="1" applyBorder="1">
      <alignment horizontal="right" vertical="center"/>
    </xf>
    <xf numFmtId="0" fontId="30" fillId="6" borderId="89" xfId="0" applyFont="1" applyFill="1" applyBorder="1" applyAlignment="1" applyProtection="1">
      <alignment horizontal="left" vertical="center"/>
    </xf>
    <xf numFmtId="0" fontId="33" fillId="6" borderId="90" xfId="0" applyFont="1" applyFill="1" applyBorder="1" applyAlignment="1">
      <alignment vertical="center"/>
    </xf>
    <xf numFmtId="0" fontId="25" fillId="6" borderId="88" xfId="0" applyFont="1" applyFill="1" applyBorder="1" applyAlignment="1" applyProtection="1">
      <alignment horizontal="left" vertical="center"/>
    </xf>
    <xf numFmtId="0" fontId="25" fillId="6" borderId="86" xfId="0" applyFont="1" applyFill="1" applyBorder="1" applyAlignment="1" applyProtection="1">
      <alignment horizontal="center" vertical="center" wrapText="1"/>
    </xf>
    <xf numFmtId="0" fontId="23" fillId="43" borderId="76" xfId="9" applyFont="1" applyBorder="1" applyAlignment="1">
      <alignment vertical="center"/>
    </xf>
    <xf numFmtId="3" fontId="0" fillId="43" borderId="76" xfId="9" applyNumberFormat="1" applyFont="1" applyBorder="1" applyAlignment="1" applyProtection="1">
      <alignment vertical="center"/>
    </xf>
    <xf numFmtId="0" fontId="0" fillId="6" borderId="90" xfId="0" applyFont="1" applyFill="1" applyBorder="1" applyAlignment="1">
      <alignment vertical="center"/>
    </xf>
    <xf numFmtId="0" fontId="0" fillId="6" borderId="88" xfId="0" applyFont="1" applyBorder="1" applyAlignment="1" applyProtection="1">
      <alignment vertical="center"/>
    </xf>
    <xf numFmtId="0" fontId="0" fillId="6" borderId="88" xfId="0" applyFont="1" applyFill="1" applyBorder="1" applyAlignment="1" applyProtection="1">
      <alignment vertical="center"/>
    </xf>
    <xf numFmtId="0" fontId="0" fillId="43" borderId="76" xfId="9" applyFont="1" applyBorder="1" applyAlignment="1" applyProtection="1">
      <alignment vertical="center"/>
    </xf>
    <xf numFmtId="3" fontId="0" fillId="41" borderId="86" xfId="11" applyNumberFormat="1" applyFont="1" applyBorder="1" applyAlignment="1" applyProtection="1">
      <alignment horizontal="right" vertical="center"/>
      <protection locked="0"/>
    </xf>
    <xf numFmtId="3" fontId="0" fillId="41" borderId="91" xfId="11" applyNumberFormat="1" applyFont="1" applyBorder="1" applyAlignment="1" applyProtection="1">
      <alignment horizontal="right" vertical="center"/>
      <protection locked="0"/>
    </xf>
    <xf numFmtId="0" fontId="0" fillId="2" borderId="88" xfId="0" applyFont="1" applyFill="1" applyBorder="1" applyAlignment="1" applyProtection="1">
      <alignment vertical="center"/>
    </xf>
    <xf numFmtId="0" fontId="25" fillId="6" borderId="76" xfId="0" applyFont="1" applyFill="1" applyBorder="1" applyAlignment="1" applyProtection="1">
      <alignment horizontal="center" vertical="center"/>
    </xf>
    <xf numFmtId="3" fontId="23" fillId="41" borderId="74" xfId="11" applyFont="1" applyBorder="1">
      <alignment horizontal="right" vertical="center"/>
      <protection locked="0"/>
    </xf>
    <xf numFmtId="0" fontId="25"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1" fillId="6" borderId="28" xfId="0" applyFont="1" applyBorder="1" applyAlignment="1">
      <alignment horizontal="left" vertical="center" wrapText="1"/>
    </xf>
    <xf numFmtId="0" fontId="23" fillId="6" borderId="70" xfId="0" applyFont="1" applyFill="1" applyBorder="1" applyAlignment="1" applyProtection="1">
      <alignment vertical="center"/>
    </xf>
    <xf numFmtId="0" fontId="39" fillId="6" borderId="29" xfId="0" applyFont="1" applyBorder="1" applyAlignment="1">
      <alignment horizontal="left" vertical="center" wrapText="1"/>
    </xf>
    <xf numFmtId="0" fontId="25" fillId="6" borderId="76" xfId="0" applyFont="1" applyFill="1" applyBorder="1">
      <alignment vertical="center"/>
    </xf>
    <xf numFmtId="0" fontId="41" fillId="6" borderId="72" xfId="0" applyFont="1" applyBorder="1" applyAlignment="1">
      <alignment horizontal="left" vertical="center" wrapText="1" indent="1"/>
    </xf>
    <xf numFmtId="0" fontId="25" fillId="2" borderId="86" xfId="0" applyFont="1" applyFill="1" applyBorder="1" applyAlignment="1" applyProtection="1">
      <alignment horizontal="center" wrapText="1"/>
    </xf>
    <xf numFmtId="0" fontId="25" fillId="6" borderId="83" xfId="0" applyFont="1" applyFill="1" applyBorder="1" applyAlignment="1">
      <alignment horizontal="center" wrapText="1"/>
    </xf>
    <xf numFmtId="0" fontId="41" fillId="6" borderId="80" xfId="0" applyFont="1" applyBorder="1" applyAlignment="1">
      <alignment horizontal="center" vertical="center" wrapText="1"/>
    </xf>
    <xf numFmtId="0" fontId="41" fillId="6" borderId="36" xfId="0" applyFont="1" applyBorder="1" applyAlignment="1">
      <alignment horizontal="center" vertical="center" wrapText="1"/>
    </xf>
    <xf numFmtId="0" fontId="41" fillId="6" borderId="73" xfId="0" applyFont="1" applyBorder="1" applyAlignment="1">
      <alignment horizontal="center" vertical="center" wrapText="1"/>
    </xf>
    <xf numFmtId="3" fontId="41" fillId="41" borderId="32" xfId="11" applyFont="1" applyBorder="1">
      <alignment horizontal="right" vertical="center"/>
      <protection locked="0"/>
    </xf>
    <xf numFmtId="0" fontId="30" fillId="6" borderId="88" xfId="114" applyFont="1" applyFill="1" applyBorder="1" applyAlignment="1">
      <alignment vertical="center"/>
    </xf>
    <xf numFmtId="0" fontId="23" fillId="6" borderId="88" xfId="0" applyFont="1" applyFill="1" applyBorder="1" applyAlignment="1">
      <alignment vertical="center"/>
    </xf>
    <xf numFmtId="0" fontId="41" fillId="6" borderId="26" xfId="0" applyFont="1" applyBorder="1" applyAlignment="1">
      <alignment horizontal="center" vertical="center" wrapText="1"/>
    </xf>
    <xf numFmtId="0" fontId="23" fillId="2" borderId="34" xfId="0" applyFont="1" applyFill="1" applyBorder="1" applyAlignment="1" applyProtection="1">
      <alignment vertical="center"/>
    </xf>
    <xf numFmtId="3" fontId="23" fillId="41" borderId="78" xfId="11" applyFont="1" applyBorder="1">
      <alignment horizontal="right" vertical="center"/>
      <protection locked="0"/>
    </xf>
    <xf numFmtId="0" fontId="41" fillId="6" borderId="49" xfId="0" applyFont="1" applyBorder="1" applyAlignment="1">
      <alignment horizontal="center" vertical="center" wrapText="1"/>
    </xf>
    <xf numFmtId="3" fontId="23" fillId="6" borderId="38" xfId="30" applyFont="1" applyBorder="1">
      <alignment horizontal="right" vertical="center"/>
    </xf>
    <xf numFmtId="0" fontId="41" fillId="6" borderId="0" xfId="0" applyFont="1" applyFill="1" applyBorder="1">
      <alignment vertical="center"/>
    </xf>
    <xf numFmtId="0" fontId="41" fillId="6" borderId="0" xfId="0" applyFont="1" applyFill="1" applyBorder="1" applyAlignment="1">
      <alignment vertical="center"/>
    </xf>
    <xf numFmtId="0" fontId="0" fillId="6" borderId="76" xfId="0" applyFont="1" applyFill="1" applyBorder="1">
      <alignment vertical="center"/>
    </xf>
    <xf numFmtId="0" fontId="30" fillId="6" borderId="89" xfId="116" applyFont="1" applyFill="1" applyBorder="1" applyAlignment="1" applyProtection="1">
      <alignment horizontal="left" vertical="center"/>
    </xf>
    <xf numFmtId="0" fontId="53" fillId="6" borderId="0" xfId="0" applyFont="1" applyFill="1" applyBorder="1" applyAlignment="1">
      <alignment horizontal="center"/>
    </xf>
    <xf numFmtId="0" fontId="53" fillId="6" borderId="0" xfId="0" applyFont="1" applyFill="1" applyBorder="1" applyAlignment="1">
      <alignment horizontal="center" vertical="center"/>
    </xf>
    <xf numFmtId="0" fontId="53" fillId="6" borderId="0" xfId="0" applyFont="1" applyBorder="1" applyAlignment="1">
      <alignment horizontal="center" vertical="center"/>
    </xf>
    <xf numFmtId="0" fontId="0" fillId="6" borderId="37" xfId="0" applyFill="1" applyBorder="1">
      <alignment vertical="center"/>
    </xf>
    <xf numFmtId="0" fontId="0" fillId="6" borderId="92" xfId="0" applyFont="1" applyFill="1" applyBorder="1">
      <alignment vertical="center"/>
    </xf>
    <xf numFmtId="0" fontId="0" fillId="6" borderId="92" xfId="0" applyFont="1" applyFill="1" applyBorder="1" applyProtection="1">
      <alignment vertical="center"/>
    </xf>
    <xf numFmtId="3" fontId="0" fillId="41" borderId="21" xfId="11" applyFont="1" applyBorder="1" applyAlignment="1" applyProtection="1">
      <alignment horizontal="right" vertical="center"/>
      <protection locked="0"/>
    </xf>
    <xf numFmtId="0" fontId="37" fillId="6" borderId="28" xfId="0" applyFont="1" applyFill="1" applyBorder="1">
      <alignment vertical="center"/>
    </xf>
    <xf numFmtId="0" fontId="0" fillId="6" borderId="88" xfId="0"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30" fillId="6" borderId="88" xfId="0" applyFont="1" applyFill="1" applyBorder="1" applyAlignment="1" applyProtection="1">
      <alignment horizontal="left" vertical="center"/>
    </xf>
    <xf numFmtId="0" fontId="30" fillId="6" borderId="0" xfId="0" applyFont="1" applyFill="1" applyBorder="1" applyAlignment="1" applyProtection="1">
      <alignment horizontal="left" vertical="center"/>
    </xf>
    <xf numFmtId="3" fontId="41" fillId="41" borderId="21" xfId="11" applyFont="1" applyBorder="1">
      <alignment horizontal="right" vertical="center"/>
      <protection locked="0"/>
    </xf>
    <xf numFmtId="0" fontId="41" fillId="49" borderId="21" xfId="3" applyFont="1" applyFill="1" applyBorder="1">
      <alignment horizontal="center" vertical="center"/>
    </xf>
    <xf numFmtId="3" fontId="41" fillId="41" borderId="38" xfId="11" applyFont="1" applyBorder="1">
      <alignment horizontal="right" vertical="center"/>
      <protection locked="0"/>
    </xf>
    <xf numFmtId="0" fontId="41" fillId="49" borderId="26" xfId="3" applyFont="1" applyFill="1" applyBorder="1">
      <alignment horizontal="center" vertical="center"/>
    </xf>
    <xf numFmtId="3" fontId="41" fillId="41" borderId="23" xfId="11" applyFont="1" applyBorder="1">
      <alignment horizontal="right" vertical="center"/>
      <protection locked="0"/>
    </xf>
    <xf numFmtId="0" fontId="23" fillId="6" borderId="28" xfId="0" applyFont="1" applyFill="1" applyBorder="1" applyAlignment="1" applyProtection="1">
      <alignment horizontal="left" vertical="center"/>
    </xf>
    <xf numFmtId="3" fontId="23" fillId="6" borderId="78" xfId="30" applyFont="1" applyBorder="1">
      <alignment horizontal="right" vertical="center"/>
    </xf>
    <xf numFmtId="3" fontId="23" fillId="6" borderId="74" xfId="30" applyFont="1" applyBorder="1">
      <alignment horizontal="right" vertical="center"/>
    </xf>
    <xf numFmtId="0" fontId="41" fillId="49" borderId="32" xfId="3" applyFont="1" applyFill="1" applyBorder="1">
      <alignment horizontal="center" vertical="center"/>
    </xf>
    <xf numFmtId="0" fontId="23" fillId="6" borderId="0" xfId="0" applyFont="1" applyFill="1" applyBorder="1" applyAlignment="1">
      <alignment vertical="center"/>
    </xf>
    <xf numFmtId="0" fontId="23" fillId="13" borderId="34" xfId="3" applyFont="1" applyBorder="1">
      <alignment horizontal="center" vertical="center"/>
    </xf>
    <xf numFmtId="0" fontId="41" fillId="6" borderId="0" xfId="0" applyFont="1" applyFill="1">
      <alignment vertical="center"/>
    </xf>
    <xf numFmtId="0" fontId="41" fillId="6" borderId="0" xfId="0" applyFont="1" applyFill="1" applyAlignment="1">
      <alignment horizontal="center" vertical="center"/>
    </xf>
    <xf numFmtId="0" fontId="41" fillId="6" borderId="88" xfId="0" applyFont="1" applyFill="1" applyBorder="1">
      <alignment vertical="center"/>
    </xf>
    <xf numFmtId="0" fontId="41" fillId="6" borderId="6" xfId="0" applyFont="1" applyBorder="1">
      <alignment vertical="center"/>
    </xf>
    <xf numFmtId="0" fontId="23" fillId="6" borderId="0" xfId="0" applyFont="1" applyFill="1" applyBorder="1" applyAlignment="1" applyProtection="1">
      <alignment horizontal="left" vertical="top"/>
    </xf>
    <xf numFmtId="0" fontId="23" fillId="6" borderId="0" xfId="0" applyFont="1" applyFill="1" applyBorder="1" applyAlignment="1" applyProtection="1">
      <alignment vertical="top"/>
    </xf>
    <xf numFmtId="0" fontId="23" fillId="6" borderId="0" xfId="0" applyFont="1" applyFill="1" applyBorder="1" applyAlignment="1">
      <alignment vertical="top"/>
    </xf>
    <xf numFmtId="3" fontId="23" fillId="43" borderId="68" xfId="6" applyFont="1" applyBorder="1">
      <alignment horizontal="right" vertical="center"/>
    </xf>
    <xf numFmtId="3" fontId="23" fillId="43" borderId="85" xfId="6" applyFont="1" applyBorder="1">
      <alignment horizontal="right" vertical="center"/>
    </xf>
    <xf numFmtId="3" fontId="23" fillId="43" borderId="58" xfId="6" applyFont="1" applyBorder="1">
      <alignment horizontal="right" vertical="center"/>
    </xf>
    <xf numFmtId="0" fontId="0" fillId="2" borderId="74" xfId="0" applyFont="1" applyFill="1" applyBorder="1" applyAlignment="1">
      <alignment horizontal="left" vertical="center"/>
    </xf>
    <xf numFmtId="0" fontId="0" fillId="2" borderId="32" xfId="0" applyFont="1" applyFill="1" applyBorder="1" applyAlignment="1">
      <alignment horizontal="left" vertical="center"/>
    </xf>
    <xf numFmtId="0" fontId="0" fillId="6" borderId="74" xfId="0" applyFont="1" applyFill="1" applyBorder="1" applyAlignment="1" applyProtection="1">
      <alignment horizontal="left" vertical="center"/>
    </xf>
    <xf numFmtId="0" fontId="0" fillId="6" borderId="34" xfId="0" applyFont="1" applyFill="1" applyBorder="1" applyProtection="1">
      <alignment vertical="center"/>
    </xf>
    <xf numFmtId="0" fontId="0" fillId="6" borderId="34"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0" fillId="6" borderId="70" xfId="0" applyFont="1" applyFill="1" applyBorder="1">
      <alignment vertical="center"/>
    </xf>
    <xf numFmtId="0" fontId="0" fillId="6" borderId="72" xfId="0" applyFill="1" applyBorder="1">
      <alignment vertical="center"/>
    </xf>
    <xf numFmtId="0" fontId="0" fillId="6" borderId="93" xfId="0" applyFill="1" applyBorder="1">
      <alignment vertical="center"/>
    </xf>
    <xf numFmtId="0" fontId="23" fillId="6" borderId="28" xfId="0" applyFont="1" applyFill="1" applyBorder="1" applyAlignment="1">
      <alignment horizontal="left" vertical="center"/>
    </xf>
    <xf numFmtId="0" fontId="23" fillId="6" borderId="29" xfId="0" applyFont="1" applyFill="1" applyBorder="1" applyAlignment="1">
      <alignment horizontal="left" vertical="center"/>
    </xf>
    <xf numFmtId="0" fontId="0" fillId="6" borderId="29" xfId="0" applyFont="1" applyFill="1" applyBorder="1" applyAlignment="1">
      <alignment horizontal="left" vertical="center"/>
    </xf>
    <xf numFmtId="0" fontId="23" fillId="6" borderId="70" xfId="0" applyFont="1" applyFill="1" applyBorder="1" applyAlignment="1" applyProtection="1">
      <alignment horizontal="left" vertical="center"/>
    </xf>
    <xf numFmtId="0" fontId="23" fillId="6" borderId="70" xfId="0" applyFont="1" applyFill="1" applyBorder="1" applyAlignment="1">
      <alignment vertical="center"/>
    </xf>
    <xf numFmtId="0" fontId="23" fillId="6" borderId="93" xfId="0" applyFont="1" applyFill="1" applyBorder="1">
      <alignment vertical="center"/>
    </xf>
    <xf numFmtId="0" fontId="23" fillId="43" borderId="85" xfId="9" applyFont="1" applyBorder="1">
      <alignment horizontal="left" vertical="center"/>
    </xf>
    <xf numFmtId="0" fontId="0" fillId="6" borderId="70" xfId="0" applyFill="1" applyBorder="1">
      <alignment vertical="center"/>
    </xf>
    <xf numFmtId="0" fontId="30" fillId="6" borderId="6" xfId="0" applyFont="1" applyFill="1" applyBorder="1" applyAlignment="1" applyProtection="1">
      <alignment horizontal="left" vertical="center"/>
    </xf>
    <xf numFmtId="0" fontId="41" fillId="6" borderId="28" xfId="0" applyFont="1" applyBorder="1" applyAlignment="1">
      <alignment horizontal="left" indent="1"/>
    </xf>
    <xf numFmtId="0" fontId="41" fillId="49" borderId="22" xfId="3" applyFont="1" applyFill="1" applyBorder="1">
      <alignment horizontal="center" vertical="center"/>
    </xf>
    <xf numFmtId="0" fontId="41" fillId="49" borderId="79" xfId="3" applyFont="1" applyFill="1" applyBorder="1">
      <alignment horizontal="center" vertical="center"/>
    </xf>
    <xf numFmtId="0" fontId="0" fillId="6" borderId="88" xfId="0" applyFont="1" applyFill="1" applyBorder="1">
      <alignment vertical="center"/>
    </xf>
    <xf numFmtId="0" fontId="30" fillId="6" borderId="70" xfId="0" applyFont="1" applyFill="1" applyBorder="1" applyAlignment="1" applyProtection="1">
      <alignment horizontal="left" vertical="center"/>
    </xf>
    <xf numFmtId="0" fontId="41" fillId="6" borderId="28" xfId="0" applyFont="1" applyFill="1" applyBorder="1" applyAlignment="1">
      <alignment horizontal="left" indent="1"/>
    </xf>
    <xf numFmtId="0" fontId="41" fillId="6" borderId="28" xfId="0" applyFont="1" applyFill="1" applyBorder="1" applyAlignment="1">
      <alignment horizontal="left"/>
    </xf>
    <xf numFmtId="0" fontId="41" fillId="6" borderId="92" xfId="0" applyFont="1" applyFill="1" applyBorder="1" applyAlignment="1" applyProtection="1">
      <alignment horizontal="left" vertical="center"/>
    </xf>
    <xf numFmtId="3" fontId="0" fillId="6" borderId="35" xfId="30" applyFont="1" applyFill="1" applyBorder="1" applyProtection="1">
      <alignment horizontal="right" vertical="center"/>
    </xf>
    <xf numFmtId="3" fontId="0" fillId="6" borderId="40" xfId="30" applyFont="1" applyFill="1" applyBorder="1" applyProtection="1">
      <alignment horizontal="right" vertical="center"/>
    </xf>
    <xf numFmtId="3" fontId="0" fillId="41" borderId="95" xfId="11" applyFont="1" applyBorder="1" applyProtection="1">
      <alignment horizontal="right" vertical="center"/>
      <protection locked="0"/>
    </xf>
    <xf numFmtId="0" fontId="23" fillId="41" borderId="34" xfId="18" applyFont="1" applyBorder="1">
      <alignment horizontal="center" vertical="center" wrapText="1"/>
      <protection locked="0"/>
    </xf>
    <xf numFmtId="0" fontId="23" fillId="41" borderId="32"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45" xfId="0" applyFont="1" applyFill="1" applyBorder="1" applyProtection="1">
      <alignment vertical="center"/>
    </xf>
    <xf numFmtId="0" fontId="26" fillId="13" borderId="34" xfId="3" applyFont="1" applyBorder="1" applyAlignment="1">
      <alignment horizontal="center" vertical="center"/>
    </xf>
    <xf numFmtId="0" fontId="0" fillId="6" borderId="77" xfId="0" applyFont="1" applyFill="1" applyBorder="1" applyAlignment="1" applyProtection="1">
      <alignment horizontal="left"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54" fillId="6" borderId="0" xfId="0" applyFont="1" applyFill="1" applyBorder="1" applyAlignment="1" applyProtection="1">
      <alignment horizontal="left" vertical="center" indent="2"/>
    </xf>
    <xf numFmtId="0" fontId="54" fillId="6" borderId="0" xfId="0" applyFont="1" applyFill="1" applyBorder="1" applyAlignment="1" applyProtection="1">
      <alignment horizontal="center" vertical="center"/>
    </xf>
    <xf numFmtId="0" fontId="54" fillId="6" borderId="0" xfId="0" applyFont="1" applyBorder="1">
      <alignment vertical="center"/>
    </xf>
    <xf numFmtId="4" fontId="54" fillId="6" borderId="0" xfId="0" applyNumberFormat="1" applyFont="1" applyFill="1" applyBorder="1" applyAlignment="1" applyProtection="1">
      <alignment horizontal="center"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58" fillId="6" borderId="70" xfId="116" applyFont="1" applyFill="1" applyBorder="1" applyAlignment="1" applyProtection="1">
      <alignment vertical="center"/>
    </xf>
    <xf numFmtId="0" fontId="23" fillId="6" borderId="70" xfId="0" applyFont="1" applyFill="1" applyBorder="1" applyProtection="1">
      <alignment vertical="center"/>
    </xf>
    <xf numFmtId="0" fontId="25" fillId="6" borderId="70" xfId="0" applyFont="1" applyFill="1" applyBorder="1">
      <alignment vertical="center"/>
    </xf>
    <xf numFmtId="0" fontId="21" fillId="6" borderId="70" xfId="0" applyFont="1" applyFill="1" applyBorder="1" applyAlignment="1" applyProtection="1"/>
    <xf numFmtId="0" fontId="23" fillId="6" borderId="98" xfId="0" applyFont="1" applyFill="1" applyBorder="1">
      <alignment vertical="center"/>
    </xf>
    <xf numFmtId="0" fontId="23" fillId="6" borderId="99" xfId="0" applyFont="1" applyFill="1" applyBorder="1">
      <alignment vertical="center"/>
    </xf>
    <xf numFmtId="0" fontId="23" fillId="6" borderId="70" xfId="0" applyFont="1" applyFill="1" applyBorder="1">
      <alignment vertical="center"/>
    </xf>
    <xf numFmtId="0" fontId="23" fillId="6" borderId="90" xfId="0" applyFont="1" applyFill="1" applyBorder="1">
      <alignment vertical="center"/>
    </xf>
    <xf numFmtId="0" fontId="38" fillId="6" borderId="70" xfId="0" applyFont="1" applyFill="1" applyBorder="1" applyAlignment="1">
      <alignment horizontal="center" vertical="center"/>
    </xf>
    <xf numFmtId="0" fontId="59" fillId="6" borderId="0" xfId="0" applyFont="1" applyFill="1" applyBorder="1" applyAlignment="1" applyProtection="1">
      <alignment horizontal="left" vertical="top"/>
    </xf>
    <xf numFmtId="0" fontId="25" fillId="6" borderId="77" xfId="0" applyFont="1" applyFill="1" applyBorder="1">
      <alignment vertical="center"/>
    </xf>
    <xf numFmtId="0" fontId="25" fillId="6" borderId="36" xfId="0" applyFont="1" applyFill="1" applyBorder="1">
      <alignment vertical="center"/>
    </xf>
    <xf numFmtId="3" fontId="23" fillId="41" borderId="23" xfId="11" applyFont="1" applyFill="1" applyBorder="1">
      <alignment horizontal="right" vertical="center"/>
      <protection locked="0"/>
    </xf>
    <xf numFmtId="3" fontId="23" fillId="41" borderId="78" xfId="11" applyFont="1" applyFill="1" applyBorder="1">
      <alignment horizontal="right" vertical="center"/>
      <protection locked="0"/>
    </xf>
    <xf numFmtId="3" fontId="23" fillId="41" borderId="52" xfId="11" applyFont="1" applyFill="1" applyBorder="1">
      <alignment horizontal="right" vertical="center"/>
      <protection locked="0"/>
    </xf>
    <xf numFmtId="3" fontId="23" fillId="6" borderId="55" xfId="30" applyFont="1" applyBorder="1">
      <alignment horizontal="right" vertical="center"/>
    </xf>
    <xf numFmtId="3" fontId="23" fillId="41" borderId="74" xfId="11" applyFont="1" applyFill="1" applyBorder="1">
      <alignment horizontal="right" vertical="center"/>
      <protection locked="0"/>
    </xf>
    <xf numFmtId="0" fontId="25" fillId="6" borderId="28" xfId="0" applyFont="1" applyFill="1" applyBorder="1">
      <alignment vertical="center"/>
    </xf>
    <xf numFmtId="0" fontId="25" fillId="6" borderId="26" xfId="0" applyFont="1" applyFill="1" applyBorder="1">
      <alignment vertical="center"/>
    </xf>
    <xf numFmtId="3" fontId="23" fillId="41" borderId="21" xfId="11" applyFont="1" applyFill="1" applyBorder="1">
      <alignment horizontal="right" vertical="center"/>
      <protection locked="0"/>
    </xf>
    <xf numFmtId="3" fontId="23" fillId="41" borderId="53" xfId="11" applyFont="1" applyFill="1" applyBorder="1">
      <alignment horizontal="right" vertical="center"/>
      <protection locked="0"/>
    </xf>
    <xf numFmtId="3" fontId="23" fillId="6" borderId="56" xfId="30" applyFont="1" applyBorder="1">
      <alignment horizontal="right" vertical="center"/>
    </xf>
    <xf numFmtId="3" fontId="23" fillId="41" borderId="34" xfId="11" applyFont="1" applyFill="1" applyBorder="1">
      <alignment horizontal="right" vertical="center"/>
      <protection locked="0"/>
    </xf>
    <xf numFmtId="3" fontId="23" fillId="6" borderId="53" xfId="30" applyFont="1" applyBorder="1">
      <alignment horizontal="right" vertical="center"/>
    </xf>
    <xf numFmtId="0" fontId="23" fillId="52" borderId="28" xfId="0" applyFont="1" applyFill="1" applyBorder="1" applyAlignment="1">
      <alignment horizontal="left" vertical="center"/>
    </xf>
    <xf numFmtId="0" fontId="0" fillId="6" borderId="28"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3" fillId="13" borderId="53" xfId="3" applyNumberFormat="1" applyFont="1" applyBorder="1">
      <alignment horizontal="center" vertical="center"/>
    </xf>
    <xf numFmtId="3" fontId="23" fillId="13" borderId="56" xfId="3" applyNumberFormat="1" applyFont="1" applyBorder="1">
      <alignment horizontal="center" vertical="center"/>
    </xf>
    <xf numFmtId="0" fontId="0" fillId="6" borderId="28" xfId="0" applyFont="1" applyFill="1" applyBorder="1" applyAlignment="1">
      <alignment horizontal="left" vertical="center" indent="2"/>
    </xf>
    <xf numFmtId="0" fontId="0" fillId="6" borderId="29" xfId="0" applyFont="1" applyFill="1" applyBorder="1" applyAlignment="1">
      <alignment horizontal="left" vertical="center" indent="2"/>
    </xf>
    <xf numFmtId="0" fontId="0" fillId="6" borderId="39" xfId="0" applyFont="1" applyFill="1" applyBorder="1" applyAlignment="1">
      <alignment horizontal="left" vertical="center" indent="2"/>
    </xf>
    <xf numFmtId="3" fontId="23" fillId="41" borderId="38" xfId="11" applyFont="1" applyFill="1" applyBorder="1">
      <alignment horizontal="right" vertical="center"/>
      <protection locked="0"/>
    </xf>
    <xf numFmtId="3" fontId="23" fillId="6" borderId="40" xfId="30" applyFont="1" applyBorder="1">
      <alignment horizontal="right" vertical="center"/>
    </xf>
    <xf numFmtId="3" fontId="23" fillId="41" borderId="22" xfId="11" applyFont="1" applyFill="1" applyBorder="1">
      <alignment horizontal="right" vertical="center"/>
      <protection locked="0"/>
    </xf>
    <xf numFmtId="3" fontId="23" fillId="41" borderId="54" xfId="11" applyFont="1" applyFill="1" applyBorder="1">
      <alignment horizontal="right" vertical="center"/>
      <protection locked="0"/>
    </xf>
    <xf numFmtId="3" fontId="23" fillId="6" borderId="57" xfId="30" applyFont="1" applyBorder="1">
      <alignment horizontal="right" vertical="center"/>
    </xf>
    <xf numFmtId="3" fontId="23" fillId="41" borderId="32" xfId="11" applyFont="1" applyFill="1" applyBorder="1">
      <alignment horizontal="right" vertical="center"/>
      <protection locked="0"/>
    </xf>
    <xf numFmtId="0" fontId="25" fillId="43" borderId="76" xfId="9" applyFont="1" applyBorder="1">
      <alignment horizontal="left" vertical="center"/>
    </xf>
    <xf numFmtId="3" fontId="23" fillId="43" borderId="86" xfId="6" applyFont="1" applyBorder="1">
      <alignment horizontal="right" vertical="center"/>
    </xf>
    <xf numFmtId="0" fontId="21" fillId="6" borderId="93" xfId="0" applyFont="1" applyFill="1" applyBorder="1" applyAlignment="1" applyProtection="1">
      <alignment vertical="center"/>
    </xf>
    <xf numFmtId="0" fontId="21" fillId="6" borderId="72" xfId="0" applyFont="1" applyFill="1" applyBorder="1" applyAlignment="1" applyProtection="1">
      <alignment vertical="center"/>
    </xf>
    <xf numFmtId="0" fontId="23" fillId="6" borderId="72" xfId="0" applyFont="1" applyFill="1" applyBorder="1" applyAlignment="1">
      <alignment vertical="center"/>
    </xf>
    <xf numFmtId="0" fontId="23" fillId="6" borderId="104" xfId="0" applyFont="1" applyFill="1" applyBorder="1" applyAlignment="1">
      <alignment vertical="center"/>
    </xf>
    <xf numFmtId="0" fontId="23" fillId="6" borderId="105" xfId="0" applyFont="1" applyFill="1" applyBorder="1" applyAlignment="1">
      <alignment vertical="center"/>
    </xf>
    <xf numFmtId="0" fontId="23" fillId="6" borderId="71" xfId="0" applyFont="1" applyFill="1" applyBorder="1" applyAlignment="1">
      <alignment vertical="center"/>
    </xf>
    <xf numFmtId="0" fontId="30" fillId="6" borderId="70" xfId="116" applyFill="1" applyBorder="1" applyAlignment="1" applyProtection="1">
      <alignment vertical="center"/>
    </xf>
    <xf numFmtId="0" fontId="25" fillId="6" borderId="70" xfId="0" applyFont="1" applyFill="1" applyBorder="1" applyAlignment="1">
      <alignment vertical="center"/>
    </xf>
    <xf numFmtId="0" fontId="21" fillId="6" borderId="70" xfId="0" applyFont="1" applyFill="1" applyBorder="1" applyAlignment="1" applyProtection="1">
      <alignment vertical="center"/>
    </xf>
    <xf numFmtId="0" fontId="23" fillId="6" borderId="98" xfId="0" applyFont="1" applyFill="1" applyBorder="1" applyAlignment="1">
      <alignment vertical="center"/>
    </xf>
    <xf numFmtId="0" fontId="23" fillId="6" borderId="99" xfId="0" applyFont="1" applyFill="1" applyBorder="1" applyAlignment="1">
      <alignment vertical="center"/>
    </xf>
    <xf numFmtId="0" fontId="23" fillId="6" borderId="70" xfId="0" applyFont="1" applyFill="1" applyBorder="1" applyAlignment="1">
      <alignment horizontal="left" vertical="center"/>
    </xf>
    <xf numFmtId="3" fontId="23" fillId="41" borderId="52" xfId="11" applyFont="1" applyBorder="1">
      <alignment horizontal="right" vertical="center"/>
      <protection locked="0"/>
    </xf>
    <xf numFmtId="3" fontId="23" fillId="41" borderId="55" xfId="11" applyFont="1" applyBorder="1">
      <alignment horizontal="right" vertical="center"/>
      <protection locked="0"/>
    </xf>
    <xf numFmtId="3" fontId="23" fillId="41" borderId="53" xfId="11" applyFont="1" applyBorder="1">
      <alignment horizontal="right" vertical="center"/>
      <protection locked="0"/>
    </xf>
    <xf numFmtId="3" fontId="23" fillId="41" borderId="56" xfId="11" applyFont="1" applyBorder="1">
      <alignment horizontal="right" vertical="center"/>
      <protection locked="0"/>
    </xf>
    <xf numFmtId="0" fontId="0" fillId="6" borderId="28" xfId="0" applyFont="1" applyFill="1" applyBorder="1" applyAlignment="1">
      <alignment horizontal="left" vertical="center" indent="3"/>
    </xf>
    <xf numFmtId="0" fontId="0" fillId="6" borderId="28" xfId="0" applyFont="1" applyFill="1" applyBorder="1" applyAlignment="1">
      <alignment horizontal="left" vertical="center" indent="4"/>
    </xf>
    <xf numFmtId="0" fontId="23" fillId="6" borderId="45" xfId="0" applyFont="1" applyFill="1" applyBorder="1" applyAlignment="1">
      <alignment horizontal="left" vertical="center"/>
    </xf>
    <xf numFmtId="0" fontId="26" fillId="6" borderId="106" xfId="83" applyFont="1" applyFill="1" applyBorder="1" applyAlignment="1">
      <alignment horizontal="left" vertical="top"/>
    </xf>
    <xf numFmtId="0" fontId="26" fillId="6" borderId="28" xfId="83" applyFont="1" applyFill="1" applyBorder="1" applyAlignment="1">
      <alignment horizontal="left" vertical="top"/>
    </xf>
    <xf numFmtId="3" fontId="26" fillId="6" borderId="21" xfId="1" applyBorder="1" applyAlignment="1" applyProtection="1">
      <alignment horizontal="center" vertical="center"/>
    </xf>
    <xf numFmtId="3" fontId="26" fillId="6" borderId="53" xfId="1" applyBorder="1" applyAlignment="1" applyProtection="1">
      <alignment horizontal="center" vertical="center"/>
    </xf>
    <xf numFmtId="3" fontId="26" fillId="6" borderId="56" xfId="1" applyBorder="1" applyAlignment="1" applyProtection="1">
      <alignment horizontal="center" vertical="center"/>
    </xf>
    <xf numFmtId="3" fontId="26" fillId="6" borderId="34" xfId="1" applyBorder="1" applyAlignment="1" applyProtection="1">
      <alignment horizontal="center" vertical="center"/>
    </xf>
    <xf numFmtId="0" fontId="23" fillId="6" borderId="37" xfId="0" applyFont="1" applyFill="1" applyBorder="1" applyAlignment="1">
      <alignment horizontal="left" vertical="center"/>
    </xf>
    <xf numFmtId="0" fontId="26" fillId="6" borderId="106" xfId="83" applyFont="1" applyFill="1" applyBorder="1" applyAlignment="1">
      <alignment horizontal="left" vertical="top" indent="2"/>
    </xf>
    <xf numFmtId="0" fontId="26" fillId="6" borderId="28" xfId="83" applyFont="1" applyFill="1" applyBorder="1" applyAlignment="1">
      <alignment horizontal="left" vertical="top" indent="2"/>
    </xf>
    <xf numFmtId="3" fontId="19" fillId="13" borderId="21" xfId="3" applyNumberFormat="1" applyFont="1" applyBorder="1">
      <alignment horizontal="center" vertical="center"/>
    </xf>
    <xf numFmtId="3" fontId="19" fillId="13" borderId="53" xfId="3" applyNumberFormat="1" applyFont="1" applyBorder="1">
      <alignment horizontal="center" vertical="center"/>
    </xf>
    <xf numFmtId="3" fontId="19" fillId="13" borderId="56" xfId="3" applyNumberFormat="1" applyFont="1" applyBorder="1">
      <alignment horizontal="center" vertical="center"/>
    </xf>
    <xf numFmtId="3" fontId="19" fillId="13" borderId="34" xfId="3" applyNumberFormat="1" applyFont="1" applyBorder="1">
      <alignment horizontal="center" vertical="center"/>
    </xf>
    <xf numFmtId="0" fontId="0" fillId="6" borderId="28" xfId="3" applyFont="1" applyFill="1" applyBorder="1">
      <alignment horizontal="center" vertical="center"/>
    </xf>
    <xf numFmtId="3" fontId="23" fillId="41" borderId="54" xfId="11" applyFont="1" applyBorder="1">
      <alignment horizontal="right" vertical="center"/>
      <protection locked="0"/>
    </xf>
    <xf numFmtId="3" fontId="23" fillId="41" borderId="57" xfId="11" applyFont="1" applyBorder="1">
      <alignment horizontal="right" vertical="center"/>
      <protection locked="0"/>
    </xf>
    <xf numFmtId="0" fontId="59" fillId="6" borderId="70" xfId="0" applyFont="1" applyFill="1" applyBorder="1" applyAlignment="1" applyProtection="1">
      <alignment horizontal="left" vertical="top"/>
    </xf>
    <xf numFmtId="0" fontId="25" fillId="6" borderId="80" xfId="0" applyFont="1" applyFill="1" applyBorder="1">
      <alignment vertical="center"/>
    </xf>
    <xf numFmtId="3" fontId="0" fillId="6" borderId="53" xfId="30" applyFont="1" applyBorder="1">
      <alignment horizontal="right" vertical="center"/>
    </xf>
    <xf numFmtId="3" fontId="0" fillId="6" borderId="56" xfId="30" applyFont="1" applyBorder="1">
      <alignment horizontal="right" vertical="center"/>
    </xf>
    <xf numFmtId="0" fontId="0" fillId="6" borderId="27" xfId="0" applyFont="1" applyFill="1" applyBorder="1" applyAlignment="1">
      <alignment horizontal="left" vertical="center" indent="2"/>
    </xf>
    <xf numFmtId="0" fontId="21" fillId="6" borderId="88" xfId="0" applyFont="1" applyFill="1" applyBorder="1" applyAlignment="1" applyProtection="1">
      <alignment vertical="center"/>
    </xf>
    <xf numFmtId="0" fontId="0" fillId="13" borderId="110" xfId="3" applyFont="1" applyBorder="1">
      <alignment horizontal="center" vertical="center"/>
    </xf>
    <xf numFmtId="0" fontId="0" fillId="13" borderId="111" xfId="3" applyFont="1" applyBorder="1">
      <alignment horizontal="center" vertical="center"/>
    </xf>
    <xf numFmtId="0" fontId="0" fillId="13" borderId="112" xfId="3" applyFont="1" applyBorder="1">
      <alignment horizontal="center" vertical="center"/>
    </xf>
    <xf numFmtId="3" fontId="23" fillId="6" borderId="0" xfId="30" applyFont="1" applyFill="1" applyBorder="1">
      <alignment horizontal="right" vertical="center"/>
    </xf>
    <xf numFmtId="0" fontId="0" fillId="6" borderId="0" xfId="0" applyFill="1" applyBorder="1" applyAlignment="1">
      <alignment vertical="center"/>
    </xf>
    <xf numFmtId="0" fontId="0" fillId="6" borderId="80" xfId="0" applyFill="1" applyBorder="1">
      <alignment vertical="center"/>
    </xf>
    <xf numFmtId="0" fontId="0" fillId="6" borderId="78"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85" xfId="0" applyFont="1" applyFill="1" applyBorder="1" applyAlignment="1">
      <alignment horizontal="center" wrapText="1"/>
    </xf>
    <xf numFmtId="0" fontId="0" fillId="6" borderId="86" xfId="0" applyFont="1" applyFill="1" applyBorder="1" applyAlignment="1">
      <alignment horizontal="center" wrapText="1"/>
    </xf>
    <xf numFmtId="0" fontId="26" fillId="6" borderId="113" xfId="83" applyFont="1" applyFill="1" applyBorder="1" applyAlignment="1">
      <alignment horizontal="left" vertical="top"/>
    </xf>
    <xf numFmtId="0" fontId="0" fillId="13" borderId="22" xfId="3" applyFont="1" applyBorder="1">
      <alignment horizontal="center" vertical="center"/>
    </xf>
    <xf numFmtId="0" fontId="0" fillId="13" borderId="32" xfId="3" applyFont="1" applyBorder="1">
      <alignment horizontal="center" vertical="center"/>
    </xf>
    <xf numFmtId="3" fontId="0" fillId="41" borderId="78" xfId="11" applyFont="1" applyBorder="1">
      <alignment horizontal="right" vertical="center"/>
      <protection locked="0"/>
    </xf>
    <xf numFmtId="3" fontId="0" fillId="6" borderId="78" xfId="30" applyFont="1" applyBorder="1">
      <alignment horizontal="right" vertical="center"/>
    </xf>
    <xf numFmtId="3" fontId="0" fillId="6" borderId="32" xfId="30" applyFont="1" applyBorder="1">
      <alignment horizontal="right" vertical="center"/>
    </xf>
    <xf numFmtId="0" fontId="0" fillId="2" borderId="72" xfId="0" applyFill="1" applyBorder="1">
      <alignment vertical="center"/>
    </xf>
    <xf numFmtId="0" fontId="0" fillId="13" borderId="80" xfId="3" applyFont="1" applyBorder="1">
      <alignment horizontal="center" vertical="center"/>
    </xf>
    <xf numFmtId="0" fontId="5" fillId="6" borderId="85" xfId="0" applyFont="1" applyBorder="1" applyAlignment="1">
      <alignment horizontal="center" vertical="center" wrapText="1"/>
    </xf>
    <xf numFmtId="0" fontId="5" fillId="6" borderId="68" xfId="0" applyFont="1" applyBorder="1" applyAlignment="1">
      <alignment horizontal="center" vertical="center" wrapText="1"/>
    </xf>
    <xf numFmtId="3" fontId="41" fillId="41" borderId="40" xfId="11" applyFont="1" applyBorder="1">
      <alignment horizontal="right" vertical="center"/>
      <protection locked="0"/>
    </xf>
    <xf numFmtId="0" fontId="0" fillId="6" borderId="29" xfId="0" applyFont="1" applyFill="1" applyBorder="1" applyAlignment="1" applyProtection="1">
      <alignment horizontal="left" vertical="center" indent="1"/>
    </xf>
    <xf numFmtId="0" fontId="23" fillId="6" borderId="29" xfId="0" applyFont="1" applyFill="1" applyBorder="1" applyProtection="1">
      <alignment vertical="center"/>
    </xf>
    <xf numFmtId="0" fontId="41" fillId="6" borderId="37" xfId="0" applyFont="1" applyBorder="1" applyAlignment="1">
      <alignment horizontal="left" vertical="center" wrapText="1"/>
    </xf>
    <xf numFmtId="0" fontId="23" fillId="6" borderId="87" xfId="0" applyFont="1" applyFill="1" applyBorder="1">
      <alignment vertical="center"/>
    </xf>
    <xf numFmtId="0" fontId="25" fillId="6" borderId="85" xfId="0" applyFont="1" applyFill="1" applyBorder="1" applyAlignment="1" applyProtection="1">
      <alignment horizontal="center" wrapText="1"/>
    </xf>
    <xf numFmtId="0" fontId="39" fillId="6" borderId="28" xfId="0" applyFont="1" applyFill="1" applyBorder="1" applyAlignment="1" applyProtection="1">
      <alignment horizontal="left" vertical="center"/>
    </xf>
    <xf numFmtId="0" fontId="26" fillId="6" borderId="28" xfId="0" applyFont="1" applyFill="1" applyBorder="1" applyAlignment="1" applyProtection="1">
      <alignment horizontal="left" vertical="center" indent="2"/>
    </xf>
    <xf numFmtId="0" fontId="23" fillId="6" borderId="76" xfId="0" applyFont="1" applyFill="1" applyBorder="1">
      <alignment vertical="center"/>
    </xf>
    <xf numFmtId="0" fontId="25" fillId="6" borderId="86" xfId="0" applyFont="1" applyFill="1" applyBorder="1" applyAlignment="1" applyProtection="1">
      <alignment horizontal="center" wrapText="1"/>
    </xf>
    <xf numFmtId="0" fontId="21" fillId="6" borderId="76" xfId="0" applyFont="1" applyFill="1" applyBorder="1" applyAlignment="1"/>
    <xf numFmtId="0" fontId="0" fillId="6" borderId="28" xfId="0" applyFill="1" applyBorder="1" applyAlignment="1">
      <alignment horizontal="left" vertical="center" indent="1"/>
    </xf>
    <xf numFmtId="0" fontId="0" fillId="6" borderId="28" xfId="0" applyFill="1" applyBorder="1">
      <alignment vertical="center"/>
    </xf>
    <xf numFmtId="0" fontId="26" fillId="13" borderId="21" xfId="3" applyFont="1" applyBorder="1" applyAlignment="1">
      <alignment horizontal="center" vertical="center"/>
    </xf>
    <xf numFmtId="0" fontId="24" fillId="6" borderId="70" xfId="0" applyFont="1" applyFill="1" applyBorder="1" applyAlignment="1" applyProtection="1">
      <alignment horizontal="left" vertical="center"/>
    </xf>
    <xf numFmtId="0" fontId="26" fillId="6" borderId="0" xfId="0" applyFont="1" applyFill="1" applyBorder="1" applyAlignment="1">
      <alignment horizontal="left" indent="2"/>
    </xf>
    <xf numFmtId="0" fontId="55" fillId="6" borderId="28" xfId="0" applyFont="1" applyFill="1" applyBorder="1" applyAlignment="1">
      <alignment horizontal="left" indent="2"/>
    </xf>
    <xf numFmtId="0" fontId="41" fillId="49" borderId="27" xfId="3" applyFont="1" applyFill="1" applyBorder="1">
      <alignment horizontal="center" vertical="center"/>
    </xf>
    <xf numFmtId="0" fontId="26" fillId="6" borderId="72" xfId="0" applyFont="1" applyFill="1" applyBorder="1" applyAlignment="1">
      <alignment horizontal="left" indent="2"/>
    </xf>
    <xf numFmtId="0" fontId="23" fillId="6" borderId="0" xfId="0" applyFont="1" applyFill="1" applyBorder="1" applyAlignment="1">
      <alignment horizontal="center" vertical="center" wrapText="1"/>
    </xf>
    <xf numFmtId="0" fontId="0" fillId="41" borderId="78" xfId="18" applyFont="1" applyBorder="1">
      <alignment horizontal="center" vertical="center" wrapText="1"/>
      <protection locked="0"/>
    </xf>
    <xf numFmtId="0" fontId="0" fillId="41" borderId="21" xfId="18" applyFont="1" applyBorder="1">
      <alignment horizontal="center" vertical="center" wrapText="1"/>
      <protection locked="0"/>
    </xf>
    <xf numFmtId="0" fontId="21" fillId="6" borderId="94" xfId="0" applyFont="1" applyFill="1" applyBorder="1" applyAlignment="1" applyProtection="1"/>
    <xf numFmtId="0" fontId="30" fillId="6" borderId="89" xfId="116" applyFont="1" applyFill="1" applyBorder="1" applyAlignment="1" applyProtection="1">
      <alignment vertical="center"/>
    </xf>
    <xf numFmtId="0" fontId="30" fillId="6" borderId="89" xfId="116" applyFill="1" applyBorder="1" applyAlignment="1" applyProtection="1">
      <alignment vertical="center"/>
    </xf>
    <xf numFmtId="0" fontId="21" fillId="6" borderId="76" xfId="0" applyFont="1" applyFill="1" applyBorder="1" applyAlignment="1" applyProtection="1"/>
    <xf numFmtId="0" fontId="23" fillId="6" borderId="96" xfId="0" applyFont="1" applyFill="1" applyBorder="1">
      <alignment vertical="center"/>
    </xf>
    <xf numFmtId="0" fontId="23" fillId="6" borderId="97" xfId="0" applyFont="1" applyFill="1" applyBorder="1">
      <alignment vertical="center"/>
    </xf>
    <xf numFmtId="0" fontId="0" fillId="6" borderId="28" xfId="3" applyFont="1" applyFill="1" applyBorder="1" applyAlignment="1">
      <alignment horizontal="left" vertical="center"/>
    </xf>
    <xf numFmtId="0" fontId="0" fillId="6" borderId="40" xfId="0" applyFont="1" applyFill="1" applyBorder="1" applyAlignment="1" applyProtection="1">
      <alignment horizontal="left" vertical="center"/>
    </xf>
    <xf numFmtId="0" fontId="25" fillId="6" borderId="70" xfId="0" applyFont="1" applyFill="1" applyBorder="1" applyProtection="1">
      <alignment vertical="center"/>
    </xf>
    <xf numFmtId="0" fontId="23" fillId="6" borderId="77" xfId="0" applyFont="1" applyFill="1" applyBorder="1" applyProtection="1">
      <alignment vertical="center"/>
    </xf>
    <xf numFmtId="0" fontId="23" fillId="6" borderId="28" xfId="0" applyFont="1" applyFill="1" applyBorder="1" applyProtection="1">
      <alignment vertical="center"/>
    </xf>
    <xf numFmtId="0" fontId="23" fillId="6" borderId="74" xfId="0" applyFont="1" applyFill="1" applyBorder="1" applyAlignment="1" applyProtection="1">
      <alignment horizontal="center" vertical="center"/>
    </xf>
    <xf numFmtId="0" fontId="23" fillId="6" borderId="32" xfId="0" applyFont="1" applyFill="1" applyBorder="1" applyAlignment="1" applyProtection="1">
      <alignment horizontal="center" vertical="center"/>
    </xf>
    <xf numFmtId="0" fontId="25" fillId="6" borderId="23" xfId="0" applyFont="1" applyFill="1" applyBorder="1">
      <alignment vertical="center"/>
    </xf>
    <xf numFmtId="0" fontId="0" fillId="13" borderId="23" xfId="3" applyFont="1" applyBorder="1">
      <alignment horizontal="center" vertical="center"/>
    </xf>
    <xf numFmtId="0" fontId="0" fillId="13" borderId="77" xfId="3" applyFont="1" applyBorder="1">
      <alignment horizontal="center" vertical="center"/>
    </xf>
    <xf numFmtId="0" fontId="0" fillId="13" borderId="29" xfId="3" applyFont="1" applyBorder="1">
      <alignment horizontal="center" vertical="center"/>
    </xf>
    <xf numFmtId="0" fontId="0" fillId="41" borderId="22" xfId="18" applyFont="1" applyBorder="1">
      <alignment horizontal="center" vertical="center" wrapText="1"/>
      <protection locked="0"/>
    </xf>
    <xf numFmtId="0" fontId="23" fillId="6" borderId="23" xfId="0" applyFont="1" applyFill="1" applyBorder="1" applyAlignment="1" applyProtection="1">
      <alignment horizontal="center" vertical="center"/>
    </xf>
    <xf numFmtId="0" fontId="0" fillId="2" borderId="35" xfId="0" applyFont="1" applyFill="1" applyBorder="1" applyAlignment="1">
      <alignment horizontal="left" vertical="center"/>
    </xf>
    <xf numFmtId="9" fontId="0" fillId="6" borderId="74" xfId="34" applyFont="1" applyBorder="1">
      <alignment horizontal="right" vertical="center"/>
    </xf>
    <xf numFmtId="9" fontId="0" fillId="6" borderId="34" xfId="34" applyFont="1" applyBorder="1">
      <alignment horizontal="right" vertical="center"/>
    </xf>
    <xf numFmtId="9" fontId="0" fillId="6" borderId="32" xfId="34" applyFont="1" applyBorder="1">
      <alignment horizontal="right" vertical="center"/>
    </xf>
    <xf numFmtId="0" fontId="0" fillId="6" borderId="28" xfId="0" applyBorder="1">
      <alignment vertical="center"/>
    </xf>
    <xf numFmtId="0" fontId="23" fillId="52" borderId="28" xfId="0" applyFont="1" applyFill="1" applyBorder="1" applyAlignment="1">
      <alignment vertical="center"/>
    </xf>
    <xf numFmtId="0" fontId="26" fillId="6" borderId="106" xfId="83" applyFont="1" applyFill="1" applyBorder="1" applyAlignment="1">
      <alignment horizontal="left" vertical="top" indent="1"/>
    </xf>
    <xf numFmtId="0" fontId="41" fillId="49" borderId="78" xfId="3" applyFont="1" applyFill="1" applyBorder="1">
      <alignment horizontal="center" vertical="center"/>
    </xf>
    <xf numFmtId="0" fontId="26" fillId="0" borderId="28" xfId="0" applyFont="1" applyFill="1" applyBorder="1" applyAlignment="1">
      <alignment horizontal="left"/>
    </xf>
    <xf numFmtId="0" fontId="26" fillId="0" borderId="29" xfId="0" applyFont="1" applyFill="1" applyBorder="1" applyAlignment="1">
      <alignment horizontal="left"/>
    </xf>
    <xf numFmtId="0" fontId="0" fillId="6" borderId="87" xfId="0" applyFont="1" applyFill="1" applyBorder="1">
      <alignment vertical="center"/>
    </xf>
    <xf numFmtId="0" fontId="21" fillId="6" borderId="94" xfId="4" applyFont="1" applyFill="1" applyBorder="1" applyAlignment="1"/>
    <xf numFmtId="0" fontId="23" fillId="6" borderId="71" xfId="0" applyFont="1" applyFill="1" applyBorder="1" applyProtection="1">
      <alignment vertical="center"/>
    </xf>
    <xf numFmtId="0" fontId="25" fillId="6" borderId="79" xfId="5" applyFont="1" applyBorder="1" applyAlignment="1">
      <alignment horizontal="center" vertical="center" wrapText="1"/>
    </xf>
    <xf numFmtId="0" fontId="25" fillId="6" borderId="43" xfId="5" applyFont="1" applyBorder="1" applyAlignment="1">
      <alignment horizontal="center" vertical="center" wrapText="1"/>
    </xf>
    <xf numFmtId="0" fontId="23" fillId="6" borderId="22" xfId="0" applyFont="1" applyFill="1" applyBorder="1" applyAlignment="1" applyProtection="1">
      <alignment horizontal="center" vertical="center"/>
    </xf>
    <xf numFmtId="0" fontId="23" fillId="6" borderId="72" xfId="0" applyFont="1" applyFill="1" applyBorder="1" applyAlignment="1" applyProtection="1">
      <alignment horizontal="center" vertical="center"/>
    </xf>
    <xf numFmtId="0" fontId="21" fillId="6" borderId="3" xfId="4" applyFont="1" applyFill="1" applyBorder="1" applyAlignment="1" applyProtection="1"/>
    <xf numFmtId="0" fontId="21" fillId="6" borderId="70" xfId="0" applyFont="1" applyFill="1" applyBorder="1" applyAlignment="1">
      <alignment vertical="center"/>
    </xf>
    <xf numFmtId="3" fontId="23" fillId="6" borderId="70" xfId="30" applyFont="1" applyFill="1" applyBorder="1" applyAlignment="1">
      <alignment horizontal="right" vertical="center"/>
    </xf>
    <xf numFmtId="0" fontId="25" fillId="6" borderId="70" xfId="0" applyFont="1" applyFill="1" applyBorder="1" applyAlignment="1" applyProtection="1">
      <alignment vertical="center"/>
    </xf>
    <xf numFmtId="0" fontId="23" fillId="6" borderId="93" xfId="0" applyFont="1" applyFill="1" applyBorder="1" applyProtection="1">
      <alignment vertical="center"/>
    </xf>
    <xf numFmtId="0" fontId="23" fillId="6" borderId="77" xfId="0" applyFont="1" applyFill="1" applyBorder="1" applyAlignment="1">
      <alignment horizontal="left" vertical="center"/>
    </xf>
    <xf numFmtId="0" fontId="0" fillId="6" borderId="28" xfId="0" applyFont="1" applyFill="1" applyBorder="1" applyAlignment="1">
      <alignment horizontal="left" vertical="center" indent="1"/>
    </xf>
    <xf numFmtId="0" fontId="25" fillId="6" borderId="70" xfId="0" applyFont="1" applyFill="1" applyBorder="1" applyAlignment="1">
      <alignment horizontal="left" vertical="center"/>
    </xf>
    <xf numFmtId="0" fontId="25" fillId="6" borderId="0" xfId="0" applyFont="1" applyFill="1" applyBorder="1" applyAlignment="1">
      <alignment horizontal="left" vertical="center"/>
    </xf>
    <xf numFmtId="0" fontId="25" fillId="6" borderId="72" xfId="0" applyFont="1" applyFill="1" applyBorder="1" applyAlignment="1">
      <alignment horizontal="left" vertical="center"/>
    </xf>
    <xf numFmtId="0" fontId="25" fillId="6" borderId="85" xfId="0" applyFont="1" applyFill="1" applyBorder="1" applyAlignment="1">
      <alignment horizontal="center" vertical="center"/>
    </xf>
    <xf numFmtId="0" fontId="25" fillId="6" borderId="58" xfId="0" applyFont="1" applyFill="1" applyBorder="1" applyAlignment="1">
      <alignment horizontal="center" vertical="center"/>
    </xf>
    <xf numFmtId="0" fontId="25" fillId="6" borderId="68" xfId="0" applyFont="1" applyFill="1" applyBorder="1" applyAlignment="1">
      <alignment horizontal="center" vertical="center"/>
    </xf>
    <xf numFmtId="0" fontId="25" fillId="6" borderId="86" xfId="0" applyFont="1" applyFill="1" applyBorder="1" applyAlignment="1">
      <alignment horizontal="center" vertical="center"/>
    </xf>
    <xf numFmtId="0" fontId="39" fillId="6" borderId="70" xfId="0" applyFont="1" applyFill="1" applyBorder="1" applyAlignment="1">
      <alignment horizontal="center" vertical="center"/>
    </xf>
    <xf numFmtId="0" fontId="39" fillId="6" borderId="0" xfId="0" applyFont="1" applyFill="1" applyBorder="1" applyAlignment="1">
      <alignment horizontal="center" vertical="center"/>
    </xf>
    <xf numFmtId="0" fontId="39" fillId="6" borderId="72" xfId="0" applyFont="1" applyFill="1" applyBorder="1" applyAlignment="1">
      <alignment horizontal="center" vertical="center"/>
    </xf>
    <xf numFmtId="0" fontId="0" fillId="2" borderId="74" xfId="0" applyFill="1" applyBorder="1">
      <alignment vertical="center"/>
    </xf>
    <xf numFmtId="0" fontId="0" fillId="2" borderId="34" xfId="0" applyFill="1" applyBorder="1">
      <alignment vertical="center"/>
    </xf>
    <xf numFmtId="0" fontId="0" fillId="2" borderId="32" xfId="0" applyFill="1" applyBorder="1">
      <alignment vertical="center"/>
    </xf>
    <xf numFmtId="0" fontId="0" fillId="2" borderId="71" xfId="0" applyFill="1" applyBorder="1">
      <alignment vertical="center"/>
    </xf>
    <xf numFmtId="0" fontId="23" fillId="6" borderId="22" xfId="0" applyFont="1" applyFill="1" applyBorder="1" applyAlignment="1" applyProtection="1">
      <alignment horizontal="center" vertical="center"/>
    </xf>
    <xf numFmtId="3" fontId="0" fillId="6" borderId="0" xfId="3" applyNumberFormat="1" applyFont="1" applyFill="1" applyBorder="1">
      <alignment horizontal="center" vertical="center"/>
    </xf>
    <xf numFmtId="0" fontId="26" fillId="6" borderId="28" xfId="83" applyFont="1" applyFill="1" applyBorder="1" applyAlignment="1">
      <alignment horizontal="left" vertical="center"/>
    </xf>
    <xf numFmtId="3" fontId="0" fillId="14" borderId="22" xfId="20" applyFont="1" applyBorder="1">
      <alignment horizontal="right" vertical="center"/>
      <protection locked="0"/>
    </xf>
    <xf numFmtId="0" fontId="0" fillId="14" borderId="32"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3" borderId="34" xfId="3" applyNumberFormat="1" applyFont="1" applyBorder="1">
      <alignment horizontal="center" vertical="center"/>
    </xf>
    <xf numFmtId="0" fontId="0" fillId="6" borderId="72" xfId="0" applyFont="1" applyBorder="1">
      <alignment vertical="center"/>
    </xf>
    <xf numFmtId="0" fontId="0" fillId="2" borderId="76" xfId="0" applyFont="1" applyFill="1" applyBorder="1">
      <alignment vertical="center"/>
    </xf>
    <xf numFmtId="0" fontId="0" fillId="6" borderId="70" xfId="0" applyFont="1" applyFill="1" applyBorder="1" applyAlignment="1">
      <alignment vertical="center"/>
    </xf>
    <xf numFmtId="0" fontId="23" fillId="13" borderId="28" xfId="3" applyFont="1" applyBorder="1" applyAlignment="1" applyProtection="1">
      <alignment vertical="center" wrapText="1"/>
    </xf>
    <xf numFmtId="0" fontId="23" fillId="13" borderId="29" xfId="3" applyFont="1" applyBorder="1" applyAlignment="1" applyProtection="1">
      <alignment vertical="center" wrapText="1"/>
    </xf>
    <xf numFmtId="0" fontId="0" fillId="0" borderId="49" xfId="0" applyFont="1" applyFill="1" applyBorder="1" applyAlignment="1">
      <alignment horizontal="center" vertical="center" wrapText="1"/>
    </xf>
    <xf numFmtId="0" fontId="25" fillId="13" borderId="26" xfId="3" applyFont="1" applyBorder="1">
      <alignment horizontal="center" vertical="center"/>
    </xf>
    <xf numFmtId="0" fontId="25" fillId="13" borderId="27" xfId="3" applyFont="1" applyBorder="1">
      <alignment horizontal="center" vertical="center"/>
    </xf>
    <xf numFmtId="0" fontId="41" fillId="6" borderId="34" xfId="0" applyFont="1" applyBorder="1" applyAlignment="1">
      <alignment horizontal="left" vertical="center" wrapText="1"/>
    </xf>
    <xf numFmtId="3" fontId="23" fillId="41" borderId="21" xfId="20" applyFont="1" applyFill="1" applyBorder="1">
      <alignment horizontal="right" vertical="center"/>
      <protection locked="0"/>
    </xf>
    <xf numFmtId="3" fontId="23" fillId="41" borderId="38" xfId="20" applyFont="1" applyFill="1" applyBorder="1">
      <alignment horizontal="right" vertical="center"/>
      <protection locked="0"/>
    </xf>
    <xf numFmtId="3" fontId="23" fillId="41" borderId="40" xfId="20" applyFont="1" applyFill="1" applyBorder="1">
      <alignment horizontal="right" vertical="center"/>
      <protection locked="0"/>
    </xf>
    <xf numFmtId="0" fontId="23" fillId="6" borderId="22" xfId="0" applyFont="1" applyFill="1" applyBorder="1" applyAlignment="1" applyProtection="1">
      <alignment horizontal="center" vertical="center"/>
    </xf>
    <xf numFmtId="3" fontId="23" fillId="43" borderId="83" xfId="6" applyFont="1" applyBorder="1">
      <alignment horizontal="right" vertical="center"/>
    </xf>
    <xf numFmtId="3" fontId="26" fillId="6" borderId="26" xfId="1" applyBorder="1" applyAlignment="1" applyProtection="1">
      <alignment horizontal="center" vertical="center"/>
    </xf>
    <xf numFmtId="0" fontId="0" fillId="2" borderId="44" xfId="0" applyFont="1" applyFill="1" applyBorder="1" applyAlignment="1">
      <alignment horizontal="left" vertical="center"/>
    </xf>
    <xf numFmtId="0" fontId="0" fillId="14" borderId="21" xfId="26" applyFont="1" applyBorder="1">
      <alignment horizontal="center" vertical="center" wrapText="1"/>
      <protection locked="0"/>
    </xf>
    <xf numFmtId="0" fontId="0" fillId="6" borderId="29" xfId="0" applyBorder="1">
      <alignment vertical="center"/>
    </xf>
    <xf numFmtId="0" fontId="30" fillId="6" borderId="88" xfId="116" applyFont="1" applyFill="1" applyBorder="1" applyAlignment="1" applyProtection="1">
      <alignment horizontal="left" vertical="center"/>
    </xf>
    <xf numFmtId="0" fontId="21" fillId="51" borderId="94" xfId="0" applyFont="1" applyFill="1" applyBorder="1" applyAlignment="1" applyProtection="1"/>
    <xf numFmtId="0" fontId="23" fillId="51" borderId="76" xfId="0" applyFont="1" applyFill="1" applyBorder="1">
      <alignment vertical="center"/>
    </xf>
    <xf numFmtId="0" fontId="0" fillId="2" borderId="70" xfId="0" applyFont="1" applyFill="1" applyBorder="1">
      <alignment vertical="center"/>
    </xf>
    <xf numFmtId="0" fontId="21" fillId="2" borderId="88" xfId="0" applyFont="1" applyFill="1" applyBorder="1" applyAlignment="1" applyProtection="1"/>
    <xf numFmtId="0" fontId="23" fillId="2" borderId="88" xfId="0" applyFont="1" applyFill="1" applyBorder="1">
      <alignment vertical="center"/>
    </xf>
    <xf numFmtId="0" fontId="39" fillId="6" borderId="76" xfId="0" applyFont="1" applyBorder="1" applyAlignment="1">
      <alignment horizontal="left" vertical="center" wrapText="1"/>
    </xf>
    <xf numFmtId="0" fontId="39" fillId="6" borderId="86" xfId="0" applyFont="1" applyBorder="1" applyAlignment="1">
      <alignment horizontal="center" vertical="center" wrapText="1"/>
    </xf>
    <xf numFmtId="0" fontId="0" fillId="2" borderId="88" xfId="0" applyFill="1" applyBorder="1">
      <alignment vertical="center"/>
    </xf>
    <xf numFmtId="0" fontId="0" fillId="2" borderId="77" xfId="0" applyFill="1" applyBorder="1">
      <alignment vertical="center"/>
    </xf>
    <xf numFmtId="0" fontId="25" fillId="6" borderId="76" xfId="0" applyFont="1" applyBorder="1" applyAlignment="1">
      <alignment vertical="center" wrapText="1"/>
    </xf>
    <xf numFmtId="0" fontId="0" fillId="2" borderId="93" xfId="0" applyFill="1" applyBorder="1">
      <alignment vertical="center"/>
    </xf>
    <xf numFmtId="0" fontId="0" fillId="2" borderId="72" xfId="0" applyFill="1" applyBorder="1" applyAlignment="1">
      <alignment horizontal="center" vertical="center"/>
    </xf>
    <xf numFmtId="0" fontId="0" fillId="6" borderId="72" xfId="0" applyFont="1" applyFill="1" applyBorder="1" applyAlignment="1">
      <alignment horizontal="center"/>
    </xf>
    <xf numFmtId="0" fontId="39" fillId="6" borderId="76" xfId="0" applyFont="1" applyBorder="1" applyAlignment="1">
      <alignment horizontal="center" vertical="center" wrapText="1"/>
    </xf>
    <xf numFmtId="0" fontId="0" fillId="2" borderId="77" xfId="0" applyFill="1" applyBorder="1" applyAlignment="1">
      <alignment horizontal="center" vertical="center"/>
    </xf>
    <xf numFmtId="0" fontId="0" fillId="6" borderId="76" xfId="0" applyFont="1" applyFill="1" applyBorder="1" applyAlignment="1">
      <alignment horizontal="center"/>
    </xf>
    <xf numFmtId="0" fontId="33" fillId="6" borderId="70" xfId="0" applyFont="1" applyFill="1" applyBorder="1" applyAlignment="1" applyProtection="1">
      <alignment horizontal="left"/>
    </xf>
    <xf numFmtId="0" fontId="33" fillId="6" borderId="70" xfId="0" applyFont="1" applyFill="1" applyBorder="1" applyAlignment="1" applyProtection="1">
      <alignment vertical="center"/>
    </xf>
    <xf numFmtId="0" fontId="33" fillId="6" borderId="70" xfId="0" applyFont="1" applyFill="1" applyBorder="1" applyAlignment="1">
      <alignment vertical="center"/>
    </xf>
    <xf numFmtId="0" fontId="33" fillId="6" borderId="70" xfId="0" applyFont="1" applyBorder="1" applyAlignment="1">
      <alignment vertical="center"/>
    </xf>
    <xf numFmtId="0" fontId="0" fillId="6" borderId="70" xfId="0" applyFont="1" applyFill="1" applyBorder="1" applyAlignment="1" applyProtection="1">
      <alignment horizontal="left" vertical="center"/>
    </xf>
    <xf numFmtId="0" fontId="0" fillId="6" borderId="70" xfId="0" applyFont="1" applyFill="1" applyBorder="1" applyAlignment="1" applyProtection="1">
      <alignment vertical="center"/>
    </xf>
    <xf numFmtId="0" fontId="0" fillId="6" borderId="93" xfId="0" applyFont="1" applyFill="1" applyBorder="1" applyAlignment="1" applyProtection="1">
      <alignment vertical="center"/>
    </xf>
    <xf numFmtId="0" fontId="45" fillId="2" borderId="93" xfId="0" applyFont="1" applyFill="1" applyBorder="1" applyAlignment="1">
      <alignment vertical="center"/>
    </xf>
    <xf numFmtId="0" fontId="23" fillId="6" borderId="93" xfId="0" applyFont="1" applyFill="1" applyBorder="1" applyAlignment="1" applyProtection="1">
      <alignment horizontal="left" vertical="center"/>
    </xf>
    <xf numFmtId="170" fontId="23" fillId="42" borderId="74" xfId="13" applyFont="1" applyBorder="1">
      <alignment vertical="center"/>
      <protection locked="0"/>
    </xf>
    <xf numFmtId="170" fontId="23" fillId="42" borderId="34" xfId="13" applyFont="1" applyBorder="1">
      <alignment vertical="center"/>
      <protection locked="0"/>
    </xf>
    <xf numFmtId="0" fontId="25" fillId="6" borderId="0" xfId="0" applyFont="1" applyFill="1" applyBorder="1" applyAlignment="1">
      <alignment wrapText="1"/>
    </xf>
    <xf numFmtId="0" fontId="25" fillId="6" borderId="0" xfId="0" applyFont="1" applyFill="1" applyBorder="1" applyAlignment="1" applyProtection="1">
      <alignment wrapText="1"/>
    </xf>
    <xf numFmtId="0" fontId="21" fillId="6" borderId="0" xfId="0" applyFont="1" applyFill="1" applyBorder="1" applyAlignment="1" applyProtection="1">
      <alignment vertical="top"/>
    </xf>
    <xf numFmtId="0" fontId="23" fillId="13" borderId="116" xfId="3" applyFont="1" applyBorder="1" applyAlignment="1" applyProtection="1">
      <alignment vertical="center" wrapText="1"/>
    </xf>
    <xf numFmtId="0" fontId="23" fillId="13" borderId="35" xfId="3" applyFont="1" applyBorder="1" applyAlignment="1" applyProtection="1">
      <alignment vertical="center" wrapText="1"/>
    </xf>
    <xf numFmtId="0" fontId="21" fillId="6" borderId="0" xfId="0" applyFont="1" applyFill="1" applyBorder="1" applyAlignment="1" applyProtection="1">
      <alignment vertical="center" wrapText="1"/>
    </xf>
    <xf numFmtId="0" fontId="23" fillId="6" borderId="0" xfId="3" applyFont="1" applyFill="1" applyBorder="1" applyAlignment="1" applyProtection="1">
      <alignment horizontal="center" vertical="center" wrapText="1"/>
    </xf>
    <xf numFmtId="0" fontId="23" fillId="6" borderId="119" xfId="0" applyFont="1" applyFill="1" applyBorder="1" applyAlignment="1">
      <alignment vertical="center"/>
    </xf>
    <xf numFmtId="0" fontId="0" fillId="6" borderId="0" xfId="0" applyFont="1" applyFill="1" applyBorder="1" applyAlignment="1" applyProtection="1">
      <alignment horizontal="left" vertical="center"/>
    </xf>
    <xf numFmtId="0" fontId="0" fillId="6" borderId="119" xfId="0" applyFont="1" applyFill="1" applyBorder="1" applyAlignment="1">
      <alignment vertical="center"/>
    </xf>
    <xf numFmtId="0" fontId="30" fillId="6" borderId="125" xfId="116" applyFill="1" applyBorder="1" applyAlignment="1">
      <alignment vertical="center"/>
    </xf>
    <xf numFmtId="0" fontId="23" fillId="6" borderId="119" xfId="0" applyFont="1" applyFill="1" applyBorder="1">
      <alignment vertical="center"/>
    </xf>
    <xf numFmtId="3" fontId="23" fillId="41" borderId="126" xfId="11" applyFont="1" applyBorder="1">
      <alignment horizontal="right" vertical="center"/>
      <protection locked="0"/>
    </xf>
    <xf numFmtId="0" fontId="30" fillId="6" borderId="119" xfId="116" applyFill="1" applyBorder="1" applyAlignment="1">
      <alignment vertical="center"/>
    </xf>
    <xf numFmtId="0" fontId="23" fillId="6" borderId="127" xfId="3"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xf>
    <xf numFmtId="0" fontId="23" fillId="6" borderId="127" xfId="0" applyFont="1" applyFill="1" applyBorder="1" applyAlignment="1">
      <alignment vertical="center"/>
    </xf>
    <xf numFmtId="0" fontId="0" fillId="2" borderId="127" xfId="0" applyFill="1" applyBorder="1">
      <alignment vertical="center"/>
    </xf>
    <xf numFmtId="0" fontId="23" fillId="6" borderId="119" xfId="0" applyFont="1" applyFill="1" applyBorder="1" applyProtection="1">
      <alignment vertical="center"/>
    </xf>
    <xf numFmtId="0" fontId="24" fillId="6" borderId="0" xfId="0" applyFont="1" applyFill="1" applyBorder="1" applyAlignment="1" applyProtection="1"/>
    <xf numFmtId="0" fontId="23" fillId="6" borderId="0" xfId="0" applyFont="1" applyFill="1" applyBorder="1" applyAlignment="1" applyProtection="1"/>
    <xf numFmtId="0" fontId="0" fillId="6" borderId="119" xfId="0" applyFill="1" applyBorder="1">
      <alignment vertical="center"/>
    </xf>
    <xf numFmtId="0" fontId="41" fillId="49" borderId="85" xfId="3" applyFont="1" applyFill="1" applyBorder="1">
      <alignment horizontal="center" vertical="center"/>
    </xf>
    <xf numFmtId="0" fontId="41" fillId="49" borderId="86" xfId="3" applyFont="1" applyFill="1" applyBorder="1">
      <alignment horizontal="center" vertical="center"/>
    </xf>
    <xf numFmtId="0" fontId="24" fillId="6" borderId="119" xfId="0" applyFont="1" applyFill="1" applyBorder="1" applyAlignment="1" applyProtection="1">
      <alignment vertical="center"/>
    </xf>
    <xf numFmtId="0" fontId="0" fillId="6" borderId="119" xfId="0" applyFill="1" applyBorder="1" applyAlignment="1">
      <alignment vertical="center"/>
    </xf>
    <xf numFmtId="0" fontId="21" fillId="6" borderId="130" xfId="0" applyFont="1" applyFill="1" applyBorder="1" applyAlignment="1">
      <alignment vertical="center"/>
    </xf>
    <xf numFmtId="0" fontId="25" fillId="6" borderId="130" xfId="0" applyFont="1" applyFill="1" applyBorder="1" applyAlignment="1">
      <alignment vertical="center"/>
    </xf>
    <xf numFmtId="0" fontId="23" fillId="6" borderId="119" xfId="114" applyFont="1" applyFill="1" applyBorder="1" applyAlignment="1">
      <alignment vertical="center"/>
    </xf>
    <xf numFmtId="0" fontId="25" fillId="6" borderId="132" xfId="0" applyFont="1" applyFill="1" applyBorder="1" applyAlignment="1">
      <alignment horizontal="center" wrapText="1"/>
    </xf>
    <xf numFmtId="0" fontId="23" fillId="6" borderId="134" xfId="0" applyFont="1" applyFill="1" applyBorder="1" applyAlignment="1">
      <alignment vertical="center"/>
    </xf>
    <xf numFmtId="0" fontId="23" fillId="6" borderId="131" xfId="0" applyFont="1" applyFill="1" applyBorder="1" applyAlignment="1" applyProtection="1">
      <alignment horizontal="center" vertical="center" wrapText="1"/>
    </xf>
    <xf numFmtId="0" fontId="23" fillId="6" borderId="131" xfId="0" applyFont="1" applyFill="1" applyBorder="1" applyAlignment="1">
      <alignment horizontal="right" vertical="center"/>
    </xf>
    <xf numFmtId="0" fontId="23" fillId="6" borderId="131" xfId="0" applyFont="1" applyFill="1" applyBorder="1" applyAlignment="1">
      <alignment vertical="center"/>
    </xf>
    <xf numFmtId="0" fontId="21" fillId="6" borderId="137" xfId="0" applyFont="1" applyFill="1" applyBorder="1" applyAlignment="1">
      <alignment vertical="center"/>
    </xf>
    <xf numFmtId="0" fontId="25" fillId="6" borderId="137" xfId="0" applyFont="1" applyFill="1" applyBorder="1" applyAlignment="1">
      <alignment vertical="center"/>
    </xf>
    <xf numFmtId="171" fontId="23" fillId="6" borderId="119" xfId="53" applyFont="1" applyFill="1" applyBorder="1">
      <alignment horizontal="right" vertical="center"/>
    </xf>
    <xf numFmtId="0" fontId="23" fillId="6" borderId="137" xfId="3" applyFont="1" applyFill="1" applyBorder="1" applyAlignment="1" applyProtection="1">
      <alignment horizontal="center" vertical="center" wrapText="1"/>
    </xf>
    <xf numFmtId="3" fontId="23" fillId="13" borderId="142" xfId="3" applyNumberFormat="1" applyFont="1" applyBorder="1">
      <alignment horizontal="center" vertical="center"/>
    </xf>
    <xf numFmtId="3" fontId="23" fillId="13" borderId="145" xfId="3" applyNumberFormat="1" applyFont="1" applyBorder="1">
      <alignment horizontal="center" vertical="center"/>
    </xf>
    <xf numFmtId="0" fontId="25" fillId="6" borderId="119" xfId="0" applyFont="1" applyFill="1" applyBorder="1" applyAlignment="1" applyProtection="1">
      <alignment horizontal="left" vertical="center"/>
    </xf>
    <xf numFmtId="0" fontId="0" fillId="6" borderId="118" xfId="0" applyFont="1" applyFill="1" applyBorder="1" applyAlignment="1" applyProtection="1">
      <alignment horizontal="left" vertical="center" indent="1"/>
    </xf>
    <xf numFmtId="0" fontId="0" fillId="2" borderId="149" xfId="0" applyFill="1" applyBorder="1" applyAlignment="1">
      <alignment horizontal="left" vertical="center" indent="2"/>
    </xf>
    <xf numFmtId="0" fontId="0" fillId="2" borderId="148" xfId="0" applyFill="1" applyBorder="1" applyAlignment="1">
      <alignment horizontal="left" vertical="center" indent="2"/>
    </xf>
    <xf numFmtId="0" fontId="0" fillId="2" borderId="28" xfId="0" applyFill="1" applyBorder="1" applyAlignment="1">
      <alignment horizontal="left" vertical="center" indent="4"/>
    </xf>
    <xf numFmtId="0" fontId="0" fillId="2" borderId="28" xfId="0" applyFill="1" applyBorder="1" applyAlignment="1">
      <alignment horizontal="left" vertical="center" indent="2"/>
    </xf>
    <xf numFmtId="0" fontId="0" fillId="2" borderId="150" xfId="0" applyFill="1" applyBorder="1" applyAlignment="1">
      <alignment horizontal="left" vertical="center" indent="2"/>
    </xf>
    <xf numFmtId="0" fontId="0" fillId="6" borderId="138" xfId="0" applyFont="1" applyFill="1" applyBorder="1">
      <alignment vertical="center"/>
    </xf>
    <xf numFmtId="0" fontId="25" fillId="6" borderId="151" xfId="0" applyFont="1" applyFill="1" applyBorder="1" applyAlignment="1" applyProtection="1">
      <alignment horizontal="center" wrapText="1"/>
    </xf>
    <xf numFmtId="0" fontId="25" fillId="13" borderId="151" xfId="3" applyFont="1" applyBorder="1" applyAlignment="1">
      <alignment horizontal="center" vertical="center"/>
    </xf>
    <xf numFmtId="0" fontId="23" fillId="6" borderId="23" xfId="0" applyNumberFormat="1" applyFont="1" applyBorder="1">
      <alignment vertical="center"/>
    </xf>
    <xf numFmtId="3" fontId="23" fillId="13" borderId="138" xfId="3" applyNumberFormat="1" applyFont="1" applyBorder="1">
      <alignment horizontal="center" vertical="center"/>
    </xf>
    <xf numFmtId="0" fontId="23" fillId="6" borderId="137" xfId="0" applyFont="1" applyFill="1" applyBorder="1" applyAlignment="1" applyProtection="1">
      <alignment horizontal="center" vertical="center"/>
    </xf>
    <xf numFmtId="0" fontId="25" fillId="6" borderId="138" xfId="0" applyFont="1" applyFill="1" applyBorder="1">
      <alignment vertical="center"/>
    </xf>
    <xf numFmtId="0" fontId="23" fillId="6" borderId="137" xfId="0" applyFont="1" applyFill="1" applyBorder="1">
      <alignment vertical="center"/>
    </xf>
    <xf numFmtId="0" fontId="0" fillId="6" borderId="137" xfId="0" applyFill="1" applyBorder="1">
      <alignment vertical="center"/>
    </xf>
    <xf numFmtId="0" fontId="24" fillId="6" borderId="152" xfId="0" applyFont="1" applyFill="1" applyBorder="1" applyAlignment="1" applyProtection="1">
      <alignment horizontal="left" vertical="center"/>
    </xf>
    <xf numFmtId="0" fontId="23" fillId="6" borderId="137" xfId="0" applyFont="1" applyFill="1" applyBorder="1" applyAlignment="1" applyProtection="1">
      <alignment horizontal="left"/>
    </xf>
    <xf numFmtId="0" fontId="23" fillId="6" borderId="137" xfId="0" applyFont="1" applyFill="1" applyBorder="1" applyProtection="1">
      <alignment vertical="center"/>
    </xf>
    <xf numFmtId="0" fontId="0" fillId="6" borderId="37" xfId="0" applyFont="1" applyFill="1" applyBorder="1" applyAlignment="1" applyProtection="1">
      <alignment horizontal="left" vertical="center" indent="2"/>
    </xf>
    <xf numFmtId="0" fontId="0" fillId="6" borderId="0" xfId="0" applyFont="1" applyFill="1" applyBorder="1" applyAlignment="1" applyProtection="1">
      <alignment vertical="center" wrapText="1"/>
    </xf>
    <xf numFmtId="0" fontId="0" fillId="6" borderId="127" xfId="0" applyFill="1" applyBorder="1">
      <alignment vertical="center"/>
    </xf>
    <xf numFmtId="0" fontId="0" fillId="6" borderId="29" xfId="0" applyFont="1" applyFill="1" applyBorder="1" applyAlignment="1" applyProtection="1">
      <alignment horizontal="left" vertical="center"/>
    </xf>
    <xf numFmtId="0" fontId="24" fillId="6" borderId="119" xfId="0" applyFont="1" applyFill="1" applyBorder="1" applyAlignment="1" applyProtection="1">
      <alignment horizontal="left" vertical="center"/>
    </xf>
    <xf numFmtId="0" fontId="23" fillId="6" borderId="0" xfId="0" applyFont="1" applyFill="1" applyBorder="1" applyAlignment="1" applyProtection="1">
      <alignment horizontal="left"/>
    </xf>
    <xf numFmtId="0" fontId="42" fillId="6" borderId="0" xfId="0" applyFont="1" applyFill="1" applyBorder="1" applyAlignment="1" applyProtection="1">
      <alignment vertical="center"/>
    </xf>
    <xf numFmtId="0" fontId="0" fillId="6" borderId="138" xfId="0" applyFont="1" applyFill="1" applyBorder="1" applyAlignment="1" applyProtection="1">
      <alignment horizontal="left" vertical="center"/>
    </xf>
    <xf numFmtId="0" fontId="37" fillId="6" borderId="0" xfId="0" applyFont="1" applyFill="1" applyBorder="1">
      <alignment vertical="center"/>
    </xf>
    <xf numFmtId="0" fontId="37" fillId="6" borderId="0" xfId="0" applyFont="1" applyFill="1" applyBorder="1" applyAlignment="1" applyProtection="1">
      <alignment horizontal="left" vertical="center"/>
    </xf>
    <xf numFmtId="0" fontId="23" fillId="6" borderId="154" xfId="0" applyFont="1" applyFill="1" applyBorder="1" applyAlignment="1" applyProtection="1">
      <alignment horizontal="left" vertical="center"/>
    </xf>
    <xf numFmtId="3" fontId="23" fillId="41" borderId="26" xfId="11" applyNumberFormat="1" applyFont="1" applyBorder="1" applyAlignment="1" applyProtection="1">
      <alignment horizontal="right" vertical="center"/>
      <protection locked="0"/>
    </xf>
    <xf numFmtId="3" fontId="23" fillId="41" borderId="21" xfId="11" applyNumberFormat="1" applyFont="1" applyFill="1" applyBorder="1" applyAlignment="1" applyProtection="1">
      <alignment horizontal="right" vertical="center"/>
      <protection locked="0"/>
    </xf>
    <xf numFmtId="3" fontId="23" fillId="41" borderId="34" xfId="11" applyNumberFormat="1" applyFont="1" applyBorder="1" applyAlignment="1" applyProtection="1">
      <alignment horizontal="right" vertical="center"/>
      <protection locked="0"/>
    </xf>
    <xf numFmtId="3" fontId="23" fillId="41" borderId="21" xfId="11" applyNumberFormat="1" applyFont="1" applyBorder="1" applyAlignment="1" applyProtection="1">
      <alignment horizontal="right" vertical="center"/>
      <protection locked="0"/>
    </xf>
    <xf numFmtId="3" fontId="23" fillId="41" borderId="27" xfId="11" applyNumberFormat="1" applyFont="1" applyBorder="1" applyAlignment="1" applyProtection="1">
      <alignment horizontal="right" vertical="center"/>
      <protection locked="0"/>
    </xf>
    <xf numFmtId="3" fontId="23" fillId="41" borderId="22" xfId="11" applyNumberFormat="1" applyFont="1" applyBorder="1" applyAlignment="1" applyProtection="1">
      <alignment horizontal="right" vertical="center"/>
      <protection locked="0"/>
    </xf>
    <xf numFmtId="0" fontId="64" fillId="6" borderId="119" xfId="0" applyFont="1" applyFill="1" applyBorder="1" applyAlignment="1" applyProtection="1">
      <alignment horizontal="center" vertical="center" wrapText="1"/>
    </xf>
    <xf numFmtId="0" fontId="41" fillId="6" borderId="0" xfId="0" applyFont="1" applyFill="1" applyBorder="1" applyAlignment="1">
      <alignment horizontal="center" vertical="center" wrapText="1"/>
    </xf>
    <xf numFmtId="0" fontId="41" fillId="6" borderId="119" xfId="0" applyFont="1" applyFill="1" applyBorder="1" applyAlignment="1" applyProtection="1">
      <alignment horizontal="center" vertical="center" wrapText="1"/>
    </xf>
    <xf numFmtId="0" fontId="39" fillId="6" borderId="119" xfId="0" applyFont="1" applyFill="1" applyBorder="1" applyAlignment="1" applyProtection="1">
      <alignment horizontal="center" vertical="center"/>
    </xf>
    <xf numFmtId="0" fontId="41" fillId="6" borderId="0" xfId="0" applyFont="1" applyFill="1" applyBorder="1" applyAlignment="1">
      <alignment horizontal="center" vertical="center"/>
    </xf>
    <xf numFmtId="0" fontId="23" fillId="6" borderId="153" xfId="0" applyFont="1" applyFill="1" applyBorder="1" applyAlignment="1" applyProtection="1">
      <alignment horizontal="left" vertical="center"/>
    </xf>
    <xf numFmtId="3" fontId="23" fillId="41" borderId="60" xfId="11" applyNumberFormat="1" applyFont="1" applyBorder="1" applyAlignment="1" applyProtection="1">
      <alignment horizontal="right" vertical="center"/>
      <protection locked="0"/>
    </xf>
    <xf numFmtId="3" fontId="23" fillId="41" borderId="23" xfId="11" applyNumberFormat="1" applyFont="1" applyBorder="1" applyAlignment="1" applyProtection="1">
      <alignment horizontal="right" vertical="center"/>
      <protection locked="0"/>
    </xf>
    <xf numFmtId="3" fontId="23" fillId="41" borderId="61" xfId="11" applyNumberFormat="1" applyFont="1" applyBorder="1" applyAlignment="1" applyProtection="1">
      <alignment horizontal="right" vertical="center"/>
      <protection locked="0"/>
    </xf>
    <xf numFmtId="3" fontId="23" fillId="41" borderId="122" xfId="11" applyNumberFormat="1" applyFont="1" applyBorder="1" applyAlignment="1" applyProtection="1">
      <alignment horizontal="right" vertical="center"/>
      <protection locked="0"/>
    </xf>
    <xf numFmtId="3" fontId="23" fillId="41" borderId="165" xfId="11" applyNumberFormat="1" applyFont="1" applyBorder="1" applyAlignment="1" applyProtection="1">
      <alignment horizontal="right" vertical="center"/>
      <protection locked="0"/>
    </xf>
    <xf numFmtId="3" fontId="23" fillId="41" borderId="166" xfId="11" applyNumberFormat="1" applyFont="1" applyBorder="1" applyAlignment="1" applyProtection="1">
      <alignment horizontal="right" vertical="center"/>
      <protection locked="0"/>
    </xf>
    <xf numFmtId="3" fontId="23" fillId="41" borderId="53" xfId="11" applyNumberFormat="1" applyFont="1" applyBorder="1" applyAlignment="1" applyProtection="1">
      <alignment horizontal="right" vertical="center"/>
      <protection locked="0"/>
    </xf>
    <xf numFmtId="3" fontId="23" fillId="41" borderId="167" xfId="11" applyNumberFormat="1" applyFont="1" applyBorder="1" applyAlignment="1" applyProtection="1">
      <alignment horizontal="right" vertical="center"/>
      <protection locked="0"/>
    </xf>
    <xf numFmtId="3" fontId="23" fillId="41" borderId="120" xfId="11" applyNumberFormat="1" applyFont="1" applyBorder="1" applyAlignment="1" applyProtection="1">
      <alignment horizontal="right" vertical="center"/>
      <protection locked="0"/>
    </xf>
    <xf numFmtId="3" fontId="23" fillId="41" borderId="168" xfId="11" applyNumberFormat="1" applyFont="1" applyBorder="1" applyAlignment="1" applyProtection="1">
      <alignment horizontal="right" vertical="center"/>
      <protection locked="0"/>
    </xf>
    <xf numFmtId="3" fontId="23" fillId="41" borderId="32" xfId="11" applyNumberFormat="1" applyFont="1" applyBorder="1" applyAlignment="1" applyProtection="1">
      <alignment horizontal="right" vertical="center"/>
      <protection locked="0"/>
    </xf>
    <xf numFmtId="3" fontId="23" fillId="41" borderId="57" xfId="11" applyNumberFormat="1" applyFont="1" applyBorder="1" applyAlignment="1" applyProtection="1">
      <alignment horizontal="right" vertical="center"/>
      <protection locked="0"/>
    </xf>
    <xf numFmtId="3" fontId="23" fillId="41" borderId="54" xfId="11" applyNumberFormat="1" applyFont="1" applyBorder="1" applyAlignment="1" applyProtection="1">
      <alignment horizontal="right" vertical="center"/>
      <protection locked="0"/>
    </xf>
    <xf numFmtId="3" fontId="23" fillId="41" borderId="159" xfId="11" applyNumberFormat="1" applyFont="1" applyBorder="1" applyAlignment="1" applyProtection="1">
      <alignment horizontal="right" vertical="center"/>
      <protection locked="0"/>
    </xf>
    <xf numFmtId="3" fontId="23" fillId="41" borderId="123" xfId="11" applyNumberFormat="1" applyFont="1" applyBorder="1" applyAlignment="1" applyProtection="1">
      <alignment horizontal="right" vertical="center"/>
      <protection locked="0"/>
    </xf>
    <xf numFmtId="3" fontId="23" fillId="41" borderId="160" xfId="11" applyNumberFormat="1" applyFont="1" applyBorder="1" applyAlignment="1" applyProtection="1">
      <alignment horizontal="right" vertical="center"/>
      <protection locked="0"/>
    </xf>
    <xf numFmtId="3" fontId="23" fillId="41" borderId="169" xfId="11" applyNumberFormat="1" applyFont="1" applyBorder="1" applyAlignment="1" applyProtection="1">
      <alignment horizontal="right" vertical="center"/>
      <protection locked="0"/>
    </xf>
    <xf numFmtId="3" fontId="23" fillId="41" borderId="170" xfId="11" applyNumberFormat="1" applyFont="1" applyBorder="1" applyAlignment="1" applyProtection="1">
      <alignment horizontal="right" vertical="center"/>
      <protection locked="0"/>
    </xf>
    <xf numFmtId="0" fontId="23" fillId="6" borderId="119" xfId="0" applyFont="1" applyFill="1" applyBorder="1" applyAlignment="1" applyProtection="1">
      <alignment vertical="center"/>
    </xf>
    <xf numFmtId="0" fontId="23" fillId="6" borderId="137" xfId="0" applyFont="1" applyFill="1" applyBorder="1" applyAlignment="1">
      <alignment vertical="center"/>
    </xf>
    <xf numFmtId="0" fontId="0" fillId="6" borderId="37" xfId="0" applyFont="1" applyFill="1" applyBorder="1" applyAlignment="1" applyProtection="1">
      <alignment horizontal="left" vertical="center" indent="1"/>
    </xf>
    <xf numFmtId="3" fontId="23" fillId="41" borderId="40" xfId="11" applyNumberFormat="1" applyFont="1" applyBorder="1" applyAlignment="1" applyProtection="1">
      <alignment horizontal="right" vertical="center"/>
      <protection locked="0"/>
    </xf>
    <xf numFmtId="0" fontId="0" fillId="6" borderId="29" xfId="0" applyFont="1" applyFill="1" applyBorder="1" applyAlignment="1" applyProtection="1">
      <alignment horizontal="left" vertical="center" indent="2"/>
    </xf>
    <xf numFmtId="3" fontId="23" fillId="41" borderId="67" xfId="11" applyNumberFormat="1" applyFont="1" applyBorder="1" applyAlignment="1" applyProtection="1">
      <alignment horizontal="right" vertical="center"/>
      <protection locked="0"/>
    </xf>
    <xf numFmtId="0" fontId="0" fillId="6" borderId="0" xfId="0" applyFill="1" applyBorder="1" applyAlignment="1">
      <alignment horizontal="center" vertical="center"/>
    </xf>
    <xf numFmtId="0" fontId="37" fillId="6" borderId="0" xfId="0" applyFont="1" applyFill="1" applyBorder="1" applyAlignment="1">
      <alignment horizontal="center" vertical="center"/>
    </xf>
    <xf numFmtId="0" fontId="41" fillId="6" borderId="119" xfId="0" applyFont="1" applyFill="1" applyBorder="1" applyAlignment="1">
      <alignment horizontal="center" vertical="center" wrapText="1"/>
    </xf>
    <xf numFmtId="0" fontId="41" fillId="6" borderId="119" xfId="0" applyFont="1" applyFill="1" applyBorder="1" applyAlignment="1">
      <alignment horizontal="center" vertical="center"/>
    </xf>
    <xf numFmtId="0" fontId="39" fillId="0" borderId="159" xfId="0" applyFont="1" applyFill="1" applyBorder="1" applyAlignment="1" applyProtection="1">
      <alignment horizontal="center" vertical="center" wrapText="1"/>
    </xf>
    <xf numFmtId="0" fontId="39" fillId="0" borderId="123" xfId="0" applyFont="1" applyFill="1" applyBorder="1" applyAlignment="1" applyProtection="1">
      <alignment horizontal="center" vertical="center" wrapText="1"/>
    </xf>
    <xf numFmtId="0" fontId="39" fillId="0" borderId="160" xfId="0" applyFont="1" applyFill="1" applyBorder="1" applyAlignment="1" applyProtection="1">
      <alignment horizontal="center" vertical="center" wrapText="1"/>
    </xf>
    <xf numFmtId="3" fontId="23" fillId="41" borderId="35" xfId="11" applyNumberFormat="1" applyFont="1" applyBorder="1" applyAlignment="1" applyProtection="1">
      <alignment horizontal="right" vertical="center"/>
      <protection locked="0"/>
    </xf>
    <xf numFmtId="3" fontId="23" fillId="41" borderId="38" xfId="11" applyNumberFormat="1" applyFont="1" applyBorder="1" applyAlignment="1" applyProtection="1">
      <alignment horizontal="right" vertical="center"/>
      <protection locked="0"/>
    </xf>
    <xf numFmtId="3" fontId="23" fillId="41" borderId="175" xfId="11" applyNumberFormat="1" applyFont="1" applyBorder="1" applyAlignment="1" applyProtection="1">
      <alignment horizontal="right" vertical="center"/>
      <protection locked="0"/>
    </xf>
    <xf numFmtId="3" fontId="23" fillId="41" borderId="62" xfId="11" applyNumberFormat="1" applyFont="1" applyBorder="1" applyAlignment="1" applyProtection="1">
      <alignment horizontal="right" vertical="center"/>
      <protection locked="0"/>
    </xf>
    <xf numFmtId="3" fontId="23" fillId="41" borderId="178" xfId="11" applyNumberFormat="1" applyFont="1" applyBorder="1" applyAlignment="1" applyProtection="1">
      <alignment horizontal="right" vertical="center"/>
      <protection locked="0"/>
    </xf>
    <xf numFmtId="3" fontId="23" fillId="41" borderId="44" xfId="11" applyFont="1" applyBorder="1" applyAlignment="1" applyProtection="1">
      <alignment horizontal="right" vertical="center"/>
      <protection locked="0"/>
    </xf>
    <xf numFmtId="3" fontId="23" fillId="41" borderId="122" xfId="11" applyFont="1" applyBorder="1" applyAlignment="1" applyProtection="1">
      <alignment horizontal="right" vertical="center"/>
      <protection locked="0"/>
    </xf>
    <xf numFmtId="3" fontId="23" fillId="41" borderId="165" xfId="11" applyFont="1" applyBorder="1" applyAlignment="1" applyProtection="1">
      <alignment horizontal="right" vertical="center"/>
      <protection locked="0"/>
    </xf>
    <xf numFmtId="3" fontId="23" fillId="41" borderId="167" xfId="11" applyFont="1" applyBorder="1" applyAlignment="1" applyProtection="1">
      <alignment horizontal="right" vertical="center"/>
      <protection locked="0"/>
    </xf>
    <xf numFmtId="3" fontId="23" fillId="41" borderId="120" xfId="11" applyFont="1" applyBorder="1" applyAlignment="1" applyProtection="1">
      <alignment horizontal="right" vertical="center"/>
      <protection locked="0"/>
    </xf>
    <xf numFmtId="3" fontId="23" fillId="41" borderId="168" xfId="11" applyFont="1" applyBorder="1" applyAlignment="1" applyProtection="1">
      <alignment horizontal="right" vertical="center"/>
      <protection locked="0"/>
    </xf>
    <xf numFmtId="3" fontId="23" fillId="41" borderId="26" xfId="11" applyFont="1" applyBorder="1" applyAlignment="1" applyProtection="1">
      <alignment horizontal="right" vertical="center"/>
      <protection locked="0"/>
    </xf>
    <xf numFmtId="3" fontId="23" fillId="41" borderId="27" xfId="11" applyFont="1" applyBorder="1" applyAlignment="1" applyProtection="1">
      <alignment horizontal="right" vertical="center"/>
      <protection locked="0"/>
    </xf>
    <xf numFmtId="3" fontId="23" fillId="41" borderId="178" xfId="11" applyFont="1" applyBorder="1" applyAlignment="1" applyProtection="1">
      <alignment horizontal="right" vertical="center"/>
      <protection locked="0"/>
    </xf>
    <xf numFmtId="3" fontId="23" fillId="41" borderId="170" xfId="11" applyFont="1" applyBorder="1" applyAlignment="1" applyProtection="1">
      <alignment horizontal="right" vertical="center"/>
      <protection locked="0"/>
    </xf>
    <xf numFmtId="3" fontId="23" fillId="41" borderId="67" xfId="11" applyFont="1" applyBorder="1" applyAlignment="1" applyProtection="1">
      <alignment horizontal="right" vertical="center"/>
      <protection locked="0"/>
    </xf>
    <xf numFmtId="0" fontId="23" fillId="6" borderId="119" xfId="0" applyFont="1" applyFill="1" applyBorder="1" applyAlignment="1">
      <alignment horizontal="center" vertical="center"/>
    </xf>
    <xf numFmtId="0" fontId="41" fillId="0" borderId="161" xfId="0" applyFont="1" applyFill="1" applyBorder="1" applyAlignment="1" applyProtection="1">
      <alignment horizontal="center" vertical="center" wrapText="1"/>
    </xf>
    <xf numFmtId="0" fontId="41" fillId="0" borderId="162" xfId="0" applyFont="1" applyFill="1" applyBorder="1" applyAlignment="1" applyProtection="1">
      <alignment horizontal="center" vertical="center" wrapText="1"/>
    </xf>
    <xf numFmtId="3" fontId="23" fillId="41" borderId="53" xfId="11" applyFont="1" applyBorder="1" applyAlignment="1" applyProtection="1">
      <alignment horizontal="right" vertical="center"/>
      <protection locked="0"/>
    </xf>
    <xf numFmtId="0" fontId="23" fillId="6" borderId="34" xfId="0" applyFont="1" applyFill="1" applyBorder="1" applyAlignment="1">
      <alignment horizontal="center" vertical="center" wrapText="1"/>
    </xf>
    <xf numFmtId="0" fontId="23" fillId="6" borderId="40" xfId="0" applyFont="1" applyFill="1" applyBorder="1" applyAlignment="1">
      <alignment horizontal="center" vertical="center" wrapText="1"/>
    </xf>
    <xf numFmtId="0" fontId="0" fillId="6" borderId="40" xfId="0" applyFont="1" applyFill="1" applyBorder="1" applyAlignment="1">
      <alignment horizontal="left" vertical="center" wrapText="1"/>
    </xf>
    <xf numFmtId="3" fontId="23" fillId="41" borderId="62" xfId="11" applyFont="1" applyBorder="1" applyAlignment="1" applyProtection="1">
      <alignment horizontal="right" vertical="center"/>
      <protection locked="0"/>
    </xf>
    <xf numFmtId="3" fontId="23" fillId="41" borderId="175" xfId="11" applyFont="1" applyBorder="1" applyAlignment="1" applyProtection="1">
      <alignment horizontal="right" vertical="center"/>
      <protection locked="0"/>
    </xf>
    <xf numFmtId="3" fontId="23" fillId="41" borderId="57" xfId="11" applyFont="1" applyBorder="1" applyAlignment="1" applyProtection="1">
      <alignment horizontal="right" vertical="center"/>
      <protection locked="0"/>
    </xf>
    <xf numFmtId="0" fontId="23" fillId="6" borderId="119" xfId="0" applyFont="1" applyFill="1" applyBorder="1" applyAlignment="1">
      <alignment horizontal="center" vertical="center" wrapText="1"/>
    </xf>
    <xf numFmtId="0" fontId="0" fillId="6" borderId="0" xfId="0" applyFill="1" applyBorder="1" applyAlignment="1">
      <alignment horizontal="center" vertical="center" wrapText="1"/>
    </xf>
    <xf numFmtId="3" fontId="23" fillId="41" borderId="186" xfId="11" applyFont="1" applyBorder="1" applyAlignment="1" applyProtection="1">
      <alignment horizontal="right" vertical="center"/>
      <protection locked="0"/>
    </xf>
    <xf numFmtId="3" fontId="23" fillId="41" borderId="184" xfId="11" applyFont="1" applyBorder="1" applyAlignment="1" applyProtection="1">
      <alignment horizontal="right" vertical="center"/>
      <protection locked="0"/>
    </xf>
    <xf numFmtId="3" fontId="23" fillId="41" borderId="176" xfId="11" applyFont="1" applyBorder="1" applyAlignment="1" applyProtection="1">
      <alignment horizontal="right" vertical="center"/>
      <protection locked="0"/>
    </xf>
    <xf numFmtId="3" fontId="23" fillId="41" borderId="185" xfId="11" applyFont="1" applyBorder="1" applyAlignment="1" applyProtection="1">
      <alignment horizontal="right" vertical="center"/>
      <protection locked="0"/>
    </xf>
    <xf numFmtId="0" fontId="23" fillId="6" borderId="119" xfId="0" applyFont="1" applyFill="1" applyBorder="1" applyAlignment="1" applyProtection="1">
      <alignment horizontal="center" vertical="center" wrapText="1"/>
    </xf>
    <xf numFmtId="0" fontId="23" fillId="6" borderId="119" xfId="0" applyFont="1" applyFill="1" applyBorder="1" applyAlignment="1" applyProtection="1">
      <alignment horizontal="center" vertical="center"/>
    </xf>
    <xf numFmtId="0" fontId="0" fillId="6" borderId="153" xfId="0" applyFont="1" applyFill="1" applyBorder="1" applyAlignment="1" applyProtection="1">
      <alignment horizontal="left" vertical="center"/>
    </xf>
    <xf numFmtId="3" fontId="23" fillId="41" borderId="187" xfId="11" applyFont="1" applyBorder="1" applyAlignment="1" applyProtection="1">
      <alignment horizontal="right" vertical="center"/>
      <protection locked="0"/>
    </xf>
    <xf numFmtId="3" fontId="41" fillId="41" borderId="21" xfId="11" applyFont="1" applyBorder="1" applyAlignment="1" applyProtection="1">
      <alignment horizontal="right" vertical="center"/>
      <protection locked="0"/>
    </xf>
    <xf numFmtId="3" fontId="41" fillId="41" borderId="120" xfId="11" applyFont="1" applyBorder="1" applyAlignment="1" applyProtection="1">
      <alignment horizontal="right" vertical="center"/>
      <protection locked="0"/>
    </xf>
    <xf numFmtId="3" fontId="41" fillId="41" borderId="187" xfId="11" applyFont="1" applyBorder="1" applyAlignment="1" applyProtection="1">
      <alignment horizontal="right" vertical="center"/>
      <protection locked="0"/>
    </xf>
    <xf numFmtId="3" fontId="41" fillId="41" borderId="53" xfId="11" applyFont="1" applyBorder="1" applyAlignment="1" applyProtection="1">
      <alignment horizontal="right" vertical="center"/>
      <protection locked="0"/>
    </xf>
    <xf numFmtId="3" fontId="41" fillId="41" borderId="34" xfId="11" applyFont="1" applyBorder="1" applyAlignment="1" applyProtection="1">
      <alignment horizontal="right" vertical="center"/>
      <protection locked="0"/>
    </xf>
    <xf numFmtId="3" fontId="41" fillId="41" borderId="32" xfId="11" applyFont="1" applyBorder="1" applyAlignment="1" applyProtection="1">
      <alignment horizontal="right" vertical="center"/>
      <protection locked="0"/>
    </xf>
    <xf numFmtId="0" fontId="23" fillId="6" borderId="127" xfId="0" applyFont="1" applyFill="1" applyBorder="1" applyAlignment="1" applyProtection="1">
      <alignment vertical="center"/>
    </xf>
    <xf numFmtId="3" fontId="29" fillId="41" borderId="36" xfId="11" applyFont="1" applyBorder="1" applyAlignment="1" applyProtection="1">
      <alignment horizontal="right" vertical="center"/>
      <protection locked="0"/>
    </xf>
    <xf numFmtId="3" fontId="29" fillId="41" borderId="35" xfId="11" applyFont="1" applyBorder="1" applyAlignment="1" applyProtection="1">
      <alignment horizontal="right" vertical="center"/>
      <protection locked="0"/>
    </xf>
    <xf numFmtId="3" fontId="29" fillId="41" borderId="26" xfId="11" applyFont="1" applyBorder="1" applyAlignment="1" applyProtection="1">
      <alignment horizontal="right" vertical="center"/>
      <protection locked="0"/>
    </xf>
    <xf numFmtId="0" fontId="0" fillId="6" borderId="35" xfId="0" applyFont="1" applyFill="1" applyBorder="1" applyAlignment="1" applyProtection="1">
      <alignment horizontal="left" vertical="center"/>
    </xf>
    <xf numFmtId="0" fontId="23" fillId="6" borderId="189" xfId="0" applyFont="1" applyFill="1" applyBorder="1" applyAlignment="1">
      <alignment vertical="center"/>
    </xf>
    <xf numFmtId="0" fontId="23" fillId="13" borderId="147" xfId="3" applyFont="1" applyBorder="1" applyAlignment="1" applyProtection="1">
      <alignment vertical="center" wrapText="1"/>
    </xf>
    <xf numFmtId="3" fontId="23" fillId="6" borderId="147" xfId="30" applyFont="1" applyBorder="1">
      <alignment horizontal="right" vertical="center"/>
    </xf>
    <xf numFmtId="0" fontId="23" fillId="6" borderId="190" xfId="0" applyFont="1" applyFill="1" applyBorder="1" applyAlignment="1">
      <alignment vertical="center"/>
    </xf>
    <xf numFmtId="0" fontId="23" fillId="2" borderId="131" xfId="0" applyFont="1" applyFill="1" applyBorder="1">
      <alignment vertical="center"/>
    </xf>
    <xf numFmtId="0" fontId="23" fillId="6" borderId="190" xfId="0" applyFont="1" applyFill="1" applyBorder="1">
      <alignment vertical="center"/>
    </xf>
    <xf numFmtId="0" fontId="0" fillId="13" borderId="135" xfId="3" applyFont="1" applyBorder="1">
      <alignment horizontal="center" vertical="center"/>
    </xf>
    <xf numFmtId="0" fontId="0" fillId="0" borderId="135" xfId="0" applyFont="1" applyFill="1" applyBorder="1" applyAlignment="1">
      <alignment horizontal="center" vertical="center" wrapText="1"/>
    </xf>
    <xf numFmtId="3" fontId="29" fillId="41" borderId="27" xfId="11" applyFont="1" applyBorder="1" applyAlignment="1" applyProtection="1">
      <alignment horizontal="right" vertical="center"/>
      <protection locked="0"/>
    </xf>
    <xf numFmtId="0" fontId="0" fillId="6" borderId="0" xfId="0" applyFont="1" applyFill="1" applyBorder="1" applyAlignment="1" applyProtection="1">
      <alignment horizontal="left" vertical="center" indent="2"/>
    </xf>
    <xf numFmtId="0" fontId="23" fillId="6" borderId="138" xfId="0" applyFont="1" applyFill="1" applyBorder="1">
      <alignment vertical="center"/>
    </xf>
    <xf numFmtId="49" fontId="29" fillId="41" borderId="21" xfId="19" applyFont="1" applyBorder="1">
      <alignment vertical="center"/>
      <protection locked="0"/>
    </xf>
    <xf numFmtId="49" fontId="29" fillId="41" borderId="22" xfId="19" applyFont="1" applyBorder="1">
      <alignment vertical="center"/>
      <protection locked="0"/>
    </xf>
    <xf numFmtId="0" fontId="0" fillId="6" borderId="131" xfId="0" applyFill="1" applyBorder="1">
      <alignment vertical="center"/>
    </xf>
    <xf numFmtId="0" fontId="21" fillId="6" borderId="155" xfId="0" applyFont="1" applyFill="1" applyBorder="1" applyAlignment="1"/>
    <xf numFmtId="0" fontId="21" fillId="6" borderId="138" xfId="0" applyFont="1" applyFill="1" applyBorder="1" applyAlignment="1"/>
    <xf numFmtId="3" fontId="23" fillId="41" borderId="191" xfId="11" applyNumberFormat="1" applyFont="1" applyBorder="1" applyAlignment="1" applyProtection="1">
      <alignment horizontal="right" vertical="center"/>
      <protection locked="0"/>
    </xf>
    <xf numFmtId="3" fontId="23" fillId="41" borderId="192" xfId="11" applyNumberFormat="1" applyFont="1" applyBorder="1" applyAlignment="1" applyProtection="1">
      <alignment horizontal="right" vertical="center"/>
      <protection locked="0"/>
    </xf>
    <xf numFmtId="3" fontId="23" fillId="41" borderId="193" xfId="11" applyNumberFormat="1" applyFont="1" applyBorder="1" applyAlignment="1" applyProtection="1">
      <alignment horizontal="right" vertical="center"/>
      <protection locked="0"/>
    </xf>
    <xf numFmtId="3" fontId="23" fillId="41" borderId="194" xfId="11" applyNumberFormat="1" applyFont="1" applyBorder="1" applyAlignment="1" applyProtection="1">
      <alignment horizontal="right" vertical="center"/>
      <protection locked="0"/>
    </xf>
    <xf numFmtId="3" fontId="23" fillId="41" borderId="195" xfId="11" applyNumberFormat="1" applyFont="1" applyBorder="1" applyAlignment="1" applyProtection="1">
      <alignment horizontal="right" vertical="center"/>
      <protection locked="0"/>
    </xf>
    <xf numFmtId="3" fontId="23" fillId="41" borderId="196" xfId="11" applyNumberFormat="1" applyFont="1" applyBorder="1" applyAlignment="1" applyProtection="1">
      <alignment horizontal="right" vertical="center"/>
      <protection locked="0"/>
    </xf>
    <xf numFmtId="3" fontId="23" fillId="41" borderId="197" xfId="11" applyNumberFormat="1" applyFont="1" applyBorder="1" applyAlignment="1" applyProtection="1">
      <alignment horizontal="right" vertical="center"/>
      <protection locked="0"/>
    </xf>
    <xf numFmtId="3" fontId="23" fillId="41" borderId="121" xfId="11" applyNumberFormat="1" applyFont="1" applyBorder="1" applyAlignment="1" applyProtection="1">
      <alignment horizontal="right" vertical="center"/>
      <protection locked="0"/>
    </xf>
    <xf numFmtId="0" fontId="0" fillId="48" borderId="28" xfId="0" applyFont="1" applyFill="1" applyBorder="1" applyAlignment="1" applyProtection="1">
      <alignment vertical="center"/>
    </xf>
    <xf numFmtId="0" fontId="23" fillId="48" borderId="28" xfId="0" applyFont="1" applyFill="1" applyBorder="1" applyAlignment="1" applyProtection="1">
      <alignment vertical="center"/>
    </xf>
    <xf numFmtId="0" fontId="25" fillId="6" borderId="29" xfId="0" applyFont="1" applyFill="1" applyBorder="1" applyAlignment="1" applyProtection="1">
      <alignment horizontal="left" vertical="center"/>
    </xf>
    <xf numFmtId="0" fontId="0" fillId="48" borderId="29" xfId="0" applyFont="1" applyFill="1" applyBorder="1" applyAlignment="1" applyProtection="1">
      <alignment vertical="center"/>
    </xf>
    <xf numFmtId="0" fontId="23" fillId="48" borderId="29" xfId="0" applyFont="1" applyFill="1" applyBorder="1" applyAlignment="1" applyProtection="1">
      <alignment vertical="center"/>
    </xf>
    <xf numFmtId="0" fontId="0" fillId="6" borderId="29" xfId="0" applyFill="1" applyBorder="1" applyAlignment="1">
      <alignment horizontal="left" vertical="center" indent="1"/>
    </xf>
    <xf numFmtId="3" fontId="23" fillId="6" borderId="201" xfId="30" applyFont="1" applyBorder="1">
      <alignment horizontal="right" vertical="center"/>
    </xf>
    <xf numFmtId="0" fontId="0" fillId="6" borderId="198" xfId="0" applyFont="1" applyFill="1" applyBorder="1" applyAlignment="1" applyProtection="1">
      <alignment horizontal="left" vertical="center"/>
    </xf>
    <xf numFmtId="0" fontId="23" fillId="6" borderId="198" xfId="0" applyFont="1" applyFill="1" applyBorder="1" applyAlignment="1" applyProtection="1">
      <alignment horizontal="left" vertical="center"/>
    </xf>
    <xf numFmtId="4" fontId="0" fillId="6" borderId="198" xfId="0" applyNumberFormat="1" applyFont="1" applyFill="1" applyBorder="1" applyAlignment="1" applyProtection="1">
      <alignment horizontal="left" vertical="center"/>
    </xf>
    <xf numFmtId="0" fontId="0" fillId="6" borderId="198" xfId="0" applyBorder="1">
      <alignment vertical="center"/>
    </xf>
    <xf numFmtId="0" fontId="0" fillId="6" borderId="198" xfId="0" applyFill="1" applyBorder="1">
      <alignment vertical="center"/>
    </xf>
    <xf numFmtId="0" fontId="41" fillId="6" borderId="119" xfId="0" applyFont="1" applyFill="1" applyBorder="1">
      <alignment vertical="center"/>
    </xf>
    <xf numFmtId="0" fontId="41" fillId="6" borderId="198" xfId="0" applyFont="1" applyBorder="1">
      <alignment vertical="center"/>
    </xf>
    <xf numFmtId="0" fontId="41" fillId="6" borderId="198" xfId="0" applyFont="1" applyFill="1" applyBorder="1" applyAlignment="1" applyProtection="1">
      <alignment horizontal="left" vertical="center"/>
    </xf>
    <xf numFmtId="3" fontId="23" fillId="41" borderId="202" xfId="11" applyNumberFormat="1" applyFont="1" applyBorder="1" applyAlignment="1" applyProtection="1">
      <alignment horizontal="right" vertical="center"/>
      <protection locked="0"/>
    </xf>
    <xf numFmtId="0" fontId="0" fillId="6" borderId="119" xfId="0" applyFill="1" applyBorder="1" applyAlignment="1">
      <alignment horizontal="center" vertical="center"/>
    </xf>
    <xf numFmtId="3" fontId="23" fillId="41" borderId="192" xfId="11" applyFont="1" applyBorder="1" applyAlignment="1" applyProtection="1">
      <alignment horizontal="right" vertical="center"/>
      <protection locked="0"/>
    </xf>
    <xf numFmtId="3" fontId="23" fillId="41" borderId="202" xfId="11" applyFont="1" applyBorder="1" applyAlignment="1" applyProtection="1">
      <alignment horizontal="right" vertical="center"/>
      <protection locked="0"/>
    </xf>
    <xf numFmtId="3" fontId="23" fillId="41" borderId="204" xfId="11" applyFont="1" applyBorder="1" applyAlignment="1" applyProtection="1">
      <alignment horizontal="right" vertical="center"/>
      <protection locked="0"/>
    </xf>
    <xf numFmtId="3" fontId="23" fillId="41" borderId="210" xfId="11" applyFont="1" applyBorder="1" applyAlignment="1" applyProtection="1">
      <alignment horizontal="right" vertical="center"/>
      <protection locked="0"/>
    </xf>
    <xf numFmtId="0" fontId="23" fillId="15" borderId="201" xfId="55" applyFont="1" applyBorder="1">
      <alignment horizontal="center" vertical="center" wrapText="1"/>
    </xf>
    <xf numFmtId="0" fontId="25" fillId="6" borderId="85" xfId="0" applyFont="1" applyFill="1" applyBorder="1" applyAlignment="1" applyProtection="1">
      <alignment horizontal="center" vertical="center" wrapText="1"/>
    </xf>
    <xf numFmtId="0" fontId="27" fillId="6" borderId="43" xfId="5" applyFont="1" applyBorder="1" applyAlignment="1">
      <alignment horizontal="center" vertical="center" wrapText="1"/>
    </xf>
    <xf numFmtId="0" fontId="41" fillId="6" borderId="153" xfId="0" applyFont="1" applyFill="1" applyBorder="1" applyAlignment="1">
      <alignment horizontal="left"/>
    </xf>
    <xf numFmtId="0" fontId="41" fillId="6" borderId="29" xfId="0" applyFont="1" applyBorder="1" applyAlignment="1">
      <alignment horizontal="left" indent="1"/>
    </xf>
    <xf numFmtId="0" fontId="41" fillId="49" borderId="200" xfId="3" applyFont="1" applyFill="1" applyBorder="1">
      <alignment horizontal="center" vertical="center"/>
    </xf>
    <xf numFmtId="0" fontId="41" fillId="49" borderId="147" xfId="3" applyFont="1" applyFill="1" applyBorder="1">
      <alignment horizontal="center" vertical="center"/>
    </xf>
    <xf numFmtId="0" fontId="41" fillId="49" borderId="151" xfId="3" applyFont="1" applyFill="1" applyBorder="1">
      <alignment horizontal="center" vertical="center"/>
    </xf>
    <xf numFmtId="172" fontId="23" fillId="41" borderId="151" xfId="10" applyFont="1" applyBorder="1">
      <alignment vertical="center"/>
      <protection locked="0"/>
    </xf>
    <xf numFmtId="0" fontId="23" fillId="6" borderId="198" xfId="0" applyFont="1" applyFill="1" applyBorder="1">
      <alignment vertical="center"/>
    </xf>
    <xf numFmtId="3" fontId="23" fillId="41" borderId="151" xfId="11" applyFont="1" applyBorder="1">
      <alignment horizontal="right" vertical="center"/>
      <protection locked="0"/>
    </xf>
    <xf numFmtId="3" fontId="23" fillId="41" borderId="151" xfId="20" applyFont="1" applyFill="1" applyBorder="1">
      <alignment horizontal="right" vertical="center"/>
      <protection locked="0"/>
    </xf>
    <xf numFmtId="0" fontId="21" fillId="6" borderId="138" xfId="0" applyFont="1" applyFill="1" applyBorder="1" applyAlignment="1">
      <alignment horizontal="center"/>
    </xf>
    <xf numFmtId="0" fontId="23" fillId="6" borderId="156" xfId="0" applyFont="1" applyFill="1" applyBorder="1">
      <alignment vertical="center"/>
    </xf>
    <xf numFmtId="0" fontId="23" fillId="6" borderId="211" xfId="0" applyFont="1" applyFill="1" applyBorder="1">
      <alignment vertical="center"/>
    </xf>
    <xf numFmtId="0" fontId="23" fillId="6" borderId="211" xfId="0" applyFont="1" applyBorder="1">
      <alignment vertical="center"/>
    </xf>
    <xf numFmtId="0" fontId="30" fillId="6" borderId="119" xfId="116" applyFont="1" applyFill="1" applyBorder="1" applyAlignment="1" applyProtection="1">
      <alignment horizontal="left" vertical="center"/>
    </xf>
    <xf numFmtId="0" fontId="23" fillId="6" borderId="211" xfId="0" applyFont="1" applyFill="1" applyBorder="1" applyAlignment="1">
      <alignment vertical="center"/>
    </xf>
    <xf numFmtId="0" fontId="25" fillId="6" borderId="142" xfId="0" applyFont="1" applyFill="1" applyBorder="1" applyAlignment="1">
      <alignment horizontal="center" wrapText="1"/>
    </xf>
    <xf numFmtId="0" fontId="25" fillId="6" borderId="143" xfId="0" applyFont="1" applyFill="1" applyBorder="1" applyAlignment="1" applyProtection="1">
      <alignment horizontal="center" wrapText="1"/>
    </xf>
    <xf numFmtId="0" fontId="23" fillId="6" borderId="138" xfId="0" applyFont="1" applyBorder="1" applyAlignment="1">
      <alignment horizontal="center" vertical="center"/>
    </xf>
    <xf numFmtId="172" fontId="23" fillId="41" borderId="143" xfId="10" applyFont="1" applyBorder="1">
      <alignment vertical="center"/>
      <protection locked="0"/>
    </xf>
    <xf numFmtId="0" fontId="23" fillId="6" borderId="198" xfId="0" applyFont="1" applyFill="1" applyBorder="1" applyAlignment="1">
      <alignment horizontal="center" vertical="center"/>
    </xf>
    <xf numFmtId="3" fontId="23" fillId="6" borderId="147" xfId="30" applyFont="1" applyFill="1" applyBorder="1" applyAlignment="1">
      <alignment horizontal="center" vertical="center"/>
    </xf>
    <xf numFmtId="0" fontId="23" fillId="6" borderId="200" xfId="0" applyNumberFormat="1" applyFont="1" applyBorder="1">
      <alignment vertical="center"/>
    </xf>
    <xf numFmtId="3" fontId="23" fillId="6" borderId="138" xfId="30" applyFont="1" applyFill="1" applyBorder="1" applyAlignment="1">
      <alignment horizontal="center" vertical="center"/>
    </xf>
    <xf numFmtId="3" fontId="23" fillId="41" borderId="143" xfId="11" applyFont="1" applyBorder="1">
      <alignment horizontal="right" vertical="center"/>
      <protection locked="0"/>
    </xf>
    <xf numFmtId="3" fontId="23" fillId="6" borderId="198" xfId="30" applyFont="1" applyFill="1" applyBorder="1" applyAlignment="1">
      <alignment horizontal="center" vertical="center"/>
    </xf>
    <xf numFmtId="3" fontId="23" fillId="41" borderId="143" xfId="20" applyFont="1" applyFill="1" applyBorder="1">
      <alignment horizontal="right" vertical="center"/>
      <protection locked="0"/>
    </xf>
    <xf numFmtId="0" fontId="30" fillId="6" borderId="152" xfId="116" applyFont="1" applyFill="1" applyBorder="1" applyAlignment="1" applyProtection="1">
      <alignment horizontal="left" vertical="center"/>
    </xf>
    <xf numFmtId="0" fontId="23" fillId="6" borderId="137" xfId="0" applyFont="1" applyFill="1" applyBorder="1" applyAlignment="1" applyProtection="1">
      <alignment horizontal="left" vertical="center"/>
    </xf>
    <xf numFmtId="0" fontId="30" fillId="6" borderId="119" xfId="116" applyFont="1" applyFill="1" applyBorder="1" applyAlignment="1" applyProtection="1">
      <alignment vertical="center"/>
    </xf>
    <xf numFmtId="0" fontId="25" fillId="6" borderId="119" xfId="116" applyFont="1" applyFill="1" applyBorder="1" applyAlignment="1">
      <alignment vertical="center" wrapText="1"/>
    </xf>
    <xf numFmtId="0" fontId="25" fillId="6" borderId="0" xfId="116" applyFont="1" applyFill="1" applyBorder="1" applyAlignment="1">
      <alignment vertical="center" wrapText="1"/>
    </xf>
    <xf numFmtId="0" fontId="30" fillId="6" borderId="137" xfId="3" applyFont="1" applyFill="1" applyBorder="1">
      <alignment horizontal="center" vertical="center"/>
    </xf>
    <xf numFmtId="0" fontId="30" fillId="6" borderId="198" xfId="3" applyFont="1" applyFill="1" applyBorder="1">
      <alignment horizontal="center" vertical="center"/>
    </xf>
    <xf numFmtId="0" fontId="25" fillId="6" borderId="151" xfId="0" applyFont="1" applyFill="1" applyBorder="1" applyAlignment="1">
      <alignment horizontal="center" vertical="center" wrapText="1"/>
    </xf>
    <xf numFmtId="0" fontId="30" fillId="6" borderId="80" xfId="3" applyFont="1" applyFill="1" applyBorder="1">
      <alignment horizontal="center" vertical="center"/>
    </xf>
    <xf numFmtId="0" fontId="30" fillId="6" borderId="26" xfId="3" applyFont="1" applyFill="1" applyBorder="1">
      <alignment horizontal="center" vertical="center"/>
    </xf>
    <xf numFmtId="0" fontId="30" fillId="6" borderId="27" xfId="3" applyFont="1" applyFill="1" applyBorder="1">
      <alignment horizontal="center" vertical="center"/>
    </xf>
    <xf numFmtId="0" fontId="25" fillId="6" borderId="129" xfId="0" applyFont="1" applyFill="1" applyBorder="1" applyAlignment="1">
      <alignment horizontal="center" wrapText="1"/>
    </xf>
    <xf numFmtId="0" fontId="23" fillId="6" borderId="115" xfId="3" applyFont="1" applyFill="1" applyBorder="1" applyAlignment="1" applyProtection="1">
      <alignment horizontal="center" vertical="center" wrapText="1"/>
    </xf>
    <xf numFmtId="0" fontId="23" fillId="6" borderId="117" xfId="3" applyFont="1" applyFill="1" applyBorder="1" applyAlignment="1" applyProtection="1">
      <alignment horizontal="center" vertical="center" wrapText="1"/>
    </xf>
    <xf numFmtId="0" fontId="23" fillId="6" borderId="118" xfId="3" applyFont="1" applyFill="1" applyBorder="1" applyAlignment="1" applyProtection="1">
      <alignment horizontal="center" vertical="center" wrapText="1"/>
    </xf>
    <xf numFmtId="0" fontId="0" fillId="6" borderId="136" xfId="3" applyFont="1" applyFill="1" applyBorder="1" applyAlignment="1" applyProtection="1">
      <alignment horizontal="center" vertical="center" wrapText="1"/>
    </xf>
    <xf numFmtId="0" fontId="25" fillId="6" borderId="138" xfId="0" applyFont="1" applyFill="1" applyBorder="1" applyAlignment="1">
      <alignment horizontal="center" wrapText="1"/>
    </xf>
    <xf numFmtId="0" fontId="23" fillId="6" borderId="136" xfId="3" applyFont="1" applyFill="1" applyBorder="1" applyAlignment="1" applyProtection="1">
      <alignment horizontal="center" vertical="center" wrapText="1"/>
    </xf>
    <xf numFmtId="0" fontId="0" fillId="6" borderId="134" xfId="0" applyFill="1" applyBorder="1">
      <alignment vertical="center"/>
    </xf>
    <xf numFmtId="0" fontId="25" fillId="6" borderId="141" xfId="0" applyFont="1" applyFill="1" applyBorder="1" applyAlignment="1">
      <alignment horizontal="center" vertical="center" wrapText="1"/>
    </xf>
    <xf numFmtId="0" fontId="26" fillId="6" borderId="140" xfId="0" applyFont="1" applyFill="1" applyBorder="1" applyAlignment="1">
      <alignment horizontal="center" vertical="center" wrapText="1"/>
    </xf>
    <xf numFmtId="0" fontId="26" fillId="6" borderId="140" xfId="0" applyFont="1" applyFill="1" applyBorder="1" applyAlignment="1">
      <alignment horizontal="center" wrapText="1"/>
    </xf>
    <xf numFmtId="3" fontId="23" fillId="6" borderId="28" xfId="30" applyFont="1" applyBorder="1" applyAlignment="1">
      <alignment horizontal="center" vertical="center"/>
    </xf>
    <xf numFmtId="0" fontId="26" fillId="13" borderId="45" xfId="3" applyFont="1" applyBorder="1" applyAlignment="1">
      <alignment horizontal="center" vertical="center"/>
    </xf>
    <xf numFmtId="0" fontId="26" fillId="13" borderId="28" xfId="3" applyFont="1" applyBorder="1" applyAlignment="1">
      <alignment horizontal="center" vertical="center"/>
    </xf>
    <xf numFmtId="3" fontId="0" fillId="6" borderId="28" xfId="30" applyFont="1" applyFill="1" applyBorder="1" applyAlignment="1" applyProtection="1">
      <alignment horizontal="right" vertical="center"/>
    </xf>
    <xf numFmtId="3" fontId="0" fillId="41" borderId="38" xfId="11" applyFont="1" applyBorder="1" applyProtection="1">
      <alignment horizontal="right" vertical="center"/>
      <protection locked="0"/>
    </xf>
    <xf numFmtId="3" fontId="0" fillId="41" borderId="22" xfId="11" applyFont="1" applyBorder="1" applyAlignment="1" applyProtection="1">
      <alignment horizontal="right" vertical="center"/>
      <protection locked="0"/>
    </xf>
    <xf numFmtId="3" fontId="0" fillId="6" borderId="200" xfId="30" applyFont="1" applyBorder="1">
      <alignment horizontal="right" vertical="center"/>
    </xf>
    <xf numFmtId="0" fontId="23" fillId="6" borderId="211" xfId="0" applyFont="1" applyFill="1" applyBorder="1" applyProtection="1">
      <alignment vertical="center"/>
    </xf>
    <xf numFmtId="0" fontId="23" fillId="6" borderId="44" xfId="0" applyFont="1" applyFill="1" applyBorder="1" applyAlignment="1" applyProtection="1">
      <alignment horizontal="center" vertical="center"/>
    </xf>
    <xf numFmtId="0" fontId="23" fillId="6" borderId="44" xfId="0" applyFont="1" applyFill="1" applyBorder="1" applyAlignment="1" applyProtection="1">
      <alignment horizontal="left" vertical="center"/>
    </xf>
    <xf numFmtId="0" fontId="25" fillId="6" borderId="137" xfId="0" applyFont="1" applyFill="1" applyBorder="1" applyAlignment="1" applyProtection="1">
      <alignment vertical="center"/>
    </xf>
    <xf numFmtId="0" fontId="23" fillId="6" borderId="201" xfId="0" applyFont="1" applyFill="1" applyBorder="1" applyAlignment="1" applyProtection="1">
      <alignment horizontal="center" vertical="center"/>
    </xf>
    <xf numFmtId="0" fontId="23" fillId="6" borderId="198" xfId="0" applyFont="1" applyFill="1" applyBorder="1" applyAlignment="1" applyProtection="1">
      <alignment vertical="center"/>
    </xf>
    <xf numFmtId="0" fontId="23" fillId="6" borderId="75" xfId="0" applyFont="1" applyFill="1" applyBorder="1" applyAlignment="1" applyProtection="1">
      <alignment horizontal="center" vertical="center"/>
    </xf>
    <xf numFmtId="0" fontId="0" fillId="6" borderId="75" xfId="0" applyFont="1" applyFill="1" applyBorder="1" applyAlignment="1" applyProtection="1">
      <alignment horizontal="left" vertical="center"/>
    </xf>
    <xf numFmtId="0" fontId="23" fillId="6" borderId="153" xfId="0" applyFont="1" applyBorder="1">
      <alignment vertical="center"/>
    </xf>
    <xf numFmtId="0" fontId="23" fillId="6" borderId="78" xfId="0" applyFont="1" applyFill="1" applyBorder="1" applyAlignment="1" applyProtection="1">
      <alignment horizontal="center" vertical="center"/>
    </xf>
    <xf numFmtId="0" fontId="23" fillId="6" borderId="22" xfId="0" applyFont="1" applyFill="1" applyBorder="1" applyAlignment="1" applyProtection="1">
      <alignment horizontal="center" vertical="center"/>
    </xf>
    <xf numFmtId="0" fontId="23" fillId="6" borderId="201" xfId="0" applyFont="1" applyFill="1" applyBorder="1" applyAlignment="1" applyProtection="1">
      <alignment horizontal="left" vertical="center"/>
    </xf>
    <xf numFmtId="0" fontId="25" fillId="6" borderId="143" xfId="0" applyFont="1" applyFill="1" applyBorder="1" applyAlignment="1">
      <alignment horizontal="center" vertical="center" wrapText="1"/>
    </xf>
    <xf numFmtId="0" fontId="41" fillId="6" borderId="28" xfId="0" applyFont="1" applyBorder="1" applyAlignment="1">
      <alignment vertical="center" wrapText="1"/>
    </xf>
    <xf numFmtId="3" fontId="41" fillId="13" borderId="34" xfId="3" applyNumberFormat="1" applyFont="1" applyBorder="1">
      <alignment horizontal="center" vertical="center"/>
    </xf>
    <xf numFmtId="3" fontId="41" fillId="13" borderId="21" xfId="3" applyNumberFormat="1" applyFont="1" applyBorder="1">
      <alignment horizontal="center" vertical="center"/>
    </xf>
    <xf numFmtId="0" fontId="23" fillId="2" borderId="34" xfId="0" applyFont="1" applyFill="1" applyBorder="1" applyAlignment="1" applyProtection="1">
      <alignment vertical="center" wrapText="1"/>
    </xf>
    <xf numFmtId="0" fontId="21" fillId="6" borderId="138" xfId="0" applyFont="1" applyFill="1" applyBorder="1" applyAlignment="1"/>
    <xf numFmtId="0" fontId="21" fillId="6" borderId="137" xfId="0" applyFont="1" applyFill="1" applyBorder="1" applyAlignment="1"/>
    <xf numFmtId="0" fontId="24" fillId="6" borderId="119" xfId="0" applyFont="1" applyFill="1" applyBorder="1" applyAlignment="1">
      <alignment vertical="center"/>
    </xf>
    <xf numFmtId="0" fontId="0" fillId="6" borderId="36" xfId="0" applyFont="1" applyFill="1" applyBorder="1" applyAlignment="1">
      <alignment horizontal="center" vertical="center"/>
    </xf>
    <xf numFmtId="0" fontId="0" fillId="2" borderId="26" xfId="0" applyFont="1" applyFill="1" applyBorder="1" applyAlignment="1" applyProtection="1">
      <alignment horizontal="center" vertical="center"/>
    </xf>
    <xf numFmtId="0" fontId="0" fillId="2" borderId="34" xfId="0" applyFont="1" applyFill="1" applyBorder="1" applyAlignment="1">
      <alignment vertical="center"/>
    </xf>
    <xf numFmtId="0" fontId="41" fillId="6" borderId="153" xfId="0" applyFont="1" applyBorder="1" applyAlignment="1">
      <alignment horizontal="left" vertical="center" wrapText="1"/>
    </xf>
    <xf numFmtId="3" fontId="41" fillId="41" borderId="201" xfId="11" applyFont="1" applyBorder="1">
      <alignment horizontal="right" vertical="center"/>
      <protection locked="0"/>
    </xf>
    <xf numFmtId="3" fontId="0" fillId="6" borderId="201" xfId="30" applyFont="1" applyBorder="1">
      <alignment horizontal="right" vertical="center"/>
    </xf>
    <xf numFmtId="3" fontId="26" fillId="6" borderId="34" xfId="1" applyBorder="1" applyAlignment="1" applyProtection="1">
      <alignment horizontal="center" vertical="center" wrapText="1"/>
    </xf>
    <xf numFmtId="0" fontId="23" fillId="6" borderId="119" xfId="0" applyFont="1" applyFill="1" applyBorder="1" applyAlignment="1" applyProtection="1">
      <alignment horizontal="left" vertical="center"/>
    </xf>
    <xf numFmtId="0" fontId="23" fillId="6" borderId="10" xfId="0" applyFont="1" applyFill="1" applyBorder="1">
      <alignment vertical="center"/>
    </xf>
    <xf numFmtId="0" fontId="25" fillId="6" borderId="119" xfId="0" applyFont="1" applyFill="1" applyBorder="1" applyAlignment="1">
      <alignment vertical="center"/>
    </xf>
    <xf numFmtId="0" fontId="0" fillId="6" borderId="119" xfId="0" applyFont="1" applyFill="1" applyBorder="1" applyProtection="1">
      <alignment vertical="center"/>
    </xf>
    <xf numFmtId="0" fontId="41" fillId="6" borderId="119" xfId="0" applyFont="1" applyFill="1" applyBorder="1" applyAlignment="1" applyProtection="1">
      <alignment horizontal="left" vertical="center"/>
    </xf>
    <xf numFmtId="0" fontId="21" fillId="6" borderId="215" xfId="4" applyFont="1" applyFill="1" applyBorder="1" applyAlignment="1" applyProtection="1"/>
    <xf numFmtId="0" fontId="21" fillId="6" borderId="215" xfId="0" applyFont="1" applyFill="1" applyBorder="1" applyAlignment="1"/>
    <xf numFmtId="3" fontId="23" fillId="41" borderId="54" xfId="11" applyFont="1" applyBorder="1" applyAlignment="1" applyProtection="1">
      <alignment horizontal="right" vertical="center"/>
      <protection locked="0"/>
    </xf>
    <xf numFmtId="3" fontId="23" fillId="13" borderId="200" xfId="3" applyNumberFormat="1" applyFont="1" applyBorder="1">
      <alignment horizontal="center" vertical="center"/>
    </xf>
    <xf numFmtId="3" fontId="23" fillId="13" borderId="201" xfId="3" applyNumberFormat="1" applyFont="1" applyBorder="1">
      <alignment horizontal="center" vertical="center"/>
    </xf>
    <xf numFmtId="0" fontId="23" fillId="6" borderId="198" xfId="3" applyFont="1" applyFill="1" applyBorder="1" applyAlignment="1" applyProtection="1">
      <alignment horizontal="center" vertical="center" wrapText="1"/>
    </xf>
    <xf numFmtId="0" fontId="23" fillId="6" borderId="45" xfId="3" applyFont="1" applyFill="1" applyBorder="1" applyAlignment="1" applyProtection="1">
      <alignment horizontal="center" vertical="center" wrapText="1"/>
    </xf>
    <xf numFmtId="3" fontId="23" fillId="41" borderId="36" xfId="11" applyFont="1" applyBorder="1">
      <alignment horizontal="right" vertical="center"/>
      <protection locked="0"/>
    </xf>
    <xf numFmtId="3" fontId="23" fillId="41" borderId="45" xfId="11" applyFont="1" applyBorder="1">
      <alignment horizontal="right" vertical="center"/>
      <protection locked="0"/>
    </xf>
    <xf numFmtId="3" fontId="23" fillId="6" borderId="153" xfId="3" applyNumberFormat="1" applyFont="1" applyFill="1" applyBorder="1">
      <alignment horizontal="center" vertical="center"/>
    </xf>
    <xf numFmtId="3" fontId="23" fillId="6" borderId="28" xfId="3" applyNumberFormat="1" applyFont="1" applyFill="1" applyBorder="1">
      <alignment horizontal="center" vertical="center"/>
    </xf>
    <xf numFmtId="3" fontId="23" fillId="6" borderId="29" xfId="3" applyNumberFormat="1" applyFont="1" applyFill="1" applyBorder="1">
      <alignment horizontal="center" vertical="center"/>
    </xf>
    <xf numFmtId="3" fontId="23" fillId="6" borderId="45" xfId="3" applyNumberFormat="1" applyFont="1" applyFill="1" applyBorder="1">
      <alignment horizontal="center" vertical="center"/>
    </xf>
    <xf numFmtId="3" fontId="23" fillId="6" borderId="37" xfId="3" applyNumberFormat="1" applyFont="1" applyFill="1" applyBorder="1">
      <alignment horizontal="center" vertical="center"/>
    </xf>
    <xf numFmtId="3" fontId="23" fillId="6" borderId="207" xfId="3" applyNumberFormat="1" applyFont="1" applyFill="1" applyBorder="1">
      <alignment horizontal="center" vertical="center"/>
    </xf>
    <xf numFmtId="3" fontId="23" fillId="6" borderId="149" xfId="3" applyNumberFormat="1" applyFont="1" applyFill="1" applyBorder="1">
      <alignment horizontal="center" vertical="center"/>
    </xf>
    <xf numFmtId="3" fontId="23" fillId="6" borderId="92" xfId="3" applyNumberFormat="1" applyFont="1" applyFill="1" applyBorder="1">
      <alignment horizontal="center" vertical="center"/>
    </xf>
    <xf numFmtId="3" fontId="0" fillId="6" borderId="153" xfId="6" applyFont="1" applyFill="1" applyBorder="1" applyAlignment="1" applyProtection="1">
      <alignment horizontal="left" vertical="center"/>
    </xf>
    <xf numFmtId="3" fontId="0" fillId="6" borderId="28" xfId="6" applyFont="1" applyFill="1" applyBorder="1" applyAlignment="1" applyProtection="1">
      <alignment horizontal="left" vertical="center"/>
    </xf>
    <xf numFmtId="3" fontId="23" fillId="41" borderId="28" xfId="11" applyFont="1" applyBorder="1">
      <alignment horizontal="right" vertical="center"/>
      <protection locked="0"/>
    </xf>
    <xf numFmtId="0" fontId="0" fillId="6" borderId="0" xfId="0" applyFill="1" applyBorder="1" applyAlignment="1">
      <alignment vertical="center"/>
    </xf>
    <xf numFmtId="0" fontId="69" fillId="6" borderId="119" xfId="0" applyFont="1" applyFill="1" applyBorder="1">
      <alignment vertical="center"/>
    </xf>
    <xf numFmtId="0" fontId="69" fillId="6" borderId="0" xfId="0" applyFont="1" applyFill="1" applyBorder="1">
      <alignment vertical="center"/>
    </xf>
    <xf numFmtId="0" fontId="69" fillId="6" borderId="0" xfId="0" applyFont="1" applyBorder="1">
      <alignment vertical="center"/>
    </xf>
    <xf numFmtId="0" fontId="69" fillId="6" borderId="0" xfId="0" applyFont="1" applyFill="1" applyBorder="1" applyAlignment="1">
      <alignment vertical="center"/>
    </xf>
    <xf numFmtId="0" fontId="70" fillId="6" borderId="0" xfId="0" applyFont="1" applyFill="1" applyBorder="1" applyAlignment="1">
      <alignment vertical="top"/>
    </xf>
    <xf numFmtId="0" fontId="69" fillId="6" borderId="0" xfId="0" applyFont="1" applyFill="1" applyBorder="1" applyAlignment="1">
      <alignment vertical="top"/>
    </xf>
    <xf numFmtId="0" fontId="70" fillId="6" borderId="0" xfId="0" applyFont="1" applyFill="1" applyBorder="1" applyAlignment="1">
      <alignment vertical="center"/>
    </xf>
    <xf numFmtId="0" fontId="23" fillId="6" borderId="27" xfId="0" applyFont="1" applyFill="1" applyBorder="1" applyAlignment="1" applyProtection="1">
      <alignment horizontal="left" vertical="center"/>
    </xf>
    <xf numFmtId="3" fontId="41" fillId="43" borderId="22" xfId="6" applyFont="1" applyBorder="1" applyAlignment="1" applyProtection="1">
      <alignment vertical="center"/>
    </xf>
    <xf numFmtId="0" fontId="41" fillId="6" borderId="119" xfId="0" applyFont="1" applyFill="1" applyBorder="1" applyAlignment="1"/>
    <xf numFmtId="0" fontId="0" fillId="6" borderId="137" xfId="0" applyFont="1" applyFill="1" applyBorder="1">
      <alignment vertical="center"/>
    </xf>
    <xf numFmtId="0" fontId="0" fillId="6" borderId="0" xfId="0" applyFont="1" applyFill="1" applyBorder="1">
      <alignment vertical="center"/>
    </xf>
    <xf numFmtId="0" fontId="71" fillId="6" borderId="0" xfId="0" applyFont="1" applyFill="1" applyBorder="1">
      <alignment vertical="center"/>
    </xf>
    <xf numFmtId="0" fontId="30" fillId="6" borderId="137" xfId="0" applyFont="1" applyFill="1" applyBorder="1" applyAlignment="1" applyProtection="1">
      <alignment horizontal="left" vertical="center"/>
    </xf>
    <xf numFmtId="0" fontId="41" fillId="6" borderId="26" xfId="0" applyFont="1" applyBorder="1">
      <alignment vertical="center"/>
    </xf>
    <xf numFmtId="0" fontId="41" fillId="6" borderId="21" xfId="0" applyFont="1" applyBorder="1">
      <alignment vertical="center"/>
    </xf>
    <xf numFmtId="0" fontId="41" fillId="49" borderId="21" xfId="0" applyFont="1" applyFill="1" applyBorder="1">
      <alignment vertical="center"/>
    </xf>
    <xf numFmtId="0" fontId="23" fillId="0" borderId="28" xfId="0" applyFont="1" applyFill="1" applyBorder="1" applyAlignment="1" applyProtection="1">
      <alignment horizontal="left" vertical="center" indent="1"/>
    </xf>
    <xf numFmtId="3" fontId="41" fillId="41" borderId="26" xfId="11" applyFont="1" applyBorder="1">
      <alignment horizontal="right" vertical="center"/>
      <protection locked="0"/>
    </xf>
    <xf numFmtId="0" fontId="25" fillId="0" borderId="28" xfId="0" applyFont="1" applyFill="1" applyBorder="1" applyAlignment="1" applyProtection="1">
      <alignment horizontal="left" vertical="center"/>
    </xf>
    <xf numFmtId="0" fontId="55" fillId="49" borderId="21" xfId="0" applyFont="1" applyFill="1" applyBorder="1">
      <alignment vertical="center"/>
    </xf>
    <xf numFmtId="0" fontId="37" fillId="6" borderId="119" xfId="0" applyFont="1" applyFill="1" applyBorder="1">
      <alignment vertical="center"/>
    </xf>
    <xf numFmtId="0" fontId="0" fillId="0" borderId="28" xfId="0" applyFont="1" applyFill="1" applyBorder="1" applyAlignment="1" applyProtection="1">
      <alignment horizontal="left" vertical="center" indent="1"/>
    </xf>
    <xf numFmtId="0" fontId="41" fillId="0" borderId="28" xfId="0" applyFont="1" applyFill="1" applyBorder="1" applyAlignment="1">
      <alignment horizontal="left" indent="1"/>
    </xf>
    <xf numFmtId="0" fontId="25" fillId="0" borderId="28" xfId="0" applyFont="1" applyFill="1" applyBorder="1" applyAlignment="1" applyProtection="1">
      <alignment horizontal="left" vertical="center" indent="1"/>
    </xf>
    <xf numFmtId="0" fontId="25" fillId="0" borderId="37" xfId="0" applyFont="1" applyFill="1" applyBorder="1" applyAlignment="1" applyProtection="1">
      <alignment horizontal="left" vertical="center"/>
    </xf>
    <xf numFmtId="3" fontId="41" fillId="41" borderId="39" xfId="11" applyFont="1" applyBorder="1">
      <alignment horizontal="right" vertical="center"/>
      <protection locked="0"/>
    </xf>
    <xf numFmtId="0" fontId="41" fillId="6" borderId="38" xfId="0" applyFont="1" applyBorder="1">
      <alignment vertical="center"/>
    </xf>
    <xf numFmtId="0" fontId="41" fillId="49" borderId="38" xfId="0" applyFont="1" applyFill="1" applyBorder="1">
      <alignment vertical="center"/>
    </xf>
    <xf numFmtId="0" fontId="72" fillId="49" borderId="22" xfId="0" applyFont="1" applyFill="1" applyBorder="1">
      <alignment vertical="center"/>
    </xf>
    <xf numFmtId="0" fontId="30" fillId="6" borderId="119" xfId="0" applyFont="1" applyFill="1" applyBorder="1" applyAlignment="1" applyProtection="1">
      <alignment horizontal="left" vertical="center"/>
    </xf>
    <xf numFmtId="0" fontId="26" fillId="6" borderId="0" xfId="0" applyFont="1" applyFill="1" applyBorder="1" applyAlignment="1" applyProtection="1">
      <alignment vertical="center"/>
    </xf>
    <xf numFmtId="0" fontId="41" fillId="0" borderId="28" xfId="0" applyFont="1" applyFill="1" applyBorder="1" applyAlignment="1"/>
    <xf numFmtId="0" fontId="41" fillId="0" borderId="29" xfId="0" applyFont="1" applyFill="1" applyBorder="1" applyAlignment="1">
      <alignment horizontal="left" indent="1"/>
    </xf>
    <xf numFmtId="0" fontId="0" fillId="6" borderId="211" xfId="0" applyFill="1" applyBorder="1">
      <alignment vertical="center"/>
    </xf>
    <xf numFmtId="0" fontId="0" fillId="6" borderId="211" xfId="0" applyFill="1" applyBorder="1" applyAlignment="1">
      <alignment vertical="center"/>
    </xf>
    <xf numFmtId="0" fontId="41" fillId="49" borderId="34" xfId="0" applyFont="1" applyFill="1" applyBorder="1">
      <alignment vertical="center"/>
    </xf>
    <xf numFmtId="0" fontId="41" fillId="49" borderId="22" xfId="0" applyFont="1" applyFill="1" applyBorder="1">
      <alignment vertical="center"/>
    </xf>
    <xf numFmtId="0" fontId="41" fillId="49" borderId="32" xfId="0" applyFont="1" applyFill="1" applyBorder="1">
      <alignment vertical="center"/>
    </xf>
    <xf numFmtId="0" fontId="41" fillId="49" borderId="26" xfId="0" applyFont="1" applyFill="1" applyBorder="1">
      <alignment vertical="center"/>
    </xf>
    <xf numFmtId="0" fontId="41" fillId="49" borderId="27" xfId="0" applyFont="1" applyFill="1" applyBorder="1">
      <alignment vertical="center"/>
    </xf>
    <xf numFmtId="0" fontId="0" fillId="6" borderId="211" xfId="0" applyFont="1" applyFill="1" applyBorder="1" applyAlignment="1">
      <alignment vertical="center"/>
    </xf>
    <xf numFmtId="0" fontId="41" fillId="6" borderId="0" xfId="0" applyFont="1" applyBorder="1" applyAlignment="1">
      <alignment vertical="center"/>
    </xf>
    <xf numFmtId="0" fontId="0" fillId="6" borderId="119" xfId="0" applyFont="1" applyFill="1" applyBorder="1" applyAlignment="1"/>
    <xf numFmtId="0" fontId="41" fillId="0" borderId="21" xfId="0" applyFont="1" applyFill="1" applyBorder="1" applyAlignment="1">
      <alignment horizontal="left" indent="1"/>
    </xf>
    <xf numFmtId="0" fontId="41" fillId="6" borderId="28" xfId="0" applyFont="1" applyFill="1" applyBorder="1" applyAlignment="1"/>
    <xf numFmtId="0" fontId="26" fillId="6" borderId="28" xfId="0" applyFont="1" applyFill="1" applyBorder="1" applyAlignment="1">
      <alignment horizontal="left" indent="2"/>
    </xf>
    <xf numFmtId="0" fontId="41" fillId="6" borderId="29" xfId="0" applyFont="1" applyFill="1" applyBorder="1" applyAlignment="1">
      <alignment horizontal="left" indent="1"/>
    </xf>
    <xf numFmtId="0" fontId="0" fillId="6" borderId="0" xfId="0" applyFill="1" applyBorder="1">
      <alignment vertical="center"/>
    </xf>
    <xf numFmtId="0" fontId="0" fillId="6" borderId="198" xfId="0" applyFill="1" applyBorder="1" applyAlignment="1">
      <alignment vertical="center"/>
    </xf>
    <xf numFmtId="0" fontId="21" fillId="6" borderId="119" xfId="0" applyFont="1" applyFill="1" applyBorder="1" applyAlignment="1"/>
    <xf numFmtId="0" fontId="38" fillId="6" borderId="0" xfId="0" applyFont="1" applyFill="1" applyBorder="1" applyAlignment="1" applyProtection="1"/>
    <xf numFmtId="0" fontId="21" fillId="6" borderId="0" xfId="0" applyFont="1" applyFill="1" applyBorder="1" applyAlignment="1"/>
    <xf numFmtId="0" fontId="77" fillId="6" borderId="0" xfId="0" applyFont="1" applyFill="1" applyBorder="1">
      <alignment vertical="center"/>
    </xf>
    <xf numFmtId="0" fontId="25" fillId="6" borderId="0" xfId="0" applyFont="1" applyFill="1" applyBorder="1">
      <alignment vertical="center"/>
    </xf>
    <xf numFmtId="0" fontId="25" fillId="6" borderId="119" xfId="0" applyFont="1" applyFill="1" applyBorder="1" applyAlignment="1"/>
    <xf numFmtId="0" fontId="0" fillId="2" borderId="198" xfId="0" applyFill="1" applyBorder="1">
      <alignment vertical="center"/>
    </xf>
    <xf numFmtId="0" fontId="55" fillId="49" borderId="34" xfId="0" applyFont="1" applyFill="1" applyBorder="1">
      <alignment vertical="center"/>
    </xf>
    <xf numFmtId="0" fontId="39" fillId="6" borderId="28" xfId="0" applyFont="1" applyFill="1" applyBorder="1" applyAlignment="1"/>
    <xf numFmtId="0" fontId="55" fillId="49" borderId="22" xfId="0" applyFont="1" applyFill="1" applyBorder="1">
      <alignment vertical="center"/>
    </xf>
    <xf numFmtId="0" fontId="55" fillId="49" borderId="32" xfId="0" applyFont="1" applyFill="1" applyBorder="1">
      <alignment vertical="center"/>
    </xf>
    <xf numFmtId="0" fontId="55" fillId="49" borderId="26" xfId="0" applyFont="1" applyFill="1" applyBorder="1">
      <alignment vertical="center"/>
    </xf>
    <xf numFmtId="0" fontId="55" fillId="49" borderId="27" xfId="0" applyFont="1" applyFill="1" applyBorder="1">
      <alignment vertical="center"/>
    </xf>
    <xf numFmtId="0" fontId="78" fillId="49" borderId="38" xfId="0" applyFont="1" applyFill="1" applyBorder="1">
      <alignment vertical="center"/>
    </xf>
    <xf numFmtId="0" fontId="0" fillId="6" borderId="198" xfId="0" applyFont="1" applyBorder="1">
      <alignment vertical="center"/>
    </xf>
    <xf numFmtId="0" fontId="41" fillId="6" borderId="154" xfId="0" applyFont="1" applyFill="1" applyBorder="1" applyAlignment="1" applyProtection="1">
      <alignment horizontal="left" vertical="center" indent="1"/>
    </xf>
    <xf numFmtId="0" fontId="25" fillId="6" borderId="151" xfId="5" applyFont="1" applyFill="1" applyBorder="1" applyAlignment="1">
      <alignment horizontal="center" vertical="center" wrapText="1"/>
    </xf>
    <xf numFmtId="0" fontId="23" fillId="6" borderId="211" xfId="0" applyFont="1" applyFill="1" applyBorder="1" applyAlignment="1" applyProtection="1">
      <alignment vertical="center"/>
    </xf>
    <xf numFmtId="0" fontId="24" fillId="6" borderId="137" xfId="0" applyFont="1" applyFill="1" applyBorder="1" applyAlignment="1" applyProtection="1">
      <alignment horizontal="left" vertical="center"/>
    </xf>
    <xf numFmtId="3" fontId="23" fillId="6" borderId="137" xfId="30" applyFont="1" applyFill="1" applyBorder="1" applyAlignment="1">
      <alignment horizontal="right" vertical="center"/>
    </xf>
    <xf numFmtId="0" fontId="23" fillId="6" borderId="153" xfId="0" applyFont="1" applyFill="1" applyBorder="1" applyAlignment="1" applyProtection="1">
      <alignment vertical="center"/>
    </xf>
    <xf numFmtId="0" fontId="23" fillId="6" borderId="147" xfId="0" applyFont="1" applyFill="1" applyBorder="1" applyAlignment="1" applyProtection="1">
      <alignment vertical="center"/>
    </xf>
    <xf numFmtId="0" fontId="0" fillId="6" borderId="137" xfId="0" applyFont="1" applyFill="1" applyBorder="1" applyAlignment="1" applyProtection="1">
      <alignment horizontal="left" vertical="center"/>
    </xf>
    <xf numFmtId="0" fontId="23" fillId="15" borderId="151" xfId="55" applyFont="1" applyBorder="1">
      <alignment horizontal="center" vertical="center" wrapText="1"/>
    </xf>
    <xf numFmtId="0" fontId="24" fillId="6" borderId="138" xfId="0" applyFont="1" applyFill="1" applyBorder="1" applyAlignment="1" applyProtection="1">
      <alignment horizontal="left" vertical="center"/>
    </xf>
    <xf numFmtId="0" fontId="21" fillId="6" borderId="138" xfId="0" applyFont="1" applyFill="1" applyBorder="1" applyAlignment="1">
      <alignment vertical="center"/>
    </xf>
    <xf numFmtId="0" fontId="25" fillId="6" borderId="153" xfId="0" applyFont="1" applyFill="1" applyBorder="1" applyAlignment="1" applyProtection="1">
      <alignment horizontal="left" vertical="center"/>
    </xf>
    <xf numFmtId="0" fontId="41" fillId="49" borderId="35" xfId="3" applyFont="1" applyFill="1" applyBorder="1">
      <alignment horizontal="center" vertical="center"/>
    </xf>
    <xf numFmtId="0" fontId="23" fillId="6" borderId="28" xfId="0" applyFont="1" applyFill="1" applyBorder="1" applyAlignment="1" applyProtection="1">
      <alignment horizontal="left" vertical="center" indent="1"/>
    </xf>
    <xf numFmtId="0" fontId="41" fillId="49" borderId="34" xfId="3" applyFont="1" applyFill="1" applyBorder="1">
      <alignment horizontal="center" vertical="center"/>
    </xf>
    <xf numFmtId="0" fontId="23" fillId="6" borderId="37" xfId="0" applyFont="1" applyFill="1" applyBorder="1" applyAlignment="1" applyProtection="1">
      <alignment horizontal="left" vertical="center" indent="1"/>
    </xf>
    <xf numFmtId="0" fontId="56" fillId="6" borderId="28" xfId="0" applyFont="1" applyFill="1" applyBorder="1" applyAlignment="1" applyProtection="1">
      <alignment horizontal="left" vertical="center"/>
    </xf>
    <xf numFmtId="0" fontId="55" fillId="49" borderId="34" xfId="3" applyFont="1" applyFill="1" applyBorder="1">
      <alignment horizontal="center" vertical="center"/>
    </xf>
    <xf numFmtId="174" fontId="23" fillId="15" borderId="34" xfId="0" applyNumberFormat="1" applyFont="1" applyFill="1" applyBorder="1" applyAlignment="1">
      <alignment horizontal="center" vertical="center"/>
    </xf>
    <xf numFmtId="0" fontId="25" fillId="6" borderId="28" xfId="0" applyFont="1" applyFill="1" applyBorder="1" applyAlignment="1" applyProtection="1">
      <alignment horizontal="left" vertical="center" indent="1"/>
    </xf>
    <xf numFmtId="0" fontId="55" fillId="6" borderId="37" xfId="0" applyFont="1" applyFill="1" applyBorder="1" applyAlignment="1">
      <alignment horizontal="left" indent="2"/>
    </xf>
    <xf numFmtId="0" fontId="25" fillId="6" borderId="37" xfId="0" applyFont="1" applyFill="1" applyBorder="1" applyAlignment="1" applyProtection="1">
      <alignment horizontal="left" vertical="center"/>
    </xf>
    <xf numFmtId="0" fontId="24" fillId="6" borderId="217" xfId="0" applyFont="1" applyFill="1" applyBorder="1" applyAlignment="1" applyProtection="1">
      <alignment vertical="center"/>
    </xf>
    <xf numFmtId="0" fontId="24" fillId="6" borderId="137" xfId="0" applyFont="1" applyFill="1" applyBorder="1" applyAlignment="1" applyProtection="1"/>
    <xf numFmtId="0" fontId="23" fillId="6" borderId="137" xfId="0" applyFont="1" applyFill="1" applyBorder="1" applyAlignment="1" applyProtection="1"/>
    <xf numFmtId="0" fontId="23" fillId="13" borderId="75" xfId="0" applyFont="1" applyFill="1" applyBorder="1" applyAlignment="1">
      <alignment vertical="center"/>
    </xf>
    <xf numFmtId="49" fontId="23" fillId="15" borderId="201" xfId="56" applyFont="1" applyBorder="1" applyAlignment="1">
      <alignment horizontal="center" vertical="center"/>
    </xf>
    <xf numFmtId="0" fontId="23" fillId="13" borderId="145" xfId="0" applyFont="1" applyFill="1" applyBorder="1" applyAlignment="1">
      <alignment vertical="center"/>
    </xf>
    <xf numFmtId="0" fontId="23" fillId="6" borderId="198" xfId="0" applyFont="1" applyFill="1" applyBorder="1" applyAlignment="1">
      <alignment vertical="center"/>
    </xf>
    <xf numFmtId="0" fontId="23" fillId="6" borderId="147" xfId="0" applyFont="1" applyFill="1" applyBorder="1" applyAlignment="1" applyProtection="1">
      <alignment horizontal="left" vertical="center"/>
    </xf>
    <xf numFmtId="172" fontId="23" fillId="16" borderId="32" xfId="46" applyFont="1" applyBorder="1">
      <alignment vertical="center"/>
    </xf>
    <xf numFmtId="0" fontId="25" fillId="6" borderId="140" xfId="0" applyFont="1" applyFill="1" applyBorder="1" applyAlignment="1">
      <alignment horizontal="center" vertical="center" wrapText="1"/>
    </xf>
    <xf numFmtId="0" fontId="0" fillId="6" borderId="211" xfId="0" applyFont="1" applyFill="1" applyBorder="1">
      <alignment vertical="center"/>
    </xf>
    <xf numFmtId="0" fontId="0" fillId="6" borderId="119" xfId="0" applyFont="1" applyFill="1" applyBorder="1">
      <alignment vertical="center"/>
    </xf>
    <xf numFmtId="0" fontId="0" fillId="6" borderId="211" xfId="0" applyFont="1" applyFill="1" applyBorder="1" applyProtection="1">
      <alignment vertical="center"/>
    </xf>
    <xf numFmtId="0" fontId="0" fillId="6" borderId="32" xfId="0" applyFont="1" applyFill="1" applyBorder="1" applyAlignment="1">
      <alignment vertical="center" wrapText="1"/>
    </xf>
    <xf numFmtId="0" fontId="0" fillId="6" borderId="198" xfId="0" applyFont="1" applyFill="1" applyBorder="1" applyProtection="1">
      <alignment vertical="center"/>
    </xf>
    <xf numFmtId="0" fontId="0" fillId="6" borderId="0" xfId="0" applyFont="1" applyBorder="1" applyAlignment="1" applyProtection="1">
      <alignment horizontal="center" vertical="center"/>
    </xf>
    <xf numFmtId="0" fontId="0" fillId="6" borderId="198" xfId="0" applyFont="1" applyFill="1" applyBorder="1">
      <alignment vertical="center"/>
    </xf>
    <xf numFmtId="0" fontId="0" fillId="6" borderId="39" xfId="0" applyFont="1" applyFill="1" applyBorder="1" applyAlignment="1">
      <alignment horizontal="center" vertical="center"/>
    </xf>
    <xf numFmtId="0" fontId="0" fillId="13" borderId="38" xfId="3" applyFont="1" applyBorder="1">
      <alignment horizontal="center" vertical="center"/>
    </xf>
    <xf numFmtId="3" fontId="0" fillId="13" borderId="32" xfId="3" applyNumberFormat="1" applyFont="1" applyBorder="1">
      <alignment horizontal="center" vertical="center"/>
    </xf>
    <xf numFmtId="0" fontId="26" fillId="6" borderId="28" xfId="0" applyFont="1" applyFill="1" applyBorder="1" applyAlignment="1" applyProtection="1">
      <alignment horizontal="left" vertical="center" wrapText="1" indent="2"/>
    </xf>
    <xf numFmtId="3" fontId="23" fillId="13" borderId="28" xfId="3" applyNumberFormat="1" applyFont="1" applyBorder="1">
      <alignment horizontal="center" vertical="center"/>
    </xf>
    <xf numFmtId="0" fontId="79" fillId="58" borderId="21" xfId="145" applyBorder="1">
      <alignment horizontal="center" vertical="center"/>
    </xf>
    <xf numFmtId="0" fontId="79" fillId="58" borderId="32" xfId="145" applyBorder="1">
      <alignment horizontal="center" vertical="center"/>
    </xf>
    <xf numFmtId="0" fontId="79" fillId="58" borderId="22" xfId="145" applyBorder="1">
      <alignment horizontal="center" vertical="center"/>
    </xf>
    <xf numFmtId="0" fontId="79" fillId="6" borderId="21" xfId="29" applyBorder="1">
      <alignment horizontal="center" vertical="center"/>
    </xf>
    <xf numFmtId="0" fontId="79" fillId="6" borderId="34" xfId="29" applyBorder="1">
      <alignment horizontal="center" vertical="center"/>
    </xf>
    <xf numFmtId="0" fontId="79" fillId="6" borderId="22" xfId="29" applyBorder="1">
      <alignment horizontal="center" vertical="center"/>
    </xf>
    <xf numFmtId="0" fontId="79" fillId="58" borderId="35" xfId="145" applyBorder="1">
      <alignment horizontal="center" vertical="center"/>
    </xf>
    <xf numFmtId="0" fontId="79" fillId="58" borderId="34" xfId="145" applyBorder="1">
      <alignment horizontal="center" vertical="center"/>
    </xf>
    <xf numFmtId="0" fontId="79" fillId="58" borderId="75" xfId="145" applyBorder="1">
      <alignment horizontal="center" vertical="center"/>
    </xf>
    <xf numFmtId="0" fontId="23" fillId="45" borderId="0" xfId="0" applyFont="1" applyFill="1" applyBorder="1">
      <alignment vertical="center"/>
    </xf>
    <xf numFmtId="0" fontId="79" fillId="58" borderId="40" xfId="145" applyBorder="1">
      <alignment horizontal="center" vertical="center"/>
    </xf>
    <xf numFmtId="0" fontId="79" fillId="58" borderId="29" xfId="145" applyBorder="1">
      <alignment horizontal="center" vertical="center"/>
    </xf>
    <xf numFmtId="0" fontId="79" fillId="58" borderId="26" xfId="145" applyBorder="1">
      <alignment horizontal="center" vertical="center"/>
    </xf>
    <xf numFmtId="0" fontId="79" fillId="58" borderId="27" xfId="145" applyBorder="1">
      <alignment horizontal="center" vertical="center"/>
    </xf>
    <xf numFmtId="0" fontId="0" fillId="13" borderId="40" xfId="3" applyFont="1" applyBorder="1">
      <alignment horizontal="center" vertical="center"/>
    </xf>
    <xf numFmtId="3" fontId="23" fillId="13" borderId="40" xfId="3" applyNumberFormat="1" applyFont="1" applyBorder="1">
      <alignment horizontal="center" vertical="center"/>
    </xf>
    <xf numFmtId="3" fontId="23" fillId="6" borderId="35" xfId="1" applyFont="1" applyFill="1" applyBorder="1" applyAlignment="1" applyProtection="1">
      <alignment horizontal="center" vertical="center"/>
    </xf>
    <xf numFmtId="0" fontId="25" fillId="6" borderId="146" xfId="5" applyFont="1" applyBorder="1">
      <alignment horizontal="center" wrapText="1"/>
    </xf>
    <xf numFmtId="3" fontId="23" fillId="13" borderId="34" xfId="3" applyNumberFormat="1" applyFont="1" applyBorder="1" applyProtection="1">
      <alignment horizontal="center" vertical="center"/>
      <protection locked="0"/>
    </xf>
    <xf numFmtId="0" fontId="23" fillId="6" borderId="28" xfId="0" applyFont="1" applyFill="1" applyBorder="1" applyAlignment="1">
      <alignment horizontal="left" vertical="center" indent="1"/>
    </xf>
    <xf numFmtId="0" fontId="0" fillId="6" borderId="29" xfId="0" applyFont="1" applyFill="1" applyBorder="1" applyAlignment="1">
      <alignment horizontal="left" vertical="center" indent="1"/>
    </xf>
    <xf numFmtId="0" fontId="0" fillId="6" borderId="28" xfId="0" applyFont="1" applyFill="1" applyBorder="1" applyAlignment="1">
      <alignment horizontal="left" vertical="center" indent="1"/>
    </xf>
    <xf numFmtId="0" fontId="26" fillId="6" borderId="29" xfId="83" applyFont="1" applyFill="1" applyBorder="1" applyAlignment="1" applyProtection="1">
      <alignment horizontal="left" vertical="center" indent="1"/>
    </xf>
    <xf numFmtId="0" fontId="0" fillId="6" borderId="28" xfId="0" applyFont="1" applyFill="1" applyBorder="1" applyAlignment="1">
      <alignment vertical="center" wrapText="1"/>
    </xf>
    <xf numFmtId="0" fontId="19" fillId="6" borderId="28" xfId="83" applyFill="1" applyBorder="1" applyAlignment="1">
      <alignment horizontal="left" vertical="center" wrapText="1" indent="1"/>
    </xf>
    <xf numFmtId="0" fontId="25" fillId="6" borderId="151" xfId="0" applyFont="1" applyFill="1" applyBorder="1" applyAlignment="1">
      <alignment horizontal="center" wrapText="1"/>
    </xf>
    <xf numFmtId="0" fontId="79" fillId="58" borderId="38" xfId="145" applyNumberFormat="1" applyBorder="1">
      <alignment horizontal="center" vertical="center"/>
    </xf>
    <xf numFmtId="0" fontId="79" fillId="58" borderId="40" xfId="145" applyNumberFormat="1" applyBorder="1">
      <alignment horizontal="center" vertical="center"/>
    </xf>
    <xf numFmtId="0" fontId="19" fillId="6" borderId="29" xfId="83" applyFill="1" applyBorder="1" applyAlignment="1">
      <alignment horizontal="left" vertical="center" wrapText="1" indent="1"/>
    </xf>
    <xf numFmtId="0" fontId="23" fillId="6" borderId="6" xfId="0" applyFont="1" applyFill="1" applyBorder="1" applyAlignment="1" applyProtection="1"/>
    <xf numFmtId="0" fontId="24" fillId="6" borderId="138" xfId="0" applyFont="1" applyFill="1" applyBorder="1" applyAlignment="1" applyProtection="1"/>
    <xf numFmtId="0" fontId="23" fillId="6" borderId="138" xfId="0" applyFont="1" applyFill="1" applyBorder="1" applyAlignment="1" applyProtection="1"/>
    <xf numFmtId="0" fontId="23" fillId="6" borderId="190" xfId="0" applyFont="1" applyFill="1" applyBorder="1" applyAlignment="1" applyProtection="1">
      <alignment vertical="center"/>
    </xf>
    <xf numFmtId="0" fontId="23" fillId="6" borderId="198" xfId="0" applyFont="1" applyFill="1" applyBorder="1" applyAlignment="1" applyProtection="1"/>
    <xf numFmtId="0" fontId="24" fillId="6" borderId="139" xfId="0" applyFont="1" applyFill="1" applyBorder="1" applyAlignment="1" applyProtection="1">
      <alignment vertical="center"/>
    </xf>
    <xf numFmtId="0" fontId="23" fillId="6" borderId="212" xfId="0" applyFont="1" applyFill="1" applyBorder="1" applyAlignment="1" applyProtection="1"/>
    <xf numFmtId="0" fontId="23" fillId="6" borderId="200" xfId="0" applyFont="1" applyFill="1" applyBorder="1" applyAlignment="1" applyProtection="1">
      <alignment horizontal="center" vertical="center"/>
    </xf>
    <xf numFmtId="0" fontId="23" fillId="6" borderId="220" xfId="0" applyFont="1" applyFill="1" applyBorder="1" applyAlignment="1" applyProtection="1">
      <alignment horizontal="center" vertical="center"/>
    </xf>
    <xf numFmtId="0" fontId="23" fillId="6" borderId="34" xfId="0" applyFont="1" applyFill="1" applyBorder="1">
      <alignment vertical="center"/>
    </xf>
    <xf numFmtId="3" fontId="23" fillId="6" borderId="34" xfId="0" applyNumberFormat="1" applyFont="1" applyFill="1" applyBorder="1">
      <alignment vertical="center"/>
    </xf>
    <xf numFmtId="3" fontId="23" fillId="13" borderId="216" xfId="3" applyNumberFormat="1" applyFont="1" applyBorder="1">
      <alignment horizontal="center" vertical="center"/>
    </xf>
    <xf numFmtId="3" fontId="23" fillId="13" borderId="188" xfId="3" applyNumberFormat="1" applyFont="1" applyBorder="1">
      <alignment horizontal="center" vertical="center"/>
    </xf>
    <xf numFmtId="174" fontId="41" fillId="0" borderId="217" xfId="0" applyNumberFormat="1" applyFont="1" applyFill="1" applyBorder="1">
      <alignment vertical="center"/>
    </xf>
    <xf numFmtId="174" fontId="41" fillId="0" borderId="137" xfId="0" applyNumberFormat="1" applyFont="1" applyFill="1" applyBorder="1">
      <alignment vertical="center"/>
    </xf>
    <xf numFmtId="174" fontId="41" fillId="57" borderId="137" xfId="0" applyNumberFormat="1" applyFont="1" applyFill="1" applyBorder="1">
      <alignment vertical="center"/>
    </xf>
    <xf numFmtId="174" fontId="41" fillId="0" borderId="212" xfId="0" applyNumberFormat="1" applyFont="1" applyFill="1" applyBorder="1">
      <alignment vertical="center"/>
    </xf>
    <xf numFmtId="0" fontId="82" fillId="6" borderId="0" xfId="0" applyFont="1">
      <alignment vertical="center"/>
    </xf>
    <xf numFmtId="0" fontId="80" fillId="0" borderId="236" xfId="0" applyFont="1" applyFill="1" applyBorder="1" applyAlignment="1" applyProtection="1">
      <alignment horizontal="center" vertical="center" wrapText="1"/>
    </xf>
    <xf numFmtId="0" fontId="80" fillId="0" borderId="123" xfId="0" applyFont="1" applyFill="1" applyBorder="1" applyAlignment="1" applyProtection="1">
      <alignment horizontal="center" vertical="center" wrapText="1"/>
    </xf>
    <xf numFmtId="0" fontId="80" fillId="0" borderId="237" xfId="0" applyFont="1" applyFill="1" applyBorder="1" applyAlignment="1" applyProtection="1">
      <alignment horizontal="center" vertical="center" wrapText="1"/>
    </xf>
    <xf numFmtId="9" fontId="41" fillId="6" borderId="158" xfId="0" applyNumberFormat="1" applyFont="1" applyBorder="1" applyAlignment="1"/>
    <xf numFmtId="9" fontId="41" fillId="6" borderId="138" xfId="0" applyNumberFormat="1" applyFont="1" applyBorder="1" applyAlignment="1"/>
    <xf numFmtId="9" fontId="41" fillId="6" borderId="157" xfId="0" applyNumberFormat="1" applyFont="1" applyBorder="1" applyAlignment="1"/>
    <xf numFmtId="0" fontId="41" fillId="6" borderId="0" xfId="0" applyFont="1">
      <alignment vertical="center"/>
    </xf>
    <xf numFmtId="9" fontId="41" fillId="0" borderId="180" xfId="0" applyNumberFormat="1" applyFont="1" applyFill="1" applyBorder="1">
      <alignment vertical="center"/>
    </xf>
    <xf numFmtId="9" fontId="41" fillId="6" borderId="238" xfId="0" applyNumberFormat="1" applyFont="1" applyBorder="1">
      <alignment vertical="center"/>
    </xf>
    <xf numFmtId="9" fontId="41" fillId="6" borderId="221" xfId="0" applyNumberFormat="1" applyFont="1" applyBorder="1">
      <alignment vertical="center"/>
    </xf>
    <xf numFmtId="0" fontId="80" fillId="0" borderId="159" xfId="0" applyFont="1" applyFill="1" applyBorder="1" applyAlignment="1" applyProtection="1">
      <alignment horizontal="center" vertical="center" wrapText="1"/>
    </xf>
    <xf numFmtId="0" fontId="80" fillId="0" borderId="160" xfId="0" applyFont="1" applyFill="1" applyBorder="1" applyAlignment="1" applyProtection="1">
      <alignment horizontal="center" vertical="center" wrapText="1"/>
    </xf>
    <xf numFmtId="9" fontId="41" fillId="6" borderId="119" xfId="0" applyNumberFormat="1" applyFont="1" applyBorder="1" applyAlignment="1"/>
    <xf numFmtId="9" fontId="41" fillId="6" borderId="0" xfId="0" applyNumberFormat="1" applyFont="1" applyBorder="1" applyAlignment="1"/>
    <xf numFmtId="9" fontId="41" fillId="6" borderId="211" xfId="0" applyNumberFormat="1" applyFont="1" applyBorder="1" applyAlignment="1"/>
    <xf numFmtId="9" fontId="41" fillId="6" borderId="180" xfId="0" applyNumberFormat="1" applyFont="1" applyBorder="1">
      <alignment vertical="center"/>
    </xf>
    <xf numFmtId="9" fontId="41" fillId="6" borderId="181" xfId="0" applyNumberFormat="1" applyFont="1" applyBorder="1">
      <alignment vertical="center"/>
    </xf>
    <xf numFmtId="9" fontId="41" fillId="6" borderId="182" xfId="0" applyNumberFormat="1" applyFont="1" applyBorder="1">
      <alignment vertical="center"/>
    </xf>
    <xf numFmtId="0" fontId="80" fillId="6" borderId="199" xfId="0" applyFont="1" applyBorder="1">
      <alignment vertical="center"/>
    </xf>
    <xf numFmtId="0" fontId="80" fillId="6" borderId="138" xfId="0" applyFont="1" applyBorder="1" applyAlignment="1">
      <alignment vertical="center" wrapText="1"/>
    </xf>
    <xf numFmtId="0" fontId="80" fillId="6" borderId="156" xfId="0" applyFont="1" applyBorder="1" applyAlignment="1">
      <alignment vertical="center" wrapText="1"/>
    </xf>
    <xf numFmtId="0" fontId="80" fillId="6" borderId="231" xfId="0" applyFont="1" applyBorder="1">
      <alignment vertical="center"/>
    </xf>
    <xf numFmtId="0" fontId="41" fillId="6" borderId="0" xfId="0" applyFont="1" applyBorder="1">
      <alignment vertical="center"/>
    </xf>
    <xf numFmtId="0" fontId="41" fillId="6" borderId="211" xfId="0" applyFont="1" applyBorder="1">
      <alignment vertical="center"/>
    </xf>
    <xf numFmtId="0" fontId="80" fillId="6" borderId="239" xfId="0" applyFont="1" applyBorder="1">
      <alignment vertical="center"/>
    </xf>
    <xf numFmtId="0" fontId="41" fillId="6" borderId="127" xfId="0" applyFont="1" applyBorder="1">
      <alignment vertical="center"/>
    </xf>
    <xf numFmtId="0" fontId="41" fillId="6" borderId="190" xfId="0" applyFont="1" applyBorder="1">
      <alignment vertical="center"/>
    </xf>
    <xf numFmtId="0" fontId="80" fillId="6" borderId="0" xfId="0" applyFont="1">
      <alignment vertical="center"/>
    </xf>
    <xf numFmtId="3" fontId="23" fillId="41" borderId="246" xfId="11" applyNumberFormat="1" applyFont="1" applyBorder="1" applyAlignment="1" applyProtection="1">
      <alignment horizontal="right" vertical="center"/>
      <protection locked="0"/>
    </xf>
    <xf numFmtId="3" fontId="23" fillId="41" borderId="39" xfId="11" applyFont="1" applyBorder="1" applyAlignment="1" applyProtection="1">
      <alignment horizontal="right" vertical="center"/>
      <protection locked="0"/>
    </xf>
    <xf numFmtId="0" fontId="41" fillId="6" borderId="198" xfId="0" applyFont="1" applyFill="1" applyBorder="1">
      <alignment vertical="center"/>
    </xf>
    <xf numFmtId="3" fontId="0" fillId="14" borderId="38" xfId="20" applyFont="1" applyBorder="1">
      <alignment horizontal="right" vertical="center"/>
      <protection locked="0"/>
    </xf>
    <xf numFmtId="0" fontId="41" fillId="6" borderId="0" xfId="0" applyFont="1" applyFill="1" applyBorder="1" applyAlignment="1" applyProtection="1">
      <alignment horizontal="left" vertical="center"/>
    </xf>
    <xf numFmtId="3" fontId="23" fillId="43" borderId="247" xfId="9" applyNumberFormat="1" applyFont="1" applyBorder="1" applyAlignment="1">
      <alignment vertical="center"/>
    </xf>
    <xf numFmtId="0" fontId="0" fillId="13" borderId="36" xfId="3" applyFont="1" applyBorder="1">
      <alignment horizontal="center" vertical="center"/>
    </xf>
    <xf numFmtId="0" fontId="0" fillId="13" borderId="35" xfId="3" applyFont="1" applyBorder="1">
      <alignment horizontal="center" vertical="center"/>
    </xf>
    <xf numFmtId="3" fontId="23" fillId="41" borderId="34" xfId="11" applyNumberFormat="1" applyFont="1" applyFill="1" applyBorder="1" applyAlignment="1" applyProtection="1">
      <alignment horizontal="right" vertical="center"/>
      <protection locked="0"/>
    </xf>
    <xf numFmtId="0" fontId="26" fillId="6" borderId="198" xfId="0" applyFont="1" applyFill="1" applyBorder="1" applyAlignment="1">
      <alignment horizontal="left" indent="2"/>
    </xf>
    <xf numFmtId="0" fontId="41" fillId="49" borderId="247" xfId="3" applyFont="1" applyFill="1" applyBorder="1">
      <alignment horizontal="center" vertical="center"/>
    </xf>
    <xf numFmtId="0" fontId="25" fillId="54" borderId="142" xfId="5" applyFont="1" applyFill="1" applyBorder="1" applyAlignment="1">
      <alignment horizontal="center" vertical="center" wrapText="1"/>
    </xf>
    <xf numFmtId="3" fontId="41" fillId="6" borderId="21" xfId="30" applyFont="1" applyBorder="1">
      <alignment horizontal="right" vertical="center"/>
    </xf>
    <xf numFmtId="0" fontId="41" fillId="49" borderId="39" xfId="3" applyFont="1" applyFill="1" applyBorder="1">
      <alignment horizontal="center" vertical="center"/>
    </xf>
    <xf numFmtId="0" fontId="25" fillId="53" borderId="143" xfId="5" applyFont="1" applyFill="1" applyBorder="1" applyAlignment="1">
      <alignment horizontal="center" vertical="center" wrapText="1"/>
    </xf>
    <xf numFmtId="0" fontId="25" fillId="6" borderId="220" xfId="5" applyFont="1" applyBorder="1" applyAlignment="1">
      <alignment horizontal="center" vertical="center" wrapText="1"/>
    </xf>
    <xf numFmtId="0" fontId="27" fillId="6" borderId="220" xfId="5" applyFont="1" applyBorder="1" applyAlignment="1">
      <alignment horizontal="center" vertical="center" wrapText="1"/>
    </xf>
    <xf numFmtId="0" fontId="27" fillId="6" borderId="247" xfId="5" applyFont="1" applyFill="1" applyBorder="1" applyAlignment="1">
      <alignment horizontal="center" vertical="center" wrapText="1"/>
    </xf>
    <xf numFmtId="0" fontId="27" fillId="6" borderId="143" xfId="5" applyFont="1" applyFill="1" applyBorder="1" applyAlignment="1">
      <alignment horizontal="center" vertical="center" wrapText="1"/>
    </xf>
    <xf numFmtId="0" fontId="27" fillId="6" borderId="143" xfId="5" applyFont="1" applyBorder="1" applyAlignment="1">
      <alignment horizontal="center" vertical="center" wrapText="1"/>
    </xf>
    <xf numFmtId="0" fontId="79" fillId="13" borderId="0" xfId="3" applyFont="1" applyBorder="1">
      <alignment horizontal="center" vertical="center"/>
    </xf>
    <xf numFmtId="0" fontId="26" fillId="13" borderId="0" xfId="3" applyFont="1" applyBorder="1">
      <alignment horizontal="center" vertical="center"/>
    </xf>
    <xf numFmtId="0" fontId="0" fillId="13" borderId="0" xfId="3" applyFont="1" applyBorder="1">
      <alignment horizontal="center" vertical="center"/>
    </xf>
    <xf numFmtId="0" fontId="79" fillId="13" borderId="26" xfId="3" applyFont="1" applyBorder="1">
      <alignment horizontal="center" vertical="center"/>
    </xf>
    <xf numFmtId="0" fontId="79" fillId="13" borderId="27" xfId="3" applyFont="1" applyBorder="1">
      <alignment horizontal="center" vertical="center"/>
    </xf>
    <xf numFmtId="0" fontId="79" fillId="13" borderId="200" xfId="3" applyFont="1" applyBorder="1">
      <alignment horizontal="center" vertical="center"/>
    </xf>
    <xf numFmtId="0" fontId="79" fillId="13" borderId="21" xfId="3" applyFont="1" applyBorder="1">
      <alignment horizontal="center" vertical="center"/>
    </xf>
    <xf numFmtId="0" fontId="0" fillId="6" borderId="0" xfId="0" applyFill="1" applyBorder="1" applyAlignment="1">
      <alignment vertical="center"/>
    </xf>
    <xf numFmtId="0" fontId="23" fillId="6" borderId="250" xfId="0" applyFont="1" applyFill="1" applyBorder="1" applyAlignment="1">
      <alignment vertical="center"/>
    </xf>
    <xf numFmtId="0" fontId="23" fillId="6" borderId="198" xfId="0" applyFont="1" applyFill="1" applyBorder="1" applyAlignment="1" applyProtection="1">
      <alignment horizontal="center" vertical="center" wrapText="1"/>
    </xf>
    <xf numFmtId="0" fontId="23" fillId="6" borderId="198" xfId="0" applyFont="1" applyFill="1" applyBorder="1" applyAlignment="1" applyProtection="1">
      <alignment horizontal="left" vertical="center" indent="1"/>
    </xf>
    <xf numFmtId="0" fontId="23" fillId="6" borderId="198" xfId="0" applyFont="1" applyFill="1" applyBorder="1" applyAlignment="1">
      <alignment horizontal="right" vertical="center"/>
    </xf>
    <xf numFmtId="0" fontId="23" fillId="2" borderId="198" xfId="0" applyFont="1" applyFill="1" applyBorder="1" applyAlignment="1">
      <alignment vertical="center"/>
    </xf>
    <xf numFmtId="0" fontId="23" fillId="6" borderId="250" xfId="0" applyFont="1" applyFill="1" applyBorder="1">
      <alignment vertical="center"/>
    </xf>
    <xf numFmtId="0" fontId="23" fillId="2" borderId="198" xfId="0" applyFont="1" applyFill="1" applyBorder="1">
      <alignment vertical="center"/>
    </xf>
    <xf numFmtId="3" fontId="29" fillId="41" borderId="247" xfId="11" applyFont="1" applyBorder="1" applyAlignment="1" applyProtection="1">
      <alignment horizontal="right" vertical="center"/>
      <protection locked="0"/>
    </xf>
    <xf numFmtId="0" fontId="0" fillId="6" borderId="0" xfId="0" applyFill="1" applyBorder="1" applyAlignment="1">
      <alignment vertical="center"/>
    </xf>
    <xf numFmtId="0" fontId="23" fillId="6" borderId="34" xfId="0" applyFont="1" applyFill="1" applyBorder="1" applyAlignment="1">
      <alignment horizontal="left" vertical="top" wrapText="1" indent="1"/>
    </xf>
    <xf numFmtId="0" fontId="23" fillId="6" borderId="28" xfId="0" applyFont="1" applyFill="1" applyBorder="1">
      <alignment vertical="center"/>
    </xf>
    <xf numFmtId="0" fontId="0" fillId="6" borderId="34" xfId="0" applyFont="1" applyFill="1" applyBorder="1" applyAlignment="1">
      <alignment horizontal="left" vertical="top" wrapText="1" indent="2"/>
    </xf>
    <xf numFmtId="0" fontId="23" fillId="6" borderId="34" xfId="0" applyFont="1" applyFill="1" applyBorder="1" applyAlignment="1">
      <alignment horizontal="left" vertical="top" wrapText="1" indent="2"/>
    </xf>
    <xf numFmtId="0" fontId="23" fillId="6" borderId="34" xfId="0" applyFont="1" applyFill="1" applyBorder="1" applyAlignment="1">
      <alignment horizontal="left" vertical="top" wrapText="1" indent="3"/>
    </xf>
    <xf numFmtId="0" fontId="23" fillId="6" borderId="34" xfId="0" applyFont="1" applyFill="1" applyBorder="1" applyAlignment="1">
      <alignment horizontal="left" vertical="top" wrapText="1" indent="4"/>
    </xf>
    <xf numFmtId="0" fontId="26" fillId="6" borderId="34" xfId="83" applyFont="1" applyFill="1" applyBorder="1" applyAlignment="1">
      <alignment horizontal="left" vertical="top" indent="5"/>
    </xf>
    <xf numFmtId="0" fontId="0" fillId="6" borderId="34" xfId="0" applyFont="1" applyFill="1" applyBorder="1" applyAlignment="1">
      <alignment horizontal="left" vertical="top" wrapText="1" indent="3"/>
    </xf>
    <xf numFmtId="0" fontId="26" fillId="6" borderId="34" xfId="83" applyFont="1" applyFill="1" applyBorder="1" applyAlignment="1">
      <alignment horizontal="left" vertical="top" indent="4"/>
    </xf>
    <xf numFmtId="0" fontId="23" fillId="6" borderId="32" xfId="0" applyFont="1" applyFill="1" applyBorder="1" applyAlignment="1">
      <alignment horizontal="left" vertical="top" wrapText="1" indent="1"/>
    </xf>
    <xf numFmtId="0" fontId="23" fillId="6" borderId="29" xfId="0" applyFont="1" applyFill="1" applyBorder="1">
      <alignment vertical="center"/>
    </xf>
    <xf numFmtId="0" fontId="0" fillId="6" borderId="28" xfId="0" applyFont="1" applyFill="1" applyBorder="1" applyAlignment="1">
      <alignment horizontal="left" vertical="top" wrapText="1"/>
    </xf>
    <xf numFmtId="0" fontId="0" fillId="6" borderId="29" xfId="0" applyFont="1" applyFill="1" applyBorder="1" applyAlignment="1">
      <alignment horizontal="left" vertical="top" wrapText="1"/>
    </xf>
    <xf numFmtId="0" fontId="0" fillId="6" borderId="29" xfId="0" applyFont="1" applyFill="1" applyBorder="1" applyAlignment="1">
      <alignment vertical="center" wrapText="1"/>
    </xf>
    <xf numFmtId="0" fontId="39" fillId="6" borderId="140" xfId="0" applyFont="1" applyFill="1" applyBorder="1" applyAlignment="1">
      <alignment horizontal="center" vertical="center" wrapText="1"/>
    </xf>
    <xf numFmtId="3" fontId="0" fillId="41" borderId="36" xfId="11" applyFont="1" applyBorder="1">
      <alignment horizontal="right" vertical="center"/>
      <protection locked="0"/>
    </xf>
    <xf numFmtId="0" fontId="0" fillId="2" borderId="34" xfId="0" applyFont="1" applyFill="1" applyBorder="1" applyAlignment="1">
      <alignment horizontal="left" vertical="center" indent="1"/>
    </xf>
    <xf numFmtId="0" fontId="0" fillId="6" borderId="252" xfId="0" applyFont="1" applyFill="1" applyBorder="1">
      <alignment vertical="center"/>
    </xf>
    <xf numFmtId="0" fontId="30" fillId="6" borderId="119" xfId="116" applyFont="1" applyFill="1" applyBorder="1" applyAlignment="1">
      <alignment vertical="center"/>
    </xf>
    <xf numFmtId="0" fontId="0" fillId="6" borderId="250" xfId="0" applyFont="1" applyFill="1" applyBorder="1">
      <alignment vertical="center"/>
    </xf>
    <xf numFmtId="0" fontId="0" fillId="6" borderId="198" xfId="0" applyFont="1" applyFill="1" applyBorder="1" applyAlignment="1" applyProtection="1">
      <alignment vertical="center" wrapText="1"/>
    </xf>
    <xf numFmtId="0" fontId="0" fillId="6" borderId="198" xfId="0" applyFont="1" applyFill="1" applyBorder="1" applyAlignment="1">
      <alignment horizontal="left" vertical="center" indent="1"/>
    </xf>
    <xf numFmtId="0" fontId="26" fillId="2" borderId="198" xfId="83" applyFont="1" applyFill="1" applyBorder="1" applyAlignment="1">
      <alignment horizontal="left" vertical="center" wrapText="1"/>
    </xf>
    <xf numFmtId="0" fontId="23" fillId="6" borderId="198" xfId="2" applyBorder="1">
      <alignment horizontal="center" vertical="center"/>
    </xf>
    <xf numFmtId="0" fontId="25" fillId="6" borderId="214" xfId="0" applyFont="1" applyFill="1" applyBorder="1" applyAlignment="1">
      <alignment horizontal="center" wrapText="1"/>
    </xf>
    <xf numFmtId="0" fontId="25" fillId="6" borderId="142" xfId="0" applyFont="1" applyFill="1" applyBorder="1" applyAlignment="1" applyProtection="1">
      <alignment horizontal="center" vertical="center" wrapText="1"/>
    </xf>
    <xf numFmtId="0" fontId="79" fillId="58" borderId="28" xfId="145" applyBorder="1">
      <alignment horizontal="center" vertical="center"/>
    </xf>
    <xf numFmtId="0" fontId="41" fillId="0" borderId="28" xfId="0" applyFont="1" applyFill="1" applyBorder="1" applyAlignment="1">
      <alignment horizontal="left" indent="2"/>
    </xf>
    <xf numFmtId="0" fontId="41" fillId="0" borderId="28" xfId="0" applyFont="1" applyFill="1" applyBorder="1" applyAlignment="1">
      <alignment horizontal="left" indent="3"/>
    </xf>
    <xf numFmtId="0" fontId="41" fillId="6" borderId="28" xfId="0" applyFont="1" applyFill="1" applyBorder="1" applyAlignment="1">
      <alignment horizontal="left" indent="2"/>
    </xf>
    <xf numFmtId="0" fontId="41" fillId="6" borderId="28" xfId="0" applyFont="1" applyFill="1" applyBorder="1" applyAlignment="1">
      <alignment horizontal="left" indent="3"/>
    </xf>
    <xf numFmtId="0" fontId="0" fillId="6" borderId="28" xfId="0" applyFont="1" applyFill="1" applyBorder="1" applyAlignment="1">
      <alignment horizontal="left" indent="2"/>
    </xf>
    <xf numFmtId="0" fontId="25" fillId="6" borderId="28" xfId="0" applyFont="1" applyFill="1" applyBorder="1" applyAlignment="1" applyProtection="1">
      <alignment horizontal="left" vertical="center" wrapText="1" indent="1"/>
    </xf>
    <xf numFmtId="0" fontId="23" fillId="6" borderId="29" xfId="0" applyFont="1" applyFill="1" applyBorder="1" applyAlignment="1">
      <alignment vertical="center"/>
    </xf>
    <xf numFmtId="0" fontId="23" fillId="6" borderId="29" xfId="0" applyFont="1" applyFill="1" applyBorder="1" applyAlignment="1" applyProtection="1">
      <alignment horizontal="left" vertical="center" indent="1"/>
    </xf>
    <xf numFmtId="0" fontId="23" fillId="6" borderId="45" xfId="0" applyFont="1" applyFill="1" applyBorder="1" applyAlignment="1" applyProtection="1">
      <alignment vertical="center" wrapText="1"/>
    </xf>
    <xf numFmtId="0" fontId="23" fillId="6" borderId="29" xfId="0" applyFont="1" applyFill="1" applyBorder="1" applyAlignment="1" applyProtection="1">
      <alignment horizontal="left" vertical="center" wrapText="1" indent="1"/>
    </xf>
    <xf numFmtId="49" fontId="23" fillId="41" borderId="28" xfId="19" applyFont="1" applyBorder="1" applyAlignment="1" applyProtection="1">
      <alignment horizontal="center" vertical="center"/>
      <protection locked="0"/>
    </xf>
    <xf numFmtId="3" fontId="23" fillId="41" borderId="28" xfId="18" applyNumberFormat="1" applyFont="1" applyBorder="1">
      <alignment horizontal="center" vertical="center" wrapText="1"/>
      <protection locked="0"/>
    </xf>
    <xf numFmtId="0" fontId="23" fillId="41" borderId="28" xfId="18" applyFont="1" applyBorder="1" applyAlignment="1" applyProtection="1">
      <alignment horizontal="center" vertical="center" wrapText="1"/>
      <protection locked="0"/>
    </xf>
    <xf numFmtId="170" fontId="23" fillId="42" borderId="29" xfId="13" applyFont="1" applyBorder="1">
      <alignment vertical="center"/>
      <protection locked="0"/>
    </xf>
    <xf numFmtId="3" fontId="23" fillId="6" borderId="36" xfId="30" applyFont="1" applyFill="1" applyBorder="1" applyAlignment="1">
      <alignment horizontal="right" vertical="center"/>
    </xf>
    <xf numFmtId="3" fontId="23" fillId="6" borderId="26" xfId="30" applyFont="1" applyFill="1" applyBorder="1" applyAlignment="1">
      <alignment horizontal="right" vertical="center"/>
    </xf>
    <xf numFmtId="3" fontId="23" fillId="13" borderId="45" xfId="3" applyNumberFormat="1" applyFont="1" applyBorder="1" applyProtection="1">
      <alignment horizontal="center" vertical="center"/>
    </xf>
    <xf numFmtId="3" fontId="23" fillId="41" borderId="28" xfId="11" applyFont="1" applyBorder="1" applyAlignment="1" applyProtection="1">
      <alignment horizontal="right" vertical="center"/>
      <protection locked="0"/>
    </xf>
    <xf numFmtId="3" fontId="23" fillId="41" borderId="29" xfId="11" applyFont="1" applyBorder="1" applyAlignment="1" applyProtection="1">
      <alignment horizontal="right" vertical="center"/>
      <protection locked="0"/>
    </xf>
    <xf numFmtId="0" fontId="0" fillId="6" borderId="34" xfId="0" applyFont="1" applyFill="1" applyBorder="1" applyAlignment="1">
      <alignment vertical="center" wrapText="1"/>
    </xf>
    <xf numFmtId="0" fontId="0" fillId="6" borderId="35" xfId="0" applyFont="1" applyFill="1" applyBorder="1" applyAlignment="1">
      <alignment vertical="center" wrapText="1"/>
    </xf>
    <xf numFmtId="0" fontId="0" fillId="6" borderId="40" xfId="0" applyFont="1" applyFill="1" applyBorder="1" applyAlignment="1">
      <alignment vertical="center" wrapText="1"/>
    </xf>
    <xf numFmtId="0" fontId="0" fillId="6" borderId="34" xfId="0" applyFont="1" applyFill="1" applyBorder="1" applyAlignment="1">
      <alignment horizontal="left" vertical="center" wrapText="1" indent="1"/>
    </xf>
    <xf numFmtId="0" fontId="0" fillId="6" borderId="34" xfId="0" applyFont="1" applyFill="1" applyBorder="1" applyAlignment="1">
      <alignment horizontal="left" vertical="center" wrapText="1" indent="2"/>
    </xf>
    <xf numFmtId="0" fontId="79" fillId="6" borderId="26" xfId="29" applyBorder="1">
      <alignment horizontal="center" vertical="center"/>
    </xf>
    <xf numFmtId="0" fontId="0" fillId="13" borderId="37" xfId="3" applyFont="1" applyBorder="1">
      <alignment horizontal="center" vertical="center"/>
    </xf>
    <xf numFmtId="0" fontId="79" fillId="58" borderId="37" xfId="145" applyBorder="1">
      <alignment horizontal="center" vertical="center"/>
    </xf>
    <xf numFmtId="0" fontId="23" fillId="6" borderId="28" xfId="0" applyFont="1" applyFill="1" applyBorder="1" applyAlignment="1">
      <alignment vertical="center"/>
    </xf>
    <xf numFmtId="0" fontId="0" fillId="6" borderId="37" xfId="0" applyFont="1" applyFill="1" applyBorder="1" applyAlignment="1">
      <alignment horizontal="left" vertical="center"/>
    </xf>
    <xf numFmtId="0" fontId="25" fillId="6" borderId="198" xfId="0" applyFont="1" applyFill="1" applyBorder="1" applyAlignment="1" applyProtection="1">
      <alignment horizontal="left" vertical="center"/>
    </xf>
    <xf numFmtId="0" fontId="25" fillId="6" borderId="135" xfId="5" applyFont="1" applyBorder="1">
      <alignment horizontal="center" wrapText="1"/>
    </xf>
    <xf numFmtId="0" fontId="25" fillId="6" borderId="35" xfId="0" applyFont="1" applyFill="1" applyBorder="1" applyAlignment="1" applyProtection="1">
      <alignment vertical="center"/>
    </xf>
    <xf numFmtId="0" fontId="0" fillId="6" borderId="34" xfId="0" applyFont="1" applyFill="1" applyBorder="1" applyAlignment="1" applyProtection="1">
      <alignment horizontal="left" vertical="center" wrapText="1" indent="1"/>
    </xf>
    <xf numFmtId="0" fontId="23" fillId="6" borderId="34" xfId="0" applyFont="1" applyFill="1" applyBorder="1" applyAlignment="1" applyProtection="1">
      <alignment horizontal="left" vertical="center" wrapText="1" indent="1"/>
    </xf>
    <xf numFmtId="0" fontId="25" fillId="6" borderId="34" xfId="0" applyFont="1" applyFill="1" applyBorder="1" applyAlignment="1" applyProtection="1">
      <alignment vertical="center"/>
    </xf>
    <xf numFmtId="0" fontId="25" fillId="6" borderId="145" xfId="0" applyFont="1" applyFill="1" applyBorder="1" applyAlignment="1">
      <alignment horizontal="center" wrapText="1"/>
    </xf>
    <xf numFmtId="0" fontId="25" fillId="6" borderId="201" xfId="0" applyFont="1" applyFill="1" applyBorder="1" applyAlignment="1" applyProtection="1">
      <alignment horizontal="left" vertical="center" wrapText="1"/>
    </xf>
    <xf numFmtId="0" fontId="23" fillId="6" borderId="40" xfId="0" applyFont="1" applyFill="1" applyBorder="1" applyAlignment="1" applyProtection="1">
      <alignment horizontal="left" vertical="center" wrapText="1"/>
    </xf>
    <xf numFmtId="0" fontId="23" fillId="6" borderId="201" xfId="0" applyFont="1" applyFill="1" applyBorder="1" applyAlignment="1" applyProtection="1">
      <alignment vertical="center" wrapText="1"/>
    </xf>
    <xf numFmtId="0" fontId="23" fillId="6" borderId="34" xfId="0" applyFont="1" applyFill="1" applyBorder="1" applyAlignment="1" applyProtection="1">
      <alignment vertical="center" wrapText="1"/>
    </xf>
    <xf numFmtId="0" fontId="23" fillId="6" borderId="34" xfId="0" applyFont="1" applyFill="1" applyBorder="1" applyAlignment="1" applyProtection="1">
      <alignment vertical="center"/>
    </xf>
    <xf numFmtId="0" fontId="23" fillId="6" borderId="34" xfId="0" applyFont="1" applyFill="1" applyBorder="1" applyAlignment="1">
      <alignment vertical="center" wrapText="1"/>
    </xf>
    <xf numFmtId="0" fontId="23" fillId="6" borderId="34" xfId="0" applyFont="1" applyFill="1" applyBorder="1" applyAlignment="1">
      <alignment vertical="center"/>
    </xf>
    <xf numFmtId="0" fontId="0" fillId="6" borderId="34" xfId="0" applyFont="1" applyFill="1" applyBorder="1" applyAlignment="1" applyProtection="1">
      <alignment vertical="center" wrapText="1"/>
    </xf>
    <xf numFmtId="0" fontId="23" fillId="6" borderId="40" xfId="0" applyFont="1" applyFill="1" applyBorder="1" applyAlignment="1" applyProtection="1">
      <alignment vertical="center" wrapText="1"/>
    </xf>
    <xf numFmtId="0" fontId="23" fillId="43" borderId="32" xfId="9" applyFont="1" applyBorder="1" applyProtection="1">
      <alignment horizontal="left" vertical="center"/>
    </xf>
    <xf numFmtId="0" fontId="25" fillId="2" borderId="145" xfId="0" applyFont="1" applyFill="1" applyBorder="1" applyAlignment="1">
      <alignment horizontal="center" wrapText="1"/>
    </xf>
    <xf numFmtId="0" fontId="23" fillId="2" borderId="201"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3" fillId="2" borderId="201" xfId="0" applyFont="1" applyFill="1" applyBorder="1" applyAlignment="1" applyProtection="1">
      <alignment vertical="center"/>
    </xf>
    <xf numFmtId="0" fontId="23" fillId="43" borderId="40" xfId="9" applyFont="1" applyBorder="1" applyAlignment="1" applyProtection="1">
      <alignment horizontal="left" vertical="center" indent="1"/>
    </xf>
    <xf numFmtId="0" fontId="0" fillId="43" borderId="40" xfId="9" applyFont="1" applyBorder="1" applyAlignment="1" applyProtection="1">
      <alignment horizontal="left" vertical="center" indent="1"/>
    </xf>
    <xf numFmtId="0" fontId="0" fillId="43" borderId="32" xfId="9" applyFont="1" applyBorder="1" applyProtection="1">
      <alignment horizontal="left" vertical="center"/>
    </xf>
    <xf numFmtId="0" fontId="25" fillId="2" borderId="138" xfId="0" applyFont="1" applyFill="1" applyBorder="1" applyAlignment="1" applyProtection="1">
      <alignment horizontal="center" vertical="center"/>
    </xf>
    <xf numFmtId="0" fontId="25" fillId="2" borderId="201" xfId="0" applyFont="1" applyFill="1" applyBorder="1" applyAlignment="1" applyProtection="1">
      <alignment horizontal="left" vertical="center"/>
    </xf>
    <xf numFmtId="0" fontId="23" fillId="2" borderId="34" xfId="0" applyFont="1" applyFill="1" applyBorder="1" applyAlignment="1" applyProtection="1">
      <alignment horizontal="left" vertical="center" indent="1"/>
    </xf>
    <xf numFmtId="0" fontId="0" fillId="2" borderId="34" xfId="0" applyFont="1" applyFill="1" applyBorder="1" applyAlignment="1" applyProtection="1">
      <alignment horizontal="left" vertical="center" indent="1"/>
    </xf>
    <xf numFmtId="0" fontId="0" fillId="2" borderId="34" xfId="0" applyFont="1" applyFill="1" applyBorder="1" applyAlignment="1" applyProtection="1">
      <alignment horizontal="left" vertical="center" indent="2"/>
    </xf>
    <xf numFmtId="0" fontId="26" fillId="6" borderId="32" xfId="83" applyFont="1" applyFill="1" applyBorder="1" applyAlignment="1" applyProtection="1">
      <alignment horizontal="left" vertical="center" wrapText="1" indent="1"/>
    </xf>
    <xf numFmtId="0" fontId="25" fillId="6" borderId="198" xfId="0" applyFont="1" applyFill="1" applyBorder="1" applyAlignment="1" applyProtection="1">
      <alignment horizontal="left" vertical="center" wrapText="1"/>
    </xf>
    <xf numFmtId="15" fontId="22" fillId="6" borderId="138" xfId="0" applyNumberFormat="1" applyFont="1" applyFill="1" applyBorder="1" applyAlignment="1">
      <alignment vertical="center"/>
    </xf>
    <xf numFmtId="0" fontId="25" fillId="6" borderId="138" xfId="0" applyFont="1" applyFill="1" applyBorder="1" applyAlignment="1" applyProtection="1">
      <alignment horizontal="center" wrapText="1"/>
    </xf>
    <xf numFmtId="0" fontId="23" fillId="13" borderId="45" xfId="3" applyFont="1" applyBorder="1">
      <alignment horizontal="center" vertical="center"/>
    </xf>
    <xf numFmtId="3" fontId="0" fillId="41" borderId="28" xfId="11" applyFont="1" applyBorder="1">
      <alignment horizontal="right" vertical="center"/>
      <protection locked="0"/>
    </xf>
    <xf numFmtId="0" fontId="25" fillId="6" borderId="144" xfId="0" applyFont="1" applyFill="1" applyBorder="1" applyAlignment="1" applyProtection="1">
      <alignment horizontal="center" wrapText="1"/>
    </xf>
    <xf numFmtId="3" fontId="23" fillId="41" borderId="147" xfId="11" applyFont="1" applyBorder="1">
      <alignment horizontal="right" vertical="center"/>
      <protection locked="0"/>
    </xf>
    <xf numFmtId="3" fontId="23" fillId="41" borderId="39" xfId="11" applyFont="1" applyBorder="1">
      <alignment horizontal="right" vertical="center"/>
      <protection locked="0"/>
    </xf>
    <xf numFmtId="3" fontId="23" fillId="41" borderId="49" xfId="11" applyFont="1" applyBorder="1">
      <alignment horizontal="right" vertical="center"/>
      <protection locked="0"/>
    </xf>
    <xf numFmtId="3" fontId="23" fillId="6" borderId="28" xfId="30" applyFont="1" applyFill="1" applyBorder="1" applyProtection="1">
      <alignment horizontal="right" vertical="center"/>
    </xf>
    <xf numFmtId="3" fontId="23" fillId="14" borderId="39" xfId="20" applyFont="1" applyBorder="1">
      <alignment horizontal="right" vertical="center"/>
      <protection locked="0"/>
    </xf>
    <xf numFmtId="3" fontId="23" fillId="43" borderId="26" xfId="6" applyFont="1" applyBorder="1" applyProtection="1">
      <alignment horizontal="right" vertical="center"/>
    </xf>
    <xf numFmtId="3" fontId="23" fillId="6" borderId="26" xfId="30" applyFont="1" applyFill="1" applyBorder="1" applyProtection="1">
      <alignment horizontal="right" vertical="center"/>
    </xf>
    <xf numFmtId="3" fontId="23" fillId="43" borderId="27" xfId="6" applyFont="1" applyBorder="1" applyProtection="1">
      <alignment horizontal="right" vertical="center"/>
    </xf>
    <xf numFmtId="0" fontId="25" fillId="2" borderId="144" xfId="0" applyFont="1" applyFill="1" applyBorder="1" applyAlignment="1" applyProtection="1">
      <alignment horizontal="center" wrapText="1"/>
    </xf>
    <xf numFmtId="3" fontId="23" fillId="41" borderId="144" xfId="11" applyFont="1" applyBorder="1">
      <alignment horizontal="right" vertical="center"/>
      <protection locked="0"/>
    </xf>
    <xf numFmtId="3" fontId="23" fillId="43" borderId="39" xfId="6" applyFont="1" applyBorder="1" applyProtection="1">
      <alignment horizontal="right" vertical="center"/>
    </xf>
    <xf numFmtId="0" fontId="23" fillId="13" borderId="153" xfId="3" applyFont="1" applyBorder="1">
      <alignment horizontal="center" vertical="center"/>
    </xf>
    <xf numFmtId="3" fontId="23" fillId="41" borderId="37" xfId="11" applyFont="1" applyBorder="1">
      <alignment horizontal="right" vertical="center"/>
      <protection locked="0"/>
    </xf>
    <xf numFmtId="3" fontId="23" fillId="6" borderId="198" xfId="11" applyFont="1" applyFill="1" applyBorder="1" applyProtection="1">
      <alignment horizontal="right" vertical="center"/>
    </xf>
    <xf numFmtId="0" fontId="25" fillId="6" borderId="201" xfId="0" applyFont="1" applyFill="1" applyBorder="1" applyAlignment="1" applyProtection="1">
      <alignment vertical="center"/>
    </xf>
    <xf numFmtId="0" fontId="26" fillId="6" borderId="34" xfId="0" applyFont="1" applyFill="1" applyBorder="1" applyAlignment="1" applyProtection="1">
      <alignment horizontal="left" vertical="center" wrapText="1" indent="2"/>
    </xf>
    <xf numFmtId="0" fontId="0" fillId="6" borderId="34" xfId="0" applyFont="1" applyFill="1" applyBorder="1" applyAlignment="1" applyProtection="1">
      <alignment horizontal="left" vertical="center" wrapText="1" indent="2"/>
    </xf>
    <xf numFmtId="0" fontId="26" fillId="6" borderId="32" xfId="0" applyFont="1" applyFill="1" applyBorder="1" applyAlignment="1" applyProtection="1">
      <alignment horizontal="left" vertical="center" wrapText="1" indent="2"/>
    </xf>
    <xf numFmtId="0" fontId="25" fillId="6" borderId="253" xfId="0" applyFont="1" applyFill="1" applyBorder="1" applyAlignment="1" applyProtection="1">
      <alignment vertical="center"/>
    </xf>
    <xf numFmtId="0" fontId="0" fillId="6" borderId="254" xfId="0" applyFont="1" applyFill="1" applyBorder="1" applyAlignment="1" applyProtection="1">
      <alignment vertical="center"/>
    </xf>
    <xf numFmtId="0" fontId="0" fillId="6" borderId="255" xfId="0" applyFont="1" applyFill="1" applyBorder="1" applyAlignment="1" applyProtection="1">
      <alignment vertical="center"/>
    </xf>
    <xf numFmtId="0" fontId="25" fillId="6" borderId="256" xfId="0" applyFont="1" applyFill="1" applyBorder="1" applyAlignment="1" applyProtection="1">
      <alignment vertical="center" wrapText="1"/>
    </xf>
    <xf numFmtId="0" fontId="25" fillId="6" borderId="257" xfId="0" applyFont="1" applyFill="1" applyBorder="1" applyAlignment="1" applyProtection="1">
      <alignment vertical="center" wrapText="1"/>
    </xf>
    <xf numFmtId="0" fontId="0" fillId="6" borderId="207" xfId="0" applyFont="1" applyFill="1" applyBorder="1" applyAlignment="1" applyProtection="1">
      <alignment vertical="center"/>
    </xf>
    <xf numFmtId="0" fontId="0" fillId="6" borderId="149" xfId="0" applyFont="1" applyFill="1" applyBorder="1" applyAlignment="1" applyProtection="1">
      <alignment vertical="center"/>
    </xf>
    <xf numFmtId="0" fontId="0" fillId="6" borderId="150" xfId="0" applyFont="1" applyFill="1" applyBorder="1" applyAlignment="1" applyProtection="1">
      <alignment vertical="center"/>
    </xf>
    <xf numFmtId="0" fontId="0" fillId="6" borderId="149" xfId="0" applyFont="1" applyFill="1" applyBorder="1" applyAlignment="1" applyProtection="1">
      <alignment horizontal="left" vertical="center" indent="1"/>
    </xf>
    <xf numFmtId="0" fontId="0" fillId="6" borderId="150" xfId="0" applyFont="1" applyFill="1" applyBorder="1" applyAlignment="1" applyProtection="1">
      <alignment horizontal="left" vertical="center" indent="1"/>
    </xf>
    <xf numFmtId="0" fontId="26" fillId="6" borderId="29" xfId="0" applyFont="1" applyFill="1" applyBorder="1" applyAlignment="1" applyProtection="1">
      <alignment horizontal="left" vertical="center" wrapText="1" indent="2"/>
    </xf>
    <xf numFmtId="0" fontId="0" fillId="6" borderId="92" xfId="0" applyFont="1" applyFill="1" applyBorder="1" applyAlignment="1" applyProtection="1">
      <alignment vertical="center"/>
    </xf>
    <xf numFmtId="0" fontId="25" fillId="6" borderId="137" xfId="0" applyFont="1" applyFill="1" applyBorder="1" applyAlignment="1">
      <alignment vertical="center" wrapText="1"/>
    </xf>
    <xf numFmtId="3" fontId="0" fillId="6" borderId="28" xfId="6" applyFont="1" applyFill="1" applyBorder="1" applyAlignment="1" applyProtection="1">
      <alignment horizontal="left" vertical="center" indent="1"/>
    </xf>
    <xf numFmtId="0" fontId="26" fillId="6" borderId="29" xfId="0" applyFont="1" applyFill="1" applyBorder="1" applyAlignment="1" applyProtection="1">
      <alignment horizontal="left" vertical="center" wrapText="1"/>
    </xf>
    <xf numFmtId="3" fontId="62" fillId="41" borderId="28" xfId="11" applyFont="1" applyBorder="1">
      <alignment horizontal="right" vertical="center"/>
      <protection locked="0"/>
    </xf>
    <xf numFmtId="0" fontId="79" fillId="58" borderId="198" xfId="145" applyBorder="1">
      <alignment horizontal="center" vertical="center"/>
    </xf>
    <xf numFmtId="0" fontId="25" fillId="6" borderId="83" xfId="0" applyFont="1" applyFill="1" applyBorder="1" applyAlignment="1" applyProtection="1">
      <alignment horizontal="center" wrapText="1"/>
    </xf>
    <xf numFmtId="3" fontId="23" fillId="41" borderId="83" xfId="11" applyFont="1" applyBorder="1">
      <alignment horizontal="right" vertical="center"/>
      <protection locked="0"/>
    </xf>
    <xf numFmtId="3" fontId="23" fillId="13" borderId="26" xfId="3" applyNumberFormat="1" applyFont="1" applyBorder="1">
      <alignment horizontal="center" vertical="center"/>
    </xf>
    <xf numFmtId="3" fontId="23" fillId="13" borderId="39" xfId="3" applyNumberFormat="1" applyFont="1" applyBorder="1">
      <alignment horizontal="center" vertical="center"/>
    </xf>
    <xf numFmtId="0" fontId="25" fillId="6" borderId="259" xfId="5" applyFont="1" applyBorder="1">
      <alignment horizontal="center" wrapText="1"/>
    </xf>
    <xf numFmtId="0" fontId="25" fillId="6" borderId="70" xfId="5" applyFont="1" applyBorder="1">
      <alignment horizontal="center" wrapText="1"/>
    </xf>
    <xf numFmtId="3" fontId="0" fillId="6" borderId="147" xfId="30" applyFont="1" applyBorder="1">
      <alignment horizontal="right" vertical="center"/>
    </xf>
    <xf numFmtId="0" fontId="0" fillId="2" borderId="131" xfId="0" applyFill="1" applyBorder="1">
      <alignment vertical="center"/>
    </xf>
    <xf numFmtId="0" fontId="21" fillId="2" borderId="76" xfId="4" applyFont="1" applyFill="1" applyBorder="1" applyAlignment="1"/>
    <xf numFmtId="0" fontId="21" fillId="2" borderId="70" xfId="0" applyFont="1" applyFill="1" applyBorder="1">
      <alignment vertical="center"/>
    </xf>
    <xf numFmtId="0" fontId="25" fillId="2" borderId="76" xfId="0" applyFont="1" applyFill="1" applyBorder="1" applyAlignment="1">
      <alignment horizontal="center" wrapText="1"/>
    </xf>
    <xf numFmtId="0" fontId="23" fillId="2" borderId="153" xfId="0" applyFont="1" applyFill="1" applyBorder="1" applyAlignment="1" applyProtection="1">
      <alignment vertical="center" wrapText="1"/>
    </xf>
    <xf numFmtId="0" fontId="23" fillId="0" borderId="28" xfId="0" applyFont="1" applyFill="1" applyBorder="1" applyAlignment="1" applyProtection="1">
      <alignment vertical="center"/>
    </xf>
    <xf numFmtId="0" fontId="23" fillId="2" borderId="28" xfId="0" applyFont="1" applyFill="1" applyBorder="1" applyAlignment="1" applyProtection="1">
      <alignment vertical="center"/>
    </xf>
    <xf numFmtId="0" fontId="25" fillId="2" borderId="28" xfId="0" applyFont="1" applyFill="1" applyBorder="1" applyAlignment="1" applyProtection="1">
      <alignment vertical="center"/>
    </xf>
    <xf numFmtId="0" fontId="23" fillId="2" borderId="28" xfId="0" applyFont="1" applyFill="1" applyBorder="1" applyAlignment="1" applyProtection="1">
      <alignment horizontal="left" vertical="center" indent="1"/>
    </xf>
    <xf numFmtId="0" fontId="25" fillId="2" borderId="28"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5" fillId="2" borderId="34" xfId="0" applyFont="1" applyFill="1" applyBorder="1" applyAlignment="1" applyProtection="1">
      <alignment horizontal="left" vertical="center"/>
    </xf>
    <xf numFmtId="0" fontId="25" fillId="2" borderId="32" xfId="0" applyFont="1" applyFill="1" applyBorder="1" applyAlignment="1" applyProtection="1">
      <alignment horizontal="left" vertical="center"/>
    </xf>
    <xf numFmtId="0" fontId="25" fillId="2" borderId="83" xfId="0" applyFont="1" applyFill="1" applyBorder="1" applyAlignment="1">
      <alignment horizontal="center" wrapText="1"/>
    </xf>
    <xf numFmtId="3" fontId="25" fillId="43" borderId="153" xfId="6" applyFont="1" applyBorder="1" applyProtection="1">
      <alignment horizontal="right" vertical="center"/>
    </xf>
    <xf numFmtId="3" fontId="25" fillId="43" borderId="28" xfId="6" applyFont="1" applyBorder="1" applyProtection="1">
      <alignment horizontal="right" vertical="center"/>
    </xf>
    <xf numFmtId="3" fontId="25" fillId="43" borderId="29" xfId="6" applyFont="1" applyBorder="1" applyProtection="1">
      <alignment horizontal="right" vertical="center"/>
    </xf>
    <xf numFmtId="0" fontId="41" fillId="6" borderId="201" xfId="0" applyFont="1" applyBorder="1" applyAlignment="1">
      <alignment horizontal="left" vertical="center" wrapText="1" indent="1"/>
    </xf>
    <xf numFmtId="0" fontId="41" fillId="6" borderId="35" xfId="0" applyFont="1" applyBorder="1" applyAlignment="1">
      <alignment horizontal="left" vertical="center" wrapText="1" indent="1"/>
    </xf>
    <xf numFmtId="0" fontId="41" fillId="6" borderId="247" xfId="0" applyFont="1" applyBorder="1" applyAlignment="1">
      <alignment horizontal="left" vertical="center" wrapText="1" indent="1"/>
    </xf>
    <xf numFmtId="0" fontId="41" fillId="6" borderId="131" xfId="0" applyFont="1" applyBorder="1" applyAlignment="1">
      <alignment horizontal="left" vertical="center" wrapText="1" indent="1"/>
    </xf>
    <xf numFmtId="0" fontId="25" fillId="2" borderId="83" xfId="0" applyFont="1" applyFill="1" applyBorder="1" applyAlignment="1" applyProtection="1">
      <alignment horizontal="center" wrapText="1"/>
    </xf>
    <xf numFmtId="3" fontId="41" fillId="41" borderId="45" xfId="11" applyFont="1" applyBorder="1">
      <alignment horizontal="right" vertical="center"/>
      <protection locked="0"/>
    </xf>
    <xf numFmtId="3" fontId="41" fillId="41" borderId="29" xfId="11" applyFont="1" applyBorder="1">
      <alignment horizontal="right" vertical="center"/>
      <protection locked="0"/>
    </xf>
    <xf numFmtId="0" fontId="39" fillId="6" borderId="131" xfId="0" applyFont="1" applyBorder="1" applyAlignment="1">
      <alignment horizontal="left" vertical="center" wrapText="1"/>
    </xf>
    <xf numFmtId="0" fontId="41" fillId="6" borderId="131" xfId="0" applyFont="1" applyBorder="1" applyAlignment="1">
      <alignment horizontal="left" vertical="center" wrapText="1"/>
    </xf>
    <xf numFmtId="3" fontId="41" fillId="41" borderId="28" xfId="11" applyFont="1" applyBorder="1">
      <alignment horizontal="right" vertical="center"/>
      <protection locked="0"/>
    </xf>
    <xf numFmtId="3" fontId="41" fillId="6" borderId="28" xfId="30" applyFont="1" applyBorder="1">
      <alignment horizontal="right" vertical="center"/>
    </xf>
    <xf numFmtId="3" fontId="41" fillId="6" borderId="131" xfId="30" applyFont="1" applyBorder="1">
      <alignment horizontal="right" vertical="center"/>
    </xf>
    <xf numFmtId="3" fontId="41" fillId="41" borderId="0" xfId="11" applyFont="1" applyBorder="1">
      <alignment horizontal="right" vertical="center"/>
      <protection locked="0"/>
    </xf>
    <xf numFmtId="3" fontId="41" fillId="6" borderId="29" xfId="30" applyFont="1" applyBorder="1">
      <alignment horizontal="right" vertical="center"/>
    </xf>
    <xf numFmtId="3" fontId="41" fillId="6" borderId="76" xfId="30" applyFont="1" applyBorder="1">
      <alignment horizontal="right" vertical="center"/>
    </xf>
    <xf numFmtId="3" fontId="41" fillId="41" borderId="153" xfId="11" applyFont="1" applyBorder="1">
      <alignment horizontal="right" vertical="center"/>
      <protection locked="0"/>
    </xf>
    <xf numFmtId="0" fontId="23" fillId="6" borderId="34" xfId="0" applyFont="1" applyFill="1" applyBorder="1" applyAlignment="1">
      <alignment horizontal="left" vertical="center" indent="1"/>
    </xf>
    <xf numFmtId="0" fontId="25" fillId="6" borderId="34" xfId="0" applyFont="1" applyFill="1" applyBorder="1" applyAlignment="1">
      <alignment vertical="center"/>
    </xf>
    <xf numFmtId="49" fontId="23" fillId="6" borderId="34" xfId="0" applyNumberFormat="1" applyFont="1" applyFill="1" applyBorder="1" applyAlignment="1">
      <alignment horizontal="left" vertical="center"/>
    </xf>
    <xf numFmtId="0" fontId="23" fillId="6" borderId="32" xfId="0" applyFont="1" applyFill="1" applyBorder="1" applyAlignment="1">
      <alignment vertical="center"/>
    </xf>
    <xf numFmtId="0" fontId="23" fillId="6" borderId="35" xfId="0" applyFont="1" applyFill="1" applyBorder="1" applyAlignment="1">
      <alignment vertical="center"/>
    </xf>
    <xf numFmtId="0" fontId="0" fillId="14" borderId="26" xfId="26" applyFont="1" applyBorder="1">
      <alignment horizontal="center" vertical="center" wrapText="1"/>
      <protection locked="0"/>
    </xf>
    <xf numFmtId="0" fontId="0" fillId="14" borderId="27" xfId="26" applyFont="1" applyBorder="1">
      <alignment horizontal="center" vertical="center" wrapText="1"/>
      <protection locked="0"/>
    </xf>
    <xf numFmtId="3" fontId="0" fillId="14" borderId="27" xfId="20" applyFont="1" applyBorder="1">
      <alignment horizontal="right" vertical="center"/>
      <protection locked="0"/>
    </xf>
    <xf numFmtId="0" fontId="0" fillId="6" borderId="28" xfId="0" applyFont="1" applyFill="1" applyBorder="1" applyAlignment="1">
      <alignment vertical="center"/>
    </xf>
    <xf numFmtId="0" fontId="0" fillId="6" borderId="29" xfId="0" applyFont="1" applyFill="1" applyBorder="1" applyAlignment="1">
      <alignment vertical="center"/>
    </xf>
    <xf numFmtId="0" fontId="0" fillId="6" borderId="34" xfId="0" applyFill="1" applyBorder="1" applyAlignment="1">
      <alignment vertical="center"/>
    </xf>
    <xf numFmtId="0" fontId="0" fillId="6" borderId="32" xfId="0" applyFill="1" applyBorder="1" applyAlignment="1">
      <alignment vertical="center"/>
    </xf>
    <xf numFmtId="0" fontId="0" fillId="6" borderId="28" xfId="0" applyFill="1" applyBorder="1" applyAlignment="1">
      <alignment vertical="center" wrapText="1"/>
    </xf>
    <xf numFmtId="0" fontId="0" fillId="6" borderId="28" xfId="0" applyFill="1" applyBorder="1" applyAlignment="1">
      <alignment horizontal="left" vertical="center" wrapText="1" indent="1"/>
    </xf>
    <xf numFmtId="0" fontId="0" fillId="6" borderId="28" xfId="0" applyFill="1" applyBorder="1" applyAlignment="1">
      <alignment horizontal="left" vertical="center" wrapText="1" indent="2"/>
    </xf>
    <xf numFmtId="0" fontId="0" fillId="6" borderId="29" xfId="0" applyFill="1" applyBorder="1" applyAlignment="1">
      <alignment vertical="center" wrapText="1"/>
    </xf>
    <xf numFmtId="0" fontId="0" fillId="6" borderId="34" xfId="0" applyFill="1" applyBorder="1" applyAlignment="1">
      <alignment horizontal="left" vertical="center" indent="1"/>
    </xf>
    <xf numFmtId="0" fontId="0" fillId="6" borderId="34" xfId="0" applyFill="1" applyBorder="1" applyAlignment="1">
      <alignment horizontal="left" vertical="center" indent="2"/>
    </xf>
    <xf numFmtId="0" fontId="0" fillId="2" borderId="28" xfId="0" applyFont="1" applyFill="1" applyBorder="1" applyAlignment="1">
      <alignment vertical="center"/>
    </xf>
    <xf numFmtId="0" fontId="26" fillId="2" borderId="29" xfId="83" applyFont="1" applyFill="1" applyBorder="1" applyAlignment="1">
      <alignment horizontal="left" vertical="center" wrapText="1" indent="1"/>
    </xf>
    <xf numFmtId="0" fontId="79" fillId="58" borderId="34" xfId="145" applyBorder="1">
      <alignment horizontal="center" vertical="center"/>
    </xf>
    <xf numFmtId="0" fontId="26" fillId="2" borderId="32" xfId="83" applyFont="1" applyFill="1" applyBorder="1" applyAlignment="1">
      <alignment horizontal="left" vertical="center" indent="1"/>
    </xf>
    <xf numFmtId="0" fontId="0" fillId="6" borderId="266" xfId="0" applyFont="1" applyFill="1" applyBorder="1">
      <alignment vertical="center"/>
    </xf>
    <xf numFmtId="0" fontId="23" fillId="2" borderId="262" xfId="0" applyFont="1" applyFill="1" applyBorder="1" applyAlignment="1" applyProtection="1">
      <alignment horizontal="center" vertical="center"/>
    </xf>
    <xf numFmtId="0" fontId="0" fillId="6" borderId="263" xfId="0" applyFill="1" applyBorder="1">
      <alignment vertical="center"/>
    </xf>
    <xf numFmtId="0" fontId="23" fillId="6" borderId="265" xfId="0" applyFont="1" applyFill="1" applyBorder="1" applyAlignment="1">
      <alignment vertical="center"/>
    </xf>
    <xf numFmtId="0" fontId="0" fillId="6" borderId="266" xfId="0" applyFill="1" applyBorder="1">
      <alignment vertical="center"/>
    </xf>
    <xf numFmtId="0" fontId="25" fillId="6" borderId="265" xfId="0" applyFont="1" applyFill="1" applyBorder="1" applyAlignment="1">
      <alignment vertical="center"/>
    </xf>
    <xf numFmtId="0" fontId="23" fillId="6" borderId="266" xfId="0" applyFont="1" applyFill="1" applyBorder="1" applyAlignment="1">
      <alignment vertical="center"/>
    </xf>
    <xf numFmtId="0" fontId="23" fillId="6" borderId="263" xfId="0" applyFont="1" applyFill="1" applyBorder="1" applyAlignment="1">
      <alignment vertical="center"/>
    </xf>
    <xf numFmtId="0" fontId="23" fillId="6" borderId="262" xfId="0" applyFont="1" applyFill="1" applyBorder="1" applyAlignment="1" applyProtection="1">
      <alignment vertical="center"/>
    </xf>
    <xf numFmtId="0" fontId="23" fillId="6" borderId="263" xfId="0" applyFont="1" applyFill="1" applyBorder="1" applyAlignment="1" applyProtection="1">
      <alignment vertical="center"/>
    </xf>
    <xf numFmtId="0" fontId="23" fillId="6" borderId="266" xfId="0" applyFont="1" applyFill="1" applyBorder="1" applyAlignment="1" applyProtection="1">
      <alignment vertical="center"/>
    </xf>
    <xf numFmtId="0" fontId="23" fillId="6" borderId="28" xfId="0" applyFont="1" applyFill="1" applyBorder="1" applyAlignment="1" applyProtection="1">
      <alignment vertical="center"/>
    </xf>
    <xf numFmtId="0" fontId="23" fillId="6" borderId="45" xfId="0" applyFont="1" applyFill="1" applyBorder="1" applyAlignment="1">
      <alignment vertical="center"/>
    </xf>
    <xf numFmtId="0" fontId="26" fillId="13" borderId="28" xfId="3" applyFont="1" applyBorder="1">
      <alignment horizontal="center" vertical="center"/>
    </xf>
    <xf numFmtId="0" fontId="25" fillId="6" borderId="264" xfId="0" applyFont="1" applyFill="1" applyBorder="1" applyAlignment="1">
      <alignment horizontal="center" vertical="center" wrapText="1"/>
    </xf>
    <xf numFmtId="0" fontId="25" fillId="6" borderId="261" xfId="0" applyFont="1" applyFill="1" applyBorder="1" applyAlignment="1">
      <alignment horizontal="center" vertical="center" wrapText="1"/>
    </xf>
    <xf numFmtId="0" fontId="25" fillId="6" borderId="262" xfId="0" applyFont="1" applyFill="1" applyBorder="1" applyAlignment="1">
      <alignment horizontal="center" vertical="center" wrapText="1"/>
    </xf>
    <xf numFmtId="0" fontId="23" fillId="6" borderId="264" xfId="5" applyFont="1" applyBorder="1">
      <alignment horizontal="center" wrapText="1"/>
    </xf>
    <xf numFmtId="0" fontId="23" fillId="6" borderId="261" xfId="5" applyFont="1" applyBorder="1">
      <alignment horizontal="center" wrapText="1"/>
    </xf>
    <xf numFmtId="0" fontId="23" fillId="6" borderId="262" xfId="5" applyFont="1" applyBorder="1">
      <alignment horizontal="center" wrapText="1"/>
    </xf>
    <xf numFmtId="0" fontId="25" fillId="6" borderId="263" xfId="5" applyFont="1" applyFill="1" applyBorder="1" applyAlignment="1">
      <alignment horizontal="center" vertical="center" wrapText="1"/>
    </xf>
    <xf numFmtId="2" fontId="23" fillId="15" borderId="266" xfId="49" applyNumberFormat="1" applyFont="1" applyBorder="1">
      <alignment vertical="center"/>
    </xf>
    <xf numFmtId="2" fontId="23" fillId="15" borderId="28" xfId="49" applyNumberFormat="1" applyFont="1" applyBorder="1">
      <alignment vertical="center"/>
    </xf>
    <xf numFmtId="2" fontId="23" fillId="15" borderId="29" xfId="49" applyNumberFormat="1" applyFont="1" applyBorder="1">
      <alignment vertical="center"/>
    </xf>
    <xf numFmtId="0" fontId="23" fillId="13" borderId="267" xfId="3" applyFont="1" applyBorder="1">
      <alignment horizontal="center" vertical="center"/>
    </xf>
    <xf numFmtId="0" fontId="23" fillId="13" borderId="269" xfId="3" applyFont="1" applyBorder="1">
      <alignment horizontal="center" vertical="center"/>
    </xf>
    <xf numFmtId="0" fontId="23" fillId="13" borderId="265" xfId="3" applyFont="1" applyBorder="1">
      <alignment horizontal="center" vertical="center"/>
    </xf>
    <xf numFmtId="2" fontId="23" fillId="15" borderId="26" xfId="49" applyNumberFormat="1" applyFont="1" applyBorder="1">
      <alignment vertical="center"/>
    </xf>
    <xf numFmtId="2" fontId="23" fillId="15" borderId="27" xfId="49" applyNumberFormat="1" applyFont="1" applyBorder="1">
      <alignment vertical="center"/>
    </xf>
    <xf numFmtId="0" fontId="21" fillId="6" borderId="263" xfId="0" applyFont="1" applyFill="1" applyBorder="1" applyAlignment="1">
      <alignment vertical="center"/>
    </xf>
    <xf numFmtId="0" fontId="25" fillId="6" borderId="266" xfId="0" applyFont="1" applyFill="1" applyBorder="1" applyAlignment="1" applyProtection="1">
      <alignment horizontal="left" vertical="center"/>
    </xf>
    <xf numFmtId="0" fontId="25" fillId="6" borderId="264" xfId="5" applyFont="1" applyFill="1" applyBorder="1" applyAlignment="1">
      <alignment horizontal="center" vertical="center" wrapText="1"/>
    </xf>
    <xf numFmtId="0" fontId="41" fillId="49" borderId="36" xfId="3" applyFont="1" applyFill="1" applyBorder="1">
      <alignment horizontal="center" vertical="center"/>
    </xf>
    <xf numFmtId="0" fontId="55" fillId="49" borderId="26" xfId="3" applyFont="1" applyFill="1" applyBorder="1">
      <alignment horizontal="center" vertical="center"/>
    </xf>
    <xf numFmtId="0" fontId="23" fillId="15" borderId="266" xfId="55" applyFont="1" applyBorder="1">
      <alignment horizontal="center" vertical="center" wrapText="1"/>
    </xf>
    <xf numFmtId="0" fontId="23" fillId="15" borderId="29" xfId="55" applyFont="1" applyBorder="1">
      <alignment horizontal="center" vertical="center" wrapText="1"/>
    </xf>
    <xf numFmtId="0" fontId="23" fillId="6" borderId="266" xfId="0" applyFont="1" applyFill="1" applyBorder="1" applyAlignment="1">
      <alignment horizontal="left" vertical="center"/>
    </xf>
    <xf numFmtId="0" fontId="25" fillId="6" borderId="266" xfId="0" applyFont="1" applyFill="1" applyBorder="1" applyAlignment="1">
      <alignment vertical="center" wrapText="1"/>
    </xf>
    <xf numFmtId="0" fontId="23" fillId="6" borderId="266" xfId="0" applyFont="1" applyFill="1" applyBorder="1">
      <alignment vertical="center"/>
    </xf>
    <xf numFmtId="0" fontId="0" fillId="6" borderId="266" xfId="0" applyFont="1" applyFill="1" applyBorder="1" applyAlignment="1">
      <alignment horizontal="left" vertical="center" wrapText="1"/>
    </xf>
    <xf numFmtId="0" fontId="0" fillId="6" borderId="266" xfId="0" applyFont="1" applyFill="1" applyBorder="1" applyAlignment="1">
      <alignment horizontal="left" vertical="center"/>
    </xf>
    <xf numFmtId="3" fontId="23" fillId="13" borderId="267" xfId="3" applyNumberFormat="1" applyFont="1" applyBorder="1">
      <alignment horizontal="center" vertical="center"/>
    </xf>
    <xf numFmtId="0" fontId="79" fillId="58" borderId="39" xfId="145" applyNumberFormat="1" applyBorder="1">
      <alignment horizontal="center" vertical="center"/>
    </xf>
    <xf numFmtId="0" fontId="26" fillId="0" borderId="266" xfId="0" applyFont="1" applyFill="1" applyBorder="1" applyAlignment="1">
      <alignment horizontal="left"/>
    </xf>
    <xf numFmtId="0" fontId="25" fillId="6" borderId="261" xfId="5" applyFont="1" applyBorder="1" applyAlignment="1">
      <alignment horizontal="center" wrapText="1"/>
    </xf>
    <xf numFmtId="3" fontId="41" fillId="6" borderId="36" xfId="30" applyFont="1" applyBorder="1">
      <alignment horizontal="right" vertical="center"/>
    </xf>
    <xf numFmtId="3" fontId="41" fillId="43" borderId="264" xfId="6" applyFont="1" applyBorder="1">
      <alignment horizontal="right" vertical="center"/>
    </xf>
    <xf numFmtId="3" fontId="41" fillId="43" borderId="261" xfId="6" applyFont="1" applyBorder="1">
      <alignment horizontal="right" vertical="center"/>
    </xf>
    <xf numFmtId="3" fontId="41" fillId="43" borderId="262" xfId="6" applyFont="1" applyBorder="1">
      <alignment horizontal="right" vertical="center"/>
    </xf>
    <xf numFmtId="0" fontId="79" fillId="58" borderId="267" xfId="145" applyBorder="1">
      <alignment horizontal="center" vertical="center"/>
    </xf>
    <xf numFmtId="0" fontId="79" fillId="58" borderId="269" xfId="145" applyBorder="1">
      <alignment horizontal="center" vertical="center"/>
    </xf>
    <xf numFmtId="0" fontId="41" fillId="49" borderId="269" xfId="3" applyFont="1" applyFill="1" applyBorder="1">
      <alignment horizontal="center" vertical="center"/>
    </xf>
    <xf numFmtId="0" fontId="41" fillId="49" borderId="265" xfId="3" applyFont="1" applyFill="1" applyBorder="1">
      <alignment horizontal="center" vertical="center"/>
    </xf>
    <xf numFmtId="0" fontId="25" fillId="6" borderId="135" xfId="5" applyFont="1" applyBorder="1" applyAlignment="1">
      <alignment horizontal="center" vertical="center" wrapText="1"/>
    </xf>
    <xf numFmtId="0" fontId="41" fillId="49" borderId="267" xfId="3" applyFont="1" applyFill="1" applyBorder="1">
      <alignment horizontal="center" vertical="center"/>
    </xf>
    <xf numFmtId="0" fontId="25" fillId="6" borderId="49" xfId="5" applyFont="1" applyBorder="1" applyAlignment="1">
      <alignment horizontal="center" vertical="center" wrapText="1"/>
    </xf>
    <xf numFmtId="3" fontId="41" fillId="41" borderId="36" xfId="11" applyFont="1" applyBorder="1">
      <alignment horizontal="right" vertical="center"/>
      <protection locked="0"/>
    </xf>
    <xf numFmtId="3" fontId="41" fillId="41" borderId="266" xfId="11" applyFont="1" applyBorder="1">
      <alignment horizontal="right" vertical="center"/>
      <protection locked="0"/>
    </xf>
    <xf numFmtId="0" fontId="41" fillId="6" borderId="266" xfId="0" applyFont="1" applyFill="1" applyBorder="1" applyAlignment="1" applyProtection="1">
      <alignment horizontal="left" vertical="center"/>
    </xf>
    <xf numFmtId="0" fontId="41" fillId="6" borderId="263" xfId="0" applyFont="1" applyFill="1" applyBorder="1" applyAlignment="1" applyProtection="1">
      <alignment horizontal="left" vertical="center"/>
    </xf>
    <xf numFmtId="0" fontId="69" fillId="6" borderId="28" xfId="0" applyFont="1" applyFill="1" applyBorder="1" applyAlignment="1">
      <alignment horizontal="left" vertical="center"/>
    </xf>
    <xf numFmtId="0" fontId="41" fillId="43" borderId="29" xfId="9" applyFont="1" applyBorder="1" applyProtection="1">
      <alignment horizontal="left" vertical="center"/>
    </xf>
    <xf numFmtId="0" fontId="41" fillId="6" borderId="270" xfId="0" applyFont="1" applyFill="1" applyBorder="1" applyAlignment="1">
      <alignment horizontal="left"/>
    </xf>
    <xf numFmtId="0" fontId="41" fillId="6" borderId="271" xfId="0" applyFont="1" applyFill="1" applyBorder="1" applyAlignment="1">
      <alignment horizontal="left"/>
    </xf>
    <xf numFmtId="0" fontId="25" fillId="6" borderId="263" xfId="0" applyFont="1" applyFill="1" applyBorder="1">
      <alignment vertical="center"/>
    </xf>
    <xf numFmtId="0" fontId="25" fillId="55" borderId="135" xfId="0" applyFont="1" applyFill="1" applyBorder="1" applyAlignment="1" applyProtection="1">
      <alignment horizontal="center" vertical="center" wrapText="1"/>
    </xf>
    <xf numFmtId="3" fontId="41" fillId="41" borderId="267" xfId="11" applyFont="1" applyBorder="1">
      <alignment horizontal="right" vertical="center"/>
      <protection locked="0"/>
    </xf>
    <xf numFmtId="3" fontId="41" fillId="41" borderId="27" xfId="11" applyFont="1" applyBorder="1">
      <alignment horizontal="right" vertical="center"/>
      <protection locked="0"/>
    </xf>
    <xf numFmtId="3" fontId="41" fillId="43" borderId="27" xfId="6" applyFont="1" applyBorder="1" applyAlignment="1" applyProtection="1">
      <alignment vertical="center"/>
    </xf>
    <xf numFmtId="0" fontId="25" fillId="55" borderId="264" xfId="0" applyFont="1" applyFill="1" applyBorder="1" applyAlignment="1" applyProtection="1">
      <alignment horizontal="center" vertical="center" wrapText="1"/>
    </xf>
    <xf numFmtId="0" fontId="41" fillId="6" borderId="28" xfId="0" applyFont="1" applyFill="1" applyBorder="1" applyAlignment="1">
      <alignment horizontal="left" vertical="center" wrapText="1" indent="1"/>
    </xf>
    <xf numFmtId="0" fontId="41" fillId="6" borderId="28" xfId="0" applyFont="1" applyFill="1" applyBorder="1" applyAlignment="1">
      <alignment horizontal="left" wrapText="1" indent="1"/>
    </xf>
    <xf numFmtId="0" fontId="41" fillId="6" borderId="29" xfId="0" applyFont="1" applyFill="1" applyBorder="1" applyAlignment="1">
      <alignment horizontal="left"/>
    </xf>
    <xf numFmtId="0" fontId="79" fillId="6" borderId="34" xfId="145" applyFill="1" applyBorder="1">
      <alignment horizontal="center" vertical="center"/>
    </xf>
    <xf numFmtId="0" fontId="79" fillId="6" borderId="32" xfId="145" applyFill="1" applyBorder="1">
      <alignment horizontal="center" vertical="center"/>
    </xf>
    <xf numFmtId="0" fontId="0" fillId="6" borderId="26" xfId="0" applyFont="1" applyFill="1" applyBorder="1" applyAlignment="1" applyProtection="1">
      <alignment horizontal="center" vertical="center" wrapText="1"/>
    </xf>
    <xf numFmtId="0" fontId="0" fillId="6" borderId="34" xfId="0" applyFont="1" applyFill="1" applyBorder="1" applyAlignment="1">
      <alignment horizontal="left" vertical="center" indent="1"/>
    </xf>
    <xf numFmtId="0" fontId="0" fillId="6" borderId="266" xfId="0" applyFont="1" applyFill="1" applyBorder="1" applyAlignment="1">
      <alignment vertical="center"/>
    </xf>
    <xf numFmtId="0" fontId="26" fillId="6" borderId="0" xfId="83" applyFont="1" applyFill="1" applyBorder="1" applyAlignment="1">
      <alignment vertical="center" wrapText="1"/>
    </xf>
    <xf numFmtId="174" fontId="41" fillId="6" borderId="180" xfId="0" applyNumberFormat="1" applyFont="1" applyFill="1" applyBorder="1">
      <alignment vertical="center"/>
    </xf>
    <xf numFmtId="174" fontId="41" fillId="6" borderId="181" xfId="0" applyNumberFormat="1" applyFont="1" applyFill="1" applyBorder="1">
      <alignment vertical="center"/>
    </xf>
    <xf numFmtId="174" fontId="41" fillId="6" borderId="182" xfId="0" applyNumberFormat="1" applyFont="1" applyFill="1" applyBorder="1">
      <alignment vertical="center"/>
    </xf>
    <xf numFmtId="174" fontId="41" fillId="6" borderId="0" xfId="0" applyNumberFormat="1" applyFont="1" applyFill="1">
      <alignment vertical="center"/>
    </xf>
    <xf numFmtId="175" fontId="41" fillId="6" borderId="0" xfId="0" applyNumberFormat="1" applyFont="1" applyFill="1">
      <alignment vertical="center"/>
    </xf>
    <xf numFmtId="0" fontId="39" fillId="6" borderId="141" xfId="0" applyFont="1" applyFill="1" applyBorder="1" applyAlignment="1">
      <alignment horizontal="center" vertical="center" wrapText="1"/>
    </xf>
    <xf numFmtId="0" fontId="39" fillId="6" borderId="164" xfId="0" applyFont="1" applyFill="1" applyBorder="1" applyAlignment="1">
      <alignment horizontal="center" vertical="center" wrapText="1"/>
    </xf>
    <xf numFmtId="0" fontId="39" fillId="6" borderId="163" xfId="0" applyFont="1" applyFill="1" applyBorder="1" applyAlignment="1">
      <alignment horizontal="center" vertical="center" wrapText="1"/>
    </xf>
    <xf numFmtId="0" fontId="39" fillId="6" borderId="199" xfId="0" applyFont="1" applyFill="1" applyBorder="1" applyAlignment="1">
      <alignment horizontal="center" vertical="center" wrapText="1"/>
    </xf>
    <xf numFmtId="0" fontId="41" fillId="6" borderId="0" xfId="0" applyFont="1" applyFill="1" applyAlignment="1">
      <alignment vertical="center" wrapText="1"/>
    </xf>
    <xf numFmtId="0" fontId="82" fillId="6" borderId="228" xfId="0" applyFont="1" applyFill="1" applyBorder="1" applyAlignment="1" applyProtection="1">
      <alignment horizontal="center" vertical="center" wrapText="1"/>
    </xf>
    <xf numFmtId="0" fontId="82" fillId="6" borderId="229" xfId="0" applyFont="1" applyFill="1" applyBorder="1" applyAlignment="1" applyProtection="1">
      <alignment horizontal="center" vertical="center" wrapText="1"/>
    </xf>
    <xf numFmtId="0" fontId="82" fillId="6" borderId="230" xfId="0" applyFont="1" applyFill="1" applyBorder="1" applyAlignment="1" applyProtection="1">
      <alignment horizontal="center" vertical="center" wrapText="1"/>
    </xf>
    <xf numFmtId="0" fontId="82" fillId="6" borderId="231" xfId="0" applyFont="1" applyFill="1" applyBorder="1" applyAlignment="1" applyProtection="1">
      <alignment horizontal="center" vertical="center" wrapText="1"/>
    </xf>
    <xf numFmtId="0" fontId="82" fillId="6" borderId="0" xfId="0" applyFont="1" applyFill="1">
      <alignment vertical="center"/>
    </xf>
    <xf numFmtId="0" fontId="81" fillId="6" borderId="0" xfId="0" applyFont="1" applyFill="1" applyAlignment="1">
      <alignment vertical="center" wrapText="1"/>
    </xf>
    <xf numFmtId="0" fontId="81" fillId="6" borderId="0" xfId="0" applyFont="1" applyFill="1" applyAlignment="1">
      <alignment horizontal="left" vertical="center" wrapText="1"/>
    </xf>
    <xf numFmtId="0" fontId="81" fillId="6" borderId="222" xfId="0" applyFont="1" applyFill="1" applyBorder="1" applyAlignment="1">
      <alignment horizontal="center" vertical="center"/>
    </xf>
    <xf numFmtId="0" fontId="81" fillId="6" borderId="223" xfId="0" applyFont="1" applyFill="1" applyBorder="1" applyAlignment="1">
      <alignment horizontal="center" vertical="center"/>
    </xf>
    <xf numFmtId="0" fontId="81" fillId="6" borderId="224" xfId="0" applyFont="1" applyFill="1" applyBorder="1" applyAlignment="1">
      <alignment horizontal="center" vertical="center"/>
    </xf>
    <xf numFmtId="0" fontId="81" fillId="6" borderId="0" xfId="0" applyFont="1" applyFill="1">
      <alignment vertical="center"/>
    </xf>
    <xf numFmtId="0" fontId="81" fillId="6" borderId="225" xfId="0" applyFont="1" applyFill="1" applyBorder="1" applyAlignment="1">
      <alignment horizontal="center" vertical="center"/>
    </xf>
    <xf numFmtId="0" fontId="81" fillId="6" borderId="226" xfId="0" applyFont="1" applyFill="1" applyBorder="1" applyAlignment="1">
      <alignment horizontal="center" vertical="center"/>
    </xf>
    <xf numFmtId="0" fontId="81" fillId="6" borderId="227" xfId="0" applyFont="1" applyFill="1" applyBorder="1" applyAlignment="1">
      <alignment horizontal="center" vertical="center"/>
    </xf>
    <xf numFmtId="0" fontId="25" fillId="6" borderId="263" xfId="0" applyFont="1" applyFill="1" applyBorder="1" applyAlignment="1">
      <alignment horizontal="center" vertical="center" wrapText="1"/>
    </xf>
    <xf numFmtId="0" fontId="0" fillId="6" borderId="265" xfId="0" applyFont="1" applyFill="1" applyBorder="1" applyAlignment="1">
      <alignment horizontal="left" vertical="center" wrapText="1"/>
    </xf>
    <xf numFmtId="0" fontId="25" fillId="6" borderId="261" xfId="5" applyFont="1" applyBorder="1">
      <alignment horizontal="center" wrapText="1"/>
    </xf>
    <xf numFmtId="0" fontId="25" fillId="6" borderId="261" xfId="5" applyFont="1" applyBorder="1" applyAlignment="1">
      <alignment horizontal="center" vertical="center" wrapText="1"/>
    </xf>
    <xf numFmtId="0" fontId="0" fillId="6" borderId="34" xfId="0" applyFont="1" applyFill="1" applyBorder="1" applyAlignment="1">
      <alignment horizontal="left" vertical="center" wrapText="1"/>
    </xf>
    <xf numFmtId="0" fontId="79" fillId="58" borderId="28" xfId="145" applyBorder="1">
      <alignment horizontal="center" vertical="center"/>
    </xf>
    <xf numFmtId="0" fontId="33" fillId="6" borderId="272" xfId="0" applyFont="1" applyFill="1" applyBorder="1" applyAlignment="1">
      <alignment vertical="center"/>
    </xf>
    <xf numFmtId="0" fontId="33" fillId="6" borderId="272" xfId="0" applyFont="1" applyFill="1" applyBorder="1" applyAlignment="1" applyProtection="1">
      <alignment horizontal="left" vertical="center"/>
    </xf>
    <xf numFmtId="0" fontId="25" fillId="6" borderId="247" xfId="5" applyFont="1" applyBorder="1">
      <alignment horizontal="center" wrapText="1"/>
    </xf>
    <xf numFmtId="0" fontId="25" fillId="6" borderId="262" xfId="5" applyFont="1" applyBorder="1">
      <alignment horizontal="center" wrapText="1"/>
    </xf>
    <xf numFmtId="0" fontId="0" fillId="0" borderId="28" xfId="0" applyFont="1" applyFill="1" applyBorder="1" applyAlignment="1">
      <alignment horizontal="left" indent="2"/>
    </xf>
    <xf numFmtId="0" fontId="41" fillId="6" borderId="265" xfId="0" applyFont="1" applyBorder="1">
      <alignment vertical="center"/>
    </xf>
    <xf numFmtId="0" fontId="41" fillId="0" borderId="37" xfId="0" applyFont="1" applyFill="1" applyBorder="1" applyAlignment="1">
      <alignment horizontal="left" indent="1"/>
    </xf>
    <xf numFmtId="0" fontId="25" fillId="0" borderId="45" xfId="0" applyFont="1" applyFill="1" applyBorder="1" applyAlignment="1" applyProtection="1">
      <alignment horizontal="left" vertical="center"/>
    </xf>
    <xf numFmtId="0" fontId="26" fillId="0" borderId="28" xfId="0" applyFont="1" applyFill="1" applyBorder="1" applyAlignment="1">
      <alignment horizontal="left" indent="1"/>
    </xf>
    <xf numFmtId="0" fontId="0" fillId="13" borderId="267" xfId="3" applyFont="1" applyBorder="1">
      <alignment horizontal="center" vertical="center"/>
    </xf>
    <xf numFmtId="0" fontId="25" fillId="6" borderId="262" xfId="0" applyFont="1" applyFill="1" applyBorder="1" applyAlignment="1">
      <alignment vertical="center"/>
    </xf>
    <xf numFmtId="0" fontId="0" fillId="6" borderId="28" xfId="0" applyFont="1" applyFill="1" applyBorder="1" applyAlignment="1">
      <alignment horizontal="left" indent="3"/>
    </xf>
    <xf numFmtId="0" fontId="0" fillId="6" borderId="28" xfId="0" applyFont="1" applyFill="1" applyBorder="1" applyAlignment="1">
      <alignment horizontal="left" indent="1"/>
    </xf>
    <xf numFmtId="0" fontId="0" fillId="0" borderId="28" xfId="0" applyFont="1" applyFill="1" applyBorder="1" applyAlignment="1">
      <alignment horizontal="left" indent="3"/>
    </xf>
    <xf numFmtId="0" fontId="0" fillId="6" borderId="28" xfId="0" applyFont="1" applyFill="1" applyBorder="1" applyAlignment="1"/>
    <xf numFmtId="0" fontId="0" fillId="0" borderId="28" xfId="0" applyFont="1" applyFill="1" applyBorder="1" applyAlignment="1" applyProtection="1">
      <alignment horizontal="left" vertical="center"/>
    </xf>
    <xf numFmtId="0" fontId="0" fillId="13" borderId="265" xfId="3" applyFont="1" applyBorder="1">
      <alignment horizontal="center" vertical="center"/>
    </xf>
    <xf numFmtId="0" fontId="79" fillId="6" borderId="265" xfId="29" applyBorder="1">
      <alignment horizontal="center" vertical="center"/>
    </xf>
    <xf numFmtId="0" fontId="21" fillId="6" borderId="273" xfId="0" applyFont="1" applyFill="1" applyBorder="1" applyAlignment="1"/>
    <xf numFmtId="0" fontId="0" fillId="6" borderId="267" xfId="0" applyFont="1" applyFill="1" applyBorder="1" applyAlignment="1">
      <alignment horizontal="center" vertical="center"/>
    </xf>
    <xf numFmtId="0" fontId="0" fillId="0" borderId="266" xfId="0" applyFont="1" applyFill="1" applyBorder="1" applyAlignment="1">
      <alignment horizontal="left"/>
    </xf>
    <xf numFmtId="0" fontId="79" fillId="58" borderId="265" xfId="145" applyBorder="1">
      <alignment horizontal="center" vertical="center"/>
    </xf>
    <xf numFmtId="0" fontId="25" fillId="6" borderId="262" xfId="5" applyFont="1" applyBorder="1">
      <alignment horizontal="center" wrapText="1"/>
    </xf>
    <xf numFmtId="0" fontId="25" fillId="6" borderId="264" xfId="0" applyFont="1" applyFill="1" applyBorder="1" applyAlignment="1">
      <alignment horizontal="center" vertical="center"/>
    </xf>
    <xf numFmtId="0" fontId="0" fillId="13" borderId="269" xfId="3" applyFont="1" applyBorder="1">
      <alignment horizontal="center" vertical="center"/>
    </xf>
    <xf numFmtId="0" fontId="0" fillId="6" borderId="265" xfId="0" applyFont="1" applyFill="1" applyBorder="1" applyAlignment="1">
      <alignment vertical="center" wrapText="1"/>
    </xf>
    <xf numFmtId="0" fontId="0" fillId="6" borderId="247" xfId="0" applyFont="1" applyFill="1" applyBorder="1" applyAlignment="1">
      <alignment horizontal="left" vertical="center" wrapText="1"/>
    </xf>
    <xf numFmtId="0" fontId="0" fillId="0" borderId="29" xfId="0" applyFont="1" applyFill="1" applyBorder="1" applyAlignment="1">
      <alignment horizontal="left" indent="3"/>
    </xf>
    <xf numFmtId="0" fontId="0" fillId="13" borderId="28" xfId="3" applyFont="1" applyBorder="1">
      <alignment horizontal="center" vertical="center"/>
    </xf>
    <xf numFmtId="0" fontId="21" fillId="6" borderId="263" xfId="0" applyFont="1" applyFill="1" applyBorder="1" applyAlignment="1"/>
    <xf numFmtId="0" fontId="0" fillId="6" borderId="272" xfId="0" applyFont="1" applyFill="1" applyBorder="1">
      <alignment vertical="center"/>
    </xf>
    <xf numFmtId="0" fontId="0" fillId="6" borderId="252" xfId="0" applyFont="1" applyFill="1" applyBorder="1" applyProtection="1">
      <alignment vertical="center"/>
    </xf>
    <xf numFmtId="0" fontId="0" fillId="6" borderId="32" xfId="0" applyFont="1" applyFill="1" applyBorder="1" applyAlignment="1">
      <alignment horizontal="left" vertical="center" wrapText="1"/>
    </xf>
    <xf numFmtId="0" fontId="41" fillId="49" borderId="23" xfId="0" applyFont="1" applyFill="1" applyBorder="1">
      <alignment vertical="center"/>
    </xf>
    <xf numFmtId="0" fontId="41" fillId="49" borderId="275" xfId="0" applyFont="1" applyFill="1" applyBorder="1">
      <alignment vertical="center"/>
    </xf>
    <xf numFmtId="0" fontId="41" fillId="49" borderId="220" xfId="0" applyFont="1" applyFill="1" applyBorder="1">
      <alignment vertical="center"/>
    </xf>
    <xf numFmtId="0" fontId="79" fillId="58" borderId="266" xfId="145" applyBorder="1">
      <alignment horizontal="center" vertical="center"/>
    </xf>
    <xf numFmtId="0" fontId="24" fillId="6" borderId="276" xfId="0" applyFont="1" applyFill="1" applyBorder="1" applyAlignment="1">
      <alignment vertical="center"/>
    </xf>
    <xf numFmtId="0" fontId="0" fillId="6" borderId="277" xfId="0" applyFont="1" applyFill="1" applyBorder="1">
      <alignment vertical="center"/>
    </xf>
    <xf numFmtId="0" fontId="0" fillId="6" borderId="264" xfId="0" applyFont="1" applyFill="1" applyBorder="1" applyAlignment="1">
      <alignment horizontal="center" vertical="center"/>
    </xf>
    <xf numFmtId="0" fontId="0" fillId="6" borderId="262" xfId="0" applyFont="1" applyFill="1" applyBorder="1" applyAlignment="1">
      <alignment vertical="center" wrapText="1"/>
    </xf>
    <xf numFmtId="0" fontId="79" fillId="58" borderId="264" xfId="145" applyBorder="1">
      <alignment horizontal="center" vertical="center"/>
    </xf>
    <xf numFmtId="0" fontId="79" fillId="58" borderId="262" xfId="145" applyBorder="1">
      <alignment horizontal="center" vertical="center"/>
    </xf>
    <xf numFmtId="0" fontId="25" fillId="6" borderId="264" xfId="5" applyFont="1" applyBorder="1">
      <alignment horizontal="center" wrapText="1"/>
    </xf>
    <xf numFmtId="0" fontId="25" fillId="6" borderId="274" xfId="0" applyFont="1" applyFill="1" applyBorder="1" applyAlignment="1">
      <alignment horizontal="center" vertical="center"/>
    </xf>
    <xf numFmtId="0" fontId="25" fillId="6" borderId="268" xfId="0" applyFont="1" applyFill="1" applyBorder="1" applyAlignment="1">
      <alignment vertical="center"/>
    </xf>
    <xf numFmtId="0" fontId="25" fillId="13" borderId="274" xfId="3" applyFont="1" applyBorder="1">
      <alignment horizontal="center" vertical="center"/>
    </xf>
    <xf numFmtId="0" fontId="25" fillId="13" borderId="275" xfId="3" applyFont="1" applyBorder="1">
      <alignment horizontal="center" vertical="center"/>
    </xf>
    <xf numFmtId="0" fontId="0" fillId="6" borderId="261" xfId="0" applyFont="1" applyFill="1" applyBorder="1" applyAlignment="1">
      <alignment horizontal="center" vertical="center" textRotation="90" wrapText="1"/>
    </xf>
    <xf numFmtId="0" fontId="0" fillId="6" borderId="262" xfId="0" applyFont="1" applyFill="1" applyBorder="1" applyAlignment="1">
      <alignment horizontal="center" vertical="center" textRotation="90" wrapText="1"/>
    </xf>
    <xf numFmtId="0" fontId="0" fillId="6" borderId="263" xfId="0" applyFont="1" applyFill="1" applyBorder="1">
      <alignment vertical="center"/>
    </xf>
    <xf numFmtId="0" fontId="79" fillId="6" borderId="267" xfId="29" applyBorder="1">
      <alignment horizontal="center" vertical="center"/>
    </xf>
    <xf numFmtId="0" fontId="79" fillId="6" borderId="269" xfId="29" applyBorder="1">
      <alignment horizontal="center" vertical="center"/>
    </xf>
    <xf numFmtId="0" fontId="0" fillId="6" borderId="263" xfId="0" applyFont="1" applyFill="1" applyBorder="1" applyProtection="1">
      <alignment vertical="center"/>
    </xf>
    <xf numFmtId="0" fontId="0" fillId="6" borderId="211" xfId="0" applyFont="1" applyBorder="1">
      <alignment vertical="center"/>
    </xf>
    <xf numFmtId="3" fontId="45" fillId="50" borderId="21" xfId="20" applyFont="1" applyFill="1" applyBorder="1">
      <alignment horizontal="right" vertical="center"/>
      <protection locked="0"/>
    </xf>
    <xf numFmtId="0" fontId="84" fillId="6" borderId="119" xfId="0" applyFont="1" applyFill="1" applyBorder="1">
      <alignment vertical="center"/>
    </xf>
    <xf numFmtId="0" fontId="79" fillId="58" borderId="26" xfId="145" applyFont="1" applyBorder="1">
      <alignment horizontal="center" vertical="center"/>
    </xf>
    <xf numFmtId="0" fontId="79" fillId="58" borderId="34" xfId="145" applyFont="1" applyBorder="1">
      <alignment horizontal="center" vertical="center"/>
    </xf>
    <xf numFmtId="3" fontId="45" fillId="50" borderId="38" xfId="20" applyFont="1" applyFill="1" applyBorder="1">
      <alignment horizontal="right" vertical="center"/>
      <protection locked="0"/>
    </xf>
    <xf numFmtId="0" fontId="0" fillId="6" borderId="137" xfId="0" applyFont="1" applyBorder="1">
      <alignment vertical="center"/>
    </xf>
    <xf numFmtId="3" fontId="45" fillId="50" borderId="26" xfId="20" applyFont="1" applyFill="1" applyBorder="1">
      <alignment horizontal="right" vertical="center"/>
      <protection locked="0"/>
    </xf>
    <xf numFmtId="3" fontId="45" fillId="50" borderId="34" xfId="20" applyFont="1" applyFill="1" applyBorder="1">
      <alignment horizontal="right" vertical="center"/>
      <protection locked="0"/>
    </xf>
    <xf numFmtId="3" fontId="45" fillId="50" borderId="27" xfId="20" applyFont="1" applyFill="1" applyBorder="1">
      <alignment horizontal="right" vertical="center"/>
      <protection locked="0"/>
    </xf>
    <xf numFmtId="3" fontId="45" fillId="50" borderId="22" xfId="20" applyFont="1" applyFill="1" applyBorder="1">
      <alignment horizontal="right" vertical="center"/>
      <protection locked="0"/>
    </xf>
    <xf numFmtId="3" fontId="45" fillId="50" borderId="32" xfId="20" applyFont="1" applyFill="1" applyBorder="1">
      <alignment horizontal="right" vertical="center"/>
      <protection locked="0"/>
    </xf>
    <xf numFmtId="0" fontId="0" fillId="6" borderId="93" xfId="0" applyFont="1" applyFill="1" applyBorder="1">
      <alignment vertical="center"/>
    </xf>
    <xf numFmtId="0" fontId="0" fillId="6" borderId="0" xfId="2" applyFont="1" applyBorder="1">
      <alignment horizontal="center" vertical="center"/>
    </xf>
    <xf numFmtId="0" fontId="0" fillId="6" borderId="198" xfId="0" applyFont="1" applyFill="1" applyBorder="1" applyAlignment="1">
      <alignment vertical="center"/>
    </xf>
    <xf numFmtId="0" fontId="0" fillId="6" borderId="71" xfId="0" applyFont="1" applyBorder="1">
      <alignment vertical="center"/>
    </xf>
    <xf numFmtId="3" fontId="0" fillId="6" borderId="267" xfId="30" applyFont="1" applyBorder="1">
      <alignment horizontal="right" vertical="center"/>
    </xf>
    <xf numFmtId="3" fontId="0" fillId="6" borderId="269" xfId="30" applyFont="1" applyBorder="1">
      <alignment horizontal="right" vertical="center"/>
    </xf>
    <xf numFmtId="3" fontId="0" fillId="6" borderId="35" xfId="30" applyFont="1" applyBorder="1">
      <alignment horizontal="right" vertical="center"/>
    </xf>
    <xf numFmtId="0" fontId="79" fillId="58" borderId="35" xfId="145" applyFont="1" applyBorder="1">
      <alignment horizontal="center" vertical="center"/>
    </xf>
    <xf numFmtId="0" fontId="79" fillId="58" borderId="74" xfId="145" applyFont="1" applyBorder="1">
      <alignment horizontal="center" vertical="center"/>
    </xf>
    <xf numFmtId="3" fontId="0" fillId="6" borderId="23" xfId="30" applyFont="1" applyBorder="1">
      <alignment horizontal="right" vertical="center"/>
    </xf>
    <xf numFmtId="0" fontId="79" fillId="58" borderId="21" xfId="145" applyFont="1" applyBorder="1">
      <alignment horizontal="center" vertical="center"/>
    </xf>
    <xf numFmtId="0" fontId="79" fillId="58" borderId="45" xfId="145" applyFont="1" applyBorder="1">
      <alignment horizontal="center" vertical="center"/>
    </xf>
    <xf numFmtId="0" fontId="79" fillId="58" borderId="23" xfId="145" applyFont="1" applyBorder="1">
      <alignment horizontal="center" vertical="center"/>
    </xf>
    <xf numFmtId="3" fontId="45" fillId="6" borderId="21" xfId="30" applyFont="1" applyBorder="1">
      <alignment horizontal="right" vertical="center"/>
    </xf>
    <xf numFmtId="3" fontId="45" fillId="50" borderId="43" xfId="20" applyFont="1" applyFill="1" applyBorder="1">
      <alignment horizontal="right" vertical="center"/>
      <protection locked="0"/>
    </xf>
    <xf numFmtId="3" fontId="45" fillId="6" borderId="22" xfId="30" applyFont="1" applyBorder="1">
      <alignment horizontal="right" vertical="center"/>
    </xf>
    <xf numFmtId="0" fontId="79" fillId="58" borderId="85" xfId="145" applyFont="1" applyBorder="1">
      <alignment horizontal="center" vertical="center"/>
    </xf>
    <xf numFmtId="0" fontId="0" fillId="6" borderId="90" xfId="0" applyFont="1" applyBorder="1">
      <alignment vertical="center"/>
    </xf>
    <xf numFmtId="0" fontId="0" fillId="6" borderId="45" xfId="0" applyFont="1" applyBorder="1" applyAlignment="1">
      <alignment vertical="center"/>
    </xf>
    <xf numFmtId="3" fontId="0" fillId="41" borderId="23" xfId="11" applyFont="1" applyBorder="1">
      <alignment horizontal="right" vertical="center"/>
      <protection locked="0"/>
    </xf>
    <xf numFmtId="3" fontId="0" fillId="41" borderId="23" xfId="11" applyFont="1" applyBorder="1" applyAlignment="1">
      <alignment horizontal="right" vertical="center" wrapText="1"/>
      <protection locked="0"/>
    </xf>
    <xf numFmtId="3" fontId="0" fillId="6" borderId="265" xfId="30" applyFont="1" applyBorder="1">
      <alignment horizontal="right" vertical="center"/>
    </xf>
    <xf numFmtId="0" fontId="0" fillId="6" borderId="28" xfId="0" applyFont="1" applyBorder="1" applyAlignment="1">
      <alignment vertical="center"/>
    </xf>
    <xf numFmtId="0" fontId="0" fillId="6" borderId="29" xfId="0" applyFont="1" applyBorder="1" applyAlignment="1">
      <alignment vertical="center"/>
    </xf>
    <xf numFmtId="0" fontId="0" fillId="43" borderId="263" xfId="9" applyFont="1" applyBorder="1">
      <alignment horizontal="left" vertical="center"/>
    </xf>
    <xf numFmtId="0" fontId="79" fillId="58" borderId="267" xfId="145" applyFont="1" applyBorder="1">
      <alignment horizontal="center" vertical="center"/>
    </xf>
    <xf numFmtId="0" fontId="79" fillId="58" borderId="269" xfId="145" applyFont="1" applyBorder="1">
      <alignment horizontal="center" vertical="center"/>
    </xf>
    <xf numFmtId="0" fontId="79" fillId="58" borderId="22" xfId="145" applyFont="1" applyBorder="1">
      <alignment horizontal="center" vertical="center"/>
    </xf>
    <xf numFmtId="0" fontId="23" fillId="41" borderId="266" xfId="18" applyFont="1" applyBorder="1" applyAlignment="1" applyProtection="1">
      <alignment horizontal="center" vertical="center" wrapText="1"/>
      <protection locked="0"/>
    </xf>
    <xf numFmtId="0" fontId="0" fillId="6" borderId="266" xfId="0" applyFont="1" applyFill="1" applyBorder="1" applyAlignment="1" applyProtection="1">
      <alignment horizontal="left" vertical="center"/>
    </xf>
    <xf numFmtId="0" fontId="41" fillId="6" borderId="269" xfId="0" applyFont="1" applyBorder="1">
      <alignment vertical="center"/>
    </xf>
    <xf numFmtId="0" fontId="55" fillId="49" borderId="267" xfId="0" applyFont="1" applyFill="1" applyBorder="1">
      <alignment vertical="center"/>
    </xf>
    <xf numFmtId="0" fontId="55" fillId="49" borderId="269" xfId="0" applyFont="1" applyFill="1" applyBorder="1">
      <alignment vertical="center"/>
    </xf>
    <xf numFmtId="0" fontId="55" fillId="49" borderId="265" xfId="0" applyFont="1" applyFill="1" applyBorder="1">
      <alignment vertical="center"/>
    </xf>
    <xf numFmtId="0" fontId="51" fillId="6" borderId="0" xfId="0" applyFont="1" applyFill="1" applyBorder="1" applyAlignment="1">
      <alignment horizontal="center" vertical="center"/>
    </xf>
    <xf numFmtId="0" fontId="72" fillId="6" borderId="0" xfId="0" applyFont="1" applyFill="1" applyBorder="1">
      <alignment vertical="center"/>
    </xf>
    <xf numFmtId="0" fontId="55" fillId="6" borderId="0" xfId="0" applyFont="1" applyFill="1" applyBorder="1">
      <alignment vertical="center"/>
    </xf>
    <xf numFmtId="0" fontId="51" fillId="6" borderId="0" xfId="0" applyFont="1" applyFill="1" applyBorder="1">
      <alignment vertical="center"/>
    </xf>
    <xf numFmtId="0" fontId="41" fillId="6" borderId="0" xfId="0" applyFont="1" applyFill="1" applyBorder="1" applyAlignment="1">
      <alignment horizontal="left" indent="1"/>
    </xf>
    <xf numFmtId="0" fontId="55" fillId="49" borderId="261" xfId="0" applyFont="1" applyFill="1" applyBorder="1">
      <alignment vertical="center"/>
    </xf>
    <xf numFmtId="0" fontId="0" fillId="6" borderId="272" xfId="0" applyBorder="1">
      <alignment vertical="center"/>
    </xf>
    <xf numFmtId="0" fontId="0" fillId="6" borderId="211" xfId="0" applyBorder="1">
      <alignment vertical="center"/>
    </xf>
    <xf numFmtId="0" fontId="25" fillId="13" borderId="261" xfId="3" applyFont="1" applyBorder="1">
      <alignment horizontal="center" vertical="center"/>
    </xf>
    <xf numFmtId="0" fontId="41" fillId="6" borderId="266" xfId="0" applyFont="1" applyFill="1" applyBorder="1" applyAlignment="1"/>
    <xf numFmtId="173" fontId="25" fillId="6" borderId="261" xfId="35" applyFont="1" applyBorder="1">
      <alignment horizontal="center" vertical="center" wrapText="1"/>
    </xf>
    <xf numFmtId="0" fontId="33" fillId="6" borderId="272" xfId="0" applyFont="1" applyFill="1" applyBorder="1" applyAlignment="1" applyProtection="1">
      <alignment vertical="center"/>
    </xf>
    <xf numFmtId="0" fontId="25" fillId="6" borderId="139" xfId="0" applyFont="1" applyFill="1" applyBorder="1" applyAlignment="1" applyProtection="1">
      <alignment horizontal="left" vertical="center"/>
    </xf>
    <xf numFmtId="0" fontId="0" fillId="6" borderId="252" xfId="0" applyBorder="1">
      <alignment vertical="center"/>
    </xf>
    <xf numFmtId="0" fontId="0" fillId="6" borderId="28" xfId="0" applyFont="1" applyFill="1" applyBorder="1" applyAlignment="1">
      <alignment horizontal="left" wrapText="1" indent="1"/>
    </xf>
    <xf numFmtId="0" fontId="0" fillId="6" borderId="28" xfId="0" applyFont="1" applyFill="1" applyBorder="1" applyAlignment="1">
      <alignment horizontal="left"/>
    </xf>
    <xf numFmtId="0" fontId="25" fillId="6" borderId="262" xfId="0" applyFont="1" applyBorder="1" applyAlignment="1">
      <alignment horizontal="center" wrapText="1"/>
    </xf>
    <xf numFmtId="0" fontId="33" fillId="6" borderId="198" xfId="0" applyFont="1" applyFill="1" applyBorder="1" applyAlignment="1">
      <alignment vertical="center"/>
    </xf>
    <xf numFmtId="0" fontId="25" fillId="13" borderId="272" xfId="3" applyFont="1" applyBorder="1">
      <alignment horizontal="center" vertical="center"/>
    </xf>
    <xf numFmtId="3" fontId="23" fillId="43" borderId="29" xfId="6" applyFont="1" applyBorder="1">
      <alignment horizontal="right" vertical="center"/>
    </xf>
    <xf numFmtId="173" fontId="25" fillId="6" borderId="264" xfId="35" applyFont="1" applyBorder="1">
      <alignment horizontal="center" vertical="center" wrapText="1"/>
    </xf>
    <xf numFmtId="3" fontId="23" fillId="13" borderId="247" xfId="3" applyNumberFormat="1" applyFont="1" applyBorder="1">
      <alignment horizontal="center" vertical="center"/>
    </xf>
    <xf numFmtId="0" fontId="41" fillId="13" borderId="21" xfId="3" applyFont="1" applyBorder="1">
      <alignment horizontal="center" vertical="center"/>
    </xf>
    <xf numFmtId="0" fontId="0" fillId="6" borderId="45" xfId="0" applyFont="1" applyFill="1" applyBorder="1" applyAlignment="1">
      <alignment vertical="center"/>
    </xf>
    <xf numFmtId="0" fontId="0" fillId="6" borderId="272" xfId="0" applyFont="1" applyFill="1" applyBorder="1" applyAlignment="1">
      <alignment vertical="center"/>
    </xf>
    <xf numFmtId="0" fontId="0" fillId="6" borderId="279" xfId="0" applyFont="1" applyFill="1" applyBorder="1">
      <alignment vertical="center"/>
    </xf>
    <xf numFmtId="3" fontId="41" fillId="6" borderId="269" xfId="30" applyFont="1" applyBorder="1">
      <alignment horizontal="right" vertical="center"/>
    </xf>
    <xf numFmtId="0" fontId="25" fillId="43" borderId="26" xfId="9" applyFont="1" applyBorder="1">
      <alignment horizontal="left" vertical="center"/>
    </xf>
    <xf numFmtId="3" fontId="41" fillId="43" borderId="21" xfId="6" applyFont="1" applyBorder="1">
      <alignment horizontal="right" vertical="center"/>
    </xf>
    <xf numFmtId="3" fontId="41" fillId="43" borderId="34" xfId="6" applyFont="1" applyBorder="1">
      <alignment horizontal="right" vertical="center"/>
    </xf>
    <xf numFmtId="0" fontId="26" fillId="6" borderId="37" xfId="0" applyFont="1" applyFill="1" applyBorder="1" applyAlignment="1">
      <alignment horizontal="left" indent="1"/>
    </xf>
    <xf numFmtId="3" fontId="0" fillId="43" borderId="21" xfId="6" applyFont="1" applyBorder="1">
      <alignment horizontal="right" vertical="center"/>
    </xf>
    <xf numFmtId="0" fontId="51" fillId="13" borderId="261" xfId="3" applyFont="1" applyBorder="1">
      <alignment horizontal="center" vertical="center"/>
    </xf>
    <xf numFmtId="0" fontId="41" fillId="49" borderId="43" xfId="0" applyFont="1" applyFill="1" applyBorder="1">
      <alignment vertical="center"/>
    </xf>
    <xf numFmtId="0" fontId="23" fillId="6" borderId="269" xfId="0" applyFont="1" applyFill="1" applyBorder="1" applyAlignment="1" applyProtection="1">
      <alignment horizontal="center" vertical="center"/>
    </xf>
    <xf numFmtId="0" fontId="0" fillId="2" borderId="265" xfId="0" applyFont="1" applyFill="1" applyBorder="1" applyAlignment="1">
      <alignment horizontal="left" vertical="center"/>
    </xf>
    <xf numFmtId="0" fontId="23" fillId="6" borderId="266" xfId="0" applyFont="1" applyFill="1" applyBorder="1" applyAlignment="1" applyProtection="1">
      <alignment horizontal="left" vertical="center"/>
    </xf>
    <xf numFmtId="0" fontId="25" fillId="6" borderId="119" xfId="0" applyFont="1" applyFill="1" applyBorder="1">
      <alignment vertical="center"/>
    </xf>
    <xf numFmtId="0" fontId="41" fillId="6" borderId="45" xfId="0" applyFont="1" applyFill="1" applyBorder="1" applyAlignment="1"/>
    <xf numFmtId="0" fontId="41" fillId="6" borderId="45" xfId="0" applyFont="1" applyFill="1" applyBorder="1" applyAlignment="1">
      <alignment horizontal="left" indent="1"/>
    </xf>
    <xf numFmtId="0" fontId="41" fillId="6" borderId="45" xfId="0" applyFont="1" applyFill="1" applyBorder="1" applyAlignment="1">
      <alignment horizontal="left" indent="2"/>
    </xf>
    <xf numFmtId="0" fontId="0" fillId="6" borderId="279" xfId="0" applyFont="1" applyBorder="1">
      <alignment vertical="center"/>
    </xf>
    <xf numFmtId="0" fontId="0" fillId="6" borderId="266" xfId="0" applyFont="1" applyBorder="1">
      <alignment vertical="center"/>
    </xf>
    <xf numFmtId="3" fontId="0" fillId="41" borderId="38" xfId="11" applyFont="1" applyBorder="1">
      <alignment horizontal="right" vertical="center"/>
      <protection locked="0"/>
    </xf>
    <xf numFmtId="0" fontId="39" fillId="6" borderId="72" xfId="0" applyFont="1" applyFill="1" applyBorder="1" applyAlignment="1">
      <alignment horizontal="center" vertical="center"/>
    </xf>
    <xf numFmtId="0" fontId="25" fillId="6" borderId="85" xfId="0" applyFont="1" applyBorder="1" applyAlignment="1">
      <alignment horizontal="center" wrapText="1"/>
    </xf>
    <xf numFmtId="0" fontId="25" fillId="6" borderId="86" xfId="0" applyFont="1" applyBorder="1" applyAlignment="1">
      <alignment horizontal="center" wrapText="1"/>
    </xf>
    <xf numFmtId="0" fontId="25" fillId="6" borderId="58" xfId="0" applyFont="1" applyBorder="1" applyAlignment="1">
      <alignment horizontal="center" wrapText="1"/>
    </xf>
    <xf numFmtId="0" fontId="25" fillId="6" borderId="68" xfId="0" applyFont="1" applyBorder="1" applyAlignment="1">
      <alignment horizontal="center" wrapText="1"/>
    </xf>
    <xf numFmtId="0" fontId="25" fillId="6" borderId="268" xfId="0" applyFont="1" applyFill="1" applyBorder="1" applyAlignment="1">
      <alignment horizontal="center" vertical="center"/>
    </xf>
    <xf numFmtId="0" fontId="25" fillId="6" borderId="274" xfId="0" applyFont="1" applyFill="1" applyBorder="1" applyAlignment="1">
      <alignment horizontal="center" vertical="center"/>
    </xf>
    <xf numFmtId="0" fontId="25" fillId="6" borderId="263" xfId="0" applyFont="1" applyFill="1" applyBorder="1" applyAlignment="1">
      <alignment horizontal="center" vertical="center" wrapText="1"/>
    </xf>
    <xf numFmtId="0" fontId="79" fillId="58" borderId="28" xfId="145" applyBorder="1">
      <alignment horizontal="center" vertical="center"/>
    </xf>
    <xf numFmtId="0" fontId="21" fillId="54" borderId="138" xfId="4" applyFont="1" applyFill="1" applyBorder="1" applyAlignment="1"/>
    <xf numFmtId="0" fontId="22" fillId="54" borderId="138" xfId="4" applyFont="1" applyFill="1" applyBorder="1" applyAlignment="1"/>
    <xf numFmtId="0" fontId="23" fillId="54" borderId="138" xfId="0" applyFont="1" applyFill="1" applyBorder="1">
      <alignment vertical="center"/>
    </xf>
    <xf numFmtId="0" fontId="23" fillId="54" borderId="156" xfId="0" applyFont="1" applyFill="1" applyBorder="1">
      <alignment vertical="center"/>
    </xf>
    <xf numFmtId="0" fontId="23" fillId="54" borderId="5" xfId="0" applyFont="1" applyFill="1" applyBorder="1">
      <alignment vertical="center"/>
    </xf>
    <xf numFmtId="170" fontId="23" fillId="42" borderId="28" xfId="13" applyFont="1" applyBorder="1">
      <alignment vertical="center"/>
      <protection locked="0"/>
    </xf>
    <xf numFmtId="0" fontId="57" fillId="6" borderId="76" xfId="0" applyFont="1" applyFill="1" applyBorder="1" applyAlignment="1" applyProtection="1"/>
    <xf numFmtId="0" fontId="41" fillId="49" borderId="21" xfId="0" applyFont="1" applyFill="1" applyBorder="1" applyAlignment="1">
      <alignment horizontal="center" vertical="center"/>
    </xf>
    <xf numFmtId="0" fontId="41" fillId="49" borderId="34" xfId="0" applyFont="1" applyFill="1" applyBorder="1" applyAlignment="1">
      <alignment horizontal="center" vertical="center"/>
    </xf>
    <xf numFmtId="0" fontId="41" fillId="49" borderId="22" xfId="0" applyFont="1" applyFill="1" applyBorder="1" applyAlignment="1">
      <alignment horizontal="center" vertical="center"/>
    </xf>
    <xf numFmtId="0" fontId="41" fillId="49" borderId="32" xfId="0" applyFont="1" applyFill="1" applyBorder="1" applyAlignment="1">
      <alignment horizontal="center" vertical="center"/>
    </xf>
    <xf numFmtId="0" fontId="23" fillId="6" borderId="34" xfId="0" applyFont="1" applyFill="1" applyBorder="1" applyAlignment="1">
      <alignment horizontal="left" vertical="top" wrapText="1" indent="5"/>
    </xf>
    <xf numFmtId="0" fontId="24" fillId="6" borderId="262" xfId="0" applyFont="1" applyFill="1" applyBorder="1" applyAlignment="1">
      <alignment horizontal="center" vertical="center"/>
    </xf>
    <xf numFmtId="0" fontId="24" fillId="6" borderId="263" xfId="0" applyFont="1" applyFill="1" applyBorder="1" applyAlignment="1">
      <alignment horizontal="center" vertical="center"/>
    </xf>
    <xf numFmtId="0" fontId="25" fillId="6" borderId="262" xfId="5" applyFont="1" applyFill="1" applyBorder="1" applyAlignment="1">
      <alignment horizontal="center" vertical="center" wrapText="1"/>
    </xf>
    <xf numFmtId="0" fontId="25" fillId="6" borderId="263" xfId="5" applyFont="1" applyFill="1" applyBorder="1" applyAlignment="1">
      <alignment horizontal="center" vertical="center" wrapText="1"/>
    </xf>
    <xf numFmtId="0" fontId="25" fillId="6" borderId="263" xfId="0" applyFont="1" applyFill="1" applyBorder="1" applyAlignment="1">
      <alignment horizontal="center" vertical="center" wrapText="1"/>
    </xf>
    <xf numFmtId="0" fontId="0" fillId="6" borderId="28" xfId="0" applyFont="1" applyFill="1" applyBorder="1" applyAlignment="1">
      <alignment horizontal="left" vertical="center"/>
    </xf>
    <xf numFmtId="0" fontId="26" fillId="6" borderId="29" xfId="83" applyFont="1" applyFill="1" applyBorder="1" applyAlignment="1">
      <alignment horizontal="left" vertical="center"/>
    </xf>
    <xf numFmtId="0" fontId="25" fillId="6" borderId="220" xfId="0" applyFont="1" applyFill="1" applyBorder="1" applyAlignment="1" applyProtection="1">
      <alignment horizontal="center" vertical="center" wrapText="1"/>
    </xf>
    <xf numFmtId="0" fontId="25" fillId="6" borderId="262"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25" fillId="6" borderId="261" xfId="0" applyFont="1" applyFill="1" applyBorder="1" applyAlignment="1" applyProtection="1">
      <alignment horizontal="center" vertical="center" wrapText="1"/>
    </xf>
    <xf numFmtId="0" fontId="79" fillId="58" borderId="28" xfId="145" applyBorder="1">
      <alignment horizontal="center" vertical="center"/>
    </xf>
    <xf numFmtId="0" fontId="23" fillId="6" borderId="263" xfId="0" applyFont="1" applyFill="1" applyBorder="1" applyAlignment="1" applyProtection="1">
      <alignment horizontal="center" vertical="center"/>
    </xf>
    <xf numFmtId="0" fontId="0" fillId="13" borderId="266" xfId="3" applyFont="1" applyBorder="1">
      <alignment horizontal="center" vertical="center"/>
    </xf>
    <xf numFmtId="0" fontId="0" fillId="13" borderId="45" xfId="3" applyFont="1" applyBorder="1">
      <alignment horizontal="center" vertical="center"/>
    </xf>
    <xf numFmtId="0" fontId="25" fillId="6" borderId="266" xfId="0" applyFont="1" applyFill="1" applyBorder="1" applyAlignment="1">
      <alignment vertical="center"/>
    </xf>
    <xf numFmtId="0" fontId="24" fillId="6" borderId="217" xfId="0" applyFont="1" applyFill="1" applyBorder="1" applyAlignment="1" applyProtection="1">
      <alignment horizontal="left" vertical="center"/>
    </xf>
    <xf numFmtId="0" fontId="0" fillId="6" borderId="92" xfId="0" applyFont="1" applyFill="1" applyBorder="1" applyAlignment="1" applyProtection="1">
      <alignment horizontal="left" vertical="center" indent="1"/>
    </xf>
    <xf numFmtId="0" fontId="0" fillId="6" borderId="149" xfId="0" applyFont="1" applyFill="1" applyBorder="1" applyAlignment="1" applyProtection="1">
      <alignment horizontal="left" vertical="center" indent="2"/>
    </xf>
    <xf numFmtId="0" fontId="0" fillId="6" borderId="149" xfId="0" applyFont="1" applyFill="1" applyBorder="1" applyAlignment="1" applyProtection="1">
      <alignment horizontal="left" vertical="center" indent="3"/>
    </xf>
    <xf numFmtId="0" fontId="25" fillId="6" borderId="274" xfId="5" applyFont="1" applyBorder="1">
      <alignment horizontal="center" wrapText="1"/>
    </xf>
    <xf numFmtId="0" fontId="0" fillId="6" borderId="272" xfId="0" applyFill="1" applyBorder="1">
      <alignment vertical="center"/>
    </xf>
    <xf numFmtId="0" fontId="25" fillId="13" borderId="267" xfId="3" applyFont="1" applyBorder="1">
      <alignment horizontal="center" vertical="center"/>
    </xf>
    <xf numFmtId="0" fontId="23" fillId="13" borderId="36" xfId="3" applyFont="1" applyBorder="1">
      <alignment horizontal="center" vertical="center"/>
    </xf>
    <xf numFmtId="0" fontId="26" fillId="6" borderId="28" xfId="83" applyFont="1" applyFill="1" applyBorder="1" applyAlignment="1">
      <alignment vertical="center" wrapText="1"/>
    </xf>
    <xf numFmtId="0" fontId="26" fillId="6" borderId="34" xfId="83" applyFont="1" applyFill="1" applyBorder="1" applyAlignment="1">
      <alignment horizontal="left" vertical="center" wrapText="1" indent="2"/>
    </xf>
    <xf numFmtId="0" fontId="0" fillId="6" borderId="34" xfId="0" applyFont="1" applyFill="1" applyBorder="1" applyAlignment="1">
      <alignment horizontal="left" vertical="center" indent="2"/>
    </xf>
    <xf numFmtId="0" fontId="0" fillId="6" borderId="26" xfId="0" applyFont="1" applyFill="1" applyBorder="1" applyAlignment="1" applyProtection="1">
      <alignment horizontal="left" vertical="center"/>
    </xf>
    <xf numFmtId="0" fontId="23" fillId="13" borderId="247" xfId="0" applyFont="1" applyFill="1" applyBorder="1" applyAlignment="1">
      <alignment vertical="center"/>
    </xf>
    <xf numFmtId="0" fontId="25" fillId="2" borderId="265" xfId="0" applyFont="1" applyFill="1" applyBorder="1" applyAlignment="1" applyProtection="1">
      <alignment horizontal="left" vertical="center"/>
    </xf>
    <xf numFmtId="0" fontId="25" fillId="6" borderId="34" xfId="0" applyFont="1" applyFill="1" applyBorder="1" applyAlignment="1">
      <alignment horizontal="left" vertical="center"/>
    </xf>
    <xf numFmtId="0" fontId="26" fillId="6" borderId="34" xfId="83" applyFont="1" applyFill="1" applyBorder="1" applyAlignment="1">
      <alignment horizontal="left" vertical="center" wrapText="1" indent="1"/>
    </xf>
    <xf numFmtId="0" fontId="23" fillId="6" borderId="267" xfId="0" applyFont="1" applyFill="1" applyBorder="1" applyAlignment="1">
      <alignment horizontal="center" vertical="center"/>
    </xf>
    <xf numFmtId="0" fontId="79" fillId="58" borderId="0" xfId="145" applyBorder="1">
      <alignment horizontal="center" vertical="center"/>
    </xf>
    <xf numFmtId="0" fontId="79" fillId="6" borderId="22" xfId="145" applyFill="1" applyBorder="1">
      <alignment horizontal="center" vertical="center"/>
    </xf>
    <xf numFmtId="0" fontId="0" fillId="2" borderId="34" xfId="0" applyFont="1" applyFill="1" applyBorder="1" applyAlignment="1">
      <alignment horizontal="left" vertical="center" wrapText="1" indent="1"/>
    </xf>
    <xf numFmtId="0" fontId="0" fillId="2" borderId="40" xfId="0" applyFont="1" applyFill="1" applyBorder="1" applyAlignment="1">
      <alignment horizontal="left" vertical="center" wrapText="1" indent="1"/>
    </xf>
    <xf numFmtId="0" fontId="23" fillId="2" borderId="34" xfId="0" applyFont="1" applyFill="1" applyBorder="1" applyAlignment="1">
      <alignment horizontal="left" vertical="center" wrapText="1" indent="1"/>
    </xf>
    <xf numFmtId="0" fontId="23" fillId="2" borderId="32" xfId="0" applyFont="1" applyFill="1" applyBorder="1" applyAlignment="1">
      <alignment horizontal="left" vertical="center" wrapText="1" indent="1"/>
    </xf>
    <xf numFmtId="3" fontId="23" fillId="6" borderId="198" xfId="0" applyNumberFormat="1" applyFont="1" applyFill="1" applyBorder="1" applyAlignment="1" applyProtection="1">
      <alignment horizontal="right" vertical="center"/>
    </xf>
    <xf numFmtId="3" fontId="23" fillId="6" borderId="250" xfId="0" applyNumberFormat="1" applyFont="1" applyFill="1" applyBorder="1" applyAlignment="1" applyProtection="1">
      <alignment horizontal="right" vertical="center"/>
    </xf>
    <xf numFmtId="3" fontId="23" fillId="6" borderId="279" xfId="0" applyNumberFormat="1" applyFont="1" applyFill="1" applyBorder="1" applyAlignment="1" applyProtection="1">
      <alignment horizontal="right" vertical="center"/>
    </xf>
    <xf numFmtId="0" fontId="23" fillId="6" borderId="265" xfId="0" applyFont="1" applyFill="1" applyBorder="1" applyAlignment="1">
      <alignment horizontal="left" vertical="center"/>
    </xf>
    <xf numFmtId="0" fontId="0" fillId="6" borderId="267" xfId="0" applyFont="1" applyBorder="1">
      <alignment vertical="center"/>
    </xf>
    <xf numFmtId="0" fontId="23" fillId="2" borderId="27" xfId="0" applyFont="1" applyFill="1" applyBorder="1" applyAlignment="1">
      <alignment horizontal="center" vertical="center"/>
    </xf>
    <xf numFmtId="3" fontId="23" fillId="14" borderId="266" xfId="20" applyFont="1" applyBorder="1">
      <alignment horizontal="right" vertical="center"/>
      <protection locked="0"/>
    </xf>
    <xf numFmtId="0" fontId="23" fillId="13" borderId="29" xfId="3" applyFont="1" applyBorder="1">
      <alignment horizontal="center" vertical="center"/>
    </xf>
    <xf numFmtId="0" fontId="23" fillId="6" borderId="272" xfId="0" applyFont="1" applyFill="1" applyBorder="1" applyAlignment="1">
      <alignment vertical="center"/>
    </xf>
    <xf numFmtId="0" fontId="30" fillId="6" borderId="276" xfId="116" applyFill="1" applyBorder="1" applyAlignment="1">
      <alignment vertical="center"/>
    </xf>
    <xf numFmtId="0" fontId="24" fillId="6" borderId="272" xfId="0" applyFont="1" applyFill="1" applyBorder="1" applyAlignment="1">
      <alignment vertical="center"/>
    </xf>
    <xf numFmtId="0" fontId="25" fillId="6" borderId="261" xfId="5" applyFont="1" applyFill="1" applyBorder="1" applyAlignment="1">
      <alignment horizontal="center" vertical="center" wrapText="1"/>
    </xf>
    <xf numFmtId="0" fontId="27" fillId="6" borderId="262" xfId="0" applyFont="1" applyFill="1" applyBorder="1" applyAlignment="1" applyProtection="1">
      <alignment horizontal="center" vertical="center" wrapText="1"/>
    </xf>
    <xf numFmtId="0" fontId="0" fillId="6" borderId="279" xfId="0" applyFill="1" applyBorder="1" applyAlignment="1">
      <alignment vertical="center"/>
    </xf>
    <xf numFmtId="0" fontId="25" fillId="6" borderId="268" xfId="5" applyFont="1" applyFill="1" applyBorder="1" applyAlignment="1">
      <alignment horizontal="center" vertical="center" wrapText="1"/>
    </xf>
    <xf numFmtId="3" fontId="23" fillId="6" borderId="267" xfId="30" applyFont="1" applyFill="1" applyBorder="1">
      <alignment horizontal="right" vertical="center"/>
    </xf>
    <xf numFmtId="3" fontId="23" fillId="6" borderId="265" xfId="30" applyFont="1" applyFill="1" applyBorder="1">
      <alignment horizontal="right" vertical="center"/>
    </xf>
    <xf numFmtId="0" fontId="0" fillId="6" borderId="279" xfId="0" applyFill="1" applyBorder="1">
      <alignment vertical="center"/>
    </xf>
    <xf numFmtId="3" fontId="23" fillId="6" borderId="266" xfId="30" applyFont="1" applyFill="1" applyBorder="1">
      <alignment horizontal="right" vertical="center"/>
    </xf>
    <xf numFmtId="0" fontId="23" fillId="6" borderId="262" xfId="0" applyFont="1" applyFill="1" applyBorder="1" applyAlignment="1" applyProtection="1">
      <alignment horizontal="center" vertical="center"/>
    </xf>
    <xf numFmtId="0" fontId="23" fillId="2" borderId="267" xfId="0" applyFont="1" applyFill="1" applyBorder="1" applyAlignment="1">
      <alignment horizontal="center" vertical="center"/>
    </xf>
    <xf numFmtId="0" fontId="23" fillId="2" borderId="265" xfId="0" applyFont="1" applyFill="1" applyBorder="1" applyAlignment="1">
      <alignment vertical="center"/>
    </xf>
    <xf numFmtId="0" fontId="23" fillId="2" borderId="266" xfId="0" applyFont="1" applyFill="1" applyBorder="1" applyAlignment="1">
      <alignment vertical="center"/>
    </xf>
    <xf numFmtId="0" fontId="25" fillId="6" borderId="264" xfId="5" applyFont="1" applyFill="1" applyBorder="1">
      <alignment horizontal="center" wrapText="1"/>
    </xf>
    <xf numFmtId="0" fontId="23" fillId="6" borderId="264" xfId="0" applyFont="1" applyFill="1" applyBorder="1" applyAlignment="1">
      <alignment vertical="center"/>
    </xf>
    <xf numFmtId="0" fontId="0" fillId="6" borderId="262" xfId="0" applyFont="1" applyFill="1" applyBorder="1" applyAlignment="1">
      <alignment vertical="center"/>
    </xf>
    <xf numFmtId="0" fontId="23" fillId="13" borderId="267" xfId="3" applyFont="1" applyBorder="1" applyAlignment="1" applyProtection="1">
      <alignment vertical="center" wrapText="1"/>
    </xf>
    <xf numFmtId="3" fontId="23" fillId="6" borderId="266" xfId="30" applyFont="1" applyBorder="1">
      <alignment horizontal="right" vertical="center"/>
    </xf>
    <xf numFmtId="0" fontId="0" fillId="6" borderId="265" xfId="0" applyFont="1" applyFill="1" applyBorder="1" applyAlignment="1">
      <alignment horizontal="left" vertical="top" wrapText="1"/>
    </xf>
    <xf numFmtId="0" fontId="23" fillId="6" borderId="262" xfId="0" applyFont="1" applyFill="1" applyBorder="1">
      <alignment vertical="center"/>
    </xf>
    <xf numFmtId="0" fontId="23" fillId="6" borderId="263" xfId="0" applyFont="1" applyFill="1" applyBorder="1">
      <alignment vertical="center"/>
    </xf>
    <xf numFmtId="3" fontId="23" fillId="14" borderId="267" xfId="20" applyFont="1" applyBorder="1" applyAlignment="1">
      <alignment horizontal="center" vertical="center" wrapText="1"/>
      <protection locked="0"/>
    </xf>
    <xf numFmtId="0" fontId="0" fillId="6" borderId="266" xfId="0" applyFont="1" applyFill="1" applyBorder="1" applyAlignment="1">
      <alignment vertical="center" wrapText="1"/>
    </xf>
    <xf numFmtId="3" fontId="23" fillId="41" borderId="265" xfId="20" applyFont="1" applyFill="1" applyBorder="1">
      <alignment horizontal="right" vertical="center"/>
      <protection locked="0"/>
    </xf>
    <xf numFmtId="0" fontId="23" fillId="6" borderId="262" xfId="0" applyFont="1" applyFill="1" applyBorder="1" applyAlignment="1">
      <alignment horizontal="center" vertical="center"/>
    </xf>
    <xf numFmtId="0" fontId="23" fillId="6" borderId="263" xfId="0" applyFont="1" applyFill="1" applyBorder="1" applyAlignment="1">
      <alignment horizontal="center" vertical="center"/>
    </xf>
    <xf numFmtId="0" fontId="0" fillId="13" borderId="274" xfId="3" applyFont="1" applyBorder="1">
      <alignment horizontal="center" vertical="center"/>
    </xf>
    <xf numFmtId="0" fontId="23" fillId="14" borderId="21" xfId="26" applyFont="1" applyBorder="1">
      <alignment horizontal="center" vertical="center" wrapText="1"/>
      <protection locked="0"/>
    </xf>
    <xf numFmtId="0" fontId="23" fillId="6" borderId="272" xfId="0" applyFont="1" applyFill="1" applyBorder="1">
      <alignment vertical="center"/>
    </xf>
    <xf numFmtId="0" fontId="25" fillId="6" borderId="262" xfId="0" applyFont="1" applyFill="1" applyBorder="1" applyAlignment="1">
      <alignment horizontal="center" vertical="center" wrapText="1"/>
    </xf>
    <xf numFmtId="49" fontId="29" fillId="41" borderId="269" xfId="19" applyFont="1" applyBorder="1">
      <alignment vertical="center"/>
      <protection locked="0"/>
    </xf>
    <xf numFmtId="0" fontId="0" fillId="6" borderId="279" xfId="0" applyBorder="1">
      <alignment vertical="center"/>
    </xf>
    <xf numFmtId="0" fontId="25" fillId="6" borderId="264" xfId="0" applyFont="1" applyFill="1" applyBorder="1" applyAlignment="1">
      <alignment horizontal="center" vertical="center" wrapText="1"/>
    </xf>
    <xf numFmtId="3" fontId="0" fillId="14" borderId="267" xfId="20" applyFont="1" applyBorder="1">
      <alignment horizontal="right" vertical="center"/>
      <protection locked="0"/>
    </xf>
    <xf numFmtId="3" fontId="0" fillId="14" borderId="269" xfId="20" applyFont="1" applyBorder="1">
      <alignment horizontal="right" vertical="center"/>
      <protection locked="0"/>
    </xf>
    <xf numFmtId="0" fontId="0" fillId="14" borderId="265" xfId="26" applyFont="1" applyBorder="1">
      <alignment horizontal="center" vertical="center" wrapText="1"/>
      <protection locked="0"/>
    </xf>
    <xf numFmtId="0" fontId="0" fillId="14" borderId="269" xfId="26" applyFont="1" applyBorder="1">
      <alignment horizontal="center" vertical="center" wrapText="1"/>
      <protection locked="0"/>
    </xf>
    <xf numFmtId="3" fontId="0" fillId="13" borderId="265" xfId="3" applyNumberFormat="1" applyFont="1" applyBorder="1">
      <alignment horizontal="center" vertical="center"/>
    </xf>
    <xf numFmtId="3" fontId="0" fillId="14" borderId="264" xfId="20" applyFont="1" applyBorder="1">
      <alignment horizontal="right" vertical="center"/>
      <protection locked="0"/>
    </xf>
    <xf numFmtId="3" fontId="0" fillId="14" borderId="261" xfId="20" applyFont="1" applyBorder="1">
      <alignment horizontal="right" vertical="center"/>
      <protection locked="0"/>
    </xf>
    <xf numFmtId="3" fontId="0" fillId="13" borderId="262" xfId="3" applyNumberFormat="1" applyFont="1" applyBorder="1">
      <alignment horizontal="center" vertical="center"/>
    </xf>
    <xf numFmtId="3" fontId="0" fillId="14" borderId="262" xfId="20" applyFont="1" applyBorder="1">
      <alignment horizontal="right" vertical="center"/>
      <protection locked="0"/>
    </xf>
    <xf numFmtId="0" fontId="26" fillId="6" borderId="266" xfId="83" applyFont="1" applyFill="1" applyBorder="1" applyAlignment="1">
      <alignment horizontal="left" vertical="center"/>
    </xf>
    <xf numFmtId="3" fontId="0" fillId="13" borderId="269" xfId="3" applyNumberFormat="1" applyFont="1" applyBorder="1">
      <alignment horizontal="center" vertical="center"/>
    </xf>
    <xf numFmtId="3" fontId="0" fillId="13" borderId="261" xfId="3" applyNumberFormat="1" applyFont="1" applyBorder="1">
      <alignment horizontal="center" vertical="center"/>
    </xf>
    <xf numFmtId="0" fontId="0" fillId="14" borderId="267" xfId="26" applyFont="1" applyBorder="1">
      <alignment horizontal="center" vertical="center" wrapText="1"/>
      <protection locked="0"/>
    </xf>
    <xf numFmtId="0" fontId="24" fillId="6" borderId="0" xfId="0" applyFont="1" applyFill="1" applyBorder="1">
      <alignment vertical="center"/>
    </xf>
    <xf numFmtId="0" fontId="0" fillId="6" borderId="272" xfId="0" applyFill="1" applyBorder="1" applyAlignment="1">
      <alignment vertical="center"/>
    </xf>
    <xf numFmtId="0" fontId="0" fillId="6" borderId="277" xfId="0" applyFill="1" applyBorder="1" applyAlignment="1">
      <alignment vertical="center"/>
    </xf>
    <xf numFmtId="0" fontId="0" fillId="6" borderId="277" xfId="0" applyFill="1" applyBorder="1">
      <alignment vertical="center"/>
    </xf>
    <xf numFmtId="3" fontId="23" fillId="41" borderId="27" xfId="11" applyFont="1" applyBorder="1">
      <alignment horizontal="right" vertical="center"/>
      <protection locked="0"/>
    </xf>
    <xf numFmtId="0" fontId="25" fillId="2" borderId="265" xfId="0" applyFont="1" applyFill="1" applyBorder="1" applyAlignment="1">
      <alignment vertical="center"/>
    </xf>
    <xf numFmtId="0" fontId="25" fillId="2" borderId="266" xfId="0" applyFont="1" applyFill="1" applyBorder="1" applyAlignment="1">
      <alignment vertical="center"/>
    </xf>
    <xf numFmtId="0" fontId="23" fillId="2" borderId="28" xfId="0" applyFont="1" applyFill="1" applyBorder="1" applyAlignment="1">
      <alignment vertical="center"/>
    </xf>
    <xf numFmtId="0" fontId="23" fillId="2" borderId="29" xfId="0" applyFont="1" applyFill="1" applyBorder="1" applyAlignment="1">
      <alignment vertical="center"/>
    </xf>
    <xf numFmtId="0" fontId="23" fillId="2" borderId="28" xfId="0" applyFont="1" applyFill="1" applyBorder="1" applyAlignment="1">
      <alignment horizontal="left" vertical="center"/>
    </xf>
    <xf numFmtId="0" fontId="79" fillId="6" borderId="28" xfId="29" applyBorder="1">
      <alignment horizontal="center" vertical="center"/>
    </xf>
    <xf numFmtId="0" fontId="79" fillId="6" borderId="29" xfId="29" applyBorder="1">
      <alignment horizontal="center" vertical="center"/>
    </xf>
    <xf numFmtId="0" fontId="29" fillId="6" borderId="266" xfId="0" applyFont="1" applyFill="1" applyBorder="1" applyAlignment="1" applyProtection="1">
      <alignment horizontal="left" vertical="center" wrapText="1"/>
    </xf>
    <xf numFmtId="2" fontId="23" fillId="15" borderId="267" xfId="49" applyNumberFormat="1" applyFont="1" applyBorder="1">
      <alignment vertical="center"/>
    </xf>
    <xf numFmtId="2" fontId="23" fillId="15" borderId="269" xfId="49" applyNumberFormat="1" applyFont="1" applyBorder="1">
      <alignment vertical="center"/>
    </xf>
    <xf numFmtId="2" fontId="23" fillId="15" borderId="265" xfId="49" applyNumberFormat="1" applyFont="1" applyBorder="1">
      <alignment vertical="center"/>
    </xf>
    <xf numFmtId="2" fontId="23" fillId="15" borderId="32" xfId="49" applyNumberFormat="1" applyFont="1" applyBorder="1">
      <alignment vertical="center"/>
    </xf>
    <xf numFmtId="0" fontId="79" fillId="58" borderId="28" xfId="145" applyBorder="1">
      <alignment horizontal="center" vertical="center"/>
    </xf>
    <xf numFmtId="0" fontId="55" fillId="6" borderId="28" xfId="0" applyFont="1" applyFill="1" applyBorder="1" applyAlignment="1">
      <alignment horizontal="left" indent="8"/>
    </xf>
    <xf numFmtId="0" fontId="23" fillId="13" borderId="39" xfId="3" applyFont="1" applyBorder="1">
      <alignment horizontal="center" vertical="center"/>
    </xf>
    <xf numFmtId="0" fontId="79" fillId="58" borderId="39" xfId="145" applyBorder="1">
      <alignment horizontal="center" vertical="center"/>
    </xf>
    <xf numFmtId="10" fontId="41" fillId="6" borderId="267" xfId="33" applyFont="1" applyBorder="1">
      <alignment horizontal="right" vertical="center"/>
    </xf>
    <xf numFmtId="10" fontId="41" fillId="6" borderId="269" xfId="33" applyFont="1" applyBorder="1">
      <alignment horizontal="right" vertical="center"/>
    </xf>
    <xf numFmtId="10" fontId="41" fillId="6" borderId="265" xfId="33" applyFont="1" applyBorder="1">
      <alignment horizontal="right" vertical="center"/>
    </xf>
    <xf numFmtId="10" fontId="41" fillId="6" borderId="26" xfId="33" applyFont="1" applyBorder="1">
      <alignment horizontal="right" vertical="center"/>
    </xf>
    <xf numFmtId="10" fontId="41" fillId="6" borderId="21" xfId="33" applyFont="1" applyBorder="1">
      <alignment horizontal="right" vertical="center"/>
    </xf>
    <xf numFmtId="10" fontId="41" fillId="6" borderId="34" xfId="33" applyFont="1" applyBorder="1">
      <alignment horizontal="right" vertical="center"/>
    </xf>
    <xf numFmtId="0" fontId="55" fillId="49" borderId="29" xfId="0" applyFont="1" applyFill="1" applyBorder="1">
      <alignment vertical="center"/>
    </xf>
    <xf numFmtId="10" fontId="41" fillId="6" borderId="39" xfId="33" applyFont="1" applyBorder="1">
      <alignment horizontal="right" vertical="center"/>
    </xf>
    <xf numFmtId="10" fontId="41" fillId="6" borderId="38" xfId="33" applyFont="1" applyBorder="1">
      <alignment horizontal="right" vertical="center"/>
    </xf>
    <xf numFmtId="10" fontId="41" fillId="6" borderId="40" xfId="33" applyFont="1" applyBorder="1">
      <alignment horizontal="right" vertical="center"/>
    </xf>
    <xf numFmtId="3" fontId="41" fillId="6" borderId="267" xfId="30" applyFont="1" applyBorder="1">
      <alignment horizontal="right" vertical="center"/>
    </xf>
    <xf numFmtId="3" fontId="41" fillId="6" borderId="26" xfId="30" applyFont="1" applyBorder="1">
      <alignment horizontal="right" vertical="center"/>
    </xf>
    <xf numFmtId="0" fontId="41" fillId="13" borderId="27" xfId="3" applyFont="1" applyBorder="1">
      <alignment horizontal="center" vertical="center"/>
    </xf>
    <xf numFmtId="0" fontId="55" fillId="13" borderId="267" xfId="3" applyFont="1" applyBorder="1">
      <alignment horizontal="center" vertical="center"/>
    </xf>
    <xf numFmtId="0" fontId="55" fillId="13" borderId="26" xfId="3" applyFont="1" applyBorder="1">
      <alignment horizontal="center" vertical="center"/>
    </xf>
    <xf numFmtId="0" fontId="41" fillId="13" borderId="26" xfId="3" applyFont="1" applyBorder="1">
      <alignment horizontal="center" vertical="center"/>
    </xf>
    <xf numFmtId="3" fontId="41" fillId="6" borderId="265" xfId="30" applyFont="1" applyBorder="1">
      <alignment horizontal="right" vertical="center"/>
    </xf>
    <xf numFmtId="3" fontId="41" fillId="6" borderId="39" xfId="30" applyFont="1" applyBorder="1">
      <alignment horizontal="right" vertical="center"/>
    </xf>
    <xf numFmtId="3" fontId="41" fillId="6" borderId="38" xfId="30" applyFont="1" applyBorder="1">
      <alignment horizontal="right" vertical="center"/>
    </xf>
    <xf numFmtId="0" fontId="41" fillId="6" borderId="40" xfId="0" applyFont="1" applyBorder="1">
      <alignment vertical="center"/>
    </xf>
    <xf numFmtId="3" fontId="41" fillId="6" borderId="23" xfId="30" applyFont="1" applyBorder="1">
      <alignment horizontal="right" vertical="center"/>
    </xf>
    <xf numFmtId="3" fontId="41" fillId="6" borderId="40" xfId="30" applyFont="1" applyBorder="1">
      <alignment horizontal="right" vertical="center"/>
    </xf>
    <xf numFmtId="3" fontId="41" fillId="43" borderId="22" xfId="6" applyFont="1" applyBorder="1">
      <alignment horizontal="right" vertical="center"/>
    </xf>
    <xf numFmtId="3" fontId="0" fillId="43" borderId="22" xfId="6" applyFont="1" applyBorder="1">
      <alignment horizontal="right" vertical="center"/>
    </xf>
    <xf numFmtId="3" fontId="0" fillId="43" borderId="32" xfId="6" applyFont="1" applyBorder="1">
      <alignment horizontal="right" vertical="center"/>
    </xf>
    <xf numFmtId="0" fontId="41" fillId="6" borderId="37" xfId="0" applyFont="1" applyFill="1" applyBorder="1" applyAlignment="1"/>
    <xf numFmtId="0" fontId="55" fillId="13" borderId="39" xfId="3" applyFont="1" applyBorder="1">
      <alignment horizontal="center" vertical="center"/>
    </xf>
    <xf numFmtId="3" fontId="41" fillId="43" borderId="32" xfId="6" applyFont="1" applyBorder="1">
      <alignment horizontal="right" vertical="center"/>
    </xf>
    <xf numFmtId="3" fontId="41" fillId="43" borderId="32" xfId="9" applyNumberFormat="1" applyFont="1" applyBorder="1">
      <alignment horizontal="left" vertical="center"/>
    </xf>
    <xf numFmtId="3" fontId="41" fillId="43" borderId="27" xfId="6" applyFont="1" applyBorder="1">
      <alignment horizontal="right" vertical="center"/>
    </xf>
    <xf numFmtId="0" fontId="25" fillId="43" borderId="29" xfId="9" applyFont="1" applyBorder="1">
      <alignment horizontal="left" vertical="center"/>
    </xf>
    <xf numFmtId="3" fontId="41" fillId="43" borderId="26" xfId="6" applyFont="1" applyBorder="1">
      <alignment horizontal="right" vertical="center"/>
    </xf>
    <xf numFmtId="10" fontId="41" fillId="6" borderId="36" xfId="33" applyFont="1" applyBorder="1">
      <alignment horizontal="right" vertical="center"/>
    </xf>
    <xf numFmtId="10" fontId="41" fillId="6" borderId="35" xfId="33" applyFont="1" applyBorder="1">
      <alignment horizontal="right" vertical="center"/>
    </xf>
    <xf numFmtId="10" fontId="41" fillId="43" borderId="26" xfId="7" applyFont="1" applyBorder="1">
      <alignment horizontal="right" vertical="center"/>
    </xf>
    <xf numFmtId="10" fontId="41" fillId="43" borderId="21" xfId="7" applyFont="1" applyBorder="1">
      <alignment horizontal="right" vertical="center"/>
    </xf>
    <xf numFmtId="10" fontId="41" fillId="43" borderId="34" xfId="7" applyFont="1" applyBorder="1">
      <alignment horizontal="right" vertical="center"/>
    </xf>
    <xf numFmtId="0" fontId="55" fillId="49" borderId="38" xfId="0" applyFont="1" applyFill="1" applyBorder="1">
      <alignment vertical="center"/>
    </xf>
    <xf numFmtId="0" fontId="55" fillId="49" borderId="40" xfId="0" applyFont="1" applyFill="1" applyBorder="1">
      <alignment vertical="center"/>
    </xf>
    <xf numFmtId="10" fontId="41" fillId="43" borderId="27" xfId="7" applyFont="1" applyBorder="1">
      <alignment horizontal="right" vertical="center"/>
    </xf>
    <xf numFmtId="10" fontId="41" fillId="43" borderId="32" xfId="7" applyFont="1" applyBorder="1">
      <alignment horizontal="right" vertical="center"/>
    </xf>
    <xf numFmtId="0" fontId="55" fillId="49" borderId="39" xfId="0" applyFont="1" applyFill="1" applyBorder="1">
      <alignment vertical="center"/>
    </xf>
    <xf numFmtId="10" fontId="41" fillId="43" borderId="22" xfId="7" applyFont="1" applyBorder="1">
      <alignment horizontal="right" vertical="center"/>
    </xf>
    <xf numFmtId="0" fontId="23" fillId="43" borderId="29" xfId="9" applyFont="1" applyBorder="1" applyProtection="1">
      <alignment horizontal="left" vertical="center"/>
    </xf>
    <xf numFmtId="3" fontId="23" fillId="43" borderId="32" xfId="6" applyFont="1" applyBorder="1">
      <alignment horizontal="right" vertical="center"/>
    </xf>
    <xf numFmtId="3" fontId="29" fillId="41" borderId="40" xfId="11" applyFont="1" applyBorder="1" applyProtection="1">
      <alignment horizontal="right" vertical="center"/>
      <protection locked="0"/>
    </xf>
    <xf numFmtId="2" fontId="23" fillId="6" borderId="37" xfId="32" applyNumberFormat="1" applyFont="1" applyBorder="1">
      <alignment horizontal="right" vertical="center"/>
    </xf>
    <xf numFmtId="0" fontId="23" fillId="43" borderId="27" xfId="9" applyFont="1" applyBorder="1" applyProtection="1">
      <alignment horizontal="left" vertical="center"/>
    </xf>
    <xf numFmtId="0" fontId="23" fillId="6" borderId="40" xfId="0" applyFont="1" applyFill="1" applyBorder="1" applyAlignment="1">
      <alignment vertical="center"/>
    </xf>
    <xf numFmtId="0" fontId="23" fillId="6" borderId="37" xfId="0" applyFont="1" applyFill="1" applyBorder="1" applyAlignment="1">
      <alignment vertical="center"/>
    </xf>
    <xf numFmtId="3" fontId="23" fillId="14" borderId="37" xfId="20" applyFont="1" applyBorder="1">
      <alignment horizontal="right" vertical="center"/>
      <protection locked="0"/>
    </xf>
    <xf numFmtId="0" fontId="23" fillId="43" borderId="32" xfId="9" applyFont="1" applyBorder="1">
      <alignment horizontal="left" vertical="center"/>
    </xf>
    <xf numFmtId="3" fontId="41" fillId="41" borderId="37" xfId="11" applyFont="1" applyBorder="1">
      <alignment horizontal="right" vertical="center"/>
      <protection locked="0"/>
    </xf>
    <xf numFmtId="0" fontId="39" fillId="43" borderId="22" xfId="9" applyFont="1" applyBorder="1">
      <alignment horizontal="left" vertical="center"/>
    </xf>
    <xf numFmtId="0" fontId="23" fillId="6" borderId="40" xfId="0" applyFont="1" applyFill="1" applyBorder="1" applyAlignment="1" applyProtection="1">
      <alignment horizontal="left" vertical="center" wrapText="1" indent="1"/>
    </xf>
    <xf numFmtId="3" fontId="23" fillId="43" borderId="29" xfId="6" applyFont="1" applyBorder="1" applyProtection="1">
      <alignment horizontal="right" vertical="center"/>
    </xf>
    <xf numFmtId="0" fontId="23" fillId="43" borderId="34" xfId="9" applyFont="1" applyBorder="1" applyProtection="1">
      <alignment horizontal="left" vertical="center"/>
    </xf>
    <xf numFmtId="0" fontId="0" fillId="43" borderId="34" xfId="9" applyFont="1" applyBorder="1" applyProtection="1">
      <alignment horizontal="left" vertical="center"/>
    </xf>
    <xf numFmtId="0" fontId="25" fillId="2" borderId="268" xfId="0" applyFont="1" applyFill="1" applyBorder="1" applyAlignment="1">
      <alignment horizontal="center" wrapText="1"/>
    </xf>
    <xf numFmtId="0" fontId="25" fillId="2" borderId="274" xfId="0" applyFont="1" applyFill="1" applyBorder="1" applyAlignment="1" applyProtection="1">
      <alignment horizontal="center" wrapText="1"/>
    </xf>
    <xf numFmtId="0" fontId="25" fillId="2" borderId="268" xfId="0" applyFont="1" applyFill="1" applyBorder="1" applyAlignment="1" applyProtection="1">
      <alignment horizontal="center" wrapText="1"/>
    </xf>
    <xf numFmtId="0" fontId="23" fillId="2" borderId="40" xfId="0" applyFont="1" applyFill="1" applyBorder="1" applyAlignment="1" applyProtection="1">
      <alignment vertical="center" wrapText="1"/>
    </xf>
    <xf numFmtId="0" fontId="0" fillId="6" borderId="252" xfId="0" applyFill="1" applyBorder="1">
      <alignment vertical="center"/>
    </xf>
    <xf numFmtId="0" fontId="26" fillId="6" borderId="247" xfId="0" applyFont="1" applyFill="1" applyBorder="1" applyAlignment="1" applyProtection="1">
      <alignment horizontal="left" vertical="center" wrapText="1" indent="1"/>
    </xf>
    <xf numFmtId="0" fontId="41" fillId="6" borderId="37" xfId="0" applyFont="1" applyBorder="1" applyAlignment="1">
      <alignment horizontal="left"/>
    </xf>
    <xf numFmtId="3" fontId="0" fillId="6" borderId="38" xfId="30" applyFont="1" applyBorder="1">
      <alignment horizontal="right" vertical="center"/>
    </xf>
    <xf numFmtId="0" fontId="79" fillId="58" borderId="0" xfId="145" applyFont="1" applyBorder="1">
      <alignment horizontal="center" vertical="center"/>
    </xf>
    <xf numFmtId="0" fontId="79" fillId="58" borderId="44" xfId="145" applyFont="1" applyBorder="1">
      <alignment horizontal="center" vertical="center"/>
    </xf>
    <xf numFmtId="0" fontId="79" fillId="58" borderId="40" xfId="145" applyFont="1" applyBorder="1">
      <alignment horizontal="center" vertical="center"/>
    </xf>
    <xf numFmtId="0" fontId="79" fillId="13" borderId="38" xfId="3" applyFont="1" applyBorder="1">
      <alignment horizontal="center" vertical="center"/>
    </xf>
    <xf numFmtId="0" fontId="0" fillId="43" borderId="29" xfId="9" applyFont="1" applyBorder="1">
      <alignment horizontal="left" vertical="center"/>
    </xf>
    <xf numFmtId="0" fontId="30" fillId="6" borderId="263" xfId="0" applyFont="1" applyFill="1" applyBorder="1" applyAlignment="1" applyProtection="1">
      <alignment horizontal="left" vertical="center"/>
    </xf>
    <xf numFmtId="0" fontId="25" fillId="6" borderId="263" xfId="5" applyFont="1" applyBorder="1" applyAlignment="1">
      <alignment horizontal="center" vertical="center" wrapText="1"/>
    </xf>
    <xf numFmtId="0" fontId="0" fillId="6" borderId="266" xfId="0" applyBorder="1">
      <alignment vertical="center"/>
    </xf>
    <xf numFmtId="0" fontId="0" fillId="6" borderId="28" xfId="0" applyBorder="1" applyAlignment="1">
      <alignment horizontal="left" vertical="center" indent="1"/>
    </xf>
    <xf numFmtId="3" fontId="0" fillId="6" borderId="266" xfId="30" applyFont="1" applyBorder="1">
      <alignment horizontal="right" vertical="center"/>
    </xf>
    <xf numFmtId="0" fontId="0" fillId="6" borderId="29" xfId="0" applyBorder="1" applyAlignment="1">
      <alignment horizontal="left" vertical="center" indent="1"/>
    </xf>
    <xf numFmtId="0" fontId="0" fillId="6" borderId="264" xfId="0" applyFont="1" applyBorder="1">
      <alignment vertical="center"/>
    </xf>
    <xf numFmtId="0" fontId="0" fillId="6" borderId="258" xfId="0" applyFont="1" applyFill="1" applyBorder="1" applyAlignment="1" applyProtection="1">
      <alignment horizontal="left" vertical="center"/>
    </xf>
    <xf numFmtId="3" fontId="23" fillId="6" borderId="28" xfId="6" applyFont="1" applyFill="1" applyBorder="1" applyAlignment="1" applyProtection="1">
      <alignment horizontal="left" vertical="center" indent="2"/>
    </xf>
    <xf numFmtId="3" fontId="23" fillId="41" borderId="281" xfId="11" applyNumberFormat="1" applyFont="1" applyBorder="1" applyAlignment="1" applyProtection="1">
      <alignment horizontal="right" vertical="center"/>
      <protection locked="0"/>
    </xf>
    <xf numFmtId="3" fontId="23" fillId="41" borderId="286" xfId="11" applyFont="1" applyBorder="1" applyAlignment="1" applyProtection="1">
      <alignment horizontal="right" vertical="center"/>
      <protection locked="0"/>
    </xf>
    <xf numFmtId="3" fontId="23" fillId="41" borderId="124" xfId="11" applyFont="1" applyBorder="1" applyAlignment="1" applyProtection="1">
      <alignment horizontal="right" vertical="center"/>
      <protection locked="0"/>
    </xf>
    <xf numFmtId="3" fontId="23" fillId="41" borderId="244" xfId="11" applyFont="1" applyBorder="1" applyAlignment="1" applyProtection="1">
      <alignment horizontal="right" vertical="center"/>
      <protection locked="0"/>
    </xf>
    <xf numFmtId="3" fontId="23" fillId="41" borderId="269" xfId="11" applyFont="1" applyBorder="1" applyAlignment="1" applyProtection="1">
      <alignment horizontal="right" vertical="center"/>
      <protection locked="0"/>
    </xf>
    <xf numFmtId="0" fontId="37" fillId="6" borderId="211" xfId="0" applyFont="1" applyFill="1" applyBorder="1">
      <alignment vertical="center"/>
    </xf>
    <xf numFmtId="0" fontId="41" fillId="6" borderId="252" xfId="0" applyFont="1" applyFill="1" applyBorder="1">
      <alignment vertical="center"/>
    </xf>
    <xf numFmtId="0" fontId="41" fillId="6" borderId="211" xfId="0" applyFont="1" applyFill="1" applyBorder="1" applyAlignment="1">
      <alignment horizontal="center" vertical="center" wrapText="1"/>
    </xf>
    <xf numFmtId="0" fontId="41" fillId="6" borderId="211" xfId="0" applyFont="1" applyFill="1" applyBorder="1" applyAlignment="1">
      <alignment horizontal="center" vertical="center"/>
    </xf>
    <xf numFmtId="0" fontId="0" fillId="6" borderId="211" xfId="0" applyFill="1" applyBorder="1" applyAlignment="1">
      <alignment horizontal="center" vertical="center"/>
    </xf>
    <xf numFmtId="0" fontId="0" fillId="6" borderId="211" xfId="0" applyFill="1" applyBorder="1" applyAlignment="1">
      <alignment horizontal="center" vertical="center" wrapText="1"/>
    </xf>
    <xf numFmtId="0" fontId="39" fillId="0" borderId="167" xfId="0" applyFont="1" applyFill="1" applyBorder="1" applyAlignment="1" applyProtection="1">
      <alignment horizontal="center" vertical="center"/>
    </xf>
    <xf numFmtId="0" fontId="0" fillId="6" borderId="263" xfId="0" applyFont="1" applyFill="1" applyBorder="1" applyAlignment="1" applyProtection="1">
      <alignment horizontal="left" vertical="center"/>
    </xf>
    <xf numFmtId="0" fontId="23" fillId="6" borderId="263" xfId="0" applyFont="1" applyFill="1" applyBorder="1" applyAlignment="1" applyProtection="1">
      <alignment horizontal="left" vertical="center"/>
    </xf>
    <xf numFmtId="0" fontId="0" fillId="6" borderId="250" xfId="0" applyFill="1" applyBorder="1">
      <alignment vertical="center"/>
    </xf>
    <xf numFmtId="0" fontId="39" fillId="6" borderId="263" xfId="0" applyFont="1" applyFill="1" applyBorder="1" applyAlignment="1" applyProtection="1">
      <alignment horizontal="left" vertical="center"/>
    </xf>
    <xf numFmtId="0" fontId="41" fillId="6" borderId="261" xfId="0" applyFont="1" applyFill="1" applyBorder="1" applyAlignment="1" applyProtection="1">
      <alignment horizontal="left" vertical="center"/>
    </xf>
    <xf numFmtId="0" fontId="39" fillId="6" borderId="261" xfId="0" applyFont="1" applyFill="1" applyBorder="1" applyAlignment="1" applyProtection="1">
      <alignment horizontal="center" vertical="center" wrapText="1"/>
    </xf>
    <xf numFmtId="0" fontId="64" fillId="6" borderId="276" xfId="0" applyFont="1" applyFill="1" applyBorder="1" applyAlignment="1" applyProtection="1">
      <alignment horizontal="left" vertical="center"/>
    </xf>
    <xf numFmtId="0" fontId="37" fillId="6" borderId="263" xfId="0" applyFont="1" applyFill="1" applyBorder="1" applyAlignment="1" applyProtection="1">
      <alignment horizontal="left"/>
    </xf>
    <xf numFmtId="0" fontId="37" fillId="6" borderId="263" xfId="0" applyFont="1" applyFill="1" applyBorder="1" applyProtection="1">
      <alignment vertical="center"/>
    </xf>
    <xf numFmtId="3" fontId="23" fillId="6" borderId="269" xfId="30" applyFont="1" applyBorder="1">
      <alignment horizontal="right" vertical="center"/>
    </xf>
    <xf numFmtId="0" fontId="41" fillId="6" borderId="250" xfId="0" applyFont="1" applyFill="1" applyBorder="1">
      <alignment vertical="center"/>
    </xf>
    <xf numFmtId="0" fontId="24" fillId="6" borderId="276" xfId="0" applyFont="1" applyFill="1" applyBorder="1" applyAlignment="1" applyProtection="1">
      <alignment horizontal="left" vertical="center"/>
    </xf>
    <xf numFmtId="0" fontId="39" fillId="48" borderId="266" xfId="0" applyFont="1" applyFill="1" applyBorder="1" applyAlignment="1" applyProtection="1">
      <alignment vertical="center"/>
    </xf>
    <xf numFmtId="0" fontId="39" fillId="0" borderId="290" xfId="0" applyFont="1" applyFill="1" applyBorder="1" applyAlignment="1">
      <alignment horizontal="center" vertical="center" wrapText="1"/>
    </xf>
    <xf numFmtId="0" fontId="39" fillId="0" borderId="291" xfId="0" applyFont="1" applyFill="1" applyBorder="1" applyAlignment="1">
      <alignment horizontal="center" vertical="center" wrapText="1"/>
    </xf>
    <xf numFmtId="0" fontId="41" fillId="0" borderId="292" xfId="0" applyFont="1" applyFill="1" applyBorder="1" applyAlignment="1" applyProtection="1">
      <alignment horizontal="center" vertical="center" wrapText="1"/>
    </xf>
    <xf numFmtId="0" fontId="41" fillId="0" borderId="293" xfId="0" applyFont="1" applyFill="1" applyBorder="1" applyAlignment="1" applyProtection="1">
      <alignment horizontal="center" vertical="center" wrapText="1"/>
    </xf>
    <xf numFmtId="3" fontId="23" fillId="41" borderId="267" xfId="11" applyNumberFormat="1" applyFont="1" applyBorder="1" applyAlignment="1" applyProtection="1">
      <alignment horizontal="right" vertical="center"/>
      <protection locked="0"/>
    </xf>
    <xf numFmtId="3" fontId="23" fillId="41" borderId="269" xfId="11" applyNumberFormat="1" applyFont="1" applyBorder="1" applyAlignment="1" applyProtection="1">
      <alignment horizontal="right" vertical="center"/>
      <protection locked="0"/>
    </xf>
    <xf numFmtId="0" fontId="23" fillId="43" borderId="263" xfId="9" applyFont="1" applyBorder="1" applyAlignment="1">
      <alignment vertical="center"/>
    </xf>
    <xf numFmtId="3" fontId="23" fillId="43" borderId="261" xfId="9" applyNumberFormat="1" applyFont="1" applyBorder="1" applyAlignment="1">
      <alignment vertical="center"/>
    </xf>
    <xf numFmtId="3" fontId="23" fillId="41" borderId="268" xfId="11" applyFont="1" applyBorder="1" applyAlignment="1" applyProtection="1">
      <alignment horizontal="right" vertical="center"/>
      <protection locked="0"/>
    </xf>
    <xf numFmtId="3" fontId="23" fillId="41" borderId="220" xfId="11" applyNumberFormat="1" applyFont="1" applyBorder="1" applyAlignment="1" applyProtection="1">
      <alignment horizontal="right" vertical="center"/>
      <protection locked="0"/>
    </xf>
    <xf numFmtId="3" fontId="23" fillId="41" borderId="248" xfId="11" applyNumberFormat="1" applyFont="1" applyBorder="1" applyAlignment="1" applyProtection="1">
      <alignment horizontal="right" vertical="center"/>
      <protection locked="0"/>
    </xf>
    <xf numFmtId="0" fontId="0" fillId="43" borderId="263" xfId="9" applyFont="1" applyBorder="1" applyAlignment="1">
      <alignment vertical="center"/>
    </xf>
    <xf numFmtId="0" fontId="25" fillId="6" borderId="262" xfId="0" applyFont="1" applyFill="1" applyBorder="1" applyAlignment="1">
      <alignment horizontal="center" vertical="center" wrapText="1"/>
    </xf>
    <xf numFmtId="0" fontId="25" fillId="6" borderId="264" xfId="0" applyFont="1" applyFill="1" applyBorder="1" applyAlignment="1">
      <alignment horizontal="center" vertical="center" wrapText="1"/>
    </xf>
    <xf numFmtId="0" fontId="84" fillId="6" borderId="0" xfId="0" applyFont="1" applyFill="1" applyBorder="1">
      <alignment vertical="center"/>
    </xf>
    <xf numFmtId="0" fontId="64" fillId="53" borderId="264" xfId="0" applyFont="1" applyFill="1" applyBorder="1" applyAlignment="1">
      <alignment vertical="center" wrapText="1"/>
    </xf>
    <xf numFmtId="0" fontId="21" fillId="6" borderId="278" xfId="0" applyFont="1" applyFill="1" applyBorder="1" applyAlignment="1" applyProtection="1"/>
    <xf numFmtId="0" fontId="41" fillId="49" borderId="36" xfId="0" applyFont="1" applyFill="1" applyBorder="1">
      <alignment vertical="center"/>
    </xf>
    <xf numFmtId="0" fontId="41" fillId="49" borderId="39" xfId="0" applyFont="1" applyFill="1" applyBorder="1">
      <alignment vertical="center"/>
    </xf>
    <xf numFmtId="0" fontId="41" fillId="49" borderId="40" xfId="0" applyFont="1" applyFill="1" applyBorder="1">
      <alignment vertical="center"/>
    </xf>
    <xf numFmtId="0" fontId="41" fillId="49" borderId="45" xfId="0" applyFont="1" applyFill="1" applyBorder="1">
      <alignment vertical="center"/>
    </xf>
    <xf numFmtId="0" fontId="41" fillId="49" borderId="37" xfId="0" applyFont="1" applyFill="1" applyBorder="1">
      <alignment vertical="center"/>
    </xf>
    <xf numFmtId="3" fontId="23" fillId="13" borderId="265" xfId="3" applyNumberFormat="1" applyFont="1" applyBorder="1">
      <alignment horizontal="center" vertical="center"/>
    </xf>
    <xf numFmtId="0" fontId="25" fillId="6" borderId="266" xfId="0" applyFont="1" applyBorder="1">
      <alignment vertical="center"/>
    </xf>
    <xf numFmtId="3" fontId="41" fillId="43" borderId="29" xfId="6" applyFont="1" applyBorder="1">
      <alignment horizontal="right" vertical="center"/>
    </xf>
    <xf numFmtId="0" fontId="51" fillId="54" borderId="268" xfId="0" applyFont="1" applyFill="1" applyBorder="1" applyAlignment="1">
      <alignment horizontal="center" vertical="center" wrapText="1"/>
    </xf>
    <xf numFmtId="3" fontId="23" fillId="43" borderId="264" xfId="6" applyFont="1" applyBorder="1">
      <alignment horizontal="right" vertical="center"/>
    </xf>
    <xf numFmtId="0" fontId="41" fillId="6" borderId="296" xfId="0" applyFont="1" applyFill="1" applyBorder="1" applyAlignment="1">
      <alignment horizontal="left"/>
    </xf>
    <xf numFmtId="0" fontId="69" fillId="6" borderId="211" xfId="0" applyFont="1" applyFill="1" applyBorder="1">
      <alignment vertical="center"/>
    </xf>
    <xf numFmtId="0" fontId="69" fillId="6" borderId="211" xfId="0" applyFont="1" applyFill="1" applyBorder="1" applyAlignment="1">
      <alignment vertical="center"/>
    </xf>
    <xf numFmtId="0" fontId="69" fillId="6" borderId="211" xfId="0" applyFont="1" applyFill="1" applyBorder="1" applyAlignment="1">
      <alignment vertical="top"/>
    </xf>
    <xf numFmtId="0" fontId="25" fillId="55" borderId="247" xfId="0" applyFont="1" applyFill="1" applyBorder="1" applyAlignment="1" applyProtection="1">
      <alignment horizontal="center" vertical="center" wrapText="1"/>
    </xf>
    <xf numFmtId="3" fontId="41" fillId="41" borderId="265" xfId="11" applyFont="1" applyBorder="1">
      <alignment horizontal="right" vertical="center"/>
      <protection locked="0"/>
    </xf>
    <xf numFmtId="0" fontId="25" fillId="6" borderId="261" xfId="0" applyFont="1" applyFill="1" applyBorder="1" applyAlignment="1" applyProtection="1">
      <alignment horizontal="center" wrapText="1"/>
    </xf>
    <xf numFmtId="0" fontId="25" fillId="6" borderId="262" xfId="0" applyFont="1" applyFill="1" applyBorder="1" applyAlignment="1" applyProtection="1">
      <alignment horizontal="center" wrapText="1"/>
    </xf>
    <xf numFmtId="0" fontId="25" fillId="6" borderId="261" xfId="0" applyFont="1" applyFill="1" applyBorder="1" applyAlignment="1" applyProtection="1">
      <alignment horizontal="center" vertical="center"/>
    </xf>
    <xf numFmtId="0" fontId="25" fillId="6" borderId="262" xfId="0" applyFont="1" applyFill="1" applyBorder="1" applyAlignment="1" applyProtection="1">
      <alignment horizontal="center" vertical="center"/>
    </xf>
    <xf numFmtId="0" fontId="23" fillId="6" borderId="263" xfId="0" applyFont="1" applyFill="1" applyBorder="1" applyAlignment="1" applyProtection="1">
      <alignment horizontal="center" vertical="center"/>
    </xf>
    <xf numFmtId="0" fontId="23" fillId="41" borderId="34" xfId="18" applyFont="1" applyBorder="1" applyAlignment="1" applyProtection="1">
      <alignment horizontal="center" vertical="center" wrapText="1"/>
      <protection locked="0"/>
    </xf>
    <xf numFmtId="0" fontId="0" fillId="6" borderId="272" xfId="0" applyFont="1" applyFill="1" applyBorder="1" applyAlignment="1"/>
    <xf numFmtId="0" fontId="0" fillId="6" borderId="127" xfId="0" applyFont="1" applyFill="1" applyBorder="1">
      <alignment vertical="center"/>
    </xf>
    <xf numFmtId="0" fontId="30" fillId="6" borderId="0" xfId="116" applyFont="1" applyFill="1" applyBorder="1" applyAlignment="1" applyProtection="1">
      <alignment vertical="center"/>
    </xf>
    <xf numFmtId="0" fontId="53" fillId="6" borderId="263" xfId="0" applyFont="1" applyFill="1" applyBorder="1" applyAlignment="1">
      <alignment horizontal="center" vertical="center"/>
    </xf>
    <xf numFmtId="0" fontId="30" fillId="6" borderId="276" xfId="116" applyFont="1" applyFill="1" applyBorder="1" applyAlignment="1" applyProtection="1">
      <alignment horizontal="left" vertical="center"/>
    </xf>
    <xf numFmtId="0" fontId="33" fillId="6" borderId="272" xfId="0" applyFont="1" applyFill="1" applyBorder="1" applyAlignment="1">
      <alignment horizontal="center"/>
    </xf>
    <xf numFmtId="0" fontId="33" fillId="6" borderId="272" xfId="0" applyFont="1" applyFill="1" applyBorder="1" applyAlignment="1"/>
    <xf numFmtId="0" fontId="53" fillId="6" borderId="272" xfId="0" applyFont="1" applyFill="1" applyBorder="1" applyAlignment="1">
      <alignment horizontal="center"/>
    </xf>
    <xf numFmtId="0" fontId="0" fillId="6" borderId="211" xfId="0" applyFont="1" applyFill="1" applyBorder="1" applyAlignment="1"/>
    <xf numFmtId="0" fontId="25" fillId="6" borderId="263" xfId="0" applyFont="1" applyFill="1" applyBorder="1" applyAlignment="1" applyProtection="1">
      <alignment horizontal="left" vertical="center"/>
    </xf>
    <xf numFmtId="0" fontId="0" fillId="6" borderId="264" xfId="0" applyFont="1" applyFill="1" applyBorder="1" applyAlignment="1">
      <alignment vertical="center"/>
    </xf>
    <xf numFmtId="0" fontId="26" fillId="13" borderId="262" xfId="3" applyFont="1" applyBorder="1" applyAlignment="1">
      <alignment horizontal="center" vertical="center"/>
    </xf>
    <xf numFmtId="0" fontId="26" fillId="13" borderId="265" xfId="3" applyFont="1" applyBorder="1" applyAlignment="1">
      <alignment horizontal="center" vertical="center"/>
    </xf>
    <xf numFmtId="0" fontId="23" fillId="6" borderId="263" xfId="0" applyFont="1" applyBorder="1">
      <alignment vertical="center"/>
    </xf>
    <xf numFmtId="0" fontId="25" fillId="6" borderId="263" xfId="0" applyFont="1" applyFill="1" applyBorder="1" applyAlignment="1" applyProtection="1">
      <alignment horizontal="center" vertical="center"/>
    </xf>
    <xf numFmtId="0" fontId="0" fillId="6" borderId="266" xfId="0" applyFont="1" applyFill="1" applyBorder="1" applyAlignment="1" applyProtection="1">
      <alignment horizontal="center" vertical="center"/>
    </xf>
    <xf numFmtId="3" fontId="23" fillId="6" borderId="266" xfId="30" applyFont="1" applyBorder="1" applyAlignment="1">
      <alignment horizontal="center" vertical="center"/>
    </xf>
    <xf numFmtId="0" fontId="46" fillId="6" borderId="263" xfId="0" applyFont="1" applyFill="1" applyBorder="1" applyProtection="1">
      <alignment vertical="center"/>
    </xf>
    <xf numFmtId="0" fontId="39" fillId="6" borderId="207" xfId="0" applyFont="1" applyFill="1" applyBorder="1" applyAlignment="1" applyProtection="1">
      <alignment horizontal="left" vertical="center"/>
    </xf>
    <xf numFmtId="3" fontId="0" fillId="41" borderId="269" xfId="11" applyFont="1" applyBorder="1" applyAlignment="1" applyProtection="1">
      <alignment horizontal="right" vertical="center"/>
      <protection locked="0"/>
    </xf>
    <xf numFmtId="0" fontId="25" fillId="6" borderId="263" xfId="0" applyFont="1" applyFill="1" applyBorder="1" applyAlignment="1" applyProtection="1">
      <alignment vertical="center"/>
    </xf>
    <xf numFmtId="0" fontId="0" fillId="6" borderId="264" xfId="0" applyFont="1" applyFill="1" applyBorder="1">
      <alignment vertical="center"/>
    </xf>
    <xf numFmtId="3" fontId="0" fillId="6" borderId="261" xfId="30" applyFont="1" applyFill="1" applyBorder="1" applyAlignment="1" applyProtection="1">
      <alignment horizontal="right" vertical="center"/>
    </xf>
    <xf numFmtId="0" fontId="46" fillId="6" borderId="272" xfId="0" applyFont="1" applyFill="1" applyBorder="1" applyProtection="1">
      <alignment vertical="center"/>
    </xf>
    <xf numFmtId="0" fontId="0" fillId="6" borderId="272" xfId="0" applyFont="1" applyFill="1" applyBorder="1" applyProtection="1">
      <alignment vertical="center"/>
    </xf>
    <xf numFmtId="0" fontId="0" fillId="6" borderId="274" xfId="0" applyFont="1" applyFill="1" applyBorder="1">
      <alignment vertical="center"/>
    </xf>
    <xf numFmtId="0" fontId="25" fillId="6" borderId="275" xfId="0" applyFont="1" applyFill="1" applyBorder="1" applyAlignment="1" applyProtection="1">
      <alignment horizontal="center" vertical="center"/>
    </xf>
    <xf numFmtId="0" fontId="0" fillId="6" borderId="266" xfId="0" applyFont="1" applyFill="1" applyBorder="1" applyProtection="1">
      <alignment vertical="center"/>
    </xf>
    <xf numFmtId="0" fontId="25" fillId="6" borderId="264" xfId="0" applyFont="1" applyFill="1" applyBorder="1" applyAlignment="1" applyProtection="1">
      <alignment vertical="center"/>
    </xf>
    <xf numFmtId="3" fontId="23" fillId="6" borderId="261" xfId="30" applyFont="1" applyBorder="1">
      <alignment horizontal="right" vertical="center"/>
    </xf>
    <xf numFmtId="0" fontId="26" fillId="13" borderId="263" xfId="3" applyFont="1" applyBorder="1" applyAlignment="1">
      <alignment horizontal="center" vertical="center"/>
    </xf>
    <xf numFmtId="0" fontId="25" fillId="6" borderId="266" xfId="0" applyFont="1" applyFill="1" applyBorder="1">
      <alignment vertical="center"/>
    </xf>
    <xf numFmtId="0" fontId="26" fillId="13" borderId="269" xfId="3" applyFont="1" applyBorder="1" applyAlignment="1">
      <alignment horizontal="center" vertical="center"/>
    </xf>
    <xf numFmtId="0" fontId="25" fillId="6" borderId="264" xfId="5" applyFont="1" applyFill="1" applyBorder="1" applyAlignment="1">
      <alignment horizontal="center" wrapText="1"/>
    </xf>
    <xf numFmtId="3" fontId="23" fillId="6" borderId="267" xfId="30" applyFont="1" applyFill="1" applyBorder="1" applyAlignment="1">
      <alignment horizontal="center" vertical="center"/>
    </xf>
    <xf numFmtId="0" fontId="25" fillId="6" borderId="264" xfId="0" applyFont="1" applyBorder="1">
      <alignment vertical="center"/>
    </xf>
    <xf numFmtId="0" fontId="25" fillId="6" borderId="261" xfId="0" applyFont="1" applyBorder="1">
      <alignment vertical="center"/>
    </xf>
    <xf numFmtId="0" fontId="53" fillId="6" borderId="127" xfId="0" applyFont="1" applyFill="1" applyBorder="1" applyAlignment="1">
      <alignment horizontal="center" vertical="center"/>
    </xf>
    <xf numFmtId="0" fontId="26" fillId="13" borderId="266" xfId="3" applyFont="1" applyBorder="1" applyAlignment="1">
      <alignment horizontal="center" vertical="center"/>
    </xf>
    <xf numFmtId="0" fontId="0" fillId="6" borderId="277" xfId="0" applyFont="1" applyFill="1" applyBorder="1" applyAlignment="1"/>
    <xf numFmtId="0" fontId="0" fillId="41" borderId="28" xfId="18" applyFont="1" applyBorder="1" applyAlignment="1" applyProtection="1">
      <alignment horizontal="center" vertical="center" wrapText="1"/>
      <protection locked="0"/>
    </xf>
    <xf numFmtId="0" fontId="26" fillId="13" borderId="40" xfId="3" applyFont="1" applyBorder="1" applyAlignment="1">
      <alignment horizontal="center" vertical="center"/>
    </xf>
    <xf numFmtId="0" fontId="26" fillId="13" borderId="37" xfId="3" applyFont="1" applyBorder="1" applyAlignment="1">
      <alignment horizontal="center" vertical="center"/>
    </xf>
    <xf numFmtId="0" fontId="26" fillId="13" borderId="44" xfId="3" applyFont="1" applyBorder="1" applyAlignment="1">
      <alignment horizontal="center" vertical="center"/>
    </xf>
    <xf numFmtId="0" fontId="26" fillId="13" borderId="0" xfId="3" applyFont="1" applyBorder="1" applyAlignment="1">
      <alignment horizontal="center" vertical="center"/>
    </xf>
    <xf numFmtId="0" fontId="27" fillId="6" borderId="262" xfId="5" applyFont="1" applyFill="1" applyBorder="1" applyAlignment="1">
      <alignment horizontal="center" vertical="center" wrapText="1"/>
    </xf>
    <xf numFmtId="0" fontId="41" fillId="49" borderId="262" xfId="3" applyFont="1" applyFill="1" applyBorder="1">
      <alignment horizontal="center" vertical="center"/>
    </xf>
    <xf numFmtId="0" fontId="27" fillId="6" borderId="262" xfId="5" applyFont="1" applyBorder="1" applyAlignment="1">
      <alignment horizontal="center" vertical="center" wrapText="1"/>
    </xf>
    <xf numFmtId="0" fontId="45" fillId="6" borderId="119" xfId="0" applyFont="1" applyFill="1" applyBorder="1">
      <alignment vertical="center"/>
    </xf>
    <xf numFmtId="0" fontId="45" fillId="6" borderId="0" xfId="0" applyFont="1" applyFill="1" applyBorder="1">
      <alignment vertical="center"/>
    </xf>
    <xf numFmtId="3" fontId="41" fillId="14" borderId="34" xfId="20" applyFont="1" applyBorder="1">
      <alignment horizontal="right" vertical="center"/>
      <protection locked="0"/>
    </xf>
    <xf numFmtId="3" fontId="41" fillId="14" borderId="21" xfId="20" applyFont="1" applyBorder="1">
      <alignment horizontal="right" vertical="center"/>
      <protection locked="0"/>
    </xf>
    <xf numFmtId="0" fontId="21" fillId="54" borderId="199" xfId="29" applyFont="1" applyFill="1" applyBorder="1" applyAlignment="1">
      <alignment horizontal="left" vertical="center"/>
    </xf>
    <xf numFmtId="0" fontId="79" fillId="58" borderId="247" xfId="145" applyBorder="1">
      <alignment horizontal="center" vertical="center"/>
    </xf>
    <xf numFmtId="0" fontId="39" fillId="6" borderId="261" xfId="0" applyFont="1" applyBorder="1">
      <alignment vertical="center"/>
    </xf>
    <xf numFmtId="3" fontId="23" fillId="6" borderId="32" xfId="0" applyNumberFormat="1" applyFont="1" applyBorder="1">
      <alignment vertical="center"/>
    </xf>
    <xf numFmtId="3" fontId="23" fillId="6" borderId="29" xfId="0" applyNumberFormat="1" applyFont="1" applyBorder="1">
      <alignment vertical="center"/>
    </xf>
    <xf numFmtId="3" fontId="23" fillId="41" borderId="297" xfId="11" applyNumberFormat="1" applyFont="1" applyBorder="1" applyAlignment="1" applyProtection="1">
      <alignment horizontal="right" vertical="center"/>
      <protection locked="0"/>
    </xf>
    <xf numFmtId="3" fontId="23" fillId="41" borderId="298" xfId="11" applyNumberFormat="1" applyFont="1" applyBorder="1" applyAlignment="1" applyProtection="1">
      <alignment horizontal="right" vertical="center"/>
      <protection locked="0"/>
    </xf>
    <xf numFmtId="0" fontId="0" fillId="6" borderId="34" xfId="0" applyFont="1" applyBorder="1">
      <alignment vertical="center"/>
    </xf>
    <xf numFmtId="0" fontId="0" fillId="6" borderId="21" xfId="0" applyFont="1" applyBorder="1">
      <alignment vertical="center"/>
    </xf>
    <xf numFmtId="3" fontId="23" fillId="41" borderId="281" xfId="11" applyFont="1" applyBorder="1" applyAlignment="1" applyProtection="1">
      <alignment horizontal="right" vertical="center"/>
      <protection locked="0"/>
    </xf>
    <xf numFmtId="3" fontId="23" fillId="41" borderId="297" xfId="11" applyFont="1" applyBorder="1" applyAlignment="1" applyProtection="1">
      <alignment horizontal="right" vertical="center"/>
      <protection locked="0"/>
    </xf>
    <xf numFmtId="49" fontId="25" fillId="0" borderId="0" xfId="0" applyNumberFormat="1" applyFont="1" applyFill="1" applyBorder="1" applyAlignment="1" applyProtection="1">
      <alignment vertical="center" wrapText="1"/>
    </xf>
    <xf numFmtId="0" fontId="63" fillId="2" borderId="0" xfId="0" applyFont="1" applyFill="1">
      <alignment vertical="center"/>
    </xf>
    <xf numFmtId="0" fontId="0" fillId="6" borderId="0" xfId="0" applyFont="1" applyFill="1" applyBorder="1" applyAlignment="1" applyProtection="1">
      <alignment horizontal="left" vertical="center" wrapText="1"/>
    </xf>
    <xf numFmtId="0" fontId="39" fillId="6" borderId="262" xfId="0" applyFont="1" applyFill="1" applyBorder="1" applyAlignment="1">
      <alignment horizontal="center" vertical="center" wrapText="1"/>
    </xf>
    <xf numFmtId="0" fontId="39" fillId="6" borderId="263" xfId="0" applyFont="1" applyFill="1" applyBorder="1" applyAlignment="1">
      <alignment horizontal="center" vertical="center" wrapText="1"/>
    </xf>
    <xf numFmtId="0" fontId="39" fillId="0" borderId="262" xfId="0" applyFont="1" applyFill="1" applyBorder="1" applyAlignment="1" applyProtection="1">
      <alignment horizontal="center" vertical="center" wrapText="1"/>
    </xf>
    <xf numFmtId="0" fontId="39" fillId="0" borderId="288" xfId="0" applyFont="1" applyFill="1" applyBorder="1" applyAlignment="1">
      <alignment horizontal="center" vertical="center" wrapText="1"/>
    </xf>
    <xf numFmtId="0" fontId="39" fillId="0" borderId="289" xfId="0" applyFont="1" applyFill="1" applyBorder="1" applyAlignment="1">
      <alignment horizontal="center" vertical="center" wrapText="1"/>
    </xf>
    <xf numFmtId="0" fontId="23" fillId="6" borderId="43" xfId="0" applyFont="1" applyFill="1" applyBorder="1" applyAlignment="1">
      <alignment horizontal="center" vertical="center" wrapText="1"/>
    </xf>
    <xf numFmtId="0" fontId="0" fillId="6" borderId="34" xfId="0" applyFont="1" applyFill="1" applyBorder="1" applyAlignment="1">
      <alignment horizontal="left" vertical="center" wrapText="1"/>
    </xf>
    <xf numFmtId="0" fontId="23" fillId="6" borderId="34" xfId="0" applyFont="1" applyFill="1" applyBorder="1" applyAlignment="1">
      <alignment horizontal="left" vertical="center" wrapText="1"/>
    </xf>
    <xf numFmtId="0" fontId="39" fillId="0" borderId="261" xfId="0" applyFont="1" applyFill="1" applyBorder="1" applyAlignment="1" applyProtection="1">
      <alignment horizontal="center" vertical="center" wrapText="1"/>
    </xf>
    <xf numFmtId="0" fontId="23" fillId="6" borderId="268" xfId="0" applyFont="1" applyFill="1" applyBorder="1" applyAlignment="1">
      <alignment horizontal="left" vertical="center" wrapText="1"/>
    </xf>
    <xf numFmtId="0" fontId="25" fillId="6" borderId="0" xfId="0" applyFont="1" applyFill="1" applyBorder="1" applyAlignment="1" applyProtection="1">
      <alignment horizontal="center" vertical="center" wrapText="1"/>
    </xf>
    <xf numFmtId="0" fontId="37" fillId="6" borderId="272" xfId="0" applyFont="1" applyFill="1" applyBorder="1" applyProtection="1">
      <alignment vertical="center"/>
    </xf>
    <xf numFmtId="0" fontId="37" fillId="6" borderId="272" xfId="0" applyFont="1" applyFill="1" applyBorder="1">
      <alignment vertical="center"/>
    </xf>
    <xf numFmtId="0" fontId="23" fillId="6" borderId="272" xfId="0" applyFont="1" applyFill="1" applyBorder="1" applyAlignment="1" applyProtection="1">
      <alignment horizontal="left"/>
    </xf>
    <xf numFmtId="0" fontId="23" fillId="6" borderId="272" xfId="0" applyFont="1" applyFill="1" applyBorder="1" applyProtection="1">
      <alignment vertical="center"/>
    </xf>
    <xf numFmtId="3" fontId="23" fillId="41" borderId="265" xfId="11" applyNumberFormat="1" applyFont="1" applyBorder="1" applyAlignment="1" applyProtection="1">
      <alignment horizontal="right" vertical="center"/>
      <protection locked="0"/>
    </xf>
    <xf numFmtId="3" fontId="23" fillId="41" borderId="267" xfId="11" applyFont="1" applyBorder="1" applyAlignment="1" applyProtection="1">
      <alignment horizontal="right" vertical="center"/>
      <protection locked="0"/>
    </xf>
    <xf numFmtId="3" fontId="23" fillId="41" borderId="265" xfId="11" applyFont="1" applyBorder="1" applyAlignment="1" applyProtection="1">
      <alignment horizontal="right" vertical="center"/>
      <protection locked="0"/>
    </xf>
    <xf numFmtId="0" fontId="37" fillId="6" borderId="272" xfId="0" applyFont="1" applyFill="1" applyBorder="1" applyAlignment="1" applyProtection="1">
      <alignment horizontal="left" vertical="center"/>
    </xf>
    <xf numFmtId="0" fontId="37" fillId="6" borderId="272" xfId="0" applyFont="1" applyFill="1" applyBorder="1" applyAlignment="1" applyProtection="1">
      <alignment vertical="center"/>
    </xf>
    <xf numFmtId="0" fontId="37" fillId="6" borderId="272" xfId="0" applyFont="1" applyFill="1" applyBorder="1" applyAlignment="1">
      <alignment vertical="center"/>
    </xf>
    <xf numFmtId="0" fontId="25" fillId="6" borderId="264" xfId="0" applyFont="1" applyFill="1" applyBorder="1" applyAlignment="1">
      <alignment horizontal="center" vertical="center" wrapText="1"/>
    </xf>
    <xf numFmtId="0" fontId="79" fillId="58" borderId="28" xfId="145" applyBorder="1">
      <alignment horizontal="center" vertical="center"/>
    </xf>
    <xf numFmtId="0" fontId="38" fillId="6" borderId="263" xfId="0" applyFont="1" applyFill="1" applyBorder="1" applyAlignment="1" applyProtection="1"/>
    <xf numFmtId="0" fontId="0" fillId="6" borderId="273" xfId="0" applyFont="1" applyFill="1" applyBorder="1">
      <alignment vertical="center"/>
    </xf>
    <xf numFmtId="0" fontId="21" fillId="6" borderId="215" xfId="4" applyFont="1" applyFill="1" applyBorder="1" applyAlignment="1"/>
    <xf numFmtId="0" fontId="21" fillId="6" borderId="263" xfId="4" applyFont="1" applyFill="1" applyBorder="1" applyAlignment="1"/>
    <xf numFmtId="0" fontId="21" fillId="6" borderId="272" xfId="4" applyFont="1" applyFill="1" applyBorder="1" applyAlignment="1"/>
    <xf numFmtId="0" fontId="0" fillId="6" borderId="2" xfId="0" applyFill="1" applyBorder="1">
      <alignment vertical="center"/>
    </xf>
    <xf numFmtId="0" fontId="23" fillId="13" borderId="198" xfId="3" applyFont="1" applyBorder="1">
      <alignment horizontal="center" vertical="center"/>
    </xf>
    <xf numFmtId="0" fontId="23" fillId="6" borderId="28" xfId="0" applyFont="1" applyFill="1" applyBorder="1" applyAlignment="1">
      <alignment horizontal="center" vertical="center"/>
    </xf>
    <xf numFmtId="3" fontId="79" fillId="14" borderId="21" xfId="20" applyFont="1">
      <alignment horizontal="right" vertical="center"/>
      <protection locked="0"/>
    </xf>
    <xf numFmtId="3" fontId="79" fillId="41" borderId="21" xfId="11" applyFont="1">
      <alignment horizontal="right" vertical="center"/>
      <protection locked="0"/>
    </xf>
    <xf numFmtId="0" fontId="26" fillId="6" borderId="32" xfId="83" applyFont="1" applyFill="1" applyBorder="1" applyAlignment="1">
      <alignment horizontal="left" vertical="center" wrapText="1" indent="2"/>
    </xf>
    <xf numFmtId="0" fontId="23" fillId="6" borderId="34" xfId="0" applyFont="1" applyFill="1" applyBorder="1" applyAlignment="1">
      <alignment horizontal="left" vertical="center" indent="2"/>
    </xf>
    <xf numFmtId="0" fontId="26" fillId="6" borderId="32" xfId="83" applyFont="1" applyFill="1" applyBorder="1" applyAlignment="1">
      <alignment horizontal="left" vertical="center" indent="1"/>
    </xf>
    <xf numFmtId="0" fontId="26" fillId="6" borderId="29" xfId="83" applyFont="1" applyFill="1" applyBorder="1" applyAlignment="1">
      <alignment horizontal="left" vertical="center" indent="1"/>
    </xf>
    <xf numFmtId="0" fontId="25" fillId="6" borderId="35" xfId="0" applyFont="1" applyFill="1" applyBorder="1" applyAlignment="1">
      <alignment vertical="center"/>
    </xf>
    <xf numFmtId="0" fontId="0" fillId="2" borderId="34" xfId="0" applyFont="1" applyFill="1" applyBorder="1" applyAlignment="1">
      <alignment horizontal="left" vertical="center" indent="2"/>
    </xf>
    <xf numFmtId="0" fontId="23" fillId="2" borderId="32" xfId="0" applyFont="1" applyFill="1" applyBorder="1" applyAlignment="1">
      <alignment horizontal="left" vertical="center" indent="1"/>
    </xf>
    <xf numFmtId="0" fontId="23" fillId="2" borderId="34" xfId="0" applyFont="1" applyFill="1" applyBorder="1" applyAlignment="1">
      <alignment horizontal="left" vertical="center" indent="1"/>
    </xf>
    <xf numFmtId="0" fontId="0" fillId="2" borderId="34" xfId="0" applyFont="1" applyFill="1" applyBorder="1" applyAlignment="1">
      <alignment horizontal="left" vertical="center" wrapText="1"/>
    </xf>
    <xf numFmtId="0" fontId="21" fillId="6" borderId="278" xfId="0" applyFont="1" applyFill="1" applyBorder="1" applyAlignment="1"/>
    <xf numFmtId="0" fontId="0" fillId="6" borderId="273" xfId="0" applyFill="1" applyBorder="1">
      <alignment vertical="center"/>
    </xf>
    <xf numFmtId="0" fontId="0" fillId="6" borderId="273" xfId="0" applyFill="1" applyBorder="1" applyAlignment="1">
      <alignment vertical="center"/>
    </xf>
    <xf numFmtId="0" fontId="0" fillId="6" borderId="138" xfId="0" applyFill="1" applyBorder="1" applyAlignment="1">
      <alignment vertical="center"/>
    </xf>
    <xf numFmtId="0" fontId="0" fillId="15" borderId="32" xfId="56" applyNumberFormat="1" applyFont="1" applyBorder="1" applyAlignment="1">
      <alignment horizontal="center" vertical="center"/>
    </xf>
    <xf numFmtId="0" fontId="0" fillId="6" borderId="269" xfId="0" applyFont="1" applyBorder="1">
      <alignment vertical="center"/>
    </xf>
    <xf numFmtId="0" fontId="41" fillId="6" borderId="34" xfId="0" applyFont="1" applyBorder="1">
      <alignment vertical="center"/>
    </xf>
    <xf numFmtId="3" fontId="0" fillId="6" borderId="28" xfId="30" applyFont="1" applyBorder="1">
      <alignment horizontal="right" vertical="center"/>
    </xf>
    <xf numFmtId="3" fontId="69" fillId="14" borderId="34" xfId="20" applyFont="1" applyBorder="1">
      <alignment horizontal="right" vertical="center"/>
      <protection locked="0"/>
    </xf>
    <xf numFmtId="3" fontId="41" fillId="43" borderId="135" xfId="6" applyFont="1" applyBorder="1" applyAlignment="1" applyProtection="1">
      <alignment vertical="center"/>
    </xf>
    <xf numFmtId="3" fontId="69" fillId="14" borderId="266" xfId="20" applyFont="1" applyBorder="1">
      <alignment horizontal="right" vertical="center"/>
      <protection locked="0"/>
    </xf>
    <xf numFmtId="3" fontId="69" fillId="14" borderId="28" xfId="20" applyFont="1" applyBorder="1">
      <alignment horizontal="right" vertical="center"/>
      <protection locked="0"/>
    </xf>
    <xf numFmtId="3" fontId="69" fillId="14" borderId="29"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5" fillId="6" borderId="0" xfId="0" applyFont="1" applyBorder="1">
      <alignment vertical="center"/>
    </xf>
    <xf numFmtId="0" fontId="30" fillId="6" borderId="276" xfId="0" applyFont="1" applyFill="1" applyBorder="1" applyAlignment="1" applyProtection="1">
      <alignment horizontal="left" vertical="center"/>
    </xf>
    <xf numFmtId="3" fontId="55" fillId="41" borderId="21" xfId="11" applyFont="1" applyBorder="1">
      <alignment horizontal="right" vertical="center"/>
      <protection locked="0"/>
    </xf>
    <xf numFmtId="9" fontId="41" fillId="43" borderId="21" xfId="8" applyFont="1" applyBorder="1">
      <alignment horizontal="right" vertical="center"/>
    </xf>
    <xf numFmtId="0" fontId="0" fillId="6" borderId="272" xfId="0" applyFont="1" applyBorder="1">
      <alignment vertical="center"/>
    </xf>
    <xf numFmtId="0" fontId="41" fillId="6" borderId="264" xfId="0" applyFont="1" applyFill="1" applyBorder="1">
      <alignment vertical="center"/>
    </xf>
    <xf numFmtId="3" fontId="41" fillId="13" borderId="22" xfId="3" applyNumberFormat="1" applyFont="1" applyBorder="1">
      <alignment horizontal="center" vertical="center"/>
    </xf>
    <xf numFmtId="0" fontId="45" fillId="6" borderId="211" xfId="0" applyFont="1" applyFill="1" applyBorder="1">
      <alignment vertical="center"/>
    </xf>
    <xf numFmtId="0" fontId="84" fillId="6" borderId="211" xfId="0" applyFont="1" applyFill="1" applyBorder="1">
      <alignment vertical="center"/>
    </xf>
    <xf numFmtId="0" fontId="0" fillId="6" borderId="277" xfId="0" applyFont="1" applyBorder="1">
      <alignment vertical="center"/>
    </xf>
    <xf numFmtId="0" fontId="0" fillId="6" borderId="252" xfId="0" applyFont="1" applyBorder="1">
      <alignment vertical="center"/>
    </xf>
    <xf numFmtId="0" fontId="41" fillId="6" borderId="211" xfId="0" applyFont="1" applyBorder="1" applyAlignment="1">
      <alignment vertical="center"/>
    </xf>
    <xf numFmtId="0" fontId="0" fillId="6" borderId="211" xfId="0" applyFont="1" applyBorder="1" applyAlignment="1">
      <alignment vertical="center"/>
    </xf>
    <xf numFmtId="0" fontId="25" fillId="6" borderId="261" xfId="5" applyFont="1" applyBorder="1">
      <alignment horizontal="center" wrapText="1"/>
    </xf>
    <xf numFmtId="49" fontId="0" fillId="41" borderId="28" xfId="19" applyFont="1" applyBorder="1" applyAlignment="1" applyProtection="1">
      <alignment horizontal="center" vertical="center"/>
      <protection locked="0"/>
    </xf>
    <xf numFmtId="0" fontId="19" fillId="6" borderId="0" xfId="83" applyFill="1" applyBorder="1" applyAlignment="1">
      <alignment vertical="center" wrapText="1"/>
    </xf>
    <xf numFmtId="3" fontId="23" fillId="41" borderId="201" xfId="11" applyFont="1" applyBorder="1" applyAlignment="1" applyProtection="1">
      <alignment horizontal="right" vertical="center"/>
      <protection locked="0"/>
    </xf>
    <xf numFmtId="173" fontId="23" fillId="6" borderId="201" xfId="35" applyFont="1" applyBorder="1">
      <alignment horizontal="center" vertical="center" wrapText="1"/>
    </xf>
    <xf numFmtId="173" fontId="23" fillId="6" borderId="34" xfId="35" applyFont="1" applyBorder="1">
      <alignment horizontal="center" vertical="center" wrapText="1"/>
    </xf>
    <xf numFmtId="0" fontId="0" fillId="6" borderId="298" xfId="0" applyFont="1" applyFill="1" applyBorder="1" applyAlignment="1" applyProtection="1">
      <alignment horizontal="left" vertical="center"/>
    </xf>
    <xf numFmtId="0" fontId="23" fillId="6" borderId="191" xfId="0" applyFont="1" applyFill="1" applyBorder="1" applyAlignment="1" applyProtection="1">
      <alignment horizontal="left" vertical="center"/>
    </xf>
    <xf numFmtId="0" fontId="0" fillId="6" borderId="119" xfId="0" applyFont="1" applyFill="1" applyBorder="1" applyAlignment="1" applyProtection="1">
      <alignment horizontal="left" vertical="center"/>
    </xf>
    <xf numFmtId="0" fontId="0" fillId="6" borderId="191" xfId="0" applyFont="1" applyFill="1" applyBorder="1" applyAlignment="1" applyProtection="1">
      <alignment horizontal="left" vertical="center"/>
    </xf>
    <xf numFmtId="0" fontId="41" fillId="6" borderId="191" xfId="0" applyFont="1" applyFill="1" applyBorder="1" applyAlignment="1" applyProtection="1">
      <alignment horizontal="left" vertical="center"/>
    </xf>
    <xf numFmtId="0" fontId="41" fillId="6" borderId="119" xfId="0" applyFont="1" applyBorder="1">
      <alignment vertical="center"/>
    </xf>
    <xf numFmtId="0" fontId="0" fillId="13" borderId="264" xfId="3" applyFont="1" applyBorder="1">
      <alignment horizontal="center" vertical="center"/>
    </xf>
    <xf numFmtId="0" fontId="0" fillId="13" borderId="261" xfId="3" applyFont="1" applyBorder="1">
      <alignment horizontal="center" vertical="center"/>
    </xf>
    <xf numFmtId="0" fontId="0" fillId="13" borderId="262" xfId="3" applyFont="1" applyBorder="1">
      <alignment horizontal="center" vertical="center"/>
    </xf>
    <xf numFmtId="0" fontId="0" fillId="13" borderId="49" xfId="3" applyFont="1" applyBorder="1">
      <alignment horizontal="center" vertical="center"/>
    </xf>
    <xf numFmtId="0" fontId="0" fillId="13" borderId="43" xfId="3" applyFont="1" applyBorder="1">
      <alignment horizontal="center" vertical="center"/>
    </xf>
    <xf numFmtId="0" fontId="0" fillId="6" borderId="261" xfId="0" applyFont="1" applyBorder="1" applyAlignment="1">
      <alignment horizontal="center"/>
    </xf>
    <xf numFmtId="0" fontId="0" fillId="6" borderId="262" xfId="0" applyFont="1" applyBorder="1" applyAlignment="1">
      <alignment horizontal="center" wrapText="1"/>
    </xf>
    <xf numFmtId="173" fontId="23" fillId="6" borderId="29" xfId="35" applyFont="1" applyBorder="1">
      <alignment horizontal="center" vertical="center" wrapText="1"/>
    </xf>
    <xf numFmtId="3" fontId="23" fillId="13" borderId="29" xfId="3" applyNumberFormat="1" applyFont="1" applyBorder="1">
      <alignment horizontal="center" vertical="center"/>
    </xf>
    <xf numFmtId="3" fontId="23" fillId="13" borderId="192" xfId="3" applyNumberFormat="1" applyFont="1" applyBorder="1">
      <alignment horizontal="center" vertical="center"/>
    </xf>
    <xf numFmtId="3" fontId="41" fillId="13" borderId="53" xfId="3" applyNumberFormat="1" applyFont="1" applyBorder="1">
      <alignment horizontal="center" vertical="center"/>
    </xf>
    <xf numFmtId="3" fontId="23" fillId="13" borderId="57" xfId="3" applyNumberFormat="1" applyFont="1" applyBorder="1">
      <alignment horizontal="center" vertical="center"/>
    </xf>
    <xf numFmtId="3" fontId="41" fillId="13" borderId="54" xfId="3" applyNumberFormat="1" applyFont="1" applyBorder="1">
      <alignment horizontal="center" vertical="center"/>
    </xf>
    <xf numFmtId="3" fontId="23" fillId="13" borderId="54" xfId="3" applyNumberFormat="1" applyFont="1" applyBorder="1">
      <alignment horizontal="center" vertical="center"/>
    </xf>
    <xf numFmtId="3" fontId="23" fillId="13" borderId="159" xfId="3" applyNumberFormat="1" applyFont="1" applyBorder="1">
      <alignment horizontal="center" vertical="center"/>
    </xf>
    <xf numFmtId="3" fontId="23" fillId="13" borderId="123" xfId="3" applyNumberFormat="1" applyFont="1" applyBorder="1">
      <alignment horizontal="center" vertical="center"/>
    </xf>
    <xf numFmtId="3" fontId="23" fillId="13" borderId="160" xfId="3" applyNumberFormat="1" applyFont="1" applyBorder="1">
      <alignment horizontal="center" vertical="center"/>
    </xf>
    <xf numFmtId="3" fontId="23" fillId="13" borderId="282" xfId="3" applyNumberFormat="1" applyFont="1" applyBorder="1">
      <alignment horizontal="center" vertical="center"/>
    </xf>
    <xf numFmtId="3" fontId="23" fillId="13" borderId="176" xfId="3" applyNumberFormat="1" applyFont="1" applyBorder="1">
      <alignment horizontal="center" vertical="center"/>
    </xf>
    <xf numFmtId="3" fontId="23" fillId="13" borderId="177" xfId="3" applyNumberFormat="1" applyFont="1" applyBorder="1">
      <alignment horizontal="center" vertical="center"/>
    </xf>
    <xf numFmtId="3" fontId="23" fillId="13" borderId="170" xfId="3" applyNumberFormat="1" applyFont="1" applyBorder="1">
      <alignment horizontal="center" vertical="center"/>
    </xf>
    <xf numFmtId="3" fontId="23" fillId="13" borderId="179" xfId="3" applyNumberFormat="1" applyFont="1" applyBorder="1">
      <alignment horizontal="center" vertical="center"/>
    </xf>
    <xf numFmtId="3" fontId="23" fillId="13" borderId="67" xfId="3" applyNumberFormat="1" applyFont="1" applyBorder="1">
      <alignment horizontal="center" vertical="center"/>
    </xf>
    <xf numFmtId="3" fontId="23" fillId="13" borderId="220" xfId="3" applyNumberFormat="1" applyFont="1" applyBorder="1">
      <alignment horizontal="center" vertical="center"/>
    </xf>
    <xf numFmtId="3" fontId="23" fillId="13" borderId="249" xfId="3" applyNumberFormat="1" applyFont="1" applyBorder="1">
      <alignment horizontal="center" vertical="center"/>
    </xf>
    <xf numFmtId="3" fontId="41" fillId="13" borderId="38" xfId="3" applyNumberFormat="1" applyFont="1" applyBorder="1">
      <alignment horizontal="center" vertical="center"/>
    </xf>
    <xf numFmtId="3" fontId="23" fillId="6" borderId="202" xfId="30" applyFont="1" applyBorder="1">
      <alignment horizontal="right" vertical="center"/>
    </xf>
    <xf numFmtId="3" fontId="23" fillId="6" borderId="54" xfId="30" applyFont="1" applyBorder="1">
      <alignment horizontal="right" vertical="center"/>
    </xf>
    <xf numFmtId="0" fontId="0" fillId="13" borderId="201" xfId="3" applyFont="1" applyBorder="1">
      <alignment horizontal="center" vertical="center"/>
    </xf>
    <xf numFmtId="3" fontId="0" fillId="6" borderId="201" xfId="0" applyNumberFormat="1" applyFont="1" applyFill="1" applyBorder="1" applyAlignment="1" applyProtection="1">
      <alignment horizontal="center" vertical="center"/>
    </xf>
    <xf numFmtId="3" fontId="0" fillId="6" borderId="34" xfId="0" applyNumberFormat="1" applyFont="1" applyFill="1" applyBorder="1" applyAlignment="1" applyProtection="1">
      <alignment horizontal="center" vertical="center"/>
    </xf>
    <xf numFmtId="3" fontId="0" fillId="6" borderId="32" xfId="0" applyNumberFormat="1" applyFont="1" applyFill="1" applyBorder="1" applyAlignment="1" applyProtection="1">
      <alignment horizontal="center" vertical="center"/>
    </xf>
    <xf numFmtId="3" fontId="25" fillId="6" borderId="261" xfId="30" applyFont="1" applyBorder="1">
      <alignment horizontal="right" vertical="center"/>
    </xf>
    <xf numFmtId="3" fontId="25" fillId="6" borderId="262" xfId="30" applyFont="1" applyBorder="1">
      <alignment horizontal="right" vertical="center"/>
    </xf>
    <xf numFmtId="3" fontId="23" fillId="41" borderId="299" xfId="11" applyNumberFormat="1" applyFont="1" applyBorder="1" applyAlignment="1" applyProtection="1">
      <alignment horizontal="right" vertical="center"/>
      <protection locked="0"/>
    </xf>
    <xf numFmtId="3" fontId="23" fillId="6" borderId="220" xfId="30" applyFont="1" applyBorder="1">
      <alignment horizontal="right" vertical="center"/>
    </xf>
    <xf numFmtId="3" fontId="0" fillId="13" borderId="26" xfId="3" applyNumberFormat="1" applyFont="1" applyBorder="1">
      <alignment horizontal="center" vertical="center"/>
    </xf>
    <xf numFmtId="0" fontId="0" fillId="6" borderId="26" xfId="0" applyFont="1" applyFill="1" applyBorder="1" applyAlignment="1" applyProtection="1">
      <alignment vertical="center"/>
    </xf>
    <xf numFmtId="0" fontId="23" fillId="2" borderId="45" xfId="0" applyFont="1" applyFill="1" applyBorder="1" applyAlignment="1" applyProtection="1">
      <alignment vertical="center" wrapText="1"/>
    </xf>
    <xf numFmtId="0" fontId="23" fillId="2" borderId="26" xfId="0" applyFont="1" applyFill="1" applyBorder="1" applyAlignment="1" applyProtection="1">
      <alignment horizontal="left" vertical="center" wrapText="1" indent="1"/>
    </xf>
    <xf numFmtId="0" fontId="23" fillId="2" borderId="26" xfId="0" applyFont="1" applyFill="1" applyBorder="1" applyAlignment="1" applyProtection="1">
      <alignment vertical="center" wrapText="1"/>
    </xf>
    <xf numFmtId="0" fontId="23" fillId="2" borderId="0" xfId="0" applyFont="1" applyFill="1" applyBorder="1" applyAlignment="1" applyProtection="1">
      <alignment vertical="center"/>
    </xf>
    <xf numFmtId="0" fontId="41" fillId="6" borderId="0" xfId="0" applyFont="1" applyFill="1" applyBorder="1">
      <alignment vertical="center"/>
    </xf>
    <xf numFmtId="0" fontId="23" fillId="2" borderId="26" xfId="0" applyFont="1" applyFill="1" applyBorder="1" applyAlignment="1" applyProtection="1">
      <alignment horizontal="left" vertical="center" wrapText="1" indent="2"/>
    </xf>
    <xf numFmtId="0" fontId="23" fillId="2" borderId="36" xfId="0" applyFont="1" applyFill="1" applyBorder="1" applyAlignment="1" applyProtection="1">
      <alignment vertical="center" wrapText="1"/>
    </xf>
    <xf numFmtId="3" fontId="41" fillId="6" borderId="27" xfId="30" applyFont="1" applyBorder="1">
      <alignment horizontal="right" vertical="center"/>
    </xf>
    <xf numFmtId="3" fontId="23" fillId="6" borderId="265" xfId="30" applyFont="1" applyBorder="1">
      <alignment horizontal="right" vertical="center"/>
    </xf>
    <xf numFmtId="3" fontId="23" fillId="41" borderId="301" xfId="11" applyFont="1" applyBorder="1" applyAlignment="1" applyProtection="1">
      <alignment horizontal="right" vertical="center"/>
      <protection locked="0"/>
    </xf>
    <xf numFmtId="3" fontId="23" fillId="14" borderId="269" xfId="20" applyFont="1" applyBorder="1">
      <alignment horizontal="right" vertical="center"/>
      <protection locked="0"/>
    </xf>
    <xf numFmtId="0" fontId="25" fillId="6" borderId="261" xfId="5" applyFont="1" applyBorder="1">
      <alignment horizontal="center" wrapText="1"/>
    </xf>
    <xf numFmtId="0" fontId="39" fillId="6" borderId="262" xfId="0" applyFont="1" applyFill="1" applyBorder="1" applyAlignment="1" applyProtection="1">
      <alignment horizontal="center" vertical="center" wrapText="1"/>
    </xf>
    <xf numFmtId="0" fontId="39" fillId="6" borderId="198" xfId="0" applyFont="1" applyFill="1" applyBorder="1" applyAlignment="1" applyProtection="1">
      <alignment horizontal="center" vertical="center" wrapText="1"/>
    </xf>
    <xf numFmtId="0" fontId="0" fillId="6" borderId="209" xfId="0" applyFill="1" applyBorder="1">
      <alignment vertical="center"/>
    </xf>
    <xf numFmtId="0" fontId="39" fillId="6" borderId="264" xfId="0" applyFont="1" applyFill="1" applyBorder="1" applyAlignment="1" applyProtection="1">
      <alignment horizontal="center" vertical="center" wrapText="1"/>
    </xf>
    <xf numFmtId="0" fontId="41" fillId="6" borderId="261" xfId="0" applyFont="1" applyFill="1" applyBorder="1" applyAlignment="1" applyProtection="1">
      <alignment horizontal="center" vertical="center" wrapText="1"/>
    </xf>
    <xf numFmtId="0" fontId="41" fillId="6" borderId="295" xfId="0" applyFont="1" applyFill="1" applyBorder="1" applyAlignment="1" applyProtection="1">
      <alignment horizontal="center" vertical="center" wrapText="1"/>
    </xf>
    <xf numFmtId="0" fontId="39" fillId="6" borderId="294" xfId="0" applyFont="1" applyFill="1" applyBorder="1" applyAlignment="1" applyProtection="1">
      <alignment horizontal="center" vertical="center" wrapText="1"/>
    </xf>
    <xf numFmtId="0" fontId="41" fillId="6" borderId="262" xfId="0" applyFont="1" applyFill="1" applyBorder="1" applyAlignment="1" applyProtection="1">
      <alignment horizontal="center" vertical="center" wrapText="1"/>
    </xf>
    <xf numFmtId="0" fontId="39" fillId="6" borderId="295" xfId="0" applyFont="1" applyFill="1" applyBorder="1" applyAlignment="1" applyProtection="1">
      <alignment horizontal="center" vertical="center" wrapText="1"/>
    </xf>
    <xf numFmtId="0" fontId="39" fillId="6" borderId="124" xfId="0" applyFont="1" applyFill="1" applyBorder="1" applyAlignment="1" applyProtection="1">
      <alignment horizontal="center" vertical="center"/>
    </xf>
    <xf numFmtId="0" fontId="39" fillId="6" borderId="244" xfId="0" applyFont="1" applyFill="1" applyBorder="1" applyAlignment="1" applyProtection="1">
      <alignment horizontal="center" vertical="center" wrapText="1"/>
    </xf>
    <xf numFmtId="0" fontId="39" fillId="6" borderId="176" xfId="0" applyFont="1" applyFill="1" applyBorder="1" applyAlignment="1" applyProtection="1">
      <alignment horizontal="center" vertical="center" wrapText="1"/>
    </xf>
    <xf numFmtId="0" fontId="39" fillId="6" borderId="185" xfId="0" applyFont="1" applyFill="1" applyBorder="1" applyAlignment="1" applyProtection="1">
      <alignment horizontal="center" vertical="center" wrapText="1"/>
    </xf>
    <xf numFmtId="0" fontId="39" fillId="6" borderId="220" xfId="0" applyFont="1" applyFill="1" applyBorder="1" applyAlignment="1" applyProtection="1">
      <alignment horizontal="center" vertical="center" wrapText="1"/>
    </xf>
    <xf numFmtId="0" fontId="0" fillId="6" borderId="34" xfId="0" applyFont="1" applyFill="1" applyBorder="1" applyAlignment="1" applyProtection="1">
      <alignment horizontal="left" vertical="center" wrapText="1"/>
    </xf>
    <xf numFmtId="0" fontId="0" fillId="6" borderId="302" xfId="0" applyFont="1" applyFill="1" applyBorder="1">
      <alignment vertical="center"/>
    </xf>
    <xf numFmtId="0" fontId="0" fillId="2" borderId="26" xfId="0" applyFont="1" applyFill="1" applyBorder="1" applyAlignment="1" applyProtection="1">
      <alignment vertical="center" wrapText="1"/>
    </xf>
    <xf numFmtId="0" fontId="25" fillId="6" borderId="264" xfId="0" applyFont="1" applyFill="1" applyBorder="1" applyAlignment="1">
      <alignment horizontal="center" vertical="center" wrapText="1"/>
    </xf>
    <xf numFmtId="3" fontId="45" fillId="41" borderId="21" xfId="11" applyFont="1">
      <alignment horizontal="right" vertical="center"/>
      <protection locked="0"/>
    </xf>
    <xf numFmtId="3" fontId="23" fillId="13" borderId="128" xfId="3" applyNumberFormat="1" applyFont="1" applyBorder="1">
      <alignment horizontal="center" vertical="center"/>
    </xf>
    <xf numFmtId="3" fontId="23" fillId="13" borderId="213" xfId="3" applyNumberFormat="1" applyFont="1" applyBorder="1">
      <alignment horizontal="center" vertical="center"/>
    </xf>
    <xf numFmtId="0" fontId="25" fillId="6" borderId="264" xfId="0" applyFont="1" applyFill="1" applyBorder="1" applyAlignment="1">
      <alignment horizontal="center" vertical="center" wrapText="1"/>
    </xf>
    <xf numFmtId="0" fontId="0" fillId="6" borderId="127" xfId="0" applyBorder="1">
      <alignment vertical="center"/>
    </xf>
    <xf numFmtId="0" fontId="79" fillId="58" borderId="28" xfId="145" applyBorder="1">
      <alignment horizontal="center" vertical="center"/>
    </xf>
    <xf numFmtId="3" fontId="41" fillId="6" borderId="43" xfId="30" applyFont="1" applyBorder="1">
      <alignment horizontal="right" vertical="center"/>
    </xf>
    <xf numFmtId="3" fontId="41" fillId="6" borderId="275" xfId="30" applyFont="1" applyBorder="1">
      <alignment horizontal="right" vertical="center"/>
    </xf>
    <xf numFmtId="3" fontId="0" fillId="43" borderId="38" xfId="6" applyFont="1" applyBorder="1">
      <alignment horizontal="right" vertical="center"/>
    </xf>
    <xf numFmtId="0" fontId="41" fillId="49" borderId="43" xfId="0" applyFont="1" applyFill="1" applyBorder="1" applyAlignment="1">
      <alignment horizontal="center" vertical="center"/>
    </xf>
    <xf numFmtId="3" fontId="41" fillId="6" borderId="22" xfId="30" applyFont="1" applyBorder="1">
      <alignment horizontal="right" vertical="center"/>
    </xf>
    <xf numFmtId="0" fontId="41" fillId="49" borderId="28" xfId="0" applyFont="1" applyFill="1" applyBorder="1">
      <alignment vertical="center"/>
    </xf>
    <xf numFmtId="0" fontId="79" fillId="58" borderId="220" xfId="145" applyBorder="1">
      <alignment horizontal="center" vertical="center"/>
    </xf>
    <xf numFmtId="3" fontId="45" fillId="50" borderId="23" xfId="20" applyFont="1" applyFill="1" applyBorder="1">
      <alignment horizontal="right" vertical="center"/>
      <protection locked="0"/>
    </xf>
    <xf numFmtId="0" fontId="41" fillId="49" borderId="29" xfId="0" applyFont="1" applyFill="1" applyBorder="1">
      <alignment vertical="center"/>
    </xf>
    <xf numFmtId="3" fontId="45" fillId="50" borderId="35" xfId="20" applyFont="1" applyFill="1" applyBorder="1">
      <alignment horizontal="right" vertical="center"/>
      <protection locked="0"/>
    </xf>
    <xf numFmtId="3" fontId="45" fillId="50" borderId="36" xfId="20" applyFont="1" applyFill="1" applyBorder="1">
      <alignment horizontal="right" vertical="center"/>
      <protection locked="0"/>
    </xf>
    <xf numFmtId="0" fontId="23" fillId="45" borderId="119" xfId="0" applyFont="1" applyFill="1" applyBorder="1" applyProtection="1">
      <alignment vertical="center"/>
    </xf>
    <xf numFmtId="0" fontId="39" fillId="6" borderId="263" xfId="0" applyFont="1" applyBorder="1" applyAlignment="1">
      <alignment horizontal="center" vertical="center" wrapText="1"/>
    </xf>
    <xf numFmtId="0" fontId="39" fillId="6" borderId="263" xfId="0" applyFont="1" applyFill="1" applyBorder="1" applyAlignment="1">
      <alignment horizontal="center" vertical="center" wrapText="1"/>
    </xf>
    <xf numFmtId="3" fontId="23" fillId="6" borderId="247" xfId="30" applyFont="1" applyBorder="1">
      <alignment horizontal="right" vertical="center"/>
    </xf>
    <xf numFmtId="3" fontId="23" fillId="6" borderId="297" xfId="30" applyFont="1" applyBorder="1">
      <alignment horizontal="right" vertical="center"/>
    </xf>
    <xf numFmtId="3" fontId="23" fillId="6" borderId="301" xfId="30" applyFont="1" applyBorder="1">
      <alignment horizontal="right" vertical="center"/>
    </xf>
    <xf numFmtId="9" fontId="41" fillId="6" borderId="305" xfId="0" applyNumberFormat="1" applyFont="1" applyFill="1" applyBorder="1" applyAlignment="1">
      <alignment horizontal="center" vertical="center"/>
    </xf>
    <xf numFmtId="9" fontId="41" fillId="6" borderId="21" xfId="0" applyNumberFormat="1" applyFont="1" applyFill="1" applyBorder="1" applyAlignment="1">
      <alignment horizontal="center" vertical="center"/>
    </xf>
    <xf numFmtId="3" fontId="41" fillId="0" borderId="301" xfId="0" applyNumberFormat="1" applyFont="1" applyFill="1" applyBorder="1" applyAlignment="1">
      <alignment vertical="center"/>
    </xf>
    <xf numFmtId="3" fontId="41" fillId="0" borderId="21" xfId="0" applyNumberFormat="1" applyFont="1" applyFill="1" applyBorder="1" applyAlignment="1">
      <alignment vertical="center"/>
    </xf>
    <xf numFmtId="0" fontId="39" fillId="6" borderId="240" xfId="0" applyFont="1" applyBorder="1" applyAlignment="1"/>
    <xf numFmtId="0" fontId="39" fillId="6" borderId="0" xfId="0" applyFont="1">
      <alignment vertical="center"/>
    </xf>
    <xf numFmtId="0" fontId="39" fillId="6" borderId="242" xfId="0" applyFont="1" applyBorder="1" applyAlignment="1"/>
    <xf numFmtId="0" fontId="39" fillId="6" borderId="243" xfId="0" applyFont="1" applyBorder="1" applyAlignment="1"/>
    <xf numFmtId="0" fontId="39" fillId="0" borderId="244" xfId="0" applyFont="1" applyFill="1" applyBorder="1" applyAlignment="1" applyProtection="1">
      <alignment horizontal="center" vertical="center" wrapText="1"/>
    </xf>
    <xf numFmtId="0" fontId="39" fillId="0" borderId="176" xfId="0" applyFont="1" applyFill="1" applyBorder="1" applyAlignment="1" applyProtection="1">
      <alignment horizontal="center" vertical="center" wrapText="1"/>
    </xf>
    <xf numFmtId="0" fontId="39" fillId="0" borderId="185" xfId="0" applyFont="1" applyFill="1" applyBorder="1" applyAlignment="1" applyProtection="1">
      <alignment horizontal="center" vertical="center" wrapText="1"/>
    </xf>
    <xf numFmtId="0" fontId="39" fillId="0" borderId="242" xfId="0" applyFont="1" applyFill="1" applyBorder="1" applyAlignment="1"/>
    <xf numFmtId="0" fontId="39" fillId="0" borderId="243" xfId="0" applyFont="1" applyFill="1" applyBorder="1" applyAlignment="1"/>
    <xf numFmtId="0" fontId="39" fillId="0" borderId="245" xfId="0" applyFont="1" applyFill="1" applyBorder="1" applyAlignment="1"/>
    <xf numFmtId="9" fontId="41" fillId="6" borderId="312" xfId="0" applyNumberFormat="1" applyFont="1" applyBorder="1" applyAlignment="1"/>
    <xf numFmtId="9" fontId="41" fillId="6" borderId="305" xfId="0" applyNumberFormat="1" applyFont="1" applyBorder="1" applyAlignment="1"/>
    <xf numFmtId="9" fontId="41" fillId="6" borderId="306" xfId="0" applyNumberFormat="1" applyFont="1" applyBorder="1" applyAlignment="1"/>
    <xf numFmtId="9" fontId="41" fillId="6" borderId="301" xfId="0" applyNumberFormat="1" applyFont="1" applyBorder="1" applyAlignment="1"/>
    <xf numFmtId="9" fontId="41" fillId="6" borderId="21" xfId="0" applyNumberFormat="1" applyFont="1" applyBorder="1" applyAlignment="1"/>
    <xf numFmtId="9" fontId="41" fillId="6" borderId="307" xfId="0" applyNumberFormat="1" applyFont="1" applyBorder="1" applyAlignment="1"/>
    <xf numFmtId="9" fontId="41" fillId="6" borderId="57" xfId="0" applyNumberFormat="1" applyFont="1" applyBorder="1" applyAlignment="1"/>
    <xf numFmtId="9" fontId="41" fillId="6" borderId="22" xfId="0" applyNumberFormat="1" applyFont="1" applyBorder="1" applyAlignment="1"/>
    <xf numFmtId="9" fontId="41" fillId="6" borderId="313" xfId="0" applyNumberFormat="1" applyFont="1" applyBorder="1" applyAlignment="1"/>
    <xf numFmtId="9" fontId="41" fillId="6" borderId="297" xfId="0" applyNumberFormat="1" applyFont="1" applyBorder="1" applyAlignment="1"/>
    <xf numFmtId="9" fontId="41" fillId="6" borderId="269" xfId="0" applyNumberFormat="1" applyFont="1" applyBorder="1" applyAlignment="1"/>
    <xf numFmtId="9" fontId="41" fillId="6" borderId="314" xfId="0" applyNumberFormat="1" applyFont="1" applyBorder="1" applyAlignment="1"/>
    <xf numFmtId="9" fontId="41" fillId="6" borderId="178" xfId="0" applyNumberFormat="1" applyFont="1" applyBorder="1" applyAlignment="1"/>
    <xf numFmtId="9" fontId="41" fillId="6" borderId="170" xfId="0" applyNumberFormat="1" applyFont="1" applyBorder="1" applyAlignment="1"/>
    <xf numFmtId="9" fontId="41" fillId="6" borderId="308" xfId="0" applyNumberFormat="1" applyFont="1" applyBorder="1" applyAlignment="1"/>
    <xf numFmtId="3" fontId="23" fillId="6" borderId="267" xfId="30" applyFont="1" applyBorder="1">
      <alignment horizontal="right" vertical="center"/>
    </xf>
    <xf numFmtId="0" fontId="39" fillId="6" borderId="0" xfId="0" applyFont="1" applyFill="1" applyAlignment="1">
      <alignment horizontal="center" vertical="center"/>
    </xf>
    <xf numFmtId="0" fontId="39" fillId="6" borderId="315" xfId="0" applyFont="1" applyFill="1" applyBorder="1" applyAlignment="1">
      <alignment horizontal="center" vertical="center"/>
    </xf>
    <xf numFmtId="0" fontId="39" fillId="6" borderId="316" xfId="0" applyFont="1" applyFill="1" applyBorder="1" applyAlignment="1">
      <alignment horizontal="center" vertical="center"/>
    </xf>
    <xf numFmtId="0" fontId="39" fillId="6" borderId="224" xfId="0" applyFont="1" applyFill="1" applyBorder="1" applyAlignment="1">
      <alignment horizontal="center" vertical="center"/>
    </xf>
    <xf numFmtId="0" fontId="39" fillId="6" borderId="317" xfId="0" applyFont="1" applyFill="1" applyBorder="1" applyAlignment="1">
      <alignment horizontal="center" vertical="center"/>
    </xf>
    <xf numFmtId="0" fontId="39" fillId="6" borderId="318" xfId="0" applyFont="1" applyFill="1" applyBorder="1" applyAlignment="1">
      <alignment horizontal="center" vertical="center"/>
    </xf>
    <xf numFmtId="9" fontId="41" fillId="6" borderId="319" xfId="0" applyNumberFormat="1" applyFont="1" applyFill="1" applyBorder="1" applyAlignment="1">
      <alignment horizontal="center" vertical="center"/>
    </xf>
    <xf numFmtId="9" fontId="41" fillId="6" borderId="34" xfId="0" applyNumberFormat="1" applyFont="1" applyFill="1" applyBorder="1" applyAlignment="1">
      <alignment horizontal="center" vertical="center"/>
    </xf>
    <xf numFmtId="9" fontId="41" fillId="6" borderId="22" xfId="0" applyNumberFormat="1" applyFont="1" applyFill="1" applyBorder="1" applyAlignment="1">
      <alignment horizontal="center" vertical="center"/>
    </xf>
    <xf numFmtId="9" fontId="41" fillId="6" borderId="32" xfId="0" applyNumberFormat="1" applyFont="1" applyFill="1" applyBorder="1" applyAlignment="1">
      <alignment horizontal="center" vertical="center"/>
    </xf>
    <xf numFmtId="0" fontId="28" fillId="6" borderId="0" xfId="0" applyFont="1" applyFill="1" applyAlignment="1">
      <alignment horizontal="center" vertical="center"/>
    </xf>
    <xf numFmtId="0" fontId="28" fillId="6" borderId="301" xfId="0" applyFont="1" applyFill="1" applyBorder="1" applyAlignment="1">
      <alignment horizontal="center" vertical="center"/>
    </xf>
    <xf numFmtId="0" fontId="28" fillId="6" borderId="57" xfId="0" applyFont="1" applyFill="1" applyBorder="1" applyAlignment="1">
      <alignment horizontal="center" vertical="center"/>
    </xf>
    <xf numFmtId="0" fontId="28" fillId="6" borderId="60" xfId="0" applyFont="1" applyFill="1" applyBorder="1" applyAlignment="1">
      <alignment horizontal="center" vertical="center"/>
    </xf>
    <xf numFmtId="9" fontId="41" fillId="6" borderId="23" xfId="0" applyNumberFormat="1" applyFont="1" applyFill="1" applyBorder="1" applyAlignment="1">
      <alignment horizontal="center" vertical="center"/>
    </xf>
    <xf numFmtId="9" fontId="41" fillId="6" borderId="35" xfId="0" applyNumberFormat="1" applyFont="1" applyFill="1" applyBorder="1" applyAlignment="1">
      <alignment horizontal="center" vertical="center"/>
    </xf>
    <xf numFmtId="0" fontId="28" fillId="6" borderId="294" xfId="0" applyFont="1" applyFill="1" applyBorder="1" applyAlignment="1">
      <alignment horizontal="center" vertical="center"/>
    </xf>
    <xf numFmtId="0" fontId="28" fillId="6" borderId="261" xfId="0" applyFont="1" applyFill="1" applyBorder="1" applyAlignment="1">
      <alignment horizontal="center" vertical="center"/>
    </xf>
    <xf numFmtId="0" fontId="28" fillId="6" borderId="262" xfId="0" applyFont="1" applyFill="1" applyBorder="1" applyAlignment="1">
      <alignment horizontal="center" vertical="center"/>
    </xf>
    <xf numFmtId="0" fontId="28" fillId="6" borderId="0" xfId="0" applyFont="1" applyFill="1">
      <alignment vertical="center"/>
    </xf>
    <xf numFmtId="0" fontId="28" fillId="6" borderId="264" xfId="0" applyFont="1" applyFill="1" applyBorder="1" applyAlignment="1">
      <alignment horizontal="center" vertical="center"/>
    </xf>
    <xf numFmtId="9" fontId="41" fillId="6" borderId="36" xfId="0" applyNumberFormat="1" applyFont="1" applyFill="1" applyBorder="1" applyAlignment="1">
      <alignment horizontal="center" vertical="center"/>
    </xf>
    <xf numFmtId="9" fontId="41" fillId="6" borderId="26" xfId="0" applyNumberFormat="1" applyFont="1" applyFill="1" applyBorder="1" applyAlignment="1">
      <alignment horizontal="center" vertical="center"/>
    </xf>
    <xf numFmtId="9" fontId="41" fillId="6" borderId="27" xfId="0" applyNumberFormat="1" applyFont="1" applyFill="1" applyBorder="1" applyAlignment="1">
      <alignment horizontal="center" vertical="center"/>
    </xf>
    <xf numFmtId="0" fontId="28" fillId="6" borderId="199" xfId="0" applyFont="1" applyFill="1" applyBorder="1" applyAlignment="1">
      <alignment horizontal="center" vertical="center"/>
    </xf>
    <xf numFmtId="0" fontId="28" fillId="6" borderId="311" xfId="0" applyFont="1" applyFill="1" applyBorder="1" applyAlignment="1">
      <alignment horizontal="center" vertical="center"/>
    </xf>
    <xf numFmtId="0" fontId="28" fillId="6" borderId="304" xfId="0" applyFont="1" applyFill="1" applyBorder="1" applyAlignment="1">
      <alignment horizontal="center" vertical="center"/>
    </xf>
    <xf numFmtId="0" fontId="28" fillId="6" borderId="310" xfId="0" applyFont="1" applyFill="1" applyBorder="1" applyAlignment="1">
      <alignment horizontal="center" vertical="center"/>
    </xf>
    <xf numFmtId="10" fontId="41" fillId="6" borderId="28" xfId="148" applyNumberFormat="1" applyFont="1" applyFill="1" applyBorder="1" applyAlignment="1">
      <alignment horizontal="center"/>
    </xf>
    <xf numFmtId="10" fontId="41" fillId="6" borderId="29" xfId="148" applyNumberFormat="1" applyFont="1" applyFill="1" applyBorder="1" applyAlignment="1">
      <alignment horizontal="center"/>
    </xf>
    <xf numFmtId="10" fontId="41" fillId="6" borderId="45" xfId="148" applyNumberFormat="1" applyFont="1" applyFill="1" applyBorder="1" applyAlignment="1">
      <alignment horizontal="center"/>
    </xf>
    <xf numFmtId="0" fontId="28" fillId="6" borderId="263" xfId="0" applyFont="1" applyFill="1" applyBorder="1" applyAlignment="1">
      <alignment horizontal="center" vertical="center" wrapText="1"/>
    </xf>
    <xf numFmtId="0" fontId="41" fillId="0" borderId="26" xfId="0" applyFont="1" applyFill="1" applyBorder="1" applyAlignment="1">
      <alignment horizontal="center"/>
    </xf>
    <xf numFmtId="0" fontId="41" fillId="0" borderId="21" xfId="0" applyFont="1" applyFill="1" applyBorder="1" applyAlignment="1">
      <alignment horizontal="center"/>
    </xf>
    <xf numFmtId="0" fontId="41" fillId="0" borderId="34" xfId="0" applyFont="1" applyFill="1" applyBorder="1" applyAlignment="1">
      <alignment horizontal="center"/>
    </xf>
    <xf numFmtId="0" fontId="41" fillId="0" borderId="27" xfId="0" applyFont="1" applyFill="1" applyBorder="1" applyAlignment="1">
      <alignment horizontal="center"/>
    </xf>
    <xf numFmtId="0" fontId="41" fillId="0" borderId="22" xfId="0" applyFont="1" applyFill="1" applyBorder="1" applyAlignment="1">
      <alignment horizontal="center"/>
    </xf>
    <xf numFmtId="0" fontId="41" fillId="0" borderId="32" xfId="0" applyFont="1" applyFill="1" applyBorder="1" applyAlignment="1">
      <alignment horizontal="center"/>
    </xf>
    <xf numFmtId="0" fontId="41" fillId="0" borderId="36" xfId="0" applyFont="1" applyFill="1" applyBorder="1" applyAlignment="1">
      <alignment horizontal="center"/>
    </xf>
    <xf numFmtId="0" fontId="41" fillId="0" borderId="23" xfId="0" applyFont="1" applyFill="1" applyBorder="1" applyAlignment="1">
      <alignment horizontal="center"/>
    </xf>
    <xf numFmtId="0" fontId="41" fillId="0" borderId="35" xfId="0" applyFont="1" applyFill="1" applyBorder="1" applyAlignment="1">
      <alignment horizontal="center"/>
    </xf>
    <xf numFmtId="0" fontId="41" fillId="0" borderId="264" xfId="0" applyFont="1" applyFill="1" applyBorder="1" applyAlignment="1">
      <alignment horizontal="center"/>
    </xf>
    <xf numFmtId="0" fontId="41" fillId="0" borderId="261" xfId="0" applyFont="1" applyFill="1" applyBorder="1" applyAlignment="1">
      <alignment horizontal="center"/>
    </xf>
    <xf numFmtId="0" fontId="41" fillId="0" borderId="262" xfId="0" applyFont="1" applyFill="1" applyBorder="1" applyAlignment="1">
      <alignment horizontal="center"/>
    </xf>
    <xf numFmtId="0" fontId="41" fillId="0" borderId="273" xfId="0" applyFont="1" applyFill="1" applyBorder="1" applyAlignment="1">
      <alignment horizontal="center"/>
    </xf>
    <xf numFmtId="0" fontId="41" fillId="0" borderId="320" xfId="0" applyFont="1" applyFill="1" applyBorder="1" applyAlignment="1">
      <alignment horizontal="center"/>
    </xf>
    <xf numFmtId="0" fontId="41" fillId="0" borderId="300" xfId="0" applyFont="1" applyFill="1" applyBorder="1" applyAlignment="1">
      <alignment horizontal="center"/>
    </xf>
    <xf numFmtId="0" fontId="41" fillId="0" borderId="321" xfId="0" applyFont="1" applyFill="1" applyBorder="1" applyAlignment="1">
      <alignment horizontal="center"/>
    </xf>
    <xf numFmtId="10" fontId="41" fillId="6" borderId="45" xfId="148" applyNumberFormat="1" applyFont="1" applyFill="1" applyBorder="1" applyAlignment="1">
      <alignment horizontal="center" vertical="center"/>
    </xf>
    <xf numFmtId="10" fontId="41" fillId="6" borderId="28" xfId="148" applyNumberFormat="1" applyFont="1" applyFill="1" applyBorder="1" applyAlignment="1">
      <alignment horizontal="center" vertical="center"/>
    </xf>
    <xf numFmtId="10" fontId="41" fillId="6" borderId="29" xfId="148" applyNumberFormat="1" applyFont="1" applyFill="1" applyBorder="1" applyAlignment="1">
      <alignment horizontal="center" vertical="center"/>
    </xf>
    <xf numFmtId="0" fontId="25" fillId="6" borderId="263" xfId="0" applyFont="1" applyFill="1" applyBorder="1" applyAlignment="1">
      <alignment horizontal="center" vertical="center" wrapText="1"/>
    </xf>
    <xf numFmtId="0" fontId="25" fillId="6" borderId="274" xfId="0" applyFont="1" applyFill="1" applyBorder="1" applyAlignment="1">
      <alignment horizontal="center" vertical="center"/>
    </xf>
    <xf numFmtId="0" fontId="0" fillId="6" borderId="0" xfId="0" applyFont="1" applyFill="1" applyBorder="1" applyAlignment="1">
      <alignment horizontal="center" vertical="center"/>
    </xf>
    <xf numFmtId="0" fontId="25" fillId="6" borderId="263" xfId="5" applyFont="1" applyBorder="1">
      <alignment horizontal="center" wrapText="1"/>
    </xf>
    <xf numFmtId="0" fontId="25" fillId="6" borderId="261" xfId="5" applyFont="1" applyBorder="1">
      <alignment horizontal="center" wrapText="1"/>
    </xf>
    <xf numFmtId="0" fontId="30" fillId="6" borderId="276" xfId="116" applyFill="1" applyBorder="1" applyAlignment="1" applyProtection="1"/>
    <xf numFmtId="0" fontId="23" fillId="2" borderId="70" xfId="0" applyFont="1" applyFill="1" applyBorder="1" applyProtection="1">
      <alignment vertical="center"/>
    </xf>
    <xf numFmtId="0" fontId="23" fillId="2" borderId="70" xfId="0" applyFont="1" applyFill="1" applyBorder="1" applyAlignment="1" applyProtection="1">
      <alignment vertical="center"/>
    </xf>
    <xf numFmtId="0" fontId="23" fillId="6" borderId="277" xfId="0" applyFont="1" applyFill="1" applyBorder="1" applyAlignment="1" applyProtection="1">
      <alignment vertical="center"/>
    </xf>
    <xf numFmtId="0" fontId="23" fillId="43" borderId="263" xfId="9" applyFont="1" applyBorder="1" applyProtection="1">
      <alignment horizontal="left" vertical="center"/>
    </xf>
    <xf numFmtId="0" fontId="23" fillId="43" borderId="264" xfId="9" applyFont="1" applyBorder="1" applyProtection="1">
      <alignment horizontal="left" vertical="center"/>
    </xf>
    <xf numFmtId="9" fontId="23" fillId="43" borderId="262" xfId="8" applyFont="1" applyBorder="1">
      <alignment horizontal="right" vertical="center"/>
    </xf>
    <xf numFmtId="0" fontId="23" fillId="6" borderId="302" xfId="0" applyFont="1" applyFill="1" applyBorder="1" applyProtection="1">
      <alignment vertical="center"/>
    </xf>
    <xf numFmtId="0" fontId="23" fillId="2" borderId="127" xfId="0" applyFont="1" applyFill="1" applyBorder="1" applyProtection="1">
      <alignment vertical="center"/>
    </xf>
    <xf numFmtId="0" fontId="23" fillId="6" borderId="279" xfId="0" applyFont="1" applyFill="1" applyBorder="1" applyProtection="1">
      <alignment vertical="center"/>
    </xf>
    <xf numFmtId="0" fontId="23" fillId="6" borderId="294" xfId="5" applyFont="1" applyBorder="1">
      <alignment horizontal="center" wrapText="1"/>
    </xf>
    <xf numFmtId="0" fontId="23" fillId="6" borderId="295" xfId="5" applyFont="1" applyBorder="1">
      <alignment horizontal="center" wrapText="1"/>
    </xf>
    <xf numFmtId="0" fontId="23" fillId="13" borderId="297" xfId="3" applyFont="1" applyBorder="1" applyProtection="1">
      <alignment horizontal="center" vertical="center"/>
    </xf>
    <xf numFmtId="0" fontId="23" fillId="13" borderId="269" xfId="3" applyFont="1" applyBorder="1" applyProtection="1">
      <alignment horizontal="center" vertical="center"/>
    </xf>
    <xf numFmtId="2" fontId="23" fillId="6" borderId="202" xfId="32" applyNumberFormat="1" applyFont="1" applyBorder="1">
      <alignment horizontal="right" vertical="center"/>
    </xf>
    <xf numFmtId="0" fontId="23" fillId="13" borderId="301" xfId="3" applyFont="1" applyBorder="1" applyProtection="1">
      <alignment horizontal="center" vertical="center"/>
    </xf>
    <xf numFmtId="0" fontId="23" fillId="13" borderId="53" xfId="3" applyFont="1" applyBorder="1" applyProtection="1">
      <alignment horizontal="center" vertical="center"/>
    </xf>
    <xf numFmtId="2" fontId="23" fillId="6" borderId="53" xfId="32" applyNumberFormat="1" applyFont="1" applyBorder="1">
      <alignment horizontal="right" vertical="center"/>
    </xf>
    <xf numFmtId="2" fontId="23" fillId="6" borderId="301" xfId="32" applyNumberFormat="1" applyFont="1" applyBorder="1">
      <alignment horizontal="right" vertical="center"/>
    </xf>
    <xf numFmtId="2" fontId="23" fillId="0" borderId="301" xfId="32" applyNumberFormat="1" applyFont="1" applyFill="1" applyBorder="1">
      <alignment horizontal="right" vertical="center"/>
    </xf>
    <xf numFmtId="0" fontId="23" fillId="6" borderId="301" xfId="0" applyFont="1" applyFill="1" applyBorder="1" applyAlignment="1" applyProtection="1">
      <alignment horizontal="center" vertical="center" wrapText="1"/>
    </xf>
    <xf numFmtId="0" fontId="23" fillId="13" borderId="301" xfId="3" applyFont="1" applyBorder="1" applyAlignment="1" applyProtection="1">
      <alignment horizontal="left" vertical="center" indent="2"/>
    </xf>
    <xf numFmtId="0" fontId="23" fillId="13" borderId="302" xfId="3" applyFont="1" applyBorder="1" applyProtection="1">
      <alignment horizontal="center" vertical="center"/>
    </xf>
    <xf numFmtId="0" fontId="23" fillId="13" borderId="127" xfId="3" applyFont="1" applyBorder="1" applyProtection="1">
      <alignment horizontal="center" vertical="center"/>
    </xf>
    <xf numFmtId="0" fontId="23" fillId="13" borderId="279" xfId="3" applyFont="1" applyBorder="1" applyProtection="1">
      <alignment horizontal="center" vertical="center"/>
    </xf>
    <xf numFmtId="2" fontId="23" fillId="13" borderId="61" xfId="3" applyNumberFormat="1" applyFont="1" applyBorder="1" applyProtection="1">
      <alignment horizontal="center" vertical="center"/>
    </xf>
    <xf numFmtId="2" fontId="23" fillId="6" borderId="300" xfId="32" applyNumberFormat="1" applyFont="1" applyBorder="1">
      <alignment horizontal="right" vertical="center"/>
    </xf>
    <xf numFmtId="0" fontId="23" fillId="13" borderId="60" xfId="3" applyFont="1" applyBorder="1" applyProtection="1">
      <alignment horizontal="center" vertical="center"/>
    </xf>
    <xf numFmtId="0" fontId="23" fillId="13" borderId="61" xfId="3" applyFont="1" applyBorder="1" applyProtection="1">
      <alignment horizontal="center" vertical="center"/>
    </xf>
    <xf numFmtId="2" fontId="23" fillId="6" borderId="301" xfId="32" applyNumberFormat="1" applyFont="1" applyBorder="1" applyAlignment="1">
      <alignment horizontal="center" vertical="center" wrapText="1"/>
    </xf>
    <xf numFmtId="2" fontId="23" fillId="6" borderId="322" xfId="32" applyNumberFormat="1" applyFont="1" applyBorder="1">
      <alignment horizontal="right" vertical="center"/>
    </xf>
    <xf numFmtId="0" fontId="23" fillId="13" borderId="300" xfId="3" applyFont="1" applyBorder="1" applyProtection="1">
      <alignment horizontal="center" vertical="center"/>
    </xf>
    <xf numFmtId="2" fontId="23" fillId="2" borderId="301" xfId="0" applyNumberFormat="1" applyFont="1" applyFill="1" applyBorder="1" applyProtection="1">
      <alignment vertical="center"/>
    </xf>
    <xf numFmtId="2" fontId="23" fillId="2" borderId="53" xfId="0" applyNumberFormat="1" applyFont="1" applyFill="1" applyBorder="1" applyProtection="1">
      <alignment vertical="center"/>
    </xf>
    <xf numFmtId="0" fontId="23" fillId="13" borderId="323" xfId="3" applyFont="1" applyBorder="1" applyProtection="1">
      <alignment horizontal="center" vertical="center"/>
    </xf>
    <xf numFmtId="2" fontId="23" fillId="2" borderId="57" xfId="0" applyNumberFormat="1" applyFont="1" applyFill="1" applyBorder="1" applyProtection="1">
      <alignment vertical="center"/>
    </xf>
    <xf numFmtId="2" fontId="23" fillId="2" borderId="54" xfId="0" applyNumberFormat="1" applyFont="1" applyFill="1" applyBorder="1" applyProtection="1">
      <alignment vertical="center"/>
    </xf>
    <xf numFmtId="0" fontId="23" fillId="13" borderId="57" xfId="3" applyFont="1" applyBorder="1" applyProtection="1">
      <alignment horizontal="center" vertical="center"/>
    </xf>
    <xf numFmtId="0" fontId="23" fillId="13" borderId="54" xfId="3" applyFont="1" applyBorder="1" applyProtection="1">
      <alignment horizontal="center" vertical="center"/>
    </xf>
    <xf numFmtId="0" fontId="23" fillId="13" borderId="147" xfId="3" applyFont="1" applyBorder="1" applyProtection="1">
      <alignment horizontal="center" vertical="center"/>
    </xf>
    <xf numFmtId="0" fontId="23" fillId="13" borderId="324" xfId="3" applyFont="1" applyBorder="1" applyProtection="1">
      <alignment horizontal="center" vertical="center"/>
    </xf>
    <xf numFmtId="0" fontId="23" fillId="13" borderId="175" xfId="3" applyFont="1" applyBorder="1" applyProtection="1">
      <alignment horizontal="center" vertical="center"/>
    </xf>
    <xf numFmtId="2" fontId="23" fillId="6" borderId="57" xfId="32" applyNumberFormat="1" applyFont="1" applyBorder="1">
      <alignment horizontal="right" vertical="center"/>
    </xf>
    <xf numFmtId="0" fontId="23" fillId="13" borderId="321" xfId="3" applyFont="1" applyBorder="1" applyProtection="1">
      <alignment horizontal="center" vertical="center"/>
    </xf>
    <xf numFmtId="0" fontId="23" fillId="2" borderId="28" xfId="0" applyFont="1" applyFill="1" applyBorder="1" applyAlignment="1" applyProtection="1">
      <alignment horizontal="left" vertical="center" wrapText="1"/>
    </xf>
    <xf numFmtId="0" fontId="23" fillId="2" borderId="275" xfId="0" applyFont="1" applyFill="1" applyBorder="1" applyProtection="1">
      <alignment vertical="center"/>
    </xf>
    <xf numFmtId="0" fontId="23" fillId="2" borderId="43" xfId="0" applyFont="1" applyFill="1" applyBorder="1" applyProtection="1">
      <alignment vertical="center"/>
    </xf>
    <xf numFmtId="0" fontId="23" fillId="2" borderId="220" xfId="0" applyFont="1" applyFill="1" applyBorder="1" applyProtection="1">
      <alignment vertical="center"/>
    </xf>
    <xf numFmtId="0" fontId="23" fillId="2" borderId="147" xfId="0" applyFont="1" applyFill="1" applyBorder="1" applyProtection="1">
      <alignment vertical="center"/>
    </xf>
    <xf numFmtId="0" fontId="23" fillId="2" borderId="269" xfId="0" applyFont="1" applyFill="1" applyBorder="1" applyProtection="1">
      <alignment vertical="center"/>
    </xf>
    <xf numFmtId="0" fontId="23" fillId="2" borderId="26" xfId="0" applyFont="1" applyFill="1" applyBorder="1" applyProtection="1">
      <alignment vertical="center"/>
    </xf>
    <xf numFmtId="0" fontId="23" fillId="2" borderId="21" xfId="0" applyFont="1" applyFill="1" applyBorder="1" applyProtection="1">
      <alignment vertical="center"/>
    </xf>
    <xf numFmtId="0" fontId="23" fillId="2" borderId="27" xfId="0" applyFont="1" applyFill="1" applyBorder="1" applyProtection="1">
      <alignment vertical="center"/>
    </xf>
    <xf numFmtId="0" fontId="23" fillId="2" borderId="22" xfId="0" applyFont="1" applyFill="1" applyBorder="1" applyProtection="1">
      <alignment vertical="center"/>
    </xf>
    <xf numFmtId="0" fontId="23" fillId="13" borderId="201" xfId="3" applyFont="1" applyBorder="1" applyProtection="1">
      <alignment horizontal="center" vertical="center"/>
    </xf>
    <xf numFmtId="0" fontId="23" fillId="2" borderId="263" xfId="0" applyFont="1" applyFill="1" applyBorder="1" applyProtection="1">
      <alignment vertical="center"/>
    </xf>
    <xf numFmtId="3" fontId="29" fillId="41" borderId="262" xfId="11" applyFont="1" applyBorder="1" applyProtection="1">
      <alignment horizontal="right" vertical="center"/>
      <protection locked="0"/>
    </xf>
    <xf numFmtId="0" fontId="0" fillId="6" borderId="263" xfId="0" applyFont="1" applyFill="1" applyBorder="1" applyAlignment="1">
      <alignment horizontal="center" vertical="center"/>
    </xf>
    <xf numFmtId="0" fontId="0" fillId="6" borderId="263" xfId="0" applyFont="1" applyFill="1" applyBorder="1" applyAlignment="1">
      <alignment vertical="center" wrapText="1"/>
    </xf>
    <xf numFmtId="0" fontId="79" fillId="58" borderId="263" xfId="145" applyBorder="1">
      <alignment horizontal="center" vertical="center"/>
    </xf>
    <xf numFmtId="0" fontId="21" fillId="6" borderId="276" xfId="4" applyFont="1" applyFill="1" applyBorder="1" applyAlignment="1" applyProtection="1"/>
    <xf numFmtId="0" fontId="21" fillId="6" borderId="70" xfId="4" applyFont="1" applyFill="1" applyBorder="1" applyAlignment="1" applyProtection="1"/>
    <xf numFmtId="0" fontId="21" fillId="2" borderId="70" xfId="4" applyFont="1" applyFill="1" applyBorder="1" applyAlignment="1" applyProtection="1"/>
    <xf numFmtId="0" fontId="23" fillId="6" borderId="273" xfId="0" applyFont="1" applyFill="1" applyBorder="1" applyProtection="1">
      <alignment vertical="center"/>
    </xf>
    <xf numFmtId="0" fontId="0" fillId="6" borderId="70" xfId="0" applyBorder="1">
      <alignment vertical="center"/>
    </xf>
    <xf numFmtId="3" fontId="29" fillId="41" borderId="201" xfId="11" applyFont="1" applyBorder="1" applyProtection="1">
      <alignment horizontal="right" vertical="center"/>
      <protection locked="0"/>
    </xf>
    <xf numFmtId="0" fontId="23" fillId="45" borderId="0" xfId="0" applyFont="1" applyFill="1" applyBorder="1" applyProtection="1">
      <alignment vertical="center"/>
    </xf>
    <xf numFmtId="0" fontId="23" fillId="6" borderId="119" xfId="0" applyFont="1" applyFill="1" applyBorder="1" applyAlignment="1" applyProtection="1">
      <alignment horizontal="left" vertical="center" indent="2"/>
    </xf>
    <xf numFmtId="0" fontId="23" fillId="6" borderId="211" xfId="0" applyFont="1" applyFill="1" applyBorder="1" applyAlignment="1" applyProtection="1">
      <alignment horizontal="left" vertical="center" indent="2"/>
    </xf>
    <xf numFmtId="0" fontId="23" fillId="45" borderId="0" xfId="0" applyFont="1" applyFill="1" applyBorder="1" applyAlignment="1" applyProtection="1">
      <alignment horizontal="left" vertical="center" indent="2"/>
    </xf>
    <xf numFmtId="0" fontId="23" fillId="46" borderId="0" xfId="0" applyFont="1" applyFill="1" applyBorder="1" applyProtection="1">
      <alignment vertical="center"/>
    </xf>
    <xf numFmtId="0" fontId="30" fillId="6" borderId="119" xfId="116" applyFill="1" applyBorder="1" applyAlignment="1" applyProtection="1">
      <alignment horizontal="left"/>
    </xf>
    <xf numFmtId="0" fontId="0" fillId="45" borderId="0" xfId="0" applyFont="1" applyFill="1" applyBorder="1" applyProtection="1">
      <alignment vertical="center"/>
    </xf>
    <xf numFmtId="0" fontId="23" fillId="6" borderId="119" xfId="0" applyFont="1" applyFill="1" applyBorder="1" applyAlignment="1" applyProtection="1">
      <alignment horizontal="left" vertical="center" indent="3"/>
    </xf>
    <xf numFmtId="0" fontId="23" fillId="6" borderId="211" xfId="0" applyFont="1" applyFill="1" applyBorder="1" applyAlignment="1" applyProtection="1">
      <alignment horizontal="left" vertical="center" indent="3"/>
    </xf>
    <xf numFmtId="0" fontId="0" fillId="47" borderId="0" xfId="0" applyFont="1" applyFill="1" applyBorder="1" applyProtection="1">
      <alignment vertical="center"/>
    </xf>
    <xf numFmtId="0" fontId="23" fillId="2" borderId="266" xfId="0" applyFont="1" applyFill="1" applyBorder="1" applyAlignment="1" applyProtection="1">
      <alignment vertical="center" wrapText="1"/>
    </xf>
    <xf numFmtId="3" fontId="29" fillId="14" borderId="201" xfId="20" applyFont="1" applyBorder="1">
      <alignment horizontal="right" vertical="center"/>
      <protection locked="0"/>
    </xf>
    <xf numFmtId="0" fontId="37" fillId="6" borderId="211" xfId="0" applyFont="1" applyFill="1" applyBorder="1" applyProtection="1">
      <alignment vertical="center"/>
    </xf>
    <xf numFmtId="0" fontId="23" fillId="13" borderId="73" xfId="3" applyFont="1" applyBorder="1" applyProtection="1">
      <alignment horizontal="center" vertical="center"/>
    </xf>
    <xf numFmtId="0" fontId="23" fillId="13" borderId="220" xfId="3" applyFont="1" applyBorder="1" applyProtection="1">
      <alignment horizontal="center" vertical="center"/>
    </xf>
    <xf numFmtId="0" fontId="23" fillId="13" borderId="247" xfId="3" applyFont="1" applyBorder="1" applyProtection="1">
      <alignment horizontal="center" vertical="center"/>
    </xf>
    <xf numFmtId="0" fontId="30" fillId="6" borderId="276" xfId="116" applyFill="1" applyBorder="1" applyAlignment="1" applyProtection="1">
      <alignment vertical="center"/>
    </xf>
    <xf numFmtId="0" fontId="23" fillId="2" borderId="274" xfId="0" applyFont="1" applyFill="1" applyBorder="1" applyProtection="1">
      <alignment vertical="center"/>
    </xf>
    <xf numFmtId="0" fontId="23" fillId="2" borderId="73" xfId="0" applyFont="1" applyFill="1" applyBorder="1" applyProtection="1">
      <alignment vertical="center"/>
    </xf>
    <xf numFmtId="0" fontId="0" fillId="6" borderId="262" xfId="5" applyFont="1" applyBorder="1">
      <alignment horizontal="center" wrapText="1"/>
    </xf>
    <xf numFmtId="0" fontId="25" fillId="6" borderId="263" xfId="0" applyFont="1" applyFill="1" applyBorder="1" applyAlignment="1">
      <alignment horizontal="center" vertical="center" wrapText="1"/>
    </xf>
    <xf numFmtId="0" fontId="25" fillId="6" borderId="264" xfId="0" applyFont="1" applyFill="1" applyBorder="1" applyAlignment="1">
      <alignment horizontal="center" vertical="center" wrapText="1"/>
    </xf>
    <xf numFmtId="0" fontId="25" fillId="6" borderId="261" xfId="0" applyFont="1" applyFill="1" applyBorder="1" applyAlignment="1" applyProtection="1">
      <alignment horizontal="center" vertical="center" wrapText="1"/>
    </xf>
    <xf numFmtId="0" fontId="79" fillId="58" borderId="201" xfId="145" applyBorder="1">
      <alignment horizontal="center" vertical="center"/>
    </xf>
    <xf numFmtId="0" fontId="25" fillId="6" borderId="0" xfId="0" applyFont="1" applyFill="1" applyBorder="1" applyAlignment="1" applyProtection="1">
      <alignment horizontal="center" vertical="center"/>
    </xf>
    <xf numFmtId="0" fontId="41" fillId="6" borderId="0" xfId="0" applyFont="1" applyFill="1" applyBorder="1" applyAlignment="1">
      <alignment horizontal="left" indent="2"/>
    </xf>
    <xf numFmtId="0" fontId="0" fillId="6" borderId="131" xfId="0" applyFont="1" applyFill="1" applyBorder="1">
      <alignment vertical="center"/>
    </xf>
    <xf numFmtId="0" fontId="0" fillId="6" borderId="131" xfId="0" applyFont="1" applyBorder="1">
      <alignment vertical="center"/>
    </xf>
    <xf numFmtId="3" fontId="0" fillId="41" borderId="40" xfId="11" applyFont="1" applyBorder="1">
      <alignment horizontal="right" vertical="center"/>
      <protection locked="0"/>
    </xf>
    <xf numFmtId="0" fontId="23" fillId="6" borderId="29" xfId="0" applyFont="1" applyFill="1" applyBorder="1" applyAlignment="1" applyProtection="1">
      <alignment horizontal="left" vertical="center"/>
    </xf>
    <xf numFmtId="0" fontId="73" fillId="6" borderId="131" xfId="0" applyFont="1" applyFill="1" applyBorder="1" applyAlignment="1">
      <alignment vertical="top" wrapText="1"/>
    </xf>
    <xf numFmtId="0" fontId="0" fillId="6" borderId="131" xfId="0" applyFont="1" applyFill="1" applyBorder="1" applyAlignment="1"/>
    <xf numFmtId="0" fontId="26" fillId="0" borderId="131" xfId="0" applyFont="1" applyFill="1" applyBorder="1" applyAlignment="1">
      <alignment horizontal="left" indent="2"/>
    </xf>
    <xf numFmtId="0" fontId="39" fillId="6" borderId="131" xfId="0" applyFont="1" applyFill="1" applyBorder="1" applyAlignment="1">
      <alignment horizontal="center" vertical="center"/>
    </xf>
    <xf numFmtId="3" fontId="23" fillId="41" borderId="301" xfId="11" applyNumberFormat="1" applyFont="1" applyBorder="1" applyAlignment="1" applyProtection="1">
      <alignment horizontal="right" vertical="center"/>
      <protection locked="0"/>
    </xf>
    <xf numFmtId="3" fontId="23" fillId="41" borderId="322" xfId="11" applyNumberFormat="1" applyFont="1" applyBorder="1" applyAlignment="1" applyProtection="1">
      <alignment horizontal="right" vertical="center"/>
      <protection locked="0"/>
    </xf>
    <xf numFmtId="49" fontId="23" fillId="41" borderId="28" xfId="19" applyFont="1" applyBorder="1">
      <alignment vertical="center"/>
      <protection locked="0"/>
    </xf>
    <xf numFmtId="49" fontId="23" fillId="41" borderId="29" xfId="19" applyFont="1" applyBorder="1">
      <alignment vertical="center"/>
      <protection locked="0"/>
    </xf>
    <xf numFmtId="3" fontId="41" fillId="41" borderId="40" xfId="11" applyFont="1" applyBorder="1" applyAlignment="1" applyProtection="1">
      <alignment horizontal="right" vertical="center"/>
      <protection locked="0"/>
    </xf>
    <xf numFmtId="3" fontId="23" fillId="13" borderId="175" xfId="3" applyNumberFormat="1" applyFont="1" applyBorder="1">
      <alignment horizontal="center" vertical="center"/>
    </xf>
    <xf numFmtId="3" fontId="41" fillId="13" borderId="62" xfId="3" applyNumberFormat="1" applyFont="1" applyBorder="1">
      <alignment horizontal="center" vertical="center"/>
    </xf>
    <xf numFmtId="0" fontId="0" fillId="6" borderId="297" xfId="0" applyFont="1" applyFill="1" applyBorder="1" applyAlignment="1" applyProtection="1">
      <alignment horizontal="left" vertical="center"/>
    </xf>
    <xf numFmtId="0" fontId="0" fillId="6" borderId="301" xfId="0" applyFont="1" applyFill="1" applyBorder="1" applyAlignment="1" applyProtection="1">
      <alignment horizontal="left" vertical="center"/>
    </xf>
    <xf numFmtId="0" fontId="23" fillId="6" borderId="301" xfId="0" applyFont="1" applyFill="1" applyBorder="1" applyAlignment="1" applyProtection="1">
      <alignment horizontal="left" vertical="center"/>
    </xf>
    <xf numFmtId="0" fontId="23" fillId="6" borderId="57" xfId="0" applyFont="1" applyFill="1" applyBorder="1" applyAlignment="1" applyProtection="1">
      <alignment horizontal="left" vertical="center"/>
    </xf>
    <xf numFmtId="173" fontId="0" fillId="6" borderId="40" xfId="35" applyFont="1" applyBorder="1">
      <alignment horizontal="center" vertical="center" wrapText="1"/>
    </xf>
    <xf numFmtId="173" fontId="0" fillId="6" borderId="54" xfId="35" applyFont="1" applyBorder="1">
      <alignment horizontal="center" vertical="center" wrapText="1"/>
    </xf>
    <xf numFmtId="0" fontId="39" fillId="0" borderId="251"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26" fillId="6" borderId="0" xfId="0" applyFont="1" applyFill="1" applyBorder="1" applyAlignment="1" applyProtection="1">
      <alignment horizontal="left" vertical="center" wrapText="1"/>
    </xf>
    <xf numFmtId="0" fontId="23" fillId="6" borderId="29" xfId="0" applyFont="1" applyFill="1" applyBorder="1" applyAlignment="1" applyProtection="1">
      <alignment horizontal="left" vertical="center"/>
    </xf>
    <xf numFmtId="0" fontId="37" fillId="6" borderId="325" xfId="0" applyFont="1" applyFill="1" applyBorder="1" applyAlignment="1">
      <alignment vertical="center"/>
    </xf>
    <xf numFmtId="0" fontId="23" fillId="6" borderId="131" xfId="0" applyFont="1" applyFill="1" applyBorder="1">
      <alignment vertical="center"/>
    </xf>
    <xf numFmtId="0" fontId="39" fillId="0" borderId="327" xfId="0" applyFont="1" applyFill="1" applyBorder="1" applyAlignment="1" applyProtection="1">
      <alignment horizontal="center" vertical="center" wrapText="1"/>
    </xf>
    <xf numFmtId="0" fontId="39" fillId="6" borderId="327" xfId="0" applyFont="1" applyFill="1" applyBorder="1" applyAlignment="1" applyProtection="1">
      <alignment horizontal="center" vertical="center" wrapText="1"/>
    </xf>
    <xf numFmtId="0" fontId="39" fillId="6" borderId="330" xfId="0" applyFont="1" applyFill="1" applyBorder="1" applyAlignment="1" applyProtection="1">
      <alignment horizontal="center" vertical="center" wrapText="1"/>
    </xf>
    <xf numFmtId="0" fontId="39" fillId="0" borderId="330" xfId="0" applyFont="1" applyFill="1" applyBorder="1" applyAlignment="1" applyProtection="1">
      <alignment horizontal="center" vertical="center" wrapText="1"/>
    </xf>
    <xf numFmtId="3" fontId="23" fillId="41" borderId="331" xfId="11" applyNumberFormat="1" applyFont="1" applyBorder="1" applyAlignment="1" applyProtection="1">
      <alignment horizontal="right" vertical="center"/>
      <protection locked="0"/>
    </xf>
    <xf numFmtId="3" fontId="23" fillId="41" borderId="332" xfId="11" applyNumberFormat="1" applyFont="1" applyBorder="1" applyAlignment="1" applyProtection="1">
      <alignment horizontal="right" vertical="center"/>
      <protection locked="0"/>
    </xf>
    <xf numFmtId="3" fontId="23" fillId="41" borderId="333" xfId="11" applyNumberFormat="1" applyFont="1" applyBorder="1" applyAlignment="1" applyProtection="1">
      <alignment horizontal="right" vertical="center"/>
      <protection locked="0"/>
    </xf>
    <xf numFmtId="3" fontId="41" fillId="41" borderId="38" xfId="11" applyFont="1" applyBorder="1" applyAlignment="1" applyProtection="1">
      <alignment horizontal="right" vertical="center"/>
      <protection locked="0"/>
    </xf>
    <xf numFmtId="3" fontId="41" fillId="41" borderId="22" xfId="11" applyFont="1" applyBorder="1" applyAlignment="1" applyProtection="1">
      <alignment horizontal="right" vertical="center"/>
      <protection locked="0"/>
    </xf>
    <xf numFmtId="0" fontId="21" fillId="6" borderId="328" xfId="4" applyFill="1" applyBorder="1" applyAlignment="1" applyProtection="1">
      <alignment vertical="center"/>
    </xf>
    <xf numFmtId="0" fontId="0" fillId="6" borderId="326" xfId="0" applyFill="1" applyBorder="1" applyAlignment="1">
      <alignment vertical="center"/>
    </xf>
    <xf numFmtId="0" fontId="25" fillId="6" borderId="326" xfId="0" applyFont="1" applyFill="1" applyBorder="1">
      <alignment vertical="center"/>
    </xf>
    <xf numFmtId="0" fontId="26" fillId="6" borderId="325" xfId="0" applyFont="1" applyFill="1" applyBorder="1" applyAlignment="1" applyProtection="1">
      <alignment vertical="center"/>
    </xf>
    <xf numFmtId="0" fontId="0" fillId="6" borderId="325" xfId="0" applyFont="1" applyFill="1" applyBorder="1" applyAlignment="1">
      <alignment vertical="center"/>
    </xf>
    <xf numFmtId="0" fontId="25" fillId="6" borderId="327" xfId="0" applyFont="1" applyFill="1" applyBorder="1" applyAlignment="1" applyProtection="1">
      <alignment horizontal="center" vertical="center" wrapText="1"/>
    </xf>
    <xf numFmtId="0" fontId="25" fillId="6" borderId="330" xfId="0" applyFont="1" applyFill="1" applyBorder="1" applyAlignment="1" applyProtection="1">
      <alignment horizontal="center" vertical="center" wrapText="1"/>
    </xf>
    <xf numFmtId="0" fontId="39" fillId="6" borderId="326" xfId="0" applyFont="1" applyBorder="1" applyAlignment="1"/>
    <xf numFmtId="3" fontId="41" fillId="6" borderId="327" xfId="30" applyFont="1" applyBorder="1">
      <alignment horizontal="right" vertical="center"/>
    </xf>
    <xf numFmtId="3" fontId="41" fillId="6" borderId="330" xfId="30" applyFont="1" applyBorder="1">
      <alignment horizontal="right" vertical="center"/>
    </xf>
    <xf numFmtId="0" fontId="30" fillId="6" borderId="325" xfId="0" applyFont="1" applyFill="1" applyBorder="1" applyAlignment="1" applyProtection="1">
      <alignment horizontal="left" vertical="center"/>
    </xf>
    <xf numFmtId="0" fontId="0" fillId="6" borderId="265" xfId="0" applyFont="1" applyBorder="1">
      <alignment vertical="center"/>
    </xf>
    <xf numFmtId="0" fontId="25" fillId="6" borderId="326" xfId="0" applyFont="1" applyFill="1" applyBorder="1" applyAlignment="1">
      <alignment horizontal="left"/>
    </xf>
    <xf numFmtId="0" fontId="41" fillId="6" borderId="327" xfId="0" applyFont="1" applyFill="1" applyBorder="1">
      <alignment vertical="center"/>
    </xf>
    <xf numFmtId="0" fontId="41" fillId="6" borderId="330" xfId="0" applyFont="1" applyFill="1" applyBorder="1">
      <alignment vertical="center"/>
    </xf>
    <xf numFmtId="0" fontId="69" fillId="6" borderId="211" xfId="0" applyFont="1" applyBorder="1">
      <alignment vertical="center"/>
    </xf>
    <xf numFmtId="0" fontId="69" fillId="6" borderId="326" xfId="0" applyFont="1" applyFill="1" applyBorder="1" applyAlignment="1">
      <alignment vertical="center"/>
    </xf>
    <xf numFmtId="0" fontId="70" fillId="6" borderId="326" xfId="0" applyFont="1" applyBorder="1" applyAlignment="1">
      <alignment horizontal="center" vertical="center" wrapText="1"/>
    </xf>
    <xf numFmtId="0" fontId="70" fillId="6" borderId="330" xfId="0" applyFont="1" applyBorder="1" applyAlignment="1">
      <alignment horizontal="center" vertical="center" wrapText="1"/>
    </xf>
    <xf numFmtId="3" fontId="69" fillId="14" borderId="265" xfId="20" applyFont="1" applyBorder="1">
      <alignment horizontal="right" vertical="center"/>
      <protection locked="0"/>
    </xf>
    <xf numFmtId="0" fontId="41" fillId="6" borderId="326" xfId="0" applyFont="1" applyFill="1" applyBorder="1" applyAlignment="1" applyProtection="1">
      <alignment horizontal="left" vertical="center"/>
    </xf>
    <xf numFmtId="3" fontId="41" fillId="41" borderId="326" xfId="11" applyFont="1" applyBorder="1">
      <alignment horizontal="right" vertical="center"/>
      <protection locked="0"/>
    </xf>
    <xf numFmtId="3" fontId="69" fillId="14" borderId="330" xfId="20" applyFont="1" applyBorder="1">
      <alignment horizontal="right" vertical="center"/>
      <protection locked="0"/>
    </xf>
    <xf numFmtId="0" fontId="69" fillId="6" borderId="325" xfId="0" applyFont="1" applyFill="1" applyBorder="1" applyAlignment="1">
      <alignment vertical="center"/>
    </xf>
    <xf numFmtId="0" fontId="69" fillId="6" borderId="131" xfId="0" applyFont="1" applyFill="1" applyBorder="1" applyAlignment="1">
      <alignment vertical="center"/>
    </xf>
    <xf numFmtId="0" fontId="70" fillId="6" borderId="326" xfId="0" applyFont="1" applyFill="1" applyBorder="1" applyAlignment="1">
      <alignment vertical="center"/>
    </xf>
    <xf numFmtId="0" fontId="51" fillId="51" borderId="330" xfId="0" applyFont="1" applyFill="1" applyBorder="1" applyAlignment="1">
      <alignment horizontal="center" vertical="center" wrapText="1"/>
    </xf>
    <xf numFmtId="0" fontId="41" fillId="43" borderId="326" xfId="9" applyFont="1" applyBorder="1">
      <alignment horizontal="left" vertical="center"/>
    </xf>
    <xf numFmtId="3" fontId="23" fillId="43" borderId="330" xfId="6" applyFont="1" applyBorder="1">
      <alignment horizontal="right" vertical="center"/>
    </xf>
    <xf numFmtId="0" fontId="0" fillId="6" borderId="302" xfId="0" applyFill="1" applyBorder="1">
      <alignment vertical="center"/>
    </xf>
    <xf numFmtId="0" fontId="23" fillId="13" borderId="34" xfId="0" applyFont="1" applyFill="1" applyBorder="1" applyAlignment="1">
      <alignment vertical="center"/>
    </xf>
    <xf numFmtId="0" fontId="25" fillId="6" borderId="326" xfId="0" applyFont="1" applyFill="1" applyBorder="1" applyAlignment="1" applyProtection="1">
      <alignment horizontal="center" wrapText="1"/>
    </xf>
    <xf numFmtId="0" fontId="25" fillId="6" borderId="330" xfId="0" applyFont="1" applyFill="1" applyBorder="1" applyAlignment="1" applyProtection="1">
      <alignment horizontal="center" wrapText="1"/>
    </xf>
    <xf numFmtId="0" fontId="23" fillId="41" borderId="32" xfId="18" applyFont="1" applyBorder="1" applyAlignment="1" applyProtection="1">
      <alignment horizontal="center" vertical="center" wrapText="1"/>
      <protection locked="0"/>
    </xf>
    <xf numFmtId="0" fontId="0" fillId="41" borderId="29" xfId="18" applyFont="1" applyBorder="1" applyAlignment="1" applyProtection="1">
      <alignment horizontal="center" vertical="center" wrapText="1"/>
      <protection locked="0"/>
    </xf>
    <xf numFmtId="3" fontId="23" fillId="13" borderId="153" xfId="3" applyNumberFormat="1" applyFont="1" applyBorder="1">
      <alignment horizontal="center" vertical="center"/>
    </xf>
    <xf numFmtId="3" fontId="62" fillId="13" borderId="28" xfId="3" applyNumberFormat="1" applyFont="1" applyBorder="1">
      <alignment horizontal="center" vertical="center"/>
    </xf>
    <xf numFmtId="0" fontId="0" fillId="6" borderId="326" xfId="0" applyFont="1" applyFill="1" applyBorder="1">
      <alignment vertical="center"/>
    </xf>
    <xf numFmtId="0" fontId="0" fillId="6" borderId="325" xfId="0" applyFont="1" applyBorder="1">
      <alignment vertical="center"/>
    </xf>
    <xf numFmtId="0" fontId="0" fillId="6" borderId="26" xfId="0" applyFont="1" applyFill="1" applyBorder="1" applyAlignment="1">
      <alignment horizontal="left" indent="1"/>
    </xf>
    <xf numFmtId="0" fontId="26" fillId="6" borderId="27" xfId="0" applyFont="1" applyFill="1" applyBorder="1" applyAlignment="1">
      <alignment horizontal="left" indent="1"/>
    </xf>
    <xf numFmtId="0" fontId="0" fillId="6" borderId="269" xfId="0" applyFont="1" applyFill="1" applyBorder="1" applyAlignment="1">
      <alignment horizontal="left" vertical="center" wrapText="1"/>
    </xf>
    <xf numFmtId="0" fontId="0" fillId="6" borderId="21" xfId="0" applyFont="1" applyFill="1" applyBorder="1" applyAlignment="1">
      <alignment horizontal="left" vertical="center" wrapText="1"/>
    </xf>
    <xf numFmtId="0" fontId="0" fillId="6" borderId="22" xfId="0" applyFont="1" applyFill="1" applyBorder="1" applyAlignment="1">
      <alignment horizontal="left" vertical="center" wrapText="1"/>
    </xf>
    <xf numFmtId="0" fontId="25" fillId="6" borderId="326" xfId="0" applyFont="1" applyFill="1" applyBorder="1" applyAlignment="1">
      <alignment horizontal="center" vertical="center" wrapText="1"/>
    </xf>
    <xf numFmtId="3" fontId="23" fillId="13" borderId="40" xfId="3" applyNumberFormat="1" applyFont="1" applyBorder="1" applyProtection="1">
      <alignment horizontal="center" vertical="center"/>
      <protection locked="0"/>
    </xf>
    <xf numFmtId="3" fontId="23" fillId="6" borderId="266" xfId="3" applyNumberFormat="1" applyFont="1" applyFill="1" applyBorder="1">
      <alignment horizontal="center" vertical="center"/>
    </xf>
    <xf numFmtId="0" fontId="0" fillId="6" borderId="325" xfId="0" applyFont="1" applyFill="1" applyBorder="1" applyAlignment="1" applyProtection="1">
      <alignment horizontal="left" vertical="center"/>
    </xf>
    <xf numFmtId="3" fontId="23" fillId="41" borderId="267" xfId="11" applyFont="1" applyBorder="1">
      <alignment horizontal="right" vertical="center"/>
      <protection locked="0"/>
    </xf>
    <xf numFmtId="3" fontId="23" fillId="6" borderId="265" xfId="1" applyFont="1" applyFill="1" applyBorder="1" applyAlignment="1" applyProtection="1">
      <alignment horizontal="center" vertical="center"/>
    </xf>
    <xf numFmtId="0" fontId="0" fillId="6" borderId="326" xfId="0" applyFont="1" applyFill="1" applyBorder="1" applyAlignment="1" applyProtection="1">
      <alignment horizontal="left" vertical="center"/>
    </xf>
    <xf numFmtId="0" fontId="23" fillId="41" borderId="330" xfId="18" applyFont="1" applyBorder="1">
      <alignment horizontal="center" vertical="center" wrapText="1"/>
      <protection locked="0"/>
    </xf>
    <xf numFmtId="0" fontId="25" fillId="6" borderId="264" xfId="0" applyFont="1" applyBorder="1" applyAlignment="1">
      <alignment horizontal="center" vertical="center" wrapText="1"/>
    </xf>
    <xf numFmtId="0" fontId="25" fillId="6" borderId="261" xfId="0" applyFont="1" applyBorder="1" applyAlignment="1">
      <alignment horizontal="center" vertical="center" wrapText="1"/>
    </xf>
    <xf numFmtId="0" fontId="25" fillId="6" borderId="262" xfId="0" applyFont="1" applyBorder="1" applyAlignment="1">
      <alignment horizontal="center" vertical="center" wrapText="1"/>
    </xf>
    <xf numFmtId="0" fontId="25" fillId="6" borderId="0" xfId="0" applyFont="1" applyFill="1" applyBorder="1" applyAlignment="1">
      <alignment horizontal="center" vertical="center" wrapText="1"/>
    </xf>
    <xf numFmtId="0" fontId="0" fillId="6" borderId="28" xfId="0" applyFont="1" applyFill="1" applyBorder="1" applyAlignment="1" applyProtection="1">
      <alignment horizontal="left" vertical="center" wrapText="1"/>
    </xf>
    <xf numFmtId="0" fontId="25" fillId="6" borderId="262" xfId="5" applyFont="1" applyBorder="1" applyAlignment="1">
      <alignment horizontal="center" wrapText="1"/>
    </xf>
    <xf numFmtId="0" fontId="25" fillId="6" borderId="263" xfId="5" applyFont="1" applyBorder="1" applyAlignment="1">
      <alignment horizontal="center" wrapText="1"/>
    </xf>
    <xf numFmtId="0" fontId="25" fillId="6" borderId="268" xfId="0" applyFont="1" applyBorder="1" applyAlignment="1">
      <alignment horizontal="center" vertical="center" wrapText="1"/>
    </xf>
    <xf numFmtId="0" fontId="25" fillId="6" borderId="275" xfId="0" applyFont="1" applyBorder="1" applyAlignment="1">
      <alignment horizontal="center" vertical="center" wrapText="1"/>
    </xf>
    <xf numFmtId="0" fontId="25" fillId="6" borderId="220" xfId="0" applyFont="1" applyBorder="1" applyAlignment="1">
      <alignment horizontal="center" vertical="center" wrapText="1"/>
    </xf>
    <xf numFmtId="0" fontId="25" fillId="6" borderId="135" xfId="0" applyFont="1" applyBorder="1" applyAlignment="1">
      <alignment horizontal="center" vertical="center" wrapText="1"/>
    </xf>
    <xf numFmtId="0" fontId="25" fillId="6" borderId="330" xfId="0" applyFont="1" applyBorder="1" applyAlignment="1">
      <alignment horizontal="center" vertical="center" wrapText="1"/>
    </xf>
    <xf numFmtId="0" fontId="25" fillId="51" borderId="326" xfId="0" applyFont="1" applyFill="1" applyBorder="1" applyAlignment="1">
      <alignment horizontal="center" vertical="center" wrapText="1"/>
    </xf>
    <xf numFmtId="0" fontId="25" fillId="6" borderId="263" xfId="0" applyFont="1" applyFill="1" applyBorder="1" applyAlignment="1" applyProtection="1">
      <alignment horizontal="center" vertical="center" wrapText="1"/>
    </xf>
    <xf numFmtId="0" fontId="25" fillId="6" borderId="261" xfId="0" applyFont="1" applyBorder="1" applyAlignment="1">
      <alignment horizontal="center" wrapText="1"/>
    </xf>
    <xf numFmtId="0" fontId="25" fillId="6" borderId="262" xfId="0" applyFont="1" applyBorder="1" applyAlignment="1">
      <alignment horizontal="center" wrapText="1"/>
    </xf>
    <xf numFmtId="0" fontId="25" fillId="6" borderId="264" xfId="5" applyFont="1" applyBorder="1" applyAlignment="1">
      <alignment horizontal="center" wrapText="1"/>
    </xf>
    <xf numFmtId="0" fontId="25" fillId="6" borderId="0" xfId="0" applyFont="1" applyFill="1" applyBorder="1" applyAlignment="1" applyProtection="1">
      <alignment horizontal="center" vertical="center" wrapText="1"/>
    </xf>
    <xf numFmtId="0" fontId="0" fillId="6" borderId="325" xfId="0" applyBorder="1">
      <alignment vertical="center"/>
    </xf>
    <xf numFmtId="0" fontId="0" fillId="6" borderId="131" xfId="0" applyBorder="1">
      <alignment vertical="center"/>
    </xf>
    <xf numFmtId="0" fontId="21" fillId="6" borderId="328" xfId="0" applyFont="1" applyFill="1" applyBorder="1" applyAlignment="1" applyProtection="1"/>
    <xf numFmtId="0" fontId="21" fillId="6" borderId="326" xfId="0" applyFont="1" applyFill="1" applyBorder="1" applyAlignment="1"/>
    <xf numFmtId="0" fontId="64" fillId="53" borderId="326" xfId="0" applyFont="1" applyFill="1" applyBorder="1" applyAlignment="1">
      <alignment vertical="center" wrapText="1"/>
    </xf>
    <xf numFmtId="0" fontId="27" fillId="0" borderId="327" xfId="0" applyFont="1" applyFill="1" applyBorder="1" applyAlignment="1">
      <alignment horizontal="center" vertical="center"/>
    </xf>
    <xf numFmtId="0" fontId="27" fillId="0" borderId="330" xfId="0" applyFont="1" applyFill="1" applyBorder="1" applyAlignment="1">
      <alignment horizontal="center" vertical="center"/>
    </xf>
    <xf numFmtId="0" fontId="25" fillId="6" borderId="327" xfId="0" applyFont="1" applyBorder="1" applyAlignment="1">
      <alignment horizontal="center" vertical="center" wrapText="1"/>
    </xf>
    <xf numFmtId="0" fontId="26" fillId="0" borderId="327" xfId="83" applyFont="1" applyFill="1" applyBorder="1" applyAlignment="1">
      <alignment horizontal="center" vertical="center" wrapText="1"/>
    </xf>
    <xf numFmtId="0" fontId="26" fillId="0" borderId="330" xfId="83" applyFont="1" applyFill="1" applyBorder="1" applyAlignment="1">
      <alignment horizontal="center" vertical="center" wrapText="1"/>
    </xf>
    <xf numFmtId="0" fontId="0" fillId="6" borderId="325" xfId="0" applyFont="1" applyFill="1" applyBorder="1">
      <alignment vertical="center"/>
    </xf>
    <xf numFmtId="0" fontId="26" fillId="6" borderId="326" xfId="0" applyFont="1" applyFill="1" applyBorder="1" applyAlignment="1">
      <alignment horizontal="left" indent="1"/>
    </xf>
    <xf numFmtId="0" fontId="0" fillId="6" borderId="131" xfId="0" applyFont="1" applyFill="1" applyBorder="1" applyAlignment="1">
      <alignment vertical="center"/>
    </xf>
    <xf numFmtId="0" fontId="25" fillId="6" borderId="264" xfId="0" applyFont="1" applyFill="1" applyBorder="1" applyAlignment="1" applyProtection="1">
      <alignment vertical="center" wrapText="1"/>
    </xf>
    <xf numFmtId="0" fontId="64" fillId="59" borderId="325" xfId="0" applyFont="1" applyFill="1" applyBorder="1">
      <alignment vertical="center"/>
    </xf>
    <xf numFmtId="170" fontId="0" fillId="59" borderId="325" xfId="143" applyFont="1" applyFill="1" applyBorder="1">
      <alignment vertical="center"/>
    </xf>
    <xf numFmtId="0" fontId="0" fillId="59" borderId="325" xfId="0" applyFont="1" applyFill="1" applyBorder="1">
      <alignment vertical="center"/>
    </xf>
    <xf numFmtId="0" fontId="25" fillId="59" borderId="131" xfId="0" applyFont="1" applyFill="1" applyBorder="1" applyAlignment="1" applyProtection="1">
      <alignment horizontal="left" vertical="center"/>
    </xf>
    <xf numFmtId="170" fontId="25" fillId="59" borderId="131" xfId="143" applyFont="1" applyFill="1" applyBorder="1">
      <alignment vertical="center"/>
    </xf>
    <xf numFmtId="0" fontId="25" fillId="59" borderId="131" xfId="0" applyFont="1" applyFill="1" applyBorder="1">
      <alignment vertical="center"/>
    </xf>
    <xf numFmtId="0" fontId="0" fillId="59" borderId="131" xfId="0" applyFont="1" applyFill="1" applyBorder="1">
      <alignment vertical="center"/>
    </xf>
    <xf numFmtId="0" fontId="0" fillId="59" borderId="267" xfId="0" applyFont="1" applyFill="1" applyBorder="1" applyAlignment="1" applyProtection="1">
      <alignment horizontal="left" vertical="center"/>
    </xf>
    <xf numFmtId="0" fontId="0" fillId="59" borderId="269" xfId="55" applyFont="1" applyFill="1" applyBorder="1">
      <alignment horizontal="center" vertical="center" wrapText="1"/>
    </xf>
    <xf numFmtId="0" fontId="25" fillId="59" borderId="265" xfId="0" applyFont="1" applyFill="1" applyBorder="1">
      <alignment vertical="center"/>
    </xf>
    <xf numFmtId="0" fontId="0" fillId="59" borderId="26" xfId="0" applyFont="1" applyFill="1" applyBorder="1" applyAlignment="1" applyProtection="1">
      <alignment horizontal="left" vertical="center"/>
    </xf>
    <xf numFmtId="0" fontId="0" fillId="59" borderId="21" xfId="55" applyFont="1" applyFill="1" applyBorder="1">
      <alignment horizontal="center" vertical="center" wrapText="1"/>
    </xf>
    <xf numFmtId="0" fontId="25" fillId="59" borderId="34" xfId="0" applyFont="1" applyFill="1" applyBorder="1">
      <alignment vertical="center"/>
    </xf>
    <xf numFmtId="0" fontId="0" fillId="59" borderId="27" xfId="0" applyFont="1" applyFill="1" applyBorder="1" applyAlignment="1" applyProtection="1">
      <alignment horizontal="left" vertical="center"/>
    </xf>
    <xf numFmtId="0" fontId="0" fillId="59" borderId="22" xfId="55" applyFont="1" applyFill="1" applyBorder="1">
      <alignment horizontal="center" vertical="center" wrapText="1"/>
    </xf>
    <xf numFmtId="0" fontId="25" fillId="59" borderId="32" xfId="0" applyFont="1" applyFill="1" applyBorder="1">
      <alignment vertical="center"/>
    </xf>
    <xf numFmtId="0" fontId="25" fillId="59" borderId="266" xfId="0" applyFont="1" applyFill="1" applyBorder="1">
      <alignment vertical="center"/>
    </xf>
    <xf numFmtId="0" fontId="25" fillId="59" borderId="28" xfId="0" applyFont="1" applyFill="1" applyBorder="1">
      <alignment vertical="center"/>
    </xf>
    <xf numFmtId="0" fontId="25" fillId="59" borderId="29" xfId="0" applyFont="1" applyFill="1" applyBorder="1">
      <alignment vertical="center"/>
    </xf>
    <xf numFmtId="0" fontId="23" fillId="41" borderId="37" xfId="18" applyFont="1" applyBorder="1" applyAlignment="1" applyProtection="1">
      <alignment horizontal="center" vertical="center" wrapText="1"/>
      <protection locked="0"/>
    </xf>
    <xf numFmtId="3" fontId="68" fillId="6" borderId="0" xfId="1" applyFont="1" applyBorder="1" applyAlignment="1">
      <alignment vertical="center"/>
    </xf>
    <xf numFmtId="3" fontId="68" fillId="6" borderId="0" xfId="1" applyFont="1" applyBorder="1" applyAlignment="1">
      <alignment vertical="center" wrapText="1"/>
    </xf>
    <xf numFmtId="3" fontId="0" fillId="59" borderId="26" xfId="0" applyNumberFormat="1" applyFont="1" applyFill="1" applyBorder="1" applyAlignment="1" applyProtection="1">
      <alignment horizontal="center" vertical="center"/>
    </xf>
    <xf numFmtId="3" fontId="68" fillId="59" borderId="21" xfId="1" applyFont="1" applyFill="1" applyBorder="1" applyAlignment="1">
      <alignment horizontal="center" vertical="center"/>
    </xf>
    <xf numFmtId="3" fontId="68" fillId="59" borderId="34" xfId="1" applyFont="1" applyFill="1" applyBorder="1" applyAlignment="1">
      <alignment horizontal="center" vertical="center"/>
    </xf>
    <xf numFmtId="3" fontId="0" fillId="59" borderId="36" xfId="0" applyNumberFormat="1" applyFont="1" applyFill="1" applyBorder="1" applyAlignment="1" applyProtection="1">
      <alignment horizontal="center" vertical="center"/>
    </xf>
    <xf numFmtId="3" fontId="68" fillId="59" borderId="23" xfId="1" applyFont="1" applyFill="1" applyBorder="1" applyAlignment="1">
      <alignment horizontal="center" vertical="center"/>
    </xf>
    <xf numFmtId="3" fontId="68" fillId="59" borderId="35" xfId="1" applyFont="1" applyFill="1" applyBorder="1" applyAlignment="1">
      <alignment horizontal="center" vertical="center"/>
    </xf>
    <xf numFmtId="0" fontId="25" fillId="59" borderId="9" xfId="0" applyFont="1" applyFill="1" applyBorder="1">
      <alignment vertical="center"/>
    </xf>
    <xf numFmtId="0" fontId="25" fillId="59" borderId="138" xfId="0" applyFont="1" applyFill="1" applyBorder="1">
      <alignment vertical="center"/>
    </xf>
    <xf numFmtId="173" fontId="25" fillId="59" borderId="142" xfId="35" applyFont="1" applyFill="1" applyBorder="1">
      <alignment horizontal="center" vertical="center" wrapText="1"/>
    </xf>
    <xf numFmtId="173" fontId="25" fillId="59" borderId="19" xfId="35" applyFont="1" applyFill="1" applyBorder="1">
      <alignment horizontal="center" vertical="center" wrapText="1"/>
    </xf>
    <xf numFmtId="173" fontId="25" fillId="59" borderId="30" xfId="35" applyFont="1" applyFill="1" applyBorder="1">
      <alignment horizontal="center" vertical="center" wrapText="1"/>
    </xf>
    <xf numFmtId="0" fontId="25" fillId="13" borderId="269" xfId="3" applyFont="1" applyBorder="1">
      <alignment horizontal="center" vertical="center"/>
    </xf>
    <xf numFmtId="0" fontId="25" fillId="13" borderId="21" xfId="3" applyFont="1" applyBorder="1">
      <alignment horizontal="center" vertical="center"/>
    </xf>
    <xf numFmtId="0" fontId="25" fillId="13" borderId="23" xfId="3" applyFont="1" applyBorder="1">
      <alignment horizontal="center" vertical="center"/>
    </xf>
    <xf numFmtId="170" fontId="0" fillId="60" borderId="0" xfId="143" applyFont="1" applyFill="1" applyBorder="1">
      <alignment vertical="center"/>
    </xf>
    <xf numFmtId="0" fontId="39" fillId="60" borderId="0" xfId="0" applyFont="1" applyFill="1" applyBorder="1">
      <alignment vertical="center"/>
    </xf>
    <xf numFmtId="0" fontId="0" fillId="60" borderId="0" xfId="0" applyFont="1" applyFill="1" applyBorder="1" applyAlignment="1" applyProtection="1">
      <alignment horizontal="left" vertical="center"/>
    </xf>
    <xf numFmtId="0" fontId="0" fillId="60" borderId="131" xfId="0" applyFont="1" applyFill="1" applyBorder="1" applyAlignment="1" applyProtection="1">
      <alignment horizontal="left" vertical="center"/>
    </xf>
    <xf numFmtId="170" fontId="0" fillId="60" borderId="131" xfId="143" applyFont="1" applyFill="1" applyBorder="1">
      <alignment vertical="center"/>
    </xf>
    <xf numFmtId="0" fontId="39" fillId="60" borderId="131" xfId="0" applyFont="1" applyFill="1" applyBorder="1">
      <alignment vertical="center"/>
    </xf>
    <xf numFmtId="0" fontId="0" fillId="60" borderId="325" xfId="0" applyFont="1" applyFill="1" applyBorder="1">
      <alignment vertical="center"/>
    </xf>
    <xf numFmtId="0" fontId="0" fillId="6" borderId="139" xfId="0" applyFont="1" applyFill="1" applyBorder="1">
      <alignment vertical="center"/>
    </xf>
    <xf numFmtId="9" fontId="0" fillId="6" borderId="198" xfId="0" applyNumberFormat="1" applyFont="1" applyFill="1" applyBorder="1">
      <alignment vertical="center"/>
    </xf>
    <xf numFmtId="0" fontId="0" fillId="43" borderId="28" xfId="9" applyFont="1" applyBorder="1">
      <alignment horizontal="left" vertical="center"/>
    </xf>
    <xf numFmtId="0" fontId="79" fillId="58" borderId="265" xfId="145" applyFont="1" applyBorder="1">
      <alignment horizontal="center" vertical="center"/>
    </xf>
    <xf numFmtId="0" fontId="79" fillId="58" borderId="27" xfId="145" applyFont="1" applyBorder="1">
      <alignment horizontal="center" vertical="center"/>
    </xf>
    <xf numFmtId="0" fontId="79" fillId="58" borderId="32" xfId="145" applyFont="1" applyBorder="1">
      <alignment horizontal="center" vertical="center"/>
    </xf>
    <xf numFmtId="9" fontId="0" fillId="2" borderId="0" xfId="0" applyNumberFormat="1" applyFont="1" applyFill="1" applyBorder="1">
      <alignment vertical="center"/>
    </xf>
    <xf numFmtId="0" fontId="0" fillId="2" borderId="267" xfId="0" applyFont="1" applyFill="1" applyBorder="1">
      <alignment vertical="center"/>
    </xf>
    <xf numFmtId="0" fontId="0" fillId="2" borderId="269" xfId="0" applyFont="1" applyFill="1" applyBorder="1">
      <alignment vertical="center"/>
    </xf>
    <xf numFmtId="0" fontId="0" fillId="2" borderId="265" xfId="0" applyFont="1" applyFill="1" applyBorder="1">
      <alignment vertical="center"/>
    </xf>
    <xf numFmtId="3" fontId="0" fillId="13" borderId="45" xfId="3" applyNumberFormat="1" applyFont="1" applyBorder="1" applyAlignment="1" applyProtection="1">
      <alignment horizontal="center" vertical="center"/>
    </xf>
    <xf numFmtId="3" fontId="0" fillId="13" borderId="23" xfId="3" applyNumberFormat="1" applyFont="1" applyBorder="1" applyAlignment="1" applyProtection="1">
      <alignment horizontal="center" vertical="center"/>
    </xf>
    <xf numFmtId="3" fontId="0" fillId="13" borderId="35"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3" fontId="0" fillId="13" borderId="28"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protection locked="0"/>
    </xf>
    <xf numFmtId="3" fontId="0" fillId="13" borderId="34" xfId="3" applyNumberFormat="1" applyFont="1" applyBorder="1" applyAlignment="1" applyProtection="1">
      <alignment horizontal="center" vertical="center"/>
      <protection locked="0"/>
    </xf>
    <xf numFmtId="3" fontId="0" fillId="13" borderId="37"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40"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0" fontId="0" fillId="6" borderId="139" xfId="0" applyFont="1" applyFill="1" applyBorder="1" applyAlignment="1" applyProtection="1">
      <alignment vertical="center"/>
    </xf>
    <xf numFmtId="0" fontId="0" fillId="6" borderId="119" xfId="0" applyFont="1" applyFill="1" applyBorder="1" applyAlignment="1" applyProtection="1">
      <alignment vertical="center"/>
    </xf>
    <xf numFmtId="0" fontId="0" fillId="6" borderId="272" xfId="0" applyFont="1" applyFill="1" applyBorder="1" applyAlignment="1" applyProtection="1">
      <alignment vertical="center"/>
    </xf>
    <xf numFmtId="0" fontId="0" fillId="6" borderId="198" xfId="0" applyFont="1" applyFill="1" applyBorder="1" applyAlignment="1" applyProtection="1">
      <alignment vertical="center"/>
    </xf>
    <xf numFmtId="3" fontId="0" fillId="13" borderId="262" xfId="3" applyNumberFormat="1" applyFont="1" applyBorder="1" applyAlignment="1" applyProtection="1">
      <alignment horizontal="center" vertical="center"/>
    </xf>
    <xf numFmtId="3" fontId="0" fillId="41" borderId="39" xfId="11" applyFont="1" applyBorder="1" applyAlignment="1" applyProtection="1">
      <alignment horizontal="right" vertical="center"/>
      <protection locked="0"/>
    </xf>
    <xf numFmtId="3" fontId="0" fillId="6" borderId="40" xfId="30" applyFont="1" applyFill="1" applyBorder="1" applyAlignment="1" applyProtection="1">
      <alignment horizontal="right" vertical="center"/>
    </xf>
    <xf numFmtId="3" fontId="0" fillId="41" borderId="26" xfId="11" applyFont="1" applyBorder="1" applyAlignment="1" applyProtection="1">
      <alignment horizontal="right" vertical="center"/>
      <protection locked="0"/>
    </xf>
    <xf numFmtId="3" fontId="0" fillId="41" borderId="29" xfId="11" applyFont="1" applyBorder="1" applyAlignment="1" applyProtection="1">
      <alignment horizontal="right" vertical="center"/>
      <protection locked="0"/>
    </xf>
    <xf numFmtId="3" fontId="0" fillId="13" borderId="29" xfId="3" applyNumberFormat="1" applyFont="1" applyBorder="1" applyAlignment="1" applyProtection="1">
      <alignment horizontal="center" vertical="center"/>
    </xf>
    <xf numFmtId="3" fontId="0" fillId="13" borderId="263" xfId="3" applyNumberFormat="1" applyFont="1" applyBorder="1" applyAlignment="1" applyProtection="1">
      <alignment horizontal="center" vertical="center"/>
    </xf>
    <xf numFmtId="3" fontId="0" fillId="43" borderId="267" xfId="6" applyFont="1" applyBorder="1">
      <alignment horizontal="right" vertical="center"/>
    </xf>
    <xf numFmtId="3" fontId="0" fillId="43" borderId="268" xfId="6" applyFont="1" applyBorder="1" applyAlignment="1">
      <alignment horizontal="right" vertical="center"/>
    </xf>
    <xf numFmtId="3" fontId="0" fillId="43" borderId="265" xfId="6" applyFont="1" applyBorder="1" applyAlignment="1">
      <alignment horizontal="right" vertical="center"/>
    </xf>
    <xf numFmtId="3" fontId="0" fillId="6" borderId="0" xfId="6" applyFont="1" applyFill="1" applyBorder="1" applyAlignment="1">
      <alignment horizontal="right" vertical="center"/>
    </xf>
    <xf numFmtId="3" fontId="0" fillId="43" borderId="266" xfId="6" applyFont="1" applyBorder="1">
      <alignment horizontal="right" vertical="center"/>
    </xf>
    <xf numFmtId="3" fontId="0" fillId="13" borderId="0" xfId="3" applyNumberFormat="1" applyFont="1" applyBorder="1">
      <alignment horizontal="center" vertical="center"/>
    </xf>
    <xf numFmtId="3" fontId="0" fillId="41" borderId="220" xfId="11" applyFont="1" applyBorder="1" applyAlignment="1" applyProtection="1">
      <alignment horizontal="right" vertical="center"/>
      <protection locked="0"/>
    </xf>
    <xf numFmtId="3" fontId="0" fillId="13" borderId="32" xfId="3" applyNumberFormat="1" applyFont="1" applyBorder="1" applyAlignment="1" applyProtection="1">
      <alignment horizontal="center" vertical="center"/>
    </xf>
    <xf numFmtId="3" fontId="0" fillId="43" borderId="29" xfId="6" applyFont="1" applyBorder="1">
      <alignment horizontal="right" vertical="center"/>
    </xf>
    <xf numFmtId="0" fontId="0" fillId="6" borderId="45" xfId="0" applyFont="1" applyFill="1" applyBorder="1" applyAlignment="1">
      <alignment horizontal="left" vertical="center"/>
    </xf>
    <xf numFmtId="10" fontId="0" fillId="43" borderId="45" xfId="7" applyFont="1" applyBorder="1">
      <alignment horizontal="right" vertical="center"/>
    </xf>
    <xf numFmtId="10" fontId="0" fillId="43" borderId="269" xfId="7" applyFont="1" applyBorder="1">
      <alignment horizontal="right" vertical="center"/>
    </xf>
    <xf numFmtId="10" fontId="0" fillId="6" borderId="0" xfId="7" applyFont="1" applyFill="1" applyBorder="1">
      <alignment horizontal="right" vertical="center"/>
    </xf>
    <xf numFmtId="10" fontId="0" fillId="43" borderId="35"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4" xfId="7" applyFont="1" applyBorder="1">
      <alignment horizontal="right" vertical="center"/>
    </xf>
    <xf numFmtId="10" fontId="0" fillId="43" borderId="29" xfId="7" applyFont="1" applyBorder="1">
      <alignment horizontal="right" vertical="center"/>
    </xf>
    <xf numFmtId="10" fontId="0" fillId="43" borderId="22" xfId="7" applyFont="1" applyBorder="1">
      <alignment horizontal="right" vertical="center"/>
    </xf>
    <xf numFmtId="10" fontId="0" fillId="43" borderId="32" xfId="7" applyFont="1" applyBorder="1">
      <alignment horizontal="right" vertical="center"/>
    </xf>
    <xf numFmtId="10" fontId="0" fillId="13" borderId="266" xfId="3" applyNumberFormat="1" applyFont="1" applyBorder="1">
      <alignment horizontal="center" vertical="center"/>
    </xf>
    <xf numFmtId="3" fontId="0" fillId="13" borderId="268" xfId="3" applyNumberFormat="1" applyFont="1" applyBorder="1">
      <alignment horizontal="center" vertical="center"/>
    </xf>
    <xf numFmtId="10" fontId="0" fillId="13" borderId="28" xfId="3" applyNumberFormat="1" applyFont="1" applyBorder="1">
      <alignment horizontal="center" vertical="center"/>
    </xf>
    <xf numFmtId="3" fontId="0" fillId="13" borderId="44" xfId="3" applyNumberFormat="1" applyFont="1" applyBorder="1">
      <alignment horizontal="center" vertical="center"/>
    </xf>
    <xf numFmtId="10" fontId="0" fillId="13" borderId="29" xfId="3" applyNumberFormat="1" applyFont="1" applyBorder="1">
      <alignment horizontal="center" vertical="center"/>
    </xf>
    <xf numFmtId="3" fontId="0" fillId="13" borderId="247" xfId="3" applyNumberFormat="1" applyFont="1" applyBorder="1">
      <alignment horizontal="center" vertical="center"/>
    </xf>
    <xf numFmtId="0" fontId="64" fillId="60" borderId="325" xfId="0" applyFont="1" applyFill="1" applyBorder="1">
      <alignment vertical="center"/>
    </xf>
    <xf numFmtId="0" fontId="25" fillId="60" borderId="131" xfId="0" applyFont="1" applyFill="1" applyBorder="1" applyAlignment="1" applyProtection="1">
      <alignment horizontal="left" vertical="center"/>
    </xf>
    <xf numFmtId="170" fontId="25" fillId="60" borderId="131" xfId="143" applyFont="1" applyFill="1" applyBorder="1">
      <alignment vertical="center"/>
    </xf>
    <xf numFmtId="0" fontId="25" fillId="60" borderId="131" xfId="0" applyFont="1" applyFill="1" applyBorder="1">
      <alignment vertical="center"/>
    </xf>
    <xf numFmtId="0" fontId="0" fillId="60" borderId="131" xfId="0" applyFont="1" applyFill="1" applyBorder="1">
      <alignment vertical="center"/>
    </xf>
    <xf numFmtId="0" fontId="25" fillId="59" borderId="325" xfId="0" applyFont="1" applyFill="1" applyBorder="1">
      <alignment vertical="center"/>
    </xf>
    <xf numFmtId="0" fontId="53" fillId="59" borderId="325" xfId="0" applyFont="1" applyFill="1" applyBorder="1" applyAlignment="1">
      <alignment horizontal="center" vertical="center"/>
    </xf>
    <xf numFmtId="0" fontId="23" fillId="59" borderId="325" xfId="0" applyFont="1" applyFill="1" applyBorder="1">
      <alignment vertical="center"/>
    </xf>
    <xf numFmtId="0" fontId="25" fillId="6" borderId="262" xfId="5" applyFont="1" applyFill="1" applyBorder="1" applyAlignment="1">
      <alignment horizontal="center" vertical="center" wrapText="1"/>
    </xf>
    <xf numFmtId="0" fontId="25" fillId="6" borderId="264" xfId="0" applyFont="1" applyBorder="1" applyAlignment="1">
      <alignment horizontal="center" vertical="center" wrapText="1"/>
    </xf>
    <xf numFmtId="0" fontId="25" fillId="6" borderId="264" xfId="0" applyFont="1" applyFill="1" applyBorder="1" applyAlignment="1" applyProtection="1">
      <alignment horizontal="center" vertical="center" wrapText="1"/>
    </xf>
    <xf numFmtId="0" fontId="25" fillId="6" borderId="327" xfId="0" applyFont="1" applyFill="1" applyBorder="1" applyAlignment="1" applyProtection="1">
      <alignment horizontal="center" vertical="center" wrapText="1"/>
    </xf>
    <xf numFmtId="0" fontId="25" fillId="6" borderId="28" xfId="0" applyFont="1" applyFill="1" applyBorder="1" applyAlignment="1" applyProtection="1">
      <alignment horizontal="left" vertical="center" wrapText="1"/>
    </xf>
    <xf numFmtId="0" fontId="0" fillId="6" borderId="34" xfId="0" applyFont="1" applyFill="1" applyBorder="1" applyAlignment="1">
      <alignment vertical="center"/>
    </xf>
    <xf numFmtId="0" fontId="24" fillId="6" borderId="325" xfId="0" applyFont="1" applyFill="1" applyBorder="1" applyAlignment="1">
      <alignment vertical="center"/>
    </xf>
    <xf numFmtId="0" fontId="23" fillId="6" borderId="325" xfId="0" applyFont="1" applyFill="1" applyBorder="1" applyAlignment="1">
      <alignment vertical="center"/>
    </xf>
    <xf numFmtId="3" fontId="0" fillId="43" borderId="34" xfId="6" applyFont="1" applyBorder="1">
      <alignment horizontal="right" vertical="center"/>
    </xf>
    <xf numFmtId="9" fontId="0" fillId="43" borderId="32" xfId="8" applyFont="1" applyBorder="1">
      <alignment horizontal="right" vertical="center"/>
    </xf>
    <xf numFmtId="0" fontId="0" fillId="2" borderId="265" xfId="0" applyFont="1" applyFill="1" applyBorder="1" applyAlignment="1">
      <alignment vertical="center"/>
    </xf>
    <xf numFmtId="0" fontId="25" fillId="6" borderId="326" xfId="5" applyFont="1" applyFill="1" applyBorder="1" applyAlignment="1">
      <alignment horizontal="center" vertical="center" wrapText="1"/>
    </xf>
    <xf numFmtId="0" fontId="0" fillId="6" borderId="325" xfId="0" applyFont="1" applyFill="1" applyBorder="1" applyAlignment="1">
      <alignment horizontal="center" vertical="center"/>
    </xf>
    <xf numFmtId="0" fontId="73" fillId="6" borderId="325" xfId="0" applyFont="1" applyFill="1" applyBorder="1" applyAlignment="1">
      <alignment vertical="top" wrapText="1"/>
    </xf>
    <xf numFmtId="0" fontId="26" fillId="0" borderId="326" xfId="0" applyFont="1" applyFill="1" applyBorder="1" applyAlignment="1">
      <alignment horizontal="left"/>
    </xf>
    <xf numFmtId="0" fontId="79" fillId="58" borderId="327" xfId="145" applyBorder="1">
      <alignment horizontal="center" vertical="center"/>
    </xf>
    <xf numFmtId="0" fontId="79" fillId="58" borderId="330" xfId="145" applyBorder="1">
      <alignment horizontal="center" vertical="center"/>
    </xf>
    <xf numFmtId="3" fontId="41" fillId="6" borderId="201" xfId="30" applyFont="1" applyBorder="1">
      <alignment horizontal="right" vertical="center"/>
    </xf>
    <xf numFmtId="0" fontId="25" fillId="6" borderId="135" xfId="0" applyFont="1" applyFill="1" applyBorder="1" applyAlignment="1" applyProtection="1">
      <alignment horizontal="center" vertical="center" wrapText="1"/>
    </xf>
    <xf numFmtId="0" fontId="25" fillId="6" borderId="247" xfId="0" applyFont="1" applyFill="1" applyBorder="1" applyAlignment="1" applyProtection="1">
      <alignment horizontal="center" vertical="center" wrapText="1"/>
    </xf>
    <xf numFmtId="0" fontId="25" fillId="6" borderId="220" xfId="0" applyFont="1" applyFill="1" applyBorder="1" applyAlignment="1" applyProtection="1">
      <alignment horizontal="center" vertical="center" wrapText="1"/>
    </xf>
    <xf numFmtId="0" fontId="25" fillId="6" borderId="325" xfId="0" applyFont="1" applyFill="1" applyBorder="1" applyAlignment="1" applyProtection="1">
      <alignment horizontal="center" vertical="center" wrapText="1"/>
    </xf>
    <xf numFmtId="0" fontId="39" fillId="6" borderId="325" xfId="0" applyFont="1" applyBorder="1" applyAlignment="1"/>
    <xf numFmtId="3" fontId="41" fillId="6" borderId="325" xfId="30" applyFont="1" applyBorder="1">
      <alignment horizontal="right" vertical="center"/>
    </xf>
    <xf numFmtId="0" fontId="0" fillId="59" borderId="135" xfId="0" applyFont="1" applyFill="1" applyBorder="1" applyAlignment="1" applyProtection="1">
      <alignment horizontal="left" vertical="center"/>
    </xf>
    <xf numFmtId="0" fontId="25" fillId="59" borderId="220" xfId="55" applyFont="1" applyFill="1" applyBorder="1">
      <alignment horizontal="center" vertical="center" wrapText="1"/>
    </xf>
    <xf numFmtId="0" fontId="25" fillId="59" borderId="247" xfId="0" applyFont="1" applyFill="1" applyBorder="1">
      <alignment vertical="center"/>
    </xf>
    <xf numFmtId="3" fontId="0" fillId="41" borderId="39" xfId="11" applyFont="1" applyBorder="1">
      <alignment horizontal="right" vertical="center"/>
      <protection locked="0"/>
    </xf>
    <xf numFmtId="3" fontId="41" fillId="6" borderId="264" xfId="30" applyFont="1" applyBorder="1">
      <alignment horizontal="right" vertical="center"/>
    </xf>
    <xf numFmtId="0" fontId="25" fillId="6" borderId="127" xfId="0" applyFont="1" applyFill="1" applyBorder="1" applyAlignment="1" applyProtection="1">
      <alignment horizontal="center" vertical="center"/>
    </xf>
    <xf numFmtId="0" fontId="25" fillId="6" borderId="264" xfId="0" applyFont="1" applyFill="1" applyBorder="1" applyAlignment="1">
      <alignment horizontal="center" vertical="center" wrapText="1"/>
    </xf>
    <xf numFmtId="0" fontId="25" fillId="6" borderId="0" xfId="0" applyFont="1" applyFill="1" applyBorder="1" applyAlignment="1">
      <alignment horizontal="center" vertical="center" wrapText="1"/>
    </xf>
    <xf numFmtId="0" fontId="25" fillId="6" borderId="326" xfId="0" applyFont="1" applyFill="1" applyBorder="1" applyAlignment="1">
      <alignment horizontal="center" vertical="center" wrapText="1"/>
    </xf>
    <xf numFmtId="0" fontId="0" fillId="6" borderId="127" xfId="0" applyFont="1" applyFill="1" applyBorder="1" applyProtection="1">
      <alignment vertical="center"/>
    </xf>
    <xf numFmtId="1" fontId="25" fillId="41" borderId="330" xfId="11" applyNumberFormat="1" applyFont="1" applyBorder="1" applyAlignment="1">
      <alignment horizontal="center" vertical="center"/>
      <protection locked="0"/>
    </xf>
    <xf numFmtId="0" fontId="23" fillId="6" borderId="325" xfId="0" applyFont="1" applyFill="1" applyBorder="1" applyAlignment="1" applyProtection="1">
      <alignment horizontal="left" vertical="center"/>
    </xf>
    <xf numFmtId="0" fontId="25" fillId="6" borderId="325" xfId="0" applyFont="1" applyFill="1" applyBorder="1" applyAlignment="1">
      <alignment horizontal="center" wrapText="1"/>
    </xf>
    <xf numFmtId="0" fontId="23" fillId="6" borderId="127" xfId="0" applyFont="1" applyFill="1" applyBorder="1">
      <alignment vertical="center"/>
    </xf>
    <xf numFmtId="3" fontId="23" fillId="13" borderId="300" xfId="3" applyNumberFormat="1" applyFont="1" applyBorder="1">
      <alignment horizontal="center" vertical="center"/>
    </xf>
    <xf numFmtId="3" fontId="0" fillId="14" borderId="300" xfId="20" applyFont="1" applyBorder="1">
      <alignment horizontal="right" vertical="center"/>
      <protection locked="0"/>
    </xf>
    <xf numFmtId="3" fontId="23" fillId="6" borderId="300" xfId="30" applyFont="1" applyBorder="1">
      <alignment horizontal="right" vertical="center"/>
    </xf>
    <xf numFmtId="0" fontId="79" fillId="58" borderId="300" xfId="145" applyBorder="1">
      <alignment horizontal="center" vertical="center"/>
    </xf>
    <xf numFmtId="3" fontId="23" fillId="13" borderId="335" xfId="3" applyNumberFormat="1" applyFont="1" applyBorder="1">
      <alignment horizontal="center" vertical="center"/>
    </xf>
    <xf numFmtId="3" fontId="23" fillId="13" borderId="321" xfId="3" applyNumberFormat="1" applyFont="1" applyBorder="1">
      <alignment horizontal="center" vertical="center"/>
    </xf>
    <xf numFmtId="0" fontId="79" fillId="58" borderId="54" xfId="145" applyBorder="1">
      <alignment horizontal="center" vertical="center"/>
    </xf>
    <xf numFmtId="3" fontId="41" fillId="0" borderId="267" xfId="30" applyFont="1" applyFill="1" applyBorder="1">
      <alignment horizontal="right" vertical="center"/>
    </xf>
    <xf numFmtId="3" fontId="41" fillId="0" borderId="26" xfId="30" applyFont="1" applyFill="1" applyBorder="1">
      <alignment horizontal="right" vertical="center"/>
    </xf>
    <xf numFmtId="3" fontId="41" fillId="0" borderId="39" xfId="30" applyFont="1" applyFill="1" applyBorder="1">
      <alignment horizontal="right" vertical="center"/>
    </xf>
    <xf numFmtId="0" fontId="25" fillId="6" borderId="326" xfId="0" applyFont="1" applyFill="1" applyBorder="1" applyAlignment="1">
      <alignment horizontal="center" wrapText="1"/>
    </xf>
    <xf numFmtId="0" fontId="0" fillId="6" borderId="28" xfId="0" applyFont="1" applyFill="1" applyBorder="1" applyAlignment="1">
      <alignment horizontal="left" vertical="center" wrapText="1"/>
    </xf>
    <xf numFmtId="0" fontId="79" fillId="58" borderId="28" xfId="145" applyBorder="1">
      <alignment horizontal="center" vertical="center"/>
    </xf>
    <xf numFmtId="0" fontId="23" fillId="51" borderId="325" xfId="0" applyFont="1" applyFill="1" applyBorder="1" applyAlignment="1" applyProtection="1">
      <alignment horizontal="left" vertical="center"/>
    </xf>
    <xf numFmtId="0" fontId="23" fillId="51" borderId="0" xfId="0" applyFont="1" applyFill="1" applyBorder="1" applyAlignment="1">
      <alignment vertical="center"/>
    </xf>
    <xf numFmtId="1" fontId="25" fillId="6" borderId="264" xfId="0" applyNumberFormat="1" applyFont="1" applyFill="1" applyBorder="1" applyAlignment="1">
      <alignment horizontal="center" wrapText="1"/>
    </xf>
    <xf numFmtId="1" fontId="25" fillId="6" borderId="273" xfId="0" applyNumberFormat="1" applyFont="1" applyFill="1" applyBorder="1" applyAlignment="1">
      <alignment horizontal="center" wrapText="1"/>
    </xf>
    <xf numFmtId="0" fontId="25" fillId="6" borderId="127" xfId="0" applyFont="1" applyFill="1" applyBorder="1" applyAlignment="1">
      <alignment horizontal="center" vertical="center" wrapText="1"/>
    </xf>
    <xf numFmtId="3" fontId="23" fillId="41" borderId="265" xfId="11" applyFont="1" applyBorder="1">
      <alignment horizontal="right" vertical="center"/>
      <protection locked="0"/>
    </xf>
    <xf numFmtId="3" fontId="23" fillId="41" borderId="266" xfId="11" applyFont="1" applyBorder="1">
      <alignment horizontal="right" vertical="center"/>
      <protection locked="0"/>
    </xf>
    <xf numFmtId="1" fontId="25" fillId="6" borderId="326" xfId="0" applyNumberFormat="1" applyFont="1" applyFill="1" applyBorder="1" applyAlignment="1">
      <alignment horizontal="center" wrapText="1"/>
    </xf>
    <xf numFmtId="1" fontId="25" fillId="6" borderId="329" xfId="0" applyNumberFormat="1" applyFont="1" applyFill="1" applyBorder="1" applyAlignment="1">
      <alignment horizontal="center" wrapText="1"/>
    </xf>
    <xf numFmtId="1" fontId="25" fillId="6" borderId="330" xfId="0" applyNumberFormat="1" applyFont="1" applyFill="1" applyBorder="1" applyAlignment="1">
      <alignment horizontal="center" wrapText="1"/>
    </xf>
    <xf numFmtId="3" fontId="23" fillId="41" borderId="298" xfId="11" applyFont="1" applyBorder="1">
      <alignment horizontal="right" vertical="center"/>
      <protection locked="0"/>
    </xf>
    <xf numFmtId="3" fontId="23" fillId="41" borderId="322" xfId="11" applyFont="1" applyBorder="1">
      <alignment horizontal="right" vertical="center"/>
      <protection locked="0"/>
    </xf>
    <xf numFmtId="0" fontId="19" fillId="6" borderId="29" xfId="83" applyFill="1" applyBorder="1" applyAlignment="1">
      <alignment horizontal="left" vertical="center" wrapText="1"/>
    </xf>
    <xf numFmtId="0" fontId="79" fillId="58" borderId="57" xfId="145" applyBorder="1">
      <alignment horizontal="center" vertical="center"/>
    </xf>
    <xf numFmtId="3" fontId="23" fillId="13" borderId="269" xfId="3" applyNumberFormat="1" applyFont="1" applyBorder="1">
      <alignment horizontal="center" vertical="center"/>
    </xf>
    <xf numFmtId="0" fontId="23" fillId="6" borderId="21" xfId="0" applyFont="1" applyFill="1" applyBorder="1">
      <alignment vertical="center"/>
    </xf>
    <xf numFmtId="0" fontId="23" fillId="6" borderId="26" xfId="0" applyFont="1" applyFill="1" applyBorder="1">
      <alignment vertical="center"/>
    </xf>
    <xf numFmtId="3" fontId="23" fillId="13" borderId="297" xfId="3" applyNumberFormat="1" applyFont="1" applyBorder="1">
      <alignment horizontal="center" vertical="center"/>
    </xf>
    <xf numFmtId="0" fontId="23" fillId="6" borderId="301" xfId="0" applyFont="1" applyFill="1" applyBorder="1">
      <alignment vertical="center"/>
    </xf>
    <xf numFmtId="3" fontId="23" fillId="41" borderId="301" xfId="11" applyFont="1" applyBorder="1">
      <alignment horizontal="right" vertical="center"/>
      <protection locked="0"/>
    </xf>
    <xf numFmtId="0" fontId="24" fillId="51" borderId="119" xfId="0" applyFont="1" applyFill="1" applyBorder="1" applyAlignment="1" applyProtection="1">
      <alignment horizontal="left" vertical="center"/>
    </xf>
    <xf numFmtId="0" fontId="21" fillId="6" borderId="328" xfId="0" applyFont="1" applyFill="1" applyBorder="1" applyAlignment="1"/>
    <xf numFmtId="0" fontId="23" fillId="6" borderId="273" xfId="0" applyFont="1" applyFill="1" applyBorder="1">
      <alignment vertical="center"/>
    </xf>
    <xf numFmtId="1" fontId="25" fillId="6" borderId="327" xfId="0" applyNumberFormat="1" applyFont="1" applyFill="1" applyBorder="1" applyAlignment="1">
      <alignment horizontal="center" wrapText="1"/>
    </xf>
    <xf numFmtId="3" fontId="23" fillId="41" borderId="269" xfId="11" applyFont="1" applyBorder="1">
      <alignment horizontal="right" vertical="center"/>
      <protection locked="0"/>
    </xf>
    <xf numFmtId="0" fontId="23" fillId="6" borderId="277" xfId="0" applyFont="1" applyFill="1" applyBorder="1" applyAlignment="1">
      <alignment vertical="center"/>
    </xf>
    <xf numFmtId="3" fontId="23" fillId="6" borderId="265" xfId="0" applyNumberFormat="1" applyFont="1" applyFill="1" applyBorder="1">
      <alignment vertical="center"/>
    </xf>
    <xf numFmtId="0" fontId="0" fillId="6" borderId="127" xfId="0" applyFont="1" applyFill="1" applyBorder="1" applyAlignment="1">
      <alignment horizontal="left" vertical="center"/>
    </xf>
    <xf numFmtId="3" fontId="23" fillId="41" borderId="127" xfId="11" applyFont="1" applyBorder="1">
      <alignment horizontal="right" vertical="center"/>
      <protection locked="0"/>
    </xf>
    <xf numFmtId="0" fontId="23" fillId="6" borderId="302" xfId="0" applyFont="1" applyFill="1" applyBorder="1">
      <alignment vertical="center"/>
    </xf>
    <xf numFmtId="0" fontId="23" fillId="6" borderId="279" xfId="0" applyFont="1" applyFill="1" applyBorder="1">
      <alignment vertical="center"/>
    </xf>
    <xf numFmtId="0" fontId="24" fillId="51" borderId="276" xfId="0" applyFont="1" applyFill="1" applyBorder="1" applyAlignment="1" applyProtection="1">
      <alignment horizontal="left" vertical="center"/>
    </xf>
    <xf numFmtId="0" fontId="23" fillId="51" borderId="325" xfId="0" applyFont="1" applyFill="1" applyBorder="1" applyAlignment="1">
      <alignment vertical="center"/>
    </xf>
    <xf numFmtId="0" fontId="23" fillId="51" borderId="277" xfId="0" applyFont="1" applyFill="1" applyBorder="1" applyAlignment="1">
      <alignment vertical="center"/>
    </xf>
    <xf numFmtId="0" fontId="23" fillId="51" borderId="119" xfId="0" applyFont="1" applyFill="1" applyBorder="1">
      <alignment vertical="center"/>
    </xf>
    <xf numFmtId="0" fontId="23" fillId="2" borderId="127" xfId="0" applyFont="1" applyFill="1" applyBorder="1">
      <alignment vertical="center"/>
    </xf>
    <xf numFmtId="3" fontId="23" fillId="41" borderId="268" xfId="11" applyFont="1" applyBorder="1">
      <alignment horizontal="right" vertical="center"/>
      <protection locked="0"/>
    </xf>
    <xf numFmtId="3" fontId="23" fillId="41" borderId="274" xfId="11" applyFont="1" applyBorder="1">
      <alignment horizontal="right" vertical="center"/>
      <protection locked="0"/>
    </xf>
    <xf numFmtId="3" fontId="23" fillId="13" borderId="275" xfId="3" applyNumberFormat="1" applyFont="1" applyBorder="1">
      <alignment horizontal="center" vertical="center"/>
    </xf>
    <xf numFmtId="0" fontId="25" fillId="6" borderId="29" xfId="0" applyFont="1" applyFill="1" applyBorder="1">
      <alignment vertical="center"/>
    </xf>
    <xf numFmtId="3" fontId="23" fillId="6" borderId="264" xfId="30" applyFont="1" applyBorder="1">
      <alignment horizontal="right" vertical="center"/>
    </xf>
    <xf numFmtId="0" fontId="23" fillId="51" borderId="302" xfId="0" applyFont="1" applyFill="1" applyBorder="1">
      <alignment vertical="center"/>
    </xf>
    <xf numFmtId="0" fontId="23" fillId="41" borderId="21" xfId="18" applyFont="1">
      <alignment horizontal="center" vertical="center" wrapText="1"/>
      <protection locked="0"/>
    </xf>
    <xf numFmtId="3" fontId="23" fillId="13" borderId="135" xfId="3" applyNumberFormat="1" applyFont="1" applyBorder="1">
      <alignment horizontal="center" vertical="center"/>
    </xf>
    <xf numFmtId="0" fontId="23" fillId="41" borderId="301" xfId="18" applyFont="1" applyBorder="1">
      <alignment horizontal="center" vertical="center" wrapText="1"/>
      <protection locked="0"/>
    </xf>
    <xf numFmtId="3" fontId="41" fillId="6" borderId="127" xfId="30" applyFont="1" applyBorder="1">
      <alignment horizontal="right" vertical="center"/>
    </xf>
    <xf numFmtId="0" fontId="0" fillId="6" borderId="127" xfId="0" applyFont="1" applyBorder="1">
      <alignment vertical="center"/>
    </xf>
    <xf numFmtId="0" fontId="51" fillId="6" borderId="0" xfId="0" applyFont="1" applyBorder="1">
      <alignment vertical="center"/>
    </xf>
    <xf numFmtId="0" fontId="41" fillId="6" borderId="325" xfId="0" applyFont="1" applyBorder="1">
      <alignment vertical="center"/>
    </xf>
    <xf numFmtId="0" fontId="64" fillId="59" borderId="266" xfId="0" applyFont="1" applyFill="1" applyBorder="1">
      <alignment vertical="center"/>
    </xf>
    <xf numFmtId="170" fontId="0" fillId="59" borderId="266" xfId="143" applyFont="1" applyFill="1" applyBorder="1">
      <alignment vertical="center"/>
    </xf>
    <xf numFmtId="0" fontId="0" fillId="59" borderId="266" xfId="0" applyFont="1" applyFill="1" applyBorder="1">
      <alignment vertical="center"/>
    </xf>
    <xf numFmtId="0" fontId="79" fillId="13" borderId="28" xfId="3" applyFont="1" applyBorder="1">
      <alignment horizontal="center" vertical="center"/>
    </xf>
    <xf numFmtId="0" fontId="79" fillId="13" borderId="34" xfId="3" applyFont="1" applyBorder="1">
      <alignment horizontal="center" vertical="center"/>
    </xf>
    <xf numFmtId="0" fontId="25" fillId="6" borderId="327" xfId="0" applyFont="1" applyFill="1" applyBorder="1" applyAlignment="1" applyProtection="1">
      <alignment horizontal="center" vertical="center" wrapText="1"/>
    </xf>
    <xf numFmtId="0" fontId="30" fillId="6" borderId="119" xfId="116" applyFont="1" applyFill="1" applyBorder="1" applyAlignment="1" applyProtection="1">
      <alignment horizontal="left" vertical="center"/>
    </xf>
    <xf numFmtId="0" fontId="39" fillId="6" borderId="220" xfId="0" applyFont="1" applyFill="1" applyBorder="1" applyAlignment="1" applyProtection="1">
      <alignment horizontal="center" vertical="center" wrapText="1"/>
    </xf>
    <xf numFmtId="0" fontId="39" fillId="6" borderId="261" xfId="0" applyFont="1" applyFill="1" applyBorder="1" applyAlignment="1" applyProtection="1">
      <alignment horizontal="center" vertical="center" wrapText="1"/>
    </xf>
    <xf numFmtId="0" fontId="21" fillId="6" borderId="133" xfId="0" applyFont="1" applyFill="1" applyBorder="1" applyAlignment="1"/>
    <xf numFmtId="0" fontId="30" fillId="6" borderId="276" xfId="116" applyFont="1" applyFill="1" applyBorder="1" applyAlignment="1">
      <alignment vertical="center"/>
    </xf>
    <xf numFmtId="0" fontId="30" fillId="6" borderId="119" xfId="116" applyFill="1" applyBorder="1" applyAlignment="1">
      <alignment vertical="top"/>
    </xf>
    <xf numFmtId="0" fontId="23" fillId="6" borderId="325" xfId="0" applyFont="1" applyFill="1" applyBorder="1">
      <alignment vertical="center"/>
    </xf>
    <xf numFmtId="0" fontId="0" fillId="6" borderId="119" xfId="0" applyFont="1" applyBorder="1">
      <alignment vertical="center"/>
    </xf>
    <xf numFmtId="0" fontId="39" fillId="6" borderId="336" xfId="0" applyFont="1" applyFill="1" applyBorder="1" applyAlignment="1">
      <alignment horizontal="center" vertical="center"/>
    </xf>
    <xf numFmtId="0" fontId="39" fillId="6" borderId="26" xfId="0" applyFont="1" applyFill="1" applyBorder="1" applyAlignment="1">
      <alignment horizontal="center" vertical="center"/>
    </xf>
    <xf numFmtId="0" fontId="39" fillId="6" borderId="27" xfId="0" applyFont="1" applyFill="1" applyBorder="1" applyAlignment="1">
      <alignment horizontal="center" vertical="center"/>
    </xf>
    <xf numFmtId="9" fontId="41" fillId="6" borderId="312" xfId="0" applyNumberFormat="1" applyFont="1" applyFill="1" applyBorder="1" applyAlignment="1">
      <alignment horizontal="center" vertical="center"/>
    </xf>
    <xf numFmtId="9" fontId="41" fillId="6" borderId="301" xfId="0" applyNumberFormat="1" applyFont="1" applyFill="1" applyBorder="1" applyAlignment="1">
      <alignment horizontal="center" vertical="center"/>
    </xf>
    <xf numFmtId="9" fontId="41" fillId="6" borderId="57" xfId="0" applyNumberFormat="1" applyFont="1" applyFill="1" applyBorder="1" applyAlignment="1">
      <alignment horizontal="center" vertical="center"/>
    </xf>
    <xf numFmtId="0" fontId="81" fillId="6" borderId="325" xfId="0" applyFont="1" applyFill="1" applyBorder="1" applyAlignment="1">
      <alignment horizontal="left" vertical="center" wrapText="1"/>
    </xf>
    <xf numFmtId="0" fontId="81" fillId="6" borderId="303" xfId="0" applyFont="1" applyFill="1" applyBorder="1" applyAlignment="1">
      <alignment horizontal="left" vertical="center" wrapText="1"/>
    </xf>
    <xf numFmtId="0" fontId="81" fillId="6" borderId="276" xfId="0" applyFont="1" applyFill="1" applyBorder="1" applyAlignment="1">
      <alignment horizontal="left" vertical="center" wrapText="1"/>
    </xf>
    <xf numFmtId="0" fontId="81" fillId="6" borderId="324" xfId="0" applyFont="1" applyFill="1" applyBorder="1" applyAlignment="1">
      <alignment horizontal="left" vertical="center" wrapText="1"/>
    </xf>
    <xf numFmtId="9" fontId="41" fillId="6" borderId="337" xfId="0" applyNumberFormat="1" applyFont="1" applyFill="1" applyBorder="1" applyAlignment="1">
      <alignment horizontal="center" vertical="center"/>
    </xf>
    <xf numFmtId="9" fontId="41" fillId="6" borderId="338" xfId="0" applyNumberFormat="1" applyFont="1" applyFill="1" applyBorder="1" applyAlignment="1">
      <alignment horizontal="center" vertical="center"/>
    </xf>
    <xf numFmtId="9" fontId="41" fillId="6" borderId="339" xfId="0" applyNumberFormat="1" applyFont="1" applyFill="1" applyBorder="1" applyAlignment="1">
      <alignment horizontal="center" vertical="center"/>
    </xf>
    <xf numFmtId="0" fontId="81" fillId="6" borderId="300" xfId="0" applyFont="1" applyFill="1" applyBorder="1" applyAlignment="1">
      <alignment horizontal="left" vertical="center" wrapText="1"/>
    </xf>
    <xf numFmtId="9" fontId="41" fillId="6" borderId="340" xfId="0" applyNumberFormat="1" applyFont="1" applyFill="1" applyBorder="1" applyAlignment="1">
      <alignment horizontal="center" vertical="center"/>
    </xf>
    <xf numFmtId="9" fontId="41" fillId="6" borderId="341" xfId="0" applyNumberFormat="1" applyFont="1" applyFill="1" applyBorder="1" applyAlignment="1">
      <alignment horizontal="center" vertical="center"/>
    </xf>
    <xf numFmtId="9" fontId="41" fillId="6" borderId="342" xfId="0" applyNumberFormat="1" applyFont="1" applyFill="1" applyBorder="1" applyAlignment="1">
      <alignment horizontal="center" vertical="center"/>
    </xf>
    <xf numFmtId="0" fontId="81" fillId="6" borderId="321" xfId="0" applyFont="1" applyFill="1" applyBorder="1" applyAlignment="1">
      <alignment horizontal="left" vertical="center" wrapText="1"/>
    </xf>
    <xf numFmtId="9" fontId="41" fillId="6" borderId="343" xfId="0" applyNumberFormat="1" applyFont="1" applyFill="1" applyBorder="1" applyAlignment="1">
      <alignment horizontal="center" vertical="center"/>
    </xf>
    <xf numFmtId="9" fontId="41" fillId="6" borderId="344" xfId="0" applyNumberFormat="1" applyFont="1" applyFill="1" applyBorder="1" applyAlignment="1">
      <alignment horizontal="center" vertical="center"/>
    </xf>
    <xf numFmtId="9" fontId="41" fillId="6" borderId="345" xfId="0" applyNumberFormat="1" applyFont="1" applyFill="1" applyBorder="1" applyAlignment="1">
      <alignment horizontal="center" vertical="center"/>
    </xf>
    <xf numFmtId="3" fontId="0" fillId="41" borderId="21" xfId="11" applyFont="1">
      <alignment horizontal="right" vertical="center"/>
      <protection locked="0"/>
    </xf>
    <xf numFmtId="3" fontId="0" fillId="41" borderId="327" xfId="11" applyFont="1" applyBorder="1">
      <alignment horizontal="right" vertical="center"/>
      <protection locked="0"/>
    </xf>
    <xf numFmtId="3" fontId="0" fillId="41" borderId="330" xfId="11" applyFont="1" applyBorder="1">
      <alignment horizontal="right" vertical="center"/>
      <protection locked="0"/>
    </xf>
    <xf numFmtId="0" fontId="79" fillId="6" borderId="35" xfId="145" applyFill="1" applyBorder="1">
      <alignment horizontal="center" vertical="center"/>
    </xf>
    <xf numFmtId="0" fontId="0" fillId="6" borderId="32" xfId="0" applyFont="1" applyFill="1" applyBorder="1" applyAlignment="1" applyProtection="1">
      <alignment horizontal="left" vertical="center"/>
    </xf>
    <xf numFmtId="0" fontId="69" fillId="6" borderId="29" xfId="0" applyFont="1" applyFill="1" applyBorder="1">
      <alignment vertical="center"/>
    </xf>
    <xf numFmtId="0" fontId="0" fillId="6" borderId="201" xfId="0" applyFont="1" applyFill="1" applyBorder="1" applyAlignment="1" applyProtection="1">
      <alignment horizontal="left" vertical="center"/>
    </xf>
    <xf numFmtId="0" fontId="69" fillId="6" borderId="266" xfId="0" applyFont="1" applyFill="1" applyBorder="1">
      <alignment vertical="center"/>
    </xf>
    <xf numFmtId="0" fontId="69" fillId="13" borderId="266" xfId="3" applyFont="1" applyBorder="1">
      <alignment horizontal="center" vertical="center"/>
    </xf>
    <xf numFmtId="0" fontId="69" fillId="13" borderId="28" xfId="3" applyFont="1" applyBorder="1">
      <alignment horizontal="center" vertical="center"/>
    </xf>
    <xf numFmtId="0" fontId="69" fillId="13" borderId="201" xfId="3" applyFont="1" applyBorder="1">
      <alignment horizontal="center" vertical="center"/>
    </xf>
    <xf numFmtId="0" fontId="69" fillId="13" borderId="34" xfId="3" applyFont="1" applyBorder="1">
      <alignment horizontal="center" vertical="center"/>
    </xf>
    <xf numFmtId="0" fontId="23" fillId="41" borderId="29" xfId="18" applyFont="1" applyBorder="1" applyAlignment="1" applyProtection="1">
      <alignment horizontal="center" vertical="center" wrapText="1"/>
      <protection locked="0"/>
    </xf>
    <xf numFmtId="0" fontId="0" fillId="6" borderId="37" xfId="0" applyFont="1" applyFill="1" applyBorder="1" applyAlignment="1" applyProtection="1">
      <alignment horizontal="left" vertical="center" wrapText="1"/>
    </xf>
    <xf numFmtId="0" fontId="30" fillId="6" borderId="119" xfId="116" applyFont="1" applyFill="1" applyBorder="1" applyAlignment="1" applyProtection="1">
      <alignment horizontal="left" vertical="center"/>
    </xf>
    <xf numFmtId="0" fontId="23" fillId="6" borderId="28" xfId="0" applyFont="1" applyFill="1" applyBorder="1" applyAlignment="1" applyProtection="1">
      <alignment horizontal="left" vertical="center" wrapText="1" indent="1"/>
    </xf>
    <xf numFmtId="0" fontId="23" fillId="6" borderId="28" xfId="0" applyFont="1" applyFill="1" applyBorder="1" applyAlignment="1" applyProtection="1">
      <alignment horizontal="left" vertical="center" wrapText="1" indent="2"/>
    </xf>
    <xf numFmtId="0" fontId="21" fillId="6" borderId="1" xfId="29" applyFont="1" applyFill="1" applyBorder="1" applyAlignment="1">
      <alignment horizontal="left" vertical="center"/>
    </xf>
    <xf numFmtId="0" fontId="21" fillId="6" borderId="326" xfId="4" applyFont="1" applyFill="1" applyBorder="1" applyAlignment="1"/>
    <xf numFmtId="0" fontId="22" fillId="6" borderId="326" xfId="4" applyFont="1" applyFill="1" applyBorder="1" applyAlignment="1"/>
    <xf numFmtId="0" fontId="23" fillId="6" borderId="326" xfId="0" applyFont="1" applyFill="1" applyBorder="1">
      <alignment vertical="center"/>
    </xf>
    <xf numFmtId="0" fontId="30" fillId="6" borderId="276" xfId="116" applyFont="1" applyFill="1" applyBorder="1" applyAlignment="1" applyProtection="1">
      <alignment horizontal="left"/>
    </xf>
    <xf numFmtId="0" fontId="23" fillId="6" borderId="325" xfId="0" applyFont="1" applyFill="1" applyBorder="1" applyAlignment="1" applyProtection="1">
      <alignment horizontal="left"/>
    </xf>
    <xf numFmtId="0" fontId="23" fillId="6" borderId="325" xfId="0" applyFont="1" applyFill="1" applyBorder="1" applyAlignment="1" applyProtection="1"/>
    <xf numFmtId="172" fontId="23" fillId="41" borderId="266" xfId="10" applyFont="1" applyBorder="1" applyAlignment="1" applyProtection="1">
      <alignment vertical="center"/>
      <protection locked="0"/>
    </xf>
    <xf numFmtId="0" fontId="23" fillId="13" borderId="268" xfId="0" applyFont="1" applyFill="1" applyBorder="1" applyAlignment="1">
      <alignment vertical="center"/>
    </xf>
    <xf numFmtId="0" fontId="23" fillId="6" borderId="211" xfId="0" applyFont="1" applyFill="1" applyBorder="1" applyAlignment="1">
      <alignment vertical="top"/>
    </xf>
    <xf numFmtId="0" fontId="23" fillId="6" borderId="326" xfId="0" applyFont="1" applyFill="1" applyBorder="1" applyAlignment="1" applyProtection="1">
      <alignment horizontal="center" vertical="center"/>
    </xf>
    <xf numFmtId="0" fontId="23" fillId="13" borderId="201" xfId="0" applyFont="1" applyFill="1" applyBorder="1" applyAlignment="1">
      <alignment vertical="center"/>
    </xf>
    <xf numFmtId="0" fontId="23" fillId="41" borderId="198" xfId="18" applyFont="1" applyBorder="1" applyAlignment="1" applyProtection="1">
      <alignment horizontal="center" vertical="center" wrapText="1"/>
      <protection locked="0"/>
    </xf>
    <xf numFmtId="0" fontId="23" fillId="6" borderId="119" xfId="0" applyFont="1" applyFill="1" applyBorder="1" applyAlignment="1" applyProtection="1">
      <alignment horizontal="left" vertical="center" indent="1"/>
    </xf>
    <xf numFmtId="0" fontId="25" fillId="6" borderId="264" xfId="0" applyFont="1" applyFill="1" applyBorder="1" applyAlignment="1" applyProtection="1">
      <alignment horizontal="center" wrapText="1"/>
    </xf>
    <xf numFmtId="0" fontId="23" fillId="6" borderId="326" xfId="0" applyFont="1" applyFill="1" applyBorder="1" applyAlignment="1" applyProtection="1">
      <alignment horizontal="left" vertical="center"/>
    </xf>
    <xf numFmtId="3" fontId="23" fillId="41" borderId="326" xfId="11" applyFont="1" applyBorder="1" applyAlignment="1">
      <alignment horizontal="right" vertical="center"/>
      <protection locked="0"/>
    </xf>
    <xf numFmtId="0" fontId="25" fillId="6" borderId="119" xfId="0" applyFont="1" applyFill="1" applyBorder="1" applyAlignment="1" applyProtection="1">
      <alignment vertical="center"/>
    </xf>
    <xf numFmtId="0" fontId="23" fillId="6" borderId="279" xfId="0" applyFont="1" applyFill="1" applyBorder="1" applyAlignment="1">
      <alignment vertical="center"/>
    </xf>
    <xf numFmtId="0" fontId="25" fillId="6" borderId="327" xfId="0" applyFont="1" applyFill="1" applyBorder="1" applyAlignment="1" applyProtection="1">
      <alignment horizontal="center" wrapText="1"/>
    </xf>
    <xf numFmtId="3" fontId="23" fillId="6" borderId="201" xfId="30" applyFont="1" applyFill="1" applyBorder="1" applyAlignment="1">
      <alignment horizontal="right" vertical="center"/>
    </xf>
    <xf numFmtId="0" fontId="25" fillId="6" borderId="302" xfId="0" applyFont="1" applyFill="1" applyBorder="1" applyAlignment="1" applyProtection="1">
      <alignment vertical="center"/>
    </xf>
    <xf numFmtId="0" fontId="23" fillId="6" borderId="325" xfId="0" applyFont="1" applyFill="1" applyBorder="1" applyAlignment="1" applyProtection="1">
      <alignment vertical="center"/>
    </xf>
    <xf numFmtId="0" fontId="25" fillId="6" borderId="326" xfId="0" applyFont="1" applyFill="1" applyBorder="1" applyAlignment="1" applyProtection="1">
      <alignment horizontal="left" vertical="center"/>
    </xf>
    <xf numFmtId="0" fontId="25" fillId="6" borderId="326" xfId="0" applyFont="1" applyFill="1" applyBorder="1" applyAlignment="1" applyProtection="1">
      <alignment horizontal="center" vertical="center"/>
    </xf>
    <xf numFmtId="0" fontId="23" fillId="6" borderId="302" xfId="0" applyFont="1" applyFill="1" applyBorder="1" applyAlignment="1">
      <alignment vertical="center"/>
    </xf>
    <xf numFmtId="0" fontId="25" fillId="6" borderId="0" xfId="0" applyFont="1" applyFill="1" applyBorder="1" applyAlignment="1" applyProtection="1">
      <alignment horizontal="center" wrapText="1"/>
    </xf>
    <xf numFmtId="3" fontId="23" fillId="6" borderId="0" xfId="3" applyNumberFormat="1" applyFont="1" applyFill="1" applyBorder="1">
      <alignment horizontal="center" vertical="center"/>
    </xf>
    <xf numFmtId="0" fontId="89" fillId="6" borderId="0" xfId="0" applyFont="1" applyFill="1" applyBorder="1" applyAlignment="1" applyProtection="1">
      <alignment vertical="center"/>
    </xf>
    <xf numFmtId="0" fontId="79" fillId="58" borderId="34" xfId="145" applyBorder="1" applyAlignment="1">
      <alignment horizontal="center" vertical="center"/>
    </xf>
    <xf numFmtId="0" fontId="79" fillId="58" borderId="28" xfId="145" applyBorder="1" applyAlignment="1">
      <alignment horizontal="center" vertical="center"/>
    </xf>
    <xf numFmtId="0" fontId="79" fillId="58" borderId="32" xfId="145" applyBorder="1" applyAlignment="1">
      <alignment horizontal="center" vertical="center"/>
    </xf>
    <xf numFmtId="0" fontId="79" fillId="58" borderId="29" xfId="145" applyBorder="1" applyAlignment="1">
      <alignment horizontal="center" vertical="center"/>
    </xf>
    <xf numFmtId="0" fontId="25" fillId="6" borderId="268" xfId="0" applyFont="1" applyFill="1" applyBorder="1" applyAlignment="1">
      <alignment horizontal="center" vertical="center"/>
    </xf>
    <xf numFmtId="0" fontId="25" fillId="6" borderId="247" xfId="0" applyFont="1" applyFill="1" applyBorder="1" applyAlignment="1">
      <alignment horizontal="center" vertical="center"/>
    </xf>
    <xf numFmtId="0" fontId="25" fillId="6" borderId="274" xfId="0" applyFont="1" applyFill="1" applyBorder="1" applyAlignment="1">
      <alignment horizontal="center" vertical="center"/>
    </xf>
    <xf numFmtId="0" fontId="25" fillId="6" borderId="135" xfId="0" applyFont="1" applyFill="1" applyBorder="1" applyAlignment="1">
      <alignment horizontal="center" vertical="center"/>
    </xf>
    <xf numFmtId="0" fontId="25" fillId="6" borderId="262" xfId="0" applyFont="1" applyFill="1" applyBorder="1" applyAlignment="1">
      <alignment horizontal="center" vertical="center" wrapText="1"/>
    </xf>
    <xf numFmtId="0" fontId="25" fillId="6" borderId="263" xfId="0" applyFont="1" applyFill="1" applyBorder="1" applyAlignment="1">
      <alignment horizontal="center" vertical="center" wrapText="1"/>
    </xf>
    <xf numFmtId="0" fontId="0" fillId="6" borderId="247" xfId="0" applyFont="1" applyBorder="1" applyAlignment="1" applyProtection="1">
      <alignment horizontal="center" vertical="center" wrapText="1"/>
    </xf>
    <xf numFmtId="0" fontId="0" fillId="6" borderId="198" xfId="0" applyFont="1" applyBorder="1" applyAlignment="1" applyProtection="1">
      <alignment horizontal="center" vertical="center" wrapText="1"/>
    </xf>
    <xf numFmtId="0" fontId="79" fillId="58" borderId="265" xfId="145" applyBorder="1" applyAlignment="1">
      <alignment horizontal="center" vertical="center"/>
    </xf>
    <xf numFmtId="0" fontId="79" fillId="58" borderId="266" xfId="145" applyBorder="1" applyAlignment="1">
      <alignment horizontal="center" vertical="center"/>
    </xf>
    <xf numFmtId="0" fontId="79" fillId="58" borderId="26" xfId="145" applyBorder="1" applyAlignment="1">
      <alignment horizontal="center" vertical="center"/>
    </xf>
    <xf numFmtId="0" fontId="25" fillId="6" borderId="264" xfId="0" applyFont="1" applyFill="1" applyBorder="1" applyAlignment="1">
      <alignment horizontal="center" vertical="center" wrapText="1"/>
    </xf>
    <xf numFmtId="0" fontId="0" fillId="6" borderId="135" xfId="0" applyFont="1" applyBorder="1" applyAlignment="1" applyProtection="1">
      <alignment horizontal="center" vertical="center" wrapText="1"/>
    </xf>
    <xf numFmtId="0" fontId="79" fillId="58" borderId="267" xfId="145" applyBorder="1" applyAlignment="1">
      <alignment horizontal="center" vertical="center"/>
    </xf>
    <xf numFmtId="0" fontId="79" fillId="58" borderId="27" xfId="145" applyBorder="1" applyAlignment="1">
      <alignment horizontal="center" vertical="center"/>
    </xf>
    <xf numFmtId="0" fontId="23" fillId="41" borderId="29" xfId="18" applyFont="1" applyBorder="1" applyAlignment="1" applyProtection="1">
      <alignment horizontal="center" vertical="center" wrapText="1"/>
      <protection locked="0"/>
    </xf>
    <xf numFmtId="0" fontId="88" fillId="61" borderId="0" xfId="0" applyNumberFormat="1" applyFont="1" applyFill="1" applyBorder="1" applyAlignment="1">
      <alignment horizontal="center" vertical="center" wrapText="1"/>
    </xf>
    <xf numFmtId="0" fontId="51" fillId="6" borderId="264" xfId="0" applyFont="1" applyBorder="1" applyAlignment="1">
      <alignment horizontal="center" vertical="center" wrapText="1"/>
    </xf>
    <xf numFmtId="0" fontId="51" fillId="6" borderId="261" xfId="0" applyFont="1" applyBorder="1" applyAlignment="1">
      <alignment horizontal="center" vertical="center" wrapText="1"/>
    </xf>
    <xf numFmtId="0" fontId="51" fillId="6" borderId="262" xfId="0" applyFont="1" applyBorder="1" applyAlignment="1">
      <alignment horizontal="center" vertical="center" wrapText="1"/>
    </xf>
    <xf numFmtId="0" fontId="51" fillId="51" borderId="268" xfId="0" applyFont="1" applyFill="1" applyBorder="1" applyAlignment="1">
      <alignment horizontal="center" vertical="center"/>
    </xf>
    <xf numFmtId="0" fontId="51" fillId="51" borderId="70" xfId="0" applyFont="1" applyFill="1" applyBorder="1" applyAlignment="1">
      <alignment horizontal="center" vertical="center"/>
    </xf>
    <xf numFmtId="0" fontId="51" fillId="51" borderId="274" xfId="0" applyFont="1" applyFill="1" applyBorder="1" applyAlignment="1">
      <alignment horizontal="center" vertical="center"/>
    </xf>
    <xf numFmtId="0" fontId="51" fillId="51" borderId="247" xfId="0" applyFont="1" applyFill="1" applyBorder="1" applyAlignment="1">
      <alignment horizontal="center" vertical="center"/>
    </xf>
    <xf numFmtId="0" fontId="51" fillId="51" borderId="198" xfId="0" applyFont="1" applyFill="1" applyBorder="1" applyAlignment="1">
      <alignment horizontal="center" vertical="center"/>
    </xf>
    <xf numFmtId="0" fontId="51" fillId="51" borderId="135" xfId="0" applyFont="1" applyFill="1" applyBorder="1" applyAlignment="1">
      <alignment horizontal="center" vertical="center"/>
    </xf>
    <xf numFmtId="0" fontId="51" fillId="51" borderId="262" xfId="0" applyFont="1" applyFill="1" applyBorder="1" applyAlignment="1">
      <alignment horizontal="center" vertical="center"/>
    </xf>
    <xf numFmtId="0" fontId="51" fillId="51" borderId="263" xfId="0" applyFont="1" applyFill="1" applyBorder="1" applyAlignment="1">
      <alignment horizontal="center" vertical="center"/>
    </xf>
    <xf numFmtId="0" fontId="51" fillId="51" borderId="264" xfId="0" applyFont="1" applyFill="1" applyBorder="1" applyAlignment="1">
      <alignment horizontal="center" vertical="center"/>
    </xf>
    <xf numFmtId="0" fontId="51" fillId="6" borderId="262" xfId="0" applyFont="1" applyBorder="1" applyAlignment="1">
      <alignment horizontal="center" wrapText="1"/>
    </xf>
    <xf numFmtId="0" fontId="51" fillId="6" borderId="264" xfId="0" applyFont="1" applyBorder="1" applyAlignment="1">
      <alignment horizontal="center" wrapText="1"/>
    </xf>
    <xf numFmtId="0" fontId="51" fillId="56" borderId="261" xfId="0" applyFont="1" applyFill="1" applyBorder="1" applyAlignment="1">
      <alignment horizontal="center" vertical="center"/>
    </xf>
    <xf numFmtId="0" fontId="51" fillId="56" borderId="262" xfId="0" applyFont="1" applyFill="1" applyBorder="1" applyAlignment="1">
      <alignment horizontal="center" vertical="center"/>
    </xf>
    <xf numFmtId="0" fontId="51" fillId="41" borderId="261" xfId="0" applyFont="1" applyFill="1" applyBorder="1" applyAlignment="1">
      <alignment horizontal="center" vertical="center"/>
    </xf>
    <xf numFmtId="0" fontId="51" fillId="41" borderId="262" xfId="0" applyFont="1" applyFill="1" applyBorder="1" applyAlignment="1">
      <alignment horizontal="center" vertical="center"/>
    </xf>
    <xf numFmtId="0" fontId="51" fillId="6" borderId="326" xfId="5" applyFont="1" applyBorder="1" applyAlignment="1">
      <alignment horizontal="center" vertical="center" wrapText="1"/>
    </xf>
    <xf numFmtId="0" fontId="51" fillId="6" borderId="264" xfId="5" applyFont="1" applyBorder="1" applyAlignment="1">
      <alignment horizontal="center" vertical="center" wrapText="1"/>
    </xf>
    <xf numFmtId="0" fontId="24" fillId="6" borderId="325"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131" xfId="0" applyFont="1" applyFill="1" applyBorder="1" applyAlignment="1">
      <alignment horizontal="center" vertical="center"/>
    </xf>
    <xf numFmtId="0" fontId="51" fillId="53" borderId="264" xfId="0" applyFont="1" applyFill="1" applyBorder="1" applyAlignment="1">
      <alignment horizontal="center" vertical="center"/>
    </xf>
    <xf numFmtId="0" fontId="51" fillId="53" borderId="327" xfId="0" applyFont="1" applyFill="1" applyBorder="1" applyAlignment="1">
      <alignment horizontal="center" vertical="center"/>
    </xf>
    <xf numFmtId="0" fontId="51" fillId="54" borderId="268" xfId="0" applyFont="1" applyFill="1" applyBorder="1" applyAlignment="1">
      <alignment horizontal="center" vertical="center"/>
    </xf>
    <xf numFmtId="0" fontId="51" fillId="54" borderId="325" xfId="0" applyFont="1" applyFill="1" applyBorder="1" applyAlignment="1">
      <alignment horizontal="center" vertical="center"/>
    </xf>
    <xf numFmtId="0" fontId="51" fillId="54" borderId="247" xfId="0" applyFont="1" applyFill="1" applyBorder="1" applyAlignment="1">
      <alignment horizontal="center" vertical="center"/>
    </xf>
    <xf numFmtId="0" fontId="51" fillId="54" borderId="131" xfId="0" applyFont="1" applyFill="1" applyBorder="1" applyAlignment="1">
      <alignment horizontal="center" vertical="center"/>
    </xf>
    <xf numFmtId="0" fontId="51" fillId="56" borderId="263" xfId="0" applyFont="1" applyFill="1" applyBorder="1" applyAlignment="1">
      <alignment horizontal="center" vertical="center"/>
    </xf>
    <xf numFmtId="0" fontId="51" fillId="56" borderId="264" xfId="0" applyFont="1" applyFill="1" applyBorder="1" applyAlignment="1">
      <alignment horizontal="center" vertical="center"/>
    </xf>
    <xf numFmtId="0" fontId="51" fillId="6" borderId="327" xfId="0" applyFont="1" applyBorder="1" applyAlignment="1">
      <alignment horizontal="center" wrapText="1"/>
    </xf>
    <xf numFmtId="0" fontId="51" fillId="6" borderId="261" xfId="0" applyFont="1" applyBorder="1" applyAlignment="1">
      <alignment horizontal="center" wrapText="1"/>
    </xf>
    <xf numFmtId="0" fontId="24" fillId="6" borderId="272" xfId="0" applyFont="1" applyFill="1" applyBorder="1" applyAlignment="1">
      <alignment horizontal="center" vertical="center"/>
    </xf>
    <xf numFmtId="0" fontId="24" fillId="6" borderId="198" xfId="0" applyFont="1" applyFill="1" applyBorder="1" applyAlignment="1">
      <alignment horizontal="center" vertical="center"/>
    </xf>
    <xf numFmtId="0" fontId="51" fillId="53" borderId="261" xfId="0" applyFont="1" applyFill="1" applyBorder="1" applyAlignment="1">
      <alignment horizontal="center" vertical="center"/>
    </xf>
    <xf numFmtId="0" fontId="51" fillId="6" borderId="264" xfId="5" applyFont="1" applyBorder="1">
      <alignment horizontal="center" wrapText="1"/>
    </xf>
    <xf numFmtId="0" fontId="51" fillId="6" borderId="261" xfId="5" applyFont="1" applyBorder="1">
      <alignment horizontal="center" wrapText="1"/>
    </xf>
    <xf numFmtId="0" fontId="51" fillId="54" borderId="272" xfId="0" applyFont="1" applyFill="1" applyBorder="1" applyAlignment="1">
      <alignment horizontal="center" vertical="center"/>
    </xf>
    <xf numFmtId="0" fontId="51" fillId="54" borderId="198" xfId="0" applyFont="1" applyFill="1" applyBorder="1" applyAlignment="1">
      <alignment horizontal="center" vertical="center"/>
    </xf>
    <xf numFmtId="0" fontId="51" fillId="53" borderId="274" xfId="0" applyFont="1" applyFill="1" applyBorder="1" applyAlignment="1">
      <alignment horizontal="center" vertical="center" wrapText="1"/>
    </xf>
    <xf numFmtId="0" fontId="51" fillId="53" borderId="275" xfId="0" applyFont="1" applyFill="1" applyBorder="1" applyAlignment="1">
      <alignment horizontal="center" vertical="center" wrapText="1"/>
    </xf>
    <xf numFmtId="0" fontId="51" fillId="53" borderId="135" xfId="0" applyFont="1" applyFill="1" applyBorder="1" applyAlignment="1">
      <alignment horizontal="center" vertical="center" wrapText="1"/>
    </xf>
    <xf numFmtId="0" fontId="51" fillId="53" borderId="220" xfId="0" applyFont="1" applyFill="1" applyBorder="1" applyAlignment="1">
      <alignment horizontal="center" vertical="center" wrapText="1"/>
    </xf>
    <xf numFmtId="0" fontId="51" fillId="51" borderId="261" xfId="0" applyFont="1" applyFill="1" applyBorder="1" applyAlignment="1">
      <alignment horizontal="center" vertical="center"/>
    </xf>
    <xf numFmtId="0" fontId="51" fillId="54" borderId="275" xfId="0" applyFont="1" applyFill="1" applyBorder="1" applyAlignment="1">
      <alignment horizontal="center" vertical="center"/>
    </xf>
    <xf numFmtId="0" fontId="51" fillId="54" borderId="220" xfId="0" applyFont="1" applyFill="1" applyBorder="1" applyAlignment="1">
      <alignment horizontal="center" vertical="center"/>
    </xf>
    <xf numFmtId="0" fontId="51" fillId="51" borderId="275" xfId="0" applyFont="1" applyFill="1" applyBorder="1" applyAlignment="1">
      <alignment horizontal="center" vertical="center"/>
    </xf>
    <xf numFmtId="0" fontId="51" fillId="51" borderId="220" xfId="0" applyFont="1" applyFill="1" applyBorder="1" applyAlignment="1">
      <alignment horizontal="center" vertical="center"/>
    </xf>
    <xf numFmtId="0" fontId="51" fillId="41" borderId="264" xfId="0" applyFont="1" applyFill="1" applyBorder="1" applyAlignment="1">
      <alignment horizontal="center" vertical="center"/>
    </xf>
    <xf numFmtId="0" fontId="51" fillId="2" borderId="264" xfId="0" applyFont="1" applyFill="1" applyBorder="1" applyAlignment="1">
      <alignment horizontal="center" vertical="center"/>
    </xf>
    <xf numFmtId="0" fontId="51" fillId="2" borderId="261" xfId="0" applyFont="1" applyFill="1" applyBorder="1" applyAlignment="1">
      <alignment horizontal="center" vertical="center"/>
    </xf>
    <xf numFmtId="0" fontId="51" fillId="2" borderId="261" xfId="0" applyFont="1" applyFill="1" applyBorder="1" applyAlignment="1">
      <alignment horizontal="center" vertical="center" wrapText="1"/>
    </xf>
    <xf numFmtId="0" fontId="51" fillId="2" borderId="262" xfId="0" applyFont="1" applyFill="1" applyBorder="1" applyAlignment="1">
      <alignment horizontal="center" vertical="center" wrapText="1"/>
    </xf>
    <xf numFmtId="0" fontId="25" fillId="6" borderId="264" xfId="0" applyFont="1" applyBorder="1" applyAlignment="1">
      <alignment horizontal="center" vertical="center" wrapText="1"/>
    </xf>
    <xf numFmtId="0" fontId="25" fillId="6" borderId="261" xfId="0" applyFont="1" applyBorder="1" applyAlignment="1">
      <alignment horizontal="center" vertical="center" wrapText="1"/>
    </xf>
    <xf numFmtId="0" fontId="25" fillId="6" borderId="262" xfId="0" applyFont="1" applyBorder="1" applyAlignment="1">
      <alignment horizontal="center" vertical="center" wrapText="1"/>
    </xf>
    <xf numFmtId="0" fontId="25" fillId="6" borderId="263" xfId="0" applyFont="1" applyBorder="1" applyAlignment="1">
      <alignment horizontal="left" vertical="center"/>
    </xf>
    <xf numFmtId="0" fontId="25" fillId="6" borderId="266" xfId="0" applyFont="1" applyFill="1" applyBorder="1" applyAlignment="1">
      <alignment horizontal="left" vertical="center"/>
    </xf>
    <xf numFmtId="0" fontId="25" fillId="6" borderId="37" xfId="0" applyFont="1" applyFill="1" applyBorder="1" applyAlignment="1">
      <alignment horizontal="left" vertical="center"/>
    </xf>
    <xf numFmtId="0" fontId="25" fillId="6" borderId="266" xfId="0" applyFont="1" applyFill="1" applyBorder="1" applyAlignment="1" applyProtection="1">
      <alignment horizontal="center" vertical="center"/>
    </xf>
    <xf numFmtId="0" fontId="25" fillId="6" borderId="29" xfId="0" applyFont="1" applyFill="1" applyBorder="1" applyAlignment="1" applyProtection="1">
      <alignment horizontal="center" vertical="center"/>
    </xf>
    <xf numFmtId="0" fontId="25" fillId="6" borderId="263" xfId="5" applyFont="1" applyBorder="1">
      <alignment horizontal="center" wrapText="1"/>
    </xf>
    <xf numFmtId="0" fontId="0" fillId="6" borderId="266"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xf>
    <xf numFmtId="0" fontId="30" fillId="6" borderId="12" xfId="114" applyFont="1" applyFill="1" applyBorder="1" applyAlignment="1">
      <alignment horizontal="left" vertical="center" wrapText="1"/>
    </xf>
    <xf numFmtId="0" fontId="30"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5" fillId="6" borderId="0" xfId="0" applyFont="1" applyFill="1" applyBorder="1" applyAlignment="1" applyProtection="1">
      <alignment horizontal="center" wrapText="1"/>
    </xf>
    <xf numFmtId="0" fontId="30" fillId="6" borderId="119" xfId="116" applyFill="1" applyBorder="1" applyAlignment="1" applyProtection="1">
      <alignment horizontal="left" vertical="top"/>
    </xf>
    <xf numFmtId="0" fontId="30" fillId="6" borderId="0" xfId="116" applyFill="1" applyBorder="1" applyAlignment="1" applyProtection="1">
      <alignment horizontal="left" vertical="top"/>
    </xf>
    <xf numFmtId="0" fontId="25" fillId="6" borderId="0" xfId="116" applyFont="1" applyFill="1" applyBorder="1" applyAlignment="1">
      <alignment horizontal="left" vertical="center" wrapText="1"/>
    </xf>
    <xf numFmtId="0" fontId="30" fillId="6" borderId="119" xfId="116" applyFill="1" applyBorder="1" applyAlignment="1">
      <alignment horizontal="left" vertical="center" wrapText="1"/>
    </xf>
    <xf numFmtId="0" fontId="30" fillId="6" borderId="0" xfId="116" applyFill="1" applyBorder="1" applyAlignment="1">
      <alignment horizontal="left" vertical="center" wrapText="1"/>
    </xf>
    <xf numFmtId="0" fontId="25" fillId="6" borderId="137" xfId="0" applyFont="1" applyFill="1" applyBorder="1" applyAlignment="1">
      <alignment horizontal="center" wrapText="1"/>
    </xf>
    <xf numFmtId="0" fontId="25" fillId="6" borderId="0" xfId="0" applyFont="1" applyFill="1" applyBorder="1" applyAlignment="1">
      <alignment horizontal="center" wrapText="1"/>
    </xf>
    <xf numFmtId="0" fontId="25" fillId="6" borderId="198" xfId="0" applyFont="1" applyFill="1" applyBorder="1" applyAlignment="1">
      <alignment horizontal="center" wrapText="1"/>
    </xf>
    <xf numFmtId="0" fontId="25" fillId="6" borderId="259" xfId="0" applyFont="1" applyFill="1" applyBorder="1" applyAlignment="1">
      <alignment horizontal="center" vertical="center" wrapText="1"/>
    </xf>
    <xf numFmtId="0" fontId="25" fillId="6" borderId="260" xfId="0" applyFont="1" applyFill="1" applyBorder="1" applyAlignment="1">
      <alignment horizontal="center" vertical="center" wrapText="1"/>
    </xf>
    <xf numFmtId="0" fontId="25" fillId="6" borderId="263"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3" fillId="6" borderId="0" xfId="3" applyFont="1" applyFill="1" applyBorder="1" applyAlignment="1" applyProtection="1">
      <alignment horizontal="left" vertical="center" wrapText="1"/>
    </xf>
    <xf numFmtId="0" fontId="25" fillId="6" borderId="146" xfId="0" applyFont="1" applyFill="1" applyBorder="1" applyAlignment="1">
      <alignment horizontal="center" vertical="center" wrapText="1"/>
    </xf>
    <xf numFmtId="0" fontId="25" fillId="6" borderId="218" xfId="0" applyFont="1" applyFill="1" applyBorder="1" applyAlignment="1">
      <alignment horizontal="center" vertical="center" wrapText="1"/>
    </xf>
    <xf numFmtId="0" fontId="25" fillId="6" borderId="140" xfId="0" applyFont="1" applyFill="1" applyBorder="1" applyAlignment="1">
      <alignment horizontal="center" vertical="center" wrapText="1"/>
    </xf>
    <xf numFmtId="0" fontId="25" fillId="6" borderId="219" xfId="0" applyFont="1" applyFill="1" applyBorder="1" applyAlignment="1">
      <alignment horizontal="center" vertical="center" wrapText="1"/>
    </xf>
    <xf numFmtId="0" fontId="25" fillId="6" borderId="137" xfId="0" applyFont="1" applyFill="1" applyBorder="1" applyAlignment="1">
      <alignment horizontal="center" vertical="center" wrapText="1"/>
    </xf>
    <xf numFmtId="0" fontId="25" fillId="6" borderId="198" xfId="0" applyFont="1" applyFill="1" applyBorder="1" applyAlignment="1">
      <alignment horizontal="center" vertical="center" wrapText="1"/>
    </xf>
    <xf numFmtId="0" fontId="25" fillId="6" borderId="81" xfId="0" applyFont="1" applyFill="1" applyBorder="1" applyAlignment="1">
      <alignment horizontal="center" vertical="center" wrapText="1"/>
    </xf>
    <xf numFmtId="0" fontId="25" fillId="6" borderId="135" xfId="0" applyFont="1" applyFill="1" applyBorder="1" applyAlignment="1">
      <alignment horizontal="center" vertical="center" wrapText="1"/>
    </xf>
    <xf numFmtId="0" fontId="25" fillId="6" borderId="151" xfId="0" applyFont="1" applyFill="1" applyBorder="1" applyAlignment="1">
      <alignment horizontal="center" vertical="center" wrapText="1"/>
    </xf>
    <xf numFmtId="0" fontId="25" fillId="6" borderId="138" xfId="0" applyFont="1" applyFill="1" applyBorder="1" applyAlignment="1">
      <alignment horizontal="center" vertical="center" wrapText="1"/>
    </xf>
    <xf numFmtId="0" fontId="25" fillId="6" borderId="0" xfId="0" applyFont="1" applyFill="1" applyBorder="1" applyAlignment="1">
      <alignment horizontal="center" vertical="center" wrapText="1"/>
    </xf>
    <xf numFmtId="0" fontId="25" fillId="6" borderId="326" xfId="0" applyFont="1" applyFill="1" applyBorder="1" applyAlignment="1">
      <alignment horizontal="center" wrapText="1"/>
    </xf>
    <xf numFmtId="0" fontId="23" fillId="13" borderId="34" xfId="3" applyFont="1" applyBorder="1">
      <alignment horizontal="center" vertical="center"/>
    </xf>
    <xf numFmtId="0" fontId="23" fillId="13" borderId="28" xfId="3" applyFont="1" applyBorder="1">
      <alignment horizontal="center" vertical="center"/>
    </xf>
    <xf numFmtId="0" fontId="23" fillId="13" borderId="32" xfId="3" applyFont="1" applyBorder="1">
      <alignment horizontal="center" vertical="center"/>
    </xf>
    <xf numFmtId="0" fontId="23" fillId="13" borderId="29" xfId="3" applyFont="1" applyBorder="1">
      <alignment horizontal="center" vertical="center"/>
    </xf>
    <xf numFmtId="0" fontId="23" fillId="41" borderId="265" xfId="18" applyFont="1" applyBorder="1" applyAlignment="1">
      <alignment horizontal="center" vertical="center" wrapText="1"/>
      <protection locked="0"/>
    </xf>
    <xf numFmtId="0" fontId="23" fillId="41" borderId="266" xfId="18" applyFont="1" applyBorder="1" applyAlignment="1">
      <alignment horizontal="center" vertical="center" wrapText="1"/>
      <protection locked="0"/>
    </xf>
    <xf numFmtId="0" fontId="23" fillId="41" borderId="34" xfId="18" applyFont="1" applyBorder="1" applyAlignment="1">
      <alignment horizontal="center" vertical="center" wrapText="1"/>
      <protection locked="0"/>
    </xf>
    <xf numFmtId="0" fontId="23" fillId="41" borderId="28" xfId="18" applyFont="1" applyBorder="1" applyAlignment="1">
      <alignment horizontal="center" vertical="center" wrapText="1"/>
      <protection locked="0"/>
    </xf>
    <xf numFmtId="0" fontId="25" fillId="13" borderId="140" xfId="3" applyFont="1" applyBorder="1">
      <alignment horizontal="center" vertical="center"/>
    </xf>
    <xf numFmtId="0" fontId="25" fillId="13" borderId="263" xfId="3" applyFont="1" applyBorder="1">
      <alignment horizontal="center" vertical="center"/>
    </xf>
    <xf numFmtId="0" fontId="23" fillId="13" borderId="265" xfId="3" applyFont="1" applyBorder="1">
      <alignment horizontal="center" vertical="center"/>
    </xf>
    <xf numFmtId="0" fontId="23" fillId="13" borderId="266" xfId="3" applyFont="1" applyBorder="1">
      <alignment horizontal="center" vertical="center"/>
    </xf>
    <xf numFmtId="0" fontId="0" fillId="6" borderId="45" xfId="0" applyFont="1" applyFill="1" applyBorder="1" applyAlignment="1" applyProtection="1">
      <alignment horizontal="left" vertical="center" wrapText="1"/>
    </xf>
    <xf numFmtId="0" fontId="25" fillId="6" borderId="272" xfId="0" applyFont="1" applyFill="1" applyBorder="1" applyAlignment="1">
      <alignment horizontal="center" vertical="top" wrapText="1"/>
    </xf>
    <xf numFmtId="0" fontId="25" fillId="6" borderId="198" xfId="0" applyFont="1" applyFill="1" applyBorder="1" applyAlignment="1">
      <alignment horizontal="center" vertical="top" wrapText="1"/>
    </xf>
    <xf numFmtId="0" fontId="25" fillId="6" borderId="274" xfId="0" applyFont="1" applyFill="1" applyBorder="1" applyAlignment="1" applyProtection="1">
      <alignment horizontal="center" vertical="center" wrapText="1"/>
    </xf>
    <xf numFmtId="0" fontId="25" fillId="6" borderId="135" xfId="0" applyFont="1" applyFill="1" applyBorder="1" applyAlignment="1" applyProtection="1">
      <alignment horizontal="center" vertical="center" wrapText="1"/>
    </xf>
    <xf numFmtId="0" fontId="26" fillId="2" borderId="28" xfId="83" applyFont="1" applyFill="1" applyBorder="1" applyAlignment="1">
      <alignment horizontal="left" vertical="center" wrapText="1"/>
    </xf>
    <xf numFmtId="0" fontId="26" fillId="2" borderId="26" xfId="83" applyFont="1" applyFill="1" applyBorder="1" applyAlignment="1">
      <alignment horizontal="left" vertical="center" wrapText="1"/>
    </xf>
    <xf numFmtId="0" fontId="26" fillId="2" borderId="29" xfId="83" applyFont="1" applyFill="1" applyBorder="1" applyAlignment="1">
      <alignment horizontal="left" vertical="center" wrapText="1"/>
    </xf>
    <xf numFmtId="0" fontId="26" fillId="2" borderId="27" xfId="83" applyFont="1" applyFill="1" applyBorder="1" applyAlignment="1">
      <alignment horizontal="left" vertical="center" wrapText="1"/>
    </xf>
    <xf numFmtId="0" fontId="0" fillId="6" borderId="263" xfId="0" applyFont="1" applyFill="1" applyBorder="1" applyAlignment="1" applyProtection="1">
      <alignment horizontal="left" vertical="center" wrapText="1"/>
    </xf>
    <xf numFmtId="0" fontId="26" fillId="2" borderId="266" xfId="83" applyFont="1" applyFill="1" applyBorder="1" applyAlignment="1">
      <alignment horizontal="left" vertical="center" wrapText="1"/>
    </xf>
    <xf numFmtId="0" fontId="26" fillId="2" borderId="267" xfId="83" applyFont="1" applyFill="1" applyBorder="1" applyAlignment="1">
      <alignment horizontal="left" vertical="center" wrapText="1"/>
    </xf>
    <xf numFmtId="0" fontId="0" fillId="6" borderId="37" xfId="0" applyFont="1" applyFill="1" applyBorder="1" applyAlignment="1" applyProtection="1">
      <alignment horizontal="left" vertical="center" wrapText="1"/>
    </xf>
    <xf numFmtId="0" fontId="25" fillId="6" borderId="261" xfId="0" applyFont="1" applyFill="1" applyBorder="1" applyAlignment="1">
      <alignment horizontal="center" vertical="center" wrapText="1"/>
    </xf>
    <xf numFmtId="0" fontId="26" fillId="6" borderId="263" xfId="83" applyFont="1" applyFill="1" applyBorder="1" applyAlignment="1">
      <alignment horizontal="center" vertical="center" wrapText="1"/>
    </xf>
    <xf numFmtId="0" fontId="25" fillId="6" borderId="268" xfId="0" applyFont="1" applyFill="1" applyBorder="1" applyAlignment="1" applyProtection="1">
      <alignment horizontal="center" vertical="center" wrapText="1"/>
    </xf>
    <xf numFmtId="0" fontId="25" fillId="6" borderId="247" xfId="0" applyFont="1" applyFill="1" applyBorder="1" applyAlignment="1" applyProtection="1">
      <alignment horizontal="center" vertical="center" wrapText="1"/>
    </xf>
    <xf numFmtId="0" fontId="25" fillId="6" borderId="275" xfId="0" applyFont="1" applyFill="1" applyBorder="1" applyAlignment="1" applyProtection="1">
      <alignment horizontal="center" vertical="center" wrapText="1"/>
    </xf>
    <xf numFmtId="0" fontId="25" fillId="6" borderId="220" xfId="0" applyFont="1" applyFill="1" applyBorder="1" applyAlignment="1" applyProtection="1">
      <alignment horizontal="center" vertical="center" wrapText="1"/>
    </xf>
    <xf numFmtId="0" fontId="26" fillId="6" borderId="267" xfId="83" applyFont="1" applyFill="1" applyBorder="1" applyAlignment="1">
      <alignment horizontal="left" vertical="center" wrapText="1"/>
    </xf>
    <xf numFmtId="0" fontId="26" fillId="6" borderId="269" xfId="83" applyFont="1" applyFill="1" applyBorder="1" applyAlignment="1">
      <alignment horizontal="left" vertical="center" wrapText="1"/>
    </xf>
    <xf numFmtId="0" fontId="26" fillId="6" borderId="23" xfId="83" applyFont="1" applyFill="1" applyBorder="1" applyAlignment="1">
      <alignment horizontal="left" vertical="center" wrapText="1"/>
    </xf>
    <xf numFmtId="0" fontId="26" fillId="6" borderId="26" xfId="83" applyFont="1" applyFill="1" applyBorder="1" applyAlignment="1">
      <alignment horizontal="left" vertical="center" wrapText="1"/>
    </xf>
    <xf numFmtId="0" fontId="26" fillId="6" borderId="21" xfId="83" applyFont="1" applyFill="1" applyBorder="1" applyAlignment="1">
      <alignment horizontal="left" vertical="center" wrapText="1"/>
    </xf>
    <xf numFmtId="0" fontId="26" fillId="6" borderId="27" xfId="83" applyFont="1" applyFill="1" applyBorder="1" applyAlignment="1">
      <alignment horizontal="left" vertical="center" wrapText="1"/>
    </xf>
    <xf numFmtId="0" fontId="26" fillId="6" borderId="22" xfId="83" applyFont="1" applyFill="1" applyBorder="1" applyAlignment="1">
      <alignment horizontal="left" vertical="center" wrapText="1"/>
    </xf>
    <xf numFmtId="0" fontId="23" fillId="6" borderId="274"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135" xfId="0" applyFont="1" applyFill="1" applyBorder="1" applyAlignment="1">
      <alignment horizontal="center" vertical="center"/>
    </xf>
    <xf numFmtId="0" fontId="23" fillId="6" borderId="34" xfId="0" applyFont="1" applyFill="1" applyBorder="1" applyAlignment="1">
      <alignment horizontal="left" vertical="top" wrapText="1" indent="5"/>
    </xf>
    <xf numFmtId="0" fontId="23" fillId="6" borderId="28" xfId="0" applyFont="1" applyFill="1" applyBorder="1" applyAlignment="1">
      <alignment horizontal="left" vertical="top" wrapText="1" indent="5"/>
    </xf>
    <xf numFmtId="49" fontId="23" fillId="41" borderId="34" xfId="19" applyFont="1" applyBorder="1" applyAlignment="1">
      <alignment horizontal="center" vertical="center"/>
      <protection locked="0"/>
    </xf>
    <xf numFmtId="49" fontId="23" fillId="41" borderId="28" xfId="19" applyFont="1" applyBorder="1" applyAlignment="1">
      <alignment horizontal="center" vertical="center"/>
      <protection locked="0"/>
    </xf>
    <xf numFmtId="49" fontId="23" fillId="41" borderId="32" xfId="19" applyFont="1" applyBorder="1" applyAlignment="1">
      <alignment horizontal="center" vertical="center"/>
      <protection locked="0"/>
    </xf>
    <xf numFmtId="49" fontId="23" fillId="41" borderId="29" xfId="19" applyFont="1" applyBorder="1" applyAlignment="1">
      <alignment horizontal="center" vertical="center"/>
      <protection locked="0"/>
    </xf>
    <xf numFmtId="0" fontId="24" fillId="6" borderId="262" xfId="0" applyFont="1" applyFill="1" applyBorder="1" applyAlignment="1">
      <alignment horizontal="center" vertical="center"/>
    </xf>
    <xf numFmtId="0" fontId="24" fillId="6" borderId="263" xfId="0" applyFont="1" applyFill="1" applyBorder="1" applyAlignment="1">
      <alignment horizontal="center" vertical="center"/>
    </xf>
    <xf numFmtId="0" fontId="25" fillId="6" borderId="274" xfId="5" applyFont="1" applyFill="1" applyBorder="1" applyAlignment="1">
      <alignment horizontal="center" vertical="center" wrapText="1"/>
    </xf>
    <xf numFmtId="0" fontId="25" fillId="6" borderId="135" xfId="5" applyFont="1" applyFill="1" applyBorder="1" applyAlignment="1">
      <alignment horizontal="center" vertical="center" wrapText="1"/>
    </xf>
    <xf numFmtId="49" fontId="23" fillId="41" borderId="265" xfId="19" applyFont="1" applyBorder="1" applyAlignment="1">
      <alignment horizontal="center" vertical="center"/>
      <protection locked="0"/>
    </xf>
    <xf numFmtId="49" fontId="23" fillId="41" borderId="266" xfId="19" applyFont="1" applyBorder="1" applyAlignment="1">
      <alignment horizontal="center" vertical="center"/>
      <protection locked="0"/>
    </xf>
    <xf numFmtId="0" fontId="23" fillId="41" borderId="32" xfId="18" applyFont="1" applyBorder="1" applyAlignment="1">
      <alignment horizontal="center" vertical="center" wrapText="1"/>
      <protection locked="0"/>
    </xf>
    <xf numFmtId="0" fontId="23" fillId="41" borderId="29" xfId="18" applyFont="1" applyBorder="1" applyAlignment="1">
      <alignment horizontal="center" vertical="center" wrapText="1"/>
      <protection locked="0"/>
    </xf>
    <xf numFmtId="0" fontId="26" fillId="6" borderId="32" xfId="83" applyFont="1" applyFill="1" applyBorder="1" applyAlignment="1">
      <alignment horizontal="left" vertical="center"/>
    </xf>
    <xf numFmtId="0" fontId="26" fillId="6" borderId="29" xfId="83" applyFont="1" applyFill="1" applyBorder="1" applyAlignment="1">
      <alignment horizontal="left" vertical="center"/>
    </xf>
    <xf numFmtId="0" fontId="0" fillId="6" borderId="262" xfId="0" applyFont="1" applyFill="1" applyBorder="1" applyAlignment="1" applyProtection="1">
      <alignment horizontal="center" vertical="center"/>
    </xf>
    <xf numFmtId="0" fontId="0" fillId="6" borderId="263" xfId="0" applyFont="1" applyFill="1" applyBorder="1" applyAlignment="1" applyProtection="1">
      <alignment horizontal="center" vertical="center"/>
    </xf>
    <xf numFmtId="0" fontId="25" fillId="6" borderId="262" xfId="5" applyFont="1" applyFill="1" applyBorder="1" applyAlignment="1">
      <alignment horizontal="center" vertical="center" wrapText="1"/>
    </xf>
    <xf numFmtId="0" fontId="25" fillId="6" borderId="263" xfId="5" applyFont="1" applyFill="1" applyBorder="1" applyAlignment="1">
      <alignment horizontal="center" vertical="center" wrapText="1"/>
    </xf>
    <xf numFmtId="0" fontId="23" fillId="2" borderId="263" xfId="0" applyFont="1" applyFill="1" applyBorder="1" applyAlignment="1" applyProtection="1">
      <alignment horizontal="center" vertical="center"/>
    </xf>
    <xf numFmtId="0" fontId="25" fillId="2" borderId="275" xfId="5" applyFont="1" applyFill="1" applyBorder="1" applyAlignment="1" applyProtection="1">
      <alignment horizontal="center" vertical="center" wrapText="1"/>
    </xf>
    <xf numFmtId="0" fontId="25" fillId="2" borderId="220" xfId="5" applyFont="1" applyFill="1" applyBorder="1" applyAlignment="1" applyProtection="1">
      <alignment horizontal="center" vertical="center" wrapText="1"/>
    </xf>
    <xf numFmtId="0" fontId="34" fillId="2" borderId="0" xfId="0" applyFont="1" applyFill="1" applyBorder="1" applyAlignment="1" applyProtection="1">
      <alignment vertical="center" wrapText="1"/>
    </xf>
    <xf numFmtId="0" fontId="34" fillId="2" borderId="0" xfId="0" applyFont="1" applyFill="1" applyBorder="1" applyAlignment="1">
      <alignment vertical="center"/>
    </xf>
    <xf numFmtId="0" fontId="25" fillId="2" borderId="294" xfId="0" applyFont="1" applyFill="1" applyBorder="1" applyAlignment="1" applyProtection="1">
      <alignment horizontal="center" vertical="center"/>
    </xf>
    <xf numFmtId="0" fontId="25" fillId="2" borderId="261" xfId="0" applyFont="1" applyFill="1" applyBorder="1" applyAlignment="1" applyProtection="1">
      <alignment horizontal="center" vertical="center"/>
    </xf>
    <xf numFmtId="0" fontId="25" fillId="2" borderId="295" xfId="0" applyFont="1" applyFill="1" applyBorder="1" applyAlignment="1" applyProtection="1">
      <alignment horizontal="center" vertical="center"/>
    </xf>
    <xf numFmtId="0" fontId="25" fillId="2" borderId="263" xfId="0" applyFont="1" applyFill="1" applyBorder="1" applyAlignment="1" applyProtection="1">
      <alignment horizontal="center" vertical="center"/>
    </xf>
    <xf numFmtId="0" fontId="23" fillId="2" borderId="70" xfId="0" applyFont="1" applyFill="1" applyBorder="1" applyAlignment="1" applyProtection="1">
      <alignment horizontal="center" vertical="center"/>
    </xf>
    <xf numFmtId="0" fontId="23" fillId="2" borderId="127" xfId="0" applyFont="1" applyFill="1" applyBorder="1" applyAlignment="1" applyProtection="1">
      <alignment horizontal="center" vertical="center"/>
    </xf>
    <xf numFmtId="0" fontId="25" fillId="6" borderId="262" xfId="5" applyFont="1" applyBorder="1" applyAlignment="1">
      <alignment horizontal="center" wrapText="1"/>
    </xf>
    <xf numFmtId="0" fontId="25" fillId="6" borderId="263" xfId="5" applyFont="1" applyBorder="1" applyAlignment="1">
      <alignment horizontal="center" wrapText="1"/>
    </xf>
    <xf numFmtId="0" fontId="30" fillId="2" borderId="276" xfId="116" applyFill="1" applyBorder="1" applyAlignment="1" applyProtection="1">
      <alignment horizontal="left" wrapText="1"/>
    </xf>
    <xf numFmtId="0" fontId="30" fillId="2" borderId="70" xfId="116" applyFill="1" applyBorder="1" applyAlignment="1" applyProtection="1">
      <alignment horizontal="left" wrapText="1"/>
    </xf>
    <xf numFmtId="0" fontId="23" fillId="2" borderId="274" xfId="0" applyFont="1" applyFill="1" applyBorder="1" applyAlignment="1" applyProtection="1">
      <alignment horizontal="center" vertical="center"/>
    </xf>
    <xf numFmtId="0" fontId="23" fillId="2" borderId="73" xfId="0" applyFont="1" applyFill="1" applyBorder="1" applyAlignment="1" applyProtection="1">
      <alignment horizontal="center" vertical="center"/>
    </xf>
    <xf numFmtId="0" fontId="25" fillId="2" borderId="262" xfId="0" applyFont="1" applyFill="1" applyBorder="1" applyAlignment="1" applyProtection="1">
      <alignment horizontal="center" vertical="center"/>
    </xf>
    <xf numFmtId="0" fontId="25" fillId="6" borderId="275" xfId="5" applyFont="1" applyBorder="1" applyAlignment="1">
      <alignment horizontal="center" wrapText="1"/>
    </xf>
    <xf numFmtId="0" fontId="25" fillId="6" borderId="220" xfId="5" applyFont="1" applyBorder="1" applyAlignment="1">
      <alignment horizontal="center" wrapText="1"/>
    </xf>
    <xf numFmtId="0" fontId="25" fillId="6" borderId="268" xfId="5" applyFont="1" applyBorder="1" applyAlignment="1">
      <alignment horizontal="center" wrapText="1"/>
    </xf>
    <xf numFmtId="0" fontId="25" fillId="6" borderId="247" xfId="5" applyFont="1" applyBorder="1" applyAlignment="1">
      <alignment horizontal="center" wrapText="1"/>
    </xf>
    <xf numFmtId="0" fontId="25" fillId="2" borderId="268" xfId="0" applyFont="1" applyFill="1" applyBorder="1" applyAlignment="1" applyProtection="1">
      <alignment horizontal="center" vertical="center" wrapText="1"/>
    </xf>
    <xf numFmtId="0" fontId="25" fillId="2" borderId="70" xfId="0" applyFont="1" applyFill="1" applyBorder="1" applyAlignment="1" applyProtection="1">
      <alignment horizontal="center" vertical="center" wrapText="1"/>
    </xf>
    <xf numFmtId="0" fontId="25" fillId="2" borderId="247"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0" fillId="2" borderId="266" xfId="0" applyFont="1" applyFill="1" applyBorder="1" applyAlignment="1" applyProtection="1">
      <alignment horizontal="left" vertical="center" wrapText="1"/>
    </xf>
    <xf numFmtId="0" fontId="23" fillId="2" borderId="28" xfId="0" applyFont="1" applyFill="1" applyBorder="1" applyAlignment="1" applyProtection="1">
      <alignment horizontal="left" vertical="center" wrapText="1"/>
    </xf>
    <xf numFmtId="0" fontId="0" fillId="2" borderId="28" xfId="0" applyFont="1" applyFill="1" applyBorder="1" applyAlignment="1" applyProtection="1">
      <alignment horizontal="left" vertical="center" wrapText="1"/>
    </xf>
    <xf numFmtId="0" fontId="25" fillId="2" borderId="28" xfId="0" applyFont="1" applyFill="1" applyBorder="1" applyAlignment="1" applyProtection="1">
      <alignment horizontal="left" vertical="top" wrapText="1"/>
    </xf>
    <xf numFmtId="0" fontId="23" fillId="2" borderId="28" xfId="0" applyFont="1" applyFill="1" applyBorder="1" applyAlignment="1" applyProtection="1">
      <alignment horizontal="left" vertical="top" wrapText="1"/>
    </xf>
    <xf numFmtId="0" fontId="25" fillId="6" borderId="43" xfId="5" applyFont="1" applyBorder="1" applyAlignment="1">
      <alignment horizontal="center" wrapText="1"/>
    </xf>
    <xf numFmtId="0" fontId="25" fillId="2" borderId="275" xfId="0" applyFont="1" applyFill="1" applyBorder="1" applyAlignment="1" applyProtection="1">
      <alignment horizontal="center" vertical="center"/>
    </xf>
    <xf numFmtId="0" fontId="23" fillId="2" borderId="261" xfId="0" applyFont="1" applyFill="1" applyBorder="1" applyAlignment="1" applyProtection="1">
      <alignment horizontal="center" vertical="center"/>
    </xf>
    <xf numFmtId="0" fontId="23" fillId="2" borderId="261" xfId="0" applyFont="1" applyFill="1" applyBorder="1" applyAlignment="1" applyProtection="1">
      <alignment horizontal="center" vertical="center" wrapText="1"/>
    </xf>
    <xf numFmtId="0" fontId="23" fillId="6" borderId="275" xfId="5" applyFont="1" applyBorder="1" applyAlignment="1">
      <alignment horizontal="center" wrapText="1"/>
    </xf>
    <xf numFmtId="0" fontId="23" fillId="6" borderId="43" xfId="5" applyFont="1" applyBorder="1" applyAlignment="1">
      <alignment horizontal="center" wrapText="1"/>
    </xf>
    <xf numFmtId="0" fontId="23" fillId="6" borderId="220" xfId="5" applyFont="1" applyBorder="1" applyAlignment="1">
      <alignment horizontal="center" wrapText="1"/>
    </xf>
    <xf numFmtId="0" fontId="25" fillId="6" borderId="274" xfId="5" applyFont="1" applyBorder="1" applyAlignment="1">
      <alignment horizontal="center" wrapText="1"/>
    </xf>
    <xf numFmtId="0" fontId="25" fillId="6" borderId="49" xfId="5" applyFont="1" applyBorder="1" applyAlignment="1">
      <alignment horizontal="center" wrapText="1"/>
    </xf>
    <xf numFmtId="0" fontId="25" fillId="6" borderId="73" xfId="5" applyFont="1" applyBorder="1" applyAlignment="1">
      <alignment horizontal="center" wrapText="1"/>
    </xf>
    <xf numFmtId="0" fontId="25" fillId="6" borderId="70" xfId="5" applyFont="1" applyBorder="1" applyAlignment="1">
      <alignment horizontal="center" wrapText="1"/>
    </xf>
    <xf numFmtId="0" fontId="25" fillId="6" borderId="0" xfId="5" applyFont="1" applyBorder="1" applyAlignment="1">
      <alignment horizontal="center" wrapText="1"/>
    </xf>
    <xf numFmtId="0" fontId="25" fillId="6" borderId="127" xfId="5" applyFont="1" applyBorder="1" applyAlignment="1">
      <alignment horizontal="center" wrapText="1"/>
    </xf>
    <xf numFmtId="0" fontId="74" fillId="6" borderId="268" xfId="0" applyFont="1" applyBorder="1" applyAlignment="1">
      <alignment horizontal="center" vertical="center" wrapText="1"/>
    </xf>
    <xf numFmtId="0" fontId="74" fillId="6" borderId="274" xfId="0" applyFont="1" applyBorder="1" applyAlignment="1">
      <alignment horizontal="center" vertical="center" wrapText="1"/>
    </xf>
    <xf numFmtId="0" fontId="74" fillId="6" borderId="247" xfId="0" applyFont="1" applyBorder="1" applyAlignment="1">
      <alignment horizontal="center" vertical="center" wrapText="1"/>
    </xf>
    <xf numFmtId="0" fontId="74" fillId="6" borderId="135" xfId="0" applyFont="1" applyBorder="1" applyAlignment="1">
      <alignment horizontal="center" vertical="center" wrapText="1"/>
    </xf>
    <xf numFmtId="0" fontId="39" fillId="41" borderId="330" xfId="0" applyFont="1" applyFill="1" applyBorder="1" applyAlignment="1">
      <alignment horizontal="center" vertical="center" wrapText="1"/>
    </xf>
    <xf numFmtId="0" fontId="39" fillId="41" borderId="264" xfId="0" applyFont="1" applyFill="1" applyBorder="1" applyAlignment="1">
      <alignment horizontal="center" vertical="center" wrapText="1"/>
    </xf>
    <xf numFmtId="0" fontId="25" fillId="6" borderId="330" xfId="0" applyFont="1" applyBorder="1" applyAlignment="1">
      <alignment horizontal="center" vertical="center" wrapText="1"/>
    </xf>
    <xf numFmtId="0" fontId="25" fillId="6" borderId="326" xfId="0" applyFont="1" applyBorder="1" applyAlignment="1">
      <alignment horizontal="center" vertical="center" wrapText="1"/>
    </xf>
    <xf numFmtId="0" fontId="25" fillId="6" borderId="268" xfId="0" applyFont="1" applyBorder="1" applyAlignment="1">
      <alignment horizontal="center" vertical="center" wrapText="1"/>
    </xf>
    <xf numFmtId="0" fontId="25" fillId="6" borderId="247" xfId="0" applyFont="1" applyBorder="1" applyAlignment="1">
      <alignment horizontal="center" vertical="center" wrapText="1"/>
    </xf>
    <xf numFmtId="0" fontId="25" fillId="6" borderId="330" xfId="0" applyFont="1" applyFill="1" applyBorder="1" applyAlignment="1" applyProtection="1">
      <alignment horizontal="center" vertical="center" wrapText="1"/>
    </xf>
    <xf numFmtId="0" fontId="25" fillId="6" borderId="264" xfId="0" applyFont="1" applyFill="1" applyBorder="1" applyAlignment="1" applyProtection="1">
      <alignment horizontal="center" vertical="center" wrapText="1"/>
    </xf>
    <xf numFmtId="0" fontId="39" fillId="54" borderId="330" xfId="0" applyFont="1" applyFill="1" applyBorder="1" applyAlignment="1">
      <alignment horizontal="center" vertical="center" wrapText="1"/>
    </xf>
    <xf numFmtId="0" fontId="39" fillId="54" borderId="326" xfId="0" applyFont="1" applyFill="1" applyBorder="1" applyAlignment="1">
      <alignment horizontal="center" vertical="center" wrapText="1"/>
    </xf>
    <xf numFmtId="0" fontId="25" fillId="51" borderId="330" xfId="0" applyFont="1" applyFill="1" applyBorder="1" applyAlignment="1">
      <alignment horizontal="center" vertical="center" wrapText="1"/>
    </xf>
    <xf numFmtId="0" fontId="25" fillId="51" borderId="326" xfId="0" applyFont="1" applyFill="1" applyBorder="1" applyAlignment="1">
      <alignment horizontal="center" vertical="center" wrapText="1"/>
    </xf>
    <xf numFmtId="0" fontId="25" fillId="51" borderId="264" xfId="0" applyFont="1" applyFill="1" applyBorder="1" applyAlignment="1">
      <alignment horizontal="center" vertical="center" wrapText="1"/>
    </xf>
    <xf numFmtId="0" fontId="25" fillId="6" borderId="275" xfId="0" applyFont="1" applyBorder="1" applyAlignment="1">
      <alignment horizontal="center" vertical="center" wrapText="1"/>
    </xf>
    <xf numFmtId="0" fontId="25" fillId="6" borderId="220" xfId="0" applyFont="1" applyBorder="1" applyAlignment="1">
      <alignment horizontal="center" vertical="center" wrapText="1"/>
    </xf>
    <xf numFmtId="0" fontId="39" fillId="6" borderId="330" xfId="0" applyFont="1" applyBorder="1" applyAlignment="1">
      <alignment horizontal="center" vertical="center" wrapText="1"/>
    </xf>
    <xf numFmtId="0" fontId="39" fillId="6" borderId="326" xfId="0" applyFont="1" applyBorder="1" applyAlignment="1">
      <alignment horizontal="center" vertical="center" wrapText="1"/>
    </xf>
    <xf numFmtId="0" fontId="39" fillId="6" borderId="264" xfId="0" applyFont="1" applyBorder="1" applyAlignment="1">
      <alignment horizontal="center" vertical="center" wrapText="1"/>
    </xf>
    <xf numFmtId="0" fontId="25" fillId="6" borderId="43" xfId="0" applyFont="1" applyBorder="1" applyAlignment="1">
      <alignment horizontal="center" vertical="center" wrapText="1"/>
    </xf>
    <xf numFmtId="0" fontId="26" fillId="0" borderId="275" xfId="83" applyFont="1" applyFill="1" applyBorder="1" applyAlignment="1">
      <alignment horizontal="center" vertical="center" wrapText="1"/>
    </xf>
    <xf numFmtId="0" fontId="26" fillId="0" borderId="43" xfId="83" applyFont="1" applyFill="1" applyBorder="1" applyAlignment="1">
      <alignment horizontal="center" vertical="center" wrapText="1"/>
    </xf>
    <xf numFmtId="0" fontId="26" fillId="0" borderId="220" xfId="83" applyFont="1" applyFill="1" applyBorder="1" applyAlignment="1">
      <alignment horizontal="center" vertical="center" wrapText="1"/>
    </xf>
    <xf numFmtId="0" fontId="64" fillId="53" borderId="264" xfId="0" applyFont="1" applyFill="1" applyBorder="1" applyAlignment="1">
      <alignment horizontal="center"/>
    </xf>
    <xf numFmtId="0" fontId="64" fillId="53" borderId="327" xfId="0" applyFont="1" applyFill="1" applyBorder="1" applyAlignment="1">
      <alignment horizontal="center"/>
    </xf>
    <xf numFmtId="0" fontId="64" fillId="53" borderId="330" xfId="0" applyFont="1" applyFill="1" applyBorder="1" applyAlignment="1">
      <alignment horizontal="center"/>
    </xf>
    <xf numFmtId="0" fontId="25" fillId="6" borderId="44" xfId="0" applyFont="1" applyFill="1" applyBorder="1" applyAlignment="1" applyProtection="1">
      <alignment horizontal="center" vertical="center" wrapText="1"/>
    </xf>
    <xf numFmtId="0" fontId="39" fillId="6" borderId="275" xfId="0" applyFont="1" applyBorder="1" applyAlignment="1">
      <alignment horizontal="center" vertical="center"/>
    </xf>
    <xf numFmtId="0" fontId="25" fillId="6" borderId="327" xfId="0" applyFont="1" applyBorder="1" applyAlignment="1">
      <alignment horizontal="center" vertical="center" wrapText="1"/>
    </xf>
    <xf numFmtId="0" fontId="25" fillId="6" borderId="327" xfId="0" applyFont="1" applyBorder="1" applyAlignment="1">
      <alignment horizontal="center" vertical="center"/>
    </xf>
    <xf numFmtId="0" fontId="25" fillId="6" borderId="43" xfId="0" applyFont="1" applyFill="1" applyBorder="1" applyAlignment="1" applyProtection="1">
      <alignment horizontal="center" vertical="center" wrapText="1"/>
    </xf>
    <xf numFmtId="0" fontId="39" fillId="6" borderId="274" xfId="0" applyFont="1" applyBorder="1" applyAlignment="1">
      <alignment horizontal="center" vertical="center"/>
    </xf>
    <xf numFmtId="0" fontId="39" fillId="6" borderId="264" xfId="0" applyFont="1" applyBorder="1" applyAlignment="1">
      <alignment horizontal="center" vertical="center"/>
    </xf>
    <xf numFmtId="0" fontId="39" fillId="6" borderId="327" xfId="0" applyFont="1" applyBorder="1" applyAlignment="1">
      <alignment horizontal="center" vertical="center"/>
    </xf>
    <xf numFmtId="0" fontId="25" fillId="6" borderId="326" xfId="0" applyFont="1" applyFill="1" applyBorder="1" applyAlignment="1">
      <alignment horizontal="center" vertical="center" wrapText="1"/>
    </xf>
    <xf numFmtId="0" fontId="39" fillId="6" borderId="0" xfId="0" applyFont="1" applyBorder="1" applyAlignment="1">
      <alignment horizontal="center" vertical="center" wrapText="1"/>
    </xf>
    <xf numFmtId="0" fontId="39" fillId="6" borderId="49" xfId="0" applyFont="1" applyBorder="1" applyAlignment="1">
      <alignment horizontal="center" vertical="center" wrapText="1"/>
    </xf>
    <xf numFmtId="0" fontId="39" fillId="6" borderId="327" xfId="0" applyFont="1" applyBorder="1" applyAlignment="1">
      <alignment horizontal="center" vertical="center" wrapText="1"/>
    </xf>
    <xf numFmtId="0" fontId="25" fillId="53" borderId="330" xfId="0" applyFont="1" applyFill="1" applyBorder="1" applyAlignment="1">
      <alignment horizontal="center" vertical="center" wrapText="1"/>
    </xf>
    <xf numFmtId="0" fontId="25" fillId="53" borderId="326" xfId="0" applyFont="1" applyFill="1" applyBorder="1" applyAlignment="1">
      <alignment horizontal="center" vertical="center" wrapText="1"/>
    </xf>
    <xf numFmtId="0" fontId="25" fillId="53" borderId="264" xfId="0" applyFont="1" applyFill="1" applyBorder="1" applyAlignment="1">
      <alignment horizontal="center" vertical="center" wrapText="1"/>
    </xf>
    <xf numFmtId="0" fontId="39" fillId="6" borderId="330" xfId="0" applyFont="1" applyFill="1" applyBorder="1" applyAlignment="1">
      <alignment horizontal="center" vertical="center"/>
    </xf>
    <xf numFmtId="0" fontId="39" fillId="6" borderId="264" xfId="0" applyFont="1" applyFill="1" applyBorder="1" applyAlignment="1">
      <alignment horizontal="center" vertical="center"/>
    </xf>
    <xf numFmtId="0" fontId="25" fillId="6" borderId="131" xfId="0" applyFont="1" applyBorder="1" applyAlignment="1">
      <alignment horizontal="center" vertical="center" wrapText="1"/>
    </xf>
    <xf numFmtId="0" fontId="25" fillId="6" borderId="135" xfId="0" applyFont="1" applyBorder="1" applyAlignment="1">
      <alignment horizontal="center" vertical="center" wrapText="1"/>
    </xf>
    <xf numFmtId="0" fontId="25" fillId="6" borderId="330" xfId="0" applyFont="1" applyBorder="1" applyAlignment="1">
      <alignment horizontal="center" vertical="center"/>
    </xf>
    <xf numFmtId="0" fontId="25" fillId="6" borderId="326" xfId="0" applyFont="1" applyBorder="1" applyAlignment="1">
      <alignment horizontal="center" vertical="center"/>
    </xf>
    <xf numFmtId="0" fontId="25" fillId="6" borderId="264" xfId="0" applyFont="1" applyBorder="1" applyAlignment="1">
      <alignment horizontal="center" vertical="center"/>
    </xf>
    <xf numFmtId="0" fontId="25" fillId="6" borderId="326" xfId="0" applyFont="1" applyFill="1" applyBorder="1" applyAlignment="1" applyProtection="1">
      <alignment horizontal="center" vertical="center" wrapText="1"/>
    </xf>
    <xf numFmtId="0" fontId="39" fillId="6" borderId="330" xfId="0" applyFont="1" applyBorder="1" applyAlignment="1">
      <alignment horizontal="center" wrapText="1"/>
    </xf>
    <xf numFmtId="0" fontId="39" fillId="6" borderId="326" xfId="0" applyFont="1" applyBorder="1" applyAlignment="1">
      <alignment horizontal="center" wrapText="1"/>
    </xf>
    <xf numFmtId="0" fontId="64" fillId="41" borderId="330" xfId="0" applyFont="1" applyFill="1" applyBorder="1" applyAlignment="1">
      <alignment horizontal="center" vertical="center" wrapText="1"/>
    </xf>
    <xf numFmtId="0" fontId="64" fillId="41" borderId="326" xfId="0" applyFont="1" applyFill="1" applyBorder="1" applyAlignment="1">
      <alignment horizontal="center" vertical="center" wrapText="1"/>
    </xf>
    <xf numFmtId="0" fontId="64" fillId="41" borderId="264" xfId="0" applyFont="1" applyFill="1" applyBorder="1" applyAlignment="1">
      <alignment horizontal="center" vertical="center" wrapText="1"/>
    </xf>
    <xf numFmtId="0" fontId="64" fillId="54" borderId="330" xfId="0" applyFont="1" applyFill="1" applyBorder="1" applyAlignment="1">
      <alignment horizontal="center" vertical="center" wrapText="1"/>
    </xf>
    <xf numFmtId="0" fontId="64" fillId="54" borderId="326" xfId="0" applyFont="1" applyFill="1" applyBorder="1" applyAlignment="1">
      <alignment horizontal="center" vertical="center" wrapText="1"/>
    </xf>
    <xf numFmtId="0" fontId="27" fillId="0" borderId="268" xfId="0" applyFont="1" applyFill="1" applyBorder="1" applyAlignment="1">
      <alignment horizontal="center" vertical="center"/>
    </xf>
    <xf numFmtId="0" fontId="27" fillId="0" borderId="325" xfId="0" applyFont="1" applyFill="1" applyBorder="1" applyAlignment="1">
      <alignment horizontal="center" vertical="center"/>
    </xf>
    <xf numFmtId="0" fontId="27" fillId="0" borderId="247" xfId="0" applyFont="1" applyFill="1" applyBorder="1" applyAlignment="1">
      <alignment horizontal="center" vertical="center"/>
    </xf>
    <xf numFmtId="0" fontId="27" fillId="0" borderId="131" xfId="0" applyFont="1" applyFill="1" applyBorder="1" applyAlignment="1">
      <alignment horizontal="center" vertical="center"/>
    </xf>
    <xf numFmtId="0" fontId="25" fillId="6" borderId="325" xfId="0" applyFont="1" applyFill="1" applyBorder="1" applyAlignment="1" applyProtection="1">
      <alignment horizontal="center" vertical="center" wrapText="1"/>
    </xf>
    <xf numFmtId="0" fontId="25" fillId="6" borderId="131" xfId="0" applyFont="1" applyFill="1" applyBorder="1" applyAlignment="1" applyProtection="1">
      <alignment horizontal="center" vertical="center" wrapText="1"/>
    </xf>
    <xf numFmtId="0" fontId="25" fillId="6" borderId="325" xfId="0" applyFont="1" applyBorder="1" applyAlignment="1">
      <alignment horizontal="center" vertical="center" wrapText="1"/>
    </xf>
    <xf numFmtId="0" fontId="25" fillId="6" borderId="274" xfId="0" applyFont="1" applyBorder="1" applyAlignment="1">
      <alignment horizontal="center" vertical="center" wrapText="1"/>
    </xf>
    <xf numFmtId="0" fontId="39" fillId="6" borderId="326" xfId="0" applyFont="1" applyBorder="1" applyAlignment="1">
      <alignment horizontal="center" vertical="center"/>
    </xf>
    <xf numFmtId="0" fontId="39" fillId="6" borderId="330" xfId="0" applyFont="1" applyBorder="1" applyAlignment="1">
      <alignment horizontal="center" vertical="center"/>
    </xf>
    <xf numFmtId="0" fontId="25" fillId="6" borderId="327" xfId="0" applyFont="1" applyFill="1" applyBorder="1" applyAlignment="1" applyProtection="1">
      <alignment horizontal="center" vertical="center" wrapText="1"/>
    </xf>
    <xf numFmtId="0" fontId="64" fillId="51" borderId="326" xfId="0" applyFont="1" applyFill="1" applyBorder="1" applyAlignment="1">
      <alignment horizontal="center" vertical="center" wrapText="1"/>
    </xf>
    <xf numFmtId="0" fontId="64" fillId="51" borderId="264" xfId="0" applyFont="1" applyFill="1" applyBorder="1" applyAlignment="1">
      <alignment horizontal="center" vertical="center" wrapText="1"/>
    </xf>
    <xf numFmtId="0" fontId="25" fillId="6" borderId="49" xfId="0" applyFont="1" applyBorder="1" applyAlignment="1">
      <alignment horizontal="center" vertical="center" wrapText="1"/>
    </xf>
    <xf numFmtId="0" fontId="25" fillId="0" borderId="275" xfId="0" applyFont="1" applyFill="1" applyBorder="1" applyAlignment="1" applyProtection="1">
      <alignment horizontal="center" vertical="center" wrapText="1"/>
    </xf>
    <xf numFmtId="0" fontId="25" fillId="0" borderId="43" xfId="0" applyFont="1" applyFill="1" applyBorder="1" applyAlignment="1" applyProtection="1">
      <alignment horizontal="center" vertical="center" wrapText="1"/>
    </xf>
    <xf numFmtId="0" fontId="64" fillId="6" borderId="325" xfId="0" applyFont="1" applyFill="1" applyBorder="1" applyAlignment="1">
      <alignment horizontal="center" vertical="center" wrapText="1"/>
    </xf>
    <xf numFmtId="0" fontId="64" fillId="6" borderId="0" xfId="0" applyFont="1" applyFill="1" applyBorder="1" applyAlignment="1">
      <alignment horizontal="center" vertical="center" wrapText="1"/>
    </xf>
    <xf numFmtId="0" fontId="64" fillId="6" borderId="131" xfId="0" applyFont="1" applyFill="1" applyBorder="1" applyAlignment="1">
      <alignment horizontal="center" vertical="center" wrapText="1"/>
    </xf>
    <xf numFmtId="0" fontId="64" fillId="53" borderId="326" xfId="0" applyFont="1" applyFill="1" applyBorder="1" applyAlignment="1">
      <alignment horizontal="center" vertical="center" wrapText="1"/>
    </xf>
    <xf numFmtId="0" fontId="25" fillId="0" borderId="220" xfId="0" applyFont="1" applyFill="1" applyBorder="1" applyAlignment="1" applyProtection="1">
      <alignment horizontal="center" vertical="center" wrapText="1"/>
    </xf>
    <xf numFmtId="0" fontId="25" fillId="6" borderId="327" xfId="0" applyFont="1" applyBorder="1" applyAlignment="1">
      <alignment horizontal="center" wrapText="1"/>
    </xf>
    <xf numFmtId="0" fontId="25" fillId="6" borderId="330" xfId="0" applyFont="1" applyBorder="1" applyAlignment="1">
      <alignment horizontal="center" wrapText="1"/>
    </xf>
    <xf numFmtId="0" fontId="39" fillId="6" borderId="275" xfId="0" applyFont="1" applyBorder="1" applyAlignment="1">
      <alignment horizontal="center" wrapText="1"/>
    </xf>
    <xf numFmtId="0" fontId="39" fillId="6" borderId="220" xfId="0" applyFont="1" applyBorder="1" applyAlignment="1">
      <alignment horizontal="center" wrapText="1"/>
    </xf>
    <xf numFmtId="0" fontId="25" fillId="6" borderId="326" xfId="0" applyFont="1" applyBorder="1" applyAlignment="1">
      <alignment horizontal="center" wrapText="1"/>
    </xf>
    <xf numFmtId="0" fontId="64" fillId="53" borderId="326" xfId="0" applyFont="1" applyFill="1" applyBorder="1" applyAlignment="1">
      <alignment horizontal="center"/>
    </xf>
    <xf numFmtId="0" fontId="25" fillId="54" borderId="263" xfId="5" applyFont="1" applyFill="1" applyBorder="1" applyAlignment="1">
      <alignment horizontal="center" vertical="center" wrapText="1"/>
    </xf>
    <xf numFmtId="0" fontId="25" fillId="54" borderId="264" xfId="5" applyFont="1" applyFill="1" applyBorder="1" applyAlignment="1">
      <alignment horizontal="center" vertical="center" wrapText="1"/>
    </xf>
    <xf numFmtId="0" fontId="0" fillId="59" borderId="34" xfId="55" applyFont="1" applyFill="1" applyBorder="1" applyAlignment="1">
      <alignment horizontal="center" vertical="center" wrapText="1"/>
    </xf>
    <xf numFmtId="0" fontId="0" fillId="59" borderId="28" xfId="55" applyFont="1" applyFill="1" applyBorder="1" applyAlignment="1">
      <alignment horizontal="center" vertical="center" wrapText="1"/>
    </xf>
    <xf numFmtId="0" fontId="0" fillId="59" borderId="28" xfId="0" applyFont="1" applyFill="1" applyBorder="1" applyAlignment="1" applyProtection="1">
      <alignment horizontal="left" vertical="center"/>
    </xf>
    <xf numFmtId="0" fontId="0" fillId="59" borderId="26" xfId="0" applyFont="1" applyFill="1" applyBorder="1" applyAlignment="1" applyProtection="1">
      <alignment horizontal="left" vertical="center"/>
    </xf>
    <xf numFmtId="0" fontId="0" fillId="59" borderId="29" xfId="0" applyFont="1" applyFill="1" applyBorder="1" applyAlignment="1" applyProtection="1">
      <alignment horizontal="left" vertical="center"/>
    </xf>
    <xf numFmtId="0" fontId="0" fillId="59" borderId="27" xfId="0" applyFont="1" applyFill="1" applyBorder="1" applyAlignment="1" applyProtection="1">
      <alignment horizontal="left" vertical="center"/>
    </xf>
    <xf numFmtId="0" fontId="0" fillId="59" borderId="32" xfId="55" applyFont="1" applyFill="1" applyBorder="1" applyAlignment="1">
      <alignment horizontal="center" vertical="center" wrapText="1"/>
    </xf>
    <xf numFmtId="0" fontId="0" fillId="59" borderId="29" xfId="55" applyFont="1" applyFill="1" applyBorder="1" applyAlignment="1">
      <alignment horizontal="center" vertical="center" wrapText="1"/>
    </xf>
    <xf numFmtId="0" fontId="25" fillId="53" borderId="263" xfId="5" applyFont="1" applyFill="1" applyBorder="1" applyAlignment="1">
      <alignment horizontal="center" wrapText="1"/>
    </xf>
    <xf numFmtId="0" fontId="25" fillId="53" borderId="264" xfId="5" applyFont="1" applyFill="1" applyBorder="1" applyAlignment="1">
      <alignment horizontal="center" wrapText="1"/>
    </xf>
    <xf numFmtId="0" fontId="25" fillId="51" borderId="151" xfId="5" applyFont="1" applyFill="1" applyBorder="1" applyAlignment="1">
      <alignment horizontal="center" wrapText="1"/>
    </xf>
    <xf numFmtId="0" fontId="25" fillId="51" borderId="138" xfId="5" applyFont="1" applyFill="1" applyBorder="1" applyAlignment="1">
      <alignment horizontal="center" wrapText="1"/>
    </xf>
    <xf numFmtId="0" fontId="25" fillId="51" borderId="142" xfId="5" applyFont="1" applyFill="1" applyBorder="1" applyAlignment="1">
      <alignment horizontal="center" wrapText="1"/>
    </xf>
    <xf numFmtId="0" fontId="25" fillId="54" borderId="138" xfId="5" applyFont="1" applyFill="1" applyBorder="1" applyAlignment="1">
      <alignment horizontal="center" vertical="center" wrapText="1"/>
    </xf>
    <xf numFmtId="0" fontId="0" fillId="6" borderId="137" xfId="0" applyFont="1" applyBorder="1" applyAlignment="1">
      <alignment horizontal="center"/>
    </xf>
    <xf numFmtId="0" fontId="0" fillId="6" borderId="198" xfId="0" applyFont="1" applyBorder="1" applyAlignment="1">
      <alignment horizontal="center"/>
    </xf>
    <xf numFmtId="0" fontId="25" fillId="53" borderId="263" xfId="5" applyFont="1" applyFill="1" applyBorder="1" applyAlignment="1">
      <alignment horizontal="center" vertical="center" wrapText="1"/>
    </xf>
    <xf numFmtId="0" fontId="25" fillId="53" borderId="264" xfId="5" applyFont="1" applyFill="1" applyBorder="1" applyAlignment="1">
      <alignment horizontal="center" vertical="center" wrapText="1"/>
    </xf>
    <xf numFmtId="0" fontId="25" fillId="6" borderId="264" xfId="5" applyFont="1" applyBorder="1" applyAlignment="1">
      <alignment horizontal="center" wrapText="1"/>
    </xf>
    <xf numFmtId="0" fontId="26" fillId="6" borderId="129" xfId="0" applyFont="1" applyFill="1" applyBorder="1" applyAlignment="1">
      <alignment horizontal="left"/>
    </xf>
    <xf numFmtId="0" fontId="25" fillId="51" borderId="143" xfId="5" applyFont="1" applyFill="1" applyBorder="1" applyAlignment="1">
      <alignment horizontal="center" vertical="center" wrapText="1"/>
    </xf>
    <xf numFmtId="0" fontId="25" fillId="51" borderId="151" xfId="5" applyFont="1" applyFill="1" applyBorder="1" applyAlignment="1">
      <alignment horizontal="center" vertical="center" wrapText="1"/>
    </xf>
    <xf numFmtId="0" fontId="25" fillId="51" borderId="138" xfId="5" applyFont="1" applyFill="1" applyBorder="1" applyAlignment="1">
      <alignment horizontal="center" vertical="center" wrapText="1"/>
    </xf>
    <xf numFmtId="0" fontId="25" fillId="51" borderId="142" xfId="5" applyFont="1" applyFill="1" applyBorder="1" applyAlignment="1">
      <alignment horizontal="center" vertical="center" wrapText="1"/>
    </xf>
    <xf numFmtId="0" fontId="25" fillId="6" borderId="261" xfId="5" applyFont="1" applyBorder="1" applyAlignment="1">
      <alignment horizontal="center" vertical="center" wrapText="1"/>
    </xf>
    <xf numFmtId="0" fontId="25" fillId="53" borderId="263" xfId="0" applyFont="1" applyFill="1" applyBorder="1" applyAlignment="1">
      <alignment horizontal="center" vertical="center"/>
    </xf>
    <xf numFmtId="0" fontId="25" fillId="51" borderId="262" xfId="5" applyFont="1" applyFill="1" applyBorder="1" applyAlignment="1">
      <alignment horizontal="center" wrapText="1"/>
    </xf>
    <xf numFmtId="0" fontId="25" fillId="51" borderId="263" xfId="5" applyFont="1" applyFill="1" applyBorder="1" applyAlignment="1">
      <alignment horizontal="center" wrapText="1"/>
    </xf>
    <xf numFmtId="0" fontId="25" fillId="6" borderId="262" xfId="5" applyFont="1" applyBorder="1" applyAlignment="1">
      <alignment horizontal="center" vertical="center" wrapText="1"/>
    </xf>
    <xf numFmtId="0" fontId="25" fillId="6" borderId="264" xfId="5" applyFont="1" applyBorder="1" applyAlignment="1">
      <alignment horizontal="center" vertical="center" wrapText="1"/>
    </xf>
    <xf numFmtId="0" fontId="25" fillId="6" borderId="261" xfId="5" applyFont="1" applyBorder="1">
      <alignment horizontal="center" wrapText="1"/>
    </xf>
    <xf numFmtId="0" fontId="79" fillId="58" borderId="32" xfId="145" applyFont="1" applyBorder="1" applyAlignment="1">
      <alignment horizontal="center" vertical="center"/>
    </xf>
    <xf numFmtId="0" fontId="79" fillId="58" borderId="29" xfId="145" applyFont="1" applyBorder="1" applyAlignment="1">
      <alignment horizontal="center" vertical="center"/>
    </xf>
    <xf numFmtId="0" fontId="26" fillId="6" borderId="0" xfId="0" applyFont="1" applyFill="1" applyBorder="1" applyAlignment="1" applyProtection="1">
      <alignment horizontal="left" vertical="center" wrapText="1"/>
    </xf>
    <xf numFmtId="0" fontId="70" fillId="6" borderId="326" xfId="0" applyFont="1" applyBorder="1" applyAlignment="1">
      <alignment horizontal="center" vertical="center"/>
    </xf>
    <xf numFmtId="0" fontId="69" fillId="6" borderId="325" xfId="0" applyFont="1" applyFill="1" applyBorder="1" applyAlignment="1">
      <alignment horizontal="center" vertical="center"/>
    </xf>
    <xf numFmtId="0" fontId="69" fillId="6" borderId="131" xfId="0" applyFont="1" applyFill="1" applyBorder="1" applyAlignment="1">
      <alignment horizontal="center" vertical="center"/>
    </xf>
    <xf numFmtId="0" fontId="70" fillId="6" borderId="326" xfId="0" applyFont="1" applyBorder="1" applyAlignment="1">
      <alignment horizontal="center" wrapText="1"/>
    </xf>
    <xf numFmtId="0" fontId="27" fillId="6" borderId="330" xfId="5" applyFont="1" applyBorder="1" applyAlignment="1">
      <alignment horizontal="center" vertical="center" wrapText="1"/>
    </xf>
    <xf numFmtId="0" fontId="27" fillId="6" borderId="326" xfId="5" applyFont="1" applyBorder="1" applyAlignment="1">
      <alignment horizontal="center" vertical="center" wrapText="1"/>
    </xf>
    <xf numFmtId="0" fontId="79" fillId="58" borderId="330" xfId="145" applyFont="1" applyBorder="1" applyAlignment="1">
      <alignment horizontal="center" vertical="center"/>
    </xf>
    <xf numFmtId="0" fontId="79" fillId="58" borderId="326" xfId="145" applyFont="1" applyBorder="1" applyAlignment="1">
      <alignment horizontal="center" vertical="center"/>
    </xf>
    <xf numFmtId="0" fontId="79" fillId="58" borderId="247" xfId="145" applyFont="1" applyBorder="1" applyAlignment="1">
      <alignment horizontal="center" vertical="center"/>
    </xf>
    <xf numFmtId="0" fontId="79" fillId="58" borderId="198" xfId="145" applyFont="1" applyBorder="1" applyAlignment="1">
      <alignment horizontal="center" vertical="center"/>
    </xf>
    <xf numFmtId="0" fontId="51" fillId="53" borderId="330" xfId="0" applyFont="1" applyFill="1" applyBorder="1" applyAlignment="1" applyProtection="1">
      <alignment horizontal="center" vertical="center" wrapText="1"/>
    </xf>
    <xf numFmtId="0" fontId="51" fillId="53" borderId="264" xfId="0" applyFont="1" applyFill="1" applyBorder="1" applyAlignment="1" applyProtection="1">
      <alignment horizontal="center" vertical="center" wrapText="1"/>
    </xf>
    <xf numFmtId="0" fontId="51" fillId="51" borderId="330" xfId="0" applyFont="1" applyFill="1" applyBorder="1" applyAlignment="1" applyProtection="1">
      <alignment horizontal="center" vertical="center" wrapText="1"/>
    </xf>
    <xf numFmtId="0" fontId="51" fillId="51" borderId="264" xfId="0" applyFont="1" applyFill="1" applyBorder="1" applyAlignment="1" applyProtection="1">
      <alignment horizontal="center" vertical="center" wrapText="1"/>
    </xf>
    <xf numFmtId="0" fontId="51" fillId="54" borderId="330" xfId="0" applyFont="1" applyFill="1" applyBorder="1" applyAlignment="1" applyProtection="1">
      <alignment horizontal="center" vertical="center" wrapText="1"/>
    </xf>
    <xf numFmtId="0" fontId="51" fillId="54" borderId="326" xfId="0" applyFont="1" applyFill="1" applyBorder="1" applyAlignment="1" applyProtection="1">
      <alignment horizontal="center" vertical="center" wrapText="1"/>
    </xf>
    <xf numFmtId="0" fontId="76" fillId="53" borderId="330" xfId="0" applyFont="1" applyFill="1" applyBorder="1" applyAlignment="1">
      <alignment horizontal="center" vertical="center" wrapText="1"/>
    </xf>
    <xf numFmtId="0" fontId="76" fillId="53" borderId="326" xfId="0" applyFont="1" applyFill="1" applyBorder="1" applyAlignment="1">
      <alignment horizontal="center" vertical="center" wrapText="1"/>
    </xf>
    <xf numFmtId="0" fontId="76" fillId="53" borderId="264" xfId="0" applyFont="1" applyFill="1" applyBorder="1" applyAlignment="1">
      <alignment horizontal="center" vertical="center" wrapText="1"/>
    </xf>
    <xf numFmtId="0" fontId="23" fillId="58" borderId="29" xfId="145" applyFont="1" applyBorder="1" applyAlignment="1">
      <alignment horizontal="center" vertical="center"/>
    </xf>
    <xf numFmtId="0" fontId="27" fillId="6" borderId="32" xfId="0" applyFont="1" applyFill="1" applyBorder="1" applyAlignment="1">
      <alignment horizontal="center" vertical="center"/>
    </xf>
    <xf numFmtId="0" fontId="27" fillId="6" borderId="29" xfId="0" applyFont="1" applyFill="1" applyBorder="1" applyAlignment="1">
      <alignment horizontal="center" vertical="center"/>
    </xf>
    <xf numFmtId="0" fontId="27" fillId="6" borderId="247" xfId="0" applyFont="1" applyFill="1" applyBorder="1" applyAlignment="1">
      <alignment horizontal="center" vertical="center"/>
    </xf>
    <xf numFmtId="0" fontId="27" fillId="6" borderId="127" xfId="0" applyFont="1" applyFill="1" applyBorder="1" applyAlignment="1">
      <alignment horizontal="center" vertical="center"/>
    </xf>
    <xf numFmtId="0" fontId="27" fillId="6" borderId="34" xfId="0" applyFont="1" applyFill="1" applyBorder="1" applyAlignment="1">
      <alignment horizontal="center" vertical="center"/>
    </xf>
    <xf numFmtId="0" fontId="27" fillId="6" borderId="28" xfId="0" applyFont="1" applyFill="1" applyBorder="1" applyAlignment="1">
      <alignment horizontal="center" vertical="center"/>
    </xf>
    <xf numFmtId="0" fontId="25" fillId="59" borderId="35" xfId="0" applyFont="1" applyFill="1" applyBorder="1" applyAlignment="1">
      <alignment horizontal="center" vertical="center" wrapText="1"/>
    </xf>
    <xf numFmtId="0" fontId="25" fillId="59" borderId="32" xfId="0" applyFont="1" applyFill="1" applyBorder="1" applyAlignment="1">
      <alignment horizontal="center" vertical="center" wrapText="1"/>
    </xf>
    <xf numFmtId="3" fontId="68" fillId="59" borderId="21" xfId="1" applyFont="1" applyFill="1" applyBorder="1" applyAlignment="1">
      <alignment horizontal="center" vertical="center" wrapText="1"/>
    </xf>
    <xf numFmtId="3" fontId="68" fillId="59" borderId="34" xfId="1" applyFont="1" applyFill="1" applyBorder="1" applyAlignment="1">
      <alignment horizontal="center" vertical="center" wrapText="1"/>
    </xf>
    <xf numFmtId="3" fontId="68" fillId="59" borderId="22" xfId="1" applyFont="1" applyFill="1" applyBorder="1" applyAlignment="1">
      <alignment horizontal="center" vertical="center" wrapText="1"/>
    </xf>
    <xf numFmtId="3" fontId="68" fillId="59" borderId="32" xfId="1" applyFont="1" applyFill="1" applyBorder="1" applyAlignment="1">
      <alignment horizontal="center" vertical="center" wrapText="1"/>
    </xf>
    <xf numFmtId="0" fontId="27" fillId="6" borderId="40" xfId="0" applyFont="1" applyFill="1" applyBorder="1" applyAlignment="1">
      <alignment horizontal="center" vertical="center"/>
    </xf>
    <xf numFmtId="0" fontId="27" fillId="6" borderId="37" xfId="0" applyFont="1" applyFill="1" applyBorder="1" applyAlignment="1">
      <alignment horizontal="center" vertical="center"/>
    </xf>
    <xf numFmtId="0" fontId="25" fillId="6" borderId="127" xfId="0" applyFont="1" applyFill="1" applyBorder="1" applyAlignment="1" applyProtection="1">
      <alignment horizontal="left" vertical="top" wrapText="1"/>
    </xf>
    <xf numFmtId="0" fontId="27" fillId="0" borderId="40" xfId="0" applyFont="1" applyFill="1" applyBorder="1" applyAlignment="1">
      <alignment horizontal="center" vertical="center"/>
    </xf>
    <xf numFmtId="0" fontId="27" fillId="0" borderId="37" xfId="0" applyFont="1" applyFill="1" applyBorder="1" applyAlignment="1">
      <alignment horizontal="center" vertical="center"/>
    </xf>
    <xf numFmtId="0" fontId="27" fillId="0" borderId="35" xfId="0" applyFont="1" applyFill="1" applyBorder="1" applyAlignment="1">
      <alignment horizontal="center" vertical="center"/>
    </xf>
    <xf numFmtId="0" fontId="27" fillId="0" borderId="45" xfId="0" applyFont="1" applyFill="1" applyBorder="1" applyAlignment="1">
      <alignment horizontal="center" vertical="center"/>
    </xf>
    <xf numFmtId="0" fontId="25" fillId="59" borderId="36" xfId="0" applyFont="1" applyFill="1" applyBorder="1" applyAlignment="1">
      <alignment horizontal="center" vertical="center" wrapText="1"/>
    </xf>
    <xf numFmtId="0" fontId="25" fillId="59" borderId="27" xfId="0" applyFont="1" applyFill="1" applyBorder="1" applyAlignment="1">
      <alignment horizontal="center" vertical="center" wrapText="1"/>
    </xf>
    <xf numFmtId="0" fontId="25" fillId="59" borderId="23" xfId="0" applyFont="1" applyFill="1" applyBorder="1" applyAlignment="1">
      <alignment horizontal="center" vertical="center" wrapText="1"/>
    </xf>
    <xf numFmtId="0" fontId="25" fillId="59" borderId="22" xfId="0" applyFont="1" applyFill="1" applyBorder="1" applyAlignment="1">
      <alignment horizontal="center" vertical="center" wrapText="1"/>
    </xf>
    <xf numFmtId="0" fontId="0" fillId="6" borderId="0" xfId="0" applyFont="1" applyFill="1" applyBorder="1" applyAlignment="1" applyProtection="1">
      <alignment horizontal="left" vertical="center" wrapText="1"/>
    </xf>
    <xf numFmtId="3" fontId="68" fillId="59" borderId="26" xfId="1" applyFont="1" applyFill="1" applyBorder="1" applyAlignment="1">
      <alignment horizontal="center" vertical="center"/>
    </xf>
    <xf numFmtId="3" fontId="68" fillId="59" borderId="27" xfId="1" applyFont="1" applyFill="1" applyBorder="1" applyAlignment="1">
      <alignment horizontal="center" vertical="center"/>
    </xf>
    <xf numFmtId="0" fontId="25" fillId="6" borderId="131" xfId="0" applyFont="1" applyFill="1" applyBorder="1" applyAlignment="1" applyProtection="1">
      <alignment horizontal="left" vertical="top" wrapText="1"/>
    </xf>
    <xf numFmtId="0" fontId="25" fillId="6" borderId="0" xfId="0" applyFont="1" applyFill="1" applyBorder="1" applyAlignment="1">
      <alignment horizontal="left" vertical="top" wrapText="1"/>
    </xf>
    <xf numFmtId="0" fontId="30" fillId="6" borderId="119" xfId="116" applyFont="1" applyFill="1" applyBorder="1" applyAlignment="1" applyProtection="1">
      <alignment horizontal="left" vertical="center"/>
    </xf>
    <xf numFmtId="0" fontId="30" fillId="6" borderId="0" xfId="116" applyFont="1" applyFill="1" applyBorder="1" applyAlignment="1" applyProtection="1">
      <alignment horizontal="left" vertical="center"/>
    </xf>
    <xf numFmtId="0" fontId="30" fillId="6" borderId="211" xfId="116" applyFont="1" applyFill="1" applyBorder="1" applyAlignment="1" applyProtection="1">
      <alignment horizontal="left" vertical="center"/>
    </xf>
    <xf numFmtId="0" fontId="0" fillId="6" borderId="70" xfId="0" applyFont="1" applyFill="1" applyBorder="1" applyAlignment="1">
      <alignment horizontal="left" wrapText="1"/>
    </xf>
    <xf numFmtId="0" fontId="25" fillId="6" borderId="83" xfId="0" applyFont="1" applyFill="1" applyBorder="1" applyAlignment="1" applyProtection="1">
      <alignment horizontal="center" vertical="center"/>
    </xf>
    <xf numFmtId="0" fontId="25" fillId="6" borderId="85" xfId="0" applyFont="1" applyFill="1" applyBorder="1" applyAlignment="1" applyProtection="1">
      <alignment horizontal="center" vertical="center"/>
    </xf>
    <xf numFmtId="0" fontId="25" fillId="48" borderId="28" xfId="0" applyFont="1" applyFill="1" applyBorder="1" applyAlignment="1" applyProtection="1">
      <alignment horizontal="left" vertical="center"/>
    </xf>
    <xf numFmtId="0" fontId="45" fillId="48" borderId="28" xfId="0" applyFont="1" applyFill="1" applyBorder="1" applyAlignment="1" applyProtection="1">
      <alignment horizontal="left" vertical="center"/>
    </xf>
    <xf numFmtId="0" fontId="39" fillId="48" borderId="266" xfId="0" applyFont="1" applyFill="1" applyBorder="1" applyAlignment="1" applyProtection="1">
      <alignment horizontal="left" vertical="center"/>
    </xf>
    <xf numFmtId="0" fontId="0" fillId="48" borderId="28" xfId="0" applyFont="1" applyFill="1" applyBorder="1" applyAlignment="1" applyProtection="1">
      <alignment horizontal="left" vertical="center"/>
    </xf>
    <xf numFmtId="0" fontId="41" fillId="48" borderId="28" xfId="0" applyFont="1" applyFill="1" applyBorder="1" applyAlignment="1" applyProtection="1">
      <alignment horizontal="left" vertical="center" wrapText="1"/>
    </xf>
    <xf numFmtId="0" fontId="39" fillId="6" borderId="328" xfId="0" applyFont="1" applyFill="1" applyBorder="1" applyAlignment="1">
      <alignment horizontal="center" vertical="center" wrapText="1"/>
    </xf>
    <xf numFmtId="0" fontId="39" fillId="6" borderId="326" xfId="0" applyFont="1" applyFill="1" applyBorder="1" applyAlignment="1">
      <alignment horizontal="center" vertical="center" wrapText="1"/>
    </xf>
    <xf numFmtId="0" fontId="25" fillId="6" borderId="329" xfId="0" applyFont="1" applyFill="1" applyBorder="1" applyAlignment="1">
      <alignment horizontal="center" vertical="center"/>
    </xf>
    <xf numFmtId="0" fontId="25" fillId="6" borderId="327" xfId="0" applyFont="1" applyFill="1" applyBorder="1" applyAlignment="1">
      <alignment horizontal="center" vertical="center"/>
    </xf>
    <xf numFmtId="0" fontId="25" fillId="6" borderId="330" xfId="0" applyFont="1" applyFill="1" applyBorder="1" applyAlignment="1">
      <alignment horizontal="center" vertical="center"/>
    </xf>
    <xf numFmtId="0" fontId="25" fillId="6" borderId="334" xfId="0" applyFont="1" applyFill="1" applyBorder="1" applyAlignment="1" applyProtection="1">
      <alignment horizontal="center" vertical="center" wrapText="1"/>
    </xf>
    <xf numFmtId="0" fontId="25" fillId="6" borderId="248" xfId="0" applyFont="1" applyFill="1" applyBorder="1" applyAlignment="1" applyProtection="1">
      <alignment horizontal="center" vertical="center" wrapText="1"/>
    </xf>
    <xf numFmtId="0" fontId="0" fillId="48" borderId="28" xfId="0" applyFont="1" applyFill="1" applyBorder="1" applyAlignment="1" applyProtection="1">
      <alignment horizontal="left" vertical="center" wrapText="1"/>
    </xf>
    <xf numFmtId="0" fontId="25" fillId="6" borderId="32" xfId="0" applyFont="1" applyBorder="1" applyAlignment="1">
      <alignment horizontal="left" vertical="center"/>
    </xf>
    <xf numFmtId="0" fontId="25" fillId="6" borderId="27" xfId="0" applyFont="1" applyBorder="1" applyAlignment="1">
      <alignment horizontal="left" vertical="center"/>
    </xf>
    <xf numFmtId="0" fontId="25" fillId="6" borderId="135" xfId="0" applyFont="1" applyFill="1" applyBorder="1" applyAlignment="1" applyProtection="1">
      <alignment horizontal="center" vertical="center"/>
    </xf>
    <xf numFmtId="0" fontId="25" fillId="6" borderId="220" xfId="0" applyFont="1" applyFill="1" applyBorder="1" applyAlignment="1" applyProtection="1">
      <alignment horizontal="center" vertical="center"/>
    </xf>
    <xf numFmtId="0" fontId="25" fillId="6" borderId="247" xfId="0" applyFont="1" applyFill="1" applyBorder="1" applyAlignment="1" applyProtection="1">
      <alignment horizontal="center" vertical="center"/>
    </xf>
    <xf numFmtId="0" fontId="25" fillId="6" borderId="0" xfId="2" applyFont="1" applyBorder="1" applyAlignment="1">
      <alignment horizontal="left" vertical="center"/>
    </xf>
    <xf numFmtId="0" fontId="23" fillId="6" borderId="40" xfId="0" applyFont="1" applyFill="1" applyBorder="1" applyAlignment="1">
      <alignment horizontal="left" vertical="center" wrapText="1"/>
    </xf>
    <xf numFmtId="0" fontId="23" fillId="6" borderId="37" xfId="0" applyFont="1" applyFill="1" applyBorder="1" applyAlignment="1">
      <alignment horizontal="left" vertical="center" wrapText="1"/>
    </xf>
    <xf numFmtId="0" fontId="0" fillId="6" borderId="32" xfId="0" applyFont="1" applyFill="1" applyBorder="1" applyAlignment="1" applyProtection="1">
      <alignment horizontal="left" vertical="center"/>
    </xf>
    <xf numFmtId="0" fontId="23" fillId="6" borderId="29" xfId="0" applyFont="1" applyFill="1" applyBorder="1" applyAlignment="1" applyProtection="1">
      <alignment horizontal="left" vertical="center"/>
    </xf>
    <xf numFmtId="0" fontId="25" fillId="6" borderId="264" xfId="0" applyFont="1" applyFill="1" applyBorder="1" applyAlignment="1" applyProtection="1">
      <alignment horizontal="center" vertical="center"/>
    </xf>
    <xf numFmtId="0" fontId="25" fillId="6" borderId="261" xfId="0" applyFont="1" applyFill="1" applyBorder="1" applyAlignment="1" applyProtection="1">
      <alignment horizontal="center" vertical="center"/>
    </xf>
    <xf numFmtId="0" fontId="25" fillId="6" borderId="262" xfId="0" applyFont="1" applyFill="1" applyBorder="1" applyAlignment="1" applyProtection="1">
      <alignment horizontal="center" vertical="center"/>
    </xf>
    <xf numFmtId="0" fontId="23" fillId="6" borderId="34" xfId="0" applyFont="1" applyFill="1" applyBorder="1" applyAlignment="1">
      <alignment horizontal="left" vertical="center" wrapText="1"/>
    </xf>
    <xf numFmtId="0" fontId="23" fillId="6" borderId="28" xfId="0" applyFont="1" applyFill="1" applyBorder="1" applyAlignment="1">
      <alignment horizontal="left" vertical="center" wrapText="1"/>
    </xf>
    <xf numFmtId="0" fontId="0" fillId="2" borderId="28" xfId="0" applyFill="1" applyBorder="1" applyAlignment="1">
      <alignment horizontal="left" vertical="center" wrapText="1"/>
    </xf>
    <xf numFmtId="0" fontId="23" fillId="6" borderId="268" xfId="0" applyFont="1" applyFill="1" applyBorder="1" applyAlignment="1">
      <alignment horizontal="left" vertical="center" wrapText="1"/>
    </xf>
    <xf numFmtId="0" fontId="23" fillId="6" borderId="272" xfId="0" applyFont="1" applyFill="1" applyBorder="1" applyAlignment="1">
      <alignment horizontal="left" vertical="center" wrapText="1"/>
    </xf>
    <xf numFmtId="0" fontId="39" fillId="6" borderId="275" xfId="0" applyFont="1" applyFill="1" applyBorder="1" applyAlignment="1" applyProtection="1">
      <alignment horizontal="center" vertical="center" wrapText="1"/>
    </xf>
    <xf numFmtId="0" fontId="39" fillId="6" borderId="43" xfId="0" applyFont="1" applyFill="1" applyBorder="1" applyAlignment="1" applyProtection="1">
      <alignment horizontal="center" vertical="center" wrapText="1"/>
    </xf>
    <xf numFmtId="0" fontId="25" fillId="6" borderId="0" xfId="0" applyFont="1" applyBorder="1" applyAlignment="1">
      <alignment horizontal="left" vertical="center"/>
    </xf>
    <xf numFmtId="0" fontId="25" fillId="6" borderId="277" xfId="0" applyFont="1" applyFill="1" applyBorder="1" applyAlignment="1" applyProtection="1">
      <alignment horizontal="center" vertical="center" wrapText="1"/>
    </xf>
    <xf numFmtId="0" fontId="25" fillId="6" borderId="252" xfId="0" applyFont="1" applyFill="1" applyBorder="1" applyAlignment="1" applyProtection="1">
      <alignment horizontal="center" vertical="center" wrapText="1"/>
    </xf>
    <xf numFmtId="0" fontId="39" fillId="6" borderId="261" xfId="0" applyFont="1" applyFill="1" applyBorder="1" applyAlignment="1" applyProtection="1">
      <alignment horizontal="center" vertical="center" wrapText="1"/>
    </xf>
    <xf numFmtId="0" fontId="25" fillId="6" borderId="100" xfId="0" applyFont="1" applyFill="1" applyBorder="1" applyAlignment="1" applyProtection="1">
      <alignment horizontal="center" vertical="center" wrapText="1"/>
    </xf>
    <xf numFmtId="0" fontId="25" fillId="6" borderId="249" xfId="0" applyFont="1" applyFill="1" applyBorder="1" applyAlignment="1" applyProtection="1">
      <alignment horizontal="center" vertical="center" wrapText="1"/>
    </xf>
    <xf numFmtId="0" fontId="25" fillId="6" borderId="272"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5" fillId="6" borderId="198" xfId="0" applyFont="1" applyFill="1" applyBorder="1" applyAlignment="1" applyProtection="1">
      <alignment horizontal="center" vertical="center" wrapText="1"/>
    </xf>
    <xf numFmtId="0" fontId="25" fillId="6" borderId="273" xfId="0" applyFont="1" applyFill="1" applyBorder="1" applyAlignment="1">
      <alignment horizontal="center" vertical="center" wrapText="1"/>
    </xf>
    <xf numFmtId="2" fontId="25" fillId="6" borderId="278" xfId="0" applyNumberFormat="1" applyFont="1" applyFill="1" applyBorder="1" applyAlignment="1">
      <alignment horizontal="center" vertical="center" wrapText="1"/>
    </xf>
    <xf numFmtId="2" fontId="25" fillId="6" borderId="263" xfId="0" applyNumberFormat="1" applyFont="1" applyFill="1" applyBorder="1" applyAlignment="1">
      <alignment horizontal="center" vertical="center" wrapText="1"/>
    </xf>
    <xf numFmtId="2" fontId="25" fillId="6" borderId="273" xfId="0" applyNumberFormat="1" applyFont="1" applyFill="1" applyBorder="1" applyAlignment="1">
      <alignment horizontal="center" vertical="center" wrapText="1"/>
    </xf>
    <xf numFmtId="0" fontId="25" fillId="6" borderId="101" xfId="0" applyFont="1" applyFill="1" applyBorder="1" applyAlignment="1" applyProtection="1">
      <alignment horizontal="center" vertical="center" wrapText="1"/>
    </xf>
    <xf numFmtId="0" fontId="41" fillId="6" borderId="275" xfId="0" applyFont="1" applyFill="1" applyBorder="1" applyAlignment="1" applyProtection="1">
      <alignment horizontal="center" vertical="center" wrapText="1"/>
    </xf>
    <xf numFmtId="0" fontId="41" fillId="6" borderId="43" xfId="0" applyFont="1" applyFill="1" applyBorder="1" applyAlignment="1" applyProtection="1">
      <alignment horizontal="center" vertical="center" wrapText="1"/>
    </xf>
    <xf numFmtId="0" fontId="41" fillId="6" borderId="220" xfId="0" applyFont="1" applyFill="1" applyBorder="1" applyAlignment="1" applyProtection="1">
      <alignment horizontal="center" vertical="center" wrapText="1"/>
    </xf>
    <xf numFmtId="0" fontId="41" fillId="6" borderId="268" xfId="0" applyFont="1" applyFill="1" applyBorder="1" applyAlignment="1" applyProtection="1">
      <alignment horizontal="center" vertical="center" wrapText="1"/>
    </xf>
    <xf numFmtId="0" fontId="41" fillId="6" borderId="44" xfId="0" applyFont="1" applyFill="1" applyBorder="1" applyAlignment="1" applyProtection="1">
      <alignment horizontal="center" vertical="center" wrapText="1"/>
    </xf>
    <xf numFmtId="0" fontId="41" fillId="6" borderId="247" xfId="0" applyFont="1" applyFill="1" applyBorder="1" applyAlignment="1" applyProtection="1">
      <alignment horizontal="center" vertical="center" wrapText="1"/>
    </xf>
    <xf numFmtId="0" fontId="39" fillId="6" borderId="220" xfId="0" applyFont="1" applyFill="1" applyBorder="1" applyAlignment="1" applyProtection="1">
      <alignment horizontal="center" vertical="center" wrapText="1"/>
    </xf>
    <xf numFmtId="0" fontId="39" fillId="6" borderId="120" xfId="0" applyFont="1" applyFill="1" applyBorder="1" applyAlignment="1">
      <alignment horizontal="center" vertical="center"/>
    </xf>
    <xf numFmtId="0" fontId="39" fillId="6" borderId="120" xfId="0" applyFont="1" applyFill="1" applyBorder="1" applyAlignment="1" applyProtection="1">
      <alignment horizontal="center" vertical="center"/>
    </xf>
    <xf numFmtId="0" fontId="39" fillId="6" borderId="172" xfId="0" applyFont="1" applyFill="1" applyBorder="1" applyAlignment="1" applyProtection="1">
      <alignment horizontal="center" vertical="center" wrapText="1"/>
    </xf>
    <xf numFmtId="0" fontId="39" fillId="6" borderId="114" xfId="0" applyFont="1" applyFill="1" applyBorder="1" applyAlignment="1" applyProtection="1">
      <alignment horizontal="center" vertical="center" wrapText="1"/>
    </xf>
    <xf numFmtId="0" fontId="39" fillId="6" borderId="248" xfId="0" applyFont="1" applyFill="1" applyBorder="1" applyAlignment="1" applyProtection="1">
      <alignment horizontal="center" vertical="center" wrapText="1"/>
    </xf>
    <xf numFmtId="0" fontId="39" fillId="6" borderId="278" xfId="0" applyFont="1" applyFill="1" applyBorder="1" applyAlignment="1" applyProtection="1">
      <alignment horizontal="center" vertical="center" wrapText="1"/>
    </xf>
    <xf numFmtId="0" fontId="39" fillId="6" borderId="263" xfId="0" applyFont="1" applyFill="1" applyBorder="1" applyAlignment="1" applyProtection="1">
      <alignment horizontal="center" vertical="center" wrapText="1"/>
    </xf>
    <xf numFmtId="0" fontId="39" fillId="6" borderId="268" xfId="0" applyFont="1" applyFill="1" applyBorder="1" applyAlignment="1" applyProtection="1">
      <alignment horizontal="center" vertical="center" wrapText="1"/>
    </xf>
    <xf numFmtId="0" fontId="39" fillId="6" borderId="272" xfId="0" applyFont="1" applyFill="1" applyBorder="1" applyAlignment="1" applyProtection="1">
      <alignment horizontal="center" vertical="center" wrapText="1"/>
    </xf>
    <xf numFmtId="0" fontId="39" fillId="6" borderId="274" xfId="0" applyFont="1" applyFill="1" applyBorder="1" applyAlignment="1" applyProtection="1">
      <alignment horizontal="center" vertical="center" wrapText="1"/>
    </xf>
    <xf numFmtId="0" fontId="39" fillId="6" borderId="44" xfId="0" applyFont="1" applyFill="1" applyBorder="1" applyAlignment="1" applyProtection="1">
      <alignment horizontal="center" vertical="center" wrapText="1"/>
    </xf>
    <xf numFmtId="0" fontId="39" fillId="6" borderId="0" xfId="0" applyFont="1" applyFill="1" applyBorder="1" applyAlignment="1" applyProtection="1">
      <alignment horizontal="center" vertical="center" wrapText="1"/>
    </xf>
    <xf numFmtId="0" fontId="39" fillId="6" borderId="49" xfId="0" applyFont="1" applyFill="1" applyBorder="1" applyAlignment="1" applyProtection="1">
      <alignment horizontal="center" vertical="center" wrapText="1"/>
    </xf>
    <xf numFmtId="0" fontId="39" fillId="6" borderId="247" xfId="0" applyFont="1" applyFill="1" applyBorder="1" applyAlignment="1" applyProtection="1">
      <alignment horizontal="center" vertical="center" wrapText="1"/>
    </xf>
    <xf numFmtId="0" fontId="39" fillId="6" borderId="198" xfId="0" applyFont="1" applyFill="1" applyBorder="1" applyAlignment="1" applyProtection="1">
      <alignment horizontal="center" vertical="center" wrapText="1"/>
    </xf>
    <xf numFmtId="0" fontId="39" fillId="6" borderId="135" xfId="0" applyFont="1" applyFill="1" applyBorder="1" applyAlignment="1" applyProtection="1">
      <alignment horizontal="center" vertical="center" wrapText="1"/>
    </xf>
    <xf numFmtId="0" fontId="39" fillId="6" borderId="82" xfId="0" applyFont="1" applyFill="1" applyBorder="1" applyAlignment="1" applyProtection="1">
      <alignment horizontal="center" vertical="center" wrapText="1"/>
    </xf>
    <xf numFmtId="0" fontId="39" fillId="6" borderId="100" xfId="0" applyFont="1" applyFill="1" applyBorder="1" applyAlignment="1" applyProtection="1">
      <alignment horizontal="center" vertical="center" wrapText="1"/>
    </xf>
    <xf numFmtId="0" fontId="39" fillId="6" borderId="69" xfId="0" applyFont="1" applyFill="1" applyBorder="1" applyAlignment="1" applyProtection="1">
      <alignment horizontal="center" vertical="center" wrapText="1"/>
    </xf>
    <xf numFmtId="0" fontId="39" fillId="6" borderId="249" xfId="0" applyFont="1" applyFill="1" applyBorder="1" applyAlignment="1" applyProtection="1">
      <alignment horizontal="center" vertical="center" wrapText="1"/>
    </xf>
    <xf numFmtId="0" fontId="41" fillId="6" borderId="207" xfId="0" applyFont="1" applyFill="1" applyBorder="1" applyAlignment="1">
      <alignment horizontal="center" vertical="center"/>
    </xf>
    <xf numFmtId="0" fontId="41" fillId="6" borderId="208" xfId="0" applyFont="1" applyFill="1" applyBorder="1" applyAlignment="1">
      <alignment horizontal="center" vertical="center"/>
    </xf>
    <xf numFmtId="0" fontId="39" fillId="6" borderId="278" xfId="0" applyFont="1" applyFill="1" applyBorder="1" applyAlignment="1" applyProtection="1">
      <alignment horizontal="center" vertical="center"/>
    </xf>
    <xf numFmtId="0" fontId="39" fillId="6" borderId="263" xfId="0" applyFont="1" applyFill="1" applyBorder="1" applyAlignment="1" applyProtection="1">
      <alignment horizontal="center" vertical="center"/>
    </xf>
    <xf numFmtId="0" fontId="39" fillId="6" borderId="149" xfId="0" applyFont="1" applyFill="1" applyBorder="1" applyAlignment="1" applyProtection="1">
      <alignment horizontal="center" vertical="center"/>
    </xf>
    <xf numFmtId="0" fontId="39" fillId="6" borderId="124" xfId="0" applyFont="1" applyFill="1" applyBorder="1" applyAlignment="1" applyProtection="1">
      <alignment horizontal="center" vertical="center"/>
    </xf>
    <xf numFmtId="0" fontId="39" fillId="6" borderId="184" xfId="0" applyFont="1" applyFill="1" applyBorder="1" applyAlignment="1" applyProtection="1">
      <alignment horizontal="center" vertical="center"/>
    </xf>
    <xf numFmtId="0" fontId="39" fillId="6" borderId="171" xfId="0" applyFont="1" applyFill="1" applyBorder="1" applyAlignment="1" applyProtection="1">
      <alignment horizontal="center" vertical="center" wrapText="1"/>
    </xf>
    <xf numFmtId="0" fontId="39" fillId="6" borderId="273" xfId="0" applyFont="1" applyFill="1" applyBorder="1" applyAlignment="1" applyProtection="1">
      <alignment horizontal="center" vertical="center"/>
    </xf>
    <xf numFmtId="0" fontId="25" fillId="6" borderId="180" xfId="0" applyFont="1" applyFill="1" applyBorder="1" applyAlignment="1">
      <alignment horizontal="center" vertical="center" wrapText="1"/>
    </xf>
    <xf numFmtId="0" fontId="25" fillId="6" borderId="181" xfId="0" applyFont="1" applyFill="1" applyBorder="1" applyAlignment="1">
      <alignment horizontal="center" vertical="center" wrapText="1"/>
    </xf>
    <xf numFmtId="0" fontId="25" fillId="6" borderId="182" xfId="0" applyFont="1" applyFill="1" applyBorder="1" applyAlignment="1">
      <alignment horizontal="center" vertical="center" wrapText="1"/>
    </xf>
    <xf numFmtId="0" fontId="25" fillId="6" borderId="287" xfId="0" applyFont="1" applyFill="1" applyBorder="1" applyAlignment="1" applyProtection="1">
      <alignment horizontal="center" vertical="center" wrapText="1"/>
    </xf>
    <xf numFmtId="0" fontId="25" fillId="6" borderId="263" xfId="0" applyFont="1" applyFill="1" applyBorder="1" applyAlignment="1" applyProtection="1">
      <alignment horizontal="center" vertical="center" wrapText="1"/>
    </xf>
    <xf numFmtId="0" fontId="25" fillId="6" borderId="273" xfId="0" applyFont="1" applyFill="1" applyBorder="1" applyAlignment="1" applyProtection="1">
      <alignment horizontal="center" vertical="center" wrapText="1"/>
    </xf>
    <xf numFmtId="0" fontId="39" fillId="6" borderId="276" xfId="0" applyFont="1" applyFill="1" applyBorder="1" applyAlignment="1" applyProtection="1">
      <alignment horizontal="center" vertical="center" wrapText="1"/>
    </xf>
    <xf numFmtId="0" fontId="0" fillId="6" borderId="272" xfId="0" applyFill="1" applyBorder="1" applyAlignment="1">
      <alignment horizontal="center" vertical="center" wrapText="1"/>
    </xf>
    <xf numFmtId="0" fontId="0" fillId="6" borderId="277" xfId="0" applyFill="1" applyBorder="1" applyAlignment="1">
      <alignment horizontal="center" vertical="center" wrapText="1"/>
    </xf>
    <xf numFmtId="0" fontId="39" fillId="6" borderId="263" xfId="0" applyFont="1" applyFill="1" applyBorder="1" applyAlignment="1">
      <alignment horizontal="center" vertical="center" wrapText="1"/>
    </xf>
    <xf numFmtId="0" fontId="39" fillId="6" borderId="273" xfId="0" applyFont="1" applyFill="1" applyBorder="1" applyAlignment="1">
      <alignment horizontal="center" vertical="center" wrapText="1"/>
    </xf>
    <xf numFmtId="0" fontId="23" fillId="6" borderId="38" xfId="0" applyFont="1" applyFill="1" applyBorder="1" applyAlignment="1">
      <alignment horizontal="center" vertical="center" wrapText="1"/>
    </xf>
    <xf numFmtId="0" fontId="23" fillId="6" borderId="43" xfId="0" applyFont="1" applyFill="1" applyBorder="1" applyAlignment="1">
      <alignment horizontal="center" vertical="center" wrapText="1"/>
    </xf>
    <xf numFmtId="0" fontId="0" fillId="6" borderId="32" xfId="0"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5" fillId="6" borderId="274" xfId="0" applyFont="1" applyFill="1" applyBorder="1" applyAlignment="1">
      <alignment horizontal="center" vertical="center" wrapText="1"/>
    </xf>
    <xf numFmtId="0" fontId="25" fillId="6" borderId="49" xfId="0" applyFont="1" applyFill="1" applyBorder="1" applyAlignment="1">
      <alignment horizontal="center" vertical="center" wrapText="1"/>
    </xf>
    <xf numFmtId="0" fontId="25" fillId="6" borderId="268" xfId="0" applyFont="1" applyFill="1" applyBorder="1" applyAlignment="1">
      <alignment horizontal="center" vertical="center" wrapText="1"/>
    </xf>
    <xf numFmtId="0" fontId="25" fillId="6" borderId="272" xfId="0" applyFont="1" applyFill="1" applyBorder="1" applyAlignment="1">
      <alignment horizontal="center" vertical="center" wrapText="1"/>
    </xf>
    <xf numFmtId="0" fontId="25" fillId="6" borderId="44" xfId="0" applyFont="1" applyFill="1" applyBorder="1" applyAlignment="1">
      <alignment horizontal="center" vertical="center" wrapText="1"/>
    </xf>
    <xf numFmtId="0" fontId="25" fillId="6" borderId="247" xfId="0" applyFont="1" applyFill="1" applyBorder="1" applyAlignment="1">
      <alignment horizontal="center" vertical="center" wrapText="1"/>
    </xf>
    <xf numFmtId="0" fontId="25" fillId="6" borderId="284" xfId="0" applyFont="1" applyFill="1" applyBorder="1" applyAlignment="1" applyProtection="1">
      <alignment horizontal="center" vertical="center" wrapText="1"/>
    </xf>
    <xf numFmtId="0" fontId="25" fillId="6" borderId="183" xfId="0" applyFont="1" applyFill="1" applyBorder="1" applyAlignment="1" applyProtection="1">
      <alignment horizontal="center" vertical="center" wrapText="1"/>
    </xf>
    <xf numFmtId="0" fontId="25" fillId="6" borderId="285" xfId="0" applyFont="1" applyFill="1" applyBorder="1" applyAlignment="1" applyProtection="1">
      <alignment horizontal="center" vertical="center" wrapText="1"/>
    </xf>
    <xf numFmtId="0" fontId="39" fillId="6" borderId="184" xfId="0" applyFont="1" applyFill="1" applyBorder="1" applyAlignment="1">
      <alignment horizontal="center" vertical="center"/>
    </xf>
    <xf numFmtId="0" fontId="23" fillId="6" borderId="275" xfId="0" applyFont="1" applyFill="1" applyBorder="1" applyAlignment="1">
      <alignment horizontal="center" vertical="center" wrapText="1"/>
    </xf>
    <xf numFmtId="0" fontId="23" fillId="6" borderId="23" xfId="0" applyFont="1" applyFill="1" applyBorder="1" applyAlignment="1">
      <alignment horizontal="center" vertical="center" wrapText="1"/>
    </xf>
    <xf numFmtId="0" fontId="41" fillId="6" borderId="100" xfId="0" applyFont="1" applyFill="1" applyBorder="1" applyAlignment="1" applyProtection="1">
      <alignment horizontal="center" vertical="center" wrapText="1"/>
    </xf>
    <xf numFmtId="0" fontId="41" fillId="6" borderId="249" xfId="0" applyFont="1" applyFill="1" applyBorder="1" applyAlignment="1" applyProtection="1">
      <alignment horizontal="center" vertical="center" wrapText="1"/>
    </xf>
    <xf numFmtId="0" fontId="39" fillId="6" borderId="262" xfId="0" applyFont="1" applyFill="1" applyBorder="1" applyAlignment="1" applyProtection="1">
      <alignment horizontal="center" vertical="center" wrapText="1"/>
    </xf>
    <xf numFmtId="0" fontId="41" fillId="6" borderId="82" xfId="0" applyFont="1" applyFill="1" applyBorder="1" applyAlignment="1" applyProtection="1">
      <alignment horizontal="center" vertical="center" wrapText="1"/>
    </xf>
    <xf numFmtId="0" fontId="39" fillId="6" borderId="278" xfId="0" applyFont="1" applyFill="1" applyBorder="1" applyAlignment="1">
      <alignment horizontal="center" vertical="center" wrapText="1"/>
    </xf>
    <xf numFmtId="0" fontId="0" fillId="6" borderId="32" xfId="0" applyFont="1" applyFill="1" applyBorder="1" applyAlignment="1" applyProtection="1">
      <alignment horizontal="center" vertical="center"/>
    </xf>
    <xf numFmtId="0" fontId="23" fillId="6" borderId="29" xfId="0" applyFont="1" applyFill="1" applyBorder="1" applyAlignment="1" applyProtection="1">
      <alignment horizontal="center" vertical="center"/>
    </xf>
    <xf numFmtId="0" fontId="39" fillId="6" borderId="274" xfId="0" applyFont="1" applyFill="1" applyBorder="1" applyAlignment="1">
      <alignment horizontal="center" vertical="center" wrapText="1"/>
    </xf>
    <xf numFmtId="0" fontId="39" fillId="6" borderId="49" xfId="0" applyFont="1" applyFill="1" applyBorder="1" applyAlignment="1">
      <alignment horizontal="center" vertical="center" wrapText="1"/>
    </xf>
    <xf numFmtId="0" fontId="39" fillId="6" borderId="135" xfId="0" applyFont="1" applyFill="1" applyBorder="1" applyAlignment="1">
      <alignment horizontal="center" vertical="center" wrapText="1"/>
    </xf>
    <xf numFmtId="0" fontId="39" fillId="6" borderId="275" xfId="0" applyFont="1" applyFill="1" applyBorder="1" applyAlignment="1">
      <alignment horizontal="center" vertical="center" wrapText="1"/>
    </xf>
    <xf numFmtId="0" fontId="39" fillId="6" borderId="43" xfId="0" applyFont="1" applyFill="1" applyBorder="1" applyAlignment="1">
      <alignment horizontal="center" vertical="center" wrapText="1"/>
    </xf>
    <xf numFmtId="0" fontId="39" fillId="6" borderId="220" xfId="0" applyFont="1" applyFill="1" applyBorder="1" applyAlignment="1">
      <alignment horizontal="center" vertical="center" wrapText="1"/>
    </xf>
    <xf numFmtId="0" fontId="23" fillId="6" borderId="21" xfId="0" applyFont="1" applyFill="1" applyBorder="1" applyAlignment="1">
      <alignment horizontal="center" vertical="center" wrapText="1"/>
    </xf>
    <xf numFmtId="0" fontId="39" fillId="6" borderId="273" xfId="0" applyFont="1" applyFill="1" applyBorder="1" applyAlignment="1" applyProtection="1">
      <alignment horizontal="center" vertical="center" wrapText="1"/>
    </xf>
    <xf numFmtId="0" fontId="39" fillId="6" borderId="76" xfId="0" applyFont="1" applyFill="1" applyBorder="1" applyAlignment="1" applyProtection="1">
      <alignment horizontal="center" vertical="center" wrapText="1"/>
    </xf>
    <xf numFmtId="0" fontId="39" fillId="6" borderId="87" xfId="0" applyFont="1" applyFill="1" applyBorder="1" applyAlignment="1" applyProtection="1">
      <alignment horizontal="center" vertical="center" wrapText="1"/>
    </xf>
    <xf numFmtId="0" fontId="39" fillId="6" borderId="264" xfId="0" applyFont="1" applyFill="1" applyBorder="1" applyAlignment="1" applyProtection="1">
      <alignment horizontal="center" vertical="center" wrapText="1"/>
    </xf>
    <xf numFmtId="0" fontId="23" fillId="6" borderId="269" xfId="0" applyFont="1" applyFill="1" applyBorder="1" applyAlignment="1">
      <alignment horizontal="center" vertical="center" wrapText="1"/>
    </xf>
    <xf numFmtId="0" fontId="39" fillId="0" borderId="275" xfId="0" applyFont="1" applyFill="1" applyBorder="1" applyAlignment="1" applyProtection="1">
      <alignment horizontal="center" vertical="center" wrapText="1"/>
    </xf>
    <xf numFmtId="0" fontId="39" fillId="0" borderId="220" xfId="0" applyFont="1" applyFill="1" applyBorder="1" applyAlignment="1" applyProtection="1">
      <alignment horizontal="center" vertical="center" wrapText="1"/>
    </xf>
    <xf numFmtId="0" fontId="39" fillId="0" borderId="43" xfId="0" applyFont="1" applyFill="1" applyBorder="1" applyAlignment="1" applyProtection="1">
      <alignment horizontal="center" vertical="center" wrapText="1"/>
    </xf>
    <xf numFmtId="0" fontId="41" fillId="0" borderId="275" xfId="0" applyFont="1" applyFill="1" applyBorder="1" applyAlignment="1" applyProtection="1">
      <alignment horizontal="center" vertical="center" wrapText="1"/>
    </xf>
    <xf numFmtId="0" fontId="41" fillId="0" borderId="43" xfId="0" applyFont="1" applyFill="1" applyBorder="1" applyAlignment="1" applyProtection="1">
      <alignment horizontal="center" vertical="center" wrapText="1"/>
    </xf>
    <xf numFmtId="0" fontId="41" fillId="0" borderId="220" xfId="0" applyFont="1" applyFill="1" applyBorder="1" applyAlignment="1" applyProtection="1">
      <alignment horizontal="center" vertical="center" wrapText="1"/>
    </xf>
    <xf numFmtId="0" fontId="41" fillId="0" borderId="268" xfId="0" applyFont="1" applyFill="1" applyBorder="1" applyAlignment="1" applyProtection="1">
      <alignment horizontal="center" vertical="center" wrapText="1"/>
    </xf>
    <xf numFmtId="0" fontId="41" fillId="0" borderId="44" xfId="0" applyFont="1" applyFill="1" applyBorder="1" applyAlignment="1" applyProtection="1">
      <alignment horizontal="center" vertical="center" wrapText="1"/>
    </xf>
    <xf numFmtId="0" fontId="41" fillId="0" borderId="247" xfId="0" applyFont="1" applyFill="1" applyBorder="1" applyAlignment="1" applyProtection="1">
      <alignment horizontal="center" vertical="center" wrapText="1"/>
    </xf>
    <xf numFmtId="0" fontId="41" fillId="0" borderId="171" xfId="0" applyFont="1" applyFill="1" applyBorder="1" applyAlignment="1" applyProtection="1">
      <alignment horizontal="center" vertical="center" wrapText="1"/>
    </xf>
    <xf numFmtId="0" fontId="41" fillId="0" borderId="69" xfId="0" applyFont="1" applyFill="1" applyBorder="1" applyAlignment="1" applyProtection="1">
      <alignment horizontal="center" vertical="center" wrapText="1"/>
    </xf>
    <xf numFmtId="0" fontId="41" fillId="0" borderId="249" xfId="0" applyFont="1" applyFill="1" applyBorder="1" applyAlignment="1" applyProtection="1">
      <alignment horizontal="center" vertical="center" wrapText="1"/>
    </xf>
    <xf numFmtId="0" fontId="39" fillId="0" borderId="172" xfId="0" applyFont="1" applyFill="1" applyBorder="1" applyAlignment="1" applyProtection="1">
      <alignment horizontal="center" vertical="center" wrapText="1"/>
    </xf>
    <xf numFmtId="0" fontId="39" fillId="0" borderId="114" xfId="0" applyFont="1" applyFill="1" applyBorder="1" applyAlignment="1" applyProtection="1">
      <alignment horizontal="center" vertical="center" wrapText="1"/>
    </xf>
    <xf numFmtId="0" fontId="39" fillId="0" borderId="248" xfId="0" applyFont="1" applyFill="1" applyBorder="1" applyAlignment="1" applyProtection="1">
      <alignment horizontal="center" vertical="center" wrapText="1"/>
    </xf>
    <xf numFmtId="0" fontId="39" fillId="0" borderId="268" xfId="0" applyFont="1" applyFill="1" applyBorder="1" applyAlignment="1" applyProtection="1">
      <alignment horizontal="center" vertical="center" wrapText="1"/>
    </xf>
    <xf numFmtId="0" fontId="39" fillId="0" borderId="272" xfId="0" applyFont="1" applyFill="1" applyBorder="1" applyAlignment="1" applyProtection="1">
      <alignment horizontal="center" vertical="center" wrapText="1"/>
    </xf>
    <xf numFmtId="0" fontId="39" fillId="0" borderId="274" xfId="0"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0" fontId="39" fillId="0" borderId="49" xfId="0" applyFont="1" applyFill="1" applyBorder="1" applyAlignment="1" applyProtection="1">
      <alignment horizontal="center" vertical="center" wrapText="1"/>
    </xf>
    <xf numFmtId="0" fontId="39" fillId="0" borderId="247" xfId="0" applyFont="1" applyFill="1" applyBorder="1" applyAlignment="1" applyProtection="1">
      <alignment horizontal="center" vertical="center" wrapText="1"/>
    </xf>
    <xf numFmtId="0" fontId="39" fillId="0" borderId="198" xfId="0" applyFont="1" applyFill="1" applyBorder="1" applyAlignment="1" applyProtection="1">
      <alignment horizontal="center" vertical="center" wrapText="1"/>
    </xf>
    <xf numFmtId="0" fontId="39" fillId="0" borderId="135" xfId="0" applyFont="1" applyFill="1" applyBorder="1" applyAlignment="1" applyProtection="1">
      <alignment horizontal="center" vertical="center" wrapText="1"/>
    </xf>
    <xf numFmtId="0" fontId="39" fillId="0" borderId="120" xfId="0" applyFont="1" applyFill="1" applyBorder="1" applyAlignment="1">
      <alignment horizontal="center" vertical="center"/>
    </xf>
    <xf numFmtId="0" fontId="39" fillId="0" borderId="168" xfId="0" applyFont="1" applyFill="1" applyBorder="1" applyAlignment="1">
      <alignment horizontal="center" vertical="center"/>
    </xf>
    <xf numFmtId="0" fontId="39" fillId="0" borderId="276" xfId="0" applyFont="1" applyFill="1" applyBorder="1" applyAlignment="1" applyProtection="1">
      <alignment horizontal="center" vertical="center" wrapText="1"/>
    </xf>
    <xf numFmtId="0" fontId="39" fillId="0" borderId="70" xfId="0" applyFont="1" applyFill="1" applyBorder="1" applyAlignment="1" applyProtection="1">
      <alignment horizontal="center" vertical="center" wrapText="1"/>
    </xf>
    <xf numFmtId="0" fontId="39" fillId="0" borderId="144" xfId="0" applyFont="1" applyFill="1" applyBorder="1" applyAlignment="1" applyProtection="1">
      <alignment horizontal="center" vertical="center" wrapText="1"/>
    </xf>
    <xf numFmtId="0" fontId="39" fillId="0" borderId="302" xfId="0" applyFont="1" applyFill="1" applyBorder="1" applyAlignment="1" applyProtection="1">
      <alignment horizontal="center" vertical="center" wrapText="1"/>
    </xf>
    <xf numFmtId="0" fontId="39" fillId="0" borderId="127" xfId="0" applyFont="1" applyFill="1" applyBorder="1" applyAlignment="1" applyProtection="1">
      <alignment horizontal="center" vertical="center" wrapText="1"/>
    </xf>
    <xf numFmtId="0" fontId="39" fillId="0" borderId="263" xfId="0" applyFont="1" applyFill="1" applyBorder="1" applyAlignment="1" applyProtection="1">
      <alignment horizontal="center" vertical="center"/>
    </xf>
    <xf numFmtId="0" fontId="39" fillId="0" borderId="273" xfId="0" applyFont="1" applyFill="1" applyBorder="1" applyAlignment="1" applyProtection="1">
      <alignment horizontal="center" vertical="center"/>
    </xf>
    <xf numFmtId="0" fontId="39" fillId="0" borderId="278" xfId="0" applyFont="1" applyFill="1" applyBorder="1" applyAlignment="1" applyProtection="1">
      <alignment horizontal="center" vertical="center"/>
    </xf>
    <xf numFmtId="0" fontId="41" fillId="6" borderId="206" xfId="0" applyFont="1" applyFill="1" applyBorder="1" applyAlignment="1">
      <alignment horizontal="center" vertical="center"/>
    </xf>
    <xf numFmtId="0" fontId="39" fillId="0" borderId="120" xfId="0" applyFont="1" applyFill="1" applyBorder="1" applyAlignment="1" applyProtection="1">
      <alignment horizontal="center" vertical="center"/>
    </xf>
    <xf numFmtId="0" fontId="39" fillId="0" borderId="171" xfId="0" applyFont="1" applyFill="1" applyBorder="1" applyAlignment="1" applyProtection="1">
      <alignment horizontal="center" vertical="center" wrapText="1"/>
    </xf>
    <xf numFmtId="0" fontId="39" fillId="0" borderId="249" xfId="0" applyFont="1" applyFill="1" applyBorder="1" applyAlignment="1" applyProtection="1">
      <alignment horizontal="center" vertical="center" wrapText="1"/>
    </xf>
    <xf numFmtId="0" fontId="39" fillId="6" borderId="309" xfId="0" applyFont="1" applyFill="1" applyBorder="1" applyAlignment="1" applyProtection="1">
      <alignment horizontal="center" vertical="center" wrapText="1"/>
    </xf>
    <xf numFmtId="0" fontId="0" fillId="6" borderId="29" xfId="0" applyFont="1" applyFill="1" applyBorder="1" applyAlignment="1" applyProtection="1">
      <alignment horizontal="center" vertical="center"/>
    </xf>
    <xf numFmtId="0" fontId="0" fillId="6" borderId="27" xfId="0" applyFont="1" applyFill="1" applyBorder="1" applyAlignment="1" applyProtection="1">
      <alignment horizontal="center" vertical="center"/>
    </xf>
    <xf numFmtId="0" fontId="39" fillId="6" borderId="268" xfId="0" applyFont="1" applyFill="1" applyBorder="1" applyAlignment="1">
      <alignment horizontal="center" vertical="center" wrapText="1"/>
    </xf>
    <xf numFmtId="0" fontId="41" fillId="2" borderId="274" xfId="0" applyFont="1" applyFill="1" applyBorder="1" applyAlignment="1">
      <alignment horizontal="center" vertical="center" wrapText="1"/>
    </xf>
    <xf numFmtId="0" fontId="39" fillId="6" borderId="44"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39" fillId="6" borderId="247" xfId="0" applyFont="1" applyFill="1" applyBorder="1" applyAlignment="1">
      <alignment horizontal="center" vertical="center" wrapText="1"/>
    </xf>
    <xf numFmtId="0" fontId="41" fillId="2" borderId="135" xfId="0" applyFont="1" applyFill="1" applyBorder="1" applyAlignment="1">
      <alignment horizontal="center" vertical="center" wrapText="1"/>
    </xf>
    <xf numFmtId="0" fontId="39" fillId="0" borderId="283" xfId="0" applyFont="1" applyFill="1" applyBorder="1" applyAlignment="1" applyProtection="1">
      <alignment horizontal="center" vertical="center"/>
    </xf>
    <xf numFmtId="0" fontId="39" fillId="0" borderId="149" xfId="0" applyFont="1" applyFill="1" applyBorder="1" applyAlignment="1" applyProtection="1">
      <alignment horizontal="center" vertical="center"/>
    </xf>
    <xf numFmtId="0" fontId="39" fillId="0" borderId="124" xfId="0" applyFont="1" applyFill="1" applyBorder="1" applyAlignment="1" applyProtection="1">
      <alignment horizontal="center" vertical="center"/>
    </xf>
    <xf numFmtId="0" fontId="39" fillId="0" borderId="168" xfId="0" applyFont="1" applyFill="1" applyBorder="1" applyAlignment="1" applyProtection="1">
      <alignment horizontal="center" vertical="center"/>
    </xf>
    <xf numFmtId="0" fontId="0" fillId="6" borderId="34" xfId="0" applyFont="1" applyFill="1" applyBorder="1" applyAlignment="1">
      <alignment horizontal="left" vertical="center" wrapText="1"/>
    </xf>
    <xf numFmtId="0" fontId="0" fillId="6" borderId="28" xfId="0" applyFont="1" applyFill="1" applyBorder="1" applyAlignment="1">
      <alignment horizontal="left" vertical="center" wrapText="1"/>
    </xf>
    <xf numFmtId="0" fontId="39" fillId="0" borderId="262" xfId="0" applyFont="1" applyFill="1" applyBorder="1" applyAlignment="1" applyProtection="1">
      <alignment horizontal="center" vertical="center"/>
    </xf>
    <xf numFmtId="0" fontId="23" fillId="6" borderId="265" xfId="0" applyFont="1" applyFill="1" applyBorder="1" applyAlignment="1">
      <alignment horizontal="left" vertical="center" wrapText="1"/>
    </xf>
    <xf numFmtId="0" fontId="23" fillId="6" borderId="266" xfId="0" applyFont="1" applyFill="1" applyBorder="1" applyAlignment="1">
      <alignment horizontal="left" vertical="center" wrapText="1"/>
    </xf>
    <xf numFmtId="0" fontId="39" fillId="0" borderId="128" xfId="0" applyFont="1" applyFill="1" applyBorder="1" applyAlignment="1" applyProtection="1">
      <alignment horizontal="center" vertical="center"/>
    </xf>
    <xf numFmtId="0" fontId="39" fillId="0" borderId="128" xfId="0" applyFont="1" applyFill="1" applyBorder="1" applyAlignment="1">
      <alignment horizontal="center" vertical="center"/>
    </xf>
    <xf numFmtId="0" fontId="39" fillId="0" borderId="173" xfId="0" applyFont="1" applyFill="1" applyBorder="1" applyAlignment="1">
      <alignment horizontal="center" vertical="center"/>
    </xf>
    <xf numFmtId="0" fontId="39" fillId="0" borderId="206" xfId="0" applyFont="1" applyFill="1" applyBorder="1" applyAlignment="1" applyProtection="1">
      <alignment horizontal="center" vertical="center"/>
    </xf>
    <xf numFmtId="0" fontId="39" fillId="0" borderId="207" xfId="0" applyFont="1" applyFill="1" applyBorder="1" applyAlignment="1" applyProtection="1">
      <alignment horizontal="center" vertical="center"/>
    </xf>
    <xf numFmtId="0" fontId="39" fillId="0" borderId="280" xfId="0" applyFont="1" applyFill="1" applyBorder="1" applyAlignment="1" applyProtection="1">
      <alignment horizontal="center" vertical="center"/>
    </xf>
    <xf numFmtId="0" fontId="39" fillId="0" borderId="204" xfId="0" applyFont="1" applyFill="1" applyBorder="1" applyAlignment="1" applyProtection="1">
      <alignment horizontal="center" vertical="center"/>
    </xf>
    <xf numFmtId="0" fontId="39" fillId="0" borderId="205" xfId="0" applyFont="1" applyFill="1" applyBorder="1" applyAlignment="1" applyProtection="1">
      <alignment horizontal="center" vertical="center"/>
    </xf>
    <xf numFmtId="0" fontId="39" fillId="6" borderId="261" xfId="0" applyFont="1" applyFill="1" applyBorder="1" applyAlignment="1">
      <alignment horizontal="center" vertical="center" wrapText="1"/>
    </xf>
    <xf numFmtId="2" fontId="39" fillId="6" borderId="278" xfId="0" applyNumberFormat="1" applyFont="1" applyFill="1" applyBorder="1" applyAlignment="1">
      <alignment horizontal="center" vertical="center" wrapText="1"/>
    </xf>
    <xf numFmtId="2" fontId="39" fillId="6" borderId="263" xfId="0" applyNumberFormat="1" applyFont="1" applyFill="1" applyBorder="1" applyAlignment="1">
      <alignment horizontal="center" vertical="center" wrapText="1"/>
    </xf>
    <xf numFmtId="2" fontId="39" fillId="6" borderId="273" xfId="0" applyNumberFormat="1" applyFont="1" applyFill="1" applyBorder="1" applyAlignment="1">
      <alignment horizontal="center" vertical="center" wrapText="1"/>
    </xf>
    <xf numFmtId="0" fontId="41" fillId="6" borderId="278" xfId="0" applyFont="1" applyFill="1" applyBorder="1" applyAlignment="1">
      <alignment horizontal="center" vertical="center"/>
    </xf>
    <xf numFmtId="0" fontId="41" fillId="6" borderId="263" xfId="0" applyFont="1" applyFill="1" applyBorder="1" applyAlignment="1">
      <alignment horizontal="center" vertical="center"/>
    </xf>
    <xf numFmtId="0" fontId="41" fillId="6" borderId="273" xfId="0" applyFont="1" applyFill="1" applyBorder="1" applyAlignment="1">
      <alignment horizontal="center" vertical="center"/>
    </xf>
    <xf numFmtId="0" fontId="39" fillId="0" borderId="288" xfId="0" applyFont="1" applyFill="1" applyBorder="1" applyAlignment="1">
      <alignment horizontal="center" vertical="center" wrapText="1"/>
    </xf>
    <xf numFmtId="0" fontId="39" fillId="0" borderId="289" xfId="0" applyFont="1" applyFill="1" applyBorder="1" applyAlignment="1">
      <alignment horizontal="center" vertical="center" wrapText="1"/>
    </xf>
    <xf numFmtId="0" fontId="39" fillId="0" borderId="262" xfId="0" applyFont="1" applyFill="1" applyBorder="1" applyAlignment="1" applyProtection="1">
      <alignment horizontal="center" vertical="center" wrapText="1"/>
    </xf>
    <xf numFmtId="0" fontId="39" fillId="0" borderId="263" xfId="0" applyFont="1" applyFill="1" applyBorder="1" applyAlignment="1" applyProtection="1">
      <alignment horizontal="center" vertical="center" wrapText="1"/>
    </xf>
    <xf numFmtId="0" fontId="39" fillId="0" borderId="287" xfId="0" applyFont="1" applyFill="1" applyBorder="1" applyAlignment="1" applyProtection="1">
      <alignment horizontal="center" vertical="center" wrapText="1"/>
    </xf>
    <xf numFmtId="0" fontId="39" fillId="0" borderId="264" xfId="0" applyFont="1" applyFill="1" applyBorder="1" applyAlignment="1" applyProtection="1">
      <alignment horizontal="center" vertical="center" wrapText="1"/>
    </xf>
    <xf numFmtId="0" fontId="39" fillId="6" borderId="287" xfId="0" applyFont="1" applyFill="1" applyBorder="1" applyAlignment="1">
      <alignment horizontal="center" vertical="center" wrapText="1"/>
    </xf>
    <xf numFmtId="0" fontId="39" fillId="6" borderId="157" xfId="0" applyFont="1" applyFill="1" applyBorder="1" applyAlignment="1">
      <alignment horizontal="center" vertical="center" wrapText="1"/>
    </xf>
    <xf numFmtId="0" fontId="39" fillId="6" borderId="262" xfId="0" applyFont="1" applyFill="1" applyBorder="1" applyAlignment="1">
      <alignment horizontal="center" vertical="center" wrapText="1"/>
    </xf>
    <xf numFmtId="0" fontId="0" fillId="48" borderId="21" xfId="0" applyFill="1" applyBorder="1" applyAlignment="1">
      <alignment horizontal="center" vertical="center"/>
    </xf>
    <xf numFmtId="0" fontId="0" fillId="48" borderId="34" xfId="0" applyFill="1" applyBorder="1" applyAlignment="1">
      <alignment horizontal="center" vertical="center"/>
    </xf>
    <xf numFmtId="0" fontId="0" fillId="48" borderId="22" xfId="0" applyFill="1" applyBorder="1" applyAlignment="1">
      <alignment horizontal="center" vertical="center"/>
    </xf>
    <xf numFmtId="0" fontId="0" fillId="48" borderId="32" xfId="0" applyFill="1" applyBorder="1" applyAlignment="1">
      <alignment horizontal="center" vertical="center"/>
    </xf>
    <xf numFmtId="0" fontId="0" fillId="6" borderId="198" xfId="0" applyFill="1" applyBorder="1" applyAlignment="1">
      <alignment horizontal="center" vertical="center"/>
    </xf>
    <xf numFmtId="0" fontId="27" fillId="6" borderId="262" xfId="0" applyFont="1" applyFill="1" applyBorder="1" applyAlignment="1" applyProtection="1">
      <alignment horizontal="center" vertical="center"/>
    </xf>
    <xf numFmtId="0" fontId="27" fillId="6" borderId="264" xfId="0" applyFont="1" applyFill="1" applyBorder="1" applyAlignment="1" applyProtection="1">
      <alignment horizontal="center" vertical="center"/>
    </xf>
    <xf numFmtId="0" fontId="27" fillId="6" borderId="263" xfId="0" applyFont="1" applyFill="1" applyBorder="1" applyAlignment="1" applyProtection="1">
      <alignment horizontal="center" vertical="center"/>
    </xf>
    <xf numFmtId="0" fontId="0" fillId="6" borderId="264" xfId="0" applyBorder="1" applyAlignment="1">
      <alignment horizontal="center" vertical="center"/>
    </xf>
    <xf numFmtId="0" fontId="0" fillId="48" borderId="269" xfId="0" applyFill="1" applyBorder="1" applyAlignment="1">
      <alignment horizontal="center" vertical="center"/>
    </xf>
    <xf numFmtId="0" fontId="0" fillId="48" borderId="265" xfId="0" applyFill="1" applyBorder="1" applyAlignment="1">
      <alignment horizontal="center" vertical="center"/>
    </xf>
    <xf numFmtId="0" fontId="41" fillId="6" borderId="0" xfId="0" applyFont="1" applyFill="1" applyBorder="1" applyAlignment="1" applyProtection="1">
      <alignment horizontal="left" vertical="center" wrapText="1"/>
    </xf>
    <xf numFmtId="49" fontId="23" fillId="41" borderId="21" xfId="19" applyFont="1" applyBorder="1" applyAlignment="1">
      <alignment horizontal="left" vertical="center"/>
      <protection locked="0"/>
    </xf>
    <xf numFmtId="49" fontId="23" fillId="41" borderId="34" xfId="19" applyFont="1" applyBorder="1" applyAlignment="1">
      <alignment horizontal="left" vertical="center"/>
      <protection locked="0"/>
    </xf>
    <xf numFmtId="49" fontId="23" fillId="41" borderId="22" xfId="19" applyFont="1" applyBorder="1" applyAlignment="1">
      <alignment horizontal="left" vertical="center"/>
      <protection locked="0"/>
    </xf>
    <xf numFmtId="49" fontId="23" fillId="41" borderId="32" xfId="19" applyFont="1" applyBorder="1" applyAlignment="1">
      <alignment horizontal="left" vertical="center"/>
      <protection locked="0"/>
    </xf>
    <xf numFmtId="3" fontId="23" fillId="13" borderId="22" xfId="3" applyNumberFormat="1" applyFont="1" applyBorder="1" applyAlignment="1">
      <alignment horizontal="center" vertical="center"/>
    </xf>
    <xf numFmtId="3" fontId="23" fillId="13" borderId="32" xfId="3" applyNumberFormat="1" applyFont="1" applyBorder="1" applyAlignment="1">
      <alignment horizontal="center" vertical="center"/>
    </xf>
    <xf numFmtId="0" fontId="25" fillId="6" borderId="325" xfId="0" applyFont="1" applyFill="1" applyBorder="1" applyAlignment="1">
      <alignment horizontal="center" vertical="center"/>
    </xf>
    <xf numFmtId="0" fontId="25" fillId="6" borderId="127" xfId="0" applyFont="1" applyFill="1" applyBorder="1" applyAlignment="1">
      <alignment horizontal="center" vertical="center"/>
    </xf>
    <xf numFmtId="0" fontId="23" fillId="6" borderId="325" xfId="0" applyFont="1" applyFill="1" applyBorder="1" applyAlignment="1" applyProtection="1">
      <alignment horizontal="center" vertical="center"/>
    </xf>
    <xf numFmtId="0" fontId="23" fillId="6" borderId="127" xfId="0" applyFont="1" applyFill="1" applyBorder="1" applyAlignment="1" applyProtection="1">
      <alignment horizontal="center" vertical="center"/>
    </xf>
    <xf numFmtId="49" fontId="23" fillId="41" borderId="275" xfId="19" applyFont="1" applyBorder="1" applyAlignment="1">
      <alignment horizontal="left" vertical="center"/>
      <protection locked="0"/>
    </xf>
    <xf numFmtId="49" fontId="23" fillId="41" borderId="268" xfId="19" applyFont="1" applyBorder="1" applyAlignment="1">
      <alignment horizontal="left" vertical="center"/>
      <protection locked="0"/>
    </xf>
    <xf numFmtId="1" fontId="25" fillId="6" borderId="327" xfId="0" applyNumberFormat="1" applyFont="1" applyFill="1" applyBorder="1" applyAlignment="1">
      <alignment horizontal="center" wrapText="1"/>
    </xf>
    <xf numFmtId="1" fontId="25" fillId="6" borderId="330" xfId="0" applyNumberFormat="1" applyFont="1" applyFill="1" applyBorder="1" applyAlignment="1">
      <alignment horizontal="center" wrapText="1"/>
    </xf>
    <xf numFmtId="49" fontId="23" fillId="41" borderId="269" xfId="19" applyFont="1" applyBorder="1" applyAlignment="1">
      <alignment horizontal="left" vertical="center"/>
      <protection locked="0"/>
    </xf>
    <xf numFmtId="49" fontId="23" fillId="41" borderId="265" xfId="19" applyFont="1" applyBorder="1" applyAlignment="1">
      <alignment horizontal="left" vertical="center"/>
      <protection locked="0"/>
    </xf>
    <xf numFmtId="0" fontId="25" fillId="51" borderId="326" xfId="0" applyFont="1" applyFill="1" applyBorder="1" applyAlignment="1" applyProtection="1">
      <alignment horizontal="center" vertical="center" wrapText="1"/>
    </xf>
    <xf numFmtId="0" fontId="25" fillId="53" borderId="328" xfId="0" applyFont="1" applyFill="1" applyBorder="1" applyAlignment="1">
      <alignment horizontal="center" vertical="center"/>
    </xf>
    <xf numFmtId="0" fontId="25" fillId="53" borderId="326" xfId="0" applyFont="1" applyFill="1" applyBorder="1" applyAlignment="1">
      <alignment horizontal="center" vertical="center"/>
    </xf>
    <xf numFmtId="3" fontId="23" fillId="41" borderId="322" xfId="11" applyFont="1" applyBorder="1" applyAlignment="1">
      <alignment horizontal="center" vertical="center"/>
      <protection locked="0"/>
    </xf>
    <xf numFmtId="3" fontId="23" fillId="41" borderId="28" xfId="11" applyFont="1" applyBorder="1" applyAlignment="1">
      <alignment horizontal="center" vertical="center"/>
      <protection locked="0"/>
    </xf>
    <xf numFmtId="0" fontId="79" fillId="58" borderId="28" xfId="145" applyBorder="1">
      <alignment horizontal="center" vertical="center"/>
    </xf>
    <xf numFmtId="3" fontId="0" fillId="41" borderId="28" xfId="11" applyFont="1" applyBorder="1" applyAlignment="1">
      <alignment horizontal="center" vertical="center"/>
      <protection locked="0"/>
    </xf>
    <xf numFmtId="0" fontId="0" fillId="41" borderId="34" xfId="18" applyFont="1" applyBorder="1" applyAlignment="1">
      <alignment horizontal="center" vertical="center" wrapText="1"/>
      <protection locked="0"/>
    </xf>
    <xf numFmtId="0" fontId="0" fillId="41" borderId="28"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2"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0" fillId="41" borderId="74" xfId="18" applyFont="1" applyBorder="1" applyAlignment="1">
      <alignment horizontal="center" vertical="center" wrapText="1"/>
      <protection locked="0"/>
    </xf>
    <xf numFmtId="0" fontId="0" fillId="41" borderId="77" xfId="18" applyFont="1" applyBorder="1" applyAlignment="1">
      <alignment horizontal="center" vertical="center" wrapText="1"/>
      <protection locked="0"/>
    </xf>
    <xf numFmtId="0" fontId="0" fillId="41" borderId="80" xfId="18" applyFont="1" applyBorder="1" applyAlignment="1">
      <alignment horizontal="center" vertical="center" wrapText="1"/>
      <protection locked="0"/>
    </xf>
    <xf numFmtId="0" fontId="25" fillId="6" borderId="84" xfId="0" applyFont="1" applyFill="1" applyBorder="1" applyAlignment="1">
      <alignment horizontal="center" wrapText="1"/>
    </xf>
    <xf numFmtId="0" fontId="25" fillId="6" borderId="70" xfId="0" applyFont="1" applyFill="1" applyBorder="1" applyAlignment="1">
      <alignment horizontal="center" wrapText="1"/>
    </xf>
    <xf numFmtId="0" fontId="25" fillId="6" borderId="81" xfId="0" applyFont="1" applyFill="1" applyBorder="1" applyAlignment="1">
      <alignment horizontal="center" wrapText="1"/>
    </xf>
    <xf numFmtId="0" fontId="25" fillId="6" borderId="75" xfId="0" applyFont="1" applyFill="1" applyBorder="1" applyAlignment="1">
      <alignment horizontal="center" wrapText="1"/>
    </xf>
    <xf numFmtId="0" fontId="25" fillId="6" borderId="72" xfId="0" applyFont="1" applyFill="1" applyBorder="1" applyAlignment="1">
      <alignment horizontal="center" wrapText="1"/>
    </xf>
    <xf numFmtId="0" fontId="25" fillId="6" borderId="73" xfId="0" applyFont="1" applyFill="1" applyBorder="1" applyAlignment="1">
      <alignment horizontal="center" wrapText="1"/>
    </xf>
    <xf numFmtId="0" fontId="25" fillId="6" borderId="86" xfId="0" applyFont="1" applyFill="1" applyBorder="1" applyAlignment="1">
      <alignment horizontal="center" wrapText="1"/>
    </xf>
    <xf numFmtId="0" fontId="25" fillId="6" borderId="83" xfId="0" applyFont="1" applyFill="1" applyBorder="1" applyAlignment="1">
      <alignment horizontal="center" wrapText="1"/>
    </xf>
    <xf numFmtId="0" fontId="25" fillId="6" borderId="76" xfId="0" applyFont="1" applyFill="1" applyBorder="1" applyAlignment="1">
      <alignment horizontal="center" wrapText="1"/>
    </xf>
    <xf numFmtId="0" fontId="0" fillId="6" borderId="49" xfId="0" applyFill="1" applyBorder="1" applyAlignment="1">
      <alignment horizontal="center" vertical="center"/>
    </xf>
    <xf numFmtId="0" fontId="0" fillId="6" borderId="73" xfId="0" applyFill="1" applyBorder="1" applyAlignment="1">
      <alignment horizontal="center" vertical="center"/>
    </xf>
    <xf numFmtId="0" fontId="0" fillId="6" borderId="70" xfId="0" applyFill="1" applyBorder="1" applyAlignment="1">
      <alignment horizontal="center" vertical="center"/>
    </xf>
    <xf numFmtId="0" fontId="0" fillId="6" borderId="81" xfId="0" applyFill="1" applyBorder="1" applyAlignment="1">
      <alignment horizontal="center" vertical="center"/>
    </xf>
    <xf numFmtId="0" fontId="0" fillId="6" borderId="72" xfId="0" applyFill="1" applyBorder="1" applyAlignment="1">
      <alignment horizontal="center" vertical="center"/>
    </xf>
    <xf numFmtId="0" fontId="25" fillId="6" borderId="82" xfId="0" applyFont="1" applyFill="1" applyBorder="1" applyAlignment="1">
      <alignment horizontal="center" wrapText="1"/>
    </xf>
    <xf numFmtId="0" fontId="25" fillId="6" borderId="79" xfId="0" applyFont="1" applyFill="1" applyBorder="1" applyAlignment="1">
      <alignment horizontal="center" wrapText="1"/>
    </xf>
    <xf numFmtId="0" fontId="39" fillId="6" borderId="70" xfId="0" applyFont="1" applyFill="1" applyBorder="1" applyAlignment="1">
      <alignment horizontal="center" vertical="center"/>
    </xf>
    <xf numFmtId="0" fontId="39" fillId="6" borderId="0" xfId="0" applyFont="1" applyFill="1" applyBorder="1" applyAlignment="1">
      <alignment horizontal="center" vertical="center"/>
    </xf>
    <xf numFmtId="0" fontId="39" fillId="6" borderId="72" xfId="0" applyFont="1" applyFill="1" applyBorder="1" applyAlignment="1">
      <alignment horizontal="center" vertical="center"/>
    </xf>
    <xf numFmtId="0" fontId="25" fillId="6" borderId="85" xfId="0" applyFont="1" applyFill="1" applyBorder="1" applyAlignment="1" applyProtection="1">
      <alignment horizontal="center" vertical="center" wrapText="1"/>
    </xf>
    <xf numFmtId="0" fontId="25" fillId="2" borderId="84" xfId="0" applyFont="1" applyFill="1" applyBorder="1" applyAlignment="1">
      <alignment horizontal="center" vertical="center" wrapText="1"/>
    </xf>
    <xf numFmtId="0" fontId="25" fillId="2" borderId="75" xfId="0" applyFont="1" applyFill="1" applyBorder="1" applyAlignment="1">
      <alignment horizontal="center" vertical="center"/>
    </xf>
    <xf numFmtId="0" fontId="39" fillId="6" borderId="107" xfId="0" applyFont="1" applyFill="1" applyBorder="1" applyAlignment="1">
      <alignment horizontal="center" vertical="center" wrapText="1"/>
    </xf>
    <xf numFmtId="0" fontId="39" fillId="6" borderId="108" xfId="0" applyFont="1" applyFill="1" applyBorder="1" applyAlignment="1">
      <alignment horizontal="center" vertical="center" wrapText="1"/>
    </xf>
    <xf numFmtId="0" fontId="39" fillId="6" borderId="109" xfId="0" applyFont="1" applyFill="1" applyBorder="1" applyAlignment="1">
      <alignment horizontal="center" vertical="center" wrapText="1"/>
    </xf>
    <xf numFmtId="0" fontId="25" fillId="6" borderId="82" xfId="0" applyFont="1" applyFill="1" applyBorder="1" applyAlignment="1" applyProtection="1">
      <alignment horizontal="center" vertical="center" wrapText="1"/>
    </xf>
    <xf numFmtId="0" fontId="25" fillId="6" borderId="79" xfId="0" applyFont="1" applyFill="1" applyBorder="1" applyAlignment="1" applyProtection="1">
      <alignment horizontal="center" vertical="center" wrapText="1"/>
    </xf>
    <xf numFmtId="0" fontId="25" fillId="6" borderId="79" xfId="0" applyFont="1" applyFill="1" applyBorder="1" applyAlignment="1">
      <alignment horizontal="center" vertical="center"/>
    </xf>
    <xf numFmtId="0" fontId="25" fillId="6" borderId="85" xfId="0" applyFont="1" applyBorder="1" applyAlignment="1">
      <alignment horizontal="center" vertical="center" wrapText="1"/>
    </xf>
    <xf numFmtId="0" fontId="25" fillId="6" borderId="58" xfId="0" applyFont="1" applyBorder="1" applyAlignment="1">
      <alignment horizontal="center" vertical="center" wrapText="1"/>
    </xf>
    <xf numFmtId="0" fontId="25" fillId="6" borderId="68" xfId="0" applyFont="1" applyBorder="1" applyAlignment="1">
      <alignment horizontal="center" vertical="center" wrapText="1"/>
    </xf>
    <xf numFmtId="0" fontId="25" fillId="6" borderId="86" xfId="0" applyFont="1" applyBorder="1" applyAlignment="1">
      <alignment horizontal="center" vertical="center" wrapText="1"/>
    </xf>
    <xf numFmtId="0" fontId="25" fillId="6" borderId="68" xfId="0" applyFont="1" applyFill="1" applyBorder="1" applyAlignment="1">
      <alignment horizontal="center" vertical="center"/>
    </xf>
    <xf numFmtId="0" fontId="25" fillId="6" borderId="85" xfId="0" applyFont="1" applyFill="1" applyBorder="1" applyAlignment="1">
      <alignment horizontal="center" vertical="center"/>
    </xf>
    <xf numFmtId="0" fontId="25" fillId="6" borderId="86" xfId="0" applyFont="1" applyFill="1" applyBorder="1" applyAlignment="1">
      <alignment horizontal="center" vertical="center"/>
    </xf>
    <xf numFmtId="0" fontId="25" fillId="6" borderId="58" xfId="0" applyFont="1" applyFill="1" applyBorder="1" applyAlignment="1">
      <alignment horizontal="center" vertical="center"/>
    </xf>
    <xf numFmtId="0" fontId="25" fillId="6" borderId="85" xfId="0" applyFont="1" applyBorder="1" applyAlignment="1">
      <alignment horizontal="center" wrapText="1"/>
    </xf>
    <xf numFmtId="0" fontId="25" fillId="6" borderId="86" xfId="0" applyFont="1" applyBorder="1" applyAlignment="1">
      <alignment horizontal="center" wrapText="1"/>
    </xf>
    <xf numFmtId="0" fontId="25" fillId="6" borderId="58" xfId="0" applyFont="1" applyBorder="1" applyAlignment="1">
      <alignment horizontal="center" wrapText="1"/>
    </xf>
    <xf numFmtId="0" fontId="25" fillId="6" borderId="68" xfId="0" applyFont="1" applyBorder="1" applyAlignment="1">
      <alignment horizontal="center" wrapText="1"/>
    </xf>
    <xf numFmtId="0" fontId="25" fillId="6" borderId="82" xfId="0" applyFont="1" applyBorder="1" applyAlignment="1">
      <alignment horizontal="center" wrapText="1"/>
    </xf>
    <xf numFmtId="0" fontId="25" fillId="6" borderId="100" xfId="0" applyFont="1" applyBorder="1" applyAlignment="1">
      <alignment horizontal="center" wrapText="1"/>
    </xf>
    <xf numFmtId="0" fontId="25" fillId="6" borderId="79" xfId="0" applyFont="1" applyBorder="1" applyAlignment="1">
      <alignment horizontal="center" wrapText="1"/>
    </xf>
    <xf numFmtId="0" fontId="25" fillId="6" borderId="102" xfId="0" applyFont="1" applyBorder="1" applyAlignment="1">
      <alignment horizontal="center" wrapText="1"/>
    </xf>
    <xf numFmtId="0" fontId="39" fillId="6" borderId="101" xfId="0" applyFont="1" applyBorder="1" applyAlignment="1">
      <alignment horizontal="center" wrapText="1"/>
    </xf>
    <xf numFmtId="0" fontId="39" fillId="6" borderId="82" xfId="0" applyFont="1" applyBorder="1" applyAlignment="1">
      <alignment horizontal="center" wrapText="1"/>
    </xf>
    <xf numFmtId="0" fontId="39" fillId="6" borderId="103" xfId="0" applyFont="1" applyBorder="1" applyAlignment="1">
      <alignment horizontal="center" wrapText="1"/>
    </xf>
    <xf numFmtId="0" fontId="39" fillId="6" borderId="79" xfId="0" applyFont="1" applyBorder="1" applyAlignment="1">
      <alignment horizontal="center" wrapText="1"/>
    </xf>
    <xf numFmtId="0" fontId="25" fillId="6" borderId="84" xfId="0" applyFont="1" applyBorder="1" applyAlignment="1">
      <alignment horizontal="center" wrapText="1"/>
    </xf>
    <xf numFmtId="0" fontId="25" fillId="6" borderId="75" xfId="0" applyFont="1" applyBorder="1" applyAlignment="1">
      <alignment horizontal="center" wrapText="1"/>
    </xf>
    <xf numFmtId="0" fontId="25" fillId="6" borderId="70" xfId="0" applyFont="1" applyFill="1" applyBorder="1" applyAlignment="1">
      <alignment horizontal="left" vertical="center"/>
    </xf>
    <xf numFmtId="0" fontId="25" fillId="6" borderId="0" xfId="0" applyFont="1" applyFill="1" applyBorder="1" applyAlignment="1">
      <alignment horizontal="left" vertical="center"/>
    </xf>
    <xf numFmtId="0" fontId="25" fillId="6" borderId="72" xfId="0" applyFont="1" applyFill="1" applyBorder="1" applyAlignment="1">
      <alignment horizontal="left" vertical="center"/>
    </xf>
    <xf numFmtId="0" fontId="25" fillId="6" borderId="28" xfId="0" applyFont="1" applyFill="1" applyBorder="1" applyAlignment="1" applyProtection="1">
      <alignment horizontal="left" vertical="center" wrapText="1"/>
    </xf>
    <xf numFmtId="0" fontId="23" fillId="6" borderId="26" xfId="0" applyFont="1" applyFill="1" applyBorder="1" applyAlignment="1" applyProtection="1">
      <alignment horizontal="left" vertical="center" wrapText="1" indent="2"/>
    </xf>
    <xf numFmtId="0" fontId="23" fillId="6" borderId="21" xfId="0" applyFont="1" applyFill="1" applyBorder="1" applyAlignment="1" applyProtection="1">
      <alignment horizontal="left" vertical="center" wrapText="1" indent="2"/>
    </xf>
    <xf numFmtId="0" fontId="23" fillId="6" borderId="34" xfId="0" applyFont="1" applyFill="1" applyBorder="1" applyAlignment="1" applyProtection="1">
      <alignment horizontal="left" vertical="center" wrapText="1" indent="2"/>
    </xf>
    <xf numFmtId="0" fontId="23" fillId="6" borderId="27" xfId="0" applyFont="1" applyFill="1" applyBorder="1" applyAlignment="1" applyProtection="1">
      <alignment horizontal="left" vertical="center" wrapText="1" indent="2"/>
    </xf>
    <xf numFmtId="0" fontId="23" fillId="6" borderId="22" xfId="0" applyFont="1" applyFill="1" applyBorder="1" applyAlignment="1" applyProtection="1">
      <alignment horizontal="left" vertical="center" wrapText="1" indent="2"/>
    </xf>
    <xf numFmtId="0" fontId="23" fillId="6" borderId="32" xfId="0" applyFont="1" applyFill="1" applyBorder="1" applyAlignment="1" applyProtection="1">
      <alignment horizontal="left" vertical="center" wrapText="1" indent="2"/>
    </xf>
    <xf numFmtId="0" fontId="23" fillId="6" borderId="28" xfId="0" applyFont="1" applyFill="1" applyBorder="1" applyAlignment="1" applyProtection="1">
      <alignment horizontal="left" vertical="center" wrapText="1" indent="1"/>
    </xf>
    <xf numFmtId="0" fontId="23" fillId="6" borderId="28" xfId="0" applyFont="1" applyFill="1" applyBorder="1" applyAlignment="1" applyProtection="1">
      <alignment horizontal="left" vertical="center" wrapText="1"/>
    </xf>
    <xf numFmtId="0" fontId="23" fillId="6" borderId="28" xfId="0" applyFont="1" applyFill="1" applyBorder="1" applyAlignment="1" applyProtection="1">
      <alignment horizontal="left" vertical="center" wrapText="1" indent="3"/>
    </xf>
    <xf numFmtId="0" fontId="23" fillId="6" borderId="26" xfId="0" applyFont="1" applyFill="1" applyBorder="1" applyAlignment="1" applyProtection="1">
      <alignment horizontal="left" vertical="center" wrapText="1" indent="3"/>
    </xf>
    <xf numFmtId="0" fontId="23" fillId="6" borderId="21" xfId="0" applyFont="1" applyFill="1" applyBorder="1" applyAlignment="1" applyProtection="1">
      <alignment horizontal="left" vertical="center" wrapText="1" indent="3"/>
    </xf>
    <xf numFmtId="0" fontId="23" fillId="6" borderId="34" xfId="0" applyFont="1" applyFill="1" applyBorder="1" applyAlignment="1" applyProtection="1">
      <alignment horizontal="left" vertical="center" wrapText="1" indent="3"/>
    </xf>
    <xf numFmtId="0" fontId="23" fillId="6" borderId="28" xfId="0" applyFont="1" applyFill="1" applyBorder="1" applyAlignment="1" applyProtection="1">
      <alignment horizontal="left" vertical="center" wrapText="1" indent="2"/>
    </xf>
    <xf numFmtId="0" fontId="23" fillId="6" borderId="26" xfId="0" applyFont="1" applyFill="1" applyBorder="1" applyAlignment="1" applyProtection="1">
      <alignment horizontal="left" vertical="center" wrapText="1" indent="1"/>
    </xf>
    <xf numFmtId="0" fontId="23" fillId="6" borderId="21" xfId="0" applyFont="1" applyFill="1" applyBorder="1" applyAlignment="1" applyProtection="1">
      <alignment horizontal="left" vertical="center" wrapText="1" indent="1"/>
    </xf>
    <xf numFmtId="0" fontId="23" fillId="6" borderId="34" xfId="0" applyFont="1" applyFill="1" applyBorder="1" applyAlignment="1" applyProtection="1">
      <alignment horizontal="left" vertical="center" wrapText="1" indent="1"/>
    </xf>
    <xf numFmtId="0" fontId="23" fillId="6" borderId="80" xfId="0" applyFont="1" applyFill="1" applyBorder="1" applyAlignment="1" applyProtection="1">
      <alignment horizontal="left" vertical="center" wrapText="1"/>
    </xf>
    <xf numFmtId="0" fontId="23" fillId="6" borderId="78" xfId="0" applyFont="1" applyFill="1" applyBorder="1" applyAlignment="1" applyProtection="1">
      <alignment horizontal="left" vertical="center" wrapText="1"/>
    </xf>
    <xf numFmtId="0" fontId="23" fillId="6" borderId="265" xfId="0" applyFont="1" applyFill="1" applyBorder="1" applyAlignment="1" applyProtection="1">
      <alignment horizontal="left" vertical="center" wrapText="1"/>
    </xf>
    <xf numFmtId="0" fontId="23" fillId="6" borderId="29" xfId="0" applyFont="1" applyFill="1" applyBorder="1" applyAlignment="1" applyProtection="1">
      <alignment horizontal="left" vertical="center" wrapText="1"/>
    </xf>
    <xf numFmtId="0" fontId="23" fillId="6" borderId="70" xfId="0" applyFont="1" applyFill="1" applyBorder="1" applyAlignment="1" applyProtection="1">
      <alignment horizontal="center" vertical="center"/>
    </xf>
    <xf numFmtId="0" fontId="23" fillId="6" borderId="137" xfId="0" applyFont="1" applyFill="1" applyBorder="1" applyAlignment="1" applyProtection="1">
      <alignment horizontal="center" vertical="center"/>
    </xf>
    <xf numFmtId="0" fontId="23" fillId="6" borderId="72" xfId="0" applyFont="1" applyFill="1" applyBorder="1" applyAlignment="1" applyProtection="1">
      <alignment horizontal="center" vertical="center"/>
    </xf>
    <xf numFmtId="0" fontId="23" fillId="6" borderId="198" xfId="0" applyFont="1" applyFill="1" applyBorder="1" applyAlignment="1" applyProtection="1">
      <alignment horizontal="center" vertical="center"/>
    </xf>
    <xf numFmtId="0" fontId="23" fillId="6" borderId="77" xfId="0" applyFont="1" applyFill="1" applyBorder="1" applyAlignment="1" applyProtection="1">
      <alignment horizontal="left" vertical="center" wrapText="1"/>
    </xf>
    <xf numFmtId="0" fontId="23" fillId="6" borderId="266" xfId="0" applyFont="1" applyFill="1" applyBorder="1" applyAlignment="1" applyProtection="1">
      <alignment horizontal="left" vertical="center" wrapText="1"/>
    </xf>
    <xf numFmtId="0" fontId="0" fillId="6" borderId="153" xfId="0" applyFont="1" applyFill="1" applyBorder="1" applyAlignment="1" applyProtection="1">
      <alignment horizontal="left" vertical="center" wrapText="1"/>
    </xf>
    <xf numFmtId="0" fontId="0" fillId="6" borderId="147" xfId="0" applyFont="1" applyFill="1" applyBorder="1" applyAlignment="1" applyProtection="1">
      <alignment horizontal="left" vertical="center" wrapText="1"/>
    </xf>
    <xf numFmtId="0" fontId="0" fillId="6" borderId="26" xfId="0" applyFont="1" applyFill="1" applyBorder="1" applyAlignment="1" applyProtection="1">
      <alignment horizontal="left" vertical="center" wrapText="1"/>
    </xf>
    <xf numFmtId="0" fontId="23" fillId="6" borderId="76" xfId="0" applyFont="1" applyFill="1" applyBorder="1" applyAlignment="1" applyProtection="1">
      <alignment horizontal="center" vertical="center"/>
    </xf>
    <xf numFmtId="0" fontId="23" fillId="6" borderId="263" xfId="0" applyFont="1" applyFill="1" applyBorder="1" applyAlignment="1" applyProtection="1">
      <alignment horizontal="center" vertical="center"/>
    </xf>
    <xf numFmtId="0" fontId="39" fillId="6" borderId="141" xfId="0" applyFont="1" applyFill="1" applyBorder="1" applyAlignment="1">
      <alignment horizontal="center" vertical="center" wrapText="1"/>
    </xf>
    <xf numFmtId="0" fontId="39" fillId="6" borderId="163" xfId="0" applyFont="1" applyFill="1" applyBorder="1" applyAlignment="1">
      <alignment horizontal="center" vertical="center" wrapText="1"/>
    </xf>
    <xf numFmtId="0" fontId="41" fillId="6" borderId="171" xfId="0" applyFont="1" applyFill="1" applyBorder="1" applyAlignment="1" applyProtection="1">
      <alignment horizontal="center" vertical="center" wrapText="1"/>
    </xf>
    <xf numFmtId="0" fontId="41" fillId="6" borderId="69" xfId="0" applyFont="1" applyFill="1" applyBorder="1" applyAlignment="1" applyProtection="1">
      <alignment horizontal="center" vertical="center" wrapText="1"/>
    </xf>
    <xf numFmtId="0" fontId="80" fillId="0" borderId="232" xfId="0" applyFont="1" applyFill="1" applyBorder="1" applyAlignment="1" applyProtection="1">
      <alignment horizontal="center" vertical="center"/>
    </xf>
    <xf numFmtId="0" fontId="80" fillId="0" borderId="233" xfId="0" applyFont="1" applyFill="1" applyBorder="1" applyAlignment="1" applyProtection="1">
      <alignment horizontal="center" vertical="center"/>
    </xf>
    <xf numFmtId="0" fontId="80" fillId="0" borderId="234" xfId="0" applyFont="1" applyFill="1" applyBorder="1" applyAlignment="1" applyProtection="1">
      <alignment horizontal="center" vertical="center"/>
    </xf>
    <xf numFmtId="0" fontId="80" fillId="0" borderId="174" xfId="0" applyFont="1" applyFill="1" applyBorder="1" applyAlignment="1" applyProtection="1">
      <alignment horizontal="center" vertical="center"/>
    </xf>
    <xf numFmtId="0" fontId="80" fillId="0" borderId="120" xfId="0" applyFont="1" applyFill="1" applyBorder="1" applyAlignment="1" applyProtection="1">
      <alignment horizontal="center" vertical="center"/>
    </xf>
    <xf numFmtId="0" fontId="80" fillId="0" borderId="120" xfId="0" applyFont="1" applyFill="1" applyBorder="1" applyAlignment="1">
      <alignment horizontal="center" vertical="center"/>
    </xf>
    <xf numFmtId="0" fontId="80" fillId="0" borderId="128" xfId="0" applyFont="1" applyFill="1" applyBorder="1" applyAlignment="1" applyProtection="1">
      <alignment horizontal="center" vertical="center"/>
    </xf>
    <xf numFmtId="0" fontId="80" fillId="0" borderId="124" xfId="0" applyFont="1" applyFill="1" applyBorder="1" applyAlignment="1" applyProtection="1">
      <alignment horizontal="center" vertical="center"/>
    </xf>
    <xf numFmtId="0" fontId="80" fillId="0" borderId="128" xfId="0" applyFont="1" applyFill="1" applyBorder="1" applyAlignment="1">
      <alignment horizontal="center" vertical="center"/>
    </xf>
    <xf numFmtId="0" fontId="80" fillId="0" borderId="235" xfId="0" applyFont="1" applyFill="1" applyBorder="1" applyAlignment="1">
      <alignment horizontal="center" vertical="center"/>
    </xf>
    <xf numFmtId="0" fontId="80" fillId="0" borderId="203" xfId="0" applyFont="1" applyFill="1" applyBorder="1" applyAlignment="1" applyProtection="1">
      <alignment horizontal="center" vertical="center"/>
    </xf>
    <xf numFmtId="0" fontId="80" fillId="0" borderId="204" xfId="0" applyFont="1" applyFill="1" applyBorder="1" applyAlignment="1" applyProtection="1">
      <alignment horizontal="center" vertical="center"/>
    </xf>
    <xf numFmtId="0" fontId="80" fillId="0" borderId="205" xfId="0" applyFont="1" applyFill="1" applyBorder="1" applyAlignment="1" applyProtection="1">
      <alignment horizontal="center" vertical="center"/>
    </xf>
    <xf numFmtId="0" fontId="80" fillId="0" borderId="167" xfId="0" applyFont="1" applyFill="1" applyBorder="1" applyAlignment="1" applyProtection="1">
      <alignment horizontal="center" vertical="center"/>
    </xf>
    <xf numFmtId="0" fontId="80" fillId="0" borderId="168" xfId="0" applyFont="1" applyFill="1" applyBorder="1" applyAlignment="1">
      <alignment horizontal="center" vertical="center"/>
    </xf>
    <xf numFmtId="0" fontId="39" fillId="0" borderId="241" xfId="0" applyFont="1" applyFill="1" applyBorder="1" applyAlignment="1" applyProtection="1">
      <alignment horizontal="center" vertical="center"/>
    </xf>
    <xf numFmtId="0" fontId="39" fillId="0" borderId="233" xfId="0" applyFont="1" applyFill="1" applyBorder="1" applyAlignment="1" applyProtection="1">
      <alignment horizontal="center" vertical="center"/>
    </xf>
    <xf numFmtId="0" fontId="39" fillId="0" borderId="234" xfId="0" applyFont="1" applyFill="1" applyBorder="1" applyAlignment="1" applyProtection="1">
      <alignment horizontal="center" vertical="center"/>
    </xf>
    <xf numFmtId="0" fontId="39" fillId="0" borderId="184" xfId="0" applyFont="1" applyFill="1" applyBorder="1" applyAlignment="1">
      <alignment horizontal="center" vertical="center"/>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8" builtinId="5"/>
    <cellStyle name="Percent 2"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2"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963">
    <dxf>
      <font>
        <color rgb="FF006100"/>
      </font>
      <fill>
        <patternFill>
          <bgColor rgb="FFC6EFCE"/>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i val="0"/>
        <color rgb="FFC00000"/>
      </font>
      <fill>
        <patternFill patternType="solid">
          <bgColor theme="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AA322F"/>
      <color rgb="FF8BB19A"/>
      <color rgb="FF6CADE1"/>
      <color rgb="FFE3C291"/>
      <color rgb="FFFFEC72"/>
      <color rgb="FFD5D6D2"/>
      <color rgb="FF427F6D"/>
      <color rgb="FFC28191"/>
      <color rgb="FFD55B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F73"/>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69" customWidth="1"/>
    <col min="2" max="2" width="100.7109375" style="162" customWidth="1"/>
    <col min="3" max="3" width="16.7109375" style="162" customWidth="1"/>
    <col min="4" max="4" width="16.7109375" style="310" customWidth="1"/>
    <col min="5" max="5" width="1.7109375" style="310" customWidth="1"/>
    <col min="6" max="6" width="0" style="310" hidden="1" customWidth="1"/>
    <col min="7" max="16384" width="16.7109375" style="310" hidden="1"/>
  </cols>
  <sheetData>
    <row r="1" spans="1:6" s="1907" customFormat="1" ht="30" customHeight="1" x14ac:dyDescent="0.55000000000000004">
      <c r="A1" s="2227" t="s">
        <v>2044</v>
      </c>
      <c r="B1" s="1903"/>
      <c r="C1" s="1904" t="str">
        <f>CONCATENATE("v",Parameters!C4,".",Parameters!D4,".",Parameters!E4)</f>
        <v>v3.8.S1</v>
      </c>
      <c r="D1" s="1905"/>
      <c r="E1" s="1906"/>
    </row>
    <row r="2" spans="1:6" s="623" customFormat="1" ht="45" customHeight="1" x14ac:dyDescent="0.25">
      <c r="A2" s="599" t="s">
        <v>182</v>
      </c>
      <c r="B2" s="647"/>
      <c r="C2" s="579"/>
      <c r="D2" s="648"/>
      <c r="E2" s="648"/>
      <c r="F2" s="94"/>
    </row>
    <row r="3" spans="1:6" s="623" customFormat="1" ht="15" customHeight="1" x14ac:dyDescent="0.25">
      <c r="A3" s="1205"/>
      <c r="B3" s="1302" t="s">
        <v>51</v>
      </c>
      <c r="C3" s="1322"/>
      <c r="D3" s="1323"/>
      <c r="E3" s="1137"/>
    </row>
    <row r="4" spans="1:6" s="623" customFormat="1" ht="15" customHeight="1" x14ac:dyDescent="0.25">
      <c r="A4" s="1205"/>
      <c r="B4" s="172" t="s">
        <v>50</v>
      </c>
      <c r="C4" s="5"/>
      <c r="D4" s="6"/>
      <c r="E4" s="1137"/>
    </row>
    <row r="5" spans="1:6" s="623" customFormat="1" ht="15" customHeight="1" x14ac:dyDescent="0.25">
      <c r="A5" s="1205"/>
      <c r="B5" s="172" t="s">
        <v>52</v>
      </c>
      <c r="C5" s="5"/>
      <c r="D5" s="6"/>
      <c r="E5" s="1137"/>
    </row>
    <row r="6" spans="1:6" s="623" customFormat="1" ht="15" customHeight="1" x14ac:dyDescent="0.25">
      <c r="A6" s="1205"/>
      <c r="B6" s="172" t="s">
        <v>521</v>
      </c>
      <c r="C6" s="7" t="s">
        <v>47</v>
      </c>
      <c r="D6" s="6"/>
      <c r="E6" s="1137"/>
    </row>
    <row r="7" spans="1:6" s="623" customFormat="1" ht="15" customHeight="1" x14ac:dyDescent="0.25">
      <c r="A7" s="1205"/>
      <c r="B7" s="172" t="s">
        <v>179</v>
      </c>
      <c r="C7" s="7" t="s">
        <v>47</v>
      </c>
      <c r="D7" s="6"/>
      <c r="E7" s="1137"/>
    </row>
    <row r="8" spans="1:6" s="623" customFormat="1" ht="15" customHeight="1" x14ac:dyDescent="0.25">
      <c r="A8" s="1205"/>
      <c r="B8" s="172" t="s">
        <v>180</v>
      </c>
      <c r="C8" s="7" t="s">
        <v>47</v>
      </c>
      <c r="D8" s="6"/>
      <c r="E8" s="1137"/>
    </row>
    <row r="9" spans="1:6" s="623" customFormat="1" ht="15" customHeight="1" x14ac:dyDescent="0.25">
      <c r="A9" s="1205"/>
      <c r="B9" s="172" t="s">
        <v>181</v>
      </c>
      <c r="C9" s="7" t="s">
        <v>47</v>
      </c>
      <c r="D9" s="6"/>
      <c r="E9" s="1137"/>
    </row>
    <row r="10" spans="1:6" s="623" customFormat="1" ht="30" customHeight="1" x14ac:dyDescent="0.25">
      <c r="A10" s="1205"/>
      <c r="B10" s="172" t="s">
        <v>44</v>
      </c>
      <c r="C10" s="7" t="s">
        <v>195</v>
      </c>
      <c r="D10" s="6"/>
      <c r="E10" s="1137"/>
    </row>
    <row r="11" spans="1:6" s="623" customFormat="1" ht="15" customHeight="1" x14ac:dyDescent="0.25">
      <c r="A11" s="1205"/>
      <c r="B11" s="172" t="s">
        <v>160</v>
      </c>
      <c r="C11" s="7"/>
      <c r="D11" s="6"/>
      <c r="E11" s="1137"/>
    </row>
    <row r="12" spans="1:6" s="623" customFormat="1" ht="15" customHeight="1" x14ac:dyDescent="0.25">
      <c r="A12" s="1205"/>
      <c r="B12" s="172" t="s">
        <v>21</v>
      </c>
      <c r="C12" s="8"/>
      <c r="D12" s="6"/>
      <c r="E12" s="1137"/>
    </row>
    <row r="13" spans="1:6" s="623" customFormat="1" ht="15" hidden="1" customHeight="1" x14ac:dyDescent="0.25">
      <c r="A13" s="1205"/>
      <c r="B13" s="2360" t="s">
        <v>2210</v>
      </c>
      <c r="C13" s="6"/>
      <c r="D13" s="6"/>
      <c r="E13" s="1137"/>
    </row>
    <row r="14" spans="1:6" s="623" customFormat="1" ht="15" customHeight="1" x14ac:dyDescent="0.25">
      <c r="A14" s="1205"/>
      <c r="B14" s="172" t="s">
        <v>210</v>
      </c>
      <c r="C14" s="9">
        <v>0</v>
      </c>
      <c r="D14" s="6"/>
      <c r="E14" s="1137"/>
    </row>
    <row r="15" spans="1:6" s="623" customFormat="1" ht="15" customHeight="1" x14ac:dyDescent="0.25">
      <c r="A15" s="1205"/>
      <c r="B15" s="173" t="s">
        <v>37</v>
      </c>
      <c r="C15" s="10">
        <v>1</v>
      </c>
      <c r="D15" s="176">
        <f>C15*'General Info'!C7</f>
        <v>1</v>
      </c>
      <c r="E15" s="1137"/>
    </row>
    <row r="16" spans="1:6" s="623" customFormat="1" ht="15" customHeight="1" x14ac:dyDescent="0.25">
      <c r="A16" s="1205"/>
      <c r="B16" s="1238" t="s">
        <v>89</v>
      </c>
      <c r="C16" s="1326"/>
      <c r="D16" s="13"/>
      <c r="E16" s="1137"/>
    </row>
    <row r="17" spans="1:6" s="623" customFormat="1" ht="15" customHeight="1" x14ac:dyDescent="0.25">
      <c r="A17" s="1205"/>
      <c r="B17" s="158"/>
      <c r="C17" s="158"/>
      <c r="D17" s="158"/>
    </row>
    <row r="18" spans="1:6" s="623" customFormat="1" ht="45" customHeight="1" x14ac:dyDescent="0.25">
      <c r="A18" s="599" t="s">
        <v>1775</v>
      </c>
      <c r="B18" s="647"/>
      <c r="C18" s="579"/>
      <c r="D18" s="648"/>
      <c r="E18" s="648"/>
      <c r="F18" s="94"/>
    </row>
    <row r="19" spans="1:6" s="623" customFormat="1" ht="15" customHeight="1" x14ac:dyDescent="0.25">
      <c r="A19" s="1205"/>
      <c r="B19" s="1325" t="s">
        <v>59</v>
      </c>
      <c r="C19" s="1120" t="s">
        <v>46</v>
      </c>
      <c r="D19" s="1323"/>
      <c r="E19" s="1137"/>
    </row>
    <row r="20" spans="1:6" s="623" customFormat="1" ht="15" customHeight="1" x14ac:dyDescent="0.25">
      <c r="A20" s="1205"/>
      <c r="B20" s="174" t="s">
        <v>85</v>
      </c>
      <c r="C20" s="7" t="s">
        <v>46</v>
      </c>
      <c r="D20" s="6"/>
      <c r="E20" s="1137"/>
    </row>
    <row r="21" spans="1:6" s="623" customFormat="1" ht="15" customHeight="1" x14ac:dyDescent="0.25">
      <c r="A21" s="1205"/>
      <c r="B21" s="173" t="s">
        <v>1295</v>
      </c>
      <c r="C21" s="7" t="s">
        <v>46</v>
      </c>
      <c r="D21" s="6"/>
      <c r="E21" s="1137"/>
    </row>
    <row r="22" spans="1:6" s="623" customFormat="1" ht="15" customHeight="1" x14ac:dyDescent="0.25">
      <c r="A22" s="1205"/>
      <c r="B22" s="174" t="s">
        <v>85</v>
      </c>
      <c r="C22" s="7" t="s">
        <v>46</v>
      </c>
      <c r="D22" s="6"/>
      <c r="E22" s="1137"/>
    </row>
    <row r="23" spans="1:6" s="623" customFormat="1" ht="15" customHeight="1" x14ac:dyDescent="0.25">
      <c r="A23" s="1205"/>
      <c r="B23" s="173" t="s">
        <v>946</v>
      </c>
      <c r="C23" s="7" t="s">
        <v>46</v>
      </c>
      <c r="D23" s="6"/>
      <c r="E23" s="1137"/>
    </row>
    <row r="24" spans="1:6" s="623" customFormat="1" ht="15" customHeight="1" x14ac:dyDescent="0.25">
      <c r="A24" s="1205"/>
      <c r="B24" s="174" t="s">
        <v>85</v>
      </c>
      <c r="C24" s="7" t="s">
        <v>46</v>
      </c>
      <c r="D24" s="6"/>
      <c r="E24" s="1137"/>
    </row>
    <row r="25" spans="1:6" s="623" customFormat="1" ht="15" customHeight="1" x14ac:dyDescent="0.25">
      <c r="A25" s="1205"/>
      <c r="B25" s="173" t="s">
        <v>885</v>
      </c>
      <c r="C25" s="7" t="s">
        <v>46</v>
      </c>
      <c r="D25" s="6"/>
      <c r="E25" s="1137"/>
    </row>
    <row r="26" spans="1:6" s="623" customFormat="1" ht="15" customHeight="1" x14ac:dyDescent="0.25">
      <c r="A26" s="1205"/>
      <c r="B26" s="174" t="s">
        <v>85</v>
      </c>
      <c r="C26" s="7" t="s">
        <v>46</v>
      </c>
      <c r="D26" s="6"/>
      <c r="E26" s="1137"/>
    </row>
    <row r="27" spans="1:6" s="623" customFormat="1" ht="15" customHeight="1" x14ac:dyDescent="0.25">
      <c r="A27" s="1205"/>
      <c r="B27" s="173" t="s">
        <v>60</v>
      </c>
      <c r="C27" s="7" t="s">
        <v>46</v>
      </c>
      <c r="D27" s="6"/>
      <c r="E27" s="1137"/>
    </row>
    <row r="28" spans="1:6" s="623" customFormat="1" ht="15" customHeight="1" x14ac:dyDescent="0.25">
      <c r="A28" s="1205"/>
      <c r="B28" s="174" t="s">
        <v>85</v>
      </c>
      <c r="C28" s="7" t="s">
        <v>46</v>
      </c>
      <c r="D28" s="6"/>
      <c r="E28" s="1137"/>
    </row>
    <row r="29" spans="1:6" s="623" customFormat="1" ht="15" customHeight="1" x14ac:dyDescent="0.25">
      <c r="A29" s="1205"/>
      <c r="B29" s="173" t="s">
        <v>213</v>
      </c>
      <c r="C29" s="7" t="s">
        <v>46</v>
      </c>
      <c r="D29" s="6"/>
      <c r="E29" s="1137"/>
    </row>
    <row r="30" spans="1:6" s="623" customFormat="1" ht="15" customHeight="1" x14ac:dyDescent="0.25">
      <c r="A30" s="1205"/>
      <c r="B30" s="174" t="s">
        <v>85</v>
      </c>
      <c r="C30" s="7" t="s">
        <v>46</v>
      </c>
      <c r="D30" s="6"/>
      <c r="E30" s="1137"/>
    </row>
    <row r="31" spans="1:6" s="623" customFormat="1" ht="15" customHeight="1" x14ac:dyDescent="0.25">
      <c r="A31" s="1205"/>
      <c r="B31" s="1942" t="s">
        <v>2385</v>
      </c>
      <c r="C31" s="7" t="s">
        <v>46</v>
      </c>
      <c r="D31" s="7" t="s">
        <v>46</v>
      </c>
      <c r="E31" s="1137"/>
    </row>
    <row r="32" spans="1:6" s="623" customFormat="1" ht="15" customHeight="1" x14ac:dyDescent="0.25">
      <c r="A32" s="1205"/>
      <c r="B32" s="174" t="s">
        <v>85</v>
      </c>
      <c r="C32" s="7" t="s">
        <v>46</v>
      </c>
      <c r="D32" s="7" t="s">
        <v>46</v>
      </c>
      <c r="E32" s="1137"/>
    </row>
    <row r="33" spans="1:5" s="623" customFormat="1" ht="15" customHeight="1" x14ac:dyDescent="0.25">
      <c r="A33" s="1205"/>
      <c r="B33" s="1942" t="s">
        <v>2384</v>
      </c>
      <c r="C33" s="7" t="s">
        <v>46</v>
      </c>
      <c r="D33" s="7" t="s">
        <v>46</v>
      </c>
      <c r="E33" s="1137"/>
    </row>
    <row r="34" spans="1:5" s="623" customFormat="1" ht="15" customHeight="1" x14ac:dyDescent="0.25">
      <c r="A34" s="1205"/>
      <c r="B34" s="174" t="s">
        <v>85</v>
      </c>
      <c r="C34" s="7" t="s">
        <v>46</v>
      </c>
      <c r="D34" s="7" t="s">
        <v>46</v>
      </c>
      <c r="E34" s="1137"/>
    </row>
    <row r="35" spans="1:5" s="623" customFormat="1" ht="15" customHeight="1" x14ac:dyDescent="0.25">
      <c r="A35" s="1205"/>
      <c r="B35" s="173" t="s">
        <v>1048</v>
      </c>
      <c r="C35" s="7" t="s">
        <v>46</v>
      </c>
      <c r="D35" s="6"/>
      <c r="E35" s="1137"/>
    </row>
    <row r="36" spans="1:5" s="623" customFormat="1" ht="15" customHeight="1" x14ac:dyDescent="0.25">
      <c r="A36" s="1205"/>
      <c r="B36" s="174" t="s">
        <v>85</v>
      </c>
      <c r="C36" s="7" t="s">
        <v>46</v>
      </c>
      <c r="D36" s="6"/>
      <c r="E36" s="1137"/>
    </row>
    <row r="37" spans="1:5" s="623" customFormat="1" ht="15" customHeight="1" x14ac:dyDescent="0.25">
      <c r="A37" s="1205"/>
      <c r="B37" s="1942" t="s">
        <v>2334</v>
      </c>
      <c r="C37" s="7" t="s">
        <v>46</v>
      </c>
      <c r="D37" s="6"/>
      <c r="E37" s="1137"/>
    </row>
    <row r="38" spans="1:5" s="623" customFormat="1" ht="15" customHeight="1" x14ac:dyDescent="0.25">
      <c r="A38" s="1205"/>
      <c r="B38" s="174" t="s">
        <v>85</v>
      </c>
      <c r="C38" s="7" t="s">
        <v>46</v>
      </c>
      <c r="D38" s="6"/>
      <c r="E38" s="1137"/>
    </row>
    <row r="39" spans="1:5" s="623" customFormat="1" ht="15" customHeight="1" x14ac:dyDescent="0.25">
      <c r="A39" s="1205"/>
      <c r="B39" s="1942" t="s">
        <v>2333</v>
      </c>
      <c r="C39" s="7" t="s">
        <v>46</v>
      </c>
      <c r="D39" s="6"/>
      <c r="E39" s="1137"/>
    </row>
    <row r="40" spans="1:5" s="623" customFormat="1" ht="15" customHeight="1" x14ac:dyDescent="0.25">
      <c r="A40" s="1205"/>
      <c r="B40" s="174" t="s">
        <v>85</v>
      </c>
      <c r="C40" s="7" t="s">
        <v>46</v>
      </c>
      <c r="D40" s="6"/>
      <c r="E40" s="1137"/>
    </row>
    <row r="41" spans="1:5" s="623" customFormat="1" ht="15" customHeight="1" x14ac:dyDescent="0.25">
      <c r="A41" s="1205"/>
      <c r="B41" s="173" t="s">
        <v>1778</v>
      </c>
      <c r="C41" s="7" t="s">
        <v>46</v>
      </c>
      <c r="D41" s="6"/>
      <c r="E41" s="1137"/>
    </row>
    <row r="42" spans="1:5" s="623" customFormat="1" ht="15" customHeight="1" x14ac:dyDescent="0.25">
      <c r="A42" s="1205"/>
      <c r="B42" s="174" t="s">
        <v>85</v>
      </c>
      <c r="C42" s="7" t="s">
        <v>46</v>
      </c>
      <c r="D42" s="6"/>
      <c r="E42" s="1137"/>
    </row>
    <row r="43" spans="1:5" s="623" customFormat="1" ht="15" customHeight="1" x14ac:dyDescent="0.25">
      <c r="A43" s="1205"/>
      <c r="B43" s="173" t="s">
        <v>886</v>
      </c>
      <c r="C43" s="7" t="s">
        <v>46</v>
      </c>
      <c r="D43" s="6"/>
      <c r="E43" s="1137"/>
    </row>
    <row r="44" spans="1:5" s="623" customFormat="1" ht="15" customHeight="1" x14ac:dyDescent="0.25">
      <c r="A44" s="1205"/>
      <c r="B44" s="174" t="s">
        <v>85</v>
      </c>
      <c r="C44" s="7" t="s">
        <v>46</v>
      </c>
      <c r="D44" s="6"/>
      <c r="E44" s="1137"/>
    </row>
    <row r="45" spans="1:5" s="623" customFormat="1" ht="15" customHeight="1" x14ac:dyDescent="0.25">
      <c r="A45" s="1205"/>
      <c r="B45" s="173" t="s">
        <v>1556</v>
      </c>
      <c r="C45" s="7" t="s">
        <v>46</v>
      </c>
      <c r="D45" s="6"/>
      <c r="E45" s="1137"/>
    </row>
    <row r="46" spans="1:5" s="623" customFormat="1" ht="15" customHeight="1" x14ac:dyDescent="0.25">
      <c r="A46" s="1205"/>
      <c r="B46" s="174" t="s">
        <v>85</v>
      </c>
      <c r="C46" s="7" t="s">
        <v>46</v>
      </c>
      <c r="D46" s="6"/>
      <c r="E46" s="1137"/>
    </row>
    <row r="47" spans="1:5" s="623" customFormat="1" ht="15" customHeight="1" x14ac:dyDescent="0.25">
      <c r="A47" s="1205"/>
      <c r="B47" s="173" t="s">
        <v>709</v>
      </c>
      <c r="C47" s="7" t="s">
        <v>46</v>
      </c>
      <c r="D47" s="6"/>
      <c r="E47" s="1137"/>
    </row>
    <row r="48" spans="1:5" s="623" customFormat="1" ht="15" customHeight="1" x14ac:dyDescent="0.25">
      <c r="A48" s="1205"/>
      <c r="B48" s="174" t="s">
        <v>85</v>
      </c>
      <c r="C48" s="7" t="s">
        <v>46</v>
      </c>
      <c r="D48" s="6"/>
      <c r="E48" s="1137"/>
    </row>
    <row r="49" spans="1:5" s="623" customFormat="1" ht="15" hidden="1" customHeight="1" x14ac:dyDescent="0.25">
      <c r="A49" s="1205"/>
      <c r="B49" s="173" t="s">
        <v>531</v>
      </c>
      <c r="C49" s="7" t="s">
        <v>47</v>
      </c>
      <c r="D49" s="6"/>
      <c r="E49" s="1137"/>
    </row>
    <row r="50" spans="1:5" s="623" customFormat="1" ht="15" hidden="1" customHeight="1" x14ac:dyDescent="0.25">
      <c r="A50" s="1205"/>
      <c r="B50" s="174" t="s">
        <v>85</v>
      </c>
      <c r="C50" s="7" t="s">
        <v>46</v>
      </c>
      <c r="D50" s="6"/>
      <c r="E50" s="1137"/>
    </row>
    <row r="51" spans="1:5" s="623" customFormat="1" ht="15" customHeight="1" x14ac:dyDescent="0.25">
      <c r="A51" s="1205"/>
      <c r="B51" s="173" t="s">
        <v>1777</v>
      </c>
      <c r="C51" s="7" t="s">
        <v>46</v>
      </c>
      <c r="D51" s="6"/>
      <c r="E51" s="1137"/>
    </row>
    <row r="52" spans="1:5" s="623" customFormat="1" ht="15" customHeight="1" x14ac:dyDescent="0.25">
      <c r="A52" s="1205"/>
      <c r="B52" s="174" t="s">
        <v>85</v>
      </c>
      <c r="C52" s="7" t="s">
        <v>46</v>
      </c>
      <c r="D52" s="6"/>
      <c r="E52" s="1137"/>
    </row>
    <row r="53" spans="1:5" s="623" customFormat="1" ht="15" customHeight="1" x14ac:dyDescent="0.25">
      <c r="A53" s="1205"/>
      <c r="B53" s="173" t="s">
        <v>530</v>
      </c>
      <c r="C53" s="7" t="s">
        <v>46</v>
      </c>
      <c r="D53" s="6"/>
      <c r="E53" s="1137"/>
    </row>
    <row r="54" spans="1:5" s="623" customFormat="1" ht="15" customHeight="1" x14ac:dyDescent="0.25">
      <c r="A54" s="1205"/>
      <c r="B54" s="174" t="s">
        <v>85</v>
      </c>
      <c r="C54" s="7" t="s">
        <v>46</v>
      </c>
      <c r="D54" s="6"/>
      <c r="E54" s="1137"/>
    </row>
    <row r="55" spans="1:5" s="623" customFormat="1" ht="15" customHeight="1" x14ac:dyDescent="0.25">
      <c r="A55" s="1205"/>
      <c r="B55" s="173" t="s">
        <v>1776</v>
      </c>
      <c r="C55" s="7" t="s">
        <v>46</v>
      </c>
      <c r="D55" s="6"/>
      <c r="E55" s="1137"/>
    </row>
    <row r="56" spans="1:5" s="623" customFormat="1" ht="15" customHeight="1" x14ac:dyDescent="0.25">
      <c r="A56" s="1205"/>
      <c r="B56" s="182" t="s">
        <v>85</v>
      </c>
      <c r="C56" s="275" t="s">
        <v>46</v>
      </c>
      <c r="D56" s="1321"/>
      <c r="E56" s="1137"/>
    </row>
    <row r="57" spans="1:5" s="623" customFormat="1" ht="15" customHeight="1" x14ac:dyDescent="0.25">
      <c r="A57" s="912"/>
      <c r="B57" s="1183"/>
      <c r="C57" s="1183"/>
      <c r="D57" s="1324"/>
      <c r="E57" s="1078"/>
    </row>
    <row r="58" spans="1:5" ht="0" hidden="1" customHeight="1" x14ac:dyDescent="0.25"/>
    <row r="59" spans="1:5" ht="0" hidden="1" customHeight="1" x14ac:dyDescent="0.25"/>
    <row r="60" spans="1:5" ht="0" hidden="1" customHeight="1" x14ac:dyDescent="0.25"/>
    <row r="61" spans="1:5" ht="0" hidden="1" customHeight="1" x14ac:dyDescent="0.25"/>
    <row r="62" spans="1:5" ht="0" hidden="1" customHeight="1" x14ac:dyDescent="0.25"/>
    <row r="63" spans="1:5" ht="0" hidden="1" customHeight="1" x14ac:dyDescent="0.25"/>
    <row r="64" spans="1:5" ht="0" hidden="1" customHeight="1" x14ac:dyDescent="0.25"/>
    <row r="65" spans="2:5" ht="0" hidden="1" customHeight="1" x14ac:dyDescent="0.25"/>
    <row r="66" spans="2:5" ht="0" hidden="1" customHeight="1" x14ac:dyDescent="0.25"/>
    <row r="67" spans="2:5" s="169" customFormat="1" ht="0" hidden="1" customHeight="1" x14ac:dyDescent="0.25">
      <c r="B67" s="162"/>
      <c r="C67" s="162"/>
      <c r="D67" s="310"/>
      <c r="E67" s="310"/>
    </row>
    <row r="68" spans="2:5" s="169" customFormat="1" ht="0" hidden="1" customHeight="1" x14ac:dyDescent="0.25">
      <c r="B68" s="162"/>
      <c r="C68" s="162"/>
      <c r="D68" s="310"/>
      <c r="E68" s="310"/>
    </row>
    <row r="69" spans="2:5" s="169" customFormat="1" ht="0" hidden="1" customHeight="1" x14ac:dyDescent="0.25">
      <c r="B69" s="162"/>
      <c r="C69" s="162"/>
      <c r="D69" s="310"/>
      <c r="E69" s="310"/>
    </row>
    <row r="70" spans="2:5" s="169" customFormat="1" ht="0" hidden="1" customHeight="1" x14ac:dyDescent="0.25">
      <c r="B70" s="162"/>
      <c r="C70" s="162"/>
      <c r="D70" s="310"/>
      <c r="E70" s="310"/>
    </row>
    <row r="71" spans="2:5" s="169" customFormat="1" ht="0" hidden="1" customHeight="1" x14ac:dyDescent="0.25">
      <c r="B71" s="162"/>
      <c r="C71" s="162"/>
      <c r="D71" s="310"/>
      <c r="E71" s="310"/>
    </row>
    <row r="72" spans="2:5" s="169" customFormat="1" ht="0" hidden="1" customHeight="1" x14ac:dyDescent="0.25">
      <c r="B72" s="162"/>
      <c r="C72" s="162"/>
      <c r="D72" s="310"/>
      <c r="E72" s="310"/>
    </row>
    <row r="73" spans="2:5" s="169" customFormat="1" ht="0" hidden="1" customHeight="1" x14ac:dyDescent="0.25">
      <c r="B73" s="162"/>
      <c r="C73" s="162"/>
      <c r="D73" s="310"/>
      <c r="E73" s="310"/>
    </row>
  </sheetData>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33:D33 D31:D32 C19:C32 C34:C56 D34">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39"/>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165" customWidth="1"/>
    <col min="2" max="2" width="24.7109375" style="165" customWidth="1"/>
    <col min="3" max="3" width="54.7109375" style="165" customWidth="1"/>
    <col min="4" max="4" width="18.7109375" style="310" customWidth="1"/>
    <col min="5" max="15" width="18.7109375" style="165" customWidth="1"/>
    <col min="16" max="20" width="18.7109375" style="611" customWidth="1"/>
    <col min="21" max="21" width="1.7109375" style="611" customWidth="1"/>
    <col min="22" max="16384" width="16.7109375" style="611" hidden="1"/>
  </cols>
  <sheetData>
    <row r="1" spans="1:21" s="970" customFormat="1" ht="30.75" customHeight="1" x14ac:dyDescent="0.55000000000000004">
      <c r="A1" s="2266" t="s">
        <v>183</v>
      </c>
      <c r="B1" s="2267"/>
      <c r="C1" s="2268"/>
      <c r="D1" s="1705" t="str">
        <f>CONCATENATE("Reporting unit: ", 'General Info'!$C$7, " ", 'General Info'!$C$5)</f>
        <v xml:space="preserve">Reporting unit: 1 </v>
      </c>
      <c r="E1" s="2268"/>
      <c r="F1" s="2268"/>
      <c r="G1" s="2268"/>
      <c r="H1" s="2268"/>
      <c r="I1" s="2268"/>
      <c r="J1" s="2268"/>
      <c r="K1" s="2268"/>
      <c r="L1" s="2268"/>
      <c r="M1" s="2268"/>
      <c r="N1" s="2268"/>
      <c r="O1" s="1992"/>
      <c r="P1" s="1936"/>
      <c r="Q1" s="1936"/>
      <c r="R1" s="1936"/>
      <c r="S1" s="1936"/>
      <c r="T1" s="1936"/>
      <c r="U1" s="2013"/>
    </row>
    <row r="2" spans="1:21" s="1442" customFormat="1" ht="45" customHeight="1" x14ac:dyDescent="0.25">
      <c r="A2" s="1963" t="s">
        <v>118</v>
      </c>
      <c r="B2" s="1964"/>
      <c r="C2" s="1962"/>
      <c r="D2" s="1962"/>
      <c r="E2" s="1962"/>
      <c r="F2" s="1962"/>
      <c r="G2" s="1962"/>
      <c r="H2" s="1962"/>
      <c r="I2" s="1962"/>
      <c r="J2" s="1962"/>
      <c r="K2" s="1962"/>
      <c r="L2" s="1962"/>
      <c r="M2" s="1962"/>
      <c r="N2" s="1962"/>
      <c r="O2" s="1962"/>
      <c r="P2" s="1451"/>
      <c r="Q2" s="1451"/>
      <c r="R2" s="1451"/>
      <c r="S2" s="1451"/>
      <c r="T2" s="1451"/>
      <c r="U2" s="1266"/>
    </row>
    <row r="3" spans="1:21" s="1279" customFormat="1" ht="45" customHeight="1" x14ac:dyDescent="0.25">
      <c r="A3" s="922"/>
      <c r="B3" s="321" t="s">
        <v>1852</v>
      </c>
      <c r="C3" s="234"/>
      <c r="D3" s="163"/>
      <c r="E3" s="163"/>
      <c r="F3" s="163"/>
      <c r="G3" s="163"/>
      <c r="H3" s="163"/>
      <c r="I3" s="163"/>
      <c r="J3" s="163"/>
      <c r="K3" s="163"/>
      <c r="L3" s="163"/>
      <c r="M3" s="163"/>
      <c r="N3" s="163"/>
      <c r="O3" s="623"/>
      <c r="U3" s="1265"/>
    </row>
    <row r="4" spans="1:21" s="1279" customFormat="1" ht="45" customHeight="1" x14ac:dyDescent="0.25">
      <c r="A4" s="922"/>
      <c r="B4" s="1935" t="s">
        <v>215</v>
      </c>
      <c r="C4" s="1642"/>
      <c r="D4" s="1643"/>
      <c r="E4" s="1643"/>
      <c r="F4" s="1643"/>
      <c r="G4" s="1643"/>
      <c r="H4" s="1672" t="s">
        <v>119</v>
      </c>
      <c r="I4" s="1965" t="s">
        <v>216</v>
      </c>
      <c r="J4" s="1966" t="s">
        <v>67</v>
      </c>
      <c r="K4" s="1917" t="s">
        <v>360</v>
      </c>
      <c r="O4" s="623"/>
      <c r="U4" s="1265"/>
    </row>
    <row r="5" spans="1:21" s="1279" customFormat="1" ht="15" customHeight="1" x14ac:dyDescent="0.25">
      <c r="A5" s="922"/>
      <c r="B5" s="1937"/>
      <c r="C5" s="1944" t="s">
        <v>2088</v>
      </c>
      <c r="D5" s="1645"/>
      <c r="E5" s="1645"/>
      <c r="F5" s="1645"/>
      <c r="G5" s="1645"/>
      <c r="H5" s="1665"/>
      <c r="I5" s="1666"/>
      <c r="J5" s="1666"/>
      <c r="K5" s="1667"/>
      <c r="O5" s="623"/>
      <c r="U5" s="1265"/>
    </row>
    <row r="6" spans="1:21" s="1279" customFormat="1" ht="15" customHeight="1" x14ac:dyDescent="0.25">
      <c r="A6" s="922"/>
      <c r="B6" s="201" t="s">
        <v>2089</v>
      </c>
      <c r="C6" s="1535" t="s">
        <v>2087</v>
      </c>
      <c r="D6" s="794"/>
      <c r="E6" s="794"/>
      <c r="F6" s="794"/>
      <c r="G6" s="794"/>
      <c r="H6" s="501"/>
      <c r="I6" s="20"/>
      <c r="J6" s="20"/>
      <c r="K6" s="44"/>
      <c r="O6" s="623"/>
      <c r="U6" s="1265"/>
    </row>
    <row r="7" spans="1:21" s="1279" customFormat="1" ht="15" customHeight="1" x14ac:dyDescent="0.25">
      <c r="A7" s="922"/>
      <c r="B7" s="201" t="s">
        <v>2090</v>
      </c>
      <c r="C7" s="1536" t="s">
        <v>2178</v>
      </c>
      <c r="D7" s="794"/>
      <c r="E7" s="794"/>
      <c r="F7" s="794"/>
      <c r="G7" s="794"/>
      <c r="H7" s="501"/>
      <c r="I7" s="20"/>
      <c r="J7" s="20"/>
      <c r="K7" s="314"/>
      <c r="O7" s="623"/>
      <c r="U7" s="1265"/>
    </row>
    <row r="8" spans="1:21" s="1279" customFormat="1" ht="15" customHeight="1" x14ac:dyDescent="0.25">
      <c r="A8" s="922"/>
      <c r="B8" s="1938"/>
      <c r="C8" s="1940" t="s">
        <v>875</v>
      </c>
      <c r="D8" s="1939"/>
      <c r="E8" s="1939"/>
      <c r="F8" s="1939"/>
      <c r="G8" s="1939"/>
      <c r="H8" s="2029"/>
      <c r="I8" s="34"/>
      <c r="J8" s="20"/>
      <c r="K8" s="1639" t="str">
        <f>IF(AND(ISNUMBER(K6), ISNUMBER(K7)), IF(K6&gt;=K7, "Pass", "Fail"), "")</f>
        <v/>
      </c>
      <c r="O8" s="623"/>
      <c r="U8" s="1265"/>
    </row>
    <row r="9" spans="1:21" s="1279" customFormat="1" ht="15" customHeight="1" x14ac:dyDescent="0.25">
      <c r="A9" s="922"/>
      <c r="B9" s="201" t="s">
        <v>261</v>
      </c>
      <c r="C9" s="1620" t="s">
        <v>145</v>
      </c>
      <c r="D9" s="794"/>
      <c r="E9" s="794"/>
      <c r="F9" s="794"/>
      <c r="G9" s="794"/>
      <c r="H9" s="269" t="str">
        <f>IF(AND(ISNUMBER(H10),ISNUMBER(H11)),SUM(H10:H11),"")</f>
        <v/>
      </c>
      <c r="I9" s="37" t="str">
        <f t="shared" ref="I9" si="0">IF(AND(ISNUMBER(I10),ISNUMBER(I11)),SUM(I10:I11),"")</f>
        <v/>
      </c>
      <c r="J9" s="501"/>
      <c r="K9" s="466"/>
      <c r="O9" s="623"/>
      <c r="U9" s="1265"/>
    </row>
    <row r="10" spans="1:21" s="1279" customFormat="1" ht="15" customHeight="1" x14ac:dyDescent="0.25">
      <c r="A10" s="922"/>
      <c r="B10" s="190" t="s">
        <v>214</v>
      </c>
      <c r="C10" s="1619" t="s">
        <v>262</v>
      </c>
      <c r="D10" s="794"/>
      <c r="E10" s="794"/>
      <c r="F10" s="794"/>
      <c r="G10" s="794"/>
      <c r="H10" s="21"/>
      <c r="I10" s="19"/>
      <c r="J10" s="1340" t="str">
        <f>IF(AND(ISNUMBER(H10), ISNUMBER(I10)), IF(H10&lt;=I10,"Pass","Fail"), "")</f>
        <v/>
      </c>
      <c r="K10" s="466"/>
      <c r="O10" s="623"/>
      <c r="U10" s="1265"/>
    </row>
    <row r="11" spans="1:21" s="1279" customFormat="1" ht="15" customHeight="1" x14ac:dyDescent="0.25">
      <c r="A11" s="922"/>
      <c r="B11" s="190" t="s">
        <v>1853</v>
      </c>
      <c r="C11" s="1619" t="s">
        <v>279</v>
      </c>
      <c r="D11" s="794"/>
      <c r="E11" s="794"/>
      <c r="F11" s="794"/>
      <c r="G11" s="794"/>
      <c r="H11" s="21"/>
      <c r="I11" s="19"/>
      <c r="J11" s="1340" t="str">
        <f>IF(AND(ISNUMBER(H11), ISNUMBER(I11)), IF(H11&lt;=I11,"Pass","Fail"), "")</f>
        <v/>
      </c>
      <c r="K11" s="466"/>
      <c r="O11" s="623"/>
      <c r="U11" s="1265"/>
    </row>
    <row r="12" spans="1:21" s="1279" customFormat="1" ht="15" customHeight="1" x14ac:dyDescent="0.25">
      <c r="A12" s="922"/>
      <c r="B12" s="1938"/>
      <c r="C12" s="1945" t="s">
        <v>41</v>
      </c>
      <c r="D12" s="794"/>
      <c r="E12" s="794"/>
      <c r="F12" s="794"/>
      <c r="G12" s="794"/>
      <c r="H12" s="471"/>
      <c r="I12" s="469"/>
      <c r="J12" s="469"/>
      <c r="K12" s="466"/>
      <c r="O12" s="623"/>
      <c r="U12" s="1265"/>
    </row>
    <row r="13" spans="1:21" s="1279" customFormat="1" ht="15" customHeight="1" x14ac:dyDescent="0.25">
      <c r="A13" s="922"/>
      <c r="B13" s="190" t="s">
        <v>2091</v>
      </c>
      <c r="C13" s="1619" t="s">
        <v>870</v>
      </c>
      <c r="D13" s="794"/>
      <c r="E13" s="794"/>
      <c r="F13" s="794"/>
      <c r="G13" s="794"/>
      <c r="H13" s="471"/>
      <c r="I13" s="451"/>
      <c r="J13" s="469"/>
      <c r="K13" s="466"/>
      <c r="O13" s="623"/>
      <c r="U13" s="1265"/>
    </row>
    <row r="14" spans="1:21" s="1279" customFormat="1" ht="15" customHeight="1" x14ac:dyDescent="0.25">
      <c r="A14" s="922"/>
      <c r="B14" s="190" t="s">
        <v>2092</v>
      </c>
      <c r="C14" s="1619" t="s">
        <v>871</v>
      </c>
      <c r="D14" s="794"/>
      <c r="E14" s="794"/>
      <c r="F14" s="794"/>
      <c r="G14" s="794"/>
      <c r="H14" s="471"/>
      <c r="I14" s="451"/>
      <c r="J14" s="469"/>
      <c r="K14" s="466"/>
      <c r="O14" s="623"/>
      <c r="U14" s="1265"/>
    </row>
    <row r="15" spans="1:21" s="1279" customFormat="1" ht="15" customHeight="1" x14ac:dyDescent="0.25">
      <c r="A15" s="922"/>
      <c r="B15" s="190" t="s">
        <v>2093</v>
      </c>
      <c r="C15" s="1619" t="s">
        <v>1926</v>
      </c>
      <c r="D15" s="794"/>
      <c r="E15" s="794"/>
      <c r="F15" s="794"/>
      <c r="G15" s="794"/>
      <c r="H15" s="471"/>
      <c r="I15" s="451"/>
      <c r="J15" s="469"/>
      <c r="K15" s="466"/>
      <c r="O15" s="623"/>
      <c r="U15" s="1265"/>
    </row>
    <row r="16" spans="1:21" s="1279" customFormat="1" ht="15" customHeight="1" x14ac:dyDescent="0.25">
      <c r="A16" s="922"/>
      <c r="B16" s="190" t="s">
        <v>2094</v>
      </c>
      <c r="C16" s="1717" t="s">
        <v>2095</v>
      </c>
      <c r="D16" s="794"/>
      <c r="E16" s="794"/>
      <c r="F16" s="794"/>
      <c r="G16" s="794"/>
      <c r="H16" s="462"/>
      <c r="I16" s="451"/>
      <c r="J16" s="1340" t="str">
        <f>IF(AND(ISNUMBER(H16), ISNUMBER(I16)), IF(H16&lt;=I16,"Pass","Fail"), "")</f>
        <v/>
      </c>
      <c r="K16" s="466"/>
      <c r="O16" s="623"/>
      <c r="U16" s="1265"/>
    </row>
    <row r="17" spans="1:22" s="1279" customFormat="1" ht="15" customHeight="1" x14ac:dyDescent="0.25">
      <c r="A17" s="922"/>
      <c r="B17" s="190" t="s">
        <v>2094</v>
      </c>
      <c r="C17" s="1941" t="s">
        <v>2179</v>
      </c>
      <c r="D17" s="794"/>
      <c r="E17" s="794"/>
      <c r="F17" s="794"/>
      <c r="G17" s="794"/>
      <c r="H17" s="462"/>
      <c r="I17" s="451"/>
      <c r="J17" s="1340" t="str">
        <f>IF(AND(ISNUMBER(H17), ISNUMBER(I17)), IF(H17&lt;=I17,"Pass","Fail"), "")</f>
        <v/>
      </c>
      <c r="K17" s="466"/>
      <c r="O17" s="623"/>
      <c r="U17" s="1265"/>
    </row>
    <row r="18" spans="1:22" s="1279" customFormat="1" ht="15" customHeight="1" x14ac:dyDescent="0.25">
      <c r="A18" s="922"/>
      <c r="B18" s="1938"/>
      <c r="C18" s="1940" t="s">
        <v>2098</v>
      </c>
      <c r="D18" s="794"/>
      <c r="E18" s="794"/>
      <c r="F18" s="794"/>
      <c r="G18" s="794"/>
      <c r="H18" s="1352" t="str">
        <f>IF(AND(ISNUMBER(H16), ISNUMBER(H17)), IF(H16&gt;=H17, "Pass", "Fail"), "")</f>
        <v/>
      </c>
      <c r="I18" s="1340" t="str">
        <f>IF(AND(ISNUMBER(I16), ISNUMBER(I17)), IF(I16&gt;=I17, "Pass", "Fail"), "")</f>
        <v/>
      </c>
      <c r="J18" s="469"/>
      <c r="K18" s="466"/>
      <c r="O18" s="623"/>
      <c r="U18" s="1265"/>
    </row>
    <row r="19" spans="1:22" s="1279" customFormat="1" ht="15" customHeight="1" x14ac:dyDescent="0.25">
      <c r="A19" s="922"/>
      <c r="B19" s="1938"/>
      <c r="C19" s="1946" t="s">
        <v>2125</v>
      </c>
      <c r="D19" s="794"/>
      <c r="E19" s="794"/>
      <c r="F19" s="794"/>
      <c r="G19" s="794"/>
      <c r="H19" s="471"/>
      <c r="I19" s="1340" t="str">
        <f>IF(AND(ISNUMBER(H16), ISNUMBER(I16), ISNUMBER(H155), ISNUMBER(H156)), IF(AND(H16&lt;=H155,H155&lt;=I16, H17&lt;=H156, H156&lt;=I17), "Pass", "Fail"), "")</f>
        <v/>
      </c>
      <c r="J19" s="469"/>
      <c r="K19" s="466"/>
      <c r="O19" s="623"/>
      <c r="U19" s="1265"/>
    </row>
    <row r="20" spans="1:22" s="1279" customFormat="1" ht="15" customHeight="1" x14ac:dyDescent="0.25">
      <c r="A20" s="922"/>
      <c r="B20" s="1541"/>
      <c r="C20" s="1946" t="str">
        <f>"Check: consistent reporting in rows " &amp; ROW(A16) &amp; ", " &amp; ROW(A17) &amp;", " &amp; ROW(A155) &amp; " and " &amp; ROW(A156)</f>
        <v>Check: consistent reporting in rows 16, 17, 155 and 156</v>
      </c>
      <c r="D20" s="794"/>
      <c r="E20" s="794"/>
      <c r="F20" s="794"/>
      <c r="G20" s="794"/>
      <c r="H20" s="471"/>
      <c r="I20" s="1340" t="str">
        <f>IF(AND(ISNUMBER(H16), ISNUMBER(I16), ISNUMBER(H17), ISNUMBER(I17), ISNUMBER(H155), ISNUMBER(H156)), IF(H16=H155, IF(H17=H156, "Pass", "Fail"), IF(I16=H155, IF(I17=H156, "Pass", "Fail"), "Pass")), "")</f>
        <v/>
      </c>
      <c r="J20" s="469"/>
      <c r="K20" s="466"/>
      <c r="O20" s="623"/>
      <c r="U20" s="1265"/>
    </row>
    <row r="21" spans="1:22" s="1279" customFormat="1" ht="15" customHeight="1" x14ac:dyDescent="0.25">
      <c r="A21" s="922"/>
      <c r="B21" s="1541"/>
      <c r="C21" s="1619" t="s">
        <v>2181</v>
      </c>
      <c r="D21" s="794"/>
      <c r="E21" s="794"/>
      <c r="F21" s="794"/>
      <c r="G21" s="794"/>
      <c r="H21" s="471"/>
      <c r="I21" s="2272"/>
      <c r="J21" s="469"/>
      <c r="K21" s="466"/>
      <c r="O21" s="623"/>
      <c r="U21" s="1265"/>
    </row>
    <row r="22" spans="1:22" s="1279" customFormat="1" ht="15" customHeight="1" x14ac:dyDescent="0.25">
      <c r="A22" s="922"/>
      <c r="B22" s="2271" t="s">
        <v>2180</v>
      </c>
      <c r="C22" s="1941" t="s">
        <v>2182</v>
      </c>
      <c r="D22" s="794"/>
      <c r="E22" s="794"/>
      <c r="F22" s="794"/>
      <c r="G22" s="794"/>
      <c r="H22" s="471"/>
      <c r="I22" s="2273"/>
      <c r="J22" s="469"/>
      <c r="K22" s="466"/>
      <c r="O22" s="623"/>
      <c r="U22" s="1265"/>
    </row>
    <row r="23" spans="1:22" s="1279" customFormat="1" ht="15" customHeight="1" x14ac:dyDescent="0.25">
      <c r="A23" s="922"/>
      <c r="B23" s="2270"/>
      <c r="C23" s="2274" t="s">
        <v>2098</v>
      </c>
      <c r="D23" s="476"/>
      <c r="E23" s="476"/>
      <c r="F23" s="476"/>
      <c r="G23" s="476"/>
      <c r="H23" s="473"/>
      <c r="I23" s="1342" t="str">
        <f>IF(AND(ISNUMBER(I21), ISNUMBER(I22)), IF(I21&gt;=I22, "Pass", "Fail"), "")</f>
        <v/>
      </c>
      <c r="J23" s="773"/>
      <c r="K23" s="774"/>
      <c r="O23" s="623"/>
      <c r="U23" s="1265"/>
    </row>
    <row r="24" spans="1:22" s="1280" customFormat="1" ht="15" customHeight="1" x14ac:dyDescent="0.25">
      <c r="A24" s="1443"/>
      <c r="B24" s="1444"/>
      <c r="C24" s="1445"/>
      <c r="D24" s="1446"/>
      <c r="E24" s="1446"/>
      <c r="F24" s="1446"/>
      <c r="G24" s="1324"/>
      <c r="U24" s="1967"/>
    </row>
    <row r="25" spans="1:22" s="1442" customFormat="1" ht="45" customHeight="1" x14ac:dyDescent="0.25">
      <c r="A25" s="1963" t="s">
        <v>146</v>
      </c>
      <c r="B25" s="1964"/>
      <c r="C25" s="1962"/>
      <c r="D25" s="1962"/>
      <c r="E25" s="1962"/>
      <c r="F25" s="1962"/>
      <c r="G25" s="1962"/>
      <c r="H25" s="1962"/>
      <c r="I25" s="1962"/>
      <c r="J25" s="1962"/>
      <c r="K25" s="1962"/>
      <c r="L25" s="1962"/>
      <c r="M25" s="1962"/>
      <c r="N25" s="1962"/>
      <c r="O25" s="1962"/>
      <c r="P25" s="1451"/>
      <c r="Q25" s="1451"/>
      <c r="R25" s="1451"/>
      <c r="S25" s="1451"/>
      <c r="T25" s="1451"/>
      <c r="U25" s="1266"/>
    </row>
    <row r="26" spans="1:22" s="1279" customFormat="1" ht="105" customHeight="1" x14ac:dyDescent="0.25">
      <c r="A26" s="922"/>
      <c r="B26" s="1935" t="s">
        <v>215</v>
      </c>
      <c r="C26" s="3169"/>
      <c r="D26" s="3170"/>
      <c r="E26" s="3170"/>
      <c r="F26" s="3170"/>
      <c r="G26" s="3170"/>
      <c r="H26" s="3170"/>
      <c r="I26" s="1672" t="s">
        <v>84</v>
      </c>
      <c r="J26" s="1917" t="s">
        <v>123</v>
      </c>
      <c r="K26" s="1917" t="s">
        <v>360</v>
      </c>
      <c r="L26" s="623"/>
      <c r="M26" s="623"/>
      <c r="U26" s="1265"/>
    </row>
    <row r="27" spans="1:22" s="1279" customFormat="1" ht="15" customHeight="1" x14ac:dyDescent="0.25">
      <c r="A27" s="922"/>
      <c r="B27" s="1947" t="s">
        <v>263</v>
      </c>
      <c r="C27" s="1646" t="s">
        <v>1207</v>
      </c>
      <c r="D27" s="1645"/>
      <c r="E27" s="1645"/>
      <c r="F27" s="1645"/>
      <c r="G27" s="1647"/>
      <c r="H27" s="1647"/>
      <c r="I27" s="1665"/>
      <c r="J27" s="1666"/>
      <c r="K27" s="1667"/>
      <c r="L27" s="623"/>
      <c r="M27" s="623"/>
      <c r="U27" s="1265"/>
    </row>
    <row r="28" spans="1:22" s="1279" customFormat="1" ht="15" customHeight="1" x14ac:dyDescent="0.25">
      <c r="A28" s="922"/>
      <c r="B28" s="190">
        <v>27</v>
      </c>
      <c r="C28" s="1619" t="s">
        <v>264</v>
      </c>
      <c r="D28" s="794"/>
      <c r="E28" s="794"/>
      <c r="F28" s="794"/>
      <c r="G28" s="1506"/>
      <c r="H28" s="1506"/>
      <c r="I28" s="21"/>
      <c r="J28" s="19"/>
      <c r="K28" s="624"/>
      <c r="L28" s="623"/>
      <c r="M28" s="623"/>
      <c r="U28" s="1265"/>
    </row>
    <row r="29" spans="1:22" s="1279" customFormat="1" ht="15" customHeight="1" x14ac:dyDescent="0.25">
      <c r="A29" s="922"/>
      <c r="B29" s="190" t="s">
        <v>2183</v>
      </c>
      <c r="C29" s="1717" t="s">
        <v>2099</v>
      </c>
      <c r="D29" s="794"/>
      <c r="E29" s="794"/>
      <c r="F29" s="794"/>
      <c r="G29" s="1506"/>
      <c r="H29" s="1506"/>
      <c r="I29" s="501"/>
      <c r="J29" s="20"/>
      <c r="K29" s="484"/>
      <c r="L29" s="623"/>
      <c r="M29" s="623"/>
      <c r="U29" s="1265"/>
    </row>
    <row r="30" spans="1:22" s="1279" customFormat="1" ht="15" customHeight="1" x14ac:dyDescent="0.25">
      <c r="A30" s="922"/>
      <c r="B30" s="190" t="s">
        <v>2183</v>
      </c>
      <c r="C30" s="1941" t="s">
        <v>2100</v>
      </c>
      <c r="D30" s="794"/>
      <c r="E30" s="794"/>
      <c r="F30" s="794"/>
      <c r="G30" s="1506"/>
      <c r="H30" s="1506"/>
      <c r="I30" s="501"/>
      <c r="J30" s="20"/>
      <c r="K30" s="484"/>
      <c r="L30" s="623"/>
      <c r="M30" s="623"/>
      <c r="U30" s="1265"/>
    </row>
    <row r="31" spans="1:22" s="465" customFormat="1" ht="15" customHeight="1" x14ac:dyDescent="0.25">
      <c r="A31" s="1329"/>
      <c r="B31" s="18"/>
      <c r="C31" s="1940" t="s">
        <v>2098</v>
      </c>
      <c r="D31" s="1627"/>
      <c r="E31" s="1627"/>
      <c r="F31" s="1627"/>
      <c r="G31" s="440"/>
      <c r="H31" s="440"/>
      <c r="I31" s="501"/>
      <c r="J31" s="20"/>
      <c r="K31" s="1714" t="str">
        <f>IF(AND(ISNUMBER(K29), ISNUMBER(K30)), IF(K29&gt;=K30, "Pass", "Fail"), "")</f>
        <v/>
      </c>
      <c r="L31" s="1242"/>
      <c r="M31" s="1242"/>
      <c r="N31" s="1242"/>
      <c r="O31" s="1242"/>
      <c r="P31" s="1242"/>
      <c r="Q31" s="1242"/>
      <c r="R31" s="1242"/>
      <c r="S31" s="1242"/>
      <c r="T31" s="1242"/>
      <c r="U31" s="1328"/>
      <c r="V31" s="1242"/>
    </row>
    <row r="32" spans="1:22" s="479" customFormat="1" ht="15" customHeight="1" x14ac:dyDescent="0.25">
      <c r="A32" s="1329"/>
      <c r="B32" s="1716" t="s">
        <v>2089</v>
      </c>
      <c r="C32" s="1717" t="s">
        <v>2097</v>
      </c>
      <c r="D32" s="1627"/>
      <c r="E32" s="1627"/>
      <c r="F32" s="1627"/>
      <c r="G32" s="440"/>
      <c r="H32" s="440"/>
      <c r="I32" s="501"/>
      <c r="J32" s="20"/>
      <c r="K32" s="484"/>
      <c r="L32" s="1242"/>
      <c r="M32" s="1242"/>
      <c r="N32" s="1242"/>
      <c r="O32" s="1242"/>
      <c r="P32" s="1242"/>
      <c r="Q32" s="1242"/>
      <c r="R32" s="1242"/>
      <c r="S32" s="1242"/>
      <c r="T32" s="1242"/>
      <c r="U32" s="1328"/>
      <c r="V32" s="381"/>
    </row>
    <row r="33" spans="1:22" s="465" customFormat="1" ht="15" customHeight="1" x14ac:dyDescent="0.25">
      <c r="A33" s="1329"/>
      <c r="B33" s="474" t="s">
        <v>2090</v>
      </c>
      <c r="C33" s="1941" t="s">
        <v>2178</v>
      </c>
      <c r="D33" s="1627"/>
      <c r="E33" s="1627"/>
      <c r="F33" s="1627"/>
      <c r="G33" s="440"/>
      <c r="H33" s="440"/>
      <c r="I33" s="501"/>
      <c r="J33" s="20"/>
      <c r="K33" s="485"/>
      <c r="L33" s="1242"/>
      <c r="M33" s="1242"/>
      <c r="N33" s="1242"/>
      <c r="O33" s="1242"/>
      <c r="P33" s="1242"/>
      <c r="Q33" s="1242"/>
      <c r="R33" s="1242"/>
      <c r="S33" s="1242"/>
      <c r="T33" s="1242"/>
      <c r="U33" s="1328"/>
      <c r="V33" s="381"/>
    </row>
    <row r="34" spans="1:22" s="465" customFormat="1" ht="15" customHeight="1" x14ac:dyDescent="0.25">
      <c r="A34" s="1329"/>
      <c r="B34" s="18"/>
      <c r="C34" s="1940" t="s">
        <v>2098</v>
      </c>
      <c r="D34" s="1627"/>
      <c r="E34" s="1627"/>
      <c r="F34" s="1627"/>
      <c r="G34" s="440"/>
      <c r="H34" s="440"/>
      <c r="I34" s="501"/>
      <c r="J34" s="20"/>
      <c r="K34" s="1714" t="str">
        <f>IF(AND(ISNUMBER(K32), ISNUMBER(K33)), IF(K32&gt;=K33, "Pass", "Fail"), "")</f>
        <v/>
      </c>
      <c r="L34" s="1242"/>
      <c r="M34" s="1242"/>
      <c r="N34" s="1242"/>
      <c r="O34" s="1242"/>
      <c r="P34" s="1242"/>
      <c r="Q34" s="1242"/>
      <c r="R34" s="1242"/>
      <c r="S34" s="1242"/>
      <c r="T34" s="1242"/>
      <c r="U34" s="1328"/>
      <c r="V34" s="1242"/>
    </row>
    <row r="35" spans="1:22" s="1279" customFormat="1" ht="15" customHeight="1" x14ac:dyDescent="0.25">
      <c r="A35" s="922"/>
      <c r="B35" s="190">
        <v>39</v>
      </c>
      <c r="C35" s="1620" t="s">
        <v>2101</v>
      </c>
      <c r="D35" s="794"/>
      <c r="E35" s="794"/>
      <c r="F35" s="794"/>
      <c r="G35" s="1506"/>
      <c r="H35" s="1506"/>
      <c r="I35" s="501"/>
      <c r="J35" s="20"/>
      <c r="K35" s="624"/>
      <c r="L35" s="623"/>
      <c r="M35" s="623"/>
      <c r="U35" s="1265"/>
    </row>
    <row r="36" spans="1:22" s="1279" customFormat="1" ht="15" customHeight="1" x14ac:dyDescent="0.25">
      <c r="A36" s="922"/>
      <c r="B36" s="18"/>
      <c r="C36" s="1619" t="s">
        <v>124</v>
      </c>
      <c r="D36" s="794"/>
      <c r="E36" s="794"/>
      <c r="F36" s="794"/>
      <c r="G36" s="1506"/>
      <c r="H36" s="1506"/>
      <c r="I36" s="501"/>
      <c r="J36" s="20"/>
      <c r="K36" s="624"/>
      <c r="L36" s="623"/>
      <c r="M36" s="623"/>
      <c r="U36" s="1265"/>
    </row>
    <row r="37" spans="1:22" s="1279" customFormat="1" ht="15" customHeight="1" x14ac:dyDescent="0.25">
      <c r="A37" s="922"/>
      <c r="B37" s="18"/>
      <c r="C37" s="2275" t="s">
        <v>125</v>
      </c>
      <c r="D37" s="794"/>
      <c r="E37" s="794"/>
      <c r="F37" s="794"/>
      <c r="G37" s="1506"/>
      <c r="H37" s="1506"/>
      <c r="I37" s="501"/>
      <c r="J37" s="103"/>
      <c r="K37" s="624"/>
      <c r="L37" s="623"/>
      <c r="M37" s="623"/>
      <c r="U37" s="1265"/>
    </row>
    <row r="38" spans="1:22" s="1279" customFormat="1" ht="15" customHeight="1" x14ac:dyDescent="0.25">
      <c r="A38" s="922"/>
      <c r="B38" s="18"/>
      <c r="C38" s="2275" t="s">
        <v>127</v>
      </c>
      <c r="D38" s="794"/>
      <c r="E38" s="794"/>
      <c r="F38" s="794"/>
      <c r="G38" s="1506"/>
      <c r="H38" s="1506"/>
      <c r="I38" s="501"/>
      <c r="J38" s="103"/>
      <c r="K38" s="624"/>
      <c r="L38" s="623"/>
      <c r="M38" s="623"/>
      <c r="U38" s="1265"/>
    </row>
    <row r="39" spans="1:22" s="1242" customFormat="1" ht="15" customHeight="1" x14ac:dyDescent="0.25">
      <c r="A39" s="1329"/>
      <c r="B39" s="18"/>
      <c r="C39" s="1620" t="s">
        <v>2109</v>
      </c>
      <c r="D39" s="440"/>
      <c r="E39" s="440"/>
      <c r="F39" s="440"/>
      <c r="G39" s="440"/>
      <c r="H39" s="440"/>
      <c r="I39" s="501"/>
      <c r="J39" s="18"/>
      <c r="K39" s="624"/>
      <c r="U39" s="1328"/>
      <c r="V39" s="381"/>
    </row>
    <row r="40" spans="1:22" s="479" customFormat="1" ht="15" customHeight="1" x14ac:dyDescent="0.25">
      <c r="A40" s="1329"/>
      <c r="B40" s="1716" t="s">
        <v>2102</v>
      </c>
      <c r="C40" s="1717" t="s">
        <v>1921</v>
      </c>
      <c r="D40" s="440"/>
      <c r="E40" s="440"/>
      <c r="F40" s="440"/>
      <c r="G40" s="440"/>
      <c r="H40" s="440"/>
      <c r="I40" s="501"/>
      <c r="J40" s="451"/>
      <c r="K40" s="624"/>
      <c r="L40" s="1242"/>
      <c r="M40" s="1242"/>
      <c r="N40" s="1242"/>
      <c r="O40" s="1242"/>
      <c r="P40" s="1242"/>
      <c r="Q40" s="1242"/>
      <c r="R40" s="1242"/>
      <c r="S40" s="1242"/>
      <c r="T40" s="1242"/>
      <c r="U40" s="1328"/>
      <c r="V40" s="381"/>
    </row>
    <row r="41" spans="1:22" s="479" customFormat="1" ht="15" customHeight="1" x14ac:dyDescent="0.25">
      <c r="A41" s="1329"/>
      <c r="B41" s="1716" t="s">
        <v>2103</v>
      </c>
      <c r="C41" s="1717" t="s">
        <v>1922</v>
      </c>
      <c r="D41" s="440"/>
      <c r="E41" s="440"/>
      <c r="F41" s="440"/>
      <c r="G41" s="440"/>
      <c r="H41" s="440"/>
      <c r="I41" s="501"/>
      <c r="J41" s="451"/>
      <c r="K41" s="624"/>
      <c r="L41" s="1242"/>
      <c r="M41" s="1242"/>
      <c r="N41" s="1242"/>
      <c r="O41" s="1242"/>
      <c r="P41" s="1242"/>
      <c r="Q41" s="1242"/>
      <c r="R41" s="1242"/>
      <c r="S41" s="1242"/>
      <c r="T41" s="1242"/>
      <c r="U41" s="1328"/>
      <c r="V41" s="381"/>
    </row>
    <row r="42" spans="1:22" s="479" customFormat="1" ht="15" customHeight="1" x14ac:dyDescent="0.25">
      <c r="A42" s="1329"/>
      <c r="B42" s="1716" t="s">
        <v>2104</v>
      </c>
      <c r="C42" s="1717" t="s">
        <v>1923</v>
      </c>
      <c r="D42" s="440"/>
      <c r="E42" s="440"/>
      <c r="F42" s="440"/>
      <c r="G42" s="440"/>
      <c r="H42" s="440"/>
      <c r="I42" s="501"/>
      <c r="J42" s="451"/>
      <c r="K42" s="624"/>
      <c r="L42" s="1242"/>
      <c r="M42" s="1242"/>
      <c r="N42" s="1242"/>
      <c r="O42" s="1242"/>
      <c r="P42" s="1242"/>
      <c r="Q42" s="1242"/>
      <c r="R42" s="1242"/>
      <c r="S42" s="1242"/>
      <c r="T42" s="1242"/>
      <c r="U42" s="1328"/>
      <c r="V42" s="381"/>
    </row>
    <row r="43" spans="1:22" s="479" customFormat="1" ht="15" customHeight="1" x14ac:dyDescent="0.25">
      <c r="A43" s="1329"/>
      <c r="B43" s="1716" t="s">
        <v>2105</v>
      </c>
      <c r="C43" s="1717" t="s">
        <v>1924</v>
      </c>
      <c r="D43" s="440"/>
      <c r="E43" s="440"/>
      <c r="F43" s="440"/>
      <c r="G43" s="440"/>
      <c r="H43" s="440"/>
      <c r="I43" s="501"/>
      <c r="J43" s="451"/>
      <c r="K43" s="624"/>
      <c r="L43" s="1242"/>
      <c r="M43" s="1242"/>
      <c r="N43" s="1242"/>
      <c r="O43" s="1242"/>
      <c r="P43" s="1242"/>
      <c r="Q43" s="1242"/>
      <c r="R43" s="1242"/>
      <c r="S43" s="1242"/>
      <c r="T43" s="1242"/>
      <c r="U43" s="1328"/>
      <c r="V43" s="381"/>
    </row>
    <row r="44" spans="1:22" s="460" customFormat="1" ht="15" customHeight="1" x14ac:dyDescent="0.25">
      <c r="A44" s="1329"/>
      <c r="B44" s="1716" t="s">
        <v>2106</v>
      </c>
      <c r="C44" s="1717" t="s">
        <v>1925</v>
      </c>
      <c r="D44" s="1363"/>
      <c r="E44" s="1363"/>
      <c r="F44" s="1363"/>
      <c r="G44" s="1363"/>
      <c r="H44" s="1363"/>
      <c r="I44" s="501"/>
      <c r="J44" s="451"/>
      <c r="K44" s="624"/>
      <c r="P44" s="1242"/>
      <c r="Q44" s="1242"/>
      <c r="R44" s="1242"/>
      <c r="S44" s="1242"/>
      <c r="T44" s="1242"/>
      <c r="U44" s="1328"/>
      <c r="V44" s="381"/>
    </row>
    <row r="45" spans="1:22" s="465" customFormat="1" ht="15" customHeight="1" x14ac:dyDescent="0.25">
      <c r="A45" s="1329"/>
      <c r="B45" s="1716" t="s">
        <v>2107</v>
      </c>
      <c r="C45" s="1717" t="s">
        <v>872</v>
      </c>
      <c r="D45" s="440"/>
      <c r="E45" s="440"/>
      <c r="F45" s="440"/>
      <c r="G45" s="440"/>
      <c r="H45" s="440"/>
      <c r="I45" s="501"/>
      <c r="J45" s="451"/>
      <c r="K45" s="624"/>
      <c r="L45" s="1242"/>
      <c r="M45" s="1242"/>
      <c r="N45" s="1242"/>
      <c r="O45" s="1242"/>
      <c r="P45" s="1242"/>
      <c r="Q45" s="1242"/>
      <c r="R45" s="1242"/>
      <c r="S45" s="1242"/>
      <c r="T45" s="1242"/>
      <c r="U45" s="1328"/>
      <c r="V45" s="381"/>
    </row>
    <row r="46" spans="1:22" s="479" customFormat="1" ht="15" customHeight="1" x14ac:dyDescent="0.25">
      <c r="A46" s="1329"/>
      <c r="B46" s="474" t="s">
        <v>2108</v>
      </c>
      <c r="C46" s="1717" t="s">
        <v>873</v>
      </c>
      <c r="D46" s="440"/>
      <c r="E46" s="440"/>
      <c r="F46" s="440"/>
      <c r="G46" s="440"/>
      <c r="H46" s="440"/>
      <c r="I46" s="501"/>
      <c r="J46" s="451"/>
      <c r="K46" s="624"/>
      <c r="L46" s="1242"/>
      <c r="M46" s="1242"/>
      <c r="N46" s="1242"/>
      <c r="O46" s="1242"/>
      <c r="P46" s="1242"/>
      <c r="Q46" s="1242"/>
      <c r="R46" s="1242"/>
      <c r="S46" s="1242"/>
      <c r="T46" s="1242"/>
      <c r="U46" s="1328"/>
      <c r="V46" s="381"/>
    </row>
    <row r="47" spans="1:22" s="460" customFormat="1" ht="15" customHeight="1" x14ac:dyDescent="0.25">
      <c r="A47" s="1329"/>
      <c r="B47" s="1716" t="s">
        <v>2106</v>
      </c>
      <c r="C47" s="1717" t="s">
        <v>1927</v>
      </c>
      <c r="D47" s="1363"/>
      <c r="E47" s="1363"/>
      <c r="F47" s="1363"/>
      <c r="G47" s="1363"/>
      <c r="H47" s="1363"/>
      <c r="I47" s="501"/>
      <c r="J47" s="451"/>
      <c r="K47" s="624"/>
      <c r="P47" s="1242"/>
      <c r="Q47" s="1242"/>
      <c r="R47" s="1242"/>
      <c r="S47" s="1242"/>
      <c r="T47" s="1242"/>
      <c r="U47" s="1328"/>
      <c r="V47" s="381"/>
    </row>
    <row r="48" spans="1:22" s="1242" customFormat="1" ht="15" customHeight="1" x14ac:dyDescent="0.25">
      <c r="A48" s="1329"/>
      <c r="B48" s="46"/>
      <c r="C48" s="2276" t="str">
        <f>"Check: sum of OBS items ≥ deduction of eligible specific and general provisions in row " &amp; ROW(A46)</f>
        <v>Check: sum of OBS items ≥ deduction of eligible specific and general provisions in row 46</v>
      </c>
      <c r="D48" s="2277"/>
      <c r="E48" s="2277"/>
      <c r="F48" s="2277"/>
      <c r="G48" s="2277"/>
      <c r="H48" s="2277"/>
      <c r="I48" s="46"/>
      <c r="J48" s="1949" t="str">
        <f>IF(COUNT(J40:J46)=ROWS(J40:J46), IF(SUM(J40:J45)&gt;=J46,"Pass","Fail"), "")</f>
        <v/>
      </c>
      <c r="K48" s="1961"/>
      <c r="U48" s="1328"/>
      <c r="V48" s="381"/>
    </row>
    <row r="49" spans="1:21" s="1280" customFormat="1" ht="15" customHeight="1" x14ac:dyDescent="0.25">
      <c r="A49" s="922"/>
      <c r="B49" s="1324"/>
      <c r="C49" s="623"/>
      <c r="D49" s="623"/>
      <c r="E49" s="623"/>
      <c r="F49" s="623"/>
      <c r="G49" s="623"/>
      <c r="H49" s="163"/>
      <c r="I49" s="1279"/>
      <c r="J49" s="1279"/>
      <c r="K49" s="1451"/>
      <c r="L49" s="1451"/>
      <c r="M49" s="1451"/>
      <c r="N49" s="1451"/>
      <c r="O49" s="1451"/>
      <c r="U49" s="1967"/>
    </row>
    <row r="50" spans="1:21" s="1442" customFormat="1" ht="45" customHeight="1" x14ac:dyDescent="0.25">
      <c r="A50" s="1963" t="s">
        <v>2184</v>
      </c>
      <c r="B50" s="1964"/>
      <c r="C50" s="1962"/>
      <c r="D50" s="1962"/>
      <c r="E50" s="1962"/>
      <c r="F50" s="1962"/>
      <c r="G50" s="1962"/>
      <c r="H50" s="1962"/>
      <c r="I50" s="1962"/>
      <c r="J50" s="1962"/>
      <c r="K50" s="1962"/>
      <c r="L50" s="1962"/>
      <c r="M50" s="1962"/>
      <c r="N50" s="1962"/>
      <c r="O50" s="1962"/>
      <c r="P50" s="1451"/>
      <c r="Q50" s="1451"/>
      <c r="R50" s="1451"/>
      <c r="S50" s="1451"/>
      <c r="T50" s="1451"/>
      <c r="U50" s="1266"/>
    </row>
    <row r="51" spans="1:21" s="1279" customFormat="1" ht="75" customHeight="1" x14ac:dyDescent="0.25">
      <c r="A51" s="922"/>
      <c r="B51" s="1935"/>
      <c r="C51" s="1649"/>
      <c r="D51" s="1650"/>
      <c r="E51" s="1650"/>
      <c r="F51" s="1650"/>
      <c r="G51" s="1650"/>
      <c r="H51" s="1650"/>
      <c r="I51" s="1650"/>
      <c r="J51" s="1672" t="s">
        <v>147</v>
      </c>
      <c r="K51" s="1968" t="s">
        <v>148</v>
      </c>
      <c r="L51" s="163"/>
      <c r="M51" s="163"/>
      <c r="N51" s="163"/>
      <c r="O51" s="623"/>
      <c r="U51" s="1265"/>
    </row>
    <row r="52" spans="1:21" s="1279" customFormat="1" ht="15" customHeight="1" x14ac:dyDescent="0.25">
      <c r="A52" s="922"/>
      <c r="B52" s="1937"/>
      <c r="C52" s="1957" t="s">
        <v>149</v>
      </c>
      <c r="D52" s="1645"/>
      <c r="E52" s="1645"/>
      <c r="F52" s="1651"/>
      <c r="G52" s="1651"/>
      <c r="H52" s="1651"/>
      <c r="I52" s="1651"/>
      <c r="J52" s="1969" t="str">
        <f>IF(AND(ISNUMBER(J53),ISNUMBER(J54),ISNUMBER(J55),ISNUMBER(J56),ISNUMBER(J57),ISNUMBER(J58),ISNUMBER(J59),ISNUMBER(J60),ISNUMBER(J61)),SUM(J53,J54,J55,J56,J57,J58,J59,J60,J61),"")</f>
        <v/>
      </c>
      <c r="K52" s="1970" t="str">
        <f>IF(AND(ISNUMBER(K53),ISNUMBER(K54),ISNUMBER(K55),ISNUMBER(K56),ISNUMBER(K57),ISNUMBER(K58),ISNUMBER(K59),ISNUMBER(K60),ISNUMBER(K61)),SUM(K53,K54,K55,K56,K57,K58,K59,K60,K61),"")</f>
        <v/>
      </c>
      <c r="L52" s="163"/>
      <c r="M52" s="163"/>
      <c r="N52" s="163"/>
      <c r="O52" s="623"/>
      <c r="U52" s="1265"/>
    </row>
    <row r="53" spans="1:21" s="1279" customFormat="1" ht="15" customHeight="1" x14ac:dyDescent="0.25">
      <c r="A53" s="922"/>
      <c r="B53" s="18"/>
      <c r="C53" s="1621" t="s">
        <v>150</v>
      </c>
      <c r="D53" s="794"/>
      <c r="E53" s="794"/>
      <c r="F53" s="1652"/>
      <c r="G53" s="1652"/>
      <c r="H53" s="1652"/>
      <c r="I53" s="1652"/>
      <c r="J53" s="21"/>
      <c r="K53" s="314"/>
      <c r="L53" s="163"/>
      <c r="M53" s="163"/>
      <c r="N53" s="163"/>
      <c r="O53" s="623"/>
      <c r="U53" s="1265"/>
    </row>
    <row r="54" spans="1:21" s="1279" customFormat="1" ht="15" customHeight="1" x14ac:dyDescent="0.25">
      <c r="A54" s="922"/>
      <c r="B54" s="18"/>
      <c r="C54" s="1521" t="s">
        <v>151</v>
      </c>
      <c r="D54" s="794"/>
      <c r="E54" s="794"/>
      <c r="F54" s="1652"/>
      <c r="G54" s="1652"/>
      <c r="H54" s="1652"/>
      <c r="I54" s="1652"/>
      <c r="J54" s="21"/>
      <c r="K54" s="314"/>
      <c r="L54" s="163"/>
      <c r="M54" s="163"/>
      <c r="N54" s="163"/>
      <c r="O54" s="623"/>
      <c r="U54" s="1265"/>
    </row>
    <row r="55" spans="1:21" s="1279" customFormat="1" ht="15" customHeight="1" x14ac:dyDescent="0.25">
      <c r="A55" s="922"/>
      <c r="B55" s="18"/>
      <c r="C55" s="1521" t="s">
        <v>152</v>
      </c>
      <c r="D55" s="794"/>
      <c r="E55" s="794"/>
      <c r="F55" s="1652"/>
      <c r="G55" s="1652"/>
      <c r="H55" s="1652"/>
      <c r="I55" s="1652"/>
      <c r="J55" s="21"/>
      <c r="K55" s="314"/>
      <c r="L55" s="163"/>
      <c r="M55" s="163"/>
      <c r="N55" s="163"/>
      <c r="O55" s="623"/>
      <c r="U55" s="1265"/>
    </row>
    <row r="56" spans="1:21" s="1279" customFormat="1" ht="15" customHeight="1" x14ac:dyDescent="0.25">
      <c r="A56" s="922"/>
      <c r="B56" s="18"/>
      <c r="C56" s="1521" t="s">
        <v>153</v>
      </c>
      <c r="D56" s="794"/>
      <c r="E56" s="794"/>
      <c r="F56" s="1652"/>
      <c r="G56" s="1652"/>
      <c r="H56" s="1652"/>
      <c r="I56" s="1652"/>
      <c r="J56" s="21"/>
      <c r="K56" s="314"/>
      <c r="L56" s="163"/>
      <c r="M56" s="163"/>
      <c r="N56" s="163"/>
      <c r="O56" s="623"/>
      <c r="U56" s="1265"/>
    </row>
    <row r="57" spans="1:21" s="1279" customFormat="1" ht="15" customHeight="1" x14ac:dyDescent="0.25">
      <c r="A57" s="922"/>
      <c r="B57" s="18"/>
      <c r="C57" s="1521" t="s">
        <v>154</v>
      </c>
      <c r="D57" s="794"/>
      <c r="E57" s="794"/>
      <c r="F57" s="1652"/>
      <c r="G57" s="1652"/>
      <c r="H57" s="1652"/>
      <c r="I57" s="1652"/>
      <c r="J57" s="21"/>
      <c r="K57" s="314"/>
      <c r="L57" s="163"/>
      <c r="M57" s="163"/>
      <c r="N57" s="163"/>
      <c r="O57" s="623"/>
      <c r="U57" s="1265"/>
    </row>
    <row r="58" spans="1:21" s="1279" customFormat="1" ht="15" customHeight="1" x14ac:dyDescent="0.25">
      <c r="A58" s="922"/>
      <c r="B58" s="18"/>
      <c r="C58" s="1521" t="s">
        <v>155</v>
      </c>
      <c r="D58" s="794"/>
      <c r="E58" s="794"/>
      <c r="F58" s="1652"/>
      <c r="G58" s="1652"/>
      <c r="H58" s="1652"/>
      <c r="I58" s="1652"/>
      <c r="J58" s="21"/>
      <c r="K58" s="314"/>
      <c r="L58" s="163"/>
      <c r="M58" s="163"/>
      <c r="N58" s="163"/>
      <c r="O58" s="623"/>
      <c r="U58" s="1265"/>
    </row>
    <row r="59" spans="1:21" s="1279" customFormat="1" ht="15" customHeight="1" x14ac:dyDescent="0.25">
      <c r="A59" s="922"/>
      <c r="B59" s="18"/>
      <c r="C59" s="1521" t="s">
        <v>156</v>
      </c>
      <c r="D59" s="794"/>
      <c r="E59" s="794"/>
      <c r="F59" s="1652"/>
      <c r="G59" s="1652"/>
      <c r="H59" s="1652"/>
      <c r="I59" s="1652"/>
      <c r="J59" s="21"/>
      <c r="K59" s="314"/>
      <c r="L59" s="163"/>
      <c r="M59" s="163"/>
      <c r="N59" s="163"/>
      <c r="O59" s="623"/>
      <c r="U59" s="1265"/>
    </row>
    <row r="60" spans="1:21" s="1279" customFormat="1" ht="15" customHeight="1" x14ac:dyDescent="0.25">
      <c r="A60" s="922"/>
      <c r="B60" s="18"/>
      <c r="C60" s="1521" t="s">
        <v>157</v>
      </c>
      <c r="D60" s="794"/>
      <c r="E60" s="794"/>
      <c r="F60" s="1652"/>
      <c r="G60" s="1652"/>
      <c r="H60" s="1652"/>
      <c r="I60" s="1652"/>
      <c r="J60" s="21"/>
      <c r="K60" s="314"/>
      <c r="L60" s="163"/>
      <c r="M60" s="163"/>
      <c r="N60" s="163"/>
      <c r="O60" s="623"/>
      <c r="U60" s="1265"/>
    </row>
    <row r="61" spans="1:21" s="1279" customFormat="1" ht="15" customHeight="1" x14ac:dyDescent="0.25">
      <c r="A61" s="922"/>
      <c r="B61" s="40"/>
      <c r="C61" s="1622" t="s">
        <v>68</v>
      </c>
      <c r="D61" s="476"/>
      <c r="E61" s="476"/>
      <c r="F61" s="211"/>
      <c r="G61" s="211"/>
      <c r="H61" s="211"/>
      <c r="I61" s="211"/>
      <c r="J61" s="31"/>
      <c r="K61" s="315"/>
      <c r="L61" s="163"/>
      <c r="M61" s="163"/>
      <c r="N61" s="163"/>
      <c r="O61" s="623"/>
      <c r="U61" s="1265"/>
    </row>
    <row r="62" spans="1:21" s="1110" customFormat="1" ht="15" customHeight="1" x14ac:dyDescent="0.25">
      <c r="A62" s="1443"/>
      <c r="B62" s="1324"/>
      <c r="C62" s="1324"/>
      <c r="D62" s="1954"/>
      <c r="E62" s="1954"/>
      <c r="F62" s="1954"/>
      <c r="G62" s="1954"/>
      <c r="H62" s="1954"/>
      <c r="K62" s="1954"/>
      <c r="L62" s="1954"/>
      <c r="M62" s="1954"/>
      <c r="N62" s="1324"/>
      <c r="O62" s="1324"/>
      <c r="U62" s="1971"/>
    </row>
    <row r="63" spans="1:21" s="1442" customFormat="1" ht="45" customHeight="1" x14ac:dyDescent="0.25">
      <c r="A63" s="1963" t="s">
        <v>2185</v>
      </c>
      <c r="B63" s="1964"/>
      <c r="C63" s="1962"/>
      <c r="D63" s="1962"/>
      <c r="E63" s="1962"/>
      <c r="F63" s="1962"/>
      <c r="G63" s="1962"/>
      <c r="H63" s="1962"/>
      <c r="I63" s="1962"/>
      <c r="J63" s="1962"/>
      <c r="K63" s="1962"/>
      <c r="L63" s="1962"/>
      <c r="M63" s="1962"/>
      <c r="N63" s="1962"/>
      <c r="O63" s="1962"/>
      <c r="P63" s="1451"/>
      <c r="Q63" s="1451"/>
      <c r="R63" s="1451"/>
      <c r="S63" s="1451"/>
      <c r="T63" s="1451"/>
      <c r="U63" s="1266"/>
    </row>
    <row r="64" spans="1:21" s="1279" customFormat="1" ht="15" customHeight="1" x14ac:dyDescent="0.25">
      <c r="A64" s="922"/>
      <c r="B64" s="1655"/>
      <c r="C64" s="1915"/>
      <c r="D64" s="1643"/>
      <c r="E64" s="1650"/>
      <c r="F64" s="1648"/>
      <c r="G64" s="1648"/>
      <c r="H64" s="1648"/>
      <c r="I64" s="1643"/>
      <c r="J64" s="1643"/>
      <c r="K64" s="1918" t="s">
        <v>184</v>
      </c>
      <c r="L64" s="623"/>
      <c r="M64" s="623"/>
      <c r="N64" s="623"/>
      <c r="O64" s="623"/>
      <c r="U64" s="1265"/>
    </row>
    <row r="65" spans="1:22" s="1279" customFormat="1" ht="15" customHeight="1" x14ac:dyDescent="0.25">
      <c r="A65" s="922"/>
      <c r="B65" s="18"/>
      <c r="C65" s="1623" t="s">
        <v>128</v>
      </c>
      <c r="D65" s="1653"/>
      <c r="E65" s="1653"/>
      <c r="F65" s="1653"/>
      <c r="G65" s="1653"/>
      <c r="H65" s="1653"/>
      <c r="I65" s="1653"/>
      <c r="J65" s="1653"/>
      <c r="K65" s="1972" t="str">
        <f>IF(ISNUMBER('General Info'!C52),'General Info'!C52,"")</f>
        <v/>
      </c>
      <c r="L65" s="623"/>
      <c r="M65" s="623"/>
      <c r="N65" s="623"/>
      <c r="O65" s="623"/>
      <c r="U65" s="1265"/>
    </row>
    <row r="66" spans="1:22" s="1279" customFormat="1" ht="15" customHeight="1" x14ac:dyDescent="0.25">
      <c r="A66" s="922"/>
      <c r="B66" s="18"/>
      <c r="C66" s="1521" t="s">
        <v>129</v>
      </c>
      <c r="D66" s="1506"/>
      <c r="E66" s="1506"/>
      <c r="F66" s="1506"/>
      <c r="G66" s="1506"/>
      <c r="H66" s="1506"/>
      <c r="I66" s="1506"/>
      <c r="J66" s="1506"/>
      <c r="K66" s="41"/>
      <c r="L66" s="623"/>
      <c r="M66" s="623"/>
      <c r="N66" s="623"/>
      <c r="O66" s="623"/>
      <c r="U66" s="1265"/>
    </row>
    <row r="67" spans="1:22" s="1279" customFormat="1" ht="15" customHeight="1" x14ac:dyDescent="0.25">
      <c r="A67" s="922"/>
      <c r="B67" s="18"/>
      <c r="C67" s="1521" t="s">
        <v>358</v>
      </c>
      <c r="D67" s="1506"/>
      <c r="E67" s="1506"/>
      <c r="F67" s="1506"/>
      <c r="G67" s="1506"/>
      <c r="H67" s="1506"/>
      <c r="I67" s="1506"/>
      <c r="J67" s="1506"/>
      <c r="K67" s="219"/>
      <c r="L67" s="203"/>
      <c r="M67" s="203"/>
      <c r="N67" s="623"/>
      <c r="O67" s="623"/>
      <c r="U67" s="1265"/>
    </row>
    <row r="68" spans="1:22" s="1279" customFormat="1" ht="15" customHeight="1" x14ac:dyDescent="0.25">
      <c r="A68" s="922"/>
      <c r="B68" s="18"/>
      <c r="C68" s="1521" t="s">
        <v>158</v>
      </c>
      <c r="D68" s="1506"/>
      <c r="E68" s="1506"/>
      <c r="F68" s="1506"/>
      <c r="G68" s="1506"/>
      <c r="H68" s="1506"/>
      <c r="I68" s="1506"/>
      <c r="J68" s="1506"/>
      <c r="K68" s="219"/>
      <c r="L68" s="203"/>
      <c r="M68" s="203"/>
      <c r="N68" s="623"/>
      <c r="O68" s="623"/>
      <c r="U68" s="1265"/>
    </row>
    <row r="69" spans="1:22" s="1279" customFormat="1" ht="15" customHeight="1" x14ac:dyDescent="0.25">
      <c r="A69" s="922"/>
      <c r="B69" s="38"/>
      <c r="C69" s="2079" t="s">
        <v>159</v>
      </c>
      <c r="D69" s="2080"/>
      <c r="E69" s="2080"/>
      <c r="F69" s="2080"/>
      <c r="G69" s="2080"/>
      <c r="H69" s="2080"/>
      <c r="I69" s="2080"/>
      <c r="J69" s="2080"/>
      <c r="K69" s="2081"/>
      <c r="L69" s="203"/>
      <c r="M69" s="203"/>
      <c r="N69" s="623"/>
      <c r="O69" s="623"/>
      <c r="U69" s="1265"/>
    </row>
    <row r="70" spans="1:22" s="1279" customFormat="1" ht="15" customHeight="1" x14ac:dyDescent="0.25">
      <c r="A70" s="922"/>
      <c r="B70" s="40"/>
      <c r="C70" s="2082" t="s">
        <v>122</v>
      </c>
      <c r="D70" s="2082"/>
      <c r="E70" s="2082"/>
      <c r="F70" s="2082"/>
      <c r="G70" s="2082"/>
      <c r="H70" s="2082"/>
      <c r="I70" s="2082"/>
      <c r="J70" s="2082"/>
      <c r="K70" s="1869" t="str">
        <f>IF(AND(ISNUMBER(K65),ISNUMBER(K66),ISNUMBER(K67),ISNUMBER(K68),ISNUMBER(K69)),SUM(K65,K66,K67,K68,K69),"")</f>
        <v/>
      </c>
      <c r="L70" s="203"/>
      <c r="M70" s="203"/>
      <c r="N70" s="623"/>
      <c r="O70" s="623"/>
      <c r="U70" s="1265"/>
    </row>
    <row r="71" spans="1:22" s="1954" customFormat="1" ht="15" customHeight="1" x14ac:dyDescent="0.25">
      <c r="A71" s="1955"/>
      <c r="U71" s="1956"/>
    </row>
    <row r="72" spans="1:22" s="322" customFormat="1" ht="45" customHeight="1" x14ac:dyDescent="0.25">
      <c r="A72" s="1470" t="s">
        <v>2112</v>
      </c>
      <c r="B72" s="161"/>
      <c r="U72" s="1272"/>
      <c r="V72" s="1272"/>
    </row>
    <row r="73" spans="1:22" s="1242" customFormat="1" ht="105" customHeight="1" x14ac:dyDescent="0.25">
      <c r="A73" s="1329"/>
      <c r="B73" s="1919" t="s">
        <v>215</v>
      </c>
      <c r="C73" s="3179"/>
      <c r="D73" s="3180"/>
      <c r="E73" s="3180"/>
      <c r="F73" s="3180"/>
      <c r="G73" s="1800"/>
      <c r="H73" s="1800"/>
      <c r="I73" s="1655" t="s">
        <v>217</v>
      </c>
      <c r="J73" s="1656" t="s">
        <v>2113</v>
      </c>
      <c r="K73" s="1657" t="s">
        <v>2188</v>
      </c>
      <c r="U73" s="1328"/>
      <c r="V73" s="381"/>
    </row>
    <row r="74" spans="1:22" s="1242" customFormat="1" ht="15" customHeight="1" x14ac:dyDescent="0.25">
      <c r="A74" s="1329"/>
      <c r="B74" s="1198" t="s">
        <v>2186</v>
      </c>
      <c r="C74" s="2278" t="s">
        <v>2114</v>
      </c>
      <c r="D74" s="481"/>
      <c r="E74" s="481"/>
      <c r="F74" s="481"/>
      <c r="G74" s="1641"/>
      <c r="H74" s="1641"/>
      <c r="I74" s="1958" t="str">
        <f>IF(ISNUMBER(I75), I75+I77, "")</f>
        <v/>
      </c>
      <c r="J74" s="818"/>
      <c r="K74" s="1422"/>
      <c r="U74" s="1328"/>
      <c r="V74" s="381"/>
    </row>
    <row r="75" spans="1:22" s="1242" customFormat="1" ht="15" customHeight="1" x14ac:dyDescent="0.25">
      <c r="A75" s="1329"/>
      <c r="B75" s="471"/>
      <c r="C75" s="1717" t="s">
        <v>2111</v>
      </c>
      <c r="D75" s="440"/>
      <c r="E75" s="440"/>
      <c r="F75" s="440"/>
      <c r="G75" s="440"/>
      <c r="H75" s="440"/>
      <c r="I75" s="462"/>
      <c r="J75" s="469"/>
      <c r="K75" s="466"/>
      <c r="U75" s="1328"/>
      <c r="V75" s="381"/>
    </row>
    <row r="76" spans="1:22" s="1242" customFormat="1" ht="15" customHeight="1" x14ac:dyDescent="0.25">
      <c r="A76" s="1329"/>
      <c r="B76" s="471"/>
      <c r="C76" s="1941" t="s">
        <v>2187</v>
      </c>
      <c r="D76" s="440"/>
      <c r="E76" s="440"/>
      <c r="F76" s="440"/>
      <c r="G76" s="440"/>
      <c r="H76" s="440"/>
      <c r="I76" s="462"/>
      <c r="J76" s="469"/>
      <c r="K76" s="466"/>
      <c r="U76" s="1328"/>
      <c r="V76" s="1328"/>
    </row>
    <row r="77" spans="1:22" s="1242" customFormat="1" ht="15" customHeight="1" x14ac:dyDescent="0.25">
      <c r="A77" s="1329"/>
      <c r="B77" s="471"/>
      <c r="C77" s="1717" t="s">
        <v>121</v>
      </c>
      <c r="D77" s="440"/>
      <c r="E77" s="440"/>
      <c r="F77" s="440"/>
      <c r="G77" s="440"/>
      <c r="H77" s="440"/>
      <c r="I77" s="459"/>
      <c r="J77" s="458"/>
      <c r="K77" s="484"/>
      <c r="U77" s="1328"/>
      <c r="V77" s="381"/>
    </row>
    <row r="78" spans="1:22" s="1242" customFormat="1" ht="15" customHeight="1" x14ac:dyDescent="0.25">
      <c r="A78" s="1329"/>
      <c r="B78" s="472"/>
      <c r="C78" s="1717" t="s">
        <v>130</v>
      </c>
      <c r="D78" s="440"/>
      <c r="E78" s="440"/>
      <c r="F78" s="440"/>
      <c r="G78" s="440"/>
      <c r="H78" s="440"/>
      <c r="I78" s="470"/>
      <c r="J78" s="463" t="str">
        <f>IF(AND(ISNUMBER(I75), ISNUMBER(I76), ISNUMBER(J77)), I75-I76-J77, "")</f>
        <v/>
      </c>
      <c r="K78" s="464" t="str">
        <f>IF(AND(ISNUMBER(I75), ISNUMBER(I76), ISNUMBER(K77)), I75-I76-K77, "")</f>
        <v/>
      </c>
      <c r="U78" s="1328"/>
      <c r="V78" s="381"/>
    </row>
    <row r="79" spans="1:22" s="1242" customFormat="1" ht="15" customHeight="1" x14ac:dyDescent="0.25">
      <c r="A79" s="1329"/>
      <c r="B79" s="473"/>
      <c r="C79" s="3177" t="s">
        <v>874</v>
      </c>
      <c r="D79" s="3178"/>
      <c r="E79" s="3178"/>
      <c r="F79" s="3178"/>
      <c r="G79" s="3178"/>
      <c r="H79" s="3178"/>
      <c r="I79" s="1353" t="str">
        <f>IF(AND(ISNUMBER(I75), ISNUMBER(I76)), IF(I76&lt;=I75,"Pass","Fail"), "")</f>
        <v/>
      </c>
      <c r="J79" s="1342" t="str">
        <f>IF(AND(ISNUMBER(I75), ISNUMBER(I76), ISNUMBER(I77), ISNUMBER(J77)), IF(AND(J77&lt;=I77, I75-I76&gt;=J77), "Pass", "Fail"), "")</f>
        <v/>
      </c>
      <c r="K79" s="1341" t="str">
        <f>IF(AND(ISNUMBER(J77), ISNUMBER(K77)), IF(K77&lt;=J77, "Pass", "Fail"), "")</f>
        <v/>
      </c>
      <c r="U79" s="1328"/>
      <c r="V79" s="381"/>
    </row>
    <row r="80" spans="1:22" s="1242" customFormat="1" ht="15" customHeight="1" x14ac:dyDescent="0.25">
      <c r="A80" s="1471"/>
      <c r="B80" s="1472"/>
      <c r="C80" s="1473"/>
      <c r="D80" s="1334"/>
      <c r="E80" s="1334"/>
      <c r="F80" s="1334"/>
      <c r="G80" s="1334"/>
      <c r="H80" s="1334"/>
      <c r="I80" s="1334"/>
      <c r="J80" s="1334"/>
      <c r="K80" s="1334"/>
      <c r="L80" s="1334"/>
      <c r="M80" s="1334"/>
      <c r="N80" s="1334"/>
      <c r="O80" s="1334"/>
      <c r="P80" s="1334"/>
      <c r="Q80" s="1334"/>
      <c r="R80" s="1334"/>
      <c r="S80" s="1334"/>
      <c r="T80" s="1334"/>
      <c r="U80" s="1875"/>
      <c r="V80" s="1469"/>
    </row>
    <row r="81" spans="1:21" s="1442" customFormat="1" ht="45" customHeight="1" x14ac:dyDescent="0.25">
      <c r="A81" s="1963" t="s">
        <v>2115</v>
      </c>
      <c r="B81" s="1964"/>
      <c r="C81" s="1962"/>
      <c r="D81" s="1962"/>
      <c r="E81" s="1962"/>
      <c r="F81" s="1962"/>
      <c r="G81" s="1962"/>
      <c r="H81" s="1962"/>
      <c r="I81" s="1962"/>
      <c r="J81" s="1962"/>
      <c r="K81" s="1962"/>
      <c r="L81" s="163"/>
      <c r="M81" s="1962"/>
      <c r="N81" s="1962"/>
      <c r="O81" s="1962"/>
      <c r="P81" s="1451"/>
      <c r="Q81" s="1451"/>
      <c r="R81" s="1451"/>
      <c r="S81" s="1451"/>
      <c r="T81" s="1451"/>
      <c r="U81" s="1266"/>
    </row>
    <row r="82" spans="1:21" s="1279" customFormat="1" ht="30" customHeight="1" x14ac:dyDescent="0.25">
      <c r="A82" s="922"/>
      <c r="B82" s="1935" t="s">
        <v>2189</v>
      </c>
      <c r="C82" s="1973"/>
      <c r="D82" s="1927"/>
      <c r="E82" s="1927"/>
      <c r="F82" s="1927"/>
      <c r="G82" s="1927"/>
      <c r="H82" s="1927"/>
      <c r="I82" s="1927"/>
      <c r="J82" s="1927"/>
      <c r="K82" s="1918" t="s">
        <v>359</v>
      </c>
      <c r="L82" s="623"/>
      <c r="M82" s="163"/>
      <c r="N82" s="163"/>
      <c r="O82" s="623"/>
      <c r="U82" s="1265"/>
    </row>
    <row r="83" spans="1:21" s="1279" customFormat="1" ht="15" customHeight="1" x14ac:dyDescent="0.25">
      <c r="A83" s="922"/>
      <c r="B83" s="1974" t="s">
        <v>418</v>
      </c>
      <c r="C83" s="1975" t="s">
        <v>419</v>
      </c>
      <c r="D83" s="1976"/>
      <c r="E83" s="1976"/>
      <c r="F83" s="1976"/>
      <c r="G83" s="1976"/>
      <c r="H83" s="1976"/>
      <c r="I83" s="1976"/>
      <c r="J83" s="1976"/>
      <c r="K83" s="1960"/>
      <c r="L83" s="623"/>
      <c r="M83" s="623"/>
      <c r="N83" s="623"/>
      <c r="O83" s="623"/>
      <c r="U83" s="1265"/>
    </row>
    <row r="84" spans="1:21" s="1279" customFormat="1" ht="15" customHeight="1" x14ac:dyDescent="0.25">
      <c r="A84" s="922"/>
      <c r="B84" s="101" t="s">
        <v>420</v>
      </c>
      <c r="C84" s="1200" t="s">
        <v>455</v>
      </c>
      <c r="D84" s="1637"/>
      <c r="E84" s="1637"/>
      <c r="F84" s="1637"/>
      <c r="G84" s="1637"/>
      <c r="H84" s="1637"/>
      <c r="I84" s="1637"/>
      <c r="J84" s="1637"/>
      <c r="K84" s="219"/>
      <c r="L84" s="623"/>
      <c r="M84" s="623"/>
      <c r="N84" s="623"/>
      <c r="O84" s="623"/>
      <c r="U84" s="1265"/>
    </row>
    <row r="85" spans="1:21" s="1279" customFormat="1" ht="15" customHeight="1" x14ac:dyDescent="0.25">
      <c r="A85" s="922"/>
      <c r="B85" s="101" t="s">
        <v>526</v>
      </c>
      <c r="C85" s="1468" t="s">
        <v>527</v>
      </c>
      <c r="D85" s="503"/>
      <c r="E85" s="503"/>
      <c r="F85" s="503"/>
      <c r="G85" s="503"/>
      <c r="H85" s="503"/>
      <c r="I85" s="503"/>
      <c r="J85" s="503"/>
      <c r="K85" s="1229"/>
      <c r="L85" s="623"/>
      <c r="M85" s="623"/>
      <c r="N85" s="623"/>
      <c r="O85" s="623"/>
      <c r="U85" s="1265"/>
    </row>
    <row r="86" spans="1:21" s="1279" customFormat="1" ht="15" customHeight="1" x14ac:dyDescent="0.25">
      <c r="A86" s="922"/>
      <c r="B86" s="1959" t="s">
        <v>528</v>
      </c>
      <c r="C86" s="1640" t="s">
        <v>529</v>
      </c>
      <c r="D86" s="1638"/>
      <c r="E86" s="1638"/>
      <c r="F86" s="1638"/>
      <c r="G86" s="1638"/>
      <c r="H86" s="1638"/>
      <c r="I86" s="1638"/>
      <c r="J86" s="1638"/>
      <c r="K86" s="1351" t="str">
        <f>IF(AND(ISNUMBER(K84), ISNUMBER(K85)), IF(K85&lt;=K84, "Pass", "Fail"), "")</f>
        <v/>
      </c>
      <c r="L86" s="623"/>
      <c r="M86" s="623"/>
      <c r="N86" s="623"/>
      <c r="O86" s="623"/>
      <c r="U86" s="1265"/>
    </row>
    <row r="87" spans="1:21" s="1110" customFormat="1" ht="15" customHeight="1" x14ac:dyDescent="0.25">
      <c r="A87" s="1443"/>
      <c r="B87" s="1324"/>
      <c r="C87" s="1324"/>
      <c r="D87" s="1324"/>
      <c r="E87" s="1324"/>
      <c r="F87" s="1324"/>
      <c r="G87" s="1324"/>
      <c r="H87" s="1324"/>
      <c r="I87" s="1324"/>
      <c r="J87" s="1324"/>
      <c r="K87" s="1324"/>
      <c r="L87" s="1324"/>
      <c r="M87" s="1324"/>
      <c r="N87" s="1324"/>
      <c r="O87" s="1324"/>
      <c r="U87" s="1971"/>
    </row>
    <row r="88" spans="1:21" s="1442" customFormat="1" ht="45" customHeight="1" x14ac:dyDescent="0.25">
      <c r="A88" s="1963" t="s">
        <v>2190</v>
      </c>
      <c r="B88" s="1964"/>
      <c r="C88" s="1962"/>
      <c r="D88" s="1962"/>
      <c r="E88" s="1962"/>
      <c r="F88" s="1962"/>
      <c r="G88" s="1962"/>
      <c r="H88" s="1962"/>
      <c r="I88" s="1962"/>
      <c r="J88" s="1962"/>
      <c r="K88" s="1962"/>
      <c r="L88" s="1962"/>
      <c r="M88" s="1962"/>
      <c r="N88" s="1962"/>
      <c r="O88" s="1962"/>
      <c r="P88" s="1451"/>
      <c r="Q88" s="1451"/>
      <c r="R88" s="1451"/>
      <c r="S88" s="1451"/>
      <c r="T88" s="1451"/>
      <c r="U88" s="1266"/>
    </row>
    <row r="89" spans="1:21" s="1279" customFormat="1" ht="15" customHeight="1" x14ac:dyDescent="0.25">
      <c r="A89" s="922"/>
      <c r="B89" s="1977" t="s">
        <v>215</v>
      </c>
      <c r="C89" s="1915"/>
      <c r="D89" s="1916"/>
      <c r="E89" s="1916"/>
      <c r="F89" s="1916"/>
      <c r="G89" s="1916"/>
      <c r="H89" s="1916"/>
      <c r="I89" s="1916"/>
      <c r="J89" s="1916"/>
      <c r="K89" s="1918" t="s">
        <v>184</v>
      </c>
      <c r="L89" s="623"/>
      <c r="M89" s="623"/>
      <c r="N89" s="623"/>
      <c r="O89" s="623"/>
      <c r="U89" s="1265"/>
    </row>
    <row r="90" spans="1:21" s="1279" customFormat="1" ht="15" customHeight="1" x14ac:dyDescent="0.25">
      <c r="A90" s="922"/>
      <c r="B90" s="3160">
        <v>27</v>
      </c>
      <c r="C90" s="1629" t="s">
        <v>517</v>
      </c>
      <c r="D90" s="1631"/>
      <c r="E90" s="1631"/>
      <c r="F90" s="1631"/>
      <c r="G90" s="1631"/>
      <c r="H90" s="1631"/>
      <c r="I90" s="1631"/>
      <c r="J90" s="1631"/>
      <c r="K90" s="1960"/>
      <c r="L90" s="623"/>
      <c r="M90" s="623"/>
      <c r="N90" s="623"/>
      <c r="O90" s="623"/>
      <c r="U90" s="1265"/>
    </row>
    <row r="91" spans="1:21" s="1279" customFormat="1" ht="15" customHeight="1" x14ac:dyDescent="0.25">
      <c r="A91" s="922"/>
      <c r="B91" s="3161"/>
      <c r="C91" s="1635" t="s">
        <v>456</v>
      </c>
      <c r="D91" s="1632"/>
      <c r="E91" s="1632"/>
      <c r="F91" s="1632"/>
      <c r="G91" s="1632"/>
      <c r="H91" s="1632"/>
      <c r="I91" s="1632"/>
      <c r="J91" s="1632"/>
      <c r="K91" s="219"/>
      <c r="L91" s="623"/>
      <c r="M91" s="623"/>
      <c r="N91" s="623"/>
      <c r="O91" s="623"/>
      <c r="U91" s="1265"/>
    </row>
    <row r="92" spans="1:21" s="1279" customFormat="1" ht="15" customHeight="1" x14ac:dyDescent="0.25">
      <c r="A92" s="922"/>
      <c r="B92" s="3161"/>
      <c r="C92" s="1636" t="s">
        <v>457</v>
      </c>
      <c r="D92" s="1633"/>
      <c r="E92" s="1633"/>
      <c r="F92" s="1633"/>
      <c r="G92" s="1633"/>
      <c r="H92" s="1633"/>
      <c r="I92" s="1633"/>
      <c r="J92" s="1633"/>
      <c r="K92" s="219"/>
      <c r="L92" s="623"/>
      <c r="M92" s="623"/>
      <c r="N92" s="623"/>
      <c r="O92" s="623"/>
      <c r="U92" s="1265"/>
    </row>
    <row r="93" spans="1:21" s="1279" customFormat="1" ht="15" customHeight="1" x14ac:dyDescent="0.25">
      <c r="A93" s="922"/>
      <c r="B93" s="3161"/>
      <c r="C93" s="1636" t="s">
        <v>1854</v>
      </c>
      <c r="D93" s="1633"/>
      <c r="E93" s="1633"/>
      <c r="F93" s="1633"/>
      <c r="G93" s="1633"/>
      <c r="H93" s="1633"/>
      <c r="I93" s="1633"/>
      <c r="J93" s="1633"/>
      <c r="K93" s="219"/>
      <c r="L93" s="623"/>
      <c r="M93" s="623"/>
      <c r="N93" s="623"/>
      <c r="O93" s="623"/>
      <c r="U93" s="1265"/>
    </row>
    <row r="94" spans="1:21" s="1279" customFormat="1" ht="15" customHeight="1" x14ac:dyDescent="0.25">
      <c r="A94" s="922"/>
      <c r="B94" s="3161"/>
      <c r="C94" s="1635" t="s">
        <v>458</v>
      </c>
      <c r="D94" s="1632"/>
      <c r="E94" s="1632"/>
      <c r="F94" s="1632"/>
      <c r="G94" s="1632"/>
      <c r="H94" s="1632"/>
      <c r="I94" s="1632"/>
      <c r="J94" s="1632"/>
      <c r="K94" s="219"/>
      <c r="L94" s="623"/>
      <c r="M94" s="623"/>
      <c r="N94" s="623"/>
      <c r="O94" s="623"/>
      <c r="U94" s="1265"/>
    </row>
    <row r="95" spans="1:21" s="1279" customFormat="1" ht="15" customHeight="1" x14ac:dyDescent="0.25">
      <c r="A95" s="922"/>
      <c r="B95" s="3161"/>
      <c r="C95" s="1635" t="s">
        <v>459</v>
      </c>
      <c r="D95" s="1632"/>
      <c r="E95" s="1632"/>
      <c r="F95" s="1632"/>
      <c r="G95" s="1632"/>
      <c r="H95" s="1632"/>
      <c r="I95" s="1632"/>
      <c r="J95" s="1632"/>
      <c r="K95" s="219"/>
      <c r="L95" s="623"/>
      <c r="M95" s="623"/>
      <c r="N95" s="623"/>
      <c r="O95" s="623"/>
      <c r="U95" s="1265"/>
    </row>
    <row r="96" spans="1:21" s="1279" customFormat="1" ht="15" customHeight="1" x14ac:dyDescent="0.25">
      <c r="A96" s="922"/>
      <c r="B96" s="3161"/>
      <c r="C96" s="1629" t="s">
        <v>518</v>
      </c>
      <c r="D96" s="1631"/>
      <c r="E96" s="1631"/>
      <c r="F96" s="1631"/>
      <c r="G96" s="1631"/>
      <c r="H96" s="1631"/>
      <c r="I96" s="1631"/>
      <c r="J96" s="1631"/>
      <c r="K96" s="148" t="str">
        <f>IF(AND(ISNUMBER(K91),ISNUMBER(K94),ISNUMBER(K95)),K91+ K94+K95,"")</f>
        <v/>
      </c>
      <c r="L96" s="623"/>
      <c r="M96" s="623"/>
      <c r="N96" s="623"/>
      <c r="O96" s="623"/>
      <c r="U96" s="1265"/>
    </row>
    <row r="97" spans="1:21" s="1279" customFormat="1" ht="15" customHeight="1" x14ac:dyDescent="0.25">
      <c r="A97" s="922"/>
      <c r="B97" s="3161"/>
      <c r="C97" s="1635" t="s">
        <v>2191</v>
      </c>
      <c r="D97" s="1632"/>
      <c r="E97" s="1632"/>
      <c r="F97" s="1632"/>
      <c r="G97" s="1632"/>
      <c r="H97" s="1632"/>
      <c r="I97" s="1632"/>
      <c r="J97" s="1632"/>
      <c r="K97" s="219"/>
      <c r="L97" s="623"/>
      <c r="M97" s="623"/>
      <c r="N97" s="623"/>
      <c r="O97" s="623"/>
      <c r="U97" s="1265"/>
    </row>
    <row r="98" spans="1:21" s="1279" customFormat="1" ht="15" customHeight="1" x14ac:dyDescent="0.25">
      <c r="A98" s="922"/>
      <c r="B98" s="3161"/>
      <c r="C98" s="1635" t="s">
        <v>2192</v>
      </c>
      <c r="D98" s="1632"/>
      <c r="E98" s="1632"/>
      <c r="F98" s="1632"/>
      <c r="G98" s="1632"/>
      <c r="H98" s="1632"/>
      <c r="I98" s="1632"/>
      <c r="J98" s="1632"/>
      <c r="K98" s="219"/>
      <c r="L98" s="623"/>
      <c r="M98" s="623"/>
      <c r="N98" s="623"/>
      <c r="O98" s="623"/>
      <c r="U98" s="1265"/>
    </row>
    <row r="99" spans="1:21" s="1279" customFormat="1" ht="15" customHeight="1" x14ac:dyDescent="0.25">
      <c r="A99" s="922"/>
      <c r="B99" s="3162"/>
      <c r="C99" s="1630" t="s">
        <v>2193</v>
      </c>
      <c r="D99" s="1634"/>
      <c r="E99" s="1634"/>
      <c r="F99" s="1634"/>
      <c r="G99" s="1634"/>
      <c r="H99" s="1634"/>
      <c r="I99" s="1634"/>
      <c r="J99" s="1634"/>
      <c r="K99" s="313" t="str">
        <f>IF(AND(ISNUMBER(K97),ISNUMBER(K98)),K97+K98,"")</f>
        <v/>
      </c>
      <c r="L99" s="623"/>
      <c r="M99" s="623"/>
      <c r="N99" s="623"/>
      <c r="O99" s="623"/>
      <c r="U99" s="1265"/>
    </row>
    <row r="100" spans="1:21" s="1279" customFormat="1" ht="15" customHeight="1" x14ac:dyDescent="0.25">
      <c r="A100" s="922"/>
      <c r="B100" s="623"/>
      <c r="C100" s="623"/>
      <c r="D100" s="623"/>
      <c r="E100" s="623"/>
      <c r="F100" s="623"/>
      <c r="G100" s="623"/>
      <c r="H100" s="623"/>
      <c r="I100" s="623"/>
      <c r="J100" s="623"/>
      <c r="K100" s="623"/>
      <c r="L100" s="623"/>
      <c r="M100" s="623"/>
      <c r="N100" s="623"/>
      <c r="O100" s="623"/>
      <c r="U100" s="1265"/>
    </row>
    <row r="101" spans="1:21" s="1442" customFormat="1" ht="45" customHeight="1" x14ac:dyDescent="0.25">
      <c r="A101" s="1963" t="s">
        <v>2194</v>
      </c>
      <c r="B101" s="1964"/>
      <c r="C101" s="1962"/>
      <c r="D101" s="1962"/>
      <c r="E101" s="1962"/>
      <c r="F101" s="1962"/>
      <c r="G101" s="1962"/>
      <c r="H101" s="1962"/>
      <c r="I101" s="1962"/>
      <c r="J101" s="1962"/>
      <c r="K101" s="1962"/>
      <c r="L101" s="1962"/>
      <c r="M101" s="1962"/>
      <c r="N101" s="1962"/>
      <c r="O101" s="1962"/>
      <c r="P101" s="2011"/>
      <c r="Q101" s="2011"/>
      <c r="R101" s="2011"/>
      <c r="S101" s="2011"/>
      <c r="T101" s="2011"/>
      <c r="U101" s="2012"/>
    </row>
    <row r="102" spans="1:21" s="1279" customFormat="1" ht="15" customHeight="1" x14ac:dyDescent="0.25">
      <c r="A102" s="922"/>
      <c r="B102" s="1978"/>
      <c r="C102" s="1979" t="s">
        <v>519</v>
      </c>
      <c r="D102" s="1648"/>
      <c r="E102" s="1648"/>
      <c r="F102" s="1648"/>
      <c r="G102" s="1648"/>
      <c r="H102" s="1648"/>
      <c r="I102" s="1648"/>
      <c r="J102" s="1648"/>
      <c r="K102" s="1918" t="s">
        <v>131</v>
      </c>
      <c r="L102" s="623"/>
      <c r="M102" s="623"/>
      <c r="N102" s="623"/>
      <c r="O102" s="623"/>
      <c r="U102" s="1265"/>
    </row>
    <row r="103" spans="1:21" s="234" customFormat="1" ht="15" customHeight="1" x14ac:dyDescent="0.25">
      <c r="A103" s="922"/>
      <c r="B103" s="1980"/>
      <c r="C103" s="1644" t="s">
        <v>76</v>
      </c>
      <c r="D103" s="1647"/>
      <c r="E103" s="1647"/>
      <c r="F103" s="1647"/>
      <c r="G103" s="1647"/>
      <c r="H103" s="1647"/>
      <c r="I103" s="1647"/>
      <c r="J103" s="1647"/>
      <c r="K103" s="1981" t="str">
        <f>IF(AND(ISNUMBER(K104),ISNUMBER(K108),ISNUMBER(K135)),K104+K108+K135,"")</f>
        <v/>
      </c>
      <c r="L103" s="623"/>
      <c r="M103" s="623"/>
      <c r="N103" s="623"/>
      <c r="O103" s="623"/>
      <c r="U103" s="1857"/>
    </row>
    <row r="104" spans="1:21" s="234" customFormat="1" ht="15" customHeight="1" x14ac:dyDescent="0.25">
      <c r="A104" s="926"/>
      <c r="B104" s="18"/>
      <c r="C104" s="1452" t="s">
        <v>82</v>
      </c>
      <c r="D104" s="1453"/>
      <c r="E104" s="1453"/>
      <c r="F104" s="1453"/>
      <c r="G104" s="1453"/>
      <c r="H104" s="1453"/>
      <c r="I104" s="1453"/>
      <c r="J104" s="1453"/>
      <c r="K104" s="148" t="str">
        <f>IF(AND(ISNUMBER(K105),ISNUMBER(K106),ISNUMBER(K107)),SUM(K105:K107),"")</f>
        <v/>
      </c>
      <c r="L104" s="310"/>
      <c r="M104" s="310"/>
      <c r="N104" s="310"/>
      <c r="O104" s="310"/>
      <c r="U104" s="1857"/>
    </row>
    <row r="105" spans="1:21" s="234" customFormat="1" ht="15" customHeight="1" x14ac:dyDescent="0.25">
      <c r="A105" s="926"/>
      <c r="B105" s="18"/>
      <c r="C105" s="1454" t="s">
        <v>1207</v>
      </c>
      <c r="D105" s="1453"/>
      <c r="E105" s="1453"/>
      <c r="F105" s="1453"/>
      <c r="G105" s="1453"/>
      <c r="H105" s="1453"/>
      <c r="I105" s="1453"/>
      <c r="J105" s="1453"/>
      <c r="K105" s="219"/>
      <c r="L105" s="310"/>
      <c r="M105" s="310"/>
      <c r="N105" s="310"/>
      <c r="O105" s="310"/>
      <c r="U105" s="1857"/>
    </row>
    <row r="106" spans="1:21" s="234" customFormat="1" ht="15" customHeight="1" x14ac:dyDescent="0.25">
      <c r="A106" s="926"/>
      <c r="B106" s="18"/>
      <c r="C106" s="1454" t="s">
        <v>1206</v>
      </c>
      <c r="D106" s="1453"/>
      <c r="E106" s="1453"/>
      <c r="F106" s="1453"/>
      <c r="G106" s="1453"/>
      <c r="H106" s="1453"/>
      <c r="I106" s="1453"/>
      <c r="J106" s="1453"/>
      <c r="K106" s="219"/>
      <c r="L106" s="310"/>
      <c r="M106" s="310"/>
      <c r="N106" s="310"/>
      <c r="O106" s="310"/>
      <c r="U106" s="1857"/>
    </row>
    <row r="107" spans="1:21" s="234" customFormat="1" ht="15" customHeight="1" x14ac:dyDescent="0.25">
      <c r="A107" s="926"/>
      <c r="B107" s="18"/>
      <c r="C107" s="1455" t="s">
        <v>134</v>
      </c>
      <c r="D107" s="1453"/>
      <c r="E107" s="1453"/>
      <c r="F107" s="1453"/>
      <c r="G107" s="1453"/>
      <c r="H107" s="1453"/>
      <c r="I107" s="1453"/>
      <c r="J107" s="1453"/>
      <c r="K107" s="219"/>
      <c r="L107" s="310"/>
      <c r="M107" s="310"/>
      <c r="N107" s="310"/>
      <c r="O107" s="310"/>
      <c r="U107" s="1857"/>
    </row>
    <row r="108" spans="1:21" s="234" customFormat="1" ht="15" customHeight="1" x14ac:dyDescent="0.25">
      <c r="A108" s="926"/>
      <c r="B108" s="18"/>
      <c r="C108" s="1452" t="s">
        <v>83</v>
      </c>
      <c r="D108" s="1453"/>
      <c r="E108" s="1453"/>
      <c r="F108" s="1453"/>
      <c r="G108" s="1453"/>
      <c r="H108" s="1453"/>
      <c r="I108" s="1453"/>
      <c r="J108" s="1453"/>
      <c r="K108" s="148" t="str">
        <f>IF(AND(ISNUMBER(K109),ISNUMBER(K110),ISNUMBER(K111),ISNUMBER(K112)),SUM(K109:K112),"")</f>
        <v/>
      </c>
      <c r="L108" s="310"/>
      <c r="M108" s="310"/>
      <c r="N108" s="310"/>
      <c r="O108" s="310"/>
      <c r="U108" s="1857"/>
    </row>
    <row r="109" spans="1:21" s="234" customFormat="1" ht="15" customHeight="1" x14ac:dyDescent="0.25">
      <c r="A109" s="926"/>
      <c r="B109" s="18"/>
      <c r="C109" s="1454" t="s">
        <v>1207</v>
      </c>
      <c r="D109" s="1453"/>
      <c r="E109" s="1453"/>
      <c r="F109" s="1453"/>
      <c r="G109" s="1453"/>
      <c r="H109" s="1453"/>
      <c r="I109" s="1453"/>
      <c r="J109" s="1453"/>
      <c r="K109" s="219"/>
      <c r="L109" s="310"/>
      <c r="M109" s="310"/>
      <c r="N109" s="310"/>
      <c r="O109" s="310"/>
      <c r="U109" s="1857"/>
    </row>
    <row r="110" spans="1:21" s="234" customFormat="1" ht="15" customHeight="1" x14ac:dyDescent="0.25">
      <c r="A110" s="926"/>
      <c r="B110" s="18"/>
      <c r="C110" s="1454" t="s">
        <v>1206</v>
      </c>
      <c r="D110" s="1453"/>
      <c r="E110" s="1453"/>
      <c r="F110" s="1453"/>
      <c r="G110" s="1453"/>
      <c r="H110" s="1453"/>
      <c r="I110" s="1453"/>
      <c r="J110" s="1453"/>
      <c r="K110" s="219"/>
      <c r="L110" s="310"/>
      <c r="M110" s="310"/>
      <c r="N110" s="310"/>
      <c r="O110" s="310"/>
      <c r="U110" s="1857"/>
    </row>
    <row r="111" spans="1:21" s="234" customFormat="1" ht="15" customHeight="1" x14ac:dyDescent="0.25">
      <c r="A111" s="926"/>
      <c r="B111" s="18"/>
      <c r="C111" s="1455" t="s">
        <v>135</v>
      </c>
      <c r="D111" s="1453"/>
      <c r="E111" s="1453"/>
      <c r="F111" s="1453"/>
      <c r="G111" s="1453"/>
      <c r="H111" s="1453"/>
      <c r="I111" s="1453"/>
      <c r="J111" s="1453"/>
      <c r="K111" s="219"/>
      <c r="L111" s="310"/>
      <c r="M111" s="310"/>
      <c r="N111" s="310"/>
      <c r="O111" s="310"/>
      <c r="U111" s="1857"/>
    </row>
    <row r="112" spans="1:21" s="234" customFormat="1" ht="15" customHeight="1" x14ac:dyDescent="0.25">
      <c r="A112" s="926"/>
      <c r="B112" s="18"/>
      <c r="C112" s="1455" t="s">
        <v>136</v>
      </c>
      <c r="D112" s="1453"/>
      <c r="E112" s="1453"/>
      <c r="F112" s="1453"/>
      <c r="G112" s="1453"/>
      <c r="H112" s="1453"/>
      <c r="I112" s="1453"/>
      <c r="J112" s="1453"/>
      <c r="K112" s="148" t="str">
        <f>IF(AND(ISNUMBER(K113),ISNUMBER(K120),ISNUMBER(K121),ISNUMBER(K126),ISNUMBER(K132)),SUM(K113,K120,K121,K126,K132),"")</f>
        <v/>
      </c>
      <c r="L112" s="310"/>
      <c r="M112" s="310"/>
      <c r="N112" s="310"/>
      <c r="O112" s="310"/>
      <c r="U112" s="1857"/>
    </row>
    <row r="113" spans="1:21" s="234" customFormat="1" ht="15" customHeight="1" x14ac:dyDescent="0.25">
      <c r="A113" s="926"/>
      <c r="B113" s="18"/>
      <c r="C113" s="1456" t="s">
        <v>137</v>
      </c>
      <c r="D113" s="1453"/>
      <c r="E113" s="1453"/>
      <c r="F113" s="1453"/>
      <c r="G113" s="1453"/>
      <c r="H113" s="1453"/>
      <c r="I113" s="1453"/>
      <c r="J113" s="1453"/>
      <c r="K113" s="148" t="str">
        <f>IF(AND(ISNUMBER(K114),ISNUMBER(K118),ISNUMBER(K119)),SUM(K114,K118:K119),"")</f>
        <v/>
      </c>
      <c r="L113" s="310"/>
      <c r="M113" s="310"/>
      <c r="N113" s="310"/>
      <c r="O113" s="310"/>
      <c r="U113" s="1857"/>
    </row>
    <row r="114" spans="1:21" s="234" customFormat="1" ht="15" customHeight="1" x14ac:dyDescent="0.25">
      <c r="A114" s="926"/>
      <c r="B114" s="18"/>
      <c r="C114" s="1457" t="s">
        <v>19</v>
      </c>
      <c r="D114" s="1453"/>
      <c r="E114" s="1453"/>
      <c r="F114" s="1453"/>
      <c r="G114" s="1453"/>
      <c r="H114" s="1453"/>
      <c r="I114" s="1453"/>
      <c r="J114" s="1453"/>
      <c r="K114" s="219"/>
      <c r="L114" s="310"/>
      <c r="M114" s="310"/>
      <c r="N114" s="310"/>
      <c r="O114" s="310"/>
      <c r="U114" s="1857"/>
    </row>
    <row r="115" spans="1:21" s="234" customFormat="1" ht="15" customHeight="1" x14ac:dyDescent="0.25">
      <c r="A115" s="926"/>
      <c r="B115" s="18"/>
      <c r="C115" s="1914" t="s">
        <v>126</v>
      </c>
      <c r="D115" s="1453"/>
      <c r="E115" s="1453"/>
      <c r="F115" s="1453"/>
      <c r="G115" s="1453"/>
      <c r="H115" s="1453"/>
      <c r="I115" s="1453"/>
      <c r="J115" s="1453"/>
      <c r="K115" s="219"/>
      <c r="L115" s="310"/>
      <c r="M115" s="310"/>
      <c r="N115" s="310"/>
      <c r="O115" s="310"/>
      <c r="U115" s="1857"/>
    </row>
    <row r="116" spans="1:21" s="234" customFormat="1" ht="15" customHeight="1" x14ac:dyDescent="0.25">
      <c r="A116" s="926"/>
      <c r="B116" s="18"/>
      <c r="C116" s="3163" t="s">
        <v>292</v>
      </c>
      <c r="D116" s="3164"/>
      <c r="E116" s="3164"/>
      <c r="F116" s="3164"/>
      <c r="G116" s="3164"/>
      <c r="H116" s="3164"/>
      <c r="I116" s="1453"/>
      <c r="J116" s="1453"/>
      <c r="K116" s="219"/>
      <c r="L116" s="310"/>
      <c r="M116" s="310"/>
      <c r="N116" s="310"/>
      <c r="O116" s="310"/>
      <c r="U116" s="1857"/>
    </row>
    <row r="117" spans="1:21" s="234" customFormat="1" ht="15" customHeight="1" x14ac:dyDescent="0.25">
      <c r="A117" s="926"/>
      <c r="B117" s="18"/>
      <c r="C117" s="1458" t="str">
        <f>CONCATENATE("Check: PSEs in rows ", ROW(C115), " and ", ROW(C116), " should be less than or equal to overall PSEs in row ", ROW(C114))</f>
        <v>Check: PSEs in rows 115 and 116 should be less than or equal to overall PSEs in row 114</v>
      </c>
      <c r="D117" s="1453"/>
      <c r="E117" s="1453"/>
      <c r="F117" s="1453"/>
      <c r="G117" s="1453"/>
      <c r="H117" s="1453"/>
      <c r="I117" s="1453"/>
      <c r="J117" s="1453"/>
      <c r="K117" s="1926" t="str">
        <f>IF(AND(ISNUMBER(K114),ISNUMBER(K115),ISNUMBER(K116)),IF(K115+K116&lt;=K114,"Pass","Fail"),"")</f>
        <v/>
      </c>
      <c r="L117" s="310"/>
      <c r="M117" s="310"/>
      <c r="N117" s="310"/>
      <c r="O117" s="310"/>
      <c r="U117" s="1857"/>
    </row>
    <row r="118" spans="1:21" s="234" customFormat="1" ht="15" customHeight="1" x14ac:dyDescent="0.25">
      <c r="A118" s="926"/>
      <c r="B118" s="18"/>
      <c r="C118" s="1457" t="s">
        <v>138</v>
      </c>
      <c r="D118" s="1453"/>
      <c r="E118" s="1453"/>
      <c r="F118" s="1453"/>
      <c r="G118" s="1453"/>
      <c r="H118" s="1453"/>
      <c r="I118" s="1453"/>
      <c r="J118" s="1453"/>
      <c r="K118" s="219"/>
      <c r="L118" s="310"/>
      <c r="M118" s="310"/>
      <c r="N118" s="310"/>
      <c r="O118" s="310"/>
      <c r="U118" s="1857"/>
    </row>
    <row r="119" spans="1:21" s="234" customFormat="1" ht="15" customHeight="1" x14ac:dyDescent="0.25">
      <c r="A119" s="926"/>
      <c r="B119" s="18"/>
      <c r="C119" s="1457" t="s">
        <v>193</v>
      </c>
      <c r="D119" s="1453"/>
      <c r="E119" s="1453"/>
      <c r="F119" s="1453"/>
      <c r="G119" s="1453"/>
      <c r="H119" s="1453"/>
      <c r="I119" s="1453"/>
      <c r="J119" s="1453"/>
      <c r="K119" s="219"/>
      <c r="L119" s="310"/>
      <c r="M119" s="310"/>
      <c r="N119" s="310"/>
      <c r="O119" s="310"/>
      <c r="U119" s="1857"/>
    </row>
    <row r="120" spans="1:21" s="234" customFormat="1" ht="15" customHeight="1" x14ac:dyDescent="0.25">
      <c r="A120" s="926"/>
      <c r="B120" s="18"/>
      <c r="C120" s="1456" t="s">
        <v>141</v>
      </c>
      <c r="D120" s="1453"/>
      <c r="E120" s="1453"/>
      <c r="F120" s="1453"/>
      <c r="G120" s="1453"/>
      <c r="H120" s="1453"/>
      <c r="I120" s="1453"/>
      <c r="J120" s="1453"/>
      <c r="K120" s="219"/>
      <c r="L120" s="310"/>
      <c r="M120" s="310"/>
      <c r="N120" s="310"/>
      <c r="O120" s="310"/>
      <c r="U120" s="1857"/>
    </row>
    <row r="121" spans="1:21" s="234" customFormat="1" ht="15" customHeight="1" x14ac:dyDescent="0.25">
      <c r="A121" s="926"/>
      <c r="B121" s="18"/>
      <c r="C121" s="1459" t="s">
        <v>489</v>
      </c>
      <c r="D121" s="1453"/>
      <c r="E121" s="1453"/>
      <c r="F121" s="1453"/>
      <c r="G121" s="1453"/>
      <c r="H121" s="1453"/>
      <c r="I121" s="1453"/>
      <c r="J121" s="1453"/>
      <c r="K121" s="148" t="str">
        <f>IF(AND(ISNUMBER(K122),ISNUMBER(K123),ISNUMBER(K124),ISNUMBER(K125)),SUM(K122:K125),"")</f>
        <v/>
      </c>
      <c r="L121" s="310"/>
      <c r="M121" s="310"/>
      <c r="N121" s="310"/>
      <c r="O121" s="310"/>
      <c r="U121" s="1857"/>
    </row>
    <row r="122" spans="1:21" s="234" customFormat="1" ht="15" customHeight="1" x14ac:dyDescent="0.25">
      <c r="A122" s="926"/>
      <c r="B122" s="18"/>
      <c r="C122" s="1457" t="s">
        <v>79</v>
      </c>
      <c r="D122" s="1453"/>
      <c r="E122" s="1453"/>
      <c r="F122" s="1453"/>
      <c r="G122" s="1453"/>
      <c r="H122" s="1453"/>
      <c r="I122" s="1453"/>
      <c r="J122" s="1453"/>
      <c r="K122" s="219"/>
      <c r="L122" s="310"/>
      <c r="M122" s="310"/>
      <c r="N122" s="310"/>
      <c r="O122" s="310"/>
      <c r="U122" s="1857"/>
    </row>
    <row r="123" spans="1:21" s="234" customFormat="1" ht="15" customHeight="1" x14ac:dyDescent="0.25">
      <c r="A123" s="926"/>
      <c r="B123" s="18"/>
      <c r="C123" s="1457" t="s">
        <v>78</v>
      </c>
      <c r="D123" s="1453"/>
      <c r="E123" s="1453"/>
      <c r="F123" s="1453"/>
      <c r="G123" s="1453"/>
      <c r="H123" s="1453"/>
      <c r="I123" s="1453"/>
      <c r="J123" s="1453"/>
      <c r="K123" s="219"/>
      <c r="L123" s="310"/>
      <c r="M123" s="310"/>
      <c r="N123" s="310"/>
      <c r="O123" s="310"/>
      <c r="U123" s="1857"/>
    </row>
    <row r="124" spans="1:21" s="234" customFormat="1" ht="15" customHeight="1" x14ac:dyDescent="0.25">
      <c r="A124" s="926"/>
      <c r="B124" s="18"/>
      <c r="C124" s="1457" t="s">
        <v>140</v>
      </c>
      <c r="D124" s="1453"/>
      <c r="E124" s="1453"/>
      <c r="F124" s="1453"/>
      <c r="G124" s="1453"/>
      <c r="H124" s="1453"/>
      <c r="I124" s="1453"/>
      <c r="J124" s="1453"/>
      <c r="K124" s="219"/>
      <c r="L124" s="310"/>
      <c r="M124" s="310"/>
      <c r="N124" s="310"/>
      <c r="O124" s="310"/>
      <c r="U124" s="1857"/>
    </row>
    <row r="125" spans="1:21" s="234" customFormat="1" ht="15" customHeight="1" x14ac:dyDescent="0.25">
      <c r="A125" s="926"/>
      <c r="B125" s="18"/>
      <c r="C125" s="1457" t="s">
        <v>77</v>
      </c>
      <c r="D125" s="1453"/>
      <c r="E125" s="1453"/>
      <c r="F125" s="1453"/>
      <c r="G125" s="1453"/>
      <c r="H125" s="1453"/>
      <c r="I125" s="1453"/>
      <c r="J125" s="1453"/>
      <c r="K125" s="219"/>
      <c r="L125" s="310"/>
      <c r="M125" s="310"/>
      <c r="N125" s="310"/>
      <c r="O125" s="310"/>
      <c r="U125" s="1857"/>
    </row>
    <row r="126" spans="1:21" s="234" customFormat="1" ht="15" customHeight="1" x14ac:dyDescent="0.25">
      <c r="A126" s="926"/>
      <c r="B126" s="18"/>
      <c r="C126" s="1459" t="s">
        <v>490</v>
      </c>
      <c r="D126" s="1453"/>
      <c r="E126" s="1453"/>
      <c r="F126" s="1453"/>
      <c r="G126" s="1453"/>
      <c r="H126" s="1453"/>
      <c r="I126" s="1453"/>
      <c r="J126" s="1453"/>
      <c r="K126" s="148" t="str">
        <f>IF(AND(ISNUMBER(K127),ISNUMBER(K128)),SUM(K127:K128),"")</f>
        <v/>
      </c>
      <c r="L126" s="310"/>
      <c r="M126" s="310"/>
      <c r="N126" s="310"/>
      <c r="O126" s="310"/>
      <c r="U126" s="1857"/>
    </row>
    <row r="127" spans="1:21" s="234" customFormat="1" ht="15" customHeight="1" x14ac:dyDescent="0.25">
      <c r="A127" s="926"/>
      <c r="B127" s="18"/>
      <c r="C127" s="1457" t="s">
        <v>139</v>
      </c>
      <c r="D127" s="1453"/>
      <c r="E127" s="1453"/>
      <c r="F127" s="1453"/>
      <c r="G127" s="1453"/>
      <c r="H127" s="1453"/>
      <c r="I127" s="1453"/>
      <c r="J127" s="1453"/>
      <c r="K127" s="219"/>
      <c r="L127" s="310"/>
      <c r="M127" s="310"/>
      <c r="N127" s="310"/>
      <c r="O127" s="310"/>
      <c r="U127" s="1857"/>
    </row>
    <row r="128" spans="1:21" s="234" customFormat="1" ht="15" customHeight="1" x14ac:dyDescent="0.25">
      <c r="A128" s="926"/>
      <c r="B128" s="18"/>
      <c r="C128" s="1457" t="s">
        <v>20</v>
      </c>
      <c r="D128" s="1453"/>
      <c r="E128" s="1453"/>
      <c r="F128" s="1453"/>
      <c r="G128" s="1453"/>
      <c r="H128" s="1453"/>
      <c r="I128" s="1453"/>
      <c r="J128" s="1453"/>
      <c r="K128" s="148" t="str">
        <f>IF(AND(ISNUMBER(K129),ISNUMBER(K130),ISNUMBER(K131)),SUM(K129:K131),"")</f>
        <v/>
      </c>
      <c r="L128" s="310"/>
      <c r="M128" s="310"/>
      <c r="N128" s="310"/>
      <c r="O128" s="310"/>
      <c r="U128" s="1857"/>
    </row>
    <row r="129" spans="1:21" s="234" customFormat="1" ht="15" customHeight="1" x14ac:dyDescent="0.25">
      <c r="A129" s="926"/>
      <c r="B129" s="18"/>
      <c r="C129" s="1914" t="s">
        <v>78</v>
      </c>
      <c r="D129" s="1453"/>
      <c r="E129" s="1453"/>
      <c r="F129" s="1453"/>
      <c r="G129" s="1453"/>
      <c r="H129" s="1453"/>
      <c r="I129" s="1453"/>
      <c r="J129" s="1453"/>
      <c r="K129" s="219"/>
      <c r="L129" s="310"/>
      <c r="M129" s="310"/>
      <c r="N129" s="310"/>
      <c r="O129" s="310"/>
      <c r="U129" s="1857"/>
    </row>
    <row r="130" spans="1:21" s="234" customFormat="1" ht="15" customHeight="1" x14ac:dyDescent="0.25">
      <c r="A130" s="926"/>
      <c r="B130" s="18"/>
      <c r="C130" s="1914" t="s">
        <v>80</v>
      </c>
      <c r="D130" s="1453"/>
      <c r="E130" s="1453"/>
      <c r="F130" s="1453"/>
      <c r="G130" s="1453"/>
      <c r="H130" s="1453"/>
      <c r="I130" s="1453"/>
      <c r="J130" s="1453"/>
      <c r="K130" s="219"/>
      <c r="L130" s="310"/>
      <c r="M130" s="310"/>
      <c r="N130" s="310"/>
      <c r="O130" s="310"/>
      <c r="U130" s="1857"/>
    </row>
    <row r="131" spans="1:21" s="234" customFormat="1" ht="15" customHeight="1" x14ac:dyDescent="0.25">
      <c r="A131" s="926"/>
      <c r="B131" s="18"/>
      <c r="C131" s="1914" t="s">
        <v>81</v>
      </c>
      <c r="D131" s="1453"/>
      <c r="E131" s="1453"/>
      <c r="F131" s="1453"/>
      <c r="G131" s="1453"/>
      <c r="H131" s="1453"/>
      <c r="I131" s="1453"/>
      <c r="J131" s="1453"/>
      <c r="K131" s="219"/>
      <c r="L131" s="310"/>
      <c r="M131" s="310"/>
      <c r="N131" s="310"/>
      <c r="O131" s="310"/>
      <c r="U131" s="1857"/>
    </row>
    <row r="132" spans="1:21" s="234" customFormat="1" ht="15" customHeight="1" x14ac:dyDescent="0.25">
      <c r="A132" s="926"/>
      <c r="B132" s="18"/>
      <c r="C132" s="1456" t="s">
        <v>22</v>
      </c>
      <c r="D132" s="1453"/>
      <c r="E132" s="1453"/>
      <c r="F132" s="1453"/>
      <c r="G132" s="1453"/>
      <c r="H132" s="1453"/>
      <c r="I132" s="1453"/>
      <c r="J132" s="1453"/>
      <c r="K132" s="219"/>
      <c r="L132" s="310"/>
      <c r="M132" s="310"/>
      <c r="N132" s="310"/>
      <c r="O132" s="310"/>
      <c r="U132" s="1857"/>
    </row>
    <row r="133" spans="1:21" s="234" customFormat="1" ht="15" customHeight="1" x14ac:dyDescent="0.25">
      <c r="A133" s="926"/>
      <c r="B133" s="18"/>
      <c r="C133" s="1457" t="s">
        <v>23</v>
      </c>
      <c r="D133" s="1453"/>
      <c r="E133" s="1453"/>
      <c r="F133" s="1453"/>
      <c r="G133" s="1453"/>
      <c r="H133" s="1453"/>
      <c r="I133" s="1453"/>
      <c r="J133" s="1453"/>
      <c r="K133" s="219"/>
      <c r="L133" s="310"/>
      <c r="M133" s="310"/>
      <c r="N133" s="310"/>
      <c r="O133" s="310"/>
      <c r="U133" s="1857"/>
    </row>
    <row r="134" spans="1:21" s="234" customFormat="1" ht="15" customHeight="1" x14ac:dyDescent="0.25">
      <c r="A134" s="926"/>
      <c r="B134" s="18"/>
      <c r="C134" s="1460" t="s">
        <v>491</v>
      </c>
      <c r="D134" s="1453"/>
      <c r="E134" s="1453"/>
      <c r="F134" s="1453"/>
      <c r="G134" s="1453"/>
      <c r="H134" s="1453"/>
      <c r="I134" s="1453"/>
      <c r="J134" s="1453"/>
      <c r="K134" s="1926" t="str">
        <f>IF(AND(ISNUMBER(K132), ISNUMBER(K133)), IF(K133&lt;=K132, "Pass", "Fail"), "")</f>
        <v/>
      </c>
      <c r="L134" s="310"/>
      <c r="M134" s="310"/>
      <c r="N134" s="310"/>
      <c r="O134" s="310"/>
      <c r="U134" s="1857"/>
    </row>
    <row r="135" spans="1:21" s="234" customFormat="1" ht="15" customHeight="1" x14ac:dyDescent="0.25">
      <c r="A135" s="926"/>
      <c r="B135" s="40"/>
      <c r="C135" s="1461" t="s">
        <v>273</v>
      </c>
      <c r="D135" s="1462"/>
      <c r="E135" s="1462"/>
      <c r="F135" s="1462"/>
      <c r="G135" s="1462"/>
      <c r="H135" s="1462"/>
      <c r="I135" s="1462"/>
      <c r="J135" s="1462"/>
      <c r="K135" s="303"/>
      <c r="L135" s="310"/>
      <c r="M135" s="310"/>
      <c r="N135" s="310"/>
      <c r="O135" s="310"/>
      <c r="U135" s="1857"/>
    </row>
    <row r="136" spans="1:21" s="1279" customFormat="1" ht="15" customHeight="1" x14ac:dyDescent="0.25">
      <c r="A136" s="926"/>
      <c r="B136" s="310"/>
      <c r="C136" s="310"/>
      <c r="D136" s="310"/>
      <c r="E136" s="310"/>
      <c r="F136" s="310"/>
      <c r="G136" s="310"/>
      <c r="H136" s="310"/>
      <c r="I136" s="310"/>
      <c r="J136" s="310"/>
      <c r="K136" s="1129"/>
      <c r="L136" s="310"/>
      <c r="M136" s="310"/>
      <c r="N136" s="310"/>
      <c r="O136" s="310"/>
      <c r="U136" s="1265"/>
    </row>
    <row r="137" spans="1:21" s="234" customFormat="1" ht="15" customHeight="1" x14ac:dyDescent="0.25">
      <c r="A137" s="926"/>
      <c r="B137" s="1980"/>
      <c r="C137" s="1982" t="s">
        <v>492</v>
      </c>
      <c r="D137" s="1679"/>
      <c r="E137" s="1679"/>
      <c r="F137" s="1679"/>
      <c r="G137" s="1679"/>
      <c r="H137" s="1679"/>
      <c r="I137" s="1679"/>
      <c r="J137" s="1679"/>
      <c r="K137" s="1960"/>
      <c r="L137" s="310"/>
      <c r="M137" s="310"/>
      <c r="N137" s="310"/>
      <c r="O137" s="310"/>
      <c r="U137" s="1857"/>
    </row>
    <row r="138" spans="1:21" s="234" customFormat="1" ht="15" customHeight="1" x14ac:dyDescent="0.25">
      <c r="A138" s="926"/>
      <c r="B138" s="872"/>
      <c r="C138" s="1463" t="s">
        <v>1208</v>
      </c>
      <c r="D138" s="1453"/>
      <c r="E138" s="1453"/>
      <c r="F138" s="1453"/>
      <c r="G138" s="1453"/>
      <c r="H138" s="1453"/>
      <c r="I138" s="1453"/>
      <c r="J138" s="1453"/>
      <c r="K138" s="219"/>
      <c r="L138" s="310"/>
      <c r="M138" s="310"/>
      <c r="N138" s="310"/>
      <c r="O138" s="310"/>
      <c r="U138" s="1857"/>
    </row>
    <row r="139" spans="1:21" s="234" customFormat="1" ht="15" customHeight="1" x14ac:dyDescent="0.25">
      <c r="A139" s="926"/>
      <c r="B139" s="873"/>
      <c r="C139" s="1464" t="s">
        <v>1209</v>
      </c>
      <c r="D139" s="1462"/>
      <c r="E139" s="1462"/>
      <c r="F139" s="1462"/>
      <c r="G139" s="1462"/>
      <c r="H139" s="1462"/>
      <c r="I139" s="1462"/>
      <c r="J139" s="1462"/>
      <c r="K139" s="303"/>
      <c r="L139" s="310"/>
      <c r="M139" s="310"/>
      <c r="N139" s="310"/>
      <c r="O139" s="310"/>
      <c r="U139" s="1857"/>
    </row>
    <row r="140" spans="1:21" s="1279" customFormat="1" ht="15" customHeight="1" x14ac:dyDescent="0.25">
      <c r="A140" s="1448"/>
      <c r="B140" s="1129"/>
      <c r="C140" s="1129"/>
      <c r="D140" s="1129"/>
      <c r="E140" s="1129"/>
      <c r="F140" s="1129"/>
      <c r="G140" s="1129"/>
      <c r="H140" s="1129"/>
      <c r="I140" s="1129"/>
      <c r="J140" s="1129"/>
      <c r="K140" s="1129"/>
      <c r="L140" s="1129"/>
      <c r="M140" s="310"/>
      <c r="N140" s="310"/>
      <c r="O140" s="310"/>
      <c r="U140" s="1265"/>
    </row>
    <row r="141" spans="1:21" s="2011" customFormat="1" ht="45" customHeight="1" x14ac:dyDescent="0.25">
      <c r="A141" s="1963" t="s">
        <v>2116</v>
      </c>
      <c r="B141" s="1964"/>
      <c r="C141" s="1962"/>
      <c r="D141" s="1962"/>
      <c r="E141" s="1962"/>
      <c r="F141" s="1962"/>
      <c r="G141" s="1962"/>
      <c r="H141" s="1962"/>
      <c r="I141" s="1962"/>
      <c r="J141" s="1962"/>
      <c r="K141" s="1962"/>
      <c r="L141" s="1962"/>
      <c r="M141" s="1962"/>
      <c r="N141" s="1962"/>
      <c r="O141" s="1962"/>
      <c r="U141" s="2012"/>
    </row>
    <row r="142" spans="1:21" s="1279" customFormat="1" ht="15" customHeight="1" x14ac:dyDescent="0.25">
      <c r="A142" s="922"/>
      <c r="B142" s="1962"/>
      <c r="C142" s="1962"/>
      <c r="D142" s="1962"/>
      <c r="E142" s="1962"/>
      <c r="F142" s="1962"/>
      <c r="G142" s="1962"/>
      <c r="H142" s="1962"/>
      <c r="I142" s="3171" t="s">
        <v>544</v>
      </c>
      <c r="J142" s="3181" t="s">
        <v>131</v>
      </c>
      <c r="K142" s="3182"/>
      <c r="M142" s="623"/>
      <c r="N142" s="623"/>
      <c r="O142" s="623"/>
      <c r="U142" s="1265"/>
    </row>
    <row r="143" spans="1:21" s="1279" customFormat="1" ht="15" customHeight="1" x14ac:dyDescent="0.25">
      <c r="A143" s="926"/>
      <c r="B143" s="1129"/>
      <c r="C143" s="1129"/>
      <c r="D143" s="1129"/>
      <c r="E143" s="1129"/>
      <c r="F143" s="1129"/>
      <c r="G143" s="1129"/>
      <c r="H143" s="1129"/>
      <c r="I143" s="3172"/>
      <c r="J143" s="1965" t="s">
        <v>546</v>
      </c>
      <c r="K143" s="1917" t="s">
        <v>547</v>
      </c>
      <c r="M143" s="310"/>
      <c r="N143" s="310"/>
      <c r="O143" s="310"/>
      <c r="U143" s="1265"/>
    </row>
    <row r="144" spans="1:21" s="234" customFormat="1" ht="45" customHeight="1" x14ac:dyDescent="0.25">
      <c r="A144" s="922"/>
      <c r="B144" s="1665"/>
      <c r="C144" s="1983" t="s">
        <v>545</v>
      </c>
      <c r="D144" s="1984"/>
      <c r="E144" s="1984"/>
      <c r="F144" s="1984"/>
      <c r="G144" s="1984"/>
      <c r="H144" s="1984"/>
      <c r="I144" s="1985"/>
      <c r="J144" s="1666"/>
      <c r="K144" s="624"/>
      <c r="L144" s="1279"/>
      <c r="M144" s="310"/>
      <c r="N144" s="310"/>
      <c r="O144" s="310"/>
      <c r="U144" s="1857"/>
    </row>
    <row r="145" spans="1:21" s="234" customFormat="1" ht="15" customHeight="1" x14ac:dyDescent="0.25">
      <c r="A145" s="926"/>
      <c r="B145" s="1665"/>
      <c r="C145" s="1718" t="s">
        <v>550</v>
      </c>
      <c r="D145" s="1986"/>
      <c r="E145" s="1986"/>
      <c r="F145" s="1986"/>
      <c r="G145" s="1986"/>
      <c r="H145" s="1986"/>
      <c r="I145" s="1665"/>
      <c r="J145" s="1987"/>
      <c r="K145" s="1987"/>
      <c r="L145" s="1279"/>
      <c r="M145" s="310"/>
      <c r="N145" s="310"/>
      <c r="O145" s="310"/>
      <c r="U145" s="1857"/>
    </row>
    <row r="146" spans="1:21" s="234" customFormat="1" ht="15" customHeight="1" x14ac:dyDescent="0.25">
      <c r="A146" s="926"/>
      <c r="B146" s="501"/>
      <c r="C146" s="1627" t="s">
        <v>551</v>
      </c>
      <c r="D146" s="1363"/>
      <c r="E146" s="1363"/>
      <c r="F146" s="1363"/>
      <c r="G146" s="1363"/>
      <c r="H146" s="1363"/>
      <c r="I146" s="501"/>
      <c r="J146" s="486"/>
      <c r="K146" s="624"/>
      <c r="L146" s="1279"/>
      <c r="M146" s="310"/>
      <c r="N146" s="310"/>
      <c r="O146" s="310"/>
      <c r="U146" s="1857"/>
    </row>
    <row r="147" spans="1:21" s="234" customFormat="1" ht="15" customHeight="1" x14ac:dyDescent="0.25">
      <c r="A147" s="926"/>
      <c r="B147" s="501"/>
      <c r="C147" s="1627" t="s">
        <v>552</v>
      </c>
      <c r="D147" s="1363"/>
      <c r="E147" s="1363"/>
      <c r="F147" s="1363"/>
      <c r="G147" s="1363"/>
      <c r="H147" s="1363"/>
      <c r="I147" s="501"/>
      <c r="J147" s="20"/>
      <c r="K147" s="44"/>
      <c r="L147" s="1279"/>
      <c r="M147" s="310"/>
      <c r="N147" s="310"/>
      <c r="O147" s="310"/>
      <c r="U147" s="1857"/>
    </row>
    <row r="148" spans="1:21" s="234" customFormat="1" ht="15" customHeight="1" x14ac:dyDescent="0.25">
      <c r="A148" s="926"/>
      <c r="B148" s="501"/>
      <c r="C148" s="1627" t="s">
        <v>553</v>
      </c>
      <c r="D148" s="1363"/>
      <c r="E148" s="1363"/>
      <c r="F148" s="1363"/>
      <c r="G148" s="1363"/>
      <c r="H148" s="1363"/>
      <c r="I148" s="501"/>
      <c r="J148" s="20"/>
      <c r="K148" s="314"/>
      <c r="L148" s="1279"/>
      <c r="M148" s="310"/>
      <c r="N148" s="310"/>
      <c r="O148" s="310"/>
      <c r="U148" s="1857"/>
    </row>
    <row r="149" spans="1:21" s="234" customFormat="1" ht="15" customHeight="1" x14ac:dyDescent="0.25">
      <c r="A149" s="926"/>
      <c r="B149" s="46"/>
      <c r="C149" s="1628" t="s">
        <v>554</v>
      </c>
      <c r="D149" s="1465"/>
      <c r="E149" s="1465"/>
      <c r="F149" s="1465"/>
      <c r="G149" s="1465"/>
      <c r="H149" s="1465"/>
      <c r="I149" s="46"/>
      <c r="J149" s="315"/>
      <c r="K149" s="129"/>
      <c r="L149" s="1279"/>
      <c r="M149" s="310"/>
      <c r="N149" s="310"/>
      <c r="O149" s="310"/>
      <c r="U149" s="1857"/>
    </row>
    <row r="150" spans="1:21" s="1279" customFormat="1" ht="15" customHeight="1" x14ac:dyDescent="0.25">
      <c r="A150" s="926"/>
      <c r="B150" s="310"/>
      <c r="C150" s="310"/>
      <c r="D150" s="310"/>
      <c r="E150" s="310"/>
      <c r="F150" s="310"/>
      <c r="G150" s="310"/>
      <c r="H150" s="310"/>
      <c r="I150" s="310"/>
      <c r="J150" s="310"/>
      <c r="K150" s="310"/>
      <c r="L150" s="310"/>
      <c r="M150" s="310"/>
      <c r="N150" s="310"/>
      <c r="O150" s="310"/>
      <c r="U150" s="1265"/>
    </row>
    <row r="151" spans="1:21" s="2011" customFormat="1" ht="45" customHeight="1" x14ac:dyDescent="0.25">
      <c r="A151" s="1963" t="s">
        <v>2126</v>
      </c>
      <c r="B151" s="1964"/>
      <c r="C151" s="1962"/>
      <c r="D151" s="1962"/>
      <c r="E151" s="1962"/>
      <c r="F151" s="1962"/>
      <c r="G151" s="1962"/>
      <c r="H151" s="1962"/>
      <c r="I151" s="1962"/>
      <c r="J151" s="1962"/>
      <c r="K151" s="1962"/>
      <c r="L151" s="1962"/>
      <c r="M151" s="1962"/>
      <c r="N151" s="1962"/>
      <c r="O151" s="1962"/>
      <c r="U151" s="2012"/>
    </row>
    <row r="152" spans="1:21" s="1279" customFormat="1" ht="45" customHeight="1" x14ac:dyDescent="0.25">
      <c r="A152" s="922"/>
      <c r="B152" s="1655" t="s">
        <v>2117</v>
      </c>
      <c r="C152" s="1988"/>
      <c r="D152" s="1989"/>
      <c r="E152" s="1989"/>
      <c r="F152" s="1989"/>
      <c r="G152" s="1655" t="s">
        <v>216</v>
      </c>
      <c r="H152" s="1656" t="s">
        <v>1210</v>
      </c>
      <c r="I152" s="1656" t="s">
        <v>123</v>
      </c>
      <c r="J152" s="1656" t="s">
        <v>299</v>
      </c>
      <c r="K152" s="1657" t="s">
        <v>343</v>
      </c>
      <c r="O152" s="623"/>
      <c r="U152" s="1265"/>
    </row>
    <row r="153" spans="1:21" s="1279" customFormat="1" ht="15" customHeight="1" x14ac:dyDescent="0.25">
      <c r="A153" s="922"/>
      <c r="B153" s="1990"/>
      <c r="C153" s="2015" t="s">
        <v>1928</v>
      </c>
      <c r="D153" s="2016"/>
      <c r="E153" s="2016"/>
      <c r="F153" s="2016"/>
      <c r="G153" s="1937"/>
      <c r="H153" s="1666"/>
      <c r="I153" s="1666"/>
      <c r="J153" s="1666"/>
      <c r="K153" s="1667"/>
      <c r="O153" s="623"/>
      <c r="U153" s="1265"/>
    </row>
    <row r="154" spans="1:21" s="1279" customFormat="1" ht="15" customHeight="1" x14ac:dyDescent="0.25">
      <c r="A154" s="922"/>
      <c r="B154" s="874" t="s">
        <v>2119</v>
      </c>
      <c r="C154" s="2281" t="s">
        <v>2123</v>
      </c>
      <c r="D154" s="2017"/>
      <c r="E154" s="2017"/>
      <c r="F154" s="2017"/>
      <c r="G154" s="21"/>
      <c r="H154" s="20"/>
      <c r="I154" s="20"/>
      <c r="J154" s="20"/>
      <c r="K154" s="624"/>
      <c r="O154" s="623"/>
      <c r="U154" s="1265"/>
    </row>
    <row r="155" spans="1:21" s="1279" customFormat="1" ht="15" customHeight="1" x14ac:dyDescent="0.25">
      <c r="A155" s="922"/>
      <c r="B155" s="874" t="s">
        <v>2118</v>
      </c>
      <c r="C155" s="1468" t="s">
        <v>2095</v>
      </c>
      <c r="D155" s="2017"/>
      <c r="E155" s="2017"/>
      <c r="F155" s="2017"/>
      <c r="G155" s="501"/>
      <c r="H155" s="29"/>
      <c r="I155" s="20"/>
      <c r="J155" s="20"/>
      <c r="K155" s="624"/>
      <c r="O155" s="623"/>
      <c r="U155" s="1265"/>
    </row>
    <row r="156" spans="1:21" s="1279" customFormat="1" ht="15" customHeight="1" x14ac:dyDescent="0.25">
      <c r="A156" s="922"/>
      <c r="B156" s="874" t="s">
        <v>2118</v>
      </c>
      <c r="C156" s="2279" t="s">
        <v>2195</v>
      </c>
      <c r="D156" s="2017"/>
      <c r="E156" s="2017"/>
      <c r="F156" s="2017"/>
      <c r="G156" s="501"/>
      <c r="H156" s="29"/>
      <c r="I156" s="20"/>
      <c r="J156" s="20"/>
      <c r="K156" s="624"/>
      <c r="O156" s="623"/>
      <c r="U156" s="1265"/>
    </row>
    <row r="157" spans="1:21" s="1279" customFormat="1" ht="15" customHeight="1" x14ac:dyDescent="0.25">
      <c r="A157" s="922"/>
      <c r="B157" s="1938"/>
      <c r="C157" s="1940" t="s">
        <v>2098</v>
      </c>
      <c r="D157" s="794"/>
      <c r="E157" s="794"/>
      <c r="F157" s="794"/>
      <c r="G157" s="501"/>
      <c r="H157" s="1352" t="str">
        <f>IF(AND(ISNUMBER(H155), ISNUMBER(H156)), IF(H155&gt;=H156, "Pass", "Fail"), "")</f>
        <v/>
      </c>
      <c r="I157" s="20"/>
      <c r="J157" s="1778"/>
      <c r="K157" s="1778"/>
      <c r="O157" s="623"/>
      <c r="U157" s="1265"/>
    </row>
    <row r="158" spans="1:21" s="1279" customFormat="1" ht="15" customHeight="1" x14ac:dyDescent="0.25">
      <c r="A158" s="922"/>
      <c r="B158" s="1081"/>
      <c r="C158" s="2280" t="s">
        <v>1211</v>
      </c>
      <c r="D158" s="2018"/>
      <c r="E158" s="2018"/>
      <c r="F158" s="2018"/>
      <c r="G158" s="2014"/>
      <c r="H158" s="25"/>
      <c r="I158" s="25"/>
      <c r="J158" s="25"/>
      <c r="K158" s="26"/>
      <c r="O158" s="623"/>
      <c r="U158" s="1265"/>
    </row>
    <row r="159" spans="1:21" s="1279" customFormat="1" ht="15" customHeight="1" x14ac:dyDescent="0.25">
      <c r="A159" s="922"/>
      <c r="B159" s="1990"/>
      <c r="C159" s="2015" t="s">
        <v>1929</v>
      </c>
      <c r="D159" s="2016"/>
      <c r="E159" s="2016"/>
      <c r="F159" s="2016"/>
      <c r="G159" s="1937"/>
      <c r="H159" s="1666"/>
      <c r="I159" s="1666"/>
      <c r="J159" s="1666"/>
      <c r="K159" s="1667"/>
      <c r="O159" s="623"/>
      <c r="U159" s="1265"/>
    </row>
    <row r="160" spans="1:21" s="1279" customFormat="1" ht="15" customHeight="1" x14ac:dyDescent="0.25">
      <c r="A160" s="922"/>
      <c r="B160" s="874" t="s">
        <v>2120</v>
      </c>
      <c r="C160" s="2281" t="s">
        <v>1212</v>
      </c>
      <c r="D160" s="2017"/>
      <c r="E160" s="2017"/>
      <c r="F160" s="2017"/>
      <c r="G160" s="875"/>
      <c r="H160" s="20"/>
      <c r="I160" s="105"/>
      <c r="J160" s="20"/>
      <c r="K160" s="624"/>
      <c r="O160" s="623"/>
      <c r="U160" s="1265"/>
    </row>
    <row r="161" spans="1:21" s="1279" customFormat="1" ht="15" customHeight="1" x14ac:dyDescent="0.25">
      <c r="A161" s="922"/>
      <c r="B161" s="1081"/>
      <c r="C161" s="2280" t="s">
        <v>2124</v>
      </c>
      <c r="D161" s="2018"/>
      <c r="E161" s="2018"/>
      <c r="F161" s="2018"/>
      <c r="G161" s="876"/>
      <c r="H161" s="25"/>
      <c r="I161" s="1991"/>
      <c r="J161" s="25"/>
      <c r="K161" s="35"/>
      <c r="O161" s="623"/>
      <c r="U161" s="1265"/>
    </row>
    <row r="162" spans="1:21" s="1279" customFormat="1" ht="15" customHeight="1" x14ac:dyDescent="0.25">
      <c r="A162" s="922"/>
      <c r="B162" s="1990"/>
      <c r="C162" s="2015" t="s">
        <v>1930</v>
      </c>
      <c r="D162" s="2016"/>
      <c r="E162" s="2016"/>
      <c r="F162" s="2016"/>
      <c r="G162" s="1937"/>
      <c r="H162" s="1666"/>
      <c r="I162" s="1666"/>
      <c r="J162" s="1666"/>
      <c r="K162" s="1667"/>
      <c r="O162" s="623"/>
      <c r="U162" s="1265"/>
    </row>
    <row r="163" spans="1:21" s="1279" customFormat="1" ht="15" customHeight="1" x14ac:dyDescent="0.25">
      <c r="A163" s="922"/>
      <c r="B163" s="874" t="s">
        <v>2121</v>
      </c>
      <c r="C163" s="2281" t="s">
        <v>1213</v>
      </c>
      <c r="D163" s="2019"/>
      <c r="E163" s="2019"/>
      <c r="F163" s="2019"/>
      <c r="G163" s="875"/>
      <c r="H163" s="20"/>
      <c r="I163" s="20"/>
      <c r="J163" s="19"/>
      <c r="K163" s="44"/>
      <c r="O163" s="623"/>
      <c r="U163" s="1265"/>
    </row>
    <row r="164" spans="1:21" s="1279" customFormat="1" ht="15" customHeight="1" x14ac:dyDescent="0.25">
      <c r="A164" s="922"/>
      <c r="B164" s="1082" t="s">
        <v>2122</v>
      </c>
      <c r="C164" s="2280" t="s">
        <v>1214</v>
      </c>
      <c r="D164" s="2018"/>
      <c r="E164" s="2018"/>
      <c r="F164" s="2018"/>
      <c r="G164" s="876"/>
      <c r="H164" s="25"/>
      <c r="I164" s="25"/>
      <c r="J164" s="30"/>
      <c r="K164" s="129"/>
      <c r="O164" s="623"/>
      <c r="U164" s="1265"/>
    </row>
    <row r="165" spans="1:21" s="1279" customFormat="1" ht="15" customHeight="1" x14ac:dyDescent="0.25">
      <c r="A165" s="926"/>
      <c r="B165" s="310"/>
      <c r="C165" s="310"/>
      <c r="D165" s="310"/>
      <c r="E165" s="310"/>
      <c r="F165" s="310"/>
      <c r="G165" s="310"/>
      <c r="H165" s="310"/>
      <c r="I165" s="310"/>
      <c r="J165" s="310"/>
      <c r="K165" s="310"/>
      <c r="L165" s="310"/>
      <c r="M165" s="310"/>
      <c r="N165" s="310"/>
      <c r="O165" s="310"/>
      <c r="U165" s="1265"/>
    </row>
    <row r="166" spans="1:21" s="2011" customFormat="1" ht="45" customHeight="1" x14ac:dyDescent="0.25">
      <c r="A166" s="1963" t="s">
        <v>2371</v>
      </c>
      <c r="B166" s="1964"/>
      <c r="C166" s="1962"/>
      <c r="D166" s="1962"/>
      <c r="E166" s="1962"/>
      <c r="F166" s="1962"/>
      <c r="G166" s="1962"/>
      <c r="H166" s="1874"/>
      <c r="I166" s="1874"/>
      <c r="J166" s="1962"/>
      <c r="K166" s="1962"/>
      <c r="L166" s="1962"/>
      <c r="M166" s="1962"/>
      <c r="N166" s="1962"/>
      <c r="O166" s="1962"/>
      <c r="U166" s="2012"/>
    </row>
    <row r="167" spans="1:21" s="1451" customFormat="1" ht="45" customHeight="1" x14ac:dyDescent="0.25">
      <c r="A167" s="928"/>
      <c r="B167" s="2831"/>
      <c r="C167" s="2832"/>
      <c r="D167" s="2832"/>
      <c r="E167" s="2832"/>
      <c r="F167" s="2832"/>
      <c r="G167" s="2832"/>
      <c r="H167" s="2836" t="s">
        <v>2372</v>
      </c>
      <c r="I167" s="2825" t="s">
        <v>1106</v>
      </c>
      <c r="J167" s="2825" t="s">
        <v>2375</v>
      </c>
      <c r="K167" s="623"/>
      <c r="L167" s="623"/>
      <c r="M167" s="623"/>
      <c r="N167" s="623"/>
      <c r="O167" s="623"/>
      <c r="U167" s="1266"/>
    </row>
    <row r="168" spans="1:21" s="1279" customFormat="1" ht="15" customHeight="1" x14ac:dyDescent="0.25">
      <c r="A168" s="922"/>
      <c r="B168" s="1759"/>
      <c r="C168" s="2835" t="s">
        <v>2373</v>
      </c>
      <c r="D168" s="2016"/>
      <c r="E168" s="2016"/>
      <c r="F168" s="2016"/>
      <c r="G168" s="1645"/>
      <c r="H168" s="1997"/>
      <c r="I168" s="1774"/>
      <c r="J168" s="1766"/>
      <c r="O168" s="623"/>
      <c r="U168" s="1265"/>
    </row>
    <row r="169" spans="1:21" s="1279" customFormat="1" ht="15" customHeight="1" x14ac:dyDescent="0.25">
      <c r="A169" s="922"/>
      <c r="B169" s="501"/>
      <c r="C169" s="365" t="s">
        <v>2474</v>
      </c>
      <c r="D169" s="2017"/>
      <c r="E169" s="2017"/>
      <c r="F169" s="2017"/>
      <c r="G169" s="794"/>
      <c r="H169" s="459"/>
      <c r="I169" s="477" t="str">
        <f>IF(AND(ISNUMBER(H169), ISNUMBER(K6)), 0.4*H169-1.4*K6, "")</f>
        <v/>
      </c>
      <c r="J169" s="466"/>
      <c r="O169" s="623"/>
      <c r="U169" s="1265"/>
    </row>
    <row r="170" spans="1:21" s="1279" customFormat="1" ht="15" customHeight="1" x14ac:dyDescent="0.25">
      <c r="A170" s="922"/>
      <c r="B170" s="501"/>
      <c r="C170" s="365" t="s">
        <v>2475</v>
      </c>
      <c r="D170" s="2017"/>
      <c r="E170" s="2017"/>
      <c r="F170" s="2017"/>
      <c r="G170" s="794"/>
      <c r="H170" s="459"/>
      <c r="I170" s="469"/>
      <c r="J170" s="466"/>
      <c r="O170" s="623"/>
      <c r="U170" s="1265"/>
    </row>
    <row r="171" spans="1:21" s="1279" customFormat="1" ht="15" customHeight="1" x14ac:dyDescent="0.25">
      <c r="A171" s="922"/>
      <c r="B171" s="501"/>
      <c r="C171" s="365" t="s">
        <v>264</v>
      </c>
      <c r="D171" s="2017"/>
      <c r="E171" s="2017"/>
      <c r="F171" s="2017"/>
      <c r="G171" s="794"/>
      <c r="H171" s="459"/>
      <c r="I171" s="477" t="str">
        <f>IF(AND(ISNUMBER(K29), ISNUMBER(K32), ISNUMBER(H170), ISNUMBER(H171)), 1.4*(K29-K32)-(H170-H171), "")</f>
        <v/>
      </c>
      <c r="J171" s="466"/>
      <c r="O171" s="623"/>
      <c r="U171" s="1265"/>
    </row>
    <row r="172" spans="1:21" s="1279" customFormat="1" ht="15" customHeight="1" x14ac:dyDescent="0.25">
      <c r="A172" s="922"/>
      <c r="B172" s="501"/>
      <c r="C172" s="365" t="s">
        <v>2366</v>
      </c>
      <c r="D172" s="2017"/>
      <c r="E172" s="2017"/>
      <c r="F172" s="2017"/>
      <c r="G172" s="794"/>
      <c r="H172" s="459"/>
      <c r="I172" s="477" t="str">
        <f>IF(AND(ISNUMBER(K78), ISNUMBER(H172)), K78-H172, "")</f>
        <v/>
      </c>
      <c r="J172" s="466"/>
      <c r="O172" s="623"/>
      <c r="U172" s="1265"/>
    </row>
    <row r="173" spans="1:21" s="1279" customFormat="1" ht="15" customHeight="1" x14ac:dyDescent="0.25">
      <c r="A173" s="922"/>
      <c r="B173" s="501"/>
      <c r="C173" s="365" t="s">
        <v>41</v>
      </c>
      <c r="D173" s="2017"/>
      <c r="E173" s="2017"/>
      <c r="F173" s="2017"/>
      <c r="G173" s="794"/>
      <c r="H173" s="471"/>
      <c r="I173" s="477" t="str">
        <f>IF(AND(ISNUMBER(I13), ISNUMBER(I14), ISNUMBER(I15), ISNUMBER(I16), ISNUMBER(H17), ISNUMBER(I17), ISNUMBER(I22),ISNUMBER(H155), ISNUMBER(H156)), -I13-I14+I15-I22+IF(I16=H155, -H156+H17, -H155+I16-I17+H17), "")</f>
        <v/>
      </c>
      <c r="J173" s="466"/>
      <c r="O173" s="623"/>
      <c r="U173" s="1265"/>
    </row>
    <row r="174" spans="1:21" s="1279" customFormat="1" ht="15" customHeight="1" x14ac:dyDescent="0.25">
      <c r="A174" s="922"/>
      <c r="B174" s="501"/>
      <c r="C174" s="365" t="s">
        <v>2367</v>
      </c>
      <c r="D174" s="2017"/>
      <c r="E174" s="2017"/>
      <c r="F174" s="2017"/>
      <c r="G174" s="794"/>
      <c r="H174" s="459"/>
      <c r="I174" s="469"/>
      <c r="J174" s="466"/>
      <c r="O174" s="623"/>
      <c r="U174" s="1265"/>
    </row>
    <row r="175" spans="1:21" s="1279" customFormat="1" ht="15" customHeight="1" x14ac:dyDescent="0.25">
      <c r="A175" s="922"/>
      <c r="B175" s="501"/>
      <c r="C175" s="2830" t="s">
        <v>2368</v>
      </c>
      <c r="D175" s="2017"/>
      <c r="E175" s="2017"/>
      <c r="F175" s="2017"/>
      <c r="G175" s="794"/>
      <c r="H175" s="459"/>
      <c r="I175" s="469"/>
      <c r="J175" s="466"/>
      <c r="O175" s="623"/>
      <c r="U175" s="1265"/>
    </row>
    <row r="176" spans="1:21" s="1279" customFormat="1" ht="15" customHeight="1" x14ac:dyDescent="0.25">
      <c r="A176" s="922"/>
      <c r="B176" s="501"/>
      <c r="C176" s="2830" t="s">
        <v>2369</v>
      </c>
      <c r="D176" s="2017"/>
      <c r="E176" s="2017"/>
      <c r="F176" s="2017"/>
      <c r="G176" s="794"/>
      <c r="H176" s="459"/>
      <c r="I176" s="469"/>
      <c r="J176" s="466"/>
      <c r="O176" s="623"/>
      <c r="U176" s="1265"/>
    </row>
    <row r="177" spans="1:21" s="1279" customFormat="1" ht="15" customHeight="1" x14ac:dyDescent="0.25">
      <c r="A177" s="922"/>
      <c r="B177" s="501"/>
      <c r="C177" s="2830" t="s">
        <v>2370</v>
      </c>
      <c r="D177" s="2017"/>
      <c r="E177" s="2017"/>
      <c r="F177" s="2017"/>
      <c r="G177" s="794"/>
      <c r="H177" s="459"/>
      <c r="I177" s="477" t="str">
        <f>IF(AND(ISNUMBER(J40),ISNUMBER(J41),ISNUMBER(J42),ISNUMBER(J43),ISNUMBER(J44),ISNUMBER(J45),ISNUMBER(J46),ISNUMBER(J47),ISNUMBER(H174),ISNUMBER(H175),ISNUMBER(H176),ISNUMBER(H177)), 0.1*J40+0.2*J41+0.4*J42+0.5*J43+J44+J45-J46+J47-0.1*H174-0.2*H175-0.5*H176-H177, "")</f>
        <v/>
      </c>
      <c r="J177" s="466"/>
      <c r="O177" s="623"/>
      <c r="U177" s="1265"/>
    </row>
    <row r="178" spans="1:21" s="1279" customFormat="1" ht="15" customHeight="1" x14ac:dyDescent="0.25">
      <c r="A178" s="922"/>
      <c r="B178" s="501"/>
      <c r="C178" s="1200" t="s">
        <v>2373</v>
      </c>
      <c r="D178" s="2017"/>
      <c r="E178" s="2017"/>
      <c r="F178" s="2017"/>
      <c r="G178" s="794"/>
      <c r="H178" s="2359"/>
      <c r="I178" s="469"/>
      <c r="J178" s="2833" t="str">
        <f>IF(AND(ISNUMBER(H168), ISNUMBER(I169), ISNUMBER(I171), ISNUMBER(I172), ISNUMBER(I173), ISNUMBER(I177)), H168+I169+I171+I172+I173+I177, "")</f>
        <v/>
      </c>
      <c r="O178" s="623"/>
      <c r="U178" s="1265"/>
    </row>
    <row r="179" spans="1:21" s="1279" customFormat="1" ht="15" customHeight="1" x14ac:dyDescent="0.25">
      <c r="A179" s="922"/>
      <c r="B179" s="46"/>
      <c r="C179" s="636" t="s">
        <v>2374</v>
      </c>
      <c r="D179" s="2018"/>
      <c r="E179" s="2018"/>
      <c r="F179" s="2018"/>
      <c r="G179" s="476"/>
      <c r="H179" s="468"/>
      <c r="I179" s="773"/>
      <c r="J179" s="2834" t="str">
        <f>IF(AND(ISNUMBER('General Info'!D65), ISNUMBER(J178)), 'General Info'!D65/J178, "")</f>
        <v/>
      </c>
      <c r="O179" s="623"/>
      <c r="U179" s="1265"/>
    </row>
    <row r="180" spans="1:21" s="1109" customFormat="1" ht="15" customHeight="1" x14ac:dyDescent="0.25">
      <c r="A180" s="1448"/>
      <c r="B180" s="1129"/>
      <c r="C180" s="1129"/>
      <c r="D180" s="1129"/>
      <c r="E180" s="1129"/>
      <c r="F180" s="1129"/>
      <c r="G180" s="1129"/>
      <c r="H180" s="1129"/>
      <c r="I180" s="1129"/>
      <c r="J180" s="1447"/>
      <c r="K180" s="1447"/>
      <c r="L180" s="1447"/>
      <c r="M180" s="1447"/>
      <c r="N180" s="1449"/>
      <c r="O180" s="1129"/>
      <c r="U180" s="1995"/>
    </row>
    <row r="181" spans="1:21" s="1936" customFormat="1" ht="50.25" customHeight="1" x14ac:dyDescent="0.25">
      <c r="A181" s="928" t="s">
        <v>2205</v>
      </c>
      <c r="B181" s="2010"/>
      <c r="C181" s="310"/>
      <c r="D181" s="310"/>
      <c r="E181" s="310"/>
      <c r="F181" s="310"/>
      <c r="G181" s="310"/>
      <c r="H181" s="310"/>
      <c r="I181" s="310"/>
      <c r="J181" s="1279"/>
      <c r="K181" s="1279"/>
      <c r="M181" s="1992"/>
      <c r="N181" s="1992"/>
      <c r="O181" s="1992"/>
      <c r="U181" s="2013"/>
    </row>
    <row r="182" spans="1:21" s="1279" customFormat="1" ht="90" customHeight="1" x14ac:dyDescent="0.25">
      <c r="A182" s="1207"/>
      <c r="B182" s="1655"/>
      <c r="C182" s="1988"/>
      <c r="D182" s="1672" t="s">
        <v>1848</v>
      </c>
      <c r="E182" s="1918" t="s">
        <v>1127</v>
      </c>
      <c r="F182" s="1917" t="s">
        <v>1849</v>
      </c>
      <c r="G182" s="1917" t="s">
        <v>1850</v>
      </c>
      <c r="H182" s="1917" t="s">
        <v>1128</v>
      </c>
      <c r="I182" s="1466" t="s">
        <v>1597</v>
      </c>
      <c r="J182" s="3130"/>
      <c r="K182" s="3131"/>
      <c r="L182" s="3130"/>
      <c r="M182" s="3131"/>
      <c r="N182" s="3014" t="s">
        <v>1548</v>
      </c>
      <c r="O182" s="3021"/>
      <c r="P182" s="3130"/>
      <c r="Q182" s="3131"/>
      <c r="R182" s="3014" t="s">
        <v>1549</v>
      </c>
      <c r="S182" s="3015"/>
      <c r="T182" s="3015"/>
      <c r="U182" s="1265"/>
    </row>
    <row r="183" spans="1:21" s="234" customFormat="1" ht="30" customHeight="1" x14ac:dyDescent="0.25">
      <c r="A183" s="922"/>
      <c r="B183" s="501"/>
      <c r="C183" s="2282" t="s">
        <v>76</v>
      </c>
      <c r="D183" s="1071"/>
      <c r="E183" s="1071"/>
      <c r="F183" s="60"/>
      <c r="G183" s="60"/>
      <c r="H183" s="1072"/>
      <c r="I183" s="1994"/>
      <c r="J183" s="3132"/>
      <c r="K183" s="3133"/>
      <c r="L183" s="3132"/>
      <c r="M183" s="3133"/>
      <c r="N183" s="3126"/>
      <c r="O183" s="3127"/>
      <c r="P183" s="3132"/>
      <c r="Q183" s="3133"/>
      <c r="R183" s="3173"/>
      <c r="S183" s="3174"/>
      <c r="T183" s="3174"/>
      <c r="U183" s="1857"/>
    </row>
    <row r="184" spans="1:21" s="234" customFormat="1" ht="30" customHeight="1" x14ac:dyDescent="0.25">
      <c r="A184" s="922"/>
      <c r="B184" s="501"/>
      <c r="C184" s="1950" t="s">
        <v>2110</v>
      </c>
      <c r="D184" s="1073"/>
      <c r="E184" s="1073"/>
      <c r="F184" s="58"/>
      <c r="G184" s="60"/>
      <c r="H184" s="1072"/>
      <c r="I184" s="1086"/>
      <c r="J184" s="3122"/>
      <c r="K184" s="3123"/>
      <c r="L184" s="3122"/>
      <c r="M184" s="3123"/>
      <c r="N184" s="3128"/>
      <c r="O184" s="3129"/>
      <c r="P184" s="3122"/>
      <c r="Q184" s="3123"/>
      <c r="R184" s="3165"/>
      <c r="S184" s="3166"/>
      <c r="T184" s="3166"/>
      <c r="U184" s="1857"/>
    </row>
    <row r="185" spans="1:21" s="234" customFormat="1" ht="30" customHeight="1" x14ac:dyDescent="0.25">
      <c r="A185" s="922"/>
      <c r="B185" s="501"/>
      <c r="C185" s="1950" t="s">
        <v>1206</v>
      </c>
      <c r="D185" s="1073"/>
      <c r="E185" s="1073"/>
      <c r="F185" s="58"/>
      <c r="G185" s="58"/>
      <c r="H185" s="1072"/>
      <c r="I185" s="1086"/>
      <c r="J185" s="3122"/>
      <c r="K185" s="3123"/>
      <c r="L185" s="3122"/>
      <c r="M185" s="3123"/>
      <c r="N185" s="3128"/>
      <c r="O185" s="3129"/>
      <c r="P185" s="3122"/>
      <c r="Q185" s="3123"/>
      <c r="R185" s="3165"/>
      <c r="S185" s="3166"/>
      <c r="T185" s="3166"/>
      <c r="U185" s="1857"/>
    </row>
    <row r="186" spans="1:21" s="234" customFormat="1" ht="30" customHeight="1" x14ac:dyDescent="0.25">
      <c r="A186" s="922"/>
      <c r="B186" s="501"/>
      <c r="C186" s="1951" t="s">
        <v>1555</v>
      </c>
      <c r="D186" s="1071"/>
      <c r="E186" s="1071"/>
      <c r="F186" s="60"/>
      <c r="G186" s="60"/>
      <c r="H186" s="1072"/>
      <c r="I186" s="1086"/>
      <c r="J186" s="3122"/>
      <c r="K186" s="3123"/>
      <c r="L186" s="3122"/>
      <c r="M186" s="3123"/>
      <c r="N186" s="3128"/>
      <c r="O186" s="3129"/>
      <c r="P186" s="3122"/>
      <c r="Q186" s="3123"/>
      <c r="R186" s="3165"/>
      <c r="S186" s="3166"/>
      <c r="T186" s="3166"/>
      <c r="U186" s="1857"/>
    </row>
    <row r="187" spans="1:21" s="234" customFormat="1" ht="30" customHeight="1" x14ac:dyDescent="0.25">
      <c r="A187" s="922"/>
      <c r="B187" s="501"/>
      <c r="C187" s="1952" t="s">
        <v>1550</v>
      </c>
      <c r="D187" s="1073"/>
      <c r="E187" s="1073"/>
      <c r="F187" s="58"/>
      <c r="G187" s="60"/>
      <c r="H187" s="1072"/>
      <c r="I187" s="1086"/>
      <c r="J187" s="3122"/>
      <c r="K187" s="3123"/>
      <c r="L187" s="3122"/>
      <c r="M187" s="3123"/>
      <c r="N187" s="3128"/>
      <c r="O187" s="3129"/>
      <c r="P187" s="3122"/>
      <c r="Q187" s="3123"/>
      <c r="R187" s="3165"/>
      <c r="S187" s="3166"/>
      <c r="T187" s="3166"/>
      <c r="U187" s="1857"/>
    </row>
    <row r="188" spans="1:21" s="234" customFormat="1" ht="30" customHeight="1" x14ac:dyDescent="0.25">
      <c r="A188" s="922"/>
      <c r="B188" s="46"/>
      <c r="C188" s="1953" t="s">
        <v>1851</v>
      </c>
      <c r="D188" s="1083"/>
      <c r="E188" s="1083"/>
      <c r="F188" s="59"/>
      <c r="G188" s="59"/>
      <c r="H188" s="1450"/>
      <c r="I188" s="1087"/>
      <c r="J188" s="3124"/>
      <c r="K188" s="3125"/>
      <c r="L188" s="3124"/>
      <c r="M188" s="3125"/>
      <c r="N188" s="3175"/>
      <c r="O188" s="3176"/>
      <c r="P188" s="3124"/>
      <c r="Q188" s="3125"/>
      <c r="R188" s="3167"/>
      <c r="S188" s="3168"/>
      <c r="T188" s="3168"/>
      <c r="U188" s="1857"/>
    </row>
    <row r="189" spans="1:21" s="1110" customFormat="1" ht="15" customHeight="1" x14ac:dyDescent="0.25">
      <c r="A189" s="1448"/>
      <c r="B189" s="1129"/>
      <c r="C189" s="1129"/>
      <c r="D189" s="1129"/>
      <c r="E189" s="1129"/>
      <c r="F189" s="1129"/>
      <c r="G189" s="1129"/>
      <c r="H189" s="1129"/>
      <c r="I189" s="1129"/>
      <c r="J189" s="1129"/>
      <c r="K189" s="1129"/>
      <c r="L189" s="1129"/>
      <c r="M189" s="1129"/>
      <c r="N189" s="1129"/>
      <c r="O189" s="1129"/>
      <c r="U189" s="2093"/>
    </row>
    <row r="190" spans="1:21" s="322" customFormat="1" ht="45" customHeight="1" x14ac:dyDescent="0.25">
      <c r="A190" s="1470" t="s">
        <v>2204</v>
      </c>
      <c r="B190" s="161"/>
      <c r="U190" s="1272"/>
    </row>
    <row r="191" spans="1:21" s="322" customFormat="1" ht="45" customHeight="1" x14ac:dyDescent="0.25">
      <c r="A191" s="1470" t="s">
        <v>896</v>
      </c>
      <c r="B191" s="161"/>
      <c r="U191" s="1272"/>
    </row>
    <row r="192" spans="1:21" s="322" customFormat="1" ht="45" customHeight="1" x14ac:dyDescent="0.25">
      <c r="A192" s="1470"/>
      <c r="B192" s="3135" t="s">
        <v>1130</v>
      </c>
      <c r="C192" s="3135"/>
      <c r="D192" s="3137" t="s">
        <v>1129</v>
      </c>
      <c r="E192" s="3151" t="s">
        <v>876</v>
      </c>
      <c r="F192" s="3147" t="s">
        <v>877</v>
      </c>
      <c r="G192" s="3147"/>
      <c r="H192" s="3147"/>
      <c r="I192" s="3147" t="s">
        <v>1131</v>
      </c>
      <c r="J192" s="3147"/>
      <c r="K192" s="3147"/>
      <c r="L192" s="3014" t="s">
        <v>1188</v>
      </c>
      <c r="M192" s="3015"/>
      <c r="N192" s="3021"/>
      <c r="O192" s="3149" t="s">
        <v>897</v>
      </c>
      <c r="P192" s="3149" t="s">
        <v>1191</v>
      </c>
      <c r="Q192" s="3149" t="s">
        <v>1192</v>
      </c>
      <c r="R192" s="3149" t="s">
        <v>1193</v>
      </c>
      <c r="S192" s="3149" t="s">
        <v>2476</v>
      </c>
      <c r="T192" s="3149" t="s">
        <v>1195</v>
      </c>
      <c r="U192" s="1272"/>
    </row>
    <row r="193" spans="1:21" s="1242" customFormat="1" ht="60" customHeight="1" x14ac:dyDescent="0.25">
      <c r="A193" s="1329"/>
      <c r="B193" s="3136"/>
      <c r="C193" s="3136"/>
      <c r="D193" s="3138"/>
      <c r="E193" s="3152"/>
      <c r="F193" s="1925" t="s">
        <v>878</v>
      </c>
      <c r="G193" s="1925" t="s">
        <v>879</v>
      </c>
      <c r="H193" s="1925" t="s">
        <v>880</v>
      </c>
      <c r="I193" s="1925" t="s">
        <v>881</v>
      </c>
      <c r="J193" s="1925" t="s">
        <v>882</v>
      </c>
      <c r="K193" s="1925" t="s">
        <v>883</v>
      </c>
      <c r="L193" s="1922" t="s">
        <v>1189</v>
      </c>
      <c r="M193" s="1922" t="s">
        <v>1190</v>
      </c>
      <c r="N193" s="1922" t="s">
        <v>884</v>
      </c>
      <c r="O193" s="3150"/>
      <c r="P193" s="3150"/>
      <c r="Q193" s="3150"/>
      <c r="R193" s="3150"/>
      <c r="S193" s="3150"/>
      <c r="T193" s="3150"/>
      <c r="U193" s="1328"/>
    </row>
    <row r="194" spans="1:21" s="465" customFormat="1" ht="15" customHeight="1" x14ac:dyDescent="0.25">
      <c r="A194" s="1329"/>
      <c r="B194" s="3090" t="s">
        <v>1132</v>
      </c>
      <c r="C194" s="3090"/>
      <c r="D194" s="1997"/>
      <c r="E194" s="1998"/>
      <c r="F194" s="1998"/>
      <c r="G194" s="1998"/>
      <c r="H194" s="1998"/>
      <c r="I194" s="1998"/>
      <c r="J194" s="1998"/>
      <c r="K194" s="1998"/>
      <c r="L194" s="1998"/>
      <c r="M194" s="1998"/>
      <c r="N194" s="1998"/>
      <c r="O194" s="1999"/>
      <c r="P194" s="2000"/>
      <c r="Q194" s="2000"/>
      <c r="R194" s="1998"/>
      <c r="S194" s="1998"/>
      <c r="T194" s="2001"/>
      <c r="U194" s="1804"/>
    </row>
    <row r="195" spans="1:21" s="465" customFormat="1" ht="15" customHeight="1" x14ac:dyDescent="0.25">
      <c r="A195" s="1329"/>
      <c r="B195" s="3134" t="s">
        <v>1133</v>
      </c>
      <c r="C195" s="3134"/>
      <c r="D195" s="459"/>
      <c r="E195" s="458"/>
      <c r="F195" s="458"/>
      <c r="G195" s="458"/>
      <c r="H195" s="458"/>
      <c r="I195" s="458"/>
      <c r="J195" s="458"/>
      <c r="K195" s="458"/>
      <c r="L195" s="458"/>
      <c r="M195" s="458"/>
      <c r="N195" s="458"/>
      <c r="O195" s="499"/>
      <c r="P195" s="885"/>
      <c r="Q195" s="885"/>
      <c r="R195" s="458"/>
      <c r="S195" s="458"/>
      <c r="T195" s="868"/>
      <c r="U195" s="1804"/>
    </row>
    <row r="196" spans="1:21" s="465" customFormat="1" ht="15" customHeight="1" x14ac:dyDescent="0.25">
      <c r="A196" s="1329"/>
      <c r="B196" s="3091" t="s">
        <v>1134</v>
      </c>
      <c r="C196" s="3091"/>
      <c r="D196" s="459"/>
      <c r="E196" s="458"/>
      <c r="F196" s="458"/>
      <c r="G196" s="458"/>
      <c r="H196" s="458"/>
      <c r="I196" s="458"/>
      <c r="J196" s="458"/>
      <c r="K196" s="458"/>
      <c r="L196" s="458"/>
      <c r="M196" s="458"/>
      <c r="N196" s="458"/>
      <c r="O196" s="499"/>
      <c r="P196" s="885"/>
      <c r="Q196" s="885"/>
      <c r="R196" s="458"/>
      <c r="S196" s="458"/>
      <c r="T196" s="868"/>
      <c r="U196" s="1804"/>
    </row>
    <row r="197" spans="1:21" s="479" customFormat="1" ht="15" customHeight="1" x14ac:dyDescent="0.25">
      <c r="A197" s="1329"/>
      <c r="B197" s="3091" t="s">
        <v>1135</v>
      </c>
      <c r="C197" s="3091"/>
      <c r="D197" s="459"/>
      <c r="E197" s="458"/>
      <c r="F197" s="458"/>
      <c r="G197" s="458"/>
      <c r="H197" s="458"/>
      <c r="I197" s="458"/>
      <c r="J197" s="458"/>
      <c r="K197" s="458"/>
      <c r="L197" s="458"/>
      <c r="M197" s="458"/>
      <c r="N197" s="458"/>
      <c r="O197" s="499"/>
      <c r="P197" s="885"/>
      <c r="Q197" s="885"/>
      <c r="R197" s="458"/>
      <c r="S197" s="458"/>
      <c r="T197" s="868"/>
      <c r="U197" s="1328"/>
    </row>
    <row r="198" spans="1:21" s="479" customFormat="1" ht="15" customHeight="1" x14ac:dyDescent="0.25">
      <c r="A198" s="1329"/>
      <c r="B198" s="3091" t="s">
        <v>1136</v>
      </c>
      <c r="C198" s="3091"/>
      <c r="D198" s="459"/>
      <c r="E198" s="458"/>
      <c r="F198" s="458"/>
      <c r="G198" s="458"/>
      <c r="H198" s="458"/>
      <c r="I198" s="458"/>
      <c r="J198" s="458"/>
      <c r="K198" s="458"/>
      <c r="L198" s="458"/>
      <c r="M198" s="458"/>
      <c r="N198" s="458"/>
      <c r="O198" s="499"/>
      <c r="P198" s="885"/>
      <c r="Q198" s="885"/>
      <c r="R198" s="458"/>
      <c r="S198" s="458"/>
      <c r="T198" s="868"/>
      <c r="U198" s="1328"/>
    </row>
    <row r="199" spans="1:21" s="479" customFormat="1" ht="15" customHeight="1" x14ac:dyDescent="0.25">
      <c r="A199" s="1329"/>
      <c r="B199" s="3091" t="s">
        <v>1137</v>
      </c>
      <c r="C199" s="3091"/>
      <c r="D199" s="459"/>
      <c r="E199" s="458"/>
      <c r="F199" s="458"/>
      <c r="G199" s="458"/>
      <c r="H199" s="458"/>
      <c r="I199" s="458"/>
      <c r="J199" s="458"/>
      <c r="K199" s="458"/>
      <c r="L199" s="458"/>
      <c r="M199" s="458"/>
      <c r="N199" s="458"/>
      <c r="O199" s="499"/>
      <c r="P199" s="885"/>
      <c r="Q199" s="885"/>
      <c r="R199" s="458"/>
      <c r="S199" s="458"/>
      <c r="T199" s="868"/>
      <c r="U199" s="1328"/>
    </row>
    <row r="200" spans="1:21" s="479" customFormat="1" ht="15" customHeight="1" x14ac:dyDescent="0.25">
      <c r="A200" s="1329"/>
      <c r="B200" s="3092" t="s">
        <v>1138</v>
      </c>
      <c r="C200" s="3092"/>
      <c r="D200" s="1626"/>
      <c r="E200" s="864"/>
      <c r="F200" s="864"/>
      <c r="G200" s="864"/>
      <c r="H200" s="864"/>
      <c r="I200" s="864"/>
      <c r="J200" s="864"/>
      <c r="K200" s="864"/>
      <c r="L200" s="864"/>
      <c r="M200" s="864"/>
      <c r="N200" s="864"/>
      <c r="O200" s="865"/>
      <c r="P200" s="867"/>
      <c r="Q200" s="867"/>
      <c r="R200" s="864"/>
      <c r="S200" s="864"/>
      <c r="T200" s="337"/>
      <c r="U200" s="1328"/>
    </row>
    <row r="201" spans="1:21" s="479" customFormat="1" ht="15" customHeight="1" x14ac:dyDescent="0.25">
      <c r="A201" s="1329"/>
      <c r="B201" s="3134" t="s">
        <v>1139</v>
      </c>
      <c r="C201" s="3134"/>
      <c r="D201" s="1997"/>
      <c r="E201" s="1998"/>
      <c r="F201" s="1998"/>
      <c r="G201" s="1998"/>
      <c r="H201" s="1998"/>
      <c r="I201" s="1998"/>
      <c r="J201" s="1998"/>
      <c r="K201" s="1998"/>
      <c r="L201" s="1998"/>
      <c r="M201" s="1998"/>
      <c r="N201" s="1998"/>
      <c r="O201" s="1999"/>
      <c r="P201" s="2000"/>
      <c r="Q201" s="2000"/>
      <c r="R201" s="1998"/>
      <c r="S201" s="1998"/>
      <c r="T201" s="2001"/>
      <c r="U201" s="1328"/>
    </row>
    <row r="202" spans="1:21" s="479" customFormat="1" ht="15" customHeight="1" x14ac:dyDescent="0.25">
      <c r="A202" s="1329"/>
      <c r="B202" s="3091" t="s">
        <v>1140</v>
      </c>
      <c r="C202" s="3091"/>
      <c r="D202" s="459"/>
      <c r="E202" s="458"/>
      <c r="F202" s="458"/>
      <c r="G202" s="458"/>
      <c r="H202" s="458"/>
      <c r="I202" s="458"/>
      <c r="J202" s="458"/>
      <c r="K202" s="458"/>
      <c r="L202" s="458"/>
      <c r="M202" s="458"/>
      <c r="N202" s="458"/>
      <c r="O202" s="499"/>
      <c r="P202" s="885"/>
      <c r="Q202" s="885"/>
      <c r="R202" s="458"/>
      <c r="S202" s="458"/>
      <c r="T202" s="868"/>
      <c r="U202" s="1328"/>
    </row>
    <row r="203" spans="1:21" s="479" customFormat="1" ht="15" customHeight="1" x14ac:dyDescent="0.25">
      <c r="A203" s="1329"/>
      <c r="B203" s="3091" t="s">
        <v>1141</v>
      </c>
      <c r="C203" s="3091"/>
      <c r="D203" s="459"/>
      <c r="E203" s="458"/>
      <c r="F203" s="458"/>
      <c r="G203" s="458"/>
      <c r="H203" s="458"/>
      <c r="I203" s="458"/>
      <c r="J203" s="458"/>
      <c r="K203" s="458"/>
      <c r="L203" s="458"/>
      <c r="M203" s="458"/>
      <c r="N203" s="458"/>
      <c r="O203" s="499"/>
      <c r="P203" s="885"/>
      <c r="Q203" s="885"/>
      <c r="R203" s="458"/>
      <c r="S203" s="458"/>
      <c r="T203" s="868"/>
      <c r="U203" s="1328"/>
    </row>
    <row r="204" spans="1:21" s="479" customFormat="1" ht="15" customHeight="1" x14ac:dyDescent="0.25">
      <c r="A204" s="1329"/>
      <c r="B204" s="3091" t="s">
        <v>1142</v>
      </c>
      <c r="C204" s="3091"/>
      <c r="D204" s="459"/>
      <c r="E204" s="458"/>
      <c r="F204" s="458"/>
      <c r="G204" s="458"/>
      <c r="H204" s="458"/>
      <c r="I204" s="458"/>
      <c r="J204" s="458"/>
      <c r="K204" s="458"/>
      <c r="L204" s="458"/>
      <c r="M204" s="458"/>
      <c r="N204" s="458"/>
      <c r="O204" s="499"/>
      <c r="P204" s="885"/>
      <c r="Q204" s="885"/>
      <c r="R204" s="458"/>
      <c r="S204" s="458"/>
      <c r="T204" s="868"/>
      <c r="U204" s="1328"/>
    </row>
    <row r="205" spans="1:21" s="479" customFormat="1" ht="15" customHeight="1" x14ac:dyDescent="0.25">
      <c r="A205" s="1329"/>
      <c r="B205" s="3091" t="s">
        <v>1143</v>
      </c>
      <c r="C205" s="3091"/>
      <c r="D205" s="459"/>
      <c r="E205" s="458"/>
      <c r="F205" s="458"/>
      <c r="G205" s="458"/>
      <c r="H205" s="458"/>
      <c r="I205" s="458"/>
      <c r="J205" s="458"/>
      <c r="K205" s="458"/>
      <c r="L205" s="458"/>
      <c r="M205" s="458"/>
      <c r="N205" s="458"/>
      <c r="O205" s="499"/>
      <c r="P205" s="885"/>
      <c r="Q205" s="885"/>
      <c r="R205" s="458"/>
      <c r="S205" s="458"/>
      <c r="T205" s="868"/>
      <c r="U205" s="1328"/>
    </row>
    <row r="206" spans="1:21" s="479" customFormat="1" ht="15" customHeight="1" x14ac:dyDescent="0.25">
      <c r="A206" s="1329"/>
      <c r="B206" s="3091" t="s">
        <v>1144</v>
      </c>
      <c r="C206" s="3091"/>
      <c r="D206" s="459"/>
      <c r="E206" s="458"/>
      <c r="F206" s="458"/>
      <c r="G206" s="458"/>
      <c r="H206" s="458"/>
      <c r="I206" s="458"/>
      <c r="J206" s="458"/>
      <c r="K206" s="458"/>
      <c r="L206" s="458"/>
      <c r="M206" s="458"/>
      <c r="N206" s="458"/>
      <c r="O206" s="499"/>
      <c r="P206" s="885"/>
      <c r="Q206" s="885"/>
      <c r="R206" s="458"/>
      <c r="S206" s="458"/>
      <c r="T206" s="868"/>
      <c r="U206" s="1328"/>
    </row>
    <row r="207" spans="1:21" s="479" customFormat="1" ht="15" customHeight="1" x14ac:dyDescent="0.25">
      <c r="A207" s="1329"/>
      <c r="B207" s="3146" t="s">
        <v>1145</v>
      </c>
      <c r="C207" s="3146"/>
      <c r="D207" s="1626"/>
      <c r="E207" s="864"/>
      <c r="F207" s="864"/>
      <c r="G207" s="864"/>
      <c r="H207" s="864"/>
      <c r="I207" s="864"/>
      <c r="J207" s="864"/>
      <c r="K207" s="864"/>
      <c r="L207" s="864"/>
      <c r="M207" s="864"/>
      <c r="N207" s="864"/>
      <c r="O207" s="865"/>
      <c r="P207" s="867"/>
      <c r="Q207" s="867"/>
      <c r="R207" s="864"/>
      <c r="S207" s="864"/>
      <c r="T207" s="337"/>
      <c r="U207" s="1328"/>
    </row>
    <row r="208" spans="1:21" s="479" customFormat="1" ht="15" customHeight="1" x14ac:dyDescent="0.25">
      <c r="A208" s="1329"/>
      <c r="B208" s="3090" t="s">
        <v>1146</v>
      </c>
      <c r="C208" s="3090"/>
      <c r="D208" s="1997"/>
      <c r="E208" s="1998"/>
      <c r="F208" s="1998"/>
      <c r="G208" s="1998"/>
      <c r="H208" s="1998"/>
      <c r="I208" s="1998"/>
      <c r="J208" s="1998"/>
      <c r="K208" s="1998"/>
      <c r="L208" s="1998"/>
      <c r="M208" s="1998"/>
      <c r="N208" s="1998"/>
      <c r="O208" s="1999"/>
      <c r="P208" s="2000"/>
      <c r="Q208" s="2000"/>
      <c r="R208" s="1998"/>
      <c r="S208" s="1998"/>
      <c r="T208" s="2001"/>
      <c r="U208" s="1328"/>
    </row>
    <row r="209" spans="1:21" s="479" customFormat="1" ht="15" customHeight="1" x14ac:dyDescent="0.25">
      <c r="A209" s="1329"/>
      <c r="B209" s="3091" t="s">
        <v>1147</v>
      </c>
      <c r="C209" s="3091"/>
      <c r="D209" s="459"/>
      <c r="E209" s="458"/>
      <c r="F209" s="458"/>
      <c r="G209" s="458"/>
      <c r="H209" s="458"/>
      <c r="I209" s="458"/>
      <c r="J209" s="458"/>
      <c r="K209" s="458"/>
      <c r="L209" s="458"/>
      <c r="M209" s="458"/>
      <c r="N209" s="458"/>
      <c r="O209" s="499"/>
      <c r="P209" s="885"/>
      <c r="Q209" s="885"/>
      <c r="R209" s="458"/>
      <c r="S209" s="458"/>
      <c r="T209" s="868"/>
      <c r="U209" s="1328"/>
    </row>
    <row r="210" spans="1:21" s="479" customFormat="1" ht="15" customHeight="1" x14ac:dyDescent="0.25">
      <c r="A210" s="1329"/>
      <c r="B210" s="3091" t="s">
        <v>1148</v>
      </c>
      <c r="C210" s="3091"/>
      <c r="D210" s="459"/>
      <c r="E210" s="458"/>
      <c r="F210" s="458"/>
      <c r="G210" s="458"/>
      <c r="H210" s="458"/>
      <c r="I210" s="458"/>
      <c r="J210" s="458"/>
      <c r="K210" s="458"/>
      <c r="L210" s="458"/>
      <c r="M210" s="458"/>
      <c r="N210" s="458"/>
      <c r="O210" s="499"/>
      <c r="P210" s="885"/>
      <c r="Q210" s="885"/>
      <c r="R210" s="458"/>
      <c r="S210" s="458"/>
      <c r="T210" s="868"/>
      <c r="U210" s="1328"/>
    </row>
    <row r="211" spans="1:21" s="479" customFormat="1" ht="15" customHeight="1" x14ac:dyDescent="0.25">
      <c r="A211" s="1329"/>
      <c r="B211" s="3091" t="s">
        <v>1149</v>
      </c>
      <c r="C211" s="3091"/>
      <c r="D211" s="459"/>
      <c r="E211" s="458"/>
      <c r="F211" s="458"/>
      <c r="G211" s="458"/>
      <c r="H211" s="458"/>
      <c r="I211" s="458"/>
      <c r="J211" s="458"/>
      <c r="K211" s="458"/>
      <c r="L211" s="458"/>
      <c r="M211" s="458"/>
      <c r="N211" s="458"/>
      <c r="O211" s="499"/>
      <c r="P211" s="885"/>
      <c r="Q211" s="885"/>
      <c r="R211" s="458"/>
      <c r="S211" s="458"/>
      <c r="T211" s="868"/>
      <c r="U211" s="1328"/>
    </row>
    <row r="212" spans="1:21" s="479" customFormat="1" ht="15" customHeight="1" x14ac:dyDescent="0.25">
      <c r="A212" s="1329"/>
      <c r="B212" s="3091" t="s">
        <v>1150</v>
      </c>
      <c r="C212" s="3091"/>
      <c r="D212" s="459"/>
      <c r="E212" s="458"/>
      <c r="F212" s="458"/>
      <c r="G212" s="458"/>
      <c r="H212" s="458"/>
      <c r="I212" s="458"/>
      <c r="J212" s="458"/>
      <c r="K212" s="458"/>
      <c r="L212" s="458"/>
      <c r="M212" s="458"/>
      <c r="N212" s="458"/>
      <c r="O212" s="499"/>
      <c r="P212" s="885"/>
      <c r="Q212" s="885"/>
      <c r="R212" s="458"/>
      <c r="S212" s="458"/>
      <c r="T212" s="868"/>
      <c r="U212" s="1328"/>
    </row>
    <row r="213" spans="1:21" s="479" customFormat="1" ht="15" customHeight="1" x14ac:dyDescent="0.25">
      <c r="A213" s="1329"/>
      <c r="B213" s="3091" t="s">
        <v>1151</v>
      </c>
      <c r="C213" s="3091"/>
      <c r="D213" s="459"/>
      <c r="E213" s="458"/>
      <c r="F213" s="458"/>
      <c r="G213" s="458"/>
      <c r="H213" s="458"/>
      <c r="I213" s="458"/>
      <c r="J213" s="458"/>
      <c r="K213" s="458"/>
      <c r="L213" s="458"/>
      <c r="M213" s="458"/>
      <c r="N213" s="458"/>
      <c r="O213" s="499"/>
      <c r="P213" s="885"/>
      <c r="Q213" s="885"/>
      <c r="R213" s="458"/>
      <c r="S213" s="458"/>
      <c r="T213" s="868"/>
      <c r="U213" s="1328"/>
    </row>
    <row r="214" spans="1:21" s="479" customFormat="1" ht="15" customHeight="1" x14ac:dyDescent="0.25">
      <c r="A214" s="1329"/>
      <c r="B214" s="3092" t="s">
        <v>1152</v>
      </c>
      <c r="C214" s="3092"/>
      <c r="D214" s="1626"/>
      <c r="E214" s="864"/>
      <c r="F214" s="864"/>
      <c r="G214" s="864"/>
      <c r="H214" s="864"/>
      <c r="I214" s="864"/>
      <c r="J214" s="864"/>
      <c r="K214" s="864"/>
      <c r="L214" s="864"/>
      <c r="M214" s="864"/>
      <c r="N214" s="864"/>
      <c r="O214" s="865"/>
      <c r="P214" s="867"/>
      <c r="Q214" s="867"/>
      <c r="R214" s="864"/>
      <c r="S214" s="864"/>
      <c r="T214" s="337"/>
      <c r="U214" s="1328"/>
    </row>
    <row r="215" spans="1:21" s="479" customFormat="1" ht="15" customHeight="1" x14ac:dyDescent="0.25">
      <c r="A215" s="1329"/>
      <c r="B215" s="3134" t="s">
        <v>1153</v>
      </c>
      <c r="C215" s="3134"/>
      <c r="D215" s="1997"/>
      <c r="E215" s="1998"/>
      <c r="F215" s="1998"/>
      <c r="G215" s="1998"/>
      <c r="H215" s="1998"/>
      <c r="I215" s="1998"/>
      <c r="J215" s="1998"/>
      <c r="K215" s="1998"/>
      <c r="L215" s="1998"/>
      <c r="M215" s="1998"/>
      <c r="N215" s="1998"/>
      <c r="O215" s="1999"/>
      <c r="P215" s="2000"/>
      <c r="Q215" s="2000"/>
      <c r="R215" s="1998"/>
      <c r="S215" s="1998"/>
      <c r="T215" s="2001"/>
      <c r="U215" s="1328"/>
    </row>
    <row r="216" spans="1:21" s="479" customFormat="1" ht="15" customHeight="1" x14ac:dyDescent="0.25">
      <c r="A216" s="1329"/>
      <c r="B216" s="3091" t="s">
        <v>1154</v>
      </c>
      <c r="C216" s="3091"/>
      <c r="D216" s="459"/>
      <c r="E216" s="458"/>
      <c r="F216" s="458"/>
      <c r="G216" s="458"/>
      <c r="H216" s="458"/>
      <c r="I216" s="458"/>
      <c r="J216" s="458"/>
      <c r="K216" s="458"/>
      <c r="L216" s="458"/>
      <c r="M216" s="458"/>
      <c r="N216" s="458"/>
      <c r="O216" s="499"/>
      <c r="P216" s="885"/>
      <c r="Q216" s="885"/>
      <c r="R216" s="458"/>
      <c r="S216" s="458"/>
      <c r="T216" s="868"/>
      <c r="U216" s="1328"/>
    </row>
    <row r="217" spans="1:21" s="479" customFormat="1" ht="15" customHeight="1" x14ac:dyDescent="0.25">
      <c r="A217" s="1329"/>
      <c r="B217" s="3091" t="s">
        <v>1155</v>
      </c>
      <c r="C217" s="3091"/>
      <c r="D217" s="459"/>
      <c r="E217" s="458"/>
      <c r="F217" s="458"/>
      <c r="G217" s="458"/>
      <c r="H217" s="458"/>
      <c r="I217" s="458"/>
      <c r="J217" s="458"/>
      <c r="K217" s="458"/>
      <c r="L217" s="458"/>
      <c r="M217" s="458"/>
      <c r="N217" s="458"/>
      <c r="O217" s="499"/>
      <c r="P217" s="885"/>
      <c r="Q217" s="885"/>
      <c r="R217" s="458"/>
      <c r="S217" s="458"/>
      <c r="T217" s="868"/>
      <c r="U217" s="1328"/>
    </row>
    <row r="218" spans="1:21" s="479" customFormat="1" ht="15" customHeight="1" x14ac:dyDescent="0.25">
      <c r="A218" s="1329"/>
      <c r="B218" s="3091" t="s">
        <v>1156</v>
      </c>
      <c r="C218" s="3091"/>
      <c r="D218" s="459"/>
      <c r="E218" s="458"/>
      <c r="F218" s="458"/>
      <c r="G218" s="458"/>
      <c r="H218" s="458"/>
      <c r="I218" s="458"/>
      <c r="J218" s="458"/>
      <c r="K218" s="458"/>
      <c r="L218" s="458"/>
      <c r="M218" s="458"/>
      <c r="N218" s="458"/>
      <c r="O218" s="499"/>
      <c r="P218" s="885"/>
      <c r="Q218" s="885"/>
      <c r="R218" s="458"/>
      <c r="S218" s="458"/>
      <c r="T218" s="868"/>
      <c r="U218" s="1328"/>
    </row>
    <row r="219" spans="1:21" s="479" customFormat="1" ht="15" customHeight="1" x14ac:dyDescent="0.25">
      <c r="A219" s="1329"/>
      <c r="B219" s="3091" t="s">
        <v>1157</v>
      </c>
      <c r="C219" s="3091"/>
      <c r="D219" s="459"/>
      <c r="E219" s="458"/>
      <c r="F219" s="458"/>
      <c r="G219" s="458"/>
      <c r="H219" s="458"/>
      <c r="I219" s="458"/>
      <c r="J219" s="458"/>
      <c r="K219" s="458"/>
      <c r="L219" s="458"/>
      <c r="M219" s="458"/>
      <c r="N219" s="458"/>
      <c r="O219" s="499"/>
      <c r="P219" s="885"/>
      <c r="Q219" s="885"/>
      <c r="R219" s="458"/>
      <c r="S219" s="458"/>
      <c r="T219" s="868"/>
      <c r="U219" s="1328"/>
    </row>
    <row r="220" spans="1:21" s="479" customFormat="1" ht="15" customHeight="1" x14ac:dyDescent="0.25">
      <c r="A220" s="1329"/>
      <c r="B220" s="3091" t="s">
        <v>1158</v>
      </c>
      <c r="C220" s="3091"/>
      <c r="D220" s="459"/>
      <c r="E220" s="458"/>
      <c r="F220" s="458"/>
      <c r="G220" s="458"/>
      <c r="H220" s="458"/>
      <c r="I220" s="458"/>
      <c r="J220" s="458"/>
      <c r="K220" s="458"/>
      <c r="L220" s="458"/>
      <c r="M220" s="458"/>
      <c r="N220" s="458"/>
      <c r="O220" s="499"/>
      <c r="P220" s="885"/>
      <c r="Q220" s="885"/>
      <c r="R220" s="458"/>
      <c r="S220" s="458"/>
      <c r="T220" s="868"/>
      <c r="U220" s="1328"/>
    </row>
    <row r="221" spans="1:21" s="479" customFormat="1" ht="15" customHeight="1" x14ac:dyDescent="0.25">
      <c r="A221" s="1329"/>
      <c r="B221" s="3146" t="s">
        <v>1159</v>
      </c>
      <c r="C221" s="3146"/>
      <c r="D221" s="1626"/>
      <c r="E221" s="864"/>
      <c r="F221" s="864"/>
      <c r="G221" s="864"/>
      <c r="H221" s="864"/>
      <c r="I221" s="864"/>
      <c r="J221" s="864"/>
      <c r="K221" s="864"/>
      <c r="L221" s="864"/>
      <c r="M221" s="864"/>
      <c r="N221" s="864"/>
      <c r="O221" s="865"/>
      <c r="P221" s="867"/>
      <c r="Q221" s="867"/>
      <c r="R221" s="864"/>
      <c r="S221" s="864"/>
      <c r="T221" s="337"/>
      <c r="U221" s="1328"/>
    </row>
    <row r="222" spans="1:21" s="479" customFormat="1" ht="15" customHeight="1" x14ac:dyDescent="0.25">
      <c r="A222" s="1329"/>
      <c r="B222" s="3090" t="s">
        <v>1160</v>
      </c>
      <c r="C222" s="3090"/>
      <c r="D222" s="1997"/>
      <c r="E222" s="1998"/>
      <c r="F222" s="1998"/>
      <c r="G222" s="1998"/>
      <c r="H222" s="1998"/>
      <c r="I222" s="1998"/>
      <c r="J222" s="1998"/>
      <c r="K222" s="1998"/>
      <c r="L222" s="1998"/>
      <c r="M222" s="1998"/>
      <c r="N222" s="1998"/>
      <c r="O222" s="1999"/>
      <c r="P222" s="2000"/>
      <c r="Q222" s="2000"/>
      <c r="R222" s="1998"/>
      <c r="S222" s="1998"/>
      <c r="T222" s="2001"/>
      <c r="U222" s="1328"/>
    </row>
    <row r="223" spans="1:21" s="479" customFormat="1" ht="15" customHeight="1" x14ac:dyDescent="0.25">
      <c r="A223" s="1329"/>
      <c r="B223" s="3091" t="s">
        <v>1161</v>
      </c>
      <c r="C223" s="3091"/>
      <c r="D223" s="459"/>
      <c r="E223" s="458"/>
      <c r="F223" s="458"/>
      <c r="G223" s="458"/>
      <c r="H223" s="458"/>
      <c r="I223" s="458"/>
      <c r="J223" s="458"/>
      <c r="K223" s="458"/>
      <c r="L223" s="458"/>
      <c r="M223" s="458"/>
      <c r="N223" s="458"/>
      <c r="O223" s="499"/>
      <c r="P223" s="885"/>
      <c r="Q223" s="885"/>
      <c r="R223" s="458"/>
      <c r="S223" s="458"/>
      <c r="T223" s="868"/>
      <c r="U223" s="1328"/>
    </row>
    <row r="224" spans="1:21" s="479" customFormat="1" ht="15" customHeight="1" x14ac:dyDescent="0.25">
      <c r="A224" s="1329"/>
      <c r="B224" s="3091" t="s">
        <v>1162</v>
      </c>
      <c r="C224" s="3091"/>
      <c r="D224" s="459"/>
      <c r="E224" s="458"/>
      <c r="F224" s="458"/>
      <c r="G224" s="458"/>
      <c r="H224" s="458"/>
      <c r="I224" s="458"/>
      <c r="J224" s="458"/>
      <c r="K224" s="458"/>
      <c r="L224" s="458"/>
      <c r="M224" s="458"/>
      <c r="N224" s="458"/>
      <c r="O224" s="499"/>
      <c r="P224" s="885"/>
      <c r="Q224" s="885"/>
      <c r="R224" s="458"/>
      <c r="S224" s="458"/>
      <c r="T224" s="868"/>
      <c r="U224" s="1328"/>
    </row>
    <row r="225" spans="1:21" s="479" customFormat="1" ht="15" customHeight="1" x14ac:dyDescent="0.25">
      <c r="A225" s="1329"/>
      <c r="B225" s="3091" t="s">
        <v>1163</v>
      </c>
      <c r="C225" s="3091"/>
      <c r="D225" s="459"/>
      <c r="E225" s="458"/>
      <c r="F225" s="458"/>
      <c r="G225" s="458"/>
      <c r="H225" s="458"/>
      <c r="I225" s="458"/>
      <c r="J225" s="458"/>
      <c r="K225" s="458"/>
      <c r="L225" s="458"/>
      <c r="M225" s="458"/>
      <c r="N225" s="458"/>
      <c r="O225" s="499"/>
      <c r="P225" s="885"/>
      <c r="Q225" s="885"/>
      <c r="R225" s="458"/>
      <c r="S225" s="458"/>
      <c r="T225" s="868"/>
      <c r="U225" s="1328"/>
    </row>
    <row r="226" spans="1:21" s="479" customFormat="1" ht="15" customHeight="1" x14ac:dyDescent="0.25">
      <c r="A226" s="1329"/>
      <c r="B226" s="3091" t="s">
        <v>1164</v>
      </c>
      <c r="C226" s="3091"/>
      <c r="D226" s="459"/>
      <c r="E226" s="458"/>
      <c r="F226" s="458"/>
      <c r="G226" s="458"/>
      <c r="H226" s="458"/>
      <c r="I226" s="458"/>
      <c r="J226" s="458"/>
      <c r="K226" s="458"/>
      <c r="L226" s="458"/>
      <c r="M226" s="458"/>
      <c r="N226" s="458"/>
      <c r="O226" s="499"/>
      <c r="P226" s="885"/>
      <c r="Q226" s="885"/>
      <c r="R226" s="458"/>
      <c r="S226" s="458"/>
      <c r="T226" s="868"/>
      <c r="U226" s="1328"/>
    </row>
    <row r="227" spans="1:21" s="479" customFormat="1" ht="15" customHeight="1" x14ac:dyDescent="0.25">
      <c r="A227" s="1329"/>
      <c r="B227" s="3091" t="s">
        <v>1165</v>
      </c>
      <c r="C227" s="3091"/>
      <c r="D227" s="459"/>
      <c r="E227" s="458"/>
      <c r="F227" s="458"/>
      <c r="G227" s="458"/>
      <c r="H227" s="458"/>
      <c r="I227" s="458"/>
      <c r="J227" s="458"/>
      <c r="K227" s="458"/>
      <c r="L227" s="458"/>
      <c r="M227" s="458"/>
      <c r="N227" s="458"/>
      <c r="O227" s="499"/>
      <c r="P227" s="885"/>
      <c r="Q227" s="885"/>
      <c r="R227" s="458"/>
      <c r="S227" s="458"/>
      <c r="T227" s="868"/>
      <c r="U227" s="1328"/>
    </row>
    <row r="228" spans="1:21" s="479" customFormat="1" ht="15" customHeight="1" x14ac:dyDescent="0.25">
      <c r="A228" s="1329"/>
      <c r="B228" s="3092" t="s">
        <v>1166</v>
      </c>
      <c r="C228" s="3092"/>
      <c r="D228" s="1626"/>
      <c r="E228" s="864"/>
      <c r="F228" s="864"/>
      <c r="G228" s="864"/>
      <c r="H228" s="864"/>
      <c r="I228" s="864"/>
      <c r="J228" s="864"/>
      <c r="K228" s="864"/>
      <c r="L228" s="864"/>
      <c r="M228" s="864"/>
      <c r="N228" s="864"/>
      <c r="O228" s="865"/>
      <c r="P228" s="867"/>
      <c r="Q228" s="867"/>
      <c r="R228" s="864"/>
      <c r="S228" s="864"/>
      <c r="T228" s="337"/>
      <c r="U228" s="1328"/>
    </row>
    <row r="229" spans="1:21" s="479" customFormat="1" ht="15" customHeight="1" x14ac:dyDescent="0.25">
      <c r="A229" s="1329"/>
      <c r="B229" s="3090" t="s">
        <v>1167</v>
      </c>
      <c r="C229" s="3090"/>
      <c r="D229" s="1997"/>
      <c r="E229" s="1998"/>
      <c r="F229" s="1998"/>
      <c r="G229" s="1998"/>
      <c r="H229" s="1998"/>
      <c r="I229" s="1998"/>
      <c r="J229" s="1998"/>
      <c r="K229" s="1998"/>
      <c r="L229" s="1998"/>
      <c r="M229" s="1998"/>
      <c r="N229" s="1998"/>
      <c r="O229" s="1999"/>
      <c r="P229" s="2000"/>
      <c r="Q229" s="2000"/>
      <c r="R229" s="1998"/>
      <c r="S229" s="1998"/>
      <c r="T229" s="2001"/>
      <c r="U229" s="1328"/>
    </row>
    <row r="230" spans="1:21" s="479" customFormat="1" ht="15" customHeight="1" x14ac:dyDescent="0.25">
      <c r="A230" s="1329"/>
      <c r="B230" s="3091" t="s">
        <v>1168</v>
      </c>
      <c r="C230" s="3091"/>
      <c r="D230" s="459"/>
      <c r="E230" s="458"/>
      <c r="F230" s="458"/>
      <c r="G230" s="458"/>
      <c r="H230" s="458"/>
      <c r="I230" s="458"/>
      <c r="J230" s="458"/>
      <c r="K230" s="458"/>
      <c r="L230" s="458"/>
      <c r="M230" s="458"/>
      <c r="N230" s="458"/>
      <c r="O230" s="499"/>
      <c r="P230" s="885"/>
      <c r="Q230" s="885"/>
      <c r="R230" s="458"/>
      <c r="S230" s="458"/>
      <c r="T230" s="868"/>
      <c r="U230" s="1328"/>
    </row>
    <row r="231" spans="1:21" s="479" customFormat="1" ht="15" customHeight="1" x14ac:dyDescent="0.25">
      <c r="A231" s="1329"/>
      <c r="B231" s="3091" t="s">
        <v>1169</v>
      </c>
      <c r="C231" s="3091"/>
      <c r="D231" s="459"/>
      <c r="E231" s="458"/>
      <c r="F231" s="458"/>
      <c r="G231" s="458"/>
      <c r="H231" s="458"/>
      <c r="I231" s="458"/>
      <c r="J231" s="458"/>
      <c r="K231" s="458"/>
      <c r="L231" s="458"/>
      <c r="M231" s="458"/>
      <c r="N231" s="458"/>
      <c r="O231" s="499"/>
      <c r="P231" s="885"/>
      <c r="Q231" s="885"/>
      <c r="R231" s="458"/>
      <c r="S231" s="458"/>
      <c r="T231" s="868"/>
      <c r="U231" s="1328"/>
    </row>
    <row r="232" spans="1:21" s="479" customFormat="1" ht="15" customHeight="1" x14ac:dyDescent="0.25">
      <c r="A232" s="1329"/>
      <c r="B232" s="3091" t="s">
        <v>1170</v>
      </c>
      <c r="C232" s="3091"/>
      <c r="D232" s="459"/>
      <c r="E232" s="458"/>
      <c r="F232" s="458"/>
      <c r="G232" s="458"/>
      <c r="H232" s="458"/>
      <c r="I232" s="458"/>
      <c r="J232" s="458"/>
      <c r="K232" s="458"/>
      <c r="L232" s="458"/>
      <c r="M232" s="458"/>
      <c r="N232" s="458"/>
      <c r="O232" s="499"/>
      <c r="P232" s="885"/>
      <c r="Q232" s="885"/>
      <c r="R232" s="458"/>
      <c r="S232" s="458"/>
      <c r="T232" s="868"/>
      <c r="U232" s="1328"/>
    </row>
    <row r="233" spans="1:21" s="479" customFormat="1" ht="15" customHeight="1" x14ac:dyDescent="0.25">
      <c r="A233" s="1329"/>
      <c r="B233" s="3091" t="s">
        <v>1171</v>
      </c>
      <c r="C233" s="3091"/>
      <c r="D233" s="459"/>
      <c r="E233" s="458"/>
      <c r="F233" s="458"/>
      <c r="G233" s="458"/>
      <c r="H233" s="458"/>
      <c r="I233" s="458"/>
      <c r="J233" s="458"/>
      <c r="K233" s="458"/>
      <c r="L233" s="458"/>
      <c r="M233" s="458"/>
      <c r="N233" s="458"/>
      <c r="O233" s="499"/>
      <c r="P233" s="885"/>
      <c r="Q233" s="885"/>
      <c r="R233" s="458"/>
      <c r="S233" s="458"/>
      <c r="T233" s="868"/>
      <c r="U233" s="1328"/>
    </row>
    <row r="234" spans="1:21" s="479" customFormat="1" ht="15" customHeight="1" x14ac:dyDescent="0.25">
      <c r="A234" s="1329"/>
      <c r="B234" s="3091" t="s">
        <v>1172</v>
      </c>
      <c r="C234" s="3091"/>
      <c r="D234" s="459"/>
      <c r="E234" s="458"/>
      <c r="F234" s="458"/>
      <c r="G234" s="458"/>
      <c r="H234" s="458"/>
      <c r="I234" s="458"/>
      <c r="J234" s="458"/>
      <c r="K234" s="458"/>
      <c r="L234" s="458"/>
      <c r="M234" s="458"/>
      <c r="N234" s="458"/>
      <c r="O234" s="499"/>
      <c r="P234" s="885"/>
      <c r="Q234" s="885"/>
      <c r="R234" s="458"/>
      <c r="S234" s="458"/>
      <c r="T234" s="868"/>
      <c r="U234" s="1328"/>
    </row>
    <row r="235" spans="1:21" s="479" customFormat="1" ht="15" customHeight="1" x14ac:dyDescent="0.25">
      <c r="A235" s="1329"/>
      <c r="B235" s="3092" t="s">
        <v>1173</v>
      </c>
      <c r="C235" s="3092"/>
      <c r="D235" s="1626"/>
      <c r="E235" s="864"/>
      <c r="F235" s="864"/>
      <c r="G235" s="864"/>
      <c r="H235" s="864"/>
      <c r="I235" s="864"/>
      <c r="J235" s="864"/>
      <c r="K235" s="864"/>
      <c r="L235" s="864"/>
      <c r="M235" s="864"/>
      <c r="N235" s="864"/>
      <c r="O235" s="865"/>
      <c r="P235" s="867"/>
      <c r="Q235" s="867"/>
      <c r="R235" s="864"/>
      <c r="S235" s="864"/>
      <c r="T235" s="337"/>
      <c r="U235" s="1328"/>
    </row>
    <row r="236" spans="1:21" s="479" customFormat="1" ht="15" customHeight="1" x14ac:dyDescent="0.25">
      <c r="A236" s="1329"/>
      <c r="B236" s="3134" t="s">
        <v>1174</v>
      </c>
      <c r="C236" s="3134"/>
      <c r="D236" s="1997"/>
      <c r="E236" s="1998"/>
      <c r="F236" s="1998"/>
      <c r="G236" s="1998"/>
      <c r="H236" s="1998"/>
      <c r="I236" s="1998"/>
      <c r="J236" s="1998"/>
      <c r="K236" s="1998"/>
      <c r="L236" s="1998"/>
      <c r="M236" s="1998"/>
      <c r="N236" s="1998"/>
      <c r="O236" s="1999"/>
      <c r="P236" s="2000"/>
      <c r="Q236" s="2000"/>
      <c r="R236" s="1998"/>
      <c r="S236" s="1998"/>
      <c r="T236" s="2001"/>
      <c r="U236" s="1328"/>
    </row>
    <row r="237" spans="1:21" s="479" customFormat="1" ht="15" customHeight="1" x14ac:dyDescent="0.25">
      <c r="A237" s="1329"/>
      <c r="B237" s="3091" t="s">
        <v>1175</v>
      </c>
      <c r="C237" s="3091"/>
      <c r="D237" s="459"/>
      <c r="E237" s="458"/>
      <c r="F237" s="458"/>
      <c r="G237" s="458"/>
      <c r="H237" s="458"/>
      <c r="I237" s="458"/>
      <c r="J237" s="458"/>
      <c r="K237" s="458"/>
      <c r="L237" s="458"/>
      <c r="M237" s="458"/>
      <c r="N237" s="458"/>
      <c r="O237" s="499"/>
      <c r="P237" s="885"/>
      <c r="Q237" s="885"/>
      <c r="R237" s="458"/>
      <c r="S237" s="458"/>
      <c r="T237" s="868"/>
      <c r="U237" s="1328"/>
    </row>
    <row r="238" spans="1:21" s="479" customFormat="1" ht="15" customHeight="1" x14ac:dyDescent="0.25">
      <c r="A238" s="1329"/>
      <c r="B238" s="3091" t="s">
        <v>1176</v>
      </c>
      <c r="C238" s="3091"/>
      <c r="D238" s="459"/>
      <c r="E238" s="458"/>
      <c r="F238" s="458"/>
      <c r="G238" s="458"/>
      <c r="H238" s="458"/>
      <c r="I238" s="458"/>
      <c r="J238" s="458"/>
      <c r="K238" s="458"/>
      <c r="L238" s="458"/>
      <c r="M238" s="458"/>
      <c r="N238" s="458"/>
      <c r="O238" s="499"/>
      <c r="P238" s="885"/>
      <c r="Q238" s="885"/>
      <c r="R238" s="458"/>
      <c r="S238" s="458"/>
      <c r="T238" s="868"/>
      <c r="U238" s="1328"/>
    </row>
    <row r="239" spans="1:21" s="479" customFormat="1" ht="15" customHeight="1" x14ac:dyDescent="0.25">
      <c r="A239" s="1329"/>
      <c r="B239" s="3091" t="s">
        <v>1177</v>
      </c>
      <c r="C239" s="3091"/>
      <c r="D239" s="459"/>
      <c r="E239" s="458"/>
      <c r="F239" s="458"/>
      <c r="G239" s="458"/>
      <c r="H239" s="458"/>
      <c r="I239" s="458"/>
      <c r="J239" s="458"/>
      <c r="K239" s="458"/>
      <c r="L239" s="458"/>
      <c r="M239" s="458"/>
      <c r="N239" s="458"/>
      <c r="O239" s="499"/>
      <c r="P239" s="885"/>
      <c r="Q239" s="885"/>
      <c r="R239" s="458"/>
      <c r="S239" s="458"/>
      <c r="T239" s="868"/>
      <c r="U239" s="1328"/>
    </row>
    <row r="240" spans="1:21" s="479" customFormat="1" ht="15" customHeight="1" x14ac:dyDescent="0.25">
      <c r="A240" s="1329"/>
      <c r="B240" s="3091" t="s">
        <v>1178</v>
      </c>
      <c r="C240" s="3091"/>
      <c r="D240" s="459"/>
      <c r="E240" s="458"/>
      <c r="F240" s="458"/>
      <c r="G240" s="458"/>
      <c r="H240" s="458"/>
      <c r="I240" s="458"/>
      <c r="J240" s="458"/>
      <c r="K240" s="458"/>
      <c r="L240" s="458"/>
      <c r="M240" s="458"/>
      <c r="N240" s="458"/>
      <c r="O240" s="499"/>
      <c r="P240" s="885"/>
      <c r="Q240" s="885"/>
      <c r="R240" s="458"/>
      <c r="S240" s="458"/>
      <c r="T240" s="868"/>
      <c r="U240" s="1328"/>
    </row>
    <row r="241" spans="1:21" s="479" customFormat="1" ht="15" customHeight="1" x14ac:dyDescent="0.25">
      <c r="A241" s="1329"/>
      <c r="B241" s="3091" t="s">
        <v>1179</v>
      </c>
      <c r="C241" s="3091"/>
      <c r="D241" s="459"/>
      <c r="E241" s="458"/>
      <c r="F241" s="458"/>
      <c r="G241" s="458"/>
      <c r="H241" s="458"/>
      <c r="I241" s="458"/>
      <c r="J241" s="458"/>
      <c r="K241" s="458"/>
      <c r="L241" s="458"/>
      <c r="M241" s="458"/>
      <c r="N241" s="458"/>
      <c r="O241" s="499"/>
      <c r="P241" s="885"/>
      <c r="Q241" s="885"/>
      <c r="R241" s="458"/>
      <c r="S241" s="458"/>
      <c r="T241" s="868"/>
      <c r="U241" s="1328"/>
    </row>
    <row r="242" spans="1:21" s="479" customFormat="1" ht="15" customHeight="1" x14ac:dyDescent="0.25">
      <c r="A242" s="1329"/>
      <c r="B242" s="3146" t="s">
        <v>1180</v>
      </c>
      <c r="C242" s="3146"/>
      <c r="D242" s="1626"/>
      <c r="E242" s="864"/>
      <c r="F242" s="864"/>
      <c r="G242" s="864"/>
      <c r="H242" s="864"/>
      <c r="I242" s="864"/>
      <c r="J242" s="864"/>
      <c r="K242" s="864"/>
      <c r="L242" s="864"/>
      <c r="M242" s="864"/>
      <c r="N242" s="864"/>
      <c r="O242" s="865"/>
      <c r="P242" s="867"/>
      <c r="Q242" s="867"/>
      <c r="R242" s="864"/>
      <c r="S242" s="864"/>
      <c r="T242" s="337"/>
      <c r="U242" s="1328"/>
    </row>
    <row r="243" spans="1:21" s="479" customFormat="1" ht="15" customHeight="1" x14ac:dyDescent="0.25">
      <c r="A243" s="1329"/>
      <c r="B243" s="3090" t="s">
        <v>1181</v>
      </c>
      <c r="C243" s="3090"/>
      <c r="D243" s="1997"/>
      <c r="E243" s="1998"/>
      <c r="F243" s="1998"/>
      <c r="G243" s="1998"/>
      <c r="H243" s="1998"/>
      <c r="I243" s="1998"/>
      <c r="J243" s="1998"/>
      <c r="K243" s="1998"/>
      <c r="L243" s="1998"/>
      <c r="M243" s="1998"/>
      <c r="N243" s="1998"/>
      <c r="O243" s="1999"/>
      <c r="P243" s="2000"/>
      <c r="Q243" s="2000"/>
      <c r="R243" s="1998"/>
      <c r="S243" s="1998"/>
      <c r="T243" s="2001"/>
      <c r="U243" s="1328"/>
    </row>
    <row r="244" spans="1:21" s="479" customFormat="1" ht="15" customHeight="1" x14ac:dyDescent="0.25">
      <c r="A244" s="1329"/>
      <c r="B244" s="3091" t="s">
        <v>1182</v>
      </c>
      <c r="C244" s="3091"/>
      <c r="D244" s="459"/>
      <c r="E244" s="458"/>
      <c r="F244" s="458"/>
      <c r="G244" s="458"/>
      <c r="H244" s="458"/>
      <c r="I244" s="458"/>
      <c r="J244" s="458"/>
      <c r="K244" s="458"/>
      <c r="L244" s="458"/>
      <c r="M244" s="458"/>
      <c r="N244" s="458"/>
      <c r="O244" s="499"/>
      <c r="P244" s="885"/>
      <c r="Q244" s="885"/>
      <c r="R244" s="458"/>
      <c r="S244" s="458"/>
      <c r="T244" s="868"/>
      <c r="U244" s="1328"/>
    </row>
    <row r="245" spans="1:21" s="479" customFormat="1" ht="15" customHeight="1" x14ac:dyDescent="0.25">
      <c r="A245" s="1329"/>
      <c r="B245" s="3091" t="s">
        <v>1183</v>
      </c>
      <c r="C245" s="3091"/>
      <c r="D245" s="459"/>
      <c r="E245" s="458"/>
      <c r="F245" s="458"/>
      <c r="G245" s="458"/>
      <c r="H245" s="458"/>
      <c r="I245" s="458"/>
      <c r="J245" s="458"/>
      <c r="K245" s="458"/>
      <c r="L245" s="458"/>
      <c r="M245" s="458"/>
      <c r="N245" s="458"/>
      <c r="O245" s="499"/>
      <c r="P245" s="885"/>
      <c r="Q245" s="885"/>
      <c r="R245" s="458"/>
      <c r="S245" s="458"/>
      <c r="T245" s="868"/>
      <c r="U245" s="1328"/>
    </row>
    <row r="246" spans="1:21" s="479" customFormat="1" ht="15" customHeight="1" x14ac:dyDescent="0.25">
      <c r="A246" s="1329"/>
      <c r="B246" s="3091" t="s">
        <v>1184</v>
      </c>
      <c r="C246" s="3091"/>
      <c r="D246" s="459"/>
      <c r="E246" s="458"/>
      <c r="F246" s="458"/>
      <c r="G246" s="458"/>
      <c r="H246" s="458"/>
      <c r="I246" s="458"/>
      <c r="J246" s="458"/>
      <c r="K246" s="458"/>
      <c r="L246" s="458"/>
      <c r="M246" s="458"/>
      <c r="N246" s="458"/>
      <c r="O246" s="499"/>
      <c r="P246" s="885"/>
      <c r="Q246" s="885"/>
      <c r="R246" s="458"/>
      <c r="S246" s="458"/>
      <c r="T246" s="868"/>
      <c r="U246" s="1328"/>
    </row>
    <row r="247" spans="1:21" s="479" customFormat="1" ht="15" customHeight="1" x14ac:dyDescent="0.25">
      <c r="A247" s="1329"/>
      <c r="B247" s="3091" t="s">
        <v>1185</v>
      </c>
      <c r="C247" s="3091"/>
      <c r="D247" s="459"/>
      <c r="E247" s="458"/>
      <c r="F247" s="458"/>
      <c r="G247" s="458"/>
      <c r="H247" s="458"/>
      <c r="I247" s="458"/>
      <c r="J247" s="458"/>
      <c r="K247" s="458"/>
      <c r="L247" s="458"/>
      <c r="M247" s="458"/>
      <c r="N247" s="458"/>
      <c r="O247" s="499"/>
      <c r="P247" s="885"/>
      <c r="Q247" s="885"/>
      <c r="R247" s="458"/>
      <c r="S247" s="458"/>
      <c r="T247" s="868"/>
      <c r="U247" s="1328"/>
    </row>
    <row r="248" spans="1:21" s="479" customFormat="1" ht="15" customHeight="1" x14ac:dyDescent="0.25">
      <c r="A248" s="1329"/>
      <c r="B248" s="3091" t="s">
        <v>1186</v>
      </c>
      <c r="C248" s="3091"/>
      <c r="D248" s="459"/>
      <c r="E248" s="458"/>
      <c r="F248" s="458"/>
      <c r="G248" s="458"/>
      <c r="H248" s="458"/>
      <c r="I248" s="458"/>
      <c r="J248" s="458"/>
      <c r="K248" s="458"/>
      <c r="L248" s="458"/>
      <c r="M248" s="458"/>
      <c r="N248" s="458"/>
      <c r="O248" s="499"/>
      <c r="P248" s="885"/>
      <c r="Q248" s="885"/>
      <c r="R248" s="458"/>
      <c r="S248" s="458"/>
      <c r="T248" s="868"/>
      <c r="U248" s="1328"/>
    </row>
    <row r="249" spans="1:21" s="479" customFormat="1" ht="15" customHeight="1" x14ac:dyDescent="0.25">
      <c r="A249" s="1329"/>
      <c r="B249" s="3092" t="s">
        <v>1187</v>
      </c>
      <c r="C249" s="3092"/>
      <c r="D249" s="1626"/>
      <c r="E249" s="864"/>
      <c r="F249" s="864"/>
      <c r="G249" s="864"/>
      <c r="H249" s="864"/>
      <c r="I249" s="864"/>
      <c r="J249" s="864"/>
      <c r="K249" s="864"/>
      <c r="L249" s="864"/>
      <c r="M249" s="864"/>
      <c r="N249" s="864"/>
      <c r="O249" s="865"/>
      <c r="P249" s="867"/>
      <c r="Q249" s="867"/>
      <c r="R249" s="864"/>
      <c r="S249" s="864"/>
      <c r="T249" s="337"/>
      <c r="U249" s="1328"/>
    </row>
    <row r="250" spans="1:21" s="479" customFormat="1" ht="15" customHeight="1" x14ac:dyDescent="0.25">
      <c r="A250" s="1329"/>
      <c r="B250" s="3143" t="s">
        <v>900</v>
      </c>
      <c r="C250" s="3143"/>
      <c r="D250" s="2960"/>
      <c r="E250" s="2960"/>
      <c r="F250" s="2960"/>
      <c r="G250" s="2960"/>
      <c r="H250" s="2960"/>
      <c r="I250" s="2960"/>
      <c r="J250" s="2961"/>
      <c r="K250" s="2961"/>
      <c r="L250" s="2961"/>
      <c r="M250" s="2961"/>
      <c r="N250" s="2961"/>
      <c r="O250" s="2004"/>
      <c r="P250" s="2004"/>
      <c r="Q250" s="2004"/>
      <c r="R250" s="2961"/>
      <c r="S250" s="2961"/>
      <c r="T250" s="2962"/>
      <c r="U250" s="1328"/>
    </row>
    <row r="251" spans="1:21" s="479" customFormat="1" ht="15" customHeight="1" x14ac:dyDescent="0.25">
      <c r="A251" s="1329"/>
      <c r="B251" s="2006" t="s">
        <v>889</v>
      </c>
      <c r="C251" s="2006"/>
      <c r="D251" s="2006"/>
      <c r="E251" s="2006"/>
      <c r="F251" s="2006"/>
      <c r="G251" s="1681"/>
      <c r="H251" s="1681"/>
      <c r="I251" s="1771" t="str">
        <f>IF(AND(G194&gt;=H194,G195&gt;=H195,G196&gt;=H196,G197&gt;=H197,G198&gt;=H198,G199&gt;=H199,G200&gt;=H200,G201&gt;=H201,G202&gt;=H202,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G243&gt;=H243,G244&gt;=H244,G245&gt;=H245,G246&gt;=H246,G247&gt;=H247,G248&gt;=H248,G249&gt;=H249,G250&gt;=H250),"Pass","Fail")</f>
        <v>Pass</v>
      </c>
      <c r="J251" s="1242"/>
      <c r="K251" s="1242"/>
      <c r="L251" s="1242"/>
      <c r="M251" s="1242"/>
      <c r="N251" s="862"/>
      <c r="O251" s="1242"/>
      <c r="P251" s="1242"/>
      <c r="Q251" s="1242"/>
      <c r="R251" s="1242"/>
      <c r="S251" s="1242"/>
      <c r="T251" s="1242"/>
      <c r="U251" s="1328"/>
    </row>
    <row r="252" spans="1:21" s="479" customFormat="1" ht="15" customHeight="1" x14ac:dyDescent="0.25">
      <c r="A252" s="1329"/>
      <c r="B252" s="863" t="s">
        <v>898</v>
      </c>
      <c r="C252" s="863"/>
      <c r="D252" s="863"/>
      <c r="E252" s="863"/>
      <c r="F252" s="863"/>
      <c r="G252" s="1920"/>
      <c r="H252" s="1920"/>
      <c r="I252" s="1639" t="str">
        <f>IF(AND(J194&gt;=K194,J195&gt;=K195,J196&gt;=K196,J197&gt;=K197,J198&gt;=K198,J199&gt;=K199,J200&gt;=K200,J201&gt;=K201,J202&gt;=K202,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J243&gt;=K243,J244&gt;=K244,J245&gt;=K245,J246&gt;=K246,J247&gt;=K247,J248&gt;=K248,J249&gt;=K249,J250&gt;=K250),"Pass","Fail")</f>
        <v>Pass</v>
      </c>
      <c r="J252" s="1242"/>
      <c r="K252" s="1242"/>
      <c r="L252" s="1242"/>
      <c r="M252" s="1242"/>
      <c r="N252" s="862"/>
      <c r="O252" s="1242"/>
      <c r="P252" s="1242"/>
      <c r="Q252" s="1242"/>
      <c r="R252" s="1242"/>
      <c r="S252" s="1242"/>
      <c r="T252" s="1242"/>
      <c r="U252" s="1328"/>
    </row>
    <row r="253" spans="1:21" s="479" customFormat="1" ht="15" customHeight="1" x14ac:dyDescent="0.25">
      <c r="A253" s="1329"/>
      <c r="B253" s="863" t="s">
        <v>899</v>
      </c>
      <c r="C253" s="863"/>
      <c r="D253" s="863"/>
      <c r="E253" s="863"/>
      <c r="F253" s="863"/>
      <c r="G253" s="1920"/>
      <c r="H253" s="1920"/>
      <c r="I253" s="1639" t="str">
        <f>IF(AND(AND(E250&gt;=SUM(E194:E198,E201:E205,E208:E212,E215:E219,E222:E226,E229:E233,E236:E240,E243:E247),E250&gt;=SUM(E199,E206,E213,E220,E227,E234,E241,E248),E250&gt;=SUM(E200,E207,E214,E221,E228,E235,E242,E249)),AND(F250&gt;=SUM(F194:F198,F201:F205,F208:F212,F215:F219,F222:F226,F229:F233,F236:F240,F243:F247),F250&gt;=SUM(F199,F206,F213,F220,F227,F234,F241,F248),F250&gt;=SUM(F200,F207,F214,F221,F228,F235,F242,F249)),AND(G250&gt;=SUM(G194:G198,G201:G205,G208:G212,G215:G219,G222:G226,G229:G233,G236:G240,G243:G247),G250&gt;=SUM(G199,G206,G213,G220,G227,G234,G241,G248),G250&gt;=SUM(G200,G207,G214,G221,G228,G235,G242,G249)),AND(H250&gt;=SUM(H194:H198,H201:H205,H208:H212,H215:H219,H222:H226,H229:H233,H236:H240,H243:H247),H250&gt;=SUM(H199,H206,H213,H220,H227,H234,H241,H248),H250&gt;=SUM(H200,H207,H214,H221,H228,H235,H242,H249))),"Pass","Fail")</f>
        <v>Pass</v>
      </c>
      <c r="J253" s="1242"/>
      <c r="K253" s="1242"/>
      <c r="L253" s="1242"/>
      <c r="M253" s="1242"/>
      <c r="N253" s="862"/>
      <c r="O253" s="1242"/>
      <c r="P253" s="1242"/>
      <c r="Q253" s="1242"/>
      <c r="R253" s="1242"/>
      <c r="S253" s="1242"/>
      <c r="T253" s="1242"/>
      <c r="U253" s="1328"/>
    </row>
    <row r="254" spans="1:21" s="479" customFormat="1" ht="15" customHeight="1" x14ac:dyDescent="0.25">
      <c r="A254" s="1329"/>
      <c r="B254" s="863" t="s">
        <v>2230</v>
      </c>
      <c r="C254" s="863"/>
      <c r="D254" s="863"/>
      <c r="E254" s="863"/>
      <c r="F254" s="863"/>
      <c r="G254" s="1920"/>
      <c r="H254" s="1920"/>
      <c r="I254" s="1639" t="str">
        <f>IF(K96&gt;=(F250+F317),"Pass","Fail")</f>
        <v>Pass</v>
      </c>
      <c r="J254" s="1242"/>
      <c r="K254" s="1242"/>
      <c r="L254" s="1242"/>
      <c r="M254" s="1242"/>
      <c r="N254" s="862"/>
      <c r="O254" s="1242"/>
      <c r="P254" s="1242"/>
      <c r="Q254" s="1242"/>
      <c r="R254" s="1242"/>
      <c r="S254" s="1242"/>
      <c r="T254" s="1242"/>
      <c r="U254" s="1328"/>
    </row>
    <row r="255" spans="1:21" s="479" customFormat="1" ht="15" customHeight="1" x14ac:dyDescent="0.25">
      <c r="A255" s="1329"/>
      <c r="B255" s="863" t="s">
        <v>2231</v>
      </c>
      <c r="C255" s="863"/>
      <c r="D255" s="863"/>
      <c r="E255" s="863"/>
      <c r="F255" s="863"/>
      <c r="G255" s="1920"/>
      <c r="H255" s="1920"/>
      <c r="I255" s="1639" t="str">
        <f>IF(K90&gt;=(H250+H317),"Pass","Fail")</f>
        <v>Pass</v>
      </c>
      <c r="J255" s="1242"/>
      <c r="K255" s="1242"/>
      <c r="L255" s="1242"/>
      <c r="M255" s="1242"/>
      <c r="N255" s="862"/>
      <c r="O255" s="1242"/>
      <c r="P255" s="1242"/>
      <c r="Q255" s="1242"/>
      <c r="R255" s="1242"/>
      <c r="S255" s="1242"/>
      <c r="T255" s="1242"/>
      <c r="U255" s="1328"/>
    </row>
    <row r="256" spans="1:21" s="479" customFormat="1" ht="15" customHeight="1" x14ac:dyDescent="0.25">
      <c r="A256" s="1329"/>
      <c r="B256" s="863" t="s">
        <v>2232</v>
      </c>
      <c r="C256" s="863"/>
      <c r="D256" s="863"/>
      <c r="E256" s="863"/>
      <c r="F256" s="863"/>
      <c r="G256" s="1920"/>
      <c r="H256" s="1920"/>
      <c r="I256" s="1639" t="str">
        <f>IF((1.4*(K83+K84))&gt;=(K250+K317+K380),"Pass","Fail")</f>
        <v>Pass</v>
      </c>
      <c r="J256" s="1242"/>
      <c r="K256" s="1242"/>
      <c r="L256" s="1242"/>
      <c r="M256" s="1242"/>
      <c r="N256" s="862"/>
      <c r="O256" s="1242"/>
      <c r="P256" s="1242"/>
      <c r="Q256" s="1242"/>
      <c r="R256" s="1242"/>
      <c r="S256" s="1242"/>
      <c r="T256" s="1242"/>
      <c r="U256" s="1328"/>
    </row>
    <row r="257" spans="1:21" s="479" customFormat="1" ht="15" customHeight="1" x14ac:dyDescent="0.25">
      <c r="A257" s="1329"/>
      <c r="B257" s="1921" t="s">
        <v>2233</v>
      </c>
      <c r="C257" s="1921"/>
      <c r="D257" s="1921"/>
      <c r="E257" s="1921"/>
      <c r="F257" s="1921"/>
      <c r="G257" s="646"/>
      <c r="H257" s="646"/>
      <c r="I257" s="1341" t="str">
        <f>IF((1.4*(K83+K85))&gt;=(K250+K317),"Pass","Fail")</f>
        <v>Pass</v>
      </c>
      <c r="J257" s="1242"/>
      <c r="K257" s="1242"/>
      <c r="L257" s="1242"/>
      <c r="M257" s="1242"/>
      <c r="N257" s="862"/>
      <c r="O257" s="1242"/>
      <c r="P257" s="1242"/>
      <c r="Q257" s="1242"/>
      <c r="R257" s="1242"/>
      <c r="S257" s="1242"/>
      <c r="T257" s="1242"/>
      <c r="U257" s="1328"/>
    </row>
    <row r="258" spans="1:21" s="322" customFormat="1" ht="45" customHeight="1" x14ac:dyDescent="0.25">
      <c r="A258" s="1470" t="s">
        <v>901</v>
      </c>
      <c r="B258" s="161"/>
      <c r="O258" s="1242"/>
      <c r="P258" s="1242"/>
      <c r="Q258" s="1242"/>
      <c r="R258" s="1242"/>
      <c r="T258" s="1719"/>
      <c r="U258" s="1272"/>
    </row>
    <row r="259" spans="1:21" s="322" customFormat="1" ht="45" customHeight="1" x14ac:dyDescent="0.25">
      <c r="A259" s="1470"/>
      <c r="B259" s="3135" t="s">
        <v>1130</v>
      </c>
      <c r="C259" s="3135"/>
      <c r="D259" s="3137" t="s">
        <v>1129</v>
      </c>
      <c r="E259" s="3151" t="s">
        <v>876</v>
      </c>
      <c r="F259" s="3147" t="s">
        <v>877</v>
      </c>
      <c r="G259" s="3147"/>
      <c r="H259" s="3147"/>
      <c r="I259" s="3147" t="s">
        <v>1131</v>
      </c>
      <c r="J259" s="3147"/>
      <c r="K259" s="3147"/>
      <c r="L259" s="3014" t="s">
        <v>1188</v>
      </c>
      <c r="M259" s="3015"/>
      <c r="N259" s="3021"/>
      <c r="O259" s="3149" t="s">
        <v>897</v>
      </c>
      <c r="P259" s="3149" t="s">
        <v>1191</v>
      </c>
      <c r="Q259" s="3149" t="s">
        <v>1192</v>
      </c>
      <c r="R259" s="3149" t="s">
        <v>1193</v>
      </c>
      <c r="S259" s="3149" t="s">
        <v>1194</v>
      </c>
      <c r="T259" s="3149" t="s">
        <v>1195</v>
      </c>
      <c r="U259" s="1272"/>
    </row>
    <row r="260" spans="1:21" s="1242" customFormat="1" ht="60" customHeight="1" x14ac:dyDescent="0.25">
      <c r="A260" s="1329"/>
      <c r="B260" s="3136"/>
      <c r="C260" s="3136"/>
      <c r="D260" s="3138"/>
      <c r="E260" s="3152"/>
      <c r="F260" s="1925" t="s">
        <v>878</v>
      </c>
      <c r="G260" s="1925" t="s">
        <v>879</v>
      </c>
      <c r="H260" s="1925" t="s">
        <v>880</v>
      </c>
      <c r="I260" s="1925" t="s">
        <v>881</v>
      </c>
      <c r="J260" s="1925" t="s">
        <v>882</v>
      </c>
      <c r="K260" s="1925" t="s">
        <v>883</v>
      </c>
      <c r="L260" s="1922" t="s">
        <v>1189</v>
      </c>
      <c r="M260" s="1922" t="s">
        <v>1190</v>
      </c>
      <c r="N260" s="1922" t="s">
        <v>884</v>
      </c>
      <c r="O260" s="3150"/>
      <c r="P260" s="3150"/>
      <c r="Q260" s="3150"/>
      <c r="R260" s="3150"/>
      <c r="S260" s="3150"/>
      <c r="T260" s="3150"/>
      <c r="U260" s="1328"/>
    </row>
    <row r="261" spans="1:21" s="479" customFormat="1" ht="15" customHeight="1" x14ac:dyDescent="0.25">
      <c r="A261" s="1329"/>
      <c r="B261" s="3090" t="s">
        <v>1132</v>
      </c>
      <c r="C261" s="3090"/>
      <c r="D261" s="1997"/>
      <c r="E261" s="1998"/>
      <c r="F261" s="1998"/>
      <c r="G261" s="1998"/>
      <c r="H261" s="1998"/>
      <c r="I261" s="1998"/>
      <c r="J261" s="1998"/>
      <c r="K261" s="1998"/>
      <c r="L261" s="1998"/>
      <c r="M261" s="1998"/>
      <c r="N261" s="1998"/>
      <c r="O261" s="1999"/>
      <c r="P261" s="2000"/>
      <c r="Q261" s="2000"/>
      <c r="R261" s="1998"/>
      <c r="S261" s="1998"/>
      <c r="T261" s="2001"/>
      <c r="U261" s="1328"/>
    </row>
    <row r="262" spans="1:21" s="479" customFormat="1" ht="15" customHeight="1" x14ac:dyDescent="0.25">
      <c r="A262" s="1329"/>
      <c r="B262" s="3134" t="s">
        <v>1133</v>
      </c>
      <c r="C262" s="3134"/>
      <c r="D262" s="459"/>
      <c r="E262" s="458"/>
      <c r="F262" s="458"/>
      <c r="G262" s="458"/>
      <c r="H262" s="458"/>
      <c r="I262" s="458"/>
      <c r="J262" s="458"/>
      <c r="K262" s="458"/>
      <c r="L262" s="458"/>
      <c r="M262" s="458"/>
      <c r="N262" s="458"/>
      <c r="O262" s="499"/>
      <c r="P262" s="885"/>
      <c r="Q262" s="885"/>
      <c r="R262" s="458"/>
      <c r="S262" s="458"/>
      <c r="T262" s="868"/>
      <c r="U262" s="1328"/>
    </row>
    <row r="263" spans="1:21" s="479" customFormat="1" ht="15" customHeight="1" x14ac:dyDescent="0.25">
      <c r="A263" s="1329"/>
      <c r="B263" s="3091" t="s">
        <v>1134</v>
      </c>
      <c r="C263" s="3091"/>
      <c r="D263" s="459"/>
      <c r="E263" s="458"/>
      <c r="F263" s="458"/>
      <c r="G263" s="458"/>
      <c r="H263" s="458"/>
      <c r="I263" s="458"/>
      <c r="J263" s="458"/>
      <c r="K263" s="458"/>
      <c r="L263" s="458"/>
      <c r="M263" s="458"/>
      <c r="N263" s="458"/>
      <c r="O263" s="499"/>
      <c r="P263" s="885"/>
      <c r="Q263" s="885"/>
      <c r="R263" s="458"/>
      <c r="S263" s="458"/>
      <c r="T263" s="868"/>
      <c r="U263" s="1328"/>
    </row>
    <row r="264" spans="1:21" s="479" customFormat="1" ht="15" customHeight="1" x14ac:dyDescent="0.25">
      <c r="A264" s="1329"/>
      <c r="B264" s="3091" t="s">
        <v>1135</v>
      </c>
      <c r="C264" s="3091"/>
      <c r="D264" s="459"/>
      <c r="E264" s="458"/>
      <c r="F264" s="458"/>
      <c r="G264" s="458"/>
      <c r="H264" s="458"/>
      <c r="I264" s="458"/>
      <c r="J264" s="458"/>
      <c r="K264" s="458"/>
      <c r="L264" s="458"/>
      <c r="M264" s="458"/>
      <c r="N264" s="458"/>
      <c r="O264" s="499"/>
      <c r="P264" s="885"/>
      <c r="Q264" s="885"/>
      <c r="R264" s="458"/>
      <c r="S264" s="458"/>
      <c r="T264" s="868"/>
      <c r="U264" s="1328"/>
    </row>
    <row r="265" spans="1:21" s="479" customFormat="1" ht="15" customHeight="1" x14ac:dyDescent="0.25">
      <c r="A265" s="1329"/>
      <c r="B265" s="3091" t="s">
        <v>1136</v>
      </c>
      <c r="C265" s="3091"/>
      <c r="D265" s="459"/>
      <c r="E265" s="458"/>
      <c r="F265" s="458"/>
      <c r="G265" s="458"/>
      <c r="H265" s="458"/>
      <c r="I265" s="458"/>
      <c r="J265" s="458"/>
      <c r="K265" s="458"/>
      <c r="L265" s="458"/>
      <c r="M265" s="458"/>
      <c r="N265" s="458"/>
      <c r="O265" s="499"/>
      <c r="P265" s="885"/>
      <c r="Q265" s="885"/>
      <c r="R265" s="458"/>
      <c r="S265" s="458"/>
      <c r="T265" s="868"/>
      <c r="U265" s="1328"/>
    </row>
    <row r="266" spans="1:21" s="479" customFormat="1" ht="15" customHeight="1" x14ac:dyDescent="0.25">
      <c r="A266" s="1329"/>
      <c r="B266" s="3091" t="s">
        <v>1137</v>
      </c>
      <c r="C266" s="3091"/>
      <c r="D266" s="459"/>
      <c r="E266" s="458"/>
      <c r="F266" s="458"/>
      <c r="G266" s="458"/>
      <c r="H266" s="458"/>
      <c r="I266" s="458"/>
      <c r="J266" s="458"/>
      <c r="K266" s="458"/>
      <c r="L266" s="458"/>
      <c r="M266" s="458"/>
      <c r="N266" s="458"/>
      <c r="O266" s="499"/>
      <c r="P266" s="885"/>
      <c r="Q266" s="885"/>
      <c r="R266" s="458"/>
      <c r="S266" s="458"/>
      <c r="T266" s="868"/>
      <c r="U266" s="1328"/>
    </row>
    <row r="267" spans="1:21" s="479" customFormat="1" ht="15" customHeight="1" x14ac:dyDescent="0.25">
      <c r="A267" s="1329"/>
      <c r="B267" s="3092" t="s">
        <v>1138</v>
      </c>
      <c r="C267" s="3092"/>
      <c r="D267" s="1626"/>
      <c r="E267" s="864"/>
      <c r="F267" s="864"/>
      <c r="G267" s="864"/>
      <c r="H267" s="864"/>
      <c r="I267" s="864"/>
      <c r="J267" s="864"/>
      <c r="K267" s="864"/>
      <c r="L267" s="864"/>
      <c r="M267" s="864"/>
      <c r="N267" s="864"/>
      <c r="O267" s="865"/>
      <c r="P267" s="867"/>
      <c r="Q267" s="867"/>
      <c r="R267" s="864"/>
      <c r="S267" s="864"/>
      <c r="T267" s="337"/>
      <c r="U267" s="1328"/>
    </row>
    <row r="268" spans="1:21" s="479" customFormat="1" ht="15" customHeight="1" x14ac:dyDescent="0.25">
      <c r="A268" s="1329"/>
      <c r="B268" s="3134" t="s">
        <v>1139</v>
      </c>
      <c r="C268" s="3134"/>
      <c r="D268" s="1997"/>
      <c r="E268" s="1998"/>
      <c r="F268" s="1998"/>
      <c r="G268" s="1998"/>
      <c r="H268" s="1998"/>
      <c r="I268" s="1998"/>
      <c r="J268" s="1998"/>
      <c r="K268" s="1998"/>
      <c r="L268" s="1998"/>
      <c r="M268" s="1998"/>
      <c r="N268" s="1998"/>
      <c r="O268" s="1999"/>
      <c r="P268" s="2000"/>
      <c r="Q268" s="2000"/>
      <c r="R268" s="1998"/>
      <c r="S268" s="1998"/>
      <c r="T268" s="2001"/>
      <c r="U268" s="1328"/>
    </row>
    <row r="269" spans="1:21" s="479" customFormat="1" ht="15" customHeight="1" x14ac:dyDescent="0.25">
      <c r="A269" s="1329"/>
      <c r="B269" s="3091" t="s">
        <v>1140</v>
      </c>
      <c r="C269" s="3091"/>
      <c r="D269" s="459"/>
      <c r="E269" s="458"/>
      <c r="F269" s="458"/>
      <c r="G269" s="458"/>
      <c r="H269" s="458"/>
      <c r="I269" s="458"/>
      <c r="J269" s="458"/>
      <c r="K269" s="458"/>
      <c r="L269" s="458"/>
      <c r="M269" s="458"/>
      <c r="N269" s="458"/>
      <c r="O269" s="499"/>
      <c r="P269" s="885"/>
      <c r="Q269" s="885"/>
      <c r="R269" s="458"/>
      <c r="S269" s="458"/>
      <c r="T269" s="868"/>
      <c r="U269" s="1328"/>
    </row>
    <row r="270" spans="1:21" s="479" customFormat="1" ht="15" customHeight="1" x14ac:dyDescent="0.25">
      <c r="A270" s="1329"/>
      <c r="B270" s="3091" t="s">
        <v>1141</v>
      </c>
      <c r="C270" s="3091"/>
      <c r="D270" s="459"/>
      <c r="E270" s="458"/>
      <c r="F270" s="458"/>
      <c r="G270" s="458"/>
      <c r="H270" s="458"/>
      <c r="I270" s="458"/>
      <c r="J270" s="458"/>
      <c r="K270" s="458"/>
      <c r="L270" s="458"/>
      <c r="M270" s="458"/>
      <c r="N270" s="458"/>
      <c r="O270" s="499"/>
      <c r="P270" s="885"/>
      <c r="Q270" s="885"/>
      <c r="R270" s="458"/>
      <c r="S270" s="458"/>
      <c r="T270" s="868"/>
      <c r="U270" s="1328"/>
    </row>
    <row r="271" spans="1:21" s="479" customFormat="1" ht="15" customHeight="1" x14ac:dyDescent="0.25">
      <c r="A271" s="1329"/>
      <c r="B271" s="3091" t="s">
        <v>1142</v>
      </c>
      <c r="C271" s="3091"/>
      <c r="D271" s="459"/>
      <c r="E271" s="458"/>
      <c r="F271" s="458"/>
      <c r="G271" s="458"/>
      <c r="H271" s="458"/>
      <c r="I271" s="458"/>
      <c r="J271" s="458"/>
      <c r="K271" s="458"/>
      <c r="L271" s="458"/>
      <c r="M271" s="458"/>
      <c r="N271" s="458"/>
      <c r="O271" s="499"/>
      <c r="P271" s="885"/>
      <c r="Q271" s="885"/>
      <c r="R271" s="458"/>
      <c r="S271" s="458"/>
      <c r="T271" s="868"/>
      <c r="U271" s="1328"/>
    </row>
    <row r="272" spans="1:21" s="479" customFormat="1" ht="15" customHeight="1" x14ac:dyDescent="0.25">
      <c r="A272" s="1329"/>
      <c r="B272" s="3091" t="s">
        <v>1143</v>
      </c>
      <c r="C272" s="3091"/>
      <c r="D272" s="459"/>
      <c r="E272" s="458"/>
      <c r="F272" s="458"/>
      <c r="G272" s="458"/>
      <c r="H272" s="458"/>
      <c r="I272" s="458"/>
      <c r="J272" s="458"/>
      <c r="K272" s="458"/>
      <c r="L272" s="458"/>
      <c r="M272" s="458"/>
      <c r="N272" s="458"/>
      <c r="O272" s="499"/>
      <c r="P272" s="885"/>
      <c r="Q272" s="885"/>
      <c r="R272" s="458"/>
      <c r="S272" s="458"/>
      <c r="T272" s="868"/>
      <c r="U272" s="1328"/>
    </row>
    <row r="273" spans="1:21" s="479" customFormat="1" ht="15" customHeight="1" x14ac:dyDescent="0.25">
      <c r="A273" s="1329"/>
      <c r="B273" s="3091" t="s">
        <v>1144</v>
      </c>
      <c r="C273" s="3091"/>
      <c r="D273" s="459"/>
      <c r="E273" s="458"/>
      <c r="F273" s="458"/>
      <c r="G273" s="458"/>
      <c r="H273" s="458"/>
      <c r="I273" s="458"/>
      <c r="J273" s="458"/>
      <c r="K273" s="458"/>
      <c r="L273" s="458"/>
      <c r="M273" s="458"/>
      <c r="N273" s="458"/>
      <c r="O273" s="499"/>
      <c r="P273" s="885"/>
      <c r="Q273" s="885"/>
      <c r="R273" s="458"/>
      <c r="S273" s="458"/>
      <c r="T273" s="868"/>
      <c r="U273" s="1328"/>
    </row>
    <row r="274" spans="1:21" s="479" customFormat="1" ht="15" customHeight="1" x14ac:dyDescent="0.25">
      <c r="A274" s="1329"/>
      <c r="B274" s="3146" t="s">
        <v>1145</v>
      </c>
      <c r="C274" s="3146"/>
      <c r="D274" s="1626"/>
      <c r="E274" s="864"/>
      <c r="F274" s="864"/>
      <c r="G274" s="864"/>
      <c r="H274" s="864"/>
      <c r="I274" s="864"/>
      <c r="J274" s="864"/>
      <c r="K274" s="864"/>
      <c r="L274" s="864"/>
      <c r="M274" s="864"/>
      <c r="N274" s="864"/>
      <c r="O274" s="865"/>
      <c r="P274" s="867"/>
      <c r="Q274" s="867"/>
      <c r="R274" s="864"/>
      <c r="S274" s="864"/>
      <c r="T274" s="337"/>
      <c r="U274" s="1328"/>
    </row>
    <row r="275" spans="1:21" s="479" customFormat="1" ht="15" customHeight="1" x14ac:dyDescent="0.25">
      <c r="A275" s="1329"/>
      <c r="B275" s="3090" t="s">
        <v>1146</v>
      </c>
      <c r="C275" s="3090"/>
      <c r="D275" s="1997"/>
      <c r="E275" s="1998"/>
      <c r="F275" s="1998"/>
      <c r="G275" s="1998"/>
      <c r="H275" s="1998"/>
      <c r="I275" s="1998"/>
      <c r="J275" s="1998"/>
      <c r="K275" s="1998"/>
      <c r="L275" s="1998"/>
      <c r="M275" s="1998"/>
      <c r="N275" s="1998"/>
      <c r="O275" s="1999"/>
      <c r="P275" s="2000"/>
      <c r="Q275" s="2000"/>
      <c r="R275" s="1998"/>
      <c r="S275" s="1998"/>
      <c r="T275" s="2001"/>
      <c r="U275" s="1328"/>
    </row>
    <row r="276" spans="1:21" s="479" customFormat="1" ht="15" customHeight="1" x14ac:dyDescent="0.25">
      <c r="A276" s="1329"/>
      <c r="B276" s="3091" t="s">
        <v>1147</v>
      </c>
      <c r="C276" s="3091"/>
      <c r="D276" s="459"/>
      <c r="E276" s="458"/>
      <c r="F276" s="458"/>
      <c r="G276" s="458"/>
      <c r="H276" s="458"/>
      <c r="I276" s="458"/>
      <c r="J276" s="458"/>
      <c r="K276" s="458"/>
      <c r="L276" s="458"/>
      <c r="M276" s="458"/>
      <c r="N276" s="458"/>
      <c r="O276" s="499"/>
      <c r="P276" s="885"/>
      <c r="Q276" s="885"/>
      <c r="R276" s="458"/>
      <c r="S276" s="458"/>
      <c r="T276" s="868"/>
      <c r="U276" s="1328"/>
    </row>
    <row r="277" spans="1:21" s="479" customFormat="1" ht="15" customHeight="1" x14ac:dyDescent="0.25">
      <c r="A277" s="1329"/>
      <c r="B277" s="3091" t="s">
        <v>1148</v>
      </c>
      <c r="C277" s="3091"/>
      <c r="D277" s="459"/>
      <c r="E277" s="458"/>
      <c r="F277" s="458"/>
      <c r="G277" s="458"/>
      <c r="H277" s="458"/>
      <c r="I277" s="458"/>
      <c r="J277" s="458"/>
      <c r="K277" s="458"/>
      <c r="L277" s="458"/>
      <c r="M277" s="458"/>
      <c r="N277" s="458"/>
      <c r="O277" s="499"/>
      <c r="P277" s="885"/>
      <c r="Q277" s="885"/>
      <c r="R277" s="458"/>
      <c r="S277" s="458"/>
      <c r="T277" s="868"/>
      <c r="U277" s="1328"/>
    </row>
    <row r="278" spans="1:21" s="479" customFormat="1" ht="15" customHeight="1" x14ac:dyDescent="0.25">
      <c r="A278" s="1329"/>
      <c r="B278" s="3091" t="s">
        <v>1149</v>
      </c>
      <c r="C278" s="3091"/>
      <c r="D278" s="459"/>
      <c r="E278" s="458"/>
      <c r="F278" s="458"/>
      <c r="G278" s="458"/>
      <c r="H278" s="458"/>
      <c r="I278" s="458"/>
      <c r="J278" s="458"/>
      <c r="K278" s="458"/>
      <c r="L278" s="458"/>
      <c r="M278" s="458"/>
      <c r="N278" s="458"/>
      <c r="O278" s="499"/>
      <c r="P278" s="885"/>
      <c r="Q278" s="885"/>
      <c r="R278" s="458"/>
      <c r="S278" s="458"/>
      <c r="T278" s="868"/>
      <c r="U278" s="1328"/>
    </row>
    <row r="279" spans="1:21" s="479" customFormat="1" ht="15" customHeight="1" x14ac:dyDescent="0.25">
      <c r="A279" s="1329"/>
      <c r="B279" s="3091" t="s">
        <v>1150</v>
      </c>
      <c r="C279" s="3091"/>
      <c r="D279" s="459"/>
      <c r="E279" s="458"/>
      <c r="F279" s="458"/>
      <c r="G279" s="458"/>
      <c r="H279" s="458"/>
      <c r="I279" s="458"/>
      <c r="J279" s="458"/>
      <c r="K279" s="458"/>
      <c r="L279" s="458"/>
      <c r="M279" s="458"/>
      <c r="N279" s="458"/>
      <c r="O279" s="499"/>
      <c r="P279" s="885"/>
      <c r="Q279" s="885"/>
      <c r="R279" s="458"/>
      <c r="S279" s="458"/>
      <c r="T279" s="868"/>
      <c r="U279" s="1328"/>
    </row>
    <row r="280" spans="1:21" s="479" customFormat="1" ht="15" customHeight="1" x14ac:dyDescent="0.25">
      <c r="A280" s="1329"/>
      <c r="B280" s="3091" t="s">
        <v>1151</v>
      </c>
      <c r="C280" s="3091"/>
      <c r="D280" s="459"/>
      <c r="E280" s="458"/>
      <c r="F280" s="458"/>
      <c r="G280" s="458"/>
      <c r="H280" s="458"/>
      <c r="I280" s="458"/>
      <c r="J280" s="458"/>
      <c r="K280" s="458"/>
      <c r="L280" s="458"/>
      <c r="M280" s="458"/>
      <c r="N280" s="458"/>
      <c r="O280" s="499"/>
      <c r="P280" s="885"/>
      <c r="Q280" s="885"/>
      <c r="R280" s="458"/>
      <c r="S280" s="458"/>
      <c r="T280" s="868"/>
      <c r="U280" s="1328"/>
    </row>
    <row r="281" spans="1:21" s="479" customFormat="1" ht="15" customHeight="1" x14ac:dyDescent="0.25">
      <c r="A281" s="1329"/>
      <c r="B281" s="3092" t="s">
        <v>1152</v>
      </c>
      <c r="C281" s="3092"/>
      <c r="D281" s="1626"/>
      <c r="E281" s="864"/>
      <c r="F281" s="864"/>
      <c r="G281" s="864"/>
      <c r="H281" s="864"/>
      <c r="I281" s="864"/>
      <c r="J281" s="864"/>
      <c r="K281" s="864"/>
      <c r="L281" s="864"/>
      <c r="M281" s="864"/>
      <c r="N281" s="864"/>
      <c r="O281" s="865"/>
      <c r="P281" s="867"/>
      <c r="Q281" s="867"/>
      <c r="R281" s="864"/>
      <c r="S281" s="864"/>
      <c r="T281" s="337"/>
      <c r="U281" s="1328"/>
    </row>
    <row r="282" spans="1:21" s="479" customFormat="1" ht="15" customHeight="1" x14ac:dyDescent="0.25">
      <c r="A282" s="1329"/>
      <c r="B282" s="3134" t="s">
        <v>1153</v>
      </c>
      <c r="C282" s="3134"/>
      <c r="D282" s="1997"/>
      <c r="E282" s="1998"/>
      <c r="F282" s="1998"/>
      <c r="G282" s="1998"/>
      <c r="H282" s="1998"/>
      <c r="I282" s="1998"/>
      <c r="J282" s="1998"/>
      <c r="K282" s="1998"/>
      <c r="L282" s="1998"/>
      <c r="M282" s="1998"/>
      <c r="N282" s="1998"/>
      <c r="O282" s="1999"/>
      <c r="P282" s="2000"/>
      <c r="Q282" s="2000"/>
      <c r="R282" s="1998"/>
      <c r="S282" s="1998"/>
      <c r="T282" s="2001"/>
      <c r="U282" s="1328"/>
    </row>
    <row r="283" spans="1:21" s="479" customFormat="1" ht="15" customHeight="1" x14ac:dyDescent="0.25">
      <c r="A283" s="1329"/>
      <c r="B283" s="3091" t="s">
        <v>1154</v>
      </c>
      <c r="C283" s="3091"/>
      <c r="D283" s="459"/>
      <c r="E283" s="458"/>
      <c r="F283" s="458"/>
      <c r="G283" s="458"/>
      <c r="H283" s="458"/>
      <c r="I283" s="458"/>
      <c r="J283" s="458"/>
      <c r="K283" s="458"/>
      <c r="L283" s="458"/>
      <c r="M283" s="458"/>
      <c r="N283" s="458"/>
      <c r="O283" s="499"/>
      <c r="P283" s="885"/>
      <c r="Q283" s="885"/>
      <c r="R283" s="458"/>
      <c r="S283" s="458"/>
      <c r="T283" s="868"/>
      <c r="U283" s="1328"/>
    </row>
    <row r="284" spans="1:21" s="479" customFormat="1" ht="15" customHeight="1" x14ac:dyDescent="0.25">
      <c r="A284" s="1329"/>
      <c r="B284" s="3091" t="s">
        <v>1155</v>
      </c>
      <c r="C284" s="3091"/>
      <c r="D284" s="459"/>
      <c r="E284" s="458"/>
      <c r="F284" s="458"/>
      <c r="G284" s="458"/>
      <c r="H284" s="458"/>
      <c r="I284" s="458"/>
      <c r="J284" s="458"/>
      <c r="K284" s="458"/>
      <c r="L284" s="458"/>
      <c r="M284" s="458"/>
      <c r="N284" s="458"/>
      <c r="O284" s="499"/>
      <c r="P284" s="885"/>
      <c r="Q284" s="885"/>
      <c r="R284" s="458"/>
      <c r="S284" s="458"/>
      <c r="T284" s="868"/>
      <c r="U284" s="1328"/>
    </row>
    <row r="285" spans="1:21" s="479" customFormat="1" ht="15" customHeight="1" x14ac:dyDescent="0.25">
      <c r="A285" s="1329"/>
      <c r="B285" s="3091" t="s">
        <v>1156</v>
      </c>
      <c r="C285" s="3091"/>
      <c r="D285" s="459"/>
      <c r="E285" s="458"/>
      <c r="F285" s="458"/>
      <c r="G285" s="458"/>
      <c r="H285" s="458"/>
      <c r="I285" s="458"/>
      <c r="J285" s="458"/>
      <c r="K285" s="458"/>
      <c r="L285" s="458"/>
      <c r="M285" s="458"/>
      <c r="N285" s="458"/>
      <c r="O285" s="499"/>
      <c r="P285" s="885"/>
      <c r="Q285" s="885"/>
      <c r="R285" s="458"/>
      <c r="S285" s="458"/>
      <c r="T285" s="868"/>
      <c r="U285" s="1328"/>
    </row>
    <row r="286" spans="1:21" s="479" customFormat="1" ht="15" customHeight="1" x14ac:dyDescent="0.25">
      <c r="A286" s="1329"/>
      <c r="B286" s="3091" t="s">
        <v>1157</v>
      </c>
      <c r="C286" s="3091"/>
      <c r="D286" s="459"/>
      <c r="E286" s="458"/>
      <c r="F286" s="458"/>
      <c r="G286" s="458"/>
      <c r="H286" s="458"/>
      <c r="I286" s="458"/>
      <c r="J286" s="458"/>
      <c r="K286" s="458"/>
      <c r="L286" s="458"/>
      <c r="M286" s="458"/>
      <c r="N286" s="458"/>
      <c r="O286" s="499"/>
      <c r="P286" s="885"/>
      <c r="Q286" s="885"/>
      <c r="R286" s="458"/>
      <c r="S286" s="458"/>
      <c r="T286" s="868"/>
      <c r="U286" s="1328"/>
    </row>
    <row r="287" spans="1:21" s="479" customFormat="1" ht="15" customHeight="1" x14ac:dyDescent="0.25">
      <c r="A287" s="1329"/>
      <c r="B287" s="3091" t="s">
        <v>1158</v>
      </c>
      <c r="C287" s="3091"/>
      <c r="D287" s="459"/>
      <c r="E287" s="458"/>
      <c r="F287" s="458"/>
      <c r="G287" s="458"/>
      <c r="H287" s="458"/>
      <c r="I287" s="458"/>
      <c r="J287" s="458"/>
      <c r="K287" s="458"/>
      <c r="L287" s="458"/>
      <c r="M287" s="458"/>
      <c r="N287" s="458"/>
      <c r="O287" s="499"/>
      <c r="P287" s="885"/>
      <c r="Q287" s="885"/>
      <c r="R287" s="458"/>
      <c r="S287" s="458"/>
      <c r="T287" s="868"/>
      <c r="U287" s="1328"/>
    </row>
    <row r="288" spans="1:21" s="479" customFormat="1" ht="15" customHeight="1" x14ac:dyDescent="0.25">
      <c r="A288" s="1329"/>
      <c r="B288" s="3146" t="s">
        <v>1159</v>
      </c>
      <c r="C288" s="3146"/>
      <c r="D288" s="1626"/>
      <c r="E288" s="864"/>
      <c r="F288" s="864"/>
      <c r="G288" s="864"/>
      <c r="H288" s="864"/>
      <c r="I288" s="864"/>
      <c r="J288" s="864"/>
      <c r="K288" s="864"/>
      <c r="L288" s="864"/>
      <c r="M288" s="864"/>
      <c r="N288" s="864"/>
      <c r="O288" s="865"/>
      <c r="P288" s="867"/>
      <c r="Q288" s="867"/>
      <c r="R288" s="864"/>
      <c r="S288" s="864"/>
      <c r="T288" s="337"/>
      <c r="U288" s="1328"/>
    </row>
    <row r="289" spans="1:21" s="479" customFormat="1" ht="15" customHeight="1" x14ac:dyDescent="0.25">
      <c r="A289" s="1329"/>
      <c r="B289" s="3090" t="s">
        <v>1160</v>
      </c>
      <c r="C289" s="3090"/>
      <c r="D289" s="1997"/>
      <c r="E289" s="1998"/>
      <c r="F289" s="1998"/>
      <c r="G289" s="1998"/>
      <c r="H289" s="1998"/>
      <c r="I289" s="1998"/>
      <c r="J289" s="1998"/>
      <c r="K289" s="1998"/>
      <c r="L289" s="1998"/>
      <c r="M289" s="1998"/>
      <c r="N289" s="1998"/>
      <c r="O289" s="1999"/>
      <c r="P289" s="2000"/>
      <c r="Q289" s="2000"/>
      <c r="R289" s="1998"/>
      <c r="S289" s="1998"/>
      <c r="T289" s="2001"/>
      <c r="U289" s="1328"/>
    </row>
    <row r="290" spans="1:21" s="479" customFormat="1" ht="15" customHeight="1" x14ac:dyDescent="0.25">
      <c r="A290" s="1329"/>
      <c r="B290" s="3091" t="s">
        <v>1161</v>
      </c>
      <c r="C290" s="3091"/>
      <c r="D290" s="459"/>
      <c r="E290" s="458"/>
      <c r="F290" s="458"/>
      <c r="G290" s="458"/>
      <c r="H290" s="458"/>
      <c r="I290" s="458"/>
      <c r="J290" s="458"/>
      <c r="K290" s="458"/>
      <c r="L290" s="458"/>
      <c r="M290" s="458"/>
      <c r="N290" s="458"/>
      <c r="O290" s="499"/>
      <c r="P290" s="885"/>
      <c r="Q290" s="885"/>
      <c r="R290" s="458"/>
      <c r="S290" s="458"/>
      <c r="T290" s="868"/>
      <c r="U290" s="1328"/>
    </row>
    <row r="291" spans="1:21" s="479" customFormat="1" ht="15" customHeight="1" x14ac:dyDescent="0.25">
      <c r="A291" s="1329"/>
      <c r="B291" s="3091" t="s">
        <v>1162</v>
      </c>
      <c r="C291" s="3091"/>
      <c r="D291" s="459"/>
      <c r="E291" s="458"/>
      <c r="F291" s="458"/>
      <c r="G291" s="458"/>
      <c r="H291" s="458"/>
      <c r="I291" s="458"/>
      <c r="J291" s="458"/>
      <c r="K291" s="458"/>
      <c r="L291" s="458"/>
      <c r="M291" s="458"/>
      <c r="N291" s="458"/>
      <c r="O291" s="499"/>
      <c r="P291" s="885"/>
      <c r="Q291" s="885"/>
      <c r="R291" s="458"/>
      <c r="S291" s="458"/>
      <c r="T291" s="868"/>
      <c r="U291" s="1328"/>
    </row>
    <row r="292" spans="1:21" s="479" customFormat="1" ht="15" customHeight="1" x14ac:dyDescent="0.25">
      <c r="A292" s="1329"/>
      <c r="B292" s="3091" t="s">
        <v>1163</v>
      </c>
      <c r="C292" s="3091"/>
      <c r="D292" s="459"/>
      <c r="E292" s="458"/>
      <c r="F292" s="458"/>
      <c r="G292" s="458"/>
      <c r="H292" s="458"/>
      <c r="I292" s="458"/>
      <c r="J292" s="458"/>
      <c r="K292" s="458"/>
      <c r="L292" s="458"/>
      <c r="M292" s="458"/>
      <c r="N292" s="458"/>
      <c r="O292" s="499"/>
      <c r="P292" s="885"/>
      <c r="Q292" s="885"/>
      <c r="R292" s="458"/>
      <c r="S292" s="458"/>
      <c r="T292" s="868"/>
      <c r="U292" s="1328"/>
    </row>
    <row r="293" spans="1:21" s="479" customFormat="1" ht="15" customHeight="1" x14ac:dyDescent="0.25">
      <c r="A293" s="1329"/>
      <c r="B293" s="3091" t="s">
        <v>1164</v>
      </c>
      <c r="C293" s="3091"/>
      <c r="D293" s="459"/>
      <c r="E293" s="458"/>
      <c r="F293" s="458"/>
      <c r="G293" s="458"/>
      <c r="H293" s="458"/>
      <c r="I293" s="458"/>
      <c r="J293" s="458"/>
      <c r="K293" s="458"/>
      <c r="L293" s="458"/>
      <c r="M293" s="458"/>
      <c r="N293" s="458"/>
      <c r="O293" s="499"/>
      <c r="P293" s="885"/>
      <c r="Q293" s="885"/>
      <c r="R293" s="458"/>
      <c r="S293" s="458"/>
      <c r="T293" s="868"/>
      <c r="U293" s="1328"/>
    </row>
    <row r="294" spans="1:21" s="479" customFormat="1" ht="15" customHeight="1" x14ac:dyDescent="0.25">
      <c r="A294" s="1329"/>
      <c r="B294" s="3091" t="s">
        <v>1165</v>
      </c>
      <c r="C294" s="3091"/>
      <c r="D294" s="459"/>
      <c r="E294" s="458"/>
      <c r="F294" s="458"/>
      <c r="G294" s="458"/>
      <c r="H294" s="458"/>
      <c r="I294" s="458"/>
      <c r="J294" s="458"/>
      <c r="K294" s="458"/>
      <c r="L294" s="458"/>
      <c r="M294" s="458"/>
      <c r="N294" s="458"/>
      <c r="O294" s="499"/>
      <c r="P294" s="885"/>
      <c r="Q294" s="885"/>
      <c r="R294" s="458"/>
      <c r="S294" s="458"/>
      <c r="T294" s="868"/>
      <c r="U294" s="1328"/>
    </row>
    <row r="295" spans="1:21" s="479" customFormat="1" ht="15" customHeight="1" x14ac:dyDescent="0.25">
      <c r="A295" s="1329"/>
      <c r="B295" s="3092" t="s">
        <v>1166</v>
      </c>
      <c r="C295" s="3092"/>
      <c r="D295" s="1626"/>
      <c r="E295" s="864"/>
      <c r="F295" s="864"/>
      <c r="G295" s="864"/>
      <c r="H295" s="864"/>
      <c r="I295" s="864"/>
      <c r="J295" s="864"/>
      <c r="K295" s="864"/>
      <c r="L295" s="864"/>
      <c r="M295" s="864"/>
      <c r="N295" s="864"/>
      <c r="O295" s="865"/>
      <c r="P295" s="867"/>
      <c r="Q295" s="867"/>
      <c r="R295" s="864"/>
      <c r="S295" s="864"/>
      <c r="T295" s="337"/>
      <c r="U295" s="1328"/>
    </row>
    <row r="296" spans="1:21" s="479" customFormat="1" ht="15" customHeight="1" x14ac:dyDescent="0.25">
      <c r="A296" s="1329"/>
      <c r="B296" s="3090" t="s">
        <v>1167</v>
      </c>
      <c r="C296" s="3090"/>
      <c r="D296" s="1997"/>
      <c r="E296" s="1998"/>
      <c r="F296" s="1998"/>
      <c r="G296" s="1998"/>
      <c r="H296" s="1998"/>
      <c r="I296" s="1998"/>
      <c r="J296" s="1998"/>
      <c r="K296" s="1998"/>
      <c r="L296" s="1998"/>
      <c r="M296" s="1998"/>
      <c r="N296" s="1998"/>
      <c r="O296" s="1999"/>
      <c r="P296" s="2000"/>
      <c r="Q296" s="2000"/>
      <c r="R296" s="1998"/>
      <c r="S296" s="1998"/>
      <c r="T296" s="2001"/>
      <c r="U296" s="1328"/>
    </row>
    <row r="297" spans="1:21" s="479" customFormat="1" ht="15" customHeight="1" x14ac:dyDescent="0.25">
      <c r="A297" s="1329"/>
      <c r="B297" s="3091" t="s">
        <v>1168</v>
      </c>
      <c r="C297" s="3091"/>
      <c r="D297" s="459"/>
      <c r="E297" s="458"/>
      <c r="F297" s="458"/>
      <c r="G297" s="458"/>
      <c r="H297" s="458"/>
      <c r="I297" s="458"/>
      <c r="J297" s="458"/>
      <c r="K297" s="458"/>
      <c r="L297" s="458"/>
      <c r="M297" s="458"/>
      <c r="N297" s="458"/>
      <c r="O297" s="499"/>
      <c r="P297" s="885"/>
      <c r="Q297" s="885"/>
      <c r="R297" s="458"/>
      <c r="S297" s="458"/>
      <c r="T297" s="868"/>
      <c r="U297" s="1328"/>
    </row>
    <row r="298" spans="1:21" s="479" customFormat="1" ht="15" customHeight="1" x14ac:dyDescent="0.25">
      <c r="A298" s="1329"/>
      <c r="B298" s="3091" t="s">
        <v>1169</v>
      </c>
      <c r="C298" s="3091"/>
      <c r="D298" s="459"/>
      <c r="E298" s="458"/>
      <c r="F298" s="458"/>
      <c r="G298" s="458"/>
      <c r="H298" s="458"/>
      <c r="I298" s="458"/>
      <c r="J298" s="458"/>
      <c r="K298" s="458"/>
      <c r="L298" s="458"/>
      <c r="M298" s="458"/>
      <c r="N298" s="458"/>
      <c r="O298" s="499"/>
      <c r="P298" s="885"/>
      <c r="Q298" s="885"/>
      <c r="R298" s="458"/>
      <c r="S298" s="458"/>
      <c r="T298" s="868"/>
      <c r="U298" s="1328"/>
    </row>
    <row r="299" spans="1:21" s="479" customFormat="1" ht="15" customHeight="1" x14ac:dyDescent="0.25">
      <c r="A299" s="1329"/>
      <c r="B299" s="3091" t="s">
        <v>1170</v>
      </c>
      <c r="C299" s="3091"/>
      <c r="D299" s="459"/>
      <c r="E299" s="458"/>
      <c r="F299" s="458"/>
      <c r="G299" s="458"/>
      <c r="H299" s="458"/>
      <c r="I299" s="458"/>
      <c r="J299" s="458"/>
      <c r="K299" s="458"/>
      <c r="L299" s="458"/>
      <c r="M299" s="458"/>
      <c r="N299" s="458"/>
      <c r="O299" s="499"/>
      <c r="P299" s="885"/>
      <c r="Q299" s="885"/>
      <c r="R299" s="458"/>
      <c r="S299" s="458"/>
      <c r="T299" s="868"/>
      <c r="U299" s="1328"/>
    </row>
    <row r="300" spans="1:21" s="479" customFormat="1" ht="15" customHeight="1" x14ac:dyDescent="0.25">
      <c r="A300" s="1329"/>
      <c r="B300" s="3091" t="s">
        <v>1171</v>
      </c>
      <c r="C300" s="3091"/>
      <c r="D300" s="459"/>
      <c r="E300" s="458"/>
      <c r="F300" s="458"/>
      <c r="G300" s="458"/>
      <c r="H300" s="458"/>
      <c r="I300" s="458"/>
      <c r="J300" s="458"/>
      <c r="K300" s="458"/>
      <c r="L300" s="458"/>
      <c r="M300" s="458"/>
      <c r="N300" s="458"/>
      <c r="O300" s="499"/>
      <c r="P300" s="885"/>
      <c r="Q300" s="885"/>
      <c r="R300" s="458"/>
      <c r="S300" s="458"/>
      <c r="T300" s="868"/>
      <c r="U300" s="1328"/>
    </row>
    <row r="301" spans="1:21" s="479" customFormat="1" ht="15" customHeight="1" x14ac:dyDescent="0.25">
      <c r="A301" s="1329"/>
      <c r="B301" s="3091" t="s">
        <v>1172</v>
      </c>
      <c r="C301" s="3091"/>
      <c r="D301" s="459"/>
      <c r="E301" s="458"/>
      <c r="F301" s="458"/>
      <c r="G301" s="458"/>
      <c r="H301" s="458"/>
      <c r="I301" s="458"/>
      <c r="J301" s="458"/>
      <c r="K301" s="458"/>
      <c r="L301" s="458"/>
      <c r="M301" s="458"/>
      <c r="N301" s="458"/>
      <c r="O301" s="499"/>
      <c r="P301" s="885"/>
      <c r="Q301" s="885"/>
      <c r="R301" s="458"/>
      <c r="S301" s="458"/>
      <c r="T301" s="868"/>
      <c r="U301" s="1328"/>
    </row>
    <row r="302" spans="1:21" s="479" customFormat="1" ht="15" customHeight="1" x14ac:dyDescent="0.25">
      <c r="A302" s="1329"/>
      <c r="B302" s="3092" t="s">
        <v>1173</v>
      </c>
      <c r="C302" s="3092"/>
      <c r="D302" s="1626"/>
      <c r="E302" s="864"/>
      <c r="F302" s="864"/>
      <c r="G302" s="864"/>
      <c r="H302" s="864"/>
      <c r="I302" s="864"/>
      <c r="J302" s="864"/>
      <c r="K302" s="864"/>
      <c r="L302" s="864"/>
      <c r="M302" s="864"/>
      <c r="N302" s="864"/>
      <c r="O302" s="865"/>
      <c r="P302" s="867"/>
      <c r="Q302" s="867"/>
      <c r="R302" s="864"/>
      <c r="S302" s="864"/>
      <c r="T302" s="337"/>
      <c r="U302" s="1328"/>
    </row>
    <row r="303" spans="1:21" s="479" customFormat="1" ht="15" customHeight="1" x14ac:dyDescent="0.25">
      <c r="A303" s="1329"/>
      <c r="B303" s="3134" t="s">
        <v>1174</v>
      </c>
      <c r="C303" s="3134"/>
      <c r="D303" s="1997"/>
      <c r="E303" s="1998"/>
      <c r="F303" s="1998"/>
      <c r="G303" s="1998"/>
      <c r="H303" s="1998"/>
      <c r="I303" s="1998"/>
      <c r="J303" s="1998"/>
      <c r="K303" s="1998"/>
      <c r="L303" s="1998"/>
      <c r="M303" s="1998"/>
      <c r="N303" s="1998"/>
      <c r="O303" s="1999"/>
      <c r="P303" s="2000"/>
      <c r="Q303" s="2000"/>
      <c r="R303" s="1998"/>
      <c r="S303" s="1998"/>
      <c r="T303" s="2001"/>
      <c r="U303" s="1328"/>
    </row>
    <row r="304" spans="1:21" s="479" customFormat="1" ht="15" customHeight="1" x14ac:dyDescent="0.25">
      <c r="A304" s="1329"/>
      <c r="B304" s="3091" t="s">
        <v>1175</v>
      </c>
      <c r="C304" s="3091"/>
      <c r="D304" s="459"/>
      <c r="E304" s="458"/>
      <c r="F304" s="458"/>
      <c r="G304" s="458"/>
      <c r="H304" s="458"/>
      <c r="I304" s="458"/>
      <c r="J304" s="458"/>
      <c r="K304" s="458"/>
      <c r="L304" s="458"/>
      <c r="M304" s="458"/>
      <c r="N304" s="458"/>
      <c r="O304" s="499"/>
      <c r="P304" s="885"/>
      <c r="Q304" s="885"/>
      <c r="R304" s="458"/>
      <c r="S304" s="458"/>
      <c r="T304" s="868"/>
      <c r="U304" s="1328"/>
    </row>
    <row r="305" spans="1:21" s="479" customFormat="1" ht="15" customHeight="1" x14ac:dyDescent="0.25">
      <c r="A305" s="1329"/>
      <c r="B305" s="3091" t="s">
        <v>1176</v>
      </c>
      <c r="C305" s="3091"/>
      <c r="D305" s="459"/>
      <c r="E305" s="458"/>
      <c r="F305" s="458"/>
      <c r="G305" s="458"/>
      <c r="H305" s="458"/>
      <c r="I305" s="458"/>
      <c r="J305" s="458"/>
      <c r="K305" s="458"/>
      <c r="L305" s="458"/>
      <c r="M305" s="458"/>
      <c r="N305" s="458"/>
      <c r="O305" s="499"/>
      <c r="P305" s="885"/>
      <c r="Q305" s="885"/>
      <c r="R305" s="458"/>
      <c r="S305" s="458"/>
      <c r="T305" s="868"/>
      <c r="U305" s="1328"/>
    </row>
    <row r="306" spans="1:21" s="479" customFormat="1" ht="15" customHeight="1" x14ac:dyDescent="0.25">
      <c r="A306" s="1329"/>
      <c r="B306" s="3091" t="s">
        <v>1177</v>
      </c>
      <c r="C306" s="3091"/>
      <c r="D306" s="459"/>
      <c r="E306" s="458"/>
      <c r="F306" s="458"/>
      <c r="G306" s="458"/>
      <c r="H306" s="458"/>
      <c r="I306" s="458"/>
      <c r="J306" s="458"/>
      <c r="K306" s="458"/>
      <c r="L306" s="458"/>
      <c r="M306" s="458"/>
      <c r="N306" s="458"/>
      <c r="O306" s="499"/>
      <c r="P306" s="885"/>
      <c r="Q306" s="885"/>
      <c r="R306" s="458"/>
      <c r="S306" s="458"/>
      <c r="T306" s="868"/>
      <c r="U306" s="1328"/>
    </row>
    <row r="307" spans="1:21" s="479" customFormat="1" ht="15" customHeight="1" x14ac:dyDescent="0.25">
      <c r="A307" s="1329"/>
      <c r="B307" s="3091" t="s">
        <v>1178</v>
      </c>
      <c r="C307" s="3091"/>
      <c r="D307" s="459"/>
      <c r="E307" s="458"/>
      <c r="F307" s="458"/>
      <c r="G307" s="458"/>
      <c r="H307" s="458"/>
      <c r="I307" s="458"/>
      <c r="J307" s="458"/>
      <c r="K307" s="458"/>
      <c r="L307" s="458"/>
      <c r="M307" s="458"/>
      <c r="N307" s="458"/>
      <c r="O307" s="499"/>
      <c r="P307" s="885"/>
      <c r="Q307" s="885"/>
      <c r="R307" s="458"/>
      <c r="S307" s="458"/>
      <c r="T307" s="868"/>
      <c r="U307" s="1328"/>
    </row>
    <row r="308" spans="1:21" s="479" customFormat="1" ht="15" customHeight="1" x14ac:dyDescent="0.25">
      <c r="A308" s="1329"/>
      <c r="B308" s="3091" t="s">
        <v>1179</v>
      </c>
      <c r="C308" s="3091"/>
      <c r="D308" s="459"/>
      <c r="E308" s="458"/>
      <c r="F308" s="458"/>
      <c r="G308" s="458"/>
      <c r="H308" s="458"/>
      <c r="I308" s="458"/>
      <c r="J308" s="458"/>
      <c r="K308" s="458"/>
      <c r="L308" s="458"/>
      <c r="M308" s="458"/>
      <c r="N308" s="458"/>
      <c r="O308" s="499"/>
      <c r="P308" s="885"/>
      <c r="Q308" s="885"/>
      <c r="R308" s="458"/>
      <c r="S308" s="458"/>
      <c r="T308" s="868"/>
      <c r="U308" s="1328"/>
    </row>
    <row r="309" spans="1:21" s="479" customFormat="1" ht="15" customHeight="1" x14ac:dyDescent="0.25">
      <c r="A309" s="1329"/>
      <c r="B309" s="3146" t="s">
        <v>1180</v>
      </c>
      <c r="C309" s="3146"/>
      <c r="D309" s="1626"/>
      <c r="E309" s="864"/>
      <c r="F309" s="864"/>
      <c r="G309" s="864"/>
      <c r="H309" s="864"/>
      <c r="I309" s="864"/>
      <c r="J309" s="864"/>
      <c r="K309" s="864"/>
      <c r="L309" s="864"/>
      <c r="M309" s="864"/>
      <c r="N309" s="864"/>
      <c r="O309" s="865"/>
      <c r="P309" s="867"/>
      <c r="Q309" s="867"/>
      <c r="R309" s="864"/>
      <c r="S309" s="864"/>
      <c r="T309" s="337"/>
      <c r="U309" s="1328"/>
    </row>
    <row r="310" spans="1:21" s="479" customFormat="1" ht="15" customHeight="1" x14ac:dyDescent="0.25">
      <c r="A310" s="1329"/>
      <c r="B310" s="3090" t="s">
        <v>1181</v>
      </c>
      <c r="C310" s="3090"/>
      <c r="D310" s="1997"/>
      <c r="E310" s="1998"/>
      <c r="F310" s="1998"/>
      <c r="G310" s="1998"/>
      <c r="H310" s="1998"/>
      <c r="I310" s="1998"/>
      <c r="J310" s="1998"/>
      <c r="K310" s="1998"/>
      <c r="L310" s="1998"/>
      <c r="M310" s="1998"/>
      <c r="N310" s="1998"/>
      <c r="O310" s="1999"/>
      <c r="P310" s="2000"/>
      <c r="Q310" s="2000"/>
      <c r="R310" s="1998"/>
      <c r="S310" s="1998"/>
      <c r="T310" s="2001"/>
      <c r="U310" s="1328"/>
    </row>
    <row r="311" spans="1:21" s="479" customFormat="1" ht="15" customHeight="1" x14ac:dyDescent="0.25">
      <c r="A311" s="1329"/>
      <c r="B311" s="3091" t="s">
        <v>1182</v>
      </c>
      <c r="C311" s="3091"/>
      <c r="D311" s="459"/>
      <c r="E311" s="458"/>
      <c r="F311" s="458"/>
      <c r="G311" s="458"/>
      <c r="H311" s="458"/>
      <c r="I311" s="458"/>
      <c r="J311" s="458"/>
      <c r="K311" s="458"/>
      <c r="L311" s="458"/>
      <c r="M311" s="458"/>
      <c r="N311" s="458"/>
      <c r="O311" s="499"/>
      <c r="P311" s="885"/>
      <c r="Q311" s="885"/>
      <c r="R311" s="458"/>
      <c r="S311" s="458"/>
      <c r="T311" s="868"/>
      <c r="U311" s="1328"/>
    </row>
    <row r="312" spans="1:21" s="479" customFormat="1" ht="15" customHeight="1" x14ac:dyDescent="0.25">
      <c r="A312" s="1329"/>
      <c r="B312" s="3091" t="s">
        <v>1183</v>
      </c>
      <c r="C312" s="3091"/>
      <c r="D312" s="459"/>
      <c r="E312" s="458"/>
      <c r="F312" s="458"/>
      <c r="G312" s="458"/>
      <c r="H312" s="458"/>
      <c r="I312" s="458"/>
      <c r="J312" s="458"/>
      <c r="K312" s="458"/>
      <c r="L312" s="458"/>
      <c r="M312" s="458"/>
      <c r="N312" s="458"/>
      <c r="O312" s="499"/>
      <c r="P312" s="885"/>
      <c r="Q312" s="885"/>
      <c r="R312" s="458"/>
      <c r="S312" s="458"/>
      <c r="T312" s="868"/>
      <c r="U312" s="1328"/>
    </row>
    <row r="313" spans="1:21" s="479" customFormat="1" ht="15" customHeight="1" x14ac:dyDescent="0.25">
      <c r="A313" s="1329"/>
      <c r="B313" s="3091" t="s">
        <v>1184</v>
      </c>
      <c r="C313" s="3091"/>
      <c r="D313" s="459"/>
      <c r="E313" s="458"/>
      <c r="F313" s="458"/>
      <c r="G313" s="458"/>
      <c r="H313" s="458"/>
      <c r="I313" s="458"/>
      <c r="J313" s="458"/>
      <c r="K313" s="458"/>
      <c r="L313" s="458"/>
      <c r="M313" s="458"/>
      <c r="N313" s="458"/>
      <c r="O313" s="499"/>
      <c r="P313" s="885"/>
      <c r="Q313" s="885"/>
      <c r="R313" s="458"/>
      <c r="S313" s="458"/>
      <c r="T313" s="868"/>
      <c r="U313" s="1328"/>
    </row>
    <row r="314" spans="1:21" s="479" customFormat="1" ht="15" customHeight="1" x14ac:dyDescent="0.25">
      <c r="A314" s="1329"/>
      <c r="B314" s="3091" t="s">
        <v>1185</v>
      </c>
      <c r="C314" s="3091"/>
      <c r="D314" s="459"/>
      <c r="E314" s="458"/>
      <c r="F314" s="458"/>
      <c r="G314" s="458"/>
      <c r="H314" s="458"/>
      <c r="I314" s="458"/>
      <c r="J314" s="458"/>
      <c r="K314" s="458"/>
      <c r="L314" s="458"/>
      <c r="M314" s="458"/>
      <c r="N314" s="458"/>
      <c r="O314" s="499"/>
      <c r="P314" s="885"/>
      <c r="Q314" s="885"/>
      <c r="R314" s="458"/>
      <c r="S314" s="458"/>
      <c r="T314" s="868"/>
      <c r="U314" s="1328"/>
    </row>
    <row r="315" spans="1:21" s="479" customFormat="1" ht="15" customHeight="1" x14ac:dyDescent="0.25">
      <c r="A315" s="1329"/>
      <c r="B315" s="3091" t="s">
        <v>1186</v>
      </c>
      <c r="C315" s="3091"/>
      <c r="D315" s="459"/>
      <c r="E315" s="458"/>
      <c r="F315" s="458"/>
      <c r="G315" s="458"/>
      <c r="H315" s="458"/>
      <c r="I315" s="458"/>
      <c r="J315" s="458"/>
      <c r="K315" s="458"/>
      <c r="L315" s="458"/>
      <c r="M315" s="458"/>
      <c r="N315" s="458"/>
      <c r="O315" s="499"/>
      <c r="P315" s="885"/>
      <c r="Q315" s="885"/>
      <c r="R315" s="458"/>
      <c r="S315" s="458"/>
      <c r="T315" s="868"/>
      <c r="U315" s="1328"/>
    </row>
    <row r="316" spans="1:21" s="479" customFormat="1" ht="15" customHeight="1" x14ac:dyDescent="0.25">
      <c r="A316" s="1329"/>
      <c r="B316" s="3092" t="s">
        <v>1187</v>
      </c>
      <c r="C316" s="3092"/>
      <c r="D316" s="1626"/>
      <c r="E316" s="864"/>
      <c r="F316" s="864"/>
      <c r="G316" s="864"/>
      <c r="H316" s="864"/>
      <c r="I316" s="864"/>
      <c r="J316" s="864"/>
      <c r="K316" s="864"/>
      <c r="L316" s="864"/>
      <c r="M316" s="864"/>
      <c r="N316" s="864"/>
      <c r="O316" s="865"/>
      <c r="P316" s="867"/>
      <c r="Q316" s="867"/>
      <c r="R316" s="864"/>
      <c r="S316" s="864"/>
      <c r="T316" s="337"/>
      <c r="U316" s="1328"/>
    </row>
    <row r="317" spans="1:21" s="479" customFormat="1" ht="15" customHeight="1" x14ac:dyDescent="0.25">
      <c r="A317" s="1329"/>
      <c r="B317" s="3143" t="s">
        <v>902</v>
      </c>
      <c r="C317" s="3143"/>
      <c r="D317" s="2961"/>
      <c r="E317" s="2961"/>
      <c r="F317" s="2961"/>
      <c r="G317" s="2961"/>
      <c r="H317" s="2961"/>
      <c r="I317" s="2961"/>
      <c r="J317" s="2961"/>
      <c r="K317" s="2961"/>
      <c r="L317" s="2961"/>
      <c r="M317" s="2961"/>
      <c r="N317" s="2961"/>
      <c r="O317" s="2004"/>
      <c r="P317" s="2004"/>
      <c r="Q317" s="2004"/>
      <c r="R317" s="2961"/>
      <c r="S317" s="2961"/>
      <c r="T317" s="2962"/>
      <c r="U317" s="1328"/>
    </row>
    <row r="318" spans="1:21" s="1242" customFormat="1" ht="15" customHeight="1" x14ac:dyDescent="0.25">
      <c r="A318" s="1329"/>
      <c r="B318" s="3153" t="s">
        <v>889</v>
      </c>
      <c r="C318" s="3154"/>
      <c r="D318" s="3155"/>
      <c r="E318" s="3155"/>
      <c r="F318" s="3155"/>
      <c r="G318" s="2963" t="str">
        <f>IF(AND(G261&gt;=H261,G262&gt;=H262,G263&gt;=H263,G264&gt;=H264,G265&gt;=H265,G266&gt;=H266,G267&gt;=H267,G268&gt;=H268,G269&gt;=H269,G270&gt;=H270,G271&gt;=H271,G272&gt;=H272,G273&gt;=H273,G274&gt;=H274,G275&gt;=H275,G276&gt;=H276,G277&gt;=H277,G278&gt;=H278,G279&gt;=H279,G280&gt;=H280,G281&gt;=H281,G282&gt;=H282,G283&gt;=H283,G284&gt;=H284,G285&gt;=H285,G286&gt;=H286,G287&gt;=H287,G288&gt;=H288,G289&gt;=H289,G290&gt;=H290,G291&gt;=H291,G292&gt;=H292,G293&gt;=H293,G294&gt;=H294,G295&gt;=H295,G296&gt;=H296,G297&gt;=H297,G298&gt;=H298,G299&gt;=H299,G300&gt;=H300,G301&gt;=H301,G302&gt;=H302,G303&gt;=H303,G304&gt;=H304,G305&gt;=H305,G306&gt;=H306,G307&gt;=H307,G308&gt;=H308,G309&gt;=H309,G310&gt;=H310,G311&gt;=H311,G312&gt;=H312,G313&gt;=H313,G314&gt;=H314,G315&gt;=H315,G316&gt;=H316,G317&gt;=H317),"Pass","Fail")</f>
        <v>Pass</v>
      </c>
      <c r="U318" s="1328"/>
    </row>
    <row r="319" spans="1:21" s="1242" customFormat="1" ht="15" customHeight="1" x14ac:dyDescent="0.25">
      <c r="A319" s="1329"/>
      <c r="B319" s="3156" t="s">
        <v>898</v>
      </c>
      <c r="C319" s="3157"/>
      <c r="D319" s="3157"/>
      <c r="E319" s="3157"/>
      <c r="F319" s="3157"/>
      <c r="G319" s="1714" t="str">
        <f>IF(AND(J261&gt;=K261,J262&gt;=K262,J263&gt;=K263,J264&gt;=K264,J265&gt;=K265,J266&gt;=K266,J267&gt;=K267,J268&gt;=K268,J269&gt;=K269,J270&gt;=K270,J271&gt;=K271,J272&gt;=K272,J273&gt;=K273,J274&gt;=K274,J275&gt;=K275,J276&gt;=K276,J277&gt;=K277,J278&gt;=K278,J279&gt;=K279,J280&gt;=K280,J281&gt;=K281,J282&gt;=K282,J283&gt;=K283,J284&gt;=K284,J285&gt;=K285,J286&gt;=K286,J287&gt;=K287,J288&gt;=K288,J289&gt;=K289,J290&gt;=K290,J291&gt;=K291,J292&gt;=K292,J293&gt;=K293,J294&gt;=K294,J295&gt;=K295,J296&gt;=K296,J297&gt;=K297,J298&gt;=K298,J299&gt;=K299,J300&gt;=K300,J301&gt;=K301,J302&gt;=K302,J303&gt;=K303,J304&gt;=K304,J305&gt;=K305,J306&gt;=K306,J307&gt;=K307,J308&gt;=K308,J309&gt;=K309,J310&gt;=K310,J311&gt;=K311,J312&gt;=K312,J313&gt;=K313,J314&gt;=K314,J315&gt;=K315,J316&gt;=K316,J317&gt;=K317),"Pass","Fail")</f>
        <v>Pass</v>
      </c>
      <c r="U319" s="1328"/>
    </row>
    <row r="320" spans="1:21" s="1242" customFormat="1" ht="15" customHeight="1" x14ac:dyDescent="0.25">
      <c r="A320" s="1329"/>
      <c r="B320" s="3158" t="s">
        <v>899</v>
      </c>
      <c r="C320" s="3159"/>
      <c r="D320" s="3159"/>
      <c r="E320" s="3159"/>
      <c r="F320" s="3159"/>
      <c r="G320" s="1715" t="str">
        <f>IF(AND(AND(E317&gt;=SUM(E261:E265,E268:E272,E275:E279,E282:E286,E289:E293,E296:E300,E303:E307,E310:E314),E317&gt;=SUM(E266,E273,E280,E287,E294,E301,E308,E315),E317&gt;=SUM(E267,E274,E281,E288,E295,E302,E309,E316)),AND(F317&gt;=SUM(F261:F265,F268:F272,F275:F279,F282:F286,F289:F293,F296:F300,F303:F307,F310:F314),F317&gt;=SUM(F266,F273,F280,F287,F294,F301,F308,F315),F317&gt;=SUM(F267,F274,F281,F288,F295,F302,F309,F316)),AND(G317&gt;=SUM(G261:G265,G268:G272,G275:G279,G282:G286,G289:G293,G296:G300,G303:G307,G310:G314),G317&gt;=SUM(G266,G273,G280,G287,G294,G301,G308,G315),G317&gt;=SUM(G267,G274,G281,G288,G295,G302,G309,G316)),AND(H317&gt;=SUM(H261:H265,H268:H272,H275:H279,H282:H286,H289:H293,H296:H300,H303:H307,H310:H314),H317&gt;=SUM(H266,H273,H280,H287,H294,H301,H308,H315),H317&gt;=SUM(H267,H274,H281,H288,H295,H302,H309,H316))),"Pass","Fail")</f>
        <v>Pass</v>
      </c>
      <c r="U320" s="1328"/>
    </row>
    <row r="321" spans="1:21" s="322" customFormat="1" ht="45" customHeight="1" x14ac:dyDescent="0.25">
      <c r="A321" s="1470" t="s">
        <v>903</v>
      </c>
      <c r="B321" s="161"/>
      <c r="O321" s="1242"/>
      <c r="P321" s="1242"/>
      <c r="Q321" s="1242"/>
      <c r="R321" s="1242"/>
      <c r="U321" s="1272"/>
    </row>
    <row r="322" spans="1:21" s="322" customFormat="1" ht="45" customHeight="1" x14ac:dyDescent="0.25">
      <c r="A322" s="1470"/>
      <c r="B322" s="3135" t="s">
        <v>1130</v>
      </c>
      <c r="C322" s="3135"/>
      <c r="D322" s="3137" t="s">
        <v>1129</v>
      </c>
      <c r="E322" s="3151" t="s">
        <v>876</v>
      </c>
      <c r="F322" s="3147" t="s">
        <v>877</v>
      </c>
      <c r="G322" s="3147"/>
      <c r="H322" s="3147"/>
      <c r="I322" s="3147" t="s">
        <v>1131</v>
      </c>
      <c r="J322" s="3147"/>
      <c r="K322" s="3147"/>
      <c r="L322" s="3014" t="s">
        <v>1188</v>
      </c>
      <c r="M322" s="3015"/>
      <c r="N322" s="3021"/>
      <c r="O322" s="3149" t="s">
        <v>897</v>
      </c>
      <c r="P322" s="3149" t="s">
        <v>1191</v>
      </c>
      <c r="Q322" s="3149" t="s">
        <v>1192</v>
      </c>
      <c r="R322" s="3149" t="s">
        <v>1193</v>
      </c>
      <c r="S322" s="3149" t="s">
        <v>1194</v>
      </c>
      <c r="T322" s="3149" t="s">
        <v>1195</v>
      </c>
      <c r="U322" s="1272"/>
    </row>
    <row r="323" spans="1:21" s="1242" customFormat="1" ht="60" customHeight="1" x14ac:dyDescent="0.25">
      <c r="A323" s="1329"/>
      <c r="B323" s="3136"/>
      <c r="C323" s="3136"/>
      <c r="D323" s="3138"/>
      <c r="E323" s="3152"/>
      <c r="F323" s="1925" t="s">
        <v>878</v>
      </c>
      <c r="G323" s="1925" t="s">
        <v>879</v>
      </c>
      <c r="H323" s="1925" t="s">
        <v>880</v>
      </c>
      <c r="I323" s="1925" t="s">
        <v>881</v>
      </c>
      <c r="J323" s="1925" t="s">
        <v>882</v>
      </c>
      <c r="K323" s="1925" t="s">
        <v>883</v>
      </c>
      <c r="L323" s="1922" t="s">
        <v>1189</v>
      </c>
      <c r="M323" s="1922" t="s">
        <v>1190</v>
      </c>
      <c r="N323" s="1922" t="s">
        <v>884</v>
      </c>
      <c r="O323" s="3150"/>
      <c r="P323" s="3150"/>
      <c r="Q323" s="3150"/>
      <c r="R323" s="3150"/>
      <c r="S323" s="3150"/>
      <c r="T323" s="3150"/>
      <c r="U323" s="1328"/>
    </row>
    <row r="324" spans="1:21" s="479" customFormat="1" ht="15" customHeight="1" x14ac:dyDescent="0.25">
      <c r="A324" s="1329"/>
      <c r="B324" s="3090" t="s">
        <v>1132</v>
      </c>
      <c r="C324" s="3090"/>
      <c r="D324" s="1997"/>
      <c r="E324" s="1998"/>
      <c r="F324" s="1998"/>
      <c r="G324" s="1998"/>
      <c r="H324" s="1998"/>
      <c r="I324" s="1998"/>
      <c r="J324" s="1998"/>
      <c r="K324" s="1998"/>
      <c r="L324" s="1998"/>
      <c r="M324" s="1998"/>
      <c r="N324" s="1998"/>
      <c r="O324" s="1999"/>
      <c r="P324" s="1766"/>
      <c r="Q324" s="1766"/>
      <c r="R324" s="1998"/>
      <c r="S324" s="2007"/>
      <c r="T324" s="2001"/>
      <c r="U324" s="1328"/>
    </row>
    <row r="325" spans="1:21" s="479" customFormat="1" ht="15" customHeight="1" x14ac:dyDescent="0.25">
      <c r="A325" s="1329"/>
      <c r="B325" s="3134" t="s">
        <v>1133</v>
      </c>
      <c r="C325" s="3134"/>
      <c r="D325" s="459"/>
      <c r="E325" s="458"/>
      <c r="F325" s="458"/>
      <c r="G325" s="458"/>
      <c r="H325" s="458"/>
      <c r="I325" s="458"/>
      <c r="J325" s="458"/>
      <c r="K325" s="458"/>
      <c r="L325" s="458"/>
      <c r="M325" s="458"/>
      <c r="N325" s="458"/>
      <c r="O325" s="499"/>
      <c r="P325" s="466"/>
      <c r="Q325" s="466"/>
      <c r="R325" s="458"/>
      <c r="S325" s="866"/>
      <c r="T325" s="868"/>
      <c r="U325" s="1328"/>
    </row>
    <row r="326" spans="1:21" s="479" customFormat="1" ht="15" customHeight="1" x14ac:dyDescent="0.25">
      <c r="A326" s="1329"/>
      <c r="B326" s="3091" t="s">
        <v>1134</v>
      </c>
      <c r="C326" s="3091"/>
      <c r="D326" s="459"/>
      <c r="E326" s="458"/>
      <c r="F326" s="458"/>
      <c r="G326" s="458"/>
      <c r="H326" s="458"/>
      <c r="I326" s="458"/>
      <c r="J326" s="458"/>
      <c r="K326" s="458"/>
      <c r="L326" s="458"/>
      <c r="M326" s="458"/>
      <c r="N326" s="458"/>
      <c r="O326" s="499"/>
      <c r="P326" s="466"/>
      <c r="Q326" s="466"/>
      <c r="R326" s="458"/>
      <c r="S326" s="866"/>
      <c r="T326" s="868"/>
      <c r="U326" s="1328"/>
    </row>
    <row r="327" spans="1:21" s="479" customFormat="1" ht="15" customHeight="1" x14ac:dyDescent="0.25">
      <c r="A327" s="1329"/>
      <c r="B327" s="3091" t="s">
        <v>1135</v>
      </c>
      <c r="C327" s="3091"/>
      <c r="D327" s="459"/>
      <c r="E327" s="458"/>
      <c r="F327" s="458"/>
      <c r="G327" s="458"/>
      <c r="H327" s="458"/>
      <c r="I327" s="458"/>
      <c r="J327" s="458"/>
      <c r="K327" s="458"/>
      <c r="L327" s="458"/>
      <c r="M327" s="458"/>
      <c r="N327" s="458"/>
      <c r="O327" s="499"/>
      <c r="P327" s="466"/>
      <c r="Q327" s="466"/>
      <c r="R327" s="458"/>
      <c r="S327" s="866"/>
      <c r="T327" s="868"/>
      <c r="U327" s="1328"/>
    </row>
    <row r="328" spans="1:21" s="479" customFormat="1" ht="15" customHeight="1" x14ac:dyDescent="0.25">
      <c r="A328" s="1329"/>
      <c r="B328" s="3091" t="s">
        <v>1136</v>
      </c>
      <c r="C328" s="3091"/>
      <c r="D328" s="459"/>
      <c r="E328" s="458"/>
      <c r="F328" s="458"/>
      <c r="G328" s="458"/>
      <c r="H328" s="458"/>
      <c r="I328" s="458"/>
      <c r="J328" s="458"/>
      <c r="K328" s="458"/>
      <c r="L328" s="458"/>
      <c r="M328" s="458"/>
      <c r="N328" s="458"/>
      <c r="O328" s="499"/>
      <c r="P328" s="466"/>
      <c r="Q328" s="466"/>
      <c r="R328" s="458"/>
      <c r="S328" s="866"/>
      <c r="T328" s="868"/>
      <c r="U328" s="1328"/>
    </row>
    <row r="329" spans="1:21" s="479" customFormat="1" ht="15" customHeight="1" x14ac:dyDescent="0.25">
      <c r="A329" s="1329"/>
      <c r="B329" s="3091" t="s">
        <v>1137</v>
      </c>
      <c r="C329" s="3091"/>
      <c r="D329" s="459"/>
      <c r="E329" s="458"/>
      <c r="F329" s="458"/>
      <c r="G329" s="458"/>
      <c r="H329" s="458"/>
      <c r="I329" s="458"/>
      <c r="J329" s="458"/>
      <c r="K329" s="458"/>
      <c r="L329" s="458"/>
      <c r="M329" s="458"/>
      <c r="N329" s="458"/>
      <c r="O329" s="499"/>
      <c r="P329" s="466"/>
      <c r="Q329" s="466"/>
      <c r="R329" s="458"/>
      <c r="S329" s="866"/>
      <c r="T329" s="868"/>
      <c r="U329" s="1328"/>
    </row>
    <row r="330" spans="1:21" s="479" customFormat="1" ht="15" customHeight="1" x14ac:dyDescent="0.25">
      <c r="A330" s="1329"/>
      <c r="B330" s="3092" t="s">
        <v>1138</v>
      </c>
      <c r="C330" s="3092"/>
      <c r="D330" s="1626"/>
      <c r="E330" s="864"/>
      <c r="F330" s="864"/>
      <c r="G330" s="864"/>
      <c r="H330" s="864"/>
      <c r="I330" s="864"/>
      <c r="J330" s="864"/>
      <c r="K330" s="864"/>
      <c r="L330" s="864"/>
      <c r="M330" s="864"/>
      <c r="N330" s="864"/>
      <c r="O330" s="865"/>
      <c r="P330" s="774"/>
      <c r="Q330" s="774"/>
      <c r="R330" s="864"/>
      <c r="S330" s="467"/>
      <c r="T330" s="337"/>
      <c r="U330" s="1328"/>
    </row>
    <row r="331" spans="1:21" s="479" customFormat="1" ht="15" customHeight="1" x14ac:dyDescent="0.25">
      <c r="A331" s="1329"/>
      <c r="B331" s="3134" t="s">
        <v>1139</v>
      </c>
      <c r="C331" s="3134"/>
      <c r="D331" s="1997"/>
      <c r="E331" s="1998"/>
      <c r="F331" s="1998"/>
      <c r="G331" s="1998"/>
      <c r="H331" s="1998"/>
      <c r="I331" s="1998"/>
      <c r="J331" s="1998"/>
      <c r="K331" s="1998"/>
      <c r="L331" s="1998"/>
      <c r="M331" s="1998"/>
      <c r="N331" s="1998"/>
      <c r="O331" s="1999"/>
      <c r="P331" s="1766"/>
      <c r="Q331" s="1766"/>
      <c r="R331" s="1998"/>
      <c r="S331" s="2007"/>
      <c r="T331" s="2001"/>
      <c r="U331" s="1328"/>
    </row>
    <row r="332" spans="1:21" s="479" customFormat="1" ht="15" customHeight="1" x14ac:dyDescent="0.25">
      <c r="A332" s="1329"/>
      <c r="B332" s="3091" t="s">
        <v>1140</v>
      </c>
      <c r="C332" s="3091"/>
      <c r="D332" s="459"/>
      <c r="E332" s="458"/>
      <c r="F332" s="458"/>
      <c r="G332" s="458"/>
      <c r="H332" s="458"/>
      <c r="I332" s="458"/>
      <c r="J332" s="458"/>
      <c r="K332" s="458"/>
      <c r="L332" s="458"/>
      <c r="M332" s="458"/>
      <c r="N332" s="458"/>
      <c r="O332" s="499"/>
      <c r="P332" s="466"/>
      <c r="Q332" s="466"/>
      <c r="R332" s="458"/>
      <c r="S332" s="866"/>
      <c r="T332" s="868"/>
      <c r="U332" s="1328"/>
    </row>
    <row r="333" spans="1:21" s="479" customFormat="1" ht="15" customHeight="1" x14ac:dyDescent="0.25">
      <c r="A333" s="1329"/>
      <c r="B333" s="3091" t="s">
        <v>1141</v>
      </c>
      <c r="C333" s="3091"/>
      <c r="D333" s="459"/>
      <c r="E333" s="458"/>
      <c r="F333" s="458"/>
      <c r="G333" s="458"/>
      <c r="H333" s="458"/>
      <c r="I333" s="458"/>
      <c r="J333" s="458"/>
      <c r="K333" s="458"/>
      <c r="L333" s="458"/>
      <c r="M333" s="458"/>
      <c r="N333" s="458"/>
      <c r="O333" s="499"/>
      <c r="P333" s="466"/>
      <c r="Q333" s="466"/>
      <c r="R333" s="458"/>
      <c r="S333" s="866"/>
      <c r="T333" s="868"/>
      <c r="U333" s="1328"/>
    </row>
    <row r="334" spans="1:21" s="479" customFormat="1" ht="15" customHeight="1" x14ac:dyDescent="0.25">
      <c r="A334" s="1329"/>
      <c r="B334" s="3091" t="s">
        <v>1142</v>
      </c>
      <c r="C334" s="3091"/>
      <c r="D334" s="459"/>
      <c r="E334" s="458"/>
      <c r="F334" s="458"/>
      <c r="G334" s="458"/>
      <c r="H334" s="458"/>
      <c r="I334" s="458"/>
      <c r="J334" s="458"/>
      <c r="K334" s="458"/>
      <c r="L334" s="458"/>
      <c r="M334" s="458"/>
      <c r="N334" s="458"/>
      <c r="O334" s="499"/>
      <c r="P334" s="466"/>
      <c r="Q334" s="466"/>
      <c r="R334" s="458"/>
      <c r="S334" s="866"/>
      <c r="T334" s="868"/>
      <c r="U334" s="1328"/>
    </row>
    <row r="335" spans="1:21" s="479" customFormat="1" ht="15" customHeight="1" x14ac:dyDescent="0.25">
      <c r="A335" s="1329"/>
      <c r="B335" s="3091" t="s">
        <v>1143</v>
      </c>
      <c r="C335" s="3091"/>
      <c r="D335" s="459"/>
      <c r="E335" s="458"/>
      <c r="F335" s="458"/>
      <c r="G335" s="458"/>
      <c r="H335" s="458"/>
      <c r="I335" s="458"/>
      <c r="J335" s="458"/>
      <c r="K335" s="458"/>
      <c r="L335" s="458"/>
      <c r="M335" s="458"/>
      <c r="N335" s="458"/>
      <c r="O335" s="499"/>
      <c r="P335" s="466"/>
      <c r="Q335" s="466"/>
      <c r="R335" s="458"/>
      <c r="S335" s="866"/>
      <c r="T335" s="868"/>
      <c r="U335" s="1328"/>
    </row>
    <row r="336" spans="1:21" s="479" customFormat="1" ht="15" customHeight="1" x14ac:dyDescent="0.25">
      <c r="A336" s="1329"/>
      <c r="B336" s="3091" t="s">
        <v>1144</v>
      </c>
      <c r="C336" s="3091"/>
      <c r="D336" s="459"/>
      <c r="E336" s="458"/>
      <c r="F336" s="458"/>
      <c r="G336" s="458"/>
      <c r="H336" s="458"/>
      <c r="I336" s="458"/>
      <c r="J336" s="458"/>
      <c r="K336" s="458"/>
      <c r="L336" s="458"/>
      <c r="M336" s="458"/>
      <c r="N336" s="458"/>
      <c r="O336" s="499"/>
      <c r="P336" s="466"/>
      <c r="Q336" s="466"/>
      <c r="R336" s="458"/>
      <c r="S336" s="866"/>
      <c r="T336" s="868"/>
      <c r="U336" s="1328"/>
    </row>
    <row r="337" spans="1:21" s="479" customFormat="1" ht="15" customHeight="1" x14ac:dyDescent="0.25">
      <c r="A337" s="1329"/>
      <c r="B337" s="3146" t="s">
        <v>1145</v>
      </c>
      <c r="C337" s="3146"/>
      <c r="D337" s="1626"/>
      <c r="E337" s="864"/>
      <c r="F337" s="864"/>
      <c r="G337" s="864"/>
      <c r="H337" s="864"/>
      <c r="I337" s="864"/>
      <c r="J337" s="864"/>
      <c r="K337" s="864"/>
      <c r="L337" s="864"/>
      <c r="M337" s="864"/>
      <c r="N337" s="864"/>
      <c r="O337" s="865"/>
      <c r="P337" s="774"/>
      <c r="Q337" s="774"/>
      <c r="R337" s="864"/>
      <c r="S337" s="467"/>
      <c r="T337" s="337"/>
      <c r="U337" s="1328"/>
    </row>
    <row r="338" spans="1:21" s="479" customFormat="1" ht="15" customHeight="1" x14ac:dyDescent="0.25">
      <c r="A338" s="1329"/>
      <c r="B338" s="3090" t="s">
        <v>1146</v>
      </c>
      <c r="C338" s="3090"/>
      <c r="D338" s="1997"/>
      <c r="E338" s="1998"/>
      <c r="F338" s="1998"/>
      <c r="G338" s="1998"/>
      <c r="H338" s="1998"/>
      <c r="I338" s="1998"/>
      <c r="J338" s="1998"/>
      <c r="K338" s="1998"/>
      <c r="L338" s="1998"/>
      <c r="M338" s="1998"/>
      <c r="N338" s="1998"/>
      <c r="O338" s="1999"/>
      <c r="P338" s="1766"/>
      <c r="Q338" s="1766"/>
      <c r="R338" s="1998"/>
      <c r="S338" s="2007"/>
      <c r="T338" s="2001"/>
      <c r="U338" s="1328"/>
    </row>
    <row r="339" spans="1:21" s="479" customFormat="1" ht="15" customHeight="1" x14ac:dyDescent="0.25">
      <c r="A339" s="1329"/>
      <c r="B339" s="3091" t="s">
        <v>1147</v>
      </c>
      <c r="C339" s="3091"/>
      <c r="D339" s="459"/>
      <c r="E339" s="458"/>
      <c r="F339" s="458"/>
      <c r="G339" s="458"/>
      <c r="H339" s="458"/>
      <c r="I339" s="458"/>
      <c r="J339" s="458"/>
      <c r="K339" s="458"/>
      <c r="L339" s="458"/>
      <c r="M339" s="458"/>
      <c r="N339" s="458"/>
      <c r="O339" s="499"/>
      <c r="P339" s="466"/>
      <c r="Q339" s="466"/>
      <c r="R339" s="458"/>
      <c r="S339" s="866"/>
      <c r="T339" s="868"/>
      <c r="U339" s="1328"/>
    </row>
    <row r="340" spans="1:21" s="479" customFormat="1" ht="15" customHeight="1" x14ac:dyDescent="0.25">
      <c r="A340" s="1329"/>
      <c r="B340" s="3091" t="s">
        <v>1148</v>
      </c>
      <c r="C340" s="3091"/>
      <c r="D340" s="459"/>
      <c r="E340" s="458"/>
      <c r="F340" s="458"/>
      <c r="G340" s="458"/>
      <c r="H340" s="458"/>
      <c r="I340" s="458"/>
      <c r="J340" s="458"/>
      <c r="K340" s="458"/>
      <c r="L340" s="458"/>
      <c r="M340" s="458"/>
      <c r="N340" s="458"/>
      <c r="O340" s="499"/>
      <c r="P340" s="466"/>
      <c r="Q340" s="466"/>
      <c r="R340" s="458"/>
      <c r="S340" s="866"/>
      <c r="T340" s="868"/>
      <c r="U340" s="1328"/>
    </row>
    <row r="341" spans="1:21" s="479" customFormat="1" ht="15" customHeight="1" x14ac:dyDescent="0.25">
      <c r="A341" s="1329"/>
      <c r="B341" s="3091" t="s">
        <v>1149</v>
      </c>
      <c r="C341" s="3091"/>
      <c r="D341" s="459"/>
      <c r="E341" s="458"/>
      <c r="F341" s="458"/>
      <c r="G341" s="458"/>
      <c r="H341" s="458"/>
      <c r="I341" s="458"/>
      <c r="J341" s="458"/>
      <c r="K341" s="458"/>
      <c r="L341" s="458"/>
      <c r="M341" s="458"/>
      <c r="N341" s="458"/>
      <c r="O341" s="499"/>
      <c r="P341" s="466"/>
      <c r="Q341" s="466"/>
      <c r="R341" s="458"/>
      <c r="S341" s="866"/>
      <c r="T341" s="868"/>
      <c r="U341" s="1328"/>
    </row>
    <row r="342" spans="1:21" s="479" customFormat="1" ht="15" customHeight="1" x14ac:dyDescent="0.25">
      <c r="A342" s="1329"/>
      <c r="B342" s="3091" t="s">
        <v>1150</v>
      </c>
      <c r="C342" s="3091"/>
      <c r="D342" s="459"/>
      <c r="E342" s="458"/>
      <c r="F342" s="458"/>
      <c r="G342" s="458"/>
      <c r="H342" s="458"/>
      <c r="I342" s="458"/>
      <c r="J342" s="458"/>
      <c r="K342" s="458"/>
      <c r="L342" s="458"/>
      <c r="M342" s="458"/>
      <c r="N342" s="458"/>
      <c r="O342" s="499"/>
      <c r="P342" s="466"/>
      <c r="Q342" s="466"/>
      <c r="R342" s="458"/>
      <c r="S342" s="866"/>
      <c r="T342" s="868"/>
      <c r="U342" s="1328"/>
    </row>
    <row r="343" spans="1:21" s="479" customFormat="1" ht="15" customHeight="1" x14ac:dyDescent="0.25">
      <c r="A343" s="1329"/>
      <c r="B343" s="3091" t="s">
        <v>1151</v>
      </c>
      <c r="C343" s="3091"/>
      <c r="D343" s="459"/>
      <c r="E343" s="458"/>
      <c r="F343" s="458"/>
      <c r="G343" s="458"/>
      <c r="H343" s="458"/>
      <c r="I343" s="458"/>
      <c r="J343" s="458"/>
      <c r="K343" s="458"/>
      <c r="L343" s="458"/>
      <c r="M343" s="458"/>
      <c r="N343" s="458"/>
      <c r="O343" s="499"/>
      <c r="P343" s="466"/>
      <c r="Q343" s="466"/>
      <c r="R343" s="458"/>
      <c r="S343" s="866"/>
      <c r="T343" s="868"/>
      <c r="U343" s="1328"/>
    </row>
    <row r="344" spans="1:21" s="479" customFormat="1" ht="15" customHeight="1" x14ac:dyDescent="0.25">
      <c r="A344" s="1329"/>
      <c r="B344" s="3092" t="s">
        <v>1152</v>
      </c>
      <c r="C344" s="3092"/>
      <c r="D344" s="1626"/>
      <c r="E344" s="864"/>
      <c r="F344" s="864"/>
      <c r="G344" s="864"/>
      <c r="H344" s="864"/>
      <c r="I344" s="864"/>
      <c r="J344" s="864"/>
      <c r="K344" s="864"/>
      <c r="L344" s="864"/>
      <c r="M344" s="864"/>
      <c r="N344" s="864"/>
      <c r="O344" s="865"/>
      <c r="P344" s="774"/>
      <c r="Q344" s="774"/>
      <c r="R344" s="864"/>
      <c r="S344" s="467"/>
      <c r="T344" s="337"/>
      <c r="U344" s="1328"/>
    </row>
    <row r="345" spans="1:21" s="479" customFormat="1" ht="15" customHeight="1" x14ac:dyDescent="0.25">
      <c r="A345" s="1329"/>
      <c r="B345" s="3134" t="s">
        <v>1153</v>
      </c>
      <c r="C345" s="3134"/>
      <c r="D345" s="1997"/>
      <c r="E345" s="1998"/>
      <c r="F345" s="1998"/>
      <c r="G345" s="1998"/>
      <c r="H345" s="1998"/>
      <c r="I345" s="1998"/>
      <c r="J345" s="1998"/>
      <c r="K345" s="1998"/>
      <c r="L345" s="1998"/>
      <c r="M345" s="1998"/>
      <c r="N345" s="1998"/>
      <c r="O345" s="1999"/>
      <c r="P345" s="1766"/>
      <c r="Q345" s="1766"/>
      <c r="R345" s="1998"/>
      <c r="S345" s="2007"/>
      <c r="T345" s="2001"/>
      <c r="U345" s="1328"/>
    </row>
    <row r="346" spans="1:21" s="479" customFormat="1" ht="15" customHeight="1" x14ac:dyDescent="0.25">
      <c r="A346" s="1329"/>
      <c r="B346" s="3091" t="s">
        <v>1154</v>
      </c>
      <c r="C346" s="3091"/>
      <c r="D346" s="459"/>
      <c r="E346" s="458"/>
      <c r="F346" s="458"/>
      <c r="G346" s="458"/>
      <c r="H346" s="458"/>
      <c r="I346" s="458"/>
      <c r="J346" s="458"/>
      <c r="K346" s="458"/>
      <c r="L346" s="458"/>
      <c r="M346" s="458"/>
      <c r="N346" s="458"/>
      <c r="O346" s="499"/>
      <c r="P346" s="466"/>
      <c r="Q346" s="466"/>
      <c r="R346" s="458"/>
      <c r="S346" s="866"/>
      <c r="T346" s="868"/>
      <c r="U346" s="1328"/>
    </row>
    <row r="347" spans="1:21" s="479" customFormat="1" ht="15" customHeight="1" x14ac:dyDescent="0.25">
      <c r="A347" s="1329"/>
      <c r="B347" s="3091" t="s">
        <v>1155</v>
      </c>
      <c r="C347" s="3091"/>
      <c r="D347" s="459"/>
      <c r="E347" s="458"/>
      <c r="F347" s="458"/>
      <c r="G347" s="458"/>
      <c r="H347" s="458"/>
      <c r="I347" s="458"/>
      <c r="J347" s="458"/>
      <c r="K347" s="458"/>
      <c r="L347" s="458"/>
      <c r="M347" s="458"/>
      <c r="N347" s="458"/>
      <c r="O347" s="499"/>
      <c r="P347" s="466"/>
      <c r="Q347" s="466"/>
      <c r="R347" s="458"/>
      <c r="S347" s="866"/>
      <c r="T347" s="868"/>
      <c r="U347" s="1328"/>
    </row>
    <row r="348" spans="1:21" s="479" customFormat="1" ht="15" customHeight="1" x14ac:dyDescent="0.25">
      <c r="A348" s="1329"/>
      <c r="B348" s="3091" t="s">
        <v>1156</v>
      </c>
      <c r="C348" s="3091"/>
      <c r="D348" s="459"/>
      <c r="E348" s="458"/>
      <c r="F348" s="458"/>
      <c r="G348" s="458"/>
      <c r="H348" s="458"/>
      <c r="I348" s="458"/>
      <c r="J348" s="458"/>
      <c r="K348" s="458"/>
      <c r="L348" s="458"/>
      <c r="M348" s="458"/>
      <c r="N348" s="458"/>
      <c r="O348" s="499"/>
      <c r="P348" s="466"/>
      <c r="Q348" s="466"/>
      <c r="R348" s="458"/>
      <c r="S348" s="866"/>
      <c r="T348" s="868"/>
      <c r="U348" s="1328"/>
    </row>
    <row r="349" spans="1:21" s="479" customFormat="1" ht="15" customHeight="1" x14ac:dyDescent="0.25">
      <c r="A349" s="1329"/>
      <c r="B349" s="3091" t="s">
        <v>1157</v>
      </c>
      <c r="C349" s="3091"/>
      <c r="D349" s="459"/>
      <c r="E349" s="458"/>
      <c r="F349" s="458"/>
      <c r="G349" s="458"/>
      <c r="H349" s="458"/>
      <c r="I349" s="458"/>
      <c r="J349" s="458"/>
      <c r="K349" s="458"/>
      <c r="L349" s="458"/>
      <c r="M349" s="458"/>
      <c r="N349" s="458"/>
      <c r="O349" s="499"/>
      <c r="P349" s="466"/>
      <c r="Q349" s="466"/>
      <c r="R349" s="458"/>
      <c r="S349" s="866"/>
      <c r="T349" s="868"/>
      <c r="U349" s="1328"/>
    </row>
    <row r="350" spans="1:21" s="479" customFormat="1" ht="15" customHeight="1" x14ac:dyDescent="0.25">
      <c r="A350" s="1329"/>
      <c r="B350" s="3091" t="s">
        <v>1158</v>
      </c>
      <c r="C350" s="3091"/>
      <c r="D350" s="459"/>
      <c r="E350" s="458"/>
      <c r="F350" s="458"/>
      <c r="G350" s="458"/>
      <c r="H350" s="458"/>
      <c r="I350" s="458"/>
      <c r="J350" s="458"/>
      <c r="K350" s="458"/>
      <c r="L350" s="458"/>
      <c r="M350" s="458"/>
      <c r="N350" s="458"/>
      <c r="O350" s="499"/>
      <c r="P350" s="466"/>
      <c r="Q350" s="466"/>
      <c r="R350" s="458"/>
      <c r="S350" s="866"/>
      <c r="T350" s="868"/>
      <c r="U350" s="1328"/>
    </row>
    <row r="351" spans="1:21" s="479" customFormat="1" ht="15" customHeight="1" x14ac:dyDescent="0.25">
      <c r="A351" s="1329"/>
      <c r="B351" s="3146" t="s">
        <v>1159</v>
      </c>
      <c r="C351" s="3146"/>
      <c r="D351" s="1626"/>
      <c r="E351" s="864"/>
      <c r="F351" s="864"/>
      <c r="G351" s="864"/>
      <c r="H351" s="864"/>
      <c r="I351" s="864"/>
      <c r="J351" s="864"/>
      <c r="K351" s="864"/>
      <c r="L351" s="864"/>
      <c r="M351" s="864"/>
      <c r="N351" s="864"/>
      <c r="O351" s="865"/>
      <c r="P351" s="774"/>
      <c r="Q351" s="774"/>
      <c r="R351" s="864"/>
      <c r="S351" s="467"/>
      <c r="T351" s="337"/>
      <c r="U351" s="1328"/>
    </row>
    <row r="352" spans="1:21" s="479" customFormat="1" ht="15" customHeight="1" x14ac:dyDescent="0.25">
      <c r="A352" s="1329"/>
      <c r="B352" s="3090" t="s">
        <v>1160</v>
      </c>
      <c r="C352" s="3090"/>
      <c r="D352" s="1997"/>
      <c r="E352" s="1998"/>
      <c r="F352" s="1998"/>
      <c r="G352" s="1998"/>
      <c r="H352" s="1998"/>
      <c r="I352" s="1998"/>
      <c r="J352" s="1998"/>
      <c r="K352" s="1998"/>
      <c r="L352" s="1998"/>
      <c r="M352" s="1998"/>
      <c r="N352" s="1998"/>
      <c r="O352" s="1999"/>
      <c r="P352" s="1766"/>
      <c r="Q352" s="1766"/>
      <c r="R352" s="1998"/>
      <c r="S352" s="2007"/>
      <c r="T352" s="2001"/>
      <c r="U352" s="1328"/>
    </row>
    <row r="353" spans="1:21" s="479" customFormat="1" ht="15" customHeight="1" x14ac:dyDescent="0.25">
      <c r="A353" s="1329"/>
      <c r="B353" s="3091" t="s">
        <v>1161</v>
      </c>
      <c r="C353" s="3091"/>
      <c r="D353" s="459"/>
      <c r="E353" s="458"/>
      <c r="F353" s="458"/>
      <c r="G353" s="458"/>
      <c r="H353" s="458"/>
      <c r="I353" s="458"/>
      <c r="J353" s="458"/>
      <c r="K353" s="458"/>
      <c r="L353" s="458"/>
      <c r="M353" s="458"/>
      <c r="N353" s="458"/>
      <c r="O353" s="499"/>
      <c r="P353" s="466"/>
      <c r="Q353" s="466"/>
      <c r="R353" s="458"/>
      <c r="S353" s="866"/>
      <c r="T353" s="868"/>
      <c r="U353" s="1328"/>
    </row>
    <row r="354" spans="1:21" s="479" customFormat="1" ht="15" customHeight="1" x14ac:dyDescent="0.25">
      <c r="A354" s="1329"/>
      <c r="B354" s="3091" t="s">
        <v>1162</v>
      </c>
      <c r="C354" s="3091"/>
      <c r="D354" s="459"/>
      <c r="E354" s="458"/>
      <c r="F354" s="458"/>
      <c r="G354" s="458"/>
      <c r="H354" s="458"/>
      <c r="I354" s="458"/>
      <c r="J354" s="458"/>
      <c r="K354" s="458"/>
      <c r="L354" s="458"/>
      <c r="M354" s="458"/>
      <c r="N354" s="458"/>
      <c r="O354" s="499"/>
      <c r="P354" s="466"/>
      <c r="Q354" s="466"/>
      <c r="R354" s="458"/>
      <c r="S354" s="866"/>
      <c r="T354" s="868"/>
      <c r="U354" s="1328"/>
    </row>
    <row r="355" spans="1:21" s="479" customFormat="1" ht="15" customHeight="1" x14ac:dyDescent="0.25">
      <c r="A355" s="1329"/>
      <c r="B355" s="3091" t="s">
        <v>1163</v>
      </c>
      <c r="C355" s="3091"/>
      <c r="D355" s="459"/>
      <c r="E355" s="458"/>
      <c r="F355" s="458"/>
      <c r="G355" s="458"/>
      <c r="H355" s="458"/>
      <c r="I355" s="458"/>
      <c r="J355" s="458"/>
      <c r="K355" s="458"/>
      <c r="L355" s="458"/>
      <c r="M355" s="458"/>
      <c r="N355" s="458"/>
      <c r="O355" s="499"/>
      <c r="P355" s="466"/>
      <c r="Q355" s="466"/>
      <c r="R355" s="458"/>
      <c r="S355" s="866"/>
      <c r="T355" s="868"/>
      <c r="U355" s="1328"/>
    </row>
    <row r="356" spans="1:21" s="479" customFormat="1" ht="15" customHeight="1" x14ac:dyDescent="0.25">
      <c r="A356" s="1329"/>
      <c r="B356" s="3091" t="s">
        <v>1164</v>
      </c>
      <c r="C356" s="3091"/>
      <c r="D356" s="459"/>
      <c r="E356" s="458"/>
      <c r="F356" s="458"/>
      <c r="G356" s="458"/>
      <c r="H356" s="458"/>
      <c r="I356" s="458"/>
      <c r="J356" s="458"/>
      <c r="K356" s="458"/>
      <c r="L356" s="458"/>
      <c r="M356" s="458"/>
      <c r="N356" s="458"/>
      <c r="O356" s="499"/>
      <c r="P356" s="466"/>
      <c r="Q356" s="466"/>
      <c r="R356" s="458"/>
      <c r="S356" s="866"/>
      <c r="T356" s="868"/>
      <c r="U356" s="1328"/>
    </row>
    <row r="357" spans="1:21" s="479" customFormat="1" ht="15" customHeight="1" x14ac:dyDescent="0.25">
      <c r="A357" s="1329"/>
      <c r="B357" s="3091" t="s">
        <v>1165</v>
      </c>
      <c r="C357" s="3091"/>
      <c r="D357" s="459"/>
      <c r="E357" s="458"/>
      <c r="F357" s="458"/>
      <c r="G357" s="458"/>
      <c r="H357" s="458"/>
      <c r="I357" s="458"/>
      <c r="J357" s="458"/>
      <c r="K357" s="458"/>
      <c r="L357" s="458"/>
      <c r="M357" s="458"/>
      <c r="N357" s="458"/>
      <c r="O357" s="499"/>
      <c r="P357" s="466"/>
      <c r="Q357" s="466"/>
      <c r="R357" s="458"/>
      <c r="S357" s="866"/>
      <c r="T357" s="868"/>
      <c r="U357" s="1328"/>
    </row>
    <row r="358" spans="1:21" s="479" customFormat="1" ht="15" customHeight="1" x14ac:dyDescent="0.25">
      <c r="A358" s="1329"/>
      <c r="B358" s="3092" t="s">
        <v>1166</v>
      </c>
      <c r="C358" s="3092"/>
      <c r="D358" s="1626"/>
      <c r="E358" s="864"/>
      <c r="F358" s="864"/>
      <c r="G358" s="864"/>
      <c r="H358" s="864"/>
      <c r="I358" s="864"/>
      <c r="J358" s="864"/>
      <c r="K358" s="864"/>
      <c r="L358" s="864"/>
      <c r="M358" s="864"/>
      <c r="N358" s="864"/>
      <c r="O358" s="865"/>
      <c r="P358" s="774"/>
      <c r="Q358" s="774"/>
      <c r="R358" s="864"/>
      <c r="S358" s="467"/>
      <c r="T358" s="337"/>
      <c r="U358" s="1328"/>
    </row>
    <row r="359" spans="1:21" s="479" customFormat="1" ht="15" customHeight="1" x14ac:dyDescent="0.25">
      <c r="A359" s="1329"/>
      <c r="B359" s="3090" t="s">
        <v>1167</v>
      </c>
      <c r="C359" s="3090"/>
      <c r="D359" s="1997"/>
      <c r="E359" s="1998"/>
      <c r="F359" s="1998"/>
      <c r="G359" s="1998"/>
      <c r="H359" s="1998"/>
      <c r="I359" s="1998"/>
      <c r="J359" s="1998"/>
      <c r="K359" s="1998"/>
      <c r="L359" s="1998"/>
      <c r="M359" s="1998"/>
      <c r="N359" s="1998"/>
      <c r="O359" s="1999"/>
      <c r="P359" s="1766"/>
      <c r="Q359" s="1766"/>
      <c r="R359" s="1998"/>
      <c r="S359" s="2007"/>
      <c r="T359" s="2001"/>
      <c r="U359" s="1328"/>
    </row>
    <row r="360" spans="1:21" s="479" customFormat="1" ht="15" customHeight="1" x14ac:dyDescent="0.25">
      <c r="A360" s="1329"/>
      <c r="B360" s="3091" t="s">
        <v>1168</v>
      </c>
      <c r="C360" s="3091"/>
      <c r="D360" s="459"/>
      <c r="E360" s="458"/>
      <c r="F360" s="458"/>
      <c r="G360" s="458"/>
      <c r="H360" s="458"/>
      <c r="I360" s="458"/>
      <c r="J360" s="458"/>
      <c r="K360" s="458"/>
      <c r="L360" s="458"/>
      <c r="M360" s="458"/>
      <c r="N360" s="458"/>
      <c r="O360" s="499"/>
      <c r="P360" s="466"/>
      <c r="Q360" s="466"/>
      <c r="R360" s="458"/>
      <c r="S360" s="866"/>
      <c r="T360" s="868"/>
      <c r="U360" s="1328"/>
    </row>
    <row r="361" spans="1:21" s="479" customFormat="1" ht="15" customHeight="1" x14ac:dyDescent="0.25">
      <c r="A361" s="1329"/>
      <c r="B361" s="3091" t="s">
        <v>1169</v>
      </c>
      <c r="C361" s="3091"/>
      <c r="D361" s="459"/>
      <c r="E361" s="458"/>
      <c r="F361" s="458"/>
      <c r="G361" s="458"/>
      <c r="H361" s="458"/>
      <c r="I361" s="458"/>
      <c r="J361" s="458"/>
      <c r="K361" s="458"/>
      <c r="L361" s="458"/>
      <c r="M361" s="458"/>
      <c r="N361" s="458"/>
      <c r="O361" s="499"/>
      <c r="P361" s="466"/>
      <c r="Q361" s="466"/>
      <c r="R361" s="458"/>
      <c r="S361" s="866"/>
      <c r="T361" s="868"/>
      <c r="U361" s="1328"/>
    </row>
    <row r="362" spans="1:21" s="479" customFormat="1" ht="15" customHeight="1" x14ac:dyDescent="0.25">
      <c r="A362" s="1329"/>
      <c r="B362" s="3091" t="s">
        <v>1170</v>
      </c>
      <c r="C362" s="3091"/>
      <c r="D362" s="459"/>
      <c r="E362" s="458"/>
      <c r="F362" s="458"/>
      <c r="G362" s="458"/>
      <c r="H362" s="458"/>
      <c r="I362" s="458"/>
      <c r="J362" s="458"/>
      <c r="K362" s="458"/>
      <c r="L362" s="458"/>
      <c r="M362" s="458"/>
      <c r="N362" s="458"/>
      <c r="O362" s="499"/>
      <c r="P362" s="466"/>
      <c r="Q362" s="466"/>
      <c r="R362" s="458"/>
      <c r="S362" s="866"/>
      <c r="T362" s="868"/>
      <c r="U362" s="1328"/>
    </row>
    <row r="363" spans="1:21" s="479" customFormat="1" ht="15" customHeight="1" x14ac:dyDescent="0.25">
      <c r="A363" s="1329"/>
      <c r="B363" s="3091" t="s">
        <v>1171</v>
      </c>
      <c r="C363" s="3091"/>
      <c r="D363" s="459"/>
      <c r="E363" s="458"/>
      <c r="F363" s="458"/>
      <c r="G363" s="458"/>
      <c r="H363" s="458"/>
      <c r="I363" s="458"/>
      <c r="J363" s="458"/>
      <c r="K363" s="458"/>
      <c r="L363" s="458"/>
      <c r="M363" s="458"/>
      <c r="N363" s="458"/>
      <c r="O363" s="499"/>
      <c r="P363" s="466"/>
      <c r="Q363" s="466"/>
      <c r="R363" s="458"/>
      <c r="S363" s="866"/>
      <c r="T363" s="868"/>
      <c r="U363" s="1328"/>
    </row>
    <row r="364" spans="1:21" s="479" customFormat="1" ht="15" customHeight="1" x14ac:dyDescent="0.25">
      <c r="A364" s="1329"/>
      <c r="B364" s="3091" t="s">
        <v>1172</v>
      </c>
      <c r="C364" s="3091"/>
      <c r="D364" s="459"/>
      <c r="E364" s="458"/>
      <c r="F364" s="458"/>
      <c r="G364" s="458"/>
      <c r="H364" s="458"/>
      <c r="I364" s="458"/>
      <c r="J364" s="458"/>
      <c r="K364" s="458"/>
      <c r="L364" s="458"/>
      <c r="M364" s="458"/>
      <c r="N364" s="458"/>
      <c r="O364" s="499"/>
      <c r="P364" s="466"/>
      <c r="Q364" s="466"/>
      <c r="R364" s="458"/>
      <c r="S364" s="866"/>
      <c r="T364" s="868"/>
      <c r="U364" s="1328"/>
    </row>
    <row r="365" spans="1:21" s="479" customFormat="1" ht="15" customHeight="1" x14ac:dyDescent="0.25">
      <c r="A365" s="1329"/>
      <c r="B365" s="3092" t="s">
        <v>1173</v>
      </c>
      <c r="C365" s="3092"/>
      <c r="D365" s="1626"/>
      <c r="E365" s="864"/>
      <c r="F365" s="864"/>
      <c r="G365" s="864"/>
      <c r="H365" s="864"/>
      <c r="I365" s="864"/>
      <c r="J365" s="864"/>
      <c r="K365" s="864"/>
      <c r="L365" s="864"/>
      <c r="M365" s="864"/>
      <c r="N365" s="864"/>
      <c r="O365" s="865"/>
      <c r="P365" s="774"/>
      <c r="Q365" s="774"/>
      <c r="R365" s="864"/>
      <c r="S365" s="467"/>
      <c r="T365" s="337"/>
      <c r="U365" s="1328"/>
    </row>
    <row r="366" spans="1:21" s="479" customFormat="1" ht="15" customHeight="1" x14ac:dyDescent="0.25">
      <c r="A366" s="1329"/>
      <c r="B366" s="3134" t="s">
        <v>1174</v>
      </c>
      <c r="C366" s="3134"/>
      <c r="D366" s="1997"/>
      <c r="E366" s="1998"/>
      <c r="F366" s="1998"/>
      <c r="G366" s="1998"/>
      <c r="H366" s="1998"/>
      <c r="I366" s="1998"/>
      <c r="J366" s="1998"/>
      <c r="K366" s="1998"/>
      <c r="L366" s="1998"/>
      <c r="M366" s="1998"/>
      <c r="N366" s="1998"/>
      <c r="O366" s="1999"/>
      <c r="P366" s="1766"/>
      <c r="Q366" s="1766"/>
      <c r="R366" s="1998"/>
      <c r="S366" s="2007"/>
      <c r="T366" s="2001"/>
      <c r="U366" s="1328"/>
    </row>
    <row r="367" spans="1:21" s="479" customFormat="1" ht="15" customHeight="1" x14ac:dyDescent="0.25">
      <c r="A367" s="1329"/>
      <c r="B367" s="3091" t="s">
        <v>1175</v>
      </c>
      <c r="C367" s="3091"/>
      <c r="D367" s="459"/>
      <c r="E367" s="458"/>
      <c r="F367" s="458"/>
      <c r="G367" s="458"/>
      <c r="H367" s="458"/>
      <c r="I367" s="458"/>
      <c r="J367" s="458"/>
      <c r="K367" s="458"/>
      <c r="L367" s="458"/>
      <c r="M367" s="458"/>
      <c r="N367" s="458"/>
      <c r="O367" s="499"/>
      <c r="P367" s="466"/>
      <c r="Q367" s="466"/>
      <c r="R367" s="458"/>
      <c r="S367" s="866"/>
      <c r="T367" s="868"/>
      <c r="U367" s="1328"/>
    </row>
    <row r="368" spans="1:21" s="479" customFormat="1" ht="15" customHeight="1" x14ac:dyDescent="0.25">
      <c r="A368" s="1329"/>
      <c r="B368" s="3091" t="s">
        <v>1176</v>
      </c>
      <c r="C368" s="3091"/>
      <c r="D368" s="459"/>
      <c r="E368" s="458"/>
      <c r="F368" s="458"/>
      <c r="G368" s="458"/>
      <c r="H368" s="458"/>
      <c r="I368" s="458"/>
      <c r="J368" s="458"/>
      <c r="K368" s="458"/>
      <c r="L368" s="458"/>
      <c r="M368" s="458"/>
      <c r="N368" s="458"/>
      <c r="O368" s="499"/>
      <c r="P368" s="466"/>
      <c r="Q368" s="466"/>
      <c r="R368" s="458"/>
      <c r="S368" s="866"/>
      <c r="T368" s="868"/>
      <c r="U368" s="1328"/>
    </row>
    <row r="369" spans="1:21" s="479" customFormat="1" ht="15" customHeight="1" x14ac:dyDescent="0.25">
      <c r="A369" s="1329"/>
      <c r="B369" s="3091" t="s">
        <v>1177</v>
      </c>
      <c r="C369" s="3091"/>
      <c r="D369" s="459"/>
      <c r="E369" s="458"/>
      <c r="F369" s="458"/>
      <c r="G369" s="458"/>
      <c r="H369" s="458"/>
      <c r="I369" s="458"/>
      <c r="J369" s="458"/>
      <c r="K369" s="458"/>
      <c r="L369" s="458"/>
      <c r="M369" s="458"/>
      <c r="N369" s="458"/>
      <c r="O369" s="499"/>
      <c r="P369" s="466"/>
      <c r="Q369" s="466"/>
      <c r="R369" s="458"/>
      <c r="S369" s="866"/>
      <c r="T369" s="868"/>
      <c r="U369" s="1328"/>
    </row>
    <row r="370" spans="1:21" s="479" customFormat="1" ht="15" customHeight="1" x14ac:dyDescent="0.25">
      <c r="A370" s="1329"/>
      <c r="B370" s="3091" t="s">
        <v>1178</v>
      </c>
      <c r="C370" s="3091"/>
      <c r="D370" s="459"/>
      <c r="E370" s="458"/>
      <c r="F370" s="458"/>
      <c r="G370" s="458"/>
      <c r="H370" s="458"/>
      <c r="I370" s="458"/>
      <c r="J370" s="458"/>
      <c r="K370" s="458"/>
      <c r="L370" s="458"/>
      <c r="M370" s="458"/>
      <c r="N370" s="458"/>
      <c r="O370" s="499"/>
      <c r="P370" s="466"/>
      <c r="Q370" s="466"/>
      <c r="R370" s="458"/>
      <c r="S370" s="866"/>
      <c r="T370" s="868"/>
      <c r="U370" s="1328"/>
    </row>
    <row r="371" spans="1:21" s="479" customFormat="1" ht="15" customHeight="1" x14ac:dyDescent="0.25">
      <c r="A371" s="1329"/>
      <c r="B371" s="3091" t="s">
        <v>1179</v>
      </c>
      <c r="C371" s="3091"/>
      <c r="D371" s="459"/>
      <c r="E371" s="458"/>
      <c r="F371" s="458"/>
      <c r="G371" s="458"/>
      <c r="H371" s="458"/>
      <c r="I371" s="458"/>
      <c r="J371" s="458"/>
      <c r="K371" s="458"/>
      <c r="L371" s="458"/>
      <c r="M371" s="458"/>
      <c r="N371" s="458"/>
      <c r="O371" s="499"/>
      <c r="P371" s="466"/>
      <c r="Q371" s="466"/>
      <c r="R371" s="458"/>
      <c r="S371" s="866"/>
      <c r="T371" s="868"/>
      <c r="U371" s="1328"/>
    </row>
    <row r="372" spans="1:21" s="479" customFormat="1" ht="15" customHeight="1" x14ac:dyDescent="0.25">
      <c r="A372" s="1329"/>
      <c r="B372" s="3146" t="s">
        <v>1180</v>
      </c>
      <c r="C372" s="3146"/>
      <c r="D372" s="1626"/>
      <c r="E372" s="864"/>
      <c r="F372" s="864"/>
      <c r="G372" s="864"/>
      <c r="H372" s="864"/>
      <c r="I372" s="864"/>
      <c r="J372" s="864"/>
      <c r="K372" s="864"/>
      <c r="L372" s="864"/>
      <c r="M372" s="864"/>
      <c r="N372" s="864"/>
      <c r="O372" s="865"/>
      <c r="P372" s="774"/>
      <c r="Q372" s="774"/>
      <c r="R372" s="864"/>
      <c r="S372" s="467"/>
      <c r="T372" s="337"/>
      <c r="U372" s="1328"/>
    </row>
    <row r="373" spans="1:21" s="479" customFormat="1" ht="15" customHeight="1" x14ac:dyDescent="0.25">
      <c r="A373" s="1329"/>
      <c r="B373" s="3090" t="s">
        <v>1181</v>
      </c>
      <c r="C373" s="3090"/>
      <c r="D373" s="1997"/>
      <c r="E373" s="1998"/>
      <c r="F373" s="1998"/>
      <c r="G373" s="1998"/>
      <c r="H373" s="1998"/>
      <c r="I373" s="1998"/>
      <c r="J373" s="1998"/>
      <c r="K373" s="1998"/>
      <c r="L373" s="1998"/>
      <c r="M373" s="1998"/>
      <c r="N373" s="1998"/>
      <c r="O373" s="1999"/>
      <c r="P373" s="1766"/>
      <c r="Q373" s="1766"/>
      <c r="R373" s="1998"/>
      <c r="S373" s="2007"/>
      <c r="T373" s="2001"/>
      <c r="U373" s="1328"/>
    </row>
    <row r="374" spans="1:21" s="479" customFormat="1" ht="15" customHeight="1" x14ac:dyDescent="0.25">
      <c r="A374" s="1329"/>
      <c r="B374" s="3091" t="s">
        <v>1182</v>
      </c>
      <c r="C374" s="3091"/>
      <c r="D374" s="459"/>
      <c r="E374" s="458"/>
      <c r="F374" s="458"/>
      <c r="G374" s="458"/>
      <c r="H374" s="458"/>
      <c r="I374" s="458"/>
      <c r="J374" s="458"/>
      <c r="K374" s="458"/>
      <c r="L374" s="458"/>
      <c r="M374" s="458"/>
      <c r="N374" s="458"/>
      <c r="O374" s="499"/>
      <c r="P374" s="466"/>
      <c r="Q374" s="466"/>
      <c r="R374" s="458"/>
      <c r="S374" s="866"/>
      <c r="T374" s="868"/>
      <c r="U374" s="1328"/>
    </row>
    <row r="375" spans="1:21" s="479" customFormat="1" ht="15" customHeight="1" x14ac:dyDescent="0.25">
      <c r="A375" s="1329"/>
      <c r="B375" s="3091" t="s">
        <v>1183</v>
      </c>
      <c r="C375" s="3091"/>
      <c r="D375" s="459"/>
      <c r="E375" s="458"/>
      <c r="F375" s="458"/>
      <c r="G375" s="458"/>
      <c r="H375" s="458"/>
      <c r="I375" s="458"/>
      <c r="J375" s="458"/>
      <c r="K375" s="458"/>
      <c r="L375" s="458"/>
      <c r="M375" s="458"/>
      <c r="N375" s="458"/>
      <c r="O375" s="499"/>
      <c r="P375" s="466"/>
      <c r="Q375" s="466"/>
      <c r="R375" s="458"/>
      <c r="S375" s="866"/>
      <c r="T375" s="868"/>
      <c r="U375" s="1328"/>
    </row>
    <row r="376" spans="1:21" s="479" customFormat="1" ht="15" customHeight="1" x14ac:dyDescent="0.25">
      <c r="A376" s="1329"/>
      <c r="B376" s="3091" t="s">
        <v>1184</v>
      </c>
      <c r="C376" s="3091"/>
      <c r="D376" s="459"/>
      <c r="E376" s="458"/>
      <c r="F376" s="458"/>
      <c r="G376" s="458"/>
      <c r="H376" s="458"/>
      <c r="I376" s="458"/>
      <c r="J376" s="458"/>
      <c r="K376" s="458"/>
      <c r="L376" s="458"/>
      <c r="M376" s="458"/>
      <c r="N376" s="458"/>
      <c r="O376" s="499"/>
      <c r="P376" s="466"/>
      <c r="Q376" s="466"/>
      <c r="R376" s="458"/>
      <c r="S376" s="866"/>
      <c r="T376" s="868"/>
      <c r="U376" s="1328"/>
    </row>
    <row r="377" spans="1:21" s="479" customFormat="1" ht="15" customHeight="1" x14ac:dyDescent="0.25">
      <c r="A377" s="1329"/>
      <c r="B377" s="3091" t="s">
        <v>1185</v>
      </c>
      <c r="C377" s="3091"/>
      <c r="D377" s="459"/>
      <c r="E377" s="458"/>
      <c r="F377" s="458"/>
      <c r="G377" s="458"/>
      <c r="H377" s="458"/>
      <c r="I377" s="458"/>
      <c r="J377" s="458"/>
      <c r="K377" s="458"/>
      <c r="L377" s="458"/>
      <c r="M377" s="458"/>
      <c r="N377" s="458"/>
      <c r="O377" s="499"/>
      <c r="P377" s="466"/>
      <c r="Q377" s="466"/>
      <c r="R377" s="458"/>
      <c r="S377" s="866"/>
      <c r="T377" s="868"/>
      <c r="U377" s="1328"/>
    </row>
    <row r="378" spans="1:21" s="479" customFormat="1" ht="15" customHeight="1" x14ac:dyDescent="0.25">
      <c r="A378" s="1329"/>
      <c r="B378" s="3091" t="s">
        <v>1186</v>
      </c>
      <c r="C378" s="3091"/>
      <c r="D378" s="459"/>
      <c r="E378" s="458"/>
      <c r="F378" s="458"/>
      <c r="G378" s="458"/>
      <c r="H378" s="458"/>
      <c r="I378" s="458"/>
      <c r="J378" s="458"/>
      <c r="K378" s="458"/>
      <c r="L378" s="458"/>
      <c r="M378" s="458"/>
      <c r="N378" s="458"/>
      <c r="O378" s="499"/>
      <c r="P378" s="466"/>
      <c r="Q378" s="466"/>
      <c r="R378" s="458"/>
      <c r="S378" s="866"/>
      <c r="T378" s="868"/>
      <c r="U378" s="1328"/>
    </row>
    <row r="379" spans="1:21" s="479" customFormat="1" ht="15" customHeight="1" x14ac:dyDescent="0.25">
      <c r="A379" s="1329"/>
      <c r="B379" s="3092" t="s">
        <v>1187</v>
      </c>
      <c r="C379" s="3092"/>
      <c r="D379" s="1626"/>
      <c r="E379" s="864"/>
      <c r="F379" s="864"/>
      <c r="G379" s="864"/>
      <c r="H379" s="864"/>
      <c r="I379" s="864"/>
      <c r="J379" s="864"/>
      <c r="K379" s="864"/>
      <c r="L379" s="864"/>
      <c r="M379" s="864"/>
      <c r="N379" s="864"/>
      <c r="O379" s="865"/>
      <c r="P379" s="774"/>
      <c r="Q379" s="774"/>
      <c r="R379" s="864"/>
      <c r="S379" s="467"/>
      <c r="T379" s="337"/>
      <c r="U379" s="1328"/>
    </row>
    <row r="380" spans="1:21" s="465" customFormat="1" ht="15" customHeight="1" x14ac:dyDescent="0.25">
      <c r="A380" s="1329"/>
      <c r="B380" s="3143" t="s">
        <v>902</v>
      </c>
      <c r="C380" s="3143"/>
      <c r="D380" s="2002"/>
      <c r="E380" s="2003"/>
      <c r="F380" s="2003"/>
      <c r="G380" s="2003"/>
      <c r="H380" s="2003"/>
      <c r="I380" s="2003"/>
      <c r="J380" s="2003"/>
      <c r="K380" s="2003"/>
      <c r="L380" s="2003"/>
      <c r="M380" s="2003"/>
      <c r="N380" s="2003"/>
      <c r="O380" s="2004"/>
      <c r="P380" s="2004"/>
      <c r="Q380" s="2004"/>
      <c r="R380" s="2003"/>
      <c r="S380" s="2008"/>
      <c r="T380" s="2005"/>
      <c r="U380" s="1804"/>
    </row>
    <row r="381" spans="1:21" s="465" customFormat="1" ht="15" customHeight="1" x14ac:dyDescent="0.25">
      <c r="A381" s="1329"/>
      <c r="B381" s="3144" t="s">
        <v>889</v>
      </c>
      <c r="C381" s="3144"/>
      <c r="D381" s="3144"/>
      <c r="E381" s="3144"/>
      <c r="F381" s="3145"/>
      <c r="G381" s="1771" t="str">
        <f>IF(AND(G324&gt;=H324,G325&gt;=H325,G326&gt;=H326,G327&gt;=H327,G328&gt;=H328,G329&gt;=H329,G330&gt;=H330,G331&gt;=H331,G332&gt;=H332,G333&gt;=H333,G334&gt;=H334,G335&gt;=H335,G336&gt;=H336,G337&gt;=H337,G338&gt;=H338,G339&gt;=H339,G340&gt;=H340,G341&gt;=H341,G342&gt;=H342,G343&gt;=H343,G344&gt;=H344,G345&gt;=H345,G346&gt;=H346,G347&gt;=H347,G348&gt;=H348,G349&gt;=H349,G350&gt;=H350,G351&gt;=H351,G352&gt;=H352,G353&gt;=H353,G354&gt;=H354,G355&gt;=H355,G356&gt;=H356,G357&gt;=H357,G358&gt;=H358,G359&gt;=H359,G360&gt;=H360,G361&gt;=H361,G362&gt;=H362,G363&gt;=H363,G364&gt;=H364,G365&gt;=H365,G366&gt;=H366,G367&gt;=H367,G368&gt;=H368,G369&gt;=H369,G370&gt;=H370,G371&gt;=H371,G372&gt;=H372,G373&gt;=H373,G374&gt;=H374,G375&gt;=H375,G376&gt;=H376,G377&gt;=H377,G378&gt;=H378,G379&gt;=H379,G380&gt;=H380),"Pass","Fail")</f>
        <v>Pass</v>
      </c>
      <c r="H381" s="1242"/>
      <c r="I381" s="1242"/>
      <c r="J381" s="1242"/>
      <c r="K381" s="1242"/>
      <c r="L381" s="1242"/>
      <c r="M381" s="1242"/>
      <c r="N381" s="1242"/>
      <c r="O381" s="1242"/>
      <c r="P381" s="1242"/>
      <c r="Q381" s="1242"/>
      <c r="U381" s="1804"/>
    </row>
    <row r="382" spans="1:21" s="465" customFormat="1" ht="15" customHeight="1" x14ac:dyDescent="0.25">
      <c r="A382" s="1329"/>
      <c r="B382" s="3139" t="s">
        <v>898</v>
      </c>
      <c r="C382" s="3139"/>
      <c r="D382" s="3139"/>
      <c r="E382" s="3139"/>
      <c r="F382" s="3140"/>
      <c r="G382" s="1639" t="str">
        <f>IF(AND(J324&gt;=K324,J325&gt;=K325,J326&gt;=K326,J327&gt;=K327,J328&gt;=K328,J329&gt;=K329,J330&gt;=K330,J331&gt;=K331,J332&gt;=K332,J333&gt;=K333,J334&gt;=K334,J335&gt;=K335,J336&gt;=K336,J337&gt;=K337,J338&gt;=K338,J339&gt;=K339,J340&gt;=K340,J341&gt;=K341,J342&gt;=K342,J343&gt;=K343,J344&gt;=K344,J345&gt;=K345,J346&gt;=K346,J347&gt;=K347,J348&gt;=K348,J349&gt;=K349,J350&gt;=K350,J351&gt;=K351,J352&gt;=K352,J353&gt;=K353,J354&gt;=K354,J355&gt;=K355,J356&gt;=K356,J357&gt;=K357,J358&gt;=K358,J359&gt;=K359,J360&gt;=K360,J361&gt;=K361,J362&gt;=K362,J363&gt;=K363,J364&gt;=K364,J365&gt;=K365,J366&gt;=K366,J367&gt;=K367,J368&gt;=K368,J369&gt;=K369,J370&gt;=K370,J371&gt;=K371,J372&gt;=K372,J373&gt;=K373,J374&gt;=K374,J375&gt;=K375,J376&gt;=K376,J377&gt;=K377,J378&gt;=K378,J379&gt;=K379,J380&gt;=K380),"Pass","Fail")</f>
        <v>Pass</v>
      </c>
      <c r="H382" s="1242"/>
      <c r="I382" s="1242"/>
      <c r="J382" s="1242"/>
      <c r="K382" s="1242"/>
      <c r="L382" s="1242"/>
      <c r="M382" s="1242"/>
      <c r="N382" s="1242"/>
      <c r="O382" s="1242"/>
      <c r="P382" s="1242"/>
      <c r="Q382" s="1242"/>
      <c r="U382" s="1804"/>
    </row>
    <row r="383" spans="1:21" s="465" customFormat="1" ht="15" customHeight="1" x14ac:dyDescent="0.25">
      <c r="A383" s="1329"/>
      <c r="B383" s="3141" t="s">
        <v>899</v>
      </c>
      <c r="C383" s="3141"/>
      <c r="D383" s="3141"/>
      <c r="E383" s="3141"/>
      <c r="F383" s="3142"/>
      <c r="G383" s="1351" t="str">
        <f>IF(AND(AND(E380&gt;=SUM(E324:E328,E331:E335,E338:E342,E345:E349,E352:E356,E359:E363,E366:E370,E373:E377),E380&gt;=SUM(E329,E336,E343,E350,E357,E364,E371,E378),E380&gt;=SUM(E330,E337,E344,E351,E358,E365,E372,E379)),AND(F380&gt;=SUM(F324:F328,F331:F335,F338:F342,F345:F349,F352:F356,F359:F363,F366:F370,F373:F377),F380&gt;=SUM(F329,F336,F343,F350,F357,F364,F371,F378),F380&gt;=SUM(F330,F337,F344,F351,F358,F365,F372,F379)),AND(G380&gt;=SUM(G324:G328,G331:G335,G338:G342,G345:G349,G352:G356,G359:G363,G366:G370,G373:G377),G380&gt;=SUM(G329,G336,G343,G350,G357,G364,G371,G378),G380&gt;=SUM(G330,G337,G344,G351,G358,G365,G372,G379)),AND(H380&gt;=SUM(H324:H328,H331:H335,H338:H342,H345:H349,H352:H356,H359:H363,H366:H370,H373:H377),H380&gt;=SUM(H329,H336,H343,H350,H357,H364,H371,H378),H380&gt;=SUM(H330,H337,H344,H351,H358,H365,H372,H379))),"Pass","Fail")</f>
        <v>Pass</v>
      </c>
      <c r="U383" s="1804"/>
    </row>
    <row r="384" spans="1:21" s="322" customFormat="1" ht="45" customHeight="1" x14ac:dyDescent="0.25">
      <c r="A384" s="1470" t="s">
        <v>1204</v>
      </c>
      <c r="B384" s="161"/>
      <c r="O384" s="1242"/>
      <c r="P384" s="1242"/>
      <c r="Q384" s="1242"/>
      <c r="R384" s="1242"/>
      <c r="U384" s="1272"/>
    </row>
    <row r="385" spans="1:21" s="1242" customFormat="1" ht="72.75" customHeight="1" x14ac:dyDescent="0.25">
      <c r="A385" s="1329"/>
      <c r="B385" s="3148"/>
      <c r="C385" s="3148"/>
      <c r="D385" s="1924" t="s">
        <v>1228</v>
      </c>
      <c r="E385" s="1925" t="s">
        <v>1227</v>
      </c>
      <c r="F385" s="1923" t="s">
        <v>1229</v>
      </c>
      <c r="U385" s="1328"/>
    </row>
    <row r="386" spans="1:21" s="465" customFormat="1" ht="30" customHeight="1" x14ac:dyDescent="0.25">
      <c r="A386" s="1329"/>
      <c r="B386" s="480" t="s">
        <v>896</v>
      </c>
      <c r="C386" s="480"/>
      <c r="D386" s="2009"/>
      <c r="E386" s="2000"/>
      <c r="F386" s="1999"/>
      <c r="U386" s="1804"/>
    </row>
    <row r="387" spans="1:21" s="465" customFormat="1" ht="30" customHeight="1" x14ac:dyDescent="0.25">
      <c r="A387" s="1329"/>
      <c r="B387" s="794" t="s">
        <v>901</v>
      </c>
      <c r="C387" s="794"/>
      <c r="D387" s="1624"/>
      <c r="E387" s="885"/>
      <c r="F387" s="499"/>
      <c r="U387" s="1804"/>
    </row>
    <row r="388" spans="1:21" s="465" customFormat="1" ht="30" customHeight="1" x14ac:dyDescent="0.25">
      <c r="A388" s="1329"/>
      <c r="B388" s="476" t="s">
        <v>903</v>
      </c>
      <c r="C388" s="476"/>
      <c r="D388" s="1625"/>
      <c r="E388" s="867"/>
      <c r="F388" s="865"/>
      <c r="U388" s="1804"/>
    </row>
    <row r="389" spans="1:21" s="869" customFormat="1" ht="15" customHeight="1" x14ac:dyDescent="0.25">
      <c r="A389" s="1471"/>
      <c r="B389" s="1474"/>
      <c r="C389" s="1474"/>
      <c r="D389" s="1474"/>
      <c r="E389" s="1474"/>
      <c r="F389" s="1475"/>
      <c r="G389" s="1295"/>
      <c r="H389" s="1295"/>
      <c r="I389" s="1295"/>
      <c r="J389" s="1295"/>
      <c r="K389" s="1295"/>
      <c r="L389" s="1295"/>
      <c r="M389" s="1295"/>
      <c r="N389" s="1295"/>
      <c r="O389" s="1295"/>
      <c r="P389" s="1295"/>
      <c r="Q389" s="1295"/>
      <c r="R389" s="1295"/>
      <c r="S389" s="1295"/>
      <c r="T389" s="1295"/>
      <c r="U389" s="1891"/>
    </row>
    <row r="390" spans="1:21" hidden="1" x14ac:dyDescent="0.25"/>
    <row r="391" spans="1:21" hidden="1" x14ac:dyDescent="0.25"/>
    <row r="392" spans="1:21" hidden="1" x14ac:dyDescent="0.25"/>
    <row r="393" spans="1:21" hidden="1" x14ac:dyDescent="0.25"/>
    <row r="394" spans="1:21" hidden="1" x14ac:dyDescent="0.25"/>
    <row r="395" spans="1:21" hidden="1" x14ac:dyDescent="0.25"/>
    <row r="396" spans="1:21" hidden="1" x14ac:dyDescent="0.25"/>
    <row r="397" spans="1:21" hidden="1" x14ac:dyDescent="0.25"/>
    <row r="398" spans="1:21" hidden="1" x14ac:dyDescent="0.25"/>
    <row r="399" spans="1:21" hidden="1" x14ac:dyDescent="0.25"/>
    <row r="400" spans="1:21"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x14ac:dyDescent="0.25"/>
  </sheetData>
  <mergeCells count="256">
    <mergeCell ref="C26:H26"/>
    <mergeCell ref="I142:I143"/>
    <mergeCell ref="R182:T182"/>
    <mergeCell ref="R183:T183"/>
    <mergeCell ref="N185:O185"/>
    <mergeCell ref="N186:O186"/>
    <mergeCell ref="N187:O187"/>
    <mergeCell ref="N188:O188"/>
    <mergeCell ref="L185:M185"/>
    <mergeCell ref="L186:M186"/>
    <mergeCell ref="J185:K185"/>
    <mergeCell ref="J186:K186"/>
    <mergeCell ref="J187:K187"/>
    <mergeCell ref="J188:K188"/>
    <mergeCell ref="C79:H79"/>
    <mergeCell ref="J182:K182"/>
    <mergeCell ref="J183:K183"/>
    <mergeCell ref="C73:F73"/>
    <mergeCell ref="J142:K142"/>
    <mergeCell ref="L187:M187"/>
    <mergeCell ref="L188:M188"/>
    <mergeCell ref="P182:Q182"/>
    <mergeCell ref="P183:Q183"/>
    <mergeCell ref="P184:Q184"/>
    <mergeCell ref="B222:C222"/>
    <mergeCell ref="B209:C209"/>
    <mergeCell ref="B210:C210"/>
    <mergeCell ref="B211:C211"/>
    <mergeCell ref="B212:C212"/>
    <mergeCell ref="B215:C215"/>
    <mergeCell ref="B213:C213"/>
    <mergeCell ref="R184:T184"/>
    <mergeCell ref="R185:T185"/>
    <mergeCell ref="R186:T186"/>
    <mergeCell ref="R187:T187"/>
    <mergeCell ref="R188:T188"/>
    <mergeCell ref="B217:C217"/>
    <mergeCell ref="B218:C218"/>
    <mergeCell ref="B219:C219"/>
    <mergeCell ref="B194:C194"/>
    <mergeCell ref="B206:C206"/>
    <mergeCell ref="B207:C207"/>
    <mergeCell ref="B216:C216"/>
    <mergeCell ref="R192:R193"/>
    <mergeCell ref="S192:S193"/>
    <mergeCell ref="P192:P193"/>
    <mergeCell ref="Q192:Q193"/>
    <mergeCell ref="B195:C195"/>
    <mergeCell ref="B90:B99"/>
    <mergeCell ref="C116:H116"/>
    <mergeCell ref="B328:C328"/>
    <mergeCell ref="B329:C329"/>
    <mergeCell ref="B324:C324"/>
    <mergeCell ref="B322:C323"/>
    <mergeCell ref="B225:C225"/>
    <mergeCell ref="B226:C226"/>
    <mergeCell ref="B229:C229"/>
    <mergeCell ref="B227:C227"/>
    <mergeCell ref="B228:C228"/>
    <mergeCell ref="B278:C278"/>
    <mergeCell ref="B279:C279"/>
    <mergeCell ref="B280:C280"/>
    <mergeCell ref="B281:C281"/>
    <mergeCell ref="B287:C287"/>
    <mergeCell ref="B286:C286"/>
    <mergeCell ref="B262:C262"/>
    <mergeCell ref="B263:C263"/>
    <mergeCell ref="B264:C264"/>
    <mergeCell ref="B265:C265"/>
    <mergeCell ref="B266:C266"/>
    <mergeCell ref="B261:C261"/>
    <mergeCell ref="B284:C284"/>
    <mergeCell ref="L322:N322"/>
    <mergeCell ref="O322:O323"/>
    <mergeCell ref="P322:P323"/>
    <mergeCell ref="Q322:Q323"/>
    <mergeCell ref="R322:R323"/>
    <mergeCell ref="B234:C234"/>
    <mergeCell ref="B235:C235"/>
    <mergeCell ref="B244:C244"/>
    <mergeCell ref="B245:C245"/>
    <mergeCell ref="O259:O260"/>
    <mergeCell ref="P259:P260"/>
    <mergeCell ref="Q259:Q260"/>
    <mergeCell ref="B318:F318"/>
    <mergeCell ref="B319:F319"/>
    <mergeCell ref="B312:C312"/>
    <mergeCell ref="B313:C313"/>
    <mergeCell ref="B314:C314"/>
    <mergeCell ref="B315:C315"/>
    <mergeCell ref="B316:C316"/>
    <mergeCell ref="B317:C317"/>
    <mergeCell ref="E259:E260"/>
    <mergeCell ref="F259:H259"/>
    <mergeCell ref="B320:F320"/>
    <mergeCell ref="T192:T193"/>
    <mergeCell ref="R259:R260"/>
    <mergeCell ref="S259:S260"/>
    <mergeCell ref="T259:T260"/>
    <mergeCell ref="S322:S323"/>
    <mergeCell ref="T322:T323"/>
    <mergeCell ref="B359:C359"/>
    <mergeCell ref="B202:C202"/>
    <mergeCell ref="B203:C203"/>
    <mergeCell ref="B204:C204"/>
    <mergeCell ref="B205:C205"/>
    <mergeCell ref="B208:C208"/>
    <mergeCell ref="D322:D323"/>
    <mergeCell ref="E322:E323"/>
    <mergeCell ref="F322:H322"/>
    <mergeCell ref="I322:K322"/>
    <mergeCell ref="B335:C335"/>
    <mergeCell ref="B330:C330"/>
    <mergeCell ref="B331:C331"/>
    <mergeCell ref="B332:C332"/>
    <mergeCell ref="B333:C333"/>
    <mergeCell ref="B334:C334"/>
    <mergeCell ref="B285:C285"/>
    <mergeCell ref="B288:C288"/>
    <mergeCell ref="B196:C196"/>
    <mergeCell ref="B197:C197"/>
    <mergeCell ref="B198:C198"/>
    <mergeCell ref="B201:C201"/>
    <mergeCell ref="B199:C199"/>
    <mergeCell ref="B200:C200"/>
    <mergeCell ref="B192:C193"/>
    <mergeCell ref="D192:D193"/>
    <mergeCell ref="E192:E193"/>
    <mergeCell ref="F192:H192"/>
    <mergeCell ref="I192:K192"/>
    <mergeCell ref="L192:N192"/>
    <mergeCell ref="O192:O193"/>
    <mergeCell ref="B309:C309"/>
    <mergeCell ref="B290:C290"/>
    <mergeCell ref="B214:C214"/>
    <mergeCell ref="B220:C220"/>
    <mergeCell ref="B221:C221"/>
    <mergeCell ref="B246:C246"/>
    <mergeCell ref="B247:C247"/>
    <mergeCell ref="B250:C250"/>
    <mergeCell ref="B237:C237"/>
    <mergeCell ref="B238:C238"/>
    <mergeCell ref="B239:C239"/>
    <mergeCell ref="B240:C240"/>
    <mergeCell ref="B243:C243"/>
    <mergeCell ref="B241:C241"/>
    <mergeCell ref="B242:C242"/>
    <mergeCell ref="B248:C248"/>
    <mergeCell ref="B249:C249"/>
    <mergeCell ref="B230:C230"/>
    <mergeCell ref="B231:C231"/>
    <mergeCell ref="B232:C232"/>
    <mergeCell ref="B233:C233"/>
    <mergeCell ref="B236:C236"/>
    <mergeCell ref="B223:C223"/>
    <mergeCell ref="B224:C224"/>
    <mergeCell ref="B385:C385"/>
    <mergeCell ref="B371:C371"/>
    <mergeCell ref="B372:C372"/>
    <mergeCell ref="B373:C373"/>
    <mergeCell ref="B374:C374"/>
    <mergeCell ref="B375:C375"/>
    <mergeCell ref="B311:C311"/>
    <mergeCell ref="B299:C299"/>
    <mergeCell ref="B341:C341"/>
    <mergeCell ref="B342:C342"/>
    <mergeCell ref="B336:C336"/>
    <mergeCell ref="B337:C337"/>
    <mergeCell ref="B338:C338"/>
    <mergeCell ref="B339:C339"/>
    <mergeCell ref="B343:C343"/>
    <mergeCell ref="B360:C360"/>
    <mergeCell ref="B354:C354"/>
    <mergeCell ref="B355:C355"/>
    <mergeCell ref="B356:C356"/>
    <mergeCell ref="B357:C357"/>
    <mergeCell ref="B345:C345"/>
    <mergeCell ref="B346:C346"/>
    <mergeCell ref="B347:C347"/>
    <mergeCell ref="B348:C348"/>
    <mergeCell ref="B349:C349"/>
    <mergeCell ref="B350:C350"/>
    <mergeCell ref="L259:N259"/>
    <mergeCell ref="B291:C291"/>
    <mergeCell ref="B292:C292"/>
    <mergeCell ref="B293:C293"/>
    <mergeCell ref="B294:C294"/>
    <mergeCell ref="B272:C272"/>
    <mergeCell ref="B273:C273"/>
    <mergeCell ref="B274:C274"/>
    <mergeCell ref="B275:C275"/>
    <mergeCell ref="B276:C276"/>
    <mergeCell ref="B267:C267"/>
    <mergeCell ref="B268:C268"/>
    <mergeCell ref="B269:C269"/>
    <mergeCell ref="B270:C270"/>
    <mergeCell ref="B271:C271"/>
    <mergeCell ref="B282:C282"/>
    <mergeCell ref="I259:K259"/>
    <mergeCell ref="B298:C298"/>
    <mergeCell ref="B340:C340"/>
    <mergeCell ref="B361:C361"/>
    <mergeCell ref="B362:C362"/>
    <mergeCell ref="B363:C363"/>
    <mergeCell ref="B364:C364"/>
    <mergeCell ref="B365:C365"/>
    <mergeCell ref="B366:C366"/>
    <mergeCell ref="B382:F382"/>
    <mergeCell ref="B383:F383"/>
    <mergeCell ref="B370:C370"/>
    <mergeCell ref="B368:C368"/>
    <mergeCell ref="B369:C369"/>
    <mergeCell ref="B367:C367"/>
    <mergeCell ref="B378:C378"/>
    <mergeCell ref="B379:C379"/>
    <mergeCell ref="B380:C380"/>
    <mergeCell ref="B376:C376"/>
    <mergeCell ref="B377:C377"/>
    <mergeCell ref="B381:F381"/>
    <mergeCell ref="B358:C358"/>
    <mergeCell ref="B351:C351"/>
    <mergeCell ref="B352:C352"/>
    <mergeCell ref="B353:C353"/>
    <mergeCell ref="B344:C344"/>
    <mergeCell ref="B325:C325"/>
    <mergeCell ref="B326:C326"/>
    <mergeCell ref="B327:C327"/>
    <mergeCell ref="B300:C300"/>
    <mergeCell ref="B259:C260"/>
    <mergeCell ref="D259:D260"/>
    <mergeCell ref="B295:C295"/>
    <mergeCell ref="B296:C296"/>
    <mergeCell ref="B297:C297"/>
    <mergeCell ref="B283:C283"/>
    <mergeCell ref="B289:C289"/>
    <mergeCell ref="B310:C310"/>
    <mergeCell ref="B301:C301"/>
    <mergeCell ref="B302:C302"/>
    <mergeCell ref="B303:C303"/>
    <mergeCell ref="B304:C304"/>
    <mergeCell ref="B305:C305"/>
    <mergeCell ref="B306:C306"/>
    <mergeCell ref="B307:C307"/>
    <mergeCell ref="B308:C308"/>
    <mergeCell ref="B277:C277"/>
    <mergeCell ref="P185:Q185"/>
    <mergeCell ref="P186:Q186"/>
    <mergeCell ref="P187:Q187"/>
    <mergeCell ref="P188:Q188"/>
    <mergeCell ref="J184:K184"/>
    <mergeCell ref="N183:O183"/>
    <mergeCell ref="N184:O184"/>
    <mergeCell ref="N182:O182"/>
    <mergeCell ref="L182:M182"/>
    <mergeCell ref="L183:M183"/>
    <mergeCell ref="L184:M184"/>
  </mergeCells>
  <conditionalFormatting sqref="K6:K7 H10:I11 I13:I15 H16:I17 I28:J28 K29:K30 K32:K33 J37:J38 J40:J47 J53:K61 K65 I74:K77 K83:K85 K90:K95 K97:K98 K105:K107 K109:K111 K114:K116 K118:K120 K122:K125 K127 K129:K133 K137:K139 K135 J145:K146 K147:K148 J149:K149 G154 H155:H156 G158 I160:I161 J163:K164">
    <cfRule type="cellIs" dxfId="878" priority="24" stopIfTrue="1" operator="lessThan">
      <formula>0</formula>
    </cfRule>
  </conditionalFormatting>
  <conditionalFormatting sqref="E194:O250 R194:T250">
    <cfRule type="cellIs" dxfId="877" priority="25" stopIfTrue="1" operator="lessThan">
      <formula>0</formula>
    </cfRule>
  </conditionalFormatting>
  <conditionalFormatting sqref="E261:O317 R261:T317">
    <cfRule type="cellIs" dxfId="876" priority="26" stopIfTrue="1" operator="lessThan">
      <formula>0</formula>
    </cfRule>
  </conditionalFormatting>
  <conditionalFormatting sqref="E324:O380 R324:R380 T324:T380">
    <cfRule type="cellIs" dxfId="875" priority="27" stopIfTrue="1" operator="lessThan">
      <formula>0</formula>
    </cfRule>
  </conditionalFormatting>
  <conditionalFormatting sqref="D386:F388">
    <cfRule type="cellIs" dxfId="874" priority="79" stopIfTrue="1" operator="lessThan">
      <formula>0</formula>
    </cfRule>
  </conditionalFormatting>
  <conditionalFormatting sqref="K8 J10:J11 J16:J17 H18 I18:I23 K31 K34 J48 I79:K79 K86 K117 K134 H157 A190:XFD389">
    <cfRule type="cellIs" dxfId="873" priority="5" stopIfTrue="1" operator="equal">
      <formula>"Pass"</formula>
    </cfRule>
    <cfRule type="cellIs" dxfId="872" priority="8" stopIfTrue="1" operator="equal">
      <formula>"Fail"</formula>
    </cfRule>
  </conditionalFormatting>
  <conditionalFormatting sqref="R317:T317">
    <cfRule type="cellIs" dxfId="871" priority="1" stopIfTrue="1" operator="lessThan">
      <formula>0</formula>
    </cfRule>
  </conditionalFormatting>
  <dataValidations count="7">
    <dataValidation type="list" allowBlank="1" showInputMessage="1" showErrorMessage="1" sqref="I144">
      <formula1>"Settlement date accounting,Trade date accounting without netting,Trade date accounting with netting"</formula1>
    </dataValidation>
    <dataValidation type="list" allowBlank="1" showInputMessage="1" showErrorMessage="1" sqref="I183:I188">
      <formula1>LeverageRatioPanelMfrequency</formula1>
    </dataValidation>
    <dataValidation type="list" allowBlank="1" showInputMessage="1" showErrorMessage="1" sqref="I161">
      <formula1>YesNo</formula1>
    </dataValidation>
    <dataValidation type="list" allowBlank="1" showInputMessage="1" showErrorMessage="1" sqref="Q194:Q249 Q261:Q316">
      <formula1>LRaPricing</formula1>
    </dataValidation>
    <dataValidation type="list" allowBlank="1" showInputMessage="1" showErrorMessage="1" sqref="P194:P249 P261:P316">
      <formula1>LRaServices</formula1>
    </dataValidation>
    <dataValidation type="list" allowBlank="1" showInputMessage="1" showErrorMessage="1" sqref="O194:O249 O261:O316 O324:O379">
      <formula1>Enforceability</formula1>
    </dataValidation>
    <dataValidation type="list" allowBlank="1" showInputMessage="1" showErrorMessage="1" sqref="N183:O188">
      <formula1>LeverageRatioPanelM</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4" max="11" man="1"/>
    <brk id="62" max="11" man="1"/>
    <brk id="100" max="11" man="1"/>
    <brk id="140" max="11" man="1"/>
    <brk id="180" max="20" man="1"/>
    <brk id="207" max="20" man="1"/>
    <brk id="257" max="20" man="1"/>
    <brk id="302" max="20" man="1"/>
    <brk id="344" max="2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Parameters!$D$531:$D$532</xm:f>
          </x14:formula1>
          <xm:sqref>D386:F388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0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269" customWidth="1"/>
    <col min="2" max="2" width="75.7109375" style="234" customWidth="1"/>
    <col min="3" max="6" width="16.7109375" style="234" customWidth="1"/>
    <col min="7" max="7" width="1.7109375" style="234" hidden="1" customWidth="1"/>
    <col min="8" max="10" width="16.7109375" style="234" customWidth="1"/>
    <col min="11" max="11" width="1.7109375" style="234" hidden="1" customWidth="1"/>
    <col min="12" max="15" width="16.7109375" style="234" customWidth="1"/>
    <col min="16" max="16" width="1.7109375" style="302" customWidth="1"/>
    <col min="17" max="17" width="16.7109375" style="204" hidden="1" customWidth="1"/>
    <col min="18" max="18" width="65.28515625" style="204" hidden="1" customWidth="1"/>
    <col min="19" max="16384" width="16.7109375" style="204" hidden="1"/>
  </cols>
  <sheetData>
    <row r="1" spans="1:18" s="2564" customFormat="1" ht="30" customHeight="1" x14ac:dyDescent="0.55000000000000004">
      <c r="A1" s="2560" t="s">
        <v>11</v>
      </c>
      <c r="B1" s="2561"/>
      <c r="C1" s="1705" t="str">
        <f>CONCATENATE("Reporting unit: ", 'General Info'!$C$7, " ", 'General Info'!$C$5)</f>
        <v xml:space="preserve">Reporting unit: 1 </v>
      </c>
      <c r="D1" s="2562"/>
      <c r="E1" s="2562"/>
      <c r="F1" s="2562"/>
      <c r="G1" s="2562"/>
      <c r="H1" s="2501"/>
      <c r="I1" s="2501"/>
      <c r="J1" s="2555"/>
      <c r="K1" s="2555"/>
      <c r="L1" s="2555"/>
      <c r="M1" s="2501"/>
      <c r="N1" s="2555"/>
      <c r="O1" s="2555"/>
      <c r="P1" s="2563"/>
      <c r="R1" s="2501"/>
    </row>
    <row r="2" spans="1:18" s="234" customFormat="1" ht="30" customHeight="1" x14ac:dyDescent="0.35">
      <c r="A2" s="2500" t="s">
        <v>218</v>
      </c>
      <c r="B2" s="2501"/>
      <c r="C2" s="2501"/>
      <c r="D2" s="2501"/>
      <c r="E2" s="2501"/>
      <c r="F2" s="2501"/>
      <c r="G2" s="2501"/>
      <c r="H2" s="2501"/>
      <c r="I2" s="2501"/>
      <c r="J2" s="2501"/>
      <c r="K2" s="2502"/>
      <c r="L2" s="2502"/>
      <c r="M2" s="2502"/>
      <c r="N2" s="2502"/>
      <c r="O2" s="2502"/>
      <c r="P2" s="2503"/>
      <c r="R2" s="2364"/>
    </row>
    <row r="3" spans="1:18" s="234" customFormat="1" ht="15" customHeight="1" x14ac:dyDescent="0.25">
      <c r="A3" s="933"/>
      <c r="B3" s="268"/>
      <c r="C3" s="268"/>
      <c r="D3" s="268"/>
      <c r="E3" s="268"/>
      <c r="F3" s="268"/>
      <c r="G3" s="268"/>
      <c r="H3" s="268"/>
      <c r="I3" s="268"/>
      <c r="J3" s="268"/>
      <c r="K3" s="268"/>
      <c r="L3" s="268"/>
      <c r="M3" s="268"/>
      <c r="N3" s="268"/>
      <c r="O3" s="268"/>
      <c r="P3" s="1178"/>
      <c r="R3" s="268"/>
    </row>
    <row r="4" spans="1:18" s="234" customFormat="1" ht="15" customHeight="1" x14ac:dyDescent="0.25">
      <c r="A4" s="933"/>
      <c r="B4" s="3198"/>
      <c r="C4" s="3184" t="s">
        <v>209</v>
      </c>
      <c r="D4" s="3194" t="s">
        <v>184</v>
      </c>
      <c r="E4" s="3195"/>
      <c r="F4" s="3195"/>
      <c r="G4" s="268"/>
      <c r="H4" s="3188" t="s">
        <v>251</v>
      </c>
      <c r="I4" s="3189"/>
      <c r="J4" s="3190"/>
      <c r="K4" s="268"/>
      <c r="L4" s="3191" t="s">
        <v>252</v>
      </c>
      <c r="M4" s="3191"/>
      <c r="N4" s="3191"/>
      <c r="O4" s="3191"/>
      <c r="P4" s="1178"/>
      <c r="R4" s="268"/>
    </row>
    <row r="5" spans="1:18" s="234" customFormat="1" ht="30" customHeight="1" x14ac:dyDescent="0.25">
      <c r="A5" s="933"/>
      <c r="B5" s="3199"/>
      <c r="C5" s="3185"/>
      <c r="D5" s="1658" t="s">
        <v>253</v>
      </c>
      <c r="E5" s="1659" t="s">
        <v>265</v>
      </c>
      <c r="F5" s="1660" t="s">
        <v>192</v>
      </c>
      <c r="G5" s="268"/>
      <c r="H5" s="2510" t="s">
        <v>253</v>
      </c>
      <c r="I5" s="1659" t="s">
        <v>265</v>
      </c>
      <c r="J5" s="2511" t="s">
        <v>254</v>
      </c>
      <c r="K5" s="268"/>
      <c r="L5" s="1658" t="s">
        <v>253</v>
      </c>
      <c r="M5" s="1659" t="s">
        <v>265</v>
      </c>
      <c r="N5" s="1659" t="s">
        <v>254</v>
      </c>
      <c r="O5" s="1660" t="s">
        <v>231</v>
      </c>
      <c r="P5" s="1178"/>
      <c r="R5" s="268"/>
    </row>
    <row r="6" spans="1:18" s="234" customFormat="1" ht="45" customHeight="1" x14ac:dyDescent="0.25">
      <c r="A6" s="933"/>
      <c r="B6" s="2367" t="s">
        <v>266</v>
      </c>
      <c r="C6" s="272" t="s">
        <v>364</v>
      </c>
      <c r="D6" s="270"/>
      <c r="E6" s="270"/>
      <c r="F6" s="2565"/>
      <c r="G6" s="268"/>
      <c r="H6" s="2512"/>
      <c r="I6" s="2513"/>
      <c r="J6" s="2514">
        <v>1</v>
      </c>
      <c r="K6" s="268"/>
      <c r="L6" s="2539"/>
      <c r="M6" s="2513"/>
      <c r="N6" s="2132" t="str">
        <f>IF(AND(ISNUMBER(F6),ISNUMBER(J6)),SUM(F6)*J6,"")</f>
        <v/>
      </c>
      <c r="O6" s="1105" t="str">
        <f>IF(ISNUMBER(N6),SUM(N6),"")</f>
        <v/>
      </c>
      <c r="P6" s="1178"/>
      <c r="R6" s="2566" t="s">
        <v>447</v>
      </c>
    </row>
    <row r="7" spans="1:18" s="234" customFormat="1" ht="15" customHeight="1" x14ac:dyDescent="0.25">
      <c r="A7" s="933"/>
      <c r="B7" s="61" t="str">
        <f>CONCATENATE("Check: row ", ROW(B6), " ≤ ", ADDRESS(ROW('General Info'!E59), COLUMN('General Info'!E59), 4), " + ", ADDRESS(ROW('General Info'!E62), COLUMN('General Info'!E62), 4), " + ", ADDRESS(ROW('General Info'!E67), COLUMN('General Info'!E67), 4), " in the General Info worksheet")</f>
        <v>Check: row 6 ≤ E59 + E62 + E67 in the General Info worksheet</v>
      </c>
      <c r="C7" s="270"/>
      <c r="D7" s="270"/>
      <c r="E7" s="270"/>
      <c r="F7" s="1639" t="str">
        <f>IF(AND(ISNUMBER(F6), ISNUMBER('General Info'!E59), ISNUMBER('General Info'!E62), ISNUMBER('General Info'!E67)), IF(F6&lt;=SUM('General Info'!E59,'General Info'!E62,'General Info'!E67), "Pass", "Fail"), "")</f>
        <v/>
      </c>
      <c r="G7" s="268"/>
      <c r="H7" s="2515"/>
      <c r="I7" s="270"/>
      <c r="J7" s="2516"/>
      <c r="K7" s="268"/>
      <c r="L7" s="62"/>
      <c r="M7" s="270"/>
      <c r="N7" s="270"/>
      <c r="O7" s="271"/>
      <c r="P7" s="1178"/>
      <c r="R7" s="268"/>
    </row>
    <row r="8" spans="1:18" s="234" customFormat="1" ht="28.5" x14ac:dyDescent="0.25">
      <c r="A8" s="933"/>
      <c r="B8" s="2363" t="s">
        <v>272</v>
      </c>
      <c r="C8" s="272" t="s">
        <v>365</v>
      </c>
      <c r="D8" s="270"/>
      <c r="E8" s="270"/>
      <c r="F8" s="273"/>
      <c r="G8" s="268"/>
      <c r="H8" s="2515"/>
      <c r="I8" s="270"/>
      <c r="J8" s="2517">
        <v>1</v>
      </c>
      <c r="K8" s="268"/>
      <c r="L8" s="62"/>
      <c r="M8" s="270"/>
      <c r="N8" s="37" t="str">
        <f>IF(AND(ISNUMBER(F8),ISNUMBER(J8)),SUM(F8)*J8,"")</f>
        <v/>
      </c>
      <c r="O8" s="12" t="str">
        <f>IF(ISNUMBER(N8),SUM(N8),"")</f>
        <v/>
      </c>
      <c r="P8" s="1178"/>
      <c r="R8" s="2566" t="s">
        <v>447</v>
      </c>
    </row>
    <row r="9" spans="1:18" s="234" customFormat="1" ht="28.5" x14ac:dyDescent="0.25">
      <c r="A9" s="933"/>
      <c r="B9" s="2363" t="s">
        <v>219</v>
      </c>
      <c r="C9" s="272" t="s">
        <v>366</v>
      </c>
      <c r="D9" s="51"/>
      <c r="E9" s="51"/>
      <c r="F9" s="273"/>
      <c r="G9" s="268"/>
      <c r="H9" s="2518">
        <v>0.95</v>
      </c>
      <c r="I9" s="64">
        <v>0.95</v>
      </c>
      <c r="J9" s="2517">
        <v>1</v>
      </c>
      <c r="K9" s="268"/>
      <c r="L9" s="269" t="str">
        <f>IF(AND(ISNUMBER(D9),ISNUMBER(H9)), D9*H9, "")</f>
        <v/>
      </c>
      <c r="M9" s="37" t="str">
        <f>IF(AND(ISNUMBER(E9),ISNUMBER(I9)), E9*I9, "")</f>
        <v/>
      </c>
      <c r="N9" s="37" t="str">
        <f>IF(AND(ISNUMBER(F9),ISNUMBER(J9)),SUM(F9)*J9,"")</f>
        <v/>
      </c>
      <c r="O9" s="12" t="str">
        <f>IF(AND(ISNUMBER(L9),ISNUMBER(M9),ISNUMBER(N9)), SUM(L9:N9), "")</f>
        <v/>
      </c>
      <c r="P9" s="1178"/>
      <c r="R9" s="2566" t="s">
        <v>447</v>
      </c>
    </row>
    <row r="10" spans="1:18" s="234" customFormat="1" ht="15" hidden="1" customHeight="1" x14ac:dyDescent="0.25">
      <c r="A10" s="933"/>
      <c r="B10" s="270"/>
      <c r="C10" s="270"/>
      <c r="D10" s="270"/>
      <c r="E10" s="270"/>
      <c r="F10" s="271"/>
      <c r="G10" s="268"/>
      <c r="H10" s="2515"/>
      <c r="I10" s="270"/>
      <c r="J10" s="2516"/>
      <c r="K10" s="268"/>
      <c r="L10" s="62"/>
      <c r="M10" s="270"/>
      <c r="N10" s="270"/>
      <c r="O10" s="271"/>
      <c r="P10" s="1178"/>
      <c r="R10" s="268"/>
    </row>
    <row r="11" spans="1:18" s="234" customFormat="1" ht="30" customHeight="1" x14ac:dyDescent="0.25">
      <c r="A11" s="933"/>
      <c r="B11" s="2363" t="s">
        <v>220</v>
      </c>
      <c r="C11" s="272" t="s">
        <v>367</v>
      </c>
      <c r="D11" s="51"/>
      <c r="E11" s="51"/>
      <c r="F11" s="273"/>
      <c r="G11" s="268"/>
      <c r="H11" s="2518">
        <v>0.9</v>
      </c>
      <c r="I11" s="64">
        <v>0.9</v>
      </c>
      <c r="J11" s="2517">
        <v>1</v>
      </c>
      <c r="K11" s="268"/>
      <c r="L11" s="269" t="str">
        <f>IF(AND(ISNUMBER(D11),ISNUMBER(H11)), D11*H11, "")</f>
        <v/>
      </c>
      <c r="M11" s="37" t="str">
        <f>IF(AND(ISNUMBER(E11),ISNUMBER(I11)), E11*I11, "")</f>
        <v/>
      </c>
      <c r="N11" s="37" t="str">
        <f>IF(AND(ISNUMBER(F11),ISNUMBER(J11)),SUM(F11)*J11,"")</f>
        <v/>
      </c>
      <c r="O11" s="12" t="str">
        <f>IF(AND(ISNUMBER(L11),ISNUMBER(M11),ISNUMBER(N11)), SUM(L11:N11), "")</f>
        <v/>
      </c>
      <c r="P11" s="1178"/>
      <c r="R11" s="2566" t="s">
        <v>447</v>
      </c>
    </row>
    <row r="12" spans="1:18" s="234" customFormat="1" ht="15" hidden="1" customHeight="1" x14ac:dyDescent="0.25">
      <c r="A12" s="933"/>
      <c r="B12" s="270"/>
      <c r="C12" s="270"/>
      <c r="D12" s="270"/>
      <c r="E12" s="270"/>
      <c r="F12" s="271"/>
      <c r="G12" s="268"/>
      <c r="H12" s="2515"/>
      <c r="I12" s="270"/>
      <c r="J12" s="2516"/>
      <c r="K12" s="268"/>
      <c r="L12" s="62"/>
      <c r="M12" s="270"/>
      <c r="N12" s="270"/>
      <c r="O12" s="271"/>
      <c r="P12" s="1178"/>
      <c r="R12" s="268"/>
    </row>
    <row r="13" spans="1:18" s="234" customFormat="1" ht="15" customHeight="1" x14ac:dyDescent="0.25">
      <c r="A13" s="933"/>
      <c r="B13" s="2363" t="s">
        <v>221</v>
      </c>
      <c r="C13" s="272" t="s">
        <v>368</v>
      </c>
      <c r="D13" s="51"/>
      <c r="E13" s="51"/>
      <c r="F13" s="273"/>
      <c r="G13" s="268"/>
      <c r="H13" s="2515"/>
      <c r="I13" s="270"/>
      <c r="J13" s="2516"/>
      <c r="K13" s="268"/>
      <c r="L13" s="62"/>
      <c r="M13" s="270"/>
      <c r="N13" s="270"/>
      <c r="O13" s="271"/>
      <c r="P13" s="1178"/>
      <c r="R13" s="2566" t="s">
        <v>447</v>
      </c>
    </row>
    <row r="14" spans="1:18" s="234" customFormat="1" ht="15" customHeight="1" x14ac:dyDescent="0.25">
      <c r="A14" s="933"/>
      <c r="B14" s="2362" t="s">
        <v>222</v>
      </c>
      <c r="C14" s="270"/>
      <c r="D14" s="51"/>
      <c r="E14" s="51"/>
      <c r="F14" s="273"/>
      <c r="G14" s="268"/>
      <c r="H14" s="2518">
        <v>0.5</v>
      </c>
      <c r="I14" s="64">
        <v>0.5</v>
      </c>
      <c r="J14" s="2517">
        <v>1</v>
      </c>
      <c r="K14" s="268"/>
      <c r="L14" s="269" t="str">
        <f t="shared" ref="L14:M16" si="0">IF(AND(ISNUMBER(D14),ISNUMBER(H14)), D14*H14, "")</f>
        <v/>
      </c>
      <c r="M14" s="37" t="str">
        <f t="shared" si="0"/>
        <v/>
      </c>
      <c r="N14" s="37" t="str">
        <f>IF(AND(ISNUMBER(F14),ISNUMBER(J14)),SUM(F14)*J14,"")</f>
        <v/>
      </c>
      <c r="O14" s="12" t="str">
        <f>IF(AND(ISNUMBER(L14),ISNUMBER(M14),ISNUMBER(N14)), SUM(L14:N14), "")</f>
        <v/>
      </c>
      <c r="P14" s="1178"/>
      <c r="R14" s="268"/>
    </row>
    <row r="15" spans="1:18" s="234" customFormat="1" ht="15" customHeight="1" x14ac:dyDescent="0.25">
      <c r="A15" s="933"/>
      <c r="B15" s="2362" t="s">
        <v>223</v>
      </c>
      <c r="C15" s="270"/>
      <c r="D15" s="51"/>
      <c r="E15" s="51"/>
      <c r="F15" s="273"/>
      <c r="G15" s="268"/>
      <c r="H15" s="2518">
        <v>0.5</v>
      </c>
      <c r="I15" s="64">
        <v>0.5</v>
      </c>
      <c r="J15" s="2517">
        <v>1</v>
      </c>
      <c r="K15" s="268"/>
      <c r="L15" s="269" t="str">
        <f t="shared" si="0"/>
        <v/>
      </c>
      <c r="M15" s="37" t="str">
        <f t="shared" si="0"/>
        <v/>
      </c>
      <c r="N15" s="37" t="str">
        <f t="shared" ref="N15" si="1">IF(AND(ISNUMBER(F15),ISNUMBER(J15)),SUM(F15)*J15,"")</f>
        <v/>
      </c>
      <c r="O15" s="12" t="str">
        <f>IF(AND(ISNUMBER(L15),ISNUMBER(M15),ISNUMBER(N15)), SUM(L15:N15), "")</f>
        <v/>
      </c>
      <c r="P15" s="1178"/>
      <c r="R15" s="268"/>
    </row>
    <row r="16" spans="1:18" s="234" customFormat="1" ht="15" customHeight="1" x14ac:dyDescent="0.25">
      <c r="A16" s="933"/>
      <c r="B16" s="2362" t="s">
        <v>267</v>
      </c>
      <c r="C16" s="270"/>
      <c r="D16" s="51"/>
      <c r="E16" s="51"/>
      <c r="F16" s="273"/>
      <c r="G16" s="268"/>
      <c r="H16" s="2518">
        <v>0.5</v>
      </c>
      <c r="I16" s="64">
        <v>0.5</v>
      </c>
      <c r="J16" s="2517">
        <v>1</v>
      </c>
      <c r="K16" s="268"/>
      <c r="L16" s="269" t="str">
        <f t="shared" si="0"/>
        <v/>
      </c>
      <c r="M16" s="37" t="str">
        <f t="shared" si="0"/>
        <v/>
      </c>
      <c r="N16" s="37" t="str">
        <f t="shared" ref="N16" si="2">IF(AND(ISNUMBER(F16),ISNUMBER(J16)),SUM(F16)*J16,"")</f>
        <v/>
      </c>
      <c r="O16" s="12" t="str">
        <f>IF(AND(ISNUMBER(L16),ISNUMBER(M16),ISNUMBER(N16)), SUM(L16:N16), "")</f>
        <v/>
      </c>
      <c r="P16" s="1178"/>
      <c r="R16" s="268"/>
    </row>
    <row r="17" spans="1:18" s="234" customFormat="1" ht="15" hidden="1" customHeight="1" x14ac:dyDescent="0.25">
      <c r="A17" s="933"/>
      <c r="B17" s="270"/>
      <c r="C17" s="270"/>
      <c r="D17" s="270"/>
      <c r="E17" s="270"/>
      <c r="F17" s="271"/>
      <c r="G17" s="268"/>
      <c r="H17" s="2515"/>
      <c r="I17" s="270"/>
      <c r="J17" s="2516"/>
      <c r="K17" s="268"/>
      <c r="L17" s="62"/>
      <c r="M17" s="270"/>
      <c r="N17" s="270"/>
      <c r="O17" s="271"/>
      <c r="P17" s="1178"/>
      <c r="R17" s="268"/>
    </row>
    <row r="18" spans="1:18" s="234" customFormat="1" ht="15" hidden="1" customHeight="1" x14ac:dyDescent="0.25">
      <c r="A18" s="933"/>
      <c r="B18" s="270"/>
      <c r="C18" s="270"/>
      <c r="D18" s="270"/>
      <c r="E18" s="270"/>
      <c r="F18" s="271"/>
      <c r="G18" s="268"/>
      <c r="H18" s="2515"/>
      <c r="I18" s="270"/>
      <c r="J18" s="2516"/>
      <c r="K18" s="268"/>
      <c r="L18" s="62"/>
      <c r="M18" s="270"/>
      <c r="N18" s="270"/>
      <c r="O18" s="271"/>
      <c r="P18" s="1178"/>
      <c r="R18" s="268"/>
    </row>
    <row r="19" spans="1:18" s="234" customFormat="1" ht="15" customHeight="1" x14ac:dyDescent="0.25">
      <c r="A19" s="933"/>
      <c r="B19" s="61" t="str">
        <f>CONCATENATE("Check: sum of rows ", ROW(B14)," to row ", ROW(B16), " = row ", ROW(B13), " for each column")</f>
        <v>Check: sum of rows 14 to row 16 = row 13 for each column</v>
      </c>
      <c r="C19" s="270"/>
      <c r="D19" s="1639" t="str">
        <f>IF(AND(ISNUMBER(D13), ISNUMBER(D14), ISNUMBER(D15), ISNUMBER(D16)), IF(SUM(D14:D16)=D13, "Pass", "Fail"), "")</f>
        <v/>
      </c>
      <c r="E19" s="1639" t="str">
        <f>IF(AND(ISNUMBER(E13), ISNUMBER(E14), ISNUMBER(E15), ISNUMBER(E16)), IF(SUM(E14:E16)=E13, "Pass", "Fail"), "")</f>
        <v/>
      </c>
      <c r="F19" s="1639" t="str">
        <f>IF(AND(ISNUMBER(F13), ISNUMBER(F14), ISNUMBER(F15), ISNUMBER(F16)), IF(SUM(F14:F16)=F13, "Pass", "Fail"), "")</f>
        <v/>
      </c>
      <c r="G19" s="268"/>
      <c r="H19" s="2515"/>
      <c r="I19" s="270"/>
      <c r="J19" s="2516"/>
      <c r="K19" s="268"/>
      <c r="L19" s="62"/>
      <c r="M19" s="270"/>
      <c r="N19" s="270"/>
      <c r="O19" s="271"/>
      <c r="P19" s="1178"/>
      <c r="R19" s="268"/>
    </row>
    <row r="20" spans="1:18" s="234" customFormat="1" ht="30" customHeight="1" x14ac:dyDescent="0.25">
      <c r="A20" s="933"/>
      <c r="B20" s="2363" t="s">
        <v>224</v>
      </c>
      <c r="C20" s="272" t="s">
        <v>369</v>
      </c>
      <c r="D20" s="51"/>
      <c r="E20" s="51"/>
      <c r="F20" s="273"/>
      <c r="G20" s="268"/>
      <c r="H20" s="2515"/>
      <c r="I20" s="270"/>
      <c r="J20" s="2516"/>
      <c r="K20" s="268"/>
      <c r="L20" s="62"/>
      <c r="M20" s="270"/>
      <c r="N20" s="270"/>
      <c r="O20" s="271"/>
      <c r="P20" s="1178"/>
      <c r="R20" s="2566" t="s">
        <v>447</v>
      </c>
    </row>
    <row r="21" spans="1:18" s="234" customFormat="1" ht="15" customHeight="1" x14ac:dyDescent="0.25">
      <c r="A21" s="933"/>
      <c r="B21" s="2362" t="s">
        <v>222</v>
      </c>
      <c r="C21" s="270"/>
      <c r="D21" s="51"/>
      <c r="E21" s="51"/>
      <c r="F21" s="273"/>
      <c r="G21" s="268"/>
      <c r="H21" s="2518">
        <v>0.5</v>
      </c>
      <c r="I21" s="64">
        <v>0.5</v>
      </c>
      <c r="J21" s="2517">
        <v>1</v>
      </c>
      <c r="K21" s="268"/>
      <c r="L21" s="269" t="str">
        <f t="shared" ref="L21:M23" si="3">IF(AND(ISNUMBER(D21),ISNUMBER(H21)), D21*H21, "")</f>
        <v/>
      </c>
      <c r="M21" s="37" t="str">
        <f t="shared" si="3"/>
        <v/>
      </c>
      <c r="N21" s="37" t="str">
        <f>IF(AND(ISNUMBER(F21),ISNUMBER(J21)),SUM(F21)*J21,"")</f>
        <v/>
      </c>
      <c r="O21" s="12" t="str">
        <f>IF(AND(ISNUMBER(L21),ISNUMBER(M21),ISNUMBER(N21)), SUM(L21:N21), "")</f>
        <v/>
      </c>
      <c r="P21" s="1178"/>
      <c r="R21" s="268"/>
    </row>
    <row r="22" spans="1:18" s="234" customFormat="1" ht="15" customHeight="1" x14ac:dyDescent="0.25">
      <c r="A22" s="933"/>
      <c r="B22" s="2362" t="s">
        <v>223</v>
      </c>
      <c r="C22" s="270"/>
      <c r="D22" s="51"/>
      <c r="E22" s="51"/>
      <c r="F22" s="273"/>
      <c r="G22" s="268"/>
      <c r="H22" s="2518">
        <v>0</v>
      </c>
      <c r="I22" s="64">
        <v>0.5</v>
      </c>
      <c r="J22" s="2517">
        <v>1</v>
      </c>
      <c r="K22" s="268"/>
      <c r="L22" s="269" t="str">
        <f t="shared" si="3"/>
        <v/>
      </c>
      <c r="M22" s="37" t="str">
        <f t="shared" si="3"/>
        <v/>
      </c>
      <c r="N22" s="37" t="str">
        <f t="shared" ref="N22" si="4">IF(AND(ISNUMBER(F22),ISNUMBER(J22)),SUM(F22)*J22,"")</f>
        <v/>
      </c>
      <c r="O22" s="12" t="str">
        <f>IF(AND(ISNUMBER(L22),ISNUMBER(M22),ISNUMBER(N22)), SUM(L22:N22), "")</f>
        <v/>
      </c>
      <c r="P22" s="1178"/>
      <c r="R22" s="268"/>
    </row>
    <row r="23" spans="1:18" s="234" customFormat="1" ht="15" customHeight="1" x14ac:dyDescent="0.25">
      <c r="A23" s="933"/>
      <c r="B23" s="2362" t="s">
        <v>267</v>
      </c>
      <c r="C23" s="270"/>
      <c r="D23" s="51"/>
      <c r="E23" s="51"/>
      <c r="F23" s="273"/>
      <c r="G23" s="268"/>
      <c r="H23" s="2518">
        <v>0</v>
      </c>
      <c r="I23" s="64">
        <v>0.5</v>
      </c>
      <c r="J23" s="2517">
        <v>1</v>
      </c>
      <c r="K23" s="268"/>
      <c r="L23" s="269" t="str">
        <f t="shared" si="3"/>
        <v/>
      </c>
      <c r="M23" s="37" t="str">
        <f t="shared" si="3"/>
        <v/>
      </c>
      <c r="N23" s="37" t="str">
        <f t="shared" ref="N23" si="5">IF(AND(ISNUMBER(F23),ISNUMBER(J23)),SUM(F23)*J23,"")</f>
        <v/>
      </c>
      <c r="O23" s="12" t="str">
        <f>IF(AND(ISNUMBER(L23),ISNUMBER(M23),ISNUMBER(N23)), SUM(L23:N23), "")</f>
        <v/>
      </c>
      <c r="P23" s="1178"/>
      <c r="R23" s="268"/>
    </row>
    <row r="24" spans="1:18" s="234" customFormat="1" ht="15" customHeight="1" x14ac:dyDescent="0.25">
      <c r="A24" s="933"/>
      <c r="B24" s="61" t="str">
        <f>CONCATENATE("Check: sum of row ", ROW(B21)," to row ", ROW(B23), " = row ", ROW(B20), " for each column")</f>
        <v>Check: sum of row 21 to row 23 = row 20 for each column</v>
      </c>
      <c r="C24" s="270"/>
      <c r="D24" s="1639" t="str">
        <f>IF(AND(ISNUMBER(D20), ISNUMBER(D21), ISNUMBER(D22), ISNUMBER(D23)), IF(SUM(D21:D23)=D20, "Pass", "Fail"), "")</f>
        <v/>
      </c>
      <c r="E24" s="1639" t="str">
        <f>IF(AND(ISNUMBER(E20), ISNUMBER(E21), ISNUMBER(E22), ISNUMBER(E23)), IF(SUM(E21:E23)=E20, "Pass", "Fail"), "")</f>
        <v/>
      </c>
      <c r="F24" s="1639" t="str">
        <f>IF(AND(ISNUMBER(F20), ISNUMBER(F21), ISNUMBER(F22), ISNUMBER(F23)), IF(SUM(F21:F23)=F20, "Pass", "Fail"), "")</f>
        <v/>
      </c>
      <c r="G24" s="268"/>
      <c r="H24" s="2515"/>
      <c r="I24" s="270"/>
      <c r="J24" s="2516"/>
      <c r="K24" s="268"/>
      <c r="L24" s="62"/>
      <c r="M24" s="270"/>
      <c r="N24" s="270"/>
      <c r="O24" s="271"/>
      <c r="P24" s="1178"/>
      <c r="R24" s="268"/>
    </row>
    <row r="25" spans="1:18" s="234" customFormat="1" ht="15" customHeight="1" x14ac:dyDescent="0.25">
      <c r="A25" s="933"/>
      <c r="B25" s="65" t="s">
        <v>268</v>
      </c>
      <c r="C25" s="272" t="s">
        <v>370</v>
      </c>
      <c r="D25" s="51"/>
      <c r="E25" s="51"/>
      <c r="F25" s="273"/>
      <c r="G25" s="268"/>
      <c r="H25" s="2515"/>
      <c r="I25" s="270"/>
      <c r="J25" s="2516"/>
      <c r="K25" s="268"/>
      <c r="L25" s="62"/>
      <c r="M25" s="270"/>
      <c r="N25" s="270"/>
      <c r="O25" s="271"/>
      <c r="P25" s="1178"/>
      <c r="R25" s="2566" t="s">
        <v>447</v>
      </c>
    </row>
    <row r="26" spans="1:18" s="234" customFormat="1" ht="15" customHeight="1" x14ac:dyDescent="0.25">
      <c r="A26" s="933"/>
      <c r="B26" s="2362" t="s">
        <v>222</v>
      </c>
      <c r="C26" s="270"/>
      <c r="D26" s="51"/>
      <c r="E26" s="51"/>
      <c r="F26" s="273"/>
      <c r="G26" s="268"/>
      <c r="H26" s="2518">
        <v>0.5</v>
      </c>
      <c r="I26" s="64">
        <v>0.5</v>
      </c>
      <c r="J26" s="2517">
        <v>1</v>
      </c>
      <c r="K26" s="268"/>
      <c r="L26" s="269" t="str">
        <f t="shared" ref="L26:M28" si="6">IF(AND(ISNUMBER(D26),ISNUMBER(H26)), D26*H26, "")</f>
        <v/>
      </c>
      <c r="M26" s="37" t="str">
        <f t="shared" si="6"/>
        <v/>
      </c>
      <c r="N26" s="37" t="str">
        <f>IF(AND(ISNUMBER(F26),ISNUMBER(J26)),SUM(F26)*J26,"")</f>
        <v/>
      </c>
      <c r="O26" s="12" t="str">
        <f>IF(AND(ISNUMBER(L26),ISNUMBER(M26),ISNUMBER(N26)), SUM(L26:N26), "")</f>
        <v/>
      </c>
      <c r="P26" s="1178"/>
      <c r="R26" s="268"/>
    </row>
    <row r="27" spans="1:18" s="234" customFormat="1" ht="15" customHeight="1" x14ac:dyDescent="0.25">
      <c r="A27" s="933"/>
      <c r="B27" s="2362" t="s">
        <v>223</v>
      </c>
      <c r="C27" s="270"/>
      <c r="D27" s="51"/>
      <c r="E27" s="51"/>
      <c r="F27" s="273"/>
      <c r="G27" s="268"/>
      <c r="H27" s="2519">
        <v>0.5</v>
      </c>
      <c r="I27" s="64">
        <v>0.5</v>
      </c>
      <c r="J27" s="2517">
        <v>1</v>
      </c>
      <c r="K27" s="268"/>
      <c r="L27" s="269" t="str">
        <f t="shared" si="6"/>
        <v/>
      </c>
      <c r="M27" s="37" t="str">
        <f t="shared" si="6"/>
        <v/>
      </c>
      <c r="N27" s="37" t="str">
        <f t="shared" ref="N27" si="7">IF(AND(ISNUMBER(F27),ISNUMBER(J27)),SUM(F27)*J27,"")</f>
        <v/>
      </c>
      <c r="O27" s="12" t="str">
        <f>IF(AND(ISNUMBER(L27),ISNUMBER(M27),ISNUMBER(N27)), SUM(L27:N27), "")</f>
        <v/>
      </c>
      <c r="P27" s="1178"/>
      <c r="R27" s="268"/>
    </row>
    <row r="28" spans="1:18" s="234" customFormat="1" ht="15" customHeight="1" x14ac:dyDescent="0.25">
      <c r="A28" s="933"/>
      <c r="B28" s="2362" t="s">
        <v>267</v>
      </c>
      <c r="C28" s="270"/>
      <c r="D28" s="51"/>
      <c r="E28" s="51"/>
      <c r="F28" s="273"/>
      <c r="G28" s="268"/>
      <c r="H28" s="2519">
        <v>0.5</v>
      </c>
      <c r="I28" s="64">
        <v>0.5</v>
      </c>
      <c r="J28" s="2517">
        <v>1</v>
      </c>
      <c r="K28" s="268"/>
      <c r="L28" s="269" t="str">
        <f t="shared" si="6"/>
        <v/>
      </c>
      <c r="M28" s="37" t="str">
        <f t="shared" si="6"/>
        <v/>
      </c>
      <c r="N28" s="37" t="str">
        <f t="shared" ref="N28" si="8">IF(AND(ISNUMBER(F28),ISNUMBER(J28)),SUM(F28)*J28,"")</f>
        <v/>
      </c>
      <c r="O28" s="12" t="str">
        <f>IF(AND(ISNUMBER(L28),ISNUMBER(M28),ISNUMBER(N28)), SUM(L28:N28), "")</f>
        <v/>
      </c>
      <c r="P28" s="1178"/>
      <c r="R28" s="268"/>
    </row>
    <row r="29" spans="1:18" s="234" customFormat="1" ht="15" customHeight="1" x14ac:dyDescent="0.25">
      <c r="A29" s="933"/>
      <c r="B29" s="61" t="str">
        <f>CONCATENATE("Check: sum of row ", ROW(B26)," to row ", ROW(B28), " = row ", ROW(B25), " for each column")</f>
        <v>Check: sum of row 26 to row 28 = row 25 for each column</v>
      </c>
      <c r="C29" s="270"/>
      <c r="D29" s="1639" t="str">
        <f>IF(AND(ISNUMBER(D25), ISNUMBER(D26), ISNUMBER(D27), ISNUMBER(D28)), IF(SUM(D26:D28)=D25, "Pass", "Fail"), "")</f>
        <v/>
      </c>
      <c r="E29" s="1639" t="str">
        <f>IF(AND(ISNUMBER(E25), ISNUMBER(E26), ISNUMBER(E27), ISNUMBER(E28)), IF(SUM(E26:E28)=E25, "Pass", "Fail"), "")</f>
        <v/>
      </c>
      <c r="F29" s="1639" t="str">
        <f>IF(AND(ISNUMBER(F25), ISNUMBER(F26), ISNUMBER(F27), ISNUMBER(F28)), IF(SUM(F26:F28)=F25, "Pass", "Fail"), "")</f>
        <v/>
      </c>
      <c r="G29" s="268"/>
      <c r="H29" s="2515"/>
      <c r="I29" s="270"/>
      <c r="J29" s="2516"/>
      <c r="K29" s="268"/>
      <c r="L29" s="62"/>
      <c r="M29" s="270"/>
      <c r="N29" s="270"/>
      <c r="O29" s="271"/>
      <c r="P29" s="1178"/>
      <c r="R29" s="268"/>
    </row>
    <row r="30" spans="1:18" s="234" customFormat="1" ht="15" hidden="1" customHeight="1" x14ac:dyDescent="0.25">
      <c r="A30" s="933"/>
      <c r="B30" s="270"/>
      <c r="C30" s="270"/>
      <c r="D30" s="270"/>
      <c r="E30" s="270"/>
      <c r="F30" s="271"/>
      <c r="G30" s="268"/>
      <c r="H30" s="2515"/>
      <c r="I30" s="270"/>
      <c r="J30" s="2516"/>
      <c r="K30" s="268"/>
      <c r="L30" s="62"/>
      <c r="M30" s="270"/>
      <c r="N30" s="270"/>
      <c r="O30" s="271"/>
      <c r="P30" s="1178"/>
      <c r="R30" s="268"/>
    </row>
    <row r="31" spans="1:18" s="234" customFormat="1" ht="15" hidden="1" customHeight="1" x14ac:dyDescent="0.25">
      <c r="A31" s="933"/>
      <c r="B31" s="270"/>
      <c r="C31" s="270"/>
      <c r="D31" s="270"/>
      <c r="E31" s="270"/>
      <c r="F31" s="271"/>
      <c r="G31" s="268"/>
      <c r="H31" s="2515"/>
      <c r="I31" s="270"/>
      <c r="J31" s="2516"/>
      <c r="K31" s="268"/>
      <c r="L31" s="62"/>
      <c r="M31" s="270"/>
      <c r="N31" s="270"/>
      <c r="O31" s="271"/>
      <c r="P31" s="1178"/>
      <c r="R31" s="268"/>
    </row>
    <row r="32" spans="1:18" s="234" customFormat="1" ht="30" customHeight="1" x14ac:dyDescent="0.25">
      <c r="A32" s="933"/>
      <c r="B32" s="2363" t="s">
        <v>225</v>
      </c>
      <c r="C32" s="272" t="s">
        <v>369</v>
      </c>
      <c r="D32" s="51"/>
      <c r="E32" s="51"/>
      <c r="F32" s="273"/>
      <c r="G32" s="268"/>
      <c r="H32" s="2515"/>
      <c r="I32" s="270"/>
      <c r="J32" s="2516"/>
      <c r="K32" s="268"/>
      <c r="L32" s="62"/>
      <c r="M32" s="270"/>
      <c r="N32" s="270"/>
      <c r="O32" s="271"/>
      <c r="P32" s="1178"/>
      <c r="R32" s="2566" t="s">
        <v>447</v>
      </c>
    </row>
    <row r="33" spans="1:18" s="234" customFormat="1" ht="15" customHeight="1" x14ac:dyDescent="0.25">
      <c r="A33" s="933"/>
      <c r="B33" s="2362" t="s">
        <v>222</v>
      </c>
      <c r="C33" s="270"/>
      <c r="D33" s="51"/>
      <c r="E33" s="51"/>
      <c r="F33" s="273"/>
      <c r="G33" s="268"/>
      <c r="H33" s="2518">
        <v>0.5</v>
      </c>
      <c r="I33" s="64">
        <v>0.5</v>
      </c>
      <c r="J33" s="2517">
        <v>1</v>
      </c>
      <c r="K33" s="268"/>
      <c r="L33" s="269" t="str">
        <f t="shared" ref="L33:M35" si="9">IF(AND(ISNUMBER(D33),ISNUMBER(H33)), D33*H33, "")</f>
        <v/>
      </c>
      <c r="M33" s="37" t="str">
        <f t="shared" si="9"/>
        <v/>
      </c>
      <c r="N33" s="37" t="str">
        <f>IF(AND(ISNUMBER(F33),ISNUMBER(J33)),SUM(F33)*J33,"")</f>
        <v/>
      </c>
      <c r="O33" s="12" t="str">
        <f>IF(AND(ISNUMBER(L33),ISNUMBER(M33),ISNUMBER(N33)), SUM(L33:N33), "")</f>
        <v/>
      </c>
      <c r="P33" s="1178"/>
      <c r="R33" s="268"/>
    </row>
    <row r="34" spans="1:18" s="234" customFormat="1" ht="15" customHeight="1" x14ac:dyDescent="0.25">
      <c r="A34" s="933"/>
      <c r="B34" s="2362" t="s">
        <v>223</v>
      </c>
      <c r="C34" s="270"/>
      <c r="D34" s="51"/>
      <c r="E34" s="51"/>
      <c r="F34" s="273"/>
      <c r="G34" s="268"/>
      <c r="H34" s="2518">
        <v>0</v>
      </c>
      <c r="I34" s="64">
        <v>0.5</v>
      </c>
      <c r="J34" s="2517">
        <v>1</v>
      </c>
      <c r="K34" s="268"/>
      <c r="L34" s="269" t="str">
        <f t="shared" si="9"/>
        <v/>
      </c>
      <c r="M34" s="37" t="str">
        <f t="shared" si="9"/>
        <v/>
      </c>
      <c r="N34" s="37" t="str">
        <f t="shared" ref="N34" si="10">IF(AND(ISNUMBER(F34),ISNUMBER(J34)),SUM(F34)*J34,"")</f>
        <v/>
      </c>
      <c r="O34" s="12" t="str">
        <f>IF(AND(ISNUMBER(L34),ISNUMBER(M34),ISNUMBER(N34)), SUM(L34:N34), "")</f>
        <v/>
      </c>
      <c r="P34" s="1178"/>
      <c r="R34" s="268"/>
    </row>
    <row r="35" spans="1:18" s="234" customFormat="1" ht="15" customHeight="1" x14ac:dyDescent="0.25">
      <c r="A35" s="933"/>
      <c r="B35" s="2362" t="s">
        <v>267</v>
      </c>
      <c r="C35" s="270"/>
      <c r="D35" s="51"/>
      <c r="E35" s="51"/>
      <c r="F35" s="273"/>
      <c r="G35" s="268"/>
      <c r="H35" s="2518">
        <v>0</v>
      </c>
      <c r="I35" s="64">
        <v>0.5</v>
      </c>
      <c r="J35" s="2517">
        <v>1</v>
      </c>
      <c r="K35" s="268"/>
      <c r="L35" s="269" t="str">
        <f t="shared" si="9"/>
        <v/>
      </c>
      <c r="M35" s="37" t="str">
        <f t="shared" si="9"/>
        <v/>
      </c>
      <c r="N35" s="37" t="str">
        <f t="shared" ref="N35" si="11">IF(AND(ISNUMBER(F35),ISNUMBER(J35)),SUM(F35)*J35,"")</f>
        <v/>
      </c>
      <c r="O35" s="12" t="str">
        <f>IF(AND(ISNUMBER(L35),ISNUMBER(M35),ISNUMBER(N35)), SUM(L35:N35), "")</f>
        <v/>
      </c>
      <c r="P35" s="1178"/>
      <c r="R35" s="268"/>
    </row>
    <row r="36" spans="1:18" s="234" customFormat="1" ht="15" hidden="1" customHeight="1" x14ac:dyDescent="0.25">
      <c r="A36" s="933"/>
      <c r="B36" s="270"/>
      <c r="C36" s="270"/>
      <c r="D36" s="270"/>
      <c r="E36" s="270"/>
      <c r="F36" s="271"/>
      <c r="G36" s="268"/>
      <c r="H36" s="2515"/>
      <c r="I36" s="270"/>
      <c r="J36" s="2516"/>
      <c r="K36" s="268"/>
      <c r="L36" s="62"/>
      <c r="M36" s="270"/>
      <c r="N36" s="270"/>
      <c r="O36" s="271"/>
      <c r="P36" s="1178"/>
      <c r="R36" s="268"/>
    </row>
    <row r="37" spans="1:18" s="234" customFormat="1" ht="15" hidden="1" customHeight="1" x14ac:dyDescent="0.25">
      <c r="A37" s="933"/>
      <c r="B37" s="270"/>
      <c r="C37" s="270"/>
      <c r="D37" s="270"/>
      <c r="E37" s="270"/>
      <c r="F37" s="271"/>
      <c r="G37" s="268"/>
      <c r="H37" s="2515"/>
      <c r="I37" s="270"/>
      <c r="J37" s="2516"/>
      <c r="K37" s="268"/>
      <c r="L37" s="62"/>
      <c r="M37" s="270"/>
      <c r="N37" s="270"/>
      <c r="O37" s="271"/>
      <c r="P37" s="1178"/>
      <c r="R37" s="268"/>
    </row>
    <row r="38" spans="1:18" s="234" customFormat="1" ht="15" customHeight="1" x14ac:dyDescent="0.25">
      <c r="A38" s="933"/>
      <c r="B38" s="61" t="str">
        <f>CONCATENATE("Check: sum of row ", ROW(B33)," to row ", ROW(B35), " = row ", ROW(B32), " for each column")</f>
        <v>Check: sum of row 33 to row 35 = row 32 for each column</v>
      </c>
      <c r="C38" s="270"/>
      <c r="D38" s="1639" t="str">
        <f>IF(AND(ISNUMBER(D32), ISNUMBER(D33), ISNUMBER(D34), ISNUMBER(D35)), IF(SUM(D33:D35)=D32, "Pass", "Fail"), "")</f>
        <v/>
      </c>
      <c r="E38" s="1639" t="str">
        <f>IF(AND(ISNUMBER(E32), ISNUMBER(E33), ISNUMBER(E34), ISNUMBER(E35)), IF(SUM(E33:E35)=E32, "Pass", "Fail"), "")</f>
        <v/>
      </c>
      <c r="F38" s="1639" t="str">
        <f>IF(AND(ISNUMBER(F32), ISNUMBER(F33), ISNUMBER(F34), ISNUMBER(F35)), IF(SUM(F33:F35)=F32, "Pass", "Fail"), "")</f>
        <v/>
      </c>
      <c r="G38" s="268"/>
      <c r="H38" s="2515"/>
      <c r="I38" s="270"/>
      <c r="J38" s="2516"/>
      <c r="K38" s="268"/>
      <c r="L38" s="62"/>
      <c r="M38" s="270"/>
      <c r="N38" s="270"/>
      <c r="O38" s="271"/>
      <c r="P38" s="1178"/>
      <c r="R38" s="268"/>
    </row>
    <row r="39" spans="1:18" s="234" customFormat="1" ht="30" customHeight="1" x14ac:dyDescent="0.25">
      <c r="A39" s="933"/>
      <c r="B39" s="2389" t="s">
        <v>555</v>
      </c>
      <c r="C39" s="272" t="s">
        <v>460</v>
      </c>
      <c r="D39" s="51"/>
      <c r="E39" s="51"/>
      <c r="F39" s="273"/>
      <c r="G39" s="268"/>
      <c r="H39" s="2520" t="s">
        <v>422</v>
      </c>
      <c r="I39" s="199" t="s">
        <v>422</v>
      </c>
      <c r="J39" s="2517">
        <v>1</v>
      </c>
      <c r="K39" s="268"/>
      <c r="L39" s="62"/>
      <c r="M39" s="270"/>
      <c r="N39" s="37" t="str">
        <f>IF(AND(ISNUMBER(F39),ISNUMBER(J39)),SUM(F39)*J39,"")</f>
        <v/>
      </c>
      <c r="O39" s="12" t="str">
        <f>IF(ISNUMBER(N39),SUM(N39),"")</f>
        <v/>
      </c>
      <c r="P39" s="1178"/>
      <c r="R39" s="2566" t="s">
        <v>448</v>
      </c>
    </row>
    <row r="40" spans="1:18" s="234" customFormat="1" ht="15" hidden="1" customHeight="1" x14ac:dyDescent="0.25">
      <c r="A40" s="933"/>
      <c r="B40" s="270"/>
      <c r="C40" s="270"/>
      <c r="D40" s="270"/>
      <c r="E40" s="270"/>
      <c r="F40" s="271"/>
      <c r="G40" s="268"/>
      <c r="H40" s="2515"/>
      <c r="I40" s="270"/>
      <c r="J40" s="2516"/>
      <c r="K40" s="268"/>
      <c r="L40" s="62"/>
      <c r="M40" s="270"/>
      <c r="N40" s="270"/>
      <c r="O40" s="271"/>
      <c r="P40" s="1178"/>
      <c r="R40" s="268"/>
    </row>
    <row r="41" spans="1:18" s="234" customFormat="1" ht="15" customHeight="1" x14ac:dyDescent="0.25">
      <c r="A41" s="933"/>
      <c r="B41" s="2363" t="s">
        <v>461</v>
      </c>
      <c r="C41" s="270"/>
      <c r="D41" s="51"/>
      <c r="E41" s="51"/>
      <c r="F41" s="273"/>
      <c r="G41" s="268"/>
      <c r="H41" s="2518">
        <v>0</v>
      </c>
      <c r="I41" s="64">
        <v>0.5</v>
      </c>
      <c r="J41" s="2517">
        <v>1</v>
      </c>
      <c r="K41" s="268"/>
      <c r="L41" s="269" t="str">
        <f>IF(AND(ISNUMBER(D41),ISNUMBER(H41)), D41*H41, "")</f>
        <v/>
      </c>
      <c r="M41" s="37" t="str">
        <f>IF(AND(ISNUMBER(E41),ISNUMBER(I41)), E41*I41, "")</f>
        <v/>
      </c>
      <c r="N41" s="37" t="str">
        <f>IF(AND(ISNUMBER(F41),ISNUMBER(J41)),SUM(F41)*J41,"")</f>
        <v/>
      </c>
      <c r="O41" s="12" t="str">
        <f>IF(AND(ISNUMBER(L41),ISNUMBER(M41),ISNUMBER(N41)), SUM(L41:N41), "")</f>
        <v/>
      </c>
      <c r="P41" s="1178"/>
      <c r="R41" s="2566" t="s">
        <v>449</v>
      </c>
    </row>
    <row r="42" spans="1:18" s="234" customFormat="1" ht="30" customHeight="1" x14ac:dyDescent="0.25">
      <c r="A42" s="933"/>
      <c r="B42" s="2363" t="s">
        <v>227</v>
      </c>
      <c r="C42" s="272" t="s">
        <v>462</v>
      </c>
      <c r="D42" s="270"/>
      <c r="E42" s="270"/>
      <c r="F42" s="271"/>
      <c r="G42" s="268"/>
      <c r="H42" s="2515"/>
      <c r="I42" s="270"/>
      <c r="J42" s="2516"/>
      <c r="K42" s="268"/>
      <c r="L42" s="62"/>
      <c r="M42" s="270"/>
      <c r="N42" s="270"/>
      <c r="O42" s="271"/>
      <c r="P42" s="1178"/>
      <c r="R42" s="2566" t="s">
        <v>463</v>
      </c>
    </row>
    <row r="43" spans="1:18" s="234" customFormat="1" ht="15" customHeight="1" x14ac:dyDescent="0.25">
      <c r="A43" s="933"/>
      <c r="B43" s="2362" t="s">
        <v>228</v>
      </c>
      <c r="C43" s="270"/>
      <c r="D43" s="51"/>
      <c r="E43" s="51"/>
      <c r="F43" s="273"/>
      <c r="G43" s="268"/>
      <c r="H43" s="2518">
        <v>0</v>
      </c>
      <c r="I43" s="64">
        <v>0.5</v>
      </c>
      <c r="J43" s="2517">
        <v>1</v>
      </c>
      <c r="K43" s="268"/>
      <c r="L43" s="269" t="str">
        <f t="shared" ref="L43:M47" si="12">IF(AND(ISNUMBER(D43),ISNUMBER(H43)), D43*H43, "")</f>
        <v/>
      </c>
      <c r="M43" s="37" t="str">
        <f t="shared" si="12"/>
        <v/>
      </c>
      <c r="N43" s="37" t="str">
        <f>IF(AND(ISNUMBER(F43),ISNUMBER(J43)),SUM(F43)*J43,"")</f>
        <v/>
      </c>
      <c r="O43" s="12" t="str">
        <f>IF(AND(ISNUMBER(L43),ISNUMBER(M43),ISNUMBER(N43)), SUM(L43:N43), "")</f>
        <v/>
      </c>
      <c r="P43" s="1178"/>
      <c r="R43" s="268"/>
    </row>
    <row r="44" spans="1:18" s="234" customFormat="1" ht="15" customHeight="1" x14ac:dyDescent="0.25">
      <c r="A44" s="933"/>
      <c r="B44" s="2362" t="s">
        <v>10</v>
      </c>
      <c r="C44" s="270"/>
      <c r="D44" s="51"/>
      <c r="E44" s="51"/>
      <c r="F44" s="273"/>
      <c r="G44" s="268"/>
      <c r="H44" s="2518">
        <v>0.5</v>
      </c>
      <c r="I44" s="64">
        <v>0.5</v>
      </c>
      <c r="J44" s="2517">
        <v>1</v>
      </c>
      <c r="K44" s="268"/>
      <c r="L44" s="269" t="str">
        <f t="shared" si="12"/>
        <v/>
      </c>
      <c r="M44" s="37" t="str">
        <f t="shared" si="12"/>
        <v/>
      </c>
      <c r="N44" s="37" t="str">
        <f>IF(AND(ISNUMBER(F44),ISNUMBER(J44)),SUM(F44)*J44,"")</f>
        <v/>
      </c>
      <c r="O44" s="12" t="str">
        <f>IF(AND(ISNUMBER(L44),ISNUMBER(M44),ISNUMBER(N44)), SUM(L44:N44), "")</f>
        <v/>
      </c>
      <c r="P44" s="1178"/>
      <c r="R44" s="268"/>
    </row>
    <row r="45" spans="1:18" s="234" customFormat="1" ht="15" customHeight="1" x14ac:dyDescent="0.25">
      <c r="A45" s="933"/>
      <c r="B45" s="2362" t="s">
        <v>132</v>
      </c>
      <c r="C45" s="270"/>
      <c r="D45" s="51"/>
      <c r="E45" s="51"/>
      <c r="F45" s="273"/>
      <c r="G45" s="268"/>
      <c r="H45" s="2518">
        <v>0</v>
      </c>
      <c r="I45" s="64">
        <v>0.5</v>
      </c>
      <c r="J45" s="2517">
        <v>1</v>
      </c>
      <c r="K45" s="268"/>
      <c r="L45" s="269" t="str">
        <f t="shared" si="12"/>
        <v/>
      </c>
      <c r="M45" s="37" t="str">
        <f t="shared" si="12"/>
        <v/>
      </c>
      <c r="N45" s="37" t="str">
        <f>IF(AND(ISNUMBER(F45),ISNUMBER(J45)),SUM(F45)*J45,"")</f>
        <v/>
      </c>
      <c r="O45" s="12" t="str">
        <f>IF(AND(ISNUMBER(L45),ISNUMBER(M45),ISNUMBER(N45)), SUM(L45:N45), "")</f>
        <v/>
      </c>
      <c r="P45" s="1178"/>
      <c r="R45" s="268"/>
    </row>
    <row r="46" spans="1:18" s="234" customFormat="1" ht="15" customHeight="1" x14ac:dyDescent="0.25">
      <c r="A46" s="933"/>
      <c r="B46" s="2362" t="s">
        <v>269</v>
      </c>
      <c r="C46" s="270"/>
      <c r="D46" s="51"/>
      <c r="E46" s="51"/>
      <c r="F46" s="273"/>
      <c r="G46" s="268"/>
      <c r="H46" s="2518">
        <v>0.5</v>
      </c>
      <c r="I46" s="64">
        <v>0.5</v>
      </c>
      <c r="J46" s="2517">
        <v>1</v>
      </c>
      <c r="K46" s="268"/>
      <c r="L46" s="269" t="str">
        <f t="shared" si="12"/>
        <v/>
      </c>
      <c r="M46" s="37" t="str">
        <f t="shared" si="12"/>
        <v/>
      </c>
      <c r="N46" s="37" t="str">
        <f>IF(AND(ISNUMBER(F46),ISNUMBER(J46)),SUM(F46)*J46,"")</f>
        <v/>
      </c>
      <c r="O46" s="12" t="str">
        <f>IF(AND(ISNUMBER(L46),ISNUMBER(M46),ISNUMBER(N46)), SUM(L46:N46), "")</f>
        <v/>
      </c>
      <c r="P46" s="1178"/>
      <c r="R46" s="268"/>
    </row>
    <row r="47" spans="1:18" s="234" customFormat="1" ht="15" customHeight="1" x14ac:dyDescent="0.25">
      <c r="A47" s="933"/>
      <c r="B47" s="2362" t="s">
        <v>229</v>
      </c>
      <c r="C47" s="270"/>
      <c r="D47" s="51"/>
      <c r="E47" s="51"/>
      <c r="F47" s="273"/>
      <c r="G47" s="268"/>
      <c r="H47" s="2518">
        <v>0</v>
      </c>
      <c r="I47" s="64">
        <v>0.5</v>
      </c>
      <c r="J47" s="2517">
        <v>1</v>
      </c>
      <c r="K47" s="268"/>
      <c r="L47" s="269" t="str">
        <f t="shared" si="12"/>
        <v/>
      </c>
      <c r="M47" s="37" t="str">
        <f t="shared" si="12"/>
        <v/>
      </c>
      <c r="N47" s="37" t="str">
        <f>IF(AND(ISNUMBER(F47),ISNUMBER(J47)),SUM(F47)*J47,"")</f>
        <v/>
      </c>
      <c r="O47" s="12" t="str">
        <f>IF(AND(ISNUMBER(L47),ISNUMBER(M47),ISNUMBER(N47)), SUM(L47:N47), "")</f>
        <v/>
      </c>
      <c r="P47" s="1178"/>
      <c r="R47" s="268"/>
    </row>
    <row r="48" spans="1:18" s="234" customFormat="1" ht="15" customHeight="1" x14ac:dyDescent="0.25">
      <c r="A48" s="933"/>
      <c r="B48" s="2363" t="s">
        <v>120</v>
      </c>
      <c r="C48" s="270"/>
      <c r="D48" s="270"/>
      <c r="E48" s="270"/>
      <c r="F48" s="271"/>
      <c r="G48" s="268"/>
      <c r="H48" s="2515"/>
      <c r="I48" s="270"/>
      <c r="J48" s="2516"/>
      <c r="K48" s="268"/>
      <c r="L48" s="62"/>
      <c r="M48" s="270"/>
      <c r="N48" s="270"/>
      <c r="O48" s="271"/>
      <c r="P48" s="1178"/>
      <c r="R48" s="2566" t="s">
        <v>412</v>
      </c>
    </row>
    <row r="49" spans="1:18" s="234" customFormat="1" ht="15" customHeight="1" x14ac:dyDescent="0.25">
      <c r="A49" s="933"/>
      <c r="B49" s="2362" t="s">
        <v>464</v>
      </c>
      <c r="C49" s="272">
        <v>19</v>
      </c>
      <c r="D49" s="270"/>
      <c r="E49" s="270"/>
      <c r="F49" s="273"/>
      <c r="G49" s="268"/>
      <c r="H49" s="2515"/>
      <c r="I49" s="270"/>
      <c r="J49" s="2516"/>
      <c r="K49" s="268"/>
      <c r="L49" s="62"/>
      <c r="M49" s="270"/>
      <c r="N49" s="270"/>
      <c r="O49" s="271"/>
      <c r="P49" s="1178"/>
      <c r="R49" s="2566" t="s">
        <v>412</v>
      </c>
    </row>
    <row r="50" spans="1:18" s="234" customFormat="1" ht="30" customHeight="1" x14ac:dyDescent="0.25">
      <c r="A50" s="933"/>
      <c r="B50" s="2366" t="s">
        <v>465</v>
      </c>
      <c r="C50" s="270"/>
      <c r="D50" s="270"/>
      <c r="E50" s="270"/>
      <c r="F50" s="271"/>
      <c r="G50" s="268"/>
      <c r="H50" s="2515"/>
      <c r="I50" s="270"/>
      <c r="J50" s="2516"/>
      <c r="K50" s="268"/>
      <c r="L50" s="62"/>
      <c r="M50" s="270"/>
      <c r="N50" s="270"/>
      <c r="O50" s="271"/>
      <c r="P50" s="1178"/>
      <c r="R50" s="2566" t="s">
        <v>412</v>
      </c>
    </row>
    <row r="51" spans="1:18" s="234" customFormat="1" ht="15" customHeight="1" x14ac:dyDescent="0.25">
      <c r="A51" s="933"/>
      <c r="B51" s="57" t="s">
        <v>361</v>
      </c>
      <c r="C51" s="270"/>
      <c r="D51" s="270"/>
      <c r="E51" s="270"/>
      <c r="F51" s="273"/>
      <c r="G51" s="268"/>
      <c r="H51" s="2515"/>
      <c r="I51" s="270"/>
      <c r="J51" s="2516"/>
      <c r="K51" s="268"/>
      <c r="L51" s="62"/>
      <c r="M51" s="270"/>
      <c r="N51" s="270"/>
      <c r="O51" s="271"/>
      <c r="P51" s="1178"/>
      <c r="R51" s="2566" t="s">
        <v>412</v>
      </c>
    </row>
    <row r="52" spans="1:18" s="234" customFormat="1" ht="15" customHeight="1" x14ac:dyDescent="0.25">
      <c r="A52" s="933"/>
      <c r="B52" s="57" t="s">
        <v>363</v>
      </c>
      <c r="C52" s="270"/>
      <c r="D52" s="270"/>
      <c r="E52" s="270"/>
      <c r="F52" s="273"/>
      <c r="G52" s="268"/>
      <c r="H52" s="2515"/>
      <c r="I52" s="270"/>
      <c r="J52" s="2516"/>
      <c r="K52" s="268"/>
      <c r="L52" s="62"/>
      <c r="M52" s="270"/>
      <c r="N52" s="270"/>
      <c r="O52" s="271"/>
      <c r="P52" s="1178"/>
      <c r="R52" s="2566" t="s">
        <v>412</v>
      </c>
    </row>
    <row r="53" spans="1:18" s="234" customFormat="1" ht="15" customHeight="1" x14ac:dyDescent="0.25">
      <c r="A53" s="933"/>
      <c r="B53" s="285" t="str">
        <f>CONCATENATE("Check: row ", ROW(B49)," ≥ sum of rows ", ROW(B51), " to ", ROW(B52))</f>
        <v>Check: row 49 ≥ sum of rows 51 to 52</v>
      </c>
      <c r="C53" s="270"/>
      <c r="D53" s="270"/>
      <c r="E53" s="270"/>
      <c r="F53" s="1639" t="str">
        <f>IF(AND(ISNUMBER(F49), ISNUMBER(F51), ISNUMBER(F52)), IF(F49&gt;=SUM(F51:F52), "Pass", "Fail"), "")</f>
        <v/>
      </c>
      <c r="G53" s="268"/>
      <c r="H53" s="2515"/>
      <c r="I53" s="270"/>
      <c r="J53" s="2516"/>
      <c r="K53" s="268"/>
      <c r="L53" s="62"/>
      <c r="M53" s="270"/>
      <c r="N53" s="270"/>
      <c r="O53" s="271"/>
      <c r="P53" s="1178"/>
      <c r="R53" s="2566" t="s">
        <v>412</v>
      </c>
    </row>
    <row r="54" spans="1:18" s="234" customFormat="1" ht="15" customHeight="1" x14ac:dyDescent="0.25">
      <c r="A54" s="933"/>
      <c r="B54" s="324" t="s">
        <v>556</v>
      </c>
      <c r="C54" s="270"/>
      <c r="D54" s="270"/>
      <c r="E54" s="270"/>
      <c r="F54" s="273"/>
      <c r="G54" s="268"/>
      <c r="H54" s="2515"/>
      <c r="I54" s="270"/>
      <c r="J54" s="2516"/>
      <c r="K54" s="268"/>
      <c r="L54" s="62"/>
      <c r="M54" s="270"/>
      <c r="N54" s="270"/>
      <c r="O54" s="271"/>
      <c r="P54" s="1178"/>
      <c r="R54" s="2566" t="s">
        <v>412</v>
      </c>
    </row>
    <row r="55" spans="1:18" s="234" customFormat="1" ht="30" customHeight="1" x14ac:dyDescent="0.25">
      <c r="A55" s="2567"/>
      <c r="B55" s="57" t="s">
        <v>440</v>
      </c>
      <c r="C55" s="270"/>
      <c r="D55" s="147"/>
      <c r="E55" s="147"/>
      <c r="F55" s="271"/>
      <c r="G55" s="146"/>
      <c r="H55" s="2521"/>
      <c r="I55" s="147"/>
      <c r="J55" s="2516"/>
      <c r="K55" s="146"/>
      <c r="L55" s="145"/>
      <c r="M55" s="147"/>
      <c r="N55" s="270"/>
      <c r="O55" s="271"/>
      <c r="P55" s="2568"/>
      <c r="R55" s="2569" t="s">
        <v>412</v>
      </c>
    </row>
    <row r="56" spans="1:18" s="234" customFormat="1" ht="15" customHeight="1" x14ac:dyDescent="0.25">
      <c r="A56" s="933"/>
      <c r="B56" s="2" t="s">
        <v>361</v>
      </c>
      <c r="C56" s="270"/>
      <c r="D56" s="270"/>
      <c r="E56" s="270"/>
      <c r="F56" s="273"/>
      <c r="G56" s="268"/>
      <c r="H56" s="2515"/>
      <c r="I56" s="270"/>
      <c r="J56" s="2516"/>
      <c r="K56" s="268"/>
      <c r="L56" s="62"/>
      <c r="M56" s="270"/>
      <c r="N56" s="270"/>
      <c r="O56" s="271"/>
      <c r="P56" s="1178"/>
      <c r="R56" s="2566" t="s">
        <v>412</v>
      </c>
    </row>
    <row r="57" spans="1:18" s="234" customFormat="1" ht="15" customHeight="1" x14ac:dyDescent="0.25">
      <c r="A57" s="933"/>
      <c r="B57" s="2" t="s">
        <v>363</v>
      </c>
      <c r="C57" s="270"/>
      <c r="D57" s="270"/>
      <c r="E57" s="270"/>
      <c r="F57" s="273"/>
      <c r="G57" s="268"/>
      <c r="H57" s="2515"/>
      <c r="I57" s="270"/>
      <c r="J57" s="2516"/>
      <c r="K57" s="268"/>
      <c r="L57" s="62"/>
      <c r="M57" s="270"/>
      <c r="N57" s="270"/>
      <c r="O57" s="271"/>
      <c r="P57" s="1178"/>
      <c r="R57" s="2566" t="s">
        <v>412</v>
      </c>
    </row>
    <row r="58" spans="1:18" s="234" customFormat="1" ht="15" customHeight="1" x14ac:dyDescent="0.25">
      <c r="A58" s="933"/>
      <c r="B58" s="285" t="str">
        <f>CONCATENATE("Check: row ", ROW(B54)," ≥ sum of rows ", ROW(B56), " to ", ROW(B57))</f>
        <v>Check: row 54 ≥ sum of rows 56 to 57</v>
      </c>
      <c r="C58" s="270"/>
      <c r="D58" s="270"/>
      <c r="E58" s="270"/>
      <c r="F58" s="1639" t="str">
        <f>IF(AND(ISNUMBER(F54), ISNUMBER(F56), ISNUMBER(F57)), IF(F54&gt;=SUM(F56:F57), "Pass", "Fail"), "")</f>
        <v/>
      </c>
      <c r="G58" s="268"/>
      <c r="H58" s="2515"/>
      <c r="I58" s="270"/>
      <c r="J58" s="2516"/>
      <c r="K58" s="268"/>
      <c r="L58" s="62"/>
      <c r="M58" s="270"/>
      <c r="N58" s="270"/>
      <c r="O58" s="271"/>
      <c r="P58" s="1178"/>
      <c r="R58" s="2566" t="s">
        <v>412</v>
      </c>
    </row>
    <row r="59" spans="1:18" s="234" customFormat="1" ht="30" customHeight="1" x14ac:dyDescent="0.25">
      <c r="A59" s="933"/>
      <c r="B59" s="2362" t="s">
        <v>362</v>
      </c>
      <c r="C59" s="272" t="s">
        <v>466</v>
      </c>
      <c r="D59" s="270"/>
      <c r="E59" s="270"/>
      <c r="F59" s="125" t="str">
        <f>IF(AND(ISNUMBER(F49),ISNUMBER(F54)),F49-F54,"")</f>
        <v/>
      </c>
      <c r="G59" s="268"/>
      <c r="H59" s="2515"/>
      <c r="I59" s="270"/>
      <c r="J59" s="2517">
        <v>0</v>
      </c>
      <c r="K59" s="268"/>
      <c r="L59" s="62"/>
      <c r="M59" s="270"/>
      <c r="N59" s="37" t="str">
        <f>IF(AND(ISNUMBER(F59),ISNUMBER(F230),ISNUMBER(J59)),MAX((F59-F230),0)*J59,"")</f>
        <v/>
      </c>
      <c r="O59" s="12" t="str">
        <f>IF(ISNUMBER(N59),SUM(N59),"")</f>
        <v/>
      </c>
      <c r="P59" s="1178"/>
      <c r="R59" s="2566" t="s">
        <v>412</v>
      </c>
    </row>
    <row r="60" spans="1:18" s="234" customFormat="1" ht="15" customHeight="1" x14ac:dyDescent="0.25">
      <c r="A60" s="933"/>
      <c r="B60" s="2362" t="s">
        <v>499</v>
      </c>
      <c r="C60" s="270"/>
      <c r="D60" s="270"/>
      <c r="E60" s="270"/>
      <c r="F60" s="273"/>
      <c r="G60" s="268"/>
      <c r="H60" s="2515"/>
      <c r="I60" s="270"/>
      <c r="J60" s="2516"/>
      <c r="K60" s="268"/>
      <c r="L60" s="62"/>
      <c r="M60" s="270"/>
      <c r="N60" s="270"/>
      <c r="O60" s="271"/>
      <c r="P60" s="1178"/>
      <c r="R60" s="2566" t="s">
        <v>412</v>
      </c>
    </row>
    <row r="61" spans="1:18" s="234" customFormat="1" ht="15" customHeight="1" x14ac:dyDescent="0.25">
      <c r="A61" s="933"/>
      <c r="B61" s="2366" t="s">
        <v>500</v>
      </c>
      <c r="C61" s="270"/>
      <c r="D61" s="270"/>
      <c r="E61" s="270"/>
      <c r="F61" s="273"/>
      <c r="G61" s="268"/>
      <c r="H61" s="2515"/>
      <c r="I61" s="270"/>
      <c r="J61" s="2516"/>
      <c r="K61" s="268"/>
      <c r="L61" s="62"/>
      <c r="M61" s="270"/>
      <c r="N61" s="270"/>
      <c r="O61" s="271"/>
      <c r="P61" s="1178"/>
      <c r="R61" s="2566" t="s">
        <v>412</v>
      </c>
    </row>
    <row r="62" spans="1:18" s="234" customFormat="1" ht="15" customHeight="1" x14ac:dyDescent="0.25">
      <c r="A62" s="933"/>
      <c r="B62" s="2366" t="s">
        <v>501</v>
      </c>
      <c r="C62" s="270"/>
      <c r="D62" s="270"/>
      <c r="E62" s="270"/>
      <c r="F62" s="273"/>
      <c r="G62" s="268"/>
      <c r="H62" s="2515"/>
      <c r="I62" s="270"/>
      <c r="J62" s="2516"/>
      <c r="K62" s="268"/>
      <c r="L62" s="62"/>
      <c r="M62" s="270"/>
      <c r="N62" s="270"/>
      <c r="O62" s="271"/>
      <c r="P62" s="1178"/>
      <c r="R62" s="2566" t="s">
        <v>412</v>
      </c>
    </row>
    <row r="63" spans="1:18" s="234" customFormat="1" ht="15" customHeight="1" x14ac:dyDescent="0.25">
      <c r="A63" s="933"/>
      <c r="B63" s="2366" t="s">
        <v>502</v>
      </c>
      <c r="C63" s="270"/>
      <c r="D63" s="270"/>
      <c r="E63" s="270"/>
      <c r="F63" s="273"/>
      <c r="G63" s="268"/>
      <c r="H63" s="2515"/>
      <c r="I63" s="270"/>
      <c r="J63" s="2516"/>
      <c r="K63" s="268"/>
      <c r="L63" s="62"/>
      <c r="M63" s="270"/>
      <c r="N63" s="270"/>
      <c r="O63" s="271"/>
      <c r="P63" s="1178"/>
      <c r="R63" s="2566" t="s">
        <v>412</v>
      </c>
    </row>
    <row r="64" spans="1:18" s="234" customFormat="1" ht="15" customHeight="1" x14ac:dyDescent="0.25">
      <c r="A64" s="933"/>
      <c r="B64" s="285" t="str">
        <f>CONCATENATE("Check: sum of row ", ROW(B61)," to row ", ROW(B63), " = row ", ROW(B60))</f>
        <v>Check: sum of row 61 to row 63 = row 60</v>
      </c>
      <c r="C64" s="270"/>
      <c r="D64" s="270"/>
      <c r="E64" s="270"/>
      <c r="F64" s="1639" t="str">
        <f>IF(AND(ISNUMBER(F60), ISNUMBER(F61), ISNUMBER(F62), ISNUMBER(F63)), IF(SUM(F61:F63)=F60, "Pass", "Fail"), "")</f>
        <v/>
      </c>
      <c r="G64" s="268"/>
      <c r="H64" s="2515"/>
      <c r="I64" s="270"/>
      <c r="J64" s="2516"/>
      <c r="K64" s="268"/>
      <c r="L64" s="62"/>
      <c r="M64" s="270"/>
      <c r="N64" s="270"/>
      <c r="O64" s="271"/>
      <c r="P64" s="1178"/>
      <c r="R64" s="2566" t="s">
        <v>412</v>
      </c>
    </row>
    <row r="65" spans="1:18" s="234" customFormat="1" ht="30" customHeight="1" x14ac:dyDescent="0.25">
      <c r="A65" s="933"/>
      <c r="B65" s="2362" t="s">
        <v>441</v>
      </c>
      <c r="C65" s="270"/>
      <c r="D65" s="51"/>
      <c r="E65" s="51"/>
      <c r="F65" s="273"/>
      <c r="G65" s="268"/>
      <c r="H65" s="2515"/>
      <c r="I65" s="270"/>
      <c r="J65" s="2516"/>
      <c r="K65" s="268"/>
      <c r="L65" s="62"/>
      <c r="M65" s="270"/>
      <c r="N65" s="270"/>
      <c r="O65" s="271"/>
      <c r="P65" s="1178"/>
      <c r="R65" s="2566" t="s">
        <v>412</v>
      </c>
    </row>
    <row r="66" spans="1:18" s="234" customFormat="1" ht="15" customHeight="1" x14ac:dyDescent="0.25">
      <c r="A66" s="933"/>
      <c r="B66" s="61" t="str">
        <f>CONCATENATE("Check: sum of row ", ROW(B65), " = row ", ROW(B60))</f>
        <v>Check: sum of row 65 = row 60</v>
      </c>
      <c r="C66" s="270"/>
      <c r="D66" s="270"/>
      <c r="E66" s="270"/>
      <c r="F66" s="1639" t="str">
        <f>IF(AND(ISNUMBER(F60), ISNUMBER(D65), ISNUMBER(E65), ISNUMBER(F65)), IF(SUM(D65:F65)=F60, "Pass", "Fail"), "")</f>
        <v/>
      </c>
      <c r="G66" s="268"/>
      <c r="H66" s="2515"/>
      <c r="I66" s="270"/>
      <c r="J66" s="2516"/>
      <c r="K66" s="268"/>
      <c r="L66" s="62"/>
      <c r="M66" s="270"/>
      <c r="N66" s="270"/>
      <c r="O66" s="271"/>
      <c r="P66" s="1178"/>
      <c r="R66" s="2566" t="s">
        <v>412</v>
      </c>
    </row>
    <row r="67" spans="1:18" s="234" customFormat="1" ht="30" customHeight="1" x14ac:dyDescent="0.25">
      <c r="A67" s="933"/>
      <c r="B67" s="2362" t="s">
        <v>467</v>
      </c>
      <c r="C67" s="270"/>
      <c r="D67" s="270"/>
      <c r="E67" s="270"/>
      <c r="F67" s="271"/>
      <c r="G67" s="268"/>
      <c r="H67" s="2515"/>
      <c r="I67" s="270"/>
      <c r="J67" s="2516"/>
      <c r="K67" s="268"/>
      <c r="L67" s="62"/>
      <c r="M67" s="270"/>
      <c r="N67" s="270"/>
      <c r="O67" s="271"/>
      <c r="P67" s="1178"/>
      <c r="R67" s="2566" t="s">
        <v>412</v>
      </c>
    </row>
    <row r="68" spans="1:18" s="234" customFormat="1" ht="15" customHeight="1" x14ac:dyDescent="0.25">
      <c r="A68" s="933"/>
      <c r="B68" s="2366" t="s">
        <v>361</v>
      </c>
      <c r="C68" s="270"/>
      <c r="D68" s="270"/>
      <c r="E68" s="270"/>
      <c r="F68" s="273"/>
      <c r="G68" s="268"/>
      <c r="H68" s="2515"/>
      <c r="I68" s="270"/>
      <c r="J68" s="2516"/>
      <c r="K68" s="268"/>
      <c r="L68" s="62"/>
      <c r="M68" s="270"/>
      <c r="N68" s="270"/>
      <c r="O68" s="271"/>
      <c r="P68" s="1178"/>
      <c r="R68" s="2566" t="s">
        <v>412</v>
      </c>
    </row>
    <row r="69" spans="1:18" s="234" customFormat="1" ht="15" customHeight="1" x14ac:dyDescent="0.25">
      <c r="A69" s="933"/>
      <c r="B69" s="2366" t="s">
        <v>363</v>
      </c>
      <c r="C69" s="270"/>
      <c r="D69" s="270"/>
      <c r="E69" s="270"/>
      <c r="F69" s="273"/>
      <c r="G69" s="268"/>
      <c r="H69" s="2515"/>
      <c r="I69" s="270"/>
      <c r="J69" s="2516"/>
      <c r="K69" s="268"/>
      <c r="L69" s="62"/>
      <c r="M69" s="270"/>
      <c r="N69" s="270"/>
      <c r="O69" s="271"/>
      <c r="P69" s="1178"/>
      <c r="R69" s="2566" t="s">
        <v>412</v>
      </c>
    </row>
    <row r="70" spans="1:18" s="234" customFormat="1" ht="15" customHeight="1" x14ac:dyDescent="0.25">
      <c r="A70" s="933"/>
      <c r="B70" s="61" t="str">
        <f>CONCATENATE("Check: row ", ROW(B60)," ≥ sum of rows ", ROW(B68), " to ", ROW(B69))</f>
        <v>Check: row 60 ≥ sum of rows 68 to 69</v>
      </c>
      <c r="C70" s="270"/>
      <c r="D70" s="270"/>
      <c r="E70" s="270"/>
      <c r="F70" s="1639" t="str">
        <f>IF(AND(ISNUMBER(F60), ISNUMBER(F68), ISNUMBER(F69)), IF(F60&gt;=SUM(F68:F69), "Pass", "Fail"), "")</f>
        <v/>
      </c>
      <c r="G70" s="268"/>
      <c r="H70" s="2515"/>
      <c r="I70" s="270"/>
      <c r="J70" s="2516"/>
      <c r="K70" s="268"/>
      <c r="L70" s="62"/>
      <c r="M70" s="270"/>
      <c r="N70" s="270"/>
      <c r="O70" s="271"/>
      <c r="P70" s="1178"/>
      <c r="R70" s="2566" t="s">
        <v>412</v>
      </c>
    </row>
    <row r="71" spans="1:18" s="234" customFormat="1" ht="15" customHeight="1" x14ac:dyDescent="0.25">
      <c r="A71" s="933"/>
      <c r="B71" s="2363" t="s">
        <v>230</v>
      </c>
      <c r="C71" s="270"/>
      <c r="D71" s="270"/>
      <c r="E71" s="270"/>
      <c r="F71" s="271"/>
      <c r="G71" s="268"/>
      <c r="H71" s="2515"/>
      <c r="I71" s="270"/>
      <c r="J71" s="2516"/>
      <c r="K71" s="268"/>
      <c r="L71" s="62"/>
      <c r="M71" s="270"/>
      <c r="N71" s="270"/>
      <c r="O71" s="271"/>
      <c r="P71" s="1178"/>
      <c r="R71" s="268"/>
    </row>
    <row r="72" spans="1:18" s="234" customFormat="1" ht="15" customHeight="1" x14ac:dyDescent="0.25">
      <c r="A72" s="933"/>
      <c r="B72" s="2362" t="s">
        <v>259</v>
      </c>
      <c r="C72" s="272" t="s">
        <v>371</v>
      </c>
      <c r="D72" s="51"/>
      <c r="E72" s="51"/>
      <c r="F72" s="273"/>
      <c r="G72" s="268"/>
      <c r="H72" s="2518">
        <v>0</v>
      </c>
      <c r="I72" s="64">
        <v>0.5</v>
      </c>
      <c r="J72" s="2517">
        <v>1</v>
      </c>
      <c r="K72" s="268"/>
      <c r="L72" s="269" t="str">
        <f t="shared" ref="L72:N76" si="13">IF(AND(ISNUMBER(D72),ISNUMBER(H72)), D72*H72, "")</f>
        <v/>
      </c>
      <c r="M72" s="37" t="str">
        <f t="shared" si="13"/>
        <v/>
      </c>
      <c r="N72" s="37" t="str">
        <f>IF(AND(ISNUMBER(F72),ISNUMBER(J72)),SUM(F72)*J72,"")</f>
        <v/>
      </c>
      <c r="O72" s="12" t="str">
        <f>IF(AND(ISNUMBER(L72),ISNUMBER(M72),ISNUMBER(N72)), SUM(L72:N72), "")</f>
        <v/>
      </c>
      <c r="P72" s="1178"/>
      <c r="R72" s="2566" t="s">
        <v>447</v>
      </c>
    </row>
    <row r="73" spans="1:18" s="234" customFormat="1" ht="15" customHeight="1" x14ac:dyDescent="0.25">
      <c r="A73" s="933"/>
      <c r="B73" s="2362" t="s">
        <v>260</v>
      </c>
      <c r="C73" s="272" t="s">
        <v>371</v>
      </c>
      <c r="D73" s="51"/>
      <c r="E73" s="51"/>
      <c r="F73" s="273"/>
      <c r="G73" s="268"/>
      <c r="H73" s="2518">
        <v>0</v>
      </c>
      <c r="I73" s="64">
        <v>0.5</v>
      </c>
      <c r="J73" s="2517">
        <v>1</v>
      </c>
      <c r="K73" s="268"/>
      <c r="L73" s="269" t="str">
        <f t="shared" si="13"/>
        <v/>
      </c>
      <c r="M73" s="37" t="str">
        <f t="shared" si="13"/>
        <v/>
      </c>
      <c r="N73" s="37" t="str">
        <f>IF(AND(ISNUMBER(F73),ISNUMBER(J73)),SUM(F73)*J73,"")</f>
        <v/>
      </c>
      <c r="O73" s="12" t="str">
        <f>IF(AND(ISNUMBER(L73),ISNUMBER(M73),ISNUMBER(N73)), SUM(L73:N73), "")</f>
        <v/>
      </c>
      <c r="P73" s="1178"/>
      <c r="R73" s="2566" t="s">
        <v>447</v>
      </c>
    </row>
    <row r="74" spans="1:18" s="234" customFormat="1" ht="15" customHeight="1" x14ac:dyDescent="0.25">
      <c r="A74" s="933"/>
      <c r="B74" s="2362" t="s">
        <v>375</v>
      </c>
      <c r="C74" s="272" t="s">
        <v>372</v>
      </c>
      <c r="D74" s="273"/>
      <c r="E74" s="270"/>
      <c r="F74" s="271"/>
      <c r="G74" s="268"/>
      <c r="H74" s="2518">
        <v>0</v>
      </c>
      <c r="I74" s="270"/>
      <c r="J74" s="2516"/>
      <c r="K74" s="268"/>
      <c r="L74" s="269" t="str">
        <f t="shared" si="13"/>
        <v/>
      </c>
      <c r="M74" s="270"/>
      <c r="N74" s="270"/>
      <c r="O74" s="12" t="str">
        <f>IF(ISNUMBER(L74), L74, "")</f>
        <v/>
      </c>
      <c r="P74" s="1178"/>
      <c r="R74" s="2566" t="s">
        <v>412</v>
      </c>
    </row>
    <row r="75" spans="1:18" s="234" customFormat="1" ht="15" customHeight="1" x14ac:dyDescent="0.25">
      <c r="A75" s="933"/>
      <c r="B75" s="2362" t="s">
        <v>374</v>
      </c>
      <c r="C75" s="272">
        <v>45</v>
      </c>
      <c r="D75" s="51"/>
      <c r="E75" s="51"/>
      <c r="F75" s="273"/>
      <c r="G75" s="268"/>
      <c r="H75" s="2518">
        <v>0</v>
      </c>
      <c r="I75" s="64">
        <v>0</v>
      </c>
      <c r="J75" s="2517">
        <v>0</v>
      </c>
      <c r="K75" s="268"/>
      <c r="L75" s="269" t="str">
        <f t="shared" si="13"/>
        <v/>
      </c>
      <c r="M75" s="37" t="str">
        <f t="shared" si="13"/>
        <v/>
      </c>
      <c r="N75" s="37" t="str">
        <f t="shared" si="13"/>
        <v/>
      </c>
      <c r="O75" s="12" t="str">
        <f>IF(AND(ISNUMBER(L75),ISNUMBER(M75),ISNUMBER(N75)), SUM(L75:N75), "")</f>
        <v/>
      </c>
      <c r="P75" s="1178"/>
      <c r="R75" s="2566" t="s">
        <v>412</v>
      </c>
    </row>
    <row r="76" spans="1:18" s="234" customFormat="1" ht="30" customHeight="1" x14ac:dyDescent="0.25">
      <c r="A76" s="933"/>
      <c r="B76" s="2362" t="s">
        <v>250</v>
      </c>
      <c r="C76" s="272" t="s">
        <v>373</v>
      </c>
      <c r="D76" s="51"/>
      <c r="E76" s="51"/>
      <c r="F76" s="273"/>
      <c r="G76" s="268"/>
      <c r="H76" s="2518">
        <v>0</v>
      </c>
      <c r="I76" s="64">
        <v>0.5</v>
      </c>
      <c r="J76" s="2517">
        <v>1</v>
      </c>
      <c r="K76" s="268"/>
      <c r="L76" s="226" t="str">
        <f t="shared" si="13"/>
        <v/>
      </c>
      <c r="M76" s="595" t="str">
        <f t="shared" si="13"/>
        <v/>
      </c>
      <c r="N76" s="595" t="str">
        <f>IF(AND(ISNUMBER(F76),ISNUMBER(J76)),SUM(F76)*J76,"")</f>
        <v/>
      </c>
      <c r="O76" s="711" t="str">
        <f>IF(AND(ISNUMBER(L76),ISNUMBER(M76),ISNUMBER(N76)), SUM(L76:N76), "")</f>
        <v/>
      </c>
      <c r="P76" s="1178"/>
      <c r="R76" s="2566" t="s">
        <v>447</v>
      </c>
    </row>
    <row r="77" spans="1:18" s="234" customFormat="1" ht="15" customHeight="1" x14ac:dyDescent="0.25">
      <c r="A77" s="933"/>
      <c r="B77" s="69"/>
      <c r="C77" s="69"/>
      <c r="D77" s="69"/>
      <c r="E77" s="69"/>
      <c r="F77" s="69"/>
      <c r="G77" s="268"/>
      <c r="H77" s="2522"/>
      <c r="I77" s="2523"/>
      <c r="J77" s="2524"/>
      <c r="K77" s="268"/>
      <c r="L77" s="2074" t="s">
        <v>231</v>
      </c>
      <c r="M77" s="2074"/>
      <c r="N77" s="2074"/>
      <c r="O77" s="2075"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1178"/>
      <c r="R77" s="2570"/>
    </row>
    <row r="78" spans="1:18" s="234" customFormat="1" ht="15" customHeight="1" x14ac:dyDescent="0.25">
      <c r="A78" s="933"/>
      <c r="B78" s="268"/>
      <c r="C78" s="268"/>
      <c r="D78" s="268"/>
      <c r="E78" s="268"/>
      <c r="F78" s="268"/>
      <c r="G78" s="268"/>
      <c r="H78" s="268"/>
      <c r="I78" s="268"/>
      <c r="J78" s="268"/>
      <c r="K78" s="268"/>
      <c r="L78" s="268"/>
      <c r="M78" s="268"/>
      <c r="N78" s="268"/>
      <c r="O78" s="268"/>
      <c r="P78" s="1178"/>
      <c r="R78" s="268"/>
    </row>
    <row r="79" spans="1:18" s="234" customFormat="1" ht="45" customHeight="1" x14ac:dyDescent="0.35">
      <c r="A79" s="2500" t="s">
        <v>232</v>
      </c>
      <c r="B79" s="2501"/>
      <c r="C79" s="2501"/>
      <c r="D79" s="2501"/>
      <c r="E79" s="2501"/>
      <c r="F79" s="2501"/>
      <c r="G79" s="2501"/>
      <c r="H79" s="2501"/>
      <c r="I79" s="2501"/>
      <c r="J79" s="2501"/>
      <c r="K79" s="2502"/>
      <c r="L79" s="2502"/>
      <c r="M79" s="2502"/>
      <c r="N79" s="2502"/>
      <c r="O79" s="2502"/>
      <c r="P79" s="2503"/>
      <c r="R79" s="2364"/>
    </row>
    <row r="80" spans="1:18" s="234" customFormat="1" ht="30" customHeight="1" x14ac:dyDescent="0.35">
      <c r="A80" s="2571" t="s">
        <v>233</v>
      </c>
      <c r="B80" s="48"/>
      <c r="C80" s="48"/>
      <c r="D80" s="49"/>
      <c r="E80" s="50"/>
      <c r="F80" s="268"/>
      <c r="G80" s="268"/>
      <c r="H80" s="268"/>
      <c r="I80" s="268"/>
      <c r="J80" s="268"/>
      <c r="K80" s="268"/>
      <c r="L80" s="268"/>
      <c r="M80" s="268"/>
      <c r="N80" s="268"/>
      <c r="O80" s="268"/>
      <c r="P80" s="1178"/>
      <c r="R80" s="268"/>
    </row>
    <row r="81" spans="1:18" s="234" customFormat="1" ht="15" customHeight="1" x14ac:dyDescent="0.25">
      <c r="A81" s="933"/>
      <c r="B81" s="268"/>
      <c r="C81" s="268"/>
      <c r="D81" s="268"/>
      <c r="E81" s="268"/>
      <c r="F81" s="268"/>
      <c r="G81" s="268"/>
      <c r="H81" s="268"/>
      <c r="I81" s="268"/>
      <c r="J81" s="268"/>
      <c r="K81" s="268"/>
      <c r="L81" s="268"/>
      <c r="M81" s="268"/>
      <c r="N81" s="268"/>
      <c r="O81" s="268"/>
      <c r="P81" s="1178"/>
      <c r="R81" s="268"/>
    </row>
    <row r="82" spans="1:18" s="234" customFormat="1" ht="15" customHeight="1" x14ac:dyDescent="0.25">
      <c r="A82" s="933"/>
      <c r="B82" s="3198"/>
      <c r="C82" s="3184" t="s">
        <v>209</v>
      </c>
      <c r="D82" s="3194" t="s">
        <v>184</v>
      </c>
      <c r="E82" s="3195"/>
      <c r="F82" s="3195"/>
      <c r="G82" s="268"/>
      <c r="H82" s="3188" t="s">
        <v>255</v>
      </c>
      <c r="I82" s="3189" t="s">
        <v>234</v>
      </c>
      <c r="J82" s="3190" t="s">
        <v>235</v>
      </c>
      <c r="K82" s="268"/>
      <c r="L82" s="3191" t="s">
        <v>256</v>
      </c>
      <c r="M82" s="3191" t="s">
        <v>236</v>
      </c>
      <c r="N82" s="3191" t="s">
        <v>237</v>
      </c>
      <c r="O82" s="3191" t="s">
        <v>238</v>
      </c>
      <c r="P82" s="1178"/>
      <c r="R82" s="268"/>
    </row>
    <row r="83" spans="1:18" s="234" customFormat="1" ht="30" customHeight="1" x14ac:dyDescent="0.25">
      <c r="A83" s="933"/>
      <c r="B83" s="3199"/>
      <c r="C83" s="3185"/>
      <c r="D83" s="1658" t="s">
        <v>253</v>
      </c>
      <c r="E83" s="1659" t="s">
        <v>265</v>
      </c>
      <c r="F83" s="1660" t="s">
        <v>192</v>
      </c>
      <c r="G83" s="268"/>
      <c r="H83" s="2510" t="s">
        <v>253</v>
      </c>
      <c r="I83" s="1659" t="s">
        <v>265</v>
      </c>
      <c r="J83" s="2511" t="s">
        <v>254</v>
      </c>
      <c r="K83" s="268"/>
      <c r="L83" s="1658" t="s">
        <v>253</v>
      </c>
      <c r="M83" s="1659" t="s">
        <v>265</v>
      </c>
      <c r="N83" s="1659" t="s">
        <v>254</v>
      </c>
      <c r="O83" s="1660" t="s">
        <v>245</v>
      </c>
      <c r="P83" s="1178"/>
      <c r="R83" s="268"/>
    </row>
    <row r="84" spans="1:18" s="234" customFormat="1" ht="15" customHeight="1" x14ac:dyDescent="0.25">
      <c r="A84" s="933"/>
      <c r="B84" s="2361" t="s">
        <v>206</v>
      </c>
      <c r="C84" s="272" t="s">
        <v>390</v>
      </c>
      <c r="D84" s="71"/>
      <c r="E84" s="270"/>
      <c r="F84" s="2554"/>
      <c r="G84" s="268"/>
      <c r="H84" s="2518">
        <v>0</v>
      </c>
      <c r="I84" s="72"/>
      <c r="J84" s="2525"/>
      <c r="K84" s="268"/>
      <c r="L84" s="1077" t="str">
        <f>IF(ISNUMBER(D84), D84*H84, "")</f>
        <v/>
      </c>
      <c r="M84" s="67"/>
      <c r="N84" s="73"/>
      <c r="O84" s="12" t="str">
        <f>IF(ISNUMBER(L84), L84, "")</f>
        <v/>
      </c>
      <c r="P84" s="1178"/>
      <c r="Q84" s="234">
        <f>IF(ISNUMBER(O84),1,0)</f>
        <v>0</v>
      </c>
      <c r="R84" s="2566" t="s">
        <v>447</v>
      </c>
    </row>
    <row r="85" spans="1:18" s="234" customFormat="1" ht="15" customHeight="1" x14ac:dyDescent="0.25">
      <c r="A85" s="933"/>
      <c r="B85" s="70" t="s">
        <v>239</v>
      </c>
      <c r="C85" s="272" t="s">
        <v>391</v>
      </c>
      <c r="D85" s="74"/>
      <c r="E85" s="51"/>
      <c r="F85" s="273"/>
      <c r="G85" s="268"/>
      <c r="H85" s="2518">
        <v>0</v>
      </c>
      <c r="I85" s="274">
        <v>0</v>
      </c>
      <c r="J85" s="2517">
        <v>0</v>
      </c>
      <c r="K85" s="268"/>
      <c r="L85" s="269" t="str">
        <f>IF(AND(ISNUMBER(D85),ISNUMBER(H85)), D85*H85, "")</f>
        <v/>
      </c>
      <c r="M85" s="37" t="str">
        <f>IF(AND(ISNUMBER(E85),ISNUMBER(I85)), E85*I85, "")</f>
        <v/>
      </c>
      <c r="N85" s="269" t="str">
        <f>IF(AND(ISNUMBER(F85),ISNUMBER(J85)),F85*J85,"")</f>
        <v/>
      </c>
      <c r="O85" s="12" t="str">
        <f>IF(AND(ISNUMBER(L85),ISNUMBER(M85),ISNUMBER(N85)), SUM(L85:N85), "")</f>
        <v/>
      </c>
      <c r="P85" s="1178"/>
      <c r="Q85" s="234">
        <f>IF(ISNUMBER(O85),1,0)</f>
        <v>0</v>
      </c>
      <c r="R85" s="2566" t="s">
        <v>447</v>
      </c>
    </row>
    <row r="86" spans="1:18" s="234" customFormat="1" ht="15" customHeight="1" x14ac:dyDescent="0.25">
      <c r="A86" s="933"/>
      <c r="B86" s="231" t="s">
        <v>424</v>
      </c>
      <c r="C86" s="272" t="s">
        <v>423</v>
      </c>
      <c r="D86" s="74"/>
      <c r="E86" s="51"/>
      <c r="F86" s="273"/>
      <c r="G86" s="268"/>
      <c r="H86" s="2518">
        <f>Parameters!F19</f>
        <v>0</v>
      </c>
      <c r="I86" s="274">
        <f>Parameters!G19</f>
        <v>0</v>
      </c>
      <c r="J86" s="2526">
        <f>Parameters!H19</f>
        <v>0</v>
      </c>
      <c r="K86" s="268"/>
      <c r="L86" s="269" t="str">
        <f>IF(AND(ISNUMBER(D86),ISNUMBER(H86)), D86*H86, "")</f>
        <v/>
      </c>
      <c r="M86" s="37" t="str">
        <f>IF(AND(ISNUMBER(E86),ISNUMBER(I86)), E86*I86, "")</f>
        <v/>
      </c>
      <c r="N86" s="269" t="str">
        <f>IF(AND(ISNUMBER(F86),ISNUMBER(J86)),F86*J86,"")</f>
        <v/>
      </c>
      <c r="O86" s="12" t="str">
        <f>IF(AND(ISNUMBER(L86),ISNUMBER(M86),ISNUMBER(N86)), SUM(L86:N86), "")</f>
        <v/>
      </c>
      <c r="P86" s="1178"/>
      <c r="Q86" s="234">
        <f>IF(ISNUMBER(O86),1,0)</f>
        <v>0</v>
      </c>
      <c r="R86" s="2566" t="s">
        <v>412</v>
      </c>
    </row>
    <row r="87" spans="1:18" s="234" customFormat="1" ht="15" hidden="1" customHeight="1" x14ac:dyDescent="0.25">
      <c r="A87" s="933"/>
      <c r="B87" s="270"/>
      <c r="C87" s="270"/>
      <c r="D87" s="270"/>
      <c r="E87" s="270"/>
      <c r="F87" s="271"/>
      <c r="G87" s="268"/>
      <c r="H87" s="2527"/>
      <c r="I87" s="67"/>
      <c r="J87" s="2528"/>
      <c r="K87" s="268"/>
      <c r="L87" s="66"/>
      <c r="M87" s="67"/>
      <c r="N87" s="73"/>
      <c r="O87" s="73"/>
      <c r="P87" s="1178"/>
      <c r="R87" s="268"/>
    </row>
    <row r="88" spans="1:18" s="234" customFormat="1" ht="60" customHeight="1" x14ac:dyDescent="0.25">
      <c r="A88" s="933"/>
      <c r="B88" s="70" t="s">
        <v>468</v>
      </c>
      <c r="C88" s="270"/>
      <c r="D88" s="76"/>
      <c r="E88" s="270"/>
      <c r="F88" s="271"/>
      <c r="G88" s="268"/>
      <c r="H88" s="2515"/>
      <c r="I88" s="270"/>
      <c r="J88" s="2516"/>
      <c r="K88" s="268"/>
      <c r="L88" s="62"/>
      <c r="M88" s="270"/>
      <c r="N88" s="270"/>
      <c r="O88" s="271"/>
      <c r="P88" s="1178"/>
      <c r="R88" s="2566"/>
    </row>
    <row r="89" spans="1:18" s="234" customFormat="1" ht="15" customHeight="1" x14ac:dyDescent="0.25">
      <c r="A89" s="933"/>
      <c r="B89" s="231" t="s">
        <v>240</v>
      </c>
      <c r="C89" s="270"/>
      <c r="D89" s="74"/>
      <c r="E89" s="51"/>
      <c r="F89" s="273"/>
      <c r="G89" s="268"/>
      <c r="H89" s="2518">
        <v>0</v>
      </c>
      <c r="I89" s="274">
        <v>0</v>
      </c>
      <c r="J89" s="2517">
        <v>0</v>
      </c>
      <c r="K89" s="268"/>
      <c r="L89" s="269" t="str">
        <f>IF(AND(ISNUMBER(D89),ISNUMBER(H89)), D89*H89, "")</f>
        <v/>
      </c>
      <c r="M89" s="37" t="str">
        <f>IF(AND(ISNUMBER(E89),ISNUMBER(I89)), E89*I89, "")</f>
        <v/>
      </c>
      <c r="N89" s="269" t="str">
        <f>IF(AND(ISNUMBER(F89),ISNUMBER(J89)),F89*J89,"")</f>
        <v/>
      </c>
      <c r="O89" s="12" t="str">
        <f>IF(AND(ISNUMBER(L89),ISNUMBER(M89),ISNUMBER(N89)), SUM(L89:N89), "")</f>
        <v/>
      </c>
      <c r="P89" s="1178"/>
      <c r="Q89" s="234">
        <f>IF(ISNUMBER(O89),1,0)</f>
        <v>0</v>
      </c>
      <c r="R89" s="268"/>
    </row>
    <row r="90" spans="1:18" s="234" customFormat="1" ht="15" customHeight="1" x14ac:dyDescent="0.25">
      <c r="A90" s="933"/>
      <c r="B90" s="231" t="s">
        <v>376</v>
      </c>
      <c r="C90" s="270"/>
      <c r="D90" s="76"/>
      <c r="E90" s="270"/>
      <c r="F90" s="271"/>
      <c r="G90" s="268"/>
      <c r="H90" s="2515"/>
      <c r="I90" s="270"/>
      <c r="J90" s="2516"/>
      <c r="K90" s="268"/>
      <c r="L90" s="62"/>
      <c r="M90" s="270"/>
      <c r="N90" s="270"/>
      <c r="O90" s="271"/>
      <c r="P90" s="1178"/>
      <c r="R90" s="2566" t="s">
        <v>450</v>
      </c>
    </row>
    <row r="91" spans="1:18" s="234" customFormat="1" ht="15" customHeight="1" x14ac:dyDescent="0.25">
      <c r="A91" s="933"/>
      <c r="B91" s="230" t="s">
        <v>426</v>
      </c>
      <c r="C91" s="270"/>
      <c r="D91" s="74"/>
      <c r="E91" s="51"/>
      <c r="F91" s="273"/>
      <c r="G91" s="268"/>
      <c r="H91" s="2518">
        <v>0</v>
      </c>
      <c r="I91" s="274">
        <v>0</v>
      </c>
      <c r="J91" s="2517">
        <v>0</v>
      </c>
      <c r="K91" s="268"/>
      <c r="L91" s="269" t="str">
        <f t="shared" ref="L91:M93" si="14">IF(AND(ISNUMBER(D91),ISNUMBER(H91)), D91*H91, "")</f>
        <v/>
      </c>
      <c r="M91" s="37" t="str">
        <f t="shared" si="14"/>
        <v/>
      </c>
      <c r="N91" s="269" t="str">
        <f t="shared" ref="N91:N94" si="15">IF(AND(ISNUMBER(F91),ISNUMBER(J91)),F91*J91,"")</f>
        <v/>
      </c>
      <c r="O91" s="12" t="str">
        <f>IF(AND(ISNUMBER(L91),ISNUMBER(M91),ISNUMBER(N91)), SUM(L91:N91), "")</f>
        <v/>
      </c>
      <c r="P91" s="1178"/>
      <c r="Q91" s="234">
        <f t="shared" ref="Q91:Q101" si="16">IF(ISNUMBER(O91),1,0)</f>
        <v>0</v>
      </c>
      <c r="R91" s="2566" t="s">
        <v>450</v>
      </c>
    </row>
    <row r="92" spans="1:18" s="234" customFormat="1" ht="15" customHeight="1" x14ac:dyDescent="0.25">
      <c r="A92" s="933"/>
      <c r="B92" s="230" t="s">
        <v>428</v>
      </c>
      <c r="C92" s="270"/>
      <c r="D92" s="74"/>
      <c r="E92" s="51"/>
      <c r="F92" s="273"/>
      <c r="G92" s="268"/>
      <c r="H92" s="2518">
        <v>0</v>
      </c>
      <c r="I92" s="274">
        <v>0</v>
      </c>
      <c r="J92" s="2517">
        <v>0</v>
      </c>
      <c r="K92" s="268"/>
      <c r="L92" s="269" t="str">
        <f t="shared" si="14"/>
        <v/>
      </c>
      <c r="M92" s="37" t="str">
        <f t="shared" si="14"/>
        <v/>
      </c>
      <c r="N92" s="269" t="str">
        <f t="shared" si="15"/>
        <v/>
      </c>
      <c r="O92" s="12" t="str">
        <f>IF(AND(ISNUMBER(L92),ISNUMBER(M92),ISNUMBER(N92)), SUM(L92:N92), "")</f>
        <v/>
      </c>
      <c r="P92" s="1178"/>
      <c r="Q92" s="234">
        <f t="shared" si="16"/>
        <v>0</v>
      </c>
      <c r="R92" s="2566" t="s">
        <v>450</v>
      </c>
    </row>
    <row r="93" spans="1:18" s="234" customFormat="1" ht="15" customHeight="1" x14ac:dyDescent="0.25">
      <c r="A93" s="933"/>
      <c r="B93" s="230" t="s">
        <v>429</v>
      </c>
      <c r="C93" s="270"/>
      <c r="D93" s="74"/>
      <c r="E93" s="51"/>
      <c r="F93" s="273"/>
      <c r="G93" s="268"/>
      <c r="H93" s="2518">
        <v>0</v>
      </c>
      <c r="I93" s="274">
        <v>0</v>
      </c>
      <c r="J93" s="2517">
        <v>0</v>
      </c>
      <c r="K93" s="268"/>
      <c r="L93" s="269" t="str">
        <f t="shared" si="14"/>
        <v/>
      </c>
      <c r="M93" s="37" t="str">
        <f t="shared" si="14"/>
        <v/>
      </c>
      <c r="N93" s="269" t="str">
        <f t="shared" si="15"/>
        <v/>
      </c>
      <c r="O93" s="12" t="str">
        <f>IF(AND(ISNUMBER(L93),ISNUMBER(M93),ISNUMBER(N93)), SUM(L93:N93), "")</f>
        <v/>
      </c>
      <c r="P93" s="1178"/>
      <c r="Q93" s="234">
        <f t="shared" si="16"/>
        <v>0</v>
      </c>
      <c r="R93" s="2566" t="s">
        <v>450</v>
      </c>
    </row>
    <row r="94" spans="1:18" s="234" customFormat="1" ht="30" customHeight="1" x14ac:dyDescent="0.25">
      <c r="A94" s="933"/>
      <c r="B94" s="231" t="s">
        <v>425</v>
      </c>
      <c r="C94" s="272" t="s">
        <v>430</v>
      </c>
      <c r="D94" s="74"/>
      <c r="E94" s="51"/>
      <c r="F94" s="273"/>
      <c r="G94" s="268"/>
      <c r="H94" s="2529" t="s">
        <v>422</v>
      </c>
      <c r="I94" s="221" t="s">
        <v>422</v>
      </c>
      <c r="J94" s="2517">
        <v>1</v>
      </c>
      <c r="K94" s="268"/>
      <c r="L94" s="62"/>
      <c r="M94" s="270"/>
      <c r="N94" s="269" t="str">
        <f t="shared" si="15"/>
        <v/>
      </c>
      <c r="O94" s="12" t="str">
        <f>IF(ISNUMBER(N94), N94, "")</f>
        <v/>
      </c>
      <c r="P94" s="1178"/>
      <c r="Q94" s="234">
        <f t="shared" si="16"/>
        <v>0</v>
      </c>
      <c r="R94" s="2566" t="s">
        <v>412</v>
      </c>
    </row>
    <row r="95" spans="1:18" s="234" customFormat="1" ht="15" hidden="1" customHeight="1" x14ac:dyDescent="0.25">
      <c r="A95" s="933"/>
      <c r="B95" s="270"/>
      <c r="C95" s="270"/>
      <c r="D95" s="270"/>
      <c r="E95" s="270"/>
      <c r="F95" s="271"/>
      <c r="G95" s="268"/>
      <c r="H95" s="2527"/>
      <c r="I95" s="67"/>
      <c r="J95" s="2528"/>
      <c r="K95" s="268"/>
      <c r="L95" s="66"/>
      <c r="M95" s="67"/>
      <c r="N95" s="73"/>
      <c r="O95" s="73"/>
      <c r="P95" s="1178"/>
      <c r="R95" s="2566" t="s">
        <v>412</v>
      </c>
    </row>
    <row r="96" spans="1:18" s="234" customFormat="1" ht="30" customHeight="1" x14ac:dyDescent="0.25">
      <c r="A96" s="933"/>
      <c r="B96" s="267" t="s">
        <v>510</v>
      </c>
      <c r="C96" s="270"/>
      <c r="D96" s="76"/>
      <c r="E96" s="270"/>
      <c r="F96" s="271"/>
      <c r="G96" s="268"/>
      <c r="H96" s="2515"/>
      <c r="I96" s="270"/>
      <c r="J96" s="2516"/>
      <c r="K96" s="268"/>
      <c r="L96" s="66"/>
      <c r="M96" s="67"/>
      <c r="N96" s="73"/>
      <c r="O96" s="73"/>
      <c r="P96" s="1178"/>
      <c r="R96" s="2566" t="s">
        <v>412</v>
      </c>
    </row>
    <row r="97" spans="1:18" s="234" customFormat="1" ht="15" customHeight="1" x14ac:dyDescent="0.25">
      <c r="A97" s="933"/>
      <c r="B97" s="230" t="s">
        <v>240</v>
      </c>
      <c r="C97" s="270"/>
      <c r="D97" s="74"/>
      <c r="E97" s="51"/>
      <c r="F97" s="273"/>
      <c r="G97" s="268"/>
      <c r="H97" s="2518">
        <v>0.15</v>
      </c>
      <c r="I97" s="274">
        <v>0.5</v>
      </c>
      <c r="J97" s="2517">
        <v>1</v>
      </c>
      <c r="K97" s="268"/>
      <c r="L97" s="269" t="str">
        <f>IF(AND(ISNUMBER(D97),ISNUMBER(H97)), D97*H97, "")</f>
        <v/>
      </c>
      <c r="M97" s="37" t="str">
        <f>IF(AND(ISNUMBER(E97),ISNUMBER(I97)), E97*I97, "")</f>
        <v/>
      </c>
      <c r="N97" s="269" t="str">
        <f t="shared" ref="N97" si="17">IF(AND(ISNUMBER(F97),ISNUMBER(J97)),F97*J97,"")</f>
        <v/>
      </c>
      <c r="O97" s="12" t="str">
        <f>IF(AND(ISNUMBER(L97),ISNUMBER(M97),ISNUMBER(N97)), SUM(L97:N97), "")</f>
        <v/>
      </c>
      <c r="P97" s="1178"/>
      <c r="Q97" s="234">
        <f t="shared" si="16"/>
        <v>0</v>
      </c>
      <c r="R97" s="2566" t="s">
        <v>412</v>
      </c>
    </row>
    <row r="98" spans="1:18" s="234" customFormat="1" ht="15" customHeight="1" x14ac:dyDescent="0.25">
      <c r="A98" s="933"/>
      <c r="B98" s="230" t="s">
        <v>427</v>
      </c>
      <c r="C98" s="270"/>
      <c r="D98" s="76"/>
      <c r="E98" s="270"/>
      <c r="F98" s="271"/>
      <c r="G98" s="268"/>
      <c r="H98" s="2515"/>
      <c r="I98" s="270"/>
      <c r="J98" s="2516"/>
      <c r="K98" s="268"/>
      <c r="L98" s="62"/>
      <c r="M98" s="270"/>
      <c r="N98" s="270"/>
      <c r="O98" s="271"/>
      <c r="P98" s="1178"/>
      <c r="R98" s="2566" t="s">
        <v>412</v>
      </c>
    </row>
    <row r="99" spans="1:18" s="234" customFormat="1" ht="15" customHeight="1" x14ac:dyDescent="0.25">
      <c r="A99" s="933"/>
      <c r="B99" s="233" t="s">
        <v>426</v>
      </c>
      <c r="C99" s="270"/>
      <c r="D99" s="74"/>
      <c r="E99" s="51"/>
      <c r="F99" s="273"/>
      <c r="G99" s="268"/>
      <c r="H99" s="2518">
        <v>0.15</v>
      </c>
      <c r="I99" s="274">
        <v>0.5</v>
      </c>
      <c r="J99" s="2517">
        <v>1</v>
      </c>
      <c r="K99" s="268"/>
      <c r="L99" s="269" t="str">
        <f t="shared" ref="L99:M101" si="18">IF(AND(ISNUMBER(D99),ISNUMBER(H99)), D99*H99, "")</f>
        <v/>
      </c>
      <c r="M99" s="37" t="str">
        <f t="shared" si="18"/>
        <v/>
      </c>
      <c r="N99" s="269" t="str">
        <f t="shared" ref="N99:N101" si="19">IF(AND(ISNUMBER(F99),ISNUMBER(J99)),F99*J99,"")</f>
        <v/>
      </c>
      <c r="O99" s="12" t="str">
        <f>IF(AND(ISNUMBER(L99),ISNUMBER(M99),ISNUMBER(N99)), SUM(L99:N99), "")</f>
        <v/>
      </c>
      <c r="P99" s="1178"/>
      <c r="Q99" s="234">
        <f t="shared" si="16"/>
        <v>0</v>
      </c>
      <c r="R99" s="2566" t="s">
        <v>412</v>
      </c>
    </row>
    <row r="100" spans="1:18" s="234" customFormat="1" ht="15" customHeight="1" x14ac:dyDescent="0.25">
      <c r="A100" s="933"/>
      <c r="B100" s="233" t="s">
        <v>428</v>
      </c>
      <c r="C100" s="270"/>
      <c r="D100" s="74"/>
      <c r="E100" s="51"/>
      <c r="F100" s="273"/>
      <c r="G100" s="268"/>
      <c r="H100" s="2518">
        <v>0.5</v>
      </c>
      <c r="I100" s="274">
        <v>0.5</v>
      </c>
      <c r="J100" s="2517">
        <v>1</v>
      </c>
      <c r="K100" s="268"/>
      <c r="L100" s="269" t="str">
        <f t="shared" si="18"/>
        <v/>
      </c>
      <c r="M100" s="37" t="str">
        <f t="shared" si="18"/>
        <v/>
      </c>
      <c r="N100" s="269" t="str">
        <f t="shared" si="19"/>
        <v/>
      </c>
      <c r="O100" s="12" t="str">
        <f>IF(AND(ISNUMBER(L100),ISNUMBER(M100),ISNUMBER(N100)), SUM(L100:N100), "")</f>
        <v/>
      </c>
      <c r="P100" s="1178"/>
      <c r="Q100" s="234">
        <f t="shared" si="16"/>
        <v>0</v>
      </c>
      <c r="R100" s="2566" t="s">
        <v>412</v>
      </c>
    </row>
    <row r="101" spans="1:18" s="234" customFormat="1" ht="15" customHeight="1" x14ac:dyDescent="0.25">
      <c r="A101" s="933"/>
      <c r="B101" s="233" t="s">
        <v>429</v>
      </c>
      <c r="C101" s="270"/>
      <c r="D101" s="74"/>
      <c r="E101" s="51"/>
      <c r="F101" s="273"/>
      <c r="G101" s="268"/>
      <c r="H101" s="2518">
        <v>1</v>
      </c>
      <c r="I101" s="274">
        <v>1</v>
      </c>
      <c r="J101" s="2517">
        <v>1</v>
      </c>
      <c r="K101" s="268"/>
      <c r="L101" s="269" t="str">
        <f t="shared" si="18"/>
        <v/>
      </c>
      <c r="M101" s="37" t="str">
        <f t="shared" si="18"/>
        <v/>
      </c>
      <c r="N101" s="269" t="str">
        <f t="shared" si="19"/>
        <v/>
      </c>
      <c r="O101" s="12" t="str">
        <f>IF(AND(ISNUMBER(L101),ISNUMBER(M101),ISNUMBER(N101)), SUM(L101:N101), "")</f>
        <v/>
      </c>
      <c r="P101" s="1178"/>
      <c r="Q101" s="234">
        <f t="shared" si="16"/>
        <v>0</v>
      </c>
      <c r="R101" s="2566" t="s">
        <v>412</v>
      </c>
    </row>
    <row r="102" spans="1:18" s="234" customFormat="1" ht="15" customHeight="1" x14ac:dyDescent="0.25">
      <c r="A102" s="933"/>
      <c r="B102" s="70" t="s">
        <v>377</v>
      </c>
      <c r="C102" s="270"/>
      <c r="D102" s="76"/>
      <c r="E102" s="270"/>
      <c r="F102" s="271"/>
      <c r="G102" s="268"/>
      <c r="H102" s="2515"/>
      <c r="I102" s="270"/>
      <c r="J102" s="2516"/>
      <c r="K102" s="268"/>
      <c r="L102" s="62"/>
      <c r="M102" s="270"/>
      <c r="N102" s="270"/>
      <c r="O102" s="271"/>
      <c r="P102" s="1178"/>
      <c r="R102" s="2566" t="s">
        <v>412</v>
      </c>
    </row>
    <row r="103" spans="1:18" s="234" customFormat="1" ht="45" customHeight="1" x14ac:dyDescent="0.25">
      <c r="A103" s="933"/>
      <c r="B103" s="231" t="s">
        <v>431</v>
      </c>
      <c r="C103" s="272" t="s">
        <v>393</v>
      </c>
      <c r="D103" s="76"/>
      <c r="E103" s="270"/>
      <c r="F103" s="271"/>
      <c r="G103" s="268"/>
      <c r="H103" s="2515"/>
      <c r="I103" s="270"/>
      <c r="J103" s="2516"/>
      <c r="K103" s="268"/>
      <c r="L103" s="62"/>
      <c r="M103" s="270"/>
      <c r="N103" s="270"/>
      <c r="O103" s="271"/>
      <c r="P103" s="1178"/>
      <c r="R103" s="2566" t="s">
        <v>412</v>
      </c>
    </row>
    <row r="104" spans="1:18" s="234" customFormat="1" ht="15" customHeight="1" x14ac:dyDescent="0.25">
      <c r="A104" s="933"/>
      <c r="B104" s="230" t="s">
        <v>240</v>
      </c>
      <c r="C104" s="270"/>
      <c r="D104" s="74"/>
      <c r="E104" s="51"/>
      <c r="F104" s="273"/>
      <c r="G104" s="268"/>
      <c r="H104" s="2518">
        <v>0.1</v>
      </c>
      <c r="I104" s="274">
        <v>0.5</v>
      </c>
      <c r="J104" s="2517">
        <v>1</v>
      </c>
      <c r="K104" s="268"/>
      <c r="L104" s="269" t="str">
        <f>IF(AND(ISNUMBER(D104),ISNUMBER(H104)), D104*H104, "")</f>
        <v/>
      </c>
      <c r="M104" s="37" t="str">
        <f>IF(AND(ISNUMBER(E104),ISNUMBER(I104)), E104*I104, "")</f>
        <v/>
      </c>
      <c r="N104" s="269" t="str">
        <f>IF(AND(ISNUMBER(F104),ISNUMBER(J104)),F104*J104,"")</f>
        <v/>
      </c>
      <c r="O104" s="12" t="str">
        <f>IF(AND(ISNUMBER(L104),ISNUMBER(M104),ISNUMBER(N104)),SUM(L104:N104),"")</f>
        <v/>
      </c>
      <c r="P104" s="1178"/>
      <c r="Q104" s="234">
        <f>IF(ISNUMBER(O104),1,0)</f>
        <v>0</v>
      </c>
      <c r="R104" s="2566" t="s">
        <v>412</v>
      </c>
    </row>
    <row r="105" spans="1:18" s="234" customFormat="1" ht="15" customHeight="1" x14ac:dyDescent="0.25">
      <c r="A105" s="933"/>
      <c r="B105" s="230" t="s">
        <v>376</v>
      </c>
      <c r="C105" s="270"/>
      <c r="D105" s="76"/>
      <c r="E105" s="270"/>
      <c r="F105" s="271"/>
      <c r="G105" s="268"/>
      <c r="H105" s="2515"/>
      <c r="I105" s="270"/>
      <c r="J105" s="2516"/>
      <c r="K105" s="268"/>
      <c r="L105" s="62"/>
      <c r="M105" s="270"/>
      <c r="N105" s="270"/>
      <c r="O105" s="271"/>
      <c r="P105" s="1178"/>
      <c r="R105" s="2566" t="s">
        <v>412</v>
      </c>
    </row>
    <row r="106" spans="1:18" s="234" customFormat="1" ht="15" customHeight="1" x14ac:dyDescent="0.25">
      <c r="A106" s="933"/>
      <c r="B106" s="233" t="s">
        <v>426</v>
      </c>
      <c r="C106" s="270"/>
      <c r="D106" s="74"/>
      <c r="E106" s="51"/>
      <c r="F106" s="273"/>
      <c r="G106" s="268"/>
      <c r="H106" s="2518">
        <v>0.1</v>
      </c>
      <c r="I106" s="274">
        <v>0.5</v>
      </c>
      <c r="J106" s="2517">
        <v>1</v>
      </c>
      <c r="K106" s="268"/>
      <c r="L106" s="269" t="str">
        <f t="shared" ref="L106:M108" si="20">IF(AND(ISNUMBER(D106),ISNUMBER(H106)), D106*H106, "")</f>
        <v/>
      </c>
      <c r="M106" s="37" t="str">
        <f t="shared" si="20"/>
        <v/>
      </c>
      <c r="N106" s="269" t="str">
        <f>IF(AND(ISNUMBER(F106),ISNUMBER(J106)),F106*J106,"")</f>
        <v/>
      </c>
      <c r="O106" s="12" t="str">
        <f>IF(AND(ISNUMBER(L106),ISNUMBER(M106),ISNUMBER(N106)),SUM(L106:N106),"")</f>
        <v/>
      </c>
      <c r="P106" s="1178"/>
      <c r="Q106" s="234">
        <f t="shared" ref="Q106:Q108" si="21">IF(ISNUMBER(O106),1,0)</f>
        <v>0</v>
      </c>
      <c r="R106" s="2566" t="s">
        <v>412</v>
      </c>
    </row>
    <row r="107" spans="1:18" s="234" customFormat="1" ht="15" customHeight="1" x14ac:dyDescent="0.25">
      <c r="A107" s="933"/>
      <c r="B107" s="233" t="s">
        <v>428</v>
      </c>
      <c r="C107" s="270"/>
      <c r="D107" s="74"/>
      <c r="E107" s="51"/>
      <c r="F107" s="273"/>
      <c r="G107" s="268"/>
      <c r="H107" s="2518">
        <v>0.5</v>
      </c>
      <c r="I107" s="274">
        <v>0.5</v>
      </c>
      <c r="J107" s="2517">
        <v>1</v>
      </c>
      <c r="K107" s="268"/>
      <c r="L107" s="269" t="str">
        <f t="shared" si="20"/>
        <v/>
      </c>
      <c r="M107" s="37" t="str">
        <f t="shared" si="20"/>
        <v/>
      </c>
      <c r="N107" s="269" t="str">
        <f>IF(AND(ISNUMBER(F107),ISNUMBER(J107)),F107*J107,"")</f>
        <v/>
      </c>
      <c r="O107" s="12" t="str">
        <f>IF(AND(ISNUMBER(L107),ISNUMBER(M107),ISNUMBER(N107)),SUM(L107:N107),"")</f>
        <v/>
      </c>
      <c r="P107" s="1178"/>
      <c r="Q107" s="234">
        <f t="shared" si="21"/>
        <v>0</v>
      </c>
      <c r="R107" s="2566" t="s">
        <v>412</v>
      </c>
    </row>
    <row r="108" spans="1:18" s="234" customFormat="1" ht="15" customHeight="1" x14ac:dyDescent="0.25">
      <c r="A108" s="933"/>
      <c r="B108" s="233" t="s">
        <v>429</v>
      </c>
      <c r="C108" s="270"/>
      <c r="D108" s="74"/>
      <c r="E108" s="51"/>
      <c r="F108" s="273"/>
      <c r="G108" s="268"/>
      <c r="H108" s="2518">
        <v>1</v>
      </c>
      <c r="I108" s="274">
        <v>1</v>
      </c>
      <c r="J108" s="2517">
        <v>1</v>
      </c>
      <c r="K108" s="268"/>
      <c r="L108" s="269" t="str">
        <f t="shared" si="20"/>
        <v/>
      </c>
      <c r="M108" s="37" t="str">
        <f t="shared" si="20"/>
        <v/>
      </c>
      <c r="N108" s="269" t="str">
        <f>IF(AND(ISNUMBER(F108),ISNUMBER(J108)),F108*J108,"")</f>
        <v/>
      </c>
      <c r="O108" s="12" t="str">
        <f>IF(AND(ISNUMBER(L108),ISNUMBER(M108),ISNUMBER(N108)),SUM(L108:N108),"")</f>
        <v/>
      </c>
      <c r="P108" s="1178"/>
      <c r="Q108" s="234">
        <f t="shared" si="21"/>
        <v>0</v>
      </c>
      <c r="R108" s="2566" t="s">
        <v>412</v>
      </c>
    </row>
    <row r="109" spans="1:18" s="234" customFormat="1" ht="30" customHeight="1" x14ac:dyDescent="0.25">
      <c r="A109" s="933"/>
      <c r="B109" s="231" t="s">
        <v>378</v>
      </c>
      <c r="C109" s="272" t="s">
        <v>394</v>
      </c>
      <c r="D109" s="76"/>
      <c r="E109" s="270"/>
      <c r="F109" s="271"/>
      <c r="G109" s="268"/>
      <c r="H109" s="2515"/>
      <c r="I109" s="62"/>
      <c r="J109" s="2516"/>
      <c r="K109" s="268"/>
      <c r="L109" s="62"/>
      <c r="M109" s="62"/>
      <c r="N109" s="62"/>
      <c r="O109" s="271"/>
      <c r="P109" s="1178"/>
      <c r="R109" s="2566" t="s">
        <v>412</v>
      </c>
    </row>
    <row r="110" spans="1:18" s="234" customFormat="1" ht="15" customHeight="1" x14ac:dyDescent="0.25">
      <c r="A110" s="933"/>
      <c r="B110" s="230" t="s">
        <v>240</v>
      </c>
      <c r="C110" s="270"/>
      <c r="D110" s="74"/>
      <c r="E110" s="51"/>
      <c r="F110" s="273"/>
      <c r="G110" s="268"/>
      <c r="H110" s="2518">
        <v>0.15</v>
      </c>
      <c r="I110" s="274">
        <v>0.5</v>
      </c>
      <c r="J110" s="2517">
        <v>1</v>
      </c>
      <c r="K110" s="268"/>
      <c r="L110" s="269" t="str">
        <f>IF(AND(ISNUMBER(D110),ISNUMBER(H110)), D110*H110, "")</f>
        <v/>
      </c>
      <c r="M110" s="37" t="str">
        <f>IF(AND(ISNUMBER(E110),ISNUMBER(I110)), E110*I110, "")</f>
        <v/>
      </c>
      <c r="N110" s="269" t="str">
        <f>IF(AND(ISNUMBER(F110),ISNUMBER(J110)),F110*J110,"")</f>
        <v/>
      </c>
      <c r="O110" s="12" t="str">
        <f>IF(AND(ISNUMBER(L110),ISNUMBER(M110),ISNUMBER(N110)),SUM(L110:N110),"")</f>
        <v/>
      </c>
      <c r="P110" s="1178"/>
      <c r="Q110" s="234">
        <f>IF(ISNUMBER(O110),1,0)</f>
        <v>0</v>
      </c>
      <c r="R110" s="2566" t="s">
        <v>412</v>
      </c>
    </row>
    <row r="111" spans="1:18" s="234" customFormat="1" ht="15" customHeight="1" x14ac:dyDescent="0.25">
      <c r="A111" s="933"/>
      <c r="B111" s="230" t="s">
        <v>376</v>
      </c>
      <c r="C111" s="270"/>
      <c r="D111" s="76"/>
      <c r="E111" s="270"/>
      <c r="F111" s="271"/>
      <c r="G111" s="268"/>
      <c r="H111" s="2515"/>
      <c r="I111" s="270"/>
      <c r="J111" s="2516"/>
      <c r="K111" s="268"/>
      <c r="L111" s="62"/>
      <c r="M111" s="270"/>
      <c r="N111" s="270"/>
      <c r="O111" s="271"/>
      <c r="P111" s="1178"/>
      <c r="R111" s="2566" t="s">
        <v>412</v>
      </c>
    </row>
    <row r="112" spans="1:18" s="234" customFormat="1" ht="15" customHeight="1" x14ac:dyDescent="0.25">
      <c r="A112" s="933"/>
      <c r="B112" s="233" t="s">
        <v>426</v>
      </c>
      <c r="C112" s="270"/>
      <c r="D112" s="74"/>
      <c r="E112" s="51"/>
      <c r="F112" s="273"/>
      <c r="G112" s="268"/>
      <c r="H112" s="2518">
        <v>0.15</v>
      </c>
      <c r="I112" s="274">
        <v>0.5</v>
      </c>
      <c r="J112" s="2517">
        <v>1</v>
      </c>
      <c r="K112" s="268"/>
      <c r="L112" s="269" t="str">
        <f t="shared" ref="L112:M114" si="22">IF(AND(ISNUMBER(D112),ISNUMBER(H112)), D112*H112, "")</f>
        <v/>
      </c>
      <c r="M112" s="37" t="str">
        <f t="shared" si="22"/>
        <v/>
      </c>
      <c r="N112" s="269" t="str">
        <f>IF(AND(ISNUMBER(F112),ISNUMBER(J112)),F112*J112,"")</f>
        <v/>
      </c>
      <c r="O112" s="12" t="str">
        <f>IF(AND(ISNUMBER(L112),ISNUMBER(M112),ISNUMBER(N112)),SUM(L112:N112),"")</f>
        <v/>
      </c>
      <c r="P112" s="1178"/>
      <c r="Q112" s="234">
        <f t="shared" ref="Q112:Q114" si="23">IF(ISNUMBER(O112),1,0)</f>
        <v>0</v>
      </c>
      <c r="R112" s="2566" t="s">
        <v>412</v>
      </c>
    </row>
    <row r="113" spans="1:18" s="234" customFormat="1" ht="15" customHeight="1" x14ac:dyDescent="0.25">
      <c r="A113" s="933"/>
      <c r="B113" s="233" t="s">
        <v>428</v>
      </c>
      <c r="C113" s="270"/>
      <c r="D113" s="74"/>
      <c r="E113" s="51"/>
      <c r="F113" s="273"/>
      <c r="G113" s="268"/>
      <c r="H113" s="2518">
        <v>0.5</v>
      </c>
      <c r="I113" s="274">
        <v>0.5</v>
      </c>
      <c r="J113" s="2517">
        <v>1</v>
      </c>
      <c r="K113" s="268"/>
      <c r="L113" s="269" t="str">
        <f t="shared" si="22"/>
        <v/>
      </c>
      <c r="M113" s="37" t="str">
        <f t="shared" si="22"/>
        <v/>
      </c>
      <c r="N113" s="269" t="str">
        <f>IF(AND(ISNUMBER(F113),ISNUMBER(J113)),F113*J113,"")</f>
        <v/>
      </c>
      <c r="O113" s="12" t="str">
        <f>IF(AND(ISNUMBER(L113),ISNUMBER(M113),ISNUMBER(N113)),SUM(L113:N113),"")</f>
        <v/>
      </c>
      <c r="P113" s="1178"/>
      <c r="Q113" s="234">
        <f t="shared" si="23"/>
        <v>0</v>
      </c>
      <c r="R113" s="2566" t="s">
        <v>412</v>
      </c>
    </row>
    <row r="114" spans="1:18" s="234" customFormat="1" ht="15" customHeight="1" x14ac:dyDescent="0.25">
      <c r="A114" s="933"/>
      <c r="B114" s="233" t="s">
        <v>429</v>
      </c>
      <c r="C114" s="270"/>
      <c r="D114" s="74"/>
      <c r="E114" s="51"/>
      <c r="F114" s="273"/>
      <c r="G114" s="268"/>
      <c r="H114" s="2518">
        <v>1</v>
      </c>
      <c r="I114" s="274">
        <v>1</v>
      </c>
      <c r="J114" s="2517">
        <v>1</v>
      </c>
      <c r="K114" s="268"/>
      <c r="L114" s="269" t="str">
        <f t="shared" si="22"/>
        <v/>
      </c>
      <c r="M114" s="37" t="str">
        <f t="shared" si="22"/>
        <v/>
      </c>
      <c r="N114" s="269" t="str">
        <f>IF(AND(ISNUMBER(F114),ISNUMBER(J114)),F114*J114,"")</f>
        <v/>
      </c>
      <c r="O114" s="12" t="str">
        <f>IF(AND(ISNUMBER(L114),ISNUMBER(M114),ISNUMBER(N114)),SUM(L114:N114),"")</f>
        <v/>
      </c>
      <c r="P114" s="1178"/>
      <c r="Q114" s="234">
        <f t="shared" si="23"/>
        <v>0</v>
      </c>
      <c r="R114" s="2566" t="s">
        <v>412</v>
      </c>
    </row>
    <row r="115" spans="1:18" s="234" customFormat="1" ht="30" customHeight="1" x14ac:dyDescent="0.25">
      <c r="A115" s="933"/>
      <c r="B115" s="231" t="s">
        <v>379</v>
      </c>
      <c r="C115" s="272" t="s">
        <v>394</v>
      </c>
      <c r="D115" s="76"/>
      <c r="E115" s="270"/>
      <c r="F115" s="271"/>
      <c r="G115" s="268"/>
      <c r="H115" s="2515"/>
      <c r="I115" s="62"/>
      <c r="J115" s="2516"/>
      <c r="K115" s="268"/>
      <c r="L115" s="62"/>
      <c r="M115" s="62"/>
      <c r="N115" s="62"/>
      <c r="O115" s="271"/>
      <c r="P115" s="1178"/>
      <c r="R115" s="2566" t="s">
        <v>412</v>
      </c>
    </row>
    <row r="116" spans="1:18" s="234" customFormat="1" ht="15" customHeight="1" x14ac:dyDescent="0.25">
      <c r="A116" s="933"/>
      <c r="B116" s="230" t="s">
        <v>240</v>
      </c>
      <c r="C116" s="270"/>
      <c r="D116" s="74"/>
      <c r="E116" s="51"/>
      <c r="F116" s="273"/>
      <c r="G116" s="268"/>
      <c r="H116" s="2518">
        <v>0.15</v>
      </c>
      <c r="I116" s="274">
        <v>0.5</v>
      </c>
      <c r="J116" s="2517">
        <v>1</v>
      </c>
      <c r="K116" s="268"/>
      <c r="L116" s="269" t="str">
        <f>IF(AND(ISNUMBER(D116),ISNUMBER(H116)), D116*H116, "")</f>
        <v/>
      </c>
      <c r="M116" s="37" t="str">
        <f>IF(AND(ISNUMBER(E116),ISNUMBER(I116)), E116*I116, "")</f>
        <v/>
      </c>
      <c r="N116" s="269" t="str">
        <f>IF(AND(ISNUMBER(F116),ISNUMBER(J116)),F116*J116,"")</f>
        <v/>
      </c>
      <c r="O116" s="12" t="str">
        <f>IF(AND(ISNUMBER(L116),ISNUMBER(M116),ISNUMBER(N116)),SUM(L116:N116),"")</f>
        <v/>
      </c>
      <c r="P116" s="1178"/>
      <c r="Q116" s="234">
        <f>IF(ISNUMBER(O116),1,0)</f>
        <v>0</v>
      </c>
      <c r="R116" s="2566" t="s">
        <v>412</v>
      </c>
    </row>
    <row r="117" spans="1:18" s="234" customFormat="1" ht="15" customHeight="1" x14ac:dyDescent="0.25">
      <c r="A117" s="933"/>
      <c r="B117" s="230" t="s">
        <v>376</v>
      </c>
      <c r="C117" s="270"/>
      <c r="D117" s="76"/>
      <c r="E117" s="270"/>
      <c r="F117" s="271"/>
      <c r="G117" s="268"/>
      <c r="H117" s="2515"/>
      <c r="I117" s="270"/>
      <c r="J117" s="2516"/>
      <c r="K117" s="268"/>
      <c r="L117" s="62"/>
      <c r="M117" s="270"/>
      <c r="N117" s="270"/>
      <c r="O117" s="271"/>
      <c r="P117" s="1178"/>
      <c r="R117" s="2566" t="s">
        <v>412</v>
      </c>
    </row>
    <row r="118" spans="1:18" s="234" customFormat="1" ht="15" customHeight="1" x14ac:dyDescent="0.25">
      <c r="A118" s="933"/>
      <c r="B118" s="233" t="s">
        <v>426</v>
      </c>
      <c r="C118" s="270"/>
      <c r="D118" s="74"/>
      <c r="E118" s="51"/>
      <c r="F118" s="273"/>
      <c r="G118" s="268"/>
      <c r="H118" s="2518">
        <v>0.15</v>
      </c>
      <c r="I118" s="274">
        <v>0.5</v>
      </c>
      <c r="J118" s="2517">
        <v>1</v>
      </c>
      <c r="K118" s="268"/>
      <c r="L118" s="269" t="str">
        <f t="shared" ref="L118:M120" si="24">IF(AND(ISNUMBER(D118),ISNUMBER(H118)), D118*H118, "")</f>
        <v/>
      </c>
      <c r="M118" s="37" t="str">
        <f t="shared" si="24"/>
        <v/>
      </c>
      <c r="N118" s="269" t="str">
        <f t="shared" ref="N118:N120" si="25">IF(AND(ISNUMBER(F118),ISNUMBER(J118)),F118*J118,"")</f>
        <v/>
      </c>
      <c r="O118" s="12" t="str">
        <f>IF(AND(ISNUMBER(L118),ISNUMBER(M118),ISNUMBER(N118)),SUM(L118:N118),"")</f>
        <v/>
      </c>
      <c r="P118" s="1178"/>
      <c r="Q118" s="234">
        <f t="shared" ref="Q118:Q120" si="26">IF(ISNUMBER(O118),1,0)</f>
        <v>0</v>
      </c>
      <c r="R118" s="2566" t="s">
        <v>412</v>
      </c>
    </row>
    <row r="119" spans="1:18" s="234" customFormat="1" ht="15" customHeight="1" x14ac:dyDescent="0.25">
      <c r="A119" s="933"/>
      <c r="B119" s="233" t="s">
        <v>428</v>
      </c>
      <c r="C119" s="270"/>
      <c r="D119" s="74"/>
      <c r="E119" s="51"/>
      <c r="F119" s="273"/>
      <c r="G119" s="268"/>
      <c r="H119" s="2518">
        <v>0.5</v>
      </c>
      <c r="I119" s="274">
        <v>0.5</v>
      </c>
      <c r="J119" s="2517">
        <v>1</v>
      </c>
      <c r="K119" s="268"/>
      <c r="L119" s="269" t="str">
        <f t="shared" si="24"/>
        <v/>
      </c>
      <c r="M119" s="37" t="str">
        <f t="shared" si="24"/>
        <v/>
      </c>
      <c r="N119" s="269" t="str">
        <f t="shared" si="25"/>
        <v/>
      </c>
      <c r="O119" s="12" t="str">
        <f>IF(AND(ISNUMBER(L119),ISNUMBER(M119),ISNUMBER(N119)),SUM(L119:N119),"")</f>
        <v/>
      </c>
      <c r="P119" s="1178"/>
      <c r="Q119" s="234">
        <f t="shared" si="26"/>
        <v>0</v>
      </c>
      <c r="R119" s="2566" t="s">
        <v>412</v>
      </c>
    </row>
    <row r="120" spans="1:18" s="234" customFormat="1" ht="15" customHeight="1" x14ac:dyDescent="0.25">
      <c r="A120" s="933"/>
      <c r="B120" s="233" t="s">
        <v>429</v>
      </c>
      <c r="C120" s="270"/>
      <c r="D120" s="74"/>
      <c r="E120" s="51"/>
      <c r="F120" s="273"/>
      <c r="G120" s="268"/>
      <c r="H120" s="2518">
        <v>1</v>
      </c>
      <c r="I120" s="274">
        <v>1</v>
      </c>
      <c r="J120" s="2517">
        <v>1</v>
      </c>
      <c r="K120" s="268"/>
      <c r="L120" s="269" t="str">
        <f t="shared" si="24"/>
        <v/>
      </c>
      <c r="M120" s="37" t="str">
        <f t="shared" si="24"/>
        <v/>
      </c>
      <c r="N120" s="269" t="str">
        <f t="shared" si="25"/>
        <v/>
      </c>
      <c r="O120" s="12" t="str">
        <f>IF(AND(ISNUMBER(L120),ISNUMBER(M120),ISNUMBER(N120)),SUM(L120:N120),"")</f>
        <v/>
      </c>
      <c r="P120" s="1178"/>
      <c r="Q120" s="234">
        <f t="shared" si="26"/>
        <v>0</v>
      </c>
      <c r="R120" s="2566" t="s">
        <v>412</v>
      </c>
    </row>
    <row r="121" spans="1:18" s="234" customFormat="1" ht="30" customHeight="1" x14ac:dyDescent="0.25">
      <c r="A121" s="933"/>
      <c r="B121" s="70" t="s">
        <v>469</v>
      </c>
      <c r="C121" s="272" t="s">
        <v>395</v>
      </c>
      <c r="D121" s="76"/>
      <c r="E121" s="270"/>
      <c r="F121" s="271"/>
      <c r="G121" s="268"/>
      <c r="H121" s="2515"/>
      <c r="I121" s="270"/>
      <c r="J121" s="2516"/>
      <c r="K121" s="268"/>
      <c r="L121" s="62"/>
      <c r="M121" s="270"/>
      <c r="N121" s="270"/>
      <c r="O121" s="271"/>
      <c r="P121" s="1178"/>
      <c r="R121" s="2566" t="s">
        <v>451</v>
      </c>
    </row>
    <row r="122" spans="1:18" s="234" customFormat="1" ht="15" customHeight="1" x14ac:dyDescent="0.25">
      <c r="A122" s="933"/>
      <c r="B122" s="231" t="s">
        <v>240</v>
      </c>
      <c r="C122" s="270"/>
      <c r="D122" s="74"/>
      <c r="E122" s="51"/>
      <c r="F122" s="273"/>
      <c r="G122" s="268"/>
      <c r="H122" s="2518">
        <v>0.05</v>
      </c>
      <c r="I122" s="274">
        <v>0.05</v>
      </c>
      <c r="J122" s="2517">
        <v>0.05</v>
      </c>
      <c r="K122" s="268"/>
      <c r="L122" s="269" t="str">
        <f>IF(AND(ISNUMBER(D122),ISNUMBER(H122)), D122*H122, "")</f>
        <v/>
      </c>
      <c r="M122" s="37" t="str">
        <f>IF(AND(ISNUMBER(E122),ISNUMBER(I122)), E122*I122, "")</f>
        <v/>
      </c>
      <c r="N122" s="269" t="str">
        <f>IF(AND(ISNUMBER(F122),ISNUMBER(J122)),F122*J122,"")</f>
        <v/>
      </c>
      <c r="O122" s="12" t="str">
        <f>IF(AND(ISNUMBER(L122),ISNUMBER(M122),ISNUMBER(N122)),SUM(L122:N122),"")</f>
        <v/>
      </c>
      <c r="P122" s="1178"/>
      <c r="Q122" s="234">
        <f>IF(ISNUMBER(O122),1,0)</f>
        <v>0</v>
      </c>
      <c r="R122" s="268"/>
    </row>
    <row r="123" spans="1:18" s="234" customFormat="1" ht="15" customHeight="1" x14ac:dyDescent="0.25">
      <c r="A123" s="933"/>
      <c r="B123" s="231" t="s">
        <v>376</v>
      </c>
      <c r="C123" s="270"/>
      <c r="D123" s="76"/>
      <c r="E123" s="270"/>
      <c r="F123" s="271"/>
      <c r="G123" s="268"/>
      <c r="H123" s="2515"/>
      <c r="I123" s="270"/>
      <c r="J123" s="2516"/>
      <c r="K123" s="268"/>
      <c r="L123" s="62"/>
      <c r="M123" s="270"/>
      <c r="N123" s="270"/>
      <c r="O123" s="271"/>
      <c r="P123" s="1178"/>
      <c r="R123" s="2566" t="s">
        <v>450</v>
      </c>
    </row>
    <row r="124" spans="1:18" s="234" customFormat="1" ht="15" customHeight="1" x14ac:dyDescent="0.25">
      <c r="A124" s="933"/>
      <c r="B124" s="230" t="s">
        <v>426</v>
      </c>
      <c r="C124" s="270"/>
      <c r="D124" s="74"/>
      <c r="E124" s="51"/>
      <c r="F124" s="273"/>
      <c r="G124" s="268"/>
      <c r="H124" s="2518">
        <v>0.05</v>
      </c>
      <c r="I124" s="274">
        <v>0.05</v>
      </c>
      <c r="J124" s="2517">
        <v>0.05</v>
      </c>
      <c r="K124" s="268"/>
      <c r="L124" s="269" t="str">
        <f t="shared" ref="L124:M126" si="27">IF(AND(ISNUMBER(D124),ISNUMBER(H124)), D124*H124, "")</f>
        <v/>
      </c>
      <c r="M124" s="37" t="str">
        <f t="shared" si="27"/>
        <v/>
      </c>
      <c r="N124" s="269" t="str">
        <f t="shared" ref="N124:N126" si="28">IF(AND(ISNUMBER(F124),ISNUMBER(J124)),F124*J124,"")</f>
        <v/>
      </c>
      <c r="O124" s="12" t="str">
        <f>IF(AND(ISNUMBER(L124),ISNUMBER(M124),ISNUMBER(N124)),SUM(L124:N124),"")</f>
        <v/>
      </c>
      <c r="P124" s="1178"/>
      <c r="Q124" s="234">
        <f t="shared" ref="Q124:Q126" si="29">IF(ISNUMBER(O124),1,0)</f>
        <v>0</v>
      </c>
      <c r="R124" s="2566" t="s">
        <v>450</v>
      </c>
    </row>
    <row r="125" spans="1:18" s="234" customFormat="1" ht="15" customHeight="1" x14ac:dyDescent="0.25">
      <c r="A125" s="933"/>
      <c r="B125" s="230" t="s">
        <v>428</v>
      </c>
      <c r="C125" s="270"/>
      <c r="D125" s="74"/>
      <c r="E125" s="51"/>
      <c r="F125" s="273"/>
      <c r="G125" s="268"/>
      <c r="H125" s="2518">
        <v>0.5</v>
      </c>
      <c r="I125" s="274">
        <v>0.5</v>
      </c>
      <c r="J125" s="2517">
        <v>0.5</v>
      </c>
      <c r="K125" s="268"/>
      <c r="L125" s="269" t="str">
        <f t="shared" si="27"/>
        <v/>
      </c>
      <c r="M125" s="37" t="str">
        <f t="shared" si="27"/>
        <v/>
      </c>
      <c r="N125" s="269" t="str">
        <f t="shared" si="28"/>
        <v/>
      </c>
      <c r="O125" s="12" t="str">
        <f>IF(AND(ISNUMBER(L125),ISNUMBER(M125),ISNUMBER(N125)),SUM(L125:N125),"")</f>
        <v/>
      </c>
      <c r="P125" s="1178"/>
      <c r="Q125" s="234">
        <f t="shared" si="29"/>
        <v>0</v>
      </c>
      <c r="R125" s="2566" t="s">
        <v>450</v>
      </c>
    </row>
    <row r="126" spans="1:18" s="234" customFormat="1" ht="15" customHeight="1" x14ac:dyDescent="0.25">
      <c r="A126" s="933"/>
      <c r="B126" s="230" t="s">
        <v>429</v>
      </c>
      <c r="C126" s="270"/>
      <c r="D126" s="74"/>
      <c r="E126" s="51"/>
      <c r="F126" s="273"/>
      <c r="G126" s="268"/>
      <c r="H126" s="2518">
        <v>1</v>
      </c>
      <c r="I126" s="274">
        <v>1</v>
      </c>
      <c r="J126" s="2517">
        <v>1</v>
      </c>
      <c r="K126" s="268"/>
      <c r="L126" s="269" t="str">
        <f t="shared" si="27"/>
        <v/>
      </c>
      <c r="M126" s="37" t="str">
        <f t="shared" si="27"/>
        <v/>
      </c>
      <c r="N126" s="269" t="str">
        <f t="shared" si="28"/>
        <v/>
      </c>
      <c r="O126" s="12" t="str">
        <f>IF(AND(ISNUMBER(L126),ISNUMBER(M126),ISNUMBER(N126)),SUM(L126:N126),"")</f>
        <v/>
      </c>
      <c r="P126" s="1178"/>
      <c r="Q126" s="234">
        <f t="shared" si="29"/>
        <v>0</v>
      </c>
      <c r="R126" s="2566" t="s">
        <v>450</v>
      </c>
    </row>
    <row r="127" spans="1:18" s="234" customFormat="1" ht="30" customHeight="1" x14ac:dyDescent="0.25">
      <c r="A127" s="933"/>
      <c r="B127" s="70" t="s">
        <v>470</v>
      </c>
      <c r="C127" s="272" t="s">
        <v>396</v>
      </c>
      <c r="D127" s="76"/>
      <c r="E127" s="270"/>
      <c r="F127" s="271"/>
      <c r="G127" s="268"/>
      <c r="H127" s="2515"/>
      <c r="I127" s="270"/>
      <c r="J127" s="2516"/>
      <c r="K127" s="268"/>
      <c r="L127" s="62"/>
      <c r="M127" s="270"/>
      <c r="N127" s="270"/>
      <c r="O127" s="271"/>
      <c r="P127" s="1178"/>
      <c r="R127" s="2566" t="s">
        <v>451</v>
      </c>
    </row>
    <row r="128" spans="1:18" s="234" customFormat="1" ht="15" customHeight="1" x14ac:dyDescent="0.25">
      <c r="A128" s="933"/>
      <c r="B128" s="231" t="s">
        <v>240</v>
      </c>
      <c r="C128" s="270"/>
      <c r="D128" s="74"/>
      <c r="E128" s="51"/>
      <c r="F128" s="273"/>
      <c r="G128" s="268"/>
      <c r="H128" s="2518">
        <v>0.15</v>
      </c>
      <c r="I128" s="274">
        <v>0.15</v>
      </c>
      <c r="J128" s="2517">
        <v>0.15</v>
      </c>
      <c r="K128" s="268"/>
      <c r="L128" s="269" t="str">
        <f>IF(AND(ISNUMBER(D128),ISNUMBER(H128)), D128*H128, "")</f>
        <v/>
      </c>
      <c r="M128" s="37" t="str">
        <f>IF(AND(ISNUMBER(E128),ISNUMBER(I128)), E128*I128, "")</f>
        <v/>
      </c>
      <c r="N128" s="269" t="str">
        <f>IF(AND(ISNUMBER(F128),ISNUMBER(J128)),F128*J128,"")</f>
        <v/>
      </c>
      <c r="O128" s="12" t="str">
        <f>IF(AND(ISNUMBER(L128),ISNUMBER(M128),ISNUMBER(N128)),SUM(L128:N128),"")</f>
        <v/>
      </c>
      <c r="P128" s="1178"/>
      <c r="Q128" s="234">
        <f>IF(ISNUMBER(O128),1,0)</f>
        <v>0</v>
      </c>
      <c r="R128" s="268"/>
    </row>
    <row r="129" spans="1:18" s="234" customFormat="1" ht="15" customHeight="1" x14ac:dyDescent="0.25">
      <c r="A129" s="933"/>
      <c r="B129" s="231" t="s">
        <v>376</v>
      </c>
      <c r="C129" s="270"/>
      <c r="D129" s="76"/>
      <c r="E129" s="270"/>
      <c r="F129" s="271"/>
      <c r="G129" s="268"/>
      <c r="H129" s="2515"/>
      <c r="I129" s="270"/>
      <c r="J129" s="2516"/>
      <c r="K129" s="268"/>
      <c r="L129" s="62"/>
      <c r="M129" s="270"/>
      <c r="N129" s="270"/>
      <c r="O129" s="271"/>
      <c r="P129" s="1178"/>
      <c r="R129" s="2566" t="s">
        <v>450</v>
      </c>
    </row>
    <row r="130" spans="1:18" s="234" customFormat="1" ht="15" customHeight="1" x14ac:dyDescent="0.25">
      <c r="A130" s="933"/>
      <c r="B130" s="230" t="s">
        <v>426</v>
      </c>
      <c r="C130" s="270"/>
      <c r="D130" s="74"/>
      <c r="E130" s="51"/>
      <c r="F130" s="273"/>
      <c r="G130" s="268"/>
      <c r="H130" s="2518">
        <v>0.15</v>
      </c>
      <c r="I130" s="274">
        <v>0.15</v>
      </c>
      <c r="J130" s="2517">
        <v>0.15</v>
      </c>
      <c r="K130" s="268"/>
      <c r="L130" s="269" t="str">
        <f t="shared" ref="L130:M132" si="30">IF(AND(ISNUMBER(D130),ISNUMBER(H130)), D130*H130, "")</f>
        <v/>
      </c>
      <c r="M130" s="37" t="str">
        <f t="shared" si="30"/>
        <v/>
      </c>
      <c r="N130" s="269" t="str">
        <f>IF(AND(ISNUMBER(F130),ISNUMBER(J130)),F130*J130,"")</f>
        <v/>
      </c>
      <c r="O130" s="12" t="str">
        <f>IF(AND(ISNUMBER(L130),ISNUMBER(M130),ISNUMBER(N130)),SUM(L130:N130),"")</f>
        <v/>
      </c>
      <c r="P130" s="1178"/>
      <c r="Q130" s="234">
        <f t="shared" ref="Q130:Q132" si="31">IF(ISNUMBER(O130),1,0)</f>
        <v>0</v>
      </c>
      <c r="R130" s="2566" t="s">
        <v>450</v>
      </c>
    </row>
    <row r="131" spans="1:18" s="234" customFormat="1" ht="15" customHeight="1" x14ac:dyDescent="0.25">
      <c r="A131" s="933"/>
      <c r="B131" s="230" t="s">
        <v>428</v>
      </c>
      <c r="C131" s="270"/>
      <c r="D131" s="74"/>
      <c r="E131" s="51"/>
      <c r="F131" s="273"/>
      <c r="G131" s="268"/>
      <c r="H131" s="2518">
        <v>0.5</v>
      </c>
      <c r="I131" s="274">
        <v>0.5</v>
      </c>
      <c r="J131" s="2517">
        <v>0.5</v>
      </c>
      <c r="K131" s="268"/>
      <c r="L131" s="269" t="str">
        <f t="shared" si="30"/>
        <v/>
      </c>
      <c r="M131" s="37" t="str">
        <f t="shared" si="30"/>
        <v/>
      </c>
      <c r="N131" s="269" t="str">
        <f>IF(AND(ISNUMBER(F131),ISNUMBER(J131)),F131*J131,"")</f>
        <v/>
      </c>
      <c r="O131" s="12" t="str">
        <f>IF(AND(ISNUMBER(L131),ISNUMBER(M131),ISNUMBER(N131)),SUM(L131:N131),"")</f>
        <v/>
      </c>
      <c r="P131" s="1178"/>
      <c r="Q131" s="234">
        <f t="shared" si="31"/>
        <v>0</v>
      </c>
      <c r="R131" s="2566" t="s">
        <v>450</v>
      </c>
    </row>
    <row r="132" spans="1:18" s="234" customFormat="1" ht="15" customHeight="1" x14ac:dyDescent="0.25">
      <c r="A132" s="933"/>
      <c r="B132" s="230" t="s">
        <v>429</v>
      </c>
      <c r="C132" s="270"/>
      <c r="D132" s="74"/>
      <c r="E132" s="51"/>
      <c r="F132" s="273"/>
      <c r="G132" s="268"/>
      <c r="H132" s="2518">
        <v>1</v>
      </c>
      <c r="I132" s="274">
        <v>1</v>
      </c>
      <c r="J132" s="2517">
        <v>1</v>
      </c>
      <c r="K132" s="268"/>
      <c r="L132" s="269" t="str">
        <f t="shared" si="30"/>
        <v/>
      </c>
      <c r="M132" s="37" t="str">
        <f t="shared" si="30"/>
        <v/>
      </c>
      <c r="N132" s="269" t="str">
        <f>IF(AND(ISNUMBER(F132),ISNUMBER(J132)),F132*J132,"")</f>
        <v/>
      </c>
      <c r="O132" s="12" t="str">
        <f>IF(AND(ISNUMBER(L132),ISNUMBER(M132),ISNUMBER(N132)),SUM(L132:N132),"")</f>
        <v/>
      </c>
      <c r="P132" s="1178"/>
      <c r="Q132" s="234">
        <f t="shared" si="31"/>
        <v>0</v>
      </c>
      <c r="R132" s="2566" t="s">
        <v>450</v>
      </c>
    </row>
    <row r="133" spans="1:18" s="234" customFormat="1" ht="30" customHeight="1" x14ac:dyDescent="0.25">
      <c r="A133" s="933"/>
      <c r="B133" s="70" t="s">
        <v>471</v>
      </c>
      <c r="C133" s="272" t="s">
        <v>397</v>
      </c>
      <c r="D133" s="76"/>
      <c r="E133" s="270"/>
      <c r="F133" s="271"/>
      <c r="G133" s="268"/>
      <c r="H133" s="2515"/>
      <c r="I133" s="270"/>
      <c r="J133" s="2516"/>
      <c r="K133" s="268"/>
      <c r="L133" s="62"/>
      <c r="M133" s="270"/>
      <c r="N133" s="270"/>
      <c r="O133" s="271"/>
      <c r="P133" s="1178"/>
      <c r="R133" s="2566" t="s">
        <v>451</v>
      </c>
    </row>
    <row r="134" spans="1:18" s="234" customFormat="1" ht="15" customHeight="1" x14ac:dyDescent="0.25">
      <c r="A134" s="933"/>
      <c r="B134" s="231" t="s">
        <v>240</v>
      </c>
      <c r="C134" s="270"/>
      <c r="D134" s="74"/>
      <c r="E134" s="51"/>
      <c r="F134" s="273"/>
      <c r="G134" s="268"/>
      <c r="H134" s="2518">
        <v>0.5</v>
      </c>
      <c r="I134" s="274">
        <v>0.5</v>
      </c>
      <c r="J134" s="2517">
        <v>0.5</v>
      </c>
      <c r="K134" s="268"/>
      <c r="L134" s="269" t="str">
        <f>IF(AND(ISNUMBER(D134),ISNUMBER(H134)), D134*H134, "")</f>
        <v/>
      </c>
      <c r="M134" s="37" t="str">
        <f>IF(AND(ISNUMBER(E134),ISNUMBER(I134)), E134*I134, "")</f>
        <v/>
      </c>
      <c r="N134" s="269" t="str">
        <f>IF(AND(ISNUMBER(F134),ISNUMBER(J134)),F134*J134,"")</f>
        <v/>
      </c>
      <c r="O134" s="12" t="str">
        <f>IF(AND(ISNUMBER(L134),ISNUMBER(M134),ISNUMBER(N134)),SUM(L134:N134),"")</f>
        <v/>
      </c>
      <c r="P134" s="1178"/>
      <c r="Q134" s="234">
        <f>IF(ISNUMBER(O134),1,0)</f>
        <v>0</v>
      </c>
      <c r="R134" s="268"/>
    </row>
    <row r="135" spans="1:18" s="234" customFormat="1" ht="15" customHeight="1" x14ac:dyDescent="0.25">
      <c r="A135" s="933"/>
      <c r="B135" s="231" t="s">
        <v>376</v>
      </c>
      <c r="C135" s="270"/>
      <c r="D135" s="76"/>
      <c r="E135" s="270"/>
      <c r="F135" s="271"/>
      <c r="G135" s="268"/>
      <c r="H135" s="2515"/>
      <c r="I135" s="270"/>
      <c r="J135" s="2516"/>
      <c r="K135" s="268"/>
      <c r="L135" s="62"/>
      <c r="M135" s="270"/>
      <c r="N135" s="270"/>
      <c r="O135" s="271"/>
      <c r="P135" s="1178"/>
      <c r="R135" s="2566" t="s">
        <v>450</v>
      </c>
    </row>
    <row r="136" spans="1:18" s="234" customFormat="1" ht="15" customHeight="1" x14ac:dyDescent="0.25">
      <c r="A136" s="933"/>
      <c r="B136" s="230" t="s">
        <v>426</v>
      </c>
      <c r="C136" s="270"/>
      <c r="D136" s="74"/>
      <c r="E136" s="51"/>
      <c r="F136" s="273"/>
      <c r="G136" s="268"/>
      <c r="H136" s="2518">
        <v>0.5</v>
      </c>
      <c r="I136" s="274">
        <v>0.5</v>
      </c>
      <c r="J136" s="2517">
        <v>0.5</v>
      </c>
      <c r="K136" s="268"/>
      <c r="L136" s="269" t="str">
        <f t="shared" ref="L136:M138" si="32">IF(AND(ISNUMBER(D136),ISNUMBER(H136)), D136*H136, "")</f>
        <v/>
      </c>
      <c r="M136" s="37" t="str">
        <f t="shared" si="32"/>
        <v/>
      </c>
      <c r="N136" s="269" t="str">
        <f>IF(AND(ISNUMBER(F136),ISNUMBER(J136)),F136*J136,"")</f>
        <v/>
      </c>
      <c r="O136" s="12" t="str">
        <f>IF(AND(ISNUMBER(L136),ISNUMBER(M136),ISNUMBER(N136)),SUM(L136:N136),"")</f>
        <v/>
      </c>
      <c r="P136" s="1178"/>
      <c r="Q136" s="234">
        <f t="shared" ref="Q136:Q138" si="33">IF(ISNUMBER(O136),1,0)</f>
        <v>0</v>
      </c>
      <c r="R136" s="2566" t="s">
        <v>450</v>
      </c>
    </row>
    <row r="137" spans="1:18" s="234" customFormat="1" ht="15" customHeight="1" x14ac:dyDescent="0.25">
      <c r="A137" s="933"/>
      <c r="B137" s="230" t="s">
        <v>428</v>
      </c>
      <c r="C137" s="270"/>
      <c r="D137" s="74"/>
      <c r="E137" s="51"/>
      <c r="F137" s="273"/>
      <c r="G137" s="268"/>
      <c r="H137" s="2518">
        <v>0.5</v>
      </c>
      <c r="I137" s="274">
        <v>0.5</v>
      </c>
      <c r="J137" s="2517">
        <v>0.5</v>
      </c>
      <c r="K137" s="268"/>
      <c r="L137" s="269" t="str">
        <f t="shared" si="32"/>
        <v/>
      </c>
      <c r="M137" s="37" t="str">
        <f t="shared" si="32"/>
        <v/>
      </c>
      <c r="N137" s="269" t="str">
        <f>IF(AND(ISNUMBER(F137),ISNUMBER(J137)),F137*J137,"")</f>
        <v/>
      </c>
      <c r="O137" s="12" t="str">
        <f>IF(AND(ISNUMBER(L137),ISNUMBER(M137),ISNUMBER(N137)),SUM(L137:N137),"")</f>
        <v/>
      </c>
      <c r="P137" s="1178"/>
      <c r="Q137" s="234">
        <f t="shared" si="33"/>
        <v>0</v>
      </c>
      <c r="R137" s="2566" t="s">
        <v>450</v>
      </c>
    </row>
    <row r="138" spans="1:18" s="234" customFormat="1" ht="15" customHeight="1" x14ac:dyDescent="0.25">
      <c r="A138" s="933"/>
      <c r="B138" s="230" t="s">
        <v>429</v>
      </c>
      <c r="C138" s="270"/>
      <c r="D138" s="74"/>
      <c r="E138" s="51"/>
      <c r="F138" s="273"/>
      <c r="G138" s="268"/>
      <c r="H138" s="2518">
        <v>1</v>
      </c>
      <c r="I138" s="274">
        <v>1</v>
      </c>
      <c r="J138" s="2517">
        <v>1</v>
      </c>
      <c r="K138" s="268"/>
      <c r="L138" s="269" t="str">
        <f t="shared" si="32"/>
        <v/>
      </c>
      <c r="M138" s="37" t="str">
        <f t="shared" si="32"/>
        <v/>
      </c>
      <c r="N138" s="269" t="str">
        <f>IF(AND(ISNUMBER(F138),ISNUMBER(J138)),F138*J138,"")</f>
        <v/>
      </c>
      <c r="O138" s="12" t="str">
        <f>IF(AND(ISNUMBER(L138),ISNUMBER(M138),ISNUMBER(N138)),SUM(L138:N138),"")</f>
        <v/>
      </c>
      <c r="P138" s="1178"/>
      <c r="Q138" s="234">
        <f t="shared" si="33"/>
        <v>0</v>
      </c>
      <c r="R138" s="2566" t="s">
        <v>450</v>
      </c>
    </row>
    <row r="139" spans="1:18" s="234" customFormat="1" ht="30" customHeight="1" x14ac:dyDescent="0.25">
      <c r="A139" s="933"/>
      <c r="B139" s="70" t="s">
        <v>432</v>
      </c>
      <c r="C139" s="272" t="s">
        <v>398</v>
      </c>
      <c r="D139" s="76"/>
      <c r="E139" s="270"/>
      <c r="F139" s="271"/>
      <c r="G139" s="268"/>
      <c r="H139" s="2515"/>
      <c r="I139" s="270"/>
      <c r="J139" s="2516"/>
      <c r="K139" s="268"/>
      <c r="L139" s="62"/>
      <c r="M139" s="270"/>
      <c r="N139" s="270"/>
      <c r="O139" s="271"/>
      <c r="P139" s="1178"/>
      <c r="R139" s="2566" t="s">
        <v>451</v>
      </c>
    </row>
    <row r="140" spans="1:18" s="234" customFormat="1" ht="15" customHeight="1" x14ac:dyDescent="0.25">
      <c r="A140" s="933"/>
      <c r="B140" s="231" t="s">
        <v>240</v>
      </c>
      <c r="C140" s="270"/>
      <c r="D140" s="74"/>
      <c r="E140" s="51"/>
      <c r="F140" s="273"/>
      <c r="G140" s="268"/>
      <c r="H140" s="2518">
        <v>0.5</v>
      </c>
      <c r="I140" s="274">
        <v>0.5</v>
      </c>
      <c r="J140" s="2517">
        <v>1</v>
      </c>
      <c r="K140" s="268"/>
      <c r="L140" s="269" t="str">
        <f>IF(AND(ISNUMBER(D140),ISNUMBER(H140)), D140*H140, "")</f>
        <v/>
      </c>
      <c r="M140" s="37" t="str">
        <f>IF(AND(ISNUMBER(E140),ISNUMBER(I140)), E140*I140, "")</f>
        <v/>
      </c>
      <c r="N140" s="269" t="str">
        <f>IF(AND(ISNUMBER(F140),ISNUMBER(J140)),F140*J140,"")</f>
        <v/>
      </c>
      <c r="O140" s="12" t="str">
        <f>IF(AND(ISNUMBER(L140),ISNUMBER(M140),ISNUMBER(N140)),SUM(L140:N140),"")</f>
        <v/>
      </c>
      <c r="P140" s="1178"/>
      <c r="Q140" s="234">
        <f>IF(ISNUMBER(O140),1,0)</f>
        <v>0</v>
      </c>
      <c r="R140" s="268"/>
    </row>
    <row r="141" spans="1:18" s="234" customFormat="1" ht="15" customHeight="1" x14ac:dyDescent="0.25">
      <c r="A141" s="933"/>
      <c r="B141" s="231" t="s">
        <v>376</v>
      </c>
      <c r="C141" s="270"/>
      <c r="D141" s="76"/>
      <c r="E141" s="270"/>
      <c r="F141" s="271"/>
      <c r="G141" s="268"/>
      <c r="H141" s="2515"/>
      <c r="I141" s="270"/>
      <c r="J141" s="2516"/>
      <c r="K141" s="268"/>
      <c r="L141" s="62"/>
      <c r="M141" s="270"/>
      <c r="N141" s="270"/>
      <c r="O141" s="271"/>
      <c r="P141" s="1178"/>
      <c r="R141" s="2566" t="s">
        <v>450</v>
      </c>
    </row>
    <row r="142" spans="1:18" s="234" customFormat="1" ht="15" customHeight="1" x14ac:dyDescent="0.25">
      <c r="A142" s="933"/>
      <c r="B142" s="230" t="s">
        <v>426</v>
      </c>
      <c r="C142" s="270"/>
      <c r="D142" s="74"/>
      <c r="E142" s="51"/>
      <c r="F142" s="273"/>
      <c r="G142" s="268"/>
      <c r="H142" s="2518">
        <v>0.5</v>
      </c>
      <c r="I142" s="274">
        <v>0.5</v>
      </c>
      <c r="J142" s="2517">
        <v>1</v>
      </c>
      <c r="K142" s="268"/>
      <c r="L142" s="269" t="str">
        <f t="shared" ref="L142:M144" si="34">IF(AND(ISNUMBER(D142),ISNUMBER(H142)), D142*H142, "")</f>
        <v/>
      </c>
      <c r="M142" s="37" t="str">
        <f t="shared" si="34"/>
        <v/>
      </c>
      <c r="N142" s="269" t="str">
        <f>IF(AND(ISNUMBER(F142),ISNUMBER(J142)),F142*J142,"")</f>
        <v/>
      </c>
      <c r="O142" s="12" t="str">
        <f>IF(AND(ISNUMBER(L142),ISNUMBER(M142),ISNUMBER(N142)),SUM(L142:N142),"")</f>
        <v/>
      </c>
      <c r="P142" s="1178"/>
      <c r="Q142" s="234">
        <f t="shared" ref="Q142:Q144" si="35">IF(ISNUMBER(O142),1,0)</f>
        <v>0</v>
      </c>
      <c r="R142" s="2566" t="s">
        <v>450</v>
      </c>
    </row>
    <row r="143" spans="1:18" s="234" customFormat="1" ht="15" customHeight="1" x14ac:dyDescent="0.25">
      <c r="A143" s="933"/>
      <c r="B143" s="230" t="s">
        <v>428</v>
      </c>
      <c r="C143" s="270"/>
      <c r="D143" s="74"/>
      <c r="E143" s="51"/>
      <c r="F143" s="273"/>
      <c r="G143" s="268"/>
      <c r="H143" s="2518">
        <v>0.5</v>
      </c>
      <c r="I143" s="274">
        <v>0.5</v>
      </c>
      <c r="J143" s="2517">
        <v>1</v>
      </c>
      <c r="K143" s="268"/>
      <c r="L143" s="269" t="str">
        <f t="shared" si="34"/>
        <v/>
      </c>
      <c r="M143" s="37" t="str">
        <f t="shared" si="34"/>
        <v/>
      </c>
      <c r="N143" s="269" t="str">
        <f>IF(AND(ISNUMBER(F143),ISNUMBER(J143)),F143*J143,"")</f>
        <v/>
      </c>
      <c r="O143" s="12" t="str">
        <f>IF(AND(ISNUMBER(L143),ISNUMBER(M143),ISNUMBER(N143)),SUM(L143:N143),"")</f>
        <v/>
      </c>
      <c r="P143" s="1178"/>
      <c r="Q143" s="234">
        <f t="shared" si="35"/>
        <v>0</v>
      </c>
      <c r="R143" s="2566" t="s">
        <v>450</v>
      </c>
    </row>
    <row r="144" spans="1:18" s="234" customFormat="1" ht="15" customHeight="1" x14ac:dyDescent="0.25">
      <c r="A144" s="933"/>
      <c r="B144" s="230" t="s">
        <v>429</v>
      </c>
      <c r="C144" s="270"/>
      <c r="D144" s="74"/>
      <c r="E144" s="51"/>
      <c r="F144" s="273"/>
      <c r="G144" s="268"/>
      <c r="H144" s="2518">
        <v>1</v>
      </c>
      <c r="I144" s="274">
        <v>1</v>
      </c>
      <c r="J144" s="2517">
        <v>1</v>
      </c>
      <c r="K144" s="268"/>
      <c r="L144" s="269" t="str">
        <f t="shared" si="34"/>
        <v/>
      </c>
      <c r="M144" s="37" t="str">
        <f t="shared" si="34"/>
        <v/>
      </c>
      <c r="N144" s="269" t="str">
        <f>IF(AND(ISNUMBER(F144),ISNUMBER(J144)),F144*J144,"")</f>
        <v/>
      </c>
      <c r="O144" s="12" t="str">
        <f>IF(AND(ISNUMBER(L144),ISNUMBER(M144),ISNUMBER(N144)),SUM(L144:N144),"")</f>
        <v/>
      </c>
      <c r="P144" s="1178"/>
      <c r="Q144" s="234">
        <f t="shared" si="35"/>
        <v>0</v>
      </c>
      <c r="R144" s="2566" t="s">
        <v>450</v>
      </c>
    </row>
    <row r="145" spans="1:18" s="234" customFormat="1" ht="30" customHeight="1" x14ac:dyDescent="0.25">
      <c r="A145" s="933"/>
      <c r="B145" s="282" t="s">
        <v>511</v>
      </c>
      <c r="C145" s="272" t="s">
        <v>392</v>
      </c>
      <c r="D145" s="76"/>
      <c r="E145" s="270"/>
      <c r="F145" s="271"/>
      <c r="G145" s="268"/>
      <c r="H145" s="2515"/>
      <c r="I145" s="270"/>
      <c r="J145" s="2516"/>
      <c r="K145" s="268"/>
      <c r="L145" s="62"/>
      <c r="M145" s="270"/>
      <c r="N145" s="270"/>
      <c r="O145" s="271"/>
      <c r="P145" s="1178"/>
      <c r="R145" s="2566" t="s">
        <v>451</v>
      </c>
    </row>
    <row r="146" spans="1:18" s="234" customFormat="1" ht="15" customHeight="1" x14ac:dyDescent="0.25">
      <c r="A146" s="933"/>
      <c r="B146" s="231" t="s">
        <v>240</v>
      </c>
      <c r="C146" s="270"/>
      <c r="D146" s="74"/>
      <c r="E146" s="51"/>
      <c r="F146" s="271"/>
      <c r="G146" s="268"/>
      <c r="H146" s="2518">
        <v>0.5</v>
      </c>
      <c r="I146" s="274">
        <v>0.5</v>
      </c>
      <c r="J146" s="2516"/>
      <c r="K146" s="268"/>
      <c r="L146" s="269" t="str">
        <f>IF(AND(ISNUMBER(D146),ISNUMBER(H146)), D146*H146, "")</f>
        <v/>
      </c>
      <c r="M146" s="37" t="str">
        <f>IF(AND(ISNUMBER(E146),ISNUMBER(I146)), E146*I146, "")</f>
        <v/>
      </c>
      <c r="N146" s="270"/>
      <c r="O146" s="12" t="str">
        <f>IF(AND(ISNUMBER(L146),ISNUMBER(M146)),SUM(L146:M146),"")</f>
        <v/>
      </c>
      <c r="P146" s="1178"/>
      <c r="Q146" s="234">
        <f>IF(ISNUMBER(O146),1,0)</f>
        <v>0</v>
      </c>
      <c r="R146" s="268"/>
    </row>
    <row r="147" spans="1:18" s="234" customFormat="1" ht="15" customHeight="1" x14ac:dyDescent="0.25">
      <c r="A147" s="933"/>
      <c r="B147" s="231" t="s">
        <v>376</v>
      </c>
      <c r="C147" s="270"/>
      <c r="D147" s="76"/>
      <c r="E147" s="270"/>
      <c r="F147" s="271"/>
      <c r="G147" s="268"/>
      <c r="H147" s="2515"/>
      <c r="I147" s="270"/>
      <c r="J147" s="2516"/>
      <c r="K147" s="268"/>
      <c r="L147" s="62"/>
      <c r="M147" s="270"/>
      <c r="N147" s="270"/>
      <c r="O147" s="271"/>
      <c r="P147" s="1178"/>
      <c r="R147" s="2566" t="s">
        <v>450</v>
      </c>
    </row>
    <row r="148" spans="1:18" s="234" customFormat="1" ht="15" customHeight="1" x14ac:dyDescent="0.25">
      <c r="A148" s="933"/>
      <c r="B148" s="230" t="s">
        <v>426</v>
      </c>
      <c r="C148" s="270"/>
      <c r="D148" s="74"/>
      <c r="E148" s="51"/>
      <c r="F148" s="271"/>
      <c r="G148" s="268"/>
      <c r="H148" s="2518">
        <v>0.5</v>
      </c>
      <c r="I148" s="274">
        <v>0.5</v>
      </c>
      <c r="J148" s="2516"/>
      <c r="K148" s="268"/>
      <c r="L148" s="269" t="str">
        <f t="shared" ref="L148:M150" si="36">IF(AND(ISNUMBER(D148),ISNUMBER(H148)), D148*H148, "")</f>
        <v/>
      </c>
      <c r="M148" s="37" t="str">
        <f t="shared" si="36"/>
        <v/>
      </c>
      <c r="N148" s="270"/>
      <c r="O148" s="12" t="str">
        <f t="shared" ref="O148:O150" si="37">IF(AND(ISNUMBER(L148),ISNUMBER(M148)),SUM(L148:M148),"")</f>
        <v/>
      </c>
      <c r="P148" s="1178"/>
      <c r="Q148" s="234">
        <f t="shared" ref="Q148:Q150" si="38">IF(ISNUMBER(O148),1,0)</f>
        <v>0</v>
      </c>
      <c r="R148" s="2566" t="s">
        <v>450</v>
      </c>
    </row>
    <row r="149" spans="1:18" s="234" customFormat="1" ht="15" customHeight="1" x14ac:dyDescent="0.25">
      <c r="A149" s="933"/>
      <c r="B149" s="230" t="s">
        <v>428</v>
      </c>
      <c r="C149" s="270"/>
      <c r="D149" s="74"/>
      <c r="E149" s="51"/>
      <c r="F149" s="271"/>
      <c r="G149" s="268"/>
      <c r="H149" s="2518">
        <v>0.5</v>
      </c>
      <c r="I149" s="274">
        <v>0.5</v>
      </c>
      <c r="J149" s="2516"/>
      <c r="K149" s="268"/>
      <c r="L149" s="269" t="str">
        <f t="shared" si="36"/>
        <v/>
      </c>
      <c r="M149" s="37" t="str">
        <f t="shared" si="36"/>
        <v/>
      </c>
      <c r="N149" s="270"/>
      <c r="O149" s="12" t="str">
        <f t="shared" si="37"/>
        <v/>
      </c>
      <c r="P149" s="1178"/>
      <c r="Q149" s="234">
        <f t="shared" si="38"/>
        <v>0</v>
      </c>
      <c r="R149" s="2566" t="s">
        <v>450</v>
      </c>
    </row>
    <row r="150" spans="1:18" s="234" customFormat="1" ht="15" customHeight="1" x14ac:dyDescent="0.25">
      <c r="A150" s="933"/>
      <c r="B150" s="230" t="s">
        <v>429</v>
      </c>
      <c r="C150" s="270"/>
      <c r="D150" s="74"/>
      <c r="E150" s="51"/>
      <c r="F150" s="271"/>
      <c r="G150" s="268"/>
      <c r="H150" s="2518">
        <v>1</v>
      </c>
      <c r="I150" s="274">
        <v>1</v>
      </c>
      <c r="J150" s="2516"/>
      <c r="K150" s="268"/>
      <c r="L150" s="269" t="str">
        <f t="shared" si="36"/>
        <v/>
      </c>
      <c r="M150" s="37" t="str">
        <f t="shared" si="36"/>
        <v/>
      </c>
      <c r="N150" s="270"/>
      <c r="O150" s="12" t="str">
        <f t="shared" si="37"/>
        <v/>
      </c>
      <c r="P150" s="1178"/>
      <c r="Q150" s="234">
        <f t="shared" si="38"/>
        <v>0</v>
      </c>
      <c r="R150" s="2566" t="s">
        <v>450</v>
      </c>
    </row>
    <row r="151" spans="1:18" s="234" customFormat="1" ht="30" customHeight="1" x14ac:dyDescent="0.25">
      <c r="A151" s="933"/>
      <c r="B151" s="282" t="s">
        <v>512</v>
      </c>
      <c r="C151" s="272" t="s">
        <v>516</v>
      </c>
      <c r="D151" s="76"/>
      <c r="E151" s="270"/>
      <c r="F151" s="271"/>
      <c r="G151" s="268"/>
      <c r="H151" s="2515"/>
      <c r="I151" s="270"/>
      <c r="J151" s="2516"/>
      <c r="K151" s="268"/>
      <c r="L151" s="62"/>
      <c r="M151" s="270"/>
      <c r="N151" s="270"/>
      <c r="O151" s="271"/>
      <c r="P151" s="1178"/>
      <c r="R151" s="2566" t="s">
        <v>451</v>
      </c>
    </row>
    <row r="152" spans="1:18" s="234" customFormat="1" ht="15" customHeight="1" x14ac:dyDescent="0.25">
      <c r="A152" s="933"/>
      <c r="B152" s="231" t="s">
        <v>240</v>
      </c>
      <c r="C152" s="270"/>
      <c r="D152" s="74"/>
      <c r="E152" s="51"/>
      <c r="F152" s="271"/>
      <c r="G152" s="268"/>
      <c r="H152" s="2518">
        <v>0</v>
      </c>
      <c r="I152" s="274">
        <v>0.5</v>
      </c>
      <c r="J152" s="2516"/>
      <c r="K152" s="268"/>
      <c r="L152" s="269" t="str">
        <f>IF(AND(ISNUMBER(D152),ISNUMBER(H152)), D152*H152, "")</f>
        <v/>
      </c>
      <c r="M152" s="37" t="str">
        <f>IF(AND(ISNUMBER(E152),ISNUMBER(I152)), E152*I152, "")</f>
        <v/>
      </c>
      <c r="N152" s="270"/>
      <c r="O152" s="12" t="str">
        <f>IF(AND(ISNUMBER(L152),ISNUMBER(M152)),SUM(L152:M152),"")</f>
        <v/>
      </c>
      <c r="P152" s="1178"/>
      <c r="Q152" s="234">
        <f>IF(ISNUMBER(O152),1,0)</f>
        <v>0</v>
      </c>
    </row>
    <row r="153" spans="1:18" s="234" customFormat="1" ht="15" customHeight="1" x14ac:dyDescent="0.25">
      <c r="A153" s="933"/>
      <c r="B153" s="231" t="s">
        <v>376</v>
      </c>
      <c r="C153" s="270"/>
      <c r="D153" s="76"/>
      <c r="E153" s="270"/>
      <c r="F153" s="271"/>
      <c r="G153" s="268"/>
      <c r="H153" s="2515"/>
      <c r="I153" s="270"/>
      <c r="J153" s="2516"/>
      <c r="K153" s="268"/>
      <c r="L153" s="62"/>
      <c r="M153" s="270"/>
      <c r="N153" s="270"/>
      <c r="O153" s="271"/>
      <c r="P153" s="1178"/>
      <c r="R153" s="2566" t="s">
        <v>450</v>
      </c>
    </row>
    <row r="154" spans="1:18" s="234" customFormat="1" ht="15" customHeight="1" x14ac:dyDescent="0.25">
      <c r="A154" s="933"/>
      <c r="B154" s="230" t="s">
        <v>426</v>
      </c>
      <c r="C154" s="270"/>
      <c r="D154" s="74"/>
      <c r="E154" s="51"/>
      <c r="F154" s="271"/>
      <c r="G154" s="268"/>
      <c r="H154" s="2518">
        <v>0</v>
      </c>
      <c r="I154" s="274">
        <v>0.5</v>
      </c>
      <c r="J154" s="2516"/>
      <c r="K154" s="268"/>
      <c r="L154" s="269" t="str">
        <f t="shared" ref="L154:M156" si="39">IF(AND(ISNUMBER(D154),ISNUMBER(H154)), D154*H154, "")</f>
        <v/>
      </c>
      <c r="M154" s="37" t="str">
        <f t="shared" si="39"/>
        <v/>
      </c>
      <c r="N154" s="270"/>
      <c r="O154" s="12" t="str">
        <f t="shared" ref="O154:O156" si="40">IF(AND(ISNUMBER(L154),ISNUMBER(M154)),SUM(L154:M154),"")</f>
        <v/>
      </c>
      <c r="P154" s="1178"/>
      <c r="Q154" s="234">
        <f t="shared" ref="Q154:Q156" si="41">IF(ISNUMBER(O154),1,0)</f>
        <v>0</v>
      </c>
      <c r="R154" s="2572" t="s">
        <v>450</v>
      </c>
    </row>
    <row r="155" spans="1:18" s="234" customFormat="1" ht="15" customHeight="1" x14ac:dyDescent="0.25">
      <c r="A155" s="933"/>
      <c r="B155" s="230" t="s">
        <v>428</v>
      </c>
      <c r="C155" s="270"/>
      <c r="D155" s="74"/>
      <c r="E155" s="51"/>
      <c r="F155" s="271"/>
      <c r="G155" s="268"/>
      <c r="H155" s="2518">
        <v>0.5</v>
      </c>
      <c r="I155" s="274">
        <v>0.5</v>
      </c>
      <c r="J155" s="2516"/>
      <c r="K155" s="268"/>
      <c r="L155" s="269" t="str">
        <f t="shared" si="39"/>
        <v/>
      </c>
      <c r="M155" s="37" t="str">
        <f t="shared" si="39"/>
        <v/>
      </c>
      <c r="N155" s="270"/>
      <c r="O155" s="12" t="str">
        <f t="shared" si="40"/>
        <v/>
      </c>
      <c r="P155" s="1178"/>
      <c r="Q155" s="234">
        <f t="shared" si="41"/>
        <v>0</v>
      </c>
      <c r="R155" s="2566" t="s">
        <v>450</v>
      </c>
    </row>
    <row r="156" spans="1:18" s="234" customFormat="1" ht="15" customHeight="1" x14ac:dyDescent="0.25">
      <c r="A156" s="933"/>
      <c r="B156" s="230" t="s">
        <v>429</v>
      </c>
      <c r="C156" s="270"/>
      <c r="D156" s="74"/>
      <c r="E156" s="51"/>
      <c r="F156" s="271"/>
      <c r="G156" s="268"/>
      <c r="H156" s="2518">
        <v>1</v>
      </c>
      <c r="I156" s="274">
        <v>1</v>
      </c>
      <c r="J156" s="2516"/>
      <c r="K156" s="268"/>
      <c r="L156" s="269" t="str">
        <f t="shared" si="39"/>
        <v/>
      </c>
      <c r="M156" s="37" t="str">
        <f t="shared" si="39"/>
        <v/>
      </c>
      <c r="N156" s="270"/>
      <c r="O156" s="12" t="str">
        <f t="shared" si="40"/>
        <v/>
      </c>
      <c r="P156" s="1178"/>
      <c r="Q156" s="234">
        <f t="shared" si="41"/>
        <v>0</v>
      </c>
      <c r="R156" s="2566" t="s">
        <v>450</v>
      </c>
    </row>
    <row r="157" spans="1:18" s="234" customFormat="1" ht="30" customHeight="1" x14ac:dyDescent="0.25">
      <c r="A157" s="933"/>
      <c r="B157" s="70" t="s">
        <v>433</v>
      </c>
      <c r="C157" s="272" t="s">
        <v>399</v>
      </c>
      <c r="D157" s="76"/>
      <c r="E157" s="270"/>
      <c r="F157" s="271"/>
      <c r="G157" s="268"/>
      <c r="H157" s="2515"/>
      <c r="I157" s="270"/>
      <c r="J157" s="2516"/>
      <c r="K157" s="268"/>
      <c r="L157" s="62"/>
      <c r="M157" s="270"/>
      <c r="N157" s="270"/>
      <c r="O157" s="271"/>
      <c r="P157" s="1178"/>
      <c r="R157" s="2566" t="s">
        <v>451</v>
      </c>
    </row>
    <row r="158" spans="1:18" s="234" customFormat="1" ht="15" customHeight="1" x14ac:dyDescent="0.25">
      <c r="A158" s="933"/>
      <c r="B158" s="231" t="s">
        <v>240</v>
      </c>
      <c r="C158" s="270"/>
      <c r="D158" s="74"/>
      <c r="E158" s="51"/>
      <c r="F158" s="271"/>
      <c r="G158" s="268"/>
      <c r="H158" s="2518">
        <v>0.5</v>
      </c>
      <c r="I158" s="274">
        <v>0.5</v>
      </c>
      <c r="J158" s="2516"/>
      <c r="K158" s="268"/>
      <c r="L158" s="269" t="str">
        <f>IF(AND(ISNUMBER(D158),ISNUMBER(H158)), D158*H158, "")</f>
        <v/>
      </c>
      <c r="M158" s="37" t="str">
        <f>IF(AND(ISNUMBER(E158),ISNUMBER(I158)), E158*I158, "")</f>
        <v/>
      </c>
      <c r="N158" s="270"/>
      <c r="O158" s="12" t="str">
        <f>IF(AND(ISNUMBER(L158),ISNUMBER(M158)),SUM(L158:M158),"")</f>
        <v/>
      </c>
      <c r="P158" s="1178"/>
      <c r="Q158" s="234">
        <f>IF(ISNUMBER(O158),1,0)</f>
        <v>0</v>
      </c>
      <c r="R158" s="268"/>
    </row>
    <row r="159" spans="1:18" s="234" customFormat="1" ht="15" customHeight="1" x14ac:dyDescent="0.25">
      <c r="A159" s="933"/>
      <c r="B159" s="231" t="s">
        <v>376</v>
      </c>
      <c r="C159" s="270"/>
      <c r="D159" s="76"/>
      <c r="E159" s="270"/>
      <c r="F159" s="271"/>
      <c r="G159" s="268"/>
      <c r="H159" s="2515"/>
      <c r="I159" s="270"/>
      <c r="J159" s="2516"/>
      <c r="K159" s="268"/>
      <c r="L159" s="62"/>
      <c r="M159" s="270"/>
      <c r="N159" s="270"/>
      <c r="O159" s="271"/>
      <c r="P159" s="1178"/>
      <c r="R159" s="2566" t="s">
        <v>450</v>
      </c>
    </row>
    <row r="160" spans="1:18" s="234" customFormat="1" ht="15" customHeight="1" x14ac:dyDescent="0.25">
      <c r="A160" s="933"/>
      <c r="B160" s="230" t="s">
        <v>426</v>
      </c>
      <c r="C160" s="270"/>
      <c r="D160" s="74"/>
      <c r="E160" s="51"/>
      <c r="F160" s="271"/>
      <c r="G160" s="268"/>
      <c r="H160" s="2518">
        <v>0.5</v>
      </c>
      <c r="I160" s="274">
        <v>0.5</v>
      </c>
      <c r="J160" s="2516"/>
      <c r="K160" s="268"/>
      <c r="L160" s="269" t="str">
        <f t="shared" ref="L160:M162" si="42">IF(AND(ISNUMBER(D160),ISNUMBER(H160)), D160*H160, "")</f>
        <v/>
      </c>
      <c r="M160" s="37" t="str">
        <f t="shared" si="42"/>
        <v/>
      </c>
      <c r="N160" s="270"/>
      <c r="O160" s="12" t="str">
        <f t="shared" ref="O160:O162" si="43">IF(AND(ISNUMBER(L160),ISNUMBER(M160)),SUM(L160:M160),"")</f>
        <v/>
      </c>
      <c r="P160" s="1178"/>
      <c r="Q160" s="234">
        <f t="shared" ref="Q160:Q162" si="44">IF(ISNUMBER(O160),1,0)</f>
        <v>0</v>
      </c>
      <c r="R160" s="2566" t="s">
        <v>450</v>
      </c>
    </row>
    <row r="161" spans="1:18" s="234" customFormat="1" ht="15" customHeight="1" x14ac:dyDescent="0.25">
      <c r="A161" s="933"/>
      <c r="B161" s="230" t="s">
        <v>428</v>
      </c>
      <c r="C161" s="270"/>
      <c r="D161" s="74"/>
      <c r="E161" s="51"/>
      <c r="F161" s="271"/>
      <c r="G161" s="268"/>
      <c r="H161" s="2518">
        <v>0.5</v>
      </c>
      <c r="I161" s="274">
        <v>0.5</v>
      </c>
      <c r="J161" s="2516"/>
      <c r="K161" s="268"/>
      <c r="L161" s="269" t="str">
        <f t="shared" si="42"/>
        <v/>
      </c>
      <c r="M161" s="37" t="str">
        <f t="shared" si="42"/>
        <v/>
      </c>
      <c r="N161" s="270"/>
      <c r="O161" s="12" t="str">
        <f t="shared" si="43"/>
        <v/>
      </c>
      <c r="P161" s="1178"/>
      <c r="Q161" s="234">
        <f t="shared" si="44"/>
        <v>0</v>
      </c>
      <c r="R161" s="2566" t="s">
        <v>450</v>
      </c>
    </row>
    <row r="162" spans="1:18" s="234" customFormat="1" ht="15" customHeight="1" x14ac:dyDescent="0.25">
      <c r="A162" s="933"/>
      <c r="B162" s="230" t="s">
        <v>429</v>
      </c>
      <c r="C162" s="270"/>
      <c r="D162" s="74"/>
      <c r="E162" s="51"/>
      <c r="F162" s="271"/>
      <c r="G162" s="268"/>
      <c r="H162" s="2518">
        <v>1</v>
      </c>
      <c r="I162" s="274">
        <v>1</v>
      </c>
      <c r="J162" s="2516"/>
      <c r="K162" s="268"/>
      <c r="L162" s="269" t="str">
        <f t="shared" si="42"/>
        <v/>
      </c>
      <c r="M162" s="37" t="str">
        <f t="shared" si="42"/>
        <v/>
      </c>
      <c r="N162" s="270"/>
      <c r="O162" s="12" t="str">
        <f t="shared" si="43"/>
        <v/>
      </c>
      <c r="P162" s="1178"/>
      <c r="Q162" s="234">
        <f t="shared" si="44"/>
        <v>0</v>
      </c>
      <c r="R162" s="2566" t="s">
        <v>450</v>
      </c>
    </row>
    <row r="163" spans="1:18" s="234" customFormat="1" ht="30" customHeight="1" x14ac:dyDescent="0.25">
      <c r="A163" s="933"/>
      <c r="B163" s="70" t="s">
        <v>434</v>
      </c>
      <c r="C163" s="272" t="s">
        <v>400</v>
      </c>
      <c r="D163" s="76"/>
      <c r="E163" s="270"/>
      <c r="F163" s="271"/>
      <c r="G163" s="268"/>
      <c r="H163" s="2515"/>
      <c r="I163" s="270"/>
      <c r="J163" s="2516"/>
      <c r="K163" s="268"/>
      <c r="L163" s="62"/>
      <c r="M163" s="270"/>
      <c r="N163" s="270"/>
      <c r="O163" s="271"/>
      <c r="P163" s="1178"/>
      <c r="R163" s="2566" t="s">
        <v>451</v>
      </c>
    </row>
    <row r="164" spans="1:18" s="234" customFormat="1" ht="15" customHeight="1" x14ac:dyDescent="0.25">
      <c r="A164" s="933"/>
      <c r="B164" s="231" t="s">
        <v>240</v>
      </c>
      <c r="C164" s="270"/>
      <c r="D164" s="74"/>
      <c r="E164" s="51"/>
      <c r="F164" s="273"/>
      <c r="G164" s="268"/>
      <c r="H164" s="2518">
        <v>0.5</v>
      </c>
      <c r="I164" s="274">
        <v>0.5</v>
      </c>
      <c r="J164" s="2517">
        <v>0.65</v>
      </c>
      <c r="K164" s="268"/>
      <c r="L164" s="269" t="str">
        <f>IF(AND(ISNUMBER(D164),ISNUMBER(H164)), D164*H164, "")</f>
        <v/>
      </c>
      <c r="M164" s="37" t="str">
        <f>IF(AND(ISNUMBER(E164),ISNUMBER(I164)), E164*I164, "")</f>
        <v/>
      </c>
      <c r="N164" s="269" t="str">
        <f>IF(AND(ISNUMBER(F164),ISNUMBER(J164)),F164*J164,"")</f>
        <v/>
      </c>
      <c r="O164" s="12" t="str">
        <f>IF(AND(ISNUMBER(L164),ISNUMBER(M164),ISNUMBER(N164)),SUM(L164:N164),"")</f>
        <v/>
      </c>
      <c r="P164" s="1178"/>
      <c r="Q164" s="234">
        <f>IF(ISNUMBER(O164),1,0)</f>
        <v>0</v>
      </c>
      <c r="R164" s="268"/>
    </row>
    <row r="165" spans="1:18" s="234" customFormat="1" ht="15" customHeight="1" x14ac:dyDescent="0.25">
      <c r="A165" s="933"/>
      <c r="B165" s="231" t="s">
        <v>376</v>
      </c>
      <c r="C165" s="270"/>
      <c r="D165" s="76"/>
      <c r="E165" s="270"/>
      <c r="F165" s="271"/>
      <c r="G165" s="268"/>
      <c r="H165" s="2515"/>
      <c r="I165" s="270"/>
      <c r="J165" s="2516"/>
      <c r="K165" s="268"/>
      <c r="L165" s="62"/>
      <c r="M165" s="270"/>
      <c r="N165" s="270"/>
      <c r="O165" s="271"/>
      <c r="P165" s="1178"/>
      <c r="R165" s="2566" t="s">
        <v>450</v>
      </c>
    </row>
    <row r="166" spans="1:18" s="234" customFormat="1" ht="15" customHeight="1" x14ac:dyDescent="0.25">
      <c r="A166" s="933"/>
      <c r="B166" s="230" t="s">
        <v>426</v>
      </c>
      <c r="C166" s="270"/>
      <c r="D166" s="74"/>
      <c r="E166" s="51"/>
      <c r="F166" s="273"/>
      <c r="G166" s="268"/>
      <c r="H166" s="2518">
        <v>0.5</v>
      </c>
      <c r="I166" s="274">
        <v>0.5</v>
      </c>
      <c r="J166" s="2517">
        <v>0.65</v>
      </c>
      <c r="K166" s="268"/>
      <c r="L166" s="269" t="str">
        <f t="shared" ref="L166:M168" si="45">IF(AND(ISNUMBER(D166),ISNUMBER(H166)), D166*H166, "")</f>
        <v/>
      </c>
      <c r="M166" s="37" t="str">
        <f t="shared" si="45"/>
        <v/>
      </c>
      <c r="N166" s="269" t="str">
        <f t="shared" ref="N166:N168" si="46">IF(AND(ISNUMBER(F166),ISNUMBER(J166)),F166*J166,"")</f>
        <v/>
      </c>
      <c r="O166" s="12" t="str">
        <f>IF(AND(ISNUMBER(L166),ISNUMBER(M166),ISNUMBER(N166)),SUM(L166:N166),"")</f>
        <v/>
      </c>
      <c r="P166" s="1178"/>
      <c r="Q166" s="234">
        <f t="shared" ref="Q166:Q168" si="47">IF(ISNUMBER(O166),1,0)</f>
        <v>0</v>
      </c>
      <c r="R166" s="2566" t="s">
        <v>450</v>
      </c>
    </row>
    <row r="167" spans="1:18" s="234" customFormat="1" ht="15" customHeight="1" x14ac:dyDescent="0.25">
      <c r="A167" s="933"/>
      <c r="B167" s="230" t="s">
        <v>428</v>
      </c>
      <c r="C167" s="270"/>
      <c r="D167" s="74"/>
      <c r="E167" s="51"/>
      <c r="F167" s="273"/>
      <c r="G167" s="268"/>
      <c r="H167" s="2518">
        <v>0.5</v>
      </c>
      <c r="I167" s="274">
        <v>0.5</v>
      </c>
      <c r="J167" s="2517">
        <v>0.65</v>
      </c>
      <c r="K167" s="268"/>
      <c r="L167" s="269" t="str">
        <f t="shared" si="45"/>
        <v/>
      </c>
      <c r="M167" s="37" t="str">
        <f t="shared" si="45"/>
        <v/>
      </c>
      <c r="N167" s="269" t="str">
        <f t="shared" si="46"/>
        <v/>
      </c>
      <c r="O167" s="12" t="str">
        <f>IF(AND(ISNUMBER(L167),ISNUMBER(M167),ISNUMBER(N167)),SUM(L167:N167),"")</f>
        <v/>
      </c>
      <c r="P167" s="1178"/>
      <c r="Q167" s="234">
        <f t="shared" si="47"/>
        <v>0</v>
      </c>
      <c r="R167" s="2566" t="s">
        <v>450</v>
      </c>
    </row>
    <row r="168" spans="1:18" s="234" customFormat="1" ht="15" customHeight="1" x14ac:dyDescent="0.25">
      <c r="A168" s="933"/>
      <c r="B168" s="230" t="s">
        <v>429</v>
      </c>
      <c r="C168" s="270"/>
      <c r="D168" s="74"/>
      <c r="E168" s="51"/>
      <c r="F168" s="273"/>
      <c r="G168" s="268"/>
      <c r="H168" s="2518">
        <v>1</v>
      </c>
      <c r="I168" s="274">
        <v>1</v>
      </c>
      <c r="J168" s="2517">
        <v>1</v>
      </c>
      <c r="K168" s="268"/>
      <c r="L168" s="269" t="str">
        <f t="shared" si="45"/>
        <v/>
      </c>
      <c r="M168" s="37" t="str">
        <f t="shared" si="45"/>
        <v/>
      </c>
      <c r="N168" s="269" t="str">
        <f t="shared" si="46"/>
        <v/>
      </c>
      <c r="O168" s="12" t="str">
        <f>IF(AND(ISNUMBER(L168),ISNUMBER(M168),ISNUMBER(N168)),SUM(L168:N168),"")</f>
        <v/>
      </c>
      <c r="P168" s="1178"/>
      <c r="Q168" s="234">
        <f t="shared" si="47"/>
        <v>0</v>
      </c>
      <c r="R168" s="2566" t="s">
        <v>450</v>
      </c>
    </row>
    <row r="169" spans="1:18" s="234" customFormat="1" ht="42.75" x14ac:dyDescent="0.25">
      <c r="A169" s="933"/>
      <c r="B169" s="70" t="s">
        <v>435</v>
      </c>
      <c r="C169" s="272" t="s">
        <v>401</v>
      </c>
      <c r="D169" s="76"/>
      <c r="E169" s="270"/>
      <c r="F169" s="271"/>
      <c r="G169" s="268"/>
      <c r="H169" s="2515"/>
      <c r="I169" s="270"/>
      <c r="J169" s="2516"/>
      <c r="K169" s="268"/>
      <c r="L169" s="62"/>
      <c r="M169" s="270"/>
      <c r="N169" s="270"/>
      <c r="O169" s="271"/>
      <c r="P169" s="1178"/>
      <c r="R169" s="2566" t="s">
        <v>451</v>
      </c>
    </row>
    <row r="170" spans="1:18" s="234" customFormat="1" ht="15" customHeight="1" x14ac:dyDescent="0.25">
      <c r="A170" s="933"/>
      <c r="B170" s="231" t="s">
        <v>240</v>
      </c>
      <c r="C170" s="270"/>
      <c r="D170" s="76"/>
      <c r="E170" s="270"/>
      <c r="F170" s="273"/>
      <c r="G170" s="268"/>
      <c r="H170" s="2515"/>
      <c r="I170" s="270"/>
      <c r="J170" s="2517">
        <v>0.65</v>
      </c>
      <c r="K170" s="268"/>
      <c r="L170" s="62"/>
      <c r="M170" s="270"/>
      <c r="N170" s="269" t="str">
        <f>IF(AND(ISNUMBER(F170),ISNUMBER(J170)),F170*J170,"")</f>
        <v/>
      </c>
      <c r="O170" s="12" t="str">
        <f>IF(ISNUMBER(N170),N170,"")</f>
        <v/>
      </c>
      <c r="P170" s="1178"/>
      <c r="Q170" s="234">
        <f>IF(ISNUMBER(O170),1,0)</f>
        <v>0</v>
      </c>
      <c r="R170" s="268"/>
    </row>
    <row r="171" spans="1:18" s="234" customFormat="1" ht="15" customHeight="1" x14ac:dyDescent="0.25">
      <c r="A171" s="933"/>
      <c r="B171" s="231" t="s">
        <v>376</v>
      </c>
      <c r="C171" s="270"/>
      <c r="D171" s="76"/>
      <c r="E171" s="270"/>
      <c r="F171" s="271"/>
      <c r="G171" s="268"/>
      <c r="H171" s="2515"/>
      <c r="I171" s="270"/>
      <c r="J171" s="2516"/>
      <c r="K171" s="268"/>
      <c r="L171" s="62"/>
      <c r="M171" s="270"/>
      <c r="N171" s="270"/>
      <c r="O171" s="271"/>
      <c r="P171" s="1178"/>
      <c r="R171" s="2566" t="s">
        <v>450</v>
      </c>
    </row>
    <row r="172" spans="1:18" s="234" customFormat="1" ht="15" customHeight="1" x14ac:dyDescent="0.25">
      <c r="A172" s="933"/>
      <c r="B172" s="230" t="s">
        <v>426</v>
      </c>
      <c r="C172" s="270"/>
      <c r="D172" s="76"/>
      <c r="E172" s="270"/>
      <c r="F172" s="273"/>
      <c r="G172" s="268"/>
      <c r="H172" s="2515"/>
      <c r="I172" s="270"/>
      <c r="J172" s="2517">
        <v>0.65</v>
      </c>
      <c r="K172" s="268"/>
      <c r="L172" s="62"/>
      <c r="M172" s="270"/>
      <c r="N172" s="269" t="str">
        <f>IF(AND(ISNUMBER(F172),ISNUMBER(J172)),F172*J172,"")</f>
        <v/>
      </c>
      <c r="O172" s="12" t="str">
        <f t="shared" ref="O172:O174" si="48">IF(ISNUMBER(N172),N172,"")</f>
        <v/>
      </c>
      <c r="P172" s="1178"/>
      <c r="Q172" s="234">
        <f t="shared" ref="Q172:Q174" si="49">IF(ISNUMBER(O172),1,0)</f>
        <v>0</v>
      </c>
      <c r="R172" s="2566" t="s">
        <v>450</v>
      </c>
    </row>
    <row r="173" spans="1:18" s="234" customFormat="1" ht="15" customHeight="1" x14ac:dyDescent="0.25">
      <c r="A173" s="933"/>
      <c r="B173" s="230" t="s">
        <v>428</v>
      </c>
      <c r="C173" s="270"/>
      <c r="D173" s="76"/>
      <c r="E173" s="270"/>
      <c r="F173" s="273"/>
      <c r="G173" s="268"/>
      <c r="H173" s="2515"/>
      <c r="I173" s="270"/>
      <c r="J173" s="2517">
        <v>0.65</v>
      </c>
      <c r="K173" s="268"/>
      <c r="L173" s="62"/>
      <c r="M173" s="270"/>
      <c r="N173" s="269" t="str">
        <f>IF(AND(ISNUMBER(F173),ISNUMBER(J173)),F173*J173,"")</f>
        <v/>
      </c>
      <c r="O173" s="12" t="str">
        <f t="shared" si="48"/>
        <v/>
      </c>
      <c r="P173" s="1178"/>
      <c r="Q173" s="234">
        <f t="shared" si="49"/>
        <v>0</v>
      </c>
      <c r="R173" s="2566" t="s">
        <v>450</v>
      </c>
    </row>
    <row r="174" spans="1:18" s="234" customFormat="1" ht="15" customHeight="1" x14ac:dyDescent="0.25">
      <c r="A174" s="933"/>
      <c r="B174" s="230" t="s">
        <v>429</v>
      </c>
      <c r="C174" s="270"/>
      <c r="D174" s="76"/>
      <c r="E174" s="270"/>
      <c r="F174" s="273"/>
      <c r="G174" s="268"/>
      <c r="H174" s="2515"/>
      <c r="I174" s="270"/>
      <c r="J174" s="2517">
        <v>1</v>
      </c>
      <c r="K174" s="268"/>
      <c r="L174" s="62"/>
      <c r="M174" s="270"/>
      <c r="N174" s="269" t="str">
        <f>IF(AND(ISNUMBER(F174),ISNUMBER(J174)),F174*J174,"")</f>
        <v/>
      </c>
      <c r="O174" s="12" t="str">
        <f t="shared" si="48"/>
        <v/>
      </c>
      <c r="P174" s="1178"/>
      <c r="Q174" s="234">
        <f t="shared" si="49"/>
        <v>0</v>
      </c>
      <c r="R174" s="2566" t="s">
        <v>450</v>
      </c>
    </row>
    <row r="175" spans="1:18" s="234" customFormat="1" ht="30" customHeight="1" x14ac:dyDescent="0.25">
      <c r="A175" s="933"/>
      <c r="B175" s="70" t="s">
        <v>436</v>
      </c>
      <c r="C175" s="272" t="s">
        <v>392</v>
      </c>
      <c r="D175" s="76"/>
      <c r="E175" s="270"/>
      <c r="F175" s="271"/>
      <c r="G175" s="268"/>
      <c r="H175" s="2515"/>
      <c r="I175" s="270"/>
      <c r="J175" s="2516"/>
      <c r="K175" s="268"/>
      <c r="L175" s="62"/>
      <c r="M175" s="270"/>
      <c r="N175" s="270"/>
      <c r="O175" s="271"/>
      <c r="P175" s="1178"/>
      <c r="R175" s="2566" t="s">
        <v>451</v>
      </c>
    </row>
    <row r="176" spans="1:18" s="234" customFormat="1" ht="15" customHeight="1" x14ac:dyDescent="0.25">
      <c r="A176" s="933"/>
      <c r="B176" s="231" t="s">
        <v>240</v>
      </c>
      <c r="C176" s="270"/>
      <c r="D176" s="74"/>
      <c r="E176" s="51"/>
      <c r="F176" s="271"/>
      <c r="G176" s="268"/>
      <c r="H176" s="2518">
        <v>0.5</v>
      </c>
      <c r="I176" s="274">
        <v>0.5</v>
      </c>
      <c r="J176" s="2516"/>
      <c r="K176" s="268"/>
      <c r="L176" s="269" t="str">
        <f>IF(AND(ISNUMBER(D176),ISNUMBER(H176)), D176*H176, "")</f>
        <v/>
      </c>
      <c r="M176" s="37" t="str">
        <f>IF(AND(ISNUMBER(E176),ISNUMBER(I176)), E176*I176, "")</f>
        <v/>
      </c>
      <c r="N176" s="270"/>
      <c r="O176" s="12" t="str">
        <f>IF(AND(ISNUMBER(L176),ISNUMBER(M176)),SUM(L176:M176),"")</f>
        <v/>
      </c>
      <c r="P176" s="1178"/>
      <c r="Q176" s="234">
        <f>IF(ISNUMBER(O176),1,0)</f>
        <v>0</v>
      </c>
      <c r="R176" s="268"/>
    </row>
    <row r="177" spans="1:18" s="234" customFormat="1" ht="15" customHeight="1" x14ac:dyDescent="0.25">
      <c r="A177" s="933"/>
      <c r="B177" s="231" t="s">
        <v>376</v>
      </c>
      <c r="C177" s="270"/>
      <c r="D177" s="76"/>
      <c r="E177" s="270"/>
      <c r="F177" s="271"/>
      <c r="G177" s="268"/>
      <c r="H177" s="2515"/>
      <c r="I177" s="270"/>
      <c r="J177" s="2516"/>
      <c r="K177" s="268"/>
      <c r="L177" s="62"/>
      <c r="M177" s="270"/>
      <c r="N177" s="270"/>
      <c r="O177" s="271"/>
      <c r="P177" s="1178"/>
      <c r="R177" s="2566" t="s">
        <v>450</v>
      </c>
    </row>
    <row r="178" spans="1:18" s="234" customFormat="1" ht="15" customHeight="1" x14ac:dyDescent="0.25">
      <c r="A178" s="933"/>
      <c r="B178" s="230" t="s">
        <v>426</v>
      </c>
      <c r="C178" s="270"/>
      <c r="D178" s="74"/>
      <c r="E178" s="51"/>
      <c r="F178" s="271"/>
      <c r="G178" s="268"/>
      <c r="H178" s="2518">
        <v>0.5</v>
      </c>
      <c r="I178" s="274">
        <v>0.5</v>
      </c>
      <c r="J178" s="2516"/>
      <c r="K178" s="268"/>
      <c r="L178" s="269" t="str">
        <f t="shared" ref="L178:M180" si="50">IF(AND(ISNUMBER(D178),ISNUMBER(H178)), D178*H178, "")</f>
        <v/>
      </c>
      <c r="M178" s="37" t="str">
        <f t="shared" si="50"/>
        <v/>
      </c>
      <c r="N178" s="270"/>
      <c r="O178" s="12" t="str">
        <f t="shared" ref="O178:O180" si="51">IF(AND(ISNUMBER(L178),ISNUMBER(M178)),SUM(L178:M178),"")</f>
        <v/>
      </c>
      <c r="P178" s="1178"/>
      <c r="Q178" s="234">
        <f t="shared" ref="Q178:Q180" si="52">IF(ISNUMBER(O178),1,0)</f>
        <v>0</v>
      </c>
      <c r="R178" s="2566" t="s">
        <v>450</v>
      </c>
    </row>
    <row r="179" spans="1:18" s="234" customFormat="1" ht="15" customHeight="1" x14ac:dyDescent="0.25">
      <c r="A179" s="933"/>
      <c r="B179" s="230" t="s">
        <v>428</v>
      </c>
      <c r="C179" s="270"/>
      <c r="D179" s="74"/>
      <c r="E179" s="51"/>
      <c r="F179" s="271"/>
      <c r="G179" s="268"/>
      <c r="H179" s="2518">
        <v>0.5</v>
      </c>
      <c r="I179" s="274">
        <v>0.5</v>
      </c>
      <c r="J179" s="2516"/>
      <c r="K179" s="268"/>
      <c r="L179" s="269" t="str">
        <f t="shared" si="50"/>
        <v/>
      </c>
      <c r="M179" s="37" t="str">
        <f t="shared" si="50"/>
        <v/>
      </c>
      <c r="N179" s="270"/>
      <c r="O179" s="12" t="str">
        <f t="shared" si="51"/>
        <v/>
      </c>
      <c r="P179" s="1178"/>
      <c r="Q179" s="234">
        <f t="shared" si="52"/>
        <v>0</v>
      </c>
      <c r="R179" s="2566" t="s">
        <v>450</v>
      </c>
    </row>
    <row r="180" spans="1:18" s="234" customFormat="1" ht="15" customHeight="1" x14ac:dyDescent="0.25">
      <c r="A180" s="933"/>
      <c r="B180" s="230" t="s">
        <v>429</v>
      </c>
      <c r="C180" s="270"/>
      <c r="D180" s="74"/>
      <c r="E180" s="51"/>
      <c r="F180" s="271"/>
      <c r="G180" s="268"/>
      <c r="H180" s="2518">
        <v>1</v>
      </c>
      <c r="I180" s="274">
        <v>1</v>
      </c>
      <c r="J180" s="2516"/>
      <c r="K180" s="268"/>
      <c r="L180" s="269" t="str">
        <f t="shared" si="50"/>
        <v/>
      </c>
      <c r="M180" s="37" t="str">
        <f t="shared" si="50"/>
        <v/>
      </c>
      <c r="N180" s="270"/>
      <c r="O180" s="12" t="str">
        <f t="shared" si="51"/>
        <v/>
      </c>
      <c r="P180" s="1178"/>
      <c r="Q180" s="234">
        <f t="shared" si="52"/>
        <v>0</v>
      </c>
      <c r="R180" s="2566" t="s">
        <v>450</v>
      </c>
    </row>
    <row r="181" spans="1:18" s="234" customFormat="1" ht="42.75" x14ac:dyDescent="0.25">
      <c r="A181" s="933"/>
      <c r="B181" s="70" t="s">
        <v>437</v>
      </c>
      <c r="C181" s="272" t="s">
        <v>402</v>
      </c>
      <c r="D181" s="76"/>
      <c r="E181" s="270"/>
      <c r="F181" s="271"/>
      <c r="G181" s="268"/>
      <c r="H181" s="2515"/>
      <c r="I181" s="270"/>
      <c r="J181" s="2516"/>
      <c r="K181" s="268"/>
      <c r="L181" s="62"/>
      <c r="M181" s="270"/>
      <c r="N181" s="270"/>
      <c r="O181" s="271"/>
      <c r="P181" s="1178"/>
      <c r="R181" s="2566" t="s">
        <v>451</v>
      </c>
    </row>
    <row r="182" spans="1:18" s="234" customFormat="1" ht="15" customHeight="1" x14ac:dyDescent="0.25">
      <c r="A182" s="933"/>
      <c r="B182" s="231" t="s">
        <v>240</v>
      </c>
      <c r="C182" s="270"/>
      <c r="D182" s="74"/>
      <c r="E182" s="51"/>
      <c r="F182" s="273"/>
      <c r="G182" s="268"/>
      <c r="H182" s="2518">
        <v>0.5</v>
      </c>
      <c r="I182" s="274">
        <v>0.5</v>
      </c>
      <c r="J182" s="2517">
        <v>0.85</v>
      </c>
      <c r="K182" s="268"/>
      <c r="L182" s="269" t="str">
        <f>IF(AND(ISNUMBER(D182),ISNUMBER(H182)), D182*H182, "")</f>
        <v/>
      </c>
      <c r="M182" s="37" t="str">
        <f>IF(AND(ISNUMBER(E182),ISNUMBER(I182)), E182*I182, "")</f>
        <v/>
      </c>
      <c r="N182" s="269" t="str">
        <f>IF(AND(ISNUMBER(F182),ISNUMBER(J182)),F182*J182,"")</f>
        <v/>
      </c>
      <c r="O182" s="12" t="str">
        <f>IF(AND(ISNUMBER(L182),ISNUMBER(M182),ISNUMBER(N182)),SUM(L182:N182),"")</f>
        <v/>
      </c>
      <c r="P182" s="1178"/>
      <c r="Q182" s="234">
        <f>IF(ISNUMBER(O182),1,0)</f>
        <v>0</v>
      </c>
      <c r="R182" s="268"/>
    </row>
    <row r="183" spans="1:18" s="234" customFormat="1" ht="15" customHeight="1" x14ac:dyDescent="0.25">
      <c r="A183" s="933"/>
      <c r="B183" s="231" t="s">
        <v>376</v>
      </c>
      <c r="C183" s="270"/>
      <c r="D183" s="76"/>
      <c r="E183" s="270"/>
      <c r="F183" s="271"/>
      <c r="G183" s="268"/>
      <c r="H183" s="2515"/>
      <c r="I183" s="270"/>
      <c r="J183" s="2516"/>
      <c r="K183" s="268"/>
      <c r="L183" s="62"/>
      <c r="M183" s="270"/>
      <c r="N183" s="270"/>
      <c r="O183" s="271"/>
      <c r="P183" s="1178"/>
      <c r="R183" s="2566" t="s">
        <v>450</v>
      </c>
    </row>
    <row r="184" spans="1:18" s="234" customFormat="1" ht="15" customHeight="1" x14ac:dyDescent="0.25">
      <c r="A184" s="933"/>
      <c r="B184" s="230" t="s">
        <v>426</v>
      </c>
      <c r="C184" s="270"/>
      <c r="D184" s="74"/>
      <c r="E184" s="51"/>
      <c r="F184" s="273"/>
      <c r="G184" s="268"/>
      <c r="H184" s="2518">
        <v>0.5</v>
      </c>
      <c r="I184" s="274">
        <v>0.5</v>
      </c>
      <c r="J184" s="2517">
        <v>0.85</v>
      </c>
      <c r="K184" s="268"/>
      <c r="L184" s="269" t="str">
        <f t="shared" ref="L184:M186" si="53">IF(AND(ISNUMBER(D184),ISNUMBER(H184)), D184*H184, "")</f>
        <v/>
      </c>
      <c r="M184" s="37" t="str">
        <f t="shared" si="53"/>
        <v/>
      </c>
      <c r="N184" s="269" t="str">
        <f>IF(AND(ISNUMBER(F184),ISNUMBER(J184)),F184*J184,"")</f>
        <v/>
      </c>
      <c r="O184" s="12" t="str">
        <f>IF(AND(ISNUMBER(L184),ISNUMBER(M184),ISNUMBER(N184)),SUM(L184:N184),"")</f>
        <v/>
      </c>
      <c r="P184" s="1178"/>
      <c r="Q184" s="234">
        <f t="shared" ref="Q184:Q186" si="54">IF(ISNUMBER(O184),1,0)</f>
        <v>0</v>
      </c>
      <c r="R184" s="2566" t="s">
        <v>450</v>
      </c>
    </row>
    <row r="185" spans="1:18" s="234" customFormat="1" ht="15" customHeight="1" x14ac:dyDescent="0.25">
      <c r="A185" s="933"/>
      <c r="B185" s="230" t="s">
        <v>428</v>
      </c>
      <c r="C185" s="270"/>
      <c r="D185" s="74"/>
      <c r="E185" s="51"/>
      <c r="F185" s="273"/>
      <c r="G185" s="268"/>
      <c r="H185" s="2518">
        <v>0.5</v>
      </c>
      <c r="I185" s="274">
        <v>0.5</v>
      </c>
      <c r="J185" s="2517">
        <v>0.85</v>
      </c>
      <c r="K185" s="268"/>
      <c r="L185" s="269" t="str">
        <f t="shared" si="53"/>
        <v/>
      </c>
      <c r="M185" s="37" t="str">
        <f t="shared" si="53"/>
        <v/>
      </c>
      <c r="N185" s="269" t="str">
        <f>IF(AND(ISNUMBER(F185),ISNUMBER(J185)),F185*J185,"")</f>
        <v/>
      </c>
      <c r="O185" s="12" t="str">
        <f>IF(AND(ISNUMBER(L185),ISNUMBER(M185),ISNUMBER(N185)),SUM(L185:N185),"")</f>
        <v/>
      </c>
      <c r="P185" s="1178"/>
      <c r="Q185" s="234">
        <f t="shared" si="54"/>
        <v>0</v>
      </c>
      <c r="R185" s="2566" t="s">
        <v>450</v>
      </c>
    </row>
    <row r="186" spans="1:18" s="234" customFormat="1" ht="15" customHeight="1" x14ac:dyDescent="0.25">
      <c r="A186" s="933"/>
      <c r="B186" s="230" t="s">
        <v>429</v>
      </c>
      <c r="C186" s="270"/>
      <c r="D186" s="74"/>
      <c r="E186" s="51"/>
      <c r="F186" s="273"/>
      <c r="G186" s="268"/>
      <c r="H186" s="2518">
        <v>1</v>
      </c>
      <c r="I186" s="274">
        <v>1</v>
      </c>
      <c r="J186" s="2517">
        <v>1</v>
      </c>
      <c r="K186" s="268"/>
      <c r="L186" s="269" t="str">
        <f t="shared" si="53"/>
        <v/>
      </c>
      <c r="M186" s="37" t="str">
        <f t="shared" si="53"/>
        <v/>
      </c>
      <c r="N186" s="269" t="str">
        <f>IF(AND(ISNUMBER(F186),ISNUMBER(J186)),F186*J186,"")</f>
        <v/>
      </c>
      <c r="O186" s="12" t="str">
        <f>IF(AND(ISNUMBER(L186),ISNUMBER(M186),ISNUMBER(N186)),SUM(L186:N186),"")</f>
        <v/>
      </c>
      <c r="P186" s="1178"/>
      <c r="Q186" s="234">
        <f t="shared" si="54"/>
        <v>0</v>
      </c>
      <c r="R186" s="2566" t="s">
        <v>450</v>
      </c>
    </row>
    <row r="187" spans="1:18" s="234" customFormat="1" ht="15" customHeight="1" x14ac:dyDescent="0.25">
      <c r="A187" s="933"/>
      <c r="B187" s="70" t="s">
        <v>438</v>
      </c>
      <c r="C187" s="272" t="s">
        <v>403</v>
      </c>
      <c r="D187" s="76"/>
      <c r="E187" s="270"/>
      <c r="F187" s="271"/>
      <c r="G187" s="268"/>
      <c r="H187" s="2515"/>
      <c r="I187" s="270"/>
      <c r="J187" s="2516"/>
      <c r="K187" s="268"/>
      <c r="L187" s="62"/>
      <c r="M187" s="270"/>
      <c r="N187" s="270"/>
      <c r="O187" s="271"/>
      <c r="P187" s="1178"/>
      <c r="R187" s="2566" t="s">
        <v>451</v>
      </c>
    </row>
    <row r="188" spans="1:18" s="234" customFormat="1" ht="15" customHeight="1" x14ac:dyDescent="0.25">
      <c r="A188" s="933"/>
      <c r="B188" s="231" t="s">
        <v>240</v>
      </c>
      <c r="C188" s="270"/>
      <c r="D188" s="76"/>
      <c r="E188" s="270"/>
      <c r="F188" s="273"/>
      <c r="G188" s="268"/>
      <c r="H188" s="2515"/>
      <c r="I188" s="270"/>
      <c r="J188" s="2517">
        <v>0.85</v>
      </c>
      <c r="K188" s="268"/>
      <c r="L188" s="62"/>
      <c r="M188" s="270"/>
      <c r="N188" s="269" t="str">
        <f>IF(AND(ISNUMBER(F188),ISNUMBER(J188)),F188*J188,"")</f>
        <v/>
      </c>
      <c r="O188" s="12" t="str">
        <f>IF(ISNUMBER(N188),N188,"")</f>
        <v/>
      </c>
      <c r="P188" s="1178"/>
      <c r="Q188" s="234">
        <f>IF(ISNUMBER(O188),1,0)</f>
        <v>0</v>
      </c>
      <c r="R188" s="268"/>
    </row>
    <row r="189" spans="1:18" s="234" customFormat="1" ht="15" customHeight="1" x14ac:dyDescent="0.25">
      <c r="A189" s="933"/>
      <c r="B189" s="231" t="s">
        <v>376</v>
      </c>
      <c r="C189" s="270"/>
      <c r="D189" s="76"/>
      <c r="E189" s="270"/>
      <c r="F189" s="271"/>
      <c r="G189" s="268"/>
      <c r="H189" s="2515"/>
      <c r="I189" s="270"/>
      <c r="J189" s="2516"/>
      <c r="K189" s="268"/>
      <c r="L189" s="62"/>
      <c r="M189" s="270"/>
      <c r="N189" s="270"/>
      <c r="O189" s="271"/>
      <c r="P189" s="1178"/>
      <c r="R189" s="2566" t="s">
        <v>450</v>
      </c>
    </row>
    <row r="190" spans="1:18" s="234" customFormat="1" ht="15" customHeight="1" x14ac:dyDescent="0.25">
      <c r="A190" s="933"/>
      <c r="B190" s="230" t="s">
        <v>426</v>
      </c>
      <c r="C190" s="270"/>
      <c r="D190" s="76"/>
      <c r="E190" s="270"/>
      <c r="F190" s="273"/>
      <c r="G190" s="268"/>
      <c r="H190" s="2515"/>
      <c r="I190" s="270"/>
      <c r="J190" s="2517">
        <v>0.85</v>
      </c>
      <c r="K190" s="268"/>
      <c r="L190" s="62"/>
      <c r="M190" s="270"/>
      <c r="N190" s="269" t="str">
        <f>IF(AND(ISNUMBER(F190),ISNUMBER(J190)),F190*J190,"")</f>
        <v/>
      </c>
      <c r="O190" s="12" t="str">
        <f t="shared" ref="O190:O192" si="55">IF(ISNUMBER(N190),N190,"")</f>
        <v/>
      </c>
      <c r="P190" s="1178"/>
      <c r="Q190" s="234">
        <f t="shared" ref="Q190:Q192" si="56">IF(ISNUMBER(O190),1,0)</f>
        <v>0</v>
      </c>
      <c r="R190" s="2566" t="s">
        <v>450</v>
      </c>
    </row>
    <row r="191" spans="1:18" s="234" customFormat="1" ht="15" customHeight="1" x14ac:dyDescent="0.25">
      <c r="A191" s="933"/>
      <c r="B191" s="230" t="s">
        <v>428</v>
      </c>
      <c r="C191" s="270"/>
      <c r="D191" s="76"/>
      <c r="E191" s="270"/>
      <c r="F191" s="273"/>
      <c r="G191" s="268"/>
      <c r="H191" s="2515"/>
      <c r="I191" s="270"/>
      <c r="J191" s="2517">
        <v>0.85</v>
      </c>
      <c r="K191" s="268"/>
      <c r="L191" s="62"/>
      <c r="M191" s="270"/>
      <c r="N191" s="269" t="str">
        <f>IF(AND(ISNUMBER(F191),ISNUMBER(J191)),F191*J191,"")</f>
        <v/>
      </c>
      <c r="O191" s="12" t="str">
        <f t="shared" si="55"/>
        <v/>
      </c>
      <c r="P191" s="1178"/>
      <c r="Q191" s="234">
        <f t="shared" si="56"/>
        <v>0</v>
      </c>
      <c r="R191" s="2566" t="s">
        <v>450</v>
      </c>
    </row>
    <row r="192" spans="1:18" s="234" customFormat="1" ht="15" customHeight="1" x14ac:dyDescent="0.25">
      <c r="A192" s="933"/>
      <c r="B192" s="230" t="s">
        <v>429</v>
      </c>
      <c r="C192" s="270"/>
      <c r="D192" s="76"/>
      <c r="E192" s="270"/>
      <c r="F192" s="273"/>
      <c r="G192" s="268"/>
      <c r="H192" s="2515"/>
      <c r="I192" s="270"/>
      <c r="J192" s="2517">
        <v>1</v>
      </c>
      <c r="K192" s="268"/>
      <c r="L192" s="62"/>
      <c r="M192" s="270"/>
      <c r="N192" s="269" t="str">
        <f>IF(AND(ISNUMBER(F192),ISNUMBER(J192)),F192*J192,"")</f>
        <v/>
      </c>
      <c r="O192" s="12" t="str">
        <f t="shared" si="55"/>
        <v/>
      </c>
      <c r="P192" s="1178"/>
      <c r="Q192" s="234">
        <f t="shared" si="56"/>
        <v>0</v>
      </c>
      <c r="R192" s="2566" t="s">
        <v>450</v>
      </c>
    </row>
    <row r="193" spans="1:18" s="234" customFormat="1" ht="30" customHeight="1" x14ac:dyDescent="0.25">
      <c r="A193" s="933"/>
      <c r="B193" s="70" t="s">
        <v>439</v>
      </c>
      <c r="C193" s="272" t="s">
        <v>404</v>
      </c>
      <c r="D193" s="76"/>
      <c r="E193" s="270"/>
      <c r="F193" s="271"/>
      <c r="G193" s="268"/>
      <c r="H193" s="2515"/>
      <c r="I193" s="270"/>
      <c r="J193" s="2516"/>
      <c r="K193" s="268"/>
      <c r="L193" s="62"/>
      <c r="M193" s="270"/>
      <c r="N193" s="270"/>
      <c r="O193" s="271"/>
      <c r="P193" s="1178"/>
      <c r="R193" s="2566" t="s">
        <v>451</v>
      </c>
    </row>
    <row r="194" spans="1:18" s="234" customFormat="1" ht="15" customHeight="1" x14ac:dyDescent="0.25">
      <c r="A194" s="933"/>
      <c r="B194" s="231" t="s">
        <v>240</v>
      </c>
      <c r="C194" s="270"/>
      <c r="D194" s="74"/>
      <c r="E194" s="51"/>
      <c r="F194" s="273"/>
      <c r="G194" s="268"/>
      <c r="H194" s="2518">
        <v>0.5</v>
      </c>
      <c r="I194" s="274">
        <v>0.5</v>
      </c>
      <c r="J194" s="2517">
        <v>0.85</v>
      </c>
      <c r="K194" s="268"/>
      <c r="L194" s="269" t="str">
        <f>IF(AND(ISNUMBER(D194),ISNUMBER(H194)), D194*H194, "")</f>
        <v/>
      </c>
      <c r="M194" s="37" t="str">
        <f>IF(AND(ISNUMBER(E194),ISNUMBER(I194)), E194*I194, "")</f>
        <v/>
      </c>
      <c r="N194" s="269" t="str">
        <f>IF(AND(ISNUMBER(F194),ISNUMBER(J194)),F194*J194,"")</f>
        <v/>
      </c>
      <c r="O194" s="12" t="str">
        <f>IF(AND(ISNUMBER(L194),ISNUMBER(M194),ISNUMBER(N194)),SUM(L194:N194),"")</f>
        <v/>
      </c>
      <c r="P194" s="1178"/>
      <c r="Q194" s="234">
        <f>IF(ISNUMBER(O194),1,0)</f>
        <v>0</v>
      </c>
      <c r="R194" s="268"/>
    </row>
    <row r="195" spans="1:18" s="234" customFormat="1" ht="15" customHeight="1" x14ac:dyDescent="0.25">
      <c r="A195" s="933"/>
      <c r="B195" s="231" t="s">
        <v>376</v>
      </c>
      <c r="C195" s="270"/>
      <c r="D195" s="76"/>
      <c r="E195" s="270"/>
      <c r="F195" s="271"/>
      <c r="G195" s="268"/>
      <c r="H195" s="2515"/>
      <c r="I195" s="270"/>
      <c r="J195" s="2516"/>
      <c r="K195" s="268"/>
      <c r="L195" s="62"/>
      <c r="M195" s="270"/>
      <c r="N195" s="270"/>
      <c r="O195" s="271"/>
      <c r="P195" s="1178"/>
      <c r="R195" s="2566" t="s">
        <v>450</v>
      </c>
    </row>
    <row r="196" spans="1:18" s="234" customFormat="1" ht="15" customHeight="1" x14ac:dyDescent="0.25">
      <c r="A196" s="933"/>
      <c r="B196" s="230" t="s">
        <v>426</v>
      </c>
      <c r="C196" s="270"/>
      <c r="D196" s="74"/>
      <c r="E196" s="51"/>
      <c r="F196" s="273"/>
      <c r="G196" s="268"/>
      <c r="H196" s="2518">
        <v>0.5</v>
      </c>
      <c r="I196" s="274">
        <v>0.5</v>
      </c>
      <c r="J196" s="2517">
        <v>0.85</v>
      </c>
      <c r="K196" s="268"/>
      <c r="L196" s="269" t="str">
        <f t="shared" ref="L196:M198" si="57">IF(AND(ISNUMBER(D196),ISNUMBER(H196)), D196*H196, "")</f>
        <v/>
      </c>
      <c r="M196" s="37" t="str">
        <f t="shared" si="57"/>
        <v/>
      </c>
      <c r="N196" s="269" t="str">
        <f>IF(AND(ISNUMBER(F196),ISNUMBER(J196)),F196*J196,"")</f>
        <v/>
      </c>
      <c r="O196" s="12" t="str">
        <f>IF(AND(ISNUMBER(L196),ISNUMBER(M196),ISNUMBER(N196)),SUM(L196:N196),"")</f>
        <v/>
      </c>
      <c r="P196" s="1178"/>
      <c r="Q196" s="234">
        <f t="shared" ref="Q196:Q198" si="58">IF(ISNUMBER(O196),1,0)</f>
        <v>0</v>
      </c>
      <c r="R196" s="2566" t="s">
        <v>450</v>
      </c>
    </row>
    <row r="197" spans="1:18" s="234" customFormat="1" ht="15" customHeight="1" x14ac:dyDescent="0.25">
      <c r="A197" s="933"/>
      <c r="B197" s="230" t="s">
        <v>428</v>
      </c>
      <c r="C197" s="270"/>
      <c r="D197" s="74"/>
      <c r="E197" s="51"/>
      <c r="F197" s="273"/>
      <c r="G197" s="268"/>
      <c r="H197" s="2518">
        <v>0.5</v>
      </c>
      <c r="I197" s="274">
        <v>0.5</v>
      </c>
      <c r="J197" s="2517">
        <v>0.85</v>
      </c>
      <c r="K197" s="268"/>
      <c r="L197" s="269" t="str">
        <f t="shared" si="57"/>
        <v/>
      </c>
      <c r="M197" s="37" t="str">
        <f t="shared" si="57"/>
        <v/>
      </c>
      <c r="N197" s="269" t="str">
        <f>IF(AND(ISNUMBER(F197),ISNUMBER(J197)),F197*J197,"")</f>
        <v/>
      </c>
      <c r="O197" s="12" t="str">
        <f>IF(AND(ISNUMBER(L197),ISNUMBER(M197),ISNUMBER(N197)),SUM(L197:N197),"")</f>
        <v/>
      </c>
      <c r="P197" s="1178"/>
      <c r="Q197" s="234">
        <f t="shared" si="58"/>
        <v>0</v>
      </c>
      <c r="R197" s="2566" t="s">
        <v>450</v>
      </c>
    </row>
    <row r="198" spans="1:18" s="234" customFormat="1" ht="15" customHeight="1" x14ac:dyDescent="0.25">
      <c r="A198" s="933"/>
      <c r="B198" s="230" t="s">
        <v>429</v>
      </c>
      <c r="C198" s="270"/>
      <c r="D198" s="74"/>
      <c r="E198" s="51"/>
      <c r="F198" s="273"/>
      <c r="G198" s="268"/>
      <c r="H198" s="2518">
        <v>1</v>
      </c>
      <c r="I198" s="274">
        <v>1</v>
      </c>
      <c r="J198" s="2517">
        <v>1</v>
      </c>
      <c r="K198" s="268"/>
      <c r="L198" s="269" t="str">
        <f t="shared" si="57"/>
        <v/>
      </c>
      <c r="M198" s="37" t="str">
        <f t="shared" si="57"/>
        <v/>
      </c>
      <c r="N198" s="269" t="str">
        <f>IF(AND(ISNUMBER(F198),ISNUMBER(J198)),F198*J198,"")</f>
        <v/>
      </c>
      <c r="O198" s="12" t="str">
        <f>IF(AND(ISNUMBER(L198),ISNUMBER(M198),ISNUMBER(N198)),SUM(L198:N198),"")</f>
        <v/>
      </c>
      <c r="P198" s="1178"/>
      <c r="Q198" s="234">
        <f t="shared" si="58"/>
        <v>0</v>
      </c>
      <c r="R198" s="2566" t="s">
        <v>450</v>
      </c>
    </row>
    <row r="199" spans="1:18" s="234" customFormat="1" ht="15" customHeight="1" x14ac:dyDescent="0.25">
      <c r="A199" s="933"/>
      <c r="B199" s="70" t="s">
        <v>472</v>
      </c>
      <c r="C199" s="272" t="s">
        <v>405</v>
      </c>
      <c r="D199" s="76"/>
      <c r="E199" s="270"/>
      <c r="F199" s="271"/>
      <c r="G199" s="268"/>
      <c r="H199" s="2515"/>
      <c r="I199" s="270"/>
      <c r="J199" s="2516"/>
      <c r="K199" s="268"/>
      <c r="L199" s="62"/>
      <c r="M199" s="270"/>
      <c r="N199" s="270"/>
      <c r="O199" s="271"/>
      <c r="P199" s="1178"/>
      <c r="R199" s="2572" t="s">
        <v>451</v>
      </c>
    </row>
    <row r="200" spans="1:18" s="234" customFormat="1" ht="15" customHeight="1" x14ac:dyDescent="0.25">
      <c r="A200" s="933"/>
      <c r="B200" s="231" t="s">
        <v>240</v>
      </c>
      <c r="C200" s="270"/>
      <c r="D200" s="76"/>
      <c r="E200" s="270"/>
      <c r="F200" s="273"/>
      <c r="G200" s="268"/>
      <c r="H200" s="2515"/>
      <c r="I200" s="270"/>
      <c r="J200" s="2517">
        <v>0.85</v>
      </c>
      <c r="K200" s="268"/>
      <c r="L200" s="62"/>
      <c r="M200" s="62"/>
      <c r="N200" s="269" t="str">
        <f>IF(AND(ISNUMBER(F200),ISNUMBER(J200)),F200*J200,"")</f>
        <v/>
      </c>
      <c r="O200" s="12" t="str">
        <f>IF(ISNUMBER(N200),N200,"")</f>
        <v/>
      </c>
      <c r="P200" s="1178"/>
      <c r="Q200" s="234">
        <f>IF(ISNUMBER(O200),1,0)</f>
        <v>0</v>
      </c>
      <c r="R200" s="268"/>
    </row>
    <row r="201" spans="1:18" s="234" customFormat="1" ht="15" customHeight="1" x14ac:dyDescent="0.25">
      <c r="A201" s="933"/>
      <c r="B201" s="231" t="s">
        <v>376</v>
      </c>
      <c r="C201" s="270"/>
      <c r="D201" s="76"/>
      <c r="E201" s="270"/>
      <c r="F201" s="271"/>
      <c r="G201" s="268"/>
      <c r="H201" s="2515"/>
      <c r="I201" s="270"/>
      <c r="J201" s="2516"/>
      <c r="K201" s="268"/>
      <c r="L201" s="62"/>
      <c r="M201" s="62"/>
      <c r="N201" s="270"/>
      <c r="O201" s="271"/>
      <c r="P201" s="1178"/>
      <c r="R201" s="2566" t="s">
        <v>450</v>
      </c>
    </row>
    <row r="202" spans="1:18" s="234" customFormat="1" ht="15" customHeight="1" x14ac:dyDescent="0.25">
      <c r="A202" s="933"/>
      <c r="B202" s="230" t="s">
        <v>426</v>
      </c>
      <c r="C202" s="270"/>
      <c r="D202" s="76"/>
      <c r="E202" s="270"/>
      <c r="F202" s="273"/>
      <c r="G202" s="268"/>
      <c r="H202" s="2515"/>
      <c r="I202" s="270"/>
      <c r="J202" s="2517">
        <v>0.85</v>
      </c>
      <c r="K202" s="268"/>
      <c r="L202" s="62"/>
      <c r="M202" s="62"/>
      <c r="N202" s="269" t="str">
        <f>IF(AND(ISNUMBER(F202),ISNUMBER(J202)),F202*J202,"")</f>
        <v/>
      </c>
      <c r="O202" s="12" t="str">
        <f t="shared" ref="O202:O204" si="59">IF(ISNUMBER(N202),N202,"")</f>
        <v/>
      </c>
      <c r="P202" s="1178"/>
      <c r="Q202" s="234">
        <f t="shared" ref="Q202:Q204" si="60">IF(ISNUMBER(O202),1,0)</f>
        <v>0</v>
      </c>
      <c r="R202" s="2566" t="s">
        <v>450</v>
      </c>
    </row>
    <row r="203" spans="1:18" s="234" customFormat="1" ht="15" customHeight="1" x14ac:dyDescent="0.25">
      <c r="A203" s="933"/>
      <c r="B203" s="230" t="s">
        <v>428</v>
      </c>
      <c r="C203" s="270"/>
      <c r="D203" s="76"/>
      <c r="E203" s="270"/>
      <c r="F203" s="273"/>
      <c r="G203" s="268"/>
      <c r="H203" s="2515"/>
      <c r="I203" s="270"/>
      <c r="J203" s="2517">
        <v>0.85</v>
      </c>
      <c r="K203" s="268"/>
      <c r="L203" s="62"/>
      <c r="M203" s="62"/>
      <c r="N203" s="269" t="str">
        <f>IF(AND(ISNUMBER(F203),ISNUMBER(J203)),F203*J203,"")</f>
        <v/>
      </c>
      <c r="O203" s="12" t="str">
        <f t="shared" si="59"/>
        <v/>
      </c>
      <c r="P203" s="1178"/>
      <c r="Q203" s="234">
        <f t="shared" si="60"/>
        <v>0</v>
      </c>
      <c r="R203" s="2566" t="s">
        <v>450</v>
      </c>
    </row>
    <row r="204" spans="1:18" s="234" customFormat="1" ht="15" customHeight="1" x14ac:dyDescent="0.25">
      <c r="A204" s="933"/>
      <c r="B204" s="230" t="s">
        <v>429</v>
      </c>
      <c r="C204" s="270"/>
      <c r="D204" s="76"/>
      <c r="E204" s="270"/>
      <c r="F204" s="273"/>
      <c r="G204" s="268"/>
      <c r="H204" s="2515"/>
      <c r="I204" s="270"/>
      <c r="J204" s="2517">
        <v>1</v>
      </c>
      <c r="K204" s="268"/>
      <c r="L204" s="62"/>
      <c r="M204" s="62"/>
      <c r="N204" s="269" t="str">
        <f>IF(AND(ISNUMBER(F204),ISNUMBER(J204)),F204*J204,"")</f>
        <v/>
      </c>
      <c r="O204" s="12" t="str">
        <f t="shared" si="59"/>
        <v/>
      </c>
      <c r="P204" s="1178"/>
      <c r="Q204" s="234">
        <f t="shared" si="60"/>
        <v>0</v>
      </c>
      <c r="R204" s="2566" t="s">
        <v>450</v>
      </c>
    </row>
    <row r="205" spans="1:18" s="234" customFormat="1" ht="30" customHeight="1" x14ac:dyDescent="0.25">
      <c r="A205" s="933"/>
      <c r="B205" s="282" t="s">
        <v>513</v>
      </c>
      <c r="C205" s="272" t="s">
        <v>392</v>
      </c>
      <c r="D205" s="76"/>
      <c r="E205" s="270"/>
      <c r="F205" s="271"/>
      <c r="G205" s="268"/>
      <c r="H205" s="2515"/>
      <c r="I205" s="270"/>
      <c r="J205" s="2516"/>
      <c r="K205" s="268"/>
      <c r="L205" s="62"/>
      <c r="M205" s="270"/>
      <c r="N205" s="270"/>
      <c r="O205" s="271"/>
      <c r="P205" s="1178"/>
      <c r="R205" s="2572" t="s">
        <v>412</v>
      </c>
    </row>
    <row r="206" spans="1:18" s="234" customFormat="1" ht="15" customHeight="1" x14ac:dyDescent="0.25">
      <c r="A206" s="933"/>
      <c r="B206" s="231" t="s">
        <v>240</v>
      </c>
      <c r="C206" s="270"/>
      <c r="D206" s="74"/>
      <c r="E206" s="51"/>
      <c r="F206" s="271"/>
      <c r="G206" s="268"/>
      <c r="H206" s="2530">
        <v>0.5</v>
      </c>
      <c r="I206" s="63">
        <v>0.5</v>
      </c>
      <c r="J206" s="2531"/>
      <c r="K206" s="268"/>
      <c r="L206" s="269" t="str">
        <f>IF(AND(ISNUMBER(D206),ISNUMBER(H206)), D206*H206, "")</f>
        <v/>
      </c>
      <c r="M206" s="37" t="str">
        <f>IF(AND(ISNUMBER(E206),ISNUMBER(I206)), E206*I206, "")</f>
        <v/>
      </c>
      <c r="N206" s="270"/>
      <c r="O206" s="12" t="str">
        <f t="shared" ref="O206" si="61">IF(AND(ISNUMBER(L206),ISNUMBER(M206)),SUM(L206:M206),"")</f>
        <v/>
      </c>
      <c r="P206" s="1178"/>
      <c r="Q206" s="234">
        <f>IF(ISNUMBER(O206),1,0)</f>
        <v>0</v>
      </c>
      <c r="R206" s="2566" t="s">
        <v>412</v>
      </c>
    </row>
    <row r="207" spans="1:18" s="234" customFormat="1" ht="15" customHeight="1" x14ac:dyDescent="0.25">
      <c r="A207" s="933"/>
      <c r="B207" s="231" t="s">
        <v>427</v>
      </c>
      <c r="C207" s="270"/>
      <c r="D207" s="76"/>
      <c r="E207" s="270"/>
      <c r="F207" s="271"/>
      <c r="G207" s="268"/>
      <c r="H207" s="2515"/>
      <c r="I207" s="270"/>
      <c r="J207" s="2531"/>
      <c r="K207" s="268"/>
      <c r="L207" s="62"/>
      <c r="M207" s="62"/>
      <c r="N207" s="270"/>
      <c r="O207" s="271"/>
      <c r="P207" s="1178"/>
      <c r="R207" s="2566" t="s">
        <v>412</v>
      </c>
    </row>
    <row r="208" spans="1:18" s="234" customFormat="1" ht="15" customHeight="1" x14ac:dyDescent="0.25">
      <c r="A208" s="933"/>
      <c r="B208" s="230" t="s">
        <v>426</v>
      </c>
      <c r="C208" s="270"/>
      <c r="D208" s="74"/>
      <c r="E208" s="51"/>
      <c r="F208" s="271"/>
      <c r="G208" s="268"/>
      <c r="H208" s="2530">
        <v>0.5</v>
      </c>
      <c r="I208" s="63">
        <v>0.5</v>
      </c>
      <c r="J208" s="2531"/>
      <c r="K208" s="268"/>
      <c r="L208" s="269" t="str">
        <f t="shared" ref="L208:M211" si="62">IF(AND(ISNUMBER(D208),ISNUMBER(H208)), D208*H208, "")</f>
        <v/>
      </c>
      <c r="M208" s="37" t="str">
        <f t="shared" si="62"/>
        <v/>
      </c>
      <c r="N208" s="270"/>
      <c r="O208" s="12" t="str">
        <f t="shared" ref="O208:O210" si="63">IF(AND(ISNUMBER(L208),ISNUMBER(M208)),SUM(L208:M208),"")</f>
        <v/>
      </c>
      <c r="P208" s="1178"/>
      <c r="Q208" s="234">
        <f t="shared" ref="Q208:Q210" si="64">IF(ISNUMBER(O208),1,0)</f>
        <v>0</v>
      </c>
      <c r="R208" s="2566" t="s">
        <v>412</v>
      </c>
    </row>
    <row r="209" spans="1:18" s="234" customFormat="1" ht="15" customHeight="1" x14ac:dyDescent="0.25">
      <c r="A209" s="933"/>
      <c r="B209" s="230" t="s">
        <v>428</v>
      </c>
      <c r="C209" s="270"/>
      <c r="D209" s="74"/>
      <c r="E209" s="51"/>
      <c r="F209" s="271"/>
      <c r="G209" s="268"/>
      <c r="H209" s="2530">
        <v>0.5</v>
      </c>
      <c r="I209" s="63">
        <v>0.5</v>
      </c>
      <c r="J209" s="2531"/>
      <c r="K209" s="268"/>
      <c r="L209" s="269" t="str">
        <f t="shared" si="62"/>
        <v/>
      </c>
      <c r="M209" s="37" t="str">
        <f t="shared" si="62"/>
        <v/>
      </c>
      <c r="N209" s="270"/>
      <c r="O209" s="12" t="str">
        <f t="shared" si="63"/>
        <v/>
      </c>
      <c r="P209" s="1178"/>
      <c r="Q209" s="234">
        <f t="shared" si="64"/>
        <v>0</v>
      </c>
      <c r="R209" s="2566" t="s">
        <v>412</v>
      </c>
    </row>
    <row r="210" spans="1:18" s="234" customFormat="1" ht="15" customHeight="1" x14ac:dyDescent="0.25">
      <c r="A210" s="933"/>
      <c r="B210" s="230" t="s">
        <v>429</v>
      </c>
      <c r="C210" s="270"/>
      <c r="D210" s="74"/>
      <c r="E210" s="51"/>
      <c r="F210" s="271"/>
      <c r="G210" s="268"/>
      <c r="H210" s="2530">
        <v>1</v>
      </c>
      <c r="I210" s="63">
        <v>1</v>
      </c>
      <c r="J210" s="2531"/>
      <c r="K210" s="268"/>
      <c r="L210" s="269" t="str">
        <f t="shared" si="62"/>
        <v/>
      </c>
      <c r="M210" s="37" t="str">
        <f t="shared" si="62"/>
        <v/>
      </c>
      <c r="N210" s="270"/>
      <c r="O210" s="12" t="str">
        <f t="shared" si="63"/>
        <v/>
      </c>
      <c r="P210" s="1178"/>
      <c r="Q210" s="234">
        <f t="shared" si="64"/>
        <v>0</v>
      </c>
      <c r="R210" s="2566" t="s">
        <v>412</v>
      </c>
    </row>
    <row r="211" spans="1:18" s="234" customFormat="1" ht="15" customHeight="1" x14ac:dyDescent="0.25">
      <c r="A211" s="933"/>
      <c r="B211" s="2544" t="s">
        <v>270</v>
      </c>
      <c r="C211" s="272" t="s">
        <v>406</v>
      </c>
      <c r="D211" s="74"/>
      <c r="E211" s="273"/>
      <c r="F211" s="273"/>
      <c r="G211" s="268"/>
      <c r="H211" s="2532">
        <v>1</v>
      </c>
      <c r="I211" s="77">
        <v>1</v>
      </c>
      <c r="J211" s="2533">
        <v>1</v>
      </c>
      <c r="K211" s="268"/>
      <c r="L211" s="269" t="str">
        <f t="shared" si="62"/>
        <v/>
      </c>
      <c r="M211" s="37" t="str">
        <f t="shared" si="62"/>
        <v/>
      </c>
      <c r="N211" s="269" t="str">
        <f t="shared" ref="N211:N251" si="65">IF(AND(ISNUMBER(F211),ISNUMBER(J211)),F211*J211,"")</f>
        <v/>
      </c>
      <c r="O211" s="12" t="str">
        <f>IF(AND(ISNUMBER(L211),ISNUMBER(M211),ISNUMBER(N211)),SUM(L211:N211),"")</f>
        <v/>
      </c>
      <c r="P211" s="1178"/>
      <c r="Q211" s="234">
        <f>IF(ISNUMBER(O211),1,0)</f>
        <v>0</v>
      </c>
      <c r="R211" s="2566" t="s">
        <v>412</v>
      </c>
    </row>
    <row r="212" spans="1:18" s="234" customFormat="1" ht="15" customHeight="1" x14ac:dyDescent="0.25">
      <c r="A212" s="933"/>
      <c r="B212" s="2544" t="s">
        <v>120</v>
      </c>
      <c r="C212" s="270"/>
      <c r="D212" s="270"/>
      <c r="E212" s="270"/>
      <c r="F212" s="271"/>
      <c r="G212" s="268"/>
      <c r="H212" s="2515"/>
      <c r="I212" s="76"/>
      <c r="J212" s="2534"/>
      <c r="K212" s="268"/>
      <c r="L212" s="62"/>
      <c r="M212" s="62"/>
      <c r="N212" s="62"/>
      <c r="O212" s="144"/>
      <c r="P212" s="1178"/>
      <c r="R212" s="2566" t="s">
        <v>412</v>
      </c>
    </row>
    <row r="213" spans="1:18" s="234" customFormat="1" ht="15" customHeight="1" x14ac:dyDescent="0.25">
      <c r="A213" s="933"/>
      <c r="B213" s="267" t="s">
        <v>514</v>
      </c>
      <c r="C213" s="270"/>
      <c r="D213" s="270"/>
      <c r="E213" s="270"/>
      <c r="F213" s="273"/>
      <c r="G213" s="268"/>
      <c r="H213" s="2515"/>
      <c r="I213" s="76"/>
      <c r="J213" s="2534"/>
      <c r="K213" s="268"/>
      <c r="L213" s="62"/>
      <c r="M213" s="62"/>
      <c r="N213" s="62"/>
      <c r="O213" s="144"/>
      <c r="P213" s="1178"/>
      <c r="R213" s="2566" t="s">
        <v>412</v>
      </c>
    </row>
    <row r="214" spans="1:18" s="234" customFormat="1" ht="30" customHeight="1" x14ac:dyDescent="0.25">
      <c r="A214" s="933"/>
      <c r="B214" s="230" t="s">
        <v>473</v>
      </c>
      <c r="C214" s="270"/>
      <c r="D214" s="270"/>
      <c r="E214" s="270"/>
      <c r="F214" s="271"/>
      <c r="G214" s="268"/>
      <c r="H214" s="2515"/>
      <c r="I214" s="76"/>
      <c r="J214" s="2534"/>
      <c r="K214" s="268"/>
      <c r="L214" s="62"/>
      <c r="M214" s="62"/>
      <c r="N214" s="62"/>
      <c r="O214" s="144"/>
      <c r="P214" s="1178"/>
      <c r="R214" s="2566" t="s">
        <v>412</v>
      </c>
    </row>
    <row r="215" spans="1:18" s="234" customFormat="1" ht="15" customHeight="1" x14ac:dyDescent="0.25">
      <c r="A215" s="2573"/>
      <c r="B215" s="233" t="s">
        <v>361</v>
      </c>
      <c r="C215" s="270"/>
      <c r="D215" s="270"/>
      <c r="E215" s="270"/>
      <c r="F215" s="273"/>
      <c r="G215" s="150"/>
      <c r="H215" s="2515"/>
      <c r="I215" s="76"/>
      <c r="J215" s="2534"/>
      <c r="K215" s="150"/>
      <c r="L215" s="62"/>
      <c r="M215" s="62"/>
      <c r="N215" s="62"/>
      <c r="O215" s="144"/>
      <c r="P215" s="2574"/>
      <c r="R215" s="154" t="s">
        <v>412</v>
      </c>
    </row>
    <row r="216" spans="1:18" s="234" customFormat="1" ht="15" customHeight="1" x14ac:dyDescent="0.25">
      <c r="A216" s="2573"/>
      <c r="B216" s="233" t="s">
        <v>363</v>
      </c>
      <c r="C216" s="270"/>
      <c r="D216" s="270"/>
      <c r="E216" s="270"/>
      <c r="F216" s="273"/>
      <c r="G216" s="150"/>
      <c r="H216" s="2515"/>
      <c r="I216" s="76"/>
      <c r="J216" s="2534"/>
      <c r="K216" s="150"/>
      <c r="L216" s="62"/>
      <c r="M216" s="62"/>
      <c r="N216" s="62"/>
      <c r="O216" s="144"/>
      <c r="P216" s="2574"/>
      <c r="R216" s="154" t="s">
        <v>412</v>
      </c>
    </row>
    <row r="217" spans="1:18" s="234" customFormat="1" ht="15" customHeight="1" x14ac:dyDescent="0.25">
      <c r="A217" s="933"/>
      <c r="B217" s="75" t="str">
        <f>CONCATENATE("Check: Row ", ROW(B213)," ≥ sum of rows ", ROW(B215), " to ", ROW(B216))</f>
        <v>Check: Row 213 ≥ sum of rows 215 to 216</v>
      </c>
      <c r="C217" s="270"/>
      <c r="D217" s="270"/>
      <c r="E217" s="270"/>
      <c r="F217" s="1639" t="str">
        <f>IF(AND(ISNUMBER(F213), ISNUMBER(F215), ISNUMBER(F216)), IF(F213&gt;=SUM(F215:F216), "Pass", "Fail"), "")</f>
        <v/>
      </c>
      <c r="G217" s="268"/>
      <c r="H217" s="2515"/>
      <c r="I217" s="76"/>
      <c r="J217" s="2534"/>
      <c r="K217" s="268"/>
      <c r="L217" s="62"/>
      <c r="M217" s="62"/>
      <c r="N217" s="62"/>
      <c r="O217" s="144"/>
      <c r="P217" s="1178"/>
      <c r="R217" s="2566" t="s">
        <v>412</v>
      </c>
    </row>
    <row r="218" spans="1:18" s="234" customFormat="1" ht="15" customHeight="1" x14ac:dyDescent="0.25">
      <c r="A218" s="933"/>
      <c r="B218" s="231" t="s">
        <v>384</v>
      </c>
      <c r="C218" s="270"/>
      <c r="D218" s="270"/>
      <c r="E218" s="270"/>
      <c r="F218" s="271"/>
      <c r="G218" s="268"/>
      <c r="H218" s="2515"/>
      <c r="I218" s="76"/>
      <c r="J218" s="2534"/>
      <c r="K218" s="268"/>
      <c r="L218" s="62"/>
      <c r="M218" s="62"/>
      <c r="N218" s="62"/>
      <c r="O218" s="144"/>
      <c r="P218" s="1178"/>
      <c r="R218" s="2566" t="s">
        <v>412</v>
      </c>
    </row>
    <row r="219" spans="1:18" s="234" customFormat="1" ht="30" customHeight="1" x14ac:dyDescent="0.25">
      <c r="A219" s="933"/>
      <c r="B219" s="230" t="s">
        <v>474</v>
      </c>
      <c r="C219" s="270"/>
      <c r="D219" s="270"/>
      <c r="E219" s="270"/>
      <c r="F219" s="273"/>
      <c r="G219" s="268"/>
      <c r="H219" s="2515"/>
      <c r="I219" s="76"/>
      <c r="J219" s="2534"/>
      <c r="K219" s="268"/>
      <c r="L219" s="62"/>
      <c r="M219" s="62"/>
      <c r="N219" s="62"/>
      <c r="O219" s="144"/>
      <c r="P219" s="1178"/>
      <c r="R219" s="2566" t="s">
        <v>412</v>
      </c>
    </row>
    <row r="220" spans="1:18" s="234" customFormat="1" ht="15" hidden="1" customHeight="1" x14ac:dyDescent="0.25">
      <c r="A220" s="933"/>
      <c r="B220" s="1654"/>
      <c r="C220" s="270"/>
      <c r="D220" s="270"/>
      <c r="E220" s="270"/>
      <c r="F220" s="270"/>
      <c r="G220" s="268"/>
      <c r="H220" s="2515"/>
      <c r="I220" s="76"/>
      <c r="J220" s="2534"/>
      <c r="K220" s="268"/>
      <c r="L220" s="62"/>
      <c r="M220" s="62"/>
      <c r="N220" s="62"/>
      <c r="O220" s="144"/>
      <c r="P220" s="1178"/>
      <c r="R220" s="2566" t="s">
        <v>412</v>
      </c>
    </row>
    <row r="221" spans="1:18" s="234" customFormat="1" ht="30" customHeight="1" x14ac:dyDescent="0.25">
      <c r="A221" s="933"/>
      <c r="B221" s="233" t="s">
        <v>475</v>
      </c>
      <c r="C221" s="270"/>
      <c r="D221" s="270"/>
      <c r="E221" s="270"/>
      <c r="F221" s="271"/>
      <c r="G221" s="268"/>
      <c r="H221" s="2515"/>
      <c r="I221" s="76"/>
      <c r="J221" s="2534"/>
      <c r="K221" s="268"/>
      <c r="L221" s="62"/>
      <c r="M221" s="62"/>
      <c r="N221" s="62"/>
      <c r="O221" s="144"/>
      <c r="P221" s="1178"/>
      <c r="R221" s="2566" t="s">
        <v>412</v>
      </c>
    </row>
    <row r="222" spans="1:18" s="234" customFormat="1" ht="15" customHeight="1" x14ac:dyDescent="0.25">
      <c r="A222" s="933"/>
      <c r="B222" s="149" t="s">
        <v>361</v>
      </c>
      <c r="C222" s="270"/>
      <c r="D222" s="270"/>
      <c r="E222" s="270"/>
      <c r="F222" s="273"/>
      <c r="G222" s="268"/>
      <c r="H222" s="2515"/>
      <c r="I222" s="76"/>
      <c r="J222" s="2534"/>
      <c r="K222" s="268"/>
      <c r="L222" s="62"/>
      <c r="M222" s="62"/>
      <c r="N222" s="62"/>
      <c r="O222" s="144"/>
      <c r="P222" s="1178"/>
      <c r="R222" s="2566" t="s">
        <v>412</v>
      </c>
    </row>
    <row r="223" spans="1:18" s="234" customFormat="1" ht="15" customHeight="1" x14ac:dyDescent="0.25">
      <c r="A223" s="933"/>
      <c r="B223" s="149" t="s">
        <v>363</v>
      </c>
      <c r="C223" s="270"/>
      <c r="D223" s="270"/>
      <c r="E223" s="270"/>
      <c r="F223" s="273"/>
      <c r="G223" s="268"/>
      <c r="H223" s="2515"/>
      <c r="I223" s="76"/>
      <c r="J223" s="2534"/>
      <c r="K223" s="268"/>
      <c r="L223" s="62"/>
      <c r="M223" s="62"/>
      <c r="N223" s="62"/>
      <c r="O223" s="144"/>
      <c r="P223" s="1178"/>
      <c r="R223" s="2566" t="s">
        <v>412</v>
      </c>
    </row>
    <row r="224" spans="1:18" s="234" customFormat="1" ht="15" customHeight="1" x14ac:dyDescent="0.25">
      <c r="A224" s="933"/>
      <c r="B224" s="284" t="str">
        <f>CONCATENATE("Check: row ", ROW(B219)," ≥ sum of rows ", ROW(B222), " to ", ROW(B223))</f>
        <v>Check: row 219 ≥ sum of rows 222 to 223</v>
      </c>
      <c r="C224" s="270"/>
      <c r="D224" s="270"/>
      <c r="E224" s="270"/>
      <c r="F224" s="1639" t="str">
        <f>IF(AND(ISNUMBER(F219), ISNUMBER(F222), ISNUMBER(F223)), IF(F219&gt;=SUM(F222:F223), "Pass", "Fail"), "")</f>
        <v/>
      </c>
      <c r="G224" s="268"/>
      <c r="H224" s="2515"/>
      <c r="I224" s="76"/>
      <c r="J224" s="2534"/>
      <c r="K224" s="268"/>
      <c r="L224" s="62"/>
      <c r="M224" s="62"/>
      <c r="N224" s="62"/>
      <c r="O224" s="144"/>
      <c r="P224" s="1178"/>
      <c r="R224" s="2566" t="s">
        <v>412</v>
      </c>
    </row>
    <row r="225" spans="1:18" s="234" customFormat="1" ht="15" customHeight="1" x14ac:dyDescent="0.25">
      <c r="A225" s="933"/>
      <c r="B225" s="230" t="s">
        <v>477</v>
      </c>
      <c r="C225" s="270"/>
      <c r="D225" s="270"/>
      <c r="E225" s="270"/>
      <c r="F225" s="273"/>
      <c r="G225" s="268"/>
      <c r="H225" s="2515"/>
      <c r="I225" s="76"/>
      <c r="J225" s="2534"/>
      <c r="K225" s="268"/>
      <c r="L225" s="62"/>
      <c r="M225" s="62"/>
      <c r="N225" s="62"/>
      <c r="O225" s="144"/>
      <c r="P225" s="1178"/>
      <c r="R225" s="2566" t="s">
        <v>412</v>
      </c>
    </row>
    <row r="226" spans="1:18" s="234" customFormat="1" ht="30" customHeight="1" x14ac:dyDescent="0.25">
      <c r="A226" s="933"/>
      <c r="B226" s="233" t="s">
        <v>476</v>
      </c>
      <c r="C226" s="270"/>
      <c r="D226" s="270"/>
      <c r="E226" s="270"/>
      <c r="F226" s="271"/>
      <c r="G226" s="268"/>
      <c r="H226" s="2515"/>
      <c r="I226" s="76"/>
      <c r="J226" s="2534"/>
      <c r="K226" s="268"/>
      <c r="L226" s="62"/>
      <c r="M226" s="62"/>
      <c r="N226" s="62"/>
      <c r="O226" s="144"/>
      <c r="P226" s="1178"/>
      <c r="R226" s="2566" t="s">
        <v>412</v>
      </c>
    </row>
    <row r="227" spans="1:18" s="234" customFormat="1" ht="15" customHeight="1" x14ac:dyDescent="0.25">
      <c r="A227" s="933"/>
      <c r="B227" s="149" t="s">
        <v>361</v>
      </c>
      <c r="C227" s="270"/>
      <c r="D227" s="270"/>
      <c r="E227" s="270"/>
      <c r="F227" s="273"/>
      <c r="G227" s="268"/>
      <c r="H227" s="2515"/>
      <c r="I227" s="76"/>
      <c r="J227" s="2534"/>
      <c r="K227" s="268"/>
      <c r="L227" s="62"/>
      <c r="M227" s="62"/>
      <c r="N227" s="62"/>
      <c r="O227" s="144"/>
      <c r="P227" s="1178"/>
      <c r="R227" s="2566" t="s">
        <v>412</v>
      </c>
    </row>
    <row r="228" spans="1:18" s="234" customFormat="1" ht="15" customHeight="1" x14ac:dyDescent="0.25">
      <c r="A228" s="933"/>
      <c r="B228" s="149" t="s">
        <v>363</v>
      </c>
      <c r="C228" s="270"/>
      <c r="D228" s="270"/>
      <c r="E228" s="270"/>
      <c r="F228" s="273"/>
      <c r="G228" s="268"/>
      <c r="H228" s="2515"/>
      <c r="I228" s="76"/>
      <c r="J228" s="2534"/>
      <c r="K228" s="268"/>
      <c r="L228" s="62"/>
      <c r="M228" s="62"/>
      <c r="N228" s="143"/>
      <c r="O228" s="144"/>
      <c r="P228" s="1178"/>
      <c r="R228" s="2566" t="s">
        <v>412</v>
      </c>
    </row>
    <row r="229" spans="1:18" s="234" customFormat="1" ht="15" customHeight="1" x14ac:dyDescent="0.25">
      <c r="A229" s="933"/>
      <c r="B229" s="284" t="str">
        <f>CONCATENATE("Check: row ", ROW(B225)," ≥ sum of rows ", ROW(B227), " to ", ROW(B228))</f>
        <v>Check: row 225 ≥ sum of rows 227 to 228</v>
      </c>
      <c r="C229" s="270"/>
      <c r="D229" s="270"/>
      <c r="E229" s="270"/>
      <c r="F229" s="1639" t="str">
        <f>IF(AND(ISNUMBER(F225), ISNUMBER(F227), ISNUMBER(F228)), IF(F225&gt;=SUM(F227:F228), "Pass", "Fail"), "")</f>
        <v/>
      </c>
      <c r="G229" s="268"/>
      <c r="H229" s="2515"/>
      <c r="I229" s="76"/>
      <c r="J229" s="2534"/>
      <c r="K229" s="268"/>
      <c r="L229" s="62"/>
      <c r="M229" s="62"/>
      <c r="N229" s="62"/>
      <c r="O229" s="144"/>
      <c r="P229" s="1178"/>
      <c r="R229" s="2566" t="s">
        <v>412</v>
      </c>
    </row>
    <row r="230" spans="1:18" s="234" customFormat="1" ht="30" customHeight="1" x14ac:dyDescent="0.25">
      <c r="A230" s="933"/>
      <c r="B230" s="231" t="s">
        <v>380</v>
      </c>
      <c r="C230" s="272" t="s">
        <v>407</v>
      </c>
      <c r="D230" s="270"/>
      <c r="E230" s="270"/>
      <c r="F230" s="125" t="str">
        <f>IF(AND(ISNUMBER(F213),ISNUMBER(F219)),F213-F219,"")</f>
        <v/>
      </c>
      <c r="G230" s="268"/>
      <c r="H230" s="2515"/>
      <c r="I230" s="76"/>
      <c r="J230" s="2533">
        <v>1</v>
      </c>
      <c r="K230" s="268"/>
      <c r="L230" s="62"/>
      <c r="M230" s="144"/>
      <c r="N230" s="37" t="str">
        <f>IF(AND(ISNUMBER(F230),ISNUMBER(F59),ISNUMBER(J230)),MAX((F230-F59),0)*J230,"")</f>
        <v/>
      </c>
      <c r="O230" s="12" t="str">
        <f t="shared" ref="O230" si="66">IF(ISNUMBER(N230),N230,"")</f>
        <v/>
      </c>
      <c r="P230" s="1178"/>
      <c r="Q230" s="234">
        <f>IF(ISNUMBER(O230),1,0)</f>
        <v>0</v>
      </c>
      <c r="R230" s="2566" t="s">
        <v>412</v>
      </c>
    </row>
    <row r="231" spans="1:18" s="234" customFormat="1" ht="15" customHeight="1" x14ac:dyDescent="0.25">
      <c r="A231" s="933"/>
      <c r="B231" s="231" t="s">
        <v>385</v>
      </c>
      <c r="C231" s="272" t="s">
        <v>494</v>
      </c>
      <c r="D231" s="270"/>
      <c r="E231" s="270"/>
      <c r="F231" s="125" t="str">
        <f>IF(ISNUMBER(F49), F49, "")</f>
        <v/>
      </c>
      <c r="G231" s="268"/>
      <c r="H231" s="2515"/>
      <c r="I231" s="76"/>
      <c r="J231" s="2533">
        <f>IF(ISNUMBER(Parameters!H20), Parameters!H20, "")</f>
        <v>0.2</v>
      </c>
      <c r="K231" s="268"/>
      <c r="L231" s="62"/>
      <c r="M231" s="144"/>
      <c r="N231" s="37" t="str">
        <f>IF(AND(ISNUMBER(F231),ISNUMBER(J231)),F231*J231,"")</f>
        <v/>
      </c>
      <c r="O231" s="12" t="str">
        <f>IF(ISNUMBER(N231),N231,"")</f>
        <v/>
      </c>
      <c r="P231" s="1178"/>
      <c r="Q231" s="234">
        <f>IF(ISNUMBER(O231),1,0)</f>
        <v>0</v>
      </c>
      <c r="R231" s="2575" t="s">
        <v>495</v>
      </c>
    </row>
    <row r="232" spans="1:18" s="234" customFormat="1" ht="15" customHeight="1" x14ac:dyDescent="0.25">
      <c r="A232" s="933"/>
      <c r="B232" s="267" t="s">
        <v>496</v>
      </c>
      <c r="C232" s="270"/>
      <c r="D232" s="270"/>
      <c r="E232" s="270"/>
      <c r="F232" s="273"/>
      <c r="G232" s="268"/>
      <c r="H232" s="2515"/>
      <c r="I232" s="76"/>
      <c r="J232" s="2534"/>
      <c r="K232" s="268"/>
      <c r="L232" s="62"/>
      <c r="M232" s="62"/>
      <c r="N232" s="66"/>
      <c r="O232" s="144"/>
      <c r="P232" s="1178"/>
      <c r="R232" s="2566" t="s">
        <v>412</v>
      </c>
    </row>
    <row r="233" spans="1:18" s="234" customFormat="1" ht="15" customHeight="1" x14ac:dyDescent="0.25">
      <c r="A233" s="933"/>
      <c r="B233" s="230" t="s">
        <v>386</v>
      </c>
      <c r="C233" s="272" t="s">
        <v>408</v>
      </c>
      <c r="D233" s="270"/>
      <c r="E233" s="270"/>
      <c r="F233" s="271"/>
      <c r="G233" s="268"/>
      <c r="H233" s="2515"/>
      <c r="I233" s="76"/>
      <c r="J233" s="2534"/>
      <c r="K233" s="268"/>
      <c r="L233" s="62"/>
      <c r="M233" s="62"/>
      <c r="N233" s="62"/>
      <c r="O233" s="144"/>
      <c r="P233" s="1178"/>
      <c r="R233" s="2566" t="s">
        <v>412</v>
      </c>
    </row>
    <row r="234" spans="1:18" s="234" customFormat="1" ht="15" customHeight="1" x14ac:dyDescent="0.25">
      <c r="A234" s="933"/>
      <c r="B234" s="233" t="s">
        <v>387</v>
      </c>
      <c r="C234" s="270"/>
      <c r="D234" s="270"/>
      <c r="E234" s="270"/>
      <c r="F234" s="273"/>
      <c r="G234" s="268"/>
      <c r="H234" s="2515"/>
      <c r="I234" s="76"/>
      <c r="J234" s="2534"/>
      <c r="K234" s="268"/>
      <c r="L234" s="62"/>
      <c r="M234" s="62"/>
      <c r="N234" s="62"/>
      <c r="O234" s="144"/>
      <c r="P234" s="1178"/>
      <c r="R234" s="2566" t="s">
        <v>412</v>
      </c>
    </row>
    <row r="235" spans="1:18" s="234" customFormat="1" ht="15" customHeight="1" x14ac:dyDescent="0.25">
      <c r="A235" s="933"/>
      <c r="B235" s="233" t="s">
        <v>388</v>
      </c>
      <c r="C235" s="270"/>
      <c r="D235" s="270"/>
      <c r="E235" s="270"/>
      <c r="F235" s="273"/>
      <c r="G235" s="268"/>
      <c r="H235" s="2515"/>
      <c r="I235" s="76"/>
      <c r="J235" s="2534"/>
      <c r="K235" s="268"/>
      <c r="L235" s="62"/>
      <c r="M235" s="62"/>
      <c r="N235" s="62"/>
      <c r="O235" s="144"/>
      <c r="P235" s="1178"/>
      <c r="R235" s="2566" t="s">
        <v>412</v>
      </c>
    </row>
    <row r="236" spans="1:18" s="234" customFormat="1" ht="15" customHeight="1" x14ac:dyDescent="0.25">
      <c r="A236" s="933"/>
      <c r="B236" s="283" t="s">
        <v>515</v>
      </c>
      <c r="C236" s="270"/>
      <c r="D236" s="270"/>
      <c r="E236" s="270"/>
      <c r="F236" s="273"/>
      <c r="G236" s="268"/>
      <c r="H236" s="2515"/>
      <c r="I236" s="76"/>
      <c r="J236" s="2534"/>
      <c r="K236" s="268"/>
      <c r="L236" s="62"/>
      <c r="M236" s="62"/>
      <c r="N236" s="62"/>
      <c r="O236" s="144"/>
      <c r="P236" s="1178"/>
      <c r="R236" s="2566" t="s">
        <v>412</v>
      </c>
    </row>
    <row r="237" spans="1:18" s="234" customFormat="1" ht="15" customHeight="1" x14ac:dyDescent="0.25">
      <c r="A237" s="933"/>
      <c r="B237" s="230" t="s">
        <v>503</v>
      </c>
      <c r="C237" s="272" t="s">
        <v>409</v>
      </c>
      <c r="D237" s="270"/>
      <c r="E237" s="270"/>
      <c r="F237" s="273"/>
      <c r="G237" s="268"/>
      <c r="H237" s="2515"/>
      <c r="I237" s="76"/>
      <c r="J237" s="2534"/>
      <c r="K237" s="268"/>
      <c r="L237" s="62"/>
      <c r="M237" s="62"/>
      <c r="N237" s="62"/>
      <c r="O237" s="144"/>
      <c r="P237" s="1178"/>
      <c r="R237" s="2566" t="s">
        <v>412</v>
      </c>
    </row>
    <row r="238" spans="1:18" s="234" customFormat="1" ht="15" customHeight="1" x14ac:dyDescent="0.25">
      <c r="A238" s="933"/>
      <c r="B238" s="284" t="str">
        <f>CONCATENATE("Check: sum of row ", ROW(F234), " to row ", ROW(F237), " = row ", ROW(F232))</f>
        <v>Check: sum of row 234 to row 237 = row 232</v>
      </c>
      <c r="C238" s="270"/>
      <c r="D238" s="270"/>
      <c r="E238" s="270"/>
      <c r="F238" s="1639" t="str">
        <f>IF(AND(ISNUMBER(F232), ISNUMBER(F234), ISNUMBER(F235), ISNUMBER(F236), ISNUMBER(F237)), IF(SUM(F234:F237)=F232, "Pass", "Fail"), "")</f>
        <v/>
      </c>
      <c r="G238" s="268"/>
      <c r="H238" s="2515"/>
      <c r="I238" s="76"/>
      <c r="J238" s="2534"/>
      <c r="K238" s="268"/>
      <c r="L238" s="62"/>
      <c r="M238" s="62"/>
      <c r="N238" s="62"/>
      <c r="O238" s="144"/>
      <c r="P238" s="1178"/>
      <c r="R238" s="2566" t="s">
        <v>412</v>
      </c>
    </row>
    <row r="239" spans="1:18" s="234" customFormat="1" ht="30" customHeight="1" x14ac:dyDescent="0.25">
      <c r="A239" s="933"/>
      <c r="B239" s="230" t="s">
        <v>478</v>
      </c>
      <c r="C239" s="270"/>
      <c r="D239" s="74"/>
      <c r="E239" s="273"/>
      <c r="F239" s="273"/>
      <c r="G239" s="268"/>
      <c r="H239" s="2515"/>
      <c r="I239" s="76"/>
      <c r="J239" s="2534"/>
      <c r="K239" s="268"/>
      <c r="L239" s="62"/>
      <c r="M239" s="62"/>
      <c r="N239" s="62"/>
      <c r="O239" s="144"/>
      <c r="P239" s="1178"/>
      <c r="R239" s="2566" t="s">
        <v>412</v>
      </c>
    </row>
    <row r="240" spans="1:18" s="234" customFormat="1" ht="15" customHeight="1" x14ac:dyDescent="0.25">
      <c r="A240" s="933"/>
      <c r="B240" s="284" t="str">
        <f>CONCATENATE("Check: sum of row ", ROW(B239), " = sum of rows ", ROW(B234), " to ", ROW(B236))</f>
        <v>Check: sum of row 239 = sum of rows 234 to 236</v>
      </c>
      <c r="C240" s="270"/>
      <c r="D240" s="270"/>
      <c r="E240" s="270"/>
      <c r="F240" s="1639" t="str">
        <f>IF(AND(ISNUMBER(D239), ISNUMBER(E239), ISNUMBER(F239), ISNUMBER(F234), ISNUMBER(F235), ISNUMBER(F236)), IF(SUM(D239:F239)=SUM(F234:F236), "Pass", "Fail"), "")</f>
        <v/>
      </c>
      <c r="G240" s="268"/>
      <c r="H240" s="2515"/>
      <c r="I240" s="76"/>
      <c r="J240" s="2534"/>
      <c r="K240" s="268"/>
      <c r="L240" s="62"/>
      <c r="M240" s="62"/>
      <c r="N240" s="62"/>
      <c r="O240" s="144"/>
      <c r="P240" s="1178"/>
      <c r="R240" s="2566" t="s">
        <v>412</v>
      </c>
    </row>
    <row r="241" spans="1:18" s="234" customFormat="1" ht="30" customHeight="1" x14ac:dyDescent="0.25">
      <c r="A241" s="933"/>
      <c r="B241" s="230" t="s">
        <v>479</v>
      </c>
      <c r="C241" s="270"/>
      <c r="D241" s="270"/>
      <c r="E241" s="270"/>
      <c r="F241" s="271"/>
      <c r="G241" s="268"/>
      <c r="H241" s="2515"/>
      <c r="I241" s="76"/>
      <c r="J241" s="2534"/>
      <c r="K241" s="268"/>
      <c r="L241" s="62"/>
      <c r="M241" s="62"/>
      <c r="N241" s="62"/>
      <c r="O241" s="144"/>
      <c r="P241" s="1178"/>
      <c r="R241" s="2566" t="s">
        <v>412</v>
      </c>
    </row>
    <row r="242" spans="1:18" s="234" customFormat="1" ht="15" customHeight="1" x14ac:dyDescent="0.25">
      <c r="A242" s="933"/>
      <c r="B242" s="233" t="s">
        <v>361</v>
      </c>
      <c r="C242" s="270"/>
      <c r="D242" s="270"/>
      <c r="E242" s="270"/>
      <c r="F242" s="273"/>
      <c r="G242" s="268"/>
      <c r="H242" s="2515"/>
      <c r="I242" s="76"/>
      <c r="J242" s="2534"/>
      <c r="K242" s="268"/>
      <c r="L242" s="62"/>
      <c r="M242" s="62"/>
      <c r="N242" s="62"/>
      <c r="O242" s="144"/>
      <c r="P242" s="1178"/>
      <c r="R242" s="2566" t="s">
        <v>412</v>
      </c>
    </row>
    <row r="243" spans="1:18" s="234" customFormat="1" ht="15" customHeight="1" x14ac:dyDescent="0.25">
      <c r="A243" s="933"/>
      <c r="B243" s="233" t="s">
        <v>363</v>
      </c>
      <c r="C243" s="270"/>
      <c r="D243" s="270"/>
      <c r="E243" s="270"/>
      <c r="F243" s="273"/>
      <c r="G243" s="268"/>
      <c r="H243" s="2515"/>
      <c r="I243" s="76"/>
      <c r="J243" s="2534"/>
      <c r="K243" s="268"/>
      <c r="L243" s="62"/>
      <c r="M243" s="62"/>
      <c r="N243" s="62"/>
      <c r="O243" s="144"/>
      <c r="P243" s="1178"/>
      <c r="R243" s="2566" t="s">
        <v>412</v>
      </c>
    </row>
    <row r="244" spans="1:18" s="234" customFormat="1" ht="15" customHeight="1" x14ac:dyDescent="0.25">
      <c r="A244" s="933"/>
      <c r="B244" s="284" t="str">
        <f>CONCATENATE("Check: Sum of rows ", ROW(B234)," to ",ROW(B236)," ≥ sum of rows ", ROW(B242), " to ", ROW(B243))</f>
        <v>Check: Sum of rows 234 to 236 ≥ sum of rows 242 to 243</v>
      </c>
      <c r="C244" s="270"/>
      <c r="D244" s="270"/>
      <c r="E244" s="270"/>
      <c r="F244" s="1639" t="str">
        <f>IF(AND(ISNUMBER(F234), ISNUMBER(F235), ISNUMBER(F236), ISNUMBER(F242), ISNUMBER(F243)), IF(SUM(F234:F236)&gt;=SUM(F242:F243), "Pass", "Fail"), "")</f>
        <v/>
      </c>
      <c r="G244" s="268"/>
      <c r="H244" s="2515"/>
      <c r="I244" s="76"/>
      <c r="J244" s="2534"/>
      <c r="K244" s="268"/>
      <c r="L244" s="62"/>
      <c r="M244" s="62"/>
      <c r="N244" s="62"/>
      <c r="O244" s="144"/>
      <c r="P244" s="1178"/>
      <c r="R244" s="2566" t="s">
        <v>412</v>
      </c>
    </row>
    <row r="245" spans="1:18" s="234" customFormat="1" ht="15" customHeight="1" x14ac:dyDescent="0.25">
      <c r="A245" s="933"/>
      <c r="B245" s="231" t="s">
        <v>389</v>
      </c>
      <c r="C245" s="272" t="s">
        <v>408</v>
      </c>
      <c r="D245" s="270"/>
      <c r="E245" s="270"/>
      <c r="F245" s="273"/>
      <c r="G245" s="268"/>
      <c r="H245" s="2515"/>
      <c r="I245" s="76"/>
      <c r="J245" s="2534"/>
      <c r="K245" s="268"/>
      <c r="L245" s="62"/>
      <c r="M245" s="62"/>
      <c r="N245" s="62"/>
      <c r="O245" s="144"/>
      <c r="P245" s="1178"/>
      <c r="R245" s="2566" t="s">
        <v>412</v>
      </c>
    </row>
    <row r="246" spans="1:18" s="234" customFormat="1" ht="30" customHeight="1" x14ac:dyDescent="0.25">
      <c r="A246" s="933"/>
      <c r="B246" s="231" t="s">
        <v>381</v>
      </c>
      <c r="C246" s="272" t="s">
        <v>408</v>
      </c>
      <c r="D246" s="270"/>
      <c r="E246" s="270"/>
      <c r="F246" s="125" t="str">
        <f>IF(AND(ISNUMBER(F232),ISNUMBER(F245),ISNUMBER(F237)),F232-F237+F245,"")</f>
        <v/>
      </c>
      <c r="G246" s="268"/>
      <c r="H246" s="2515"/>
      <c r="I246" s="76"/>
      <c r="J246" s="2533">
        <v>0.85</v>
      </c>
      <c r="K246" s="268"/>
      <c r="L246" s="62"/>
      <c r="M246" s="62"/>
      <c r="N246" s="269" t="str">
        <f>IF(AND(ISNUMBER(F246),ISNUMBER(J246)),F246*J246,"")</f>
        <v/>
      </c>
      <c r="O246" s="12" t="str">
        <f t="shared" ref="O246" si="67">IF(ISNUMBER(N246),N246,"")</f>
        <v/>
      </c>
      <c r="P246" s="1178"/>
      <c r="Q246" s="234">
        <f t="shared" ref="Q246:Q251" si="68">IF(ISNUMBER(O246),1,0)</f>
        <v>0</v>
      </c>
      <c r="R246" s="2566" t="s">
        <v>412</v>
      </c>
    </row>
    <row r="247" spans="1:18" s="234" customFormat="1" ht="15" customHeight="1" x14ac:dyDescent="0.25">
      <c r="A247" s="933"/>
      <c r="B247" s="2544" t="s">
        <v>382</v>
      </c>
      <c r="C247" s="272" t="s">
        <v>410</v>
      </c>
      <c r="D247" s="74"/>
      <c r="E247" s="273"/>
      <c r="F247" s="273"/>
      <c r="G247" s="268"/>
      <c r="H247" s="2532">
        <v>1</v>
      </c>
      <c r="I247" s="77">
        <v>1</v>
      </c>
      <c r="J247" s="2533">
        <v>1</v>
      </c>
      <c r="K247" s="268"/>
      <c r="L247" s="269" t="str">
        <f>IF(AND(ISNUMBER(D247),ISNUMBER(H247)), D247*H247, "")</f>
        <v/>
      </c>
      <c r="M247" s="37" t="str">
        <f>IF(AND(ISNUMBER(E247),ISNUMBER(I247)), E247*I247, "")</f>
        <v/>
      </c>
      <c r="N247" s="269" t="str">
        <f>IF(AND(ISNUMBER(F247),ISNUMBER(J247)),F247*J247,"")</f>
        <v/>
      </c>
      <c r="O247" s="12" t="str">
        <f>IF(AND(ISNUMBER(L247),ISNUMBER(M247),ISNUMBER(N247)),SUM(L247:N247),"")</f>
        <v/>
      </c>
      <c r="P247" s="1178"/>
      <c r="Q247" s="234">
        <f t="shared" si="68"/>
        <v>0</v>
      </c>
      <c r="R247" s="2566" t="s">
        <v>412</v>
      </c>
    </row>
    <row r="248" spans="1:18" s="234" customFormat="1" ht="15" customHeight="1" x14ac:dyDescent="0.25">
      <c r="A248" s="933"/>
      <c r="B248" s="2544" t="s">
        <v>442</v>
      </c>
      <c r="C248" s="272" t="s">
        <v>411</v>
      </c>
      <c r="D248" s="273"/>
      <c r="E248" s="270"/>
      <c r="F248" s="271"/>
      <c r="G248" s="268"/>
      <c r="H248" s="2518">
        <v>0</v>
      </c>
      <c r="I248" s="270"/>
      <c r="J248" s="2516"/>
      <c r="K248" s="268"/>
      <c r="L248" s="269" t="str">
        <f t="shared" ref="L248" si="69">IF(AND(ISNUMBER(D248),ISNUMBER(H248)), D248*H248, "")</f>
        <v/>
      </c>
      <c r="M248" s="270"/>
      <c r="N248" s="270"/>
      <c r="O248" s="12" t="str">
        <f>IF(ISNUMBER(L248), L248,"")</f>
        <v/>
      </c>
      <c r="P248" s="1178"/>
      <c r="Q248" s="234">
        <f t="shared" si="68"/>
        <v>0</v>
      </c>
      <c r="R248" s="2575" t="s">
        <v>504</v>
      </c>
    </row>
    <row r="249" spans="1:18" s="234" customFormat="1" ht="15" customHeight="1" x14ac:dyDescent="0.25">
      <c r="A249" s="933"/>
      <c r="B249" s="2544" t="s">
        <v>383</v>
      </c>
      <c r="C249" s="272">
        <v>45</v>
      </c>
      <c r="D249" s="74"/>
      <c r="E249" s="273"/>
      <c r="F249" s="273"/>
      <c r="G249" s="268"/>
      <c r="H249" s="2532">
        <v>0</v>
      </c>
      <c r="I249" s="77">
        <v>0</v>
      </c>
      <c r="J249" s="2533">
        <v>0</v>
      </c>
      <c r="K249" s="268"/>
      <c r="L249" s="269" t="str">
        <f>IF(AND(ISNUMBER(D249),ISNUMBER(H249)), D249*H249, "")</f>
        <v/>
      </c>
      <c r="M249" s="37" t="str">
        <f>IF(AND(ISNUMBER(E249),ISNUMBER(I249)), E249*I249, "")</f>
        <v/>
      </c>
      <c r="N249" s="269" t="str">
        <f t="shared" si="65"/>
        <v/>
      </c>
      <c r="O249" s="12" t="str">
        <f>IF(AND(ISNUMBER(L249),ISNUMBER(M249),ISNUMBER(N249)),SUM(L249:N249),"")</f>
        <v/>
      </c>
      <c r="P249" s="1178"/>
      <c r="Q249" s="234">
        <f t="shared" si="68"/>
        <v>0</v>
      </c>
      <c r="R249" s="2566" t="s">
        <v>412</v>
      </c>
    </row>
    <row r="250" spans="1:18" s="234" customFormat="1" ht="15" customHeight="1" x14ac:dyDescent="0.25">
      <c r="A250" s="933"/>
      <c r="B250" s="142" t="str">
        <f>CONCATENATE("Check: interdependent assets in row ", ROW(B249), " = interdependent liabilities above in row ", ROW(B75))</f>
        <v>Check: interdependent assets in row 249 = interdependent liabilities above in row 75</v>
      </c>
      <c r="C250" s="270"/>
      <c r="D250" s="1639" t="str">
        <f>IF(AND(ISNUMBER(D75), ISNUMBER(D249)), IF(D249=D75, "Pass", "Fail"), "")</f>
        <v/>
      </c>
      <c r="E250" s="1639" t="str">
        <f>IF(AND(ISNUMBER(E75), ISNUMBER(E249)), IF(E249=E75, "Pass", "Fail"), "")</f>
        <v/>
      </c>
      <c r="F250" s="1639" t="str">
        <f>IF(AND(ISNUMBER(F75), ISNUMBER(F249)), IF(F249=F75, "Pass", "Fail"), "")</f>
        <v/>
      </c>
      <c r="G250" s="268"/>
      <c r="H250" s="2515"/>
      <c r="I250" s="76"/>
      <c r="J250" s="2534"/>
      <c r="K250" s="268"/>
      <c r="L250" s="76"/>
      <c r="M250" s="76"/>
      <c r="N250" s="76"/>
      <c r="O250" s="153"/>
      <c r="P250" s="1178"/>
      <c r="R250" s="2566" t="s">
        <v>412</v>
      </c>
    </row>
    <row r="251" spans="1:18" s="234" customFormat="1" ht="15" customHeight="1" x14ac:dyDescent="0.25">
      <c r="A251" s="933"/>
      <c r="B251" s="141" t="s">
        <v>271</v>
      </c>
      <c r="C251" s="54" t="s">
        <v>410</v>
      </c>
      <c r="D251" s="152"/>
      <c r="E251" s="83"/>
      <c r="F251" s="83"/>
      <c r="G251" s="268"/>
      <c r="H251" s="2535">
        <v>1</v>
      </c>
      <c r="I251" s="151">
        <v>1</v>
      </c>
      <c r="J251" s="2536">
        <v>1</v>
      </c>
      <c r="K251" s="268"/>
      <c r="L251" s="232" t="str">
        <f>IF(AND(ISNUMBER(D251),ISNUMBER(H251)), D251*H251, "")</f>
        <v/>
      </c>
      <c r="M251" s="228" t="str">
        <f>IF(AND(ISNUMBER(E251),ISNUMBER(I251)), E251*I251, "")</f>
        <v/>
      </c>
      <c r="N251" s="232" t="str">
        <f t="shared" si="65"/>
        <v/>
      </c>
      <c r="O251" s="45" t="str">
        <f>IF(AND(ISNUMBER(L251),ISNUMBER(M251),ISNUMBER(N251)),SUM(L251:N251),"")</f>
        <v/>
      </c>
      <c r="P251" s="1178"/>
      <c r="Q251" s="234">
        <f t="shared" si="68"/>
        <v>0</v>
      </c>
      <c r="R251" s="268"/>
    </row>
    <row r="252" spans="1:18" s="234" customFormat="1" ht="45" customHeight="1" x14ac:dyDescent="0.35">
      <c r="A252" s="2571" t="s">
        <v>242</v>
      </c>
      <c r="B252" s="48"/>
      <c r="C252" s="48"/>
      <c r="D252" s="49"/>
      <c r="E252" s="50"/>
      <c r="F252" s="268"/>
      <c r="G252" s="268"/>
      <c r="H252" s="268"/>
      <c r="I252" s="268"/>
      <c r="J252" s="268"/>
      <c r="K252" s="268"/>
      <c r="L252" s="268"/>
      <c r="M252" s="268"/>
      <c r="N252" s="268"/>
      <c r="O252" s="268"/>
      <c r="P252" s="1178"/>
      <c r="R252" s="268"/>
    </row>
    <row r="253" spans="1:18" s="234" customFormat="1" ht="15" customHeight="1" x14ac:dyDescent="0.25">
      <c r="A253" s="933"/>
      <c r="B253" s="268"/>
      <c r="C253" s="268"/>
      <c r="D253" s="268"/>
      <c r="E253" s="268"/>
      <c r="F253" s="268"/>
      <c r="G253" s="268"/>
      <c r="H253" s="268"/>
      <c r="I253" s="268"/>
      <c r="J253" s="268"/>
      <c r="K253" s="268"/>
      <c r="L253" s="268"/>
      <c r="M253" s="268"/>
      <c r="N253" s="268"/>
      <c r="O253" s="268"/>
      <c r="P253" s="1178"/>
      <c r="R253" s="268"/>
    </row>
    <row r="254" spans="1:18" s="234" customFormat="1" ht="45" customHeight="1" x14ac:dyDescent="0.25">
      <c r="A254" s="933"/>
      <c r="B254" s="2555"/>
      <c r="C254" s="1772" t="s">
        <v>209</v>
      </c>
      <c r="D254" s="1772" t="s">
        <v>184</v>
      </c>
      <c r="E254" s="268"/>
      <c r="F254" s="268"/>
      <c r="G254" s="268"/>
      <c r="H254" s="2498" t="s">
        <v>257</v>
      </c>
      <c r="I254" s="268"/>
      <c r="J254" s="268"/>
      <c r="K254" s="268"/>
      <c r="L254" s="3183"/>
      <c r="M254" s="3183"/>
      <c r="N254" s="3183"/>
      <c r="O254" s="2498" t="s">
        <v>258</v>
      </c>
      <c r="P254" s="1178"/>
      <c r="R254" s="268"/>
    </row>
    <row r="255" spans="1:18" s="234" customFormat="1" ht="15" customHeight="1" x14ac:dyDescent="0.25">
      <c r="A255" s="933"/>
      <c r="B255" s="268" t="s">
        <v>243</v>
      </c>
      <c r="C255" s="272">
        <v>47</v>
      </c>
      <c r="D255" s="79"/>
      <c r="E255" s="268"/>
      <c r="F255" s="268"/>
      <c r="G255" s="268"/>
      <c r="H255" s="80">
        <v>0.05</v>
      </c>
      <c r="I255" s="268"/>
      <c r="J255" s="268"/>
      <c r="K255" s="268"/>
      <c r="L255" s="66"/>
      <c r="M255" s="67"/>
      <c r="N255" s="67"/>
      <c r="O255" s="39" t="str">
        <f t="shared" ref="O255:O260" si="70">IF(AND(ISNUMBER(D255),ISNUMBER(H255)),SUM(D255)*H255,"")</f>
        <v/>
      </c>
      <c r="P255" s="1178"/>
      <c r="Q255" s="234">
        <f t="shared" ref="Q255:Q260" si="71">IF(ISNUMBER(O255),1,0)</f>
        <v>0</v>
      </c>
      <c r="R255" s="268"/>
    </row>
    <row r="256" spans="1:18" s="234" customFormat="1" ht="15" customHeight="1" x14ac:dyDescent="0.25">
      <c r="A256" s="933"/>
      <c r="B256" s="268" t="s">
        <v>244</v>
      </c>
      <c r="C256" s="272">
        <v>47</v>
      </c>
      <c r="D256" s="273"/>
      <c r="E256" s="268"/>
      <c r="F256" s="268"/>
      <c r="G256" s="268"/>
      <c r="H256" s="81">
        <v>0.05</v>
      </c>
      <c r="I256" s="268"/>
      <c r="J256" s="268"/>
      <c r="K256" s="268"/>
      <c r="L256" s="62"/>
      <c r="M256" s="270"/>
      <c r="N256" s="270"/>
      <c r="O256" s="12" t="str">
        <f t="shared" si="70"/>
        <v/>
      </c>
      <c r="P256" s="1178"/>
      <c r="Q256" s="234">
        <f t="shared" si="71"/>
        <v>0</v>
      </c>
      <c r="R256" s="268"/>
    </row>
    <row r="257" spans="1:18" s="234" customFormat="1" ht="15" customHeight="1" x14ac:dyDescent="0.25">
      <c r="A257" s="933"/>
      <c r="B257" s="268" t="s">
        <v>274</v>
      </c>
      <c r="C257" s="272">
        <v>47</v>
      </c>
      <c r="D257" s="273"/>
      <c r="E257" s="268"/>
      <c r="F257" s="268"/>
      <c r="G257" s="268"/>
      <c r="H257" s="81">
        <f>Parameters!F23</f>
        <v>0</v>
      </c>
      <c r="I257" s="268"/>
      <c r="J257" s="268"/>
      <c r="K257" s="268"/>
      <c r="L257" s="62"/>
      <c r="M257" s="270"/>
      <c r="N257" s="270"/>
      <c r="O257" s="12" t="str">
        <f t="shared" si="70"/>
        <v/>
      </c>
      <c r="P257" s="1178"/>
      <c r="Q257" s="234">
        <f t="shared" si="71"/>
        <v>0</v>
      </c>
      <c r="R257" s="268"/>
    </row>
    <row r="258" spans="1:18" s="234" customFormat="1" ht="15" customHeight="1" x14ac:dyDescent="0.25">
      <c r="A258" s="933"/>
      <c r="B258" s="268" t="s">
        <v>275</v>
      </c>
      <c r="C258" s="272">
        <v>47</v>
      </c>
      <c r="D258" s="273"/>
      <c r="E258" s="268"/>
      <c r="F258" s="268"/>
      <c r="G258" s="268"/>
      <c r="H258" s="81">
        <f>Parameters!F24</f>
        <v>0</v>
      </c>
      <c r="I258" s="268"/>
      <c r="J258" s="268"/>
      <c r="K258" s="268"/>
      <c r="L258" s="62"/>
      <c r="M258" s="270"/>
      <c r="N258" s="270"/>
      <c r="O258" s="12" t="str">
        <f t="shared" si="70"/>
        <v/>
      </c>
      <c r="P258" s="1178"/>
      <c r="Q258" s="234">
        <f t="shared" si="71"/>
        <v>0</v>
      </c>
      <c r="R258" s="268"/>
    </row>
    <row r="259" spans="1:18" s="234" customFormat="1" ht="15" customHeight="1" x14ac:dyDescent="0.25">
      <c r="A259" s="933"/>
      <c r="B259" s="268" t="s">
        <v>207</v>
      </c>
      <c r="C259" s="272">
        <v>47</v>
      </c>
      <c r="D259" s="273"/>
      <c r="E259" s="268"/>
      <c r="F259" s="268"/>
      <c r="G259" s="268"/>
      <c r="H259" s="81">
        <f>Parameters!F25</f>
        <v>0</v>
      </c>
      <c r="I259" s="268"/>
      <c r="J259" s="268"/>
      <c r="K259" s="268"/>
      <c r="L259" s="62"/>
      <c r="M259" s="270"/>
      <c r="N259" s="270"/>
      <c r="O259" s="12" t="str">
        <f t="shared" si="70"/>
        <v/>
      </c>
      <c r="P259" s="1178"/>
      <c r="Q259" s="234">
        <f t="shared" si="71"/>
        <v>0</v>
      </c>
      <c r="R259" s="268"/>
    </row>
    <row r="260" spans="1:18" s="234" customFormat="1" ht="15" customHeight="1" x14ac:dyDescent="0.25">
      <c r="A260" s="933"/>
      <c r="B260" s="268" t="s">
        <v>208</v>
      </c>
      <c r="C260" s="272">
        <v>47</v>
      </c>
      <c r="D260" s="273"/>
      <c r="E260" s="268"/>
      <c r="F260" s="268"/>
      <c r="G260" s="268"/>
      <c r="H260" s="81">
        <f>Parameters!F26</f>
        <v>0</v>
      </c>
      <c r="I260" s="268"/>
      <c r="J260" s="268"/>
      <c r="K260" s="268"/>
      <c r="L260" s="62"/>
      <c r="M260" s="270"/>
      <c r="N260" s="270"/>
      <c r="O260" s="12" t="str">
        <f t="shared" si="70"/>
        <v/>
      </c>
      <c r="P260" s="1178"/>
      <c r="Q260" s="234">
        <f t="shared" si="71"/>
        <v>0</v>
      </c>
      <c r="R260" s="268"/>
    </row>
    <row r="261" spans="1:18" s="234" customFormat="1" ht="15" customHeight="1" x14ac:dyDescent="0.25">
      <c r="A261" s="933"/>
      <c r="B261" s="268" t="s">
        <v>203</v>
      </c>
      <c r="C261" s="272">
        <v>47</v>
      </c>
      <c r="D261" s="271"/>
      <c r="E261" s="268"/>
      <c r="F261" s="268"/>
      <c r="G261" s="268"/>
      <c r="H261" s="62"/>
      <c r="I261" s="268"/>
      <c r="J261" s="268"/>
      <c r="K261" s="268"/>
      <c r="L261" s="62"/>
      <c r="M261" s="270"/>
      <c r="N261" s="270"/>
      <c r="O261" s="271"/>
      <c r="P261" s="1178"/>
      <c r="R261" s="268"/>
    </row>
    <row r="262" spans="1:18" s="234" customFormat="1" ht="15" customHeight="1" x14ac:dyDescent="0.25">
      <c r="A262" s="933"/>
      <c r="B262" s="82" t="s">
        <v>144</v>
      </c>
      <c r="C262" s="272">
        <v>47</v>
      </c>
      <c r="D262" s="273"/>
      <c r="E262" s="268"/>
      <c r="F262" s="268"/>
      <c r="G262" s="268"/>
      <c r="H262" s="81">
        <f>Parameters!F28</f>
        <v>0</v>
      </c>
      <c r="I262" s="268"/>
      <c r="J262" s="268"/>
      <c r="K262" s="268"/>
      <c r="L262" s="62"/>
      <c r="M262" s="270"/>
      <c r="N262" s="270"/>
      <c r="O262" s="12" t="str">
        <f>IF(AND(ISNUMBER(D262),ISNUMBER(H262)),SUM(D262)*H262,"")</f>
        <v/>
      </c>
      <c r="P262" s="1178"/>
      <c r="Q262" s="234">
        <f t="shared" ref="Q262:Q266" si="72">IF(ISNUMBER(O262),1,0)</f>
        <v>0</v>
      </c>
      <c r="R262" s="268"/>
    </row>
    <row r="263" spans="1:18" s="234" customFormat="1" ht="15" customHeight="1" x14ac:dyDescent="0.25">
      <c r="A263" s="933"/>
      <c r="B263" s="82" t="s">
        <v>0</v>
      </c>
      <c r="C263" s="272">
        <v>47</v>
      </c>
      <c r="D263" s="273"/>
      <c r="E263" s="268"/>
      <c r="F263" s="268"/>
      <c r="G263" s="268"/>
      <c r="H263" s="81">
        <f>Parameters!F29</f>
        <v>0</v>
      </c>
      <c r="I263" s="268"/>
      <c r="J263" s="268"/>
      <c r="K263" s="268"/>
      <c r="L263" s="62"/>
      <c r="M263" s="270"/>
      <c r="N263" s="270"/>
      <c r="O263" s="12" t="str">
        <f>IF(AND(ISNUMBER(D263),ISNUMBER(H263)),SUM(D263)*H263,"")</f>
        <v/>
      </c>
      <c r="P263" s="1178"/>
      <c r="Q263" s="234">
        <f t="shared" si="72"/>
        <v>0</v>
      </c>
      <c r="R263" s="268"/>
    </row>
    <row r="264" spans="1:18" s="234" customFormat="1" ht="15" customHeight="1" x14ac:dyDescent="0.25">
      <c r="A264" s="933"/>
      <c r="B264" s="82" t="s">
        <v>204</v>
      </c>
      <c r="C264" s="272">
        <v>47</v>
      </c>
      <c r="D264" s="273"/>
      <c r="E264" s="268"/>
      <c r="F264" s="268"/>
      <c r="G264" s="268"/>
      <c r="H264" s="81">
        <f>Parameters!F30</f>
        <v>0</v>
      </c>
      <c r="I264" s="268"/>
      <c r="J264" s="268"/>
      <c r="K264" s="268"/>
      <c r="L264" s="62"/>
      <c r="M264" s="270"/>
      <c r="N264" s="270"/>
      <c r="O264" s="12" t="str">
        <f>IF(AND(ISNUMBER(D264),ISNUMBER(H264)),SUM(D264)*H264,"")</f>
        <v/>
      </c>
      <c r="P264" s="1178"/>
      <c r="Q264" s="234">
        <f t="shared" si="72"/>
        <v>0</v>
      </c>
      <c r="R264" s="268"/>
    </row>
    <row r="265" spans="1:18" s="234" customFormat="1" ht="15" customHeight="1" x14ac:dyDescent="0.25">
      <c r="A265" s="933"/>
      <c r="B265" s="82" t="s">
        <v>1</v>
      </c>
      <c r="C265" s="272">
        <v>47</v>
      </c>
      <c r="D265" s="273"/>
      <c r="E265" s="268"/>
      <c r="F265" s="268"/>
      <c r="G265" s="268"/>
      <c r="H265" s="81">
        <f>Parameters!F31</f>
        <v>0</v>
      </c>
      <c r="I265" s="268"/>
      <c r="J265" s="268"/>
      <c r="K265" s="268"/>
      <c r="L265" s="62"/>
      <c r="M265" s="270"/>
      <c r="N265" s="270"/>
      <c r="O265" s="12" t="str">
        <f>IF(AND(ISNUMBER(D265),ISNUMBER(H265)),SUM(D265)*H265,"")</f>
        <v/>
      </c>
      <c r="P265" s="1178"/>
      <c r="Q265" s="234">
        <f t="shared" si="72"/>
        <v>0</v>
      </c>
      <c r="R265" s="268"/>
    </row>
    <row r="266" spans="1:18" s="234" customFormat="1" ht="15" customHeight="1" x14ac:dyDescent="0.25">
      <c r="A266" s="933"/>
      <c r="B266" s="268" t="s">
        <v>66</v>
      </c>
      <c r="C266" s="52">
        <v>47</v>
      </c>
      <c r="D266" s="2076"/>
      <c r="E266" s="268"/>
      <c r="F266" s="268"/>
      <c r="G266" s="268"/>
      <c r="H266" s="2077">
        <f>Parameters!F32</f>
        <v>0</v>
      </c>
      <c r="I266" s="268"/>
      <c r="J266" s="268"/>
      <c r="K266" s="268"/>
      <c r="L266" s="143"/>
      <c r="M266" s="53"/>
      <c r="N266" s="53"/>
      <c r="O266" s="711" t="str">
        <f>IF(AND(ISNUMBER(D266),ISNUMBER(H266)),SUM(D266)*H266,"")</f>
        <v/>
      </c>
      <c r="P266" s="1178"/>
      <c r="Q266" s="234">
        <f t="shared" si="72"/>
        <v>0</v>
      </c>
      <c r="R266" s="268"/>
    </row>
    <row r="267" spans="1:18" s="234" customFormat="1" ht="15" customHeight="1" x14ac:dyDescent="0.25">
      <c r="A267" s="933"/>
      <c r="B267" s="68"/>
      <c r="C267" s="69"/>
      <c r="D267" s="69"/>
      <c r="E267" s="268"/>
      <c r="F267" s="268"/>
      <c r="G267" s="268"/>
      <c r="H267" s="78"/>
      <c r="I267" s="268"/>
      <c r="J267" s="268"/>
      <c r="K267" s="268"/>
      <c r="L267" s="2074" t="s">
        <v>245</v>
      </c>
      <c r="M267" s="2074"/>
      <c r="N267" s="2078"/>
      <c r="O267" s="2075" t="str">
        <f>IF(SUM(Q84:Q266)=103,SUM(O84:O266)+SUM(O302:O378),"")</f>
        <v/>
      </c>
      <c r="P267" s="1178"/>
      <c r="R267" s="2570" t="s">
        <v>452</v>
      </c>
    </row>
    <row r="268" spans="1:18" s="234" customFormat="1" ht="15" customHeight="1" x14ac:dyDescent="0.25">
      <c r="A268" s="933"/>
      <c r="B268" s="268"/>
      <c r="C268" s="268"/>
      <c r="D268" s="268"/>
      <c r="E268" s="268"/>
      <c r="F268" s="268"/>
      <c r="G268" s="268"/>
      <c r="H268" s="268"/>
      <c r="I268" s="268"/>
      <c r="J268" s="268"/>
      <c r="K268" s="268"/>
      <c r="L268" s="268"/>
      <c r="M268" s="268"/>
      <c r="N268" s="268"/>
      <c r="O268" s="268"/>
      <c r="P268" s="1178"/>
      <c r="R268" s="268"/>
    </row>
    <row r="269" spans="1:18" s="234" customFormat="1" ht="45" customHeight="1" x14ac:dyDescent="0.35">
      <c r="A269" s="2500" t="s">
        <v>246</v>
      </c>
      <c r="B269" s="2501"/>
      <c r="C269" s="2501"/>
      <c r="D269" s="2501"/>
      <c r="E269" s="2501"/>
      <c r="F269" s="2501"/>
      <c r="G269" s="2501"/>
      <c r="H269" s="2501"/>
      <c r="I269" s="2501"/>
      <c r="J269" s="2501"/>
      <c r="K269" s="2502"/>
      <c r="L269" s="2502"/>
      <c r="M269" s="2502"/>
      <c r="N269" s="2502"/>
      <c r="O269" s="2502"/>
      <c r="P269" s="2503"/>
      <c r="R269" s="2364"/>
    </row>
    <row r="270" spans="1:18" s="234" customFormat="1" ht="15" customHeight="1" x14ac:dyDescent="0.25">
      <c r="A270" s="933"/>
      <c r="B270" s="268"/>
      <c r="C270" s="268"/>
      <c r="D270" s="268"/>
      <c r="E270" s="268"/>
      <c r="F270" s="268"/>
      <c r="G270" s="268"/>
      <c r="H270" s="268"/>
      <c r="I270" s="268"/>
      <c r="J270" s="268"/>
      <c r="K270" s="268"/>
      <c r="L270" s="268"/>
      <c r="M270" s="268"/>
      <c r="N270" s="268"/>
      <c r="O270" s="268"/>
      <c r="P270" s="1178"/>
      <c r="R270" s="268"/>
    </row>
    <row r="271" spans="1:18" s="234" customFormat="1" ht="15" customHeight="1" x14ac:dyDescent="0.25">
      <c r="A271" s="933"/>
      <c r="B271" s="268"/>
      <c r="C271" s="268"/>
      <c r="D271" s="268"/>
      <c r="E271" s="268"/>
      <c r="F271" s="268"/>
      <c r="G271" s="268"/>
      <c r="H271" s="268"/>
      <c r="I271" s="268"/>
      <c r="J271" s="268"/>
      <c r="K271" s="268"/>
      <c r="L271" s="2504" t="s">
        <v>247</v>
      </c>
      <c r="M271" s="2504"/>
      <c r="N271" s="2505"/>
      <c r="O271" s="2506" t="str">
        <f>IF(AND(ISNUMBER(O267),ISNUMBER(O77)),IF(O267&gt;0,O77/O267,""),"")</f>
        <v/>
      </c>
      <c r="P271" s="1178"/>
      <c r="R271" s="268"/>
    </row>
    <row r="272" spans="1:18" s="234" customFormat="1" ht="15" customHeight="1" x14ac:dyDescent="0.25">
      <c r="A272" s="2507"/>
      <c r="B272" s="2508"/>
      <c r="C272" s="2508"/>
      <c r="D272" s="2508"/>
      <c r="E272" s="2508"/>
      <c r="F272" s="2508"/>
      <c r="G272" s="2508"/>
      <c r="H272" s="2508"/>
      <c r="I272" s="2508"/>
      <c r="J272" s="2508"/>
      <c r="K272" s="2508"/>
      <c r="L272" s="2508"/>
      <c r="M272" s="2508"/>
      <c r="N272" s="2508"/>
      <c r="O272" s="2508"/>
      <c r="P272" s="2509"/>
      <c r="R272" s="268"/>
    </row>
    <row r="273" spans="1:18" s="234" customFormat="1" ht="60" customHeight="1" x14ac:dyDescent="0.35">
      <c r="A273" s="3196" t="s">
        <v>2279</v>
      </c>
      <c r="B273" s="3197"/>
      <c r="C273" s="3197"/>
      <c r="D273" s="3197"/>
      <c r="E273" s="3197"/>
      <c r="F273" s="3197"/>
      <c r="G273" s="3197"/>
      <c r="H273" s="3197"/>
      <c r="I273" s="3197"/>
      <c r="J273" s="3197"/>
      <c r="K273" s="3197"/>
      <c r="L273" s="3197"/>
      <c r="M273" s="3197"/>
      <c r="N273" s="3197"/>
      <c r="O273" s="3197"/>
      <c r="P273" s="2503"/>
      <c r="R273" s="154" t="s">
        <v>450</v>
      </c>
    </row>
    <row r="274" spans="1:18" s="234" customFormat="1" ht="15" customHeight="1" x14ac:dyDescent="0.25">
      <c r="A274" s="933"/>
      <c r="B274" s="268"/>
      <c r="C274" s="268"/>
      <c r="D274" s="268"/>
      <c r="E274" s="268"/>
      <c r="F274" s="268"/>
      <c r="G274" s="268"/>
      <c r="H274" s="268"/>
      <c r="I274" s="268"/>
      <c r="J274" s="268"/>
      <c r="K274" s="268"/>
      <c r="L274" s="268"/>
      <c r="M274" s="268"/>
      <c r="N274" s="268"/>
      <c r="O274" s="268"/>
      <c r="P274" s="1178"/>
      <c r="R274" s="268"/>
    </row>
    <row r="275" spans="1:18" s="234" customFormat="1" ht="15" customHeight="1" x14ac:dyDescent="0.25">
      <c r="A275" s="933"/>
      <c r="B275" s="3192"/>
      <c r="C275" s="3184" t="s">
        <v>209</v>
      </c>
      <c r="D275" s="3194" t="s">
        <v>184</v>
      </c>
      <c r="E275" s="3195"/>
      <c r="F275" s="3195"/>
      <c r="G275" s="268"/>
      <c r="H275" s="3188" t="s">
        <v>251</v>
      </c>
      <c r="I275" s="3189"/>
      <c r="J275" s="3190"/>
      <c r="K275" s="268"/>
      <c r="L275" s="3191" t="s">
        <v>252</v>
      </c>
      <c r="M275" s="3191"/>
      <c r="N275" s="3191"/>
      <c r="O275" s="3191"/>
      <c r="P275" s="1178"/>
      <c r="R275" s="268"/>
    </row>
    <row r="276" spans="1:18" s="234" customFormat="1" ht="30" customHeight="1" x14ac:dyDescent="0.25">
      <c r="A276" s="933"/>
      <c r="B276" s="3193"/>
      <c r="C276" s="3185"/>
      <c r="D276" s="1658" t="s">
        <v>253</v>
      </c>
      <c r="E276" s="1659" t="s">
        <v>265</v>
      </c>
      <c r="F276" s="1660" t="s">
        <v>192</v>
      </c>
      <c r="G276" s="268"/>
      <c r="H276" s="2510" t="s">
        <v>253</v>
      </c>
      <c r="I276" s="1659" t="s">
        <v>265</v>
      </c>
      <c r="J276" s="2511" t="s">
        <v>254</v>
      </c>
      <c r="K276" s="268"/>
      <c r="L276" s="1658" t="s">
        <v>253</v>
      </c>
      <c r="M276" s="1659" t="s">
        <v>265</v>
      </c>
      <c r="N276" s="1659" t="s">
        <v>254</v>
      </c>
      <c r="O276" s="1660" t="s">
        <v>231</v>
      </c>
      <c r="P276" s="1178"/>
      <c r="R276" s="268"/>
    </row>
    <row r="277" spans="1:18" s="234" customFormat="1" ht="45" customHeight="1" x14ac:dyDescent="0.25">
      <c r="A277" s="933"/>
      <c r="B277" s="2576" t="s">
        <v>266</v>
      </c>
      <c r="C277" s="272" t="s">
        <v>413</v>
      </c>
      <c r="D277" s="67"/>
      <c r="E277" s="67"/>
      <c r="F277" s="2577"/>
      <c r="G277" s="268"/>
      <c r="H277" s="2512"/>
      <c r="I277" s="2513"/>
      <c r="J277" s="2514">
        <v>1</v>
      </c>
      <c r="K277" s="268"/>
      <c r="L277" s="62"/>
      <c r="M277" s="270"/>
      <c r="N277" s="269" t="str">
        <f t="shared" ref="N277:N278" si="73">IF(AND(ISNUMBER(F277),ISNUMBER(J277)),SUM(F277)*J277,"")</f>
        <v/>
      </c>
      <c r="O277" s="12" t="str">
        <f>N277</f>
        <v/>
      </c>
      <c r="P277" s="1178"/>
      <c r="R277" s="2566" t="s">
        <v>453</v>
      </c>
    </row>
    <row r="278" spans="1:18" s="234" customFormat="1" ht="30" customHeight="1" x14ac:dyDescent="0.25">
      <c r="A278" s="933"/>
      <c r="B278" s="2363" t="s">
        <v>272</v>
      </c>
      <c r="C278" s="272" t="s">
        <v>413</v>
      </c>
      <c r="D278" s="270"/>
      <c r="E278" s="270"/>
      <c r="F278" s="56"/>
      <c r="G278" s="268"/>
      <c r="H278" s="2515"/>
      <c r="I278" s="270"/>
      <c r="J278" s="2517">
        <v>1</v>
      </c>
      <c r="K278" s="268"/>
      <c r="L278" s="62"/>
      <c r="M278" s="270"/>
      <c r="N278" s="269" t="str">
        <f t="shared" si="73"/>
        <v/>
      </c>
      <c r="O278" s="12" t="str">
        <f>N278</f>
        <v/>
      </c>
      <c r="P278" s="1178"/>
      <c r="R278" s="2566" t="s">
        <v>453</v>
      </c>
    </row>
    <row r="279" spans="1:18" s="234" customFormat="1" ht="30" customHeight="1" x14ac:dyDescent="0.25">
      <c r="A279" s="933"/>
      <c r="B279" s="70" t="s">
        <v>248</v>
      </c>
      <c r="C279" s="272" t="s">
        <v>413</v>
      </c>
      <c r="D279" s="55"/>
      <c r="E279" s="55"/>
      <c r="F279" s="56"/>
      <c r="G279" s="268"/>
      <c r="H279" s="2518">
        <v>0.85</v>
      </c>
      <c r="I279" s="64">
        <v>0.85</v>
      </c>
      <c r="J279" s="2517">
        <v>1</v>
      </c>
      <c r="K279" s="268"/>
      <c r="L279" s="269" t="str">
        <f t="shared" ref="L279:M284" si="74">IF(AND(ISNUMBER(D279),ISNUMBER(H279)), D279*H279, "")</f>
        <v/>
      </c>
      <c r="M279" s="37" t="str">
        <f t="shared" si="74"/>
        <v/>
      </c>
      <c r="N279" s="269" t="str">
        <f t="shared" ref="N279:N284" si="75">IF(AND(ISNUMBER(F279),ISNUMBER(J279)),F279*J279,"")</f>
        <v/>
      </c>
      <c r="O279" s="12" t="str">
        <f t="shared" ref="O279:O284" si="76">IF(AND(ISNUMBER(L279),ISNUMBER(N279)),SUM(L279:N279),"")</f>
        <v/>
      </c>
      <c r="P279" s="1178"/>
      <c r="R279" s="2566" t="s">
        <v>453</v>
      </c>
    </row>
    <row r="280" spans="1:18" s="234" customFormat="1" ht="30" customHeight="1" x14ac:dyDescent="0.25">
      <c r="A280" s="933"/>
      <c r="B280" s="70" t="s">
        <v>220</v>
      </c>
      <c r="C280" s="272" t="s">
        <v>413</v>
      </c>
      <c r="D280" s="55"/>
      <c r="E280" s="55"/>
      <c r="F280" s="56"/>
      <c r="G280" s="268"/>
      <c r="H280" s="2518">
        <v>0.85</v>
      </c>
      <c r="I280" s="64">
        <v>0.85</v>
      </c>
      <c r="J280" s="2517">
        <v>1</v>
      </c>
      <c r="K280" s="268"/>
      <c r="L280" s="269" t="str">
        <f t="shared" si="74"/>
        <v/>
      </c>
      <c r="M280" s="37" t="str">
        <f t="shared" si="74"/>
        <v/>
      </c>
      <c r="N280" s="269" t="str">
        <f t="shared" si="75"/>
        <v/>
      </c>
      <c r="O280" s="12" t="str">
        <f t="shared" si="76"/>
        <v/>
      </c>
      <c r="P280" s="1178"/>
      <c r="R280" s="2566" t="s">
        <v>453</v>
      </c>
    </row>
    <row r="281" spans="1:18" s="234" customFormat="1" ht="15" customHeight="1" x14ac:dyDescent="0.25">
      <c r="A281" s="933"/>
      <c r="B281" s="70" t="s">
        <v>221</v>
      </c>
      <c r="C281" s="272" t="s">
        <v>413</v>
      </c>
      <c r="D281" s="55"/>
      <c r="E281" s="55"/>
      <c r="F281" s="56"/>
      <c r="G281" s="268"/>
      <c r="H281" s="2518">
        <v>0.5</v>
      </c>
      <c r="I281" s="64">
        <v>0.5</v>
      </c>
      <c r="J281" s="2517">
        <v>1</v>
      </c>
      <c r="K281" s="268"/>
      <c r="L281" s="269" t="str">
        <f t="shared" si="74"/>
        <v/>
      </c>
      <c r="M281" s="37" t="str">
        <f t="shared" si="74"/>
        <v/>
      </c>
      <c r="N281" s="269" t="str">
        <f t="shared" si="75"/>
        <v/>
      </c>
      <c r="O281" s="12" t="str">
        <f t="shared" si="76"/>
        <v/>
      </c>
      <c r="P281" s="1178"/>
      <c r="R281" s="2566" t="s">
        <v>453</v>
      </c>
    </row>
    <row r="282" spans="1:18" s="234" customFormat="1" ht="15" customHeight="1" x14ac:dyDescent="0.25">
      <c r="A282" s="933"/>
      <c r="B282" s="70" t="s">
        <v>268</v>
      </c>
      <c r="C282" s="272" t="s">
        <v>413</v>
      </c>
      <c r="D282" s="55"/>
      <c r="E282" s="55"/>
      <c r="F282" s="56"/>
      <c r="G282" s="268"/>
      <c r="H282" s="2518">
        <v>0.5</v>
      </c>
      <c r="I282" s="64">
        <v>0.5</v>
      </c>
      <c r="J282" s="2517">
        <v>1</v>
      </c>
      <c r="K282" s="268"/>
      <c r="L282" s="269" t="str">
        <f t="shared" si="74"/>
        <v/>
      </c>
      <c r="M282" s="37" t="str">
        <f t="shared" si="74"/>
        <v/>
      </c>
      <c r="N282" s="269" t="str">
        <f t="shared" si="75"/>
        <v/>
      </c>
      <c r="O282" s="12" t="str">
        <f t="shared" si="76"/>
        <v/>
      </c>
      <c r="P282" s="1178"/>
      <c r="R282" s="2566" t="s">
        <v>453</v>
      </c>
    </row>
    <row r="283" spans="1:18" s="234" customFormat="1" ht="15" customHeight="1" x14ac:dyDescent="0.25">
      <c r="A283" s="933"/>
      <c r="B283" s="70" t="s">
        <v>224</v>
      </c>
      <c r="C283" s="272" t="s">
        <v>413</v>
      </c>
      <c r="D283" s="55"/>
      <c r="E283" s="55"/>
      <c r="F283" s="56"/>
      <c r="G283" s="268"/>
      <c r="H283" s="2518">
        <v>0</v>
      </c>
      <c r="I283" s="64">
        <v>0.5</v>
      </c>
      <c r="J283" s="2517">
        <v>1</v>
      </c>
      <c r="K283" s="268"/>
      <c r="L283" s="269" t="str">
        <f t="shared" si="74"/>
        <v/>
      </c>
      <c r="M283" s="37" t="str">
        <f t="shared" si="74"/>
        <v/>
      </c>
      <c r="N283" s="269" t="str">
        <f t="shared" si="75"/>
        <v/>
      </c>
      <c r="O283" s="12" t="str">
        <f t="shared" si="76"/>
        <v/>
      </c>
      <c r="P283" s="1178"/>
      <c r="R283" s="2566" t="s">
        <v>453</v>
      </c>
    </row>
    <row r="284" spans="1:18" s="234" customFormat="1" ht="28.5" x14ac:dyDescent="0.25">
      <c r="A284" s="933"/>
      <c r="B284" s="70" t="s">
        <v>225</v>
      </c>
      <c r="C284" s="272" t="s">
        <v>413</v>
      </c>
      <c r="D284" s="55"/>
      <c r="E284" s="55"/>
      <c r="F284" s="56"/>
      <c r="G284" s="268"/>
      <c r="H284" s="2518">
        <v>0</v>
      </c>
      <c r="I284" s="64">
        <v>0.5</v>
      </c>
      <c r="J284" s="2517">
        <v>1</v>
      </c>
      <c r="K284" s="268"/>
      <c r="L284" s="269" t="str">
        <f t="shared" si="74"/>
        <v/>
      </c>
      <c r="M284" s="37" t="str">
        <f t="shared" si="74"/>
        <v/>
      </c>
      <c r="N284" s="269" t="str">
        <f t="shared" si="75"/>
        <v/>
      </c>
      <c r="O284" s="12" t="str">
        <f t="shared" si="76"/>
        <v/>
      </c>
      <c r="P284" s="1178"/>
      <c r="R284" s="2566" t="s">
        <v>453</v>
      </c>
    </row>
    <row r="285" spans="1:18" s="234" customFormat="1" ht="30" customHeight="1" x14ac:dyDescent="0.25">
      <c r="A285" s="933"/>
      <c r="B285" s="70" t="s">
        <v>249</v>
      </c>
      <c r="C285" s="272" t="s">
        <v>413</v>
      </c>
      <c r="D285" s="67"/>
      <c r="E285" s="67"/>
      <c r="F285" s="271"/>
      <c r="G285" s="268"/>
      <c r="H285" s="2515"/>
      <c r="I285" s="270"/>
      <c r="J285" s="2516"/>
      <c r="K285" s="268"/>
      <c r="L285" s="66"/>
      <c r="M285" s="67"/>
      <c r="N285" s="67"/>
      <c r="O285" s="73"/>
      <c r="P285" s="1178"/>
      <c r="R285" s="268"/>
    </row>
    <row r="286" spans="1:18" s="234" customFormat="1" ht="15" customHeight="1" x14ac:dyDescent="0.25">
      <c r="A286" s="933"/>
      <c r="B286" s="2544" t="s">
        <v>226</v>
      </c>
      <c r="C286" s="272" t="s">
        <v>413</v>
      </c>
      <c r="D286" s="67"/>
      <c r="E286" s="67"/>
      <c r="F286" s="73"/>
      <c r="G286" s="268"/>
      <c r="H286" s="2515"/>
      <c r="I286" s="270"/>
      <c r="J286" s="2516"/>
      <c r="K286" s="268"/>
      <c r="L286" s="66"/>
      <c r="M286" s="67"/>
      <c r="N286" s="67"/>
      <c r="O286" s="73"/>
      <c r="P286" s="1178"/>
      <c r="R286" s="268"/>
    </row>
    <row r="287" spans="1:18" s="234" customFormat="1" ht="15" customHeight="1" x14ac:dyDescent="0.25">
      <c r="A287" s="933"/>
      <c r="B287" s="2544" t="s">
        <v>227</v>
      </c>
      <c r="C287" s="272" t="s">
        <v>413</v>
      </c>
      <c r="D287" s="67"/>
      <c r="E287" s="67"/>
      <c r="F287" s="73"/>
      <c r="G287" s="268"/>
      <c r="H287" s="2515"/>
      <c r="I287" s="270"/>
      <c r="J287" s="2516"/>
      <c r="K287" s="268"/>
      <c r="L287" s="66"/>
      <c r="M287" s="67"/>
      <c r="N287" s="67"/>
      <c r="O287" s="73"/>
      <c r="P287" s="1178"/>
      <c r="R287" s="268"/>
    </row>
    <row r="288" spans="1:18" s="234" customFormat="1" ht="15" customHeight="1" x14ac:dyDescent="0.25">
      <c r="A288" s="933"/>
      <c r="B288" s="231" t="s">
        <v>228</v>
      </c>
      <c r="C288" s="270"/>
      <c r="D288" s="55"/>
      <c r="E288" s="55"/>
      <c r="F288" s="56"/>
      <c r="G288" s="268"/>
      <c r="H288" s="2518">
        <v>0</v>
      </c>
      <c r="I288" s="64">
        <v>0.5</v>
      </c>
      <c r="J288" s="2517">
        <v>1</v>
      </c>
      <c r="K288" s="268"/>
      <c r="L288" s="269" t="str">
        <f t="shared" ref="L288:M292" si="77">IF(AND(ISNUMBER(D288),ISNUMBER(H288)), D288*H288, "")</f>
        <v/>
      </c>
      <c r="M288" s="37" t="str">
        <f t="shared" si="77"/>
        <v/>
      </c>
      <c r="N288" s="269" t="str">
        <f t="shared" ref="N288:N292" si="78">IF(AND(ISNUMBER(F288),ISNUMBER(J288)),F288*J288,"")</f>
        <v/>
      </c>
      <c r="O288" s="12" t="str">
        <f t="shared" ref="O288:O292" si="79">IF(AND(ISNUMBER(L288),ISNUMBER(N288)),SUM(L288:N288),"")</f>
        <v/>
      </c>
      <c r="P288" s="1178"/>
      <c r="R288" s="2566" t="s">
        <v>453</v>
      </c>
    </row>
    <row r="289" spans="1:18" s="234" customFormat="1" ht="15" customHeight="1" x14ac:dyDescent="0.25">
      <c r="A289" s="933"/>
      <c r="B289" s="231" t="s">
        <v>10</v>
      </c>
      <c r="C289" s="270"/>
      <c r="D289" s="55"/>
      <c r="E289" s="55"/>
      <c r="F289" s="56"/>
      <c r="G289" s="268"/>
      <c r="H289" s="2518">
        <v>0.5</v>
      </c>
      <c r="I289" s="64">
        <v>0.5</v>
      </c>
      <c r="J289" s="2517">
        <v>1</v>
      </c>
      <c r="K289" s="268"/>
      <c r="L289" s="269" t="str">
        <f t="shared" si="77"/>
        <v/>
      </c>
      <c r="M289" s="37" t="str">
        <f t="shared" si="77"/>
        <v/>
      </c>
      <c r="N289" s="269" t="str">
        <f t="shared" si="78"/>
        <v/>
      </c>
      <c r="O289" s="12" t="str">
        <f t="shared" si="79"/>
        <v/>
      </c>
      <c r="P289" s="1178"/>
      <c r="R289" s="2566" t="s">
        <v>453</v>
      </c>
    </row>
    <row r="290" spans="1:18" s="234" customFormat="1" ht="15" customHeight="1" x14ac:dyDescent="0.25">
      <c r="A290" s="933"/>
      <c r="B290" s="231" t="s">
        <v>132</v>
      </c>
      <c r="C290" s="270"/>
      <c r="D290" s="55"/>
      <c r="E290" s="55"/>
      <c r="F290" s="56"/>
      <c r="G290" s="268"/>
      <c r="H290" s="2518">
        <v>0</v>
      </c>
      <c r="I290" s="64">
        <v>0.5</v>
      </c>
      <c r="J290" s="2517">
        <v>1</v>
      </c>
      <c r="K290" s="268"/>
      <c r="L290" s="269" t="str">
        <f t="shared" si="77"/>
        <v/>
      </c>
      <c r="M290" s="37" t="str">
        <f t="shared" si="77"/>
        <v/>
      </c>
      <c r="N290" s="269" t="str">
        <f t="shared" si="78"/>
        <v/>
      </c>
      <c r="O290" s="12" t="str">
        <f t="shared" si="79"/>
        <v/>
      </c>
      <c r="P290" s="1178"/>
      <c r="R290" s="2566" t="s">
        <v>453</v>
      </c>
    </row>
    <row r="291" spans="1:18" s="234" customFormat="1" ht="15" customHeight="1" x14ac:dyDescent="0.25">
      <c r="A291" s="933"/>
      <c r="B291" s="231" t="s">
        <v>269</v>
      </c>
      <c r="C291" s="270"/>
      <c r="D291" s="55"/>
      <c r="E291" s="55"/>
      <c r="F291" s="56"/>
      <c r="G291" s="268"/>
      <c r="H291" s="2518">
        <v>0.5</v>
      </c>
      <c r="I291" s="64">
        <v>0.5</v>
      </c>
      <c r="J291" s="2517">
        <v>1</v>
      </c>
      <c r="K291" s="268"/>
      <c r="L291" s="269" t="str">
        <f t="shared" si="77"/>
        <v/>
      </c>
      <c r="M291" s="37" t="str">
        <f t="shared" si="77"/>
        <v/>
      </c>
      <c r="N291" s="269" t="str">
        <f t="shared" si="78"/>
        <v/>
      </c>
      <c r="O291" s="12" t="str">
        <f t="shared" si="79"/>
        <v/>
      </c>
      <c r="P291" s="1178"/>
      <c r="R291" s="2566" t="s">
        <v>453</v>
      </c>
    </row>
    <row r="292" spans="1:18" s="234" customFormat="1" ht="15" customHeight="1" x14ac:dyDescent="0.25">
      <c r="A292" s="933"/>
      <c r="B292" s="231" t="s">
        <v>229</v>
      </c>
      <c r="C292" s="270"/>
      <c r="D292" s="55"/>
      <c r="E292" s="55"/>
      <c r="F292" s="222"/>
      <c r="G292" s="268"/>
      <c r="H292" s="2518">
        <v>0</v>
      </c>
      <c r="I292" s="64">
        <v>0.5</v>
      </c>
      <c r="J292" s="2517">
        <v>1</v>
      </c>
      <c r="K292" s="268"/>
      <c r="L292" s="269" t="str">
        <f t="shared" si="77"/>
        <v/>
      </c>
      <c r="M292" s="37" t="str">
        <f t="shared" si="77"/>
        <v/>
      </c>
      <c r="N292" s="269" t="str">
        <f t="shared" si="78"/>
        <v/>
      </c>
      <c r="O292" s="12" t="str">
        <f t="shared" si="79"/>
        <v/>
      </c>
      <c r="P292" s="1178"/>
      <c r="R292" s="2566" t="s">
        <v>453</v>
      </c>
    </row>
    <row r="293" spans="1:18" s="234" customFormat="1" ht="15" customHeight="1" x14ac:dyDescent="0.25">
      <c r="A293" s="933"/>
      <c r="B293" s="70" t="s">
        <v>443</v>
      </c>
      <c r="C293" s="272" t="s">
        <v>413</v>
      </c>
      <c r="D293" s="270"/>
      <c r="E293" s="270"/>
      <c r="F293" s="304"/>
      <c r="G293" s="268"/>
      <c r="H293" s="2515"/>
      <c r="I293" s="270"/>
      <c r="J293" s="2517">
        <v>0</v>
      </c>
      <c r="K293" s="268"/>
      <c r="L293" s="62"/>
      <c r="M293" s="62"/>
      <c r="N293" s="269" t="str">
        <f>IF(AND(ISNUMBER(F293),ISNUMBER(F230),ISNUMBER(J293)),MAX((F293-F230),0)*J293,"")</f>
        <v/>
      </c>
      <c r="O293" s="12" t="str">
        <f>N293</f>
        <v/>
      </c>
      <c r="P293" s="2578"/>
      <c r="R293" s="2566" t="s">
        <v>454</v>
      </c>
    </row>
    <row r="294" spans="1:18" s="234" customFormat="1" ht="15" customHeight="1" x14ac:dyDescent="0.25">
      <c r="A294" s="933"/>
      <c r="B294" s="70" t="s">
        <v>250</v>
      </c>
      <c r="C294" s="272" t="s">
        <v>413</v>
      </c>
      <c r="D294" s="55"/>
      <c r="E294" s="55"/>
      <c r="F294" s="223"/>
      <c r="G294" s="268"/>
      <c r="H294" s="2518">
        <v>0</v>
      </c>
      <c r="I294" s="64">
        <v>0.5</v>
      </c>
      <c r="J294" s="2517">
        <v>1</v>
      </c>
      <c r="K294" s="268"/>
      <c r="L294" s="269" t="str">
        <f>IF(AND(ISNUMBER(D294),ISNUMBER(H294)), D294*H294, "")</f>
        <v/>
      </c>
      <c r="M294" s="37" t="str">
        <f>IF(AND(ISNUMBER(E294),ISNUMBER(I294)), E294*I294, "")</f>
        <v/>
      </c>
      <c r="N294" s="269" t="str">
        <f>IF(AND(ISNUMBER(F294),ISNUMBER(J294)),F294*J294,"")</f>
        <v/>
      </c>
      <c r="O294" s="12" t="str">
        <f>IF(AND(ISNUMBER(L294),ISNUMBER(N294)),SUM(L294:N294),"")</f>
        <v/>
      </c>
      <c r="P294" s="1178"/>
      <c r="R294" s="2566" t="s">
        <v>453</v>
      </c>
    </row>
    <row r="295" spans="1:18" s="234" customFormat="1" ht="30" customHeight="1" x14ac:dyDescent="0.25">
      <c r="A295" s="933"/>
      <c r="B295" s="84" t="str">
        <f>CONCATENATE("Check: the sum of each of the columns for rows ", ROW(B277), " to ", ROW(B294), " should equal the corresponding column in row ", ROW(B39))</f>
        <v>Check: the sum of each of the columns for rows 277 to 294 should equal the corresponding column in row 39</v>
      </c>
      <c r="C295" s="240"/>
      <c r="D295" s="1341" t="str">
        <f>IF(AND(SUM(D277:D294)&gt;0,SUM($D$97:$F$101,$D$94:$F$94)&gt;0),"Fail",IF(AND(SUM($D$94:$F$94,$D$97:$F$101)=0,D39=SUM(D277:D294)),"Pass","Fail"))</f>
        <v>Pass</v>
      </c>
      <c r="E295" s="1341" t="str">
        <f>IF(AND(SUM(E277:E294)&gt;0,SUM($D$97:$F$101,$D$94:$F$94)&gt;0),"Fail",IF(AND(SUM($D$94:$F$94,$D$97:$F$101)=0,E39=SUM(E277:E294)),"Pass","Fail"))</f>
        <v>Pass</v>
      </c>
      <c r="F295" s="1341" t="str">
        <f>IF(AND(SUM(F277:F294)&gt;0,SUM($D$97:$F$101,$D$94:$F$94)&gt;0),"Fail",IF(AND(SUM($D$94:$F$94,$D$97:$F$101)=0,F39=SUM(F277:F294)),"Pass","Fail"))</f>
        <v>Pass</v>
      </c>
      <c r="G295" s="268"/>
      <c r="H295" s="2537"/>
      <c r="I295" s="240"/>
      <c r="J295" s="2538"/>
      <c r="K295" s="268"/>
      <c r="L295" s="2579"/>
      <c r="M295" s="2580"/>
      <c r="N295" s="2580"/>
      <c r="O295" s="2581"/>
      <c r="P295" s="1178"/>
      <c r="R295" s="268"/>
    </row>
    <row r="296" spans="1:18" s="234" customFormat="1" ht="15" customHeight="1" x14ac:dyDescent="0.25">
      <c r="A296" s="933"/>
      <c r="B296" s="268"/>
      <c r="C296" s="268"/>
      <c r="D296" s="268"/>
      <c r="E296" s="268"/>
      <c r="F296" s="268"/>
      <c r="G296" s="268"/>
      <c r="H296" s="268"/>
      <c r="I296" s="268"/>
      <c r="J296" s="268"/>
      <c r="K296" s="268"/>
      <c r="L296" s="268"/>
      <c r="M296" s="268"/>
      <c r="N296" s="268"/>
      <c r="O296" s="268"/>
      <c r="P296" s="1178"/>
      <c r="R296" s="268"/>
    </row>
    <row r="297" spans="1:18" s="234" customFormat="1" ht="60" customHeight="1" x14ac:dyDescent="0.25">
      <c r="A297" s="2582" t="s">
        <v>2280</v>
      </c>
      <c r="B297" s="2502"/>
      <c r="C297" s="2502"/>
      <c r="D297" s="2502"/>
      <c r="E297" s="2502"/>
      <c r="F297" s="2502"/>
      <c r="G297" s="2502"/>
      <c r="H297" s="2502"/>
      <c r="I297" s="2502"/>
      <c r="J297" s="2502"/>
      <c r="K297" s="2502"/>
      <c r="L297" s="2502"/>
      <c r="M297" s="2502"/>
      <c r="N297" s="2502"/>
      <c r="O297" s="2502"/>
      <c r="P297" s="2503"/>
      <c r="R297" s="154" t="s">
        <v>412</v>
      </c>
    </row>
    <row r="298" spans="1:18" s="234" customFormat="1" ht="30" customHeight="1" x14ac:dyDescent="0.25">
      <c r="A298" s="933"/>
      <c r="B298" s="3186" t="s">
        <v>444</v>
      </c>
      <c r="C298" s="3187"/>
      <c r="D298" s="3187"/>
      <c r="E298" s="3187"/>
      <c r="F298" s="3187"/>
      <c r="G298" s="3187"/>
      <c r="H298" s="3187"/>
      <c r="I298" s="3187"/>
      <c r="J298" s="3187"/>
      <c r="K298" s="3187"/>
      <c r="L298" s="3187"/>
      <c r="M298" s="3187"/>
      <c r="N298" s="3187"/>
      <c r="O298" s="3187"/>
      <c r="P298" s="1178"/>
      <c r="R298" s="2566" t="s">
        <v>412</v>
      </c>
    </row>
    <row r="299" spans="1:18" s="234" customFormat="1" ht="15" customHeight="1" x14ac:dyDescent="0.25">
      <c r="A299" s="933"/>
      <c r="B299" s="268"/>
      <c r="C299" s="268"/>
      <c r="D299" s="268"/>
      <c r="E299" s="268"/>
      <c r="F299" s="268"/>
      <c r="G299" s="268"/>
      <c r="H299" s="268"/>
      <c r="I299" s="268"/>
      <c r="J299" s="268"/>
      <c r="K299" s="268"/>
      <c r="L299" s="268"/>
      <c r="M299" s="268"/>
      <c r="N299" s="268"/>
      <c r="O299" s="268"/>
      <c r="P299" s="1178"/>
      <c r="R299" s="2566" t="s">
        <v>412</v>
      </c>
    </row>
    <row r="300" spans="1:18" s="234" customFormat="1" ht="15" customHeight="1" x14ac:dyDescent="0.25">
      <c r="A300" s="933"/>
      <c r="B300" s="2583"/>
      <c r="C300" s="3184" t="s">
        <v>209</v>
      </c>
      <c r="D300" s="3194" t="s">
        <v>184</v>
      </c>
      <c r="E300" s="3195"/>
      <c r="F300" s="3195"/>
      <c r="G300" s="268"/>
      <c r="H300" s="3188" t="s">
        <v>255</v>
      </c>
      <c r="I300" s="3189"/>
      <c r="J300" s="3190"/>
      <c r="K300" s="268"/>
      <c r="L300" s="3191" t="s">
        <v>256</v>
      </c>
      <c r="M300" s="3191"/>
      <c r="N300" s="3191"/>
      <c r="O300" s="3191"/>
      <c r="P300" s="1178"/>
      <c r="R300" s="2566" t="s">
        <v>412</v>
      </c>
    </row>
    <row r="301" spans="1:18" s="234" customFormat="1" ht="30" customHeight="1" x14ac:dyDescent="0.25">
      <c r="A301" s="933"/>
      <c r="B301" s="2584"/>
      <c r="C301" s="3185"/>
      <c r="D301" s="1658" t="s">
        <v>253</v>
      </c>
      <c r="E301" s="1659" t="s">
        <v>265</v>
      </c>
      <c r="F301" s="1660" t="s">
        <v>192</v>
      </c>
      <c r="G301" s="268"/>
      <c r="H301" s="2510" t="s">
        <v>253</v>
      </c>
      <c r="I301" s="1659" t="s">
        <v>265</v>
      </c>
      <c r="J301" s="2511" t="s">
        <v>254</v>
      </c>
      <c r="K301" s="268"/>
      <c r="L301" s="1658" t="s">
        <v>253</v>
      </c>
      <c r="M301" s="1659" t="s">
        <v>265</v>
      </c>
      <c r="N301" s="1659" t="s">
        <v>254</v>
      </c>
      <c r="O301" s="2585" t="s">
        <v>245</v>
      </c>
      <c r="P301" s="1178"/>
      <c r="R301" s="2566" t="s">
        <v>412</v>
      </c>
    </row>
    <row r="302" spans="1:18" s="234" customFormat="1" ht="60" customHeight="1" x14ac:dyDescent="0.25">
      <c r="A302" s="933"/>
      <c r="B302" s="70" t="s">
        <v>241</v>
      </c>
      <c r="C302" s="272" t="s">
        <v>414</v>
      </c>
      <c r="D302" s="67"/>
      <c r="E302" s="67"/>
      <c r="F302" s="73"/>
      <c r="G302" s="268"/>
      <c r="H302" s="2512"/>
      <c r="I302" s="2539"/>
      <c r="J302" s="2540"/>
      <c r="K302" s="268"/>
      <c r="L302" s="62"/>
      <c r="M302" s="62"/>
      <c r="N302" s="62"/>
      <c r="O302" s="144"/>
      <c r="P302" s="1178"/>
      <c r="R302" s="2566" t="s">
        <v>412</v>
      </c>
    </row>
    <row r="303" spans="1:18" s="234" customFormat="1" ht="15" customHeight="1" x14ac:dyDescent="0.25">
      <c r="A303" s="933"/>
      <c r="B303" s="231" t="s">
        <v>415</v>
      </c>
      <c r="C303" s="270"/>
      <c r="D303" s="67"/>
      <c r="E303" s="67"/>
      <c r="F303" s="73"/>
      <c r="G303" s="268"/>
      <c r="H303" s="2515"/>
      <c r="I303" s="62"/>
      <c r="J303" s="2531"/>
      <c r="K303" s="268"/>
      <c r="L303" s="62"/>
      <c r="M303" s="62"/>
      <c r="N303" s="62"/>
      <c r="O303" s="144"/>
      <c r="P303" s="1178"/>
      <c r="R303" s="2566" t="s">
        <v>412</v>
      </c>
    </row>
    <row r="304" spans="1:18" s="234" customFormat="1" ht="15" customHeight="1" x14ac:dyDescent="0.25">
      <c r="A304" s="933"/>
      <c r="B304" s="230" t="s">
        <v>428</v>
      </c>
      <c r="C304" s="270"/>
      <c r="D304" s="314"/>
      <c r="E304" s="314"/>
      <c r="F304" s="314"/>
      <c r="G304" s="268"/>
      <c r="H304" s="2518">
        <v>0</v>
      </c>
      <c r="I304" s="64">
        <v>0</v>
      </c>
      <c r="J304" s="2517">
        <v>0</v>
      </c>
      <c r="K304" s="268"/>
      <c r="L304" s="269" t="str">
        <f>IF(AND(ISNUMBER(D304),ISNUMBER(H304)), D304*H304, "")</f>
        <v/>
      </c>
      <c r="M304" s="37" t="str">
        <f>IF(AND(ISNUMBER(E304),ISNUMBER(I304)), E304*I304, "")</f>
        <v/>
      </c>
      <c r="N304" s="269" t="str">
        <f t="shared" ref="N304:N305" si="80">IF(AND(ISNUMBER(F304),ISNUMBER(J304)),F304*J304,"")</f>
        <v/>
      </c>
      <c r="O304" s="148" t="str">
        <f>IF(AND(ISNUMBER(L304),ISNUMBER(M304),ISNUMBER(N304)),SUM(L304:N304),"")</f>
        <v/>
      </c>
      <c r="P304" s="1178"/>
      <c r="R304" s="2566" t="s">
        <v>412</v>
      </c>
    </row>
    <row r="305" spans="1:18" s="234" customFormat="1" ht="15" customHeight="1" x14ac:dyDescent="0.25">
      <c r="A305" s="933"/>
      <c r="B305" s="230" t="s">
        <v>429</v>
      </c>
      <c r="C305" s="270"/>
      <c r="D305" s="314"/>
      <c r="E305" s="314"/>
      <c r="F305" s="314"/>
      <c r="G305" s="268"/>
      <c r="H305" s="2518">
        <v>0</v>
      </c>
      <c r="I305" s="64">
        <v>0</v>
      </c>
      <c r="J305" s="2517">
        <v>0</v>
      </c>
      <c r="K305" s="268"/>
      <c r="L305" s="269" t="str">
        <f>IF(AND(ISNUMBER(D305),ISNUMBER(H305)), D305*H305, "")</f>
        <v/>
      </c>
      <c r="M305" s="37" t="str">
        <f>IF(AND(ISNUMBER(E305),ISNUMBER(I305)), E305*I305, "")</f>
        <v/>
      </c>
      <c r="N305" s="269" t="str">
        <f t="shared" si="80"/>
        <v/>
      </c>
      <c r="O305" s="148" t="str">
        <f>IF(AND(ISNUMBER(L305),ISNUMBER(M305),ISNUMBER(N305)),SUM(L305:N305),"")</f>
        <v/>
      </c>
      <c r="P305" s="1178"/>
      <c r="R305" s="2566" t="s">
        <v>412</v>
      </c>
    </row>
    <row r="306" spans="1:18" s="234" customFormat="1" ht="15" customHeight="1" x14ac:dyDescent="0.25">
      <c r="A306" s="933"/>
      <c r="B306" s="70" t="s">
        <v>445</v>
      </c>
      <c r="C306" s="272" t="s">
        <v>414</v>
      </c>
      <c r="D306" s="67"/>
      <c r="E306" s="67"/>
      <c r="F306" s="73"/>
      <c r="G306" s="268"/>
      <c r="H306" s="2515"/>
      <c r="I306" s="62"/>
      <c r="J306" s="2531"/>
      <c r="K306" s="268"/>
      <c r="L306" s="62"/>
      <c r="M306" s="62"/>
      <c r="N306" s="62"/>
      <c r="O306" s="144"/>
      <c r="P306" s="1178"/>
      <c r="R306" s="2566" t="s">
        <v>412</v>
      </c>
    </row>
    <row r="307" spans="1:18" s="234" customFormat="1" ht="30" customHeight="1" x14ac:dyDescent="0.25">
      <c r="A307" s="933"/>
      <c r="B307" s="231" t="s">
        <v>416</v>
      </c>
      <c r="C307" s="270"/>
      <c r="D307" s="67"/>
      <c r="E307" s="67"/>
      <c r="F307" s="73"/>
      <c r="G307" s="268"/>
      <c r="H307" s="2515"/>
      <c r="I307" s="62"/>
      <c r="J307" s="2531"/>
      <c r="K307" s="268"/>
      <c r="L307" s="62"/>
      <c r="M307" s="62"/>
      <c r="N307" s="62"/>
      <c r="O307" s="144"/>
      <c r="P307" s="1178"/>
      <c r="R307" s="2566" t="s">
        <v>412</v>
      </c>
    </row>
    <row r="308" spans="1:18" s="234" customFormat="1" ht="15" customHeight="1" x14ac:dyDescent="0.25">
      <c r="A308" s="933"/>
      <c r="B308" s="230" t="s">
        <v>415</v>
      </c>
      <c r="C308" s="270"/>
      <c r="D308" s="67"/>
      <c r="E308" s="67"/>
      <c r="F308" s="73"/>
      <c r="G308" s="268"/>
      <c r="H308" s="2515"/>
      <c r="I308" s="62"/>
      <c r="J308" s="2531"/>
      <c r="K308" s="268"/>
      <c r="L308" s="62"/>
      <c r="M308" s="62"/>
      <c r="N308" s="62"/>
      <c r="O308" s="144"/>
      <c r="P308" s="1178"/>
      <c r="R308" s="2566" t="s">
        <v>412</v>
      </c>
    </row>
    <row r="309" spans="1:18" s="234" customFormat="1" ht="15" customHeight="1" x14ac:dyDescent="0.25">
      <c r="A309" s="933"/>
      <c r="B309" s="233" t="s">
        <v>428</v>
      </c>
      <c r="C309" s="270"/>
      <c r="D309" s="314"/>
      <c r="E309" s="314"/>
      <c r="F309" s="314"/>
      <c r="G309" s="268"/>
      <c r="H309" s="2518">
        <f>IF(Parameters!F39&lt;H$104,H$104,Parameters!F39)</f>
        <v>0.5</v>
      </c>
      <c r="I309" s="274">
        <f>IF(Parameters!G39&lt;I$104,I$104,Parameters!G39)</f>
        <v>0.5</v>
      </c>
      <c r="J309" s="2526">
        <f>IF(Parameters!H39&lt;J$104,J$104,Parameters!H39)</f>
        <v>1</v>
      </c>
      <c r="K309" s="268"/>
      <c r="L309" s="269" t="str">
        <f>IF(AND(ISNUMBER(D309),ISNUMBER(H309)), D309*H309, "")</f>
        <v/>
      </c>
      <c r="M309" s="37" t="str">
        <f>IF(AND(ISNUMBER(E309),ISNUMBER(I309)), E309*I309, "")</f>
        <v/>
      </c>
      <c r="N309" s="269" t="str">
        <f t="shared" ref="N309:N310" si="81">IF(AND(ISNUMBER(F309),ISNUMBER(J309)),F309*J309,"")</f>
        <v/>
      </c>
      <c r="O309" s="148" t="str">
        <f>IF(AND(ISNUMBER(L309),ISNUMBER(M309),ISNUMBER(N309)),SUM(L309:N309),"")</f>
        <v/>
      </c>
      <c r="P309" s="1178"/>
      <c r="R309" s="2566" t="s">
        <v>412</v>
      </c>
    </row>
    <row r="310" spans="1:18" s="234" customFormat="1" ht="15" customHeight="1" x14ac:dyDescent="0.25">
      <c r="A310" s="933"/>
      <c r="B310" s="233" t="s">
        <v>429</v>
      </c>
      <c r="C310" s="270"/>
      <c r="D310" s="314"/>
      <c r="E310" s="314"/>
      <c r="F310" s="314"/>
      <c r="G310" s="268"/>
      <c r="H310" s="2518">
        <f>IF(Parameters!F40&lt;H$104,H$104,Parameters!F40)</f>
        <v>1</v>
      </c>
      <c r="I310" s="274">
        <f>IF(Parameters!G40&lt;I$104,I$104,Parameters!G40)</f>
        <v>1</v>
      </c>
      <c r="J310" s="2526">
        <f>IF(Parameters!H40&lt;J$104,J$104,Parameters!H40)</f>
        <v>1</v>
      </c>
      <c r="K310" s="268"/>
      <c r="L310" s="269" t="str">
        <f>IF(AND(ISNUMBER(D310),ISNUMBER(H310)), D310*H310, "")</f>
        <v/>
      </c>
      <c r="M310" s="37" t="str">
        <f>IF(AND(ISNUMBER(E310),ISNUMBER(I310)), E310*I310, "")</f>
        <v/>
      </c>
      <c r="N310" s="269" t="str">
        <f t="shared" si="81"/>
        <v/>
      </c>
      <c r="O310" s="148" t="str">
        <f>IF(AND(ISNUMBER(L310),ISNUMBER(M310),ISNUMBER(N310)),SUM(L310:N310),"")</f>
        <v/>
      </c>
      <c r="P310" s="1178"/>
      <c r="R310" s="2566" t="s">
        <v>412</v>
      </c>
    </row>
    <row r="311" spans="1:18" s="234" customFormat="1" ht="15" customHeight="1" x14ac:dyDescent="0.25">
      <c r="A311" s="933"/>
      <c r="B311" s="231" t="s">
        <v>446</v>
      </c>
      <c r="C311" s="270"/>
      <c r="D311" s="67"/>
      <c r="E311" s="67"/>
      <c r="F311" s="73"/>
      <c r="G311" s="268"/>
      <c r="H311" s="2515"/>
      <c r="I311" s="62"/>
      <c r="J311" s="2531"/>
      <c r="K311" s="268"/>
      <c r="L311" s="62"/>
      <c r="M311" s="62"/>
      <c r="N311" s="62"/>
      <c r="O311" s="144"/>
      <c r="P311" s="1178"/>
      <c r="R311" s="2566" t="s">
        <v>412</v>
      </c>
    </row>
    <row r="312" spans="1:18" s="234" customFormat="1" ht="15" customHeight="1" x14ac:dyDescent="0.25">
      <c r="A312" s="933"/>
      <c r="B312" s="230" t="s">
        <v>415</v>
      </c>
      <c r="C312" s="270"/>
      <c r="D312" s="67"/>
      <c r="E312" s="67"/>
      <c r="F312" s="73"/>
      <c r="G312" s="268"/>
      <c r="H312" s="2515"/>
      <c r="I312" s="62"/>
      <c r="J312" s="2531"/>
      <c r="K312" s="268"/>
      <c r="L312" s="62"/>
      <c r="M312" s="62"/>
      <c r="N312" s="62"/>
      <c r="O312" s="144"/>
      <c r="P312" s="1178"/>
      <c r="R312" s="2566" t="s">
        <v>412</v>
      </c>
    </row>
    <row r="313" spans="1:18" s="234" customFormat="1" ht="15" customHeight="1" x14ac:dyDescent="0.25">
      <c r="A313" s="933"/>
      <c r="B313" s="233" t="s">
        <v>428</v>
      </c>
      <c r="C313" s="270"/>
      <c r="D313" s="314"/>
      <c r="E313" s="314"/>
      <c r="F313" s="314"/>
      <c r="G313" s="268"/>
      <c r="H313" s="2518">
        <f>IF(Parameters!F43&lt;H$110,H$110,Parameters!F43)</f>
        <v>0.5</v>
      </c>
      <c r="I313" s="274">
        <f>IF(Parameters!G43&lt;I$110,I$110,Parameters!G43)</f>
        <v>0.5</v>
      </c>
      <c r="J313" s="2526">
        <f>IF(Parameters!H43&lt;J$110,J$110,Parameters!H43)</f>
        <v>1</v>
      </c>
      <c r="K313" s="268"/>
      <c r="L313" s="269" t="str">
        <f>IF(AND(ISNUMBER(D313),ISNUMBER(H313)), D313*H313, "")</f>
        <v/>
      </c>
      <c r="M313" s="37" t="str">
        <f>IF(AND(ISNUMBER(E313),ISNUMBER(I313)), E313*I313, "")</f>
        <v/>
      </c>
      <c r="N313" s="269" t="str">
        <f t="shared" ref="N313:N314" si="82">IF(AND(ISNUMBER(F313),ISNUMBER(J313)),F313*J313,"")</f>
        <v/>
      </c>
      <c r="O313" s="148" t="str">
        <f>IF(AND(ISNUMBER(L313),ISNUMBER(M313),ISNUMBER(N313)),SUM(L313:N313),"")</f>
        <v/>
      </c>
      <c r="P313" s="1178"/>
      <c r="R313" s="2566" t="s">
        <v>412</v>
      </c>
    </row>
    <row r="314" spans="1:18" s="234" customFormat="1" ht="15" customHeight="1" x14ac:dyDescent="0.25">
      <c r="A314" s="933"/>
      <c r="B314" s="233" t="s">
        <v>429</v>
      </c>
      <c r="C314" s="270"/>
      <c r="D314" s="314"/>
      <c r="E314" s="314"/>
      <c r="F314" s="314"/>
      <c r="G314" s="268"/>
      <c r="H314" s="2518">
        <f>IF(Parameters!F44&lt;H$110,H$110,Parameters!F44)</f>
        <v>1</v>
      </c>
      <c r="I314" s="274">
        <f>IF(Parameters!G44&lt;I$110,I$110,Parameters!G44)</f>
        <v>1</v>
      </c>
      <c r="J314" s="2526">
        <f>IF(Parameters!H44&lt;J$110,J$110,Parameters!H44)</f>
        <v>1</v>
      </c>
      <c r="K314" s="268"/>
      <c r="L314" s="269" t="str">
        <f>IF(AND(ISNUMBER(D314),ISNUMBER(H314)), D314*H314, "")</f>
        <v/>
      </c>
      <c r="M314" s="37" t="str">
        <f>IF(AND(ISNUMBER(E314),ISNUMBER(I314)), E314*I314, "")</f>
        <v/>
      </c>
      <c r="N314" s="269" t="str">
        <f t="shared" si="82"/>
        <v/>
      </c>
      <c r="O314" s="148" t="str">
        <f>IF(AND(ISNUMBER(L314),ISNUMBER(M314),ISNUMBER(N314)),SUM(L314:N314),"")</f>
        <v/>
      </c>
      <c r="P314" s="1178"/>
      <c r="R314" s="2566" t="s">
        <v>412</v>
      </c>
    </row>
    <row r="315" spans="1:18" s="234" customFormat="1" ht="15" customHeight="1" x14ac:dyDescent="0.25">
      <c r="A315" s="933"/>
      <c r="B315" s="231" t="s">
        <v>417</v>
      </c>
      <c r="C315" s="270"/>
      <c r="D315" s="67"/>
      <c r="E315" s="67"/>
      <c r="F315" s="73"/>
      <c r="G315" s="268"/>
      <c r="H315" s="2515"/>
      <c r="I315" s="62"/>
      <c r="J315" s="2531"/>
      <c r="K315" s="268"/>
      <c r="L315" s="62"/>
      <c r="M315" s="62"/>
      <c r="N315" s="62"/>
      <c r="O315" s="144"/>
      <c r="P315" s="1178"/>
      <c r="R315" s="2566" t="s">
        <v>412</v>
      </c>
    </row>
    <row r="316" spans="1:18" s="234" customFormat="1" ht="15" customHeight="1" x14ac:dyDescent="0.25">
      <c r="A316" s="933"/>
      <c r="B316" s="230" t="s">
        <v>415</v>
      </c>
      <c r="C316" s="270"/>
      <c r="D316" s="67"/>
      <c r="E316" s="67"/>
      <c r="F316" s="73"/>
      <c r="G316" s="268"/>
      <c r="H316" s="2515"/>
      <c r="I316" s="62"/>
      <c r="J316" s="2531"/>
      <c r="K316" s="268"/>
      <c r="L316" s="62"/>
      <c r="M316" s="62"/>
      <c r="N316" s="62"/>
      <c r="O316" s="144"/>
      <c r="P316" s="1178"/>
      <c r="R316" s="2566" t="s">
        <v>412</v>
      </c>
    </row>
    <row r="317" spans="1:18" s="234" customFormat="1" ht="15" customHeight="1" x14ac:dyDescent="0.25">
      <c r="A317" s="933"/>
      <c r="B317" s="233" t="s">
        <v>428</v>
      </c>
      <c r="C317" s="270"/>
      <c r="D317" s="314"/>
      <c r="E317" s="314"/>
      <c r="F317" s="314"/>
      <c r="G317" s="268"/>
      <c r="H317" s="2518">
        <f>IF(Parameters!F47&lt;H$116,H$116,Parameters!F47)</f>
        <v>0.5</v>
      </c>
      <c r="I317" s="274">
        <f>IF(Parameters!G47&lt;I$116,I$116,Parameters!G47)</f>
        <v>0.5</v>
      </c>
      <c r="J317" s="2526">
        <f>IF(Parameters!H47&lt;J$116,J$116,Parameters!H47)</f>
        <v>1</v>
      </c>
      <c r="K317" s="268"/>
      <c r="L317" s="269" t="str">
        <f>IF(AND(ISNUMBER(D317),ISNUMBER(H317)), D317*H317, "")</f>
        <v/>
      </c>
      <c r="M317" s="37" t="str">
        <f>IF(AND(ISNUMBER(E317),ISNUMBER(I317)), E317*I317, "")</f>
        <v/>
      </c>
      <c r="N317" s="269" t="str">
        <f t="shared" ref="N317:N318" si="83">IF(AND(ISNUMBER(F317),ISNUMBER(J317)),F317*J317,"")</f>
        <v/>
      </c>
      <c r="O317" s="148" t="str">
        <f>IF(AND(ISNUMBER(L317),ISNUMBER(M317),ISNUMBER(N317)),SUM(L317:N317),"")</f>
        <v/>
      </c>
      <c r="P317" s="1178"/>
      <c r="R317" s="2566" t="s">
        <v>412</v>
      </c>
    </row>
    <row r="318" spans="1:18" s="234" customFormat="1" ht="15" customHeight="1" x14ac:dyDescent="0.25">
      <c r="A318" s="933"/>
      <c r="B318" s="233" t="s">
        <v>429</v>
      </c>
      <c r="C318" s="270"/>
      <c r="D318" s="314"/>
      <c r="E318" s="314"/>
      <c r="F318" s="314"/>
      <c r="G318" s="268"/>
      <c r="H318" s="2518">
        <f>IF(Parameters!F48&lt;H$116,H$116,Parameters!F48)</f>
        <v>1</v>
      </c>
      <c r="I318" s="274">
        <f>IF(Parameters!G48&lt;I$116,I$116,Parameters!G48)</f>
        <v>1</v>
      </c>
      <c r="J318" s="2526">
        <f>IF(Parameters!H48&lt;J$116,J$116,Parameters!H48)</f>
        <v>1</v>
      </c>
      <c r="K318" s="268"/>
      <c r="L318" s="269" t="str">
        <f>IF(AND(ISNUMBER(D318),ISNUMBER(H318)), D318*H318, "")</f>
        <v/>
      </c>
      <c r="M318" s="37" t="str">
        <f>IF(AND(ISNUMBER(E318),ISNUMBER(I318)), E318*I318, "")</f>
        <v/>
      </c>
      <c r="N318" s="269" t="str">
        <f t="shared" si="83"/>
        <v/>
      </c>
      <c r="O318" s="148" t="str">
        <f>IF(AND(ISNUMBER(L318),ISNUMBER(M318),ISNUMBER(N318)),SUM(L318:N318),"")</f>
        <v/>
      </c>
      <c r="P318" s="1178"/>
      <c r="R318" s="2566" t="s">
        <v>412</v>
      </c>
    </row>
    <row r="319" spans="1:18" s="234" customFormat="1" ht="15" customHeight="1" x14ac:dyDescent="0.25">
      <c r="A319" s="933"/>
      <c r="B319" s="70" t="s">
        <v>469</v>
      </c>
      <c r="C319" s="272" t="s">
        <v>414</v>
      </c>
      <c r="D319" s="67"/>
      <c r="E319" s="67"/>
      <c r="F319" s="73"/>
      <c r="G319" s="268"/>
      <c r="H319" s="2515"/>
      <c r="I319" s="62"/>
      <c r="J319" s="2531"/>
      <c r="K319" s="268"/>
      <c r="L319" s="62"/>
      <c r="M319" s="62"/>
      <c r="N319" s="62"/>
      <c r="O319" s="144"/>
      <c r="P319" s="1178"/>
      <c r="R319" s="2566" t="s">
        <v>412</v>
      </c>
    </row>
    <row r="320" spans="1:18" s="234" customFormat="1" ht="15" customHeight="1" x14ac:dyDescent="0.25">
      <c r="A320" s="933"/>
      <c r="B320" s="231" t="s">
        <v>415</v>
      </c>
      <c r="C320" s="270"/>
      <c r="D320" s="67"/>
      <c r="E320" s="67"/>
      <c r="F320" s="73"/>
      <c r="G320" s="268"/>
      <c r="H320" s="2515"/>
      <c r="I320" s="62"/>
      <c r="J320" s="2531"/>
      <c r="K320" s="268"/>
      <c r="L320" s="62"/>
      <c r="M320" s="62"/>
      <c r="N320" s="62"/>
      <c r="O320" s="144"/>
      <c r="P320" s="1178"/>
      <c r="R320" s="2566" t="s">
        <v>412</v>
      </c>
    </row>
    <row r="321" spans="1:18" s="234" customFormat="1" ht="15" customHeight="1" x14ac:dyDescent="0.25">
      <c r="A321" s="933"/>
      <c r="B321" s="230" t="s">
        <v>428</v>
      </c>
      <c r="C321" s="270"/>
      <c r="D321" s="314"/>
      <c r="E321" s="314"/>
      <c r="F321" s="314"/>
      <c r="G321" s="268"/>
      <c r="H321" s="2518">
        <f>IF(Parameters!F51&lt;H$122,H$122,Parameters!F51)</f>
        <v>0.5</v>
      </c>
      <c r="I321" s="274">
        <f>IF(Parameters!G51&lt;I$122,I$122,Parameters!G51)</f>
        <v>0.5</v>
      </c>
      <c r="J321" s="2526">
        <f>IF(Parameters!H51&lt;J$122,J$122,Parameters!H51)</f>
        <v>0.5</v>
      </c>
      <c r="K321" s="268"/>
      <c r="L321" s="269" t="str">
        <f>IF(AND(ISNUMBER(D321),ISNUMBER(H321)), D321*H321, "")</f>
        <v/>
      </c>
      <c r="M321" s="37" t="str">
        <f>IF(AND(ISNUMBER(E321),ISNUMBER(I321)), E321*I321, "")</f>
        <v/>
      </c>
      <c r="N321" s="269" t="str">
        <f t="shared" ref="N321:N322" si="84">IF(AND(ISNUMBER(F321),ISNUMBER(J321)),F321*J321,"")</f>
        <v/>
      </c>
      <c r="O321" s="148" t="str">
        <f>IF(AND(ISNUMBER(L321),ISNUMBER(M321),ISNUMBER(N321)),SUM(L321:N321),"")</f>
        <v/>
      </c>
      <c r="P321" s="1178"/>
      <c r="R321" s="2566" t="s">
        <v>412</v>
      </c>
    </row>
    <row r="322" spans="1:18" s="234" customFormat="1" ht="15" customHeight="1" x14ac:dyDescent="0.25">
      <c r="A322" s="933"/>
      <c r="B322" s="230" t="s">
        <v>429</v>
      </c>
      <c r="C322" s="270"/>
      <c r="D322" s="314"/>
      <c r="E322" s="314"/>
      <c r="F322" s="314"/>
      <c r="G322" s="268"/>
      <c r="H322" s="2518">
        <f>IF(Parameters!F52&lt;H$122,H$122,Parameters!F52)</f>
        <v>1</v>
      </c>
      <c r="I322" s="274">
        <f>IF(Parameters!G52&lt;I$122,I$122,Parameters!G52)</f>
        <v>1</v>
      </c>
      <c r="J322" s="2526">
        <f>IF(Parameters!H52&lt;J$122,J$122,Parameters!H52)</f>
        <v>1</v>
      </c>
      <c r="K322" s="268"/>
      <c r="L322" s="269" t="str">
        <f>IF(AND(ISNUMBER(D322),ISNUMBER(H322)), D322*H322, "")</f>
        <v/>
      </c>
      <c r="M322" s="37" t="str">
        <f>IF(AND(ISNUMBER(E322),ISNUMBER(I322)), E322*I322, "")</f>
        <v/>
      </c>
      <c r="N322" s="269" t="str">
        <f t="shared" si="84"/>
        <v/>
      </c>
      <c r="O322" s="148" t="str">
        <f>IF(AND(ISNUMBER(L322),ISNUMBER(M322),ISNUMBER(N322)),SUM(L322:N322),"")</f>
        <v/>
      </c>
      <c r="P322" s="1178"/>
      <c r="R322" s="2566" t="s">
        <v>412</v>
      </c>
    </row>
    <row r="323" spans="1:18" s="234" customFormat="1" ht="15" customHeight="1" x14ac:dyDescent="0.25">
      <c r="A323" s="933"/>
      <c r="B323" s="70" t="s">
        <v>480</v>
      </c>
      <c r="C323" s="272" t="s">
        <v>414</v>
      </c>
      <c r="D323" s="67"/>
      <c r="E323" s="67"/>
      <c r="F323" s="73"/>
      <c r="G323" s="268"/>
      <c r="H323" s="2515"/>
      <c r="I323" s="62"/>
      <c r="J323" s="2531"/>
      <c r="K323" s="268"/>
      <c r="L323" s="62"/>
      <c r="M323" s="62"/>
      <c r="N323" s="62"/>
      <c r="O323" s="144"/>
      <c r="P323" s="1178"/>
      <c r="R323" s="2566" t="s">
        <v>412</v>
      </c>
    </row>
    <row r="324" spans="1:18" s="234" customFormat="1" ht="15" customHeight="1" x14ac:dyDescent="0.25">
      <c r="A324" s="933"/>
      <c r="B324" s="231" t="s">
        <v>415</v>
      </c>
      <c r="C324" s="270"/>
      <c r="D324" s="67"/>
      <c r="E324" s="67"/>
      <c r="F324" s="73"/>
      <c r="G324" s="268"/>
      <c r="H324" s="2515"/>
      <c r="I324" s="62"/>
      <c r="J324" s="2531"/>
      <c r="K324" s="268"/>
      <c r="L324" s="62"/>
      <c r="M324" s="62"/>
      <c r="N324" s="62"/>
      <c r="O324" s="144"/>
      <c r="P324" s="1178"/>
      <c r="R324" s="2566" t="s">
        <v>412</v>
      </c>
    </row>
    <row r="325" spans="1:18" s="234" customFormat="1" ht="15" customHeight="1" x14ac:dyDescent="0.25">
      <c r="A325" s="933"/>
      <c r="B325" s="230" t="s">
        <v>428</v>
      </c>
      <c r="C325" s="270"/>
      <c r="D325" s="314"/>
      <c r="E325" s="314"/>
      <c r="F325" s="314"/>
      <c r="G325" s="268"/>
      <c r="H325" s="2518">
        <f>IF(Parameters!F55&lt;H$128,H$128,Parameters!F55)</f>
        <v>0.5</v>
      </c>
      <c r="I325" s="274">
        <f>IF(Parameters!G55&lt;I$128,I$128,Parameters!G55)</f>
        <v>0.5</v>
      </c>
      <c r="J325" s="2526">
        <f>IF(Parameters!H55&lt;J$128,J$128,Parameters!H55)</f>
        <v>0.5</v>
      </c>
      <c r="K325" s="268"/>
      <c r="L325" s="269" t="str">
        <f>IF(AND(ISNUMBER(D325),ISNUMBER(H325)), D325*H325, "")</f>
        <v/>
      </c>
      <c r="M325" s="37" t="str">
        <f>IF(AND(ISNUMBER(E325),ISNUMBER(I325)), E325*I325, "")</f>
        <v/>
      </c>
      <c r="N325" s="269" t="str">
        <f>IF(AND(ISNUMBER(F325),ISNUMBER(J325)),F325*J325,"")</f>
        <v/>
      </c>
      <c r="O325" s="148" t="str">
        <f>IF(AND(ISNUMBER(L325),ISNUMBER(M325),ISNUMBER(N325)),SUM(L325:N325),"")</f>
        <v/>
      </c>
      <c r="P325" s="1178"/>
      <c r="R325" s="2566" t="s">
        <v>412</v>
      </c>
    </row>
    <row r="326" spans="1:18" s="234" customFormat="1" ht="15" customHeight="1" x14ac:dyDescent="0.25">
      <c r="A326" s="933"/>
      <c r="B326" s="230" t="s">
        <v>429</v>
      </c>
      <c r="C326" s="270"/>
      <c r="D326" s="314"/>
      <c r="E326" s="314"/>
      <c r="F326" s="314"/>
      <c r="G326" s="268"/>
      <c r="H326" s="2518">
        <f>IF(Parameters!F56&lt;H$128,H$128,Parameters!F56)</f>
        <v>1</v>
      </c>
      <c r="I326" s="274">
        <f>IF(Parameters!G56&lt;I$128,I$128,Parameters!G56)</f>
        <v>1</v>
      </c>
      <c r="J326" s="2526">
        <f>IF(Parameters!H56&lt;J$128,J$128,Parameters!H56)</f>
        <v>1</v>
      </c>
      <c r="K326" s="268"/>
      <c r="L326" s="269" t="str">
        <f>IF(AND(ISNUMBER(D326),ISNUMBER(H326)), D326*H326, "")</f>
        <v/>
      </c>
      <c r="M326" s="37" t="str">
        <f>IF(AND(ISNUMBER(E326),ISNUMBER(I326)), E326*I326, "")</f>
        <v/>
      </c>
      <c r="N326" s="269" t="str">
        <f>IF(AND(ISNUMBER(F326),ISNUMBER(J326)),F326*J326,"")</f>
        <v/>
      </c>
      <c r="O326" s="148" t="str">
        <f>IF(AND(ISNUMBER(L326),ISNUMBER(M326),ISNUMBER(N326)),SUM(L326:N326),"")</f>
        <v/>
      </c>
      <c r="P326" s="1178"/>
      <c r="R326" s="2566" t="s">
        <v>412</v>
      </c>
    </row>
    <row r="327" spans="1:18" s="234" customFormat="1" ht="15" customHeight="1" x14ac:dyDescent="0.25">
      <c r="A327" s="933"/>
      <c r="B327" s="70" t="s">
        <v>471</v>
      </c>
      <c r="C327" s="272" t="s">
        <v>414</v>
      </c>
      <c r="D327" s="67"/>
      <c r="E327" s="67"/>
      <c r="F327" s="73"/>
      <c r="G327" s="268"/>
      <c r="H327" s="2515"/>
      <c r="I327" s="62"/>
      <c r="J327" s="2531"/>
      <c r="K327" s="268"/>
      <c r="L327" s="62"/>
      <c r="M327" s="62"/>
      <c r="N327" s="62"/>
      <c r="O327" s="144"/>
      <c r="P327" s="1178"/>
      <c r="R327" s="2566" t="s">
        <v>412</v>
      </c>
    </row>
    <row r="328" spans="1:18" s="234" customFormat="1" ht="15" customHeight="1" x14ac:dyDescent="0.25">
      <c r="A328" s="933"/>
      <c r="B328" s="231" t="s">
        <v>415</v>
      </c>
      <c r="C328" s="270"/>
      <c r="D328" s="67"/>
      <c r="E328" s="67"/>
      <c r="F328" s="73"/>
      <c r="G328" s="268"/>
      <c r="H328" s="2515"/>
      <c r="I328" s="62"/>
      <c r="J328" s="2531"/>
      <c r="K328" s="268"/>
      <c r="L328" s="62"/>
      <c r="M328" s="62"/>
      <c r="N328" s="62"/>
      <c r="O328" s="144"/>
      <c r="P328" s="1178"/>
      <c r="R328" s="2566" t="s">
        <v>412</v>
      </c>
    </row>
    <row r="329" spans="1:18" s="234" customFormat="1" ht="15" customHeight="1" x14ac:dyDescent="0.25">
      <c r="A329" s="933"/>
      <c r="B329" s="230" t="s">
        <v>428</v>
      </c>
      <c r="C329" s="270"/>
      <c r="D329" s="314"/>
      <c r="E329" s="314"/>
      <c r="F329" s="314"/>
      <c r="G329" s="268"/>
      <c r="H329" s="2518">
        <f>IF(Parameters!F59&lt;H$134,H$134,Parameters!F59)</f>
        <v>0.5</v>
      </c>
      <c r="I329" s="274">
        <f>IF(Parameters!G59&lt;I$134,I$134,Parameters!G59)</f>
        <v>0.5</v>
      </c>
      <c r="J329" s="2526">
        <f>IF(Parameters!H59&lt;J$134,J$134,Parameters!H59)</f>
        <v>0.5</v>
      </c>
      <c r="K329" s="268"/>
      <c r="L329" s="269" t="str">
        <f>IF(AND(ISNUMBER(D329),ISNUMBER(H329)), D329*H329, "")</f>
        <v/>
      </c>
      <c r="M329" s="37" t="str">
        <f>IF(AND(ISNUMBER(E329),ISNUMBER(I329)), E329*I329, "")</f>
        <v/>
      </c>
      <c r="N329" s="269" t="str">
        <f>IF(AND(ISNUMBER(F329),ISNUMBER(J329)),F329*J329,"")</f>
        <v/>
      </c>
      <c r="O329" s="148" t="str">
        <f>IF(AND(ISNUMBER(L329),ISNUMBER(M329),ISNUMBER(N329)),SUM(L329:N329),"")</f>
        <v/>
      </c>
      <c r="P329" s="1178"/>
      <c r="R329" s="2566" t="s">
        <v>412</v>
      </c>
    </row>
    <row r="330" spans="1:18" s="234" customFormat="1" ht="15" customHeight="1" x14ac:dyDescent="0.25">
      <c r="A330" s="933"/>
      <c r="B330" s="230" t="s">
        <v>429</v>
      </c>
      <c r="C330" s="270"/>
      <c r="D330" s="314"/>
      <c r="E330" s="314"/>
      <c r="F330" s="314"/>
      <c r="G330" s="268"/>
      <c r="H330" s="2518">
        <f>IF(Parameters!F60&lt;H$134,H$134,Parameters!F60)</f>
        <v>1</v>
      </c>
      <c r="I330" s="274">
        <f>IF(Parameters!G60&lt;I$134,I$134,Parameters!G60)</f>
        <v>1</v>
      </c>
      <c r="J330" s="2526">
        <f>IF(Parameters!H60&lt;J$134,J$134,Parameters!H60)</f>
        <v>1</v>
      </c>
      <c r="K330" s="268"/>
      <c r="L330" s="269" t="str">
        <f>IF(AND(ISNUMBER(D330),ISNUMBER(H330)), D330*H330, "")</f>
        <v/>
      </c>
      <c r="M330" s="37" t="str">
        <f>IF(AND(ISNUMBER(E330),ISNUMBER(I330)), E330*I330, "")</f>
        <v/>
      </c>
      <c r="N330" s="269" t="str">
        <f>IF(AND(ISNUMBER(F330),ISNUMBER(J330)),F330*J330,"")</f>
        <v/>
      </c>
      <c r="O330" s="148" t="str">
        <f>IF(AND(ISNUMBER(L330),ISNUMBER(M330),ISNUMBER(N330)),SUM(L330:N330),"")</f>
        <v/>
      </c>
      <c r="P330" s="1178"/>
      <c r="R330" s="2566" t="s">
        <v>412</v>
      </c>
    </row>
    <row r="331" spans="1:18" s="234" customFormat="1" ht="15" customHeight="1" x14ac:dyDescent="0.25">
      <c r="A331" s="933"/>
      <c r="B331" s="70" t="s">
        <v>432</v>
      </c>
      <c r="C331" s="272" t="s">
        <v>414</v>
      </c>
      <c r="D331" s="67"/>
      <c r="E331" s="67"/>
      <c r="F331" s="73"/>
      <c r="G331" s="268"/>
      <c r="H331" s="2515"/>
      <c r="I331" s="62"/>
      <c r="J331" s="2531"/>
      <c r="K331" s="268"/>
      <c r="L331" s="62"/>
      <c r="M331" s="62"/>
      <c r="N331" s="62"/>
      <c r="O331" s="144"/>
      <c r="P331" s="1178"/>
      <c r="R331" s="2566" t="s">
        <v>412</v>
      </c>
    </row>
    <row r="332" spans="1:18" s="234" customFormat="1" ht="15" customHeight="1" x14ac:dyDescent="0.25">
      <c r="A332" s="933"/>
      <c r="B332" s="231" t="s">
        <v>415</v>
      </c>
      <c r="C332" s="270"/>
      <c r="D332" s="67"/>
      <c r="E332" s="67"/>
      <c r="F332" s="73"/>
      <c r="G332" s="268"/>
      <c r="H332" s="2515"/>
      <c r="I332" s="62"/>
      <c r="J332" s="2531"/>
      <c r="K332" s="268"/>
      <c r="L332" s="62"/>
      <c r="M332" s="62"/>
      <c r="N332" s="62"/>
      <c r="O332" s="144"/>
      <c r="P332" s="1178"/>
      <c r="R332" s="2566" t="s">
        <v>412</v>
      </c>
    </row>
    <row r="333" spans="1:18" s="234" customFormat="1" ht="15" customHeight="1" x14ac:dyDescent="0.25">
      <c r="A333" s="933"/>
      <c r="B333" s="230" t="s">
        <v>428</v>
      </c>
      <c r="C333" s="270"/>
      <c r="D333" s="314"/>
      <c r="E333" s="314"/>
      <c r="F333" s="314"/>
      <c r="G333" s="268"/>
      <c r="H333" s="2518">
        <f>IF(Parameters!F63&lt;H$140,H$140,Parameters!F63)</f>
        <v>0.5</v>
      </c>
      <c r="I333" s="274">
        <f>IF(Parameters!G63&lt;I$140,I$140,Parameters!G63)</f>
        <v>0.5</v>
      </c>
      <c r="J333" s="2526">
        <f>IF(Parameters!H63&lt;J$140,J$140,Parameters!H63)</f>
        <v>1</v>
      </c>
      <c r="K333" s="268"/>
      <c r="L333" s="269" t="str">
        <f>IF(AND(ISNUMBER(D333),ISNUMBER(H333)), D333*H333, "")</f>
        <v/>
      </c>
      <c r="M333" s="37" t="str">
        <f>IF(AND(ISNUMBER(E333),ISNUMBER(I333)), E333*I333, "")</f>
        <v/>
      </c>
      <c r="N333" s="269" t="str">
        <f>IF(AND(ISNUMBER(F333),ISNUMBER(J333)),F333*J333,"")</f>
        <v/>
      </c>
      <c r="O333" s="148" t="str">
        <f>IF(AND(ISNUMBER(L333),ISNUMBER(M333),ISNUMBER(N333)),SUM(L333:N333),"")</f>
        <v/>
      </c>
      <c r="P333" s="1178"/>
      <c r="R333" s="2566" t="s">
        <v>412</v>
      </c>
    </row>
    <row r="334" spans="1:18" s="234" customFormat="1" ht="15" customHeight="1" x14ac:dyDescent="0.25">
      <c r="A334" s="933"/>
      <c r="B334" s="230" t="s">
        <v>429</v>
      </c>
      <c r="C334" s="270"/>
      <c r="D334" s="314"/>
      <c r="E334" s="314"/>
      <c r="F334" s="314"/>
      <c r="G334" s="268"/>
      <c r="H334" s="2518">
        <f>IF(Parameters!F64&lt;H$140,H$140,Parameters!F64)</f>
        <v>1</v>
      </c>
      <c r="I334" s="274">
        <f>IF(Parameters!G64&lt;I$140,I$140,Parameters!G64)</f>
        <v>1</v>
      </c>
      <c r="J334" s="2526">
        <f>IF(Parameters!H64&lt;J$140,J$140,Parameters!H64)</f>
        <v>1</v>
      </c>
      <c r="K334" s="268"/>
      <c r="L334" s="269" t="str">
        <f>IF(AND(ISNUMBER(D334),ISNUMBER(H334)), D334*H334, "")</f>
        <v/>
      </c>
      <c r="M334" s="37" t="str">
        <f>IF(AND(ISNUMBER(E334),ISNUMBER(I334)), E334*I334, "")</f>
        <v/>
      </c>
      <c r="N334" s="269" t="str">
        <f>IF(AND(ISNUMBER(F334),ISNUMBER(J334)),F334*J334,"")</f>
        <v/>
      </c>
      <c r="O334" s="148" t="str">
        <f>IF(AND(ISNUMBER(L334),ISNUMBER(M334),ISNUMBER(N334)),SUM(L334:N334),"")</f>
        <v/>
      </c>
      <c r="P334" s="1178"/>
      <c r="R334" s="2566" t="s">
        <v>412</v>
      </c>
    </row>
    <row r="335" spans="1:18" s="234" customFormat="1" ht="30" customHeight="1" x14ac:dyDescent="0.25">
      <c r="A335" s="933"/>
      <c r="B335" s="282" t="s">
        <v>511</v>
      </c>
      <c r="C335" s="272" t="s">
        <v>414</v>
      </c>
      <c r="D335" s="67"/>
      <c r="E335" s="67"/>
      <c r="F335" s="73"/>
      <c r="G335" s="268"/>
      <c r="H335" s="2515"/>
      <c r="I335" s="62"/>
      <c r="J335" s="2531"/>
      <c r="K335" s="268"/>
      <c r="L335" s="62"/>
      <c r="M335" s="62"/>
      <c r="N335" s="62"/>
      <c r="O335" s="144"/>
      <c r="P335" s="1178"/>
      <c r="R335" s="2566" t="s">
        <v>412</v>
      </c>
    </row>
    <row r="336" spans="1:18" s="234" customFormat="1" ht="15" customHeight="1" x14ac:dyDescent="0.25">
      <c r="A336" s="933"/>
      <c r="B336" s="231" t="s">
        <v>415</v>
      </c>
      <c r="C336" s="270"/>
      <c r="D336" s="67"/>
      <c r="E336" s="67"/>
      <c r="F336" s="73"/>
      <c r="G336" s="268"/>
      <c r="H336" s="2515"/>
      <c r="I336" s="62"/>
      <c r="J336" s="2531"/>
      <c r="K336" s="268"/>
      <c r="L336" s="62"/>
      <c r="M336" s="62"/>
      <c r="N336" s="62"/>
      <c r="O336" s="144"/>
      <c r="P336" s="1178"/>
      <c r="R336" s="2566" t="s">
        <v>412</v>
      </c>
    </row>
    <row r="337" spans="1:18" s="234" customFormat="1" ht="15" customHeight="1" x14ac:dyDescent="0.25">
      <c r="A337" s="933"/>
      <c r="B337" s="230" t="s">
        <v>428</v>
      </c>
      <c r="C337" s="270"/>
      <c r="D337" s="314"/>
      <c r="E337" s="314"/>
      <c r="F337" s="73"/>
      <c r="G337" s="268"/>
      <c r="H337" s="2518">
        <f>IF(Parameters!F67&lt;H$146,H$146,Parameters!F67)</f>
        <v>0.5</v>
      </c>
      <c r="I337" s="274">
        <f>IF(Parameters!G67&lt;I$146,I$146,Parameters!G67)</f>
        <v>0.5</v>
      </c>
      <c r="J337" s="2531"/>
      <c r="K337" s="268"/>
      <c r="L337" s="269" t="str">
        <f>IF(AND(ISNUMBER(D337),ISNUMBER(H337)), D337*H337, "")</f>
        <v/>
      </c>
      <c r="M337" s="37" t="str">
        <f>IF(AND(ISNUMBER(E337),ISNUMBER(I337)), E337*I337, "")</f>
        <v/>
      </c>
      <c r="N337" s="62"/>
      <c r="O337" s="148" t="str">
        <f t="shared" ref="O337:O338" si="85">IF(AND(ISNUMBER(L337),ISNUMBER(M337)),SUM(L337:M337),"")</f>
        <v/>
      </c>
      <c r="P337" s="1178"/>
      <c r="R337" s="2566" t="s">
        <v>412</v>
      </c>
    </row>
    <row r="338" spans="1:18" s="234" customFormat="1" ht="15" customHeight="1" x14ac:dyDescent="0.25">
      <c r="A338" s="933"/>
      <c r="B338" s="230" t="s">
        <v>429</v>
      </c>
      <c r="C338" s="270"/>
      <c r="D338" s="314"/>
      <c r="E338" s="314"/>
      <c r="F338" s="73"/>
      <c r="G338" s="268"/>
      <c r="H338" s="2518">
        <f>IF(Parameters!F68&lt;H$146,H$146,Parameters!F68)</f>
        <v>1</v>
      </c>
      <c r="I338" s="274">
        <f>IF(Parameters!G68&lt;I$146,I$146,Parameters!G68)</f>
        <v>1</v>
      </c>
      <c r="J338" s="2531"/>
      <c r="K338" s="268"/>
      <c r="L338" s="269" t="str">
        <f>IF(AND(ISNUMBER(D338),ISNUMBER(H338)), D338*H338, "")</f>
        <v/>
      </c>
      <c r="M338" s="37" t="str">
        <f>IF(AND(ISNUMBER(E338),ISNUMBER(I338)), E338*I338, "")</f>
        <v/>
      </c>
      <c r="N338" s="62"/>
      <c r="O338" s="148" t="str">
        <f t="shared" si="85"/>
        <v/>
      </c>
      <c r="P338" s="1178"/>
      <c r="R338" s="2566" t="s">
        <v>412</v>
      </c>
    </row>
    <row r="339" spans="1:18" s="234" customFormat="1" ht="15" customHeight="1" x14ac:dyDescent="0.25">
      <c r="A339" s="933"/>
      <c r="B339" s="282" t="s">
        <v>512</v>
      </c>
      <c r="C339" s="272" t="s">
        <v>414</v>
      </c>
      <c r="D339" s="67"/>
      <c r="E339" s="67"/>
      <c r="F339" s="73"/>
      <c r="G339" s="268"/>
      <c r="H339" s="2515"/>
      <c r="I339" s="62"/>
      <c r="J339" s="2531"/>
      <c r="K339" s="268"/>
      <c r="L339" s="62"/>
      <c r="M339" s="62"/>
      <c r="N339" s="62"/>
      <c r="O339" s="144"/>
      <c r="P339" s="1178"/>
      <c r="R339" s="2566" t="s">
        <v>412</v>
      </c>
    </row>
    <row r="340" spans="1:18" s="234" customFormat="1" ht="15" customHeight="1" x14ac:dyDescent="0.25">
      <c r="A340" s="933"/>
      <c r="B340" s="231" t="s">
        <v>415</v>
      </c>
      <c r="C340" s="270"/>
      <c r="D340" s="67"/>
      <c r="E340" s="67"/>
      <c r="F340" s="73"/>
      <c r="G340" s="268"/>
      <c r="H340" s="2515"/>
      <c r="I340" s="62"/>
      <c r="J340" s="2531"/>
      <c r="K340" s="268"/>
      <c r="L340" s="62"/>
      <c r="M340" s="62"/>
      <c r="N340" s="62"/>
      <c r="O340" s="144"/>
      <c r="P340" s="1178"/>
      <c r="R340" s="2566" t="s">
        <v>412</v>
      </c>
    </row>
    <row r="341" spans="1:18" s="234" customFormat="1" ht="15" customHeight="1" x14ac:dyDescent="0.25">
      <c r="A341" s="933"/>
      <c r="B341" s="230" t="s">
        <v>428</v>
      </c>
      <c r="C341" s="270"/>
      <c r="D341" s="314"/>
      <c r="E341" s="314"/>
      <c r="F341" s="73"/>
      <c r="G341" s="268"/>
      <c r="H341" s="2518">
        <f>IF(Parameters!F71&lt;H$152,H$152,Parameters!F71)</f>
        <v>0.5</v>
      </c>
      <c r="I341" s="274">
        <f>IF(Parameters!G71&lt;I$152,I$152,Parameters!G71)</f>
        <v>0.5</v>
      </c>
      <c r="J341" s="2531"/>
      <c r="K341" s="268"/>
      <c r="L341" s="269" t="str">
        <f>IF(AND(ISNUMBER(D341),ISNUMBER(H341)), D341*H341, "")</f>
        <v/>
      </c>
      <c r="M341" s="37" t="str">
        <f>IF(AND(ISNUMBER(E341),ISNUMBER(I341)), E341*I341, "")</f>
        <v/>
      </c>
      <c r="N341" s="62"/>
      <c r="O341" s="148" t="str">
        <f t="shared" ref="O341:O342" si="86">IF(AND(ISNUMBER(L341),ISNUMBER(M341)),SUM(L341:M341),"")</f>
        <v/>
      </c>
      <c r="P341" s="1178"/>
      <c r="R341" s="2566" t="s">
        <v>412</v>
      </c>
    </row>
    <row r="342" spans="1:18" s="234" customFormat="1" ht="15" customHeight="1" x14ac:dyDescent="0.25">
      <c r="A342" s="933"/>
      <c r="B342" s="230" t="s">
        <v>429</v>
      </c>
      <c r="C342" s="270"/>
      <c r="D342" s="314"/>
      <c r="E342" s="314"/>
      <c r="F342" s="73"/>
      <c r="G342" s="268"/>
      <c r="H342" s="2518">
        <f>IF(Parameters!F72&lt;H$152,H$152,Parameters!F72)</f>
        <v>1</v>
      </c>
      <c r="I342" s="274">
        <f>IF(Parameters!G72&lt;I$152,I$152,Parameters!G72)</f>
        <v>1</v>
      </c>
      <c r="J342" s="2531"/>
      <c r="K342" s="268"/>
      <c r="L342" s="269" t="str">
        <f>IF(AND(ISNUMBER(D342),ISNUMBER(H342)), D342*H342, "")</f>
        <v/>
      </c>
      <c r="M342" s="37" t="str">
        <f>IF(AND(ISNUMBER(E342),ISNUMBER(I342)), E342*I342, "")</f>
        <v/>
      </c>
      <c r="N342" s="62"/>
      <c r="O342" s="148" t="str">
        <f t="shared" si="86"/>
        <v/>
      </c>
      <c r="P342" s="1178"/>
      <c r="R342" s="2566" t="s">
        <v>412</v>
      </c>
    </row>
    <row r="343" spans="1:18" s="234" customFormat="1" ht="30" customHeight="1" x14ac:dyDescent="0.25">
      <c r="A343" s="933"/>
      <c r="B343" s="70" t="s">
        <v>433</v>
      </c>
      <c r="C343" s="272" t="s">
        <v>414</v>
      </c>
      <c r="D343" s="67"/>
      <c r="E343" s="67"/>
      <c r="F343" s="73"/>
      <c r="G343" s="268"/>
      <c r="H343" s="2515"/>
      <c r="I343" s="62"/>
      <c r="J343" s="2531"/>
      <c r="K343" s="268"/>
      <c r="L343" s="62"/>
      <c r="M343" s="62"/>
      <c r="N343" s="62"/>
      <c r="O343" s="144"/>
      <c r="P343" s="1178"/>
      <c r="R343" s="2566" t="s">
        <v>412</v>
      </c>
    </row>
    <row r="344" spans="1:18" s="234" customFormat="1" ht="15" customHeight="1" x14ac:dyDescent="0.25">
      <c r="A344" s="933"/>
      <c r="B344" s="231" t="s">
        <v>415</v>
      </c>
      <c r="C344" s="270"/>
      <c r="D344" s="67"/>
      <c r="E344" s="67"/>
      <c r="F344" s="73"/>
      <c r="G344" s="268"/>
      <c r="H344" s="2515"/>
      <c r="I344" s="62"/>
      <c r="J344" s="2531"/>
      <c r="K344" s="268"/>
      <c r="L344" s="62"/>
      <c r="M344" s="62"/>
      <c r="N344" s="62"/>
      <c r="O344" s="144"/>
      <c r="P344" s="1178"/>
      <c r="R344" s="2566" t="s">
        <v>412</v>
      </c>
    </row>
    <row r="345" spans="1:18" s="234" customFormat="1" ht="15" customHeight="1" x14ac:dyDescent="0.25">
      <c r="A345" s="933"/>
      <c r="B345" s="230" t="s">
        <v>428</v>
      </c>
      <c r="C345" s="270"/>
      <c r="D345" s="314"/>
      <c r="E345" s="314"/>
      <c r="F345" s="73"/>
      <c r="G345" s="268"/>
      <c r="H345" s="2518">
        <f>IF(Parameters!F75&lt;H$158,H$158,Parameters!F75)</f>
        <v>0.5</v>
      </c>
      <c r="I345" s="274">
        <f>IF(Parameters!G75&lt;I$158,I$158,Parameters!G75)</f>
        <v>0.5</v>
      </c>
      <c r="J345" s="2531"/>
      <c r="K345" s="268"/>
      <c r="L345" s="269" t="str">
        <f>IF(AND(ISNUMBER(D345),ISNUMBER(H345)), D345*H345, "")</f>
        <v/>
      </c>
      <c r="M345" s="37" t="str">
        <f>IF(AND(ISNUMBER(E345),ISNUMBER(I345)), E345*I345, "")</f>
        <v/>
      </c>
      <c r="N345" s="62"/>
      <c r="O345" s="148" t="str">
        <f t="shared" ref="O345:O346" si="87">IF(AND(ISNUMBER(L345),ISNUMBER(M345)),SUM(L345:M345),"")</f>
        <v/>
      </c>
      <c r="P345" s="1178"/>
      <c r="R345" s="2566" t="s">
        <v>412</v>
      </c>
    </row>
    <row r="346" spans="1:18" s="234" customFormat="1" ht="15" customHeight="1" x14ac:dyDescent="0.25">
      <c r="A346" s="933"/>
      <c r="B346" s="230" t="s">
        <v>429</v>
      </c>
      <c r="C346" s="270"/>
      <c r="D346" s="314"/>
      <c r="E346" s="314"/>
      <c r="F346" s="73"/>
      <c r="G346" s="268"/>
      <c r="H346" s="2518">
        <f>IF(Parameters!F76&lt;H$158,H$158,Parameters!F76)</f>
        <v>1</v>
      </c>
      <c r="I346" s="274">
        <f>IF(Parameters!G76&lt;I$158,I$158,Parameters!G76)</f>
        <v>1</v>
      </c>
      <c r="J346" s="2531"/>
      <c r="K346" s="268"/>
      <c r="L346" s="269" t="str">
        <f>IF(AND(ISNUMBER(D346),ISNUMBER(H346)), D346*H346, "")</f>
        <v/>
      </c>
      <c r="M346" s="37" t="str">
        <f>IF(AND(ISNUMBER(E346),ISNUMBER(I346)), E346*I346, "")</f>
        <v/>
      </c>
      <c r="N346" s="62"/>
      <c r="O346" s="148" t="str">
        <f t="shared" si="87"/>
        <v/>
      </c>
      <c r="P346" s="1178"/>
      <c r="R346" s="2566" t="s">
        <v>412</v>
      </c>
    </row>
    <row r="347" spans="1:18" s="234" customFormat="1" ht="30" customHeight="1" x14ac:dyDescent="0.25">
      <c r="A347" s="933"/>
      <c r="B347" s="70" t="s">
        <v>434</v>
      </c>
      <c r="C347" s="272" t="s">
        <v>414</v>
      </c>
      <c r="D347" s="67"/>
      <c r="E347" s="67"/>
      <c r="F347" s="73"/>
      <c r="G347" s="268"/>
      <c r="H347" s="2515"/>
      <c r="I347" s="62"/>
      <c r="J347" s="2531"/>
      <c r="K347" s="268"/>
      <c r="L347" s="62"/>
      <c r="M347" s="62"/>
      <c r="N347" s="62"/>
      <c r="O347" s="144"/>
      <c r="P347" s="1178"/>
      <c r="R347" s="2566" t="s">
        <v>412</v>
      </c>
    </row>
    <row r="348" spans="1:18" s="234" customFormat="1" ht="15" customHeight="1" x14ac:dyDescent="0.25">
      <c r="A348" s="933"/>
      <c r="B348" s="231" t="s">
        <v>415</v>
      </c>
      <c r="C348" s="270"/>
      <c r="D348" s="67"/>
      <c r="E348" s="67"/>
      <c r="F348" s="73"/>
      <c r="G348" s="268"/>
      <c r="H348" s="2515"/>
      <c r="I348" s="62"/>
      <c r="J348" s="2531"/>
      <c r="K348" s="268"/>
      <c r="L348" s="62"/>
      <c r="M348" s="62"/>
      <c r="N348" s="62"/>
      <c r="O348" s="144"/>
      <c r="P348" s="1178"/>
      <c r="R348" s="2566" t="s">
        <v>412</v>
      </c>
    </row>
    <row r="349" spans="1:18" s="234" customFormat="1" ht="15" customHeight="1" x14ac:dyDescent="0.25">
      <c r="A349" s="933"/>
      <c r="B349" s="230" t="s">
        <v>428</v>
      </c>
      <c r="C349" s="270"/>
      <c r="D349" s="314"/>
      <c r="E349" s="314"/>
      <c r="F349" s="314"/>
      <c r="G349" s="268"/>
      <c r="H349" s="2518">
        <f>IF(Parameters!F79&lt;H$164,H$164,Parameters!F79)</f>
        <v>0.5</v>
      </c>
      <c r="I349" s="274">
        <f>IF(Parameters!G79&lt;I$164,I$164,Parameters!G79)</f>
        <v>0.5</v>
      </c>
      <c r="J349" s="2526">
        <f>IF(Parameters!H79&lt;J$164,J$164,Parameters!H79)</f>
        <v>0.65</v>
      </c>
      <c r="K349" s="268"/>
      <c r="L349" s="269" t="str">
        <f>IF(AND(ISNUMBER(D349),ISNUMBER(H349)), D349*H349, "")</f>
        <v/>
      </c>
      <c r="M349" s="37" t="str">
        <f>IF(AND(ISNUMBER(E349),ISNUMBER(I349)), E349*I349, "")</f>
        <v/>
      </c>
      <c r="N349" s="269" t="str">
        <f t="shared" ref="N349:N350" si="88">IF(AND(ISNUMBER(F349),ISNUMBER(J349)),F349*J349,"")</f>
        <v/>
      </c>
      <c r="O349" s="148" t="str">
        <f>IF(AND(ISNUMBER(L349),ISNUMBER(M349),ISNUMBER(N349)),SUM(L349:N349),"")</f>
        <v/>
      </c>
      <c r="P349" s="1178"/>
      <c r="R349" s="2566" t="s">
        <v>412</v>
      </c>
    </row>
    <row r="350" spans="1:18" s="234" customFormat="1" ht="15" customHeight="1" x14ac:dyDescent="0.25">
      <c r="A350" s="933"/>
      <c r="B350" s="230" t="s">
        <v>429</v>
      </c>
      <c r="C350" s="270"/>
      <c r="D350" s="314"/>
      <c r="E350" s="314"/>
      <c r="F350" s="314"/>
      <c r="G350" s="268"/>
      <c r="H350" s="2518">
        <f>IF(Parameters!F80&lt;H$164,H$164,Parameters!F80)</f>
        <v>1</v>
      </c>
      <c r="I350" s="274">
        <f>IF(Parameters!G80&lt;I$164,I$164,Parameters!G80)</f>
        <v>1</v>
      </c>
      <c r="J350" s="2526">
        <f>IF(Parameters!H80&lt;J$164,J$164,Parameters!H80)</f>
        <v>1</v>
      </c>
      <c r="K350" s="268"/>
      <c r="L350" s="269" t="str">
        <f>IF(AND(ISNUMBER(D350),ISNUMBER(H350)), D350*H350, "")</f>
        <v/>
      </c>
      <c r="M350" s="37" t="str">
        <f>IF(AND(ISNUMBER(E350),ISNUMBER(I350)), E350*I350, "")</f>
        <v/>
      </c>
      <c r="N350" s="269" t="str">
        <f t="shared" si="88"/>
        <v/>
      </c>
      <c r="O350" s="148" t="str">
        <f>IF(AND(ISNUMBER(L350),ISNUMBER(M350),ISNUMBER(N350)),SUM(L350:N350),"")</f>
        <v/>
      </c>
      <c r="P350" s="1178"/>
      <c r="R350" s="2566" t="s">
        <v>412</v>
      </c>
    </row>
    <row r="351" spans="1:18" s="234" customFormat="1" ht="45" customHeight="1" x14ac:dyDescent="0.25">
      <c r="A351" s="933"/>
      <c r="B351" s="70" t="s">
        <v>435</v>
      </c>
      <c r="C351" s="272" t="s">
        <v>414</v>
      </c>
      <c r="D351" s="67"/>
      <c r="E351" s="67"/>
      <c r="F351" s="73"/>
      <c r="G351" s="268"/>
      <c r="H351" s="2515"/>
      <c r="I351" s="62"/>
      <c r="J351" s="2531"/>
      <c r="K351" s="268"/>
      <c r="L351" s="62"/>
      <c r="M351" s="62"/>
      <c r="N351" s="62"/>
      <c r="O351" s="144"/>
      <c r="P351" s="1178"/>
      <c r="R351" s="2566" t="s">
        <v>412</v>
      </c>
    </row>
    <row r="352" spans="1:18" s="234" customFormat="1" ht="15" customHeight="1" x14ac:dyDescent="0.25">
      <c r="A352" s="933"/>
      <c r="B352" s="231" t="s">
        <v>415</v>
      </c>
      <c r="C352" s="270"/>
      <c r="D352" s="67"/>
      <c r="E352" s="67"/>
      <c r="F352" s="73"/>
      <c r="G352" s="268"/>
      <c r="H352" s="2515"/>
      <c r="I352" s="62"/>
      <c r="J352" s="2531"/>
      <c r="K352" s="268"/>
      <c r="L352" s="62"/>
      <c r="M352" s="62"/>
      <c r="N352" s="62"/>
      <c r="O352" s="144"/>
      <c r="P352" s="1178"/>
      <c r="R352" s="2566" t="s">
        <v>412</v>
      </c>
    </row>
    <row r="353" spans="1:18" s="234" customFormat="1" ht="15" customHeight="1" x14ac:dyDescent="0.25">
      <c r="A353" s="933"/>
      <c r="B353" s="230" t="s">
        <v>428</v>
      </c>
      <c r="C353" s="270"/>
      <c r="D353" s="67"/>
      <c r="E353" s="67"/>
      <c r="F353" s="314"/>
      <c r="G353" s="268"/>
      <c r="H353" s="2515"/>
      <c r="I353" s="62"/>
      <c r="J353" s="2526">
        <f>IF(Parameters!H83&lt;J$170,J$170,Parameters!H83)</f>
        <v>0.65</v>
      </c>
      <c r="K353" s="268"/>
      <c r="L353" s="62"/>
      <c r="M353" s="62"/>
      <c r="N353" s="269" t="str">
        <f>IF(AND(ISNUMBER(F353),ISNUMBER(J353)),F353*J353,"")</f>
        <v/>
      </c>
      <c r="O353" s="148" t="str">
        <f t="shared" ref="O353:O354" si="89">IF(ISNUMBER(N353),N353,"")</f>
        <v/>
      </c>
      <c r="P353" s="1178"/>
      <c r="R353" s="2566" t="s">
        <v>412</v>
      </c>
    </row>
    <row r="354" spans="1:18" s="234" customFormat="1" ht="15" customHeight="1" x14ac:dyDescent="0.25">
      <c r="A354" s="933"/>
      <c r="B354" s="230" t="s">
        <v>429</v>
      </c>
      <c r="C354" s="270"/>
      <c r="D354" s="67"/>
      <c r="E354" s="67"/>
      <c r="F354" s="314"/>
      <c r="G354" s="268"/>
      <c r="H354" s="2515"/>
      <c r="I354" s="62"/>
      <c r="J354" s="2526">
        <f>IF(Parameters!H84&lt;J$170,J$170,Parameters!H84)</f>
        <v>1</v>
      </c>
      <c r="K354" s="268"/>
      <c r="L354" s="62"/>
      <c r="M354" s="62"/>
      <c r="N354" s="269" t="str">
        <f>IF(AND(ISNUMBER(F354),ISNUMBER(J354)),F354*J354,"")</f>
        <v/>
      </c>
      <c r="O354" s="148" t="str">
        <f t="shared" si="89"/>
        <v/>
      </c>
      <c r="P354" s="1178"/>
      <c r="R354" s="2566" t="s">
        <v>412</v>
      </c>
    </row>
    <row r="355" spans="1:18" s="234" customFormat="1" ht="30" customHeight="1" x14ac:dyDescent="0.25">
      <c r="A355" s="933"/>
      <c r="B355" s="70" t="s">
        <v>481</v>
      </c>
      <c r="C355" s="272" t="s">
        <v>414</v>
      </c>
      <c r="D355" s="67"/>
      <c r="E355" s="67"/>
      <c r="F355" s="73"/>
      <c r="G355" s="268"/>
      <c r="H355" s="2515"/>
      <c r="I355" s="62"/>
      <c r="J355" s="2531"/>
      <c r="K355" s="268"/>
      <c r="L355" s="62"/>
      <c r="M355" s="62"/>
      <c r="N355" s="62"/>
      <c r="O355" s="144"/>
      <c r="P355" s="1178"/>
      <c r="R355" s="2566" t="s">
        <v>412</v>
      </c>
    </row>
    <row r="356" spans="1:18" s="234" customFormat="1" ht="15" customHeight="1" x14ac:dyDescent="0.25">
      <c r="A356" s="933"/>
      <c r="B356" s="231" t="s">
        <v>415</v>
      </c>
      <c r="C356" s="270"/>
      <c r="D356" s="67"/>
      <c r="E356" s="67"/>
      <c r="F356" s="73"/>
      <c r="G356" s="268"/>
      <c r="H356" s="2515"/>
      <c r="I356" s="62"/>
      <c r="J356" s="2531"/>
      <c r="K356" s="268"/>
      <c r="L356" s="62"/>
      <c r="M356" s="62"/>
      <c r="N356" s="62"/>
      <c r="O356" s="144"/>
      <c r="P356" s="1178"/>
      <c r="R356" s="2566" t="s">
        <v>412</v>
      </c>
    </row>
    <row r="357" spans="1:18" s="234" customFormat="1" ht="15" customHeight="1" x14ac:dyDescent="0.25">
      <c r="A357" s="933"/>
      <c r="B357" s="230" t="s">
        <v>428</v>
      </c>
      <c r="C357" s="270"/>
      <c r="D357" s="314"/>
      <c r="E357" s="314"/>
      <c r="F357" s="73"/>
      <c r="G357" s="268"/>
      <c r="H357" s="2518">
        <f>IF(Parameters!F87&lt;H$176,H$176,Parameters!F87)</f>
        <v>0.5</v>
      </c>
      <c r="I357" s="274">
        <f>IF(Parameters!G87&lt;I$176,I$176,Parameters!G87)</f>
        <v>0.5</v>
      </c>
      <c r="J357" s="2531"/>
      <c r="K357" s="268"/>
      <c r="L357" s="269" t="str">
        <f>IF(AND(ISNUMBER(D357),ISNUMBER(H357)), D357*H357, "")</f>
        <v/>
      </c>
      <c r="M357" s="37" t="str">
        <f>IF(AND(ISNUMBER(E357),ISNUMBER(I357)), E357*I357, "")</f>
        <v/>
      </c>
      <c r="N357" s="62"/>
      <c r="O357" s="148" t="str">
        <f t="shared" ref="O357:O358" si="90">IF(AND(ISNUMBER(L357),ISNUMBER(M357)),SUM(L357:M357),"")</f>
        <v/>
      </c>
      <c r="P357" s="1178"/>
      <c r="R357" s="2566" t="s">
        <v>412</v>
      </c>
    </row>
    <row r="358" spans="1:18" s="234" customFormat="1" ht="15" customHeight="1" x14ac:dyDescent="0.25">
      <c r="A358" s="933"/>
      <c r="B358" s="230" t="s">
        <v>429</v>
      </c>
      <c r="C358" s="270"/>
      <c r="D358" s="314"/>
      <c r="E358" s="314"/>
      <c r="F358" s="73"/>
      <c r="G358" s="268"/>
      <c r="H358" s="2518">
        <f>IF(Parameters!F88&lt;H$176,H$176,Parameters!F88)</f>
        <v>1</v>
      </c>
      <c r="I358" s="274">
        <f>IF(Parameters!G88&lt;I$176,I$176,Parameters!G88)</f>
        <v>1</v>
      </c>
      <c r="J358" s="2531"/>
      <c r="K358" s="268"/>
      <c r="L358" s="269" t="str">
        <f>IF(AND(ISNUMBER(D358),ISNUMBER(H358)), D358*H358, "")</f>
        <v/>
      </c>
      <c r="M358" s="37" t="str">
        <f>IF(AND(ISNUMBER(E358),ISNUMBER(I358)), E358*I358, "")</f>
        <v/>
      </c>
      <c r="N358" s="62"/>
      <c r="O358" s="148" t="str">
        <f t="shared" si="90"/>
        <v/>
      </c>
      <c r="P358" s="1178"/>
      <c r="R358" s="2566" t="s">
        <v>412</v>
      </c>
    </row>
    <row r="359" spans="1:18" s="234" customFormat="1" ht="45" customHeight="1" x14ac:dyDescent="0.25">
      <c r="A359" s="933"/>
      <c r="B359" s="70" t="s">
        <v>437</v>
      </c>
      <c r="C359" s="272" t="s">
        <v>414</v>
      </c>
      <c r="D359" s="67"/>
      <c r="E359" s="67"/>
      <c r="F359" s="73"/>
      <c r="G359" s="268"/>
      <c r="H359" s="2515"/>
      <c r="I359" s="62"/>
      <c r="J359" s="2531"/>
      <c r="K359" s="268"/>
      <c r="L359" s="62"/>
      <c r="M359" s="62"/>
      <c r="N359" s="62"/>
      <c r="O359" s="144"/>
      <c r="P359" s="1178"/>
      <c r="R359" s="2566" t="s">
        <v>412</v>
      </c>
    </row>
    <row r="360" spans="1:18" s="234" customFormat="1" ht="15" customHeight="1" x14ac:dyDescent="0.25">
      <c r="A360" s="933"/>
      <c r="B360" s="231" t="s">
        <v>415</v>
      </c>
      <c r="C360" s="270"/>
      <c r="D360" s="67"/>
      <c r="E360" s="67"/>
      <c r="F360" s="73"/>
      <c r="G360" s="268"/>
      <c r="H360" s="2515"/>
      <c r="I360" s="62"/>
      <c r="J360" s="2531"/>
      <c r="K360" s="268"/>
      <c r="L360" s="62"/>
      <c r="M360" s="62"/>
      <c r="N360" s="62"/>
      <c r="O360" s="144"/>
      <c r="P360" s="1178"/>
      <c r="R360" s="2566" t="s">
        <v>412</v>
      </c>
    </row>
    <row r="361" spans="1:18" s="234" customFormat="1" ht="15" customHeight="1" x14ac:dyDescent="0.25">
      <c r="A361" s="933"/>
      <c r="B361" s="230" t="s">
        <v>428</v>
      </c>
      <c r="C361" s="270"/>
      <c r="D361" s="314"/>
      <c r="E361" s="314"/>
      <c r="F361" s="314"/>
      <c r="G361" s="268"/>
      <c r="H361" s="2518">
        <f>IF(Parameters!F91&lt;H$182,H$182,Parameters!F91)</f>
        <v>0.5</v>
      </c>
      <c r="I361" s="274">
        <f>IF(Parameters!G91&lt;I$182,I$182,Parameters!G91)</f>
        <v>0.5</v>
      </c>
      <c r="J361" s="2526">
        <f>IF(Parameters!H91&lt;J$182,J$182,Parameters!H91)</f>
        <v>0.85</v>
      </c>
      <c r="K361" s="268"/>
      <c r="L361" s="269" t="str">
        <f>IF(AND(ISNUMBER(D361),ISNUMBER(H361)), D361*H361, "")</f>
        <v/>
      </c>
      <c r="M361" s="37" t="str">
        <f>IF(AND(ISNUMBER(E361),ISNUMBER(I361)), E361*I361, "")</f>
        <v/>
      </c>
      <c r="N361" s="269" t="str">
        <f>IF(AND(ISNUMBER(F361),ISNUMBER(J361)),F361*J361,"")</f>
        <v/>
      </c>
      <c r="O361" s="148" t="str">
        <f>IF(AND(ISNUMBER(L361),ISNUMBER(M361),ISNUMBER(N361)),SUM(L361:N361),"")</f>
        <v/>
      </c>
      <c r="P361" s="1178"/>
      <c r="R361" s="2566" t="s">
        <v>412</v>
      </c>
    </row>
    <row r="362" spans="1:18" s="234" customFormat="1" ht="15" customHeight="1" x14ac:dyDescent="0.25">
      <c r="A362" s="933"/>
      <c r="B362" s="230" t="s">
        <v>429</v>
      </c>
      <c r="C362" s="270"/>
      <c r="D362" s="314"/>
      <c r="E362" s="314"/>
      <c r="F362" s="314"/>
      <c r="G362" s="268"/>
      <c r="H362" s="2518">
        <f>IF(Parameters!F92&lt;H$182,H$182,Parameters!F92)</f>
        <v>1</v>
      </c>
      <c r="I362" s="274">
        <f>IF(Parameters!G92&lt;I$182,I$182,Parameters!G92)</f>
        <v>1</v>
      </c>
      <c r="J362" s="2526">
        <f>IF(Parameters!H92&lt;J$182,J$182,Parameters!H92)</f>
        <v>1</v>
      </c>
      <c r="K362" s="268"/>
      <c r="L362" s="269" t="str">
        <f>IF(AND(ISNUMBER(D362),ISNUMBER(H362)), D362*H362, "")</f>
        <v/>
      </c>
      <c r="M362" s="37" t="str">
        <f>IF(AND(ISNUMBER(E362),ISNUMBER(I362)), E362*I362, "")</f>
        <v/>
      </c>
      <c r="N362" s="269" t="str">
        <f>IF(AND(ISNUMBER(F362),ISNUMBER(J362)),F362*J362,"")</f>
        <v/>
      </c>
      <c r="O362" s="148" t="str">
        <f>IF(AND(ISNUMBER(L362),ISNUMBER(M362),ISNUMBER(N362)),SUM(L362:N362),"")</f>
        <v/>
      </c>
      <c r="P362" s="1178"/>
      <c r="R362" s="2566" t="s">
        <v>412</v>
      </c>
    </row>
    <row r="363" spans="1:18" s="234" customFormat="1" ht="15" customHeight="1" x14ac:dyDescent="0.25">
      <c r="A363" s="933"/>
      <c r="B363" s="70" t="s">
        <v>438</v>
      </c>
      <c r="C363" s="272" t="s">
        <v>414</v>
      </c>
      <c r="D363" s="67"/>
      <c r="E363" s="67"/>
      <c r="F363" s="73"/>
      <c r="G363" s="268"/>
      <c r="H363" s="2515"/>
      <c r="I363" s="62"/>
      <c r="J363" s="2531"/>
      <c r="K363" s="268"/>
      <c r="L363" s="62"/>
      <c r="M363" s="62"/>
      <c r="N363" s="62"/>
      <c r="O363" s="144"/>
      <c r="P363" s="1178"/>
      <c r="R363" s="2566" t="s">
        <v>412</v>
      </c>
    </row>
    <row r="364" spans="1:18" s="234" customFormat="1" ht="15" customHeight="1" x14ac:dyDescent="0.25">
      <c r="A364" s="933"/>
      <c r="B364" s="231" t="s">
        <v>415</v>
      </c>
      <c r="C364" s="270"/>
      <c r="D364" s="67"/>
      <c r="E364" s="67"/>
      <c r="F364" s="73"/>
      <c r="G364" s="268"/>
      <c r="H364" s="2515"/>
      <c r="I364" s="62"/>
      <c r="J364" s="2531"/>
      <c r="K364" s="268"/>
      <c r="L364" s="62"/>
      <c r="M364" s="62"/>
      <c r="N364" s="62"/>
      <c r="O364" s="144"/>
      <c r="P364" s="1178"/>
      <c r="R364" s="2566" t="s">
        <v>412</v>
      </c>
    </row>
    <row r="365" spans="1:18" s="234" customFormat="1" ht="15" customHeight="1" x14ac:dyDescent="0.25">
      <c r="A365" s="933"/>
      <c r="B365" s="230" t="s">
        <v>428</v>
      </c>
      <c r="C365" s="270"/>
      <c r="D365" s="67"/>
      <c r="E365" s="67"/>
      <c r="F365" s="314"/>
      <c r="G365" s="268"/>
      <c r="H365" s="2515"/>
      <c r="I365" s="62"/>
      <c r="J365" s="2526">
        <f>IF(Parameters!H95&lt;J$188,J$188,Parameters!H95)</f>
        <v>0.85</v>
      </c>
      <c r="K365" s="268"/>
      <c r="L365" s="62"/>
      <c r="M365" s="62"/>
      <c r="N365" s="269" t="str">
        <f>IF(AND(ISNUMBER(F365),ISNUMBER(J365)),F365*J365,"")</f>
        <v/>
      </c>
      <c r="O365" s="148" t="str">
        <f t="shared" ref="O365:O366" si="91">IF(ISNUMBER(N365),N365,"")</f>
        <v/>
      </c>
      <c r="P365" s="1178"/>
      <c r="R365" s="2566" t="s">
        <v>412</v>
      </c>
    </row>
    <row r="366" spans="1:18" s="234" customFormat="1" ht="15" customHeight="1" x14ac:dyDescent="0.25">
      <c r="A366" s="933"/>
      <c r="B366" s="230" t="s">
        <v>429</v>
      </c>
      <c r="C366" s="270"/>
      <c r="D366" s="67"/>
      <c r="E366" s="67"/>
      <c r="F366" s="314"/>
      <c r="G366" s="268"/>
      <c r="H366" s="2515"/>
      <c r="I366" s="62"/>
      <c r="J366" s="2526">
        <f>IF(Parameters!H96&lt;J$188,J$188,Parameters!H96)</f>
        <v>1</v>
      </c>
      <c r="K366" s="268"/>
      <c r="L366" s="62"/>
      <c r="M366" s="62"/>
      <c r="N366" s="269" t="str">
        <f>IF(AND(ISNUMBER(F366),ISNUMBER(J366)),F366*J366,"")</f>
        <v/>
      </c>
      <c r="O366" s="148" t="str">
        <f t="shared" si="91"/>
        <v/>
      </c>
      <c r="P366" s="1178"/>
      <c r="R366" s="2566" t="s">
        <v>412</v>
      </c>
    </row>
    <row r="367" spans="1:18" s="234" customFormat="1" ht="15" customHeight="1" x14ac:dyDescent="0.25">
      <c r="A367" s="933"/>
      <c r="B367" s="70" t="s">
        <v>439</v>
      </c>
      <c r="C367" s="272" t="s">
        <v>414</v>
      </c>
      <c r="D367" s="67"/>
      <c r="E367" s="67"/>
      <c r="F367" s="73"/>
      <c r="G367" s="268"/>
      <c r="H367" s="2515"/>
      <c r="I367" s="62"/>
      <c r="J367" s="2531"/>
      <c r="K367" s="268"/>
      <c r="L367" s="62"/>
      <c r="M367" s="62"/>
      <c r="N367" s="62"/>
      <c r="O367" s="144"/>
      <c r="P367" s="1178"/>
      <c r="R367" s="2566" t="s">
        <v>412</v>
      </c>
    </row>
    <row r="368" spans="1:18" s="234" customFormat="1" ht="15" customHeight="1" x14ac:dyDescent="0.25">
      <c r="A368" s="933"/>
      <c r="B368" s="231" t="s">
        <v>415</v>
      </c>
      <c r="C368" s="270"/>
      <c r="D368" s="67"/>
      <c r="E368" s="67"/>
      <c r="F368" s="73"/>
      <c r="G368" s="268"/>
      <c r="H368" s="2515"/>
      <c r="I368" s="62"/>
      <c r="J368" s="2531"/>
      <c r="K368" s="268"/>
      <c r="L368" s="62"/>
      <c r="M368" s="62"/>
      <c r="N368" s="62"/>
      <c r="O368" s="144"/>
      <c r="P368" s="1178"/>
      <c r="R368" s="2566" t="s">
        <v>412</v>
      </c>
    </row>
    <row r="369" spans="1:18" s="234" customFormat="1" ht="15" customHeight="1" x14ac:dyDescent="0.25">
      <c r="A369" s="933"/>
      <c r="B369" s="230" t="s">
        <v>428</v>
      </c>
      <c r="C369" s="270"/>
      <c r="D369" s="314"/>
      <c r="E369" s="314"/>
      <c r="F369" s="314"/>
      <c r="G369" s="268"/>
      <c r="H369" s="2518">
        <f>IF(Parameters!F99&lt;H$194,H$194,Parameters!F99)</f>
        <v>0.5</v>
      </c>
      <c r="I369" s="274">
        <f>IF(Parameters!G99&lt;I$194,I$194,Parameters!G99)</f>
        <v>0.5</v>
      </c>
      <c r="J369" s="2526">
        <f>IF(Parameters!H99&lt;J$194,J$194,Parameters!H99)</f>
        <v>0.85</v>
      </c>
      <c r="K369" s="268"/>
      <c r="L369" s="269" t="str">
        <f>IF(AND(ISNUMBER(D369),ISNUMBER(H369)), D369*H369, "")</f>
        <v/>
      </c>
      <c r="M369" s="37" t="str">
        <f>IF(AND(ISNUMBER(E369),ISNUMBER(I369)), E369*I369, "")</f>
        <v/>
      </c>
      <c r="N369" s="269" t="str">
        <f>IF(AND(ISNUMBER(F369),ISNUMBER(J369)),F369*J369,"")</f>
        <v/>
      </c>
      <c r="O369" s="148" t="str">
        <f>IF(AND(ISNUMBER(L369),ISNUMBER(M369),ISNUMBER(N369)),SUM(L369:N369),"")</f>
        <v/>
      </c>
      <c r="P369" s="1178"/>
      <c r="R369" s="2566" t="s">
        <v>412</v>
      </c>
    </row>
    <row r="370" spans="1:18" s="234" customFormat="1" ht="15" customHeight="1" x14ac:dyDescent="0.25">
      <c r="A370" s="933"/>
      <c r="B370" s="230" t="s">
        <v>429</v>
      </c>
      <c r="C370" s="270"/>
      <c r="D370" s="314"/>
      <c r="E370" s="314"/>
      <c r="F370" s="314"/>
      <c r="G370" s="268"/>
      <c r="H370" s="2518">
        <f>IF(Parameters!F100&lt;H$194,H$194,Parameters!F100)</f>
        <v>1</v>
      </c>
      <c r="I370" s="274">
        <f>IF(Parameters!G100&lt;I$194,I$194,Parameters!G100)</f>
        <v>1</v>
      </c>
      <c r="J370" s="2526">
        <f>IF(Parameters!H100&lt;J$194,J$194,Parameters!H100)</f>
        <v>1</v>
      </c>
      <c r="K370" s="268"/>
      <c r="L370" s="269" t="str">
        <f>IF(AND(ISNUMBER(D370),ISNUMBER(H370)), D370*H370, "")</f>
        <v/>
      </c>
      <c r="M370" s="37" t="str">
        <f>IF(AND(ISNUMBER(E370),ISNUMBER(I370)), E370*I370, "")</f>
        <v/>
      </c>
      <c r="N370" s="269" t="str">
        <f>IF(AND(ISNUMBER(F370),ISNUMBER(J370)),F370*J370,"")</f>
        <v/>
      </c>
      <c r="O370" s="148" t="str">
        <f>IF(AND(ISNUMBER(L370),ISNUMBER(M370),ISNUMBER(N370)),SUM(L370:N370),"")</f>
        <v/>
      </c>
      <c r="P370" s="1178"/>
      <c r="R370" s="2566" t="s">
        <v>412</v>
      </c>
    </row>
    <row r="371" spans="1:18" s="234" customFormat="1" ht="15" customHeight="1" x14ac:dyDescent="0.25">
      <c r="A371" s="933"/>
      <c r="B371" s="70" t="s">
        <v>472</v>
      </c>
      <c r="C371" s="272" t="s">
        <v>414</v>
      </c>
      <c r="D371" s="67"/>
      <c r="E371" s="67"/>
      <c r="F371" s="73"/>
      <c r="G371" s="268"/>
      <c r="H371" s="2515"/>
      <c r="I371" s="62"/>
      <c r="J371" s="2531"/>
      <c r="K371" s="268"/>
      <c r="L371" s="62"/>
      <c r="M371" s="62"/>
      <c r="N371" s="62"/>
      <c r="O371" s="144"/>
      <c r="P371" s="1178"/>
      <c r="R371" s="2566" t="s">
        <v>412</v>
      </c>
    </row>
    <row r="372" spans="1:18" s="234" customFormat="1" ht="15" customHeight="1" x14ac:dyDescent="0.25">
      <c r="A372" s="933"/>
      <c r="B372" s="231" t="s">
        <v>415</v>
      </c>
      <c r="C372" s="270"/>
      <c r="D372" s="67"/>
      <c r="E372" s="67"/>
      <c r="F372" s="73"/>
      <c r="G372" s="268"/>
      <c r="H372" s="2515"/>
      <c r="I372" s="62"/>
      <c r="J372" s="2531"/>
      <c r="K372" s="268"/>
      <c r="L372" s="62"/>
      <c r="M372" s="62"/>
      <c r="N372" s="62"/>
      <c r="O372" s="144"/>
      <c r="P372" s="1178"/>
      <c r="R372" s="2566" t="s">
        <v>412</v>
      </c>
    </row>
    <row r="373" spans="1:18" s="234" customFormat="1" ht="15" customHeight="1" x14ac:dyDescent="0.25">
      <c r="A373" s="933"/>
      <c r="B373" s="230" t="s">
        <v>428</v>
      </c>
      <c r="C373" s="270"/>
      <c r="D373" s="67"/>
      <c r="E373" s="67"/>
      <c r="F373" s="314"/>
      <c r="G373" s="268"/>
      <c r="H373" s="2515"/>
      <c r="I373" s="62"/>
      <c r="J373" s="2526">
        <f>IF(Parameters!H103&lt;J$200,J$200,Parameters!H103)</f>
        <v>0.85</v>
      </c>
      <c r="K373" s="268"/>
      <c r="L373" s="62"/>
      <c r="M373" s="62"/>
      <c r="N373" s="269" t="str">
        <f>IF(AND(ISNUMBER(F373),ISNUMBER(J373)),F373*J373,"")</f>
        <v/>
      </c>
      <c r="O373" s="148" t="str">
        <f t="shared" ref="O373:O374" si="92">IF(ISNUMBER(N373),N373,"")</f>
        <v/>
      </c>
      <c r="P373" s="1178"/>
      <c r="R373" s="2566" t="s">
        <v>412</v>
      </c>
    </row>
    <row r="374" spans="1:18" s="234" customFormat="1" ht="15" customHeight="1" x14ac:dyDescent="0.25">
      <c r="A374" s="933"/>
      <c r="B374" s="230" t="s">
        <v>429</v>
      </c>
      <c r="C374" s="53"/>
      <c r="D374" s="225"/>
      <c r="E374" s="225"/>
      <c r="F374" s="42"/>
      <c r="G374" s="268"/>
      <c r="H374" s="2541"/>
      <c r="I374" s="143"/>
      <c r="J374" s="2526">
        <f>IF(Parameters!H104&lt;J$200,J$200,Parameters!H104)</f>
        <v>1</v>
      </c>
      <c r="K374" s="268"/>
      <c r="L374" s="143"/>
      <c r="M374" s="143"/>
      <c r="N374" s="226" t="str">
        <f>IF(AND(ISNUMBER(F374),ISNUMBER(J374)),F374*J374,"")</f>
        <v/>
      </c>
      <c r="O374" s="227" t="str">
        <f t="shared" si="92"/>
        <v/>
      </c>
      <c r="P374" s="1178"/>
      <c r="R374" s="2566" t="s">
        <v>412</v>
      </c>
    </row>
    <row r="375" spans="1:18" s="234" customFormat="1" ht="30" customHeight="1" x14ac:dyDescent="0.25">
      <c r="A375" s="933"/>
      <c r="B375" s="282" t="s">
        <v>513</v>
      </c>
      <c r="C375" s="272" t="s">
        <v>414</v>
      </c>
      <c r="D375" s="270"/>
      <c r="E375" s="270"/>
      <c r="F375" s="271"/>
      <c r="G375" s="268"/>
      <c r="H375" s="2515"/>
      <c r="I375" s="62"/>
      <c r="J375" s="2531"/>
      <c r="K375" s="268"/>
      <c r="L375" s="62"/>
      <c r="M375" s="62"/>
      <c r="N375" s="62"/>
      <c r="O375" s="144"/>
      <c r="P375" s="1178"/>
      <c r="R375" s="2566" t="s">
        <v>412</v>
      </c>
    </row>
    <row r="376" spans="1:18" s="234" customFormat="1" ht="15" customHeight="1" x14ac:dyDescent="0.25">
      <c r="A376" s="933"/>
      <c r="B376" s="231" t="s">
        <v>415</v>
      </c>
      <c r="C376" s="270"/>
      <c r="D376" s="67"/>
      <c r="E376" s="67"/>
      <c r="F376" s="73"/>
      <c r="G376" s="268"/>
      <c r="H376" s="2515"/>
      <c r="I376" s="62"/>
      <c r="J376" s="2531"/>
      <c r="K376" s="268"/>
      <c r="L376" s="62"/>
      <c r="M376" s="62"/>
      <c r="N376" s="62"/>
      <c r="O376" s="144"/>
      <c r="P376" s="1178"/>
      <c r="R376" s="2566" t="s">
        <v>412</v>
      </c>
    </row>
    <row r="377" spans="1:18" s="234" customFormat="1" ht="15" customHeight="1" x14ac:dyDescent="0.25">
      <c r="A377" s="933"/>
      <c r="B377" s="230" t="s">
        <v>428</v>
      </c>
      <c r="C377" s="270"/>
      <c r="D377" s="314"/>
      <c r="E377" s="314"/>
      <c r="F377" s="271"/>
      <c r="G377" s="268"/>
      <c r="H377" s="2518">
        <f>IF(Parameters!F107&lt;H$206,H$206,Parameters!F107)</f>
        <v>0.5</v>
      </c>
      <c r="I377" s="274">
        <f>IF(Parameters!G107&lt;I$206,I$206,Parameters!G107)</f>
        <v>0.5</v>
      </c>
      <c r="J377" s="2531"/>
      <c r="K377" s="268"/>
      <c r="L377" s="269" t="str">
        <f>IF(AND(ISNUMBER(D377),ISNUMBER(H377)), D377*H377, "")</f>
        <v/>
      </c>
      <c r="M377" s="37" t="str">
        <f>IF(AND(ISNUMBER(E377),ISNUMBER(I377)), E377*I377, "")</f>
        <v/>
      </c>
      <c r="N377" s="62"/>
      <c r="O377" s="148" t="str">
        <f t="shared" ref="O377:O378" si="93">IF(AND(ISNUMBER(L377),ISNUMBER(M377)),SUM(L377:M377),"")</f>
        <v/>
      </c>
      <c r="P377" s="1178"/>
      <c r="R377" s="2566" t="s">
        <v>412</v>
      </c>
    </row>
    <row r="378" spans="1:18" s="234" customFormat="1" ht="15" customHeight="1" x14ac:dyDescent="0.25">
      <c r="A378" s="933"/>
      <c r="B378" s="229" t="s">
        <v>429</v>
      </c>
      <c r="C378" s="240"/>
      <c r="D378" s="315"/>
      <c r="E378" s="315"/>
      <c r="F378" s="68"/>
      <c r="G378" s="268"/>
      <c r="H378" s="2542">
        <f>IF(Parameters!F108&lt;H$206,H$206,Parameters!F108)</f>
        <v>1</v>
      </c>
      <c r="I378" s="224">
        <f>IF(Parameters!G108&lt;I$206,I$206,Parameters!G108)</f>
        <v>1</v>
      </c>
      <c r="J378" s="2543"/>
      <c r="K378" s="268"/>
      <c r="L378" s="232" t="str">
        <f>IF(AND(ISNUMBER(D378),ISNUMBER(H378)), D378*H378, "")</f>
        <v/>
      </c>
      <c r="M378" s="228" t="str">
        <f>IF(AND(ISNUMBER(E378),ISNUMBER(I378)), E378*I378, "")</f>
        <v/>
      </c>
      <c r="N378" s="78"/>
      <c r="O378" s="155" t="str">
        <f t="shared" si="93"/>
        <v/>
      </c>
      <c r="P378" s="1178"/>
      <c r="R378" s="2566" t="s">
        <v>412</v>
      </c>
    </row>
    <row r="379" spans="1:18" s="234" customFormat="1" ht="15" customHeight="1" x14ac:dyDescent="0.25">
      <c r="A379" s="2507"/>
      <c r="B379" s="2508"/>
      <c r="C379" s="2508"/>
      <c r="D379" s="2508"/>
      <c r="E379" s="2508"/>
      <c r="F379" s="2508"/>
      <c r="G379" s="2508"/>
      <c r="H379" s="2508"/>
      <c r="I379" s="2508"/>
      <c r="J379" s="2508"/>
      <c r="K379" s="2508"/>
      <c r="L379" s="2508"/>
      <c r="M379" s="2508"/>
      <c r="N379" s="2508"/>
      <c r="O379" s="2508"/>
      <c r="P379" s="2509"/>
      <c r="R379" s="268"/>
    </row>
    <row r="380" spans="1:18" s="234" customFormat="1" ht="60" customHeight="1" x14ac:dyDescent="0.25">
      <c r="A380" s="2582" t="s">
        <v>2277</v>
      </c>
      <c r="B380" s="2502"/>
      <c r="C380" s="2502"/>
      <c r="D380" s="2502"/>
      <c r="E380" s="2502"/>
      <c r="F380" s="2502"/>
      <c r="G380" s="2502"/>
      <c r="H380" s="2502"/>
      <c r="I380" s="2502"/>
      <c r="J380" s="2502"/>
      <c r="K380" s="2502"/>
      <c r="L380" s="2502"/>
      <c r="M380" s="2502"/>
      <c r="N380" s="2502"/>
      <c r="O380" s="2502"/>
      <c r="P380" s="2503"/>
      <c r="R380" s="154"/>
    </row>
    <row r="381" spans="1:18" s="234" customFormat="1" ht="15" customHeight="1" x14ac:dyDescent="0.25">
      <c r="A381" s="933"/>
      <c r="B381" s="3224" t="s">
        <v>2248</v>
      </c>
      <c r="C381" s="3221" t="s">
        <v>2249</v>
      </c>
      <c r="D381" s="3201" t="s">
        <v>514</v>
      </c>
      <c r="E381" s="3215" t="s">
        <v>384</v>
      </c>
      <c r="F381" s="3215"/>
      <c r="G381" s="3215"/>
      <c r="H381" s="3215"/>
      <c r="I381" s="3215"/>
      <c r="J381" s="3201" t="s">
        <v>464</v>
      </c>
      <c r="K381" s="2545"/>
      <c r="L381" s="3205" t="s">
        <v>2276</v>
      </c>
      <c r="M381" s="3206"/>
      <c r="N381" s="268"/>
      <c r="O381" s="268"/>
      <c r="P381" s="1178"/>
      <c r="R381" s="268"/>
    </row>
    <row r="382" spans="1:18" s="234" customFormat="1" ht="15" customHeight="1" x14ac:dyDescent="0.25">
      <c r="A382" s="933"/>
      <c r="B382" s="3225"/>
      <c r="C382" s="3222"/>
      <c r="D382" s="3214"/>
      <c r="E382" s="3216" t="s">
        <v>2250</v>
      </c>
      <c r="F382" s="3216"/>
      <c r="G382" s="2546"/>
      <c r="H382" s="3218" t="s">
        <v>2251</v>
      </c>
      <c r="I382" s="3201" t="s">
        <v>2275</v>
      </c>
      <c r="J382" s="3214"/>
      <c r="K382" s="2546"/>
      <c r="L382" s="3207"/>
      <c r="M382" s="3208"/>
      <c r="N382" s="268"/>
      <c r="O382" s="268"/>
      <c r="P382" s="1178"/>
      <c r="R382" s="268"/>
    </row>
    <row r="383" spans="1:18" s="234" customFormat="1" ht="45" customHeight="1" x14ac:dyDescent="0.25">
      <c r="A383" s="933"/>
      <c r="B383" s="3225"/>
      <c r="C383" s="3222"/>
      <c r="D383" s="3214"/>
      <c r="E383" s="3217" t="s">
        <v>2254</v>
      </c>
      <c r="F383" s="3217"/>
      <c r="G383" s="2546"/>
      <c r="H383" s="3219"/>
      <c r="I383" s="3214"/>
      <c r="J383" s="3214"/>
      <c r="K383" s="2546"/>
      <c r="L383" s="3201" t="s">
        <v>2252</v>
      </c>
      <c r="M383" s="3203" t="s">
        <v>2253</v>
      </c>
      <c r="N383" s="268"/>
      <c r="O383" s="268"/>
      <c r="P383" s="1178"/>
      <c r="R383" s="268"/>
    </row>
    <row r="384" spans="1:18" s="234" customFormat="1" ht="30" customHeight="1" x14ac:dyDescent="0.25">
      <c r="A384" s="933"/>
      <c r="B384" s="3226"/>
      <c r="C384" s="3223"/>
      <c r="D384" s="3202"/>
      <c r="E384" s="2499" t="s">
        <v>46</v>
      </c>
      <c r="F384" s="2499" t="s">
        <v>2274</v>
      </c>
      <c r="G384" s="2547"/>
      <c r="H384" s="3220"/>
      <c r="I384" s="3202"/>
      <c r="J384" s="3202"/>
      <c r="K384" s="2547"/>
      <c r="L384" s="3202"/>
      <c r="M384" s="3204"/>
      <c r="N384" s="268"/>
      <c r="O384" s="268"/>
      <c r="P384" s="1178"/>
      <c r="R384" s="268"/>
    </row>
    <row r="385" spans="1:18" s="234" customFormat="1" ht="15" customHeight="1" x14ac:dyDescent="0.25">
      <c r="A385" s="933"/>
      <c r="B385" s="3209" t="s">
        <v>2272</v>
      </c>
      <c r="C385" s="2548" t="s">
        <v>2255</v>
      </c>
      <c r="D385" s="79"/>
      <c r="E385" s="79"/>
      <c r="F385" s="79"/>
      <c r="G385" s="79"/>
      <c r="H385" s="79"/>
      <c r="I385" s="79"/>
      <c r="J385" s="66"/>
      <c r="K385" s="2549"/>
      <c r="L385" s="66"/>
      <c r="M385" s="2554"/>
      <c r="N385" s="268"/>
      <c r="O385" s="268"/>
      <c r="P385" s="1178"/>
      <c r="R385" s="268"/>
    </row>
    <row r="386" spans="1:18" s="234" customFormat="1" ht="15" customHeight="1" x14ac:dyDescent="0.25">
      <c r="A386" s="933"/>
      <c r="B386" s="3210"/>
      <c r="C386" s="2550" t="s">
        <v>2256</v>
      </c>
      <c r="D386" s="62"/>
      <c r="E386" s="62"/>
      <c r="F386" s="62"/>
      <c r="G386" s="2551"/>
      <c r="H386" s="62"/>
      <c r="I386" s="62"/>
      <c r="J386" s="273"/>
      <c r="K386" s="273"/>
      <c r="L386" s="273"/>
      <c r="M386" s="273"/>
      <c r="N386" s="268"/>
      <c r="O386" s="268"/>
      <c r="P386" s="1178"/>
      <c r="R386" s="268"/>
    </row>
    <row r="387" spans="1:18" s="234" customFormat="1" ht="15" customHeight="1" x14ac:dyDescent="0.25">
      <c r="A387" s="933"/>
      <c r="B387" s="3211" t="s">
        <v>2273</v>
      </c>
      <c r="C387" s="2550" t="s">
        <v>2255</v>
      </c>
      <c r="D387" s="273"/>
      <c r="E387" s="273"/>
      <c r="F387" s="273"/>
      <c r="G387" s="273"/>
      <c r="H387" s="273"/>
      <c r="I387" s="273"/>
      <c r="J387" s="62"/>
      <c r="K387" s="62"/>
      <c r="L387" s="62"/>
      <c r="M387" s="271"/>
      <c r="N387" s="268"/>
      <c r="O387" s="268"/>
      <c r="P387" s="1178"/>
      <c r="R387" s="268"/>
    </row>
    <row r="388" spans="1:18" s="234" customFormat="1" ht="15" customHeight="1" x14ac:dyDescent="0.25">
      <c r="A388" s="933"/>
      <c r="B388" s="3210"/>
      <c r="C388" s="2550" t="s">
        <v>2256</v>
      </c>
      <c r="D388" s="62"/>
      <c r="E388" s="62"/>
      <c r="F388" s="62"/>
      <c r="G388" s="2551"/>
      <c r="H388" s="62"/>
      <c r="I388" s="62"/>
      <c r="J388" s="273"/>
      <c r="K388" s="273"/>
      <c r="L388" s="273"/>
      <c r="M388" s="273"/>
      <c r="N388" s="268"/>
      <c r="O388" s="268"/>
      <c r="P388" s="1178"/>
      <c r="R388" s="268"/>
    </row>
    <row r="389" spans="1:18" s="234" customFormat="1" ht="15" customHeight="1" x14ac:dyDescent="0.25">
      <c r="A389" s="933"/>
      <c r="B389" s="3212" t="s">
        <v>2257</v>
      </c>
      <c r="C389" s="2550" t="s">
        <v>2255</v>
      </c>
      <c r="D389" s="273"/>
      <c r="E389" s="273"/>
      <c r="F389" s="273"/>
      <c r="G389" s="273"/>
      <c r="H389" s="273"/>
      <c r="I389" s="273"/>
      <c r="J389" s="62"/>
      <c r="K389" s="62"/>
      <c r="L389" s="62"/>
      <c r="M389" s="271"/>
      <c r="N389" s="268"/>
      <c r="O389" s="268"/>
      <c r="P389" s="1178"/>
      <c r="R389" s="268"/>
    </row>
    <row r="390" spans="1:18" s="234" customFormat="1" ht="15" customHeight="1" x14ac:dyDescent="0.25">
      <c r="A390" s="933"/>
      <c r="B390" s="3213"/>
      <c r="C390" s="2550" t="s">
        <v>2256</v>
      </c>
      <c r="D390" s="62"/>
      <c r="E390" s="62"/>
      <c r="F390" s="62"/>
      <c r="G390" s="2551"/>
      <c r="H390" s="62"/>
      <c r="I390" s="62"/>
      <c r="J390" s="273"/>
      <c r="K390" s="273"/>
      <c r="L390" s="62"/>
      <c r="M390" s="271"/>
      <c r="N390" s="268"/>
      <c r="O390" s="268"/>
      <c r="P390" s="1178"/>
      <c r="R390" s="268"/>
    </row>
    <row r="391" spans="1:18" s="234" customFormat="1" ht="15" customHeight="1" x14ac:dyDescent="0.25">
      <c r="A391" s="933"/>
      <c r="B391" s="84" t="s">
        <v>2258</v>
      </c>
      <c r="C391" s="2552"/>
      <c r="D391" s="1342" t="str">
        <f>IF(AND(ISNUMBER(NSFR!$F$213),ISNUMBER(D385),ISNUMBER(D387),ISNUMBER(D389)),IF(AND(SUM(D385:D389)&lt;1.1*NSFR!$F$213,SUM(D385:D389)&gt;0.9*NSFR!$F$213),"Pass","Fail"),"")</f>
        <v/>
      </c>
      <c r="E391" s="1342" t="str">
        <f>IF(AND(OR(ISNUMBER(NSFR!$F$219),ISNUMBER(NSFR!$F$225)),ISNUMBER(E385),ISNUMBER(F385),ISNUMBER(H385), ISNUMBER(I385),ISNUMBER(E387),ISNUMBER(F387),ISNUMBER(H387),ISNUMBER(I387),ISNUMBER(E389),ISNUMBER(F389),ISNUMBER(H389),ISNUMBER(I389)),IF(AND(SUM(E385:H389)&lt;1.1*(NSFR!$F$219+NSFR!$F$225),SUM(E385:H389)&gt;0.9*(NSFR!$F$219+NSFR!$F$225)),"Pass","Fail"),"")</f>
        <v/>
      </c>
      <c r="F391" s="78"/>
      <c r="G391" s="2553"/>
      <c r="H391" s="78"/>
      <c r="I391" s="78"/>
      <c r="J391" s="1342" t="str">
        <f>IF(AND(ISNUMBER(NSFR!$F$49),ISNUMBER(J386),ISNUMBER(J388),ISNUMBER(J390)),IF(AND(SUM(J386:J390)&lt;1.1*NSFR!$F$49,SUM(J386:J390)&gt;0.9*NSFR!$F$49),"Pass","Fail"),"")</f>
        <v/>
      </c>
      <c r="K391" s="1342"/>
      <c r="L391" s="1342" t="str">
        <f>IF(AND(ISNUMBER(L386),ISNUMBER(M386),ISNUMBER(L388),ISNUMBER(M388),ISNUMBER(NSFR!$F$54)),IF(AND(SUM(L386:M388)&lt;1.1*NSFR!$F$54,SUM(L386:M388)&gt;0.9*NSFR!$F$54),"Pass","Fail"),"")</f>
        <v/>
      </c>
      <c r="M391" s="68"/>
      <c r="N391" s="268"/>
      <c r="O391" s="268"/>
      <c r="P391" s="1178"/>
      <c r="R391" s="268"/>
    </row>
    <row r="392" spans="1:18" s="234" customFormat="1" ht="15" customHeight="1" x14ac:dyDescent="0.25">
      <c r="A392" s="933"/>
      <c r="B392" s="268"/>
      <c r="C392" s="268"/>
      <c r="D392" s="268"/>
      <c r="E392" s="268"/>
      <c r="F392" s="268"/>
      <c r="G392" s="268"/>
      <c r="H392" s="268"/>
      <c r="I392" s="268"/>
      <c r="J392" s="268"/>
      <c r="K392" s="268"/>
      <c r="L392" s="268"/>
      <c r="M392" s="268"/>
      <c r="N392" s="268"/>
      <c r="O392" s="268"/>
      <c r="P392" s="1178"/>
      <c r="R392" s="268"/>
    </row>
    <row r="393" spans="1:18" s="234" customFormat="1" ht="60" customHeight="1" x14ac:dyDescent="0.25">
      <c r="A393" s="2582" t="s">
        <v>2278</v>
      </c>
      <c r="B393" s="2502"/>
      <c r="C393" s="2502"/>
      <c r="D393" s="2502"/>
      <c r="E393" s="2502"/>
      <c r="F393" s="2502"/>
      <c r="G393" s="2502"/>
      <c r="H393" s="2502"/>
      <c r="I393" s="2502"/>
      <c r="J393" s="2502"/>
      <c r="K393" s="2502"/>
      <c r="L393" s="2502"/>
      <c r="M393" s="2502"/>
      <c r="N393" s="2502"/>
      <c r="O393" s="2502"/>
      <c r="P393" s="2503"/>
      <c r="R393" s="154"/>
    </row>
    <row r="394" spans="1:18" s="234" customFormat="1" ht="15" customHeight="1" x14ac:dyDescent="0.25">
      <c r="A394" s="933"/>
      <c r="B394" s="2501"/>
      <c r="C394" s="2501"/>
      <c r="D394" s="3200" t="s">
        <v>2259</v>
      </c>
      <c r="E394" s="3191"/>
      <c r="F394" s="3191"/>
      <c r="G394" s="3191"/>
      <c r="H394" s="3191"/>
      <c r="I394" s="3191"/>
      <c r="J394" s="3191"/>
      <c r="K394" s="3191"/>
      <c r="L394" s="3191"/>
      <c r="M394" s="268"/>
      <c r="N394" s="268"/>
      <c r="O394" s="268"/>
      <c r="P394" s="1178"/>
      <c r="R394" s="268"/>
    </row>
    <row r="395" spans="1:18" s="234" customFormat="1" ht="30" customHeight="1" x14ac:dyDescent="0.25">
      <c r="A395" s="933"/>
      <c r="B395" s="2508"/>
      <c r="C395" s="2508"/>
      <c r="D395" s="2499" t="s">
        <v>2260</v>
      </c>
      <c r="E395" s="2499" t="s">
        <v>2261</v>
      </c>
      <c r="F395" s="2499" t="s">
        <v>2262</v>
      </c>
      <c r="G395" s="2499"/>
      <c r="H395" s="2499" t="s">
        <v>1127</v>
      </c>
      <c r="I395" s="2499" t="s">
        <v>2263</v>
      </c>
      <c r="J395" s="2499" t="s">
        <v>2264</v>
      </c>
      <c r="K395" s="2499"/>
      <c r="L395" s="1772" t="s">
        <v>1128</v>
      </c>
      <c r="M395" s="268"/>
      <c r="N395" s="268"/>
      <c r="O395" s="268"/>
      <c r="P395" s="1178"/>
      <c r="R395" s="268"/>
    </row>
    <row r="396" spans="1:18" s="234" customFormat="1" ht="15" customHeight="1" x14ac:dyDescent="0.25">
      <c r="A396" s="933"/>
      <c r="B396" s="2555" t="s">
        <v>2265</v>
      </c>
      <c r="C396" s="2555"/>
      <c r="D396" s="2556"/>
      <c r="E396" s="2556"/>
      <c r="F396" s="2556"/>
      <c r="G396" s="2556"/>
      <c r="H396" s="2556"/>
      <c r="I396" s="2556"/>
      <c r="J396" s="2556"/>
      <c r="K396" s="2556"/>
      <c r="L396" s="2556"/>
      <c r="M396" s="268"/>
      <c r="N396" s="268"/>
      <c r="O396" s="268"/>
      <c r="P396" s="1178"/>
      <c r="R396" s="268"/>
    </row>
    <row r="397" spans="1:18" s="234" customFormat="1" ht="15" customHeight="1" x14ac:dyDescent="0.25">
      <c r="A397" s="933"/>
      <c r="B397" s="268"/>
      <c r="C397" s="268"/>
      <c r="D397" s="268"/>
      <c r="E397" s="268"/>
      <c r="F397" s="268"/>
      <c r="G397" s="268"/>
      <c r="H397" s="268"/>
      <c r="I397" s="268"/>
      <c r="J397" s="268"/>
      <c r="K397" s="268"/>
      <c r="L397" s="268"/>
      <c r="M397" s="268"/>
      <c r="N397" s="268"/>
      <c r="O397" s="268"/>
      <c r="P397" s="1178"/>
      <c r="R397" s="268"/>
    </row>
    <row r="398" spans="1:18" s="234" customFormat="1" ht="30" customHeight="1" x14ac:dyDescent="0.25">
      <c r="A398" s="933"/>
      <c r="B398" s="2555"/>
      <c r="C398" s="2555"/>
      <c r="D398" s="2499" t="s">
        <v>2266</v>
      </c>
      <c r="E398" s="2499" t="s">
        <v>2267</v>
      </c>
      <c r="F398" s="2499" t="s">
        <v>2268</v>
      </c>
      <c r="G398" s="2499"/>
      <c r="H398" s="2499" t="s">
        <v>2269</v>
      </c>
      <c r="I398" s="1772" t="s">
        <v>2270</v>
      </c>
      <c r="J398" s="268"/>
      <c r="K398" s="268"/>
      <c r="L398" s="268"/>
      <c r="M398" s="268"/>
      <c r="N398" s="268"/>
      <c r="O398" s="268"/>
      <c r="P398" s="1178"/>
      <c r="R398" s="268"/>
    </row>
    <row r="399" spans="1:18" s="234" customFormat="1" ht="15" customHeight="1" x14ac:dyDescent="0.25">
      <c r="A399" s="933"/>
      <c r="B399" s="2555" t="s">
        <v>2271</v>
      </c>
      <c r="C399" s="2555"/>
      <c r="D399" s="83"/>
      <c r="E399" s="83"/>
      <c r="F399" s="83"/>
      <c r="G399" s="83"/>
      <c r="H399" s="83"/>
      <c r="I399" s="83"/>
      <c r="J399" s="268"/>
      <c r="K399" s="268"/>
      <c r="L399" s="268"/>
      <c r="M399" s="268"/>
      <c r="N399" s="268"/>
      <c r="O399" s="268"/>
      <c r="P399" s="1178"/>
      <c r="R399" s="268"/>
    </row>
    <row r="400" spans="1:18" s="2395" customFormat="1" ht="15" customHeight="1" x14ac:dyDescent="0.25">
      <c r="A400" s="2507"/>
      <c r="B400" s="2508"/>
      <c r="C400" s="2508"/>
      <c r="D400" s="2508"/>
      <c r="E400" s="2508"/>
      <c r="F400" s="2508"/>
      <c r="G400" s="2508"/>
      <c r="H400" s="2508"/>
      <c r="I400" s="2508"/>
      <c r="J400" s="2508"/>
      <c r="K400" s="2508"/>
      <c r="L400" s="2508"/>
      <c r="M400" s="2508"/>
      <c r="N400" s="2508"/>
      <c r="O400" s="2508"/>
      <c r="P400" s="2509"/>
      <c r="R400" s="2508"/>
    </row>
    <row r="401" ht="15" hidden="1" customHeight="1" x14ac:dyDescent="0.25"/>
    <row r="402" ht="15" hidden="1" customHeight="1" x14ac:dyDescent="0.25"/>
    <row r="403" ht="15" hidden="1" customHeight="1" x14ac:dyDescent="0.25"/>
    <row r="404" ht="15" hidden="1" customHeight="1" x14ac:dyDescent="0.25"/>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38">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6" type="noConversion"/>
  <conditionalFormatting sqref="D337:E338 D341:E342 D345:E346 D357:E358 D304:F305 D309:F310 D313:F314 D317:F318 D321:F322 D325:F326 D329:F330 D333:F334 D349:F350 F353:F354 D361:F362 D369:F370 F365:F366 F373:F374 D377:E378">
    <cfRule type="cellIs" dxfId="870" priority="104" stopIfTrue="1" operator="lessThan">
      <formula>0</formula>
    </cfRule>
  </conditionalFormatting>
  <conditionalFormatting sqref="A1:XFD1048576">
    <cfRule type="cellIs" dxfId="869" priority="27" stopIfTrue="1" operator="equal">
      <formula>"Pass"</formula>
    </cfRule>
    <cfRule type="cellIs" dxfId="868" priority="31"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0" manualBreakCount="10">
    <brk id="38" max="15" man="1"/>
    <brk id="78" max="15" man="1"/>
    <brk id="114" max="15" man="1"/>
    <brk id="156" max="15" man="1"/>
    <brk id="198" max="15" man="1"/>
    <brk id="231" max="15" man="1"/>
    <brk id="268" max="15" man="1"/>
    <brk id="296" max="15" man="1"/>
    <brk id="338" max="15" man="1"/>
    <brk id="379"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L176"/>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7109375" style="1329" customWidth="1"/>
    <col min="2" max="2" width="70.7109375" style="465" customWidth="1"/>
    <col min="3" max="38" width="16.7109375" style="465" customWidth="1"/>
    <col min="39" max="39" width="1.7109375" style="465" customWidth="1"/>
    <col min="40" max="40" width="0" style="465" hidden="1" customWidth="1"/>
    <col min="41" max="16384" width="6.140625" style="465" hidden="1"/>
  </cols>
  <sheetData>
    <row r="1" spans="1:116" s="2708" customFormat="1" ht="30" customHeight="1" x14ac:dyDescent="0.55000000000000004">
      <c r="A1" s="2700" t="s">
        <v>2435</v>
      </c>
      <c r="B1" s="2701"/>
      <c r="C1" s="2665"/>
      <c r="D1" s="2665"/>
      <c r="E1" s="2630" t="str">
        <f>CONCATENATE("Reporting unit: ", 'General Info'!$C$7, " ", 'General Info'!$C$5)</f>
        <v xml:space="preserve">Reporting unit: 1 </v>
      </c>
      <c r="F1" s="2630"/>
      <c r="G1" s="2630"/>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265"/>
    </row>
    <row r="2" spans="1:116" ht="15" customHeight="1" x14ac:dyDescent="0.25">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328"/>
    </row>
    <row r="3" spans="1:116" ht="30" customHeight="1" x14ac:dyDescent="0.25">
      <c r="B3" s="2712" t="s">
        <v>2380</v>
      </c>
      <c r="C3" s="2713"/>
      <c r="D3" s="2714"/>
      <c r="E3" s="2714"/>
      <c r="F3" s="2714"/>
      <c r="G3" s="2714"/>
      <c r="H3" s="2714"/>
      <c r="I3" s="2714"/>
      <c r="J3" s="2714"/>
      <c r="K3" s="2714"/>
      <c r="T3" s="1242"/>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c r="BP3" s="1242"/>
      <c r="BQ3" s="1242"/>
      <c r="BR3" s="1242"/>
      <c r="BS3" s="1242"/>
      <c r="BT3" s="1242"/>
      <c r="BU3" s="1242"/>
      <c r="BV3" s="1242"/>
      <c r="BW3" s="1242"/>
      <c r="BX3" s="1242"/>
      <c r="BY3" s="1242"/>
      <c r="BZ3" s="1242"/>
      <c r="CA3" s="1242"/>
      <c r="CB3" s="1242"/>
      <c r="CC3" s="1242"/>
      <c r="CD3" s="1242"/>
      <c r="CE3" s="234"/>
      <c r="CF3" s="234"/>
      <c r="CG3" s="234"/>
      <c r="CH3" s="234"/>
      <c r="CI3" s="234"/>
      <c r="CJ3" s="234"/>
      <c r="DL3" s="1804"/>
    </row>
    <row r="4" spans="1:116" ht="15" customHeight="1" x14ac:dyDescent="0.25">
      <c r="B4" s="2849"/>
      <c r="C4" s="2850" t="s">
        <v>53</v>
      </c>
      <c r="D4" s="2851" t="s">
        <v>1653</v>
      </c>
      <c r="E4" s="2717"/>
      <c r="F4" s="2717"/>
      <c r="G4" s="2717"/>
      <c r="H4" s="2717"/>
      <c r="I4" s="2717"/>
      <c r="J4" s="2717"/>
      <c r="K4" s="2717"/>
      <c r="T4" s="1242"/>
      <c r="U4" s="1242"/>
      <c r="V4" s="1242"/>
      <c r="W4" s="1242"/>
      <c r="X4" s="1242"/>
      <c r="Y4" s="1242"/>
      <c r="Z4" s="1242"/>
      <c r="AA4" s="1242"/>
      <c r="AB4" s="1242"/>
      <c r="AC4" s="1242"/>
      <c r="AD4" s="1242"/>
      <c r="AE4" s="1242"/>
      <c r="AF4" s="1242"/>
      <c r="AG4" s="1242"/>
      <c r="AH4" s="1242"/>
      <c r="AI4" s="1242"/>
      <c r="AJ4" s="1242"/>
      <c r="AK4" s="1242"/>
      <c r="AL4" s="1242"/>
      <c r="AM4" s="1242"/>
      <c r="AN4" s="1242"/>
      <c r="AO4" s="1242"/>
      <c r="AP4" s="1242"/>
      <c r="AQ4" s="1242"/>
      <c r="AR4" s="1242"/>
      <c r="AS4" s="1242"/>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c r="BP4" s="1242"/>
      <c r="BQ4" s="1242"/>
      <c r="BR4" s="1242"/>
      <c r="BS4" s="1242"/>
      <c r="BT4" s="1242"/>
      <c r="BU4" s="1242"/>
      <c r="BV4" s="1242"/>
      <c r="BW4" s="1242"/>
      <c r="BX4" s="1242"/>
      <c r="BY4" s="1242"/>
      <c r="BZ4" s="1242"/>
      <c r="CA4" s="1242"/>
      <c r="CB4" s="1242"/>
      <c r="CC4" s="1242"/>
      <c r="CD4" s="1242"/>
      <c r="CE4" s="234"/>
      <c r="CF4" s="234"/>
      <c r="CG4" s="234"/>
      <c r="CH4" s="234"/>
      <c r="CI4" s="234"/>
      <c r="CJ4" s="234"/>
      <c r="DL4" s="1804"/>
    </row>
    <row r="5" spans="1:116" ht="15" customHeight="1" x14ac:dyDescent="0.25">
      <c r="B5" s="2722" t="str">
        <f>'General Info'!$B11</f>
        <v>Standardised approach</v>
      </c>
      <c r="C5" s="2723" t="str">
        <f>IF(ISBLANK('General Info'!$C11),"",'General Info'!$C11)</f>
        <v/>
      </c>
      <c r="D5" s="2724"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2729"/>
      <c r="F5" s="2729"/>
      <c r="G5" s="2729"/>
      <c r="H5" s="2729"/>
      <c r="I5" s="2729"/>
      <c r="J5" s="2729"/>
      <c r="K5" s="2729"/>
      <c r="T5" s="1242"/>
      <c r="U5" s="1242"/>
      <c r="V5" s="1242"/>
      <c r="W5" s="1242"/>
      <c r="X5" s="1242"/>
      <c r="Y5" s="1242"/>
      <c r="Z5" s="1242"/>
      <c r="AA5" s="1242"/>
      <c r="AB5" s="1242"/>
      <c r="AC5" s="1242"/>
      <c r="AD5" s="1242"/>
      <c r="AE5" s="1242"/>
      <c r="AF5" s="1242"/>
      <c r="AG5" s="1242"/>
      <c r="AH5" s="1242"/>
      <c r="AI5" s="1242"/>
      <c r="AJ5" s="1242"/>
      <c r="AK5" s="1242"/>
      <c r="AL5" s="1242"/>
      <c r="AM5" s="1242"/>
      <c r="AN5" s="1242"/>
      <c r="AO5" s="1242"/>
      <c r="AP5" s="1242"/>
      <c r="AQ5" s="1242"/>
      <c r="AR5" s="1242"/>
      <c r="AS5" s="1242"/>
      <c r="AT5" s="1242"/>
      <c r="AU5" s="1242"/>
      <c r="AV5" s="1242"/>
      <c r="AW5" s="1242"/>
      <c r="AX5" s="1242"/>
      <c r="AY5" s="1242"/>
      <c r="AZ5" s="1242"/>
      <c r="BA5" s="1242"/>
      <c r="BB5" s="1242"/>
      <c r="BC5" s="1242"/>
      <c r="BD5" s="1242"/>
      <c r="BE5" s="1242"/>
      <c r="BF5" s="1242"/>
      <c r="BG5" s="1242"/>
      <c r="BH5" s="1242"/>
      <c r="BL5" s="1242"/>
      <c r="BM5" s="1242"/>
      <c r="BN5" s="1242"/>
      <c r="BO5" s="1242"/>
      <c r="BP5" s="1242"/>
      <c r="BQ5" s="1242"/>
      <c r="BR5" s="1242"/>
      <c r="BS5" s="1242"/>
      <c r="BT5" s="1242"/>
      <c r="BU5" s="1242"/>
      <c r="BV5" s="1242"/>
      <c r="BW5" s="1242"/>
      <c r="BX5" s="1242"/>
      <c r="BY5" s="1242"/>
      <c r="BZ5" s="1242"/>
      <c r="CA5" s="1242"/>
      <c r="CB5" s="1242"/>
      <c r="CC5" s="1242"/>
      <c r="CD5" s="1242"/>
      <c r="CE5" s="234"/>
      <c r="CF5" s="234"/>
      <c r="CG5" s="234"/>
      <c r="CH5" s="234"/>
      <c r="CI5" s="234"/>
      <c r="CJ5" s="234"/>
      <c r="DL5" s="1804"/>
    </row>
    <row r="6" spans="1:116" ht="15" customHeight="1" x14ac:dyDescent="0.25">
      <c r="B6" s="2722" t="str">
        <f>Parameters!B111</f>
        <v>External ratings allowed</v>
      </c>
      <c r="C6" s="2723" t="str">
        <f>IF(ISBLANK(Parameters!$F111), "", Parameters!$F111)</f>
        <v>No</v>
      </c>
      <c r="D6" s="2724" t="str">
        <f>IF(C5="Yes", IF(C6="No", "Please complete in the panel A1 data under SCRA and Corporates-rating not allowed", "Please compete in panel A1 information under ECRA and Corporates-rating allowed"), "No SA exposures, please check General Info")</f>
        <v>No SA exposures, please check General Info</v>
      </c>
      <c r="E6" s="2729"/>
      <c r="F6" s="2729"/>
      <c r="G6" s="2729"/>
      <c r="H6" s="2729"/>
      <c r="I6" s="2729"/>
      <c r="J6" s="2729"/>
      <c r="K6" s="2729"/>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242"/>
      <c r="AS6" s="1242"/>
      <c r="AT6" s="1242"/>
      <c r="AU6" s="1242"/>
      <c r="AV6" s="1242"/>
      <c r="AW6" s="1242"/>
      <c r="AX6" s="1242"/>
      <c r="AY6" s="1242"/>
      <c r="AZ6" s="1242"/>
      <c r="BA6" s="1242"/>
      <c r="BB6" s="1242"/>
      <c r="BC6" s="1242"/>
      <c r="BD6" s="1242"/>
      <c r="BE6" s="1242"/>
      <c r="BF6" s="1242"/>
      <c r="BG6" s="1242"/>
      <c r="BH6" s="1242"/>
      <c r="BL6" s="1242"/>
      <c r="BM6" s="1242"/>
      <c r="BN6" s="1242"/>
      <c r="BO6" s="1242"/>
      <c r="BP6" s="1242"/>
      <c r="BQ6" s="1242"/>
      <c r="BR6" s="1242"/>
      <c r="BS6" s="1242"/>
      <c r="BT6" s="1242"/>
      <c r="BU6" s="1242"/>
      <c r="BV6" s="1242"/>
      <c r="BW6" s="1242"/>
      <c r="BX6" s="1242"/>
      <c r="BY6" s="1242"/>
      <c r="BZ6" s="1242"/>
      <c r="CA6" s="1242"/>
      <c r="CB6" s="1242"/>
      <c r="CC6" s="1242"/>
      <c r="CD6" s="1242"/>
      <c r="CE6" s="234"/>
      <c r="CF6" s="234"/>
      <c r="CG6" s="234"/>
      <c r="CH6" s="234"/>
      <c r="CI6" s="234"/>
      <c r="CJ6" s="234"/>
      <c r="DL6" s="1804"/>
    </row>
    <row r="7" spans="1:116" ht="15" customHeight="1" x14ac:dyDescent="0.25">
      <c r="B7" s="2722" t="str">
        <f>Parameters!B112</f>
        <v>Loan splitting approach</v>
      </c>
      <c r="C7" s="2723" t="str">
        <f>IF(ISBLANK(Parameters!$F112), "", Parameters!$F112)</f>
        <v>Yes</v>
      </c>
      <c r="D7" s="2724" t="str">
        <f>IF(C5="Yes", IF(C7="No", "Please complete in panel A1 rows referring to the whole loan appraoch ", "Please compete in panel A1 rows referring to the loan splitting approach"), "No SA exposures, please check General Info")</f>
        <v>No SA exposures, please check General Info</v>
      </c>
      <c r="E7" s="2729"/>
      <c r="F7" s="2729"/>
      <c r="G7" s="2729"/>
      <c r="H7" s="2729"/>
      <c r="I7" s="2729"/>
      <c r="J7" s="2729"/>
      <c r="K7" s="2729"/>
      <c r="T7" s="1242"/>
      <c r="U7" s="1242"/>
      <c r="V7" s="1242"/>
      <c r="W7" s="1242"/>
      <c r="X7" s="1242"/>
      <c r="Y7" s="1242"/>
      <c r="Z7" s="1242"/>
      <c r="AA7" s="1242"/>
      <c r="AB7" s="1242"/>
      <c r="AC7" s="1242"/>
      <c r="AD7" s="1242"/>
      <c r="AE7" s="1242"/>
      <c r="AF7" s="1242"/>
      <c r="AG7" s="1242"/>
      <c r="AH7" s="1242"/>
      <c r="AI7" s="1242"/>
      <c r="AJ7" s="1242"/>
      <c r="AK7" s="1242"/>
      <c r="AL7" s="1242"/>
      <c r="AM7" s="1242"/>
      <c r="AN7" s="1242"/>
      <c r="AO7" s="1242"/>
      <c r="AP7" s="1242"/>
      <c r="AQ7" s="1242"/>
      <c r="AR7" s="1242"/>
      <c r="AS7" s="1242"/>
      <c r="AT7" s="1242"/>
      <c r="AU7" s="1242"/>
      <c r="AV7" s="1242"/>
      <c r="AW7" s="1242"/>
      <c r="AX7" s="1242"/>
      <c r="AY7" s="1242"/>
      <c r="AZ7" s="1242"/>
      <c r="BA7" s="1242"/>
      <c r="BB7" s="1242"/>
      <c r="BC7" s="1242"/>
      <c r="BD7" s="1242"/>
      <c r="BE7" s="1242"/>
      <c r="BF7" s="1242"/>
      <c r="BG7" s="1242"/>
      <c r="BH7" s="1242"/>
      <c r="BL7" s="1242"/>
      <c r="BM7" s="1242"/>
      <c r="BN7" s="1242"/>
      <c r="BO7" s="1242"/>
      <c r="BP7" s="1242"/>
      <c r="BQ7" s="1242"/>
      <c r="BR7" s="1242"/>
      <c r="BS7" s="1242"/>
      <c r="BT7" s="1242"/>
      <c r="BU7" s="1242"/>
      <c r="BV7" s="1242"/>
      <c r="BW7" s="1242"/>
      <c r="BX7" s="1242"/>
      <c r="BY7" s="1242"/>
      <c r="BZ7" s="1242"/>
      <c r="CA7" s="1242"/>
      <c r="CB7" s="1242"/>
      <c r="CC7" s="1242"/>
      <c r="CD7" s="1242"/>
      <c r="CE7" s="234"/>
      <c r="CF7" s="234"/>
      <c r="CG7" s="234"/>
      <c r="CH7" s="234"/>
      <c r="CI7" s="234"/>
      <c r="CJ7" s="234"/>
      <c r="DL7" s="1804"/>
    </row>
    <row r="8" spans="1:116" ht="15" customHeight="1" x14ac:dyDescent="0.25">
      <c r="B8" s="2722" t="str">
        <f>'General Info'!$B12</f>
        <v>FIRB approach</v>
      </c>
      <c r="C8" s="2723" t="str">
        <f>IF(ISBLANK('General Info'!$C12),"",'General Info'!$C12)</f>
        <v/>
      </c>
      <c r="D8" s="2724"/>
      <c r="E8" s="2729"/>
      <c r="F8" s="2729"/>
      <c r="G8" s="2729"/>
      <c r="H8" s="2729"/>
      <c r="I8" s="2729"/>
      <c r="J8" s="2729"/>
      <c r="K8" s="2729"/>
      <c r="T8" s="1242"/>
      <c r="U8" s="1242"/>
      <c r="V8" s="1242"/>
      <c r="W8" s="1242"/>
      <c r="X8" s="1242"/>
      <c r="Y8" s="1242"/>
      <c r="Z8" s="1242"/>
      <c r="AA8" s="1242"/>
      <c r="AB8" s="1242"/>
      <c r="AC8" s="1242"/>
      <c r="AD8" s="1242"/>
      <c r="AE8" s="1242"/>
      <c r="AF8" s="1242"/>
      <c r="AG8" s="1242"/>
      <c r="AH8" s="1242"/>
      <c r="AI8" s="1242"/>
      <c r="AJ8" s="1242"/>
      <c r="AK8" s="1242"/>
      <c r="AL8" s="1242"/>
      <c r="AM8" s="1242"/>
      <c r="AN8" s="1242"/>
      <c r="AO8" s="1242"/>
      <c r="AP8" s="1242"/>
      <c r="AQ8" s="1242"/>
      <c r="AR8" s="1242"/>
      <c r="AS8" s="1242"/>
      <c r="AT8" s="1242"/>
      <c r="AU8" s="1242"/>
      <c r="AV8" s="1242"/>
      <c r="AW8" s="1242"/>
      <c r="AX8" s="1242"/>
      <c r="AY8" s="1242"/>
      <c r="AZ8" s="1242"/>
      <c r="BA8" s="1242"/>
      <c r="BB8" s="1242"/>
      <c r="BC8" s="1242"/>
      <c r="BD8" s="1242"/>
      <c r="BE8" s="1242"/>
      <c r="BF8" s="1242"/>
      <c r="BG8" s="1242"/>
      <c r="BH8" s="1242"/>
      <c r="BL8" s="1242"/>
      <c r="BM8" s="1242"/>
      <c r="BN8" s="1242"/>
      <c r="BO8" s="1242"/>
      <c r="BP8" s="1242"/>
      <c r="BQ8" s="1242"/>
      <c r="BR8" s="1242"/>
      <c r="BS8" s="1242"/>
      <c r="BT8" s="1242"/>
      <c r="BU8" s="1242"/>
      <c r="BV8" s="1242"/>
      <c r="BW8" s="1242"/>
      <c r="BX8" s="1242"/>
      <c r="BY8" s="1242"/>
      <c r="BZ8" s="1242"/>
      <c r="CA8" s="1242"/>
      <c r="CB8" s="1242"/>
      <c r="CC8" s="1242"/>
      <c r="CD8" s="1242"/>
      <c r="CE8" s="234"/>
      <c r="CF8" s="234"/>
      <c r="CG8" s="234"/>
      <c r="CH8" s="234"/>
      <c r="CI8" s="234"/>
      <c r="CJ8" s="234"/>
      <c r="DL8" s="1804"/>
    </row>
    <row r="9" spans="1:116" ht="15" customHeight="1" x14ac:dyDescent="0.25">
      <c r="B9" s="2722" t="str">
        <f>'General Info'!$B13</f>
        <v>AIRB approach</v>
      </c>
      <c r="C9" s="2723" t="str">
        <f>IF(ISBLANK('General Info'!$C13),"",'General Info'!$C13)</f>
        <v/>
      </c>
      <c r="D9" s="2724"/>
      <c r="E9" s="2729"/>
      <c r="F9" s="2729"/>
      <c r="G9" s="2729"/>
      <c r="H9" s="2729"/>
      <c r="I9" s="2729"/>
      <c r="J9" s="2729"/>
      <c r="K9" s="2729"/>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2"/>
      <c r="AS9" s="1242"/>
      <c r="AT9" s="1242"/>
      <c r="AU9" s="1242"/>
      <c r="AV9" s="1242"/>
      <c r="AW9" s="1242"/>
      <c r="AX9" s="1242"/>
      <c r="AY9" s="1242"/>
      <c r="AZ9" s="1242"/>
      <c r="BA9" s="1242"/>
      <c r="BB9" s="1242"/>
      <c r="BC9" s="1242"/>
      <c r="BD9" s="1242"/>
      <c r="BE9" s="1242"/>
      <c r="BF9" s="1242"/>
      <c r="BG9" s="1242"/>
      <c r="BH9" s="1242"/>
      <c r="BL9" s="1242"/>
      <c r="BM9" s="1242"/>
      <c r="BN9" s="1242"/>
      <c r="BO9" s="1242"/>
      <c r="BP9" s="1242"/>
      <c r="BQ9" s="1242"/>
      <c r="BR9" s="1242"/>
      <c r="BS9" s="1242"/>
      <c r="BT9" s="1242"/>
      <c r="BU9" s="1242"/>
      <c r="BV9" s="1242"/>
      <c r="BW9" s="1242"/>
      <c r="BX9" s="1242"/>
      <c r="BY9" s="1242"/>
      <c r="BZ9" s="1242"/>
      <c r="CA9" s="1242"/>
      <c r="CB9" s="1242"/>
      <c r="CC9" s="1242"/>
      <c r="CD9" s="1242"/>
      <c r="CE9" s="234"/>
      <c r="CF9" s="234"/>
      <c r="CG9" s="234"/>
      <c r="CH9" s="234"/>
      <c r="CI9" s="234"/>
      <c r="CJ9" s="234"/>
      <c r="DL9" s="1804"/>
    </row>
    <row r="10" spans="1:116" ht="15" customHeight="1" x14ac:dyDescent="0.25">
      <c r="B10" s="2725" t="str">
        <f>'General Info'!$B15</f>
        <v>Slotting approach for specialised lending</v>
      </c>
      <c r="C10" s="2726" t="str">
        <f>IF(ISBLANK('General Info'!$C15),"",'General Info'!$C15)</f>
        <v/>
      </c>
      <c r="D10" s="2727"/>
      <c r="E10" s="2730"/>
      <c r="F10" s="2730"/>
      <c r="G10" s="2730"/>
      <c r="H10" s="2730"/>
      <c r="I10" s="2730"/>
      <c r="J10" s="2730"/>
      <c r="K10" s="2730"/>
      <c r="T10" s="1242"/>
      <c r="U10" s="1242"/>
      <c r="V10" s="1242"/>
      <c r="W10" s="1242"/>
      <c r="X10" s="1242"/>
      <c r="Y10" s="1242"/>
      <c r="Z10" s="1242"/>
      <c r="AA10" s="1242"/>
      <c r="AB10" s="1242"/>
      <c r="AC10" s="1242"/>
      <c r="AD10" s="1242"/>
      <c r="AE10" s="1242"/>
      <c r="AF10" s="1242"/>
      <c r="AG10" s="1242"/>
      <c r="AH10" s="1242"/>
      <c r="AI10" s="1242"/>
      <c r="AJ10" s="1242"/>
      <c r="AK10" s="1242"/>
      <c r="AL10" s="1242"/>
      <c r="AM10" s="1242"/>
      <c r="AN10" s="1242"/>
      <c r="AO10" s="1242"/>
      <c r="AP10" s="1242"/>
      <c r="AQ10" s="1242"/>
      <c r="AR10" s="1242"/>
      <c r="AS10" s="1242"/>
      <c r="AT10" s="1242"/>
      <c r="AU10" s="1242"/>
      <c r="AV10" s="1242"/>
      <c r="AW10" s="1242"/>
      <c r="AX10" s="1242"/>
      <c r="AY10" s="1242"/>
      <c r="AZ10" s="1242"/>
      <c r="BA10" s="1242"/>
      <c r="BB10" s="1242"/>
      <c r="BC10" s="1242"/>
      <c r="BD10" s="1242"/>
      <c r="BE10" s="1242"/>
      <c r="BF10" s="1242"/>
      <c r="BG10" s="1242"/>
      <c r="BH10" s="1242"/>
      <c r="BL10" s="1242"/>
      <c r="BM10" s="1242"/>
      <c r="BN10" s="1242"/>
      <c r="BO10" s="1242"/>
      <c r="BP10" s="1242"/>
      <c r="BQ10" s="1242"/>
      <c r="BR10" s="1242"/>
      <c r="BS10" s="1242"/>
      <c r="BT10" s="1242"/>
      <c r="BU10" s="1242"/>
      <c r="BV10" s="1242"/>
      <c r="BW10" s="1242"/>
      <c r="BX10" s="1242"/>
      <c r="BY10" s="1242"/>
      <c r="BZ10" s="1242"/>
      <c r="CA10" s="1242"/>
      <c r="CB10" s="1242"/>
      <c r="CC10" s="1242"/>
      <c r="CD10" s="1242"/>
      <c r="CE10" s="234"/>
      <c r="CF10" s="234"/>
      <c r="CG10" s="234"/>
      <c r="CH10" s="234"/>
      <c r="CI10" s="234"/>
      <c r="CJ10" s="234"/>
      <c r="DL10" s="1804"/>
    </row>
    <row r="11" spans="1:116" ht="15" customHeight="1" x14ac:dyDescent="0.25">
      <c r="N11" s="1242"/>
      <c r="O11" s="1242"/>
      <c r="P11" s="1242"/>
      <c r="Q11" s="1242"/>
      <c r="R11" s="1242"/>
      <c r="S11" s="1242"/>
      <c r="T11" s="1242"/>
      <c r="U11" s="1242"/>
      <c r="V11" s="1242"/>
      <c r="W11" s="1242"/>
      <c r="X11" s="1242"/>
      <c r="Y11" s="1242"/>
      <c r="Z11" s="1242"/>
      <c r="AA11" s="1242"/>
      <c r="AB11" s="1243"/>
      <c r="AC11" s="1243"/>
      <c r="AD11" s="1243"/>
      <c r="AE11" s="1243"/>
      <c r="AF11" s="1243"/>
      <c r="AG11" s="1243"/>
      <c r="AH11" s="1243"/>
      <c r="AI11" s="1243"/>
      <c r="AJ11" s="1243"/>
      <c r="AK11" s="1243"/>
      <c r="AL11" s="1243"/>
      <c r="AM11" s="1328"/>
    </row>
    <row r="12" spans="1:116" s="2708" customFormat="1" ht="55.5" customHeight="1" x14ac:dyDescent="0.25">
      <c r="A12" s="2299" t="s">
        <v>2082</v>
      </c>
      <c r="B12" s="2638"/>
      <c r="F12" s="2837"/>
      <c r="Q12" s="2837"/>
      <c r="X12" s="2838"/>
      <c r="Y12" s="2838"/>
      <c r="AA12" s="2837"/>
      <c r="AM12" s="1788"/>
    </row>
    <row r="13" spans="1:116" s="1242" customFormat="1" ht="55.5" customHeight="1" x14ac:dyDescent="0.25">
      <c r="A13" s="1261" t="s">
        <v>1855</v>
      </c>
      <c r="B13" s="613"/>
      <c r="W13" s="2596"/>
      <c r="X13" s="2596"/>
      <c r="Y13" s="2596"/>
      <c r="AM13" s="1328"/>
    </row>
    <row r="14" spans="1:116" s="1242" customFormat="1" ht="15" customHeight="1" x14ac:dyDescent="0.25">
      <c r="A14" s="1329"/>
      <c r="B14" s="3264" t="s">
        <v>1654</v>
      </c>
      <c r="C14" s="3268" t="s">
        <v>1990</v>
      </c>
      <c r="D14" s="3269"/>
      <c r="E14" s="3269"/>
      <c r="F14" s="3269"/>
      <c r="G14" s="3269"/>
      <c r="H14" s="3269"/>
      <c r="I14" s="3269"/>
      <c r="J14" s="3269"/>
      <c r="K14" s="3269"/>
      <c r="L14" s="3269"/>
      <c r="M14" s="3269"/>
      <c r="N14" s="3269"/>
      <c r="O14" s="3269"/>
      <c r="P14" s="3270"/>
      <c r="Q14" s="3241" t="s">
        <v>1991</v>
      </c>
      <c r="R14" s="3242"/>
      <c r="S14" s="3242"/>
      <c r="T14" s="3242"/>
      <c r="U14" s="3242"/>
      <c r="V14" s="3242"/>
      <c r="W14" s="3242"/>
      <c r="X14" s="3242"/>
      <c r="Y14" s="3242"/>
      <c r="Z14" s="3242"/>
      <c r="AA14" s="3242"/>
      <c r="AB14" s="3242"/>
      <c r="AC14" s="3243"/>
      <c r="AD14" s="3231" t="s">
        <v>557</v>
      </c>
      <c r="AE14" s="3232"/>
      <c r="AF14" s="3239" t="s">
        <v>1748</v>
      </c>
      <c r="AG14" s="3240"/>
      <c r="AH14" s="3240"/>
      <c r="AM14" s="1328"/>
    </row>
    <row r="15" spans="1:116" s="1242" customFormat="1" ht="30" customHeight="1" x14ac:dyDescent="0.25">
      <c r="A15" s="1329"/>
      <c r="B15" s="3264"/>
      <c r="C15" s="3265" t="s">
        <v>1655</v>
      </c>
      <c r="D15" s="3265"/>
      <c r="E15" s="3265"/>
      <c r="F15" s="3265"/>
      <c r="G15" s="3265"/>
      <c r="H15" s="3266"/>
      <c r="I15" s="3249" t="s">
        <v>1656</v>
      </c>
      <c r="J15" s="3236" t="s">
        <v>45</v>
      </c>
      <c r="K15" s="3273"/>
      <c r="L15" s="3273"/>
      <c r="M15" s="3274"/>
      <c r="N15" s="3244" t="s">
        <v>1264</v>
      </c>
      <c r="O15" s="3271" t="s">
        <v>1657</v>
      </c>
      <c r="P15" s="3272"/>
      <c r="Q15" s="3246" t="s">
        <v>1655</v>
      </c>
      <c r="R15" s="3247"/>
      <c r="S15" s="3247"/>
      <c r="T15" s="3247"/>
      <c r="U15" s="3247"/>
      <c r="V15" s="3248"/>
      <c r="W15" s="3244" t="s">
        <v>1656</v>
      </c>
      <c r="X15" s="3233" t="s">
        <v>45</v>
      </c>
      <c r="Y15" s="3234"/>
      <c r="Z15" s="3234"/>
      <c r="AA15" s="3081"/>
      <c r="AB15" s="3244" t="s">
        <v>1987</v>
      </c>
      <c r="AC15" s="3250" t="str">
        <f>"Check: column " &amp; LEFT(ADDRESS(ROW(AB17),COLUMN(AB17),4), 2) &amp; " RW in Parameters worksheet"</f>
        <v>Check: column AB RW in Parameters worksheet</v>
      </c>
      <c r="AD15" s="3227" t="s">
        <v>2376</v>
      </c>
      <c r="AE15" s="3228"/>
      <c r="AF15" s="3233" t="s">
        <v>2196</v>
      </c>
      <c r="AG15" s="3234"/>
      <c r="AH15" s="3234"/>
      <c r="AM15" s="1328"/>
    </row>
    <row r="16" spans="1:116" s="1242" customFormat="1" ht="30" customHeight="1" x14ac:dyDescent="0.25">
      <c r="A16" s="1329"/>
      <c r="B16" s="3264"/>
      <c r="C16" s="3248" t="s">
        <v>1661</v>
      </c>
      <c r="D16" s="3267"/>
      <c r="E16" s="3233" t="s">
        <v>1660</v>
      </c>
      <c r="F16" s="3081"/>
      <c r="G16" s="3246" t="s">
        <v>1707</v>
      </c>
      <c r="H16" s="3248"/>
      <c r="I16" s="3249"/>
      <c r="J16" s="3244" t="s">
        <v>1661</v>
      </c>
      <c r="K16" s="3244" t="s">
        <v>1660</v>
      </c>
      <c r="L16" s="3244" t="s">
        <v>1707</v>
      </c>
      <c r="M16" s="3244" t="s">
        <v>163</v>
      </c>
      <c r="N16" s="3249"/>
      <c r="O16" s="3151" t="s">
        <v>1609</v>
      </c>
      <c r="P16" s="3151" t="s">
        <v>1608</v>
      </c>
      <c r="Q16" s="3246" t="s">
        <v>1661</v>
      </c>
      <c r="R16" s="3248"/>
      <c r="S16" s="3233" t="s">
        <v>1660</v>
      </c>
      <c r="T16" s="3081"/>
      <c r="U16" s="3246" t="s">
        <v>1707</v>
      </c>
      <c r="V16" s="3248"/>
      <c r="W16" s="3249"/>
      <c r="X16" s="3244" t="s">
        <v>1661</v>
      </c>
      <c r="Y16" s="3244" t="s">
        <v>1660</v>
      </c>
      <c r="Z16" s="3244" t="s">
        <v>1707</v>
      </c>
      <c r="AA16" s="3244" t="s">
        <v>163</v>
      </c>
      <c r="AB16" s="3249"/>
      <c r="AC16" s="3251"/>
      <c r="AD16" s="3229"/>
      <c r="AE16" s="3230"/>
      <c r="AF16" s="3237" t="s">
        <v>1662</v>
      </c>
      <c r="AG16" s="3238"/>
      <c r="AH16" s="3235" t="s">
        <v>45</v>
      </c>
      <c r="AM16" s="1328"/>
    </row>
    <row r="17" spans="1:39" s="1242" customFormat="1" ht="45" customHeight="1" x14ac:dyDescent="0.25">
      <c r="A17" s="1329"/>
      <c r="B17" s="3264"/>
      <c r="C17" s="2826" t="s">
        <v>1663</v>
      </c>
      <c r="D17" s="2705" t="s">
        <v>1664</v>
      </c>
      <c r="E17" s="2705" t="s">
        <v>163</v>
      </c>
      <c r="F17" s="2705" t="s">
        <v>1847</v>
      </c>
      <c r="G17" s="2705" t="s">
        <v>1665</v>
      </c>
      <c r="H17" s="2705" t="s">
        <v>1666</v>
      </c>
      <c r="I17" s="3245"/>
      <c r="J17" s="3245"/>
      <c r="K17" s="3245"/>
      <c r="L17" s="3245"/>
      <c r="M17" s="3245"/>
      <c r="N17" s="3245"/>
      <c r="O17" s="3152"/>
      <c r="P17" s="3152"/>
      <c r="Q17" s="2705" t="s">
        <v>1663</v>
      </c>
      <c r="R17" s="2705" t="s">
        <v>1664</v>
      </c>
      <c r="S17" s="2705" t="s">
        <v>163</v>
      </c>
      <c r="T17" s="2705" t="s">
        <v>1847</v>
      </c>
      <c r="U17" s="2705" t="s">
        <v>1665</v>
      </c>
      <c r="V17" s="2705" t="s">
        <v>1666</v>
      </c>
      <c r="W17" s="3245"/>
      <c r="X17" s="3245"/>
      <c r="Y17" s="3245"/>
      <c r="Z17" s="3245"/>
      <c r="AA17" s="3245"/>
      <c r="AB17" s="3245"/>
      <c r="AC17" s="3252"/>
      <c r="AD17" s="2705" t="s">
        <v>1667</v>
      </c>
      <c r="AE17" s="2705" t="s">
        <v>2152</v>
      </c>
      <c r="AF17" s="2828" t="s">
        <v>163</v>
      </c>
      <c r="AG17" s="2828" t="s">
        <v>1668</v>
      </c>
      <c r="AH17" s="3236"/>
      <c r="AM17" s="1328"/>
    </row>
    <row r="18" spans="1:39" s="1242" customFormat="1" ht="15" customHeight="1" x14ac:dyDescent="0.25">
      <c r="A18" s="1329"/>
      <c r="B18" s="1671" t="s">
        <v>1856</v>
      </c>
      <c r="C18" s="1876" t="str">
        <f t="shared" ref="C18:I18" si="0">IF(AND(ISNUMBER(C19),ISNUMBER(C20),ISNUMBER(C21),ISNUMBER(C22)),SUM(C19:C22),"")</f>
        <v/>
      </c>
      <c r="D18" s="1876" t="str">
        <f t="shared" si="0"/>
        <v/>
      </c>
      <c r="E18" s="1876" t="str">
        <f t="shared" si="0"/>
        <v/>
      </c>
      <c r="F18" s="1876" t="str">
        <f t="shared" si="0"/>
        <v/>
      </c>
      <c r="G18" s="1876" t="str">
        <f t="shared" si="0"/>
        <v/>
      </c>
      <c r="H18" s="1876" t="str">
        <f t="shared" si="0"/>
        <v/>
      </c>
      <c r="I18" s="1876" t="str">
        <f t="shared" si="0"/>
        <v/>
      </c>
      <c r="J18" s="1876" t="str">
        <f t="shared" ref="J18:K18" si="1">IF(AND(ISNUMBER(J19),ISNUMBER(J20),ISNUMBER(J21),ISNUMBER(J22)),SUM(J19:J22),"")</f>
        <v/>
      </c>
      <c r="K18" s="1876" t="str">
        <f t="shared" si="1"/>
        <v/>
      </c>
      <c r="L18" s="1876" t="str">
        <f t="shared" ref="L18" si="2">IF(AND(ISNUMBER(L19),ISNUMBER(L20),ISNUMBER(L21),ISNUMBER(L22)),SUM(L19:L22),"")</f>
        <v/>
      </c>
      <c r="M18" s="1427" t="str">
        <f>IF(AND(ISNUMBER(M19),ISNUMBER(M20),ISNUMBER(M21),ISNUMBER(M22)),SUM(M19:M22),"")</f>
        <v/>
      </c>
      <c r="N18" s="1876" t="str">
        <f>IF(AND(ISNUMBER(N19),ISNUMBER(N20),ISNUMBER(N21),ISNUMBER(N22)),SUM(N19:N22),"")</f>
        <v/>
      </c>
      <c r="O18" s="1249"/>
      <c r="P18" s="614"/>
      <c r="Q18" s="1427" t="str">
        <f>IF(AND(ISNUMBER(Q19),ISNUMBER(Q20),ISNUMBER(Q21),ISNUMBER(Q22)),SUM(Q19:Q22),"")</f>
        <v/>
      </c>
      <c r="R18" s="1427" t="str">
        <f t="shared" ref="R18:V18" si="3">IF(AND(ISNUMBER(R19),ISNUMBER(R20),ISNUMBER(R21),ISNUMBER(R22)),SUM(R19:R22),"")</f>
        <v/>
      </c>
      <c r="S18" s="1427" t="str">
        <f t="shared" si="3"/>
        <v/>
      </c>
      <c r="T18" s="1427" t="str">
        <f t="shared" si="3"/>
        <v/>
      </c>
      <c r="U18" s="1427" t="str">
        <f t="shared" si="3"/>
        <v/>
      </c>
      <c r="V18" s="1427" t="str">
        <f t="shared" si="3"/>
        <v/>
      </c>
      <c r="W18" s="1427" t="str">
        <f>IF(AND(ISNUMBER(W19),ISNUMBER(W20),ISNUMBER(W21),ISNUMBER(W22)),SUM(W19:W22),"")</f>
        <v/>
      </c>
      <c r="X18" s="1427" t="str">
        <f>IF(AND(ISNUMBER(X19),ISNUMBER(X20),ISNUMBER(X21),ISNUMBER(X22)),SUM(X19:X22),"")</f>
        <v/>
      </c>
      <c r="Y18" s="1427" t="str">
        <f>IF(AND(ISNUMBER(Y19),ISNUMBER(Y20),ISNUMBER(Y21),ISNUMBER(Y22)),SUM(Y19:Y22),"")</f>
        <v/>
      </c>
      <c r="Z18" s="1427" t="str">
        <f>IF(AND(ISNUMBER(Z19),ISNUMBER(Z20),ISNUMBER(Z21),ISNUMBER(Z22)),SUM(Z19:Z22),"")</f>
        <v/>
      </c>
      <c r="AA18" s="1427" t="str">
        <f>IF(AND(ISNUMBER(AA19),ISNUMBER(AA20),ISNUMBER(AA21),ISNUMBER(AA22)),SUM(AA19:AA22),"")</f>
        <v/>
      </c>
      <c r="AB18" s="1427" t="str">
        <f t="shared" ref="AB18" si="4">IF(AND(ISNUMBER(W18), ISNUMBER(AA18)),IF(W18&lt;&gt;0,(AA18/W18),""),"")</f>
        <v/>
      </c>
      <c r="AC18" s="1270"/>
      <c r="AD18" s="1427" t="str">
        <f t="shared" ref="AD18" si="5">IF(AND(ISNUMBER(AD19),ISNUMBER(AD20),ISNUMBER(AD21),ISNUMBER(AD22)),SUM(AD19:AD22),"")</f>
        <v/>
      </c>
      <c r="AE18" s="1427" t="str">
        <f>IF(AND(ISNUMBER(AE19),ISNUMBER(AE20),ISNUMBER(AE21),ISNUMBER(AE22)),SUM(AE19:AE22),"")</f>
        <v/>
      </c>
      <c r="AF18" s="1427" t="str">
        <f t="shared" ref="AF18:AH18" si="6">IF(AND(ISNUMBER(AF19),ISNUMBER(AF20),ISNUMBER(AF21),ISNUMBER(AF22)),SUM(AF19:AF22),"")</f>
        <v/>
      </c>
      <c r="AG18" s="1427" t="str">
        <f t="shared" si="6"/>
        <v/>
      </c>
      <c r="AH18" s="346" t="str">
        <f t="shared" si="6"/>
        <v/>
      </c>
      <c r="AM18" s="1328"/>
    </row>
    <row r="19" spans="1:39" s="1242" customFormat="1" ht="15" customHeight="1" x14ac:dyDescent="0.25">
      <c r="A19" s="1329"/>
      <c r="B19" s="444" t="s">
        <v>1857</v>
      </c>
      <c r="C19" s="1697"/>
      <c r="D19" s="618"/>
      <c r="E19" s="618"/>
      <c r="F19" s="618"/>
      <c r="G19" s="618"/>
      <c r="H19" s="618"/>
      <c r="I19" s="1427" t="str">
        <f>IF(AND(ISNUMBER(D19),ISNUMBER(E19),ISNUMBER(H19)),SUM(D19,E19,H19),"")</f>
        <v/>
      </c>
      <c r="J19" s="618"/>
      <c r="K19" s="618"/>
      <c r="L19" s="373"/>
      <c r="M19" s="1427" t="str">
        <f>IF(AND(ISNUMBER(J19),ISNUMBER(K19),ISNUMBER(L19)),SUM(J19:L19), "")</f>
        <v/>
      </c>
      <c r="N19" s="2407"/>
      <c r="O19" s="614"/>
      <c r="P19" s="614"/>
      <c r="Q19" s="614"/>
      <c r="R19" s="614"/>
      <c r="S19" s="614"/>
      <c r="T19" s="614"/>
      <c r="U19" s="614"/>
      <c r="V19" s="614"/>
      <c r="W19" s="1427" t="str">
        <f>IF(AND(ISNUMBER(R19),ISNUMBER(S19),ISNUMBER(V19)),SUM(R19,S19,V19),"")</f>
        <v/>
      </c>
      <c r="X19" s="614"/>
      <c r="Y19" s="614"/>
      <c r="Z19" s="614"/>
      <c r="AA19" s="1427" t="str">
        <f t="shared" ref="AA19:AA22" si="7">IF(AND(ISNUMBER(X19),ISNUMBER(Y19),ISNUMBER(Z19)),SUM(X19:Z19), "")</f>
        <v/>
      </c>
      <c r="AB19" s="1427" t="str">
        <f>IF(AND(ISNUMBER(W19), ISNUMBER(AA19)),IF(W19&lt;&gt;0,(AA19/W19),""),"")</f>
        <v/>
      </c>
      <c r="AC19" s="1270"/>
      <c r="AD19" s="614"/>
      <c r="AE19" s="614"/>
      <c r="AF19" s="614"/>
      <c r="AG19" s="345"/>
      <c r="AH19" s="345"/>
      <c r="AM19" s="1328"/>
    </row>
    <row r="20" spans="1:39" s="1242" customFormat="1" ht="15" customHeight="1" x14ac:dyDescent="0.25">
      <c r="A20" s="1329"/>
      <c r="B20" s="444" t="s">
        <v>2436</v>
      </c>
      <c r="C20" s="1249"/>
      <c r="D20" s="614"/>
      <c r="E20" s="614"/>
      <c r="F20" s="614"/>
      <c r="G20" s="614"/>
      <c r="H20" s="614"/>
      <c r="I20" s="1427" t="str">
        <f>IF(AND(ISNUMBER(D20),ISNUMBER(E20),ISNUMBER(H20)),SUM(D20,E20,H20),"")</f>
        <v/>
      </c>
      <c r="J20" s="614"/>
      <c r="K20" s="614"/>
      <c r="L20" s="614"/>
      <c r="M20" s="1427" t="str">
        <f>IF(AND(ISNUMBER(J20),ISNUMBER(K20),ISNUMBER(L20)),SUM(J20:L20), "")</f>
        <v/>
      </c>
      <c r="N20" s="1805"/>
      <c r="O20" s="614"/>
      <c r="P20" s="614"/>
      <c r="Q20" s="614"/>
      <c r="R20" s="614"/>
      <c r="S20" s="614"/>
      <c r="T20" s="614"/>
      <c r="U20" s="614"/>
      <c r="V20" s="614"/>
      <c r="W20" s="1427" t="str">
        <f>IF(AND(ISNUMBER(R20),ISNUMBER(S20),ISNUMBER(V20)),SUM(R20,S20,V20),"")</f>
        <v/>
      </c>
      <c r="X20" s="614"/>
      <c r="Y20" s="614"/>
      <c r="Z20" s="614"/>
      <c r="AA20" s="1427" t="str">
        <f t="shared" si="7"/>
        <v/>
      </c>
      <c r="AB20" s="1427" t="str">
        <f t="shared" ref="AB20:AB85" si="8">IF(AND(ISNUMBER(W20), ISNUMBER(AA20)),IF(W20&lt;&gt;0,(AA20/W20),""),"")</f>
        <v/>
      </c>
      <c r="AC20" s="1270"/>
      <c r="AD20" s="614"/>
      <c r="AE20" s="614"/>
      <c r="AF20" s="614"/>
      <c r="AG20" s="345"/>
      <c r="AH20" s="345"/>
      <c r="AM20" s="1328"/>
    </row>
    <row r="21" spans="1:39" s="1242" customFormat="1" ht="15" customHeight="1" x14ac:dyDescent="0.25">
      <c r="A21" s="1329"/>
      <c r="B21" s="444" t="s">
        <v>1858</v>
      </c>
      <c r="C21" s="1249"/>
      <c r="D21" s="614"/>
      <c r="E21" s="614"/>
      <c r="F21" s="614"/>
      <c r="G21" s="614"/>
      <c r="H21" s="614"/>
      <c r="I21" s="1427" t="str">
        <f>IF(AND(ISNUMBER(D21),ISNUMBER(E21),ISNUMBER(H21)),SUM(D21,E21,H21),"")</f>
        <v/>
      </c>
      <c r="J21" s="614"/>
      <c r="K21" s="614"/>
      <c r="L21" s="614"/>
      <c r="M21" s="1427" t="str">
        <f>IF(AND(ISNUMBER(J21),ISNUMBER(K21),ISNUMBER(L21)),SUM(J21:L21), "")</f>
        <v/>
      </c>
      <c r="N21" s="1805"/>
      <c r="O21" s="614"/>
      <c r="P21" s="614"/>
      <c r="Q21" s="614"/>
      <c r="R21" s="614"/>
      <c r="S21" s="614"/>
      <c r="T21" s="614"/>
      <c r="U21" s="614"/>
      <c r="V21" s="614"/>
      <c r="W21" s="1427" t="str">
        <f>IF(AND(ISNUMBER(R21),ISNUMBER(S21),ISNUMBER(V21)),SUM(R21,S21,V21),"")</f>
        <v/>
      </c>
      <c r="X21" s="614"/>
      <c r="Y21" s="614"/>
      <c r="Z21" s="614"/>
      <c r="AA21" s="1427" t="str">
        <f t="shared" si="7"/>
        <v/>
      </c>
      <c r="AB21" s="1427" t="str">
        <f t="shared" si="8"/>
        <v/>
      </c>
      <c r="AC21" s="1270"/>
      <c r="AD21" s="614"/>
      <c r="AE21" s="614"/>
      <c r="AF21" s="614"/>
      <c r="AG21" s="345"/>
      <c r="AH21" s="345"/>
      <c r="AM21" s="1328"/>
    </row>
    <row r="22" spans="1:39" s="1242" customFormat="1" ht="15" customHeight="1" x14ac:dyDescent="0.25">
      <c r="A22" s="1329"/>
      <c r="B22" s="444" t="s">
        <v>138</v>
      </c>
      <c r="C22" s="1257"/>
      <c r="D22" s="616"/>
      <c r="E22" s="616"/>
      <c r="F22" s="616"/>
      <c r="G22" s="616"/>
      <c r="H22" s="616"/>
      <c r="I22" s="1427" t="str">
        <f>IF(AND(ISNUMBER(D22),ISNUMBER(E22),ISNUMBER(H22)),SUM(D22,E22,H22),"")</f>
        <v/>
      </c>
      <c r="J22" s="616"/>
      <c r="K22" s="616"/>
      <c r="L22" s="616"/>
      <c r="M22" s="1427" t="str">
        <f>IF(AND(ISNUMBER(J22),ISNUMBER(K22),ISNUMBER(L22)),SUM(J22:L22), "")</f>
        <v/>
      </c>
      <c r="N22" s="1809"/>
      <c r="O22" s="614"/>
      <c r="P22" s="614"/>
      <c r="Q22" s="614"/>
      <c r="R22" s="614"/>
      <c r="S22" s="614"/>
      <c r="T22" s="614"/>
      <c r="U22" s="614"/>
      <c r="V22" s="614"/>
      <c r="W22" s="1427" t="str">
        <f>IF(AND(ISNUMBER(R22),ISNUMBER(S22),ISNUMBER(V22)),SUM(R22,S22,V22),"")</f>
        <v/>
      </c>
      <c r="X22" s="614"/>
      <c r="Y22" s="614"/>
      <c r="Z22" s="614"/>
      <c r="AA22" s="1427" t="str">
        <f t="shared" si="7"/>
        <v/>
      </c>
      <c r="AB22" s="1427" t="str">
        <f t="shared" si="8"/>
        <v/>
      </c>
      <c r="AC22" s="1270"/>
      <c r="AD22" s="614"/>
      <c r="AE22" s="614"/>
      <c r="AF22" s="614"/>
      <c r="AG22" s="345"/>
      <c r="AH22" s="345"/>
      <c r="AM22" s="1328"/>
    </row>
    <row r="23" spans="1:39" s="1242" customFormat="1" ht="15" customHeight="1" x14ac:dyDescent="0.25">
      <c r="A23" s="1329"/>
      <c r="B23" s="475" t="s">
        <v>1864</v>
      </c>
      <c r="C23" s="1427" t="str">
        <f t="shared" ref="C23:I23" si="9">IF(AND(ISNUMBER(C24),ISNUMBER(C25),ISNUMBER(C38)),SUM(C24, C25, C38),"")</f>
        <v/>
      </c>
      <c r="D23" s="1427" t="str">
        <f t="shared" si="9"/>
        <v/>
      </c>
      <c r="E23" s="1427" t="str">
        <f t="shared" si="9"/>
        <v/>
      </c>
      <c r="F23" s="1427" t="str">
        <f t="shared" si="9"/>
        <v/>
      </c>
      <c r="G23" s="1427" t="str">
        <f t="shared" si="9"/>
        <v/>
      </c>
      <c r="H23" s="1427" t="str">
        <f t="shared" si="9"/>
        <v/>
      </c>
      <c r="I23" s="1427" t="str">
        <f t="shared" si="9"/>
        <v/>
      </c>
      <c r="J23" s="1427" t="str">
        <f t="shared" ref="J23:K23" si="10">IF(AND(ISNUMBER(J24),ISNUMBER(J25),ISNUMBER(J38)),SUM(J24, J25, J38),"")</f>
        <v/>
      </c>
      <c r="K23" s="1427" t="str">
        <f t="shared" si="10"/>
        <v/>
      </c>
      <c r="L23" s="1427" t="str">
        <f t="shared" ref="L23" si="11">IF(AND(ISNUMBER(L24),ISNUMBER(L25),ISNUMBER(L38)),SUM(L24, L25, L38),"")</f>
        <v/>
      </c>
      <c r="M23" s="1427" t="str">
        <f>IF(AND(ISNUMBER(M24),ISNUMBER(M25),ISNUMBER(M38)),SUM(M24, M25, M38),"")</f>
        <v/>
      </c>
      <c r="N23" s="1427" t="str">
        <f>IF(AND(ISNUMBER(N24),ISNUMBER(N25),ISNUMBER(N38)),SUM(N24, N25, N38),"")</f>
        <v/>
      </c>
      <c r="O23" s="1249"/>
      <c r="P23" s="614"/>
      <c r="Q23" s="1427" t="str">
        <f t="shared" ref="Q23:W23" si="12">IF(AND(ISNUMBER(Q24),ISNUMBER(Q25),ISNUMBER(Q38)),SUM(Q24, Q25, Q38),"")</f>
        <v/>
      </c>
      <c r="R23" s="1427" t="str">
        <f t="shared" si="12"/>
        <v/>
      </c>
      <c r="S23" s="1427" t="str">
        <f t="shared" si="12"/>
        <v/>
      </c>
      <c r="T23" s="1427" t="str">
        <f t="shared" si="12"/>
        <v/>
      </c>
      <c r="U23" s="1427" t="str">
        <f t="shared" si="12"/>
        <v/>
      </c>
      <c r="V23" s="1427" t="str">
        <f t="shared" si="12"/>
        <v/>
      </c>
      <c r="W23" s="1427" t="str">
        <f t="shared" si="12"/>
        <v/>
      </c>
      <c r="X23" s="1427" t="str">
        <f>IF(AND(ISNUMBER(X24),ISNUMBER(X25),ISNUMBER(X38)),SUM(X24, X25, X38),"")</f>
        <v/>
      </c>
      <c r="Y23" s="1427" t="str">
        <f>IF(AND(ISNUMBER(Y24),ISNUMBER(Y25),ISNUMBER(Y38)),SUM(Y24, Y25, Y38),"")</f>
        <v/>
      </c>
      <c r="Z23" s="1427" t="str">
        <f>IF(AND(ISNUMBER(Z24),ISNUMBER(Z25),ISNUMBER(Z38)),SUM(Z24, Z25, Z38),"")</f>
        <v/>
      </c>
      <c r="AA23" s="1427" t="str">
        <f>IF(AND(ISNUMBER(AA24),ISNUMBER(AA25),ISNUMBER(AA38)),SUM(AA24, AA25, AA38),"")</f>
        <v/>
      </c>
      <c r="AB23" s="1427" t="str">
        <f t="shared" si="8"/>
        <v/>
      </c>
      <c r="AC23" s="1270"/>
      <c r="AD23" s="1427" t="str">
        <f t="shared" ref="AD23:AH23" si="13">IF(AND(ISNUMBER(AD24),ISNUMBER(AD25),ISNUMBER(AD38)),SUM(AD24, AD25, AD38),"")</f>
        <v/>
      </c>
      <c r="AE23" s="1427" t="str">
        <f t="shared" si="13"/>
        <v/>
      </c>
      <c r="AF23" s="1427" t="str">
        <f t="shared" si="13"/>
        <v/>
      </c>
      <c r="AG23" s="1427" t="str">
        <f t="shared" si="13"/>
        <v/>
      </c>
      <c r="AH23" s="346" t="str">
        <f t="shared" si="13"/>
        <v/>
      </c>
      <c r="AM23" s="1328"/>
    </row>
    <row r="24" spans="1:39" s="1242" customFormat="1" ht="30" customHeight="1" x14ac:dyDescent="0.25">
      <c r="A24" s="1329"/>
      <c r="B24" s="1484" t="s">
        <v>1669</v>
      </c>
      <c r="C24" s="1697"/>
      <c r="D24" s="618"/>
      <c r="E24" s="618"/>
      <c r="F24" s="618"/>
      <c r="G24" s="618"/>
      <c r="H24" s="618"/>
      <c r="I24" s="1427" t="str">
        <f>IF(AND(ISNUMBER(D24),ISNUMBER(E24),ISNUMBER(H24)),SUM(D24,E24,H24),"")</f>
        <v/>
      </c>
      <c r="J24" s="618"/>
      <c r="K24" s="618"/>
      <c r="L24" s="618"/>
      <c r="M24" s="1427" t="str">
        <f>IF(AND(ISNUMBER(J24),ISNUMBER(K24),ISNUMBER(L24)),SUM(J24:L24), "")</f>
        <v/>
      </c>
      <c r="N24" s="2404"/>
      <c r="O24" s="614"/>
      <c r="P24" s="614"/>
      <c r="Q24" s="614"/>
      <c r="R24" s="614"/>
      <c r="S24" s="614"/>
      <c r="T24" s="614"/>
      <c r="U24" s="614"/>
      <c r="V24" s="614"/>
      <c r="W24" s="1427" t="str">
        <f>IF(AND(ISNUMBER(R24),ISNUMBER(S24),ISNUMBER(V24)),SUM(R24,S24,V24),"")</f>
        <v/>
      </c>
      <c r="X24" s="614"/>
      <c r="Y24" s="614"/>
      <c r="Z24" s="614"/>
      <c r="AA24" s="1427" t="str">
        <f>IF(AND(ISNUMBER(X24),ISNUMBER(Y24),ISNUMBER(Z24)),SUM(X24:Z24), "")</f>
        <v/>
      </c>
      <c r="AB24" s="1427" t="str">
        <f t="shared" si="8"/>
        <v/>
      </c>
      <c r="AC24" s="1270"/>
      <c r="AD24" s="614"/>
      <c r="AE24" s="614"/>
      <c r="AF24" s="614"/>
      <c r="AG24" s="345"/>
      <c r="AH24" s="345"/>
      <c r="AM24" s="1328"/>
    </row>
    <row r="25" spans="1:39" s="2224" customFormat="1" ht="15" customHeight="1" x14ac:dyDescent="0.25">
      <c r="A25" s="2223"/>
      <c r="B25" s="1315" t="s">
        <v>1863</v>
      </c>
      <c r="C25" s="1427">
        <f t="shared" ref="C25:I25" si="14">IF(AND(ISNUMBER(C26),ISNUMBER(C32)),SUM(C26,C32),"")</f>
        <v>0</v>
      </c>
      <c r="D25" s="1427">
        <f t="shared" si="14"/>
        <v>0</v>
      </c>
      <c r="E25" s="1427">
        <f t="shared" si="14"/>
        <v>0</v>
      </c>
      <c r="F25" s="1427">
        <f t="shared" si="14"/>
        <v>0</v>
      </c>
      <c r="G25" s="1427">
        <f t="shared" si="14"/>
        <v>0</v>
      </c>
      <c r="H25" s="1427">
        <f t="shared" si="14"/>
        <v>0</v>
      </c>
      <c r="I25" s="1427">
        <f t="shared" si="14"/>
        <v>0</v>
      </c>
      <c r="J25" s="1427">
        <f t="shared" ref="J25:K25" si="15">IF(AND(ISNUMBER(J26),ISNUMBER(J32)),SUM(J26,J32),"")</f>
        <v>0</v>
      </c>
      <c r="K25" s="1427">
        <f t="shared" si="15"/>
        <v>0</v>
      </c>
      <c r="L25" s="1427">
        <f t="shared" ref="L25" si="16">IF(AND(ISNUMBER(L26),ISNUMBER(L32)),SUM(L26,L32),"")</f>
        <v>0</v>
      </c>
      <c r="M25" s="1427">
        <f>IF(AND(ISNUMBER(M26),ISNUMBER(M32)),SUM(M26,M32),"")</f>
        <v>0</v>
      </c>
      <c r="N25" s="1427">
        <f>IF(AND(ISNUMBER(N26),ISNUMBER(N32)),SUM(N26,N32),"")</f>
        <v>0</v>
      </c>
      <c r="O25" s="614"/>
      <c r="P25" s="614"/>
      <c r="Q25" s="1427">
        <f t="shared" ref="Q25:W25" si="17">IF(AND(ISNUMBER(Q26),ISNUMBER(Q32)),SUM(Q26,Q32),"")</f>
        <v>0</v>
      </c>
      <c r="R25" s="1427">
        <f t="shared" si="17"/>
        <v>0</v>
      </c>
      <c r="S25" s="1427">
        <f t="shared" si="17"/>
        <v>0</v>
      </c>
      <c r="T25" s="1427">
        <f t="shared" si="17"/>
        <v>0</v>
      </c>
      <c r="U25" s="1427">
        <f t="shared" si="17"/>
        <v>0</v>
      </c>
      <c r="V25" s="1427">
        <f t="shared" si="17"/>
        <v>0</v>
      </c>
      <c r="W25" s="1427">
        <f t="shared" si="17"/>
        <v>0</v>
      </c>
      <c r="X25" s="1427">
        <f>IF(AND(ISNUMBER(X26),ISNUMBER(X32)),SUM(X26,X32),"")</f>
        <v>0</v>
      </c>
      <c r="Y25" s="1427">
        <f>IF(AND(ISNUMBER(Y26),ISNUMBER(Y32)),SUM(Y26,Y32),"")</f>
        <v>0</v>
      </c>
      <c r="Z25" s="1427">
        <f>IF(AND(ISNUMBER(Z26),ISNUMBER(Z32)),SUM(Z26,Z32),"")</f>
        <v>0</v>
      </c>
      <c r="AA25" s="1427">
        <f>IF(AND(ISNUMBER(AA26),ISNUMBER(AA32)),SUM(AA26,AA32),"")</f>
        <v>0</v>
      </c>
      <c r="AB25" s="1427" t="str">
        <f t="shared" si="8"/>
        <v/>
      </c>
      <c r="AC25" s="1270"/>
      <c r="AD25" s="1427">
        <f t="shared" ref="AD25:AH25" si="18">IF(AND(ISNUMBER(AD26),ISNUMBER(AD32)),SUM(AD26,AD32),"")</f>
        <v>0</v>
      </c>
      <c r="AE25" s="1427">
        <f t="shared" si="18"/>
        <v>0</v>
      </c>
      <c r="AF25" s="1427">
        <f t="shared" si="18"/>
        <v>0</v>
      </c>
      <c r="AG25" s="1427">
        <f t="shared" si="18"/>
        <v>0</v>
      </c>
      <c r="AH25" s="346">
        <f t="shared" si="18"/>
        <v>0</v>
      </c>
      <c r="AM25" s="2305"/>
    </row>
    <row r="26" spans="1:39" s="1242" customFormat="1" ht="15" customHeight="1" x14ac:dyDescent="0.25">
      <c r="A26" s="1329"/>
      <c r="B26" s="447" t="s">
        <v>1859</v>
      </c>
      <c r="C26" s="1427">
        <f t="shared" ref="C26:N26" si="19">IF($C$6="No", 0, IF(AND(ISNUMBER(C27),ISNUMBER(C28),ISNUMBER(C29),ISNUMBER(C30),ISNUMBER(C31)),SUM(C27:C31),""))</f>
        <v>0</v>
      </c>
      <c r="D26" s="1427">
        <f t="shared" si="19"/>
        <v>0</v>
      </c>
      <c r="E26" s="1427">
        <f t="shared" si="19"/>
        <v>0</v>
      </c>
      <c r="F26" s="1427">
        <f t="shared" si="19"/>
        <v>0</v>
      </c>
      <c r="G26" s="1427">
        <f t="shared" si="19"/>
        <v>0</v>
      </c>
      <c r="H26" s="1427">
        <f t="shared" si="19"/>
        <v>0</v>
      </c>
      <c r="I26" s="1427">
        <f t="shared" si="19"/>
        <v>0</v>
      </c>
      <c r="J26" s="1427">
        <f t="shared" si="19"/>
        <v>0</v>
      </c>
      <c r="K26" s="1427">
        <f t="shared" si="19"/>
        <v>0</v>
      </c>
      <c r="L26" s="1427">
        <f t="shared" si="19"/>
        <v>0</v>
      </c>
      <c r="M26" s="1427">
        <f t="shared" si="19"/>
        <v>0</v>
      </c>
      <c r="N26" s="1427">
        <f t="shared" si="19"/>
        <v>0</v>
      </c>
      <c r="O26" s="614"/>
      <c r="P26" s="614"/>
      <c r="Q26" s="1427">
        <f t="shared" ref="Q26:AA26" si="20">IF($C$6="No", 0, IF(AND(ISNUMBER(Q27),ISNUMBER(Q28),ISNUMBER(Q29),ISNUMBER(Q30),ISNUMBER(Q31)),SUM(Q27:Q31),""))</f>
        <v>0</v>
      </c>
      <c r="R26" s="1427">
        <f t="shared" si="20"/>
        <v>0</v>
      </c>
      <c r="S26" s="1427">
        <f t="shared" si="20"/>
        <v>0</v>
      </c>
      <c r="T26" s="1427">
        <f t="shared" si="20"/>
        <v>0</v>
      </c>
      <c r="U26" s="1427">
        <f t="shared" si="20"/>
        <v>0</v>
      </c>
      <c r="V26" s="1427">
        <f t="shared" si="20"/>
        <v>0</v>
      </c>
      <c r="W26" s="1427">
        <f t="shared" si="20"/>
        <v>0</v>
      </c>
      <c r="X26" s="1427">
        <f t="shared" si="20"/>
        <v>0</v>
      </c>
      <c r="Y26" s="1427">
        <f t="shared" si="20"/>
        <v>0</v>
      </c>
      <c r="Z26" s="1427">
        <f t="shared" si="20"/>
        <v>0</v>
      </c>
      <c r="AA26" s="1427">
        <f t="shared" si="20"/>
        <v>0</v>
      </c>
      <c r="AB26" s="1427" t="str">
        <f t="shared" si="8"/>
        <v/>
      </c>
      <c r="AC26" s="1270"/>
      <c r="AD26" s="1427">
        <f t="shared" ref="AD26:AH26" si="21">IF($C$6="No", 0, IF(AND(ISNUMBER(AD27),ISNUMBER(AD28),ISNUMBER(AD29),ISNUMBER(AD30),ISNUMBER(AD31)),SUM(AD27:AD31),""))</f>
        <v>0</v>
      </c>
      <c r="AE26" s="1427">
        <f t="shared" si="21"/>
        <v>0</v>
      </c>
      <c r="AF26" s="1427">
        <f t="shared" si="21"/>
        <v>0</v>
      </c>
      <c r="AG26" s="1427">
        <f t="shared" si="21"/>
        <v>0</v>
      </c>
      <c r="AH26" s="346">
        <f t="shared" si="21"/>
        <v>0</v>
      </c>
      <c r="AM26" s="1328"/>
    </row>
    <row r="27" spans="1:39" s="1242" customFormat="1" ht="15" customHeight="1" x14ac:dyDescent="0.25">
      <c r="A27" s="1329"/>
      <c r="B27" s="1482" t="s">
        <v>1861</v>
      </c>
      <c r="C27" s="1249"/>
      <c r="D27" s="614"/>
      <c r="E27" s="614"/>
      <c r="F27" s="614"/>
      <c r="G27" s="614"/>
      <c r="H27" s="614"/>
      <c r="I27" s="1427" t="str">
        <f>IF(AND(ISNUMBER(D27),ISNUMBER(E27),ISNUMBER(H27)),SUM(D27,E27,H27),"")</f>
        <v/>
      </c>
      <c r="J27" s="614"/>
      <c r="K27" s="614"/>
      <c r="L27" s="614"/>
      <c r="M27" s="1427" t="str">
        <f>IF(AND(ISNUMBER(J27),ISNUMBER(K27),ISNUMBER(L27)),SUM(J27:L27), "")</f>
        <v/>
      </c>
      <c r="N27" s="1805"/>
      <c r="O27" s="614"/>
      <c r="P27" s="614"/>
      <c r="Q27" s="614"/>
      <c r="R27" s="614"/>
      <c r="S27" s="614"/>
      <c r="T27" s="614"/>
      <c r="U27" s="614"/>
      <c r="V27" s="614"/>
      <c r="W27" s="1427" t="str">
        <f>IF(AND(ISNUMBER(R27),ISNUMBER(S27),ISNUMBER(V27)),SUM(R27,S27,V27),"")</f>
        <v/>
      </c>
      <c r="X27" s="614"/>
      <c r="Y27" s="614"/>
      <c r="Z27" s="614"/>
      <c r="AA27" s="1427" t="str">
        <f t="shared" ref="AA27:AA31" si="22">IF(AND(ISNUMBER(X27),ISNUMBER(Y27),ISNUMBER(Z27)),SUM(X27:Z27), "")</f>
        <v/>
      </c>
      <c r="AB27" s="1427" t="str">
        <f t="shared" si="8"/>
        <v/>
      </c>
      <c r="AC27" s="1352" t="str">
        <f>IF(ISNUMBER(AB27),IF(AND(AB27&gt;=(Parameters!F124*0.95), AB27&lt;=(Parameters!F124*1.05)), "Pass", "Fail"),"")</f>
        <v/>
      </c>
      <c r="AD27" s="614"/>
      <c r="AE27" s="614"/>
      <c r="AF27" s="614"/>
      <c r="AG27" s="345"/>
      <c r="AH27" s="345"/>
      <c r="AM27" s="1328"/>
    </row>
    <row r="28" spans="1:39" s="1242" customFormat="1" ht="15" customHeight="1" x14ac:dyDescent="0.25">
      <c r="A28" s="1329"/>
      <c r="B28" s="1482" t="s">
        <v>1015</v>
      </c>
      <c r="C28" s="1249"/>
      <c r="D28" s="614"/>
      <c r="E28" s="614"/>
      <c r="F28" s="614"/>
      <c r="G28" s="614"/>
      <c r="H28" s="614"/>
      <c r="I28" s="1427" t="str">
        <f>IF(AND(ISNUMBER(D28),ISNUMBER(E28),ISNUMBER(H28)),SUM(D28,E28,H28),"")</f>
        <v/>
      </c>
      <c r="J28" s="614"/>
      <c r="K28" s="614"/>
      <c r="L28" s="614"/>
      <c r="M28" s="1427" t="str">
        <f>IF(AND(ISNUMBER(J28),ISNUMBER(K28),ISNUMBER(L28)),SUM(J28:L28), "")</f>
        <v/>
      </c>
      <c r="N28" s="1805"/>
      <c r="O28" s="614"/>
      <c r="P28" s="614"/>
      <c r="Q28" s="614"/>
      <c r="R28" s="614"/>
      <c r="S28" s="614"/>
      <c r="T28" s="614"/>
      <c r="U28" s="614"/>
      <c r="V28" s="614"/>
      <c r="W28" s="1427" t="str">
        <f>IF(AND(ISNUMBER(R28),ISNUMBER(S28),ISNUMBER(V28)),SUM(R28,S28,V28),"")</f>
        <v/>
      </c>
      <c r="X28" s="614"/>
      <c r="Y28" s="614"/>
      <c r="Z28" s="614"/>
      <c r="AA28" s="1427" t="str">
        <f t="shared" si="22"/>
        <v/>
      </c>
      <c r="AB28" s="1427" t="str">
        <f t="shared" si="8"/>
        <v/>
      </c>
      <c r="AC28" s="1352" t="str">
        <f>IF(ISNUMBER(AB28),IF(AND(AB28&gt;=(Parameters!F125*0.95), AB28&lt;=(Parameters!F125*1.05)), "Pass", "Fail"),"")</f>
        <v/>
      </c>
      <c r="AD28" s="614"/>
      <c r="AE28" s="614"/>
      <c r="AF28" s="614"/>
      <c r="AG28" s="345"/>
      <c r="AH28" s="345"/>
      <c r="AM28" s="1328"/>
    </row>
    <row r="29" spans="1:39" s="1242" customFormat="1" ht="15" customHeight="1" x14ac:dyDescent="0.25">
      <c r="A29" s="1329"/>
      <c r="B29" s="1482" t="s">
        <v>1016</v>
      </c>
      <c r="C29" s="1249"/>
      <c r="D29" s="614"/>
      <c r="E29" s="614"/>
      <c r="F29" s="614"/>
      <c r="G29" s="614"/>
      <c r="H29" s="614"/>
      <c r="I29" s="1427" t="str">
        <f>IF(AND(ISNUMBER(D29),ISNUMBER(E29),ISNUMBER(H29)),SUM(D29,E29,H29),"")</f>
        <v/>
      </c>
      <c r="J29" s="614"/>
      <c r="K29" s="614"/>
      <c r="L29" s="614"/>
      <c r="M29" s="1427" t="str">
        <f>IF(AND(ISNUMBER(J29),ISNUMBER(K29),ISNUMBER(L29)),SUM(J29:L29), "")</f>
        <v/>
      </c>
      <c r="N29" s="1805"/>
      <c r="O29" s="614"/>
      <c r="P29" s="614"/>
      <c r="Q29" s="614"/>
      <c r="R29" s="614"/>
      <c r="S29" s="614"/>
      <c r="T29" s="614"/>
      <c r="U29" s="614"/>
      <c r="V29" s="614"/>
      <c r="W29" s="1427" t="str">
        <f>IF(AND(ISNUMBER(R29),ISNUMBER(S29),ISNUMBER(V29)),SUM(R29,S29,V29),"")</f>
        <v/>
      </c>
      <c r="X29" s="614"/>
      <c r="Y29" s="614"/>
      <c r="Z29" s="614"/>
      <c r="AA29" s="1427" t="str">
        <f t="shared" si="22"/>
        <v/>
      </c>
      <c r="AB29" s="1427" t="str">
        <f t="shared" si="8"/>
        <v/>
      </c>
      <c r="AC29" s="1352" t="str">
        <f>IF(ISNUMBER(AB29),IF(AND(AB29&gt;=(Parameters!F126*0.95), AB29&lt;=(Parameters!F126*1.05)), "Pass", "Fail"),"")</f>
        <v/>
      </c>
      <c r="AD29" s="614"/>
      <c r="AE29" s="614"/>
      <c r="AF29" s="614"/>
      <c r="AG29" s="345"/>
      <c r="AH29" s="345"/>
      <c r="AM29" s="1328"/>
    </row>
    <row r="30" spans="1:39" s="1242" customFormat="1" ht="15" customHeight="1" x14ac:dyDescent="0.25">
      <c r="A30" s="1329"/>
      <c r="B30" s="1482" t="s">
        <v>1017</v>
      </c>
      <c r="C30" s="1249"/>
      <c r="D30" s="614"/>
      <c r="E30" s="614"/>
      <c r="F30" s="614"/>
      <c r="G30" s="614"/>
      <c r="H30" s="614"/>
      <c r="I30" s="1427" t="str">
        <f>IF(AND(ISNUMBER(D30),ISNUMBER(E30),ISNUMBER(H30)),SUM(D30,E30,H30),"")</f>
        <v/>
      </c>
      <c r="J30" s="614"/>
      <c r="K30" s="614"/>
      <c r="L30" s="614"/>
      <c r="M30" s="1427" t="str">
        <f>IF(AND(ISNUMBER(J30),ISNUMBER(K30),ISNUMBER(L30)),SUM(J30:L30), "")</f>
        <v/>
      </c>
      <c r="N30" s="1805"/>
      <c r="O30" s="614"/>
      <c r="P30" s="614"/>
      <c r="Q30" s="614"/>
      <c r="R30" s="614"/>
      <c r="S30" s="614"/>
      <c r="T30" s="614"/>
      <c r="U30" s="614"/>
      <c r="V30" s="614"/>
      <c r="W30" s="1427" t="str">
        <f>IF(AND(ISNUMBER(R30),ISNUMBER(S30),ISNUMBER(V30)),SUM(R30,S30,V30),"")</f>
        <v/>
      </c>
      <c r="X30" s="614"/>
      <c r="Y30" s="614"/>
      <c r="Z30" s="614"/>
      <c r="AA30" s="1427" t="str">
        <f t="shared" si="22"/>
        <v/>
      </c>
      <c r="AB30" s="1427" t="str">
        <f t="shared" si="8"/>
        <v/>
      </c>
      <c r="AC30" s="1352" t="str">
        <f>IF(ISNUMBER(AB30),IF(AND(AB30&gt;=(Parameters!F127*0.95), AB30&lt;=(Parameters!F127*1.05)), "Pass", "Fail"),"")</f>
        <v/>
      </c>
      <c r="AD30" s="614"/>
      <c r="AE30" s="614"/>
      <c r="AF30" s="614"/>
      <c r="AG30" s="345"/>
      <c r="AH30" s="345"/>
      <c r="AM30" s="1328"/>
    </row>
    <row r="31" spans="1:39" s="1242" customFormat="1" ht="15" customHeight="1" x14ac:dyDescent="0.25">
      <c r="A31" s="1329"/>
      <c r="B31" s="1482" t="s">
        <v>1862</v>
      </c>
      <c r="C31" s="1249"/>
      <c r="D31" s="614"/>
      <c r="E31" s="614"/>
      <c r="F31" s="614"/>
      <c r="G31" s="614"/>
      <c r="H31" s="614"/>
      <c r="I31" s="1427" t="str">
        <f>IF(AND(ISNUMBER(D31),ISNUMBER(E31),ISNUMBER(H31)),SUM(D31,E31,H31),"")</f>
        <v/>
      </c>
      <c r="J31" s="614"/>
      <c r="K31" s="614"/>
      <c r="L31" s="614"/>
      <c r="M31" s="1427" t="str">
        <f>IF(AND(ISNUMBER(J31),ISNUMBER(K31),ISNUMBER(L31)),SUM(J31:L31), "")</f>
        <v/>
      </c>
      <c r="N31" s="1805"/>
      <c r="O31" s="614"/>
      <c r="P31" s="614"/>
      <c r="Q31" s="614"/>
      <c r="R31" s="614"/>
      <c r="S31" s="614"/>
      <c r="T31" s="614"/>
      <c r="U31" s="614"/>
      <c r="V31" s="614"/>
      <c r="W31" s="1427" t="str">
        <f>IF(AND(ISNUMBER(R31),ISNUMBER(S31),ISNUMBER(V31)),SUM(R31,S31,V31),"")</f>
        <v/>
      </c>
      <c r="X31" s="614"/>
      <c r="Y31" s="614"/>
      <c r="Z31" s="614"/>
      <c r="AA31" s="1427" t="str">
        <f t="shared" si="22"/>
        <v/>
      </c>
      <c r="AB31" s="1427" t="str">
        <f t="shared" si="8"/>
        <v/>
      </c>
      <c r="AC31" s="1352" t="str">
        <f>IF(ISNUMBER(AB31),IF(AND(AB31&gt;=(Parameters!F128*0.95), AB31&lt;=(Parameters!F128*1.05)), "Pass", "Fail"),"")</f>
        <v/>
      </c>
      <c r="AD31" s="614"/>
      <c r="AE31" s="614"/>
      <c r="AF31" s="614"/>
      <c r="AG31" s="345"/>
      <c r="AH31" s="345"/>
      <c r="AM31" s="1328"/>
    </row>
    <row r="32" spans="1:39" s="1242" customFormat="1" ht="15" customHeight="1" x14ac:dyDescent="0.25">
      <c r="A32" s="1329"/>
      <c r="B32" s="447" t="s">
        <v>1860</v>
      </c>
      <c r="C32" s="1427">
        <f t="shared" ref="C32:N32" si="23">IF($C$6="No", 0, IF(AND(ISNUMBER(C33),ISNUMBER(C34),ISNUMBER(C35),ISNUMBER(C36),ISNUMBER(C37)),SUM(C33:C37),""))</f>
        <v>0</v>
      </c>
      <c r="D32" s="1427">
        <f t="shared" si="23"/>
        <v>0</v>
      </c>
      <c r="E32" s="1427">
        <f t="shared" si="23"/>
        <v>0</v>
      </c>
      <c r="F32" s="1427">
        <f t="shared" si="23"/>
        <v>0</v>
      </c>
      <c r="G32" s="1427">
        <f t="shared" si="23"/>
        <v>0</v>
      </c>
      <c r="H32" s="1427">
        <f t="shared" si="23"/>
        <v>0</v>
      </c>
      <c r="I32" s="1427">
        <f t="shared" si="23"/>
        <v>0</v>
      </c>
      <c r="J32" s="1427">
        <f t="shared" si="23"/>
        <v>0</v>
      </c>
      <c r="K32" s="1427">
        <f t="shared" si="23"/>
        <v>0</v>
      </c>
      <c r="L32" s="1427">
        <f t="shared" si="23"/>
        <v>0</v>
      </c>
      <c r="M32" s="1427">
        <f t="shared" si="23"/>
        <v>0</v>
      </c>
      <c r="N32" s="1427">
        <f t="shared" si="23"/>
        <v>0</v>
      </c>
      <c r="O32" s="614"/>
      <c r="P32" s="614"/>
      <c r="Q32" s="1427">
        <f t="shared" ref="Q32:AA32" si="24">IF($C$6="No", 0, IF(AND(ISNUMBER(Q33),ISNUMBER(Q34),ISNUMBER(Q35),ISNUMBER(Q36),ISNUMBER(Q37)),SUM(Q33:Q37),""))</f>
        <v>0</v>
      </c>
      <c r="R32" s="1427">
        <f t="shared" si="24"/>
        <v>0</v>
      </c>
      <c r="S32" s="1427">
        <f t="shared" si="24"/>
        <v>0</v>
      </c>
      <c r="T32" s="1427">
        <f t="shared" si="24"/>
        <v>0</v>
      </c>
      <c r="U32" s="1427">
        <f t="shared" si="24"/>
        <v>0</v>
      </c>
      <c r="V32" s="1427">
        <f t="shared" si="24"/>
        <v>0</v>
      </c>
      <c r="W32" s="1427">
        <f t="shared" si="24"/>
        <v>0</v>
      </c>
      <c r="X32" s="1427">
        <f t="shared" si="24"/>
        <v>0</v>
      </c>
      <c r="Y32" s="1427">
        <f t="shared" si="24"/>
        <v>0</v>
      </c>
      <c r="Z32" s="1427">
        <f t="shared" si="24"/>
        <v>0</v>
      </c>
      <c r="AA32" s="1427">
        <f t="shared" si="24"/>
        <v>0</v>
      </c>
      <c r="AB32" s="1427" t="str">
        <f t="shared" si="8"/>
        <v/>
      </c>
      <c r="AC32" s="1270"/>
      <c r="AD32" s="1427">
        <f t="shared" ref="AD32" si="25">IF($C$6="No", 0, IF(AND(ISNUMBER(AD33),ISNUMBER(AD34),ISNUMBER(AD35),ISNUMBER(AD36),ISNUMBER(AD37)),SUM(AD33:AD37),""))</f>
        <v>0</v>
      </c>
      <c r="AE32" s="1427">
        <f t="shared" ref="AE32" si="26">IF($C$6="No", 0, IF(AND(ISNUMBER(AE33),ISNUMBER(AE34),ISNUMBER(AE35),ISNUMBER(AE36),ISNUMBER(AE37)),SUM(AE33:AE37),""))</f>
        <v>0</v>
      </c>
      <c r="AF32" s="1427">
        <f t="shared" ref="AF32" si="27">IF($C$6="No", 0, IF(AND(ISNUMBER(AF33),ISNUMBER(AF34),ISNUMBER(AF35),ISNUMBER(AF36),ISNUMBER(AF37)),SUM(AF33:AF37),""))</f>
        <v>0</v>
      </c>
      <c r="AG32" s="1427">
        <f t="shared" ref="AG32" si="28">IF($C$6="No", 0, IF(AND(ISNUMBER(AG33),ISNUMBER(AG34),ISNUMBER(AG35),ISNUMBER(AG36),ISNUMBER(AG37)),SUM(AG33:AG37),""))</f>
        <v>0</v>
      </c>
      <c r="AH32" s="346">
        <f t="shared" ref="AH32" si="29">IF($C$6="No", 0, IF(AND(ISNUMBER(AH33),ISNUMBER(AH34),ISNUMBER(AH35),ISNUMBER(AH36),ISNUMBER(AH37)),SUM(AH33:AH37),""))</f>
        <v>0</v>
      </c>
      <c r="AM32" s="1328"/>
    </row>
    <row r="33" spans="1:39" s="1242" customFormat="1" ht="15" customHeight="1" x14ac:dyDescent="0.25">
      <c r="A33" s="1329"/>
      <c r="B33" s="1482" t="s">
        <v>1861</v>
      </c>
      <c r="C33" s="1249"/>
      <c r="D33" s="614"/>
      <c r="E33" s="614"/>
      <c r="F33" s="614"/>
      <c r="G33" s="614"/>
      <c r="H33" s="614"/>
      <c r="I33" s="1427" t="str">
        <f>IF(AND(ISNUMBER(D33),ISNUMBER(E33),ISNUMBER(H33)),SUM(D33,E33,H33),"")</f>
        <v/>
      </c>
      <c r="J33" s="614"/>
      <c r="K33" s="614"/>
      <c r="L33" s="614"/>
      <c r="M33" s="1427" t="str">
        <f>IF(AND(ISNUMBER(J33),ISNUMBER(K33),ISNUMBER(L33)),SUM(J33:L33), "")</f>
        <v/>
      </c>
      <c r="N33" s="1805"/>
      <c r="O33" s="614"/>
      <c r="P33" s="614"/>
      <c r="Q33" s="614"/>
      <c r="R33" s="614"/>
      <c r="S33" s="614"/>
      <c r="T33" s="614"/>
      <c r="U33" s="614"/>
      <c r="V33" s="614"/>
      <c r="W33" s="1427" t="str">
        <f>IF(AND(ISNUMBER(R33),ISNUMBER(S33),ISNUMBER(V33)),SUM(R33,S33,V33),"")</f>
        <v/>
      </c>
      <c r="X33" s="614"/>
      <c r="Y33" s="614"/>
      <c r="Z33" s="614"/>
      <c r="AA33" s="1427" t="str">
        <f t="shared" ref="AA33:AA37" si="30">IF(AND(ISNUMBER(X33),ISNUMBER(Y33),ISNUMBER(Z33)),SUM(X33:Z33), "")</f>
        <v/>
      </c>
      <c r="AB33" s="1427" t="str">
        <f t="shared" si="8"/>
        <v/>
      </c>
      <c r="AC33" s="1352" t="str">
        <f>IF(ISNUMBER(AB33),IF(AND(AB33&gt;=(Parameters!F130*0.95), AB33&lt;=(Parameters!F130*1.05)), "Pass", "Fail"),"")</f>
        <v/>
      </c>
      <c r="AD33" s="614"/>
      <c r="AE33" s="614"/>
      <c r="AF33" s="614"/>
      <c r="AG33" s="345"/>
      <c r="AH33" s="345"/>
      <c r="AM33" s="1328"/>
    </row>
    <row r="34" spans="1:39" s="1242" customFormat="1" ht="15" customHeight="1" x14ac:dyDescent="0.25">
      <c r="A34" s="1329"/>
      <c r="B34" s="1482" t="s">
        <v>1015</v>
      </c>
      <c r="C34" s="1249"/>
      <c r="D34" s="614"/>
      <c r="E34" s="614"/>
      <c r="F34" s="614"/>
      <c r="G34" s="614"/>
      <c r="H34" s="614"/>
      <c r="I34" s="1427" t="str">
        <f>IF(AND(ISNUMBER(D34),ISNUMBER(E34),ISNUMBER(H34)),SUM(D34,E34,H34),"")</f>
        <v/>
      </c>
      <c r="J34" s="614"/>
      <c r="K34" s="614"/>
      <c r="L34" s="614"/>
      <c r="M34" s="1427" t="str">
        <f>IF(AND(ISNUMBER(J34),ISNUMBER(K34),ISNUMBER(L34)),SUM(J34:L34), "")</f>
        <v/>
      </c>
      <c r="N34" s="1805"/>
      <c r="O34" s="614"/>
      <c r="P34" s="614"/>
      <c r="Q34" s="614"/>
      <c r="R34" s="614"/>
      <c r="S34" s="614"/>
      <c r="T34" s="614"/>
      <c r="U34" s="614"/>
      <c r="V34" s="614"/>
      <c r="W34" s="1427" t="str">
        <f>IF(AND(ISNUMBER(R34),ISNUMBER(S34),ISNUMBER(V34)),SUM(R34,S34,V34),"")</f>
        <v/>
      </c>
      <c r="X34" s="614"/>
      <c r="Y34" s="614"/>
      <c r="Z34" s="614"/>
      <c r="AA34" s="1427" t="str">
        <f t="shared" si="30"/>
        <v/>
      </c>
      <c r="AB34" s="1427" t="str">
        <f t="shared" si="8"/>
        <v/>
      </c>
      <c r="AC34" s="1352" t="str">
        <f>IF(ISNUMBER(AB34),IF(AND(AB34&gt;=(Parameters!F131*0.95), AB34&lt;=(Parameters!F131*1.05)), "Pass", "Fail"),"")</f>
        <v/>
      </c>
      <c r="AD34" s="614"/>
      <c r="AE34" s="614"/>
      <c r="AF34" s="614"/>
      <c r="AG34" s="345"/>
      <c r="AH34" s="345"/>
      <c r="AM34" s="1328"/>
    </row>
    <row r="35" spans="1:39" s="1242" customFormat="1" ht="15" customHeight="1" x14ac:dyDescent="0.25">
      <c r="A35" s="1329"/>
      <c r="B35" s="1482" t="s">
        <v>1016</v>
      </c>
      <c r="C35" s="1249"/>
      <c r="D35" s="614"/>
      <c r="E35" s="614"/>
      <c r="F35" s="614"/>
      <c r="G35" s="614"/>
      <c r="H35" s="614"/>
      <c r="I35" s="1427" t="str">
        <f>IF(AND(ISNUMBER(D35),ISNUMBER(E35),ISNUMBER(H35)),SUM(D35,E35,H35),"")</f>
        <v/>
      </c>
      <c r="J35" s="614"/>
      <c r="K35" s="614"/>
      <c r="L35" s="614"/>
      <c r="M35" s="1427" t="str">
        <f>IF(AND(ISNUMBER(J35),ISNUMBER(K35),ISNUMBER(L35)),SUM(J35:L35), "")</f>
        <v/>
      </c>
      <c r="N35" s="1805"/>
      <c r="O35" s="614"/>
      <c r="P35" s="614"/>
      <c r="Q35" s="614"/>
      <c r="R35" s="614"/>
      <c r="S35" s="614"/>
      <c r="T35" s="614"/>
      <c r="U35" s="614"/>
      <c r="V35" s="614"/>
      <c r="W35" s="1427" t="str">
        <f>IF(AND(ISNUMBER(R35),ISNUMBER(S35),ISNUMBER(V35)),SUM(R35,S35,V35),"")</f>
        <v/>
      </c>
      <c r="X35" s="614"/>
      <c r="Y35" s="614"/>
      <c r="Z35" s="614"/>
      <c r="AA35" s="1427" t="str">
        <f t="shared" si="30"/>
        <v/>
      </c>
      <c r="AB35" s="1427" t="str">
        <f t="shared" si="8"/>
        <v/>
      </c>
      <c r="AC35" s="1352" t="str">
        <f>IF(ISNUMBER(AB35),IF(AND(AB35&gt;=(Parameters!F132*0.95), AB35&lt;=(Parameters!F132*1.05)), "Pass", "Fail"),"")</f>
        <v/>
      </c>
      <c r="AD35" s="614"/>
      <c r="AE35" s="614"/>
      <c r="AF35" s="614"/>
      <c r="AG35" s="345"/>
      <c r="AH35" s="345"/>
      <c r="AM35" s="1328"/>
    </row>
    <row r="36" spans="1:39" s="1242" customFormat="1" ht="15" customHeight="1" x14ac:dyDescent="0.25">
      <c r="A36" s="1329"/>
      <c r="B36" s="1482" t="s">
        <v>1017</v>
      </c>
      <c r="C36" s="1249"/>
      <c r="D36" s="614"/>
      <c r="E36" s="614"/>
      <c r="F36" s="614"/>
      <c r="G36" s="614"/>
      <c r="H36" s="614"/>
      <c r="I36" s="1427" t="str">
        <f>IF(AND(ISNUMBER(D36),ISNUMBER(E36),ISNUMBER(H36)),SUM(D36,E36,H36),"")</f>
        <v/>
      </c>
      <c r="J36" s="614"/>
      <c r="K36" s="614"/>
      <c r="L36" s="614"/>
      <c r="M36" s="1427" t="str">
        <f>IF(AND(ISNUMBER(J36),ISNUMBER(K36),ISNUMBER(L36)),SUM(J36:L36), "")</f>
        <v/>
      </c>
      <c r="N36" s="1805"/>
      <c r="O36" s="614"/>
      <c r="P36" s="614"/>
      <c r="Q36" s="614"/>
      <c r="R36" s="614"/>
      <c r="S36" s="614"/>
      <c r="T36" s="614"/>
      <c r="U36" s="614"/>
      <c r="V36" s="614"/>
      <c r="W36" s="1427" t="str">
        <f>IF(AND(ISNUMBER(R36),ISNUMBER(S36),ISNUMBER(V36)),SUM(R36,S36,V36),"")</f>
        <v/>
      </c>
      <c r="X36" s="614"/>
      <c r="Y36" s="614"/>
      <c r="Z36" s="614"/>
      <c r="AA36" s="1427" t="str">
        <f t="shared" si="30"/>
        <v/>
      </c>
      <c r="AB36" s="1427" t="str">
        <f t="shared" si="8"/>
        <v/>
      </c>
      <c r="AC36" s="1352" t="str">
        <f>IF(ISNUMBER(AB36),IF(AND(AB36&gt;=(Parameters!F133*0.95), AB36&lt;=(Parameters!F133*1.05)), "Pass", "Fail"),"")</f>
        <v/>
      </c>
      <c r="AD36" s="614"/>
      <c r="AE36" s="614"/>
      <c r="AF36" s="614"/>
      <c r="AG36" s="345"/>
      <c r="AH36" s="345"/>
      <c r="AM36" s="1328"/>
    </row>
    <row r="37" spans="1:39" s="1242" customFormat="1" ht="15" customHeight="1" x14ac:dyDescent="0.25">
      <c r="A37" s="1329"/>
      <c r="B37" s="1482" t="s">
        <v>1862</v>
      </c>
      <c r="C37" s="1249"/>
      <c r="D37" s="614"/>
      <c r="E37" s="614"/>
      <c r="F37" s="614"/>
      <c r="G37" s="614"/>
      <c r="H37" s="614"/>
      <c r="I37" s="1427" t="str">
        <f>IF(AND(ISNUMBER(D37),ISNUMBER(E37),ISNUMBER(H37)),SUM(D37,E37,H37),"")</f>
        <v/>
      </c>
      <c r="J37" s="614"/>
      <c r="K37" s="614"/>
      <c r="L37" s="614"/>
      <c r="M37" s="1427" t="str">
        <f>IF(AND(ISNUMBER(J37),ISNUMBER(K37),ISNUMBER(L37)),SUM(J37:L37), "")</f>
        <v/>
      </c>
      <c r="N37" s="1805"/>
      <c r="O37" s="614"/>
      <c r="P37" s="614"/>
      <c r="Q37" s="614"/>
      <c r="R37" s="614"/>
      <c r="S37" s="614"/>
      <c r="T37" s="614"/>
      <c r="U37" s="614"/>
      <c r="V37" s="614"/>
      <c r="W37" s="1427" t="str">
        <f>IF(AND(ISNUMBER(R37),ISNUMBER(S37),ISNUMBER(V37)),SUM(R37,S37,V37),"")</f>
        <v/>
      </c>
      <c r="X37" s="614"/>
      <c r="Y37" s="614"/>
      <c r="Z37" s="614"/>
      <c r="AA37" s="1427" t="str">
        <f t="shared" si="30"/>
        <v/>
      </c>
      <c r="AB37" s="1427" t="str">
        <f t="shared" si="8"/>
        <v/>
      </c>
      <c r="AC37" s="1352" t="str">
        <f>IF(ISNUMBER(AB37),IF(AND(AB37&gt;=(Parameters!F134*0.95), AB37&lt;=(Parameters!F134*1.05)), "Pass", "Fail"),"")</f>
        <v/>
      </c>
      <c r="AD37" s="614"/>
      <c r="AE37" s="614"/>
      <c r="AF37" s="614"/>
      <c r="AG37" s="345"/>
      <c r="AH37" s="345"/>
      <c r="AM37" s="1328"/>
    </row>
    <row r="38" spans="1:39" s="2150" customFormat="1" ht="15" customHeight="1" x14ac:dyDescent="0.25">
      <c r="A38" s="1806"/>
      <c r="B38" s="1315" t="s">
        <v>1865</v>
      </c>
      <c r="C38" s="1427" t="str">
        <f t="shared" ref="C38:I38" si="31">IF(AND(ISNUMBER(C39),ISNUMBER(C45)),SUM(C39,C45),"")</f>
        <v/>
      </c>
      <c r="D38" s="1427" t="str">
        <f t="shared" si="31"/>
        <v/>
      </c>
      <c r="E38" s="1427" t="str">
        <f t="shared" si="31"/>
        <v/>
      </c>
      <c r="F38" s="1427" t="str">
        <f t="shared" si="31"/>
        <v/>
      </c>
      <c r="G38" s="1427" t="str">
        <f t="shared" si="31"/>
        <v/>
      </c>
      <c r="H38" s="1427" t="str">
        <f t="shared" si="31"/>
        <v/>
      </c>
      <c r="I38" s="1427" t="str">
        <f t="shared" si="31"/>
        <v/>
      </c>
      <c r="J38" s="1427" t="str">
        <f t="shared" ref="J38:K38" si="32">IF(AND(ISNUMBER(J39),ISNUMBER(J45)),SUM(J39,J45),"")</f>
        <v/>
      </c>
      <c r="K38" s="1427" t="str">
        <f t="shared" si="32"/>
        <v/>
      </c>
      <c r="L38" s="1427" t="str">
        <f t="shared" ref="L38" si="33">IF(AND(ISNUMBER(L39),ISNUMBER(L45)),SUM(L39,L45),"")</f>
        <v/>
      </c>
      <c r="M38" s="1427" t="str">
        <f>IF(AND(ISNUMBER(M39),ISNUMBER(M45)),SUM(M39,M45),"")</f>
        <v/>
      </c>
      <c r="N38" s="1427" t="str">
        <f>IF(AND(ISNUMBER(N39),ISNUMBER(N45)),SUM(N39,N45),"")</f>
        <v/>
      </c>
      <c r="O38" s="2300"/>
      <c r="P38" s="2300"/>
      <c r="Q38" s="1427" t="str">
        <f t="shared" ref="Q38:W38" si="34">IF(AND(ISNUMBER(Q39),ISNUMBER(Q45)),SUM(Q39,Q45),"")</f>
        <v/>
      </c>
      <c r="R38" s="1427" t="str">
        <f t="shared" si="34"/>
        <v/>
      </c>
      <c r="S38" s="1427" t="str">
        <f t="shared" si="34"/>
        <v/>
      </c>
      <c r="T38" s="1427" t="str">
        <f t="shared" si="34"/>
        <v/>
      </c>
      <c r="U38" s="1427" t="str">
        <f t="shared" si="34"/>
        <v/>
      </c>
      <c r="V38" s="1427" t="str">
        <f t="shared" si="34"/>
        <v/>
      </c>
      <c r="W38" s="1427" t="str">
        <f t="shared" si="34"/>
        <v/>
      </c>
      <c r="X38" s="1427" t="str">
        <f>IF(AND(ISNUMBER(X39),ISNUMBER(X45)),SUM(X39,X45),"")</f>
        <v/>
      </c>
      <c r="Y38" s="1427" t="str">
        <f>IF(AND(ISNUMBER(Y39),ISNUMBER(Y45)),SUM(Y39,Y45),"")</f>
        <v/>
      </c>
      <c r="Z38" s="1427" t="str">
        <f>IF(AND(ISNUMBER(Z39),ISNUMBER(Z45)),SUM(Z39,Z45),"")</f>
        <v/>
      </c>
      <c r="AA38" s="1427" t="str">
        <f>IF(AND(ISNUMBER(AA39),ISNUMBER(AA45)),SUM(AA39,AA45),"")</f>
        <v/>
      </c>
      <c r="AB38" s="1427" t="str">
        <f t="shared" si="8"/>
        <v/>
      </c>
      <c r="AC38" s="1292"/>
      <c r="AD38" s="1427" t="str">
        <f t="shared" ref="AD38:AH38" si="35">IF(AND(ISNUMBER(AD39),ISNUMBER(AD45)),SUM(AD39,AD45),"")</f>
        <v/>
      </c>
      <c r="AE38" s="1427" t="str">
        <f t="shared" si="35"/>
        <v/>
      </c>
      <c r="AF38" s="1427" t="str">
        <f t="shared" si="35"/>
        <v/>
      </c>
      <c r="AG38" s="1427" t="str">
        <f t="shared" si="35"/>
        <v/>
      </c>
      <c r="AH38" s="346" t="str">
        <f t="shared" si="35"/>
        <v/>
      </c>
      <c r="AM38" s="2306"/>
    </row>
    <row r="39" spans="1:39" s="1242" customFormat="1" ht="15" customHeight="1" x14ac:dyDescent="0.25">
      <c r="A39" s="1329"/>
      <c r="B39" s="447" t="s">
        <v>1866</v>
      </c>
      <c r="C39" s="1427" t="str">
        <f t="shared" ref="C39:N39" si="36">IF(AND(ISNUMBER(C40), ISNUMBER(C41), ISNUMBER(C42), ISNUMBER(C43)), SUM(C40:C44), "")</f>
        <v/>
      </c>
      <c r="D39" s="1427" t="str">
        <f t="shared" si="36"/>
        <v/>
      </c>
      <c r="E39" s="1427" t="str">
        <f t="shared" si="36"/>
        <v/>
      </c>
      <c r="F39" s="1427" t="str">
        <f t="shared" si="36"/>
        <v/>
      </c>
      <c r="G39" s="1427" t="str">
        <f t="shared" si="36"/>
        <v/>
      </c>
      <c r="H39" s="1427" t="str">
        <f t="shared" si="36"/>
        <v/>
      </c>
      <c r="I39" s="1427" t="str">
        <f t="shared" si="36"/>
        <v/>
      </c>
      <c r="J39" s="1427" t="str">
        <f t="shared" si="36"/>
        <v/>
      </c>
      <c r="K39" s="1427" t="str">
        <f t="shared" si="36"/>
        <v/>
      </c>
      <c r="L39" s="1427" t="str">
        <f t="shared" si="36"/>
        <v/>
      </c>
      <c r="M39" s="1427" t="str">
        <f t="shared" si="36"/>
        <v/>
      </c>
      <c r="N39" s="1427" t="str">
        <f t="shared" si="36"/>
        <v/>
      </c>
      <c r="O39" s="614"/>
      <c r="P39" s="614"/>
      <c r="Q39" s="1427" t="str">
        <f t="shared" ref="Q39:AA39" si="37">IF(AND(ISNUMBER(Q40), ISNUMBER(Q41), ISNUMBER(Q42), ISNUMBER(Q43)), SUM(Q40:Q44), "")</f>
        <v/>
      </c>
      <c r="R39" s="1427" t="str">
        <f t="shared" si="37"/>
        <v/>
      </c>
      <c r="S39" s="1427" t="str">
        <f t="shared" si="37"/>
        <v/>
      </c>
      <c r="T39" s="1427" t="str">
        <f t="shared" si="37"/>
        <v/>
      </c>
      <c r="U39" s="1427" t="str">
        <f t="shared" si="37"/>
        <v/>
      </c>
      <c r="V39" s="1427" t="str">
        <f t="shared" si="37"/>
        <v/>
      </c>
      <c r="W39" s="1427" t="str">
        <f t="shared" si="37"/>
        <v/>
      </c>
      <c r="X39" s="1427" t="str">
        <f t="shared" si="37"/>
        <v/>
      </c>
      <c r="Y39" s="1427" t="str">
        <f t="shared" si="37"/>
        <v/>
      </c>
      <c r="Z39" s="1427" t="str">
        <f t="shared" si="37"/>
        <v/>
      </c>
      <c r="AA39" s="1427" t="str">
        <f t="shared" si="37"/>
        <v/>
      </c>
      <c r="AB39" s="1427" t="str">
        <f t="shared" si="8"/>
        <v/>
      </c>
      <c r="AC39" s="1270"/>
      <c r="AD39" s="1427" t="str">
        <f>IF(AND(ISNUMBER(AD40), ISNUMBER(AD41), ISNUMBER(AD42), ISNUMBER(AD43)), SUM(AD40:AD44), "")</f>
        <v/>
      </c>
      <c r="AE39" s="1427" t="str">
        <f>IF(AND(ISNUMBER(AE40), ISNUMBER(AE41), ISNUMBER(AE42), ISNUMBER(AE43)), SUM(AE40:AE44), "")</f>
        <v/>
      </c>
      <c r="AF39" s="1427" t="str">
        <f>IF(AND(ISNUMBER(AF40), ISNUMBER(AF41), ISNUMBER(AF42), ISNUMBER(AF43)), SUM(AF40:AF44), "")</f>
        <v/>
      </c>
      <c r="AG39" s="1427" t="str">
        <f>IF(AND(ISNUMBER(AG40), ISNUMBER(AG41), ISNUMBER(AG42), ISNUMBER(AG43)), SUM(AG40:AG44), "")</f>
        <v/>
      </c>
      <c r="AH39" s="346" t="str">
        <f>IF(AND(ISNUMBER(AH40), ISNUMBER(AH41), ISNUMBER(AH42), ISNUMBER(AH43)), SUM(AH40:AH44), "")</f>
        <v/>
      </c>
      <c r="AM39" s="1328"/>
    </row>
    <row r="40" spans="1:39" s="1242" customFormat="1" ht="15" customHeight="1" x14ac:dyDescent="0.25">
      <c r="A40" s="1252"/>
      <c r="B40" s="1482" t="s">
        <v>1867</v>
      </c>
      <c r="C40" s="1249"/>
      <c r="D40" s="614"/>
      <c r="E40" s="614"/>
      <c r="F40" s="614"/>
      <c r="G40" s="614"/>
      <c r="H40" s="614"/>
      <c r="I40" s="1427" t="str">
        <f>IF(AND(ISNUMBER(D40),ISNUMBER(E40),ISNUMBER(H40)),SUM(D40,E40,H40),"")</f>
        <v/>
      </c>
      <c r="J40" s="614"/>
      <c r="K40" s="614"/>
      <c r="L40" s="614"/>
      <c r="M40" s="1427" t="str">
        <f>IF(AND(ISNUMBER(J40),ISNUMBER(K40),ISNUMBER(L40)),SUM(J40:L40), "")</f>
        <v/>
      </c>
      <c r="N40" s="1805"/>
      <c r="O40" s="614"/>
      <c r="P40" s="614"/>
      <c r="Q40" s="614"/>
      <c r="R40" s="614"/>
      <c r="S40" s="614"/>
      <c r="T40" s="614"/>
      <c r="U40" s="614"/>
      <c r="V40" s="614"/>
      <c r="W40" s="1427" t="str">
        <f>IF(AND(ISNUMBER(R40),ISNUMBER(S40),ISNUMBER(V40)),SUM(R40,S40,V40),"")</f>
        <v/>
      </c>
      <c r="X40" s="614"/>
      <c r="Y40" s="614"/>
      <c r="Z40" s="614"/>
      <c r="AA40" s="1427" t="str">
        <f t="shared" ref="AA40:AA44" si="38">IF(AND(ISNUMBER(X40),ISNUMBER(Y40),ISNUMBER(Z40)),SUM(X40:Z40), "")</f>
        <v/>
      </c>
      <c r="AB40" s="1427" t="str">
        <f t="shared" si="8"/>
        <v/>
      </c>
      <c r="AC40" s="1352" t="str">
        <f>IF(ISNUMBER(AB40),IF(AND(AB40&gt;=(Parameters!F137*0.95), AB40&lt;=(Parameters!F137*1.05)), "Pass", "Fail"),"")</f>
        <v/>
      </c>
      <c r="AD40" s="614"/>
      <c r="AE40" s="614"/>
      <c r="AF40" s="614"/>
      <c r="AG40" s="345"/>
      <c r="AH40" s="345"/>
      <c r="AM40" s="1328"/>
    </row>
    <row r="41" spans="1:39" s="1242" customFormat="1" ht="15" customHeight="1" x14ac:dyDescent="0.25">
      <c r="A41" s="1329"/>
      <c r="B41" s="1482" t="s">
        <v>1868</v>
      </c>
      <c r="C41" s="1249"/>
      <c r="D41" s="614"/>
      <c r="E41" s="614"/>
      <c r="F41" s="614"/>
      <c r="G41" s="614"/>
      <c r="H41" s="614"/>
      <c r="I41" s="1427" t="str">
        <f>IF(AND(ISNUMBER(D41),ISNUMBER(E41),ISNUMBER(H41)),SUM(D41,E41,H41),"")</f>
        <v/>
      </c>
      <c r="J41" s="614"/>
      <c r="K41" s="614"/>
      <c r="L41" s="614"/>
      <c r="M41" s="1427" t="str">
        <f>IF(AND(ISNUMBER(J41),ISNUMBER(K41),ISNUMBER(L41)),SUM(J41:L41), "")</f>
        <v/>
      </c>
      <c r="N41" s="1805"/>
      <c r="O41" s="614"/>
      <c r="P41" s="614"/>
      <c r="Q41" s="614"/>
      <c r="R41" s="614"/>
      <c r="S41" s="614"/>
      <c r="T41" s="614"/>
      <c r="U41" s="614"/>
      <c r="V41" s="614"/>
      <c r="W41" s="1427" t="str">
        <f>IF(AND(ISNUMBER(R41),ISNUMBER(S41),ISNUMBER(V41)),SUM(R41,S41,V41),"")</f>
        <v/>
      </c>
      <c r="X41" s="614"/>
      <c r="Y41" s="614"/>
      <c r="Z41" s="614"/>
      <c r="AA41" s="1427" t="str">
        <f t="shared" si="38"/>
        <v/>
      </c>
      <c r="AB41" s="1427" t="str">
        <f t="shared" si="8"/>
        <v/>
      </c>
      <c r="AC41" s="1352" t="str">
        <f>IF(ISNUMBER(AB41),IF(AND(AB41&gt;=(Parameters!F138*0.95), AB41&lt;=(Parameters!F138*1.05)), "Pass", "Fail"),"")</f>
        <v/>
      </c>
      <c r="AD41" s="614"/>
      <c r="AE41" s="614"/>
      <c r="AF41" s="614"/>
      <c r="AG41" s="345"/>
      <c r="AH41" s="345"/>
      <c r="AM41" s="1328"/>
    </row>
    <row r="42" spans="1:39" s="1242" customFormat="1" ht="15" customHeight="1" x14ac:dyDescent="0.25">
      <c r="A42" s="1329"/>
      <c r="B42" s="1482" t="s">
        <v>1869</v>
      </c>
      <c r="C42" s="1249"/>
      <c r="D42" s="614"/>
      <c r="E42" s="614"/>
      <c r="F42" s="614"/>
      <c r="G42" s="614"/>
      <c r="H42" s="614"/>
      <c r="I42" s="1427" t="str">
        <f>IF(AND(ISNUMBER(D42),ISNUMBER(E42),ISNUMBER(H42)),SUM(D42,E42,H42),"")</f>
        <v/>
      </c>
      <c r="J42" s="614"/>
      <c r="K42" s="614"/>
      <c r="L42" s="614"/>
      <c r="M42" s="1427" t="str">
        <f>IF(AND(ISNUMBER(J42),ISNUMBER(K42),ISNUMBER(L42)),SUM(J42:L42), "")</f>
        <v/>
      </c>
      <c r="N42" s="1805"/>
      <c r="O42" s="614"/>
      <c r="P42" s="614"/>
      <c r="Q42" s="614"/>
      <c r="R42" s="614"/>
      <c r="S42" s="614"/>
      <c r="T42" s="614"/>
      <c r="U42" s="614"/>
      <c r="V42" s="614"/>
      <c r="W42" s="1427" t="str">
        <f>IF(AND(ISNUMBER(R42),ISNUMBER(S42),ISNUMBER(V42)),SUM(R42,S42,V42),"")</f>
        <v/>
      </c>
      <c r="X42" s="614"/>
      <c r="Y42" s="614"/>
      <c r="Z42" s="614"/>
      <c r="AA42" s="1427" t="str">
        <f t="shared" si="38"/>
        <v/>
      </c>
      <c r="AB42" s="1427" t="str">
        <f t="shared" si="8"/>
        <v/>
      </c>
      <c r="AC42" s="1352" t="str">
        <f>IF(ISNUMBER(AB42),IF(AND(AB42&gt;=(Parameters!F139*0.95), AB42&lt;=(Parameters!F139*1.05)), "Pass", "Fail"),"")</f>
        <v/>
      </c>
      <c r="AD42" s="614"/>
      <c r="AE42" s="614"/>
      <c r="AF42" s="614"/>
      <c r="AG42" s="345"/>
      <c r="AH42" s="345"/>
      <c r="AM42" s="1328"/>
    </row>
    <row r="43" spans="1:39" s="1242" customFormat="1" ht="15" customHeight="1" x14ac:dyDescent="0.25">
      <c r="A43" s="1329"/>
      <c r="B43" s="1482" t="s">
        <v>1870</v>
      </c>
      <c r="C43" s="1249"/>
      <c r="D43" s="614"/>
      <c r="E43" s="614"/>
      <c r="F43" s="614"/>
      <c r="G43" s="614"/>
      <c r="H43" s="614"/>
      <c r="I43" s="1427" t="str">
        <f>IF(AND(ISNUMBER(D43),ISNUMBER(E43),ISNUMBER(H43)),SUM(D43,E43,H43),"")</f>
        <v/>
      </c>
      <c r="J43" s="614"/>
      <c r="K43" s="614"/>
      <c r="L43" s="614"/>
      <c r="M43" s="1427" t="str">
        <f>IF(AND(ISNUMBER(J43),ISNUMBER(K43),ISNUMBER(L43)),SUM(J43:L43), "")</f>
        <v/>
      </c>
      <c r="N43" s="1805"/>
      <c r="O43" s="614"/>
      <c r="P43" s="614"/>
      <c r="Q43" s="614"/>
      <c r="R43" s="614"/>
      <c r="S43" s="614"/>
      <c r="T43" s="614"/>
      <c r="U43" s="614"/>
      <c r="V43" s="614"/>
      <c r="W43" s="1427" t="str">
        <f>IF(AND(ISNUMBER(R43),ISNUMBER(S43),ISNUMBER(V43)),SUM(R43,S43,V43),"")</f>
        <v/>
      </c>
      <c r="X43" s="614"/>
      <c r="Y43" s="614"/>
      <c r="Z43" s="614"/>
      <c r="AA43" s="1427" t="str">
        <f t="shared" si="38"/>
        <v/>
      </c>
      <c r="AB43" s="1427" t="str">
        <f t="shared" si="8"/>
        <v/>
      </c>
      <c r="AC43" s="1352" t="str">
        <f>IF(ISNUMBER(AB43),IF(AND(AB43&gt;=(Parameters!F140*0.95), AB43&lt;=(Parameters!F140*1.05)), "Pass", "Fail"),"")</f>
        <v/>
      </c>
      <c r="AD43" s="614"/>
      <c r="AE43" s="614"/>
      <c r="AF43" s="614"/>
      <c r="AG43" s="345"/>
      <c r="AH43" s="345"/>
      <c r="AM43" s="1328"/>
    </row>
    <row r="44" spans="1:39" s="1242" customFormat="1" ht="15" customHeight="1" x14ac:dyDescent="0.25">
      <c r="A44" s="1329"/>
      <c r="B44" s="1482" t="s">
        <v>2170</v>
      </c>
      <c r="C44" s="2226"/>
      <c r="D44" s="2226"/>
      <c r="E44" s="2226"/>
      <c r="F44" s="2226"/>
      <c r="G44" s="2226"/>
      <c r="H44" s="2226"/>
      <c r="I44" s="1427" t="str">
        <f>IF(AND(ISNUMBER(D44),ISNUMBER(E44),ISNUMBER(H44)),SUM(D44,E44,H44),"")</f>
        <v/>
      </c>
      <c r="J44" s="2226"/>
      <c r="K44" s="2226"/>
      <c r="L44" s="2226"/>
      <c r="M44" s="1427" t="str">
        <f>IF(AND(ISNUMBER(J44),ISNUMBER(K44),ISNUMBER(L44)),SUM(J44:L44), "")</f>
        <v/>
      </c>
      <c r="N44" s="1805"/>
      <c r="O44" s="614"/>
      <c r="P44" s="614"/>
      <c r="Q44" s="2226"/>
      <c r="R44" s="2226"/>
      <c r="S44" s="2226"/>
      <c r="T44" s="2226"/>
      <c r="U44" s="2226"/>
      <c r="V44" s="2226"/>
      <c r="W44" s="1427" t="str">
        <f>IF(AND(ISNUMBER(R44),ISNUMBER(S44),ISNUMBER(V44)),SUM(R44,S44,V44),"")</f>
        <v/>
      </c>
      <c r="X44" s="2226"/>
      <c r="Y44" s="2226"/>
      <c r="Z44" s="2226"/>
      <c r="AA44" s="1427" t="str">
        <f t="shared" si="38"/>
        <v/>
      </c>
      <c r="AB44" s="1427" t="str">
        <f t="shared" si="8"/>
        <v/>
      </c>
      <c r="AC44" s="2046"/>
      <c r="AD44" s="2226"/>
      <c r="AE44" s="2226"/>
      <c r="AF44" s="2226"/>
      <c r="AG44" s="2226"/>
      <c r="AH44" s="2225"/>
      <c r="AM44" s="1328"/>
    </row>
    <row r="45" spans="1:39" s="1242" customFormat="1" ht="15" customHeight="1" x14ac:dyDescent="0.25">
      <c r="A45" s="1329"/>
      <c r="B45" s="447" t="s">
        <v>2060</v>
      </c>
      <c r="C45" s="1427" t="str">
        <f t="shared" ref="C45:N45" si="39">IF(AND(ISNUMBER(C46), ISNUMBER(C47), ISNUMBER(C48)), SUM(C46:C49), "")</f>
        <v/>
      </c>
      <c r="D45" s="1427" t="str">
        <f t="shared" si="39"/>
        <v/>
      </c>
      <c r="E45" s="1427" t="str">
        <f t="shared" si="39"/>
        <v/>
      </c>
      <c r="F45" s="1427" t="str">
        <f t="shared" si="39"/>
        <v/>
      </c>
      <c r="G45" s="1427" t="str">
        <f t="shared" si="39"/>
        <v/>
      </c>
      <c r="H45" s="1427" t="str">
        <f t="shared" si="39"/>
        <v/>
      </c>
      <c r="I45" s="1427" t="str">
        <f t="shared" si="39"/>
        <v/>
      </c>
      <c r="J45" s="1427" t="str">
        <f t="shared" si="39"/>
        <v/>
      </c>
      <c r="K45" s="1427" t="str">
        <f t="shared" si="39"/>
        <v/>
      </c>
      <c r="L45" s="1427" t="str">
        <f t="shared" si="39"/>
        <v/>
      </c>
      <c r="M45" s="1427" t="str">
        <f t="shared" si="39"/>
        <v/>
      </c>
      <c r="N45" s="1427" t="str">
        <f t="shared" si="39"/>
        <v/>
      </c>
      <c r="O45" s="614"/>
      <c r="P45" s="614"/>
      <c r="Q45" s="1427" t="str">
        <f t="shared" ref="Q45:AA45" si="40">IF(AND(ISNUMBER(Q46), ISNUMBER(Q47), ISNUMBER(Q48)), SUM(Q46:Q49), "")</f>
        <v/>
      </c>
      <c r="R45" s="1427" t="str">
        <f t="shared" si="40"/>
        <v/>
      </c>
      <c r="S45" s="1427" t="str">
        <f t="shared" si="40"/>
        <v/>
      </c>
      <c r="T45" s="1427" t="str">
        <f t="shared" si="40"/>
        <v/>
      </c>
      <c r="U45" s="1427" t="str">
        <f t="shared" si="40"/>
        <v/>
      </c>
      <c r="V45" s="1427" t="str">
        <f t="shared" si="40"/>
        <v/>
      </c>
      <c r="W45" s="1427" t="str">
        <f t="shared" si="40"/>
        <v/>
      </c>
      <c r="X45" s="1427" t="str">
        <f t="shared" si="40"/>
        <v/>
      </c>
      <c r="Y45" s="1427" t="str">
        <f t="shared" si="40"/>
        <v/>
      </c>
      <c r="Z45" s="1427" t="str">
        <f t="shared" si="40"/>
        <v/>
      </c>
      <c r="AA45" s="1427" t="str">
        <f t="shared" si="40"/>
        <v/>
      </c>
      <c r="AB45" s="1427" t="str">
        <f t="shared" si="8"/>
        <v/>
      </c>
      <c r="AC45" s="2046"/>
      <c r="AD45" s="1427" t="str">
        <f>IF(AND(ISNUMBER(AD46), ISNUMBER(AD47), ISNUMBER(AD48)), SUM(AD46:AD49), "")</f>
        <v/>
      </c>
      <c r="AE45" s="1427" t="str">
        <f t="shared" ref="AE45:AH45" si="41">IF(AND(ISNUMBER(AE46), ISNUMBER(AE47), ISNUMBER(AE48)), SUM(AE46:AE49), "")</f>
        <v/>
      </c>
      <c r="AF45" s="1427" t="str">
        <f t="shared" si="41"/>
        <v/>
      </c>
      <c r="AG45" s="1427" t="str">
        <f t="shared" si="41"/>
        <v/>
      </c>
      <c r="AH45" s="346" t="str">
        <f t="shared" si="41"/>
        <v/>
      </c>
      <c r="AM45" s="1328"/>
    </row>
    <row r="46" spans="1:39" s="1242" customFormat="1" ht="15" customHeight="1" x14ac:dyDescent="0.25">
      <c r="A46" s="1329"/>
      <c r="B46" s="1482" t="s">
        <v>1871</v>
      </c>
      <c r="C46" s="1249"/>
      <c r="D46" s="614"/>
      <c r="E46" s="614"/>
      <c r="F46" s="614"/>
      <c r="G46" s="614"/>
      <c r="H46" s="614"/>
      <c r="I46" s="1427" t="str">
        <f>IF(AND(ISNUMBER(D46),ISNUMBER(E46),ISNUMBER(H46)),SUM(D46,E46,H46),"")</f>
        <v/>
      </c>
      <c r="J46" s="614"/>
      <c r="K46" s="614"/>
      <c r="L46" s="614"/>
      <c r="M46" s="1427" t="str">
        <f t="shared" ref="M46:M49" si="42">IF(AND(ISNUMBER(J46),ISNUMBER(K46),ISNUMBER(L46)),SUM(J46:L46), "")</f>
        <v/>
      </c>
      <c r="N46" s="1805"/>
      <c r="O46" s="614"/>
      <c r="P46" s="614"/>
      <c r="Q46" s="614"/>
      <c r="R46" s="614"/>
      <c r="S46" s="614"/>
      <c r="T46" s="614"/>
      <c r="U46" s="614"/>
      <c r="V46" s="614"/>
      <c r="W46" s="1427" t="str">
        <f>IF(AND(ISNUMBER(R46),ISNUMBER(S46),ISNUMBER(V46)),SUM(R46,S46,V46),"")</f>
        <v/>
      </c>
      <c r="X46" s="614"/>
      <c r="Y46" s="614"/>
      <c r="Z46" s="614"/>
      <c r="AA46" s="1427" t="str">
        <f t="shared" ref="AA46:AA49" si="43">IF(AND(ISNUMBER(X46),ISNUMBER(Y46),ISNUMBER(Z46)),SUM(X46:Z46), "")</f>
        <v/>
      </c>
      <c r="AB46" s="1427" t="str">
        <f t="shared" si="8"/>
        <v/>
      </c>
      <c r="AC46" s="1352" t="str">
        <f>IF(ISNUMBER(AB46),IF(AND(AB46&gt;=(Parameters!F142*0.95), AB46&lt;=(Parameters!F142*1.05)), "Pass", "Fail"),"")</f>
        <v/>
      </c>
      <c r="AD46" s="614"/>
      <c r="AE46" s="614"/>
      <c r="AF46" s="614"/>
      <c r="AG46" s="345"/>
      <c r="AH46" s="345"/>
      <c r="AM46" s="1328"/>
    </row>
    <row r="47" spans="1:39" s="1242" customFormat="1" ht="15" customHeight="1" x14ac:dyDescent="0.25">
      <c r="A47" s="1329"/>
      <c r="B47" s="1482" t="s">
        <v>1869</v>
      </c>
      <c r="C47" s="1249"/>
      <c r="D47" s="614"/>
      <c r="E47" s="614"/>
      <c r="F47" s="614"/>
      <c r="G47" s="614"/>
      <c r="H47" s="614"/>
      <c r="I47" s="1427" t="str">
        <f>IF(AND(ISNUMBER(D47),ISNUMBER(E47),ISNUMBER(H47)),SUM(D47,E47,H47),"")</f>
        <v/>
      </c>
      <c r="J47" s="614"/>
      <c r="K47" s="614"/>
      <c r="L47" s="614"/>
      <c r="M47" s="1427" t="str">
        <f t="shared" si="42"/>
        <v/>
      </c>
      <c r="N47" s="1805"/>
      <c r="O47" s="614"/>
      <c r="P47" s="614"/>
      <c r="Q47" s="614"/>
      <c r="R47" s="614"/>
      <c r="S47" s="614"/>
      <c r="T47" s="614"/>
      <c r="U47" s="614"/>
      <c r="V47" s="614"/>
      <c r="W47" s="1427" t="str">
        <f>IF(AND(ISNUMBER(R47),ISNUMBER(S47),ISNUMBER(V47)),SUM(R47,S47,V47),"")</f>
        <v/>
      </c>
      <c r="X47" s="614"/>
      <c r="Y47" s="614"/>
      <c r="Z47" s="614"/>
      <c r="AA47" s="1427" t="str">
        <f t="shared" si="43"/>
        <v/>
      </c>
      <c r="AB47" s="1427" t="str">
        <f t="shared" si="8"/>
        <v/>
      </c>
      <c r="AC47" s="1352" t="str">
        <f>IF(ISNUMBER(AB47),IF(AND(AB47&gt;=(Parameters!F143*0.95), AB47&lt;=(Parameters!F143*1.05)), "Pass", "Fail"),"")</f>
        <v/>
      </c>
      <c r="AD47" s="614"/>
      <c r="AE47" s="614"/>
      <c r="AF47" s="614"/>
      <c r="AG47" s="345"/>
      <c r="AH47" s="345"/>
      <c r="AM47" s="1328"/>
    </row>
    <row r="48" spans="1:39" s="1242" customFormat="1" ht="15" customHeight="1" x14ac:dyDescent="0.25">
      <c r="A48" s="1329"/>
      <c r="B48" s="1482" t="s">
        <v>1870</v>
      </c>
      <c r="C48" s="1249"/>
      <c r="D48" s="614"/>
      <c r="E48" s="614"/>
      <c r="F48" s="614"/>
      <c r="G48" s="614"/>
      <c r="H48" s="614"/>
      <c r="I48" s="1427" t="str">
        <f>IF(AND(ISNUMBER(D48),ISNUMBER(E48),ISNUMBER(H48)),SUM(D48,E48,H48),"")</f>
        <v/>
      </c>
      <c r="J48" s="614"/>
      <c r="K48" s="614"/>
      <c r="L48" s="614"/>
      <c r="M48" s="1427" t="str">
        <f t="shared" si="42"/>
        <v/>
      </c>
      <c r="N48" s="1805"/>
      <c r="O48" s="614"/>
      <c r="P48" s="614"/>
      <c r="Q48" s="614"/>
      <c r="R48" s="614"/>
      <c r="S48" s="614"/>
      <c r="T48" s="614"/>
      <c r="U48" s="614"/>
      <c r="V48" s="614"/>
      <c r="W48" s="1427" t="str">
        <f>IF(AND(ISNUMBER(R48),ISNUMBER(S48),ISNUMBER(V48)),SUM(R48,S48,V48),"")</f>
        <v/>
      </c>
      <c r="X48" s="614"/>
      <c r="Y48" s="614"/>
      <c r="Z48" s="614"/>
      <c r="AA48" s="1427" t="str">
        <f t="shared" si="43"/>
        <v/>
      </c>
      <c r="AB48" s="1427" t="str">
        <f t="shared" si="8"/>
        <v/>
      </c>
      <c r="AC48" s="1352" t="str">
        <f>IF(ISNUMBER(AB48),IF(AND(AB48&gt;=(Parameters!F144*0.95), AB48&lt;=(Parameters!F144*1.05)), "Pass", "Fail"),"")</f>
        <v/>
      </c>
      <c r="AD48" s="614"/>
      <c r="AE48" s="614"/>
      <c r="AF48" s="614"/>
      <c r="AG48" s="345"/>
      <c r="AH48" s="345"/>
      <c r="AM48" s="1328"/>
    </row>
    <row r="49" spans="1:39" s="1242" customFormat="1" ht="15" customHeight="1" x14ac:dyDescent="0.25">
      <c r="A49" s="1329"/>
      <c r="B49" s="1482" t="s">
        <v>2170</v>
      </c>
      <c r="C49" s="2226"/>
      <c r="D49" s="2226"/>
      <c r="E49" s="2226"/>
      <c r="F49" s="2226"/>
      <c r="G49" s="2226"/>
      <c r="H49" s="2226"/>
      <c r="I49" s="1427" t="str">
        <f>IF(AND(ISNUMBER(D49),ISNUMBER(E49),ISNUMBER(H49)),SUM(D49,E49,H49),"")</f>
        <v/>
      </c>
      <c r="J49" s="2226"/>
      <c r="K49" s="2226"/>
      <c r="L49" s="2226"/>
      <c r="M49" s="1427" t="str">
        <f t="shared" si="42"/>
        <v/>
      </c>
      <c r="N49" s="1805"/>
      <c r="O49" s="614"/>
      <c r="P49" s="614"/>
      <c r="Q49" s="2226"/>
      <c r="R49" s="2226"/>
      <c r="S49" s="2226"/>
      <c r="T49" s="2226"/>
      <c r="U49" s="2226"/>
      <c r="V49" s="2226"/>
      <c r="W49" s="1427" t="str">
        <f>IF(AND(ISNUMBER(R49),ISNUMBER(S49),ISNUMBER(V49)),SUM(R49,S49,V49),"")</f>
        <v/>
      </c>
      <c r="X49" s="2226"/>
      <c r="Y49" s="2226"/>
      <c r="Z49" s="2226"/>
      <c r="AA49" s="1427" t="str">
        <f t="shared" si="43"/>
        <v/>
      </c>
      <c r="AB49" s="1427" t="str">
        <f t="shared" si="8"/>
        <v/>
      </c>
      <c r="AC49" s="2046"/>
      <c r="AD49" s="2226"/>
      <c r="AE49" s="2226"/>
      <c r="AF49" s="2226"/>
      <c r="AG49" s="2226"/>
      <c r="AH49" s="2225"/>
      <c r="AM49" s="1328"/>
    </row>
    <row r="50" spans="1:39" s="2150" customFormat="1" ht="15" customHeight="1" x14ac:dyDescent="0.25">
      <c r="A50" s="1806"/>
      <c r="B50" s="475" t="s">
        <v>1872</v>
      </c>
      <c r="C50" s="1427" t="str">
        <f t="shared" ref="C50:I50" si="44">IF(AND(ISNUMBER(C51),ISNUMBER(C57)), SUM(C51,C57),"")</f>
        <v/>
      </c>
      <c r="D50" s="1427" t="str">
        <f t="shared" si="44"/>
        <v/>
      </c>
      <c r="E50" s="1427" t="str">
        <f t="shared" si="44"/>
        <v/>
      </c>
      <c r="F50" s="1427" t="str">
        <f t="shared" si="44"/>
        <v/>
      </c>
      <c r="G50" s="1427" t="str">
        <f t="shared" si="44"/>
        <v/>
      </c>
      <c r="H50" s="1427" t="str">
        <f t="shared" si="44"/>
        <v/>
      </c>
      <c r="I50" s="1427" t="str">
        <f t="shared" si="44"/>
        <v/>
      </c>
      <c r="J50" s="1427" t="str">
        <f t="shared" ref="J50:K50" si="45">IF(AND(ISNUMBER(J51),ISNUMBER(J57)), SUM(J51,J57),"")</f>
        <v/>
      </c>
      <c r="K50" s="1427" t="str">
        <f t="shared" si="45"/>
        <v/>
      </c>
      <c r="L50" s="1427" t="str">
        <f t="shared" ref="L50" si="46">IF(AND(ISNUMBER(L51),ISNUMBER(L57)), SUM(L51,L57),"")</f>
        <v/>
      </c>
      <c r="M50" s="1427" t="str">
        <f>IF(AND(ISNUMBER(M51),ISNUMBER(M57)), SUM(M51,M57),"")</f>
        <v/>
      </c>
      <c r="N50" s="1427" t="str">
        <f>IF(AND(ISNUMBER(N51),ISNUMBER(N57)), SUM(N51,N57),"")</f>
        <v/>
      </c>
      <c r="O50" s="2300"/>
      <c r="P50" s="2300"/>
      <c r="Q50" s="1427" t="str">
        <f t="shared" ref="Q50:W50" si="47">IF(AND(ISNUMBER(Q51),ISNUMBER(Q57)), SUM(Q51,Q57),"")</f>
        <v/>
      </c>
      <c r="R50" s="1427" t="str">
        <f t="shared" si="47"/>
        <v/>
      </c>
      <c r="S50" s="1427" t="str">
        <f t="shared" si="47"/>
        <v/>
      </c>
      <c r="T50" s="1427" t="str">
        <f t="shared" si="47"/>
        <v/>
      </c>
      <c r="U50" s="1427" t="str">
        <f t="shared" si="47"/>
        <v/>
      </c>
      <c r="V50" s="1427" t="str">
        <f t="shared" si="47"/>
        <v/>
      </c>
      <c r="W50" s="1427" t="str">
        <f t="shared" si="47"/>
        <v/>
      </c>
      <c r="X50" s="1427" t="str">
        <f>IF(AND(ISNUMBER(X51),ISNUMBER(X57)), SUM(X51,X57),"")</f>
        <v/>
      </c>
      <c r="Y50" s="1427" t="str">
        <f>IF(AND(ISNUMBER(Y51),ISNUMBER(Y57)), SUM(Y51,Y57),"")</f>
        <v/>
      </c>
      <c r="Z50" s="1427" t="str">
        <f>IF(AND(ISNUMBER(Z51),ISNUMBER(Z57)), SUM(Z51,Z57),"")</f>
        <v/>
      </c>
      <c r="AA50" s="1427" t="str">
        <f>IF(AND(ISNUMBER(AA51),ISNUMBER(AA57)), SUM(AA51,AA57),"")</f>
        <v/>
      </c>
      <c r="AB50" s="1427" t="str">
        <f t="shared" si="8"/>
        <v/>
      </c>
      <c r="AC50" s="2046"/>
      <c r="AD50" s="1427" t="str">
        <f t="shared" ref="AD50" si="48">IF(AND(ISNUMBER(AD51),ISNUMBER(AD57)), SUM(AD51,AD57),"")</f>
        <v/>
      </c>
      <c r="AE50" s="1427" t="str">
        <f>IF(AND(ISNUMBER(AE51),ISNUMBER(AE57)), SUM(AE51,AE57),"")</f>
        <v/>
      </c>
      <c r="AF50" s="1427" t="str">
        <f t="shared" ref="AF50:AH50" si="49">IF(AND(ISNUMBER(AF51),ISNUMBER(AF57)), SUM(AF51,AF57),"")</f>
        <v/>
      </c>
      <c r="AG50" s="1427" t="str">
        <f t="shared" si="49"/>
        <v/>
      </c>
      <c r="AH50" s="346" t="str">
        <f t="shared" si="49"/>
        <v/>
      </c>
      <c r="AM50" s="2306"/>
    </row>
    <row r="51" spans="1:39" s="1242" customFormat="1" ht="15" customHeight="1" x14ac:dyDescent="0.25">
      <c r="A51" s="1329"/>
      <c r="B51" s="444" t="s">
        <v>1873</v>
      </c>
      <c r="C51" s="1427">
        <f t="shared" ref="C51:N51" si="50">IF($C$6="No",0,IF(AND(ISNUMBER(C52),ISNUMBER(C53),ISNUMBER(C54),ISNUMBER(C55),ISNUMBER(C56)),SUM(C52:C56),""))</f>
        <v>0</v>
      </c>
      <c r="D51" s="1427">
        <f t="shared" si="50"/>
        <v>0</v>
      </c>
      <c r="E51" s="1427">
        <f t="shared" si="50"/>
        <v>0</v>
      </c>
      <c r="F51" s="1427">
        <f t="shared" si="50"/>
        <v>0</v>
      </c>
      <c r="G51" s="1427">
        <f t="shared" si="50"/>
        <v>0</v>
      </c>
      <c r="H51" s="1427">
        <f t="shared" si="50"/>
        <v>0</v>
      </c>
      <c r="I51" s="1427">
        <f t="shared" si="50"/>
        <v>0</v>
      </c>
      <c r="J51" s="1427">
        <f t="shared" si="50"/>
        <v>0</v>
      </c>
      <c r="K51" s="1427">
        <f t="shared" si="50"/>
        <v>0</v>
      </c>
      <c r="L51" s="1427">
        <f t="shared" si="50"/>
        <v>0</v>
      </c>
      <c r="M51" s="1427">
        <f t="shared" si="50"/>
        <v>0</v>
      </c>
      <c r="N51" s="1427">
        <f t="shared" si="50"/>
        <v>0</v>
      </c>
      <c r="O51" s="614"/>
      <c r="P51" s="614"/>
      <c r="Q51" s="1427">
        <f t="shared" ref="Q51:AA51" si="51">IF($C$6="No",0,IF(AND(ISNUMBER(Q52),ISNUMBER(Q53),ISNUMBER(Q54),ISNUMBER(Q55),ISNUMBER(Q56)),SUM(Q52:Q56),""))</f>
        <v>0</v>
      </c>
      <c r="R51" s="1427">
        <f t="shared" si="51"/>
        <v>0</v>
      </c>
      <c r="S51" s="1427">
        <f t="shared" si="51"/>
        <v>0</v>
      </c>
      <c r="T51" s="1427">
        <f t="shared" si="51"/>
        <v>0</v>
      </c>
      <c r="U51" s="1427">
        <f t="shared" si="51"/>
        <v>0</v>
      </c>
      <c r="V51" s="1427">
        <f t="shared" si="51"/>
        <v>0</v>
      </c>
      <c r="W51" s="1427">
        <f t="shared" si="51"/>
        <v>0</v>
      </c>
      <c r="X51" s="1427">
        <f t="shared" si="51"/>
        <v>0</v>
      </c>
      <c r="Y51" s="1427">
        <f t="shared" si="51"/>
        <v>0</v>
      </c>
      <c r="Z51" s="1427">
        <f t="shared" si="51"/>
        <v>0</v>
      </c>
      <c r="AA51" s="1427">
        <f t="shared" si="51"/>
        <v>0</v>
      </c>
      <c r="AB51" s="1427" t="str">
        <f t="shared" si="8"/>
        <v/>
      </c>
      <c r="AC51" s="1270"/>
      <c r="AD51" s="1427">
        <f t="shared" ref="AD51:AH51" si="52">IF($C$6="No",0,IF(AND(ISNUMBER(AD52),ISNUMBER(AD53),ISNUMBER(AD54),ISNUMBER(AD55),ISNUMBER(AD56)),SUM(AD52:AD56),""))</f>
        <v>0</v>
      </c>
      <c r="AE51" s="1427">
        <f t="shared" si="52"/>
        <v>0</v>
      </c>
      <c r="AF51" s="1427">
        <f t="shared" si="52"/>
        <v>0</v>
      </c>
      <c r="AG51" s="1427">
        <f t="shared" si="52"/>
        <v>0</v>
      </c>
      <c r="AH51" s="346">
        <f t="shared" si="52"/>
        <v>0</v>
      </c>
      <c r="AM51" s="1328"/>
    </row>
    <row r="52" spans="1:39" s="1242" customFormat="1" ht="15" customHeight="1" x14ac:dyDescent="0.25">
      <c r="A52" s="1329"/>
      <c r="B52" s="1481" t="s">
        <v>1861</v>
      </c>
      <c r="C52" s="1249"/>
      <c r="D52" s="614"/>
      <c r="E52" s="614"/>
      <c r="F52" s="614"/>
      <c r="G52" s="614"/>
      <c r="H52" s="614"/>
      <c r="I52" s="1427" t="str">
        <f>IF(AND(ISNUMBER(D52),ISNUMBER(E52),ISNUMBER(H52)),SUM(D52,E52,H52),"")</f>
        <v/>
      </c>
      <c r="J52" s="614"/>
      <c r="K52" s="614"/>
      <c r="L52" s="614"/>
      <c r="M52" s="1427" t="str">
        <f t="shared" ref="M52:M56" si="53">IF(AND(ISNUMBER(J52),ISNUMBER(K52),ISNUMBER(L52)),SUM(J52:L52), "")</f>
        <v/>
      </c>
      <c r="N52" s="1805"/>
      <c r="O52" s="614"/>
      <c r="P52" s="614"/>
      <c r="Q52" s="614"/>
      <c r="R52" s="614"/>
      <c r="S52" s="614"/>
      <c r="T52" s="614"/>
      <c r="U52" s="614"/>
      <c r="V52" s="614"/>
      <c r="W52" s="1427" t="str">
        <f>IF(AND(ISNUMBER(R52),ISNUMBER(S52),ISNUMBER(V52)),SUM(R52,S52,V52),"")</f>
        <v/>
      </c>
      <c r="X52" s="614"/>
      <c r="Y52" s="614"/>
      <c r="Z52" s="614"/>
      <c r="AA52" s="1427" t="str">
        <f t="shared" ref="AA52:AA56" si="54">IF(AND(ISNUMBER(X52),ISNUMBER(Y52),ISNUMBER(Z52)),SUM(X52:Z52), "")</f>
        <v/>
      </c>
      <c r="AB52" s="1427" t="str">
        <f t="shared" si="8"/>
        <v/>
      </c>
      <c r="AC52" s="1352" t="str">
        <f>IF(ISNUMBER(AB52),IF(AND(AB52&gt;=(Parameters!F147*0.95), AB52&lt;=(Parameters!F147*1.05)), "Pass", "Fail"),"")</f>
        <v/>
      </c>
      <c r="AD52" s="614"/>
      <c r="AE52" s="614"/>
      <c r="AF52" s="614"/>
      <c r="AG52" s="345"/>
      <c r="AH52" s="345"/>
      <c r="AM52" s="1328"/>
    </row>
    <row r="53" spans="1:39" s="1242" customFormat="1" ht="15" customHeight="1" x14ac:dyDescent="0.25">
      <c r="A53" s="1329"/>
      <c r="B53" s="1481" t="s">
        <v>1015</v>
      </c>
      <c r="C53" s="1249"/>
      <c r="D53" s="614"/>
      <c r="E53" s="614"/>
      <c r="F53" s="614"/>
      <c r="G53" s="614"/>
      <c r="H53" s="614"/>
      <c r="I53" s="1427" t="str">
        <f>IF(AND(ISNUMBER(D53),ISNUMBER(E53),ISNUMBER(H53)),SUM(D53,E53,H53),"")</f>
        <v/>
      </c>
      <c r="J53" s="614"/>
      <c r="K53" s="614"/>
      <c r="L53" s="614"/>
      <c r="M53" s="1427" t="str">
        <f t="shared" si="53"/>
        <v/>
      </c>
      <c r="N53" s="1805"/>
      <c r="O53" s="614"/>
      <c r="P53" s="614"/>
      <c r="Q53" s="614"/>
      <c r="R53" s="614"/>
      <c r="S53" s="614"/>
      <c r="T53" s="614"/>
      <c r="U53" s="614"/>
      <c r="V53" s="614"/>
      <c r="W53" s="1427" t="str">
        <f>IF(AND(ISNUMBER(R53),ISNUMBER(S53),ISNUMBER(V53)),SUM(R53,S53,V53),"")</f>
        <v/>
      </c>
      <c r="X53" s="614"/>
      <c r="Y53" s="614"/>
      <c r="Z53" s="614"/>
      <c r="AA53" s="1427" t="str">
        <f t="shared" si="54"/>
        <v/>
      </c>
      <c r="AB53" s="1427" t="str">
        <f t="shared" si="8"/>
        <v/>
      </c>
      <c r="AC53" s="1352" t="str">
        <f>IF(ISNUMBER(AB53),IF(AND(AB53&gt;=(Parameters!F148*0.95), AB53&lt;=(Parameters!F148*1.05)), "Pass", "Fail"),"")</f>
        <v/>
      </c>
      <c r="AD53" s="614"/>
      <c r="AE53" s="614"/>
      <c r="AF53" s="614"/>
      <c r="AG53" s="345"/>
      <c r="AH53" s="345"/>
      <c r="AM53" s="1328"/>
    </row>
    <row r="54" spans="1:39" s="1242" customFormat="1" ht="15" customHeight="1" x14ac:dyDescent="0.25">
      <c r="A54" s="1329"/>
      <c r="B54" s="1481" t="s">
        <v>1016</v>
      </c>
      <c r="C54" s="1249"/>
      <c r="D54" s="614"/>
      <c r="E54" s="614"/>
      <c r="F54" s="614"/>
      <c r="G54" s="614"/>
      <c r="H54" s="614"/>
      <c r="I54" s="1427" t="str">
        <f>IF(AND(ISNUMBER(D54),ISNUMBER(E54),ISNUMBER(H54)),SUM(D54,E54,H54),"")</f>
        <v/>
      </c>
      <c r="J54" s="614"/>
      <c r="K54" s="614"/>
      <c r="L54" s="614"/>
      <c r="M54" s="1427" t="str">
        <f t="shared" si="53"/>
        <v/>
      </c>
      <c r="N54" s="1805"/>
      <c r="O54" s="614"/>
      <c r="P54" s="614"/>
      <c r="Q54" s="614"/>
      <c r="R54" s="614"/>
      <c r="S54" s="614"/>
      <c r="T54" s="614"/>
      <c r="U54" s="614"/>
      <c r="V54" s="614"/>
      <c r="W54" s="1427" t="str">
        <f>IF(AND(ISNUMBER(R54),ISNUMBER(S54),ISNUMBER(V54)),SUM(R54,S54,V54),"")</f>
        <v/>
      </c>
      <c r="X54" s="614"/>
      <c r="Y54" s="614"/>
      <c r="Z54" s="614"/>
      <c r="AA54" s="1427" t="str">
        <f t="shared" si="54"/>
        <v/>
      </c>
      <c r="AB54" s="1427" t="str">
        <f t="shared" si="8"/>
        <v/>
      </c>
      <c r="AC54" s="1352" t="str">
        <f>IF(ISNUMBER(AB54),IF(AND(AB54&gt;=(Parameters!F149*0.95), AB54&lt;=(Parameters!F149*1.05)), "Pass", "Fail"),"")</f>
        <v/>
      </c>
      <c r="AD54" s="614"/>
      <c r="AE54" s="614"/>
      <c r="AF54" s="614"/>
      <c r="AG54" s="345"/>
      <c r="AH54" s="345"/>
      <c r="AM54" s="1328"/>
    </row>
    <row r="55" spans="1:39" s="1242" customFormat="1" ht="15" customHeight="1" x14ac:dyDescent="0.25">
      <c r="A55" s="1329"/>
      <c r="B55" s="1481" t="s">
        <v>1017</v>
      </c>
      <c r="C55" s="1249"/>
      <c r="D55" s="614"/>
      <c r="E55" s="614"/>
      <c r="F55" s="614"/>
      <c r="G55" s="614"/>
      <c r="H55" s="614"/>
      <c r="I55" s="1427" t="str">
        <f>IF(AND(ISNUMBER(D55),ISNUMBER(E55),ISNUMBER(H55)),SUM(D55,E55,H55),"")</f>
        <v/>
      </c>
      <c r="J55" s="614"/>
      <c r="K55" s="614"/>
      <c r="L55" s="614"/>
      <c r="M55" s="1427" t="str">
        <f t="shared" si="53"/>
        <v/>
      </c>
      <c r="N55" s="1805"/>
      <c r="O55" s="614"/>
      <c r="P55" s="614"/>
      <c r="Q55" s="614"/>
      <c r="R55" s="614"/>
      <c r="S55" s="614"/>
      <c r="T55" s="614"/>
      <c r="U55" s="614"/>
      <c r="V55" s="614"/>
      <c r="W55" s="1427" t="str">
        <f>IF(AND(ISNUMBER(R55),ISNUMBER(S55),ISNUMBER(V55)),SUM(R55,S55,V55),"")</f>
        <v/>
      </c>
      <c r="X55" s="614"/>
      <c r="Y55" s="614"/>
      <c r="Z55" s="614"/>
      <c r="AA55" s="1427" t="str">
        <f t="shared" si="54"/>
        <v/>
      </c>
      <c r="AB55" s="1427" t="str">
        <f t="shared" si="8"/>
        <v/>
      </c>
      <c r="AC55" s="1352" t="str">
        <f>IF(ISNUMBER(AB55),IF(AND(AB55&gt;=(Parameters!F150*0.95), AB55&lt;=(Parameters!F150*1.05)), "Pass", "Fail"),"")</f>
        <v/>
      </c>
      <c r="AD55" s="614"/>
      <c r="AE55" s="614"/>
      <c r="AF55" s="614"/>
      <c r="AG55" s="345"/>
      <c r="AH55" s="345"/>
      <c r="AM55" s="1328"/>
    </row>
    <row r="56" spans="1:39" s="1242" customFormat="1" ht="15" customHeight="1" x14ac:dyDescent="0.25">
      <c r="A56" s="1329"/>
      <c r="B56" s="1481" t="s">
        <v>1862</v>
      </c>
      <c r="C56" s="1249"/>
      <c r="D56" s="614"/>
      <c r="E56" s="614"/>
      <c r="F56" s="614"/>
      <c r="G56" s="614"/>
      <c r="H56" s="614"/>
      <c r="I56" s="1427" t="str">
        <f>IF(AND(ISNUMBER(D56),ISNUMBER(E56),ISNUMBER(H56)),SUM(D56,E56,H56),"")</f>
        <v/>
      </c>
      <c r="J56" s="614"/>
      <c r="K56" s="614"/>
      <c r="L56" s="614"/>
      <c r="M56" s="1427" t="str">
        <f t="shared" si="53"/>
        <v/>
      </c>
      <c r="N56" s="1805"/>
      <c r="O56" s="614"/>
      <c r="P56" s="614"/>
      <c r="Q56" s="614"/>
      <c r="R56" s="614"/>
      <c r="S56" s="614"/>
      <c r="T56" s="614"/>
      <c r="U56" s="614"/>
      <c r="V56" s="614"/>
      <c r="W56" s="1427" t="str">
        <f>IF(AND(ISNUMBER(R56),ISNUMBER(S56),ISNUMBER(V56)),SUM(R56,S56,V56),"")</f>
        <v/>
      </c>
      <c r="X56" s="614"/>
      <c r="Y56" s="614"/>
      <c r="Z56" s="614"/>
      <c r="AA56" s="1427" t="str">
        <f t="shared" si="54"/>
        <v/>
      </c>
      <c r="AB56" s="1427" t="str">
        <f t="shared" si="8"/>
        <v/>
      </c>
      <c r="AC56" s="1352" t="str">
        <f>IF(ISNUMBER(AB56),IF(AND(AB56&gt;=(Parameters!F151*0.95), AB56&lt;=(Parameters!F151*1.05)), "Pass", "Fail"),"")</f>
        <v/>
      </c>
      <c r="AD56" s="614"/>
      <c r="AE56" s="614"/>
      <c r="AF56" s="614"/>
      <c r="AG56" s="345"/>
      <c r="AH56" s="345"/>
      <c r="AM56" s="1328"/>
    </row>
    <row r="57" spans="1:39" s="1242" customFormat="1" ht="15" customHeight="1" x14ac:dyDescent="0.25">
      <c r="A57" s="1329"/>
      <c r="B57" s="444" t="s">
        <v>1874</v>
      </c>
      <c r="C57" s="1427" t="str">
        <f t="shared" ref="C57:D57" si="55">IF(AND(ISNUMBER(C58),ISNUMBER(C59),ISNUMBER(C60),ISNUMBER(C61),ISNUMBER(C62),ISNUMBER(C63),ISNUMBER(C64)),SUM(C58:C64),"")</f>
        <v/>
      </c>
      <c r="D57" s="1427" t="str">
        <f t="shared" si="55"/>
        <v/>
      </c>
      <c r="E57" s="1427" t="str">
        <f t="shared" ref="E57:I57" si="56">IF(AND(ISNUMBER(E58),ISNUMBER(E59),ISNUMBER(E60),ISNUMBER(E61),ISNUMBER(E62),ISNUMBER(E63),ISNUMBER(E64)),SUM(E58:E64),"")</f>
        <v/>
      </c>
      <c r="F57" s="1427" t="str">
        <f t="shared" si="56"/>
        <v/>
      </c>
      <c r="G57" s="1427" t="str">
        <f t="shared" si="56"/>
        <v/>
      </c>
      <c r="H57" s="1427" t="str">
        <f t="shared" si="56"/>
        <v/>
      </c>
      <c r="I57" s="1427" t="str">
        <f t="shared" si="56"/>
        <v/>
      </c>
      <c r="J57" s="1427" t="str">
        <f t="shared" ref="J57:K57" si="57">IF(AND(ISNUMBER(J58),ISNUMBER(J59),ISNUMBER(J60),ISNUMBER(J61),ISNUMBER(J62),ISNUMBER(J63),ISNUMBER(J64)),SUM(J58:J64),"")</f>
        <v/>
      </c>
      <c r="K57" s="1427" t="str">
        <f t="shared" si="57"/>
        <v/>
      </c>
      <c r="L57" s="1427" t="str">
        <f t="shared" ref="L57" si="58">IF(AND(ISNUMBER(L58),ISNUMBER(L59),ISNUMBER(L60),ISNUMBER(L61),ISNUMBER(L62),ISNUMBER(L63),ISNUMBER(L64)),SUM(L58:L64),"")</f>
        <v/>
      </c>
      <c r="M57" s="1427" t="str">
        <f>IF(AND(ISNUMBER(M58),ISNUMBER(M59),ISNUMBER(M60),ISNUMBER(M61),ISNUMBER(M62),ISNUMBER(M63),ISNUMBER(M64)),SUM(M58:M64),"")</f>
        <v/>
      </c>
      <c r="N57" s="1427" t="str">
        <f>IF(AND(ISNUMBER(N58),ISNUMBER(N59),ISNUMBER(N60),ISNUMBER(N61),ISNUMBER(N62),ISNUMBER(N63),ISNUMBER(N64)),SUM(N58:N64),"")</f>
        <v/>
      </c>
      <c r="O57" s="614"/>
      <c r="P57" s="614"/>
      <c r="Q57" s="1427" t="str">
        <f t="shared" ref="Q57:W57" si="59">IF(AND(ISNUMBER(Q58),ISNUMBER(Q59),ISNUMBER(Q60),ISNUMBER(Q61),ISNUMBER(Q62),ISNUMBER(Q63),ISNUMBER(Q64)),SUM(Q58:Q64),"")</f>
        <v/>
      </c>
      <c r="R57" s="1427" t="str">
        <f t="shared" si="59"/>
        <v/>
      </c>
      <c r="S57" s="1427" t="str">
        <f t="shared" si="59"/>
        <v/>
      </c>
      <c r="T57" s="1427" t="str">
        <f t="shared" si="59"/>
        <v/>
      </c>
      <c r="U57" s="1427" t="str">
        <f t="shared" si="59"/>
        <v/>
      </c>
      <c r="V57" s="1427" t="str">
        <f t="shared" si="59"/>
        <v/>
      </c>
      <c r="W57" s="1427" t="str">
        <f t="shared" si="59"/>
        <v/>
      </c>
      <c r="X57" s="1427" t="str">
        <f>IF(AND(ISNUMBER(X58),ISNUMBER(X59),ISNUMBER(X60),ISNUMBER(X61),ISNUMBER(X62),ISNUMBER(X63),ISNUMBER(X64)),SUM(X58:X64),"")</f>
        <v/>
      </c>
      <c r="Y57" s="1427" t="str">
        <f>IF(AND(ISNUMBER(Y58),ISNUMBER(Y59),ISNUMBER(Y60),ISNUMBER(Y61),ISNUMBER(Y62),ISNUMBER(Y63),ISNUMBER(Y64)),SUM(Y58:Y64),"")</f>
        <v/>
      </c>
      <c r="Z57" s="1427" t="str">
        <f>IF(AND(ISNUMBER(Z58),ISNUMBER(Z59),ISNUMBER(Z60),ISNUMBER(Z61),ISNUMBER(Z62),ISNUMBER(Z63),ISNUMBER(Z64)),SUM(Z58:Z64),"")</f>
        <v/>
      </c>
      <c r="AA57" s="1427" t="str">
        <f>IF(AND(ISNUMBER(AA58),ISNUMBER(AA59),ISNUMBER(AA60),ISNUMBER(AA61),ISNUMBER(AA62),ISNUMBER(AA63),ISNUMBER(AA64)),SUM(AA58:AA64),"")</f>
        <v/>
      </c>
      <c r="AB57" s="1427" t="str">
        <f t="shared" si="8"/>
        <v/>
      </c>
      <c r="AC57" s="1270"/>
      <c r="AD57" s="1427" t="str">
        <f t="shared" ref="AD57" si="60">IF(AND(ISNUMBER(AD58),ISNUMBER(AD59),ISNUMBER(AD60),ISNUMBER(AD61),ISNUMBER(AD62),ISNUMBER(AD63),ISNUMBER(AD64)),SUM(AD58:AD64),"")</f>
        <v/>
      </c>
      <c r="AE57" s="1427" t="str">
        <f>IF(AND(ISNUMBER(AE58),ISNUMBER(AE59),ISNUMBER(AE60),ISNUMBER(AE61),ISNUMBER(AE62),ISNUMBER(AE63),ISNUMBER(AE64)),SUM(AE58:AE64),"")</f>
        <v/>
      </c>
      <c r="AF57" s="1427" t="str">
        <f t="shared" ref="AF57:AH57" si="61">IF(AND(ISNUMBER(AF58),ISNUMBER(AF59),ISNUMBER(AF60),ISNUMBER(AF61),ISNUMBER(AF62),ISNUMBER(AF63),ISNUMBER(AF64)),SUM(AF58:AF64),"")</f>
        <v/>
      </c>
      <c r="AG57" s="1427" t="str">
        <f t="shared" si="61"/>
        <v/>
      </c>
      <c r="AH57" s="346" t="str">
        <f t="shared" si="61"/>
        <v/>
      </c>
      <c r="AM57" s="1328"/>
    </row>
    <row r="58" spans="1:39" s="1242" customFormat="1" ht="15" customHeight="1" x14ac:dyDescent="0.25">
      <c r="A58" s="1329"/>
      <c r="B58" s="1481" t="s">
        <v>1875</v>
      </c>
      <c r="C58" s="1249"/>
      <c r="D58" s="614"/>
      <c r="E58" s="614"/>
      <c r="F58" s="614"/>
      <c r="G58" s="614"/>
      <c r="H58" s="614"/>
      <c r="I58" s="1427" t="str">
        <f t="shared" ref="I58:I64" si="62">IF(AND(ISNUMBER(D58),ISNUMBER(E58),ISNUMBER(H58)),SUM(D58,E58,H58),"")</f>
        <v/>
      </c>
      <c r="J58" s="614"/>
      <c r="K58" s="614"/>
      <c r="L58" s="614"/>
      <c r="M58" s="1427" t="str">
        <f t="shared" ref="M58:M64" si="63">IF(AND(ISNUMBER(J58),ISNUMBER(K58),ISNUMBER(L58)),SUM(J58:L58), "")</f>
        <v/>
      </c>
      <c r="N58" s="1805"/>
      <c r="O58" s="614"/>
      <c r="P58" s="614"/>
      <c r="Q58" s="614"/>
      <c r="R58" s="614"/>
      <c r="S58" s="614"/>
      <c r="T58" s="614"/>
      <c r="U58" s="614"/>
      <c r="V58" s="614"/>
      <c r="W58" s="1427" t="str">
        <f t="shared" ref="W58:W64" si="64">IF(AND(ISNUMBER(R58),ISNUMBER(S58),ISNUMBER(V58)),SUM(R58,S58,V58),"")</f>
        <v/>
      </c>
      <c r="X58" s="614"/>
      <c r="Y58" s="614"/>
      <c r="Z58" s="614"/>
      <c r="AA58" s="1427" t="str">
        <f t="shared" ref="AA58:AA64" si="65">IF(AND(ISNUMBER(X58),ISNUMBER(Y58),ISNUMBER(Z58)),SUM(X58:Z58), "")</f>
        <v/>
      </c>
      <c r="AB58" s="1427" t="str">
        <f t="shared" si="8"/>
        <v/>
      </c>
      <c r="AC58" s="1352" t="str">
        <f>IF(ISNUMBER(AB58),IF(AND(AB58&gt;=(Parameters!F153*0.95), AB58&lt;=(Parameters!F153*1.05)), "Pass", "Fail"),"")</f>
        <v/>
      </c>
      <c r="AD58" s="614"/>
      <c r="AE58" s="614"/>
      <c r="AF58" s="614"/>
      <c r="AG58" s="345"/>
      <c r="AH58" s="345"/>
      <c r="AM58" s="1328"/>
    </row>
    <row r="59" spans="1:39" s="1242" customFormat="1" ht="15" customHeight="1" x14ac:dyDescent="0.25">
      <c r="A59" s="1329"/>
      <c r="B59" s="1481" t="s">
        <v>1876</v>
      </c>
      <c r="C59" s="1249"/>
      <c r="D59" s="614"/>
      <c r="E59" s="614"/>
      <c r="F59" s="614"/>
      <c r="G59" s="614"/>
      <c r="H59" s="614"/>
      <c r="I59" s="1427" t="str">
        <f t="shared" si="62"/>
        <v/>
      </c>
      <c r="J59" s="614"/>
      <c r="K59" s="614"/>
      <c r="L59" s="614"/>
      <c r="M59" s="1427" t="str">
        <f t="shared" si="63"/>
        <v/>
      </c>
      <c r="N59" s="1805"/>
      <c r="O59" s="614"/>
      <c r="P59" s="614"/>
      <c r="Q59" s="614"/>
      <c r="R59" s="614"/>
      <c r="S59" s="614"/>
      <c r="T59" s="614"/>
      <c r="U59" s="614"/>
      <c r="V59" s="614"/>
      <c r="W59" s="1427" t="str">
        <f t="shared" si="64"/>
        <v/>
      </c>
      <c r="X59" s="614"/>
      <c r="Y59" s="614"/>
      <c r="Z59" s="614"/>
      <c r="AA59" s="1427" t="str">
        <f t="shared" si="65"/>
        <v/>
      </c>
      <c r="AB59" s="1427" t="str">
        <f t="shared" si="8"/>
        <v/>
      </c>
      <c r="AC59" s="1352" t="str">
        <f>IF(ISNUMBER(AB59),IF(AND(AB59&gt;=(Parameters!F154*0.95), AB59&lt;=(Parameters!F154*1.05)), "Pass", "Fail"),"")</f>
        <v/>
      </c>
      <c r="AD59" s="614"/>
      <c r="AE59" s="614"/>
      <c r="AF59" s="614"/>
      <c r="AG59" s="345"/>
      <c r="AH59" s="345"/>
      <c r="AM59" s="1328"/>
    </row>
    <row r="60" spans="1:39" s="1242" customFormat="1" ht="15" customHeight="1" x14ac:dyDescent="0.25">
      <c r="A60" s="1329"/>
      <c r="B60" s="1481" t="s">
        <v>1877</v>
      </c>
      <c r="C60" s="1249"/>
      <c r="D60" s="614"/>
      <c r="E60" s="614"/>
      <c r="F60" s="614"/>
      <c r="G60" s="614"/>
      <c r="H60" s="614"/>
      <c r="I60" s="1427" t="str">
        <f t="shared" si="62"/>
        <v/>
      </c>
      <c r="J60" s="614"/>
      <c r="K60" s="614"/>
      <c r="L60" s="614"/>
      <c r="M60" s="1427" t="str">
        <f t="shared" si="63"/>
        <v/>
      </c>
      <c r="N60" s="1805"/>
      <c r="O60" s="614"/>
      <c r="P60" s="614"/>
      <c r="Q60" s="614"/>
      <c r="R60" s="614"/>
      <c r="S60" s="614"/>
      <c r="T60" s="614"/>
      <c r="U60" s="614"/>
      <c r="V60" s="614"/>
      <c r="W60" s="1427" t="str">
        <f t="shared" si="64"/>
        <v/>
      </c>
      <c r="X60" s="614"/>
      <c r="Y60" s="614"/>
      <c r="Z60" s="614"/>
      <c r="AA60" s="1427" t="str">
        <f t="shared" si="65"/>
        <v/>
      </c>
      <c r="AB60" s="1427" t="str">
        <f t="shared" si="8"/>
        <v/>
      </c>
      <c r="AC60" s="1352" t="str">
        <f>IF(ISNUMBER(AB60),IF(AND(AB60&gt;=(Parameters!F155*0.95), AB60&lt;=(Parameters!F155*1.05)), "Pass", "Fail"),"")</f>
        <v/>
      </c>
      <c r="AD60" s="614"/>
      <c r="AE60" s="614"/>
      <c r="AF60" s="614"/>
      <c r="AG60" s="345"/>
      <c r="AH60" s="345"/>
      <c r="AM60" s="1328"/>
    </row>
    <row r="61" spans="1:39" s="1242" customFormat="1" ht="15" customHeight="1" x14ac:dyDescent="0.25">
      <c r="A61" s="1329"/>
      <c r="B61" s="1481" t="s">
        <v>1878</v>
      </c>
      <c r="C61" s="1249"/>
      <c r="D61" s="614"/>
      <c r="E61" s="614"/>
      <c r="F61" s="614"/>
      <c r="G61" s="614"/>
      <c r="H61" s="614"/>
      <c r="I61" s="1427" t="str">
        <f t="shared" si="62"/>
        <v/>
      </c>
      <c r="J61" s="614"/>
      <c r="K61" s="614"/>
      <c r="L61" s="614"/>
      <c r="M61" s="1427" t="str">
        <f t="shared" si="63"/>
        <v/>
      </c>
      <c r="N61" s="1805"/>
      <c r="O61" s="614"/>
      <c r="P61" s="614"/>
      <c r="Q61" s="614"/>
      <c r="R61" s="614"/>
      <c r="S61" s="614"/>
      <c r="T61" s="614"/>
      <c r="U61" s="614"/>
      <c r="V61" s="614"/>
      <c r="W61" s="1427" t="str">
        <f t="shared" si="64"/>
        <v/>
      </c>
      <c r="X61" s="614"/>
      <c r="Y61" s="614"/>
      <c r="Z61" s="614"/>
      <c r="AA61" s="1427" t="str">
        <f t="shared" si="65"/>
        <v/>
      </c>
      <c r="AB61" s="1427" t="str">
        <f t="shared" si="8"/>
        <v/>
      </c>
      <c r="AC61" s="1352" t="str">
        <f>IF(ISNUMBER(AB61),IF(AND(AB61&gt;=(Parameters!F156*0.95), AB61&lt;=(Parameters!F156*1.05)), "Pass", "Fail"),"")</f>
        <v/>
      </c>
      <c r="AD61" s="614"/>
      <c r="AE61" s="614"/>
      <c r="AF61" s="614"/>
      <c r="AG61" s="345"/>
      <c r="AH61" s="345"/>
      <c r="AM61" s="1328"/>
    </row>
    <row r="62" spans="1:39" s="1242" customFormat="1" ht="15" customHeight="1" x14ac:dyDescent="0.25">
      <c r="A62" s="1329"/>
      <c r="B62" s="1481" t="s">
        <v>1879</v>
      </c>
      <c r="C62" s="1249"/>
      <c r="D62" s="614"/>
      <c r="E62" s="614"/>
      <c r="F62" s="614"/>
      <c r="G62" s="614"/>
      <c r="H62" s="614"/>
      <c r="I62" s="1427" t="str">
        <f t="shared" si="62"/>
        <v/>
      </c>
      <c r="J62" s="614"/>
      <c r="K62" s="614"/>
      <c r="L62" s="614"/>
      <c r="M62" s="1427" t="str">
        <f t="shared" si="63"/>
        <v/>
      </c>
      <c r="N62" s="1805"/>
      <c r="O62" s="614"/>
      <c r="P62" s="614"/>
      <c r="Q62" s="614"/>
      <c r="R62" s="614"/>
      <c r="S62" s="614"/>
      <c r="T62" s="614"/>
      <c r="U62" s="614"/>
      <c r="V62" s="614"/>
      <c r="W62" s="1427" t="str">
        <f t="shared" si="64"/>
        <v/>
      </c>
      <c r="X62" s="614"/>
      <c r="Y62" s="614"/>
      <c r="Z62" s="614"/>
      <c r="AA62" s="1427" t="str">
        <f t="shared" si="65"/>
        <v/>
      </c>
      <c r="AB62" s="1427" t="str">
        <f t="shared" si="8"/>
        <v/>
      </c>
      <c r="AC62" s="1352" t="str">
        <f>IF(ISNUMBER(AB62),IF(AND(AB62&gt;=(Parameters!F157*0.95), AB62&lt;=(Parameters!F157*1.05)), "Pass", "Fail"),"")</f>
        <v/>
      </c>
      <c r="AD62" s="614"/>
      <c r="AE62" s="614"/>
      <c r="AF62" s="614"/>
      <c r="AG62" s="345"/>
      <c r="AH62" s="345"/>
      <c r="AM62" s="1328"/>
    </row>
    <row r="63" spans="1:39" s="1242" customFormat="1" ht="15" customHeight="1" x14ac:dyDescent="0.25">
      <c r="A63" s="1329"/>
      <c r="B63" s="1481" t="s">
        <v>1880</v>
      </c>
      <c r="C63" s="1249"/>
      <c r="D63" s="614"/>
      <c r="E63" s="614"/>
      <c r="F63" s="614"/>
      <c r="G63" s="614"/>
      <c r="H63" s="614"/>
      <c r="I63" s="1427" t="str">
        <f t="shared" si="62"/>
        <v/>
      </c>
      <c r="J63" s="614"/>
      <c r="K63" s="614"/>
      <c r="L63" s="614"/>
      <c r="M63" s="1427" t="str">
        <f t="shared" si="63"/>
        <v/>
      </c>
      <c r="N63" s="1805"/>
      <c r="O63" s="614"/>
      <c r="P63" s="614"/>
      <c r="Q63" s="614"/>
      <c r="R63" s="614"/>
      <c r="S63" s="614"/>
      <c r="T63" s="614"/>
      <c r="U63" s="614"/>
      <c r="V63" s="614"/>
      <c r="W63" s="1427" t="str">
        <f t="shared" si="64"/>
        <v/>
      </c>
      <c r="X63" s="614"/>
      <c r="Y63" s="614"/>
      <c r="Z63" s="614"/>
      <c r="AA63" s="1427" t="str">
        <f t="shared" si="65"/>
        <v/>
      </c>
      <c r="AB63" s="1427" t="str">
        <f t="shared" si="8"/>
        <v/>
      </c>
      <c r="AC63" s="1352" t="str">
        <f>IF(ISNUMBER(AB63),IF(AND(AB63&gt;=(Parameters!F158*0.95), AB63&lt;=(Parameters!F158*1.05)), "Pass", "Fail"),"")</f>
        <v/>
      </c>
      <c r="AD63" s="614"/>
      <c r="AE63" s="614"/>
      <c r="AF63" s="614"/>
      <c r="AG63" s="345"/>
      <c r="AH63" s="345"/>
      <c r="AM63" s="1328"/>
    </row>
    <row r="64" spans="1:39" s="1242" customFormat="1" ht="15" customHeight="1" x14ac:dyDescent="0.25">
      <c r="A64" s="1329"/>
      <c r="B64" s="1481" t="s">
        <v>1881</v>
      </c>
      <c r="C64" s="1249"/>
      <c r="D64" s="614"/>
      <c r="E64" s="614"/>
      <c r="F64" s="614"/>
      <c r="G64" s="614"/>
      <c r="H64" s="614"/>
      <c r="I64" s="1427" t="str">
        <f t="shared" si="62"/>
        <v/>
      </c>
      <c r="J64" s="614"/>
      <c r="K64" s="614"/>
      <c r="L64" s="614"/>
      <c r="M64" s="1427" t="str">
        <f t="shared" si="63"/>
        <v/>
      </c>
      <c r="N64" s="1805"/>
      <c r="O64" s="614"/>
      <c r="P64" s="614"/>
      <c r="Q64" s="614"/>
      <c r="R64" s="614"/>
      <c r="S64" s="614"/>
      <c r="T64" s="614"/>
      <c r="U64" s="614"/>
      <c r="V64" s="614"/>
      <c r="W64" s="1427" t="str">
        <f t="shared" si="64"/>
        <v/>
      </c>
      <c r="X64" s="614"/>
      <c r="Y64" s="614"/>
      <c r="Z64" s="614"/>
      <c r="AA64" s="1427" t="str">
        <f t="shared" si="65"/>
        <v/>
      </c>
      <c r="AB64" s="1427" t="str">
        <f t="shared" si="8"/>
        <v/>
      </c>
      <c r="AC64" s="1352" t="str">
        <f>IF(ISNUMBER(AB64),IF(AND(AB64&gt;=(Parameters!F159*0.95), AB64&lt;=(Parameters!F159*1.05)), "Pass", "Fail"),"")</f>
        <v/>
      </c>
      <c r="AD64" s="614"/>
      <c r="AE64" s="614"/>
      <c r="AF64" s="614"/>
      <c r="AG64" s="345"/>
      <c r="AH64" s="345"/>
      <c r="AM64" s="1328"/>
    </row>
    <row r="65" spans="1:39" s="1242" customFormat="1" ht="15" customHeight="1" x14ac:dyDescent="0.25">
      <c r="A65" s="1329"/>
      <c r="B65" s="475" t="s">
        <v>1882</v>
      </c>
      <c r="C65" s="1427" t="str">
        <f t="shared" ref="C65:I65" si="66">IF($C$6="No", C74, C66)</f>
        <v/>
      </c>
      <c r="D65" s="1427" t="str">
        <f t="shared" si="66"/>
        <v/>
      </c>
      <c r="E65" s="1427" t="str">
        <f t="shared" si="66"/>
        <v/>
      </c>
      <c r="F65" s="1427" t="str">
        <f t="shared" si="66"/>
        <v/>
      </c>
      <c r="G65" s="1427" t="str">
        <f t="shared" si="66"/>
        <v/>
      </c>
      <c r="H65" s="1427" t="str">
        <f t="shared" si="66"/>
        <v/>
      </c>
      <c r="I65" s="1427" t="str">
        <f t="shared" si="66"/>
        <v/>
      </c>
      <c r="J65" s="1427" t="str">
        <f t="shared" ref="J65:K65" si="67">IF($C$6="No", J74, J66)</f>
        <v/>
      </c>
      <c r="K65" s="1427" t="str">
        <f t="shared" si="67"/>
        <v/>
      </c>
      <c r="L65" s="1427" t="str">
        <f t="shared" ref="L65" si="68">IF($C$6="No", L74, L66)</f>
        <v/>
      </c>
      <c r="M65" s="1427" t="str">
        <f t="shared" ref="M65:AA65" si="69">IF($C$6="No", M74, M66)</f>
        <v/>
      </c>
      <c r="N65" s="1427" t="str">
        <f t="shared" si="69"/>
        <v/>
      </c>
      <c r="O65" s="614"/>
      <c r="P65" s="614"/>
      <c r="Q65" s="1427" t="str">
        <f t="shared" si="69"/>
        <v/>
      </c>
      <c r="R65" s="1427" t="str">
        <f t="shared" si="69"/>
        <v/>
      </c>
      <c r="S65" s="1427" t="str">
        <f t="shared" si="69"/>
        <v/>
      </c>
      <c r="T65" s="1427" t="str">
        <f t="shared" si="69"/>
        <v/>
      </c>
      <c r="U65" s="1427" t="str">
        <f t="shared" si="69"/>
        <v/>
      </c>
      <c r="V65" s="1427" t="str">
        <f t="shared" si="69"/>
        <v/>
      </c>
      <c r="W65" s="1427" t="str">
        <f t="shared" si="69"/>
        <v/>
      </c>
      <c r="X65" s="1427" t="str">
        <f t="shared" si="69"/>
        <v/>
      </c>
      <c r="Y65" s="1427" t="str">
        <f t="shared" si="69"/>
        <v/>
      </c>
      <c r="Z65" s="1427" t="str">
        <f t="shared" si="69"/>
        <v/>
      </c>
      <c r="AA65" s="1427" t="str">
        <f t="shared" si="69"/>
        <v/>
      </c>
      <c r="AB65" s="1427" t="str">
        <f t="shared" si="8"/>
        <v/>
      </c>
      <c r="AC65" s="1270"/>
      <c r="AD65" s="1427" t="str">
        <f>IF($C$6="No", AD74, AD66)</f>
        <v/>
      </c>
      <c r="AE65" s="1427" t="str">
        <f>IF($C$6="No", AE74, AE66)</f>
        <v/>
      </c>
      <c r="AF65" s="1427" t="str">
        <f>IF($C$6="No", AF74, AF66)</f>
        <v/>
      </c>
      <c r="AG65" s="1427" t="str">
        <f>IF($C$6="No", AG74, AG66)</f>
        <v/>
      </c>
      <c r="AH65" s="346" t="str">
        <f>IF($C$6="No", AH74, AH66)</f>
        <v/>
      </c>
      <c r="AM65" s="1328"/>
    </row>
    <row r="66" spans="1:39" s="1242" customFormat="1" ht="15" customHeight="1" x14ac:dyDescent="0.25">
      <c r="A66" s="1329"/>
      <c r="B66" s="1315" t="s">
        <v>1883</v>
      </c>
      <c r="C66" s="1427">
        <f>IF($C$6="No", 0, IF(AND(ISNUMBER(C67),ISNUMBER(C73)), SUM(C67,C73),""))</f>
        <v>0</v>
      </c>
      <c r="D66" s="1427">
        <f t="shared" ref="D66:AA66" si="70">IF($C$6="No", 0, IF(AND(ISNUMBER(D67),ISNUMBER(D73)), SUM(D67,D73),""))</f>
        <v>0</v>
      </c>
      <c r="E66" s="1427">
        <f t="shared" si="70"/>
        <v>0</v>
      </c>
      <c r="F66" s="1427">
        <f t="shared" si="70"/>
        <v>0</v>
      </c>
      <c r="G66" s="1427">
        <f t="shared" si="70"/>
        <v>0</v>
      </c>
      <c r="H66" s="1427">
        <f t="shared" si="70"/>
        <v>0</v>
      </c>
      <c r="I66" s="1427">
        <f t="shared" si="70"/>
        <v>0</v>
      </c>
      <c r="J66" s="1427">
        <f t="shared" si="70"/>
        <v>0</v>
      </c>
      <c r="K66" s="1427">
        <f t="shared" si="70"/>
        <v>0</v>
      </c>
      <c r="L66" s="1427">
        <f t="shared" si="70"/>
        <v>0</v>
      </c>
      <c r="M66" s="1427">
        <f t="shared" si="70"/>
        <v>0</v>
      </c>
      <c r="N66" s="1427">
        <f t="shared" si="70"/>
        <v>0</v>
      </c>
      <c r="O66" s="614"/>
      <c r="P66" s="614"/>
      <c r="Q66" s="1427">
        <f t="shared" si="70"/>
        <v>0</v>
      </c>
      <c r="R66" s="1427">
        <f t="shared" si="70"/>
        <v>0</v>
      </c>
      <c r="S66" s="1427">
        <f t="shared" si="70"/>
        <v>0</v>
      </c>
      <c r="T66" s="1427">
        <f t="shared" si="70"/>
        <v>0</v>
      </c>
      <c r="U66" s="1427">
        <f t="shared" si="70"/>
        <v>0</v>
      </c>
      <c r="V66" s="1427">
        <f t="shared" si="70"/>
        <v>0</v>
      </c>
      <c r="W66" s="1427">
        <f t="shared" si="70"/>
        <v>0</v>
      </c>
      <c r="X66" s="1427">
        <f t="shared" si="70"/>
        <v>0</v>
      </c>
      <c r="Y66" s="1427">
        <f t="shared" si="70"/>
        <v>0</v>
      </c>
      <c r="Z66" s="1427">
        <f t="shared" si="70"/>
        <v>0</v>
      </c>
      <c r="AA66" s="1427">
        <f t="shared" si="70"/>
        <v>0</v>
      </c>
      <c r="AB66" s="1427" t="str">
        <f t="shared" si="8"/>
        <v/>
      </c>
      <c r="AC66" s="1270"/>
      <c r="AD66" s="1427">
        <f t="shared" ref="AD66" si="71">IF($C$6="No", 0, IF(AND(ISNUMBER(AD67),ISNUMBER(AD73)), SUM(AD67,AD73),""))</f>
        <v>0</v>
      </c>
      <c r="AE66" s="1427">
        <f t="shared" ref="AE66" si="72">IF($C$6="No", 0, IF(AND(ISNUMBER(AE67),ISNUMBER(AE73)), SUM(AE67,AE73),""))</f>
        <v>0</v>
      </c>
      <c r="AF66" s="1427">
        <f t="shared" ref="AF66" si="73">IF($C$6="No", 0, IF(AND(ISNUMBER(AF67),ISNUMBER(AF73)), SUM(AF67,AF73),""))</f>
        <v>0</v>
      </c>
      <c r="AG66" s="1427">
        <f t="shared" ref="AG66" si="74">IF($C$6="No", 0, IF(AND(ISNUMBER(AG67),ISNUMBER(AG73)), SUM(AG67,AG73),""))</f>
        <v>0</v>
      </c>
      <c r="AH66" s="346">
        <f t="shared" ref="AH66" si="75">IF($C$6="No", 0, IF(AND(ISNUMBER(AH67),ISNUMBER(AH73)), SUM(AH67,AH73),""))</f>
        <v>0</v>
      </c>
      <c r="AM66" s="1328"/>
    </row>
    <row r="67" spans="1:39" s="1242" customFormat="1" ht="15" customHeight="1" x14ac:dyDescent="0.25">
      <c r="A67" s="1329"/>
      <c r="B67" s="447" t="s">
        <v>1884</v>
      </c>
      <c r="C67" s="1427">
        <f>IF($C$6="No", 0, IF(AND(ISNUMBER(C68),ISNUMBER(C69),ISNUMBER(C70),ISNUMBER(C71),ISNUMBER(C72)),SUM(C68:C72),""))</f>
        <v>0</v>
      </c>
      <c r="D67" s="1427">
        <f t="shared" ref="D67:AA67" si="76">IF($C$6="No", 0, IF(AND(ISNUMBER(D68),ISNUMBER(D69),ISNUMBER(D70),ISNUMBER(D71),ISNUMBER(D72)),SUM(D68:D72),""))</f>
        <v>0</v>
      </c>
      <c r="E67" s="1427">
        <f t="shared" si="76"/>
        <v>0</v>
      </c>
      <c r="F67" s="1427">
        <f t="shared" si="76"/>
        <v>0</v>
      </c>
      <c r="G67" s="1427">
        <f t="shared" si="76"/>
        <v>0</v>
      </c>
      <c r="H67" s="1427">
        <f t="shared" si="76"/>
        <v>0</v>
      </c>
      <c r="I67" s="1427">
        <f t="shared" si="76"/>
        <v>0</v>
      </c>
      <c r="J67" s="1427">
        <f t="shared" si="76"/>
        <v>0</v>
      </c>
      <c r="K67" s="1427">
        <f t="shared" si="76"/>
        <v>0</v>
      </c>
      <c r="L67" s="1427">
        <f t="shared" si="76"/>
        <v>0</v>
      </c>
      <c r="M67" s="1427">
        <f t="shared" si="76"/>
        <v>0</v>
      </c>
      <c r="N67" s="1427">
        <f t="shared" si="76"/>
        <v>0</v>
      </c>
      <c r="O67" s="614"/>
      <c r="P67" s="614"/>
      <c r="Q67" s="1427">
        <f t="shared" si="76"/>
        <v>0</v>
      </c>
      <c r="R67" s="1427">
        <f t="shared" si="76"/>
        <v>0</v>
      </c>
      <c r="S67" s="1427">
        <f t="shared" si="76"/>
        <v>0</v>
      </c>
      <c r="T67" s="1427">
        <f t="shared" si="76"/>
        <v>0</v>
      </c>
      <c r="U67" s="1427">
        <f t="shared" si="76"/>
        <v>0</v>
      </c>
      <c r="V67" s="1427">
        <f t="shared" si="76"/>
        <v>0</v>
      </c>
      <c r="W67" s="1427">
        <f t="shared" si="76"/>
        <v>0</v>
      </c>
      <c r="X67" s="1427">
        <f t="shared" si="76"/>
        <v>0</v>
      </c>
      <c r="Y67" s="1427">
        <f t="shared" si="76"/>
        <v>0</v>
      </c>
      <c r="Z67" s="1427">
        <f t="shared" si="76"/>
        <v>0</v>
      </c>
      <c r="AA67" s="1427">
        <f t="shared" si="76"/>
        <v>0</v>
      </c>
      <c r="AB67" s="1427" t="str">
        <f t="shared" si="8"/>
        <v/>
      </c>
      <c r="AC67" s="1270"/>
      <c r="AD67" s="1427">
        <f t="shared" ref="AD67" si="77">IF($C$6="No", 0, IF(AND(ISNUMBER(AD68),ISNUMBER(AD69),ISNUMBER(AD70),ISNUMBER(AD71),ISNUMBER(AD72)),SUM(AD68:AD72),""))</f>
        <v>0</v>
      </c>
      <c r="AE67" s="1427">
        <f t="shared" ref="AE67" si="78">IF($C$6="No", 0, IF(AND(ISNUMBER(AE68),ISNUMBER(AE69),ISNUMBER(AE70),ISNUMBER(AE71),ISNUMBER(AE72)),SUM(AE68:AE72),""))</f>
        <v>0</v>
      </c>
      <c r="AF67" s="1427">
        <f t="shared" ref="AF67" si="79">IF($C$6="No", 0, IF(AND(ISNUMBER(AF68),ISNUMBER(AF69),ISNUMBER(AF70),ISNUMBER(AF71),ISNUMBER(AF72)),SUM(AF68:AF72),""))</f>
        <v>0</v>
      </c>
      <c r="AG67" s="1427">
        <f t="shared" ref="AG67" si="80">IF($C$6="No", 0, IF(AND(ISNUMBER(AG68),ISNUMBER(AG69),ISNUMBER(AG70),ISNUMBER(AG71),ISNUMBER(AG72)),SUM(AG68:AG72),""))</f>
        <v>0</v>
      </c>
      <c r="AH67" s="346">
        <f t="shared" ref="AH67" si="81">IF($C$6="No", 0, IF(AND(ISNUMBER(AH68),ISNUMBER(AH69),ISNUMBER(AH70),ISNUMBER(AH71),ISNUMBER(AH72)),SUM(AH68:AH72),""))</f>
        <v>0</v>
      </c>
      <c r="AM67" s="1328"/>
    </row>
    <row r="68" spans="1:39" s="1242" customFormat="1" ht="15" customHeight="1" x14ac:dyDescent="0.25">
      <c r="A68" s="1329"/>
      <c r="B68" s="1482" t="s">
        <v>1861</v>
      </c>
      <c r="C68" s="1249"/>
      <c r="D68" s="614"/>
      <c r="E68" s="614"/>
      <c r="F68" s="614"/>
      <c r="G68" s="614"/>
      <c r="H68" s="614"/>
      <c r="I68" s="1427" t="str">
        <f t="shared" ref="I68:I73" si="82">IF(AND(ISNUMBER(D68),ISNUMBER(E68),ISNUMBER(H68)),SUM(D68,E68,H68),"")</f>
        <v/>
      </c>
      <c r="J68" s="614"/>
      <c r="K68" s="614"/>
      <c r="L68" s="614"/>
      <c r="M68" s="1427" t="str">
        <f t="shared" ref="M68:M73" si="83">IF(AND(ISNUMBER(J68),ISNUMBER(K68),ISNUMBER(L68)),SUM(J68:L68), "")</f>
        <v/>
      </c>
      <c r="N68" s="1805"/>
      <c r="O68" s="614"/>
      <c r="P68" s="614"/>
      <c r="Q68" s="614"/>
      <c r="R68" s="614"/>
      <c r="S68" s="614"/>
      <c r="T68" s="614"/>
      <c r="U68" s="614"/>
      <c r="V68" s="614"/>
      <c r="W68" s="1427" t="str">
        <f t="shared" ref="W68:W73" si="84">IF(AND(ISNUMBER(R68),ISNUMBER(S68),ISNUMBER(V68)),SUM(R68,S68,V68),"")</f>
        <v/>
      </c>
      <c r="X68" s="614"/>
      <c r="Y68" s="614"/>
      <c r="Z68" s="614"/>
      <c r="AA68" s="1427" t="str">
        <f t="shared" ref="AA68:AA73" si="85">IF(AND(ISNUMBER(X68),ISNUMBER(Y68),ISNUMBER(Z68)),SUM(X68:Z68), "")</f>
        <v/>
      </c>
      <c r="AB68" s="1427" t="str">
        <f t="shared" si="8"/>
        <v/>
      </c>
      <c r="AC68" s="1352" t="str">
        <f>IF(ISNUMBER(AB68),IF(AND(AB68&gt;=(Parameters!F163*0.95), AB68&lt;=(Parameters!F163*1.05)), "Pass", "Fail"),"")</f>
        <v/>
      </c>
      <c r="AD68" s="614"/>
      <c r="AE68" s="614"/>
      <c r="AF68" s="614"/>
      <c r="AG68" s="345"/>
      <c r="AH68" s="345"/>
      <c r="AM68" s="1328"/>
    </row>
    <row r="69" spans="1:39" s="1242" customFormat="1" ht="15" customHeight="1" x14ac:dyDescent="0.25">
      <c r="A69" s="1329"/>
      <c r="B69" s="1482" t="s">
        <v>1015</v>
      </c>
      <c r="C69" s="1249"/>
      <c r="D69" s="614"/>
      <c r="E69" s="614"/>
      <c r="F69" s="614"/>
      <c r="G69" s="614"/>
      <c r="H69" s="614"/>
      <c r="I69" s="1427" t="str">
        <f t="shared" si="82"/>
        <v/>
      </c>
      <c r="J69" s="614"/>
      <c r="K69" s="614"/>
      <c r="L69" s="614"/>
      <c r="M69" s="1427" t="str">
        <f t="shared" si="83"/>
        <v/>
      </c>
      <c r="N69" s="1805"/>
      <c r="O69" s="614"/>
      <c r="P69" s="614"/>
      <c r="Q69" s="614"/>
      <c r="R69" s="614"/>
      <c r="S69" s="614"/>
      <c r="T69" s="614"/>
      <c r="U69" s="614"/>
      <c r="V69" s="614"/>
      <c r="W69" s="1427" t="str">
        <f t="shared" si="84"/>
        <v/>
      </c>
      <c r="X69" s="614"/>
      <c r="Y69" s="614"/>
      <c r="Z69" s="614"/>
      <c r="AA69" s="1427" t="str">
        <f t="shared" si="85"/>
        <v/>
      </c>
      <c r="AB69" s="1427" t="str">
        <f t="shared" si="8"/>
        <v/>
      </c>
      <c r="AC69" s="1352" t="str">
        <f>IF(ISNUMBER(AB69),IF(AND(AB69&gt;=(Parameters!F164*0.95), AB69&lt;=(Parameters!F164*1.05)), "Pass", "Fail"),"")</f>
        <v/>
      </c>
      <c r="AD69" s="614"/>
      <c r="AE69" s="614"/>
      <c r="AF69" s="614"/>
      <c r="AG69" s="345"/>
      <c r="AH69" s="345"/>
      <c r="AM69" s="1328"/>
    </row>
    <row r="70" spans="1:39" s="1242" customFormat="1" ht="15" customHeight="1" x14ac:dyDescent="0.25">
      <c r="A70" s="1329"/>
      <c r="B70" s="1482" t="s">
        <v>1016</v>
      </c>
      <c r="C70" s="1249"/>
      <c r="D70" s="614"/>
      <c r="E70" s="614"/>
      <c r="F70" s="614"/>
      <c r="G70" s="614"/>
      <c r="H70" s="614"/>
      <c r="I70" s="1427" t="str">
        <f t="shared" si="82"/>
        <v/>
      </c>
      <c r="J70" s="614"/>
      <c r="K70" s="614"/>
      <c r="L70" s="614"/>
      <c r="M70" s="1427" t="str">
        <f t="shared" si="83"/>
        <v/>
      </c>
      <c r="N70" s="1805"/>
      <c r="O70" s="614"/>
      <c r="P70" s="614"/>
      <c r="Q70" s="614"/>
      <c r="R70" s="614"/>
      <c r="S70" s="614"/>
      <c r="T70" s="614"/>
      <c r="U70" s="614"/>
      <c r="V70" s="614"/>
      <c r="W70" s="1427" t="str">
        <f t="shared" si="84"/>
        <v/>
      </c>
      <c r="X70" s="614"/>
      <c r="Y70" s="614"/>
      <c r="Z70" s="614"/>
      <c r="AA70" s="1427" t="str">
        <f t="shared" si="85"/>
        <v/>
      </c>
      <c r="AB70" s="1427" t="str">
        <f t="shared" si="8"/>
        <v/>
      </c>
      <c r="AC70" s="1352" t="str">
        <f>IF(ISNUMBER(AB70),IF(AND(AB70&gt;=(Parameters!F165*0.95), AB70&lt;=(Parameters!F165*1.05)), "Pass", "Fail"),"")</f>
        <v/>
      </c>
      <c r="AD70" s="614"/>
      <c r="AE70" s="614"/>
      <c r="AF70" s="614"/>
      <c r="AG70" s="345"/>
      <c r="AH70" s="345"/>
      <c r="AM70" s="1328"/>
    </row>
    <row r="71" spans="1:39" s="1242" customFormat="1" ht="15" customHeight="1" x14ac:dyDescent="0.25">
      <c r="A71" s="1329"/>
      <c r="B71" s="1482" t="s">
        <v>1029</v>
      </c>
      <c r="C71" s="1249"/>
      <c r="D71" s="614"/>
      <c r="E71" s="614"/>
      <c r="F71" s="614"/>
      <c r="G71" s="614"/>
      <c r="H71" s="614"/>
      <c r="I71" s="1427" t="str">
        <f t="shared" si="82"/>
        <v/>
      </c>
      <c r="J71" s="614"/>
      <c r="K71" s="614"/>
      <c r="L71" s="614"/>
      <c r="M71" s="1427" t="str">
        <f t="shared" si="83"/>
        <v/>
      </c>
      <c r="N71" s="1805"/>
      <c r="O71" s="614"/>
      <c r="P71" s="614"/>
      <c r="Q71" s="614"/>
      <c r="R71" s="614"/>
      <c r="S71" s="614"/>
      <c r="T71" s="614"/>
      <c r="U71" s="614"/>
      <c r="V71" s="614"/>
      <c r="W71" s="1427" t="str">
        <f t="shared" si="84"/>
        <v/>
      </c>
      <c r="X71" s="614"/>
      <c r="Y71" s="614"/>
      <c r="Z71" s="614"/>
      <c r="AA71" s="1427" t="str">
        <f t="shared" si="85"/>
        <v/>
      </c>
      <c r="AB71" s="1427" t="str">
        <f t="shared" si="8"/>
        <v/>
      </c>
      <c r="AC71" s="1352" t="str">
        <f>IF(ISNUMBER(AB71),IF(AND(AB71&gt;=(Parameters!F166*0.95), AB71&lt;=(Parameters!F166*1.05)), "Pass", "Fail"),"")</f>
        <v/>
      </c>
      <c r="AD71" s="614"/>
      <c r="AE71" s="614"/>
      <c r="AF71" s="614"/>
      <c r="AG71" s="345"/>
      <c r="AH71" s="345"/>
      <c r="AM71" s="1328"/>
    </row>
    <row r="72" spans="1:39" s="1242" customFormat="1" ht="15" customHeight="1" x14ac:dyDescent="0.25">
      <c r="A72" s="1329"/>
      <c r="B72" s="1482" t="s">
        <v>1885</v>
      </c>
      <c r="C72" s="1249"/>
      <c r="D72" s="614"/>
      <c r="E72" s="614"/>
      <c r="F72" s="614"/>
      <c r="G72" s="614"/>
      <c r="H72" s="614"/>
      <c r="I72" s="1427" t="str">
        <f t="shared" si="82"/>
        <v/>
      </c>
      <c r="J72" s="614"/>
      <c r="K72" s="614"/>
      <c r="L72" s="614"/>
      <c r="M72" s="1427" t="str">
        <f t="shared" si="83"/>
        <v/>
      </c>
      <c r="N72" s="1805"/>
      <c r="O72" s="614"/>
      <c r="P72" s="614"/>
      <c r="Q72" s="614"/>
      <c r="R72" s="614"/>
      <c r="S72" s="614"/>
      <c r="T72" s="614"/>
      <c r="U72" s="614"/>
      <c r="V72" s="614"/>
      <c r="W72" s="1427" t="str">
        <f t="shared" si="84"/>
        <v/>
      </c>
      <c r="X72" s="614"/>
      <c r="Y72" s="614"/>
      <c r="Z72" s="614"/>
      <c r="AA72" s="1427" t="str">
        <f t="shared" si="85"/>
        <v/>
      </c>
      <c r="AB72" s="1427" t="str">
        <f t="shared" si="8"/>
        <v/>
      </c>
      <c r="AC72" s="1352" t="str">
        <f>IF(ISNUMBER(AB72),IF(AND(AB72&gt;=(Parameters!F167*0.95), AB72&lt;=(Parameters!F167*1.05)), "Pass", "Fail"),"")</f>
        <v/>
      </c>
      <c r="AD72" s="614"/>
      <c r="AE72" s="614"/>
      <c r="AF72" s="614"/>
      <c r="AG72" s="345"/>
      <c r="AH72" s="345"/>
      <c r="AM72" s="1328"/>
    </row>
    <row r="73" spans="1:39" s="1242" customFormat="1" ht="15" customHeight="1" x14ac:dyDescent="0.25">
      <c r="A73" s="1329"/>
      <c r="B73" s="447" t="s">
        <v>1886</v>
      </c>
      <c r="C73" s="1249"/>
      <c r="D73" s="614"/>
      <c r="E73" s="614"/>
      <c r="F73" s="614"/>
      <c r="G73" s="614"/>
      <c r="H73" s="614"/>
      <c r="I73" s="1427" t="str">
        <f t="shared" si="82"/>
        <v/>
      </c>
      <c r="J73" s="614"/>
      <c r="K73" s="614"/>
      <c r="L73" s="614"/>
      <c r="M73" s="1427" t="str">
        <f t="shared" si="83"/>
        <v/>
      </c>
      <c r="N73" s="1805"/>
      <c r="O73" s="614"/>
      <c r="P73" s="614"/>
      <c r="Q73" s="614"/>
      <c r="R73" s="614"/>
      <c r="S73" s="614"/>
      <c r="T73" s="614"/>
      <c r="U73" s="614"/>
      <c r="V73" s="614"/>
      <c r="W73" s="1427" t="str">
        <f t="shared" si="84"/>
        <v/>
      </c>
      <c r="X73" s="614"/>
      <c r="Y73" s="614"/>
      <c r="Z73" s="614"/>
      <c r="AA73" s="1427" t="str">
        <f t="shared" si="85"/>
        <v/>
      </c>
      <c r="AB73" s="1427" t="str">
        <f t="shared" si="8"/>
        <v/>
      </c>
      <c r="AC73" s="1352" t="str">
        <f>IF(ISNUMBER(AB73),IF(AND(AB73&gt;=(Parameters!F168*0.95), AB73&lt;=(Parameters!F168*1.05)), "Pass", "Fail"),"")</f>
        <v/>
      </c>
      <c r="AD73" s="614"/>
      <c r="AE73" s="614"/>
      <c r="AF73" s="614"/>
      <c r="AG73" s="345"/>
      <c r="AH73" s="345"/>
      <c r="AM73" s="1328"/>
    </row>
    <row r="74" spans="1:39" s="1242" customFormat="1" ht="15" customHeight="1" x14ac:dyDescent="0.25">
      <c r="A74" s="1329"/>
      <c r="B74" s="1315" t="s">
        <v>1887</v>
      </c>
      <c r="C74" s="1427" t="str">
        <f>IF($C$6="Yes", 0, IF(AND(ISNUMBER(C75),ISNUMBER(C76)), SUM(C75,C76),""))</f>
        <v/>
      </c>
      <c r="D74" s="1427" t="str">
        <f t="shared" ref="D74:AA74" si="86">IF($C$6="Yes", 0, IF(AND(ISNUMBER(D75),ISNUMBER(D76)), SUM(D75,D76),""))</f>
        <v/>
      </c>
      <c r="E74" s="1427" t="str">
        <f t="shared" si="86"/>
        <v/>
      </c>
      <c r="F74" s="1427" t="str">
        <f t="shared" si="86"/>
        <v/>
      </c>
      <c r="G74" s="1427" t="str">
        <f t="shared" si="86"/>
        <v/>
      </c>
      <c r="H74" s="1427" t="str">
        <f t="shared" si="86"/>
        <v/>
      </c>
      <c r="I74" s="1427" t="str">
        <f t="shared" si="86"/>
        <v/>
      </c>
      <c r="J74" s="1427" t="str">
        <f t="shared" si="86"/>
        <v/>
      </c>
      <c r="K74" s="1427" t="str">
        <f t="shared" si="86"/>
        <v/>
      </c>
      <c r="L74" s="1427" t="str">
        <f t="shared" si="86"/>
        <v/>
      </c>
      <c r="M74" s="1427" t="str">
        <f t="shared" si="86"/>
        <v/>
      </c>
      <c r="N74" s="1427" t="str">
        <f t="shared" si="86"/>
        <v/>
      </c>
      <c r="O74" s="614"/>
      <c r="P74" s="614"/>
      <c r="Q74" s="1427" t="str">
        <f t="shared" si="86"/>
        <v/>
      </c>
      <c r="R74" s="1427" t="str">
        <f t="shared" si="86"/>
        <v/>
      </c>
      <c r="S74" s="1427" t="str">
        <f t="shared" si="86"/>
        <v/>
      </c>
      <c r="T74" s="1427" t="str">
        <f t="shared" si="86"/>
        <v/>
      </c>
      <c r="U74" s="1427" t="str">
        <f t="shared" si="86"/>
        <v/>
      </c>
      <c r="V74" s="1427" t="str">
        <f t="shared" si="86"/>
        <v/>
      </c>
      <c r="W74" s="1427" t="str">
        <f t="shared" si="86"/>
        <v/>
      </c>
      <c r="X74" s="1427" t="str">
        <f t="shared" si="86"/>
        <v/>
      </c>
      <c r="Y74" s="1427" t="str">
        <f t="shared" si="86"/>
        <v/>
      </c>
      <c r="Z74" s="1427" t="str">
        <f t="shared" si="86"/>
        <v/>
      </c>
      <c r="AA74" s="1427" t="str">
        <f t="shared" si="86"/>
        <v/>
      </c>
      <c r="AB74" s="1427" t="str">
        <f t="shared" si="8"/>
        <v/>
      </c>
      <c r="AC74" s="1270"/>
      <c r="AD74" s="1427" t="str">
        <f t="shared" ref="AD74" si="87">IF($C$6="Yes", 0, IF(AND(ISNUMBER(AD75),ISNUMBER(AD76)), SUM(AD75,AD76),""))</f>
        <v/>
      </c>
      <c r="AE74" s="1427" t="str">
        <f t="shared" ref="AE74" si="88">IF($C$6="Yes", 0, IF(AND(ISNUMBER(AE75),ISNUMBER(AE76)), SUM(AE75,AE76),""))</f>
        <v/>
      </c>
      <c r="AF74" s="1427" t="str">
        <f t="shared" ref="AF74" si="89">IF($C$6="Yes", 0, IF(AND(ISNUMBER(AF75),ISNUMBER(AF76)), SUM(AF75,AF76),""))</f>
        <v/>
      </c>
      <c r="AG74" s="1427" t="str">
        <f t="shared" ref="AG74" si="90">IF($C$6="Yes", 0, IF(AND(ISNUMBER(AG75),ISNUMBER(AG76)), SUM(AG75,AG76),""))</f>
        <v/>
      </c>
      <c r="AH74" s="346" t="str">
        <f t="shared" ref="AH74" si="91">IF($C$6="Yes", 0, IF(AND(ISNUMBER(AH75),ISNUMBER(AH76)), SUM(AH75,AH76),""))</f>
        <v/>
      </c>
      <c r="AM74" s="1328"/>
    </row>
    <row r="75" spans="1:39" s="1242" customFormat="1" ht="15" customHeight="1" x14ac:dyDescent="0.25">
      <c r="A75" s="1329"/>
      <c r="B75" s="1481" t="s">
        <v>1888</v>
      </c>
      <c r="C75" s="1249"/>
      <c r="D75" s="614"/>
      <c r="E75" s="614"/>
      <c r="F75" s="614"/>
      <c r="G75" s="614"/>
      <c r="H75" s="614"/>
      <c r="I75" s="1427" t="str">
        <f t="shared" ref="I75:I77" si="92">IF(AND(ISNUMBER(D75),ISNUMBER(E75),ISNUMBER(H75)),SUM(D75,E75,H75),"")</f>
        <v/>
      </c>
      <c r="J75" s="614"/>
      <c r="K75" s="614"/>
      <c r="L75" s="614"/>
      <c r="M75" s="1427" t="str">
        <f t="shared" ref="M75:M77" si="93">IF(AND(ISNUMBER(J75),ISNUMBER(K75),ISNUMBER(L75)),SUM(J75:L75), "")</f>
        <v/>
      </c>
      <c r="N75" s="1805"/>
      <c r="O75" s="614"/>
      <c r="P75" s="614"/>
      <c r="Q75" s="614"/>
      <c r="R75" s="614"/>
      <c r="S75" s="614"/>
      <c r="T75" s="614"/>
      <c r="U75" s="614"/>
      <c r="V75" s="614"/>
      <c r="W75" s="1427" t="str">
        <f>IF(AND(ISNUMBER(R75),ISNUMBER(S75),ISNUMBER(V75)),SUM(R75,S75,V75),"")</f>
        <v/>
      </c>
      <c r="X75" s="614"/>
      <c r="Y75" s="614"/>
      <c r="Z75" s="614"/>
      <c r="AA75" s="1427" t="str">
        <f t="shared" ref="AA75:AA77" si="94">IF(AND(ISNUMBER(X75),ISNUMBER(Y75),ISNUMBER(Z75)),SUM(X75:Z75), "")</f>
        <v/>
      </c>
      <c r="AB75" s="1427" t="str">
        <f t="shared" si="8"/>
        <v/>
      </c>
      <c r="AC75" s="1352" t="str">
        <f>IF(ISNUMBER(AB75),IF(AND(AB75&gt;=(Parameters!F170*0.95), AB75&lt;=(Parameters!F170*1.05)), "Pass", "Fail"),"")</f>
        <v/>
      </c>
      <c r="AD75" s="614"/>
      <c r="AE75" s="614"/>
      <c r="AF75" s="614"/>
      <c r="AG75" s="345"/>
      <c r="AH75" s="345"/>
      <c r="AM75" s="1328"/>
    </row>
    <row r="76" spans="1:39" s="1242" customFormat="1" ht="15" customHeight="1" x14ac:dyDescent="0.25">
      <c r="A76" s="1329"/>
      <c r="B76" s="1481" t="s">
        <v>1889</v>
      </c>
      <c r="C76" s="1249"/>
      <c r="D76" s="614"/>
      <c r="E76" s="614"/>
      <c r="F76" s="614"/>
      <c r="G76" s="614"/>
      <c r="H76" s="614"/>
      <c r="I76" s="1427" t="str">
        <f t="shared" si="92"/>
        <v/>
      </c>
      <c r="J76" s="614"/>
      <c r="K76" s="614"/>
      <c r="L76" s="614"/>
      <c r="M76" s="1427" t="str">
        <f t="shared" si="93"/>
        <v/>
      </c>
      <c r="N76" s="1805"/>
      <c r="O76" s="614"/>
      <c r="P76" s="614"/>
      <c r="Q76" s="614"/>
      <c r="R76" s="614"/>
      <c r="S76" s="614"/>
      <c r="T76" s="614"/>
      <c r="U76" s="614"/>
      <c r="V76" s="614"/>
      <c r="W76" s="1427" t="str">
        <f>IF(AND(ISNUMBER(R76),ISNUMBER(S76),ISNUMBER(V76)),SUM(R76,S76,V76),"")</f>
        <v/>
      </c>
      <c r="X76" s="614"/>
      <c r="Y76" s="614"/>
      <c r="Z76" s="614"/>
      <c r="AA76" s="1427" t="str">
        <f t="shared" si="94"/>
        <v/>
      </c>
      <c r="AB76" s="1427" t="str">
        <f t="shared" si="8"/>
        <v/>
      </c>
      <c r="AC76" s="1352" t="str">
        <f>IF(ISNUMBER(AB76),IF(AND(AB76&gt;=(Parameters!F171*0.95), AB76&lt;=(Parameters!F171*1.05)), "Pass", "Fail"),"")</f>
        <v/>
      </c>
      <c r="AD76" s="614"/>
      <c r="AE76" s="614"/>
      <c r="AF76" s="614"/>
      <c r="AG76" s="345"/>
      <c r="AH76" s="345"/>
      <c r="AM76" s="1328"/>
    </row>
    <row r="77" spans="1:39" s="1242" customFormat="1" ht="15" customHeight="1" x14ac:dyDescent="0.25">
      <c r="A77" s="1329"/>
      <c r="B77" s="475" t="s">
        <v>1670</v>
      </c>
      <c r="C77" s="1249"/>
      <c r="D77" s="614"/>
      <c r="E77" s="614"/>
      <c r="F77" s="614"/>
      <c r="G77" s="614"/>
      <c r="H77" s="614"/>
      <c r="I77" s="1427" t="str">
        <f t="shared" si="92"/>
        <v/>
      </c>
      <c r="J77" s="614"/>
      <c r="K77" s="614"/>
      <c r="L77" s="614"/>
      <c r="M77" s="1427" t="str">
        <f t="shared" si="93"/>
        <v/>
      </c>
      <c r="N77" s="1805"/>
      <c r="O77" s="614"/>
      <c r="P77" s="614"/>
      <c r="Q77" s="614"/>
      <c r="R77" s="614"/>
      <c r="S77" s="614"/>
      <c r="T77" s="614"/>
      <c r="U77" s="614"/>
      <c r="V77" s="614"/>
      <c r="W77" s="1427" t="str">
        <f>IF(AND(ISNUMBER(R77),ISNUMBER(S77),ISNUMBER(V77)),SUM(R77,S77,V77),"")</f>
        <v/>
      </c>
      <c r="X77" s="614"/>
      <c r="Y77" s="614"/>
      <c r="Z77" s="614"/>
      <c r="AA77" s="1427" t="str">
        <f t="shared" si="94"/>
        <v/>
      </c>
      <c r="AB77" s="1427" t="str">
        <f t="shared" si="8"/>
        <v/>
      </c>
      <c r="AC77" s="1352" t="str">
        <f>IF(ISNUMBER(AB77),IF(AND(AB77&gt;=(Parameters!F172*0.95), AB77&lt;=(Parameters!F172*1.05)), "Pass", "Fail"),"")</f>
        <v/>
      </c>
      <c r="AD77" s="614"/>
      <c r="AE77" s="614"/>
      <c r="AF77" s="614"/>
      <c r="AG77" s="345"/>
      <c r="AH77" s="345"/>
      <c r="AM77" s="1328"/>
    </row>
    <row r="78" spans="1:39" s="1242" customFormat="1" ht="15" customHeight="1" x14ac:dyDescent="0.25">
      <c r="A78" s="1329"/>
      <c r="B78" s="475" t="s">
        <v>1890</v>
      </c>
      <c r="C78" s="1427" t="str">
        <f>IF(AND(OR(ISNUMBER(C79), $C$6="No"), ISNUMBER(C80), ISNUMBER(C84), ISNUMBER(C85)), SUM(C79,C80,C84,C85), "")</f>
        <v/>
      </c>
      <c r="D78" s="1427" t="str">
        <f t="shared" ref="D78:AA78" si="95">IF(AND(OR(ISNUMBER(D79), $C$6="No"), ISNUMBER(D80), ISNUMBER(D84), ISNUMBER(D85)), SUM(D79,D80,D84,D85), "")</f>
        <v/>
      </c>
      <c r="E78" s="1427" t="str">
        <f t="shared" si="95"/>
        <v/>
      </c>
      <c r="F78" s="1427" t="str">
        <f t="shared" si="95"/>
        <v/>
      </c>
      <c r="G78" s="1427" t="str">
        <f t="shared" si="95"/>
        <v/>
      </c>
      <c r="H78" s="1427" t="str">
        <f t="shared" si="95"/>
        <v/>
      </c>
      <c r="I78" s="1427" t="str">
        <f t="shared" si="95"/>
        <v/>
      </c>
      <c r="J78" s="1427" t="str">
        <f t="shared" si="95"/>
        <v/>
      </c>
      <c r="K78" s="1427" t="str">
        <f t="shared" si="95"/>
        <v/>
      </c>
      <c r="L78" s="1427" t="str">
        <f t="shared" si="95"/>
        <v/>
      </c>
      <c r="M78" s="1427" t="str">
        <f t="shared" si="95"/>
        <v/>
      </c>
      <c r="N78" s="1427" t="str">
        <f t="shared" si="95"/>
        <v/>
      </c>
      <c r="O78" s="614"/>
      <c r="P78" s="614"/>
      <c r="Q78" s="1427" t="str">
        <f t="shared" si="95"/>
        <v/>
      </c>
      <c r="R78" s="1427" t="str">
        <f t="shared" si="95"/>
        <v/>
      </c>
      <c r="S78" s="1427" t="str">
        <f t="shared" si="95"/>
        <v/>
      </c>
      <c r="T78" s="1427" t="str">
        <f t="shared" si="95"/>
        <v/>
      </c>
      <c r="U78" s="1427" t="str">
        <f t="shared" si="95"/>
        <v/>
      </c>
      <c r="V78" s="1427" t="str">
        <f t="shared" si="95"/>
        <v/>
      </c>
      <c r="W78" s="1427" t="str">
        <f t="shared" si="95"/>
        <v/>
      </c>
      <c r="X78" s="1427" t="str">
        <f t="shared" si="95"/>
        <v/>
      </c>
      <c r="Y78" s="1427" t="str">
        <f t="shared" si="95"/>
        <v/>
      </c>
      <c r="Z78" s="1427" t="str">
        <f t="shared" si="95"/>
        <v/>
      </c>
      <c r="AA78" s="1427" t="str">
        <f t="shared" si="95"/>
        <v/>
      </c>
      <c r="AB78" s="1427" t="str">
        <f t="shared" si="8"/>
        <v/>
      </c>
      <c r="AC78" s="1270"/>
      <c r="AD78" s="1427" t="str">
        <f t="shared" ref="AD78" si="96">IF(AND(OR(ISNUMBER(AD79), $C$6="No"), ISNUMBER(AD80), ISNUMBER(AD84), ISNUMBER(AD85)), SUM(AD79,AD80,AD84,AD85), "")</f>
        <v/>
      </c>
      <c r="AE78" s="1427" t="str">
        <f t="shared" ref="AE78" si="97">IF(AND(OR(ISNUMBER(AE79), $C$6="No"), ISNUMBER(AE80), ISNUMBER(AE84), ISNUMBER(AE85)), SUM(AE79,AE80,AE84,AE85), "")</f>
        <v/>
      </c>
      <c r="AF78" s="1427" t="str">
        <f t="shared" ref="AF78" si="98">IF(AND(OR(ISNUMBER(AF79), $C$6="No"), ISNUMBER(AF80), ISNUMBER(AF84), ISNUMBER(AF85)), SUM(AF79,AF80,AF84,AF85), "")</f>
        <v/>
      </c>
      <c r="AG78" s="1427" t="str">
        <f t="shared" ref="AG78" si="99">IF(AND(OR(ISNUMBER(AG79), $C$6="No"), ISNUMBER(AG80), ISNUMBER(AG84), ISNUMBER(AG85)), SUM(AG79,AG80,AG84,AG85), "")</f>
        <v/>
      </c>
      <c r="AH78" s="346" t="str">
        <f t="shared" ref="AH78" si="100">IF(AND(OR(ISNUMBER(AH79), $C$6="No"), ISNUMBER(AH80), ISNUMBER(AH84), ISNUMBER(AH85)), SUM(AH79,AH80,AH84,AH85), "")</f>
        <v/>
      </c>
      <c r="AM78" s="1328"/>
    </row>
    <row r="79" spans="1:39" s="1242" customFormat="1" ht="15" customHeight="1" x14ac:dyDescent="0.25">
      <c r="A79" s="1329"/>
      <c r="B79" s="444" t="s">
        <v>1891</v>
      </c>
      <c r="C79" s="1249"/>
      <c r="D79" s="614"/>
      <c r="E79" s="614"/>
      <c r="F79" s="614"/>
      <c r="G79" s="614"/>
      <c r="H79" s="614"/>
      <c r="I79" s="1427" t="str">
        <f>IF(AND(ISNUMBER(D79),ISNUMBER(E79),ISNUMBER(H79)),SUM(D79,E79,H79),"")</f>
        <v/>
      </c>
      <c r="J79" s="614"/>
      <c r="K79" s="614"/>
      <c r="L79" s="614"/>
      <c r="M79" s="1427" t="str">
        <f>IF(AND(ISNUMBER(J79),ISNUMBER(K79),ISNUMBER(L79)),SUM(J79:L79), "")</f>
        <v/>
      </c>
      <c r="N79" s="1805"/>
      <c r="O79" s="614"/>
      <c r="P79" s="614"/>
      <c r="Q79" s="614"/>
      <c r="R79" s="614"/>
      <c r="S79" s="614"/>
      <c r="T79" s="614"/>
      <c r="U79" s="614"/>
      <c r="V79" s="614"/>
      <c r="W79" s="1427" t="str">
        <f>IF(AND(ISNUMBER(R79),ISNUMBER(S79),ISNUMBER(V79)),SUM(R79,S79,V79),"")</f>
        <v/>
      </c>
      <c r="X79" s="614"/>
      <c r="Y79" s="614"/>
      <c r="Z79" s="614"/>
      <c r="AA79" s="1427" t="str">
        <f>IF(AND(ISNUMBER(X79),ISNUMBER(Y79),ISNUMBER(Z79)),SUM(X79:Z79), "")</f>
        <v/>
      </c>
      <c r="AB79" s="1427" t="str">
        <f t="shared" si="8"/>
        <v/>
      </c>
      <c r="AC79" s="1270"/>
      <c r="AD79" s="614"/>
      <c r="AE79" s="614"/>
      <c r="AF79" s="614"/>
      <c r="AG79" s="345"/>
      <c r="AH79" s="345"/>
      <c r="AM79" s="1328"/>
    </row>
    <row r="80" spans="1:39" s="1242" customFormat="1" ht="15" customHeight="1" x14ac:dyDescent="0.25">
      <c r="A80" s="1329"/>
      <c r="B80" s="444" t="s">
        <v>1896</v>
      </c>
      <c r="C80" s="1427" t="str">
        <f>IF(AND(ISNUMBER(C81),ISNUMBER(C82),ISNUMBER(C83)),SUM(C81:C83),"")</f>
        <v/>
      </c>
      <c r="D80" s="1427" t="str">
        <f t="shared" ref="D80:I80" si="101">IF(AND(ISNUMBER(D81),ISNUMBER(D82),ISNUMBER(D83)),SUM(D81:D83),"")</f>
        <v/>
      </c>
      <c r="E80" s="1427" t="str">
        <f t="shared" si="101"/>
        <v/>
      </c>
      <c r="F80" s="1427" t="str">
        <f t="shared" si="101"/>
        <v/>
      </c>
      <c r="G80" s="1427" t="str">
        <f t="shared" si="101"/>
        <v/>
      </c>
      <c r="H80" s="1427" t="str">
        <f t="shared" si="101"/>
        <v/>
      </c>
      <c r="I80" s="1427" t="str">
        <f t="shared" si="101"/>
        <v/>
      </c>
      <c r="J80" s="1427" t="str">
        <f t="shared" ref="J80:K80" si="102">IF(AND(ISNUMBER(J81),ISNUMBER(J82),ISNUMBER(J83)),SUM(J81:J83),"")</f>
        <v/>
      </c>
      <c r="K80" s="1427" t="str">
        <f t="shared" si="102"/>
        <v/>
      </c>
      <c r="L80" s="1427" t="str">
        <f t="shared" ref="L80" si="103">IF(AND(ISNUMBER(L81),ISNUMBER(L82),ISNUMBER(L83)),SUM(L81:L83),"")</f>
        <v/>
      </c>
      <c r="M80" s="1427" t="str">
        <f>IF(AND(ISNUMBER(M81),ISNUMBER(M82),ISNUMBER(M83)),SUM(M81:M83),"")</f>
        <v/>
      </c>
      <c r="N80" s="1427" t="str">
        <f>IF(AND(ISNUMBER(N81),ISNUMBER(N82),ISNUMBER(N83)),SUM(N81:N83),"")</f>
        <v/>
      </c>
      <c r="O80" s="614"/>
      <c r="P80" s="614"/>
      <c r="Q80" s="1427" t="str">
        <f t="shared" ref="Q80:V80" si="104">IF(AND(ISNUMBER(Q81),ISNUMBER(Q82),ISNUMBER(Q83)),SUM(Q81:Q83),"")</f>
        <v/>
      </c>
      <c r="R80" s="1427" t="str">
        <f t="shared" si="104"/>
        <v/>
      </c>
      <c r="S80" s="1427" t="str">
        <f t="shared" si="104"/>
        <v/>
      </c>
      <c r="T80" s="1427" t="str">
        <f t="shared" si="104"/>
        <v/>
      </c>
      <c r="U80" s="1427" t="str">
        <f t="shared" si="104"/>
        <v/>
      </c>
      <c r="V80" s="1427" t="str">
        <f t="shared" si="104"/>
        <v/>
      </c>
      <c r="W80" s="1427" t="str">
        <f>IF(AND(ISNUMBER(W81),ISNUMBER(W82),ISNUMBER(W83)), SUM(W81,W82,W83),"")</f>
        <v/>
      </c>
      <c r="X80" s="1427" t="str">
        <f>IF(AND(ISNUMBER(X81),ISNUMBER(X82),ISNUMBER(X83)), SUM(X81,X82,X83),"")</f>
        <v/>
      </c>
      <c r="Y80" s="1427" t="str">
        <f>IF(AND(ISNUMBER(Y81),ISNUMBER(Y82),ISNUMBER(Y83)), SUM(Y81,Y82,Y83),"")</f>
        <v/>
      </c>
      <c r="Z80" s="1427" t="str">
        <f>IF(AND(ISNUMBER(Z81),ISNUMBER(Z82),ISNUMBER(Z83)), SUM(Z81,Z82,Z83),"")</f>
        <v/>
      </c>
      <c r="AA80" s="1427" t="str">
        <f>IF(AND(ISNUMBER(AA81),ISNUMBER(AA82),ISNUMBER(AA83)), SUM(AA81,AA82,AA83),"")</f>
        <v/>
      </c>
      <c r="AB80" s="1427" t="str">
        <f t="shared" si="8"/>
        <v/>
      </c>
      <c r="AC80" s="1270"/>
      <c r="AD80" s="1427" t="str">
        <f t="shared" ref="AD80" si="105">IF(AND(ISNUMBER(AD81),ISNUMBER(AD82),ISNUMBER(AD83)),SUM(AD81:AD83),"")</f>
        <v/>
      </c>
      <c r="AE80" s="1427" t="str">
        <f>IF(AND(ISNUMBER(AE81),ISNUMBER(AE82),ISNUMBER(AE83)),SUM(AE81:AE83),"")</f>
        <v/>
      </c>
      <c r="AF80" s="1427" t="str">
        <f t="shared" ref="AF80:AH80" si="106">IF(AND(ISNUMBER(AF81),ISNUMBER(AF82),ISNUMBER(AF83)),SUM(AF81:AF83),"")</f>
        <v/>
      </c>
      <c r="AG80" s="1427" t="str">
        <f t="shared" si="106"/>
        <v/>
      </c>
      <c r="AH80" s="346" t="str">
        <f t="shared" si="106"/>
        <v/>
      </c>
      <c r="AM80" s="1328"/>
    </row>
    <row r="81" spans="1:39" s="1242" customFormat="1" ht="15" customHeight="1" x14ac:dyDescent="0.25">
      <c r="A81" s="1329"/>
      <c r="B81" s="1483" t="s">
        <v>1892</v>
      </c>
      <c r="C81" s="1249"/>
      <c r="D81" s="614"/>
      <c r="E81" s="614"/>
      <c r="F81" s="614"/>
      <c r="G81" s="614"/>
      <c r="H81" s="614"/>
      <c r="I81" s="1427" t="str">
        <f t="shared" ref="I81:I85" si="107">IF(AND(ISNUMBER(D81),ISNUMBER(E81),ISNUMBER(H81)),SUM(D81,E81,H81),"")</f>
        <v/>
      </c>
      <c r="J81" s="614"/>
      <c r="K81" s="614"/>
      <c r="L81" s="614"/>
      <c r="M81" s="1427" t="str">
        <f t="shared" ref="M81:M85" si="108">IF(AND(ISNUMBER(J81),ISNUMBER(K81),ISNUMBER(L81)),SUM(J81:L81), "")</f>
        <v/>
      </c>
      <c r="N81" s="1805"/>
      <c r="O81" s="614"/>
      <c r="P81" s="614"/>
      <c r="Q81" s="614"/>
      <c r="R81" s="614"/>
      <c r="S81" s="614"/>
      <c r="T81" s="614"/>
      <c r="U81" s="614"/>
      <c r="V81" s="614"/>
      <c r="W81" s="1427" t="str">
        <f>IF(AND(ISNUMBER(R81),ISNUMBER(S81),ISNUMBER(V81)),SUM(R81,S81,V81),"")</f>
        <v/>
      </c>
      <c r="X81" s="614"/>
      <c r="Y81" s="614"/>
      <c r="Z81" s="614"/>
      <c r="AA81" s="1427" t="str">
        <f t="shared" ref="AA81:AA85" si="109">IF(AND(ISNUMBER(X81),ISNUMBER(Y81),ISNUMBER(Z81)),SUM(X81:Z81), "")</f>
        <v/>
      </c>
      <c r="AB81" s="1427" t="str">
        <f t="shared" si="8"/>
        <v/>
      </c>
      <c r="AC81" s="1352" t="str">
        <f>IF(ISNUMBER(AB81),IF(AND(AB81&gt;=(Parameters!F176*0.95), AB81&lt;=(Parameters!F176*1.05)), "Pass", "Fail"),"")</f>
        <v/>
      </c>
      <c r="AD81" s="614"/>
      <c r="AE81" s="614"/>
      <c r="AF81" s="614"/>
      <c r="AG81" s="345"/>
      <c r="AH81" s="345"/>
      <c r="AM81" s="1328"/>
    </row>
    <row r="82" spans="1:39" s="1242" customFormat="1" ht="15" customHeight="1" x14ac:dyDescent="0.25">
      <c r="A82" s="1329"/>
      <c r="B82" s="1483" t="s">
        <v>1893</v>
      </c>
      <c r="C82" s="1249"/>
      <c r="D82" s="614"/>
      <c r="E82" s="614"/>
      <c r="F82" s="614"/>
      <c r="G82" s="614"/>
      <c r="H82" s="614"/>
      <c r="I82" s="1427" t="str">
        <f t="shared" si="107"/>
        <v/>
      </c>
      <c r="J82" s="614"/>
      <c r="K82" s="614"/>
      <c r="L82" s="614"/>
      <c r="M82" s="1427" t="str">
        <f t="shared" si="108"/>
        <v/>
      </c>
      <c r="N82" s="1805"/>
      <c r="O82" s="614"/>
      <c r="P82" s="614"/>
      <c r="Q82" s="614"/>
      <c r="R82" s="614"/>
      <c r="S82" s="614"/>
      <c r="T82" s="614"/>
      <c r="U82" s="614"/>
      <c r="V82" s="614"/>
      <c r="W82" s="1427" t="str">
        <f>IF(AND(ISNUMBER(R82),ISNUMBER(S82),ISNUMBER(V82)),SUM(R82,S82,V82),"")</f>
        <v/>
      </c>
      <c r="X82" s="614"/>
      <c r="Y82" s="614"/>
      <c r="Z82" s="614"/>
      <c r="AA82" s="1427" t="str">
        <f t="shared" si="109"/>
        <v/>
      </c>
      <c r="AB82" s="1427" t="str">
        <f t="shared" si="8"/>
        <v/>
      </c>
      <c r="AC82" s="1352" t="str">
        <f>IF(ISNUMBER(AB82),IF(AND(AB82&gt;=(Parameters!F177*0.95), AB82&lt;=(Parameters!F177*1.05)), "Pass", "Fail"),"")</f>
        <v/>
      </c>
      <c r="AD82" s="614"/>
      <c r="AE82" s="614"/>
      <c r="AF82" s="614"/>
      <c r="AG82" s="345"/>
      <c r="AH82" s="345"/>
      <c r="AM82" s="1328"/>
    </row>
    <row r="83" spans="1:39" s="1242" customFormat="1" ht="15" customHeight="1" x14ac:dyDescent="0.25">
      <c r="A83" s="1329"/>
      <c r="B83" s="1481" t="s">
        <v>1894</v>
      </c>
      <c r="C83" s="1249"/>
      <c r="D83" s="614"/>
      <c r="E83" s="614"/>
      <c r="F83" s="614"/>
      <c r="G83" s="614"/>
      <c r="H83" s="614"/>
      <c r="I83" s="1427" t="str">
        <f t="shared" si="107"/>
        <v/>
      </c>
      <c r="J83" s="614"/>
      <c r="K83" s="614"/>
      <c r="L83" s="614"/>
      <c r="M83" s="1427" t="str">
        <f t="shared" si="108"/>
        <v/>
      </c>
      <c r="N83" s="1805"/>
      <c r="O83" s="614"/>
      <c r="P83" s="614"/>
      <c r="Q83" s="614"/>
      <c r="R83" s="614"/>
      <c r="S83" s="614"/>
      <c r="T83" s="614"/>
      <c r="U83" s="614"/>
      <c r="V83" s="614"/>
      <c r="W83" s="1427" t="str">
        <f>IF(AND(ISNUMBER(R83),ISNUMBER(S83),ISNUMBER(V83)),SUM(R83,S83,V83),"")</f>
        <v/>
      </c>
      <c r="X83" s="614"/>
      <c r="Y83" s="614"/>
      <c r="Z83" s="614"/>
      <c r="AA83" s="1427" t="str">
        <f t="shared" si="109"/>
        <v/>
      </c>
      <c r="AB83" s="1427" t="str">
        <f t="shared" si="8"/>
        <v/>
      </c>
      <c r="AC83" s="1352" t="str">
        <f>IF(ISNUMBER(AB83),IF(AND(AB83&gt;=(Parameters!F178*0.95), AB83&lt;=(Parameters!F178*1.05)), "Pass", "Fail"),"")</f>
        <v/>
      </c>
      <c r="AD83" s="614"/>
      <c r="AE83" s="614"/>
      <c r="AF83" s="614"/>
      <c r="AG83" s="345"/>
      <c r="AH83" s="345"/>
      <c r="AM83" s="1328"/>
    </row>
    <row r="84" spans="1:39" s="1242" customFormat="1" ht="15" customHeight="1" x14ac:dyDescent="0.25">
      <c r="A84" s="1329"/>
      <c r="B84" s="444" t="s">
        <v>1895</v>
      </c>
      <c r="C84" s="1249"/>
      <c r="D84" s="614"/>
      <c r="E84" s="614"/>
      <c r="F84" s="614"/>
      <c r="G84" s="614"/>
      <c r="H84" s="614"/>
      <c r="I84" s="1427" t="str">
        <f t="shared" si="107"/>
        <v/>
      </c>
      <c r="J84" s="614"/>
      <c r="K84" s="614"/>
      <c r="L84" s="614"/>
      <c r="M84" s="1427" t="str">
        <f t="shared" si="108"/>
        <v/>
      </c>
      <c r="N84" s="1805"/>
      <c r="O84" s="614"/>
      <c r="P84" s="614"/>
      <c r="Q84" s="614"/>
      <c r="R84" s="614"/>
      <c r="S84" s="614"/>
      <c r="T84" s="614"/>
      <c r="U84" s="614"/>
      <c r="V84" s="614"/>
      <c r="W84" s="1427" t="str">
        <f>IF(AND(ISNUMBER(R84),ISNUMBER(S84),ISNUMBER(V84)),SUM(R84,S84,V84),"")</f>
        <v/>
      </c>
      <c r="X84" s="614"/>
      <c r="Y84" s="614"/>
      <c r="Z84" s="614"/>
      <c r="AA84" s="1427" t="str">
        <f t="shared" si="109"/>
        <v/>
      </c>
      <c r="AB84" s="1427" t="str">
        <f t="shared" si="8"/>
        <v/>
      </c>
      <c r="AC84" s="1352" t="str">
        <f>IF(ISNUMBER(AB84),IF(AND(AB84&gt;=(Parameters!F179*0.95), AB84&lt;=(Parameters!F179*1.05)), "Pass", "Fail"),"")</f>
        <v/>
      </c>
      <c r="AD84" s="614"/>
      <c r="AE84" s="614"/>
      <c r="AF84" s="614"/>
      <c r="AG84" s="345"/>
      <c r="AH84" s="345"/>
      <c r="AM84" s="1328"/>
    </row>
    <row r="85" spans="1:39" s="1242" customFormat="1" ht="15" customHeight="1" x14ac:dyDescent="0.25">
      <c r="A85" s="1329"/>
      <c r="B85" s="444" t="s">
        <v>1897</v>
      </c>
      <c r="C85" s="1249"/>
      <c r="D85" s="614"/>
      <c r="E85" s="614"/>
      <c r="F85" s="614"/>
      <c r="G85" s="614"/>
      <c r="H85" s="614"/>
      <c r="I85" s="1427" t="str">
        <f t="shared" si="107"/>
        <v/>
      </c>
      <c r="J85" s="614"/>
      <c r="K85" s="614"/>
      <c r="L85" s="614"/>
      <c r="M85" s="1427" t="str">
        <f t="shared" si="108"/>
        <v/>
      </c>
      <c r="N85" s="1805"/>
      <c r="O85" s="614"/>
      <c r="P85" s="614"/>
      <c r="Q85" s="614"/>
      <c r="R85" s="614"/>
      <c r="S85" s="614"/>
      <c r="T85" s="614"/>
      <c r="U85" s="614"/>
      <c r="V85" s="614"/>
      <c r="W85" s="1427" t="str">
        <f>IF(AND(ISNUMBER(R85),ISNUMBER(S85),ISNUMBER(V85)),SUM(R85,S85,V85),"")</f>
        <v/>
      </c>
      <c r="X85" s="614"/>
      <c r="Y85" s="614"/>
      <c r="Z85" s="614"/>
      <c r="AA85" s="1427" t="str">
        <f t="shared" si="109"/>
        <v/>
      </c>
      <c r="AB85" s="1427" t="str">
        <f t="shared" si="8"/>
        <v/>
      </c>
      <c r="AC85" s="1352" t="str">
        <f>IF(ISNUMBER(AB85),IF(AND(AB85&gt;=(Parameters!F180*0.95), AB85&lt;=(Parameters!F180*1.05)), "Pass", "Fail"),"")</f>
        <v/>
      </c>
      <c r="AD85" s="614"/>
      <c r="AE85" s="614"/>
      <c r="AF85" s="614"/>
      <c r="AG85" s="345"/>
      <c r="AH85" s="345"/>
      <c r="AM85" s="1328"/>
    </row>
    <row r="86" spans="1:39" s="1242" customFormat="1" ht="15" customHeight="1" x14ac:dyDescent="0.25">
      <c r="A86" s="1329"/>
      <c r="B86" s="1289" t="s">
        <v>1898</v>
      </c>
      <c r="C86" s="1427" t="str">
        <f t="shared" ref="C86:D86" si="110">IF(AND(ISNUMBER(C87),ISNUMBER(C88),ISNUMBER(C89)),SUM(C87:C89),"")</f>
        <v/>
      </c>
      <c r="D86" s="1427" t="str">
        <f t="shared" si="110"/>
        <v/>
      </c>
      <c r="E86" s="1427" t="str">
        <f t="shared" ref="E86:I86" si="111">IF(AND(ISNUMBER(E87),ISNUMBER(E88),ISNUMBER(E89)),SUM(E87:E89),"")</f>
        <v/>
      </c>
      <c r="F86" s="1427" t="str">
        <f t="shared" si="111"/>
        <v/>
      </c>
      <c r="G86" s="1427" t="str">
        <f t="shared" si="111"/>
        <v/>
      </c>
      <c r="H86" s="1427" t="str">
        <f t="shared" si="111"/>
        <v/>
      </c>
      <c r="I86" s="1427" t="str">
        <f t="shared" si="111"/>
        <v/>
      </c>
      <c r="J86" s="1427" t="str">
        <f t="shared" ref="J86:K86" si="112">IF(AND(ISNUMBER(J87),ISNUMBER(J88),ISNUMBER(J89)),SUM(J87:J89),"")</f>
        <v/>
      </c>
      <c r="K86" s="1427" t="str">
        <f t="shared" si="112"/>
        <v/>
      </c>
      <c r="L86" s="1427" t="str">
        <f t="shared" ref="L86" si="113">IF(AND(ISNUMBER(L87),ISNUMBER(L88),ISNUMBER(L89)),SUM(L87:L89),"")</f>
        <v/>
      </c>
      <c r="M86" s="1427" t="str">
        <f>IF(AND(ISNUMBER(M87),ISNUMBER(M88),ISNUMBER(M89)),SUM(M87:M89),"")</f>
        <v/>
      </c>
      <c r="N86" s="1427" t="str">
        <f>IF(AND(ISNUMBER(N87),ISNUMBER(N88),ISNUMBER(N89)),SUM(N87:N89),"")</f>
        <v/>
      </c>
      <c r="O86" s="614"/>
      <c r="P86" s="614"/>
      <c r="Q86" s="1427" t="str">
        <f t="shared" ref="Q86:V86" si="114">IF(AND(ISNUMBER(Q87),ISNUMBER(Q88),ISNUMBER(Q89)),SUM(Q87:Q89),"")</f>
        <v/>
      </c>
      <c r="R86" s="1427" t="str">
        <f t="shared" si="114"/>
        <v/>
      </c>
      <c r="S86" s="1427" t="str">
        <f t="shared" si="114"/>
        <v/>
      </c>
      <c r="T86" s="1427" t="str">
        <f t="shared" si="114"/>
        <v/>
      </c>
      <c r="U86" s="1427" t="str">
        <f t="shared" si="114"/>
        <v/>
      </c>
      <c r="V86" s="1427" t="str">
        <f t="shared" si="114"/>
        <v/>
      </c>
      <c r="W86" s="1427" t="str">
        <f>IF(AND(ISNUMBER(W87),ISNUMBER(W88),ISNUMBER(W89)),SUM(W87:W89),"")</f>
        <v/>
      </c>
      <c r="X86" s="1427" t="str">
        <f>IF(AND(ISNUMBER(X87),ISNUMBER(X88),ISNUMBER(X89)),SUM(X87:X89),"")</f>
        <v/>
      </c>
      <c r="Y86" s="1427" t="str">
        <f>IF(AND(ISNUMBER(Y87),ISNUMBER(Y88),ISNUMBER(Y89)),SUM(Y87:Y89),"")</f>
        <v/>
      </c>
      <c r="Z86" s="1427" t="str">
        <f>IF(AND(ISNUMBER(Z87),ISNUMBER(Z88),ISNUMBER(Z89)),SUM(Z87:Z89),"")</f>
        <v/>
      </c>
      <c r="AA86" s="1427" t="str">
        <f>IF(AND(ISNUMBER(AA87),ISNUMBER(AA88),ISNUMBER(AA89)),SUM(AA87:AA89),"")</f>
        <v/>
      </c>
      <c r="AB86" s="1427" t="str">
        <f t="shared" ref="AB86:AB142" si="115">IF(AND(ISNUMBER(W86), ISNUMBER(AA86)),IF(W86&lt;&gt;0,(AA86/W86),""),"")</f>
        <v/>
      </c>
      <c r="AC86" s="1270"/>
      <c r="AD86" s="1427" t="str">
        <f t="shared" ref="AD86" si="116">IF(AND(ISNUMBER(AD87),ISNUMBER(AD88),ISNUMBER(AD89)),SUM(AD87:AD89),"")</f>
        <v/>
      </c>
      <c r="AE86" s="1427" t="str">
        <f>IF(AND(ISNUMBER(AE87),ISNUMBER(AE88),ISNUMBER(AE89)),SUM(AE87:AE89),"")</f>
        <v/>
      </c>
      <c r="AF86" s="1427" t="str">
        <f t="shared" ref="AF86:AH86" si="117">IF(AND(ISNUMBER(AF87),ISNUMBER(AF88),ISNUMBER(AF89)),SUM(AF87:AF89),"")</f>
        <v/>
      </c>
      <c r="AG86" s="1427" t="str">
        <f t="shared" si="117"/>
        <v/>
      </c>
      <c r="AH86" s="346" t="str">
        <f t="shared" si="117"/>
        <v/>
      </c>
      <c r="AM86" s="1328"/>
    </row>
    <row r="87" spans="1:39" s="1242" customFormat="1" ht="15" customHeight="1" x14ac:dyDescent="0.25">
      <c r="A87" s="1329"/>
      <c r="B87" s="658" t="s">
        <v>1899</v>
      </c>
      <c r="C87" s="1249"/>
      <c r="D87" s="614"/>
      <c r="E87" s="614"/>
      <c r="F87" s="614"/>
      <c r="G87" s="614"/>
      <c r="H87" s="614"/>
      <c r="I87" s="1427" t="str">
        <f t="shared" ref="I87:I90" si="118">IF(AND(ISNUMBER(D87),ISNUMBER(E87),ISNUMBER(H87)),SUM(D87,E87,H87),"")</f>
        <v/>
      </c>
      <c r="J87" s="614"/>
      <c r="K87" s="614"/>
      <c r="L87" s="614"/>
      <c r="M87" s="1427" t="str">
        <f t="shared" ref="M87:M90" si="119">IF(AND(ISNUMBER(J87),ISNUMBER(K87),ISNUMBER(L87)),SUM(J87:L87), "")</f>
        <v/>
      </c>
      <c r="N87" s="1805"/>
      <c r="O87" s="614"/>
      <c r="P87" s="614"/>
      <c r="Q87" s="614"/>
      <c r="R87" s="614"/>
      <c r="S87" s="614"/>
      <c r="T87" s="614"/>
      <c r="U87" s="614"/>
      <c r="V87" s="614"/>
      <c r="W87" s="1427" t="str">
        <f>IF(AND(ISNUMBER(R87),ISNUMBER(S87),ISNUMBER(V87)),SUM(R87,S87,V87),"")</f>
        <v/>
      </c>
      <c r="X87" s="614"/>
      <c r="Y87" s="614"/>
      <c r="Z87" s="614"/>
      <c r="AA87" s="1427" t="str">
        <f t="shared" ref="AA87:AA90" si="120">IF(AND(ISNUMBER(X87),ISNUMBER(Y87),ISNUMBER(Z87)),SUM(X87:Z87), "")</f>
        <v/>
      </c>
      <c r="AB87" s="1427" t="str">
        <f t="shared" si="115"/>
        <v/>
      </c>
      <c r="AC87" s="1352" t="str">
        <f>IF(ISNUMBER(AB87),IF(AND(AB87&gt;=(Parameters!F182*0.95), AB87&lt;=(Parameters!F182*1.05)), "Pass", "Fail"),"")</f>
        <v/>
      </c>
      <c r="AD87" s="614"/>
      <c r="AE87" s="614"/>
      <c r="AF87" s="614"/>
      <c r="AG87" s="345"/>
      <c r="AH87" s="345"/>
      <c r="AM87" s="1328"/>
    </row>
    <row r="88" spans="1:39" s="1242" customFormat="1" ht="15" customHeight="1" x14ac:dyDescent="0.25">
      <c r="A88" s="1329"/>
      <c r="B88" s="658" t="s">
        <v>1900</v>
      </c>
      <c r="C88" s="1249"/>
      <c r="D88" s="614"/>
      <c r="E88" s="614"/>
      <c r="F88" s="614"/>
      <c r="G88" s="614"/>
      <c r="H88" s="614"/>
      <c r="I88" s="1427" t="str">
        <f t="shared" si="118"/>
        <v/>
      </c>
      <c r="J88" s="614"/>
      <c r="K88" s="614"/>
      <c r="L88" s="614"/>
      <c r="M88" s="1427" t="str">
        <f t="shared" si="119"/>
        <v/>
      </c>
      <c r="N88" s="1805"/>
      <c r="O88" s="614"/>
      <c r="P88" s="614"/>
      <c r="Q88" s="614"/>
      <c r="R88" s="614"/>
      <c r="S88" s="614"/>
      <c r="T88" s="614"/>
      <c r="U88" s="614"/>
      <c r="V88" s="614"/>
      <c r="W88" s="1427" t="str">
        <f>IF(AND(ISNUMBER(R88),ISNUMBER(S88),ISNUMBER(V88)),SUM(R88,S88,V88),"")</f>
        <v/>
      </c>
      <c r="X88" s="614"/>
      <c r="Y88" s="614"/>
      <c r="Z88" s="614"/>
      <c r="AA88" s="1427" t="str">
        <f t="shared" si="120"/>
        <v/>
      </c>
      <c r="AB88" s="1427" t="str">
        <f t="shared" si="115"/>
        <v/>
      </c>
      <c r="AC88" s="1352" t="str">
        <f>IF(ISNUMBER(AB88),IF(AND(AB88&gt;=(Parameters!F183*0.95), AB88&lt;=(Parameters!F183*1.05)), "Pass", "Fail"),"")</f>
        <v/>
      </c>
      <c r="AD88" s="614"/>
      <c r="AE88" s="614"/>
      <c r="AF88" s="614"/>
      <c r="AG88" s="345"/>
      <c r="AH88" s="345"/>
      <c r="AM88" s="1328"/>
    </row>
    <row r="89" spans="1:39" s="1242" customFormat="1" ht="15" customHeight="1" x14ac:dyDescent="0.25">
      <c r="A89" s="1329"/>
      <c r="B89" s="658" t="s">
        <v>1901</v>
      </c>
      <c r="C89" s="1249"/>
      <c r="D89" s="614"/>
      <c r="E89" s="614"/>
      <c r="F89" s="614"/>
      <c r="G89" s="614"/>
      <c r="H89" s="614"/>
      <c r="I89" s="1427" t="str">
        <f t="shared" si="118"/>
        <v/>
      </c>
      <c r="J89" s="614"/>
      <c r="K89" s="614"/>
      <c r="L89" s="614"/>
      <c r="M89" s="1427" t="str">
        <f t="shared" si="119"/>
        <v/>
      </c>
      <c r="N89" s="1805"/>
      <c r="O89" s="614"/>
      <c r="P89" s="614"/>
      <c r="Q89" s="614"/>
      <c r="R89" s="614"/>
      <c r="S89" s="614"/>
      <c r="T89" s="614"/>
      <c r="U89" s="614"/>
      <c r="V89" s="614"/>
      <c r="W89" s="1427" t="str">
        <f>IF(AND(ISNUMBER(R89),ISNUMBER(S89),ISNUMBER(V89)),SUM(R89,S89,V89),"")</f>
        <v/>
      </c>
      <c r="X89" s="614"/>
      <c r="Y89" s="614"/>
      <c r="Z89" s="614"/>
      <c r="AA89" s="1427" t="str">
        <f t="shared" si="120"/>
        <v/>
      </c>
      <c r="AB89" s="1427" t="str">
        <f t="shared" si="115"/>
        <v/>
      </c>
      <c r="AC89" s="1352" t="str">
        <f>IF(ISNUMBER(AB89),IF(AND(AB89&gt;=(Parameters!F184*0.95), AB89&lt;=(Parameters!F184*1.05)), "Pass", "Fail"),"")</f>
        <v/>
      </c>
      <c r="AD89" s="614"/>
      <c r="AE89" s="614"/>
      <c r="AF89" s="614"/>
      <c r="AG89" s="345"/>
      <c r="AH89" s="345"/>
      <c r="AM89" s="1328"/>
    </row>
    <row r="90" spans="1:39" s="1242" customFormat="1" ht="30" customHeight="1" x14ac:dyDescent="0.25">
      <c r="A90" s="1329"/>
      <c r="B90" s="2829" t="s">
        <v>2134</v>
      </c>
      <c r="C90" s="1249"/>
      <c r="D90" s="614"/>
      <c r="E90" s="614"/>
      <c r="F90" s="614"/>
      <c r="G90" s="614"/>
      <c r="H90" s="614"/>
      <c r="I90" s="1427" t="str">
        <f t="shared" si="118"/>
        <v/>
      </c>
      <c r="J90" s="614"/>
      <c r="K90" s="614"/>
      <c r="L90" s="614"/>
      <c r="M90" s="1427" t="str">
        <f t="shared" si="119"/>
        <v/>
      </c>
      <c r="N90" s="1805"/>
      <c r="O90" s="614"/>
      <c r="P90" s="614"/>
      <c r="Q90" s="614"/>
      <c r="R90" s="614"/>
      <c r="S90" s="614"/>
      <c r="T90" s="614"/>
      <c r="U90" s="614"/>
      <c r="V90" s="614"/>
      <c r="W90" s="1427" t="str">
        <f>IF(AND(ISNUMBER(R90),ISNUMBER(S90),ISNUMBER(V90)),SUM(R90,S90,V90),"")</f>
        <v/>
      </c>
      <c r="X90" s="614"/>
      <c r="Y90" s="614"/>
      <c r="Z90" s="614"/>
      <c r="AA90" s="1427" t="str">
        <f t="shared" si="120"/>
        <v/>
      </c>
      <c r="AB90" s="1427" t="str">
        <f t="shared" si="115"/>
        <v/>
      </c>
      <c r="AC90" s="1270"/>
      <c r="AD90" s="614"/>
      <c r="AE90" s="614"/>
      <c r="AF90" s="614"/>
      <c r="AG90" s="345"/>
      <c r="AH90" s="345"/>
      <c r="AM90" s="1328"/>
    </row>
    <row r="91" spans="1:39" s="1242" customFormat="1" ht="15" customHeight="1" x14ac:dyDescent="0.25">
      <c r="A91" s="1329"/>
      <c r="B91" s="1289" t="s">
        <v>1902</v>
      </c>
      <c r="C91" s="1427" t="str">
        <f>IF(AND(ISNUMBER(C92),ISNUMBER(C93)),SUM(C92:C93),"")</f>
        <v/>
      </c>
      <c r="D91" s="1427" t="str">
        <f t="shared" ref="D91:I91" si="121">IF(AND(ISNUMBER(D92),ISNUMBER(D93)),SUM(D92:D93),"")</f>
        <v/>
      </c>
      <c r="E91" s="1427" t="str">
        <f t="shared" si="121"/>
        <v/>
      </c>
      <c r="F91" s="1427" t="str">
        <f t="shared" si="121"/>
        <v/>
      </c>
      <c r="G91" s="1427" t="str">
        <f t="shared" si="121"/>
        <v/>
      </c>
      <c r="H91" s="1427" t="str">
        <f t="shared" si="121"/>
        <v/>
      </c>
      <c r="I91" s="1427" t="str">
        <f t="shared" si="121"/>
        <v/>
      </c>
      <c r="J91" s="1427" t="str">
        <f t="shared" ref="J91:K91" si="122">IF(AND(ISNUMBER(J92),ISNUMBER(J93)),SUM(J92:J93),"")</f>
        <v/>
      </c>
      <c r="K91" s="1427" t="str">
        <f t="shared" si="122"/>
        <v/>
      </c>
      <c r="L91" s="1427" t="str">
        <f t="shared" ref="L91" si="123">IF(AND(ISNUMBER(L92),ISNUMBER(L93)),SUM(L92:L93),"")</f>
        <v/>
      </c>
      <c r="M91" s="1427" t="str">
        <f>IF(AND(ISNUMBER(M92),ISNUMBER(M93)),SUM(M92:M93),"")</f>
        <v/>
      </c>
      <c r="N91" s="1427" t="str">
        <f>IF(AND(ISNUMBER(N92),ISNUMBER(N93)),SUM(N92:N93),"")</f>
        <v/>
      </c>
      <c r="O91" s="614"/>
      <c r="P91" s="614"/>
      <c r="Q91" s="1427" t="str">
        <f>IF(AND(ISNUMBER(Q92),ISNUMBER(Q93)),SUM(Q92:Q93),"")</f>
        <v/>
      </c>
      <c r="R91" s="1427" t="str">
        <f t="shared" ref="R91:V91" si="124">IF(AND(ISNUMBER(R92),ISNUMBER(R93)),SUM(R92:R93),"")</f>
        <v/>
      </c>
      <c r="S91" s="1427" t="str">
        <f t="shared" si="124"/>
        <v/>
      </c>
      <c r="T91" s="1427" t="str">
        <f t="shared" si="124"/>
        <v/>
      </c>
      <c r="U91" s="1427" t="str">
        <f t="shared" si="124"/>
        <v/>
      </c>
      <c r="V91" s="1427" t="str">
        <f t="shared" si="124"/>
        <v/>
      </c>
      <c r="W91" s="1427" t="str">
        <f>IF(AND(ISNUMBER(W92),ISNUMBER(W93)),SUM(W92:W93),"")</f>
        <v/>
      </c>
      <c r="X91" s="1427" t="str">
        <f t="shared" ref="X91" si="125">IF(AND(ISNUMBER(X92),ISNUMBER(X93)),SUM(X92:X93),"")</f>
        <v/>
      </c>
      <c r="Y91" s="1427" t="str">
        <f t="shared" ref="Y91:AA91" si="126">IF(AND(ISNUMBER(Y92),ISNUMBER(Y93)),SUM(Y92:Y93),"")</f>
        <v/>
      </c>
      <c r="Z91" s="1427" t="str">
        <f t="shared" ref="Z91" si="127">IF(AND(ISNUMBER(Z92),ISNUMBER(Z93)),SUM(Z92:Z93),"")</f>
        <v/>
      </c>
      <c r="AA91" s="1427" t="str">
        <f t="shared" si="126"/>
        <v/>
      </c>
      <c r="AB91" s="1427" t="str">
        <f t="shared" si="115"/>
        <v/>
      </c>
      <c r="AC91" s="1270"/>
      <c r="AD91" s="1427" t="str">
        <f>IF(AND(ISNUMBER(AD92),ISNUMBER(AD93)),SUM(AD92:AD93),"")</f>
        <v/>
      </c>
      <c r="AE91" s="1427" t="str">
        <f>IF(AND(ISNUMBER(AE92),ISNUMBER(AE93)),SUM(AE92:AE93),"")</f>
        <v/>
      </c>
      <c r="AF91" s="1427" t="str">
        <f t="shared" ref="AF91:AH91" si="128">IF(AND(ISNUMBER(AF92),ISNUMBER(AF93)),SUM(AF92:AF93),"")</f>
        <v/>
      </c>
      <c r="AG91" s="1427" t="str">
        <f t="shared" si="128"/>
        <v/>
      </c>
      <c r="AH91" s="346" t="str">
        <f t="shared" si="128"/>
        <v/>
      </c>
      <c r="AM91" s="1328"/>
    </row>
    <row r="92" spans="1:39" s="1242" customFormat="1" ht="15" customHeight="1" x14ac:dyDescent="0.25">
      <c r="A92" s="1329"/>
      <c r="B92" s="658" t="s">
        <v>1904</v>
      </c>
      <c r="C92" s="1249"/>
      <c r="D92" s="614"/>
      <c r="E92" s="614"/>
      <c r="F92" s="614"/>
      <c r="G92" s="614"/>
      <c r="H92" s="614"/>
      <c r="I92" s="1427" t="str">
        <f t="shared" ref="I92:I93" si="129">IF(AND(ISNUMBER(D92),ISNUMBER(E92),ISNUMBER(H92)),SUM(D92,E92,H92),"")</f>
        <v/>
      </c>
      <c r="J92" s="614"/>
      <c r="K92" s="614"/>
      <c r="L92" s="614"/>
      <c r="M92" s="1427" t="str">
        <f t="shared" ref="M92:M97" si="130">IF(AND(ISNUMBER(J92),ISNUMBER(K92),ISNUMBER(L92)),SUM(J92:L92), "")</f>
        <v/>
      </c>
      <c r="N92" s="1805"/>
      <c r="O92" s="614"/>
      <c r="P92" s="614"/>
      <c r="Q92" s="614"/>
      <c r="R92" s="614"/>
      <c r="S92" s="614"/>
      <c r="T92" s="614"/>
      <c r="U92" s="614"/>
      <c r="V92" s="614"/>
      <c r="W92" s="1427" t="str">
        <f>IF(AND(ISNUMBER(R92),ISNUMBER(S92),ISNUMBER(V92)),SUM(R92,S92,V92),"")</f>
        <v/>
      </c>
      <c r="X92" s="614"/>
      <c r="Y92" s="614"/>
      <c r="Z92" s="614"/>
      <c r="AA92" s="1427" t="str">
        <f t="shared" ref="AA92:AA93" si="131">IF(AND(ISNUMBER(X92),ISNUMBER(Y92),ISNUMBER(Z92)),SUM(X92:Z92), "")</f>
        <v/>
      </c>
      <c r="AB92" s="1427" t="str">
        <f t="shared" si="115"/>
        <v/>
      </c>
      <c r="AC92" s="1270"/>
      <c r="AD92" s="614"/>
      <c r="AE92" s="614"/>
      <c r="AF92" s="614"/>
      <c r="AG92" s="345"/>
      <c r="AH92" s="345"/>
      <c r="AM92" s="1328"/>
    </row>
    <row r="93" spans="1:39" s="1242" customFormat="1" ht="15" customHeight="1" x14ac:dyDescent="0.25">
      <c r="A93" s="1329"/>
      <c r="B93" s="658" t="s">
        <v>1903</v>
      </c>
      <c r="C93" s="1249"/>
      <c r="D93" s="614"/>
      <c r="E93" s="614"/>
      <c r="F93" s="614"/>
      <c r="G93" s="614"/>
      <c r="H93" s="614"/>
      <c r="I93" s="1427" t="str">
        <f t="shared" si="129"/>
        <v/>
      </c>
      <c r="J93" s="614"/>
      <c r="K93" s="614"/>
      <c r="L93" s="614"/>
      <c r="M93" s="1427" t="str">
        <f t="shared" si="130"/>
        <v/>
      </c>
      <c r="N93" s="1805"/>
      <c r="O93" s="614"/>
      <c r="P93" s="614"/>
      <c r="Q93" s="614"/>
      <c r="R93" s="614"/>
      <c r="S93" s="614"/>
      <c r="T93" s="614"/>
      <c r="U93" s="614"/>
      <c r="V93" s="614"/>
      <c r="W93" s="1427" t="str">
        <f>IF(AND(ISNUMBER(R93),ISNUMBER(S93),ISNUMBER(V93)),SUM(R93,S93,V93),"")</f>
        <v/>
      </c>
      <c r="X93" s="614"/>
      <c r="Y93" s="614"/>
      <c r="Z93" s="614"/>
      <c r="AA93" s="1427" t="str">
        <f t="shared" si="131"/>
        <v/>
      </c>
      <c r="AB93" s="1427" t="str">
        <f t="shared" si="115"/>
        <v/>
      </c>
      <c r="AC93" s="1270"/>
      <c r="AD93" s="614"/>
      <c r="AE93" s="614"/>
      <c r="AF93" s="614"/>
      <c r="AG93" s="345"/>
      <c r="AH93" s="345"/>
      <c r="AM93" s="1328"/>
    </row>
    <row r="94" spans="1:39" s="1242" customFormat="1" ht="15" customHeight="1" x14ac:dyDescent="0.25">
      <c r="A94" s="1329"/>
      <c r="B94" s="475" t="s">
        <v>489</v>
      </c>
      <c r="C94" s="1427" t="str">
        <f t="shared" ref="C94:D94" si="132">IF(AND(ISNUMBER(C95),ISNUMBER(C96),ISNUMBER(C97)),SUM(C95:C97),"")</f>
        <v/>
      </c>
      <c r="D94" s="1427" t="str">
        <f t="shared" si="132"/>
        <v/>
      </c>
      <c r="E94" s="1427" t="str">
        <f t="shared" ref="E94:I94" si="133">IF(AND(ISNUMBER(E95),ISNUMBER(E96),ISNUMBER(E97)),SUM(E95:E97),"")</f>
        <v/>
      </c>
      <c r="F94" s="1427" t="str">
        <f t="shared" si="133"/>
        <v/>
      </c>
      <c r="G94" s="1427" t="str">
        <f t="shared" si="133"/>
        <v/>
      </c>
      <c r="H94" s="1427" t="str">
        <f t="shared" si="133"/>
        <v/>
      </c>
      <c r="I94" s="1427" t="str">
        <f t="shared" si="133"/>
        <v/>
      </c>
      <c r="J94" s="1427" t="str">
        <f t="shared" ref="J94:K94" si="134">IF(AND(ISNUMBER(J95),ISNUMBER(J96),ISNUMBER(J97)),SUM(J95:J97),"")</f>
        <v/>
      </c>
      <c r="K94" s="1427" t="str">
        <f t="shared" si="134"/>
        <v/>
      </c>
      <c r="L94" s="1427" t="str">
        <f t="shared" ref="L94" si="135">IF(AND(ISNUMBER(L95),ISNUMBER(L96),ISNUMBER(L97)),SUM(L95:L97),"")</f>
        <v/>
      </c>
      <c r="M94" s="1427" t="str">
        <f t="shared" si="130"/>
        <v/>
      </c>
      <c r="N94" s="1427" t="str">
        <f>IF(AND(ISNUMBER(N95),ISNUMBER(N96),ISNUMBER(N97)),SUM(N95:N97),"")</f>
        <v/>
      </c>
      <c r="O94" s="614"/>
      <c r="P94" s="614"/>
      <c r="Q94" s="1427" t="str">
        <f t="shared" ref="Q94:W94" si="136">IF(AND(ISNUMBER(Q95),ISNUMBER(Q96),ISNUMBER(Q97)),SUM(Q95:Q97),"")</f>
        <v/>
      </c>
      <c r="R94" s="1427" t="str">
        <f t="shared" si="136"/>
        <v/>
      </c>
      <c r="S94" s="1427" t="str">
        <f t="shared" si="136"/>
        <v/>
      </c>
      <c r="T94" s="1427" t="str">
        <f t="shared" si="136"/>
        <v/>
      </c>
      <c r="U94" s="1427" t="str">
        <f t="shared" si="136"/>
        <v/>
      </c>
      <c r="V94" s="1427" t="str">
        <f t="shared" si="136"/>
        <v/>
      </c>
      <c r="W94" s="1427" t="str">
        <f t="shared" si="136"/>
        <v/>
      </c>
      <c r="X94" s="1427" t="str">
        <f>IF(AND(ISNUMBER(X95),ISNUMBER(X96),ISNUMBER(X97)),SUM(X95:X97),"")</f>
        <v/>
      </c>
      <c r="Y94" s="1427" t="str">
        <f>IF(AND(ISNUMBER(Y95),ISNUMBER(Y96),ISNUMBER(Y97)),SUM(Y95:Y97),"")</f>
        <v/>
      </c>
      <c r="Z94" s="1427" t="str">
        <f>IF(AND(ISNUMBER(Z95),ISNUMBER(Z96),ISNUMBER(Z97)),SUM(Z95:Z97),"")</f>
        <v/>
      </c>
      <c r="AA94" s="1427" t="str">
        <f>IF(AND(ISNUMBER(AA95),ISNUMBER(AA96),ISNUMBER(AA97)),SUM(AA95:AA97),"")</f>
        <v/>
      </c>
      <c r="AB94" s="1427" t="str">
        <f t="shared" si="115"/>
        <v/>
      </c>
      <c r="AC94" s="1270"/>
      <c r="AD94" s="1427" t="str">
        <f t="shared" ref="AD94" si="137">IF(AND(ISNUMBER(AD95),ISNUMBER(AD96),ISNUMBER(AD97)),SUM(AD95:AD97),"")</f>
        <v/>
      </c>
      <c r="AE94" s="1427" t="str">
        <f>IF(AND(ISNUMBER(AE95),ISNUMBER(AE96),ISNUMBER(AE97)),SUM(AE95:AE97),"")</f>
        <v/>
      </c>
      <c r="AF94" s="1427" t="str">
        <f t="shared" ref="AF94:AH94" si="138">IF(AND(ISNUMBER(AF95),ISNUMBER(AF96),ISNUMBER(AF97)),SUM(AF95:AF97),"")</f>
        <v/>
      </c>
      <c r="AG94" s="1427" t="str">
        <f t="shared" si="138"/>
        <v/>
      </c>
      <c r="AH94" s="346" t="str">
        <f t="shared" si="138"/>
        <v/>
      </c>
      <c r="AM94" s="1328"/>
    </row>
    <row r="95" spans="1:39" s="1242" customFormat="1" ht="15" customHeight="1" x14ac:dyDescent="0.25">
      <c r="A95" s="1329"/>
      <c r="B95" s="444" t="s">
        <v>1988</v>
      </c>
      <c r="C95" s="1249"/>
      <c r="D95" s="614"/>
      <c r="E95" s="614"/>
      <c r="F95" s="614"/>
      <c r="G95" s="614"/>
      <c r="H95" s="614"/>
      <c r="I95" s="1427" t="str">
        <f t="shared" ref="I95:I97" si="139">IF(AND(ISNUMBER(D95),ISNUMBER(E95),ISNUMBER(H95)),SUM(D95,E95,H95),"")</f>
        <v/>
      </c>
      <c r="J95" s="614"/>
      <c r="K95" s="614"/>
      <c r="L95" s="614"/>
      <c r="M95" s="1427" t="str">
        <f t="shared" si="130"/>
        <v/>
      </c>
      <c r="N95" s="1805"/>
      <c r="O95" s="614"/>
      <c r="P95" s="614"/>
      <c r="Q95" s="614"/>
      <c r="R95" s="614"/>
      <c r="S95" s="614"/>
      <c r="T95" s="614"/>
      <c r="U95" s="614"/>
      <c r="V95" s="614"/>
      <c r="W95" s="1427" t="str">
        <f>IF(AND(ISNUMBER(R95),ISNUMBER(S95),ISNUMBER(V95)),SUM(R95,S95,V95),"")</f>
        <v/>
      </c>
      <c r="X95" s="614"/>
      <c r="Y95" s="614"/>
      <c r="Z95" s="614"/>
      <c r="AA95" s="1427" t="str">
        <f t="shared" ref="AA95:AA97" si="140">IF(AND(ISNUMBER(X95),ISNUMBER(Y95),ISNUMBER(Z95)),SUM(X95:Z95), "")</f>
        <v/>
      </c>
      <c r="AB95" s="1427" t="str">
        <f t="shared" si="115"/>
        <v/>
      </c>
      <c r="AC95" s="1352" t="str">
        <f>IF(ISNUMBER(AB95),IF(AND(AB95&gt;=(Parameters!F190*0.95), AB95&lt;=(Parameters!G190*1.05)), "Pass", "Fail"),"")</f>
        <v/>
      </c>
      <c r="AD95" s="614"/>
      <c r="AE95" s="614"/>
      <c r="AF95" s="614"/>
      <c r="AG95" s="345"/>
      <c r="AH95" s="345"/>
      <c r="AM95" s="1328"/>
    </row>
    <row r="96" spans="1:39" s="1242" customFormat="1" ht="15" customHeight="1" x14ac:dyDescent="0.25">
      <c r="A96" s="1329"/>
      <c r="B96" s="1253" t="s">
        <v>1989</v>
      </c>
      <c r="C96" s="1249"/>
      <c r="D96" s="614"/>
      <c r="E96" s="614"/>
      <c r="F96" s="614"/>
      <c r="G96" s="614"/>
      <c r="H96" s="614"/>
      <c r="I96" s="1427" t="str">
        <f t="shared" si="139"/>
        <v/>
      </c>
      <c r="J96" s="614"/>
      <c r="K96" s="614"/>
      <c r="L96" s="614"/>
      <c r="M96" s="1427" t="str">
        <f t="shared" si="130"/>
        <v/>
      </c>
      <c r="N96" s="1805"/>
      <c r="O96" s="614"/>
      <c r="P96" s="614"/>
      <c r="Q96" s="614"/>
      <c r="R96" s="614"/>
      <c r="S96" s="614"/>
      <c r="T96" s="614"/>
      <c r="U96" s="614"/>
      <c r="V96" s="614"/>
      <c r="W96" s="1427" t="str">
        <f>IF(AND(ISNUMBER(R96),ISNUMBER(S96),ISNUMBER(V96)),SUM(R96,S96,V96),"")</f>
        <v/>
      </c>
      <c r="X96" s="614"/>
      <c r="Y96" s="614"/>
      <c r="Z96" s="614"/>
      <c r="AA96" s="1427" t="str">
        <f t="shared" si="140"/>
        <v/>
      </c>
      <c r="AB96" s="1427" t="str">
        <f t="shared" si="115"/>
        <v/>
      </c>
      <c r="AC96" s="1352" t="str">
        <f>IF(ISNUMBER(AB96),IF(AND(AB96&gt;=(Parameters!F191*0.95), AB96&lt;=(Parameters!G191*1.05)), "Pass", "Fail"),"")</f>
        <v/>
      </c>
      <c r="AD96" s="614"/>
      <c r="AE96" s="614"/>
      <c r="AF96" s="614"/>
      <c r="AG96" s="345"/>
      <c r="AH96" s="345"/>
      <c r="AM96" s="1328"/>
    </row>
    <row r="97" spans="1:39" s="1242" customFormat="1" ht="15" customHeight="1" x14ac:dyDescent="0.25">
      <c r="A97" s="1329"/>
      <c r="B97" s="1253" t="s">
        <v>1906</v>
      </c>
      <c r="C97" s="1249"/>
      <c r="D97" s="614"/>
      <c r="E97" s="614"/>
      <c r="F97" s="614"/>
      <c r="G97" s="614"/>
      <c r="H97" s="614"/>
      <c r="I97" s="1427" t="str">
        <f t="shared" si="139"/>
        <v/>
      </c>
      <c r="J97" s="614"/>
      <c r="K97" s="614"/>
      <c r="L97" s="614"/>
      <c r="M97" s="1427" t="str">
        <f t="shared" si="130"/>
        <v/>
      </c>
      <c r="N97" s="1805"/>
      <c r="O97" s="614"/>
      <c r="P97" s="614"/>
      <c r="Q97" s="614"/>
      <c r="R97" s="614"/>
      <c r="S97" s="614"/>
      <c r="T97" s="614"/>
      <c r="U97" s="614"/>
      <c r="V97" s="614"/>
      <c r="W97" s="1427" t="str">
        <f>IF(AND(ISNUMBER(R97),ISNUMBER(S97),ISNUMBER(V97)),SUM(R97,S97,V97),"")</f>
        <v/>
      </c>
      <c r="X97" s="614"/>
      <c r="Y97" s="614"/>
      <c r="Z97" s="614"/>
      <c r="AA97" s="1427" t="str">
        <f t="shared" si="140"/>
        <v/>
      </c>
      <c r="AB97" s="1427" t="str">
        <f t="shared" si="115"/>
        <v/>
      </c>
      <c r="AC97" s="1352" t="str">
        <f>IF(ISNUMBER(AB97),IF(AND(AB97&gt;=(Parameters!F192*0.95), AB97&lt;=(Parameters!G192*1.05)), "Pass", "Fail"),"")</f>
        <v/>
      </c>
      <c r="AD97" s="614"/>
      <c r="AE97" s="614"/>
      <c r="AF97" s="614"/>
      <c r="AG97" s="345"/>
      <c r="AH97" s="345"/>
      <c r="AM97" s="1328"/>
    </row>
    <row r="98" spans="1:39" s="1242" customFormat="1" ht="15" customHeight="1" x14ac:dyDescent="0.25">
      <c r="A98" s="1329"/>
      <c r="B98" s="1250" t="s">
        <v>1907</v>
      </c>
      <c r="C98" s="1427" t="str">
        <f>IF(AND(ISNUMBER(C99),ISNUMBER(C112),ISNUMBER(C121),ISNUMBER(C129),ISNUMBER(C134)),SUM(C99,C112,C121,C129,C134),"")</f>
        <v/>
      </c>
      <c r="D98" s="1427" t="str">
        <f t="shared" ref="D98:I98" si="141">IF(AND(ISNUMBER(D99),ISNUMBER(D112),ISNUMBER(D121),ISNUMBER(D129),ISNUMBER(D134)),SUM(D99,D112,D121,D129,D134),"")</f>
        <v/>
      </c>
      <c r="E98" s="1427" t="str">
        <f t="shared" si="141"/>
        <v/>
      </c>
      <c r="F98" s="1427" t="str">
        <f t="shared" si="141"/>
        <v/>
      </c>
      <c r="G98" s="1427" t="str">
        <f t="shared" si="141"/>
        <v/>
      </c>
      <c r="H98" s="1427" t="str">
        <f t="shared" si="141"/>
        <v/>
      </c>
      <c r="I98" s="1427" t="str">
        <f t="shared" si="141"/>
        <v/>
      </c>
      <c r="J98" s="1427" t="str">
        <f t="shared" ref="J98:K98" si="142">IF(AND(ISNUMBER(J99),ISNUMBER(J112),ISNUMBER(J121),ISNUMBER(J129),ISNUMBER(J134)),SUM(J99,J112,J121,J129,J134),"")</f>
        <v/>
      </c>
      <c r="K98" s="1427" t="str">
        <f t="shared" si="142"/>
        <v/>
      </c>
      <c r="L98" s="1427" t="str">
        <f t="shared" ref="L98" si="143">IF(AND(ISNUMBER(L99),ISNUMBER(L112),ISNUMBER(L121),ISNUMBER(L129),ISNUMBER(L134)),SUM(L99,L112,L121,L129,L134),"")</f>
        <v/>
      </c>
      <c r="M98" s="1427" t="str">
        <f>IF(AND(ISNUMBER(M99),ISNUMBER(M112),ISNUMBER(M121),ISNUMBER(M129),ISNUMBER(M134)),SUM(M99,M112,M121,M129,M134),"")</f>
        <v/>
      </c>
      <c r="N98" s="1427" t="str">
        <f>IF(AND(ISNUMBER(N99),ISNUMBER(N112),ISNUMBER(N121),ISNUMBER(N129),ISNUMBER(N134)),SUM(N99,N112,N121,N129,N134),"")</f>
        <v/>
      </c>
      <c r="O98" s="614"/>
      <c r="P98" s="614"/>
      <c r="Q98" s="1427" t="str">
        <f t="shared" ref="Q98:W98" si="144">IF(AND(ISNUMBER(Q99),ISNUMBER(Q112),ISNUMBER(Q121),ISNUMBER(Q129),ISNUMBER(Q134)),SUM(Q99,Q112,Q121,Q129,Q134),"")</f>
        <v/>
      </c>
      <c r="R98" s="1427" t="str">
        <f t="shared" si="144"/>
        <v/>
      </c>
      <c r="S98" s="1427" t="str">
        <f t="shared" si="144"/>
        <v/>
      </c>
      <c r="T98" s="1427" t="str">
        <f t="shared" si="144"/>
        <v/>
      </c>
      <c r="U98" s="1427" t="str">
        <f t="shared" si="144"/>
        <v/>
      </c>
      <c r="V98" s="1427" t="str">
        <f t="shared" si="144"/>
        <v/>
      </c>
      <c r="W98" s="1427" t="str">
        <f t="shared" si="144"/>
        <v/>
      </c>
      <c r="X98" s="1427" t="str">
        <f>IF(AND(ISNUMBER(X99),ISNUMBER(X112),ISNUMBER(X121),ISNUMBER(X129),ISNUMBER(X134)),SUM(X99,X112,X121,X129,X134),"")</f>
        <v/>
      </c>
      <c r="Y98" s="1427" t="str">
        <f>IF(AND(ISNUMBER(Y99),ISNUMBER(Y112),ISNUMBER(Y121),ISNUMBER(Y129),ISNUMBER(Y134)),SUM(Y99,Y112,Y121,Y129,Y134),"")</f>
        <v/>
      </c>
      <c r="Z98" s="1427" t="str">
        <f>IF(AND(ISNUMBER(Z99),ISNUMBER(Z112),ISNUMBER(Z121),ISNUMBER(Z129),ISNUMBER(Z134)),SUM(Z99,Z112,Z121,Z129,Z134),"")</f>
        <v/>
      </c>
      <c r="AA98" s="1427" t="str">
        <f>IF(AND(ISNUMBER(AA99),ISNUMBER(AA112),ISNUMBER(AA121),ISNUMBER(AA129),ISNUMBER(AA134)),SUM(AA99,AA112,AA121,AA129,AA134),"")</f>
        <v/>
      </c>
      <c r="AB98" s="1427" t="str">
        <f t="shared" si="115"/>
        <v/>
      </c>
      <c r="AC98" s="1270"/>
      <c r="AD98" s="1427" t="str">
        <f t="shared" ref="AD98:AH98" si="145">IF(AND(ISNUMBER(AD99),ISNUMBER(AD112),ISNUMBER(AD121),ISNUMBER(AD129),ISNUMBER(AD134)),SUM(AD99,AD112,AD121,AD129,AD134),"")</f>
        <v/>
      </c>
      <c r="AE98" s="1427" t="str">
        <f t="shared" si="145"/>
        <v/>
      </c>
      <c r="AF98" s="1427" t="str">
        <f t="shared" si="145"/>
        <v/>
      </c>
      <c r="AG98" s="1427" t="str">
        <f t="shared" si="145"/>
        <v/>
      </c>
      <c r="AH98" s="346" t="str">
        <f t="shared" si="145"/>
        <v/>
      </c>
      <c r="AM98" s="1328"/>
    </row>
    <row r="99" spans="1:39" s="1242" customFormat="1" ht="15" customHeight="1" x14ac:dyDescent="0.25">
      <c r="A99" s="1329"/>
      <c r="B99" s="1255" t="s">
        <v>1909</v>
      </c>
      <c r="C99" s="1427" t="str">
        <f>IF(AND(ISNUMBER(C100),ISNUMBER(C108)),SUM(C100,C108),"")</f>
        <v/>
      </c>
      <c r="D99" s="1427" t="str">
        <f t="shared" ref="D99:I99" si="146">IF(AND(ISNUMBER(D100),ISNUMBER(D108)),SUM(D100,D108),"")</f>
        <v/>
      </c>
      <c r="E99" s="1427" t="str">
        <f t="shared" si="146"/>
        <v/>
      </c>
      <c r="F99" s="1427" t="str">
        <f t="shared" si="146"/>
        <v/>
      </c>
      <c r="G99" s="1427" t="str">
        <f t="shared" si="146"/>
        <v/>
      </c>
      <c r="H99" s="1427" t="str">
        <f t="shared" si="146"/>
        <v/>
      </c>
      <c r="I99" s="1427" t="str">
        <f t="shared" si="146"/>
        <v/>
      </c>
      <c r="J99" s="1427" t="str">
        <f t="shared" ref="J99:K99" si="147">IF(AND(ISNUMBER(J100),ISNUMBER(J108)),SUM(J100,J108),"")</f>
        <v/>
      </c>
      <c r="K99" s="1427" t="str">
        <f t="shared" si="147"/>
        <v/>
      </c>
      <c r="L99" s="1427" t="str">
        <f t="shared" ref="L99" si="148">IF(AND(ISNUMBER(L100),ISNUMBER(L108)),SUM(L100,L108),"")</f>
        <v/>
      </c>
      <c r="M99" s="1427" t="str">
        <f>IF(AND(ISNUMBER(M100),ISNUMBER(M108)),SUM(M100,M108),"")</f>
        <v/>
      </c>
      <c r="N99" s="1427" t="str">
        <f>IF(AND(ISNUMBER(N100),ISNUMBER(N108)),SUM(N100,N108),"")</f>
        <v/>
      </c>
      <c r="O99" s="614"/>
      <c r="P99" s="614"/>
      <c r="Q99" s="1427" t="str">
        <f t="shared" ref="Q99:W99" si="149">IF(AND(ISNUMBER(Q100),ISNUMBER(Q108)),SUM(Q100,Q108),"")</f>
        <v/>
      </c>
      <c r="R99" s="1427" t="str">
        <f t="shared" si="149"/>
        <v/>
      </c>
      <c r="S99" s="1427" t="str">
        <f t="shared" si="149"/>
        <v/>
      </c>
      <c r="T99" s="1427" t="str">
        <f t="shared" si="149"/>
        <v/>
      </c>
      <c r="U99" s="1427" t="str">
        <f t="shared" si="149"/>
        <v/>
      </c>
      <c r="V99" s="1427" t="str">
        <f t="shared" si="149"/>
        <v/>
      </c>
      <c r="W99" s="1427" t="str">
        <f t="shared" si="149"/>
        <v/>
      </c>
      <c r="X99" s="1427" t="str">
        <f>IF(AND(ISNUMBER(X100),ISNUMBER(X108)),SUM(X100,X108),"")</f>
        <v/>
      </c>
      <c r="Y99" s="1427" t="str">
        <f>IF(AND(ISNUMBER(Y100),ISNUMBER(Y108)),SUM(Y100,Y108),"")</f>
        <v/>
      </c>
      <c r="Z99" s="1427" t="str">
        <f>IF(AND(ISNUMBER(Z100),ISNUMBER(Z108)),SUM(Z100,Z108),"")</f>
        <v/>
      </c>
      <c r="AA99" s="1427" t="str">
        <f>IF(AND(ISNUMBER(AA100),ISNUMBER(AA108)),SUM(AA100,AA108),"")</f>
        <v/>
      </c>
      <c r="AB99" s="1427" t="str">
        <f t="shared" si="115"/>
        <v/>
      </c>
      <c r="AC99" s="1270"/>
      <c r="AD99" s="1427" t="str">
        <f t="shared" ref="AD99" si="150">IF(AND(ISNUMBER(AD100),ISNUMBER(AD108)),SUM(AD100,AD108),"")</f>
        <v/>
      </c>
      <c r="AE99" s="1427" t="str">
        <f>IF(AND(ISNUMBER(AE100),ISNUMBER(AE108)),SUM(AE100,AE108),"")</f>
        <v/>
      </c>
      <c r="AF99" s="1427" t="str">
        <f t="shared" ref="AF99:AH99" si="151">IF(AND(ISNUMBER(AF100),ISNUMBER(AF108)),SUM(AF100,AF108),"")</f>
        <v/>
      </c>
      <c r="AG99" s="1427" t="str">
        <f t="shared" si="151"/>
        <v/>
      </c>
      <c r="AH99" s="346" t="str">
        <f t="shared" si="151"/>
        <v/>
      </c>
      <c r="AM99" s="1328"/>
    </row>
    <row r="100" spans="1:39" s="1242" customFormat="1" ht="15" customHeight="1" x14ac:dyDescent="0.25">
      <c r="A100" s="1329"/>
      <c r="B100" s="1479" t="s">
        <v>1908</v>
      </c>
      <c r="C100" s="1427">
        <f t="shared" ref="C100:N100" si="152">IF($C$7="Yes", 0, IF(AND(ISNUMBER(C101),ISNUMBER(C102),ISNUMBER(C103),ISNUMBER(C104),ISNUMBER(C105),ISNUMBER(C106),ISNUMBER(C107)),SUM(C101:C107),""))</f>
        <v>0</v>
      </c>
      <c r="D100" s="1427">
        <f t="shared" si="152"/>
        <v>0</v>
      </c>
      <c r="E100" s="1427">
        <f t="shared" si="152"/>
        <v>0</v>
      </c>
      <c r="F100" s="1427">
        <f t="shared" si="152"/>
        <v>0</v>
      </c>
      <c r="G100" s="1427">
        <f t="shared" si="152"/>
        <v>0</v>
      </c>
      <c r="H100" s="1427">
        <f t="shared" si="152"/>
        <v>0</v>
      </c>
      <c r="I100" s="1427">
        <f t="shared" si="152"/>
        <v>0</v>
      </c>
      <c r="J100" s="1427">
        <f t="shared" si="152"/>
        <v>0</v>
      </c>
      <c r="K100" s="1427">
        <f t="shared" si="152"/>
        <v>0</v>
      </c>
      <c r="L100" s="1427">
        <f t="shared" si="152"/>
        <v>0</v>
      </c>
      <c r="M100" s="1427">
        <f t="shared" si="152"/>
        <v>0</v>
      </c>
      <c r="N100" s="1427">
        <f t="shared" si="152"/>
        <v>0</v>
      </c>
      <c r="O100" s="614"/>
      <c r="P100" s="614"/>
      <c r="Q100" s="1427">
        <f t="shared" ref="Q100:AA100" si="153">IF($C$7="Yes", 0, IF(AND(ISNUMBER(Q101),ISNUMBER(Q102),ISNUMBER(Q103),ISNUMBER(Q104),ISNUMBER(Q105),ISNUMBER(Q106),ISNUMBER(Q107)),SUM(Q101:Q107),""))</f>
        <v>0</v>
      </c>
      <c r="R100" s="1427">
        <f t="shared" si="153"/>
        <v>0</v>
      </c>
      <c r="S100" s="1427">
        <f t="shared" si="153"/>
        <v>0</v>
      </c>
      <c r="T100" s="1427">
        <f t="shared" si="153"/>
        <v>0</v>
      </c>
      <c r="U100" s="1427">
        <f t="shared" si="153"/>
        <v>0</v>
      </c>
      <c r="V100" s="1427">
        <f t="shared" si="153"/>
        <v>0</v>
      </c>
      <c r="W100" s="1427">
        <f t="shared" si="153"/>
        <v>0</v>
      </c>
      <c r="X100" s="1427">
        <f t="shared" si="153"/>
        <v>0</v>
      </c>
      <c r="Y100" s="1427">
        <f t="shared" si="153"/>
        <v>0</v>
      </c>
      <c r="Z100" s="1427">
        <f t="shared" si="153"/>
        <v>0</v>
      </c>
      <c r="AA100" s="1427">
        <f t="shared" si="153"/>
        <v>0</v>
      </c>
      <c r="AB100" s="1427" t="str">
        <f t="shared" si="115"/>
        <v/>
      </c>
      <c r="AC100" s="1270"/>
      <c r="AD100" s="1427">
        <f>IF($C$7="Yes", 0, IF(AND(ISNUMBER(AD101),ISNUMBER(AD102),ISNUMBER(AD103),ISNUMBER(AD104),ISNUMBER(AD105),ISNUMBER(AD106),ISNUMBER(AD107)),SUM(AD101:AD107),""))</f>
        <v>0</v>
      </c>
      <c r="AE100" s="1427">
        <f>IF($C$7="Yes", 0, IF(AND(ISNUMBER(AE101),ISNUMBER(AE102),ISNUMBER(AE103),ISNUMBER(AE104),ISNUMBER(AE105),ISNUMBER(AE106),ISNUMBER(AE107)),SUM(AE101:AE107),""))</f>
        <v>0</v>
      </c>
      <c r="AF100" s="1427">
        <f>IF($C$7="Yes", 0, IF(AND(ISNUMBER(AF101),ISNUMBER(AF102),ISNUMBER(AF103),ISNUMBER(AF104),ISNUMBER(AF105),ISNUMBER(AF106),ISNUMBER(AF107)),SUM(AF101:AF107),""))</f>
        <v>0</v>
      </c>
      <c r="AG100" s="1427">
        <f>IF($C$7="Yes", 0, IF(AND(ISNUMBER(AG101),ISNUMBER(AG102),ISNUMBER(AG103),ISNUMBER(AG104),ISNUMBER(AG105),ISNUMBER(AG106),ISNUMBER(AG107)),SUM(AG101:AG107),""))</f>
        <v>0</v>
      </c>
      <c r="AH100" s="346">
        <f>IF($C$7="Yes", 0, IF(AND(ISNUMBER(AH101),ISNUMBER(AH102),ISNUMBER(AH103),ISNUMBER(AH104),ISNUMBER(AH105),ISNUMBER(AH106),ISNUMBER(AH107)),SUM(AH101:AH107),""))</f>
        <v>0</v>
      </c>
      <c r="AM100" s="1328"/>
    </row>
    <row r="101" spans="1:39" s="1242" customFormat="1" ht="15" customHeight="1" x14ac:dyDescent="0.25">
      <c r="A101" s="1329"/>
      <c r="B101" s="1480" t="s">
        <v>1674</v>
      </c>
      <c r="C101" s="1249"/>
      <c r="D101" s="614"/>
      <c r="E101" s="614"/>
      <c r="F101" s="614"/>
      <c r="G101" s="614"/>
      <c r="H101" s="614"/>
      <c r="I101" s="1427" t="str">
        <f t="shared" ref="I101:I107" si="154">IF(AND(ISNUMBER(D101),ISNUMBER(E101),ISNUMBER(H101)),SUM(D101,E101,H101),"")</f>
        <v/>
      </c>
      <c r="J101" s="614"/>
      <c r="K101" s="614"/>
      <c r="L101" s="614"/>
      <c r="M101" s="1427" t="str">
        <f t="shared" ref="M101:M107" si="155">IF(AND(ISNUMBER(J101),ISNUMBER(K101),ISNUMBER(L101)),SUM(J101:L101), "")</f>
        <v/>
      </c>
      <c r="N101" s="1805"/>
      <c r="O101" s="614"/>
      <c r="P101" s="614"/>
      <c r="Q101" s="614"/>
      <c r="R101" s="614"/>
      <c r="S101" s="614"/>
      <c r="T101" s="614"/>
      <c r="U101" s="614"/>
      <c r="V101" s="614"/>
      <c r="W101" s="1427" t="str">
        <f t="shared" ref="W101:W107" si="156">IF(AND(ISNUMBER(R101),ISNUMBER(S101),ISNUMBER(V101)),SUM(R101,S101,V101),"")</f>
        <v/>
      </c>
      <c r="X101" s="614"/>
      <c r="Y101" s="614"/>
      <c r="Z101" s="614"/>
      <c r="AA101" s="1427" t="str">
        <f t="shared" ref="AA101:AA107" si="157">IF(AND(ISNUMBER(X101),ISNUMBER(Y101),ISNUMBER(Z101)),SUM(X101:Z101), "")</f>
        <v/>
      </c>
      <c r="AB101" s="1427" t="str">
        <f t="shared" si="115"/>
        <v/>
      </c>
      <c r="AC101" s="1352" t="str">
        <f>IF(ISNUMBER(AB101),IF(AND(AB101&gt;=(Parameters!F196*0.95), AB101&lt;=(Parameters!G196*1.05)), "Pass", "Fail"),"")</f>
        <v/>
      </c>
      <c r="AD101" s="614"/>
      <c r="AE101" s="614"/>
      <c r="AF101" s="614"/>
      <c r="AG101" s="345"/>
      <c r="AH101" s="345"/>
      <c r="AM101" s="1328"/>
    </row>
    <row r="102" spans="1:39" s="1242" customFormat="1" ht="15" customHeight="1" x14ac:dyDescent="0.25">
      <c r="A102" s="1329"/>
      <c r="B102" s="1480" t="s">
        <v>1675</v>
      </c>
      <c r="C102" s="1249"/>
      <c r="D102" s="614"/>
      <c r="E102" s="614"/>
      <c r="F102" s="614"/>
      <c r="G102" s="614"/>
      <c r="H102" s="614"/>
      <c r="I102" s="1427" t="str">
        <f t="shared" si="154"/>
        <v/>
      </c>
      <c r="J102" s="614"/>
      <c r="K102" s="614"/>
      <c r="L102" s="614"/>
      <c r="M102" s="1427" t="str">
        <f t="shared" si="155"/>
        <v/>
      </c>
      <c r="N102" s="1805"/>
      <c r="O102" s="614"/>
      <c r="P102" s="614"/>
      <c r="Q102" s="614"/>
      <c r="R102" s="614"/>
      <c r="S102" s="614"/>
      <c r="T102" s="614"/>
      <c r="U102" s="614"/>
      <c r="V102" s="614"/>
      <c r="W102" s="1427" t="str">
        <f t="shared" si="156"/>
        <v/>
      </c>
      <c r="X102" s="614"/>
      <c r="Y102" s="614"/>
      <c r="Z102" s="614"/>
      <c r="AA102" s="1427" t="str">
        <f t="shared" si="157"/>
        <v/>
      </c>
      <c r="AB102" s="1427" t="str">
        <f t="shared" si="115"/>
        <v/>
      </c>
      <c r="AC102" s="1352" t="str">
        <f>IF(ISNUMBER(AB102),IF(AND(AB102&gt;=(Parameters!F197*0.95), AB102&lt;=(Parameters!G197*1.05)), "Pass", "Fail"),"")</f>
        <v/>
      </c>
      <c r="AD102" s="614"/>
      <c r="AE102" s="614"/>
      <c r="AF102" s="614"/>
      <c r="AG102" s="345"/>
      <c r="AH102" s="345"/>
      <c r="AM102" s="1328"/>
    </row>
    <row r="103" spans="1:39" s="1242" customFormat="1" ht="15" customHeight="1" x14ac:dyDescent="0.25">
      <c r="A103" s="1329"/>
      <c r="B103" s="1480" t="s">
        <v>1676</v>
      </c>
      <c r="C103" s="1249"/>
      <c r="D103" s="614"/>
      <c r="E103" s="614"/>
      <c r="F103" s="614"/>
      <c r="G103" s="614"/>
      <c r="H103" s="614"/>
      <c r="I103" s="1427" t="str">
        <f t="shared" si="154"/>
        <v/>
      </c>
      <c r="J103" s="614"/>
      <c r="K103" s="614"/>
      <c r="L103" s="614"/>
      <c r="M103" s="1427" t="str">
        <f t="shared" si="155"/>
        <v/>
      </c>
      <c r="N103" s="1805"/>
      <c r="O103" s="614"/>
      <c r="P103" s="614"/>
      <c r="Q103" s="614"/>
      <c r="R103" s="614"/>
      <c r="S103" s="614"/>
      <c r="T103" s="614"/>
      <c r="U103" s="614"/>
      <c r="V103" s="614"/>
      <c r="W103" s="1427" t="str">
        <f t="shared" si="156"/>
        <v/>
      </c>
      <c r="X103" s="614"/>
      <c r="Y103" s="614"/>
      <c r="Z103" s="614"/>
      <c r="AA103" s="1427" t="str">
        <f t="shared" si="157"/>
        <v/>
      </c>
      <c r="AB103" s="1427" t="str">
        <f t="shared" si="115"/>
        <v/>
      </c>
      <c r="AC103" s="1352" t="str">
        <f>IF(ISNUMBER(AB103),IF(AND(AB103&gt;=(Parameters!F198*0.95), AB103&lt;=(Parameters!G198*1.05)), "Pass", "Fail"),"")</f>
        <v/>
      </c>
      <c r="AD103" s="614"/>
      <c r="AE103" s="614"/>
      <c r="AF103" s="614"/>
      <c r="AG103" s="345"/>
      <c r="AH103" s="345"/>
      <c r="AM103" s="1328"/>
    </row>
    <row r="104" spans="1:39" s="1242" customFormat="1" ht="15" customHeight="1" x14ac:dyDescent="0.25">
      <c r="A104" s="1329"/>
      <c r="B104" s="1480" t="s">
        <v>1677</v>
      </c>
      <c r="C104" s="1249"/>
      <c r="D104" s="614"/>
      <c r="E104" s="614"/>
      <c r="F104" s="614"/>
      <c r="G104" s="614"/>
      <c r="H104" s="614"/>
      <c r="I104" s="1427" t="str">
        <f t="shared" si="154"/>
        <v/>
      </c>
      <c r="J104" s="614"/>
      <c r="K104" s="614"/>
      <c r="L104" s="614"/>
      <c r="M104" s="1427" t="str">
        <f t="shared" si="155"/>
        <v/>
      </c>
      <c r="N104" s="1805"/>
      <c r="O104" s="614"/>
      <c r="P104" s="614"/>
      <c r="Q104" s="614"/>
      <c r="R104" s="614"/>
      <c r="S104" s="614"/>
      <c r="T104" s="614"/>
      <c r="U104" s="614"/>
      <c r="V104" s="614"/>
      <c r="W104" s="1427" t="str">
        <f t="shared" si="156"/>
        <v/>
      </c>
      <c r="X104" s="614"/>
      <c r="Y104" s="614"/>
      <c r="Z104" s="614"/>
      <c r="AA104" s="1427" t="str">
        <f t="shared" si="157"/>
        <v/>
      </c>
      <c r="AB104" s="1427" t="str">
        <f t="shared" si="115"/>
        <v/>
      </c>
      <c r="AC104" s="1352" t="str">
        <f>IF(ISNUMBER(AB104),IF(AND(AB104&gt;=(Parameters!F199*0.95), AB104&lt;=(Parameters!G199*1.05)), "Pass", "Fail"),"")</f>
        <v/>
      </c>
      <c r="AD104" s="614"/>
      <c r="AE104" s="614"/>
      <c r="AF104" s="614"/>
      <c r="AG104" s="345"/>
      <c r="AH104" s="345"/>
      <c r="AM104" s="1328"/>
    </row>
    <row r="105" spans="1:39" s="1242" customFormat="1" ht="15" customHeight="1" x14ac:dyDescent="0.25">
      <c r="A105" s="1329"/>
      <c r="B105" s="1480" t="s">
        <v>1678</v>
      </c>
      <c r="C105" s="1249"/>
      <c r="D105" s="614"/>
      <c r="E105" s="614"/>
      <c r="F105" s="614"/>
      <c r="G105" s="614"/>
      <c r="H105" s="614"/>
      <c r="I105" s="1427" t="str">
        <f t="shared" si="154"/>
        <v/>
      </c>
      <c r="J105" s="614"/>
      <c r="K105" s="614"/>
      <c r="L105" s="614"/>
      <c r="M105" s="1427" t="str">
        <f t="shared" si="155"/>
        <v/>
      </c>
      <c r="N105" s="1805"/>
      <c r="O105" s="614"/>
      <c r="P105" s="614"/>
      <c r="Q105" s="614"/>
      <c r="R105" s="614"/>
      <c r="S105" s="614"/>
      <c r="T105" s="614"/>
      <c r="U105" s="614"/>
      <c r="V105" s="614"/>
      <c r="W105" s="1427" t="str">
        <f t="shared" si="156"/>
        <v/>
      </c>
      <c r="X105" s="614"/>
      <c r="Y105" s="614"/>
      <c r="Z105" s="614"/>
      <c r="AA105" s="1427" t="str">
        <f t="shared" si="157"/>
        <v/>
      </c>
      <c r="AB105" s="1427" t="str">
        <f t="shared" si="115"/>
        <v/>
      </c>
      <c r="AC105" s="1352" t="str">
        <f>IF(ISNUMBER(AB105),IF(AND(AB105&gt;=(Parameters!F200*0.95), AB105&lt;=(Parameters!G200*1.05)), "Pass", "Fail"),"")</f>
        <v/>
      </c>
      <c r="AD105" s="614"/>
      <c r="AE105" s="614"/>
      <c r="AF105" s="614"/>
      <c r="AG105" s="345"/>
      <c r="AH105" s="345"/>
      <c r="AM105" s="1328"/>
    </row>
    <row r="106" spans="1:39" s="1242" customFormat="1" ht="15" customHeight="1" x14ac:dyDescent="0.25">
      <c r="A106" s="1329"/>
      <c r="B106" s="1480" t="s">
        <v>1679</v>
      </c>
      <c r="C106" s="1249"/>
      <c r="D106" s="614"/>
      <c r="E106" s="614"/>
      <c r="F106" s="614"/>
      <c r="G106" s="614"/>
      <c r="H106" s="614"/>
      <c r="I106" s="1427" t="str">
        <f t="shared" si="154"/>
        <v/>
      </c>
      <c r="J106" s="614"/>
      <c r="K106" s="614"/>
      <c r="L106" s="614"/>
      <c r="M106" s="1427" t="str">
        <f t="shared" si="155"/>
        <v/>
      </c>
      <c r="N106" s="1805"/>
      <c r="O106" s="614"/>
      <c r="P106" s="614"/>
      <c r="Q106" s="614"/>
      <c r="R106" s="614"/>
      <c r="S106" s="614"/>
      <c r="T106" s="614"/>
      <c r="U106" s="614"/>
      <c r="V106" s="614"/>
      <c r="W106" s="1427" t="str">
        <f t="shared" si="156"/>
        <v/>
      </c>
      <c r="X106" s="614"/>
      <c r="Y106" s="614"/>
      <c r="Z106" s="614"/>
      <c r="AA106" s="1427" t="str">
        <f t="shared" si="157"/>
        <v/>
      </c>
      <c r="AB106" s="1427" t="str">
        <f t="shared" si="115"/>
        <v/>
      </c>
      <c r="AC106" s="1352" t="str">
        <f>IF(ISNUMBER(AB106),IF(AND(AB106&gt;=(Parameters!F201*0.95), AB106&lt;=(Parameters!G201*1.05)), "Pass", "Fail"),"")</f>
        <v/>
      </c>
      <c r="AD106" s="614"/>
      <c r="AE106" s="614"/>
      <c r="AF106" s="614"/>
      <c r="AG106" s="345"/>
      <c r="AH106" s="345"/>
      <c r="AM106" s="1328"/>
    </row>
    <row r="107" spans="1:39" s="1242" customFormat="1" ht="15" customHeight="1" x14ac:dyDescent="0.25">
      <c r="A107" s="1329"/>
      <c r="B107" s="1480" t="s">
        <v>1680</v>
      </c>
      <c r="C107" s="1249"/>
      <c r="D107" s="614"/>
      <c r="E107" s="614"/>
      <c r="F107" s="614"/>
      <c r="G107" s="614"/>
      <c r="H107" s="614"/>
      <c r="I107" s="1427" t="str">
        <f t="shared" si="154"/>
        <v/>
      </c>
      <c r="J107" s="614"/>
      <c r="K107" s="614"/>
      <c r="L107" s="614"/>
      <c r="M107" s="1427" t="str">
        <f t="shared" si="155"/>
        <v/>
      </c>
      <c r="N107" s="1805"/>
      <c r="O107" s="614"/>
      <c r="P107" s="614"/>
      <c r="Q107" s="614"/>
      <c r="R107" s="614"/>
      <c r="S107" s="614"/>
      <c r="T107" s="614"/>
      <c r="U107" s="614"/>
      <c r="V107" s="614"/>
      <c r="W107" s="1427" t="str">
        <f t="shared" si="156"/>
        <v/>
      </c>
      <c r="X107" s="614"/>
      <c r="Y107" s="614"/>
      <c r="Z107" s="614"/>
      <c r="AA107" s="1427" t="str">
        <f t="shared" si="157"/>
        <v/>
      </c>
      <c r="AB107" s="1427" t="str">
        <f t="shared" si="115"/>
        <v/>
      </c>
      <c r="AC107" s="1270"/>
      <c r="AD107" s="614"/>
      <c r="AE107" s="614"/>
      <c r="AF107" s="614"/>
      <c r="AG107" s="345"/>
      <c r="AH107" s="345"/>
      <c r="AM107" s="1328"/>
    </row>
    <row r="108" spans="1:39" s="1242" customFormat="1" ht="15" customHeight="1" x14ac:dyDescent="0.25">
      <c r="A108" s="1329"/>
      <c r="B108" s="1479" t="s">
        <v>1910</v>
      </c>
      <c r="C108" s="1427" t="str">
        <f>IF($C$7="No", 0, IF(AND(ISNUMBER(C109), ISNUMBER(C110), ISNUMBER(C111)), SUM(C109:C111), ""))</f>
        <v/>
      </c>
      <c r="D108" s="1427" t="str">
        <f t="shared" ref="D108:AA108" si="158">IF($C$7="No", 0, IF(AND(ISNUMBER(D109), ISNUMBER(D110), ISNUMBER(D111)), SUM(D109:D111), ""))</f>
        <v/>
      </c>
      <c r="E108" s="1427" t="str">
        <f t="shared" si="158"/>
        <v/>
      </c>
      <c r="F108" s="1427" t="str">
        <f t="shared" si="158"/>
        <v/>
      </c>
      <c r="G108" s="1427" t="str">
        <f t="shared" si="158"/>
        <v/>
      </c>
      <c r="H108" s="1427" t="str">
        <f t="shared" si="158"/>
        <v/>
      </c>
      <c r="I108" s="1427" t="str">
        <f t="shared" si="158"/>
        <v/>
      </c>
      <c r="J108" s="1427" t="str">
        <f t="shared" si="158"/>
        <v/>
      </c>
      <c r="K108" s="1427" t="str">
        <f t="shared" si="158"/>
        <v/>
      </c>
      <c r="L108" s="1427" t="str">
        <f t="shared" si="158"/>
        <v/>
      </c>
      <c r="M108" s="1427" t="str">
        <f t="shared" si="158"/>
        <v/>
      </c>
      <c r="N108" s="1427" t="str">
        <f t="shared" si="158"/>
        <v/>
      </c>
      <c r="O108" s="614"/>
      <c r="P108" s="614"/>
      <c r="Q108" s="1427" t="str">
        <f t="shared" si="158"/>
        <v/>
      </c>
      <c r="R108" s="1427" t="str">
        <f t="shared" si="158"/>
        <v/>
      </c>
      <c r="S108" s="1427" t="str">
        <f t="shared" si="158"/>
        <v/>
      </c>
      <c r="T108" s="1427" t="str">
        <f t="shared" si="158"/>
        <v/>
      </c>
      <c r="U108" s="1427" t="str">
        <f t="shared" si="158"/>
        <v/>
      </c>
      <c r="V108" s="1427" t="str">
        <f t="shared" si="158"/>
        <v/>
      </c>
      <c r="W108" s="1427" t="str">
        <f t="shared" si="158"/>
        <v/>
      </c>
      <c r="X108" s="1427" t="str">
        <f t="shared" si="158"/>
        <v/>
      </c>
      <c r="Y108" s="1427" t="str">
        <f t="shared" si="158"/>
        <v/>
      </c>
      <c r="Z108" s="1427" t="str">
        <f t="shared" si="158"/>
        <v/>
      </c>
      <c r="AA108" s="1427" t="str">
        <f t="shared" si="158"/>
        <v/>
      </c>
      <c r="AB108" s="1427" t="str">
        <f t="shared" si="115"/>
        <v/>
      </c>
      <c r="AC108" s="1270"/>
      <c r="AD108" s="1427" t="str">
        <f t="shared" ref="AD108" si="159">IF($C$7="No", 0, IF(AND(ISNUMBER(AD109), ISNUMBER(AD110), ISNUMBER(AD111)), SUM(AD109:AD111), ""))</f>
        <v/>
      </c>
      <c r="AE108" s="1427" t="str">
        <f t="shared" ref="AE108" si="160">IF($C$7="No", 0, IF(AND(ISNUMBER(AE109), ISNUMBER(AE110), ISNUMBER(AE111)), SUM(AE109:AE111), ""))</f>
        <v/>
      </c>
      <c r="AF108" s="1427" t="str">
        <f t="shared" ref="AF108" si="161">IF($C$7="No", 0, IF(AND(ISNUMBER(AF109), ISNUMBER(AF110), ISNUMBER(AF111)), SUM(AF109:AF111), ""))</f>
        <v/>
      </c>
      <c r="AG108" s="1427" t="str">
        <f t="shared" ref="AG108" si="162">IF($C$7="No", 0, IF(AND(ISNUMBER(AG109), ISNUMBER(AG110), ISNUMBER(AG111)), SUM(AG109:AG111), ""))</f>
        <v/>
      </c>
      <c r="AH108" s="346" t="str">
        <f t="shared" ref="AH108" si="163">IF($C$7="No", 0, IF(AND(ISNUMBER(AH109), ISNUMBER(AH110), ISNUMBER(AH111)), SUM(AH109:AH111), ""))</f>
        <v/>
      </c>
      <c r="AM108" s="1328"/>
    </row>
    <row r="109" spans="1:39" s="1242" customFormat="1" ht="15" customHeight="1" x14ac:dyDescent="0.25">
      <c r="A109" s="1329"/>
      <c r="B109" s="1480" t="s">
        <v>2132</v>
      </c>
      <c r="C109" s="1249"/>
      <c r="D109" s="614"/>
      <c r="E109" s="614"/>
      <c r="F109" s="614"/>
      <c r="G109" s="614"/>
      <c r="H109" s="614"/>
      <c r="I109" s="1427" t="str">
        <f t="shared" ref="I109:I111" si="164">IF(AND(ISNUMBER(D109),ISNUMBER(E109),ISNUMBER(H109)),SUM(D109,E109,H109),"")</f>
        <v/>
      </c>
      <c r="J109" s="614"/>
      <c r="K109" s="614"/>
      <c r="L109" s="614"/>
      <c r="M109" s="1427" t="str">
        <f t="shared" ref="M109:M111" si="165">IF(AND(ISNUMBER(J109),ISNUMBER(K109),ISNUMBER(L109)),SUM(J109:L109), "")</f>
        <v/>
      </c>
      <c r="N109" s="1805"/>
      <c r="O109" s="614"/>
      <c r="P109" s="614"/>
      <c r="Q109" s="614"/>
      <c r="R109" s="614"/>
      <c r="S109" s="614"/>
      <c r="T109" s="614"/>
      <c r="U109" s="614"/>
      <c r="V109" s="614"/>
      <c r="W109" s="1427" t="str">
        <f>IF(AND(ISNUMBER(R109),ISNUMBER(S109),ISNUMBER(V109)),SUM(R109,S109,V109),"")</f>
        <v/>
      </c>
      <c r="X109" s="614"/>
      <c r="Y109" s="614"/>
      <c r="Z109" s="614"/>
      <c r="AA109" s="1427" t="str">
        <f t="shared" ref="AA109:AA111" si="166">IF(AND(ISNUMBER(X109),ISNUMBER(Y109),ISNUMBER(Z109)),SUM(X109:Z109), "")</f>
        <v/>
      </c>
      <c r="AB109" s="1427" t="str">
        <f t="shared" si="115"/>
        <v/>
      </c>
      <c r="AC109" s="1352" t="str">
        <f>IF(ISNUMBER(AB109),IF(AND(AB109&gt;=(Parameters!F204*0.95), AB109&lt;=(Parameters!G204*1.05)), "Pass", "Fail"),"")</f>
        <v/>
      </c>
      <c r="AD109" s="614"/>
      <c r="AE109" s="614"/>
      <c r="AF109" s="614"/>
      <c r="AG109" s="345"/>
      <c r="AH109" s="345"/>
      <c r="AM109" s="1328"/>
    </row>
    <row r="110" spans="1:39" s="1242" customFormat="1" ht="15" customHeight="1" x14ac:dyDescent="0.25">
      <c r="A110" s="1329"/>
      <c r="B110" s="1480" t="s">
        <v>2133</v>
      </c>
      <c r="C110" s="1249"/>
      <c r="D110" s="614"/>
      <c r="E110" s="614"/>
      <c r="F110" s="614"/>
      <c r="G110" s="614"/>
      <c r="H110" s="614"/>
      <c r="I110" s="1427" t="str">
        <f t="shared" si="164"/>
        <v/>
      </c>
      <c r="J110" s="614"/>
      <c r="K110" s="614"/>
      <c r="L110" s="614"/>
      <c r="M110" s="1427" t="str">
        <f t="shared" si="165"/>
        <v/>
      </c>
      <c r="N110" s="1805"/>
      <c r="O110" s="614"/>
      <c r="P110" s="614"/>
      <c r="Q110" s="614"/>
      <c r="R110" s="614"/>
      <c r="S110" s="614"/>
      <c r="T110" s="614"/>
      <c r="U110" s="614"/>
      <c r="V110" s="614"/>
      <c r="W110" s="1427" t="str">
        <f>IF(AND(ISNUMBER(R110),ISNUMBER(S110),ISNUMBER(V110)),SUM(R110,S110,V110),"")</f>
        <v/>
      </c>
      <c r="X110" s="614"/>
      <c r="Y110" s="614"/>
      <c r="Z110" s="614"/>
      <c r="AA110" s="1427" t="str">
        <f t="shared" si="166"/>
        <v/>
      </c>
      <c r="AB110" s="1427" t="str">
        <f t="shared" si="115"/>
        <v/>
      </c>
      <c r="AC110" s="1270"/>
      <c r="AD110" s="614"/>
      <c r="AE110" s="614"/>
      <c r="AF110" s="614"/>
      <c r="AG110" s="345"/>
      <c r="AH110" s="345"/>
      <c r="AM110" s="1328"/>
    </row>
    <row r="111" spans="1:39" s="1242" customFormat="1" ht="15" customHeight="1" x14ac:dyDescent="0.25">
      <c r="A111" s="1329"/>
      <c r="B111" s="1480" t="s">
        <v>1680</v>
      </c>
      <c r="C111" s="1249"/>
      <c r="D111" s="614"/>
      <c r="E111" s="614"/>
      <c r="F111" s="614"/>
      <c r="G111" s="614"/>
      <c r="H111" s="614"/>
      <c r="I111" s="1427" t="str">
        <f t="shared" si="164"/>
        <v/>
      </c>
      <c r="J111" s="614"/>
      <c r="K111" s="614"/>
      <c r="L111" s="614"/>
      <c r="M111" s="1427" t="str">
        <f t="shared" si="165"/>
        <v/>
      </c>
      <c r="N111" s="1805"/>
      <c r="O111" s="614"/>
      <c r="P111" s="614"/>
      <c r="Q111" s="614"/>
      <c r="R111" s="614"/>
      <c r="S111" s="614"/>
      <c r="T111" s="614"/>
      <c r="U111" s="614"/>
      <c r="V111" s="614"/>
      <c r="W111" s="1427" t="str">
        <f>IF(AND(ISNUMBER(R111),ISNUMBER(S111),ISNUMBER(V111)),SUM(R111,S111,V111),"")</f>
        <v/>
      </c>
      <c r="X111" s="614"/>
      <c r="Y111" s="614"/>
      <c r="Z111" s="614"/>
      <c r="AA111" s="1427" t="str">
        <f t="shared" si="166"/>
        <v/>
      </c>
      <c r="AB111" s="1427" t="str">
        <f t="shared" si="115"/>
        <v/>
      </c>
      <c r="AC111" s="1270"/>
      <c r="AD111" s="614"/>
      <c r="AE111" s="614"/>
      <c r="AF111" s="614"/>
      <c r="AG111" s="345"/>
      <c r="AH111" s="345"/>
      <c r="AM111" s="1328"/>
    </row>
    <row r="112" spans="1:39" s="1242" customFormat="1" ht="15" customHeight="1" x14ac:dyDescent="0.25">
      <c r="A112" s="1329"/>
      <c r="B112" s="1255" t="s">
        <v>1911</v>
      </c>
      <c r="C112" s="1427" t="str">
        <f>IF(AND(ISNUMBER(C113),ISNUMBER(C117)),SUM(C113,C117),"")</f>
        <v/>
      </c>
      <c r="D112" s="1427" t="str">
        <f t="shared" ref="D112:I112" si="167">IF(AND(ISNUMBER(D113),ISNUMBER(D117)),SUM(D113,D117),"")</f>
        <v/>
      </c>
      <c r="E112" s="1427" t="str">
        <f t="shared" si="167"/>
        <v/>
      </c>
      <c r="F112" s="1427" t="str">
        <f t="shared" si="167"/>
        <v/>
      </c>
      <c r="G112" s="1427" t="str">
        <f t="shared" si="167"/>
        <v/>
      </c>
      <c r="H112" s="1427" t="str">
        <f t="shared" si="167"/>
        <v/>
      </c>
      <c r="I112" s="1427" t="str">
        <f t="shared" si="167"/>
        <v/>
      </c>
      <c r="J112" s="1427" t="str">
        <f t="shared" ref="J112:K112" si="168">IF(AND(ISNUMBER(J113),ISNUMBER(J117)),SUM(J113,J117),"")</f>
        <v/>
      </c>
      <c r="K112" s="1427" t="str">
        <f t="shared" si="168"/>
        <v/>
      </c>
      <c r="L112" s="1427" t="str">
        <f t="shared" ref="L112" si="169">IF(AND(ISNUMBER(L113),ISNUMBER(L117)),SUM(L113,L117),"")</f>
        <v/>
      </c>
      <c r="M112" s="1427" t="str">
        <f>IF(AND(ISNUMBER(M113),ISNUMBER(M117)),SUM(M113,M117),"")</f>
        <v/>
      </c>
      <c r="N112" s="1427" t="str">
        <f>IF(AND(ISNUMBER(N113),ISNUMBER(N117)),SUM(N113,N117),"")</f>
        <v/>
      </c>
      <c r="O112" s="614"/>
      <c r="P112" s="614"/>
      <c r="Q112" s="1427" t="str">
        <f>IF(AND(ISNUMBER(Q113),ISNUMBER(Q117)),SUM(Q113,Q117),"")</f>
        <v/>
      </c>
      <c r="R112" s="1427" t="str">
        <f t="shared" ref="R112:W112" si="170">IF(AND(ISNUMBER(R113),ISNUMBER(R117)),SUM(R113,R117),"")</f>
        <v/>
      </c>
      <c r="S112" s="1427" t="str">
        <f t="shared" si="170"/>
        <v/>
      </c>
      <c r="T112" s="1427" t="str">
        <f t="shared" si="170"/>
        <v/>
      </c>
      <c r="U112" s="1427" t="str">
        <f t="shared" si="170"/>
        <v/>
      </c>
      <c r="V112" s="1427" t="str">
        <f t="shared" si="170"/>
        <v/>
      </c>
      <c r="W112" s="1427" t="str">
        <f t="shared" si="170"/>
        <v/>
      </c>
      <c r="X112" s="1427" t="str">
        <f>IF(AND(ISNUMBER(X113),ISNUMBER(X117)),SUM(X113,X117),"")</f>
        <v/>
      </c>
      <c r="Y112" s="1427" t="str">
        <f>IF(AND(ISNUMBER(Y113),ISNUMBER(Y117)),SUM(Y113,Y117),"")</f>
        <v/>
      </c>
      <c r="Z112" s="1427" t="str">
        <f>IF(AND(ISNUMBER(Z113),ISNUMBER(Z117)),SUM(Z113,Z117),"")</f>
        <v/>
      </c>
      <c r="AA112" s="1427" t="str">
        <f>IF(AND(ISNUMBER(AA113),ISNUMBER(AA117)),SUM(AA113,AA117),"")</f>
        <v/>
      </c>
      <c r="AB112" s="1427" t="str">
        <f t="shared" si="115"/>
        <v/>
      </c>
      <c r="AC112" s="1270"/>
      <c r="AD112" s="1427" t="str">
        <f t="shared" ref="AD112" si="171">IF(AND(ISNUMBER(AD113),ISNUMBER(AD117)),SUM(AD113,AD117),"")</f>
        <v/>
      </c>
      <c r="AE112" s="1427" t="str">
        <f>IF(AND(ISNUMBER(AE113),ISNUMBER(AE117)),SUM(AE113,AE117),"")</f>
        <v/>
      </c>
      <c r="AF112" s="1427" t="str">
        <f t="shared" ref="AF112:AH112" si="172">IF(AND(ISNUMBER(AF113),ISNUMBER(AF117)),SUM(AF113,AF117),"")</f>
        <v/>
      </c>
      <c r="AG112" s="1427" t="str">
        <f t="shared" si="172"/>
        <v/>
      </c>
      <c r="AH112" s="346" t="str">
        <f t="shared" si="172"/>
        <v/>
      </c>
      <c r="AM112" s="1328"/>
    </row>
    <row r="113" spans="1:39" s="1242" customFormat="1" ht="15" customHeight="1" x14ac:dyDescent="0.25">
      <c r="A113" s="1329"/>
      <c r="B113" s="1479" t="s">
        <v>1908</v>
      </c>
      <c r="C113" s="1427">
        <f>IF($C$7="Yes", 0, IF(AND(ISNUMBER(C114),ISNUMBER(C115),ISNUMBER(C116)),SUM(C114:C116),""))</f>
        <v>0</v>
      </c>
      <c r="D113" s="1427">
        <f t="shared" ref="D113:N113" si="173">IF($C$7="Yes", 0, IF(AND(ISNUMBER(D114),ISNUMBER(D115),ISNUMBER(D116)),SUM(D114:D116),""))</f>
        <v>0</v>
      </c>
      <c r="E113" s="1427">
        <f t="shared" si="173"/>
        <v>0</v>
      </c>
      <c r="F113" s="1427">
        <f t="shared" si="173"/>
        <v>0</v>
      </c>
      <c r="G113" s="1427">
        <f t="shared" si="173"/>
        <v>0</v>
      </c>
      <c r="H113" s="1427">
        <f t="shared" si="173"/>
        <v>0</v>
      </c>
      <c r="I113" s="1427">
        <f t="shared" si="173"/>
        <v>0</v>
      </c>
      <c r="J113" s="1427">
        <f t="shared" si="173"/>
        <v>0</v>
      </c>
      <c r="K113" s="1427">
        <f t="shared" si="173"/>
        <v>0</v>
      </c>
      <c r="L113" s="1427">
        <f t="shared" si="173"/>
        <v>0</v>
      </c>
      <c r="M113" s="1427">
        <f t="shared" si="173"/>
        <v>0</v>
      </c>
      <c r="N113" s="1427">
        <f t="shared" si="173"/>
        <v>0</v>
      </c>
      <c r="O113" s="614"/>
      <c r="P113" s="614"/>
      <c r="Q113" s="1427">
        <f t="shared" ref="Q113:AA113" si="174">IF($C$7="Yes", 0, IF(AND(ISNUMBER(Q114),ISNUMBER(Q115),ISNUMBER(Q116)),SUM(Q114:Q116),""))</f>
        <v>0</v>
      </c>
      <c r="R113" s="1427">
        <f t="shared" si="174"/>
        <v>0</v>
      </c>
      <c r="S113" s="1427">
        <f t="shared" si="174"/>
        <v>0</v>
      </c>
      <c r="T113" s="1427">
        <f t="shared" si="174"/>
        <v>0</v>
      </c>
      <c r="U113" s="1427">
        <f t="shared" si="174"/>
        <v>0</v>
      </c>
      <c r="V113" s="1427">
        <f t="shared" si="174"/>
        <v>0</v>
      </c>
      <c r="W113" s="1427">
        <f t="shared" si="174"/>
        <v>0</v>
      </c>
      <c r="X113" s="1427">
        <f t="shared" si="174"/>
        <v>0</v>
      </c>
      <c r="Y113" s="1427">
        <f t="shared" si="174"/>
        <v>0</v>
      </c>
      <c r="Z113" s="1427">
        <f t="shared" si="174"/>
        <v>0</v>
      </c>
      <c r="AA113" s="1427">
        <f t="shared" si="174"/>
        <v>0</v>
      </c>
      <c r="AB113" s="1427" t="str">
        <f t="shared" si="115"/>
        <v/>
      </c>
      <c r="AC113" s="1270"/>
      <c r="AD113" s="1427">
        <f t="shared" ref="AD113:AH113" si="175">IF($C$7="Yes", 0, IF(AND(ISNUMBER(AD114),ISNUMBER(AD115),ISNUMBER(AD116)),SUM(AD114:AD116),""))</f>
        <v>0</v>
      </c>
      <c r="AE113" s="1427">
        <f t="shared" si="175"/>
        <v>0</v>
      </c>
      <c r="AF113" s="1427">
        <f t="shared" si="175"/>
        <v>0</v>
      </c>
      <c r="AG113" s="1427">
        <f t="shared" si="175"/>
        <v>0</v>
      </c>
      <c r="AH113" s="346">
        <f t="shared" si="175"/>
        <v>0</v>
      </c>
      <c r="AM113" s="1328"/>
    </row>
    <row r="114" spans="1:39" s="1242" customFormat="1" ht="15" customHeight="1" x14ac:dyDescent="0.25">
      <c r="A114" s="1329"/>
      <c r="B114" s="1480" t="s">
        <v>1970</v>
      </c>
      <c r="C114" s="1249"/>
      <c r="D114" s="614"/>
      <c r="E114" s="614"/>
      <c r="F114" s="614"/>
      <c r="G114" s="614"/>
      <c r="H114" s="614"/>
      <c r="I114" s="1427" t="str">
        <f t="shared" ref="I114:I116" si="176">IF(AND(ISNUMBER(D114),ISNUMBER(E114),ISNUMBER(H114)),SUM(D114,E114,H114),"")</f>
        <v/>
      </c>
      <c r="J114" s="614"/>
      <c r="K114" s="614"/>
      <c r="L114" s="614"/>
      <c r="M114" s="1427" t="str">
        <f t="shared" ref="M114:M116" si="177">IF(AND(ISNUMBER(J114),ISNUMBER(K114),ISNUMBER(L114)),SUM(J114:L114), "")</f>
        <v/>
      </c>
      <c r="N114" s="1805"/>
      <c r="O114" s="614"/>
      <c r="P114" s="614"/>
      <c r="Q114" s="614"/>
      <c r="R114" s="614"/>
      <c r="S114" s="614"/>
      <c r="T114" s="614"/>
      <c r="U114" s="614"/>
      <c r="V114" s="614"/>
      <c r="W114" s="1427" t="str">
        <f>IF(AND(ISNUMBER(R114),ISNUMBER(S114),ISNUMBER(V114)),SUM(R114,S114,V114),"")</f>
        <v/>
      </c>
      <c r="X114" s="614"/>
      <c r="Y114" s="614"/>
      <c r="Z114" s="614"/>
      <c r="AA114" s="1427" t="str">
        <f t="shared" ref="AA114:AA116" si="178">IF(AND(ISNUMBER(X114),ISNUMBER(Y114),ISNUMBER(Z114)),SUM(X114:Z114), "")</f>
        <v/>
      </c>
      <c r="AB114" s="1427" t="str">
        <f t="shared" si="115"/>
        <v/>
      </c>
      <c r="AC114" s="1270"/>
      <c r="AD114" s="614"/>
      <c r="AE114" s="614"/>
      <c r="AF114" s="614"/>
      <c r="AG114" s="345"/>
      <c r="AH114" s="345"/>
      <c r="AM114" s="1328"/>
    </row>
    <row r="115" spans="1:39" s="1242" customFormat="1" ht="15" customHeight="1" x14ac:dyDescent="0.25">
      <c r="A115" s="1329"/>
      <c r="B115" s="1480" t="s">
        <v>1681</v>
      </c>
      <c r="C115" s="1249"/>
      <c r="D115" s="614"/>
      <c r="E115" s="614"/>
      <c r="F115" s="614"/>
      <c r="G115" s="614"/>
      <c r="H115" s="614"/>
      <c r="I115" s="1427" t="str">
        <f t="shared" si="176"/>
        <v/>
      </c>
      <c r="J115" s="614"/>
      <c r="K115" s="614"/>
      <c r="L115" s="614"/>
      <c r="M115" s="1427" t="str">
        <f t="shared" si="177"/>
        <v/>
      </c>
      <c r="N115" s="1805"/>
      <c r="O115" s="614"/>
      <c r="P115" s="614"/>
      <c r="Q115" s="614"/>
      <c r="R115" s="614"/>
      <c r="S115" s="614"/>
      <c r="T115" s="614"/>
      <c r="U115" s="614"/>
      <c r="V115" s="614"/>
      <c r="W115" s="1427" t="str">
        <f>IF(AND(ISNUMBER(R115),ISNUMBER(S115),ISNUMBER(V115)),SUM(R115,S115,V115),"")</f>
        <v/>
      </c>
      <c r="X115" s="614"/>
      <c r="Y115" s="614"/>
      <c r="Z115" s="614"/>
      <c r="AA115" s="1427" t="str">
        <f t="shared" si="178"/>
        <v/>
      </c>
      <c r="AB115" s="1427" t="str">
        <f t="shared" si="115"/>
        <v/>
      </c>
      <c r="AC115" s="1270"/>
      <c r="AD115" s="614"/>
      <c r="AE115" s="614"/>
      <c r="AF115" s="614"/>
      <c r="AG115" s="345"/>
      <c r="AH115" s="345"/>
      <c r="AM115" s="1328"/>
    </row>
    <row r="116" spans="1:39" s="1242" customFormat="1" ht="15" customHeight="1" x14ac:dyDescent="0.25">
      <c r="A116" s="1329"/>
      <c r="B116" s="1480" t="s">
        <v>1680</v>
      </c>
      <c r="C116" s="1249"/>
      <c r="D116" s="614"/>
      <c r="E116" s="614"/>
      <c r="F116" s="614"/>
      <c r="G116" s="614"/>
      <c r="H116" s="614"/>
      <c r="I116" s="1427" t="str">
        <f t="shared" si="176"/>
        <v/>
      </c>
      <c r="J116" s="614"/>
      <c r="K116" s="614"/>
      <c r="L116" s="614"/>
      <c r="M116" s="1427" t="str">
        <f t="shared" si="177"/>
        <v/>
      </c>
      <c r="N116" s="1805"/>
      <c r="O116" s="614"/>
      <c r="P116" s="614"/>
      <c r="Q116" s="614"/>
      <c r="R116" s="614"/>
      <c r="S116" s="614"/>
      <c r="T116" s="614"/>
      <c r="U116" s="614"/>
      <c r="V116" s="614"/>
      <c r="W116" s="1427" t="str">
        <f>IF(AND(ISNUMBER(R116),ISNUMBER(S116),ISNUMBER(V116)),SUM(R116,S116,V116),"")</f>
        <v/>
      </c>
      <c r="X116" s="614"/>
      <c r="Y116" s="614"/>
      <c r="Z116" s="614"/>
      <c r="AA116" s="1427" t="str">
        <f t="shared" si="178"/>
        <v/>
      </c>
      <c r="AB116" s="1427" t="str">
        <f t="shared" si="115"/>
        <v/>
      </c>
      <c r="AC116" s="1270"/>
      <c r="AD116" s="614"/>
      <c r="AE116" s="614"/>
      <c r="AF116" s="614"/>
      <c r="AG116" s="345"/>
      <c r="AH116" s="345"/>
      <c r="AM116" s="1328"/>
    </row>
    <row r="117" spans="1:39" s="1242" customFormat="1" ht="15" customHeight="1" x14ac:dyDescent="0.25">
      <c r="A117" s="1329"/>
      <c r="B117" s="1479" t="s">
        <v>1910</v>
      </c>
      <c r="C117" s="1427" t="str">
        <f>IF($C$7="No", 0, IF(AND(ISNUMBER(C118), ISNUMBER(C119), ISNUMBER(C120)), SUM(C118:C120), ""))</f>
        <v/>
      </c>
      <c r="D117" s="1427" t="str">
        <f t="shared" ref="D117:AA117" si="179">IF($C$7="No", 0, IF(AND(ISNUMBER(D118), ISNUMBER(D119), ISNUMBER(D120)), SUM(D118:D120), ""))</f>
        <v/>
      </c>
      <c r="E117" s="1427" t="str">
        <f t="shared" si="179"/>
        <v/>
      </c>
      <c r="F117" s="1427" t="str">
        <f t="shared" si="179"/>
        <v/>
      </c>
      <c r="G117" s="1427" t="str">
        <f t="shared" si="179"/>
        <v/>
      </c>
      <c r="H117" s="1427" t="str">
        <f t="shared" si="179"/>
        <v/>
      </c>
      <c r="I117" s="1427" t="str">
        <f t="shared" si="179"/>
        <v/>
      </c>
      <c r="J117" s="1427" t="str">
        <f t="shared" si="179"/>
        <v/>
      </c>
      <c r="K117" s="1427" t="str">
        <f t="shared" si="179"/>
        <v/>
      </c>
      <c r="L117" s="1427" t="str">
        <f t="shared" si="179"/>
        <v/>
      </c>
      <c r="M117" s="1427" t="str">
        <f t="shared" si="179"/>
        <v/>
      </c>
      <c r="N117" s="1427" t="str">
        <f t="shared" si="179"/>
        <v/>
      </c>
      <c r="O117" s="614"/>
      <c r="P117" s="614"/>
      <c r="Q117" s="1427" t="str">
        <f t="shared" si="179"/>
        <v/>
      </c>
      <c r="R117" s="1427" t="str">
        <f t="shared" si="179"/>
        <v/>
      </c>
      <c r="S117" s="1427" t="str">
        <f t="shared" si="179"/>
        <v/>
      </c>
      <c r="T117" s="1427" t="str">
        <f t="shared" si="179"/>
        <v/>
      </c>
      <c r="U117" s="1427" t="str">
        <f t="shared" si="179"/>
        <v/>
      </c>
      <c r="V117" s="1427" t="str">
        <f t="shared" si="179"/>
        <v/>
      </c>
      <c r="W117" s="1427" t="str">
        <f t="shared" si="179"/>
        <v/>
      </c>
      <c r="X117" s="1427" t="str">
        <f t="shared" si="179"/>
        <v/>
      </c>
      <c r="Y117" s="1427" t="str">
        <f t="shared" si="179"/>
        <v/>
      </c>
      <c r="Z117" s="1427" t="str">
        <f t="shared" si="179"/>
        <v/>
      </c>
      <c r="AA117" s="1427" t="str">
        <f t="shared" si="179"/>
        <v/>
      </c>
      <c r="AB117" s="1427" t="str">
        <f t="shared" si="115"/>
        <v/>
      </c>
      <c r="AC117" s="1270"/>
      <c r="AD117" s="1427" t="str">
        <f t="shared" ref="AD117" si="180">IF($C$7="No", 0, IF(AND(ISNUMBER(AD118), ISNUMBER(AD119), ISNUMBER(AD120)), SUM(AD118:AD120), ""))</f>
        <v/>
      </c>
      <c r="AE117" s="1427" t="str">
        <f t="shared" ref="AE117" si="181">IF($C$7="No", 0, IF(AND(ISNUMBER(AE118), ISNUMBER(AE119), ISNUMBER(AE120)), SUM(AE118:AE120), ""))</f>
        <v/>
      </c>
      <c r="AF117" s="1427" t="str">
        <f t="shared" ref="AF117" si="182">IF($C$7="No", 0, IF(AND(ISNUMBER(AF118), ISNUMBER(AF119), ISNUMBER(AF120)), SUM(AF118:AF120), ""))</f>
        <v/>
      </c>
      <c r="AG117" s="1427" t="str">
        <f t="shared" ref="AG117" si="183">IF($C$7="No", 0, IF(AND(ISNUMBER(AG118), ISNUMBER(AG119), ISNUMBER(AG120)), SUM(AG118:AG120), ""))</f>
        <v/>
      </c>
      <c r="AH117" s="346" t="str">
        <f t="shared" ref="AH117" si="184">IF($C$7="No", 0, IF(AND(ISNUMBER(AH118), ISNUMBER(AH119), ISNUMBER(AH120)), SUM(AH118:AH120), ""))</f>
        <v/>
      </c>
      <c r="AM117" s="1328"/>
    </row>
    <row r="118" spans="1:39" s="1242" customFormat="1" ht="15" customHeight="1" x14ac:dyDescent="0.25">
      <c r="A118" s="1329"/>
      <c r="B118" s="1480" t="s">
        <v>2132</v>
      </c>
      <c r="C118" s="1249"/>
      <c r="D118" s="614"/>
      <c r="E118" s="614"/>
      <c r="F118" s="614"/>
      <c r="G118" s="614"/>
      <c r="H118" s="614"/>
      <c r="I118" s="1427" t="str">
        <f t="shared" ref="I118:I120" si="185">IF(AND(ISNUMBER(D118),ISNUMBER(E118),ISNUMBER(H118)),SUM(D118,E118,H118),"")</f>
        <v/>
      </c>
      <c r="J118" s="614"/>
      <c r="K118" s="614"/>
      <c r="L118" s="614"/>
      <c r="M118" s="1427" t="str">
        <f t="shared" ref="M118:M120" si="186">IF(AND(ISNUMBER(J118),ISNUMBER(K118),ISNUMBER(L118)),SUM(J118:L118), "")</f>
        <v/>
      </c>
      <c r="N118" s="1805"/>
      <c r="O118" s="614"/>
      <c r="P118" s="614"/>
      <c r="Q118" s="614"/>
      <c r="R118" s="614"/>
      <c r="S118" s="614"/>
      <c r="T118" s="614"/>
      <c r="U118" s="614"/>
      <c r="V118" s="614"/>
      <c r="W118" s="1427" t="str">
        <f>IF(AND(ISNUMBER(R118),ISNUMBER(S118),ISNUMBER(V118)),SUM(R118,S118,V118),"")</f>
        <v/>
      </c>
      <c r="X118" s="614"/>
      <c r="Y118" s="614"/>
      <c r="Z118" s="614"/>
      <c r="AA118" s="1427" t="str">
        <f t="shared" ref="AA118:AA120" si="187">IF(AND(ISNUMBER(X118),ISNUMBER(Y118),ISNUMBER(Z118)),SUM(X118:Z118), "")</f>
        <v/>
      </c>
      <c r="AB118" s="1427" t="str">
        <f t="shared" si="115"/>
        <v/>
      </c>
      <c r="AC118" s="1270"/>
      <c r="AD118" s="614"/>
      <c r="AE118" s="614"/>
      <c r="AF118" s="614"/>
      <c r="AG118" s="345"/>
      <c r="AH118" s="345"/>
      <c r="AM118" s="1328"/>
    </row>
    <row r="119" spans="1:39" s="1242" customFormat="1" ht="15" customHeight="1" x14ac:dyDescent="0.25">
      <c r="A119" s="1329"/>
      <c r="B119" s="1480" t="s">
        <v>2133</v>
      </c>
      <c r="C119" s="1249"/>
      <c r="D119" s="614"/>
      <c r="E119" s="614"/>
      <c r="F119" s="614"/>
      <c r="G119" s="614"/>
      <c r="H119" s="614"/>
      <c r="I119" s="1427" t="str">
        <f t="shared" si="185"/>
        <v/>
      </c>
      <c r="J119" s="614"/>
      <c r="K119" s="614"/>
      <c r="L119" s="614"/>
      <c r="M119" s="1427" t="str">
        <f t="shared" si="186"/>
        <v/>
      </c>
      <c r="N119" s="1805"/>
      <c r="O119" s="614"/>
      <c r="P119" s="614"/>
      <c r="Q119" s="614"/>
      <c r="R119" s="614"/>
      <c r="S119" s="614"/>
      <c r="T119" s="614"/>
      <c r="U119" s="614"/>
      <c r="V119" s="614"/>
      <c r="W119" s="1427" t="str">
        <f>IF(AND(ISNUMBER(R119),ISNUMBER(S119),ISNUMBER(V119)),SUM(R119,S119,V119),"")</f>
        <v/>
      </c>
      <c r="X119" s="614"/>
      <c r="Y119" s="614"/>
      <c r="Z119" s="614"/>
      <c r="AA119" s="1427" t="str">
        <f t="shared" si="187"/>
        <v/>
      </c>
      <c r="AB119" s="1427" t="str">
        <f t="shared" si="115"/>
        <v/>
      </c>
      <c r="AC119" s="1270"/>
      <c r="AD119" s="614"/>
      <c r="AE119" s="614"/>
      <c r="AF119" s="614"/>
      <c r="AG119" s="345"/>
      <c r="AH119" s="345"/>
      <c r="AM119" s="1328"/>
    </row>
    <row r="120" spans="1:39" s="1242" customFormat="1" ht="15" customHeight="1" x14ac:dyDescent="0.25">
      <c r="A120" s="1329"/>
      <c r="B120" s="1480" t="s">
        <v>1680</v>
      </c>
      <c r="C120" s="1249"/>
      <c r="D120" s="614"/>
      <c r="E120" s="614"/>
      <c r="F120" s="614"/>
      <c r="G120" s="614"/>
      <c r="H120" s="614"/>
      <c r="I120" s="1427" t="str">
        <f t="shared" si="185"/>
        <v/>
      </c>
      <c r="J120" s="614"/>
      <c r="K120" s="614"/>
      <c r="L120" s="614"/>
      <c r="M120" s="1427" t="str">
        <f t="shared" si="186"/>
        <v/>
      </c>
      <c r="N120" s="1805"/>
      <c r="O120" s="614"/>
      <c r="P120" s="614"/>
      <c r="Q120" s="614"/>
      <c r="R120" s="614"/>
      <c r="S120" s="614"/>
      <c r="T120" s="614"/>
      <c r="U120" s="614"/>
      <c r="V120" s="614"/>
      <c r="W120" s="1427" t="str">
        <f>IF(AND(ISNUMBER(R120),ISNUMBER(S120),ISNUMBER(V120)),SUM(R120,S120,V120),"")</f>
        <v/>
      </c>
      <c r="X120" s="614"/>
      <c r="Y120" s="614"/>
      <c r="Z120" s="614"/>
      <c r="AA120" s="1427" t="str">
        <f t="shared" si="187"/>
        <v/>
      </c>
      <c r="AB120" s="1427" t="str">
        <f t="shared" si="115"/>
        <v/>
      </c>
      <c r="AC120" s="1270"/>
      <c r="AD120" s="614"/>
      <c r="AE120" s="614"/>
      <c r="AF120" s="614"/>
      <c r="AG120" s="345"/>
      <c r="AH120" s="345"/>
      <c r="AM120" s="1328"/>
    </row>
    <row r="121" spans="1:39" s="1242" customFormat="1" ht="15" customHeight="1" x14ac:dyDescent="0.25">
      <c r="A121" s="1329"/>
      <c r="B121" s="1255" t="s">
        <v>1912</v>
      </c>
      <c r="C121" s="1427" t="str">
        <f t="shared" ref="C121:D121" si="188">IF(AND(ISNUMBER(C122),ISNUMBER(C123),ISNUMBER(C124),ISNUMBER(C125),ISNUMBER(C126),ISNUMBER(C127),ISNUMBER(C128)),SUM(C122:C128),"")</f>
        <v/>
      </c>
      <c r="D121" s="1427" t="str">
        <f t="shared" si="188"/>
        <v/>
      </c>
      <c r="E121" s="1427" t="str">
        <f t="shared" ref="E121:I121" si="189">IF(AND(ISNUMBER(E122),ISNUMBER(E123),ISNUMBER(E124),ISNUMBER(E125),ISNUMBER(E126),ISNUMBER(E127),ISNUMBER(E128)),SUM(E122:E128),"")</f>
        <v/>
      </c>
      <c r="F121" s="1427" t="str">
        <f t="shared" si="189"/>
        <v/>
      </c>
      <c r="G121" s="1427" t="str">
        <f t="shared" si="189"/>
        <v/>
      </c>
      <c r="H121" s="1427" t="str">
        <f t="shared" si="189"/>
        <v/>
      </c>
      <c r="I121" s="1427" t="str">
        <f t="shared" si="189"/>
        <v/>
      </c>
      <c r="J121" s="1427" t="str">
        <f t="shared" ref="J121:K121" si="190">IF(AND(ISNUMBER(J122),ISNUMBER(J123),ISNUMBER(J124),ISNUMBER(J125),ISNUMBER(J126),ISNUMBER(J127),ISNUMBER(J128)),SUM(J122:J128),"")</f>
        <v/>
      </c>
      <c r="K121" s="1427" t="str">
        <f t="shared" si="190"/>
        <v/>
      </c>
      <c r="L121" s="1427" t="str">
        <f t="shared" ref="L121" si="191">IF(AND(ISNUMBER(L122),ISNUMBER(L123),ISNUMBER(L124),ISNUMBER(L125),ISNUMBER(L126),ISNUMBER(L127),ISNUMBER(L128)),SUM(L122:L128),"")</f>
        <v/>
      </c>
      <c r="M121" s="1427" t="str">
        <f>IF(AND(ISNUMBER(M122),ISNUMBER(M123),ISNUMBER(M124),ISNUMBER(M125),ISNUMBER(M126),ISNUMBER(M127),ISNUMBER(M128)),SUM(M122:M128),"")</f>
        <v/>
      </c>
      <c r="N121" s="1427" t="str">
        <f>IF(AND(ISNUMBER(N122),ISNUMBER(N123),ISNUMBER(N124),ISNUMBER(N125),ISNUMBER(N126),ISNUMBER(N127),ISNUMBER(N128)),SUM(N122:N128),"")</f>
        <v/>
      </c>
      <c r="O121" s="614"/>
      <c r="P121" s="614"/>
      <c r="Q121" s="1427" t="str">
        <f t="shared" ref="Q121:W121" si="192">IF(AND(ISNUMBER(Q122),ISNUMBER(Q123),ISNUMBER(Q124),ISNUMBER(Q125),ISNUMBER(Q126),ISNUMBER(Q127),ISNUMBER(Q128)),SUM(Q122:Q128),"")</f>
        <v/>
      </c>
      <c r="R121" s="1427" t="str">
        <f t="shared" si="192"/>
        <v/>
      </c>
      <c r="S121" s="1427" t="str">
        <f t="shared" si="192"/>
        <v/>
      </c>
      <c r="T121" s="1427" t="str">
        <f t="shared" si="192"/>
        <v/>
      </c>
      <c r="U121" s="1427" t="str">
        <f t="shared" si="192"/>
        <v/>
      </c>
      <c r="V121" s="1427" t="str">
        <f t="shared" si="192"/>
        <v/>
      </c>
      <c r="W121" s="1427" t="str">
        <f t="shared" si="192"/>
        <v/>
      </c>
      <c r="X121" s="1427" t="str">
        <f>IF(AND(ISNUMBER(X122),ISNUMBER(X123),ISNUMBER(X124),ISNUMBER(X125),ISNUMBER(X126),ISNUMBER(X127),ISNUMBER(X128)),SUM(X122:X128),"")</f>
        <v/>
      </c>
      <c r="Y121" s="1427" t="str">
        <f>IF(AND(ISNUMBER(Y122),ISNUMBER(Y123),ISNUMBER(Y124),ISNUMBER(Y125),ISNUMBER(Y126),ISNUMBER(Y127),ISNUMBER(Y128)),SUM(Y122:Y128),"")</f>
        <v/>
      </c>
      <c r="Z121" s="1427" t="str">
        <f>IF(AND(ISNUMBER(Z122),ISNUMBER(Z123),ISNUMBER(Z124),ISNUMBER(Z125),ISNUMBER(Z126),ISNUMBER(Z127),ISNUMBER(Z128)),SUM(Z122:Z128),"")</f>
        <v/>
      </c>
      <c r="AA121" s="1427" t="str">
        <f>IF(AND(ISNUMBER(AA122),ISNUMBER(AA123),ISNUMBER(AA124),ISNUMBER(AA125),ISNUMBER(AA126),ISNUMBER(AA127),ISNUMBER(AA128)),SUM(AA122:AA128),"")</f>
        <v/>
      </c>
      <c r="AB121" s="1427" t="str">
        <f t="shared" si="115"/>
        <v/>
      </c>
      <c r="AC121" s="1270"/>
      <c r="AD121" s="1427" t="str">
        <f t="shared" ref="AD121" si="193">IF(AND(ISNUMBER(AD122),ISNUMBER(AD123),ISNUMBER(AD124),ISNUMBER(AD125),ISNUMBER(AD126),ISNUMBER(AD127),ISNUMBER(AD128)),SUM(AD122:AD128),"")</f>
        <v/>
      </c>
      <c r="AE121" s="1427" t="str">
        <f>IF(AND(ISNUMBER(AE122),ISNUMBER(AE123),ISNUMBER(AE124),ISNUMBER(AE125),ISNUMBER(AE126),ISNUMBER(AE127),ISNUMBER(AE128)),SUM(AE122:AE128),"")</f>
        <v/>
      </c>
      <c r="AF121" s="1427" t="str">
        <f t="shared" ref="AF121:AH121" si="194">IF(AND(ISNUMBER(AF122),ISNUMBER(AF123),ISNUMBER(AF124),ISNUMBER(AF125),ISNUMBER(AF126),ISNUMBER(AF127),ISNUMBER(AF128)),SUM(AF122:AF128),"")</f>
        <v/>
      </c>
      <c r="AG121" s="1427" t="str">
        <f t="shared" si="194"/>
        <v/>
      </c>
      <c r="AH121" s="346" t="str">
        <f t="shared" si="194"/>
        <v/>
      </c>
      <c r="AM121" s="1328"/>
    </row>
    <row r="122" spans="1:39" s="1242" customFormat="1" ht="15" customHeight="1" x14ac:dyDescent="0.25">
      <c r="A122" s="1329"/>
      <c r="B122" s="1480" t="s">
        <v>1674</v>
      </c>
      <c r="C122" s="1249"/>
      <c r="D122" s="614"/>
      <c r="E122" s="614"/>
      <c r="F122" s="614"/>
      <c r="G122" s="614"/>
      <c r="H122" s="614"/>
      <c r="I122" s="1427" t="str">
        <f t="shared" ref="I122:I128" si="195">IF(AND(ISNUMBER(D122),ISNUMBER(E122),ISNUMBER(H122)),SUM(D122,E122,H122),"")</f>
        <v/>
      </c>
      <c r="J122" s="614"/>
      <c r="K122" s="614"/>
      <c r="L122" s="614"/>
      <c r="M122" s="1427" t="str">
        <f t="shared" ref="M122:M128" si="196">IF(AND(ISNUMBER(J122),ISNUMBER(K122),ISNUMBER(L122)),SUM(J122:L122), "")</f>
        <v/>
      </c>
      <c r="N122" s="1805"/>
      <c r="O122" s="614"/>
      <c r="P122" s="614"/>
      <c r="Q122" s="614"/>
      <c r="R122" s="614"/>
      <c r="S122" s="614"/>
      <c r="T122" s="614"/>
      <c r="U122" s="614"/>
      <c r="V122" s="614"/>
      <c r="W122" s="1427" t="str">
        <f t="shared" ref="W122:W128" si="197">IF(AND(ISNUMBER(R122),ISNUMBER(S122),ISNUMBER(V122)),SUM(R122,S122,V122),"")</f>
        <v/>
      </c>
      <c r="X122" s="614"/>
      <c r="Y122" s="614"/>
      <c r="Z122" s="614"/>
      <c r="AA122" s="1427" t="str">
        <f t="shared" ref="AA122:AA128" si="198">IF(AND(ISNUMBER(X122),ISNUMBER(Y122),ISNUMBER(Z122)),SUM(X122:Z122), "")</f>
        <v/>
      </c>
      <c r="AB122" s="1427" t="str">
        <f t="shared" si="115"/>
        <v/>
      </c>
      <c r="AC122" s="1352" t="str">
        <f>IF(ISNUMBER(AB122),IF(AND(AB122&gt;=(Parameters!F217*0.95),AB122&lt;=(Parameters!F217*1.05)), "Pass", "Fail"),"")</f>
        <v/>
      </c>
      <c r="AD122" s="614"/>
      <c r="AE122" s="614"/>
      <c r="AF122" s="614"/>
      <c r="AG122" s="345"/>
      <c r="AH122" s="345"/>
      <c r="AM122" s="1328"/>
    </row>
    <row r="123" spans="1:39" s="1242" customFormat="1" ht="15" customHeight="1" x14ac:dyDescent="0.25">
      <c r="A123" s="1329"/>
      <c r="B123" s="1480" t="s">
        <v>1675</v>
      </c>
      <c r="C123" s="1249"/>
      <c r="D123" s="614"/>
      <c r="E123" s="614"/>
      <c r="F123" s="614"/>
      <c r="G123" s="614"/>
      <c r="H123" s="614"/>
      <c r="I123" s="1427" t="str">
        <f t="shared" si="195"/>
        <v/>
      </c>
      <c r="J123" s="614"/>
      <c r="K123" s="614"/>
      <c r="L123" s="614"/>
      <c r="M123" s="1427" t="str">
        <f t="shared" si="196"/>
        <v/>
      </c>
      <c r="N123" s="1805"/>
      <c r="O123" s="614"/>
      <c r="P123" s="614"/>
      <c r="Q123" s="614"/>
      <c r="R123" s="614"/>
      <c r="S123" s="614"/>
      <c r="T123" s="614"/>
      <c r="U123" s="614"/>
      <c r="V123" s="614"/>
      <c r="W123" s="1427" t="str">
        <f t="shared" si="197"/>
        <v/>
      </c>
      <c r="X123" s="614"/>
      <c r="Y123" s="614"/>
      <c r="Z123" s="614"/>
      <c r="AA123" s="1427" t="str">
        <f t="shared" si="198"/>
        <v/>
      </c>
      <c r="AB123" s="1427" t="str">
        <f t="shared" si="115"/>
        <v/>
      </c>
      <c r="AC123" s="1352" t="str">
        <f>IF(ISNUMBER(AB123),IF(AND(AB123&gt;=(Parameters!F218*0.95),AB123&lt;=(Parameters!F218*1.05)), "Pass", "Fail"),"")</f>
        <v/>
      </c>
      <c r="AD123" s="614"/>
      <c r="AE123" s="614"/>
      <c r="AF123" s="614"/>
      <c r="AG123" s="345"/>
      <c r="AH123" s="345"/>
      <c r="AM123" s="1328"/>
    </row>
    <row r="124" spans="1:39" s="1242" customFormat="1" ht="15" customHeight="1" x14ac:dyDescent="0.25">
      <c r="A124" s="1329"/>
      <c r="B124" s="1480" t="s">
        <v>1676</v>
      </c>
      <c r="C124" s="1249"/>
      <c r="D124" s="614"/>
      <c r="E124" s="614"/>
      <c r="F124" s="614"/>
      <c r="G124" s="614"/>
      <c r="H124" s="614"/>
      <c r="I124" s="1427" t="str">
        <f t="shared" si="195"/>
        <v/>
      </c>
      <c r="J124" s="614"/>
      <c r="K124" s="614"/>
      <c r="L124" s="614"/>
      <c r="M124" s="1427" t="str">
        <f t="shared" si="196"/>
        <v/>
      </c>
      <c r="N124" s="1805"/>
      <c r="O124" s="614"/>
      <c r="P124" s="614"/>
      <c r="Q124" s="614"/>
      <c r="R124" s="614"/>
      <c r="S124" s="614"/>
      <c r="T124" s="614"/>
      <c r="U124" s="614"/>
      <c r="V124" s="614"/>
      <c r="W124" s="1427" t="str">
        <f t="shared" si="197"/>
        <v/>
      </c>
      <c r="X124" s="614"/>
      <c r="Y124" s="614"/>
      <c r="Z124" s="614"/>
      <c r="AA124" s="1427" t="str">
        <f t="shared" si="198"/>
        <v/>
      </c>
      <c r="AB124" s="1427" t="str">
        <f t="shared" si="115"/>
        <v/>
      </c>
      <c r="AC124" s="1352" t="str">
        <f>IF(ISNUMBER(AB124),IF(AND(AB124&gt;=(Parameters!F219*0.95),AB124&lt;=(Parameters!F219*1.05)), "Pass", "Fail"),"")</f>
        <v/>
      </c>
      <c r="AD124" s="614"/>
      <c r="AE124" s="614"/>
      <c r="AF124" s="614"/>
      <c r="AG124" s="345"/>
      <c r="AH124" s="345"/>
      <c r="AM124" s="1328"/>
    </row>
    <row r="125" spans="1:39" s="1242" customFormat="1" ht="15" customHeight="1" x14ac:dyDescent="0.25">
      <c r="A125" s="1329"/>
      <c r="B125" s="1480" t="s">
        <v>1677</v>
      </c>
      <c r="C125" s="1249"/>
      <c r="D125" s="614"/>
      <c r="E125" s="614"/>
      <c r="F125" s="614"/>
      <c r="G125" s="614"/>
      <c r="H125" s="614"/>
      <c r="I125" s="1427" t="str">
        <f t="shared" si="195"/>
        <v/>
      </c>
      <c r="J125" s="614"/>
      <c r="K125" s="614"/>
      <c r="L125" s="614"/>
      <c r="M125" s="1427" t="str">
        <f t="shared" si="196"/>
        <v/>
      </c>
      <c r="N125" s="1805"/>
      <c r="O125" s="614"/>
      <c r="P125" s="614"/>
      <c r="Q125" s="614"/>
      <c r="R125" s="614"/>
      <c r="S125" s="614"/>
      <c r="T125" s="614"/>
      <c r="U125" s="614"/>
      <c r="V125" s="614"/>
      <c r="W125" s="1427" t="str">
        <f t="shared" si="197"/>
        <v/>
      </c>
      <c r="X125" s="614"/>
      <c r="Y125" s="614"/>
      <c r="Z125" s="614"/>
      <c r="AA125" s="1427" t="str">
        <f t="shared" si="198"/>
        <v/>
      </c>
      <c r="AB125" s="1427" t="str">
        <f t="shared" si="115"/>
        <v/>
      </c>
      <c r="AC125" s="1352" t="str">
        <f>IF(ISNUMBER(AB125),IF(AND(AB125&gt;=(Parameters!F220*0.95),AB125&lt;=(Parameters!F220*1.05)), "Pass", "Fail"),"")</f>
        <v/>
      </c>
      <c r="AD125" s="614"/>
      <c r="AE125" s="614"/>
      <c r="AF125" s="614"/>
      <c r="AG125" s="345"/>
      <c r="AH125" s="345"/>
      <c r="AM125" s="1328"/>
    </row>
    <row r="126" spans="1:39" s="1242" customFormat="1" ht="15" customHeight="1" x14ac:dyDescent="0.25">
      <c r="A126" s="1329"/>
      <c r="B126" s="1480" t="s">
        <v>1678</v>
      </c>
      <c r="C126" s="1249"/>
      <c r="D126" s="614"/>
      <c r="E126" s="614"/>
      <c r="F126" s="614"/>
      <c r="G126" s="614"/>
      <c r="H126" s="614"/>
      <c r="I126" s="1427" t="str">
        <f t="shared" si="195"/>
        <v/>
      </c>
      <c r="J126" s="614"/>
      <c r="K126" s="614"/>
      <c r="L126" s="614"/>
      <c r="M126" s="1427" t="str">
        <f t="shared" si="196"/>
        <v/>
      </c>
      <c r="N126" s="1805"/>
      <c r="O126" s="614"/>
      <c r="P126" s="614"/>
      <c r="Q126" s="614"/>
      <c r="R126" s="614"/>
      <c r="S126" s="614"/>
      <c r="T126" s="614"/>
      <c r="U126" s="614"/>
      <c r="V126" s="614"/>
      <c r="W126" s="1427" t="str">
        <f t="shared" si="197"/>
        <v/>
      </c>
      <c r="X126" s="614"/>
      <c r="Y126" s="614"/>
      <c r="Z126" s="614"/>
      <c r="AA126" s="1427" t="str">
        <f t="shared" si="198"/>
        <v/>
      </c>
      <c r="AB126" s="1427" t="str">
        <f t="shared" si="115"/>
        <v/>
      </c>
      <c r="AC126" s="1352" t="str">
        <f>IF(ISNUMBER(AB126),IF(AND(AB126&gt;=(Parameters!F221*0.95),AB126&lt;=(Parameters!F221*1.05)), "Pass", "Fail"),"")</f>
        <v/>
      </c>
      <c r="AD126" s="614"/>
      <c r="AE126" s="614"/>
      <c r="AF126" s="614"/>
      <c r="AG126" s="345"/>
      <c r="AH126" s="345"/>
      <c r="AM126" s="1328"/>
    </row>
    <row r="127" spans="1:39" s="1242" customFormat="1" ht="15" customHeight="1" x14ac:dyDescent="0.25">
      <c r="A127" s="1329"/>
      <c r="B127" s="1480" t="s">
        <v>1679</v>
      </c>
      <c r="C127" s="1249"/>
      <c r="D127" s="614"/>
      <c r="E127" s="614"/>
      <c r="F127" s="614"/>
      <c r="G127" s="614"/>
      <c r="H127" s="614"/>
      <c r="I127" s="1427" t="str">
        <f t="shared" si="195"/>
        <v/>
      </c>
      <c r="J127" s="614"/>
      <c r="K127" s="614"/>
      <c r="L127" s="614"/>
      <c r="M127" s="1427" t="str">
        <f t="shared" si="196"/>
        <v/>
      </c>
      <c r="N127" s="1805"/>
      <c r="O127" s="614"/>
      <c r="P127" s="614"/>
      <c r="Q127" s="614"/>
      <c r="R127" s="614"/>
      <c r="S127" s="614"/>
      <c r="T127" s="614"/>
      <c r="U127" s="614"/>
      <c r="V127" s="614"/>
      <c r="W127" s="1427" t="str">
        <f t="shared" si="197"/>
        <v/>
      </c>
      <c r="X127" s="614"/>
      <c r="Y127" s="614"/>
      <c r="Z127" s="614"/>
      <c r="AA127" s="1427" t="str">
        <f t="shared" si="198"/>
        <v/>
      </c>
      <c r="AB127" s="1427" t="str">
        <f t="shared" si="115"/>
        <v/>
      </c>
      <c r="AC127" s="1352" t="str">
        <f>IF(ISNUMBER(AB127),IF(AND(AB127&gt;=(Parameters!F222*0.95),AB127&lt;=(Parameters!F222*1.05)), "Pass", "Fail"),"")</f>
        <v/>
      </c>
      <c r="AD127" s="614"/>
      <c r="AE127" s="614"/>
      <c r="AF127" s="614"/>
      <c r="AG127" s="345"/>
      <c r="AH127" s="345"/>
      <c r="AM127" s="1328"/>
    </row>
    <row r="128" spans="1:39" s="1242" customFormat="1" ht="15" customHeight="1" x14ac:dyDescent="0.25">
      <c r="A128" s="1329"/>
      <c r="B128" s="1480" t="s">
        <v>1680</v>
      </c>
      <c r="C128" s="1249"/>
      <c r="D128" s="614"/>
      <c r="E128" s="614"/>
      <c r="F128" s="614"/>
      <c r="G128" s="614"/>
      <c r="H128" s="614"/>
      <c r="I128" s="1427" t="str">
        <f t="shared" si="195"/>
        <v/>
      </c>
      <c r="J128" s="614"/>
      <c r="K128" s="614"/>
      <c r="L128" s="614"/>
      <c r="M128" s="1427" t="str">
        <f t="shared" si="196"/>
        <v/>
      </c>
      <c r="N128" s="1805"/>
      <c r="O128" s="614"/>
      <c r="P128" s="614"/>
      <c r="Q128" s="614"/>
      <c r="R128" s="614"/>
      <c r="S128" s="614"/>
      <c r="T128" s="614"/>
      <c r="U128" s="614"/>
      <c r="V128" s="614"/>
      <c r="W128" s="1427" t="str">
        <f t="shared" si="197"/>
        <v/>
      </c>
      <c r="X128" s="614"/>
      <c r="Y128" s="614"/>
      <c r="Z128" s="614"/>
      <c r="AA128" s="1427" t="str">
        <f t="shared" si="198"/>
        <v/>
      </c>
      <c r="AB128" s="1427" t="str">
        <f t="shared" si="115"/>
        <v/>
      </c>
      <c r="AC128" s="1352" t="str">
        <f>IF(ISNUMBER(AB128),IF(AND(AB128&gt;=(Parameters!F223*0.95),AB128&lt;=(Parameters!F223*1.05)), "Pass", "Fail"),"")</f>
        <v/>
      </c>
      <c r="AD128" s="614"/>
      <c r="AE128" s="614"/>
      <c r="AF128" s="614"/>
      <c r="AG128" s="345"/>
      <c r="AH128" s="345"/>
      <c r="AM128" s="1328"/>
    </row>
    <row r="129" spans="1:39" s="1242" customFormat="1" ht="15" customHeight="1" x14ac:dyDescent="0.25">
      <c r="A129" s="1329"/>
      <c r="B129" s="1255" t="s">
        <v>1913</v>
      </c>
      <c r="C129" s="1427" t="str">
        <f t="shared" ref="C129:D129" si="199">IF(AND(ISNUMBER(C130),ISNUMBER(C131),ISNUMBER(C132),ISNUMBER(C133)),SUM(C130:C133),"")</f>
        <v/>
      </c>
      <c r="D129" s="1427" t="str">
        <f t="shared" si="199"/>
        <v/>
      </c>
      <c r="E129" s="1427" t="str">
        <f t="shared" ref="E129:I129" si="200">IF(AND(ISNUMBER(E130),ISNUMBER(E131),ISNUMBER(E132),ISNUMBER(E133)),SUM(E130:E133),"")</f>
        <v/>
      </c>
      <c r="F129" s="1427" t="str">
        <f t="shared" si="200"/>
        <v/>
      </c>
      <c r="G129" s="1427" t="str">
        <f t="shared" si="200"/>
        <v/>
      </c>
      <c r="H129" s="1427" t="str">
        <f t="shared" si="200"/>
        <v/>
      </c>
      <c r="I129" s="1427" t="str">
        <f t="shared" si="200"/>
        <v/>
      </c>
      <c r="J129" s="1427" t="str">
        <f t="shared" ref="J129:K129" si="201">IF(AND(ISNUMBER(J130),ISNUMBER(J131),ISNUMBER(J132),ISNUMBER(J133)),SUM(J130:J133),"")</f>
        <v/>
      </c>
      <c r="K129" s="1427" t="str">
        <f t="shared" si="201"/>
        <v/>
      </c>
      <c r="L129" s="1427" t="str">
        <f t="shared" ref="L129" si="202">IF(AND(ISNUMBER(L130),ISNUMBER(L131),ISNUMBER(L132),ISNUMBER(L133)),SUM(L130:L133),"")</f>
        <v/>
      </c>
      <c r="M129" s="1427" t="str">
        <f>IF(AND(ISNUMBER(M130),ISNUMBER(M131),ISNUMBER(M132),ISNUMBER(M133)),SUM(M130:M133),"")</f>
        <v/>
      </c>
      <c r="N129" s="1427" t="str">
        <f>IF(AND(ISNUMBER(N130),ISNUMBER(N131),ISNUMBER(N132),ISNUMBER(N133)),SUM(N130:N133),"")</f>
        <v/>
      </c>
      <c r="O129" s="614"/>
      <c r="P129" s="614"/>
      <c r="Q129" s="1427" t="str">
        <f t="shared" ref="Q129:W129" si="203">IF(AND(ISNUMBER(Q130),ISNUMBER(Q131),ISNUMBER(Q132),ISNUMBER(Q133)),SUM(Q130:Q133),"")</f>
        <v/>
      </c>
      <c r="R129" s="1427" t="str">
        <f t="shared" si="203"/>
        <v/>
      </c>
      <c r="S129" s="1427" t="str">
        <f t="shared" si="203"/>
        <v/>
      </c>
      <c r="T129" s="1427" t="str">
        <f t="shared" si="203"/>
        <v/>
      </c>
      <c r="U129" s="1427" t="str">
        <f t="shared" si="203"/>
        <v/>
      </c>
      <c r="V129" s="1427" t="str">
        <f t="shared" si="203"/>
        <v/>
      </c>
      <c r="W129" s="1427" t="str">
        <f t="shared" si="203"/>
        <v/>
      </c>
      <c r="X129" s="1427" t="str">
        <f>IF(AND(ISNUMBER(X130),ISNUMBER(X131),ISNUMBER(X132),ISNUMBER(X133)),SUM(X130:X133),"")</f>
        <v/>
      </c>
      <c r="Y129" s="1427" t="str">
        <f>IF(AND(ISNUMBER(Y130),ISNUMBER(Y131),ISNUMBER(Y132),ISNUMBER(Y133)),SUM(Y130:Y133),"")</f>
        <v/>
      </c>
      <c r="Z129" s="1427" t="str">
        <f>IF(AND(ISNUMBER(Z130),ISNUMBER(Z131),ISNUMBER(Z132),ISNUMBER(Z133)),SUM(Z130:Z133),"")</f>
        <v/>
      </c>
      <c r="AA129" s="1427" t="str">
        <f>IF(AND(ISNUMBER(AA130),ISNUMBER(AA131),ISNUMBER(AA132),ISNUMBER(AA133)),SUM(AA130:AA133),"")</f>
        <v/>
      </c>
      <c r="AB129" s="1427" t="str">
        <f t="shared" si="115"/>
        <v/>
      </c>
      <c r="AC129" s="1270"/>
      <c r="AD129" s="1427" t="str">
        <f>IF(AND(ISNUMBER(AD130),ISNUMBER(AD131),ISNUMBER(AD132),ISNUMBER(AD133)),SUM(AD130:AD133),"")</f>
        <v/>
      </c>
      <c r="AE129" s="1427" t="str">
        <f>IF(AND(ISNUMBER(AE130),ISNUMBER(AE131),ISNUMBER(AE132),ISNUMBER(AE133)),SUM(AE130:AE133),"")</f>
        <v/>
      </c>
      <c r="AF129" s="1427" t="str">
        <f>IF(AND(ISNUMBER(AF130),ISNUMBER(AF131),ISNUMBER(AF132),ISNUMBER(AF133)),SUM(AF130:AF133),"")</f>
        <v/>
      </c>
      <c r="AG129" s="1427" t="str">
        <f>IF(AND(ISNUMBER(AG130),ISNUMBER(AG131),ISNUMBER(AG132),ISNUMBER(AG133)),SUM(AG130:AG133),"")</f>
        <v/>
      </c>
      <c r="AH129" s="346" t="str">
        <f>IF(AND(ISNUMBER(AH130),ISNUMBER(AH131),ISNUMBER(AH132),ISNUMBER(AH133)),SUM(AH130:AH133),"")</f>
        <v/>
      </c>
      <c r="AM129" s="1328"/>
    </row>
    <row r="130" spans="1:39" s="1242" customFormat="1" ht="15" customHeight="1" x14ac:dyDescent="0.25">
      <c r="A130" s="1329"/>
      <c r="B130" s="1480" t="s">
        <v>1682</v>
      </c>
      <c r="C130" s="1249"/>
      <c r="D130" s="614"/>
      <c r="E130" s="614"/>
      <c r="F130" s="614"/>
      <c r="G130" s="614"/>
      <c r="H130" s="614"/>
      <c r="I130" s="1427" t="str">
        <f t="shared" ref="I130:I133" si="204">IF(AND(ISNUMBER(D130),ISNUMBER(E130),ISNUMBER(H130)),SUM(D130,E130,H130),"")</f>
        <v/>
      </c>
      <c r="J130" s="614"/>
      <c r="K130" s="614"/>
      <c r="L130" s="614"/>
      <c r="M130" s="1427" t="str">
        <f t="shared" ref="M130:M133" si="205">IF(AND(ISNUMBER(J130),ISNUMBER(K130),ISNUMBER(L130)),SUM(J130:L130), "")</f>
        <v/>
      </c>
      <c r="N130" s="1805"/>
      <c r="O130" s="614"/>
      <c r="P130" s="614"/>
      <c r="Q130" s="614"/>
      <c r="R130" s="614"/>
      <c r="S130" s="614"/>
      <c r="T130" s="614"/>
      <c r="U130" s="614"/>
      <c r="V130" s="614"/>
      <c r="W130" s="1427" t="str">
        <f>IF(AND(ISNUMBER(R130),ISNUMBER(S130),ISNUMBER(V130)),SUM(R130,S130,V130),"")</f>
        <v/>
      </c>
      <c r="X130" s="614"/>
      <c r="Y130" s="614"/>
      <c r="Z130" s="614"/>
      <c r="AA130" s="1427" t="str">
        <f t="shared" ref="AA130:AA133" si="206">IF(AND(ISNUMBER(X130),ISNUMBER(Y130),ISNUMBER(Z130)),SUM(X130:Z130), "")</f>
        <v/>
      </c>
      <c r="AB130" s="1427" t="str">
        <f t="shared" si="115"/>
        <v/>
      </c>
      <c r="AC130" s="1352" t="str">
        <f>IF(ISNUMBER(AB130),IF(AND(AB130&gt;=(Parameters!F225*0.95),AB130&lt;=(Parameters!F225*1.05)), "Pass", "Fail"),"")</f>
        <v/>
      </c>
      <c r="AD130" s="614"/>
      <c r="AE130" s="614"/>
      <c r="AF130" s="614"/>
      <c r="AG130" s="345"/>
      <c r="AH130" s="345"/>
      <c r="AM130" s="1328"/>
    </row>
    <row r="131" spans="1:39" s="1242" customFormat="1" ht="15" customHeight="1" x14ac:dyDescent="0.25">
      <c r="A131" s="1329"/>
      <c r="B131" s="1480" t="s">
        <v>1683</v>
      </c>
      <c r="C131" s="1249"/>
      <c r="D131" s="614"/>
      <c r="E131" s="614"/>
      <c r="F131" s="614"/>
      <c r="G131" s="614"/>
      <c r="H131" s="614"/>
      <c r="I131" s="1427" t="str">
        <f t="shared" si="204"/>
        <v/>
      </c>
      <c r="J131" s="614"/>
      <c r="K131" s="614"/>
      <c r="L131" s="614"/>
      <c r="M131" s="1427" t="str">
        <f t="shared" si="205"/>
        <v/>
      </c>
      <c r="N131" s="1805"/>
      <c r="O131" s="614"/>
      <c r="P131" s="614"/>
      <c r="Q131" s="614"/>
      <c r="R131" s="614"/>
      <c r="S131" s="614"/>
      <c r="T131" s="614"/>
      <c r="U131" s="614"/>
      <c r="V131" s="614"/>
      <c r="W131" s="1427" t="str">
        <f>IF(AND(ISNUMBER(R131),ISNUMBER(S131),ISNUMBER(V131)),SUM(R131,S131,V131),"")</f>
        <v/>
      </c>
      <c r="X131" s="614"/>
      <c r="Y131" s="614"/>
      <c r="Z131" s="614"/>
      <c r="AA131" s="1427" t="str">
        <f t="shared" si="206"/>
        <v/>
      </c>
      <c r="AB131" s="1427" t="str">
        <f t="shared" si="115"/>
        <v/>
      </c>
      <c r="AC131" s="1352" t="str">
        <f>IF(ISNUMBER(AB131),IF(AND(AB131&gt;=(Parameters!F226*0.95),AB131&lt;=(Parameters!F226*1.05)), "Pass", "Fail"),"")</f>
        <v/>
      </c>
      <c r="AD131" s="614"/>
      <c r="AE131" s="614"/>
      <c r="AF131" s="614"/>
      <c r="AG131" s="345"/>
      <c r="AH131" s="345"/>
      <c r="AM131" s="1328"/>
    </row>
    <row r="132" spans="1:39" s="1242" customFormat="1" ht="15" customHeight="1" x14ac:dyDescent="0.25">
      <c r="A132" s="1329"/>
      <c r="B132" s="1480" t="s">
        <v>1684</v>
      </c>
      <c r="C132" s="1249"/>
      <c r="D132" s="614"/>
      <c r="E132" s="614"/>
      <c r="F132" s="614"/>
      <c r="G132" s="614"/>
      <c r="H132" s="614"/>
      <c r="I132" s="1427" t="str">
        <f t="shared" si="204"/>
        <v/>
      </c>
      <c r="J132" s="614"/>
      <c r="K132" s="614"/>
      <c r="L132" s="614"/>
      <c r="M132" s="1427" t="str">
        <f t="shared" si="205"/>
        <v/>
      </c>
      <c r="N132" s="1805"/>
      <c r="O132" s="614"/>
      <c r="P132" s="614"/>
      <c r="Q132" s="614"/>
      <c r="R132" s="614"/>
      <c r="S132" s="614"/>
      <c r="T132" s="614"/>
      <c r="U132" s="614"/>
      <c r="V132" s="614"/>
      <c r="W132" s="1427" t="str">
        <f>IF(AND(ISNUMBER(R132),ISNUMBER(S132),ISNUMBER(V132)),SUM(R132,S132,V132),"")</f>
        <v/>
      </c>
      <c r="X132" s="614"/>
      <c r="Y132" s="614"/>
      <c r="Z132" s="614"/>
      <c r="AA132" s="1427" t="str">
        <f t="shared" si="206"/>
        <v/>
      </c>
      <c r="AB132" s="1427" t="str">
        <f t="shared" si="115"/>
        <v/>
      </c>
      <c r="AC132" s="1352" t="str">
        <f>IF(ISNUMBER(AB132),IF(AND(AB132&gt;=(Parameters!F227*0.95),AB132&lt;=(Parameters!F227*1.05)), "Pass", "Fail"),"")</f>
        <v/>
      </c>
      <c r="AD132" s="614"/>
      <c r="AE132" s="614"/>
      <c r="AF132" s="614"/>
      <c r="AG132" s="345"/>
      <c r="AH132" s="345"/>
      <c r="AM132" s="1328"/>
    </row>
    <row r="133" spans="1:39" s="1242" customFormat="1" ht="15" customHeight="1" x14ac:dyDescent="0.25">
      <c r="A133" s="1329"/>
      <c r="B133" s="1480" t="s">
        <v>1680</v>
      </c>
      <c r="C133" s="1249"/>
      <c r="D133" s="614"/>
      <c r="E133" s="614"/>
      <c r="F133" s="614"/>
      <c r="G133" s="614"/>
      <c r="H133" s="614"/>
      <c r="I133" s="1427" t="str">
        <f t="shared" si="204"/>
        <v/>
      </c>
      <c r="J133" s="614"/>
      <c r="K133" s="614"/>
      <c r="L133" s="614"/>
      <c r="M133" s="1427" t="str">
        <f t="shared" si="205"/>
        <v/>
      </c>
      <c r="N133" s="1805"/>
      <c r="O133" s="614"/>
      <c r="P133" s="614"/>
      <c r="Q133" s="614"/>
      <c r="R133" s="614"/>
      <c r="S133" s="614"/>
      <c r="T133" s="614"/>
      <c r="U133" s="614"/>
      <c r="V133" s="614"/>
      <c r="W133" s="1427" t="str">
        <f>IF(AND(ISNUMBER(R133),ISNUMBER(S133),ISNUMBER(V133)),SUM(R133,S133,V133),"")</f>
        <v/>
      </c>
      <c r="X133" s="614"/>
      <c r="Y133" s="614"/>
      <c r="Z133" s="614"/>
      <c r="AA133" s="1427" t="str">
        <f t="shared" si="206"/>
        <v/>
      </c>
      <c r="AB133" s="1427" t="str">
        <f t="shared" si="115"/>
        <v/>
      </c>
      <c r="AC133" s="1352" t="str">
        <f>IF(ISNUMBER(AB133),IF(AND(AB133&gt;=(Parameters!F228*0.95),AB133&lt;=(Parameters!F228*1.05)), "Pass", "Fail"),"")</f>
        <v/>
      </c>
      <c r="AD133" s="614"/>
      <c r="AE133" s="614"/>
      <c r="AF133" s="614"/>
      <c r="AG133" s="345"/>
      <c r="AH133" s="345"/>
      <c r="AM133" s="1328"/>
    </row>
    <row r="134" spans="1:39" s="1242" customFormat="1" ht="15" customHeight="1" x14ac:dyDescent="0.25">
      <c r="A134" s="1329"/>
      <c r="B134" s="1255" t="s">
        <v>1914</v>
      </c>
      <c r="C134" s="1427" t="str">
        <f t="shared" ref="C134:D134" si="207">IF(AND(ISNUMBER(C135),ISNUMBER(C136)),SUM(C135:C136),"")</f>
        <v/>
      </c>
      <c r="D134" s="1427" t="str">
        <f t="shared" si="207"/>
        <v/>
      </c>
      <c r="E134" s="1427" t="str">
        <f t="shared" ref="E134:I134" si="208">IF(AND(ISNUMBER(E135),ISNUMBER(E136)),SUM(E135:E136),"")</f>
        <v/>
      </c>
      <c r="F134" s="1427" t="str">
        <f t="shared" si="208"/>
        <v/>
      </c>
      <c r="G134" s="1427" t="str">
        <f t="shared" si="208"/>
        <v/>
      </c>
      <c r="H134" s="1427" t="str">
        <f t="shared" si="208"/>
        <v/>
      </c>
      <c r="I134" s="1427" t="str">
        <f t="shared" si="208"/>
        <v/>
      </c>
      <c r="J134" s="1427" t="str">
        <f t="shared" ref="J134:K134" si="209">IF(AND(ISNUMBER(J135),ISNUMBER(J136)),SUM(J135:J136),"")</f>
        <v/>
      </c>
      <c r="K134" s="1427" t="str">
        <f t="shared" si="209"/>
        <v/>
      </c>
      <c r="L134" s="1427" t="str">
        <f t="shared" ref="L134" si="210">IF(AND(ISNUMBER(L135),ISNUMBER(L136)),SUM(L135:L136),"")</f>
        <v/>
      </c>
      <c r="M134" s="1427" t="str">
        <f>IF(AND(ISNUMBER(M135),ISNUMBER(M136)),SUM(M135:M136),"")</f>
        <v/>
      </c>
      <c r="N134" s="1427" t="str">
        <f>IF(AND(ISNUMBER(N135),ISNUMBER(N136)),SUM(N135:N136),"")</f>
        <v/>
      </c>
      <c r="O134" s="614"/>
      <c r="P134" s="614"/>
      <c r="Q134" s="1427" t="str">
        <f t="shared" ref="Q134:W134" si="211">IF(AND(ISNUMBER(Q135),ISNUMBER(Q136)),SUM(Q135:Q136),"")</f>
        <v/>
      </c>
      <c r="R134" s="1427" t="str">
        <f t="shared" si="211"/>
        <v/>
      </c>
      <c r="S134" s="1427" t="str">
        <f t="shared" si="211"/>
        <v/>
      </c>
      <c r="T134" s="1427" t="str">
        <f t="shared" si="211"/>
        <v/>
      </c>
      <c r="U134" s="1427" t="str">
        <f t="shared" si="211"/>
        <v/>
      </c>
      <c r="V134" s="1427" t="str">
        <f t="shared" si="211"/>
        <v/>
      </c>
      <c r="W134" s="1427" t="str">
        <f t="shared" si="211"/>
        <v/>
      </c>
      <c r="X134" s="1427" t="str">
        <f>IF(AND(ISNUMBER(X135),ISNUMBER(X136)),SUM(X135:X136),"")</f>
        <v/>
      </c>
      <c r="Y134" s="1427" t="str">
        <f>IF(AND(ISNUMBER(Y135),ISNUMBER(Y136)),SUM(Y135:Y136),"")</f>
        <v/>
      </c>
      <c r="Z134" s="1427" t="str">
        <f>IF(AND(ISNUMBER(Z135),ISNUMBER(Z136)),SUM(Z135:Z136),"")</f>
        <v/>
      </c>
      <c r="AA134" s="1427" t="str">
        <f>IF(AND(ISNUMBER(AA135),ISNUMBER(AA136)),SUM(AA135:AA136),"")</f>
        <v/>
      </c>
      <c r="AB134" s="1427" t="str">
        <f t="shared" si="115"/>
        <v/>
      </c>
      <c r="AC134" s="1270"/>
      <c r="AD134" s="1427" t="str">
        <f t="shared" ref="AD134:AH134" si="212">IF(AND(ISNUMBER(AD135),ISNUMBER(AD136)),SUM(AD135:AD136),"")</f>
        <v/>
      </c>
      <c r="AE134" s="1427" t="str">
        <f t="shared" si="212"/>
        <v/>
      </c>
      <c r="AF134" s="1427" t="str">
        <f t="shared" si="212"/>
        <v/>
      </c>
      <c r="AG134" s="1427" t="str">
        <f t="shared" si="212"/>
        <v/>
      </c>
      <c r="AH134" s="346" t="str">
        <f t="shared" si="212"/>
        <v/>
      </c>
      <c r="AM134" s="1328"/>
    </row>
    <row r="135" spans="1:39" s="1242" customFormat="1" ht="15" customHeight="1" x14ac:dyDescent="0.25">
      <c r="A135" s="1329"/>
      <c r="B135" s="1480" t="s">
        <v>1685</v>
      </c>
      <c r="C135" s="1249"/>
      <c r="D135" s="614"/>
      <c r="E135" s="614"/>
      <c r="F135" s="614"/>
      <c r="G135" s="614"/>
      <c r="H135" s="614"/>
      <c r="I135" s="1427" t="str">
        <f t="shared" ref="I135:I138" si="213">IF(AND(ISNUMBER(D135),ISNUMBER(E135),ISNUMBER(H135)),SUM(D135,E135,H135),"")</f>
        <v/>
      </c>
      <c r="J135" s="614"/>
      <c r="K135" s="614"/>
      <c r="L135" s="614"/>
      <c r="M135" s="1427" t="str">
        <f t="shared" ref="M135:M138" si="214">IF(AND(ISNUMBER(J135),ISNUMBER(K135),ISNUMBER(L135)),SUM(J135:L135), "")</f>
        <v/>
      </c>
      <c r="N135" s="1805"/>
      <c r="O135" s="614"/>
      <c r="P135" s="614"/>
      <c r="Q135" s="614"/>
      <c r="R135" s="614"/>
      <c r="S135" s="614"/>
      <c r="T135" s="614"/>
      <c r="U135" s="614"/>
      <c r="V135" s="614"/>
      <c r="W135" s="1427" t="str">
        <f t="shared" ref="W135:W141" si="215">IF(AND(ISNUMBER(R135),ISNUMBER(S135),ISNUMBER(V135)),SUM(R135,S135,V135),"")</f>
        <v/>
      </c>
      <c r="X135" s="614"/>
      <c r="Y135" s="614"/>
      <c r="Z135" s="614"/>
      <c r="AA135" s="1427" t="str">
        <f t="shared" ref="AA135:AA141" si="216">IF(AND(ISNUMBER(X135),ISNUMBER(Y135),ISNUMBER(Z135)),SUM(X135:Z135), "")</f>
        <v/>
      </c>
      <c r="AB135" s="1427" t="str">
        <f t="shared" si="115"/>
        <v/>
      </c>
      <c r="AC135" s="1352" t="str">
        <f>IF(ISNUMBER(AB135),IF(AND(AB135&gt;=(Parameters!F230*0.95),AB135&lt;=(Parameters!F230*1.05)), "Pass", "Fail"),"")</f>
        <v/>
      </c>
      <c r="AD135" s="614"/>
      <c r="AE135" s="614"/>
      <c r="AF135" s="614"/>
      <c r="AG135" s="345"/>
      <c r="AH135" s="345"/>
      <c r="AM135" s="1328"/>
    </row>
    <row r="136" spans="1:39" s="1242" customFormat="1" ht="15" customHeight="1" x14ac:dyDescent="0.25">
      <c r="A136" s="1329"/>
      <c r="B136" s="1480" t="s">
        <v>1686</v>
      </c>
      <c r="C136" s="1249"/>
      <c r="D136" s="614"/>
      <c r="E136" s="614"/>
      <c r="F136" s="614"/>
      <c r="G136" s="614"/>
      <c r="H136" s="614"/>
      <c r="I136" s="1427" t="str">
        <f t="shared" si="213"/>
        <v/>
      </c>
      <c r="J136" s="614"/>
      <c r="K136" s="614"/>
      <c r="L136" s="614"/>
      <c r="M136" s="1427" t="str">
        <f t="shared" si="214"/>
        <v/>
      </c>
      <c r="N136" s="1805"/>
      <c r="O136" s="614"/>
      <c r="P136" s="614"/>
      <c r="Q136" s="614"/>
      <c r="R136" s="614"/>
      <c r="S136" s="614"/>
      <c r="T136" s="614"/>
      <c r="U136" s="614"/>
      <c r="V136" s="614"/>
      <c r="W136" s="1427" t="str">
        <f t="shared" si="215"/>
        <v/>
      </c>
      <c r="X136" s="614"/>
      <c r="Y136" s="614"/>
      <c r="Z136" s="614"/>
      <c r="AA136" s="1427" t="str">
        <f t="shared" si="216"/>
        <v/>
      </c>
      <c r="AB136" s="1427" t="str">
        <f t="shared" si="115"/>
        <v/>
      </c>
      <c r="AC136" s="1352" t="str">
        <f>IF(ISNUMBER(AB136),IF(AND(AB136&gt;=(Parameters!F231*0.95),AB136&lt;=(Parameters!F231*1.05)), "Pass", "Fail"),"")</f>
        <v/>
      </c>
      <c r="AD136" s="614"/>
      <c r="AE136" s="614"/>
      <c r="AF136" s="614"/>
      <c r="AG136" s="345"/>
      <c r="AH136" s="345"/>
      <c r="AM136" s="1328"/>
    </row>
    <row r="137" spans="1:39" s="1242" customFormat="1" ht="15" customHeight="1" x14ac:dyDescent="0.25">
      <c r="A137" s="1329"/>
      <c r="B137" s="1250" t="s">
        <v>2029</v>
      </c>
      <c r="C137" s="1249"/>
      <c r="D137" s="614"/>
      <c r="E137" s="614"/>
      <c r="F137" s="614"/>
      <c r="G137" s="614"/>
      <c r="H137" s="614"/>
      <c r="I137" s="1427" t="str">
        <f t="shared" si="213"/>
        <v/>
      </c>
      <c r="J137" s="614"/>
      <c r="K137" s="614"/>
      <c r="L137" s="614"/>
      <c r="M137" s="1427" t="str">
        <f t="shared" si="214"/>
        <v/>
      </c>
      <c r="N137" s="1247"/>
      <c r="O137" s="614"/>
      <c r="P137" s="614"/>
      <c r="Q137" s="614"/>
      <c r="R137" s="614"/>
      <c r="S137" s="614"/>
      <c r="T137" s="614"/>
      <c r="U137" s="614"/>
      <c r="V137" s="614"/>
      <c r="W137" s="1427" t="str">
        <f t="shared" si="215"/>
        <v/>
      </c>
      <c r="X137" s="614"/>
      <c r="Y137" s="614"/>
      <c r="Z137" s="614"/>
      <c r="AA137" s="1427" t="str">
        <f t="shared" si="216"/>
        <v/>
      </c>
      <c r="AB137" s="1427" t="str">
        <f t="shared" si="115"/>
        <v/>
      </c>
      <c r="AC137" s="1270"/>
      <c r="AD137" s="614"/>
      <c r="AE137" s="614"/>
      <c r="AF137" s="614"/>
      <c r="AG137" s="345"/>
      <c r="AH137" s="345"/>
      <c r="AM137" s="1328"/>
    </row>
    <row r="138" spans="1:39" s="1242" customFormat="1" ht="15" customHeight="1" x14ac:dyDescent="0.25">
      <c r="A138" s="1329"/>
      <c r="B138" s="1756" t="s">
        <v>1932</v>
      </c>
      <c r="C138" s="1249"/>
      <c r="D138" s="614"/>
      <c r="E138" s="614"/>
      <c r="F138" s="614"/>
      <c r="G138" s="614"/>
      <c r="H138" s="614"/>
      <c r="I138" s="1427" t="str">
        <f t="shared" si="213"/>
        <v/>
      </c>
      <c r="J138" s="614"/>
      <c r="K138" s="614"/>
      <c r="L138" s="614"/>
      <c r="M138" s="1427" t="str">
        <f t="shared" si="214"/>
        <v/>
      </c>
      <c r="N138" s="1247"/>
      <c r="O138" s="1247"/>
      <c r="P138" s="1247"/>
      <c r="Q138" s="614"/>
      <c r="R138" s="614"/>
      <c r="S138" s="614"/>
      <c r="T138" s="614"/>
      <c r="U138" s="614"/>
      <c r="V138" s="614"/>
      <c r="W138" s="1427" t="str">
        <f t="shared" si="215"/>
        <v/>
      </c>
      <c r="X138" s="614"/>
      <c r="Y138" s="614"/>
      <c r="Z138" s="614"/>
      <c r="AA138" s="1427" t="str">
        <f t="shared" si="216"/>
        <v/>
      </c>
      <c r="AB138" s="1427" t="str">
        <f t="shared" si="115"/>
        <v/>
      </c>
      <c r="AC138" s="1270"/>
      <c r="AD138" s="614"/>
      <c r="AE138" s="614"/>
      <c r="AF138" s="614"/>
      <c r="AG138" s="345"/>
      <c r="AH138" s="345"/>
      <c r="AM138" s="1328"/>
    </row>
    <row r="139" spans="1:39" s="1242" customFormat="1" ht="15" customHeight="1" x14ac:dyDescent="0.25">
      <c r="A139" s="1329"/>
      <c r="B139" s="1758" t="str">
        <f>"Check: row" &amp; ROW(C138) &amp; " ≤ row "&amp; ROW(C137)</f>
        <v>Check: row138 ≤ row 137</v>
      </c>
      <c r="C139" s="1807" t="str">
        <f t="shared" ref="C139:H139" si="217">IF(AND(ISNUMBER(C137), ISNUMBER(C138)), IF(C138&lt;=C137, "Pass", "Fail"), "")</f>
        <v/>
      </c>
      <c r="D139" s="1807" t="str">
        <f t="shared" si="217"/>
        <v/>
      </c>
      <c r="E139" s="1807" t="str">
        <f t="shared" si="217"/>
        <v/>
      </c>
      <c r="F139" s="1807" t="str">
        <f t="shared" si="217"/>
        <v/>
      </c>
      <c r="G139" s="1807" t="str">
        <f t="shared" si="217"/>
        <v/>
      </c>
      <c r="H139" s="1807" t="str">
        <f t="shared" si="217"/>
        <v/>
      </c>
      <c r="I139" s="1247"/>
      <c r="J139" s="1807" t="str">
        <f>IF(AND(ISNUMBER(J137), ISNUMBER(J138)), IF(J138&lt;=J137, "Pass", "Fail"), "")</f>
        <v/>
      </c>
      <c r="K139" s="1807" t="str">
        <f>IF(AND(ISNUMBER(K137), ISNUMBER(K138)), IF(K138&lt;=K137, "Pass", "Fail"), "")</f>
        <v/>
      </c>
      <c r="L139" s="1807" t="str">
        <f>IF(AND(ISNUMBER(L137), ISNUMBER(L138)), IF(L138&lt;=L137, "Pass", "Fail"), "")</f>
        <v/>
      </c>
      <c r="M139" s="1247"/>
      <c r="N139" s="1247"/>
      <c r="O139" s="1247"/>
      <c r="P139" s="1247"/>
      <c r="Q139" s="1807" t="str">
        <f t="shared" ref="Q139:W139" si="218">IF(AND(ISNUMBER(Q137), ISNUMBER(Q138)), IF(Q138&lt;=Q137, "Pass", "Fail"), "")</f>
        <v/>
      </c>
      <c r="R139" s="1807" t="str">
        <f t="shared" si="218"/>
        <v/>
      </c>
      <c r="S139" s="1807" t="str">
        <f t="shared" si="218"/>
        <v/>
      </c>
      <c r="T139" s="1807" t="str">
        <f t="shared" si="218"/>
        <v/>
      </c>
      <c r="U139" s="1807" t="str">
        <f t="shared" si="218"/>
        <v/>
      </c>
      <c r="V139" s="1807" t="str">
        <f t="shared" si="218"/>
        <v/>
      </c>
      <c r="W139" s="1807" t="str">
        <f t="shared" si="218"/>
        <v/>
      </c>
      <c r="X139" s="1807" t="str">
        <f>IF(AND(ISNUMBER(X137), ISNUMBER(X138)), IF(X138&lt;=X137, "Pass", "Fail"), "")</f>
        <v/>
      </c>
      <c r="Y139" s="1807" t="str">
        <f>IF(AND(ISNUMBER(Y137), ISNUMBER(Y138)), IF(Y138&lt;=Y137, "Pass", "Fail"), "")</f>
        <v/>
      </c>
      <c r="Z139" s="1807" t="str">
        <f>IF(AND(ISNUMBER(Z137), ISNUMBER(Z138)), IF(Z138&lt;=Z137, "Pass", "Fail"), "")</f>
        <v/>
      </c>
      <c r="AA139" s="1247"/>
      <c r="AB139" s="1783"/>
      <c r="AC139" s="1247"/>
      <c r="AD139" s="1807" t="str">
        <f>IF(AND(ISNUMBER(AD137), ISNUMBER(AD138)), IF(AD138&lt;=AD137, "Pass", "Fail"), "")</f>
        <v/>
      </c>
      <c r="AE139" s="1807" t="str">
        <f>IF(AND(ISNUMBER(AE137), ISNUMBER(AE138)), IF(AE138&lt;=AE137, "Pass", "Fail"), "")</f>
        <v/>
      </c>
      <c r="AF139" s="1807" t="str">
        <f>IF(AND(ISNUMBER(AF137), ISNUMBER(AF138)), IF(AF138&lt;=AF137, "Pass", "Fail"), "")</f>
        <v/>
      </c>
      <c r="AG139" s="1807" t="str">
        <f>IF(AND(ISNUMBER(AG137), ISNUMBER(AG138)), IF(AG138&lt;=AG137, "Pass", "Fail"), "")</f>
        <v/>
      </c>
      <c r="AH139" s="1808" t="str">
        <f>IF(AND(ISNUMBER(AH137), ISNUMBER(AH138)), IF(AH138&lt;=AH137, "Pass", "Fail"), "")</f>
        <v/>
      </c>
      <c r="AM139" s="1328"/>
    </row>
    <row r="140" spans="1:39" s="1242" customFormat="1" ht="15" customHeight="1" x14ac:dyDescent="0.25">
      <c r="A140" s="1329"/>
      <c r="B140" s="1757" t="s">
        <v>1687</v>
      </c>
      <c r="C140" s="1249"/>
      <c r="D140" s="614"/>
      <c r="E140" s="614"/>
      <c r="F140" s="614"/>
      <c r="G140" s="614"/>
      <c r="H140" s="614"/>
      <c r="I140" s="1427" t="str">
        <f>IF(AND(ISNUMBER(D140),ISNUMBER(E140),ISNUMBER(H140)),SUM(D140,E140,H140),"")</f>
        <v/>
      </c>
      <c r="J140" s="614"/>
      <c r="K140" s="614"/>
      <c r="L140" s="614"/>
      <c r="M140" s="1427" t="str">
        <f t="shared" ref="M140:M141" si="219">IF(AND(ISNUMBER(J140),ISNUMBER(K140),ISNUMBER(L140)),SUM(J140:L140), "")</f>
        <v/>
      </c>
      <c r="N140" s="1247"/>
      <c r="O140" s="614"/>
      <c r="P140" s="614"/>
      <c r="Q140" s="614"/>
      <c r="R140" s="614"/>
      <c r="S140" s="614"/>
      <c r="T140" s="614"/>
      <c r="U140" s="614"/>
      <c r="V140" s="614"/>
      <c r="W140" s="1427" t="str">
        <f t="shared" si="215"/>
        <v/>
      </c>
      <c r="X140" s="614"/>
      <c r="Y140" s="614"/>
      <c r="Z140" s="614"/>
      <c r="AA140" s="1427" t="str">
        <f t="shared" si="216"/>
        <v/>
      </c>
      <c r="AB140" s="1427" t="str">
        <f t="shared" si="115"/>
        <v/>
      </c>
      <c r="AC140" s="1247"/>
      <c r="AD140" s="614"/>
      <c r="AE140" s="614"/>
      <c r="AF140" s="614"/>
      <c r="AG140" s="345"/>
      <c r="AH140" s="345"/>
      <c r="AM140" s="1328"/>
    </row>
    <row r="141" spans="1:39" s="1242" customFormat="1" ht="15" customHeight="1" x14ac:dyDescent="0.25">
      <c r="A141" s="1329"/>
      <c r="B141" s="1256" t="s">
        <v>41</v>
      </c>
      <c r="C141" s="1257"/>
      <c r="D141" s="616"/>
      <c r="E141" s="616"/>
      <c r="F141" s="616"/>
      <c r="G141" s="616"/>
      <c r="H141" s="616"/>
      <c r="I141" s="1427" t="str">
        <f>IF(AND(ISNUMBER(D141),ISNUMBER(E141),ISNUMBER(H141)),SUM(D141,E141,H141),"")</f>
        <v/>
      </c>
      <c r="J141" s="616"/>
      <c r="K141" s="616"/>
      <c r="L141" s="616"/>
      <c r="M141" s="1427" t="str">
        <f t="shared" si="219"/>
        <v/>
      </c>
      <c r="N141" s="1809"/>
      <c r="O141" s="616"/>
      <c r="P141" s="616"/>
      <c r="Q141" s="616"/>
      <c r="R141" s="616"/>
      <c r="S141" s="616"/>
      <c r="T141" s="616"/>
      <c r="U141" s="616"/>
      <c r="V141" s="616"/>
      <c r="W141" s="1427" t="str">
        <f t="shared" si="215"/>
        <v/>
      </c>
      <c r="X141" s="616"/>
      <c r="Y141" s="616"/>
      <c r="Z141" s="616"/>
      <c r="AA141" s="1427" t="str">
        <f t="shared" si="216"/>
        <v/>
      </c>
      <c r="AB141" s="1427" t="str">
        <f t="shared" si="115"/>
        <v/>
      </c>
      <c r="AC141" s="1259"/>
      <c r="AD141" s="616"/>
      <c r="AE141" s="616"/>
      <c r="AF141" s="616"/>
      <c r="AG141" s="782"/>
      <c r="AH141" s="782"/>
      <c r="AM141" s="1328"/>
    </row>
    <row r="142" spans="1:39" s="1242" customFormat="1" ht="15" customHeight="1" x14ac:dyDescent="0.25">
      <c r="A142" s="1329"/>
      <c r="B142" s="1877" t="s">
        <v>2135</v>
      </c>
      <c r="C142" s="1878"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878" t="str">
        <f t="shared" si="220"/>
        <v xml:space="preserve"> </v>
      </c>
      <c r="E142" s="1878" t="str">
        <f t="shared" si="220"/>
        <v xml:space="preserve"> </v>
      </c>
      <c r="F142" s="1878" t="str">
        <f t="shared" si="220"/>
        <v xml:space="preserve"> </v>
      </c>
      <c r="G142" s="1878" t="str">
        <f t="shared" si="220"/>
        <v xml:space="preserve"> </v>
      </c>
      <c r="H142" s="1878" t="str">
        <f t="shared" si="220"/>
        <v xml:space="preserve"> </v>
      </c>
      <c r="I142" s="1878" t="str">
        <f t="shared" si="220"/>
        <v xml:space="preserve"> </v>
      </c>
      <c r="J142" s="1878"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878" t="str">
        <f t="shared" si="221"/>
        <v xml:space="preserve"> </v>
      </c>
      <c r="L142" s="1878"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878" t="str">
        <f>IF(AND(ISNUMBER(M18),ISNUMBER(M23),ISNUMBER(M50), ISNUMBER(M65), ISNUMBER(M77),ISNUMBER(M78),ISNUMBER(M86),ISNUMBER(M90),ISNUMBER(M91),ISNUMBER(M94),ISNUMBER(M98), ISNUMBER(M137),ISNUMBER(M140), ISNUMBER(M141)), SUM(M18,M23,M50,M65,M77,M78,M86,M90,M91,M94,M98,M137,M140, M141)," ")</f>
        <v xml:space="preserve"> </v>
      </c>
      <c r="N142" s="1878" t="str">
        <f>IF(AND(ISNUMBER(N18),ISNUMBER(N23),ISNUMBER(N50), ISNUMBER(N65), ISNUMBER(N77),ISNUMBER(N78),ISNUMBER(N86),ISNUMBER(N90),ISNUMBER(N91),ISNUMBER(N94),ISNUMBER(N98), ISNUMBER(N141)), SUM(N18,N23,N50,N65,N77,N78,N86,N90,N91,N94,N98,N141)," ")</f>
        <v xml:space="preserve"> </v>
      </c>
      <c r="O142" s="614"/>
      <c r="P142" s="614"/>
      <c r="Q142" s="1878"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878" t="str">
        <f t="shared" si="223"/>
        <v xml:space="preserve"> </v>
      </c>
      <c r="S142" s="1878" t="str">
        <f t="shared" si="223"/>
        <v xml:space="preserve"> </v>
      </c>
      <c r="T142" s="1878" t="str">
        <f t="shared" si="223"/>
        <v xml:space="preserve"> </v>
      </c>
      <c r="U142" s="1878" t="str">
        <f t="shared" si="223"/>
        <v xml:space="preserve"> </v>
      </c>
      <c r="V142" s="1878" t="str">
        <f t="shared" si="223"/>
        <v xml:space="preserve"> </v>
      </c>
      <c r="W142" s="1878" t="str">
        <f t="shared" si="223"/>
        <v xml:space="preserve"> </v>
      </c>
      <c r="X142" s="1878" t="str">
        <f>IF(AND(ISNUMBER(X18),ISNUMBER(X23),ISNUMBER(X50), ISNUMBER(X65), ISNUMBER(X77),ISNUMBER(X78),ISNUMBER(X86),ISNUMBER(X90),ISNUMBER(X91),ISNUMBER(X94),ISNUMBER(X98), ISNUMBER(X137),ISNUMBER(X140), ISNUMBER(X141)), SUM(X18,X23,X50,X65,X77,X78,X86,X90,X91,X94,X98,X137,X140, X141)," ")</f>
        <v xml:space="preserve"> </v>
      </c>
      <c r="Y142" s="1878" t="str">
        <f>IF(AND(ISNUMBER(Y18),ISNUMBER(Y23),ISNUMBER(Y50), ISNUMBER(Y65), ISNUMBER(Y77),ISNUMBER(Y78),ISNUMBER(Y86),ISNUMBER(Y90),ISNUMBER(Y91),ISNUMBER(Y94),ISNUMBER(Y98), ISNUMBER(Y137),ISNUMBER(Y140), ISNUMBER(Y141)), SUM(Y18,Y23,Y50,Y65,Y77,Y78,Y86,Y90,Y91,Y94,Y98,Y137,Y140, Y141)," ")</f>
        <v xml:space="preserve"> </v>
      </c>
      <c r="Z142" s="1878" t="str">
        <f>IF(AND(ISNUMBER(Z18),ISNUMBER(Z23),ISNUMBER(Z50), ISNUMBER(Z65), ISNUMBER(Z77),ISNUMBER(Z78),ISNUMBER(Z86),ISNUMBER(Z90),ISNUMBER(Z91),ISNUMBER(Z94),ISNUMBER(Z98), ISNUMBER(Z137),ISNUMBER(Z140), ISNUMBER(Z141)), SUM(Z18,Z23,Z50,Z65,Z77,Z78,Z86,Z90,Z91,Z94,Z98,Z137,Z140, Z141)," ")</f>
        <v xml:space="preserve"> </v>
      </c>
      <c r="AA142" s="1878"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2301" t="str">
        <f t="shared" si="115"/>
        <v/>
      </c>
      <c r="AC142" s="1247"/>
      <c r="AD142" s="1878"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878"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878"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878"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879"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M142" s="1328"/>
    </row>
    <row r="143" spans="1:39" s="1242" customFormat="1" ht="15" customHeight="1" x14ac:dyDescent="0.25">
      <c r="A143" s="1329"/>
      <c r="B143" s="832" t="str">
        <f>"Check: cell I" &amp; ROW(I137) &amp; " = cell N"&amp; ROW(N142)</f>
        <v>Check: cell I137 = cell N142</v>
      </c>
      <c r="C143" s="1271"/>
      <c r="D143" s="1268"/>
      <c r="E143" s="1268"/>
      <c r="F143" s="1268"/>
      <c r="G143" s="1268"/>
      <c r="H143" s="1268"/>
      <c r="I143" s="1268"/>
      <c r="J143" s="1268"/>
      <c r="K143" s="1268"/>
      <c r="L143" s="1268"/>
      <c r="M143" s="1268"/>
      <c r="N143" s="1342" t="str">
        <f>IF(AND(ISNUMBER(I137),ISNUMBER(N142)), IF(I137=N142, "Pass", "Fail"),"")</f>
        <v/>
      </c>
      <c r="O143" s="1260"/>
      <c r="P143" s="1260"/>
      <c r="Q143" s="1268"/>
      <c r="R143" s="1268"/>
      <c r="S143" s="1268"/>
      <c r="T143" s="1268"/>
      <c r="U143" s="1268"/>
      <c r="V143" s="1268"/>
      <c r="W143" s="1268"/>
      <c r="X143" s="1268"/>
      <c r="Y143" s="1268"/>
      <c r="Z143" s="1268"/>
      <c r="AA143" s="1268"/>
      <c r="AB143" s="1268"/>
      <c r="AC143" s="1268"/>
      <c r="AD143" s="1268"/>
      <c r="AE143" s="1268"/>
      <c r="AF143" s="1268"/>
      <c r="AG143" s="1268"/>
      <c r="AH143" s="1269"/>
      <c r="AM143" s="1328"/>
    </row>
    <row r="144" spans="1:39" s="1242" customFormat="1" ht="60" customHeight="1" x14ac:dyDescent="0.25">
      <c r="A144" s="1261" t="s">
        <v>2381</v>
      </c>
      <c r="B144" s="1262"/>
      <c r="C144" s="322"/>
      <c r="D144" s="322"/>
      <c r="E144" s="322"/>
      <c r="F144" s="322"/>
      <c r="G144" s="322"/>
      <c r="H144" s="322"/>
      <c r="I144" s="322"/>
      <c r="J144" s="322"/>
      <c r="K144" s="465"/>
      <c r="L144" s="465"/>
      <c r="M144" s="465"/>
      <c r="N144" s="465"/>
      <c r="O144" s="465"/>
      <c r="P144" s="465"/>
      <c r="Q144" s="465"/>
      <c r="R144" s="465"/>
      <c r="S144" s="465"/>
      <c r="T144" s="465"/>
      <c r="U144" s="465"/>
      <c r="V144" s="465"/>
      <c r="W144" s="465"/>
      <c r="X144" s="465"/>
      <c r="Y144" s="465"/>
      <c r="Z144" s="465"/>
      <c r="AA144" s="465"/>
      <c r="AB144" s="465"/>
      <c r="AM144" s="1328"/>
    </row>
    <row r="145" spans="1:39" s="1242" customFormat="1" ht="15" customHeight="1" x14ac:dyDescent="0.3">
      <c r="A145" s="1261"/>
      <c r="B145" s="2666"/>
      <c r="C145" s="3253" t="s">
        <v>1688</v>
      </c>
      <c r="D145" s="3254"/>
      <c r="E145" s="3254"/>
      <c r="F145" s="3254"/>
      <c r="G145" s="3254"/>
      <c r="H145" s="3254"/>
      <c r="I145" s="3254"/>
      <c r="J145" s="3255"/>
      <c r="K145" s="465"/>
      <c r="L145" s="465"/>
      <c r="M145" s="465"/>
      <c r="N145" s="465"/>
      <c r="O145" s="465"/>
      <c r="P145" s="465"/>
      <c r="Q145" s="465"/>
      <c r="R145" s="465"/>
      <c r="S145" s="465"/>
      <c r="T145" s="465"/>
      <c r="U145" s="465"/>
      <c r="V145" s="465"/>
      <c r="W145" s="465"/>
      <c r="X145" s="465"/>
      <c r="Y145" s="465"/>
      <c r="Z145" s="465"/>
      <c r="AA145" s="465"/>
      <c r="AB145" s="465"/>
      <c r="AC145" s="465"/>
      <c r="AM145" s="1328"/>
    </row>
    <row r="146" spans="1:39" s="1242" customFormat="1" ht="15" customHeight="1" x14ac:dyDescent="0.25">
      <c r="A146" s="1274"/>
      <c r="B146" s="343"/>
      <c r="C146" s="3261" t="s">
        <v>1655</v>
      </c>
      <c r="D146" s="3257"/>
      <c r="E146" s="3257"/>
      <c r="F146" s="3257"/>
      <c r="G146" s="3257"/>
      <c r="H146" s="3257"/>
      <c r="I146" s="3151" t="s">
        <v>45</v>
      </c>
      <c r="J146" s="3149" t="s">
        <v>1264</v>
      </c>
      <c r="K146" s="465"/>
      <c r="L146" s="465"/>
      <c r="M146" s="465"/>
      <c r="N146" s="465"/>
      <c r="O146" s="465"/>
      <c r="P146" s="465"/>
      <c r="Q146" s="465"/>
      <c r="R146" s="465"/>
      <c r="S146" s="465"/>
      <c r="T146" s="465"/>
      <c r="U146" s="465"/>
      <c r="V146" s="465"/>
      <c r="W146" s="465"/>
      <c r="X146" s="465"/>
      <c r="Y146" s="465"/>
      <c r="Z146" s="465"/>
      <c r="AA146" s="465"/>
      <c r="AB146" s="465"/>
      <c r="AC146" s="465"/>
      <c r="AM146" s="1328"/>
    </row>
    <row r="147" spans="1:39" ht="15" customHeight="1" x14ac:dyDescent="0.25">
      <c r="A147" s="1274"/>
      <c r="B147" s="343"/>
      <c r="C147" s="3262" t="s">
        <v>1689</v>
      </c>
      <c r="D147" s="3263"/>
      <c r="E147" s="3151" t="s">
        <v>1660</v>
      </c>
      <c r="F147" s="3257" t="s">
        <v>1690</v>
      </c>
      <c r="G147" s="3257"/>
      <c r="H147" s="3258" t="s">
        <v>1656</v>
      </c>
      <c r="I147" s="3260"/>
      <c r="J147" s="3256"/>
      <c r="AD147" s="1242"/>
      <c r="AE147" s="1242"/>
      <c r="AF147" s="1242"/>
      <c r="AG147" s="1242"/>
      <c r="AH147" s="1242"/>
      <c r="AI147" s="1242"/>
      <c r="AJ147" s="1242"/>
      <c r="AK147" s="1242"/>
      <c r="AL147" s="1242"/>
      <c r="AM147" s="1804"/>
    </row>
    <row r="148" spans="1:39" ht="45" customHeight="1" x14ac:dyDescent="0.25">
      <c r="A148" s="1274"/>
      <c r="B148" s="2597"/>
      <c r="C148" s="2827" t="s">
        <v>1691</v>
      </c>
      <c r="D148" s="2828" t="s">
        <v>1692</v>
      </c>
      <c r="E148" s="3152"/>
      <c r="F148" s="2828" t="s">
        <v>1693</v>
      </c>
      <c r="G148" s="2828" t="s">
        <v>1656</v>
      </c>
      <c r="H148" s="3259"/>
      <c r="I148" s="3152"/>
      <c r="J148" s="3150"/>
      <c r="Z148" s="1242"/>
      <c r="AA148" s="1242"/>
      <c r="AB148" s="1242"/>
      <c r="AC148" s="1242"/>
      <c r="AD148" s="1242"/>
      <c r="AE148" s="1242"/>
      <c r="AF148" s="1242"/>
      <c r="AG148" s="1242"/>
      <c r="AH148" s="1242"/>
      <c r="AI148" s="1242"/>
      <c r="AJ148" s="1242"/>
      <c r="AK148" s="1242"/>
      <c r="AL148" s="1242"/>
      <c r="AM148" s="1804"/>
    </row>
    <row r="149" spans="1:39" ht="15" customHeight="1" x14ac:dyDescent="0.25">
      <c r="A149" s="1274"/>
      <c r="B149" s="1263" t="s">
        <v>1915</v>
      </c>
      <c r="C149" s="1427" t="str">
        <f>IF(AND(ISNUMBER(C150),ISNUMBER(C151)), SUM(C150,C151),"")</f>
        <v/>
      </c>
      <c r="D149" s="1427" t="str">
        <f t="shared" ref="D149:J149" si="224">IF(AND(ISNUMBER(D150),ISNUMBER(D151)), SUM(D150,D151),"")</f>
        <v/>
      </c>
      <c r="E149" s="1427" t="str">
        <f t="shared" si="224"/>
        <v/>
      </c>
      <c r="F149" s="1427" t="str">
        <f t="shared" si="224"/>
        <v/>
      </c>
      <c r="G149" s="1427" t="str">
        <f t="shared" si="224"/>
        <v/>
      </c>
      <c r="H149" s="1427" t="str">
        <f t="shared" si="224"/>
        <v/>
      </c>
      <c r="I149" s="1427" t="str">
        <f t="shared" si="224"/>
        <v/>
      </c>
      <c r="J149" s="2047" t="str">
        <f t="shared" si="224"/>
        <v/>
      </c>
      <c r="Z149" s="1242"/>
      <c r="AA149" s="1242"/>
      <c r="AB149" s="1242"/>
      <c r="AC149" s="1242"/>
      <c r="AD149" s="1242"/>
      <c r="AE149" s="1242"/>
      <c r="AF149" s="1242"/>
      <c r="AG149" s="1242"/>
      <c r="AH149" s="1242"/>
      <c r="AI149" s="1242"/>
      <c r="AJ149" s="1242"/>
      <c r="AK149" s="1242"/>
      <c r="AL149" s="1242"/>
      <c r="AM149" s="1804"/>
    </row>
    <row r="150" spans="1:39" ht="15" customHeight="1" x14ac:dyDescent="0.25">
      <c r="A150" s="1274"/>
      <c r="B150" s="1254" t="s">
        <v>1916</v>
      </c>
      <c r="C150" s="1811"/>
      <c r="D150" s="1805"/>
      <c r="E150" s="1805"/>
      <c r="F150" s="1805"/>
      <c r="G150" s="1805"/>
      <c r="H150" s="1427" t="str">
        <f>IF(AND(ISNUMBER(D150),ISNUMBER(E150),ISNUMBER(G150)),SUM(D150,E150,G150),"")</f>
        <v/>
      </c>
      <c r="I150" s="1805"/>
      <c r="J150" s="1812"/>
      <c r="Z150" s="1242"/>
      <c r="AA150" s="1242"/>
      <c r="AB150" s="1242"/>
      <c r="AC150" s="1242"/>
      <c r="AD150" s="1242"/>
      <c r="AE150" s="1242"/>
      <c r="AF150" s="1242"/>
      <c r="AG150" s="1242"/>
      <c r="AH150" s="1242"/>
      <c r="AI150" s="1242"/>
      <c r="AJ150" s="1242"/>
      <c r="AK150" s="1242"/>
      <c r="AL150" s="1242"/>
      <c r="AM150" s="1804"/>
    </row>
    <row r="151" spans="1:39" ht="15" customHeight="1" x14ac:dyDescent="0.25">
      <c r="A151" s="1274"/>
      <c r="B151" s="1264" t="s">
        <v>1917</v>
      </c>
      <c r="C151" s="1813"/>
      <c r="D151" s="1814"/>
      <c r="E151" s="1814"/>
      <c r="F151" s="1814"/>
      <c r="G151" s="1814"/>
      <c r="H151" s="1427" t="str">
        <f>IF(AND(ISNUMBER(D151),ISNUMBER(E151),ISNUMBER(G151)),SUM(D151,E151,G151),"")</f>
        <v/>
      </c>
      <c r="I151" s="1814"/>
      <c r="J151" s="1815"/>
      <c r="Z151" s="1242"/>
      <c r="AA151" s="1242"/>
      <c r="AB151" s="1242"/>
      <c r="AC151" s="1242"/>
      <c r="AD151" s="1242"/>
      <c r="AE151" s="1242"/>
      <c r="AF151" s="1242"/>
      <c r="AG151" s="1242"/>
      <c r="AH151" s="1242"/>
      <c r="AI151" s="1242"/>
      <c r="AJ151" s="1242"/>
      <c r="AK151" s="1242"/>
      <c r="AL151" s="1242"/>
      <c r="AM151" s="1804"/>
    </row>
    <row r="152" spans="1:39" ht="15" customHeight="1" x14ac:dyDescent="0.25">
      <c r="A152" s="1274"/>
      <c r="B152" s="2839" t="str">
        <f>"Check: row " &amp; ROW(B149) &amp;" = row " &amp; ROW(B86)</f>
        <v>Check: row 149 = row 86</v>
      </c>
      <c r="C152" s="1791" t="str">
        <f>IF(AND(ISNUMBER(C149), ISNUMBER(C86)), IF(C149=C86, "Pass", "Fail"), "")</f>
        <v/>
      </c>
      <c r="D152" s="2840" t="str">
        <f>IF(AND(ISNUMBER(D149), ISNUMBER(D86)), IF(D149=D86, "Pass", "Fail"), "")</f>
        <v/>
      </c>
      <c r="E152" s="2840" t="str">
        <f>IF(AND(ISNUMBER(E149), ISNUMBER(F86)), IF(E149=F86, "Pass", "Fail"), "")</f>
        <v/>
      </c>
      <c r="F152" s="2840" t="str">
        <f>IF(AND(ISNUMBER(F149), ISNUMBER(G86)), IF(F149=G86, "Pass", "Fail"), "")</f>
        <v/>
      </c>
      <c r="G152" s="2840" t="str">
        <f>IF(AND(ISNUMBER(G149), ISNUMBER(H86)), IF(G149=H86, "Pass", "Fail"), "")</f>
        <v/>
      </c>
      <c r="H152" s="2840" t="str">
        <f>IF(AND(ISNUMBER(H149), ISNUMBER(I86)), IF(H149=I86, "Pass", "Fail"), "")</f>
        <v/>
      </c>
      <c r="I152" s="2840" t="str">
        <f>IF(AND(ISNUMBER(I149), ISNUMBER(M86)), IF(I149=M86, "Pass", "Fail"), "")</f>
        <v/>
      </c>
      <c r="J152" s="2841" t="str">
        <f>IF(AND(ISNUMBER(J149), ISNUMBER(N86)), IF(J149=N86, "Pass", "Fail"), "")</f>
        <v/>
      </c>
      <c r="Z152" s="1242"/>
      <c r="AA152" s="1242"/>
      <c r="AB152" s="1242"/>
      <c r="AC152" s="1242"/>
      <c r="AD152" s="1242"/>
      <c r="AE152" s="1242"/>
      <c r="AF152" s="1242"/>
      <c r="AG152" s="1242"/>
      <c r="AH152" s="1242"/>
      <c r="AI152" s="1242"/>
      <c r="AJ152" s="1242"/>
      <c r="AK152" s="1242"/>
      <c r="AL152" s="1242"/>
      <c r="AM152" s="1328"/>
    </row>
    <row r="153" spans="1:39" s="2593" customFormat="1" ht="15" customHeight="1" x14ac:dyDescent="0.25">
      <c r="A153" s="2388"/>
      <c r="B153" s="2598"/>
      <c r="AD153" s="2592"/>
      <c r="AE153" s="2592"/>
      <c r="AF153" s="2592"/>
      <c r="AG153" s="2592"/>
      <c r="AH153" s="2592"/>
      <c r="AI153" s="2592"/>
      <c r="AJ153" s="2592"/>
      <c r="AK153" s="2592"/>
      <c r="AL153" s="2592"/>
      <c r="AM153" s="1891"/>
    </row>
    <row r="154" spans="1:39" ht="15" hidden="1" customHeight="1" x14ac:dyDescent="0.25">
      <c r="B154" s="2296"/>
    </row>
    <row r="155" spans="1:39" ht="15" hidden="1" customHeight="1" x14ac:dyDescent="0.25">
      <c r="B155" s="2296"/>
    </row>
    <row r="156" spans="1:39" ht="15" hidden="1" customHeight="1" x14ac:dyDescent="0.25">
      <c r="B156" s="2296"/>
    </row>
    <row r="157" spans="1:39" ht="15" hidden="1" customHeight="1" x14ac:dyDescent="0.25">
      <c r="B157" s="2296"/>
    </row>
    <row r="158" spans="1:39" ht="15" hidden="1" customHeight="1" x14ac:dyDescent="0.25">
      <c r="B158" s="2296"/>
    </row>
    <row r="159" spans="1:39" ht="15" hidden="1" customHeight="1" x14ac:dyDescent="0.25">
      <c r="B159" s="2296"/>
    </row>
    <row r="160" spans="1:39" ht="15" hidden="1" customHeight="1" x14ac:dyDescent="0.25">
      <c r="B160" s="2296"/>
    </row>
    <row r="161" spans="2:2" ht="15" hidden="1" customHeight="1" x14ac:dyDescent="0.25">
      <c r="B161" s="2296"/>
    </row>
    <row r="162" spans="2:2" ht="15" hidden="1" customHeight="1" x14ac:dyDescent="0.25">
      <c r="B162" s="2296"/>
    </row>
    <row r="163" spans="2:2" ht="15" hidden="1" customHeight="1" x14ac:dyDescent="0.25">
      <c r="B163" s="2296"/>
    </row>
    <row r="164" spans="2:2" ht="15" hidden="1" customHeight="1" x14ac:dyDescent="0.25">
      <c r="B164" s="2296"/>
    </row>
    <row r="165" spans="2:2" ht="15" hidden="1" customHeight="1" x14ac:dyDescent="0.25">
      <c r="B165" s="2296"/>
    </row>
    <row r="166" spans="2:2" ht="15" hidden="1" customHeight="1" x14ac:dyDescent="0.25">
      <c r="B166" s="2296"/>
    </row>
    <row r="167" spans="2:2" ht="15" hidden="1" customHeight="1" x14ac:dyDescent="0.25">
      <c r="B167" s="2296"/>
    </row>
    <row r="168" spans="2:2" ht="15" hidden="1" customHeight="1" x14ac:dyDescent="0.25">
      <c r="B168" s="2296"/>
    </row>
    <row r="169" spans="2:2" ht="15" hidden="1" customHeight="1" x14ac:dyDescent="0.25">
      <c r="B169" s="2297"/>
    </row>
    <row r="170" spans="2:2" ht="15" hidden="1" customHeight="1" x14ac:dyDescent="0.25">
      <c r="B170" s="2297"/>
    </row>
    <row r="171" spans="2:2" ht="15" hidden="1" customHeight="1" x14ac:dyDescent="0.25">
      <c r="B171" s="2297"/>
    </row>
    <row r="172" spans="2:2" ht="15" hidden="1" customHeight="1" x14ac:dyDescent="0.25">
      <c r="B172" s="2297"/>
    </row>
    <row r="173" spans="2:2" ht="15" hidden="1" customHeight="1" x14ac:dyDescent="0.25">
      <c r="B173" s="2297"/>
    </row>
    <row r="174" spans="2:2" ht="15" hidden="1" customHeight="1" x14ac:dyDescent="0.25">
      <c r="B174" s="2298"/>
    </row>
    <row r="175" spans="2:2" ht="15" hidden="1" customHeight="1" x14ac:dyDescent="0.25"/>
    <row r="176" spans="2:2" ht="15" hidden="1" customHeight="1" x14ac:dyDescent="0.25"/>
  </sheetData>
  <mergeCells count="43">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E147:E148"/>
    <mergeCell ref="C145:J145"/>
    <mergeCell ref="J146:J148"/>
    <mergeCell ref="F147:G147"/>
    <mergeCell ref="H147:H148"/>
    <mergeCell ref="I146:I148"/>
    <mergeCell ref="C146:H146"/>
    <mergeCell ref="C147:D147"/>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AD15:AE16"/>
    <mergeCell ref="AD14:AE14"/>
    <mergeCell ref="AF15:AH15"/>
    <mergeCell ref="AH16:AH17"/>
    <mergeCell ref="AF16:AG16"/>
    <mergeCell ref="AF14:AH14"/>
  </mergeCells>
  <conditionalFormatting sqref="C149:J151">
    <cfRule type="cellIs" dxfId="867" priority="2562" stopIfTrue="1" operator="lessThan">
      <formula>0</formula>
    </cfRule>
  </conditionalFormatting>
  <conditionalFormatting sqref="AF18:AH142 C18:AD142 AD18:AH18 AD23:AH23 AD25:AH26 AD32:AH32 AD38:AH39 AD45:AH45 AD50:AH51 AD57:AH57 AD65:AH67 AD74:AH74 AD78:AH78 AD80:AH80 AD86:AH86 AD91:AH91 AD94:AH94 AD98:AH100 AD108:AH108 AD112:AH113 AD117:AH117 AD121:AH121 AD129:AH129 AD134:AH134">
    <cfRule type="cellIs" dxfId="866" priority="2556" stopIfTrue="1" operator="lessThan">
      <formula>0</formula>
    </cfRule>
  </conditionalFormatting>
  <conditionalFormatting sqref="A1:XFD2 A11:XFD1048576">
    <cfRule type="cellIs" dxfId="865" priority="2535" stopIfTrue="1" operator="equal">
      <formula>"Pass"</formula>
    </cfRule>
    <cfRule type="cellIs" dxfId="864" priority="2548" stopIfTrue="1" operator="equal">
      <formula>"please check"</formula>
    </cfRule>
    <cfRule type="cellIs" dxfId="863" priority="2555" stopIfTrue="1" operator="equal">
      <formula>"Fail"</formula>
    </cfRule>
  </conditionalFormatting>
  <conditionalFormatting sqref="AE39">
    <cfRule type="cellIs" dxfId="862" priority="135" stopIfTrue="1" operator="lessThan">
      <formula>0</formula>
    </cfRule>
  </conditionalFormatting>
  <conditionalFormatting sqref="AE100">
    <cfRule type="cellIs" dxfId="861" priority="134" stopIfTrue="1" operator="lessThan">
      <formula>0</formula>
    </cfRule>
  </conditionalFormatting>
  <conditionalFormatting sqref="AE39">
    <cfRule type="cellIs" dxfId="860" priority="122" stopIfTrue="1" operator="lessThan">
      <formula>0</formula>
    </cfRule>
  </conditionalFormatting>
  <conditionalFormatting sqref="C149:J149">
    <cfRule type="cellIs" dxfId="859" priority="102" stopIfTrue="1" operator="lessThan">
      <formula>0</formula>
    </cfRule>
  </conditionalFormatting>
  <conditionalFormatting sqref="H150:H151">
    <cfRule type="cellIs" dxfId="858" priority="101" stopIfTrue="1" operator="lessThan">
      <formula>0</formula>
    </cfRule>
  </conditionalFormatting>
  <conditionalFormatting sqref="AE45">
    <cfRule type="cellIs" dxfId="857" priority="61" stopIfTrue="1" operator="lessThan">
      <formula>0</formula>
    </cfRule>
  </conditionalFormatting>
  <conditionalFormatting sqref="AE45">
    <cfRule type="cellIs" dxfId="856" priority="60" stopIfTrue="1" operator="lessThan">
      <formula>0</formula>
    </cfRule>
  </conditionalFormatting>
  <conditionalFormatting sqref="AE50">
    <cfRule type="cellIs" dxfId="855" priority="59" stopIfTrue="1" operator="lessThan">
      <formula>0</formula>
    </cfRule>
  </conditionalFormatting>
  <conditionalFormatting sqref="AE50">
    <cfRule type="cellIs" dxfId="854" priority="58" stopIfTrue="1" operator="lessThan">
      <formula>0</formula>
    </cfRule>
  </conditionalFormatting>
  <conditionalFormatting sqref="AE51">
    <cfRule type="cellIs" dxfId="853" priority="57" stopIfTrue="1" operator="lessThan">
      <formula>0</formula>
    </cfRule>
  </conditionalFormatting>
  <conditionalFormatting sqref="AE51">
    <cfRule type="cellIs" dxfId="852" priority="56" stopIfTrue="1" operator="lessThan">
      <formula>0</formula>
    </cfRule>
  </conditionalFormatting>
  <conditionalFormatting sqref="AE57">
    <cfRule type="cellIs" dxfId="851" priority="55" stopIfTrue="1" operator="lessThan">
      <formula>0</formula>
    </cfRule>
  </conditionalFormatting>
  <conditionalFormatting sqref="AE57">
    <cfRule type="cellIs" dxfId="850" priority="54" stopIfTrue="1" operator="lessThan">
      <formula>0</formula>
    </cfRule>
  </conditionalFormatting>
  <conditionalFormatting sqref="AE65">
    <cfRule type="cellIs" dxfId="849" priority="53" stopIfTrue="1" operator="lessThan">
      <formula>0</formula>
    </cfRule>
  </conditionalFormatting>
  <conditionalFormatting sqref="AE65">
    <cfRule type="cellIs" dxfId="848" priority="52" stopIfTrue="1" operator="lessThan">
      <formula>0</formula>
    </cfRule>
  </conditionalFormatting>
  <conditionalFormatting sqref="AE66">
    <cfRule type="cellIs" dxfId="847" priority="51" stopIfTrue="1" operator="lessThan">
      <formula>0</formula>
    </cfRule>
  </conditionalFormatting>
  <conditionalFormatting sqref="AE66">
    <cfRule type="cellIs" dxfId="846" priority="50" stopIfTrue="1" operator="lessThan">
      <formula>0</formula>
    </cfRule>
  </conditionalFormatting>
  <conditionalFormatting sqref="AE67">
    <cfRule type="cellIs" dxfId="845" priority="49" stopIfTrue="1" operator="lessThan">
      <formula>0</formula>
    </cfRule>
  </conditionalFormatting>
  <conditionalFormatting sqref="AE67">
    <cfRule type="cellIs" dxfId="844" priority="48" stopIfTrue="1" operator="lessThan">
      <formula>0</formula>
    </cfRule>
  </conditionalFormatting>
  <conditionalFormatting sqref="AE74">
    <cfRule type="cellIs" dxfId="843" priority="47" stopIfTrue="1" operator="lessThan">
      <formula>0</formula>
    </cfRule>
  </conditionalFormatting>
  <conditionalFormatting sqref="AE74">
    <cfRule type="cellIs" dxfId="842" priority="46" stopIfTrue="1" operator="lessThan">
      <formula>0</formula>
    </cfRule>
  </conditionalFormatting>
  <conditionalFormatting sqref="AE78">
    <cfRule type="cellIs" dxfId="841" priority="45" stopIfTrue="1" operator="lessThan">
      <formula>0</formula>
    </cfRule>
  </conditionalFormatting>
  <conditionalFormatting sqref="AE78">
    <cfRule type="cellIs" dxfId="840" priority="44" stopIfTrue="1" operator="lessThan">
      <formula>0</formula>
    </cfRule>
  </conditionalFormatting>
  <conditionalFormatting sqref="AE80">
    <cfRule type="cellIs" dxfId="839" priority="43" stopIfTrue="1" operator="lessThan">
      <formula>0</formula>
    </cfRule>
  </conditionalFormatting>
  <conditionalFormatting sqref="AE80">
    <cfRule type="cellIs" dxfId="838" priority="42" stopIfTrue="1" operator="lessThan">
      <formula>0</formula>
    </cfRule>
  </conditionalFormatting>
  <conditionalFormatting sqref="AE86">
    <cfRule type="cellIs" dxfId="837" priority="41" stopIfTrue="1" operator="lessThan">
      <formula>0</formula>
    </cfRule>
  </conditionalFormatting>
  <conditionalFormatting sqref="AE86">
    <cfRule type="cellIs" dxfId="836" priority="40" stopIfTrue="1" operator="lessThan">
      <formula>0</formula>
    </cfRule>
  </conditionalFormatting>
  <conditionalFormatting sqref="AE91">
    <cfRule type="cellIs" dxfId="835" priority="39" stopIfTrue="1" operator="lessThan">
      <formula>0</formula>
    </cfRule>
  </conditionalFormatting>
  <conditionalFormatting sqref="AE91">
    <cfRule type="cellIs" dxfId="834" priority="38" stopIfTrue="1" operator="lessThan">
      <formula>0</formula>
    </cfRule>
  </conditionalFormatting>
  <conditionalFormatting sqref="AE94">
    <cfRule type="cellIs" dxfId="833" priority="37" stopIfTrue="1" operator="lessThan">
      <formula>0</formula>
    </cfRule>
  </conditionalFormatting>
  <conditionalFormatting sqref="AE94">
    <cfRule type="cellIs" dxfId="832" priority="36" stopIfTrue="1" operator="lessThan">
      <formula>0</formula>
    </cfRule>
  </conditionalFormatting>
  <conditionalFormatting sqref="AE98:AE100">
    <cfRule type="cellIs" dxfId="831" priority="35" stopIfTrue="1" operator="lessThan">
      <formula>0</formula>
    </cfRule>
  </conditionalFormatting>
  <conditionalFormatting sqref="AE98:AE100">
    <cfRule type="cellIs" dxfId="830" priority="34" stopIfTrue="1" operator="lessThan">
      <formula>0</formula>
    </cfRule>
  </conditionalFormatting>
  <conditionalFormatting sqref="AE108">
    <cfRule type="cellIs" dxfId="829" priority="33" stopIfTrue="1" operator="lessThan">
      <formula>0</formula>
    </cfRule>
  </conditionalFormatting>
  <conditionalFormatting sqref="AE108">
    <cfRule type="cellIs" dxfId="828" priority="32" stopIfTrue="1" operator="lessThan">
      <formula>0</formula>
    </cfRule>
  </conditionalFormatting>
  <conditionalFormatting sqref="AE112">
    <cfRule type="cellIs" dxfId="827" priority="31" stopIfTrue="1" operator="lessThan">
      <formula>0</formula>
    </cfRule>
  </conditionalFormatting>
  <conditionalFormatting sqref="AE112">
    <cfRule type="cellIs" dxfId="826" priority="30" stopIfTrue="1" operator="lessThan">
      <formula>0</formula>
    </cfRule>
  </conditionalFormatting>
  <conditionalFormatting sqref="AE113">
    <cfRule type="cellIs" dxfId="825" priority="29" stopIfTrue="1" operator="lessThan">
      <formula>0</formula>
    </cfRule>
  </conditionalFormatting>
  <conditionalFormatting sqref="AE113">
    <cfRule type="cellIs" dxfId="824" priority="28" stopIfTrue="1" operator="lessThan">
      <formula>0</formula>
    </cfRule>
  </conditionalFormatting>
  <conditionalFormatting sqref="AE117">
    <cfRule type="cellIs" dxfId="823" priority="27" stopIfTrue="1" operator="lessThan">
      <formula>0</formula>
    </cfRule>
  </conditionalFormatting>
  <conditionalFormatting sqref="AE117">
    <cfRule type="cellIs" dxfId="822" priority="26" stopIfTrue="1" operator="lessThan">
      <formula>0</formula>
    </cfRule>
  </conditionalFormatting>
  <conditionalFormatting sqref="AE121">
    <cfRule type="cellIs" dxfId="821" priority="25" stopIfTrue="1" operator="lessThan">
      <formula>0</formula>
    </cfRule>
  </conditionalFormatting>
  <conditionalFormatting sqref="AE121">
    <cfRule type="cellIs" dxfId="820" priority="24" stopIfTrue="1" operator="lessThan">
      <formula>0</formula>
    </cfRule>
  </conditionalFormatting>
  <conditionalFormatting sqref="AE129">
    <cfRule type="cellIs" dxfId="819" priority="23" stopIfTrue="1" operator="lessThan">
      <formula>0</formula>
    </cfRule>
  </conditionalFormatting>
  <conditionalFormatting sqref="AE129">
    <cfRule type="cellIs" dxfId="818" priority="22" stopIfTrue="1" operator="lessThan">
      <formula>0</formula>
    </cfRule>
  </conditionalFormatting>
  <conditionalFormatting sqref="AE134">
    <cfRule type="cellIs" dxfId="817" priority="21" stopIfTrue="1" operator="lessThan">
      <formula>0</formula>
    </cfRule>
  </conditionalFormatting>
  <conditionalFormatting sqref="AE134">
    <cfRule type="cellIs" dxfId="816" priority="20" stopIfTrue="1" operator="lessThan">
      <formula>0</formula>
    </cfRule>
  </conditionalFormatting>
  <conditionalFormatting sqref="A3:K3 T3:XFD3">
    <cfRule type="cellIs" dxfId="815" priority="13" stopIfTrue="1" operator="equal">
      <formula>"Pass"</formula>
    </cfRule>
    <cfRule type="cellIs" dxfId="814" priority="14" stopIfTrue="1" operator="equal">
      <formula>"Please check"</formula>
    </cfRule>
    <cfRule type="cellIs" dxfId="813" priority="15" stopIfTrue="1" operator="equal">
      <formula>"Fail"</formula>
    </cfRule>
  </conditionalFormatting>
  <conditionalFormatting sqref="A4:B4 T4:XFD4 D4:K4">
    <cfRule type="cellIs" dxfId="812" priority="10" stopIfTrue="1" operator="equal">
      <formula>"Pass"</formula>
    </cfRule>
    <cfRule type="cellIs" dxfId="811" priority="11" stopIfTrue="1" operator="equal">
      <formula>"Please check"</formula>
    </cfRule>
    <cfRule type="cellIs" dxfId="810" priority="12" stopIfTrue="1" operator="equal">
      <formula>"Fail"</formula>
    </cfRule>
  </conditionalFormatting>
  <conditionalFormatting sqref="C4">
    <cfRule type="cellIs" dxfId="809" priority="7" stopIfTrue="1" operator="equal">
      <formula>"Pass"</formula>
    </cfRule>
    <cfRule type="cellIs" dxfId="808" priority="8" stopIfTrue="1" operator="equal">
      <formula>"please check"</formula>
    </cfRule>
    <cfRule type="cellIs" dxfId="807" priority="9" stopIfTrue="1" operator="equal">
      <formula>"Fail"</formula>
    </cfRule>
  </conditionalFormatting>
  <conditionalFormatting sqref="A5:B10 T5:XFD10 D5:K10">
    <cfRule type="cellIs" dxfId="806" priority="4" stopIfTrue="1" operator="equal">
      <formula>"Pass"</formula>
    </cfRule>
    <cfRule type="cellIs" dxfId="805" priority="5" stopIfTrue="1" operator="equal">
      <formula>"Please check"</formula>
    </cfRule>
    <cfRule type="cellIs" dxfId="804" priority="6" stopIfTrue="1" operator="equal">
      <formula>"Fail"</formula>
    </cfRule>
  </conditionalFormatting>
  <conditionalFormatting sqref="C5:C10">
    <cfRule type="cellIs" dxfId="803" priority="1" stopIfTrue="1" operator="equal">
      <formula>"Pass"</formula>
    </cfRule>
    <cfRule type="cellIs" dxfId="802" priority="2" stopIfTrue="1" operator="equal">
      <formula>"please check"</formula>
    </cfRule>
    <cfRule type="cellIs" dxfId="801"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xSplit="2" ySplit="1" topLeftCell="CB11" activePane="bottomRight" state="frozen"/>
      <selection activeCell="V16" sqref="V16"/>
      <selection pane="topRight" activeCell="V16" sqref="V16"/>
      <selection pane="bottomLeft" activeCell="V16" sqref="V16"/>
      <selection pane="bottomRight"/>
    </sheetView>
  </sheetViews>
  <sheetFormatPr defaultColWidth="0" defaultRowHeight="14.25" zeroHeight="1" x14ac:dyDescent="0.25"/>
  <cols>
    <col min="1" max="1" width="1.7109375" style="1242" customWidth="1"/>
    <col min="2" max="2" width="55.7109375" style="1242" customWidth="1"/>
    <col min="3" max="43" width="16.7109375" style="465" customWidth="1"/>
    <col min="44" max="44" width="18.7109375" style="465" customWidth="1"/>
    <col min="45" max="63" width="16.7109375" style="465" customWidth="1"/>
    <col min="64" max="82" width="16.7109375" style="1242" customWidth="1"/>
    <col min="83" max="87" width="16.7109375" style="234" customWidth="1"/>
    <col min="88" max="95" width="16.7109375" style="465" customWidth="1"/>
    <col min="96" max="114" width="16.7109375" style="465" hidden="1" customWidth="1"/>
    <col min="115" max="115" width="1.7109375" style="465" customWidth="1"/>
    <col min="116" max="127" width="0" style="465" hidden="1" customWidth="1"/>
    <col min="128" max="16384" width="16.7109375" style="465" hidden="1"/>
  </cols>
  <sheetData>
    <row r="1" spans="1:115" s="2665" customFormat="1" ht="30" customHeight="1" x14ac:dyDescent="0.55000000000000004">
      <c r="A1" s="2700" t="s">
        <v>2434</v>
      </c>
      <c r="B1" s="2701"/>
      <c r="C1" s="2630" t="str">
        <f>CONCATENATE("Reporting unit: ", 'General Info'!$C$7, " ", 'General Info'!$C$5)</f>
        <v xml:space="preserve">Reporting unit: 1 </v>
      </c>
      <c r="D1" s="2630"/>
      <c r="E1" s="2630"/>
      <c r="F1" s="2630"/>
      <c r="G1" s="2630"/>
      <c r="CE1" s="2698"/>
      <c r="CF1" s="2698"/>
      <c r="CG1" s="2698"/>
      <c r="CH1" s="2698"/>
      <c r="CI1" s="2698"/>
      <c r="DK1" s="2265"/>
    </row>
    <row r="2" spans="1:115" s="2666" customFormat="1" ht="15" customHeight="1" x14ac:dyDescent="0.25">
      <c r="A2" s="1329"/>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1242"/>
      <c r="BU2" s="1242"/>
      <c r="BV2" s="1242"/>
      <c r="BW2" s="1242"/>
      <c r="BX2" s="1242"/>
      <c r="BY2" s="1242"/>
      <c r="BZ2" s="1242"/>
      <c r="CA2" s="1242"/>
      <c r="CB2" s="1242"/>
      <c r="CC2" s="1242"/>
      <c r="CD2" s="1242"/>
      <c r="CE2" s="2698"/>
      <c r="CF2" s="2698"/>
      <c r="CG2" s="2698"/>
      <c r="CH2" s="2698"/>
      <c r="CI2" s="2698"/>
      <c r="DK2" s="2307"/>
    </row>
    <row r="3" spans="1:115" ht="30" customHeight="1" x14ac:dyDescent="0.25">
      <c r="A3" s="1329"/>
      <c r="B3" s="2712" t="s">
        <v>2359</v>
      </c>
      <c r="C3" s="2713"/>
      <c r="D3" s="2714"/>
      <c r="E3" s="2714"/>
      <c r="F3" s="2714"/>
      <c r="G3" s="2714"/>
      <c r="H3" s="2714"/>
      <c r="I3" s="2714"/>
      <c r="J3" s="2714"/>
      <c r="K3" s="2714"/>
      <c r="T3" s="1242"/>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2"/>
      <c r="BF3" s="1242"/>
      <c r="BG3" s="1242"/>
      <c r="BH3" s="1242"/>
      <c r="BI3" s="1242"/>
      <c r="BJ3" s="1242"/>
      <c r="BK3" s="1242"/>
      <c r="DK3" s="1804"/>
    </row>
    <row r="4" spans="1:115" ht="15" customHeight="1" x14ac:dyDescent="0.25">
      <c r="A4" s="1329"/>
      <c r="B4" s="2715"/>
      <c r="C4" s="2716" t="s">
        <v>53</v>
      </c>
      <c r="D4" s="2717" t="s">
        <v>1653</v>
      </c>
      <c r="E4" s="2718"/>
      <c r="F4" s="2718"/>
      <c r="G4" s="2715"/>
      <c r="H4" s="2718"/>
      <c r="I4" s="2718"/>
      <c r="J4" s="2715"/>
      <c r="K4" s="2718"/>
      <c r="T4" s="1242"/>
      <c r="U4" s="1242"/>
      <c r="V4" s="1242"/>
      <c r="W4" s="1242"/>
      <c r="X4" s="1242"/>
      <c r="Y4" s="1242"/>
      <c r="Z4" s="1242"/>
      <c r="AA4" s="1242"/>
      <c r="AB4" s="1242"/>
      <c r="AC4" s="1242"/>
      <c r="AH4" s="1242"/>
      <c r="BL4" s="465"/>
      <c r="BM4" s="465"/>
      <c r="BN4" s="465"/>
      <c r="BO4" s="465"/>
      <c r="BP4" s="465"/>
      <c r="BQ4" s="465"/>
      <c r="BR4" s="465"/>
      <c r="BS4" s="465"/>
      <c r="BT4" s="465"/>
      <c r="BU4" s="465"/>
      <c r="BV4" s="465"/>
      <c r="BW4" s="465"/>
      <c r="BX4" s="465"/>
      <c r="BY4" s="465"/>
      <c r="BZ4" s="465"/>
      <c r="CA4" s="465"/>
      <c r="CB4" s="465"/>
      <c r="CC4" s="465"/>
      <c r="CD4" s="465"/>
      <c r="DK4" s="1804"/>
    </row>
    <row r="5" spans="1:115" ht="15" customHeight="1" x14ac:dyDescent="0.25">
      <c r="A5" s="1329"/>
      <c r="B5" s="2719" t="str">
        <f>'General Info'!$B12</f>
        <v>FIRB approach</v>
      </c>
      <c r="C5" s="2720" t="str">
        <f>IF(ISBLANK('General Info'!$C12),"",'General Info'!$C12)</f>
        <v/>
      </c>
      <c r="D5" s="2721" t="str">
        <f>IF(C5="Yes", "Please fill in FIRB exposures section in panel A", "No FIRB exposures")</f>
        <v>No FIRB exposures</v>
      </c>
      <c r="E5" s="2728"/>
      <c r="F5" s="2728"/>
      <c r="G5" s="2728"/>
      <c r="H5" s="2728"/>
      <c r="I5" s="2728"/>
      <c r="J5" s="2728"/>
      <c r="K5" s="2728"/>
      <c r="T5" s="1242"/>
      <c r="U5" s="1242"/>
      <c r="V5" s="1242"/>
      <c r="W5" s="1242"/>
      <c r="X5" s="1242"/>
      <c r="Y5" s="1242"/>
      <c r="Z5" s="1242"/>
      <c r="AA5" s="1242"/>
      <c r="AB5" s="1242"/>
      <c r="AC5" s="1242"/>
      <c r="AD5" s="1242"/>
      <c r="AE5" s="1242"/>
      <c r="AF5" s="1242"/>
      <c r="AG5" s="1242"/>
      <c r="AH5" s="1242"/>
      <c r="AI5" s="1242"/>
      <c r="AJ5" s="1242"/>
      <c r="AK5" s="1242"/>
      <c r="AL5" s="1242"/>
      <c r="AM5" s="1242"/>
      <c r="AN5" s="1242"/>
      <c r="AO5" s="1242"/>
      <c r="AP5" s="1242"/>
      <c r="AQ5" s="1242"/>
      <c r="AR5" s="1242"/>
      <c r="AS5" s="1242"/>
      <c r="AT5" s="1242"/>
      <c r="AU5" s="1242"/>
      <c r="AV5" s="1242"/>
      <c r="AW5" s="1242"/>
      <c r="AX5" s="1242"/>
      <c r="AY5" s="1242"/>
      <c r="AZ5" s="1242"/>
      <c r="BA5" s="1242"/>
      <c r="BB5" s="1242"/>
      <c r="BC5" s="1242"/>
      <c r="BD5" s="1242"/>
      <c r="BE5" s="1242"/>
      <c r="BF5" s="1242"/>
      <c r="BG5" s="1242"/>
      <c r="BH5" s="1242"/>
      <c r="BI5" s="1242"/>
      <c r="BJ5" s="1242"/>
      <c r="BK5" s="1242"/>
      <c r="DK5" s="1804"/>
    </row>
    <row r="6" spans="1:115" ht="15" customHeight="1" x14ac:dyDescent="0.25">
      <c r="A6" s="1329"/>
      <c r="B6" s="2722" t="str">
        <f>'General Info'!$B13</f>
        <v>AIRB approach</v>
      </c>
      <c r="C6" s="2723" t="str">
        <f>IF(ISBLANK('General Info'!$C13),"",'General Info'!$C13)</f>
        <v/>
      </c>
      <c r="D6" s="2724" t="str">
        <f>IF(C6="Yes", "Please fill in AIRB exposures section in panel A", "No AIRB exposures")</f>
        <v>No AIRB exposures</v>
      </c>
      <c r="E6" s="2729"/>
      <c r="F6" s="2729"/>
      <c r="G6" s="2729"/>
      <c r="H6" s="2729"/>
      <c r="I6" s="2729"/>
      <c r="J6" s="2729"/>
      <c r="K6" s="2729"/>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242"/>
      <c r="AS6" s="1242"/>
      <c r="AT6" s="1242"/>
      <c r="AU6" s="1242"/>
      <c r="AV6" s="1242"/>
      <c r="AW6" s="1242"/>
      <c r="AX6" s="1242"/>
      <c r="AY6" s="1242"/>
      <c r="AZ6" s="1242"/>
      <c r="BA6" s="1242"/>
      <c r="BB6" s="1242"/>
      <c r="BC6" s="1242"/>
      <c r="BD6" s="1242"/>
      <c r="BE6" s="1242"/>
      <c r="BF6" s="1242"/>
      <c r="BG6" s="1242"/>
      <c r="BH6" s="1242"/>
      <c r="DK6" s="1804"/>
    </row>
    <row r="7" spans="1:115" ht="15" customHeight="1" x14ac:dyDescent="0.25">
      <c r="A7" s="1329"/>
      <c r="B7" s="2722" t="s">
        <v>2358</v>
      </c>
      <c r="C7" s="2723" t="str">
        <f>IF(ISBLANK('General Info'!$C14),"",'General Info'!$C14)</f>
        <v/>
      </c>
      <c r="D7" s="2724" t="str">
        <f>IF(C7="Yes","Please fill in complete standardised approach section for revised framework in panel A",IF(C7="No","Please fill in equities rows in the standardised approach section for revised framework in panel A",""))</f>
        <v/>
      </c>
      <c r="E7" s="2729"/>
      <c r="F7" s="2729"/>
      <c r="G7" s="2729"/>
      <c r="H7" s="2729"/>
      <c r="I7" s="2729"/>
      <c r="J7" s="2729"/>
      <c r="K7" s="2729"/>
      <c r="T7" s="1242"/>
      <c r="U7" s="1242"/>
      <c r="V7" s="1242"/>
      <c r="W7" s="1242"/>
      <c r="X7" s="1242"/>
      <c r="Y7" s="1242"/>
      <c r="Z7" s="1242"/>
      <c r="AA7" s="1242"/>
      <c r="AB7" s="1242"/>
      <c r="AC7" s="1242"/>
      <c r="AD7" s="1242"/>
      <c r="AE7" s="1242"/>
      <c r="AF7" s="1242"/>
      <c r="AG7" s="1242"/>
      <c r="AH7" s="1242"/>
      <c r="AI7" s="1242"/>
      <c r="AJ7" s="1242"/>
      <c r="AK7" s="1242"/>
      <c r="AL7" s="1242"/>
      <c r="AM7" s="1242"/>
      <c r="AN7" s="1242"/>
      <c r="AO7" s="1242"/>
      <c r="AP7" s="1242"/>
      <c r="AQ7" s="1242"/>
      <c r="AR7" s="1242"/>
      <c r="AS7" s="1242"/>
      <c r="AT7" s="1242"/>
      <c r="AU7" s="1242"/>
      <c r="AV7" s="1242"/>
      <c r="AW7" s="1242"/>
      <c r="AX7" s="1242"/>
      <c r="AY7" s="1242"/>
      <c r="AZ7" s="1242"/>
      <c r="BA7" s="1242"/>
      <c r="BB7" s="1242"/>
      <c r="BC7" s="1242"/>
      <c r="BD7" s="1242"/>
      <c r="BE7" s="1242"/>
      <c r="BF7" s="1242"/>
      <c r="BG7" s="1242"/>
      <c r="BH7" s="1242"/>
      <c r="DK7" s="1804"/>
    </row>
    <row r="8" spans="1:115" ht="15" customHeight="1" x14ac:dyDescent="0.25">
      <c r="A8" s="1329"/>
      <c r="B8" s="2725" t="str">
        <f>'General Info'!$B15</f>
        <v>Slotting approach for specialised lending</v>
      </c>
      <c r="C8" s="2726" t="str">
        <f>IF(ISBLANK('General Info'!$C15),"",'General Info'!$C15)</f>
        <v/>
      </c>
      <c r="D8" s="2727" t="str">
        <f>IF(C8="Yes","Please report data in FIRB section of panel A"," ")</f>
        <v xml:space="preserve"> </v>
      </c>
      <c r="E8" s="2730"/>
      <c r="F8" s="2730"/>
      <c r="G8" s="2730"/>
      <c r="H8" s="2730"/>
      <c r="I8" s="2730"/>
      <c r="J8" s="2730"/>
      <c r="K8" s="2730"/>
      <c r="T8" s="1242"/>
      <c r="U8" s="1242"/>
      <c r="V8" s="1242"/>
      <c r="W8" s="1242"/>
      <c r="X8" s="1242"/>
      <c r="Y8" s="1242"/>
      <c r="Z8" s="1242"/>
      <c r="AA8" s="1242"/>
      <c r="AB8" s="1242"/>
      <c r="AC8" s="1242"/>
      <c r="AD8" s="1242"/>
      <c r="AE8" s="1242"/>
      <c r="AF8" s="1242"/>
      <c r="AG8" s="1242"/>
      <c r="AH8" s="1242"/>
      <c r="AI8" s="1242"/>
      <c r="AJ8" s="1242"/>
      <c r="AK8" s="1242"/>
      <c r="AL8" s="1242"/>
      <c r="AM8" s="1242"/>
      <c r="AN8" s="1242"/>
      <c r="AO8" s="1242"/>
      <c r="AP8" s="1242"/>
      <c r="AQ8" s="1242"/>
      <c r="AR8" s="1242"/>
      <c r="AS8" s="1242"/>
      <c r="AT8" s="1242"/>
      <c r="AU8" s="1242"/>
      <c r="AV8" s="1242"/>
      <c r="AW8" s="1242"/>
      <c r="AX8" s="1242"/>
      <c r="AY8" s="1242"/>
      <c r="AZ8" s="1242"/>
      <c r="BA8" s="1242"/>
      <c r="BB8" s="1242"/>
      <c r="BC8" s="1242"/>
      <c r="BD8" s="1242"/>
      <c r="BE8" s="1242"/>
      <c r="BF8" s="1242"/>
      <c r="BG8" s="1242"/>
      <c r="BH8" s="1242"/>
      <c r="BI8" s="1242"/>
      <c r="BJ8" s="1242"/>
      <c r="BK8" s="1242"/>
      <c r="DK8" s="1804"/>
    </row>
    <row r="9" spans="1:115" s="2593" customFormat="1" ht="15" customHeight="1" x14ac:dyDescent="0.25">
      <c r="A9" s="2388"/>
      <c r="B9" s="1242"/>
      <c r="C9" s="1242"/>
      <c r="D9" s="1242"/>
      <c r="E9" s="1242"/>
      <c r="F9" s="1242"/>
      <c r="G9" s="1242"/>
      <c r="H9" s="1242"/>
      <c r="I9" s="1242"/>
      <c r="J9" s="1242"/>
      <c r="K9" s="1242"/>
      <c r="L9" s="1242"/>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2"/>
      <c r="AS9" s="1242"/>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c r="BP9" s="1242"/>
      <c r="BQ9" s="1242"/>
      <c r="BR9" s="1242"/>
      <c r="BS9" s="1242"/>
      <c r="BT9" s="1242"/>
      <c r="BU9" s="1242"/>
      <c r="BV9" s="1242"/>
      <c r="BW9" s="1242"/>
      <c r="BX9" s="1242"/>
      <c r="BY9" s="1242"/>
      <c r="BZ9" s="1242"/>
      <c r="CA9" s="1242"/>
      <c r="CB9" s="1242"/>
      <c r="CC9" s="1242"/>
      <c r="CD9" s="1242"/>
      <c r="CE9" s="2699"/>
      <c r="CF9" s="2699"/>
      <c r="CG9" s="2699"/>
      <c r="CH9" s="2699"/>
      <c r="CI9" s="2699"/>
      <c r="DK9" s="2308"/>
    </row>
    <row r="10" spans="1:115" s="322" customFormat="1" ht="52.5" customHeight="1" x14ac:dyDescent="0.25">
      <c r="A10" s="2299"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2631"/>
      <c r="C10" s="2632"/>
      <c r="D10" s="2632"/>
      <c r="E10" s="2632"/>
      <c r="F10" s="2632"/>
      <c r="G10" s="2632"/>
      <c r="H10" s="2632"/>
      <c r="I10" s="2632"/>
      <c r="J10" s="2632"/>
      <c r="K10" s="2632"/>
      <c r="L10" s="2632"/>
      <c r="M10" s="2632"/>
      <c r="N10" s="2632"/>
      <c r="O10" s="2632"/>
      <c r="P10" s="2632"/>
      <c r="Q10" s="2632"/>
      <c r="R10" s="2632"/>
      <c r="S10" s="2632"/>
      <c r="T10" s="2632"/>
      <c r="U10" s="2632"/>
      <c r="V10" s="2632"/>
      <c r="W10" s="2632"/>
      <c r="X10" s="2632"/>
      <c r="Y10" s="2632"/>
      <c r="Z10" s="2632"/>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1279"/>
      <c r="CF10" s="1279"/>
      <c r="CG10" s="1279"/>
      <c r="CH10" s="1279"/>
      <c r="CI10" s="1279"/>
      <c r="DK10" s="1272"/>
    </row>
    <row r="11" spans="1:115" s="1273" customFormat="1" ht="15" customHeight="1" x14ac:dyDescent="0.25">
      <c r="A11" s="1329"/>
      <c r="B11" s="3302" t="s">
        <v>1654</v>
      </c>
      <c r="C11" s="3305"/>
      <c r="D11" s="3305"/>
      <c r="E11" s="3305"/>
      <c r="F11" s="3305"/>
      <c r="G11" s="3305"/>
      <c r="H11" s="3305"/>
      <c r="I11" s="3305"/>
      <c r="J11" s="3305"/>
      <c r="K11" s="3305"/>
      <c r="L11" s="3305"/>
      <c r="M11" s="3305"/>
      <c r="N11" s="3305"/>
      <c r="O11" s="3305"/>
      <c r="P11" s="3305"/>
      <c r="Q11" s="3305"/>
      <c r="R11" s="3305"/>
      <c r="S11" s="3305"/>
      <c r="T11" s="3305"/>
      <c r="U11" s="3305"/>
      <c r="V11" s="3305"/>
      <c r="W11" s="3305"/>
      <c r="X11" s="3305"/>
      <c r="Y11" s="3305"/>
      <c r="Z11" s="3305"/>
      <c r="AA11" s="3305"/>
      <c r="AB11" s="3305"/>
      <c r="AC11" s="3305"/>
      <c r="AD11" s="3305"/>
      <c r="AE11" s="3305"/>
      <c r="AF11" s="3305"/>
      <c r="AG11" s="3305"/>
      <c r="AH11" s="3305"/>
      <c r="AI11" s="3305"/>
      <c r="AJ11" s="3305"/>
      <c r="AK11" s="3305"/>
      <c r="AL11" s="2702"/>
      <c r="AM11" s="2702"/>
      <c r="AN11" s="2702"/>
      <c r="AO11" s="2151"/>
      <c r="AP11" s="3297"/>
      <c r="AQ11" s="3297"/>
      <c r="AR11" s="3297"/>
      <c r="AS11" s="3297"/>
      <c r="AT11" s="3297"/>
      <c r="AU11" s="3297"/>
      <c r="AV11" s="3297"/>
      <c r="AW11" s="3297"/>
      <c r="AX11" s="3297"/>
      <c r="AY11" s="3297"/>
      <c r="AZ11" s="3298"/>
      <c r="BA11" s="3297"/>
      <c r="BB11" s="3297"/>
      <c r="BC11" s="3297"/>
      <c r="BD11" s="3297"/>
      <c r="BE11" s="3297"/>
      <c r="BF11" s="3297"/>
      <c r="BG11" s="3297"/>
      <c r="BH11" s="3297"/>
      <c r="BI11" s="3297"/>
      <c r="BJ11" s="3297"/>
      <c r="BK11" s="3298"/>
      <c r="BL11" s="3297"/>
      <c r="BM11" s="3297"/>
      <c r="BN11" s="3297"/>
      <c r="BO11" s="3297"/>
      <c r="BP11" s="3297"/>
      <c r="BQ11" s="3297"/>
      <c r="BR11" s="3297"/>
      <c r="BS11" s="3297"/>
      <c r="BT11" s="3297"/>
      <c r="BU11" s="3297"/>
      <c r="BV11" s="3298"/>
      <c r="BW11" s="3241" t="s">
        <v>2351</v>
      </c>
      <c r="BX11" s="3242"/>
      <c r="BY11" s="3242"/>
      <c r="BZ11" s="3242"/>
      <c r="CA11" s="3242"/>
      <c r="CB11" s="3242"/>
      <c r="CC11" s="3242"/>
      <c r="CD11" s="3242"/>
      <c r="CE11" s="3242"/>
      <c r="CF11" s="3242"/>
      <c r="CG11" s="3242"/>
      <c r="CH11" s="3242"/>
      <c r="CI11" s="2692"/>
      <c r="CJ11" s="3281" t="s">
        <v>2151</v>
      </c>
      <c r="CK11" s="3282"/>
      <c r="CL11" s="3283"/>
      <c r="CM11" s="3284" t="s">
        <v>1748</v>
      </c>
      <c r="CN11" s="3285"/>
      <c r="CO11" s="3285"/>
      <c r="CP11" s="3285"/>
      <c r="CQ11" s="3285"/>
      <c r="DK11" s="2309"/>
    </row>
    <row r="12" spans="1:115" s="398" customFormat="1" ht="30" customHeight="1" x14ac:dyDescent="0.25">
      <c r="A12" s="1329"/>
      <c r="B12" s="3303"/>
      <c r="C12" s="3234" t="s">
        <v>1702</v>
      </c>
      <c r="D12" s="3234"/>
      <c r="E12" s="3234"/>
      <c r="F12" s="3234"/>
      <c r="G12" s="3234"/>
      <c r="H12" s="3234"/>
      <c r="I12" s="3234"/>
      <c r="J12" s="3234"/>
      <c r="K12" s="3234"/>
      <c r="L12" s="3234"/>
      <c r="M12" s="3081"/>
      <c r="N12" s="3237" t="s">
        <v>1703</v>
      </c>
      <c r="O12" s="3278"/>
      <c r="P12" s="3278"/>
      <c r="Q12" s="3278"/>
      <c r="R12" s="3278"/>
      <c r="S12" s="3278"/>
      <c r="T12" s="3278"/>
      <c r="U12" s="3278"/>
      <c r="V12" s="3278"/>
      <c r="W12" s="3278"/>
      <c r="X12" s="3278"/>
      <c r="Y12" s="2711"/>
      <c r="Z12" s="3237" t="s">
        <v>1704</v>
      </c>
      <c r="AA12" s="3278"/>
      <c r="AB12" s="3278"/>
      <c r="AC12" s="3278"/>
      <c r="AD12" s="3278"/>
      <c r="AE12" s="3278"/>
      <c r="AF12" s="3278"/>
      <c r="AG12" s="3278"/>
      <c r="AH12" s="3278"/>
      <c r="AI12" s="3278"/>
      <c r="AJ12" s="3278"/>
      <c r="AK12" s="3238"/>
      <c r="AL12" s="3237" t="s">
        <v>1657</v>
      </c>
      <c r="AM12" s="3278"/>
      <c r="AN12" s="3278"/>
      <c r="AO12" s="3238"/>
      <c r="AP12" s="3237" t="s">
        <v>1702</v>
      </c>
      <c r="AQ12" s="3278"/>
      <c r="AR12" s="3278"/>
      <c r="AS12" s="3278"/>
      <c r="AT12" s="3278"/>
      <c r="AU12" s="3278"/>
      <c r="AV12" s="3278"/>
      <c r="AW12" s="3278"/>
      <c r="AX12" s="3278"/>
      <c r="AY12" s="3278"/>
      <c r="AZ12" s="3238"/>
      <c r="BA12" s="3237" t="s">
        <v>1703</v>
      </c>
      <c r="BB12" s="3278"/>
      <c r="BC12" s="3278"/>
      <c r="BD12" s="3278"/>
      <c r="BE12" s="3278"/>
      <c r="BF12" s="3278"/>
      <c r="BG12" s="3278"/>
      <c r="BH12" s="3278"/>
      <c r="BI12" s="3278"/>
      <c r="BJ12" s="3278"/>
      <c r="BK12" s="3238"/>
      <c r="BL12" s="3237" t="s">
        <v>1704</v>
      </c>
      <c r="BM12" s="3278"/>
      <c r="BN12" s="3278"/>
      <c r="BO12" s="3278"/>
      <c r="BP12" s="3278"/>
      <c r="BQ12" s="3278"/>
      <c r="BR12" s="3278"/>
      <c r="BS12" s="3278"/>
      <c r="BT12" s="3278"/>
      <c r="BU12" s="3278"/>
      <c r="BV12" s="3238"/>
      <c r="BW12" s="3275" t="s">
        <v>2357</v>
      </c>
      <c r="BX12" s="3276"/>
      <c r="BY12" s="3276"/>
      <c r="BZ12" s="3276"/>
      <c r="CA12" s="3276"/>
      <c r="CB12" s="3276"/>
      <c r="CC12" s="3276"/>
      <c r="CD12" s="3276"/>
      <c r="CE12" s="3276"/>
      <c r="CF12" s="3276"/>
      <c r="CG12" s="3276"/>
      <c r="CH12" s="3276"/>
      <c r="CI12" s="3277"/>
      <c r="CJ12" s="3235" t="s">
        <v>2376</v>
      </c>
      <c r="CK12" s="3292"/>
      <c r="CL12" s="3293"/>
      <c r="CM12" s="3149" t="s">
        <v>1659</v>
      </c>
      <c r="CN12" s="3290"/>
      <c r="CO12" s="3137"/>
      <c r="CP12" s="3286" t="s">
        <v>1617</v>
      </c>
      <c r="CQ12" s="3287"/>
      <c r="DK12" s="2310"/>
    </row>
    <row r="13" spans="1:115" s="398" customFormat="1" ht="15" customHeight="1" x14ac:dyDescent="0.25">
      <c r="A13" s="1329"/>
      <c r="B13" s="3303"/>
      <c r="C13" s="3294" t="s">
        <v>1655</v>
      </c>
      <c r="D13" s="3294"/>
      <c r="E13" s="3294"/>
      <c r="F13" s="3294"/>
      <c r="G13" s="3262"/>
      <c r="H13" s="3244" t="s">
        <v>1705</v>
      </c>
      <c r="I13" s="3233" t="s">
        <v>45</v>
      </c>
      <c r="J13" s="3234"/>
      <c r="K13" s="3234"/>
      <c r="L13" s="3081"/>
      <c r="M13" s="3244" t="s">
        <v>2149</v>
      </c>
      <c r="N13" s="3294" t="s">
        <v>1655</v>
      </c>
      <c r="O13" s="3294"/>
      <c r="P13" s="3294"/>
      <c r="Q13" s="3294"/>
      <c r="R13" s="3262"/>
      <c r="S13" s="3300" t="s">
        <v>1705</v>
      </c>
      <c r="T13" s="3237" t="s">
        <v>45</v>
      </c>
      <c r="U13" s="3278"/>
      <c r="V13" s="3278"/>
      <c r="W13" s="3238"/>
      <c r="X13" s="3233" t="s">
        <v>1698</v>
      </c>
      <c r="Y13" s="3081"/>
      <c r="Z13" s="3294" t="s">
        <v>1655</v>
      </c>
      <c r="AA13" s="3294"/>
      <c r="AB13" s="3294"/>
      <c r="AC13" s="3294"/>
      <c r="AD13" s="3262"/>
      <c r="AE13" s="3300" t="s">
        <v>1705</v>
      </c>
      <c r="AF13" s="3237" t="s">
        <v>45</v>
      </c>
      <c r="AG13" s="3278"/>
      <c r="AH13" s="3278"/>
      <c r="AI13" s="3238"/>
      <c r="AJ13" s="3233" t="s">
        <v>1698</v>
      </c>
      <c r="AK13" s="3081"/>
      <c r="AL13" s="3296" t="s">
        <v>1609</v>
      </c>
      <c r="AM13" s="3296"/>
      <c r="AN13" s="3296" t="s">
        <v>1608</v>
      </c>
      <c r="AO13" s="3296"/>
      <c r="AP13" s="3295" t="s">
        <v>1655</v>
      </c>
      <c r="AQ13" s="3294"/>
      <c r="AR13" s="3294"/>
      <c r="AS13" s="3294"/>
      <c r="AT13" s="3262"/>
      <c r="AU13" s="3151" t="s">
        <v>1705</v>
      </c>
      <c r="AV13" s="3237" t="s">
        <v>45</v>
      </c>
      <c r="AW13" s="3278"/>
      <c r="AX13" s="3278"/>
      <c r="AY13" s="3238"/>
      <c r="AZ13" s="3151" t="s">
        <v>1698</v>
      </c>
      <c r="BA13" s="3294" t="s">
        <v>1655</v>
      </c>
      <c r="BB13" s="3294"/>
      <c r="BC13" s="3294"/>
      <c r="BD13" s="3294"/>
      <c r="BE13" s="3262"/>
      <c r="BF13" s="3151" t="s">
        <v>1706</v>
      </c>
      <c r="BG13" s="3237" t="s">
        <v>45</v>
      </c>
      <c r="BH13" s="3278"/>
      <c r="BI13" s="3278"/>
      <c r="BJ13" s="3238"/>
      <c r="BK13" s="3151" t="s">
        <v>1698</v>
      </c>
      <c r="BL13" s="3294" t="s">
        <v>1655</v>
      </c>
      <c r="BM13" s="3294"/>
      <c r="BN13" s="3294"/>
      <c r="BO13" s="3294"/>
      <c r="BP13" s="3262"/>
      <c r="BQ13" s="3151" t="s">
        <v>1706</v>
      </c>
      <c r="BR13" s="3237" t="s">
        <v>45</v>
      </c>
      <c r="BS13" s="3278"/>
      <c r="BT13" s="3278"/>
      <c r="BU13" s="3238"/>
      <c r="BV13" s="3151" t="s">
        <v>1698</v>
      </c>
      <c r="BW13" s="3246" t="s">
        <v>1655</v>
      </c>
      <c r="BX13" s="3247"/>
      <c r="BY13" s="3247"/>
      <c r="BZ13" s="3247"/>
      <c r="CA13" s="3247"/>
      <c r="CB13" s="3248"/>
      <c r="CC13" s="3244" t="s">
        <v>1656</v>
      </c>
      <c r="CD13" s="3233" t="s">
        <v>45</v>
      </c>
      <c r="CE13" s="3234"/>
      <c r="CF13" s="3234"/>
      <c r="CG13" s="3081"/>
      <c r="CH13" s="3244" t="s">
        <v>1987</v>
      </c>
      <c r="CI13" s="3250" t="str">
        <f>"Check: column " &amp; COLUMN(AM19) &amp; " RW in Parameters worksheet"</f>
        <v>Check: column 39 RW in Parameters worksheet</v>
      </c>
      <c r="CJ13" s="3236"/>
      <c r="CK13" s="3273"/>
      <c r="CL13" s="3274"/>
      <c r="CM13" s="3150"/>
      <c r="CN13" s="3291"/>
      <c r="CO13" s="3138"/>
      <c r="CP13" s="3288"/>
      <c r="CQ13" s="3289"/>
      <c r="DK13" s="2310"/>
    </row>
    <row r="14" spans="1:115" s="398" customFormat="1" ht="45" customHeight="1" x14ac:dyDescent="0.25">
      <c r="A14" s="1329"/>
      <c r="B14" s="3303"/>
      <c r="C14" s="3293" t="s">
        <v>2236</v>
      </c>
      <c r="D14" s="3233" t="s">
        <v>1660</v>
      </c>
      <c r="E14" s="3081"/>
      <c r="F14" s="3279" t="s">
        <v>1707</v>
      </c>
      <c r="G14" s="3280"/>
      <c r="H14" s="3249"/>
      <c r="I14" s="3244" t="s">
        <v>1661</v>
      </c>
      <c r="J14" s="3244" t="s">
        <v>1660</v>
      </c>
      <c r="K14" s="3244" t="s">
        <v>1707</v>
      </c>
      <c r="L14" s="3244" t="s">
        <v>163</v>
      </c>
      <c r="M14" s="3249"/>
      <c r="N14" s="3293" t="s">
        <v>2236</v>
      </c>
      <c r="O14" s="3233" t="s">
        <v>1660</v>
      </c>
      <c r="P14" s="3081"/>
      <c r="Q14" s="3246" t="s">
        <v>1707</v>
      </c>
      <c r="R14" s="3247"/>
      <c r="S14" s="3301"/>
      <c r="T14" s="3244" t="s">
        <v>1661</v>
      </c>
      <c r="U14" s="3244" t="s">
        <v>1660</v>
      </c>
      <c r="V14" s="3244" t="s">
        <v>1707</v>
      </c>
      <c r="W14" s="3244" t="s">
        <v>163</v>
      </c>
      <c r="X14" s="3244" t="s">
        <v>163</v>
      </c>
      <c r="Y14" s="3151" t="s">
        <v>2150</v>
      </c>
      <c r="Z14" s="3293" t="s">
        <v>2236</v>
      </c>
      <c r="AA14" s="3233" t="s">
        <v>1660</v>
      </c>
      <c r="AB14" s="3081"/>
      <c r="AC14" s="3246" t="s">
        <v>1707</v>
      </c>
      <c r="AD14" s="3247"/>
      <c r="AE14" s="3301"/>
      <c r="AF14" s="3244" t="s">
        <v>1661</v>
      </c>
      <c r="AG14" s="3244" t="s">
        <v>1660</v>
      </c>
      <c r="AH14" s="3244" t="s">
        <v>1707</v>
      </c>
      <c r="AI14" s="3244" t="s">
        <v>163</v>
      </c>
      <c r="AJ14" s="3244" t="s">
        <v>163</v>
      </c>
      <c r="AK14" s="3151" t="s">
        <v>2150</v>
      </c>
      <c r="AL14" s="3296" t="s">
        <v>1709</v>
      </c>
      <c r="AM14" s="3296" t="s">
        <v>1264</v>
      </c>
      <c r="AN14" s="3296" t="s">
        <v>1709</v>
      </c>
      <c r="AO14" s="3296" t="s">
        <v>1264</v>
      </c>
      <c r="AP14" s="3244" t="s">
        <v>2236</v>
      </c>
      <c r="AQ14" s="3233" t="s">
        <v>1660</v>
      </c>
      <c r="AR14" s="3081"/>
      <c r="AS14" s="3246" t="s">
        <v>1707</v>
      </c>
      <c r="AT14" s="3247"/>
      <c r="AU14" s="3260"/>
      <c r="AV14" s="3244" t="s">
        <v>1661</v>
      </c>
      <c r="AW14" s="3244" t="s">
        <v>1660</v>
      </c>
      <c r="AX14" s="3244" t="s">
        <v>1707</v>
      </c>
      <c r="AY14" s="3244" t="s">
        <v>163</v>
      </c>
      <c r="AZ14" s="3260"/>
      <c r="BA14" s="3293" t="s">
        <v>2236</v>
      </c>
      <c r="BB14" s="3233" t="s">
        <v>1660</v>
      </c>
      <c r="BC14" s="3081"/>
      <c r="BD14" s="3246" t="s">
        <v>1707</v>
      </c>
      <c r="BE14" s="3247"/>
      <c r="BF14" s="3260"/>
      <c r="BG14" s="3244" t="s">
        <v>1661</v>
      </c>
      <c r="BH14" s="3244" t="s">
        <v>1660</v>
      </c>
      <c r="BI14" s="3244" t="s">
        <v>1707</v>
      </c>
      <c r="BJ14" s="3244" t="s">
        <v>163</v>
      </c>
      <c r="BK14" s="3260"/>
      <c r="BL14" s="3293" t="s">
        <v>2236</v>
      </c>
      <c r="BM14" s="3233" t="s">
        <v>1660</v>
      </c>
      <c r="BN14" s="3081"/>
      <c r="BO14" s="3246" t="s">
        <v>1707</v>
      </c>
      <c r="BP14" s="3247"/>
      <c r="BQ14" s="3260"/>
      <c r="BR14" s="3244" t="s">
        <v>1661</v>
      </c>
      <c r="BS14" s="3244" t="s">
        <v>1660</v>
      </c>
      <c r="BT14" s="3244" t="s">
        <v>1707</v>
      </c>
      <c r="BU14" s="3244" t="s">
        <v>163</v>
      </c>
      <c r="BV14" s="3260"/>
      <c r="BW14" s="3246" t="s">
        <v>1661</v>
      </c>
      <c r="BX14" s="3248"/>
      <c r="BY14" s="3233" t="s">
        <v>1660</v>
      </c>
      <c r="BZ14" s="3081"/>
      <c r="CA14" s="3246" t="s">
        <v>1707</v>
      </c>
      <c r="CB14" s="3248"/>
      <c r="CC14" s="3249"/>
      <c r="CD14" s="3244" t="s">
        <v>1661</v>
      </c>
      <c r="CE14" s="3244" t="s">
        <v>1660</v>
      </c>
      <c r="CF14" s="3244" t="s">
        <v>1707</v>
      </c>
      <c r="CG14" s="3244" t="s">
        <v>163</v>
      </c>
      <c r="CH14" s="3249"/>
      <c r="CI14" s="3251"/>
      <c r="CJ14" s="3151" t="s">
        <v>1705</v>
      </c>
      <c r="CK14" s="3151" t="s">
        <v>2152</v>
      </c>
      <c r="CL14" s="3151" t="s">
        <v>2153</v>
      </c>
      <c r="CM14" s="3237" t="s">
        <v>1662</v>
      </c>
      <c r="CN14" s="3238"/>
      <c r="CO14" s="3151" t="s">
        <v>45</v>
      </c>
      <c r="CP14" s="2703" t="s">
        <v>1699</v>
      </c>
      <c r="CQ14" s="2704" t="s">
        <v>1708</v>
      </c>
      <c r="DK14" s="2310"/>
    </row>
    <row r="15" spans="1:115" s="398" customFormat="1" ht="75" customHeight="1" x14ac:dyDescent="0.25">
      <c r="A15" s="1329"/>
      <c r="B15" s="3304"/>
      <c r="C15" s="3274"/>
      <c r="D15" s="2705" t="s">
        <v>163</v>
      </c>
      <c r="E15" s="2705" t="s">
        <v>1846</v>
      </c>
      <c r="F15" s="2705" t="s">
        <v>1665</v>
      </c>
      <c r="G15" s="2691" t="s">
        <v>1666</v>
      </c>
      <c r="H15" s="3245"/>
      <c r="I15" s="3245"/>
      <c r="J15" s="3245"/>
      <c r="K15" s="3245"/>
      <c r="L15" s="3245"/>
      <c r="M15" s="3245"/>
      <c r="N15" s="3299"/>
      <c r="O15" s="2688" t="s">
        <v>163</v>
      </c>
      <c r="P15" s="2688" t="s">
        <v>1846</v>
      </c>
      <c r="Q15" s="2688" t="s">
        <v>1665</v>
      </c>
      <c r="R15" s="2687" t="s">
        <v>1666</v>
      </c>
      <c r="S15" s="3301"/>
      <c r="T15" s="3249"/>
      <c r="U15" s="3249"/>
      <c r="V15" s="3249"/>
      <c r="W15" s="3249"/>
      <c r="X15" s="3249"/>
      <c r="Y15" s="3260"/>
      <c r="Z15" s="3299"/>
      <c r="AA15" s="2688" t="s">
        <v>163</v>
      </c>
      <c r="AB15" s="2688" t="s">
        <v>1846</v>
      </c>
      <c r="AC15" s="2688" t="s">
        <v>1665</v>
      </c>
      <c r="AD15" s="2687" t="s">
        <v>1666</v>
      </c>
      <c r="AE15" s="3301"/>
      <c r="AF15" s="3249"/>
      <c r="AG15" s="3249"/>
      <c r="AH15" s="3249"/>
      <c r="AI15" s="3249"/>
      <c r="AJ15" s="3249"/>
      <c r="AK15" s="3260"/>
      <c r="AL15" s="3296"/>
      <c r="AM15" s="3296"/>
      <c r="AN15" s="3296"/>
      <c r="AO15" s="3296"/>
      <c r="AP15" s="3245"/>
      <c r="AQ15" s="2705" t="s">
        <v>163</v>
      </c>
      <c r="AR15" s="2705" t="s">
        <v>1846</v>
      </c>
      <c r="AS15" s="2705" t="s">
        <v>1665</v>
      </c>
      <c r="AT15" s="2691" t="s">
        <v>1666</v>
      </c>
      <c r="AU15" s="3152"/>
      <c r="AV15" s="3245"/>
      <c r="AW15" s="3245"/>
      <c r="AX15" s="3245"/>
      <c r="AY15" s="3245"/>
      <c r="AZ15" s="3152"/>
      <c r="BA15" s="3274"/>
      <c r="BB15" s="2705" t="s">
        <v>163</v>
      </c>
      <c r="BC15" s="2705" t="s">
        <v>1846</v>
      </c>
      <c r="BD15" s="2705" t="s">
        <v>1665</v>
      </c>
      <c r="BE15" s="2691" t="s">
        <v>1666</v>
      </c>
      <c r="BF15" s="3152"/>
      <c r="BG15" s="3245"/>
      <c r="BH15" s="3245"/>
      <c r="BI15" s="3245"/>
      <c r="BJ15" s="3245"/>
      <c r="BK15" s="3152"/>
      <c r="BL15" s="3274"/>
      <c r="BM15" s="2705" t="s">
        <v>163</v>
      </c>
      <c r="BN15" s="2705" t="s">
        <v>1846</v>
      </c>
      <c r="BO15" s="2705" t="s">
        <v>1665</v>
      </c>
      <c r="BP15" s="2691" t="s">
        <v>1666</v>
      </c>
      <c r="BQ15" s="3152"/>
      <c r="BR15" s="3245"/>
      <c r="BS15" s="3245"/>
      <c r="BT15" s="3245"/>
      <c r="BU15" s="3245"/>
      <c r="BV15" s="3152"/>
      <c r="BW15" s="2705" t="s">
        <v>1663</v>
      </c>
      <c r="BX15" s="2705" t="s">
        <v>1664</v>
      </c>
      <c r="BY15" s="2705" t="s">
        <v>163</v>
      </c>
      <c r="BZ15" s="2705" t="s">
        <v>1847</v>
      </c>
      <c r="CA15" s="2705" t="s">
        <v>1665</v>
      </c>
      <c r="CB15" s="2705" t="s">
        <v>1666</v>
      </c>
      <c r="CC15" s="3245"/>
      <c r="CD15" s="3245"/>
      <c r="CE15" s="3245"/>
      <c r="CF15" s="3245"/>
      <c r="CG15" s="3245"/>
      <c r="CH15" s="3245"/>
      <c r="CI15" s="3252"/>
      <c r="CJ15" s="3152"/>
      <c r="CK15" s="3152"/>
      <c r="CL15" s="3152"/>
      <c r="CM15" s="2633" t="s">
        <v>163</v>
      </c>
      <c r="CN15" s="2633" t="s">
        <v>1668</v>
      </c>
      <c r="CO15" s="3152"/>
      <c r="CP15" s="2706" t="str">
        <f>"Check: column " &amp; LEFT(ADDRESS(ROW(CM15),COLUMN(CM15),4), 2) &amp; " ≥ column " &amp; LEFT(ADDRESS(ROW(AU15),COLUMN(AU15),4), 2)</f>
        <v>Check: column CM ≥ column AU</v>
      </c>
      <c r="CQ15" s="2707" t="str">
        <f>"Check column " &amp; LEFT(ADDRESS(ROW(CO15),COLUMN(CO15),4), 2)  &amp; " ≥ column " &amp; LEFT(ADDRESS(ROW(AY15),COLUMN(AY15),4), 2)   &amp; " plus column "  &amp; LEFT(ADDRESS(ROW(AZ15),COLUMN(AZ15),4), 2)</f>
        <v>Check column CO ≥ column AY plus column AZ</v>
      </c>
      <c r="DK15" s="2310"/>
    </row>
    <row r="16" spans="1:115" ht="15" customHeight="1" x14ac:dyDescent="0.25">
      <c r="A16" s="1329"/>
      <c r="B16" s="1859" t="s">
        <v>1934</v>
      </c>
      <c r="C16" s="1876" t="str">
        <f t="shared" ref="C16:S16" si="0">IF(AND(ISNUMBER(C17),ISNUMBER(C18)),SUM(C17:C18),"")</f>
        <v/>
      </c>
      <c r="D16" s="1876" t="str">
        <f t="shared" si="0"/>
        <v/>
      </c>
      <c r="E16" s="1876" t="str">
        <f t="shared" si="0"/>
        <v/>
      </c>
      <c r="F16" s="1876" t="str">
        <f t="shared" si="0"/>
        <v/>
      </c>
      <c r="G16" s="1876" t="str">
        <f t="shared" si="0"/>
        <v/>
      </c>
      <c r="H16" s="1876" t="str">
        <f>IF(AND(ISNUMBER(H17),ISNUMBER(H18)),SUM(H17:H18),"")</f>
        <v/>
      </c>
      <c r="I16" s="1876" t="str">
        <f t="shared" ref="I16" si="1">IF(AND(ISNUMBER(I17),ISNUMBER(I18)),SUM(I17:I18),"")</f>
        <v/>
      </c>
      <c r="J16" s="1876" t="str">
        <f t="shared" ref="J16" si="2">IF(AND(ISNUMBER(J17),ISNUMBER(J18)),SUM(J17:J18),"")</f>
        <v/>
      </c>
      <c r="K16" s="1876" t="str">
        <f t="shared" ref="K16" si="3">IF(AND(ISNUMBER(K17),ISNUMBER(K18)),SUM(K17:K18),"")</f>
        <v/>
      </c>
      <c r="L16" s="1876" t="str">
        <f t="shared" si="0"/>
        <v/>
      </c>
      <c r="M16" s="1876" t="str">
        <f t="shared" si="0"/>
        <v/>
      </c>
      <c r="N16" s="1876" t="str">
        <f t="shared" si="0"/>
        <v/>
      </c>
      <c r="O16" s="1876" t="str">
        <f t="shared" si="0"/>
        <v/>
      </c>
      <c r="P16" s="1876" t="str">
        <f t="shared" si="0"/>
        <v/>
      </c>
      <c r="Q16" s="1876" t="str">
        <f t="shared" si="0"/>
        <v/>
      </c>
      <c r="R16" s="1876" t="str">
        <f t="shared" si="0"/>
        <v/>
      </c>
      <c r="S16" s="1876" t="str">
        <f t="shared" si="0"/>
        <v/>
      </c>
      <c r="T16" s="1876" t="str">
        <f t="shared" ref="T16:Y16" si="4">IF(AND(ISNUMBER(T17),ISNUMBER(T18)), SUM(T17:T18),"")</f>
        <v/>
      </c>
      <c r="U16" s="1876" t="str">
        <f t="shared" si="4"/>
        <v/>
      </c>
      <c r="V16" s="1876" t="str">
        <f t="shared" si="4"/>
        <v/>
      </c>
      <c r="W16" s="1876" t="str">
        <f t="shared" si="4"/>
        <v/>
      </c>
      <c r="X16" s="1876" t="str">
        <f t="shared" si="4"/>
        <v/>
      </c>
      <c r="Y16" s="1876" t="str">
        <f t="shared" si="4"/>
        <v/>
      </c>
      <c r="Z16" s="2041" t="str">
        <f t="shared" ref="Z16:AJ16" si="5">IF(AND(ISNUMBER(Z17),ISNUMBER(Z18)),SUM(Z17:Z18),"")</f>
        <v/>
      </c>
      <c r="AA16" s="1876" t="str">
        <f t="shared" si="5"/>
        <v/>
      </c>
      <c r="AB16" s="1876" t="str">
        <f t="shared" ref="AB16" si="6">IF(AND(ISNUMBER(AB17),ISNUMBER(AB18)),SUM(AB17:AB18),"")</f>
        <v/>
      </c>
      <c r="AC16" s="1876" t="str">
        <f t="shared" si="5"/>
        <v/>
      </c>
      <c r="AD16" s="1876" t="str">
        <f t="shared" si="5"/>
        <v/>
      </c>
      <c r="AE16" s="1876" t="str">
        <f t="shared" si="5"/>
        <v/>
      </c>
      <c r="AF16" s="1876" t="str">
        <f t="shared" ref="AF16" si="7">IF(AND(ISNUMBER(AF17),ISNUMBER(AF18)),SUM(AF17:AF18),"")</f>
        <v/>
      </c>
      <c r="AG16" s="1876" t="str">
        <f t="shared" ref="AG16" si="8">IF(AND(ISNUMBER(AG17),ISNUMBER(AG18)),SUM(AG17:AG18),"")</f>
        <v/>
      </c>
      <c r="AH16" s="1876" t="str">
        <f t="shared" ref="AH16" si="9">IF(AND(ISNUMBER(AH17),ISNUMBER(AH18)),SUM(AH17:AH18),"")</f>
        <v/>
      </c>
      <c r="AI16" s="1876" t="str">
        <f t="shared" si="5"/>
        <v/>
      </c>
      <c r="AJ16" s="1876" t="str">
        <f t="shared" si="5"/>
        <v/>
      </c>
      <c r="AK16" s="1876" t="str">
        <f t="shared" ref="AK16" si="10">IF(AND(ISNUMBER(AK17),ISNUMBER(AK18)),SUM(AK17:AK18),"")</f>
        <v/>
      </c>
      <c r="AL16" s="1249"/>
      <c r="AM16" s="614"/>
      <c r="AN16" s="614"/>
      <c r="AO16" s="614"/>
      <c r="AP16" s="2051" t="str">
        <f t="shared" ref="AP16:AZ16" si="11">IF(AND(ISNUMBER(AP17),ISNUMBER(AP18)),SUM(AP17:AP18),"")</f>
        <v/>
      </c>
      <c r="AQ16" s="2051" t="str">
        <f t="shared" si="11"/>
        <v/>
      </c>
      <c r="AR16" s="2051" t="str">
        <f t="shared" si="11"/>
        <v/>
      </c>
      <c r="AS16" s="2051" t="str">
        <f t="shared" si="11"/>
        <v/>
      </c>
      <c r="AT16" s="2051" t="str">
        <f t="shared" si="11"/>
        <v/>
      </c>
      <c r="AU16" s="2051" t="str">
        <f>IF(AND(ISNUMBER(AU17),ISNUMBER(AU18)),SUM(AU17:AU18),"")</f>
        <v/>
      </c>
      <c r="AV16" s="2051" t="str">
        <f t="shared" ref="AV16" si="12">IF(AND(ISNUMBER(AV17),ISNUMBER(AV18)),SUM(AV17:AV18),"")</f>
        <v/>
      </c>
      <c r="AW16" s="2051" t="str">
        <f t="shared" ref="AW16" si="13">IF(AND(ISNUMBER(AW17),ISNUMBER(AW18)),SUM(AW17:AW18),"")</f>
        <v/>
      </c>
      <c r="AX16" s="2051" t="str">
        <f t="shared" ref="AX16" si="14">IF(AND(ISNUMBER(AX17),ISNUMBER(AX18)),SUM(AX17:AX18),"")</f>
        <v/>
      </c>
      <c r="AY16" s="2051" t="str">
        <f t="shared" si="11"/>
        <v/>
      </c>
      <c r="AZ16" s="2051" t="str">
        <f t="shared" si="11"/>
        <v/>
      </c>
      <c r="BA16" s="1876" t="str">
        <f t="shared" ref="BA16:BK16" si="15">IF(ISNUMBER(BA18), BA18, "")</f>
        <v/>
      </c>
      <c r="BB16" s="1876" t="str">
        <f t="shared" si="15"/>
        <v/>
      </c>
      <c r="BC16" s="1876" t="str">
        <f t="shared" si="15"/>
        <v/>
      </c>
      <c r="BD16" s="1876" t="str">
        <f t="shared" si="15"/>
        <v/>
      </c>
      <c r="BE16" s="1876" t="str">
        <f t="shared" si="15"/>
        <v/>
      </c>
      <c r="BF16" s="1876" t="str">
        <f t="shared" si="15"/>
        <v/>
      </c>
      <c r="BG16" s="1876" t="str">
        <f t="shared" si="15"/>
        <v/>
      </c>
      <c r="BH16" s="1876" t="str">
        <f t="shared" si="15"/>
        <v/>
      </c>
      <c r="BI16" s="1876" t="str">
        <f t="shared" si="15"/>
        <v/>
      </c>
      <c r="BJ16" s="1876" t="str">
        <f t="shared" si="15"/>
        <v/>
      </c>
      <c r="BK16" s="1876" t="str">
        <f t="shared" si="15"/>
        <v/>
      </c>
      <c r="BL16" s="1876" t="str">
        <f t="shared" ref="BL16:BQ16" si="16">IF(AND( ISNUMBER(BL17),ISNUMBER(BL18)), SUM(BL17:BL18),"")</f>
        <v/>
      </c>
      <c r="BM16" s="1876" t="str">
        <f t="shared" ref="BM16" si="17">IF(AND( ISNUMBER(BM17),ISNUMBER(BM18)), SUM(BM17:BM18),"")</f>
        <v/>
      </c>
      <c r="BN16" s="1876" t="str">
        <f t="shared" si="16"/>
        <v/>
      </c>
      <c r="BO16" s="1876" t="str">
        <f t="shared" si="16"/>
        <v/>
      </c>
      <c r="BP16" s="1876" t="str">
        <f t="shared" si="16"/>
        <v/>
      </c>
      <c r="BQ16" s="2398" t="str">
        <f t="shared" si="16"/>
        <v/>
      </c>
      <c r="BR16" s="1876" t="str">
        <f t="shared" ref="BR16" si="18">IF(AND( ISNUMBER(BR17),ISNUMBER(BR18)), SUM(BR17:BR18),"")</f>
        <v/>
      </c>
      <c r="BS16" s="1876" t="str">
        <f t="shared" ref="BS16" si="19">IF(AND( ISNUMBER(BS17),ISNUMBER(BS18)), SUM(BS17:BS18),"")</f>
        <v/>
      </c>
      <c r="BT16" s="1876" t="str">
        <f t="shared" ref="BT16" si="20">IF(AND( ISNUMBER(BT17),ISNUMBER(BT18)), SUM(BT17:BT18),"")</f>
        <v/>
      </c>
      <c r="BU16" s="1876" t="str">
        <f t="shared" ref="BU16:BV16" si="21">IF(AND( ISNUMBER(BU17),ISNUMBER(BU18)), SUM(BU17:BU18),"")</f>
        <v/>
      </c>
      <c r="BV16" s="1876" t="str">
        <f t="shared" si="21"/>
        <v/>
      </c>
      <c r="BW16" s="1876" t="str">
        <f>IF($C$7="No", 0, IF(AND(ISNUMBER(BW18),ISNUMBER(BW17)),BW17+BW18,""))</f>
        <v/>
      </c>
      <c r="BX16" s="1876" t="str">
        <f t="shared" ref="BX16:CB16" si="22">IF($C$7="No", 0, IF(AND(ISNUMBER(BX18),ISNUMBER(BX17)),BX17+BX18,""))</f>
        <v/>
      </c>
      <c r="BY16" s="1876" t="str">
        <f t="shared" si="22"/>
        <v/>
      </c>
      <c r="BZ16" s="1876" t="str">
        <f t="shared" si="22"/>
        <v/>
      </c>
      <c r="CA16" s="1876" t="str">
        <f t="shared" si="22"/>
        <v/>
      </c>
      <c r="CB16" s="1876" t="str">
        <f t="shared" si="22"/>
        <v/>
      </c>
      <c r="CC16" s="1876" t="str">
        <f t="shared" ref="CC16" si="23">IF(AND(ISNUMBER(CC18), ISNUMBER(CC17)), CC17+CC18, "")</f>
        <v/>
      </c>
      <c r="CD16" s="1876" t="str">
        <f t="shared" ref="CD16:CF16" si="24">IF($C$7="No", 0, IF(AND(ISNUMBER(CD18),ISNUMBER(CD17)),CD17+CD18,""))</f>
        <v/>
      </c>
      <c r="CE16" s="1876" t="str">
        <f t="shared" si="24"/>
        <v/>
      </c>
      <c r="CF16" s="1876" t="str">
        <f t="shared" si="24"/>
        <v/>
      </c>
      <c r="CG16" s="1427" t="str">
        <f>IF($C$7="No", 0, IF(AND(ISNUMBER(CD16), ISNUMBER(CE16), ISNUMBER(CF16)), SUM(CD16:CF16), ""))</f>
        <v/>
      </c>
      <c r="CH16" s="1427" t="str">
        <f>IF(AND(ISNUMBER(CC16), ISNUMBER(CG16)), IF(CC16&lt;&gt;0, CG16/CC16, ""), "")</f>
        <v/>
      </c>
      <c r="CI16" s="1247"/>
      <c r="CJ16" s="1876" t="str">
        <f t="shared" ref="CJ16:CO16" si="25">IF(AND( ISNUMBER(CJ17),ISNUMBER(CJ18)), SUM(CJ17:CJ18),"")</f>
        <v/>
      </c>
      <c r="CK16" s="1876" t="str">
        <f t="shared" si="25"/>
        <v/>
      </c>
      <c r="CL16" s="1876" t="str">
        <f t="shared" si="25"/>
        <v/>
      </c>
      <c r="CM16" s="1876" t="str">
        <f t="shared" si="25"/>
        <v/>
      </c>
      <c r="CN16" s="1876" t="str">
        <f t="shared" si="25"/>
        <v/>
      </c>
      <c r="CO16" s="1876" t="str">
        <f t="shared" si="25"/>
        <v/>
      </c>
      <c r="CP16" s="1691" t="str">
        <f t="shared" ref="CP16:CP21" si="26">IF(AND(ISNUMBER(CM16), ISNUMBER(AU16), ISNUMBER(CC16)), IF(CM16&gt;=AU16+CC16, "Pass", "please check"),"")</f>
        <v/>
      </c>
      <c r="CQ16" s="1771" t="str">
        <f t="shared" ref="CQ16:CQ21" si="27">IF(AND(ISNUMBER(AY16), ISNUMBER(AZ16), ISNUMBER(CO16), ISNUMBER(CG16)), IF(CO16&gt;=(AY16+12.5*AZ16+CG16), "Pass", "please check"), "")</f>
        <v/>
      </c>
      <c r="DK16" s="1804"/>
    </row>
    <row r="17" spans="1:115" ht="15" customHeight="1" x14ac:dyDescent="0.25">
      <c r="A17" s="1329"/>
      <c r="B17" s="658" t="s">
        <v>1935</v>
      </c>
      <c r="C17" s="1427" t="str">
        <f t="shared" ref="C17:G18" si="28">IF(AND(ISNUMBER(N17),ISNUMBER(Z17)),SUM(N17,Z17),"")</f>
        <v/>
      </c>
      <c r="D17" s="1427" t="str">
        <f t="shared" si="28"/>
        <v/>
      </c>
      <c r="E17" s="1427" t="str">
        <f t="shared" si="28"/>
        <v/>
      </c>
      <c r="F17" s="1427" t="str">
        <f t="shared" si="28"/>
        <v/>
      </c>
      <c r="G17" s="1427" t="str">
        <f t="shared" si="28"/>
        <v/>
      </c>
      <c r="H17" s="1427" t="str">
        <f>IF(AND(ISNUMBER(C17),ISNUMBER(D17),ISNUMBER(G17)),SUM(C17,D17,G17),"")</f>
        <v/>
      </c>
      <c r="I17" s="1427" t="str">
        <f t="shared" ref="I17:M18" si="29">IF(AND(ISNUMBER(T17),ISNUMBER(AF17)),SUM(T17,AF17),"")</f>
        <v/>
      </c>
      <c r="J17" s="1427" t="str">
        <f t="shared" si="29"/>
        <v/>
      </c>
      <c r="K17" s="1427" t="str">
        <f t="shared" si="29"/>
        <v/>
      </c>
      <c r="L17" s="1427" t="str">
        <f t="shared" si="29"/>
        <v/>
      </c>
      <c r="M17" s="1427" t="str">
        <f t="shared" si="29"/>
        <v/>
      </c>
      <c r="N17" s="618"/>
      <c r="O17" s="618"/>
      <c r="P17" s="618"/>
      <c r="Q17" s="618"/>
      <c r="R17" s="373"/>
      <c r="S17" s="1427" t="str">
        <f>IF(AND(ISNUMBER(N17),ISNUMBER(O17),ISNUMBER(R17)),SUM(N17,O17,R17),"")</f>
        <v/>
      </c>
      <c r="T17" s="1697"/>
      <c r="U17" s="618"/>
      <c r="V17" s="373"/>
      <c r="W17" s="1427" t="str">
        <f>IF(AND(ISNUMBER(T17),ISNUMBER(U17),ISNUMBER(V17)),SUM(T17:V17), "")</f>
        <v/>
      </c>
      <c r="X17" s="1697"/>
      <c r="Y17" s="618"/>
      <c r="Z17" s="618"/>
      <c r="AA17" s="618"/>
      <c r="AB17" s="618"/>
      <c r="AC17" s="618"/>
      <c r="AD17" s="373"/>
      <c r="AE17" s="2042" t="str">
        <f>IF(AND(ISNUMBER(Z17),ISNUMBER(AA17),ISNUMBER(AD17)),SUM(Z17,AA17,AD17),"")</f>
        <v/>
      </c>
      <c r="AF17" s="1697"/>
      <c r="AG17" s="618"/>
      <c r="AH17" s="373"/>
      <c r="AI17" s="2042" t="str">
        <f>IF(AND(ISNUMBER(AF17),ISNUMBER(AG17),ISNUMBER(AH17)),SUM(AF17:AH17), "")</f>
        <v/>
      </c>
      <c r="AJ17" s="1697"/>
      <c r="AK17" s="618"/>
      <c r="AL17" s="614"/>
      <c r="AM17" s="614"/>
      <c r="AN17" s="614"/>
      <c r="AO17" s="614"/>
      <c r="AP17" s="1427" t="str">
        <f t="shared" ref="AP17:AT17" si="30">IF(ISNUMBER(BL17),BL17,"")</f>
        <v/>
      </c>
      <c r="AQ17" s="1427" t="str">
        <f t="shared" si="30"/>
        <v/>
      </c>
      <c r="AR17" s="1427" t="str">
        <f t="shared" si="30"/>
        <v/>
      </c>
      <c r="AS17" s="1427" t="str">
        <f t="shared" si="30"/>
        <v/>
      </c>
      <c r="AT17" s="1427" t="str">
        <f t="shared" si="30"/>
        <v/>
      </c>
      <c r="AU17" s="1427" t="str">
        <f>IF(AND(ISNUMBER(AP17),ISNUMBER(AQ17),ISNUMBER(AT17)),SUM(AP17,AQ17,AT17),"")</f>
        <v/>
      </c>
      <c r="AV17" s="1427" t="str">
        <f>IF(ISNUMBER(BR17),BR17,"")</f>
        <v/>
      </c>
      <c r="AW17" s="1427" t="str">
        <f>IF(ISNUMBER(BS17),BS17,"")</f>
        <v/>
      </c>
      <c r="AX17" s="1427" t="str">
        <f>IF(ISNUMBER(BT17),BT17,"")</f>
        <v/>
      </c>
      <c r="AY17" s="1427" t="str">
        <f>IF(ISNUMBER(BU17),BU17,"")</f>
        <v/>
      </c>
      <c r="AZ17" s="1427" t="str">
        <f>IF(ISNUMBER(BV17),BV17,"")</f>
        <v/>
      </c>
      <c r="BA17" s="1783"/>
      <c r="BB17" s="1783"/>
      <c r="BC17" s="1783"/>
      <c r="BD17" s="1783"/>
      <c r="BE17" s="1783"/>
      <c r="BF17" s="1883"/>
      <c r="BG17" s="1783"/>
      <c r="BH17" s="1783"/>
      <c r="BI17" s="1783"/>
      <c r="BJ17" s="1783"/>
      <c r="BK17" s="1783"/>
      <c r="BL17" s="618"/>
      <c r="BM17" s="618"/>
      <c r="BN17" s="618"/>
      <c r="BO17" s="618"/>
      <c r="BP17" s="373"/>
      <c r="BQ17" s="1427" t="str">
        <f>IF(AND(ISNUMBER(BL17), ISNUMBER(BM17), ISNUMBER(BP17)), SUM(BL17,BM17,BP17), "")</f>
        <v/>
      </c>
      <c r="BR17" s="1697"/>
      <c r="BS17" s="618"/>
      <c r="BT17" s="618"/>
      <c r="BU17" s="2051" t="str">
        <f>IF(AND(ISNUMBER(BR17),ISNUMBER(BS17),ISNUMBER(BT17)),SUM(BR17:BT17), "")</f>
        <v/>
      </c>
      <c r="BV17" s="618"/>
      <c r="BW17" s="614"/>
      <c r="BX17" s="614"/>
      <c r="BY17" s="614"/>
      <c r="BZ17" s="614"/>
      <c r="CA17" s="614"/>
      <c r="CB17" s="614"/>
      <c r="CC17" s="1427" t="str">
        <f>IF($C$7="No", 0, IF(AND(ISNUMBER(BX17),ISNUMBER(BY17),ISNUMBER(CB17)),SUM(BX17,BY17,CB17),""))</f>
        <v/>
      </c>
      <c r="CD17" s="614"/>
      <c r="CE17" s="614"/>
      <c r="CF17" s="614"/>
      <c r="CG17" s="1427" t="str">
        <f>IF($C$7="No", 0, IF(AND(ISNUMBER(CD17), ISNUMBER(CE17), ISNUMBER(CF17)), SUM(CD17:CF17), ""))</f>
        <v/>
      </c>
      <c r="CH17" s="1427" t="str">
        <f>IF(AND(ISNUMBER(CC17), ISNUMBER(CG17)), IF(CC17&lt;&gt;0, CG17/CC17, ""), "")</f>
        <v/>
      </c>
      <c r="CI17" s="1247"/>
      <c r="CJ17" s="618"/>
      <c r="CK17" s="618"/>
      <c r="CL17" s="618"/>
      <c r="CM17" s="618"/>
      <c r="CN17" s="618"/>
      <c r="CO17" s="618"/>
      <c r="CP17" s="1340" t="str">
        <f t="shared" si="26"/>
        <v/>
      </c>
      <c r="CQ17" s="1639" t="str">
        <f t="shared" si="27"/>
        <v/>
      </c>
      <c r="DK17" s="1804"/>
    </row>
    <row r="18" spans="1:115" ht="15" customHeight="1" x14ac:dyDescent="0.25">
      <c r="A18" s="1329"/>
      <c r="B18" s="658" t="s">
        <v>1936</v>
      </c>
      <c r="C18" s="1427" t="str">
        <f t="shared" si="28"/>
        <v/>
      </c>
      <c r="D18" s="1427" t="str">
        <f t="shared" si="28"/>
        <v/>
      </c>
      <c r="E18" s="1427" t="str">
        <f t="shared" si="28"/>
        <v/>
      </c>
      <c r="F18" s="1427" t="str">
        <f t="shared" si="28"/>
        <v/>
      </c>
      <c r="G18" s="1427" t="str">
        <f t="shared" si="28"/>
        <v/>
      </c>
      <c r="H18" s="1427" t="str">
        <f>IF(AND(ISNUMBER(C18),ISNUMBER(D18),ISNUMBER(G18)),SUM(C18,D18,G18),"")</f>
        <v/>
      </c>
      <c r="I18" s="1427" t="str">
        <f t="shared" si="29"/>
        <v/>
      </c>
      <c r="J18" s="1427" t="str">
        <f t="shared" si="29"/>
        <v/>
      </c>
      <c r="K18" s="1427" t="str">
        <f t="shared" si="29"/>
        <v/>
      </c>
      <c r="L18" s="1427" t="str">
        <f t="shared" si="29"/>
        <v/>
      </c>
      <c r="M18" s="1427" t="str">
        <f t="shared" si="29"/>
        <v/>
      </c>
      <c r="N18" s="616"/>
      <c r="O18" s="616"/>
      <c r="P18" s="616"/>
      <c r="Q18" s="616"/>
      <c r="R18" s="782"/>
      <c r="S18" s="1427" t="str">
        <f>IF(AND(ISNUMBER(N18),ISNUMBER(O18),ISNUMBER(R18)),SUM(N18,O18,R18),"")</f>
        <v/>
      </c>
      <c r="T18" s="1257"/>
      <c r="U18" s="616"/>
      <c r="V18" s="782"/>
      <c r="W18" s="1427" t="str">
        <f>IF(AND(ISNUMBER(T18),ISNUMBER(U18),ISNUMBER(V18)),SUM(T18:V18), "")</f>
        <v/>
      </c>
      <c r="X18" s="1257"/>
      <c r="Y18" s="616"/>
      <c r="Z18" s="616" t="s">
        <v>191</v>
      </c>
      <c r="AA18" s="616"/>
      <c r="AB18" s="616"/>
      <c r="AC18" s="616"/>
      <c r="AD18" s="782"/>
      <c r="AE18" s="2042" t="str">
        <f>IF(AND(ISNUMBER(Z18),ISNUMBER(AA18),ISNUMBER(AD18)),SUM(Z18,AA18,AD18),"")</f>
        <v/>
      </c>
      <c r="AF18" s="1257"/>
      <c r="AG18" s="616"/>
      <c r="AH18" s="782"/>
      <c r="AI18" s="2042" t="str">
        <f>IF(AND(ISNUMBER(AF18),ISNUMBER(AG18),ISNUMBER(AH18)),SUM(AF18:AH18), "")</f>
        <v/>
      </c>
      <c r="AJ18" s="1257"/>
      <c r="AK18" s="616"/>
      <c r="AL18" s="614"/>
      <c r="AM18" s="614"/>
      <c r="AN18" s="614"/>
      <c r="AO18" s="614"/>
      <c r="AP18" s="1427" t="str">
        <f>IF(AND(ISNUMBER(BA18),ISNUMBER(BL18)),SUM(BA18,BL18),"")</f>
        <v/>
      </c>
      <c r="AQ18" s="1427" t="str">
        <f>IF(AND(ISNUMBER(BB18),ISNUMBER(BM18)),SUM(BB18,BM18),"")</f>
        <v/>
      </c>
      <c r="AR18" s="1427" t="str">
        <f>IF(AND(ISNUMBER(BC18),ISNUMBER(BN18)),SUM(BC18,BN18),"")</f>
        <v/>
      </c>
      <c r="AS18" s="1427" t="str">
        <f>IF(AND(ISNUMBER(BD18),ISNUMBER(BO18)),SUM(BD18,BO18),"")</f>
        <v/>
      </c>
      <c r="AT18" s="1427" t="str">
        <f>IF(AND(ISNUMBER(BE18),ISNUMBER(BP18)),SUM(BE18,BP18),"")</f>
        <v/>
      </c>
      <c r="AU18" s="1427" t="str">
        <f>IF(AND(ISNUMBER(AP18),ISNUMBER(AQ18),ISNUMBER(AT18)),SUM(AP18,AQ18,AT18),"")</f>
        <v/>
      </c>
      <c r="AV18" s="1427" t="str">
        <f>IF(AND(ISNUMBER(BG18),ISNUMBER(BR18)),SUM(BG18,BR18),"")</f>
        <v/>
      </c>
      <c r="AW18" s="1427" t="str">
        <f>IF(AND(ISNUMBER(BH18),ISNUMBER(BS18)),SUM(BH18,BS18),"")</f>
        <v/>
      </c>
      <c r="AX18" s="1427" t="str">
        <f>IF(AND(ISNUMBER(BI18),ISNUMBER(BT18)),SUM(BI18,BT18),"")</f>
        <v/>
      </c>
      <c r="AY18" s="1427" t="str">
        <f>IF(AND(ISNUMBER(BJ18),ISNUMBER(BU18)),SUM(BJ18,BU18),"")</f>
        <v/>
      </c>
      <c r="AZ18" s="1427" t="str">
        <f>IF(AND(ISNUMBER(BK18),ISNUMBER(BV18)),SUM(BK18,BV18),"")</f>
        <v/>
      </c>
      <c r="BA18" s="614"/>
      <c r="BB18" s="614"/>
      <c r="BC18" s="614"/>
      <c r="BD18" s="614"/>
      <c r="BE18" s="345"/>
      <c r="BF18" s="1427" t="str">
        <f>IF(AND(ISNUMBER(BA18), ISNUMBER(BB18), ISNUMBER(BE18)), SUM(BA18,BB18,BE18), "")</f>
        <v/>
      </c>
      <c r="BG18" s="1249"/>
      <c r="BH18" s="614"/>
      <c r="BI18" s="614"/>
      <c r="BJ18" s="1427" t="str">
        <f>IF(AND(ISNUMBER(BG18),ISNUMBER(BH18),ISNUMBER(BI18)),SUM(BG18:BI18), "")</f>
        <v/>
      </c>
      <c r="BK18" s="614"/>
      <c r="BL18" s="616"/>
      <c r="BM18" s="616"/>
      <c r="BN18" s="616"/>
      <c r="BO18" s="616"/>
      <c r="BP18" s="782"/>
      <c r="BQ18" s="1427" t="str">
        <f>IF(AND(ISNUMBER(BL18), ISNUMBER(BM18), ISNUMBER(BP18)), SUM(BL18,BM18,BP18), "")</f>
        <v/>
      </c>
      <c r="BR18" s="1257"/>
      <c r="BS18" s="616"/>
      <c r="BT18" s="616"/>
      <c r="BU18" s="2049" t="str">
        <f>IF(AND(ISNUMBER(BR18),ISNUMBER(BS18),ISNUMBER(BT18)),SUM(BR18:BT18), "")</f>
        <v/>
      </c>
      <c r="BV18" s="616"/>
      <c r="BW18" s="614"/>
      <c r="BX18" s="614"/>
      <c r="BY18" s="614"/>
      <c r="BZ18" s="614"/>
      <c r="CA18" s="614"/>
      <c r="CB18" s="614"/>
      <c r="CC18" s="1427" t="str">
        <f>IF($C$7="No", 0, IF(AND(ISNUMBER(BX18),ISNUMBER(BY18),ISNUMBER(CB18)),SUM(BX18,BY18,CB18),""))</f>
        <v/>
      </c>
      <c r="CD18" s="614"/>
      <c r="CE18" s="614"/>
      <c r="CF18" s="614"/>
      <c r="CG18" s="1427" t="str">
        <f>IF($C$7="No", 0, IF(AND(ISNUMBER(CD18), ISNUMBER(CE18), ISNUMBER(CF18)), SUM(CD18:CF18), ""))</f>
        <v/>
      </c>
      <c r="CH18" s="1427" t="str">
        <f>IF(AND(ISNUMBER(CC18), ISNUMBER(CG18)), IF(CC18&lt;&gt;0, CG18/CC18, ""), "")</f>
        <v/>
      </c>
      <c r="CI18" s="1247"/>
      <c r="CJ18" s="616"/>
      <c r="CK18" s="616"/>
      <c r="CL18" s="616"/>
      <c r="CM18" s="616"/>
      <c r="CN18" s="616"/>
      <c r="CO18" s="616"/>
      <c r="CP18" s="1340" t="str">
        <f t="shared" si="26"/>
        <v/>
      </c>
      <c r="CQ18" s="1639" t="str">
        <f t="shared" si="27"/>
        <v/>
      </c>
      <c r="DK18" s="1804"/>
    </row>
    <row r="19" spans="1:115" ht="15" customHeight="1" x14ac:dyDescent="0.25">
      <c r="A19" s="1329"/>
      <c r="B19" s="1276" t="s">
        <v>1890</v>
      </c>
      <c r="C19" s="1427" t="str">
        <f t="shared" ref="C19:AC19" si="31">IF(AND(ISNUMBER(C20),ISNUMBER(C23),ISNUMBER(C26),ISNUMBER(C29),ISNUMBER(C32)),SUM(C20,C23,C26,C29,C32),"")</f>
        <v/>
      </c>
      <c r="D19" s="1427" t="str">
        <f t="shared" si="31"/>
        <v/>
      </c>
      <c r="E19" s="1427" t="str">
        <f t="shared" si="31"/>
        <v/>
      </c>
      <c r="F19" s="1427" t="str">
        <f t="shared" si="31"/>
        <v/>
      </c>
      <c r="G19" s="1427" t="str">
        <f t="shared" si="31"/>
        <v/>
      </c>
      <c r="H19" s="1427" t="str">
        <f t="shared" si="31"/>
        <v/>
      </c>
      <c r="I19" s="1427" t="str">
        <f t="shared" ref="I19" si="32">IF(AND(ISNUMBER(I20),ISNUMBER(I23),ISNUMBER(I26),ISNUMBER(I29),ISNUMBER(I32)),SUM(I20,I23,I26,I29,I32),"")</f>
        <v/>
      </c>
      <c r="J19" s="1427" t="str">
        <f t="shared" ref="J19" si="33">IF(AND(ISNUMBER(J20),ISNUMBER(J23),ISNUMBER(J26),ISNUMBER(J29),ISNUMBER(J32)),SUM(J20,J23,J26,J29,J32),"")</f>
        <v/>
      </c>
      <c r="K19" s="1427" t="str">
        <f t="shared" ref="K19" si="34">IF(AND(ISNUMBER(K20),ISNUMBER(K23),ISNUMBER(K26),ISNUMBER(K29),ISNUMBER(K32)),SUM(K20,K23,K26,K29,K32),"")</f>
        <v/>
      </c>
      <c r="L19" s="1427" t="str">
        <f t="shared" si="31"/>
        <v/>
      </c>
      <c r="M19" s="1427" t="str">
        <f t="shared" si="31"/>
        <v/>
      </c>
      <c r="N19" s="1427" t="str">
        <f t="shared" si="31"/>
        <v/>
      </c>
      <c r="O19" s="1427" t="str">
        <f t="shared" si="31"/>
        <v/>
      </c>
      <c r="P19" s="1427" t="str">
        <f t="shared" si="31"/>
        <v/>
      </c>
      <c r="Q19" s="1427" t="str">
        <f t="shared" si="31"/>
        <v/>
      </c>
      <c r="R19" s="1427" t="str">
        <f t="shared" si="31"/>
        <v/>
      </c>
      <c r="S19" s="1427" t="str">
        <f t="shared" si="31"/>
        <v/>
      </c>
      <c r="T19" s="1427" t="str">
        <f t="shared" ref="T19" si="35">IF(AND(ISNUMBER(T20),ISNUMBER(T23),ISNUMBER(T26),ISNUMBER(T29),ISNUMBER(T32)),SUM(T20,T23,T26,T29,T32),"")</f>
        <v/>
      </c>
      <c r="U19" s="1427" t="str">
        <f t="shared" ref="U19" si="36">IF(AND(ISNUMBER(U20),ISNUMBER(U23),ISNUMBER(U26),ISNUMBER(U29),ISNUMBER(U32)),SUM(U20,U23,U26,U29,U32),"")</f>
        <v/>
      </c>
      <c r="V19" s="1427" t="str">
        <f t="shared" ref="V19" si="37">IF(AND(ISNUMBER(V20),ISNUMBER(V23),ISNUMBER(V26),ISNUMBER(V29),ISNUMBER(V32)),SUM(V20,V23,V26,V29,V32),"")</f>
        <v/>
      </c>
      <c r="W19" s="1427" t="str">
        <f t="shared" si="31"/>
        <v/>
      </c>
      <c r="X19" s="1427" t="str">
        <f t="shared" si="31"/>
        <v/>
      </c>
      <c r="Y19" s="1427" t="str">
        <f t="shared" si="31"/>
        <v/>
      </c>
      <c r="Z19" s="2042" t="str">
        <f t="shared" si="31"/>
        <v/>
      </c>
      <c r="AA19" s="1427" t="str">
        <f t="shared" si="31"/>
        <v/>
      </c>
      <c r="AB19" s="1427" t="str">
        <f t="shared" si="31"/>
        <v/>
      </c>
      <c r="AC19" s="1427" t="str">
        <f t="shared" si="31"/>
        <v/>
      </c>
      <c r="AD19" s="1427" t="str">
        <f t="shared" ref="AD19:AK19" si="38">IF(AND(ISNUMBER(AD20),ISNUMBER(AD23),ISNUMBER(AD26),ISNUMBER(AD29),ISNUMBER(AD32)),SUM(AD20,AD23,AD26,AD29,AD32),"")</f>
        <v/>
      </c>
      <c r="AE19" s="2042" t="str">
        <f t="shared" si="38"/>
        <v/>
      </c>
      <c r="AF19" s="1427" t="str">
        <f t="shared" si="38"/>
        <v/>
      </c>
      <c r="AG19" s="1427" t="str">
        <f t="shared" si="38"/>
        <v/>
      </c>
      <c r="AH19" s="1427" t="str">
        <f t="shared" si="38"/>
        <v/>
      </c>
      <c r="AI19" s="2042" t="str">
        <f t="shared" si="38"/>
        <v/>
      </c>
      <c r="AJ19" s="1427" t="str">
        <f t="shared" si="38"/>
        <v/>
      </c>
      <c r="AK19" s="1427" t="str">
        <f t="shared" si="38"/>
        <v/>
      </c>
      <c r="AL19" s="1249"/>
      <c r="AM19" s="614"/>
      <c r="AN19" s="614"/>
      <c r="AO19" s="614"/>
      <c r="AP19" s="1427" t="str">
        <f t="shared" ref="AP19:AQ19" si="39">IF(AND(ISNUMBER(AP20),ISNUMBER(AP23),ISNUMBER(AP26),ISNUMBER(AP29),ISNUMBER(AP32)),SUM(AP20,AP23,AP26,AP29,AP32),"")</f>
        <v/>
      </c>
      <c r="AQ19" s="1427" t="str">
        <f t="shared" si="39"/>
        <v/>
      </c>
      <c r="AR19" s="1427" t="str">
        <f>IF(AND(ISNUMBER(AR20),ISNUMBER(AR23),ISNUMBER(AR26),ISNUMBER(AR29),ISNUMBER(AR32)),SUM(AR20,AR23,AR26,AR29,AR32),"")</f>
        <v/>
      </c>
      <c r="AS19" s="1427" t="str">
        <f>IF(AND(ISNUMBER(AS20),ISNUMBER(AS23),ISNUMBER(AS26),ISNUMBER(AS29),ISNUMBER(AS32)),SUM(AS20,AS23,AS26,AS29,AS32),"")</f>
        <v/>
      </c>
      <c r="AT19" s="1427" t="str">
        <f>IF(AND(ISNUMBER(AT20),ISNUMBER(AT23),ISNUMBER(AT26),ISNUMBER(AT29),ISNUMBER(AT32)),SUM(AT20,AT23,AT26,AT29,AT32),"")</f>
        <v/>
      </c>
      <c r="AU19" s="1427" t="str">
        <f>IF(AND(ISNUMBER(AU20),ISNUMBER(AU23),ISNUMBER(AU26),ISNUMBER(AU29),ISNUMBER(AU32)),SUM(AU20,AU23,AU26,AU29,AU32),"")</f>
        <v/>
      </c>
      <c r="AV19" s="1427" t="str">
        <f t="shared" ref="AV19" si="40">IF(AND(ISNUMBER(AV20),ISNUMBER(AV23),ISNUMBER(AV26),ISNUMBER(AV29),ISNUMBER(AV32)),SUM(AV20,AV23,AV26,AV29,AV32),"")</f>
        <v/>
      </c>
      <c r="AW19" s="1427" t="str">
        <f t="shared" ref="AW19" si="41">IF(AND(ISNUMBER(AW20),ISNUMBER(AW23),ISNUMBER(AW26),ISNUMBER(AW29),ISNUMBER(AW32)),SUM(AW20,AW23,AW26,AW29,AW32),"")</f>
        <v/>
      </c>
      <c r="AX19" s="1427" t="str">
        <f t="shared" ref="AX19" si="42">IF(AND(ISNUMBER(AX20),ISNUMBER(AX23),ISNUMBER(AX26),ISNUMBER(AX29),ISNUMBER(AX32)),SUM(AX20,AX23,AX26,AX29,AX32),"")</f>
        <v/>
      </c>
      <c r="AY19" s="1427" t="str">
        <f t="shared" ref="AY19:BV19" si="43">IF(AND(ISNUMBER(AY20),ISNUMBER(AY23),ISNUMBER(AY26),ISNUMBER(AY29),ISNUMBER(AY32)),SUM(AY20,AY23,AY26,AY29,AY32),"")</f>
        <v/>
      </c>
      <c r="AZ19" s="1427" t="str">
        <f t="shared" si="43"/>
        <v/>
      </c>
      <c r="BA19" s="1427" t="str">
        <f t="shared" si="43"/>
        <v/>
      </c>
      <c r="BB19" s="1427" t="str">
        <f t="shared" si="43"/>
        <v/>
      </c>
      <c r="BC19" s="1427" t="str">
        <f t="shared" si="43"/>
        <v/>
      </c>
      <c r="BD19" s="1427" t="str">
        <f t="shared" si="43"/>
        <v/>
      </c>
      <c r="BE19" s="346" t="str">
        <f t="shared" si="43"/>
        <v/>
      </c>
      <c r="BF19" s="1427" t="str">
        <f t="shared" si="43"/>
        <v/>
      </c>
      <c r="BG19" s="2042" t="str">
        <f t="shared" ref="BG19" si="44">IF(AND(ISNUMBER(BG20),ISNUMBER(BG23),ISNUMBER(BG26),ISNUMBER(BG29),ISNUMBER(BG32)),SUM(BG20,BG23,BG26,BG29,BG32),"")</f>
        <v/>
      </c>
      <c r="BH19" s="1427" t="str">
        <f t="shared" ref="BH19" si="45">IF(AND(ISNUMBER(BH20),ISNUMBER(BH23),ISNUMBER(BH26),ISNUMBER(BH29),ISNUMBER(BH32)),SUM(BH20,BH23,BH26,BH29,BH32),"")</f>
        <v/>
      </c>
      <c r="BI19" s="1427" t="str">
        <f t="shared" ref="BI19" si="46">IF(AND(ISNUMBER(BI20),ISNUMBER(BI23),ISNUMBER(BI26),ISNUMBER(BI29),ISNUMBER(BI32)),SUM(BI20,BI23,BI26,BI29,BI32),"")</f>
        <v/>
      </c>
      <c r="BJ19" s="1427" t="str">
        <f t="shared" si="43"/>
        <v/>
      </c>
      <c r="BK19" s="1427" t="str">
        <f t="shared" si="43"/>
        <v/>
      </c>
      <c r="BL19" s="1427" t="str">
        <f t="shared" si="43"/>
        <v/>
      </c>
      <c r="BM19" s="1427" t="str">
        <f t="shared" si="43"/>
        <v/>
      </c>
      <c r="BN19" s="1427" t="str">
        <f t="shared" si="43"/>
        <v/>
      </c>
      <c r="BO19" s="1427" t="str">
        <f t="shared" si="43"/>
        <v/>
      </c>
      <c r="BP19" s="1427" t="str">
        <f t="shared" si="43"/>
        <v/>
      </c>
      <c r="BQ19" s="2397" t="str">
        <f t="shared" si="43"/>
        <v/>
      </c>
      <c r="BR19" s="1427" t="str">
        <f t="shared" ref="BR19" si="47">IF(AND(ISNUMBER(BR20),ISNUMBER(BR23),ISNUMBER(BR26),ISNUMBER(BR29),ISNUMBER(BR32)),SUM(BR20,BR23,BR26,BR29,BR32),"")</f>
        <v/>
      </c>
      <c r="BS19" s="1427" t="str">
        <f t="shared" ref="BS19:BT19" si="48">IF(AND(ISNUMBER(BS20),ISNUMBER(BS23),ISNUMBER(BS26),ISNUMBER(BS29),ISNUMBER(BS32)),SUM(BS20,BS23,BS26,BS29,BS32),"")</f>
        <v/>
      </c>
      <c r="BT19" s="1427" t="str">
        <f t="shared" si="48"/>
        <v/>
      </c>
      <c r="BU19" s="1427" t="str">
        <f t="shared" si="43"/>
        <v/>
      </c>
      <c r="BV19" s="1427" t="str">
        <f t="shared" si="43"/>
        <v/>
      </c>
      <c r="BW19" s="1427" t="str">
        <f>IF($C$7="No", 0, IF(AND(ISNUMBER(BW20), ISNUMBER(BW23), ISNUMBER(BW26), ISNUMBER(BW29), ISNUMBER(BW32)), SUM(BW20,BW23,BW26,BW29,BW32), ""))</f>
        <v/>
      </c>
      <c r="BX19" s="1427" t="str">
        <f t="shared" ref="BX19:CB19" si="49">IF($C$7="No", 0, IF(AND(ISNUMBER(BX20), ISNUMBER(BX23), ISNUMBER(BX26), ISNUMBER(BX29), ISNUMBER(BX32)), SUM(BX20,BX23,BX26,BX29,BX32), ""))</f>
        <v/>
      </c>
      <c r="BY19" s="1427" t="str">
        <f t="shared" si="49"/>
        <v/>
      </c>
      <c r="BZ19" s="1427" t="str">
        <f t="shared" si="49"/>
        <v/>
      </c>
      <c r="CA19" s="1427" t="str">
        <f t="shared" si="49"/>
        <v/>
      </c>
      <c r="CB19" s="1427" t="str">
        <f t="shared" si="49"/>
        <v/>
      </c>
      <c r="CC19" s="1427" t="str">
        <f>IF(AND(ISNUMBER(CC20), ISNUMBER(CC23), ISNUMBER(CC26), ISNUMBER(CC29), ISNUMBER(CC32)), SUM(CC20,CC23,CC26,CC29,CC32), "")</f>
        <v/>
      </c>
      <c r="CD19" s="1427" t="str">
        <f t="shared" ref="CD19:CF19" si="50">IF($C$7="No", 0, IF(AND(ISNUMBER(CD20), ISNUMBER(CD23), ISNUMBER(CD26), ISNUMBER(CD29), ISNUMBER(CD32)), SUM(CD20,CD23,CD26,CD29,CD32), ""))</f>
        <v/>
      </c>
      <c r="CE19" s="1427" t="str">
        <f t="shared" si="50"/>
        <v/>
      </c>
      <c r="CF19" s="1427" t="str">
        <f t="shared" si="50"/>
        <v/>
      </c>
      <c r="CG19" s="1427" t="str">
        <f t="shared" ref="CG19" si="51">IF(AND(ISNUMBER(CG20), ISNUMBER(CG23), ISNUMBER(CG26), ISNUMBER(CG29), ISNUMBER(CG32)), SUM(CG20,CG23,CG26,CG29,CG32), "")</f>
        <v/>
      </c>
      <c r="CH19" s="1427" t="str">
        <f>IF(AND(ISNUMBER(CC19), ISNUMBER(CG19)), IF(CC19&lt;&gt;0, CG19/CC19, ""), "")</f>
        <v/>
      </c>
      <c r="CI19" s="1247"/>
      <c r="CJ19" s="1427" t="str">
        <f t="shared" ref="CJ19:CO19" si="52">IF(AND(ISNUMBER(CJ20),ISNUMBER(CJ23),ISNUMBER(CJ26),ISNUMBER(CJ29),ISNUMBER(CJ32)),SUM(CJ20,CJ23,CJ26,CJ29,CJ32),"")</f>
        <v/>
      </c>
      <c r="CK19" s="1427" t="str">
        <f t="shared" si="52"/>
        <v/>
      </c>
      <c r="CL19" s="1427" t="str">
        <f t="shared" si="52"/>
        <v/>
      </c>
      <c r="CM19" s="1427" t="str">
        <f t="shared" si="52"/>
        <v/>
      </c>
      <c r="CN19" s="1427" t="str">
        <f t="shared" si="52"/>
        <v/>
      </c>
      <c r="CO19" s="1427" t="str">
        <f t="shared" si="52"/>
        <v/>
      </c>
      <c r="CP19" s="1340" t="str">
        <f t="shared" si="26"/>
        <v/>
      </c>
      <c r="CQ19" s="1639" t="str">
        <f t="shared" si="27"/>
        <v/>
      </c>
      <c r="DK19" s="1804"/>
    </row>
    <row r="20" spans="1:115" ht="15" customHeight="1" x14ac:dyDescent="0.25">
      <c r="A20" s="1329"/>
      <c r="B20" s="658" t="s">
        <v>1938</v>
      </c>
      <c r="C20" s="1427" t="str">
        <f>IF(AND(ISNUMBER(N20),ISNUMBER(Z20)),SUM(N20,Z20),"")</f>
        <v/>
      </c>
      <c r="D20" s="1427" t="str">
        <f>IF(AND(ISNUMBER(O20),ISNUMBER(AA20)),SUM(O20,AA20),"")</f>
        <v/>
      </c>
      <c r="E20" s="1427" t="str">
        <f>IF(AND(ISNUMBER(P20),ISNUMBER(AB20)),SUM(P20,AB20),"")</f>
        <v/>
      </c>
      <c r="F20" s="1427" t="str">
        <f>IF(AND(ISNUMBER(Q20),ISNUMBER(AC20)),SUM(Q20,AC20),"")</f>
        <v/>
      </c>
      <c r="G20" s="1427" t="str">
        <f>IF(AND(ISNUMBER(R20),ISNUMBER(AD20)),SUM(R20,AD20),"")</f>
        <v/>
      </c>
      <c r="H20" s="1427" t="str">
        <f>IF(AND(ISNUMBER(C20),ISNUMBER(D20),ISNUMBER(G20)),SUM(C20,D20,G20),"")</f>
        <v/>
      </c>
      <c r="I20" s="1427" t="str">
        <f>IF(AND(ISNUMBER(T20),ISNUMBER(AF20)),SUM(T20,AF20),"")</f>
        <v/>
      </c>
      <c r="J20" s="1427" t="str">
        <f>IF(AND(ISNUMBER(U20),ISNUMBER(AG20)),SUM(U20,AG20),"")</f>
        <v/>
      </c>
      <c r="K20" s="1427" t="str">
        <f>IF(AND(ISNUMBER(V20),ISNUMBER(AH20)),SUM(V20,AH20),"")</f>
        <v/>
      </c>
      <c r="L20" s="1427" t="str">
        <f>IF(AND(ISNUMBER(W20),ISNUMBER(AI20)),SUM(W20,AI20),"")</f>
        <v/>
      </c>
      <c r="M20" s="1427" t="str">
        <f>IF(AND(ISNUMBER(X20),ISNUMBER(AJ20)),SUM(X20,AJ20),"")</f>
        <v/>
      </c>
      <c r="N20" s="618"/>
      <c r="O20" s="618"/>
      <c r="P20" s="618"/>
      <c r="Q20" s="618"/>
      <c r="R20" s="373"/>
      <c r="S20" s="1427" t="str">
        <f t="shared" ref="S20:S39" si="53">IF(AND(ISNUMBER(N20),ISNUMBER(O20),ISNUMBER(R20)),SUM(N20,O20,R20),"")</f>
        <v/>
      </c>
      <c r="T20" s="1697"/>
      <c r="U20" s="618"/>
      <c r="V20" s="373"/>
      <c r="W20" s="1427" t="str">
        <f>IF(AND(ISNUMBER(T20),ISNUMBER(U20),ISNUMBER(V20)),SUM(T20:V20), "")</f>
        <v/>
      </c>
      <c r="X20" s="1697"/>
      <c r="Y20" s="618"/>
      <c r="Z20" s="618"/>
      <c r="AA20" s="618"/>
      <c r="AB20" s="618"/>
      <c r="AC20" s="618"/>
      <c r="AD20" s="373"/>
      <c r="AE20" s="2042" t="str">
        <f t="shared" ref="AE20:AE38" si="54">IF(AND(ISNUMBER(Z20),ISNUMBER(AA20),ISNUMBER(AD20)),SUM(Z20,AA20,AD20),"")</f>
        <v/>
      </c>
      <c r="AF20" s="1697"/>
      <c r="AG20" s="618"/>
      <c r="AH20" s="373"/>
      <c r="AI20" s="2042" t="str">
        <f>IF(AND(ISNUMBER(AF20),ISNUMBER(AG20),ISNUMBER(AH20)),SUM(AF20:AH20), "")</f>
        <v/>
      </c>
      <c r="AJ20" s="1697"/>
      <c r="AK20" s="618"/>
      <c r="AL20" s="614"/>
      <c r="AM20" s="614"/>
      <c r="AN20" s="614"/>
      <c r="AO20" s="614"/>
      <c r="AP20" s="1427" t="str">
        <f>IF(AND(ISNUMBER(BA20),ISNUMBER(BL20)),SUM(BA20,BL20),"")</f>
        <v/>
      </c>
      <c r="AQ20" s="1427" t="str">
        <f>IF(AND(ISNUMBER(BB20),ISNUMBER(BM20)),SUM(BB20,BM20),"")</f>
        <v/>
      </c>
      <c r="AR20" s="1427" t="str">
        <f>IF(AND(ISNUMBER(BC20),ISNUMBER(BN20)),SUM(BC20,BN20),"")</f>
        <v/>
      </c>
      <c r="AS20" s="1427" t="str">
        <f>IF(AND(ISNUMBER(BD20),ISNUMBER(BO20)),SUM(BD20,BO20),"")</f>
        <v/>
      </c>
      <c r="AT20" s="1427" t="str">
        <f>IF(AND(ISNUMBER(BE20),ISNUMBER(BP20)),SUM(BE20,BP20),"")</f>
        <v/>
      </c>
      <c r="AU20" s="1427" t="str">
        <f>IF(AND(ISNUMBER(AP20),ISNUMBER(AQ20),ISNUMBER(AT20)),SUM(AP20,AQ20,AT20),"")</f>
        <v/>
      </c>
      <c r="AV20" s="1427" t="str">
        <f>IF(AND(ISNUMBER(BG20),ISNUMBER(BR20)),SUM(BG20,BR20),"")</f>
        <v/>
      </c>
      <c r="AW20" s="1427" t="str">
        <f>IF(AND(ISNUMBER(BH20),ISNUMBER(BS20)),SUM(BH20,BS20),"")</f>
        <v/>
      </c>
      <c r="AX20" s="1427" t="str">
        <f>IF(AND(ISNUMBER(BI20),ISNUMBER(BT20)),SUM(BI20,BT20),"")</f>
        <v/>
      </c>
      <c r="AY20" s="1427" t="str">
        <f>IF(AND(ISNUMBER(BJ20),ISNUMBER(BU20)),SUM(BJ20,BU20),"")</f>
        <v/>
      </c>
      <c r="AZ20" s="1427" t="str">
        <f>IF(AND(ISNUMBER(BK20),ISNUMBER(BV20)),SUM(BK20,BV20),"")</f>
        <v/>
      </c>
      <c r="BA20" s="614"/>
      <c r="BB20" s="614"/>
      <c r="BC20" s="614"/>
      <c r="BD20" s="614"/>
      <c r="BE20" s="345"/>
      <c r="BF20" s="1427" t="str">
        <f>IF(AND(ISNUMBER(BA20), ISNUMBER(BB20), ISNUMBER(BE20)), SUM(BA20,BB20,BE20), "")</f>
        <v/>
      </c>
      <c r="BG20" s="1249"/>
      <c r="BH20" s="614"/>
      <c r="BI20" s="614"/>
      <c r="BJ20" s="1427" t="str">
        <f>IF(AND(ISNUMBER(BG20),ISNUMBER(BH20),ISNUMBER(BI20)),SUM(BG20:BI20), "")</f>
        <v/>
      </c>
      <c r="BK20" s="614"/>
      <c r="BL20" s="618"/>
      <c r="BM20" s="618"/>
      <c r="BN20" s="618"/>
      <c r="BO20" s="618"/>
      <c r="BP20" s="373"/>
      <c r="BQ20" s="1427" t="str">
        <f>IF(AND(ISNUMBER(BL20), ISNUMBER(BM20), ISNUMBER(BP20)), SUM(BL20,BM20,BP20), "")</f>
        <v/>
      </c>
      <c r="BR20" s="1697"/>
      <c r="BS20" s="618"/>
      <c r="BT20" s="618"/>
      <c r="BU20" s="2051" t="str">
        <f>IF(AND(ISNUMBER(BR20),ISNUMBER(BS20),ISNUMBER(BT20)),SUM(BR20:BT20), "")</f>
        <v/>
      </c>
      <c r="BV20" s="618"/>
      <c r="BW20" s="614"/>
      <c r="BX20" s="614"/>
      <c r="BY20" s="614"/>
      <c r="BZ20" s="614"/>
      <c r="CA20" s="614"/>
      <c r="CB20" s="614"/>
      <c r="CC20" s="1427" t="str">
        <f>IF($C$7="No", 0, IF(AND(ISNUMBER(BX20),ISNUMBER(BY20),ISNUMBER(CB20)),SUM(BX20,BY20,CB20),""))</f>
        <v/>
      </c>
      <c r="CD20" s="614"/>
      <c r="CE20" s="614"/>
      <c r="CF20" s="614"/>
      <c r="CG20" s="1427" t="str">
        <f>IF($C$7="No", 0, IF(AND(ISNUMBER(CD20), ISNUMBER(CE20), ISNUMBER(CF20)), SUM(CD20:CF20), ""))</f>
        <v/>
      </c>
      <c r="CH20" s="1427" t="str">
        <f>IF(AND(ISNUMBER(CC20), ISNUMBER(CG20)), IF(CC20&lt;&gt;0, CG20/CC20, ""), "")</f>
        <v/>
      </c>
      <c r="CI20" s="1247"/>
      <c r="CJ20" s="618"/>
      <c r="CK20" s="618"/>
      <c r="CL20" s="618"/>
      <c r="CM20" s="618"/>
      <c r="CN20" s="618"/>
      <c r="CO20" s="618"/>
      <c r="CP20" s="1340" t="str">
        <f t="shared" si="26"/>
        <v/>
      </c>
      <c r="CQ20" s="1639" t="str">
        <f t="shared" si="27"/>
        <v/>
      </c>
      <c r="DK20" s="1804"/>
    </row>
    <row r="21" spans="1:115" ht="15" customHeight="1" x14ac:dyDescent="0.25">
      <c r="A21" s="1329"/>
      <c r="B21" s="1481" t="s">
        <v>1939</v>
      </c>
      <c r="C21" s="1427" t="str">
        <f t="shared" ref="C21:G21" si="55">IF(ISNUMBER(Z21), Z21, "")</f>
        <v/>
      </c>
      <c r="D21" s="1427" t="str">
        <f t="shared" si="55"/>
        <v/>
      </c>
      <c r="E21" s="1427" t="str">
        <f t="shared" si="55"/>
        <v/>
      </c>
      <c r="F21" s="1427" t="str">
        <f t="shared" si="55"/>
        <v/>
      </c>
      <c r="G21" s="1427" t="str">
        <f t="shared" si="55"/>
        <v/>
      </c>
      <c r="H21" s="1427" t="str">
        <f>IF(AND(ISNUMBER(C21),ISNUMBER(D21),ISNUMBER(G21)),SUM(C21,D21,G21),"")</f>
        <v/>
      </c>
      <c r="I21" s="1427" t="str">
        <f>IF(ISNUMBER(AF21), AF21, "")</f>
        <v/>
      </c>
      <c r="J21" s="1427" t="str">
        <f>IF(ISNUMBER(AG21), AG21, "")</f>
        <v/>
      </c>
      <c r="K21" s="1427" t="str">
        <f>IF(ISNUMBER(AH21), AH21, "")</f>
        <v/>
      </c>
      <c r="L21" s="1427" t="str">
        <f>IF(ISNUMBER(AI21), AI21, "")</f>
        <v/>
      </c>
      <c r="M21" s="1427" t="str">
        <f>IF(ISNUMBER(AJ21), AJ21, "")</f>
        <v/>
      </c>
      <c r="N21" s="1247"/>
      <c r="O21" s="1247"/>
      <c r="P21" s="1247"/>
      <c r="Q21" s="1247"/>
      <c r="R21" s="1247"/>
      <c r="S21" s="1783"/>
      <c r="T21" s="1247"/>
      <c r="U21" s="1247"/>
      <c r="V21" s="1247"/>
      <c r="W21" s="1783"/>
      <c r="X21" s="1247"/>
      <c r="Y21" s="1247"/>
      <c r="Z21" s="1805"/>
      <c r="AA21" s="1805"/>
      <c r="AB21" s="1805"/>
      <c r="AC21" s="1805"/>
      <c r="AD21" s="1812"/>
      <c r="AE21" s="2042" t="str">
        <f t="shared" si="54"/>
        <v/>
      </c>
      <c r="AF21" s="1811"/>
      <c r="AG21" s="1805"/>
      <c r="AH21" s="1812"/>
      <c r="AI21" s="2042" t="str">
        <f>IF(AND(ISNUMBER(AF21),ISNUMBER(AG21),ISNUMBER(AH21)),SUM(AF21:AH21), "")</f>
        <v/>
      </c>
      <c r="AJ21" s="1811"/>
      <c r="AK21" s="1805"/>
      <c r="AL21" s="1247"/>
      <c r="AM21" s="1247"/>
      <c r="AN21" s="1247"/>
      <c r="AO21" s="1247"/>
      <c r="AP21" s="1427" t="str">
        <f t="shared" ref="AP21:AT21" si="56">IF(ISNUMBER(BL21),BL21,"")</f>
        <v/>
      </c>
      <c r="AQ21" s="1427" t="str">
        <f t="shared" si="56"/>
        <v/>
      </c>
      <c r="AR21" s="1427" t="str">
        <f t="shared" si="56"/>
        <v/>
      </c>
      <c r="AS21" s="1427" t="str">
        <f t="shared" si="56"/>
        <v/>
      </c>
      <c r="AT21" s="1427" t="str">
        <f t="shared" si="56"/>
        <v/>
      </c>
      <c r="AU21" s="1427" t="str">
        <f>IF(AND(ISNUMBER(AP21),ISNUMBER(AQ21),ISNUMBER(AT21)),SUM(AP21,AQ21,AT21),"")</f>
        <v/>
      </c>
      <c r="AV21" s="1427" t="str">
        <f>IF(ISNUMBER(BR21),BR21,"")</f>
        <v/>
      </c>
      <c r="AW21" s="1427" t="str">
        <f t="shared" ref="AW21:AZ21" si="57">IF(ISNUMBER(BS21),BS21,"")</f>
        <v/>
      </c>
      <c r="AX21" s="1427" t="str">
        <f t="shared" si="57"/>
        <v/>
      </c>
      <c r="AY21" s="1427" t="str">
        <f t="shared" si="57"/>
        <v/>
      </c>
      <c r="AZ21" s="1427" t="str">
        <f t="shared" si="57"/>
        <v/>
      </c>
      <c r="BA21" s="1247"/>
      <c r="BB21" s="1247"/>
      <c r="BC21" s="1247"/>
      <c r="BD21" s="1247"/>
      <c r="BE21" s="1247"/>
      <c r="BF21" s="1783"/>
      <c r="BG21" s="1247"/>
      <c r="BH21" s="1247"/>
      <c r="BI21" s="1247"/>
      <c r="BJ21" s="1247"/>
      <c r="BK21" s="1247"/>
      <c r="BL21" s="1805"/>
      <c r="BM21" s="1805"/>
      <c r="BN21" s="1805"/>
      <c r="BO21" s="1805"/>
      <c r="BP21" s="1812"/>
      <c r="BQ21" s="1427" t="str">
        <f>IF(AND(ISNUMBER(BL21), ISNUMBER(BM21), ISNUMBER(BP21)), SUM(BL21,BM21,BP21), "")</f>
        <v/>
      </c>
      <c r="BR21" s="1811"/>
      <c r="BS21" s="1805"/>
      <c r="BT21" s="1805"/>
      <c r="BU21" s="1427" t="str">
        <f>IF(AND(ISNUMBER(BR21),ISNUMBER(BS21),ISNUMBER(BT21)),SUM(BR21:BT21), "")</f>
        <v/>
      </c>
      <c r="BV21" s="1805"/>
      <c r="BW21" s="1247"/>
      <c r="BX21" s="1247"/>
      <c r="BY21" s="1247"/>
      <c r="BZ21" s="1247"/>
      <c r="CA21" s="1247"/>
      <c r="CB21" s="1247"/>
      <c r="CC21" s="1247"/>
      <c r="CD21" s="1247"/>
      <c r="CE21" s="1247"/>
      <c r="CF21" s="1247"/>
      <c r="CG21" s="1247"/>
      <c r="CH21" s="1247"/>
      <c r="CI21" s="1247"/>
      <c r="CJ21" s="1805"/>
      <c r="CK21" s="1805"/>
      <c r="CL21" s="1805"/>
      <c r="CM21" s="1805"/>
      <c r="CN21" s="1805"/>
      <c r="CO21" s="1805"/>
      <c r="CP21" s="1340" t="str">
        <f t="shared" si="26"/>
        <v/>
      </c>
      <c r="CQ21" s="1639" t="str">
        <f t="shared" si="27"/>
        <v/>
      </c>
      <c r="DK21" s="1804"/>
    </row>
    <row r="22" spans="1:115" ht="15" customHeight="1" x14ac:dyDescent="0.25">
      <c r="A22" s="1329"/>
      <c r="B22" s="1277" t="str">
        <f>"Check: row " &amp; ROW(B21) &amp; " ≤ row " &amp; ROW(B20)</f>
        <v>Check: row 21 ≤ row 20</v>
      </c>
      <c r="C22" s="1883"/>
      <c r="D22" s="1883"/>
      <c r="E22" s="1883"/>
      <c r="F22" s="1883"/>
      <c r="G22" s="1883"/>
      <c r="H22" s="1883"/>
      <c r="I22" s="1883"/>
      <c r="J22" s="1883"/>
      <c r="K22" s="1883"/>
      <c r="L22" s="1883"/>
      <c r="M22" s="1883"/>
      <c r="N22" s="1247"/>
      <c r="O22" s="1247"/>
      <c r="P22" s="1247"/>
      <c r="Q22" s="1247"/>
      <c r="R22" s="1247"/>
      <c r="S22" s="1259"/>
      <c r="T22" s="1247"/>
      <c r="U22" s="1247"/>
      <c r="V22" s="1247"/>
      <c r="W22" s="1259"/>
      <c r="X22" s="1247"/>
      <c r="Y22" s="1247"/>
      <c r="Z22" s="1340" t="str">
        <f t="shared" ref="Z22" si="58">IF(AND(ISNUMBER(Z21),ISNUMBER(Z20)), IF(Z21&lt;=Z20, "Pass", "Fail"), "")</f>
        <v/>
      </c>
      <c r="AA22" s="1340" t="str">
        <f t="shared" ref="AA22" si="59">IF(AND(ISNUMBER(AA21),ISNUMBER(AA20)), IF(AA21&lt;=AA20, "Pass", "Fail"), "")</f>
        <v/>
      </c>
      <c r="AB22" s="1340" t="str">
        <f t="shared" ref="AB22" si="60">IF(AND(ISNUMBER(AB21),ISNUMBER(AB20)), IF(AB21&lt;=AB20, "Pass", "Fail"), "")</f>
        <v/>
      </c>
      <c r="AC22" s="1340" t="str">
        <f t="shared" ref="AC22" si="61">IF(AND(ISNUMBER(AC21),ISNUMBER(AC20)), IF(AC21&lt;=AC20, "Pass", "Fail"), "")</f>
        <v/>
      </c>
      <c r="AD22" s="1340" t="str">
        <f t="shared" ref="AD22" si="62">IF(AND(ISNUMBER(AD21),ISNUMBER(AD20)), IF(AD21&lt;=AD20, "Pass", "Fail"), "")</f>
        <v/>
      </c>
      <c r="AE22" s="1883"/>
      <c r="AF22" s="1340" t="str">
        <f t="shared" ref="AF22" si="63">IF(AND(ISNUMBER(AF21),ISNUMBER(AF20)), IF(AF21&lt;=AF20, "Pass", "Fail"), "")</f>
        <v/>
      </c>
      <c r="AG22" s="1340" t="str">
        <f t="shared" ref="AG22" si="64">IF(AND(ISNUMBER(AG21),ISNUMBER(AG20)), IF(AG21&lt;=AG20, "Pass", "Fail"), "")</f>
        <v/>
      </c>
      <c r="AH22" s="1340" t="str">
        <f t="shared" ref="AH22" si="65">IF(AND(ISNUMBER(AH21),ISNUMBER(AH20)), IF(AH21&lt;=AH20, "Pass", "Fail"), "")</f>
        <v/>
      </c>
      <c r="AI22" s="1883"/>
      <c r="AJ22" s="1340" t="str">
        <f t="shared" ref="AJ22" si="66">IF(AND(ISNUMBER(AJ21),ISNUMBER(AJ20)), IF(AJ21&lt;=AJ20, "Pass", "Fail"), "")</f>
        <v/>
      </c>
      <c r="AK22" s="1340" t="str">
        <f t="shared" ref="AK22" si="67">IF(AND(ISNUMBER(AK21),ISNUMBER(AK20)), IF(AK21&lt;=AK20, "Pass", "Fail"), "")</f>
        <v/>
      </c>
      <c r="AL22" s="1247"/>
      <c r="AM22" s="1247"/>
      <c r="AN22" s="1247"/>
      <c r="AO22" s="1247"/>
      <c r="AP22" s="1883"/>
      <c r="AQ22" s="1883"/>
      <c r="AR22" s="1883"/>
      <c r="AS22" s="1883"/>
      <c r="AT22" s="1883"/>
      <c r="AU22" s="1883"/>
      <c r="AV22" s="1883"/>
      <c r="AW22" s="1883"/>
      <c r="AX22" s="1883"/>
      <c r="AY22" s="1883"/>
      <c r="AZ22" s="1883"/>
      <c r="BA22" s="1247"/>
      <c r="BB22" s="1247"/>
      <c r="BC22" s="1247"/>
      <c r="BD22" s="1247"/>
      <c r="BE22" s="1247"/>
      <c r="BF22" s="1259"/>
      <c r="BG22" s="1247"/>
      <c r="BH22" s="1247"/>
      <c r="BI22" s="1247"/>
      <c r="BJ22" s="1872"/>
      <c r="BK22" s="1247"/>
      <c r="BL22" s="1340" t="str">
        <f t="shared" ref="BL22:BP22" si="68">IF(AND(ISNUMBER(BL21),ISNUMBER(BL20)), IF(BL21&lt;=BL20, "Pass", "Fail"), "")</f>
        <v/>
      </c>
      <c r="BM22" s="1340" t="str">
        <f t="shared" si="68"/>
        <v/>
      </c>
      <c r="BN22" s="1340" t="str">
        <f t="shared" si="68"/>
        <v/>
      </c>
      <c r="BO22" s="1340" t="str">
        <f t="shared" si="68"/>
        <v/>
      </c>
      <c r="BP22" s="1340" t="str">
        <f t="shared" si="68"/>
        <v/>
      </c>
      <c r="BQ22" s="1883"/>
      <c r="BR22" s="1340" t="str">
        <f t="shared" ref="BR22" si="69">IF(AND(ISNUMBER(BR21),ISNUMBER(BR20)), IF(BR21&lt;=BR20, "Pass", "Fail"), "")</f>
        <v/>
      </c>
      <c r="BS22" s="1340" t="str">
        <f t="shared" ref="BS22:BT22" si="70">IF(AND(ISNUMBER(BS21),ISNUMBER(BS20)), IF(BS21&lt;=BS20, "Pass", "Fail"), "")</f>
        <v/>
      </c>
      <c r="BT22" s="1340" t="str">
        <f t="shared" si="70"/>
        <v/>
      </c>
      <c r="BU22" s="1247"/>
      <c r="BV22" s="1340" t="str">
        <f t="shared" ref="BV22" si="71">IF(AND(ISNUMBER(BV21),ISNUMBER(BV20)), IF(BV21&lt;=BV20, "Pass", "Fail"), "")</f>
        <v/>
      </c>
      <c r="BW22" s="1247"/>
      <c r="BX22" s="1247"/>
      <c r="BY22" s="1247"/>
      <c r="BZ22" s="1247"/>
      <c r="CA22" s="1247"/>
      <c r="CB22" s="1247"/>
      <c r="CC22" s="1247"/>
      <c r="CD22" s="1247"/>
      <c r="CE22" s="1247"/>
      <c r="CF22" s="1247"/>
      <c r="CG22" s="1247"/>
      <c r="CH22" s="1247"/>
      <c r="CI22" s="1247"/>
      <c r="CJ22" s="1340" t="str">
        <f>IF(AND(ISNUMBER(CJ21),ISNUMBER(CJ20)), IF(CJ21&lt;=CJ20, "Pass", "Fail"), "")</f>
        <v/>
      </c>
      <c r="CK22" s="1910"/>
      <c r="CL22" s="1910"/>
      <c r="CM22" s="1340" t="str">
        <f>IF(AND(ISNUMBER(CM21),ISNUMBER(CM20)), IF(CM21&lt;=CM20, "Pass", "Fail"), "")</f>
        <v/>
      </c>
      <c r="CN22" s="1340" t="str">
        <f>IF(AND(ISNUMBER(CN21),ISNUMBER(CN20)), IF(CN21&lt;=CN20, "Pass", "Fail"), "")</f>
        <v/>
      </c>
      <c r="CO22" s="1340" t="str">
        <f>IF(AND(ISNUMBER(CO21),ISNUMBER(CO20)), IF(CO21&lt;=CO20, "Pass", "Fail"), "")</f>
        <v/>
      </c>
      <c r="CP22" s="1910"/>
      <c r="CQ22" s="1911"/>
      <c r="DK22" s="1804"/>
    </row>
    <row r="23" spans="1:115" ht="15" customHeight="1" x14ac:dyDescent="0.25">
      <c r="A23" s="1329"/>
      <c r="B23" s="658" t="s">
        <v>1940</v>
      </c>
      <c r="C23" s="1427" t="str">
        <f>IF(AND(ISNUMBER(N23),ISNUMBER(Z23)),SUM(N23,Z23),"")</f>
        <v/>
      </c>
      <c r="D23" s="1427" t="str">
        <f>IF(AND(ISNUMBER(O23),ISNUMBER(AA23)),SUM(O23,AA23),"")</f>
        <v/>
      </c>
      <c r="E23" s="1427" t="str">
        <f>IF(AND(ISNUMBER(P23),ISNUMBER(AB23)),SUM(P23,AB23),"")</f>
        <v/>
      </c>
      <c r="F23" s="1427" t="str">
        <f>IF(AND(ISNUMBER(Q23),ISNUMBER(AC23)),SUM(Q23,AC23),"")</f>
        <v/>
      </c>
      <c r="G23" s="1427" t="str">
        <f>IF(AND(ISNUMBER(R23),ISNUMBER(AD23)),SUM(R23,AD23),"")</f>
        <v/>
      </c>
      <c r="H23" s="1427" t="str">
        <f t="shared" ref="H23:H39" si="72">IF(AND(ISNUMBER(C23),ISNUMBER(D23),ISNUMBER(G23)),SUM(C23,D23,G23),"")</f>
        <v/>
      </c>
      <c r="I23" s="1427" t="str">
        <f>IF(AND(ISNUMBER(T23),ISNUMBER(AF23)),SUM(T23,AF23),"")</f>
        <v/>
      </c>
      <c r="J23" s="1427" t="str">
        <f>IF(AND(ISNUMBER(U23),ISNUMBER(AG23)),SUM(U23,AG23),"")</f>
        <v/>
      </c>
      <c r="K23" s="1427" t="str">
        <f>IF(AND(ISNUMBER(V23),ISNUMBER(AH23)),SUM(V23,AH23),"")</f>
        <v/>
      </c>
      <c r="L23" s="1427" t="str">
        <f>IF(AND(ISNUMBER(W23),ISNUMBER(AI23)),SUM(W23,AI23),"")</f>
        <v/>
      </c>
      <c r="M23" s="1427" t="str">
        <f>IF(AND(ISNUMBER(X23),ISNUMBER(AJ23)),SUM(X23,AJ23),"")</f>
        <v/>
      </c>
      <c r="N23" s="614"/>
      <c r="O23" s="614"/>
      <c r="P23" s="614"/>
      <c r="Q23" s="614"/>
      <c r="R23" s="345"/>
      <c r="S23" s="1427" t="str">
        <f t="shared" si="53"/>
        <v/>
      </c>
      <c r="T23" s="1249"/>
      <c r="U23" s="614"/>
      <c r="V23" s="345"/>
      <c r="W23" s="1427" t="str">
        <f>IF(AND(ISNUMBER(T23),ISNUMBER(U23),ISNUMBER(V23)),SUM(T23:V23), "")</f>
        <v/>
      </c>
      <c r="X23" s="1249"/>
      <c r="Y23" s="614"/>
      <c r="Z23" s="614"/>
      <c r="AA23" s="614"/>
      <c r="AB23" s="614"/>
      <c r="AC23" s="614"/>
      <c r="AD23" s="345"/>
      <c r="AE23" s="1427" t="str">
        <f t="shared" si="54"/>
        <v/>
      </c>
      <c r="AF23" s="1249"/>
      <c r="AG23" s="614"/>
      <c r="AH23" s="345"/>
      <c r="AI23" s="1427" t="str">
        <f>IF(AND(ISNUMBER(AF23),ISNUMBER(AG23),ISNUMBER(AH23)),SUM(AF23:AH23), "")</f>
        <v/>
      </c>
      <c r="AJ23" s="1249"/>
      <c r="AK23" s="614"/>
      <c r="AL23" s="614"/>
      <c r="AM23" s="614"/>
      <c r="AN23" s="614"/>
      <c r="AO23" s="614"/>
      <c r="AP23" s="1427" t="str">
        <f>IF(AND(ISNUMBER(BA23),ISNUMBER(BL23)),SUM(BA23,BL23),"")</f>
        <v/>
      </c>
      <c r="AQ23" s="1427" t="str">
        <f>IF(AND(ISNUMBER(BB23),ISNUMBER(BM23)),SUM(BB23,BM23),"")</f>
        <v/>
      </c>
      <c r="AR23" s="1427" t="str">
        <f>IF(AND(ISNUMBER(BC23),ISNUMBER(BN23)),SUM(BC23,BN23),"")</f>
        <v/>
      </c>
      <c r="AS23" s="1427" t="str">
        <f>IF(AND(ISNUMBER(BD23),ISNUMBER(BO23)),SUM(BD23,BO23),"")</f>
        <v/>
      </c>
      <c r="AT23" s="1427" t="str">
        <f>IF(AND(ISNUMBER(BE23),ISNUMBER(BP23)),SUM(BE23,BP23),"")</f>
        <v/>
      </c>
      <c r="AU23" s="1427" t="str">
        <f>IF(AND(ISNUMBER(AP23),ISNUMBER(AQ23),ISNUMBER(AT23)),SUM(AP23,AQ23,AT23),"")</f>
        <v/>
      </c>
      <c r="AV23" s="1427" t="str">
        <f>IF(AND(ISNUMBER(BG23),ISNUMBER(BR23)),SUM(BG23,BR23),"")</f>
        <v/>
      </c>
      <c r="AW23" s="1427" t="str">
        <f>IF(AND(ISNUMBER(BH23),ISNUMBER(BS23)),SUM(BH23,BS23),"")</f>
        <v/>
      </c>
      <c r="AX23" s="1427" t="str">
        <f>IF(AND(ISNUMBER(BI23),ISNUMBER(BT23)),SUM(BI23,BT23),"")</f>
        <v/>
      </c>
      <c r="AY23" s="1427" t="str">
        <f>IF(AND(ISNUMBER(BJ23),ISNUMBER(BU23)),SUM(BJ23,BU23),"")</f>
        <v/>
      </c>
      <c r="AZ23" s="1427" t="str">
        <f>IF(AND(ISNUMBER(BK23),ISNUMBER(BV23)),SUM(BK23,BV23),"")</f>
        <v/>
      </c>
      <c r="BA23" s="614"/>
      <c r="BB23" s="614"/>
      <c r="BC23" s="614"/>
      <c r="BD23" s="614"/>
      <c r="BE23" s="345"/>
      <c r="BF23" s="1427" t="str">
        <f>IF(AND(ISNUMBER(BA23), ISNUMBER(BB23), ISNUMBER(BE23)), SUM(BA23,BB23,BE23), "")</f>
        <v/>
      </c>
      <c r="BG23" s="1249"/>
      <c r="BH23" s="614"/>
      <c r="BI23" s="614"/>
      <c r="BJ23" s="1427" t="str">
        <f>IF(AND(ISNUMBER(BG23),ISNUMBER(BH23),ISNUMBER(BI23)),SUM(BG23:BI23), "")</f>
        <v/>
      </c>
      <c r="BK23" s="614"/>
      <c r="BL23" s="614"/>
      <c r="BM23" s="614"/>
      <c r="BN23" s="614"/>
      <c r="BO23" s="614"/>
      <c r="BP23" s="345"/>
      <c r="BQ23" s="1427" t="str">
        <f>IF(AND(ISNUMBER(BL23), ISNUMBER(BM23), ISNUMBER(BP23)), SUM(BL23,BM23,BP23), "")</f>
        <v/>
      </c>
      <c r="BR23" s="1249"/>
      <c r="BS23" s="614"/>
      <c r="BT23" s="614"/>
      <c r="BU23" s="1427" t="str">
        <f>IF(AND(ISNUMBER(BR23),ISNUMBER(BS23),ISNUMBER(BT23)),SUM(BR23:BT23), "")</f>
        <v/>
      </c>
      <c r="BV23" s="614"/>
      <c r="BW23" s="614"/>
      <c r="BX23" s="614"/>
      <c r="BY23" s="614"/>
      <c r="BZ23" s="614"/>
      <c r="CA23" s="614"/>
      <c r="CB23" s="614"/>
      <c r="CC23" s="1427" t="str">
        <f>IF($C$7="No", 0, IF(AND(ISNUMBER(BX23),ISNUMBER(BY23),ISNUMBER(CB23)),SUM(BX23,BY23,CB23),""))</f>
        <v/>
      </c>
      <c r="CD23" s="614"/>
      <c r="CE23" s="614"/>
      <c r="CF23" s="614"/>
      <c r="CG23" s="1427" t="str">
        <f>IF($C$7="No", 0, IF(AND(ISNUMBER(CD23), ISNUMBER(CE23), ISNUMBER(CF23)), SUM(CD23:CF23), ""))</f>
        <v/>
      </c>
      <c r="CH23" s="1427" t="str">
        <f>IF(AND(ISNUMBER(CC23), ISNUMBER(CG23)), IF(CC23&lt;&gt;0, CG23/CC23, ""), "")</f>
        <v/>
      </c>
      <c r="CI23" s="1247"/>
      <c r="CJ23" s="614"/>
      <c r="CK23" s="614"/>
      <c r="CL23" s="614"/>
      <c r="CM23" s="614"/>
      <c r="CN23" s="614"/>
      <c r="CO23" s="614"/>
      <c r="CP23" s="1340" t="str">
        <f>IF(AND(ISNUMBER(CM23), ISNUMBER(AU23), ISNUMBER(CC23)), IF(CM23&gt;=AU23+CC23, "Pass", "please check"),"")</f>
        <v/>
      </c>
      <c r="CQ23" s="1639" t="str">
        <f>IF(AND(ISNUMBER(AY23), ISNUMBER(AZ23), ISNUMBER(CO23), ISNUMBER(CG23)), IF(CO23&gt;=(AY23+12.5*AZ23+CG23), "Pass", "please check"), "")</f>
        <v/>
      </c>
      <c r="DK23" s="1804"/>
    </row>
    <row r="24" spans="1:115" ht="15" customHeight="1" x14ac:dyDescent="0.25">
      <c r="A24" s="1329"/>
      <c r="B24" s="1481" t="s">
        <v>1939</v>
      </c>
      <c r="C24" s="1427" t="str">
        <f t="shared" ref="C24:G24" si="73">IF(ISNUMBER(Z24), Z24, "")</f>
        <v/>
      </c>
      <c r="D24" s="1427" t="str">
        <f t="shared" si="73"/>
        <v/>
      </c>
      <c r="E24" s="1427" t="str">
        <f t="shared" si="73"/>
        <v/>
      </c>
      <c r="F24" s="1427" t="str">
        <f t="shared" si="73"/>
        <v/>
      </c>
      <c r="G24" s="1427" t="str">
        <f t="shared" si="73"/>
        <v/>
      </c>
      <c r="H24" s="1427" t="str">
        <f>IF(AND(ISNUMBER(C24),ISNUMBER(D24),ISNUMBER(G24)),SUM(C24,D24,G24),"")</f>
        <v/>
      </c>
      <c r="I24" s="1427" t="str">
        <f>IF(ISNUMBER(AF24), AF24, "")</f>
        <v/>
      </c>
      <c r="J24" s="1427" t="str">
        <f>IF(ISNUMBER(AG24), AG24, "")</f>
        <v/>
      </c>
      <c r="K24" s="1427" t="str">
        <f>IF(ISNUMBER(AH24), AH24, "")</f>
        <v/>
      </c>
      <c r="L24" s="1427" t="str">
        <f>IF(ISNUMBER(AI24), AI24, "")</f>
        <v/>
      </c>
      <c r="M24" s="1427" t="str">
        <f>IF(ISNUMBER(AJ24), AJ24, "")</f>
        <v/>
      </c>
      <c r="N24" s="1247"/>
      <c r="O24" s="1247"/>
      <c r="P24" s="1247"/>
      <c r="Q24" s="1247"/>
      <c r="R24" s="1247"/>
      <c r="S24" s="1783"/>
      <c r="T24" s="1247"/>
      <c r="U24" s="1247"/>
      <c r="V24" s="1247"/>
      <c r="W24" s="1783"/>
      <c r="X24" s="1247"/>
      <c r="Y24" s="1247"/>
      <c r="Z24" s="1805"/>
      <c r="AA24" s="1805"/>
      <c r="AB24" s="1805"/>
      <c r="AC24" s="1805"/>
      <c r="AD24" s="1812"/>
      <c r="AE24" s="1427" t="str">
        <f t="shared" si="54"/>
        <v/>
      </c>
      <c r="AF24" s="1811"/>
      <c r="AG24" s="1805"/>
      <c r="AH24" s="1812"/>
      <c r="AI24" s="1427" t="str">
        <f>IF(AND(ISNUMBER(AF24),ISNUMBER(AG24),ISNUMBER(AH24)),SUM(AF24:AH24), "")</f>
        <v/>
      </c>
      <c r="AJ24" s="1811"/>
      <c r="AK24" s="1805"/>
      <c r="AL24" s="1247"/>
      <c r="AM24" s="1247"/>
      <c r="AN24" s="1247"/>
      <c r="AO24" s="1247"/>
      <c r="AP24" s="1427" t="str">
        <f t="shared" ref="AP24:AT24" si="74">IF(ISNUMBER(BL24),BL24,"")</f>
        <v/>
      </c>
      <c r="AQ24" s="1427" t="str">
        <f t="shared" si="74"/>
        <v/>
      </c>
      <c r="AR24" s="1427" t="str">
        <f t="shared" si="74"/>
        <v/>
      </c>
      <c r="AS24" s="1427" t="str">
        <f t="shared" si="74"/>
        <v/>
      </c>
      <c r="AT24" s="1427" t="str">
        <f t="shared" si="74"/>
        <v/>
      </c>
      <c r="AU24" s="1427" t="str">
        <f>IF(AND(ISNUMBER(AP24),ISNUMBER(AQ24),ISNUMBER(AT24)),SUM(AP24,AQ24,AT24),"")</f>
        <v/>
      </c>
      <c r="AV24" s="1427" t="str">
        <f t="shared" ref="AV24:AZ24" si="75">IF(ISNUMBER(BR24),BR24,"")</f>
        <v/>
      </c>
      <c r="AW24" s="1427" t="str">
        <f t="shared" si="75"/>
        <v/>
      </c>
      <c r="AX24" s="1427" t="str">
        <f t="shared" si="75"/>
        <v/>
      </c>
      <c r="AY24" s="1427" t="str">
        <f t="shared" si="75"/>
        <v/>
      </c>
      <c r="AZ24" s="1427" t="str">
        <f t="shared" si="75"/>
        <v/>
      </c>
      <c r="BA24" s="1247"/>
      <c r="BB24" s="1247"/>
      <c r="BC24" s="1247"/>
      <c r="BD24" s="1247"/>
      <c r="BE24" s="1247"/>
      <c r="BF24" s="1783"/>
      <c r="BG24" s="1247"/>
      <c r="BH24" s="1247"/>
      <c r="BI24" s="1247"/>
      <c r="BJ24" s="1247"/>
      <c r="BK24" s="1247"/>
      <c r="BL24" s="1805"/>
      <c r="BM24" s="1805"/>
      <c r="BN24" s="1805"/>
      <c r="BO24" s="1805"/>
      <c r="BP24" s="1812"/>
      <c r="BQ24" s="1427" t="str">
        <f>IF(AND(ISNUMBER(BL24), ISNUMBER(BM24), ISNUMBER(BP24)), SUM(BL24,BM24,BP24), "")</f>
        <v/>
      </c>
      <c r="BR24" s="1811"/>
      <c r="BS24" s="1805"/>
      <c r="BT24" s="1805"/>
      <c r="BU24" s="1427" t="str">
        <f>IF(AND(ISNUMBER(BR24),ISNUMBER(BS24),ISNUMBER(BT24)),SUM(BR24:BT24), "")</f>
        <v/>
      </c>
      <c r="BV24" s="1805"/>
      <c r="BW24" s="1247"/>
      <c r="BX24" s="1247"/>
      <c r="BY24" s="1247"/>
      <c r="BZ24" s="1247"/>
      <c r="CA24" s="1247"/>
      <c r="CB24" s="1247"/>
      <c r="CC24" s="1247"/>
      <c r="CD24" s="1247"/>
      <c r="CE24" s="1247"/>
      <c r="CF24" s="1247"/>
      <c r="CG24" s="1247"/>
      <c r="CH24" s="1247"/>
      <c r="CI24" s="1247"/>
      <c r="CJ24" s="1805"/>
      <c r="CK24" s="1805"/>
      <c r="CL24" s="1805"/>
      <c r="CM24" s="1805"/>
      <c r="CN24" s="1805"/>
      <c r="CO24" s="1805"/>
      <c r="CP24" s="1340" t="str">
        <f>IF(AND(ISNUMBER(CM24), ISNUMBER(AU24), ISNUMBER(CC24)), IF(CM24&gt;=AU24+CC24, "Pass", "please check"),"")</f>
        <v/>
      </c>
      <c r="CQ24" s="1639" t="str">
        <f>IF(AND(ISNUMBER(AY24), ISNUMBER(AZ24), ISNUMBER(CO24), ISNUMBER(CG24)), IF(CO24&gt;=(AY24+12.5*AZ24+CG24), "Pass", "please check"), "")</f>
        <v/>
      </c>
      <c r="DK24" s="1804"/>
    </row>
    <row r="25" spans="1:115" ht="15" customHeight="1" x14ac:dyDescent="0.25">
      <c r="A25" s="1329"/>
      <c r="B25" s="1277" t="str">
        <f>"Check: row " &amp; ROW(B24) &amp; " ≤ row " &amp; ROW(B23)</f>
        <v>Check: row 24 ≤ row 23</v>
      </c>
      <c r="C25" s="1883"/>
      <c r="D25" s="1883"/>
      <c r="E25" s="1883"/>
      <c r="F25" s="1883"/>
      <c r="G25" s="1883"/>
      <c r="H25" s="1883"/>
      <c r="I25" s="1883"/>
      <c r="J25" s="1883"/>
      <c r="K25" s="1883"/>
      <c r="L25" s="1883"/>
      <c r="M25" s="1883"/>
      <c r="N25" s="1247"/>
      <c r="O25" s="1247"/>
      <c r="P25" s="1247"/>
      <c r="Q25" s="1247"/>
      <c r="R25" s="1247"/>
      <c r="S25" s="1259"/>
      <c r="T25" s="1247"/>
      <c r="U25" s="1247"/>
      <c r="V25" s="1247"/>
      <c r="W25" s="1259"/>
      <c r="X25" s="1247"/>
      <c r="Y25" s="1247"/>
      <c r="Z25" s="1340" t="str">
        <f t="shared" ref="Z25" si="76">IF(AND(ISNUMBER(Z24),ISNUMBER(Z23)), IF(Z24&lt;=Z23, "Pass", "Fail"), "")</f>
        <v/>
      </c>
      <c r="AA25" s="1340" t="str">
        <f t="shared" ref="AA25" si="77">IF(AND(ISNUMBER(AA24),ISNUMBER(AA23)), IF(AA24&lt;=AA23, "Pass", "Fail"), "")</f>
        <v/>
      </c>
      <c r="AB25" s="1340" t="str">
        <f t="shared" ref="AB25" si="78">IF(AND(ISNUMBER(AB24),ISNUMBER(AB23)), IF(AB24&lt;=AB23, "Pass", "Fail"), "")</f>
        <v/>
      </c>
      <c r="AC25" s="1340" t="str">
        <f t="shared" ref="AC25" si="79">IF(AND(ISNUMBER(AC24),ISNUMBER(AC23)), IF(AC24&lt;=AC23, "Pass", "Fail"), "")</f>
        <v/>
      </c>
      <c r="AD25" s="1340" t="str">
        <f t="shared" ref="AD25" si="80">IF(AND(ISNUMBER(AD24),ISNUMBER(AD23)), IF(AD24&lt;=AD23, "Pass", "Fail"), "")</f>
        <v/>
      </c>
      <c r="AE25" s="1883"/>
      <c r="AF25" s="1340" t="str">
        <f t="shared" ref="AF25" si="81">IF(AND(ISNUMBER(AF24),ISNUMBER(AF23)), IF(AF24&lt;=AF23, "Pass", "Fail"), "")</f>
        <v/>
      </c>
      <c r="AG25" s="1340" t="str">
        <f t="shared" ref="AG25" si="82">IF(AND(ISNUMBER(AG24),ISNUMBER(AG23)), IF(AG24&lt;=AG23, "Pass", "Fail"), "")</f>
        <v/>
      </c>
      <c r="AH25" s="1340" t="str">
        <f t="shared" ref="AH25" si="83">IF(AND(ISNUMBER(AH24),ISNUMBER(AH23)), IF(AH24&lt;=AH23, "Pass", "Fail"), "")</f>
        <v/>
      </c>
      <c r="AI25" s="1883"/>
      <c r="AJ25" s="1340" t="str">
        <f t="shared" ref="AJ25" si="84">IF(AND(ISNUMBER(AJ24),ISNUMBER(AJ23)), IF(AJ24&lt;=AJ23, "Pass", "Fail"), "")</f>
        <v/>
      </c>
      <c r="AK25" s="1340" t="str">
        <f t="shared" ref="AK25" si="85">IF(AND(ISNUMBER(AK24),ISNUMBER(AK23)), IF(AK24&lt;=AK23, "Pass", "Fail"), "")</f>
        <v/>
      </c>
      <c r="AL25" s="1247"/>
      <c r="AM25" s="1247"/>
      <c r="AN25" s="1247"/>
      <c r="AO25" s="1247"/>
      <c r="AP25" s="1883"/>
      <c r="AQ25" s="1883"/>
      <c r="AR25" s="1883"/>
      <c r="AS25" s="1883"/>
      <c r="AT25" s="1883"/>
      <c r="AU25" s="1883"/>
      <c r="AV25" s="1883"/>
      <c r="AW25" s="1883"/>
      <c r="AX25" s="1883"/>
      <c r="AY25" s="1883"/>
      <c r="AZ25" s="1883"/>
      <c r="BA25" s="1247"/>
      <c r="BB25" s="1247"/>
      <c r="BC25" s="1247"/>
      <c r="BD25" s="1247"/>
      <c r="BE25" s="1247"/>
      <c r="BF25" s="1259"/>
      <c r="BG25" s="1247"/>
      <c r="BH25" s="1247"/>
      <c r="BI25" s="1247"/>
      <c r="BJ25" s="1247"/>
      <c r="BK25" s="1247"/>
      <c r="BL25" s="1340" t="str">
        <f t="shared" ref="BL25:BP25" si="86">IF(AND(ISNUMBER(BL24),ISNUMBER(BL23)), IF(BL24&lt;=BL23, "Pass", "Fail"), "")</f>
        <v/>
      </c>
      <c r="BM25" s="1340" t="str">
        <f t="shared" si="86"/>
        <v/>
      </c>
      <c r="BN25" s="1340" t="str">
        <f t="shared" si="86"/>
        <v/>
      </c>
      <c r="BO25" s="1340" t="str">
        <f t="shared" si="86"/>
        <v/>
      </c>
      <c r="BP25" s="1340" t="str">
        <f t="shared" si="86"/>
        <v/>
      </c>
      <c r="BQ25" s="1883"/>
      <c r="BR25" s="1340" t="str">
        <f t="shared" ref="BR25" si="87">IF(AND(ISNUMBER(BR24),ISNUMBER(BR23)), IF(BR24&lt;=BR23, "Pass", "Fail"), "")</f>
        <v/>
      </c>
      <c r="BS25" s="1340" t="str">
        <f t="shared" ref="BS25:BT25" si="88">IF(AND(ISNUMBER(BS24),ISNUMBER(BS23)), IF(BS24&lt;=BS23, "Pass", "Fail"), "")</f>
        <v/>
      </c>
      <c r="BT25" s="1340" t="str">
        <f t="shared" si="88"/>
        <v/>
      </c>
      <c r="BU25" s="1247"/>
      <c r="BV25" s="1340" t="str">
        <f t="shared" ref="BV25" si="89">IF(AND(ISNUMBER(BV24),ISNUMBER(BV23)), IF(BV24&lt;=BV23, "Pass", "Fail"), "")</f>
        <v/>
      </c>
      <c r="BW25" s="1247"/>
      <c r="BX25" s="1247"/>
      <c r="BY25" s="1247"/>
      <c r="BZ25" s="1247"/>
      <c r="CA25" s="1247"/>
      <c r="CB25" s="1247"/>
      <c r="CC25" s="1247"/>
      <c r="CD25" s="1247"/>
      <c r="CE25" s="1247"/>
      <c r="CF25" s="1247"/>
      <c r="CG25" s="1247"/>
      <c r="CH25" s="1247"/>
      <c r="CI25" s="1247"/>
      <c r="CJ25" s="1340" t="str">
        <f>IF(AND(ISNUMBER(CJ24),ISNUMBER(CJ23)), IF(CJ24&lt;=CJ23, "Pass", "Fail"), "")</f>
        <v/>
      </c>
      <c r="CK25" s="1910"/>
      <c r="CL25" s="1910"/>
      <c r="CM25" s="1340" t="str">
        <f>IF(AND(ISNUMBER(CM24),ISNUMBER(CM23)), IF(CM24&lt;=CM23, "Pass", "Fail"), "")</f>
        <v/>
      </c>
      <c r="CN25" s="1340" t="str">
        <f>IF(AND(ISNUMBER(CN24),ISNUMBER(CN23)), IF(CN24&lt;=CN23, "Pass", "Fail"), "")</f>
        <v/>
      </c>
      <c r="CO25" s="1340" t="str">
        <f>IF(AND(ISNUMBER(CO24),ISNUMBER(CO23)), IF(CO24&lt;=CO23, "Pass", "Fail"), "")</f>
        <v/>
      </c>
      <c r="CP25" s="1910"/>
      <c r="CQ25" s="1911"/>
      <c r="DK25" s="1804"/>
    </row>
    <row r="26" spans="1:115" ht="15" customHeight="1" x14ac:dyDescent="0.25">
      <c r="A26" s="1329"/>
      <c r="B26" s="658" t="s">
        <v>1941</v>
      </c>
      <c r="C26" s="1427" t="str">
        <f>IF(AND(ISNUMBER(N26),ISNUMBER(Z26)),SUM(N26,Z26),"")</f>
        <v/>
      </c>
      <c r="D26" s="1427" t="str">
        <f>IF(AND(ISNUMBER(O26),ISNUMBER(AA26)),SUM(O26,AA26),"")</f>
        <v/>
      </c>
      <c r="E26" s="1427" t="str">
        <f>IF(AND(ISNUMBER(P26),ISNUMBER(AB26)),SUM(P26,AB26),"")</f>
        <v/>
      </c>
      <c r="F26" s="1427" t="str">
        <f>IF(AND(ISNUMBER(Q26),ISNUMBER(AC26)),SUM(Q26,AC26),"")</f>
        <v/>
      </c>
      <c r="G26" s="1427" t="str">
        <f>IF(AND(ISNUMBER(R26),ISNUMBER(AD26)),SUM(R26,AD26),"")</f>
        <v/>
      </c>
      <c r="H26" s="1427" t="str">
        <f t="shared" si="72"/>
        <v/>
      </c>
      <c r="I26" s="1427" t="str">
        <f>IF(AND(ISNUMBER(T26),ISNUMBER(AF26)),SUM(T26,AF26),"")</f>
        <v/>
      </c>
      <c r="J26" s="1427" t="str">
        <f>IF(AND(ISNUMBER(U26),ISNUMBER(AG26)),SUM(U26,AG26),"")</f>
        <v/>
      </c>
      <c r="K26" s="1427" t="str">
        <f>IF(AND(ISNUMBER(V26),ISNUMBER(AH26)),SUM(V26,AH26),"")</f>
        <v/>
      </c>
      <c r="L26" s="1427" t="str">
        <f>IF(AND(ISNUMBER(W26),ISNUMBER(AI26)),SUM(W26,AI26),"")</f>
        <v/>
      </c>
      <c r="M26" s="1427" t="str">
        <f>IF(AND(ISNUMBER(X26),ISNUMBER(AJ26)),SUM(X26,AJ26),"")</f>
        <v/>
      </c>
      <c r="N26" s="614"/>
      <c r="O26" s="614"/>
      <c r="P26" s="614"/>
      <c r="Q26" s="614"/>
      <c r="R26" s="345"/>
      <c r="S26" s="1427" t="str">
        <f t="shared" si="53"/>
        <v/>
      </c>
      <c r="T26" s="1249"/>
      <c r="U26" s="614"/>
      <c r="V26" s="345"/>
      <c r="W26" s="1427" t="str">
        <f>IF(AND(ISNUMBER(T26),ISNUMBER(U26),ISNUMBER(V26)),SUM(T26:V26), "")</f>
        <v/>
      </c>
      <c r="X26" s="1249"/>
      <c r="Y26" s="614"/>
      <c r="Z26" s="614"/>
      <c r="AA26" s="614"/>
      <c r="AB26" s="614"/>
      <c r="AC26" s="614"/>
      <c r="AD26" s="345"/>
      <c r="AE26" s="1427" t="str">
        <f t="shared" si="54"/>
        <v/>
      </c>
      <c r="AF26" s="1249"/>
      <c r="AG26" s="614"/>
      <c r="AH26" s="345"/>
      <c r="AI26" s="1427" t="str">
        <f>IF(AND(ISNUMBER(AF26),ISNUMBER(AG26),ISNUMBER(AH26)),SUM(AF26:AH26), "")</f>
        <v/>
      </c>
      <c r="AJ26" s="1249"/>
      <c r="AK26" s="614"/>
      <c r="AL26" s="614"/>
      <c r="AM26" s="614"/>
      <c r="AN26" s="614"/>
      <c r="AO26" s="614"/>
      <c r="AP26" s="1427" t="str">
        <f>IF(AND(ISNUMBER(BA26),ISNUMBER(BL26)),SUM(BA26,BL26),"")</f>
        <v/>
      </c>
      <c r="AQ26" s="1427" t="str">
        <f>IF(AND(ISNUMBER(BB26),ISNUMBER(BM26)),SUM(BB26,BM26),"")</f>
        <v/>
      </c>
      <c r="AR26" s="1427" t="str">
        <f>IF(AND(ISNUMBER(BC26),ISNUMBER(BN26)),SUM(BC26,BN26),"")</f>
        <v/>
      </c>
      <c r="AS26" s="1427" t="str">
        <f>IF(AND(ISNUMBER(BD26),ISNUMBER(BO26)),SUM(BD26,BO26),"")</f>
        <v/>
      </c>
      <c r="AT26" s="1427" t="str">
        <f>IF(AND(ISNUMBER(BE26),ISNUMBER(BP26)),SUM(BE26,BP26),"")</f>
        <v/>
      </c>
      <c r="AU26" s="1427" t="str">
        <f>IF(AND(ISNUMBER(AP26),ISNUMBER(AQ26),ISNUMBER(AT26)),SUM(AP26,AQ26,AT26),"")</f>
        <v/>
      </c>
      <c r="AV26" s="1427" t="str">
        <f>IF(AND(ISNUMBER(BG26),ISNUMBER(BR26)),SUM(BG26,BR26),"")</f>
        <v/>
      </c>
      <c r="AW26" s="1427" t="str">
        <f>IF(AND(ISNUMBER(BH26),ISNUMBER(BS26)),SUM(BH26,BS26),"")</f>
        <v/>
      </c>
      <c r="AX26" s="1427" t="str">
        <f>IF(AND(ISNUMBER(BI26),ISNUMBER(BT26)),SUM(BI26,BT26),"")</f>
        <v/>
      </c>
      <c r="AY26" s="1427" t="str">
        <f>IF(AND(ISNUMBER(BJ26),ISNUMBER(BU26)),SUM(BJ26,BU26),"")</f>
        <v/>
      </c>
      <c r="AZ26" s="1427" t="str">
        <f>IF(AND(ISNUMBER(BK26),ISNUMBER(BV26)),SUM(BK26,BV26),"")</f>
        <v/>
      </c>
      <c r="BA26" s="614"/>
      <c r="BB26" s="614"/>
      <c r="BC26" s="614"/>
      <c r="BD26" s="614"/>
      <c r="BE26" s="345"/>
      <c r="BF26" s="1427" t="str">
        <f>IF(AND(ISNUMBER(BA26), ISNUMBER(BB26), ISNUMBER(BE26)), SUM(BA26,BB26,BE26), "")</f>
        <v/>
      </c>
      <c r="BG26" s="1249"/>
      <c r="BH26" s="614"/>
      <c r="BI26" s="614"/>
      <c r="BJ26" s="1427" t="str">
        <f>IF(AND(ISNUMBER(BG26),ISNUMBER(BH26),ISNUMBER(BI26)),SUM(BG26:BI26), "")</f>
        <v/>
      </c>
      <c r="BK26" s="614"/>
      <c r="BL26" s="614"/>
      <c r="BM26" s="614"/>
      <c r="BN26" s="614"/>
      <c r="BO26" s="614"/>
      <c r="BP26" s="345"/>
      <c r="BQ26" s="1427" t="str">
        <f>IF(AND(ISNUMBER(BL26), ISNUMBER(BM26), ISNUMBER(BP26)), SUM(BL26,BM26,BP26), "")</f>
        <v/>
      </c>
      <c r="BR26" s="1249"/>
      <c r="BS26" s="614"/>
      <c r="BT26" s="614"/>
      <c r="BU26" s="1427" t="str">
        <f>IF(AND(ISNUMBER(BR26),ISNUMBER(BS26),ISNUMBER(BT26)),SUM(BR26:BT26), "")</f>
        <v/>
      </c>
      <c r="BV26" s="614"/>
      <c r="BW26" s="614"/>
      <c r="BX26" s="614"/>
      <c r="BY26" s="614"/>
      <c r="BZ26" s="614"/>
      <c r="CA26" s="614"/>
      <c r="CB26" s="614"/>
      <c r="CC26" s="1427" t="str">
        <f>IF($C$7="No", 0, IF(AND(ISNUMBER(BX26),ISNUMBER(BY26),ISNUMBER(CB26)),SUM(BX26,BY26,CB26),""))</f>
        <v/>
      </c>
      <c r="CD26" s="614"/>
      <c r="CE26" s="614"/>
      <c r="CF26" s="614"/>
      <c r="CG26" s="1427" t="str">
        <f>IF($C$7="No", 0, IF(AND(ISNUMBER(CD26), ISNUMBER(CE26), ISNUMBER(CF26)), SUM(CD26:CF26), ""))</f>
        <v/>
      </c>
      <c r="CH26" s="1427" t="str">
        <f>IF(AND(ISNUMBER(CC26), ISNUMBER(CG26)), IF(CC26&lt;&gt;0, CG26/CC26, ""), "")</f>
        <v/>
      </c>
      <c r="CI26" s="1247"/>
      <c r="CJ26" s="614"/>
      <c r="CK26" s="614"/>
      <c r="CL26" s="614"/>
      <c r="CM26" s="614"/>
      <c r="CN26" s="614"/>
      <c r="CO26" s="614"/>
      <c r="CP26" s="1340" t="str">
        <f>IF(AND(ISNUMBER(CM26), ISNUMBER(AU26), ISNUMBER(CC26)), IF(CM26&gt;=AU26+CC26, "Pass", "please check"),"")</f>
        <v/>
      </c>
      <c r="CQ26" s="1639" t="str">
        <f>IF(AND(ISNUMBER(AY26), ISNUMBER(AZ26), ISNUMBER(CO26), ISNUMBER(CG26)), IF(CO26&gt;=(AY26+12.5*AZ26+CG26), "Pass", "please check"), "")</f>
        <v/>
      </c>
      <c r="DK26" s="1804"/>
    </row>
    <row r="27" spans="1:115" ht="15" customHeight="1" x14ac:dyDescent="0.25">
      <c r="A27" s="1329"/>
      <c r="B27" s="1481" t="s">
        <v>1939</v>
      </c>
      <c r="C27" s="1427" t="str">
        <f t="shared" ref="C27:G27" si="90">IF(ISNUMBER(Z27), Z27, "")</f>
        <v/>
      </c>
      <c r="D27" s="1427" t="str">
        <f t="shared" si="90"/>
        <v/>
      </c>
      <c r="E27" s="1427" t="str">
        <f t="shared" si="90"/>
        <v/>
      </c>
      <c r="F27" s="1427" t="str">
        <f t="shared" si="90"/>
        <v/>
      </c>
      <c r="G27" s="1427" t="str">
        <f t="shared" si="90"/>
        <v/>
      </c>
      <c r="H27" s="1427" t="str">
        <f>IF(AND(ISNUMBER(C27),ISNUMBER(D27),ISNUMBER(G27)),SUM(C27,D27,G27),"")</f>
        <v/>
      </c>
      <c r="I27" s="1427" t="str">
        <f>IF(ISNUMBER(AF27), AF27, "")</f>
        <v/>
      </c>
      <c r="J27" s="1427" t="str">
        <f>IF(ISNUMBER(AG27), AG27, "")</f>
        <v/>
      </c>
      <c r="K27" s="1427" t="str">
        <f>IF(ISNUMBER(AH27), AH27, "")</f>
        <v/>
      </c>
      <c r="L27" s="1427" t="str">
        <f>IF(ISNUMBER(AI27), AI27, "")</f>
        <v/>
      </c>
      <c r="M27" s="1427" t="str">
        <f>IF(ISNUMBER(AJ27), AJ27, "")</f>
        <v/>
      </c>
      <c r="N27" s="1247"/>
      <c r="O27" s="1247"/>
      <c r="P27" s="1247"/>
      <c r="Q27" s="1247"/>
      <c r="R27" s="1247"/>
      <c r="S27" s="1783"/>
      <c r="T27" s="1247"/>
      <c r="U27" s="1247"/>
      <c r="V27" s="1247"/>
      <c r="W27" s="1783"/>
      <c r="X27" s="1247"/>
      <c r="Y27" s="1247"/>
      <c r="Z27" s="1805"/>
      <c r="AA27" s="1805"/>
      <c r="AB27" s="1805"/>
      <c r="AC27" s="1805"/>
      <c r="AD27" s="1812"/>
      <c r="AE27" s="1427" t="str">
        <f t="shared" si="54"/>
        <v/>
      </c>
      <c r="AF27" s="1811"/>
      <c r="AG27" s="1805"/>
      <c r="AH27" s="1812"/>
      <c r="AI27" s="1427" t="str">
        <f>IF(AND(ISNUMBER(AF27),ISNUMBER(AG27),ISNUMBER(AH27)),SUM(AF27:AH27), "")</f>
        <v/>
      </c>
      <c r="AJ27" s="1811"/>
      <c r="AK27" s="1805"/>
      <c r="AL27" s="1247"/>
      <c r="AM27" s="1247"/>
      <c r="AN27" s="1247"/>
      <c r="AO27" s="1247"/>
      <c r="AP27" s="1427" t="str">
        <f t="shared" ref="AP27:AT27" si="91">IF(ISNUMBER(BL27),BL27,"")</f>
        <v/>
      </c>
      <c r="AQ27" s="1427" t="str">
        <f t="shared" si="91"/>
        <v/>
      </c>
      <c r="AR27" s="1427" t="str">
        <f t="shared" si="91"/>
        <v/>
      </c>
      <c r="AS27" s="1427" t="str">
        <f t="shared" si="91"/>
        <v/>
      </c>
      <c r="AT27" s="1427" t="str">
        <f t="shared" si="91"/>
        <v/>
      </c>
      <c r="AU27" s="1427" t="str">
        <f>IF(AND(ISNUMBER(AP27),ISNUMBER(AQ27),ISNUMBER(AT27)),SUM(AP27,AQ27,AT27),"")</f>
        <v/>
      </c>
      <c r="AV27" s="1427" t="str">
        <f t="shared" ref="AV27:AZ27" si="92">IF(ISNUMBER(BR27),BR27,"")</f>
        <v/>
      </c>
      <c r="AW27" s="1427" t="str">
        <f t="shared" si="92"/>
        <v/>
      </c>
      <c r="AX27" s="1427" t="str">
        <f t="shared" si="92"/>
        <v/>
      </c>
      <c r="AY27" s="1427" t="str">
        <f t="shared" si="92"/>
        <v/>
      </c>
      <c r="AZ27" s="1427" t="str">
        <f t="shared" si="92"/>
        <v/>
      </c>
      <c r="BA27" s="1247"/>
      <c r="BB27" s="1247"/>
      <c r="BC27" s="1247"/>
      <c r="BD27" s="1247"/>
      <c r="BE27" s="1247"/>
      <c r="BF27" s="1783"/>
      <c r="BG27" s="1247"/>
      <c r="BH27" s="1247"/>
      <c r="BI27" s="1247"/>
      <c r="BJ27" s="1247"/>
      <c r="BK27" s="1247"/>
      <c r="BL27" s="1805"/>
      <c r="BM27" s="1805"/>
      <c r="BN27" s="1805"/>
      <c r="BO27" s="1805"/>
      <c r="BP27" s="1812"/>
      <c r="BQ27" s="1427" t="str">
        <f>IF(AND(ISNUMBER(BL27), ISNUMBER(BM27), ISNUMBER(BP27)), SUM(BL27,BM27,BP27), "")</f>
        <v/>
      </c>
      <c r="BR27" s="1811"/>
      <c r="BS27" s="1805"/>
      <c r="BT27" s="1805"/>
      <c r="BU27" s="1427" t="str">
        <f>IF(AND(ISNUMBER(BR27),ISNUMBER(BS27),ISNUMBER(BT27)),SUM(BR27:BT27), "")</f>
        <v/>
      </c>
      <c r="BV27" s="1805"/>
      <c r="BW27" s="1247"/>
      <c r="BX27" s="1247"/>
      <c r="BY27" s="1247"/>
      <c r="BZ27" s="1247"/>
      <c r="CA27" s="1247"/>
      <c r="CB27" s="1247"/>
      <c r="CC27" s="1247"/>
      <c r="CD27" s="1247"/>
      <c r="CE27" s="1247"/>
      <c r="CF27" s="1247"/>
      <c r="CG27" s="1247"/>
      <c r="CH27" s="1247"/>
      <c r="CI27" s="1247"/>
      <c r="CJ27" s="1805"/>
      <c r="CK27" s="1805"/>
      <c r="CL27" s="1805"/>
      <c r="CM27" s="1805"/>
      <c r="CN27" s="1805"/>
      <c r="CO27" s="1805"/>
      <c r="CP27" s="1340" t="str">
        <f>IF(AND(ISNUMBER(CM27), ISNUMBER(AU27), ISNUMBER(CC27)), IF(CM27&gt;=AU27+CC27, "Pass", "please check"),"")</f>
        <v/>
      </c>
      <c r="CQ27" s="1639" t="str">
        <f>IF(AND(ISNUMBER(AY27), ISNUMBER(AZ27), ISNUMBER(CO27), ISNUMBER(CG27)), IF(CO27&gt;=(AY27+12.5*AZ27+CG27), "Pass", "please check"), "")</f>
        <v/>
      </c>
      <c r="DK27" s="1804"/>
    </row>
    <row r="28" spans="1:115" ht="15" customHeight="1" x14ac:dyDescent="0.25">
      <c r="A28" s="1329"/>
      <c r="B28" s="1277" t="str">
        <f>"Check: row " &amp; ROW(B27) &amp; " ≤ row " &amp; ROW(B26)</f>
        <v>Check: row 27 ≤ row 26</v>
      </c>
      <c r="C28" s="1883"/>
      <c r="D28" s="1883"/>
      <c r="E28" s="1883"/>
      <c r="F28" s="1883"/>
      <c r="G28" s="1883"/>
      <c r="H28" s="1883"/>
      <c r="I28" s="1883"/>
      <c r="J28" s="1883"/>
      <c r="K28" s="1883"/>
      <c r="L28" s="1883"/>
      <c r="M28" s="1883"/>
      <c r="N28" s="1247"/>
      <c r="O28" s="1247"/>
      <c r="P28" s="1247"/>
      <c r="Q28" s="1247"/>
      <c r="R28" s="1247"/>
      <c r="S28" s="1259"/>
      <c r="T28" s="1247"/>
      <c r="U28" s="1247"/>
      <c r="V28" s="1247"/>
      <c r="W28" s="1259"/>
      <c r="X28" s="1247"/>
      <c r="Y28" s="1247"/>
      <c r="Z28" s="1340" t="str">
        <f t="shared" ref="Z28" si="93">IF(AND(ISNUMBER(Z27),ISNUMBER(Z26)), IF(Z27&lt;=Z26, "Pass", "Fail"), "")</f>
        <v/>
      </c>
      <c r="AA28" s="1340" t="str">
        <f t="shared" ref="AA28" si="94">IF(AND(ISNUMBER(AA27),ISNUMBER(AA26)), IF(AA27&lt;=AA26, "Pass", "Fail"), "")</f>
        <v/>
      </c>
      <c r="AB28" s="1340" t="str">
        <f t="shared" ref="AB28" si="95">IF(AND(ISNUMBER(AB27),ISNUMBER(AB26)), IF(AB27&lt;=AB26, "Pass", "Fail"), "")</f>
        <v/>
      </c>
      <c r="AC28" s="1340" t="str">
        <f t="shared" ref="AC28" si="96">IF(AND(ISNUMBER(AC27),ISNUMBER(AC26)), IF(AC27&lt;=AC26, "Pass", "Fail"), "")</f>
        <v/>
      </c>
      <c r="AD28" s="1340" t="str">
        <f t="shared" ref="AD28" si="97">IF(AND(ISNUMBER(AD27),ISNUMBER(AD26)), IF(AD27&lt;=AD26, "Pass", "Fail"), "")</f>
        <v/>
      </c>
      <c r="AE28" s="1883"/>
      <c r="AF28" s="1340" t="str">
        <f t="shared" ref="AF28" si="98">IF(AND(ISNUMBER(AF27),ISNUMBER(AF26)), IF(AF27&lt;=AF26, "Pass", "Fail"), "")</f>
        <v/>
      </c>
      <c r="AG28" s="1340" t="str">
        <f t="shared" ref="AG28" si="99">IF(AND(ISNUMBER(AG27),ISNUMBER(AG26)), IF(AG27&lt;=AG26, "Pass", "Fail"), "")</f>
        <v/>
      </c>
      <c r="AH28" s="1340" t="str">
        <f t="shared" ref="AH28" si="100">IF(AND(ISNUMBER(AH27),ISNUMBER(AH26)), IF(AH27&lt;=AH26, "Pass", "Fail"), "")</f>
        <v/>
      </c>
      <c r="AI28" s="1883"/>
      <c r="AJ28" s="1340" t="str">
        <f t="shared" ref="AJ28" si="101">IF(AND(ISNUMBER(AJ27),ISNUMBER(AJ26)), IF(AJ27&lt;=AJ26, "Pass", "Fail"), "")</f>
        <v/>
      </c>
      <c r="AK28" s="1340" t="str">
        <f t="shared" ref="AK28" si="102">IF(AND(ISNUMBER(AK27),ISNUMBER(AK26)), IF(AK27&lt;=AK26, "Pass", "Fail"), "")</f>
        <v/>
      </c>
      <c r="AL28" s="1247"/>
      <c r="AM28" s="1247"/>
      <c r="AN28" s="1247"/>
      <c r="AO28" s="1247"/>
      <c r="AP28" s="1883"/>
      <c r="AQ28" s="1883"/>
      <c r="AR28" s="1883"/>
      <c r="AS28" s="1883"/>
      <c r="AT28" s="1883"/>
      <c r="AU28" s="1883"/>
      <c r="AV28" s="1883"/>
      <c r="AW28" s="1883"/>
      <c r="AX28" s="1883"/>
      <c r="AY28" s="1883"/>
      <c r="AZ28" s="1883"/>
      <c r="BA28" s="1247"/>
      <c r="BB28" s="1247"/>
      <c r="BC28" s="1247"/>
      <c r="BD28" s="1247"/>
      <c r="BE28" s="1247"/>
      <c r="BF28" s="1259"/>
      <c r="BG28" s="1247"/>
      <c r="BH28" s="1247"/>
      <c r="BI28" s="1247"/>
      <c r="BJ28" s="1247"/>
      <c r="BK28" s="1247"/>
      <c r="BL28" s="1340" t="str">
        <f t="shared" ref="BL28:BP28" si="103">IF(AND(ISNUMBER(BL27),ISNUMBER(BL26)), IF(BL27&lt;=BL26, "Pass", "Fail"), "")</f>
        <v/>
      </c>
      <c r="BM28" s="1340" t="str">
        <f t="shared" si="103"/>
        <v/>
      </c>
      <c r="BN28" s="1340" t="str">
        <f t="shared" si="103"/>
        <v/>
      </c>
      <c r="BO28" s="1340" t="str">
        <f t="shared" si="103"/>
        <v/>
      </c>
      <c r="BP28" s="1340" t="str">
        <f t="shared" si="103"/>
        <v/>
      </c>
      <c r="BQ28" s="1883"/>
      <c r="BR28" s="1340" t="str">
        <f t="shared" ref="BR28" si="104">IF(AND(ISNUMBER(BR27),ISNUMBER(BR26)), IF(BR27&lt;=BR26, "Pass", "Fail"), "")</f>
        <v/>
      </c>
      <c r="BS28" s="1340" t="str">
        <f t="shared" ref="BS28:BT28" si="105">IF(AND(ISNUMBER(BS27),ISNUMBER(BS26)), IF(BS27&lt;=BS26, "Pass", "Fail"), "")</f>
        <v/>
      </c>
      <c r="BT28" s="1340" t="str">
        <f t="shared" si="105"/>
        <v/>
      </c>
      <c r="BU28" s="1247"/>
      <c r="BV28" s="1340" t="str">
        <f t="shared" ref="BV28" si="106">IF(AND(ISNUMBER(BV27),ISNUMBER(BV26)), IF(BV27&lt;=BV26, "Pass", "Fail"), "")</f>
        <v/>
      </c>
      <c r="BW28" s="1247"/>
      <c r="BX28" s="1247"/>
      <c r="BY28" s="1247"/>
      <c r="BZ28" s="1247"/>
      <c r="CA28" s="1247"/>
      <c r="CB28" s="1247"/>
      <c r="CC28" s="1247"/>
      <c r="CD28" s="1247"/>
      <c r="CE28" s="1247"/>
      <c r="CF28" s="1247"/>
      <c r="CG28" s="1247"/>
      <c r="CH28" s="1247"/>
      <c r="CI28" s="1247"/>
      <c r="CJ28" s="1340" t="str">
        <f>IF(AND(ISNUMBER(CJ27),ISNUMBER(CJ26)), IF(CJ27&lt;=CJ26, "Pass", "Fail"), "")</f>
        <v/>
      </c>
      <c r="CK28" s="1910"/>
      <c r="CL28" s="1910"/>
      <c r="CM28" s="1340" t="str">
        <f>IF(AND(ISNUMBER(CM27),ISNUMBER(CM26)), IF(CM27&lt;=CM26, "Pass", "Fail"), "")</f>
        <v/>
      </c>
      <c r="CN28" s="1340" t="str">
        <f>IF(AND(ISNUMBER(CN27),ISNUMBER(CN26)), IF(CN27&lt;=CN26, "Pass", "Fail"), "")</f>
        <v/>
      </c>
      <c r="CO28" s="1340" t="str">
        <f>IF(AND(ISNUMBER(CO27),ISNUMBER(CO26)), IF(CO27&lt;=CO26, "Pass", "Fail"), "")</f>
        <v/>
      </c>
      <c r="CP28" s="1910"/>
      <c r="CQ28" s="1911"/>
      <c r="DK28" s="1804"/>
    </row>
    <row r="29" spans="1:115" ht="15" customHeight="1" x14ac:dyDescent="0.25">
      <c r="A29" s="1329"/>
      <c r="B29" s="658" t="s">
        <v>1942</v>
      </c>
      <c r="C29" s="1427" t="str">
        <f>IF(AND(ISNUMBER(N29),ISNUMBER(Z29)),SUM(N29,Z29),"")</f>
        <v/>
      </c>
      <c r="D29" s="1427" t="str">
        <f>IF(AND(ISNUMBER(O29),ISNUMBER(AA29)),SUM(O29,AA29),"")</f>
        <v/>
      </c>
      <c r="E29" s="1427" t="str">
        <f>IF(AND(ISNUMBER(P29),ISNUMBER(AB29)),SUM(P29,AB29),"")</f>
        <v/>
      </c>
      <c r="F29" s="1427" t="str">
        <f>IF(AND(ISNUMBER(Q29),ISNUMBER(AC29)),SUM(Q29,AC29),"")</f>
        <v/>
      </c>
      <c r="G29" s="1427" t="str">
        <f>IF(AND(ISNUMBER(R29),ISNUMBER(AD29)),SUM(R29,AD29),"")</f>
        <v/>
      </c>
      <c r="H29" s="1427" t="str">
        <f t="shared" si="72"/>
        <v/>
      </c>
      <c r="I29" s="1427" t="str">
        <f>IF(AND(ISNUMBER(T29),ISNUMBER(AF29)),SUM(T29,AF29),"")</f>
        <v/>
      </c>
      <c r="J29" s="1427" t="str">
        <f>IF(AND(ISNUMBER(U29),ISNUMBER(AG29)),SUM(U29,AG29),"")</f>
        <v/>
      </c>
      <c r="K29" s="1427" t="str">
        <f>IF(AND(ISNUMBER(V29),ISNUMBER(AH29)),SUM(V29,AH29),"")</f>
        <v/>
      </c>
      <c r="L29" s="1427" t="str">
        <f>IF(AND(ISNUMBER(W29),ISNUMBER(AI29)),SUM(W29,AI29),"")</f>
        <v/>
      </c>
      <c r="M29" s="1427" t="str">
        <f>IF(AND(ISNUMBER(X29),ISNUMBER(AJ29)),SUM(X29,AJ29),"")</f>
        <v/>
      </c>
      <c r="N29" s="614"/>
      <c r="O29" s="614"/>
      <c r="P29" s="614"/>
      <c r="Q29" s="614"/>
      <c r="R29" s="345"/>
      <c r="S29" s="1427" t="str">
        <f t="shared" si="53"/>
        <v/>
      </c>
      <c r="T29" s="1249"/>
      <c r="U29" s="614"/>
      <c r="V29" s="345"/>
      <c r="W29" s="1427" t="str">
        <f>IF(AND(ISNUMBER(T29),ISNUMBER(U29),ISNUMBER(V29)),SUM(T29:V29), "")</f>
        <v/>
      </c>
      <c r="X29" s="1249"/>
      <c r="Y29" s="614"/>
      <c r="Z29" s="614"/>
      <c r="AA29" s="614"/>
      <c r="AB29" s="614"/>
      <c r="AC29" s="614"/>
      <c r="AD29" s="345"/>
      <c r="AE29" s="1427" t="str">
        <f t="shared" si="54"/>
        <v/>
      </c>
      <c r="AF29" s="1249"/>
      <c r="AG29" s="614"/>
      <c r="AH29" s="345"/>
      <c r="AI29" s="1427" t="str">
        <f>IF(AND(ISNUMBER(AF29),ISNUMBER(AG29),ISNUMBER(AH29)),SUM(AF29:AH29), "")</f>
        <v/>
      </c>
      <c r="AJ29" s="1249"/>
      <c r="AK29" s="614"/>
      <c r="AL29" s="614"/>
      <c r="AM29" s="614"/>
      <c r="AN29" s="614"/>
      <c r="AO29" s="614"/>
      <c r="AP29" s="1427" t="str">
        <f>IF(AND(ISNUMBER(BA29),ISNUMBER(BL29)),SUM(BA29,BL29),"")</f>
        <v/>
      </c>
      <c r="AQ29" s="1427" t="str">
        <f>IF(AND(ISNUMBER(BB29),ISNUMBER(BM29)),SUM(BB29,BM29),"")</f>
        <v/>
      </c>
      <c r="AR29" s="1427" t="str">
        <f>IF(AND(ISNUMBER(BC29),ISNUMBER(BN29)),SUM(BC29,BN29),"")</f>
        <v/>
      </c>
      <c r="AS29" s="1427" t="str">
        <f>IF(AND(ISNUMBER(BD29),ISNUMBER(BO29)),SUM(BD29,BO29),"")</f>
        <v/>
      </c>
      <c r="AT29" s="1427" t="str">
        <f>IF(AND(ISNUMBER(BE29),ISNUMBER(BP29)),SUM(BE29,BP29),"")</f>
        <v/>
      </c>
      <c r="AU29" s="1427" t="str">
        <f>IF(AND(ISNUMBER(AP29),ISNUMBER(AQ29),ISNUMBER(AT29)),SUM(AP29,AQ29,AT29),"")</f>
        <v/>
      </c>
      <c r="AV29" s="1427" t="str">
        <f>IF(AND(ISNUMBER(BG29),ISNUMBER(BR29)),SUM(BG29,BR29),"")</f>
        <v/>
      </c>
      <c r="AW29" s="1427" t="str">
        <f>IF(AND(ISNUMBER(BH29),ISNUMBER(BS29)),SUM(BH29,BS29),"")</f>
        <v/>
      </c>
      <c r="AX29" s="1427" t="str">
        <f>IF(AND(ISNUMBER(BI29),ISNUMBER(BT29)),SUM(BI29,BT29),"")</f>
        <v/>
      </c>
      <c r="AY29" s="1427" t="str">
        <f>IF(AND(ISNUMBER(BJ29),ISNUMBER(BU29)),SUM(BJ29,BU29),"")</f>
        <v/>
      </c>
      <c r="AZ29" s="1427" t="str">
        <f>IF(AND(ISNUMBER(BK29),ISNUMBER(BV29)),SUM(BK29,BV29),"")</f>
        <v/>
      </c>
      <c r="BA29" s="614"/>
      <c r="BB29" s="614"/>
      <c r="BC29" s="614"/>
      <c r="BD29" s="614"/>
      <c r="BE29" s="345"/>
      <c r="BF29" s="1427" t="str">
        <f>IF(AND(ISNUMBER(BA29), ISNUMBER(BB29), ISNUMBER(BE29)), SUM(BA29,BB29,BE29), "")</f>
        <v/>
      </c>
      <c r="BG29" s="1249"/>
      <c r="BH29" s="614"/>
      <c r="BI29" s="614"/>
      <c r="BJ29" s="1427" t="str">
        <f>IF(AND(ISNUMBER(BG29),ISNUMBER(BH29),ISNUMBER(BI29)),SUM(BG29:BI29), "")</f>
        <v/>
      </c>
      <c r="BK29" s="614"/>
      <c r="BL29" s="614"/>
      <c r="BM29" s="614"/>
      <c r="BN29" s="614"/>
      <c r="BO29" s="614"/>
      <c r="BP29" s="345"/>
      <c r="BQ29" s="1427" t="str">
        <f>IF(AND(ISNUMBER(BL29), ISNUMBER(BM29), ISNUMBER(BP29)), SUM(BL29,BM29,BP29), "")</f>
        <v/>
      </c>
      <c r="BR29" s="1249"/>
      <c r="BS29" s="614"/>
      <c r="BT29" s="614"/>
      <c r="BU29" s="1427" t="str">
        <f>IF(AND(ISNUMBER(BR29),ISNUMBER(BS29),ISNUMBER(BT29)),SUM(BR29:BT29), "")</f>
        <v/>
      </c>
      <c r="BV29" s="614"/>
      <c r="BW29" s="614"/>
      <c r="BX29" s="614"/>
      <c r="BY29" s="614"/>
      <c r="BZ29" s="614"/>
      <c r="CA29" s="614"/>
      <c r="CB29" s="614"/>
      <c r="CC29" s="1427" t="str">
        <f>IF($C$7="No", 0, IF(AND(ISNUMBER(BX29),ISNUMBER(BY29),ISNUMBER(CB29)),SUM(BX29,BY29,CB29),""))</f>
        <v/>
      </c>
      <c r="CD29" s="614"/>
      <c r="CE29" s="614"/>
      <c r="CF29" s="614"/>
      <c r="CG29" s="1427" t="str">
        <f>IF($C$7="No", 0, IF(AND(ISNUMBER(CD29), ISNUMBER(CE29), ISNUMBER(CF29)), SUM(CD29:CF29), ""))</f>
        <v/>
      </c>
      <c r="CH29" s="1427" t="str">
        <f>IF(AND(ISNUMBER(CC29), ISNUMBER(CG29)), IF(CC29&lt;&gt;0, CG29/CC29, ""), "")</f>
        <v/>
      </c>
      <c r="CI29" s="1247"/>
      <c r="CJ29" s="614"/>
      <c r="CK29" s="614"/>
      <c r="CL29" s="614"/>
      <c r="CM29" s="614"/>
      <c r="CN29" s="614"/>
      <c r="CO29" s="614"/>
      <c r="CP29" s="1340" t="str">
        <f>IF(AND(ISNUMBER(CM29), ISNUMBER(AU29), ISNUMBER(CC29)), IF(CM29&gt;=AU29+CC29, "Pass", "please check"),"")</f>
        <v/>
      </c>
      <c r="CQ29" s="1639" t="str">
        <f>IF(AND(ISNUMBER(AY29), ISNUMBER(AZ29), ISNUMBER(CO29), ISNUMBER(CG29)), IF(CO29&gt;=(AY29+12.5*AZ29+CG29), "Pass", "please check"), "")</f>
        <v/>
      </c>
      <c r="DK29" s="1804"/>
    </row>
    <row r="30" spans="1:115" ht="15" customHeight="1" x14ac:dyDescent="0.25">
      <c r="A30" s="1329"/>
      <c r="B30" s="1481" t="s">
        <v>1939</v>
      </c>
      <c r="C30" s="1427" t="str">
        <f t="shared" ref="C30:G30" si="107">IF(ISNUMBER(Z30), Z30, "")</f>
        <v/>
      </c>
      <c r="D30" s="1427" t="str">
        <f t="shared" si="107"/>
        <v/>
      </c>
      <c r="E30" s="1427" t="str">
        <f t="shared" si="107"/>
        <v/>
      </c>
      <c r="F30" s="1427" t="str">
        <f t="shared" si="107"/>
        <v/>
      </c>
      <c r="G30" s="1427" t="str">
        <f t="shared" si="107"/>
        <v/>
      </c>
      <c r="H30" s="1427" t="str">
        <f>IF(AND(ISNUMBER(C30),ISNUMBER(D30),ISNUMBER(G30)),SUM(C30,D30,G30),"")</f>
        <v/>
      </c>
      <c r="I30" s="1427" t="str">
        <f>IF(ISNUMBER(AF30), AF30, "")</f>
        <v/>
      </c>
      <c r="J30" s="1427" t="str">
        <f>IF(ISNUMBER(AG30), AG30, "")</f>
        <v/>
      </c>
      <c r="K30" s="1427" t="str">
        <f>IF(ISNUMBER(AH30), AH30, "")</f>
        <v/>
      </c>
      <c r="L30" s="1427" t="str">
        <f>IF(ISNUMBER(AI30), AI30, "")</f>
        <v/>
      </c>
      <c r="M30" s="1427" t="str">
        <f>IF(ISNUMBER(AJ30), AJ30, "")</f>
        <v/>
      </c>
      <c r="N30" s="1247"/>
      <c r="O30" s="1247"/>
      <c r="P30" s="1247"/>
      <c r="Q30" s="1247"/>
      <c r="R30" s="1247"/>
      <c r="S30" s="1783"/>
      <c r="T30" s="1247"/>
      <c r="U30" s="1247"/>
      <c r="V30" s="1247"/>
      <c r="W30" s="1783"/>
      <c r="X30" s="1247"/>
      <c r="Y30" s="1247"/>
      <c r="Z30" s="1805"/>
      <c r="AA30" s="1805"/>
      <c r="AB30" s="1805"/>
      <c r="AC30" s="1805"/>
      <c r="AD30" s="1812"/>
      <c r="AE30" s="1427" t="str">
        <f t="shared" si="54"/>
        <v/>
      </c>
      <c r="AF30" s="1811"/>
      <c r="AG30" s="1805"/>
      <c r="AH30" s="1812"/>
      <c r="AI30" s="1427" t="str">
        <f>IF(AND(ISNUMBER(AF30),ISNUMBER(AG30),ISNUMBER(AH30)),SUM(AF30:AH30), "")</f>
        <v/>
      </c>
      <c r="AJ30" s="1811"/>
      <c r="AK30" s="1805"/>
      <c r="AL30" s="1247"/>
      <c r="AM30" s="1247"/>
      <c r="AN30" s="1247"/>
      <c r="AO30" s="1247"/>
      <c r="AP30" s="1427" t="str">
        <f t="shared" ref="AP30:AT30" si="108">IF(ISNUMBER(BL30),BL30,"")</f>
        <v/>
      </c>
      <c r="AQ30" s="1427" t="str">
        <f t="shared" si="108"/>
        <v/>
      </c>
      <c r="AR30" s="1427" t="str">
        <f t="shared" si="108"/>
        <v/>
      </c>
      <c r="AS30" s="1427" t="str">
        <f t="shared" si="108"/>
        <v/>
      </c>
      <c r="AT30" s="1427" t="str">
        <f t="shared" si="108"/>
        <v/>
      </c>
      <c r="AU30" s="1427" t="str">
        <f>IF(AND(ISNUMBER(AP30),ISNUMBER(AQ30),ISNUMBER(AT30)),SUM(AP30,AQ30,AT30),"")</f>
        <v/>
      </c>
      <c r="AV30" s="1427" t="str">
        <f t="shared" ref="AV30:AZ30" si="109">IF(ISNUMBER(BR30),BR30,"")</f>
        <v/>
      </c>
      <c r="AW30" s="1427" t="str">
        <f t="shared" si="109"/>
        <v/>
      </c>
      <c r="AX30" s="1427" t="str">
        <f t="shared" si="109"/>
        <v/>
      </c>
      <c r="AY30" s="1427" t="str">
        <f t="shared" si="109"/>
        <v/>
      </c>
      <c r="AZ30" s="1427" t="str">
        <f t="shared" si="109"/>
        <v/>
      </c>
      <c r="BA30" s="1247"/>
      <c r="BB30" s="1247"/>
      <c r="BC30" s="1247"/>
      <c r="BD30" s="1247"/>
      <c r="BE30" s="1247"/>
      <c r="BF30" s="1783"/>
      <c r="BG30" s="1247"/>
      <c r="BH30" s="1247"/>
      <c r="BI30" s="1247"/>
      <c r="BJ30" s="1247"/>
      <c r="BK30" s="1247"/>
      <c r="BL30" s="1805"/>
      <c r="BM30" s="1805"/>
      <c r="BN30" s="1805"/>
      <c r="BO30" s="1805"/>
      <c r="BP30" s="1812"/>
      <c r="BQ30" s="1427" t="str">
        <f>IF(AND(ISNUMBER(BL30), ISNUMBER(BM30), ISNUMBER(BP30)), SUM(BL30,BM30,BP30), "")</f>
        <v/>
      </c>
      <c r="BR30" s="1811"/>
      <c r="BS30" s="1805"/>
      <c r="BT30" s="1805"/>
      <c r="BU30" s="1427" t="str">
        <f>IF(AND(ISNUMBER(BR30),ISNUMBER(BS30),ISNUMBER(BT30)),SUM(BR30:BT30), "")</f>
        <v/>
      </c>
      <c r="BV30" s="1805"/>
      <c r="BW30" s="1247"/>
      <c r="BX30" s="1247"/>
      <c r="BY30" s="1247"/>
      <c r="BZ30" s="1247"/>
      <c r="CA30" s="1247"/>
      <c r="CB30" s="1247"/>
      <c r="CC30" s="1247"/>
      <c r="CD30" s="1247"/>
      <c r="CE30" s="1247"/>
      <c r="CF30" s="1247"/>
      <c r="CG30" s="1247"/>
      <c r="CH30" s="1247"/>
      <c r="CI30" s="1247"/>
      <c r="CJ30" s="1805"/>
      <c r="CK30" s="1805"/>
      <c r="CL30" s="1805"/>
      <c r="CM30" s="1805"/>
      <c r="CN30" s="1805"/>
      <c r="CO30" s="1805"/>
      <c r="CP30" s="1340" t="str">
        <f>IF(AND(ISNUMBER(CM30), ISNUMBER(AU30), ISNUMBER(CC30)), IF(CM30&gt;=AU30+CC30, "Pass", "please check"),"")</f>
        <v/>
      </c>
      <c r="CQ30" s="1639" t="str">
        <f>IF(AND(ISNUMBER(AY30), ISNUMBER(AZ30), ISNUMBER(CO30), ISNUMBER(CG30)), IF(CO30&gt;=(AY30+12.5*AZ30+CG30), "Pass", "please check"), "")</f>
        <v/>
      </c>
      <c r="DK30" s="1804"/>
    </row>
    <row r="31" spans="1:115" ht="15" customHeight="1" x14ac:dyDescent="0.25">
      <c r="A31" s="1329"/>
      <c r="B31" s="1277" t="str">
        <f>"Check: row " &amp; ROW(B30) &amp; " ≤ row " &amp; ROW(B29)</f>
        <v>Check: row 30 ≤ row 29</v>
      </c>
      <c r="C31" s="1883"/>
      <c r="D31" s="1883"/>
      <c r="E31" s="1883"/>
      <c r="F31" s="1883"/>
      <c r="G31" s="1883"/>
      <c r="H31" s="1883"/>
      <c r="I31" s="1883"/>
      <c r="J31" s="1883"/>
      <c r="K31" s="1883"/>
      <c r="L31" s="1883"/>
      <c r="M31" s="1883"/>
      <c r="N31" s="1247"/>
      <c r="O31" s="1247"/>
      <c r="P31" s="1247"/>
      <c r="Q31" s="1247"/>
      <c r="R31" s="1247"/>
      <c r="S31" s="1259"/>
      <c r="T31" s="1247"/>
      <c r="U31" s="1247"/>
      <c r="V31" s="1247"/>
      <c r="W31" s="1259"/>
      <c r="X31" s="1247"/>
      <c r="Y31" s="1247"/>
      <c r="Z31" s="1340" t="str">
        <f t="shared" ref="Z31" si="110">IF(AND(ISNUMBER(Z30),ISNUMBER(Z29)), IF(Z30&lt;=Z29, "Pass", "Fail"), "")</f>
        <v/>
      </c>
      <c r="AA31" s="1340" t="str">
        <f t="shared" ref="AA31" si="111">IF(AND(ISNUMBER(AA30),ISNUMBER(AA29)), IF(AA30&lt;=AA29, "Pass", "Fail"), "")</f>
        <v/>
      </c>
      <c r="AB31" s="1340" t="str">
        <f t="shared" ref="AB31" si="112">IF(AND(ISNUMBER(AB30),ISNUMBER(AB29)), IF(AB30&lt;=AB29, "Pass", "Fail"), "")</f>
        <v/>
      </c>
      <c r="AC31" s="1340" t="str">
        <f t="shared" ref="AC31" si="113">IF(AND(ISNUMBER(AC30),ISNUMBER(AC29)), IF(AC30&lt;=AC29, "Pass", "Fail"), "")</f>
        <v/>
      </c>
      <c r="AD31" s="1340" t="str">
        <f t="shared" ref="AD31" si="114">IF(AND(ISNUMBER(AD30),ISNUMBER(AD29)), IF(AD30&lt;=AD29, "Pass", "Fail"), "")</f>
        <v/>
      </c>
      <c r="AE31" s="1883"/>
      <c r="AF31" s="1340" t="str">
        <f t="shared" ref="AF31" si="115">IF(AND(ISNUMBER(AF30),ISNUMBER(AF29)), IF(AF30&lt;=AF29, "Pass", "Fail"), "")</f>
        <v/>
      </c>
      <c r="AG31" s="1340" t="str">
        <f t="shared" ref="AG31" si="116">IF(AND(ISNUMBER(AG30),ISNUMBER(AG29)), IF(AG30&lt;=AG29, "Pass", "Fail"), "")</f>
        <v/>
      </c>
      <c r="AH31" s="1340" t="str">
        <f t="shared" ref="AH31" si="117">IF(AND(ISNUMBER(AH30),ISNUMBER(AH29)), IF(AH30&lt;=AH29, "Pass", "Fail"), "")</f>
        <v/>
      </c>
      <c r="AI31" s="1883"/>
      <c r="AJ31" s="1340" t="str">
        <f t="shared" ref="AJ31" si="118">IF(AND(ISNUMBER(AJ30),ISNUMBER(AJ29)), IF(AJ30&lt;=AJ29, "Pass", "Fail"), "")</f>
        <v/>
      </c>
      <c r="AK31" s="1340" t="str">
        <f t="shared" ref="AK31" si="119">IF(AND(ISNUMBER(AK30),ISNUMBER(AK29)), IF(AK30&lt;=AK29, "Pass", "Fail"), "")</f>
        <v/>
      </c>
      <c r="AL31" s="1247"/>
      <c r="AM31" s="1247"/>
      <c r="AN31" s="1247"/>
      <c r="AO31" s="1247"/>
      <c r="AP31" s="1883"/>
      <c r="AQ31" s="1883"/>
      <c r="AR31" s="1883"/>
      <c r="AS31" s="1883"/>
      <c r="AT31" s="1883"/>
      <c r="AU31" s="1883"/>
      <c r="AV31" s="1883"/>
      <c r="AW31" s="1883"/>
      <c r="AX31" s="1883"/>
      <c r="AY31" s="1883"/>
      <c r="AZ31" s="1883"/>
      <c r="BA31" s="1247"/>
      <c r="BB31" s="1247"/>
      <c r="BC31" s="1247"/>
      <c r="BD31" s="1247"/>
      <c r="BE31" s="1247"/>
      <c r="BF31" s="1259"/>
      <c r="BG31" s="1247"/>
      <c r="BH31" s="1247"/>
      <c r="BI31" s="1247"/>
      <c r="BJ31" s="1247"/>
      <c r="BK31" s="1247"/>
      <c r="BL31" s="1340" t="str">
        <f t="shared" ref="BL31:BP31" si="120">IF(AND(ISNUMBER(BL30),ISNUMBER(BL29)), IF(BL30&lt;=BL29, "Pass", "Fail"), "")</f>
        <v/>
      </c>
      <c r="BM31" s="1340" t="str">
        <f t="shared" si="120"/>
        <v/>
      </c>
      <c r="BN31" s="1340" t="str">
        <f t="shared" si="120"/>
        <v/>
      </c>
      <c r="BO31" s="1340" t="str">
        <f t="shared" si="120"/>
        <v/>
      </c>
      <c r="BP31" s="1340" t="str">
        <f t="shared" si="120"/>
        <v/>
      </c>
      <c r="BQ31" s="1883"/>
      <c r="BR31" s="1340" t="str">
        <f t="shared" ref="BR31" si="121">IF(AND(ISNUMBER(BR30),ISNUMBER(BR29)), IF(BR30&lt;=BR29, "Pass", "Fail"), "")</f>
        <v/>
      </c>
      <c r="BS31" s="1340" t="str">
        <f t="shared" ref="BS31:BT31" si="122">IF(AND(ISNUMBER(BS30),ISNUMBER(BS29)), IF(BS30&lt;=BS29, "Pass", "Fail"), "")</f>
        <v/>
      </c>
      <c r="BT31" s="1340" t="str">
        <f t="shared" si="122"/>
        <v/>
      </c>
      <c r="BU31" s="1247"/>
      <c r="BV31" s="1340" t="str">
        <f t="shared" ref="BV31" si="123">IF(AND(ISNUMBER(BV30),ISNUMBER(BV29)), IF(BV30&lt;=BV29, "Pass", "Fail"), "")</f>
        <v/>
      </c>
      <c r="BW31" s="1247"/>
      <c r="BX31" s="1247"/>
      <c r="BY31" s="1247"/>
      <c r="BZ31" s="1247"/>
      <c r="CA31" s="1247"/>
      <c r="CB31" s="1247"/>
      <c r="CC31" s="1247"/>
      <c r="CD31" s="1247"/>
      <c r="CE31" s="1247"/>
      <c r="CF31" s="1247"/>
      <c r="CG31" s="1247"/>
      <c r="CH31" s="1247"/>
      <c r="CI31" s="1247"/>
      <c r="CJ31" s="1340" t="str">
        <f>IF(AND(ISNUMBER(CJ30),ISNUMBER(CJ29)), IF(CJ30&lt;=CJ29, "Pass", "Fail"), "")</f>
        <v/>
      </c>
      <c r="CK31" s="1910"/>
      <c r="CL31" s="1910"/>
      <c r="CM31" s="1340" t="str">
        <f>IF(AND(ISNUMBER(CM30),ISNUMBER(CM29)), IF(CM30&lt;=CM29, "Pass", "Fail"), "")</f>
        <v/>
      </c>
      <c r="CN31" s="1340" t="str">
        <f>IF(AND(ISNUMBER(CN30),ISNUMBER(CN29)), IF(CN30&lt;=CN29, "Pass", "Fail"), "")</f>
        <v/>
      </c>
      <c r="CO31" s="1340" t="str">
        <f>IF(AND(ISNUMBER(CO30),ISNUMBER(CO29)), IF(CO30&lt;=CO29, "Pass", "Fail"), "")</f>
        <v/>
      </c>
      <c r="CP31" s="1910"/>
      <c r="CQ31" s="1911"/>
      <c r="DK31" s="1804"/>
    </row>
    <row r="32" spans="1:115" ht="15" customHeight="1" x14ac:dyDescent="0.25">
      <c r="A32" s="1329"/>
      <c r="B32" s="658" t="s">
        <v>1992</v>
      </c>
      <c r="C32" s="1427" t="str">
        <f>IF(AND(ISNUMBER(N32),ISNUMBER(Z32)),SUM(N32,Z32),"")</f>
        <v/>
      </c>
      <c r="D32" s="1427" t="str">
        <f>IF(AND(ISNUMBER(O32),ISNUMBER(AA32)),SUM(O32,AA32),"")</f>
        <v/>
      </c>
      <c r="E32" s="1427" t="str">
        <f>IF(AND(ISNUMBER(P32),ISNUMBER(AB32)),SUM(P32,AB32),"")</f>
        <v/>
      </c>
      <c r="F32" s="1427" t="str">
        <f>IF(AND(ISNUMBER(Q32),ISNUMBER(AC32)),SUM(Q32,AC32),"")</f>
        <v/>
      </c>
      <c r="G32" s="1427" t="str">
        <f>IF(AND(ISNUMBER(R32),ISNUMBER(AD32)),SUM(R32,AD32),"")</f>
        <v/>
      </c>
      <c r="H32" s="1427" t="str">
        <f t="shared" si="72"/>
        <v/>
      </c>
      <c r="I32" s="1427" t="str">
        <f>IF(AND(ISNUMBER(T32),ISNUMBER(AF32)),SUM(T32,AF32),"")</f>
        <v/>
      </c>
      <c r="J32" s="1427" t="str">
        <f>IF(AND(ISNUMBER(U32),ISNUMBER(AG32)),SUM(U32,AG32),"")</f>
        <v/>
      </c>
      <c r="K32" s="1427" t="str">
        <f>IF(AND(ISNUMBER(V32),ISNUMBER(AH32)),SUM(V32,AH32),"")</f>
        <v/>
      </c>
      <c r="L32" s="1427" t="str">
        <f>IF(AND(ISNUMBER(W32),ISNUMBER(AI32)),SUM(W32,AI32),"")</f>
        <v/>
      </c>
      <c r="M32" s="1427" t="str">
        <f>IF(AND(ISNUMBER(X32),ISNUMBER(AJ32)),SUM(X32,AJ32),"")</f>
        <v/>
      </c>
      <c r="N32" s="614"/>
      <c r="O32" s="614"/>
      <c r="P32" s="614"/>
      <c r="Q32" s="614"/>
      <c r="R32" s="345"/>
      <c r="S32" s="1427" t="str">
        <f t="shared" si="53"/>
        <v/>
      </c>
      <c r="T32" s="1249"/>
      <c r="U32" s="614"/>
      <c r="V32" s="345"/>
      <c r="W32" s="1427" t="str">
        <f>IF(AND(ISNUMBER(T32),ISNUMBER(U32),ISNUMBER(V32)),SUM(T32:V32), "")</f>
        <v/>
      </c>
      <c r="X32" s="1249"/>
      <c r="Y32" s="614"/>
      <c r="Z32" s="614"/>
      <c r="AA32" s="614"/>
      <c r="AB32" s="614"/>
      <c r="AC32" s="614"/>
      <c r="AD32" s="345"/>
      <c r="AE32" s="1427" t="str">
        <f t="shared" si="54"/>
        <v/>
      </c>
      <c r="AF32" s="1249"/>
      <c r="AG32" s="614"/>
      <c r="AH32" s="345"/>
      <c r="AI32" s="1427" t="str">
        <f>IF(AND(ISNUMBER(AF32),ISNUMBER(AG32),ISNUMBER(AH32)),SUM(AF32:AH32), "")</f>
        <v/>
      </c>
      <c r="AJ32" s="1249"/>
      <c r="AK32" s="614"/>
      <c r="AL32" s="614"/>
      <c r="AM32" s="614"/>
      <c r="AN32" s="614"/>
      <c r="AO32" s="614"/>
      <c r="AP32" s="1427" t="str">
        <f>IF(AND(ISNUMBER(BA32),ISNUMBER(BL32)),SUM(BA32,BL32),"")</f>
        <v/>
      </c>
      <c r="AQ32" s="1427" t="str">
        <f>IF(AND(ISNUMBER(BB32),ISNUMBER(BM32)),SUM(BB32,BM32),"")</f>
        <v/>
      </c>
      <c r="AR32" s="1427" t="str">
        <f>IF(AND(ISNUMBER(BC32),ISNUMBER(BN32)),SUM(BC32,BN32),"")</f>
        <v/>
      </c>
      <c r="AS32" s="1427" t="str">
        <f>IF(AND(ISNUMBER(BD32),ISNUMBER(BO32)),SUM(BD32,BO32),"")</f>
        <v/>
      </c>
      <c r="AT32" s="1427" t="str">
        <f>IF(AND(ISNUMBER(BE32),ISNUMBER(BP32)),SUM(BE32,BP32),"")</f>
        <v/>
      </c>
      <c r="AU32" s="1427" t="str">
        <f>IF(AND(ISNUMBER(AP32),ISNUMBER(AQ32),ISNUMBER(AT32)),SUM(AP32,AQ32,AT32),"")</f>
        <v/>
      </c>
      <c r="AV32" s="1427" t="str">
        <f>IF(AND(ISNUMBER(BG32),ISNUMBER(BR32)),SUM(BG32,BR32),"")</f>
        <v/>
      </c>
      <c r="AW32" s="1427" t="str">
        <f>IF(AND(ISNUMBER(BH32),ISNUMBER(BS32)),SUM(BH32,BS32),"")</f>
        <v/>
      </c>
      <c r="AX32" s="1427" t="str">
        <f>IF(AND(ISNUMBER(BI32),ISNUMBER(BT32)),SUM(BI32,BT32),"")</f>
        <v/>
      </c>
      <c r="AY32" s="1427" t="str">
        <f>IF(AND(ISNUMBER(BJ32),ISNUMBER(BU32)),SUM(BJ32,BU32),"")</f>
        <v/>
      </c>
      <c r="AZ32" s="1427" t="str">
        <f>IF(AND(ISNUMBER(BK32),ISNUMBER(BV32)),SUM(BK32,BV32),"")</f>
        <v/>
      </c>
      <c r="BA32" s="614"/>
      <c r="BB32" s="614"/>
      <c r="BC32" s="614"/>
      <c r="BD32" s="614"/>
      <c r="BE32" s="345"/>
      <c r="BF32" s="1427" t="str">
        <f>IF(AND(ISNUMBER(BA32), ISNUMBER(BB32), ISNUMBER(BE32)), SUM(BA32,BB32,BE32), "")</f>
        <v/>
      </c>
      <c r="BG32" s="1249"/>
      <c r="BH32" s="614"/>
      <c r="BI32" s="614"/>
      <c r="BJ32" s="1427" t="str">
        <f>IF(AND(ISNUMBER(BG32),ISNUMBER(BH32),ISNUMBER(BI32)),SUM(BG32:BI32), "")</f>
        <v/>
      </c>
      <c r="BK32" s="614"/>
      <c r="BL32" s="614"/>
      <c r="BM32" s="614"/>
      <c r="BN32" s="614"/>
      <c r="BO32" s="614"/>
      <c r="BP32" s="345"/>
      <c r="BQ32" s="1427" t="str">
        <f>IF(AND(ISNUMBER(BL32), ISNUMBER(BM32), ISNUMBER(BP32)), SUM(BL32,BM32,BP32), "")</f>
        <v/>
      </c>
      <c r="BR32" s="1249"/>
      <c r="BS32" s="614"/>
      <c r="BT32" s="614"/>
      <c r="BU32" s="1427" t="str">
        <f>IF(AND(ISNUMBER(BR32),ISNUMBER(BS32),ISNUMBER(BT32)),SUM(BR32:BT32), "")</f>
        <v/>
      </c>
      <c r="BV32" s="614"/>
      <c r="BW32" s="614"/>
      <c r="BX32" s="614"/>
      <c r="BY32" s="614"/>
      <c r="BZ32" s="614"/>
      <c r="CA32" s="614"/>
      <c r="CB32" s="614"/>
      <c r="CC32" s="1427" t="str">
        <f>IF($C$7="No", 0, IF(AND(ISNUMBER(BX32),ISNUMBER(BY32),ISNUMBER(CB32)),SUM(BX32,BY32,CB32),""))</f>
        <v/>
      </c>
      <c r="CD32" s="614"/>
      <c r="CE32" s="614"/>
      <c r="CF32" s="614"/>
      <c r="CG32" s="1427" t="str">
        <f>IF($C$7="No", 0, IF(AND(ISNUMBER(CD32), ISNUMBER(CE32), ISNUMBER(CF32)), SUM(CD32:CF32), ""))</f>
        <v/>
      </c>
      <c r="CH32" s="1427" t="str">
        <f>IF(AND(ISNUMBER(CC32), ISNUMBER(CG32)), IF(CC32&lt;&gt;0, CG32/CC32, ""), "")</f>
        <v/>
      </c>
      <c r="CI32" s="1247"/>
      <c r="CJ32" s="614"/>
      <c r="CK32" s="614"/>
      <c r="CL32" s="614"/>
      <c r="CM32" s="614"/>
      <c r="CN32" s="614"/>
      <c r="CO32" s="614"/>
      <c r="CP32" s="1340" t="str">
        <f>IF(AND(ISNUMBER(CM32), ISNUMBER(AU32), ISNUMBER(CC32)), IF(CM32&gt;=AU32+CC32, "Pass", "please check"),"")</f>
        <v/>
      </c>
      <c r="CQ32" s="1639" t="str">
        <f>IF(AND(ISNUMBER(AY32), ISNUMBER(AZ32), ISNUMBER(CO32), ISNUMBER(CG32)), IF(CO32&gt;=(AY32+12.5*AZ32+CG32), "Pass", "please check"), "")</f>
        <v/>
      </c>
      <c r="DK32" s="1804"/>
    </row>
    <row r="33" spans="1:115" ht="15" customHeight="1" x14ac:dyDescent="0.25">
      <c r="A33" s="1329"/>
      <c r="B33" s="1481" t="s">
        <v>1939</v>
      </c>
      <c r="C33" s="1427" t="str">
        <f t="shared" ref="C33:G33" si="124">IF(ISNUMBER(Z33), Z33, "")</f>
        <v/>
      </c>
      <c r="D33" s="1427" t="str">
        <f t="shared" si="124"/>
        <v/>
      </c>
      <c r="E33" s="1427" t="str">
        <f t="shared" si="124"/>
        <v/>
      </c>
      <c r="F33" s="1427" t="str">
        <f t="shared" si="124"/>
        <v/>
      </c>
      <c r="G33" s="1427" t="str">
        <f t="shared" si="124"/>
        <v/>
      </c>
      <c r="H33" s="1427" t="str">
        <f>IF(AND(ISNUMBER(C33),ISNUMBER(D33),ISNUMBER(G33)),SUM(C33,D33,G33),"")</f>
        <v/>
      </c>
      <c r="I33" s="1427" t="str">
        <f>IF(ISNUMBER(AF33), AF33, "")</f>
        <v/>
      </c>
      <c r="J33" s="1427" t="str">
        <f>IF(ISNUMBER(AG33), AG33, "")</f>
        <v/>
      </c>
      <c r="K33" s="1427" t="str">
        <f>IF(ISNUMBER(AH33), AH33, "")</f>
        <v/>
      </c>
      <c r="L33" s="1427" t="str">
        <f>IF(ISNUMBER(AI33), AI33, "")</f>
        <v/>
      </c>
      <c r="M33" s="1427" t="str">
        <f>IF(ISNUMBER(AJ33), AJ33, "")</f>
        <v/>
      </c>
      <c r="N33" s="1247"/>
      <c r="O33" s="1247"/>
      <c r="P33" s="1247"/>
      <c r="Q33" s="1247"/>
      <c r="R33" s="1247"/>
      <c r="S33" s="1783"/>
      <c r="T33" s="1247"/>
      <c r="U33" s="1247"/>
      <c r="V33" s="1247"/>
      <c r="W33" s="1783"/>
      <c r="X33" s="1247"/>
      <c r="Y33" s="1247"/>
      <c r="Z33" s="1805"/>
      <c r="AA33" s="1805"/>
      <c r="AB33" s="1805"/>
      <c r="AC33" s="1805"/>
      <c r="AD33" s="1812"/>
      <c r="AE33" s="1427" t="str">
        <f t="shared" si="54"/>
        <v/>
      </c>
      <c r="AF33" s="1811"/>
      <c r="AG33" s="1805"/>
      <c r="AH33" s="1812"/>
      <c r="AI33" s="1427" t="str">
        <f>IF(AND(ISNUMBER(AF33),ISNUMBER(AG33),ISNUMBER(AH33)),SUM(AF33:AH33), "")</f>
        <v/>
      </c>
      <c r="AJ33" s="1811"/>
      <c r="AK33" s="1805"/>
      <c r="AL33" s="1247"/>
      <c r="AM33" s="1247"/>
      <c r="AN33" s="1247"/>
      <c r="AO33" s="1247"/>
      <c r="AP33" s="1427" t="str">
        <f t="shared" ref="AP33:AT33" si="125">IF(ISNUMBER(BL33),BL33,"")</f>
        <v/>
      </c>
      <c r="AQ33" s="1427" t="str">
        <f t="shared" si="125"/>
        <v/>
      </c>
      <c r="AR33" s="1427" t="str">
        <f t="shared" si="125"/>
        <v/>
      </c>
      <c r="AS33" s="1427" t="str">
        <f t="shared" si="125"/>
        <v/>
      </c>
      <c r="AT33" s="1427" t="str">
        <f t="shared" si="125"/>
        <v/>
      </c>
      <c r="AU33" s="1427" t="str">
        <f>IF(AND(ISNUMBER(AP33),ISNUMBER(AQ33),ISNUMBER(AT33)),SUM(AP33,AQ33,AT33),"")</f>
        <v/>
      </c>
      <c r="AV33" s="1427" t="str">
        <f t="shared" ref="AV33:AZ33" si="126">IF(ISNUMBER(BR33),BR33,"")</f>
        <v/>
      </c>
      <c r="AW33" s="1427" t="str">
        <f t="shared" si="126"/>
        <v/>
      </c>
      <c r="AX33" s="1427" t="str">
        <f t="shared" si="126"/>
        <v/>
      </c>
      <c r="AY33" s="1427" t="str">
        <f t="shared" si="126"/>
        <v/>
      </c>
      <c r="AZ33" s="1427" t="str">
        <f t="shared" si="126"/>
        <v/>
      </c>
      <c r="BA33" s="1247"/>
      <c r="BB33" s="1247"/>
      <c r="BC33" s="1247"/>
      <c r="BD33" s="1247"/>
      <c r="BE33" s="1247"/>
      <c r="BF33" s="1783"/>
      <c r="BG33" s="1247"/>
      <c r="BH33" s="1247"/>
      <c r="BI33" s="1247"/>
      <c r="BJ33" s="1247"/>
      <c r="BK33" s="1247"/>
      <c r="BL33" s="1805"/>
      <c r="BM33" s="1805"/>
      <c r="BN33" s="1805"/>
      <c r="BO33" s="1805"/>
      <c r="BP33" s="1812"/>
      <c r="BQ33" s="1427" t="str">
        <f>IF(AND(ISNUMBER(BL33), ISNUMBER(BM33), ISNUMBER(BP33)), SUM(BL33,BM33,BP33), "")</f>
        <v/>
      </c>
      <c r="BR33" s="1811"/>
      <c r="BS33" s="1805"/>
      <c r="BT33" s="1805"/>
      <c r="BU33" s="1427" t="str">
        <f>IF(AND(ISNUMBER(BR33),ISNUMBER(BS33),ISNUMBER(BT33)),SUM(BR33:BT33), "")</f>
        <v/>
      </c>
      <c r="BV33" s="1805"/>
      <c r="BW33" s="1247"/>
      <c r="BX33" s="1247"/>
      <c r="BY33" s="1247"/>
      <c r="BZ33" s="1247"/>
      <c r="CA33" s="1247"/>
      <c r="CB33" s="1247"/>
      <c r="CC33" s="1247"/>
      <c r="CD33" s="1247"/>
      <c r="CE33" s="1247"/>
      <c r="CF33" s="1247"/>
      <c r="CG33" s="1247"/>
      <c r="CH33" s="1247"/>
      <c r="CI33" s="1247"/>
      <c r="CJ33" s="1805"/>
      <c r="CK33" s="1805"/>
      <c r="CL33" s="1805"/>
      <c r="CM33" s="1805"/>
      <c r="CN33" s="1805"/>
      <c r="CO33" s="1805"/>
      <c r="CP33" s="1340" t="str">
        <f>IF(AND(ISNUMBER(CM33), ISNUMBER(AU33), ISNUMBER(CC33)), IF(CM33&gt;=AU33+CC33, "Pass", "please check"),"")</f>
        <v/>
      </c>
      <c r="CQ33" s="1639" t="str">
        <f>IF(AND(ISNUMBER(AY33), ISNUMBER(AZ33), ISNUMBER(CO33), ISNUMBER(CG33)), IF(CO33&gt;=(AY33+12.5*AZ33+CG33), "Pass", "please check"), "")</f>
        <v/>
      </c>
      <c r="DK33" s="1804"/>
    </row>
    <row r="34" spans="1:115" ht="15" customHeight="1" x14ac:dyDescent="0.25">
      <c r="A34" s="1329"/>
      <c r="B34" s="1277" t="str">
        <f>"Check: row " &amp; ROW(B33) &amp; " ≤ row " &amp; ROW(B32)</f>
        <v>Check: row 33 ≤ row 32</v>
      </c>
      <c r="C34" s="1883"/>
      <c r="D34" s="1883"/>
      <c r="E34" s="1883"/>
      <c r="F34" s="1883"/>
      <c r="G34" s="1883"/>
      <c r="H34" s="1883"/>
      <c r="I34" s="1883"/>
      <c r="J34" s="1883"/>
      <c r="K34" s="1883"/>
      <c r="L34" s="1883"/>
      <c r="M34" s="1883"/>
      <c r="N34" s="1247"/>
      <c r="O34" s="1247"/>
      <c r="P34" s="1247"/>
      <c r="Q34" s="1247"/>
      <c r="R34" s="1247"/>
      <c r="S34" s="1259"/>
      <c r="T34" s="1247"/>
      <c r="U34" s="1247"/>
      <c r="V34" s="1247"/>
      <c r="W34" s="1259"/>
      <c r="X34" s="1247"/>
      <c r="Y34" s="1247"/>
      <c r="Z34" s="1340" t="str">
        <f t="shared" ref="Z34" si="127">IF(AND(ISNUMBER(Z33),ISNUMBER(Z32)), IF(Z33&lt;=Z32, "Pass", "Fail"), "")</f>
        <v/>
      </c>
      <c r="AA34" s="1340" t="str">
        <f t="shared" ref="AA34" si="128">IF(AND(ISNUMBER(AA33),ISNUMBER(AA32)), IF(AA33&lt;=AA32, "Pass", "Fail"), "")</f>
        <v/>
      </c>
      <c r="AB34" s="1340" t="str">
        <f t="shared" ref="AB34" si="129">IF(AND(ISNUMBER(AB33),ISNUMBER(AB32)), IF(AB33&lt;=AB32, "Pass", "Fail"), "")</f>
        <v/>
      </c>
      <c r="AC34" s="1340" t="str">
        <f t="shared" ref="AC34" si="130">IF(AND(ISNUMBER(AC33),ISNUMBER(AC32)), IF(AC33&lt;=AC32, "Pass", "Fail"), "")</f>
        <v/>
      </c>
      <c r="AD34" s="1340" t="str">
        <f t="shared" ref="AD34" si="131">IF(AND(ISNUMBER(AD33),ISNUMBER(AD32)), IF(AD33&lt;=AD32, "Pass", "Fail"), "")</f>
        <v/>
      </c>
      <c r="AE34" s="1883"/>
      <c r="AF34" s="1340" t="str">
        <f t="shared" ref="AF34" si="132">IF(AND(ISNUMBER(AF33),ISNUMBER(AF32)), IF(AF33&lt;=AF32, "Pass", "Fail"), "")</f>
        <v/>
      </c>
      <c r="AG34" s="1340" t="str">
        <f t="shared" ref="AG34" si="133">IF(AND(ISNUMBER(AG33),ISNUMBER(AG32)), IF(AG33&lt;=AG32, "Pass", "Fail"), "")</f>
        <v/>
      </c>
      <c r="AH34" s="1340" t="str">
        <f t="shared" ref="AH34" si="134">IF(AND(ISNUMBER(AH33),ISNUMBER(AH32)), IF(AH33&lt;=AH32, "Pass", "Fail"), "")</f>
        <v/>
      </c>
      <c r="AI34" s="1883"/>
      <c r="AJ34" s="1340" t="str">
        <f t="shared" ref="AJ34" si="135">IF(AND(ISNUMBER(AJ33),ISNUMBER(AJ32)), IF(AJ33&lt;=AJ32, "Pass", "Fail"), "")</f>
        <v/>
      </c>
      <c r="AK34" s="1340" t="str">
        <f t="shared" ref="AK34" si="136">IF(AND(ISNUMBER(AK33),ISNUMBER(AK32)), IF(AK33&lt;=AK32, "Pass", "Fail"), "")</f>
        <v/>
      </c>
      <c r="AL34" s="1247"/>
      <c r="AM34" s="1247"/>
      <c r="AN34" s="1247"/>
      <c r="AO34" s="1247"/>
      <c r="AP34" s="1883"/>
      <c r="AQ34" s="1883"/>
      <c r="AR34" s="1883"/>
      <c r="AS34" s="1883"/>
      <c r="AT34" s="1883"/>
      <c r="AU34" s="1883"/>
      <c r="AV34" s="1883"/>
      <c r="AW34" s="1883"/>
      <c r="AX34" s="1883"/>
      <c r="AY34" s="1883"/>
      <c r="AZ34" s="1883"/>
      <c r="BA34" s="1247"/>
      <c r="BB34" s="1247"/>
      <c r="BC34" s="1247"/>
      <c r="BD34" s="1247"/>
      <c r="BE34" s="1247"/>
      <c r="BF34" s="1259"/>
      <c r="BG34" s="1247"/>
      <c r="BH34" s="1247"/>
      <c r="BI34" s="1247"/>
      <c r="BJ34" s="1247"/>
      <c r="BK34" s="1247"/>
      <c r="BL34" s="1340" t="str">
        <f t="shared" ref="BL34:BP34" si="137">IF(AND(ISNUMBER(BL33),ISNUMBER(BL32)), IF(BL33&lt;=BL32, "Pass", "Fail"), "")</f>
        <v/>
      </c>
      <c r="BM34" s="1340" t="str">
        <f t="shared" si="137"/>
        <v/>
      </c>
      <c r="BN34" s="1340" t="str">
        <f t="shared" si="137"/>
        <v/>
      </c>
      <c r="BO34" s="1340" t="str">
        <f t="shared" si="137"/>
        <v/>
      </c>
      <c r="BP34" s="1340" t="str">
        <f t="shared" si="137"/>
        <v/>
      </c>
      <c r="BQ34" s="1883"/>
      <c r="BR34" s="1340" t="str">
        <f t="shared" ref="BR34" si="138">IF(AND(ISNUMBER(BR33),ISNUMBER(BR32)), IF(BR33&lt;=BR32, "Pass", "Fail"), "")</f>
        <v/>
      </c>
      <c r="BS34" s="1340" t="str">
        <f t="shared" ref="BS34:BT34" si="139">IF(AND(ISNUMBER(BS33),ISNUMBER(BS32)), IF(BS33&lt;=BS32, "Pass", "Fail"), "")</f>
        <v/>
      </c>
      <c r="BT34" s="1340" t="str">
        <f t="shared" si="139"/>
        <v/>
      </c>
      <c r="BU34" s="1247"/>
      <c r="BV34" s="1340" t="str">
        <f t="shared" ref="BV34" si="140">IF(AND(ISNUMBER(BV33),ISNUMBER(BV32)), IF(BV33&lt;=BV32, "Pass", "Fail"), "")</f>
        <v/>
      </c>
      <c r="BW34" s="1247"/>
      <c r="BX34" s="1247"/>
      <c r="BY34" s="1247"/>
      <c r="BZ34" s="1247"/>
      <c r="CA34" s="1247"/>
      <c r="CB34" s="1247"/>
      <c r="CC34" s="1247"/>
      <c r="CD34" s="1247"/>
      <c r="CE34" s="1247"/>
      <c r="CF34" s="1247"/>
      <c r="CG34" s="1247"/>
      <c r="CH34" s="1247"/>
      <c r="CI34" s="1247"/>
      <c r="CJ34" s="1340" t="str">
        <f>IF(AND(ISNUMBER(CJ33),ISNUMBER(CJ32)), IF(CJ33&lt;=CJ32, "Pass", "Fail"), "")</f>
        <v/>
      </c>
      <c r="CK34" s="1910"/>
      <c r="CL34" s="1910"/>
      <c r="CM34" s="1340" t="str">
        <f>IF(AND(ISNUMBER(CM33),ISNUMBER(CM32)), IF(CM33&lt;=CM32, "Pass", "Fail"), "")</f>
        <v/>
      </c>
      <c r="CN34" s="1340" t="str">
        <f>IF(AND(ISNUMBER(CN33),ISNUMBER(CN32)), IF(CN33&lt;=CN32, "Pass", "Fail"), "")</f>
        <v/>
      </c>
      <c r="CO34" s="1340" t="str">
        <f>IF(AND(ISNUMBER(CO33),ISNUMBER(CO32)), IF(CO33&lt;=CO32, "Pass", "Fail"), "")</f>
        <v/>
      </c>
      <c r="CP34" s="1910"/>
      <c r="CQ34" s="1911"/>
      <c r="DK34" s="1804"/>
    </row>
    <row r="35" spans="1:115" ht="15" customHeight="1" x14ac:dyDescent="0.25">
      <c r="A35" s="1329"/>
      <c r="B35" s="1276" t="s">
        <v>1711</v>
      </c>
      <c r="C35" s="1427" t="str">
        <f t="shared" ref="C35:G38" si="141">IF(AND(ISNUMBER(N35),ISNUMBER(Z35)),SUM(N35,Z35),"")</f>
        <v/>
      </c>
      <c r="D35" s="1427" t="str">
        <f t="shared" si="141"/>
        <v/>
      </c>
      <c r="E35" s="1427" t="str">
        <f t="shared" si="141"/>
        <v/>
      </c>
      <c r="F35" s="1427" t="str">
        <f t="shared" si="141"/>
        <v/>
      </c>
      <c r="G35" s="1427" t="str">
        <f t="shared" si="141"/>
        <v/>
      </c>
      <c r="H35" s="1427" t="str">
        <f t="shared" si="72"/>
        <v/>
      </c>
      <c r="I35" s="1427" t="str">
        <f t="shared" ref="I35:M38" si="142">IF(AND(ISNUMBER(T35),ISNUMBER(AF35)),SUM(T35,AF35),"")</f>
        <v/>
      </c>
      <c r="J35" s="1427" t="str">
        <f t="shared" si="142"/>
        <v/>
      </c>
      <c r="K35" s="1427" t="str">
        <f t="shared" si="142"/>
        <v/>
      </c>
      <c r="L35" s="1427" t="str">
        <f t="shared" si="142"/>
        <v/>
      </c>
      <c r="M35" s="1427" t="str">
        <f t="shared" si="142"/>
        <v/>
      </c>
      <c r="N35" s="614"/>
      <c r="O35" s="614"/>
      <c r="P35" s="614"/>
      <c r="Q35" s="614"/>
      <c r="R35" s="345"/>
      <c r="S35" s="1427" t="str">
        <f t="shared" si="53"/>
        <v/>
      </c>
      <c r="T35" s="1249"/>
      <c r="U35" s="614"/>
      <c r="V35" s="345"/>
      <c r="W35" s="1427" t="str">
        <f t="shared" ref="W35:W39" si="143">IF(AND(ISNUMBER(T35),ISNUMBER(U35),ISNUMBER(V35)),SUM(T35:V35), "")</f>
        <v/>
      </c>
      <c r="X35" s="1249"/>
      <c r="Y35" s="614"/>
      <c r="Z35" s="614"/>
      <c r="AA35" s="614"/>
      <c r="AB35" s="614"/>
      <c r="AC35" s="614"/>
      <c r="AD35" s="345"/>
      <c r="AE35" s="1427" t="str">
        <f t="shared" si="54"/>
        <v/>
      </c>
      <c r="AF35" s="1249"/>
      <c r="AG35" s="614"/>
      <c r="AH35" s="345"/>
      <c r="AI35" s="1427" t="str">
        <f>IF(AND(ISNUMBER(AF35),ISNUMBER(AG35),ISNUMBER(AH35)),SUM(AF35:AH35), "")</f>
        <v/>
      </c>
      <c r="AJ35" s="1249"/>
      <c r="AK35" s="614"/>
      <c r="AL35" s="614"/>
      <c r="AM35" s="614"/>
      <c r="AN35" s="614"/>
      <c r="AO35" s="614"/>
      <c r="AP35" s="1427" t="str">
        <f>IF(AND(ISNUMBER(BA35),ISNUMBER(BL35)),SUM(BA35,BL35),"")</f>
        <v/>
      </c>
      <c r="AQ35" s="1427" t="str">
        <f>IF(AND(ISNUMBER(BB35),ISNUMBER(BM35)),SUM(BB35,BM35),"")</f>
        <v/>
      </c>
      <c r="AR35" s="1427" t="str">
        <f>IF(AND(ISNUMBER(BC35),ISNUMBER(BN35)),SUM(BC35,BN35),"")</f>
        <v/>
      </c>
      <c r="AS35" s="1427" t="str">
        <f>IF(AND(ISNUMBER(BD35),ISNUMBER(BO35)),SUM(BD35,BO35),"")</f>
        <v/>
      </c>
      <c r="AT35" s="1427" t="str">
        <f>IF(AND(ISNUMBER(BE35),ISNUMBER(BP35)),SUM(BE35,BP35),"")</f>
        <v/>
      </c>
      <c r="AU35" s="1427" t="str">
        <f>IF(AND(ISNUMBER(AP35),ISNUMBER(AQ35),ISNUMBER(AT35)),SUM(AP35,AQ35,AT35),"")</f>
        <v/>
      </c>
      <c r="AV35" s="1427" t="str">
        <f>IF(AND(ISNUMBER(BG35),ISNUMBER(BR35)),SUM(BG35,BR35),"")</f>
        <v/>
      </c>
      <c r="AW35" s="1427" t="str">
        <f>IF(AND(ISNUMBER(BH35),ISNUMBER(BS35)),SUM(BH35,BS35),"")</f>
        <v/>
      </c>
      <c r="AX35" s="1427" t="str">
        <f>IF(AND(ISNUMBER(BI35),ISNUMBER(BT35)),SUM(BI35,BT35),"")</f>
        <v/>
      </c>
      <c r="AY35" s="1427" t="str">
        <f>IF(AND(ISNUMBER(BJ35),ISNUMBER(BU35)),SUM(BJ35,BU35),"")</f>
        <v/>
      </c>
      <c r="AZ35" s="1427" t="str">
        <f>IF(AND(ISNUMBER(BK35),ISNUMBER(BV35)),SUM(BK35,BV35),"")</f>
        <v/>
      </c>
      <c r="BA35" s="614"/>
      <c r="BB35" s="614"/>
      <c r="BC35" s="614"/>
      <c r="BD35" s="614"/>
      <c r="BE35" s="345"/>
      <c r="BF35" s="1427" t="str">
        <f>IF(AND(ISNUMBER(BA35), ISNUMBER(BB35), ISNUMBER(BE35)), SUM(BA35,BB35,BE35), "")</f>
        <v/>
      </c>
      <c r="BG35" s="1249"/>
      <c r="BH35" s="614"/>
      <c r="BI35" s="614"/>
      <c r="BJ35" s="1427" t="str">
        <f>IF(AND(ISNUMBER(BG35),ISNUMBER(BH35),ISNUMBER(BI35)),SUM(BG35:BI35), "")</f>
        <v/>
      </c>
      <c r="BK35" s="614"/>
      <c r="BL35" s="614"/>
      <c r="BM35" s="614"/>
      <c r="BN35" s="614"/>
      <c r="BO35" s="614"/>
      <c r="BP35" s="345"/>
      <c r="BQ35" s="1427" t="str">
        <f>IF(AND(ISNUMBER(BL35), ISNUMBER(BM35), ISNUMBER(BP35)), SUM(BL35,BM35,BP35), "")</f>
        <v/>
      </c>
      <c r="BR35" s="1249"/>
      <c r="BS35" s="614"/>
      <c r="BT35" s="614"/>
      <c r="BU35" s="1427" t="str">
        <f>IF(AND(ISNUMBER(BR35),ISNUMBER(BS35),ISNUMBER(BT35)),SUM(BR35:BT35), "")</f>
        <v/>
      </c>
      <c r="BV35" s="614"/>
      <c r="BW35" s="614"/>
      <c r="BX35" s="614"/>
      <c r="BY35" s="614"/>
      <c r="BZ35" s="614"/>
      <c r="CA35" s="614"/>
      <c r="CB35" s="614"/>
      <c r="CC35" s="1427" t="str">
        <f>IF($C$7="No", 0, IF(AND(ISNUMBER(BX35),ISNUMBER(BY35),ISNUMBER(CB35)),SUM(BX35,BY35,CB35),""))</f>
        <v/>
      </c>
      <c r="CD35" s="614"/>
      <c r="CE35" s="614"/>
      <c r="CF35" s="614"/>
      <c r="CG35" s="1427" t="str">
        <f>IF($C$7="No", 0, IF(AND(ISNUMBER(CD35), ISNUMBER(CE35), ISNUMBER(CF35)), SUM(CD35:CF35), ""))</f>
        <v/>
      </c>
      <c r="CH35" s="1427" t="str">
        <f t="shared" ref="CH35:CH45" si="144">IF(AND(ISNUMBER(CC35), ISNUMBER(CG35)), IF(CC35&lt;&gt;0, CG35/CC35, ""), "")</f>
        <v/>
      </c>
      <c r="CI35" s="1247"/>
      <c r="CJ35" s="614"/>
      <c r="CK35" s="614"/>
      <c r="CL35" s="614"/>
      <c r="CM35" s="614"/>
      <c r="CN35" s="614"/>
      <c r="CO35" s="614"/>
      <c r="CP35" s="1340" t="str">
        <f t="shared" ref="CP35:CP45" si="145">IF(AND(ISNUMBER(CM35), ISNUMBER(AU35), ISNUMBER(CC35)), IF(CM35&gt;=AU35+CC35, "Pass", "please check"),"")</f>
        <v/>
      </c>
      <c r="CQ35" s="1639" t="str">
        <f t="shared" ref="CQ35:CQ45" si="146">IF(AND(ISNUMBER(AY35), ISNUMBER(AZ35), ISNUMBER(CO35), ISNUMBER(CG35)), IF(CO35&gt;=(AY35+12.5*AZ35+CG35), "Pass", "please check"), "")</f>
        <v/>
      </c>
      <c r="DK35" s="1804"/>
    </row>
    <row r="36" spans="1:115" ht="15" customHeight="1" x14ac:dyDescent="0.25">
      <c r="A36" s="1329"/>
      <c r="B36" s="1276" t="s">
        <v>1712</v>
      </c>
      <c r="C36" s="1427" t="str">
        <f t="shared" si="141"/>
        <v/>
      </c>
      <c r="D36" s="1427" t="str">
        <f t="shared" si="141"/>
        <v/>
      </c>
      <c r="E36" s="1427" t="str">
        <f t="shared" si="141"/>
        <v/>
      </c>
      <c r="F36" s="1427" t="str">
        <f t="shared" si="141"/>
        <v/>
      </c>
      <c r="G36" s="1427" t="str">
        <f t="shared" si="141"/>
        <v/>
      </c>
      <c r="H36" s="1427" t="str">
        <f t="shared" si="72"/>
        <v/>
      </c>
      <c r="I36" s="1427" t="str">
        <f t="shared" si="142"/>
        <v/>
      </c>
      <c r="J36" s="1427" t="str">
        <f t="shared" si="142"/>
        <v/>
      </c>
      <c r="K36" s="1427" t="str">
        <f t="shared" si="142"/>
        <v/>
      </c>
      <c r="L36" s="1427" t="str">
        <f t="shared" si="142"/>
        <v/>
      </c>
      <c r="M36" s="1427" t="str">
        <f t="shared" si="142"/>
        <v/>
      </c>
      <c r="N36" s="614"/>
      <c r="O36" s="614"/>
      <c r="P36" s="614"/>
      <c r="Q36" s="614"/>
      <c r="R36" s="345"/>
      <c r="S36" s="1427" t="str">
        <f t="shared" si="53"/>
        <v/>
      </c>
      <c r="T36" s="1249"/>
      <c r="U36" s="614"/>
      <c r="V36" s="345"/>
      <c r="W36" s="1427" t="str">
        <f t="shared" si="143"/>
        <v/>
      </c>
      <c r="X36" s="1249"/>
      <c r="Y36" s="614"/>
      <c r="Z36" s="614"/>
      <c r="AA36" s="614"/>
      <c r="AB36" s="614"/>
      <c r="AC36" s="614"/>
      <c r="AD36" s="345"/>
      <c r="AE36" s="1427" t="str">
        <f t="shared" si="54"/>
        <v/>
      </c>
      <c r="AF36" s="1249"/>
      <c r="AG36" s="614"/>
      <c r="AH36" s="345"/>
      <c r="AI36" s="1427" t="str">
        <f>IF(AND(ISNUMBER(AF36),ISNUMBER(AG36),ISNUMBER(AH36)),SUM(AF36:AH36), "")</f>
        <v/>
      </c>
      <c r="AJ36" s="1249"/>
      <c r="AK36" s="614"/>
      <c r="AL36" s="614"/>
      <c r="AM36" s="614"/>
      <c r="AN36" s="614"/>
      <c r="AO36" s="614"/>
      <c r="AP36" s="1427" t="str">
        <f t="shared" ref="AP36:AZ36" si="147">IF((ISNUMBER(BL36)),BL36,"")</f>
        <v/>
      </c>
      <c r="AQ36" s="1427" t="str">
        <f t="shared" si="147"/>
        <v/>
      </c>
      <c r="AR36" s="1427" t="str">
        <f t="shared" si="147"/>
        <v/>
      </c>
      <c r="AS36" s="1427" t="str">
        <f t="shared" si="147"/>
        <v/>
      </c>
      <c r="AT36" s="1427" t="str">
        <f t="shared" si="147"/>
        <v/>
      </c>
      <c r="AU36" s="1427" t="str">
        <f t="shared" si="147"/>
        <v/>
      </c>
      <c r="AV36" s="1427" t="str">
        <f t="shared" si="147"/>
        <v/>
      </c>
      <c r="AW36" s="1427" t="str">
        <f t="shared" si="147"/>
        <v/>
      </c>
      <c r="AX36" s="1427" t="str">
        <f t="shared" si="147"/>
        <v/>
      </c>
      <c r="AY36" s="1427" t="str">
        <f t="shared" si="147"/>
        <v/>
      </c>
      <c r="AZ36" s="1427" t="str">
        <f t="shared" si="147"/>
        <v/>
      </c>
      <c r="BA36" s="1247"/>
      <c r="BB36" s="1247"/>
      <c r="BC36" s="1247"/>
      <c r="BD36" s="1247"/>
      <c r="BE36" s="1247"/>
      <c r="BF36" s="1883"/>
      <c r="BG36" s="1247"/>
      <c r="BH36" s="1247"/>
      <c r="BI36" s="1247"/>
      <c r="BJ36" s="1247"/>
      <c r="BK36" s="1247"/>
      <c r="BL36" s="614"/>
      <c r="BM36" s="614"/>
      <c r="BN36" s="614"/>
      <c r="BO36" s="614"/>
      <c r="BP36" s="345"/>
      <c r="BQ36" s="1427" t="str">
        <f>IF(AND(ISNUMBER(BL36), ISNUMBER(BM36), ISNUMBER(BP36)), SUM(BL36,BM36,BP36), "")</f>
        <v/>
      </c>
      <c r="BR36" s="1249"/>
      <c r="BS36" s="614"/>
      <c r="BT36" s="614"/>
      <c r="BU36" s="1427" t="str">
        <f>IF(AND(ISNUMBER(BR36),ISNUMBER(BS36),ISNUMBER(BT36)),SUM(BR36:BT36), "")</f>
        <v/>
      </c>
      <c r="BV36" s="614"/>
      <c r="BW36" s="614"/>
      <c r="BX36" s="614"/>
      <c r="BY36" s="614"/>
      <c r="BZ36" s="614"/>
      <c r="CA36" s="614"/>
      <c r="CB36" s="614"/>
      <c r="CC36" s="1427" t="str">
        <f t="shared" ref="CC36:CC39" si="148">IF($C$7="No", 0, IF(AND(ISNUMBER(BX36),ISNUMBER(BY36),ISNUMBER(CB36)),SUM(BX36,BY36,CB36),""))</f>
        <v/>
      </c>
      <c r="CD36" s="614"/>
      <c r="CE36" s="614"/>
      <c r="CF36" s="614"/>
      <c r="CG36" s="1427" t="str">
        <f>IF($C$7="No", 0, IF(AND(ISNUMBER(CD36), ISNUMBER(CE36), ISNUMBER(CF36)), SUM(CD36:CF36), ""))</f>
        <v/>
      </c>
      <c r="CH36" s="1427" t="str">
        <f t="shared" si="144"/>
        <v/>
      </c>
      <c r="CI36" s="1247"/>
      <c r="CJ36" s="614"/>
      <c r="CK36" s="614"/>
      <c r="CL36" s="614"/>
      <c r="CM36" s="614"/>
      <c r="CN36" s="614"/>
      <c r="CO36" s="614"/>
      <c r="CP36" s="1340" t="str">
        <f t="shared" si="145"/>
        <v/>
      </c>
      <c r="CQ36" s="1639" t="str">
        <f t="shared" si="146"/>
        <v/>
      </c>
      <c r="DK36" s="1804"/>
    </row>
    <row r="37" spans="1:115" ht="15" customHeight="1" x14ac:dyDescent="0.25">
      <c r="A37" s="1329"/>
      <c r="B37" s="1276" t="s">
        <v>1713</v>
      </c>
      <c r="C37" s="1427" t="str">
        <f t="shared" si="141"/>
        <v/>
      </c>
      <c r="D37" s="1427" t="str">
        <f t="shared" si="141"/>
        <v/>
      </c>
      <c r="E37" s="1427" t="str">
        <f t="shared" si="141"/>
        <v/>
      </c>
      <c r="F37" s="1427" t="str">
        <f t="shared" si="141"/>
        <v/>
      </c>
      <c r="G37" s="1427" t="str">
        <f t="shared" si="141"/>
        <v/>
      </c>
      <c r="H37" s="1427" t="str">
        <f t="shared" si="72"/>
        <v/>
      </c>
      <c r="I37" s="1427" t="str">
        <f t="shared" si="142"/>
        <v/>
      </c>
      <c r="J37" s="1427" t="str">
        <f t="shared" si="142"/>
        <v/>
      </c>
      <c r="K37" s="1427" t="str">
        <f t="shared" si="142"/>
        <v/>
      </c>
      <c r="L37" s="1427" t="str">
        <f t="shared" si="142"/>
        <v/>
      </c>
      <c r="M37" s="1427" t="str">
        <f t="shared" si="142"/>
        <v/>
      </c>
      <c r="N37" s="614"/>
      <c r="O37" s="614"/>
      <c r="P37" s="614"/>
      <c r="Q37" s="614"/>
      <c r="R37" s="345"/>
      <c r="S37" s="1427" t="str">
        <f t="shared" si="53"/>
        <v/>
      </c>
      <c r="T37" s="1249"/>
      <c r="U37" s="614"/>
      <c r="V37" s="345"/>
      <c r="W37" s="1427" t="str">
        <f t="shared" si="143"/>
        <v/>
      </c>
      <c r="X37" s="1249"/>
      <c r="Y37" s="614"/>
      <c r="Z37" s="614"/>
      <c r="AA37" s="614"/>
      <c r="AB37" s="614"/>
      <c r="AC37" s="614"/>
      <c r="AD37" s="345"/>
      <c r="AE37" s="1427" t="str">
        <f t="shared" si="54"/>
        <v/>
      </c>
      <c r="AF37" s="1249"/>
      <c r="AG37" s="614"/>
      <c r="AH37" s="345"/>
      <c r="AI37" s="1427" t="str">
        <f>IF(AND(ISNUMBER(AF37),ISNUMBER(AG37),ISNUMBER(AH37)),SUM(AF37:AH37), "")</f>
        <v/>
      </c>
      <c r="AJ37" s="1249"/>
      <c r="AK37" s="614"/>
      <c r="AL37" s="614"/>
      <c r="AM37" s="614"/>
      <c r="AN37" s="614"/>
      <c r="AO37" s="614"/>
      <c r="AP37" s="1427" t="str">
        <f>IF(AND(ISNUMBER(BA37),ISNUMBER(BL37)),SUM(BA37,BL37),"")</f>
        <v/>
      </c>
      <c r="AQ37" s="1427" t="str">
        <f>IF(AND(ISNUMBER(BB37),ISNUMBER(BM37)),SUM(BB37,BM37),"")</f>
        <v/>
      </c>
      <c r="AR37" s="1427" t="str">
        <f>IF(AND(ISNUMBER(BC37),ISNUMBER(BN37)),SUM(BC37,BN37),"")</f>
        <v/>
      </c>
      <c r="AS37" s="1427" t="str">
        <f>IF(AND(ISNUMBER(BD37),ISNUMBER(BO37)),SUM(BD37,BO37),"")</f>
        <v/>
      </c>
      <c r="AT37" s="1427" t="str">
        <f>IF(AND(ISNUMBER(BE37),ISNUMBER(BP37)),SUM(BE37,BP37),"")</f>
        <v/>
      </c>
      <c r="AU37" s="1427" t="str">
        <f t="shared" ref="AU37:AU45" si="149">IF(AND(ISNUMBER(AP37),ISNUMBER(AQ37),ISNUMBER(AT37)),SUM(AP37,AQ37,AT37),"")</f>
        <v/>
      </c>
      <c r="AV37" s="1427" t="str">
        <f>IF(AND(ISNUMBER(BG37),ISNUMBER(BR37)),SUM(BG37,BR37),"")</f>
        <v/>
      </c>
      <c r="AW37" s="1427" t="str">
        <f>IF(AND(ISNUMBER(BH37),ISNUMBER(BS37)),SUM(BH37,BS37),"")</f>
        <v/>
      </c>
      <c r="AX37" s="1427" t="str">
        <f>IF(AND(ISNUMBER(BI37),ISNUMBER(BT37)),SUM(BI37,BT37),"")</f>
        <v/>
      </c>
      <c r="AY37" s="1427" t="str">
        <f>IF(AND(ISNUMBER(BJ37),ISNUMBER(BU37)),SUM(BJ37,BU37),"")</f>
        <v/>
      </c>
      <c r="AZ37" s="1427" t="str">
        <f>IF(AND(ISNUMBER(BK37),ISNUMBER(BV37)),SUM(BK37,BV37),"")</f>
        <v/>
      </c>
      <c r="BA37" s="614"/>
      <c r="BB37" s="614"/>
      <c r="BC37" s="614"/>
      <c r="BD37" s="614"/>
      <c r="BE37" s="345"/>
      <c r="BF37" s="1427" t="str">
        <f>IF(AND(ISNUMBER(BA37), ISNUMBER(BB37), ISNUMBER(BE37)), SUM(BA37,BB37,BE37), "")</f>
        <v/>
      </c>
      <c r="BG37" s="1249"/>
      <c r="BH37" s="614"/>
      <c r="BI37" s="614"/>
      <c r="BJ37" s="1427" t="str">
        <f>IF(AND(ISNUMBER(BG37),ISNUMBER(BH37),ISNUMBER(BI37)),SUM(BG37:BI37), "")</f>
        <v/>
      </c>
      <c r="BK37" s="614"/>
      <c r="BL37" s="614"/>
      <c r="BM37" s="614"/>
      <c r="BN37" s="614"/>
      <c r="BO37" s="614"/>
      <c r="BP37" s="345"/>
      <c r="BQ37" s="1427" t="str">
        <f>IF(AND(ISNUMBER(BL37), ISNUMBER(BM37), ISNUMBER(BP37)), SUM(BL37,BM37,BP37), "")</f>
        <v/>
      </c>
      <c r="BR37" s="1249"/>
      <c r="BS37" s="614"/>
      <c r="BT37" s="614"/>
      <c r="BU37" s="1427" t="str">
        <f>IF(AND(ISNUMBER(BR37),ISNUMBER(BS37),ISNUMBER(BT37)),SUM(BR37:BT37), "")</f>
        <v/>
      </c>
      <c r="BV37" s="614"/>
      <c r="BW37" s="614"/>
      <c r="BX37" s="614"/>
      <c r="BY37" s="614"/>
      <c r="BZ37" s="614"/>
      <c r="CA37" s="614"/>
      <c r="CB37" s="614"/>
      <c r="CC37" s="1427" t="str">
        <f t="shared" si="148"/>
        <v/>
      </c>
      <c r="CD37" s="614"/>
      <c r="CE37" s="614"/>
      <c r="CF37" s="614"/>
      <c r="CG37" s="1427" t="str">
        <f>IF($C$7="No", 0, IF(AND(ISNUMBER(CD37), ISNUMBER(CE37), ISNUMBER(CF37)), SUM(CD37:CF37), ""))</f>
        <v/>
      </c>
      <c r="CH37" s="1427" t="str">
        <f t="shared" si="144"/>
        <v/>
      </c>
      <c r="CI37" s="1247"/>
      <c r="CJ37" s="614"/>
      <c r="CK37" s="614"/>
      <c r="CL37" s="614"/>
      <c r="CM37" s="614"/>
      <c r="CN37" s="614"/>
      <c r="CO37" s="614"/>
      <c r="CP37" s="1340" t="str">
        <f t="shared" si="145"/>
        <v/>
      </c>
      <c r="CQ37" s="1639" t="str">
        <f t="shared" si="146"/>
        <v/>
      </c>
      <c r="DK37" s="1804"/>
    </row>
    <row r="38" spans="1:115" ht="15" customHeight="1" x14ac:dyDescent="0.25">
      <c r="A38" s="1329"/>
      <c r="B38" s="1276" t="s">
        <v>141</v>
      </c>
      <c r="C38" s="1427" t="str">
        <f t="shared" si="141"/>
        <v/>
      </c>
      <c r="D38" s="1427" t="str">
        <f t="shared" si="141"/>
        <v/>
      </c>
      <c r="E38" s="1427" t="str">
        <f t="shared" si="141"/>
        <v/>
      </c>
      <c r="F38" s="1427" t="str">
        <f t="shared" si="141"/>
        <v/>
      </c>
      <c r="G38" s="1427" t="str">
        <f t="shared" si="141"/>
        <v/>
      </c>
      <c r="H38" s="1427" t="str">
        <f t="shared" si="72"/>
        <v/>
      </c>
      <c r="I38" s="1427" t="str">
        <f t="shared" si="142"/>
        <v/>
      </c>
      <c r="J38" s="1427" t="str">
        <f t="shared" si="142"/>
        <v/>
      </c>
      <c r="K38" s="1427" t="str">
        <f t="shared" si="142"/>
        <v/>
      </c>
      <c r="L38" s="1427" t="str">
        <f t="shared" si="142"/>
        <v/>
      </c>
      <c r="M38" s="1427" t="str">
        <f t="shared" si="142"/>
        <v/>
      </c>
      <c r="N38" s="614"/>
      <c r="O38" s="614"/>
      <c r="P38" s="614"/>
      <c r="Q38" s="614"/>
      <c r="R38" s="345"/>
      <c r="S38" s="1427" t="str">
        <f t="shared" si="53"/>
        <v/>
      </c>
      <c r="T38" s="1249"/>
      <c r="U38" s="614"/>
      <c r="V38" s="345"/>
      <c r="W38" s="1427" t="str">
        <f t="shared" si="143"/>
        <v/>
      </c>
      <c r="X38" s="1249"/>
      <c r="Y38" s="614"/>
      <c r="Z38" s="614"/>
      <c r="AA38" s="614"/>
      <c r="AB38" s="614"/>
      <c r="AC38" s="614"/>
      <c r="AD38" s="345"/>
      <c r="AE38" s="1427" t="str">
        <f t="shared" si="54"/>
        <v/>
      </c>
      <c r="AF38" s="1249"/>
      <c r="AG38" s="614"/>
      <c r="AH38" s="345"/>
      <c r="AI38" s="1427" t="str">
        <f>IF(AND(ISNUMBER(AF38),ISNUMBER(AG38),ISNUMBER(AH38)),SUM(AF38:AH38), "")</f>
        <v/>
      </c>
      <c r="AJ38" s="1249"/>
      <c r="AK38" s="614"/>
      <c r="AL38" s="614"/>
      <c r="AM38" s="614"/>
      <c r="AN38" s="614"/>
      <c r="AO38" s="614"/>
      <c r="AP38" s="1427" t="str">
        <f t="shared" ref="AP38:AT38" si="150">IF(ISNUMBER(BL38),BL38,"")</f>
        <v/>
      </c>
      <c r="AQ38" s="1427" t="str">
        <f t="shared" si="150"/>
        <v/>
      </c>
      <c r="AR38" s="1427" t="str">
        <f t="shared" si="150"/>
        <v/>
      </c>
      <c r="AS38" s="1427" t="str">
        <f t="shared" si="150"/>
        <v/>
      </c>
      <c r="AT38" s="1427" t="str">
        <f t="shared" si="150"/>
        <v/>
      </c>
      <c r="AU38" s="1427" t="str">
        <f t="shared" si="149"/>
        <v/>
      </c>
      <c r="AV38" s="1427" t="str">
        <f>IF(ISNUMBER(BR38),BR38,"")</f>
        <v/>
      </c>
      <c r="AW38" s="1427" t="str">
        <f>IF(ISNUMBER(BS38),BS38,"")</f>
        <v/>
      </c>
      <c r="AX38" s="1427" t="str">
        <f>IF(ISNUMBER(BT38),BT38,"")</f>
        <v/>
      </c>
      <c r="AY38" s="1427" t="str">
        <f>IF(ISNUMBER(BU38),BU38,"")</f>
        <v/>
      </c>
      <c r="AZ38" s="1427" t="str">
        <f>IF(ISNUMBER(BV38),BV38,"")</f>
        <v/>
      </c>
      <c r="BA38" s="1247"/>
      <c r="BB38" s="1247"/>
      <c r="BC38" s="1247"/>
      <c r="BD38" s="1247"/>
      <c r="BE38" s="1247"/>
      <c r="BF38" s="1883"/>
      <c r="BG38" s="1247"/>
      <c r="BH38" s="1247"/>
      <c r="BI38" s="1247"/>
      <c r="BJ38" s="1247"/>
      <c r="BK38" s="1247"/>
      <c r="BL38" s="614"/>
      <c r="BM38" s="614"/>
      <c r="BN38" s="614"/>
      <c r="BO38" s="614"/>
      <c r="BP38" s="345"/>
      <c r="BQ38" s="1427" t="str">
        <f>IF(AND(ISNUMBER(BL38), ISNUMBER(BM38), ISNUMBER(BP38)), SUM(BL38,BM38,BP38), "")</f>
        <v/>
      </c>
      <c r="BR38" s="1249"/>
      <c r="BS38" s="614"/>
      <c r="BT38" s="614"/>
      <c r="BU38" s="1427" t="str">
        <f>IF(AND(ISNUMBER(BR38),ISNUMBER(BS38),ISNUMBER(BT38)),SUM(BR38:BT38), "")</f>
        <v/>
      </c>
      <c r="BV38" s="614"/>
      <c r="BW38" s="614"/>
      <c r="BX38" s="614"/>
      <c r="BY38" s="614"/>
      <c r="BZ38" s="614"/>
      <c r="CA38" s="614"/>
      <c r="CB38" s="614"/>
      <c r="CC38" s="1427" t="str">
        <f t="shared" si="148"/>
        <v/>
      </c>
      <c r="CD38" s="614"/>
      <c r="CE38" s="614"/>
      <c r="CF38" s="614"/>
      <c r="CG38" s="1427" t="str">
        <f>IF($C$7="No", 0, IF(AND(ISNUMBER(CD38), ISNUMBER(CE38), ISNUMBER(CF38)), SUM(CD38:CF38), ""))</f>
        <v/>
      </c>
      <c r="CH38" s="1427" t="str">
        <f t="shared" si="144"/>
        <v/>
      </c>
      <c r="CI38" s="1247"/>
      <c r="CJ38" s="614"/>
      <c r="CK38" s="614"/>
      <c r="CL38" s="614"/>
      <c r="CM38" s="614"/>
      <c r="CN38" s="614"/>
      <c r="CO38" s="614"/>
      <c r="CP38" s="1340" t="str">
        <f t="shared" si="145"/>
        <v/>
      </c>
      <c r="CQ38" s="1639" t="str">
        <f t="shared" si="146"/>
        <v/>
      </c>
      <c r="DK38" s="1804"/>
    </row>
    <row r="39" spans="1:115" ht="15" customHeight="1" x14ac:dyDescent="0.25">
      <c r="A39" s="1329"/>
      <c r="B39" s="1276" t="s">
        <v>1714</v>
      </c>
      <c r="C39" s="1427" t="str">
        <f t="shared" ref="C39:G39" si="151">IF((ISNUMBER(N39)),N39,"")</f>
        <v/>
      </c>
      <c r="D39" s="1427" t="str">
        <f t="shared" si="151"/>
        <v/>
      </c>
      <c r="E39" s="1427" t="str">
        <f t="shared" si="151"/>
        <v/>
      </c>
      <c r="F39" s="1427" t="str">
        <f t="shared" si="151"/>
        <v/>
      </c>
      <c r="G39" s="1427" t="str">
        <f t="shared" si="151"/>
        <v/>
      </c>
      <c r="H39" s="1427" t="str">
        <f t="shared" si="72"/>
        <v/>
      </c>
      <c r="I39" s="1427" t="str">
        <f>IF((ISNUMBER(T39)),T39,"")</f>
        <v/>
      </c>
      <c r="J39" s="1427" t="str">
        <f>IF((ISNUMBER(U39)),U39,"")</f>
        <v/>
      </c>
      <c r="K39" s="1427" t="str">
        <f>IF((ISNUMBER(V39)),V39,"")</f>
        <v/>
      </c>
      <c r="L39" s="1427" t="str">
        <f>IF((ISNUMBER(W39)),W39,"")</f>
        <v/>
      </c>
      <c r="M39" s="1427" t="str">
        <f>IF((ISNUMBER(X39)),X39,"")</f>
        <v/>
      </c>
      <c r="N39" s="616"/>
      <c r="O39" s="616"/>
      <c r="P39" s="616"/>
      <c r="Q39" s="616"/>
      <c r="R39" s="782"/>
      <c r="S39" s="1427" t="str">
        <f t="shared" si="53"/>
        <v/>
      </c>
      <c r="T39" s="1257"/>
      <c r="U39" s="616"/>
      <c r="V39" s="782"/>
      <c r="W39" s="1427" t="str">
        <f t="shared" si="143"/>
        <v/>
      </c>
      <c r="X39" s="1257"/>
      <c r="Y39" s="616"/>
      <c r="Z39" s="1247"/>
      <c r="AA39" s="1247"/>
      <c r="AB39" s="1247"/>
      <c r="AC39" s="1247"/>
      <c r="AD39" s="1247"/>
      <c r="AE39" s="1783"/>
      <c r="AF39" s="1247"/>
      <c r="AG39" s="1247"/>
      <c r="AH39" s="1247"/>
      <c r="AI39" s="1783"/>
      <c r="AJ39" s="1247"/>
      <c r="AK39" s="1247"/>
      <c r="AL39" s="614"/>
      <c r="AM39" s="614"/>
      <c r="AN39" s="614"/>
      <c r="AO39" s="614"/>
      <c r="AP39" s="1427" t="str">
        <f t="shared" ref="AP39:AT45" si="152">IF(AND(ISNUMBER(BA39),ISNUMBER(BL39)),SUM(BA39,BL39),"")</f>
        <v/>
      </c>
      <c r="AQ39" s="1427" t="str">
        <f t="shared" si="152"/>
        <v/>
      </c>
      <c r="AR39" s="1427" t="str">
        <f t="shared" si="152"/>
        <v/>
      </c>
      <c r="AS39" s="1427" t="str">
        <f t="shared" si="152"/>
        <v/>
      </c>
      <c r="AT39" s="1427" t="str">
        <f t="shared" si="152"/>
        <v/>
      </c>
      <c r="AU39" s="1427" t="str">
        <f t="shared" si="149"/>
        <v/>
      </c>
      <c r="AV39" s="1427" t="str">
        <f t="shared" ref="AV39:AZ45" si="153">IF(AND(ISNUMBER(BG39),ISNUMBER(BR39)),SUM(BG39,BR39),"")</f>
        <v/>
      </c>
      <c r="AW39" s="1427" t="str">
        <f t="shared" si="153"/>
        <v/>
      </c>
      <c r="AX39" s="1427" t="str">
        <f t="shared" si="153"/>
        <v/>
      </c>
      <c r="AY39" s="1427" t="str">
        <f t="shared" si="153"/>
        <v/>
      </c>
      <c r="AZ39" s="1427" t="str">
        <f t="shared" si="153"/>
        <v/>
      </c>
      <c r="BA39" s="616"/>
      <c r="BB39" s="616"/>
      <c r="BC39" s="616"/>
      <c r="BD39" s="616"/>
      <c r="BE39" s="782"/>
      <c r="BF39" s="1427" t="str">
        <f>IF(AND(ISNUMBER(BA39), ISNUMBER(BB39), ISNUMBER(BE39)), SUM(BA39,BB39,BE39), "")</f>
        <v/>
      </c>
      <c r="BG39" s="1257"/>
      <c r="BH39" s="616"/>
      <c r="BI39" s="616"/>
      <c r="BJ39" s="2049" t="str">
        <f>IF(AND(ISNUMBER(BG39),ISNUMBER(BH39),ISNUMBER(BI39)),SUM(BG39:BI39), "")</f>
        <v/>
      </c>
      <c r="BK39" s="616"/>
      <c r="BL39" s="616"/>
      <c r="BM39" s="616"/>
      <c r="BN39" s="616"/>
      <c r="BO39" s="616"/>
      <c r="BP39" s="782"/>
      <c r="BQ39" s="1427" t="str">
        <f>IF(AND(ISNUMBER(BL39), ISNUMBER(BM39), ISNUMBER(BP39)), SUM(BL39,BM39,BP39), "")</f>
        <v/>
      </c>
      <c r="BR39" s="1257"/>
      <c r="BS39" s="616"/>
      <c r="BT39" s="616"/>
      <c r="BU39" s="2049" t="str">
        <f>IF(AND(ISNUMBER(BR39),ISNUMBER(BS39),ISNUMBER(BT39)),SUM(BR39:BT39), "")</f>
        <v/>
      </c>
      <c r="BV39" s="616"/>
      <c r="BW39" s="616"/>
      <c r="BX39" s="616"/>
      <c r="BY39" s="616"/>
      <c r="BZ39" s="616"/>
      <c r="CA39" s="616"/>
      <c r="CB39" s="616"/>
      <c r="CC39" s="1427" t="str">
        <f t="shared" si="148"/>
        <v/>
      </c>
      <c r="CD39" s="616"/>
      <c r="CE39" s="616"/>
      <c r="CF39" s="616"/>
      <c r="CG39" s="1427" t="str">
        <f>IF($C$7="No", 0, IF(AND(ISNUMBER(CD39), ISNUMBER(CE39), ISNUMBER(CF39)), SUM(CD39:CF39), ""))</f>
        <v/>
      </c>
      <c r="CH39" s="1427" t="str">
        <f t="shared" si="144"/>
        <v/>
      </c>
      <c r="CI39" s="1247"/>
      <c r="CJ39" s="614"/>
      <c r="CK39" s="614"/>
      <c r="CL39" s="614"/>
      <c r="CM39" s="614"/>
      <c r="CN39" s="614"/>
      <c r="CO39" s="614"/>
      <c r="CP39" s="1340" t="str">
        <f t="shared" si="145"/>
        <v/>
      </c>
      <c r="CQ39" s="1639" t="str">
        <f t="shared" si="146"/>
        <v/>
      </c>
      <c r="DK39" s="1804"/>
    </row>
    <row r="40" spans="1:115" ht="15" customHeight="1" x14ac:dyDescent="0.25">
      <c r="A40" s="1329"/>
      <c r="B40" s="1276" t="s">
        <v>1943</v>
      </c>
      <c r="C40" s="1427" t="str">
        <f t="shared" ref="C40:H40" si="154">IF(AND(ISNUMBER(C41),ISNUMBER(C42)),SUM(C41:C42),"")</f>
        <v/>
      </c>
      <c r="D40" s="1427" t="str">
        <f t="shared" si="154"/>
        <v/>
      </c>
      <c r="E40" s="1427" t="str">
        <f t="shared" ref="E40" si="155">IF(AND(ISNUMBER(E41),ISNUMBER(E42)),SUM(E41:E42),"")</f>
        <v/>
      </c>
      <c r="F40" s="1427" t="str">
        <f t="shared" si="154"/>
        <v/>
      </c>
      <c r="G40" s="1427" t="str">
        <f t="shared" si="154"/>
        <v/>
      </c>
      <c r="H40" s="1427" t="str">
        <f t="shared" si="154"/>
        <v/>
      </c>
      <c r="I40" s="1427" t="str">
        <f>IF(AND(ISNUMBER(I41), ISNUMBER(I42)), SUM(I41:I42),"")</f>
        <v/>
      </c>
      <c r="J40" s="1427" t="str">
        <f>IF(AND(ISNUMBER(J41), ISNUMBER(J42)), SUM(J41:J42),"")</f>
        <v/>
      </c>
      <c r="K40" s="1427" t="str">
        <f>IF(AND(ISNUMBER(K41), ISNUMBER(K42)), SUM(K41:K42),"")</f>
        <v/>
      </c>
      <c r="L40" s="1427" t="str">
        <f>IF(AND(ISNUMBER(L41), ISNUMBER(L42)), SUM(L41:L42),"")</f>
        <v/>
      </c>
      <c r="M40" s="1427" t="str">
        <f>IF(AND(ISNUMBER(M41), ISNUMBER(M42)), SUM(M41:M42),"")</f>
        <v/>
      </c>
      <c r="N40" s="1427" t="str">
        <f t="shared" ref="N40:S40" si="156">IF(AND(ISNUMBER(N41),ISNUMBER(N42)),SUM(N41:N42),"")</f>
        <v/>
      </c>
      <c r="O40" s="1427" t="str">
        <f t="shared" si="156"/>
        <v/>
      </c>
      <c r="P40" s="1427" t="str">
        <f t="shared" ref="P40" si="157">IF(AND(ISNUMBER(P41),ISNUMBER(P42)),SUM(P41:P42),"")</f>
        <v/>
      </c>
      <c r="Q40" s="1427" t="str">
        <f t="shared" si="156"/>
        <v/>
      </c>
      <c r="R40" s="1427" t="str">
        <f t="shared" si="156"/>
        <v/>
      </c>
      <c r="S40" s="1427" t="str">
        <f t="shared" si="156"/>
        <v/>
      </c>
      <c r="T40" s="1427" t="str">
        <f t="shared" ref="T40:Y40" si="158">IF(AND(ISNUMBER(T41), ISNUMBER(T42)), SUM(T41:T42),"")</f>
        <v/>
      </c>
      <c r="U40" s="1427" t="str">
        <f t="shared" si="158"/>
        <v/>
      </c>
      <c r="V40" s="1427" t="str">
        <f t="shared" si="158"/>
        <v/>
      </c>
      <c r="W40" s="1427" t="str">
        <f t="shared" si="158"/>
        <v/>
      </c>
      <c r="X40" s="1427" t="str">
        <f t="shared" si="158"/>
        <v/>
      </c>
      <c r="Y40" s="1427" t="str">
        <f t="shared" si="158"/>
        <v/>
      </c>
      <c r="Z40" s="1247"/>
      <c r="AA40" s="1247"/>
      <c r="AB40" s="1247"/>
      <c r="AC40" s="1247"/>
      <c r="AD40" s="1247"/>
      <c r="AE40" s="1247"/>
      <c r="AF40" s="1247"/>
      <c r="AG40" s="1247"/>
      <c r="AH40" s="1247"/>
      <c r="AI40" s="1247"/>
      <c r="AJ40" s="1247"/>
      <c r="AK40" s="1247"/>
      <c r="AL40" s="451"/>
      <c r="AM40" s="451"/>
      <c r="AN40" s="451"/>
      <c r="AO40" s="451"/>
      <c r="AP40" s="1427" t="str">
        <f t="shared" si="152"/>
        <v/>
      </c>
      <c r="AQ40" s="1427" t="str">
        <f t="shared" si="152"/>
        <v/>
      </c>
      <c r="AR40" s="1427" t="str">
        <f t="shared" si="152"/>
        <v/>
      </c>
      <c r="AS40" s="1427" t="str">
        <f t="shared" si="152"/>
        <v/>
      </c>
      <c r="AT40" s="1427" t="str">
        <f t="shared" si="152"/>
        <v/>
      </c>
      <c r="AU40" s="1427" t="str">
        <f t="shared" si="149"/>
        <v/>
      </c>
      <c r="AV40" s="1427" t="str">
        <f t="shared" si="153"/>
        <v/>
      </c>
      <c r="AW40" s="1427" t="str">
        <f t="shared" si="153"/>
        <v/>
      </c>
      <c r="AX40" s="1427" t="str">
        <f t="shared" si="153"/>
        <v/>
      </c>
      <c r="AY40" s="1427" t="str">
        <f t="shared" si="153"/>
        <v/>
      </c>
      <c r="AZ40" s="1427" t="str">
        <f t="shared" si="153"/>
        <v/>
      </c>
      <c r="BA40" s="1427" t="str">
        <f t="shared" ref="BA40:BF40" si="159">IF(AND(ISNUMBER(BA41),ISNUMBER(BA42)),SUM(BA41:BA42),"")</f>
        <v/>
      </c>
      <c r="BB40" s="1427" t="str">
        <f t="shared" ref="BB40:BC40" si="160">IF(AND(ISNUMBER(BB41),ISNUMBER(BB42)),SUM(BB41:BB42),"")</f>
        <v/>
      </c>
      <c r="BC40" s="1427" t="str">
        <f t="shared" si="160"/>
        <v/>
      </c>
      <c r="BD40" s="1427" t="str">
        <f t="shared" si="159"/>
        <v/>
      </c>
      <c r="BE40" s="1427" t="str">
        <f t="shared" si="159"/>
        <v/>
      </c>
      <c r="BF40" s="2397" t="str">
        <f t="shared" si="159"/>
        <v/>
      </c>
      <c r="BG40" s="1427" t="str">
        <f>IF(AND(ISNUMBER(BG41), ISNUMBER(BG42)), SUM(BG41:BG42),"")</f>
        <v/>
      </c>
      <c r="BH40" s="1427" t="str">
        <f>IF(AND(ISNUMBER(BH41), ISNUMBER(BH42)), SUM(BH41:BH42),"")</f>
        <v/>
      </c>
      <c r="BI40" s="1427" t="str">
        <f>IF(AND(ISNUMBER(BI41), ISNUMBER(BI42)), SUM(BI41:BI42),"")</f>
        <v/>
      </c>
      <c r="BJ40" s="1427" t="str">
        <f>IF(AND(ISNUMBER(BJ41), ISNUMBER(BJ42)), SUM(BJ41:BJ42),"")</f>
        <v/>
      </c>
      <c r="BK40" s="1427" t="str">
        <f>IF(AND(ISNUMBER(BK41), ISNUMBER(BK42)), SUM(BK41:BK42),"")</f>
        <v/>
      </c>
      <c r="BL40" s="1427" t="str">
        <f t="shared" ref="BL40" si="161">IF(AND(ISNUMBER(BL41),ISNUMBER(BL42)),SUM(BL41:BL42),"")</f>
        <v/>
      </c>
      <c r="BM40" s="1427" t="str">
        <f t="shared" ref="BM40:BN40" si="162">IF(AND(ISNUMBER(BM41),ISNUMBER(BM42)),SUM(BM41:BM42),"")</f>
        <v/>
      </c>
      <c r="BN40" s="1427" t="str">
        <f t="shared" si="162"/>
        <v/>
      </c>
      <c r="BO40" s="1427" t="str">
        <f t="shared" ref="BO40:BQ40" si="163">IF(AND(ISNUMBER(BO41),ISNUMBER(BO42)),SUM(BO41:BO42),"")</f>
        <v/>
      </c>
      <c r="BP40" s="1427" t="str">
        <f t="shared" si="163"/>
        <v/>
      </c>
      <c r="BQ40" s="2397" t="str">
        <f t="shared" si="163"/>
        <v/>
      </c>
      <c r="BR40" s="1427" t="str">
        <f>IF(AND(ISNUMBER(BR41), ISNUMBER(BR42)), SUM(BR41:BR42),"")</f>
        <v/>
      </c>
      <c r="BS40" s="1427" t="str">
        <f>IF(AND(ISNUMBER(BS41), ISNUMBER(BS42)), SUM(BS41:BS42),"")</f>
        <v/>
      </c>
      <c r="BT40" s="1427" t="str">
        <f>IF(AND(ISNUMBER(BT41), ISNUMBER(BT42)), SUM(BT41:BT42),"")</f>
        <v/>
      </c>
      <c r="BU40" s="1427" t="str">
        <f>IF(AND(ISNUMBER(BU41), ISNUMBER(BU42)), SUM(BU41:BU42),"")</f>
        <v/>
      </c>
      <c r="BV40" s="1427" t="str">
        <f>IF(AND(ISNUMBER(BV41), ISNUMBER(BV42)), SUM(BV41:BV42),"")</f>
        <v/>
      </c>
      <c r="BW40" s="1427" t="str">
        <f>IF($C$7="No", 0, IF(AND(ISNUMBER(BW41), ISNUMBER(BW42)),SUM(BW41:BW42), ""))</f>
        <v/>
      </c>
      <c r="BX40" s="1427" t="str">
        <f t="shared" ref="BX40:CB40" si="164">IF($C$7="No", 0, IF(AND(ISNUMBER(BX41), ISNUMBER(BX42)),SUM(BX41:BX42), ""))</f>
        <v/>
      </c>
      <c r="BY40" s="1427" t="str">
        <f t="shared" si="164"/>
        <v/>
      </c>
      <c r="BZ40" s="1427" t="str">
        <f t="shared" si="164"/>
        <v/>
      </c>
      <c r="CA40" s="1427" t="str">
        <f t="shared" si="164"/>
        <v/>
      </c>
      <c r="CB40" s="1427" t="str">
        <f t="shared" si="164"/>
        <v/>
      </c>
      <c r="CC40" s="1427" t="str">
        <f t="shared" ref="CC40:CG40" si="165">IF(AND(ISNUMBER(CC41),ISNUMBER(CC42)),SUM(CC41:CC42),"")</f>
        <v/>
      </c>
      <c r="CD40" s="1427" t="str">
        <f t="shared" ref="CD40:CF40" si="166">IF($C$7="No", 0, IF(AND(ISNUMBER(CD41), ISNUMBER(CD42)),SUM(CD41:CD42), ""))</f>
        <v/>
      </c>
      <c r="CE40" s="1427" t="str">
        <f t="shared" si="166"/>
        <v/>
      </c>
      <c r="CF40" s="1427" t="str">
        <f t="shared" si="166"/>
        <v/>
      </c>
      <c r="CG40" s="1427" t="str">
        <f t="shared" si="165"/>
        <v/>
      </c>
      <c r="CH40" s="1427" t="str">
        <f t="shared" si="144"/>
        <v/>
      </c>
      <c r="CI40" s="1247"/>
      <c r="CJ40" s="1246" t="str">
        <f>IF(AND(ISNUMBER(CJ41),ISNUMBER(CJ42)),SUM(CJ41:CJ42),"")</f>
        <v/>
      </c>
      <c r="CK40" s="1275" t="str">
        <f t="shared" ref="CK40:CO40" si="167">IF(AND(ISNUMBER(CK41),ISNUMBER(CK42)),SUM(CK41:CK42),"")</f>
        <v/>
      </c>
      <c r="CL40" s="1275" t="str">
        <f t="shared" si="167"/>
        <v/>
      </c>
      <c r="CM40" s="1275" t="str">
        <f t="shared" si="167"/>
        <v/>
      </c>
      <c r="CN40" s="1275" t="str">
        <f>IF(AND(ISNUMBER(CN41),ISNUMBER(CN42)),SUM(CN41:CN42),"")</f>
        <v/>
      </c>
      <c r="CO40" s="1246" t="str">
        <f t="shared" si="167"/>
        <v/>
      </c>
      <c r="CP40" s="1340" t="str">
        <f t="shared" si="145"/>
        <v/>
      </c>
      <c r="CQ40" s="1639" t="str">
        <f t="shared" si="146"/>
        <v/>
      </c>
      <c r="DK40" s="1804"/>
    </row>
    <row r="41" spans="1:115" ht="15" customHeight="1" x14ac:dyDescent="0.25">
      <c r="A41" s="1329"/>
      <c r="B41" s="658" t="s">
        <v>1905</v>
      </c>
      <c r="C41" s="1427" t="str">
        <f t="shared" ref="C41:G42" si="168">IF((ISNUMBER(N41)),N41,"")</f>
        <v/>
      </c>
      <c r="D41" s="1427" t="str">
        <f t="shared" si="168"/>
        <v/>
      </c>
      <c r="E41" s="1427" t="str">
        <f t="shared" si="168"/>
        <v/>
      </c>
      <c r="F41" s="1427" t="str">
        <f t="shared" si="168"/>
        <v/>
      </c>
      <c r="G41" s="1427" t="str">
        <f t="shared" si="168"/>
        <v/>
      </c>
      <c r="H41" s="1427" t="str">
        <f>IF(AND(ISNUMBER(C41),ISNUMBER(D41),ISNUMBER(G41)),SUM(C41,D41,G41),"")</f>
        <v/>
      </c>
      <c r="I41" s="1427" t="str">
        <f t="shared" ref="I41:M42" si="169">IF((ISNUMBER(T41)),T41,"")</f>
        <v/>
      </c>
      <c r="J41" s="1427" t="str">
        <f t="shared" si="169"/>
        <v/>
      </c>
      <c r="K41" s="1427" t="str">
        <f t="shared" si="169"/>
        <v/>
      </c>
      <c r="L41" s="1427" t="str">
        <f t="shared" si="169"/>
        <v/>
      </c>
      <c r="M41" s="1427" t="str">
        <f t="shared" si="169"/>
        <v/>
      </c>
      <c r="N41" s="618"/>
      <c r="O41" s="618"/>
      <c r="P41" s="618"/>
      <c r="Q41" s="618"/>
      <c r="R41" s="373"/>
      <c r="S41" s="1427" t="str">
        <f>IF(AND(ISNUMBER(N41),ISNUMBER(O41),ISNUMBER(R41)),SUM(N41,O41,R41),"")</f>
        <v/>
      </c>
      <c r="T41" s="1697"/>
      <c r="U41" s="618"/>
      <c r="V41" s="373"/>
      <c r="W41" s="1427" t="str">
        <f t="shared" ref="W41:W42" si="170">IF(AND(ISNUMBER(T41),ISNUMBER(U41),ISNUMBER(V41)),SUM(T41:V41), "")</f>
        <v/>
      </c>
      <c r="X41" s="1697"/>
      <c r="Y41" s="618"/>
      <c r="Z41" s="1247"/>
      <c r="AA41" s="1247"/>
      <c r="AB41" s="1247"/>
      <c r="AC41" s="1247"/>
      <c r="AD41" s="1247"/>
      <c r="AE41" s="1247"/>
      <c r="AF41" s="1247"/>
      <c r="AG41" s="1247"/>
      <c r="AH41" s="1247"/>
      <c r="AI41" s="1247"/>
      <c r="AJ41" s="1247"/>
      <c r="AK41" s="1247"/>
      <c r="AL41" s="614"/>
      <c r="AM41" s="614"/>
      <c r="AN41" s="614"/>
      <c r="AO41" s="614"/>
      <c r="AP41" s="1427" t="str">
        <f t="shared" si="152"/>
        <v/>
      </c>
      <c r="AQ41" s="1427" t="str">
        <f t="shared" si="152"/>
        <v/>
      </c>
      <c r="AR41" s="1427" t="str">
        <f t="shared" si="152"/>
        <v/>
      </c>
      <c r="AS41" s="1427" t="str">
        <f t="shared" si="152"/>
        <v/>
      </c>
      <c r="AT41" s="1427" t="str">
        <f t="shared" si="152"/>
        <v/>
      </c>
      <c r="AU41" s="1427" t="str">
        <f t="shared" si="149"/>
        <v/>
      </c>
      <c r="AV41" s="1427" t="str">
        <f t="shared" si="153"/>
        <v/>
      </c>
      <c r="AW41" s="1427" t="str">
        <f t="shared" si="153"/>
        <v/>
      </c>
      <c r="AX41" s="1427" t="str">
        <f t="shared" si="153"/>
        <v/>
      </c>
      <c r="AY41" s="1427" t="str">
        <f t="shared" si="153"/>
        <v/>
      </c>
      <c r="AZ41" s="1427" t="str">
        <f t="shared" si="153"/>
        <v/>
      </c>
      <c r="BA41" s="618"/>
      <c r="BB41" s="618"/>
      <c r="BC41" s="618"/>
      <c r="BD41" s="618"/>
      <c r="BE41" s="373"/>
      <c r="BF41" s="1427" t="str">
        <f>IF(AND(ISNUMBER(BA41), ISNUMBER(BB41), ISNUMBER(BE41)), SUM(BA41,BB41,BE41), "")</f>
        <v/>
      </c>
      <c r="BG41" s="1697"/>
      <c r="BH41" s="618"/>
      <c r="BI41" s="618"/>
      <c r="BJ41" s="2051" t="str">
        <f>IF(AND(ISNUMBER(BG41),ISNUMBER(BH41),ISNUMBER(BI41)),SUM(BG41:BI41), "")</f>
        <v/>
      </c>
      <c r="BK41" s="618"/>
      <c r="BL41" s="618"/>
      <c r="BM41" s="618"/>
      <c r="BN41" s="618"/>
      <c r="BO41" s="618"/>
      <c r="BP41" s="373"/>
      <c r="BQ41" s="1427" t="str">
        <f>IF(AND(ISNUMBER(BL41), ISNUMBER(BM41), ISNUMBER(BP41)), SUM(BL41,BM41,BP41), "")</f>
        <v/>
      </c>
      <c r="BR41" s="1697"/>
      <c r="BS41" s="618"/>
      <c r="BT41" s="618"/>
      <c r="BU41" s="2051" t="str">
        <f>IF(AND(ISNUMBER(BR41),ISNUMBER(BS41),ISNUMBER(BT41)),SUM(BR41:BT41), "")</f>
        <v/>
      </c>
      <c r="BV41" s="618"/>
      <c r="BW41" s="618"/>
      <c r="BX41" s="618"/>
      <c r="BY41" s="618"/>
      <c r="BZ41" s="618"/>
      <c r="CA41" s="618"/>
      <c r="CB41" s="618"/>
      <c r="CC41" s="1427" t="str">
        <f>IF($C$7="No", 0, IF(AND(ISNUMBER(BX41),ISNUMBER(BY41),ISNUMBER(CB41)),SUM(BX41,BY41,CB41),""))</f>
        <v/>
      </c>
      <c r="CD41" s="618"/>
      <c r="CE41" s="618"/>
      <c r="CF41" s="618"/>
      <c r="CG41" s="1427" t="str">
        <f>IF($C$7="No", 0, IF(AND(ISNUMBER(CD41), ISNUMBER(CE41), ISNUMBER(CF41)), SUM(CD41:CF41), ""))</f>
        <v/>
      </c>
      <c r="CH41" s="1427" t="str">
        <f t="shared" si="144"/>
        <v/>
      </c>
      <c r="CI41" s="1247"/>
      <c r="CJ41" s="614"/>
      <c r="CK41" s="614"/>
      <c r="CL41" s="614"/>
      <c r="CM41" s="614"/>
      <c r="CN41" s="614"/>
      <c r="CO41" s="614"/>
      <c r="CP41" s="1340" t="str">
        <f t="shared" si="145"/>
        <v/>
      </c>
      <c r="CQ41" s="1639" t="str">
        <f t="shared" si="146"/>
        <v/>
      </c>
      <c r="DK41" s="1804"/>
    </row>
    <row r="42" spans="1:115" ht="15" customHeight="1" x14ac:dyDescent="0.25">
      <c r="A42" s="1329"/>
      <c r="B42" s="658" t="s">
        <v>1944</v>
      </c>
      <c r="C42" s="1427" t="str">
        <f t="shared" si="168"/>
        <v/>
      </c>
      <c r="D42" s="1427" t="str">
        <f t="shared" si="168"/>
        <v/>
      </c>
      <c r="E42" s="1427" t="str">
        <f t="shared" si="168"/>
        <v/>
      </c>
      <c r="F42" s="1427" t="str">
        <f t="shared" si="168"/>
        <v/>
      </c>
      <c r="G42" s="1427" t="str">
        <f t="shared" si="168"/>
        <v/>
      </c>
      <c r="H42" s="1427" t="str">
        <f>IF(AND(ISNUMBER(C42),ISNUMBER(D42),ISNUMBER(G42)),SUM(C42,D42,G42),"")</f>
        <v/>
      </c>
      <c r="I42" s="1427" t="str">
        <f t="shared" si="169"/>
        <v/>
      </c>
      <c r="J42" s="1427" t="str">
        <f t="shared" si="169"/>
        <v/>
      </c>
      <c r="K42" s="1427" t="str">
        <f t="shared" si="169"/>
        <v/>
      </c>
      <c r="L42" s="1427" t="str">
        <f t="shared" si="169"/>
        <v/>
      </c>
      <c r="M42" s="1427" t="str">
        <f t="shared" si="169"/>
        <v/>
      </c>
      <c r="N42" s="616"/>
      <c r="O42" s="616"/>
      <c r="P42" s="616"/>
      <c r="Q42" s="616"/>
      <c r="R42" s="782"/>
      <c r="S42" s="1427" t="str">
        <f>IF(AND(ISNUMBER(N42),ISNUMBER(O42),ISNUMBER(R42)),SUM(N42,O42,R42),"")</f>
        <v/>
      </c>
      <c r="T42" s="1257"/>
      <c r="U42" s="616"/>
      <c r="V42" s="782"/>
      <c r="W42" s="1427" t="str">
        <f t="shared" si="170"/>
        <v/>
      </c>
      <c r="X42" s="1257"/>
      <c r="Y42" s="616"/>
      <c r="Z42" s="1247"/>
      <c r="AA42" s="1247"/>
      <c r="AB42" s="1247"/>
      <c r="AC42" s="1247"/>
      <c r="AD42" s="1247"/>
      <c r="AE42" s="1247"/>
      <c r="AF42" s="1247"/>
      <c r="AG42" s="1247"/>
      <c r="AH42" s="1247"/>
      <c r="AI42" s="1247"/>
      <c r="AJ42" s="1247"/>
      <c r="AK42" s="1247"/>
      <c r="AL42" s="614"/>
      <c r="AM42" s="614"/>
      <c r="AN42" s="614"/>
      <c r="AO42" s="614"/>
      <c r="AP42" s="1427" t="str">
        <f t="shared" si="152"/>
        <v/>
      </c>
      <c r="AQ42" s="1427" t="str">
        <f t="shared" si="152"/>
        <v/>
      </c>
      <c r="AR42" s="1427" t="str">
        <f t="shared" si="152"/>
        <v/>
      </c>
      <c r="AS42" s="1427" t="str">
        <f t="shared" si="152"/>
        <v/>
      </c>
      <c r="AT42" s="1427" t="str">
        <f t="shared" si="152"/>
        <v/>
      </c>
      <c r="AU42" s="1427" t="str">
        <f t="shared" si="149"/>
        <v/>
      </c>
      <c r="AV42" s="1427" t="str">
        <f t="shared" si="153"/>
        <v/>
      </c>
      <c r="AW42" s="1427" t="str">
        <f t="shared" si="153"/>
        <v/>
      </c>
      <c r="AX42" s="1427" t="str">
        <f t="shared" si="153"/>
        <v/>
      </c>
      <c r="AY42" s="1427" t="str">
        <f t="shared" si="153"/>
        <v/>
      </c>
      <c r="AZ42" s="1427" t="str">
        <f t="shared" si="153"/>
        <v/>
      </c>
      <c r="BA42" s="614"/>
      <c r="BB42" s="614"/>
      <c r="BC42" s="614"/>
      <c r="BD42" s="614"/>
      <c r="BE42" s="345"/>
      <c r="BF42" s="1427" t="str">
        <f>IF(AND(ISNUMBER(BA42), ISNUMBER(BB42), ISNUMBER(BE42)), SUM(BA42,BB42,BE42), "")</f>
        <v/>
      </c>
      <c r="BG42" s="1249"/>
      <c r="BH42" s="614"/>
      <c r="BI42" s="614"/>
      <c r="BJ42" s="1427" t="str">
        <f>IF(AND(ISNUMBER(BG42),ISNUMBER(BH42),ISNUMBER(BI42)),SUM(BG42:BI42), "")</f>
        <v/>
      </c>
      <c r="BK42" s="614"/>
      <c r="BL42" s="614"/>
      <c r="BM42" s="614"/>
      <c r="BN42" s="614"/>
      <c r="BO42" s="614"/>
      <c r="BP42" s="345"/>
      <c r="BQ42" s="1427" t="str">
        <f>IF(AND(ISNUMBER(BL42), ISNUMBER(BM42), ISNUMBER(BP42)), SUM(BL42,BM42,BP42), "")</f>
        <v/>
      </c>
      <c r="BR42" s="1249"/>
      <c r="BS42" s="614"/>
      <c r="BT42" s="614"/>
      <c r="BU42" s="1427" t="str">
        <f>IF(AND(ISNUMBER(BR42),ISNUMBER(BS42),ISNUMBER(BT42)),SUM(BR42:BT42), "")</f>
        <v/>
      </c>
      <c r="BV42" s="614"/>
      <c r="BW42" s="614"/>
      <c r="BX42" s="614"/>
      <c r="BY42" s="614"/>
      <c r="BZ42" s="614"/>
      <c r="CA42" s="614"/>
      <c r="CB42" s="614"/>
      <c r="CC42" s="1427" t="str">
        <f>IF($C$7="No", 0, IF(AND(ISNUMBER(BX42),ISNUMBER(BY42),ISNUMBER(CB42)),SUM(BX42,BY42,CB42),""))</f>
        <v/>
      </c>
      <c r="CD42" s="614"/>
      <c r="CE42" s="614"/>
      <c r="CF42" s="614"/>
      <c r="CG42" s="1427" t="str">
        <f>IF($C$7="No", 0, IF(AND(ISNUMBER(CD42), ISNUMBER(CE42), ISNUMBER(CF42)), SUM(CD42:CF42), ""))</f>
        <v/>
      </c>
      <c r="CH42" s="1427" t="str">
        <f t="shared" si="144"/>
        <v/>
      </c>
      <c r="CI42" s="1247"/>
      <c r="CJ42" s="614"/>
      <c r="CK42" s="614"/>
      <c r="CL42" s="614"/>
      <c r="CM42" s="614"/>
      <c r="CN42" s="614"/>
      <c r="CO42" s="614"/>
      <c r="CP42" s="1340" t="str">
        <f t="shared" si="145"/>
        <v/>
      </c>
      <c r="CQ42" s="1639" t="str">
        <f t="shared" si="146"/>
        <v/>
      </c>
      <c r="DK42" s="1804"/>
    </row>
    <row r="43" spans="1:115" ht="15" customHeight="1" x14ac:dyDescent="0.25">
      <c r="A43" s="1329"/>
      <c r="B43" s="1276" t="s">
        <v>1945</v>
      </c>
      <c r="C43" s="1427" t="str">
        <f t="shared" ref="C43:R43" si="171">IF(AND(ISNUMBER(C44),ISNUMBER(C47)),SUM(C44,C47),"")</f>
        <v/>
      </c>
      <c r="D43" s="1427" t="str">
        <f t="shared" si="171"/>
        <v/>
      </c>
      <c r="E43" s="1427" t="str">
        <f t="shared" si="171"/>
        <v/>
      </c>
      <c r="F43" s="1427" t="str">
        <f t="shared" si="171"/>
        <v/>
      </c>
      <c r="G43" s="1427" t="str">
        <f t="shared" si="171"/>
        <v/>
      </c>
      <c r="H43" s="1427" t="str">
        <f t="shared" si="171"/>
        <v/>
      </c>
      <c r="I43" s="1427" t="str">
        <f t="shared" ref="I43" si="172">IF(AND(ISNUMBER(I44),ISNUMBER(I47)),SUM(I44,I47),"")</f>
        <v/>
      </c>
      <c r="J43" s="1427" t="str">
        <f t="shared" ref="J43" si="173">IF(AND(ISNUMBER(J44),ISNUMBER(J47)),SUM(J44,J47),"")</f>
        <v/>
      </c>
      <c r="K43" s="1427" t="str">
        <f t="shared" ref="K43" si="174">IF(AND(ISNUMBER(K44),ISNUMBER(K47)),SUM(K44,K47),"")</f>
        <v/>
      </c>
      <c r="L43" s="1427" t="str">
        <f t="shared" si="171"/>
        <v/>
      </c>
      <c r="M43" s="1427" t="str">
        <f t="shared" si="171"/>
        <v/>
      </c>
      <c r="N43" s="1427" t="str">
        <f t="shared" si="171"/>
        <v/>
      </c>
      <c r="O43" s="1427" t="str">
        <f t="shared" si="171"/>
        <v/>
      </c>
      <c r="P43" s="1427" t="str">
        <f t="shared" si="171"/>
        <v/>
      </c>
      <c r="Q43" s="1427" t="str">
        <f t="shared" si="171"/>
        <v/>
      </c>
      <c r="R43" s="1427" t="str">
        <f t="shared" si="171"/>
        <v/>
      </c>
      <c r="S43" s="1427" t="str">
        <f t="shared" ref="S43:Y43" si="175">IF(AND(ISNUMBER(S44),ISNUMBER(S47)),SUM(S44,S47),"")</f>
        <v/>
      </c>
      <c r="T43" s="1427" t="str">
        <f t="shared" si="175"/>
        <v/>
      </c>
      <c r="U43" s="1427" t="str">
        <f t="shared" si="175"/>
        <v/>
      </c>
      <c r="V43" s="1427" t="str">
        <f t="shared" si="175"/>
        <v/>
      </c>
      <c r="W43" s="1427" t="str">
        <f t="shared" si="175"/>
        <v/>
      </c>
      <c r="X43" s="1427" t="str">
        <f t="shared" si="175"/>
        <v/>
      </c>
      <c r="Y43" s="1427" t="str">
        <f t="shared" si="175"/>
        <v/>
      </c>
      <c r="Z43" s="1247"/>
      <c r="AA43" s="1247"/>
      <c r="AB43" s="1247"/>
      <c r="AC43" s="1247"/>
      <c r="AD43" s="1247"/>
      <c r="AE43" s="1247"/>
      <c r="AF43" s="1247"/>
      <c r="AG43" s="1247"/>
      <c r="AH43" s="1247"/>
      <c r="AI43" s="1247"/>
      <c r="AJ43" s="1247"/>
      <c r="AK43" s="1247"/>
      <c r="AL43" s="451"/>
      <c r="AM43" s="451"/>
      <c r="AN43" s="451"/>
      <c r="AO43" s="451"/>
      <c r="AP43" s="1427" t="str">
        <f t="shared" si="152"/>
        <v/>
      </c>
      <c r="AQ43" s="1427" t="str">
        <f t="shared" si="152"/>
        <v/>
      </c>
      <c r="AR43" s="1427" t="str">
        <f t="shared" si="152"/>
        <v/>
      </c>
      <c r="AS43" s="1427" t="str">
        <f t="shared" si="152"/>
        <v/>
      </c>
      <c r="AT43" s="1427" t="str">
        <f t="shared" si="152"/>
        <v/>
      </c>
      <c r="AU43" s="1427" t="str">
        <f t="shared" si="149"/>
        <v/>
      </c>
      <c r="AV43" s="1427" t="str">
        <f t="shared" si="153"/>
        <v/>
      </c>
      <c r="AW43" s="1427" t="str">
        <f t="shared" si="153"/>
        <v/>
      </c>
      <c r="AX43" s="1427" t="str">
        <f t="shared" si="153"/>
        <v/>
      </c>
      <c r="AY43" s="1427" t="str">
        <f t="shared" si="153"/>
        <v/>
      </c>
      <c r="AZ43" s="1427" t="str">
        <f t="shared" si="153"/>
        <v/>
      </c>
      <c r="BA43" s="1427" t="str">
        <f>IF(AND(ISNUMBER(BA44),ISNUMBER(BA47)),SUM(BA44,BA47),"")</f>
        <v/>
      </c>
      <c r="BB43" s="1427" t="str">
        <f t="shared" ref="BB43:BF43" si="176">IF(AND(ISNUMBER(BB44),ISNUMBER(BB47)),SUM(BB44,BB47),"")</f>
        <v/>
      </c>
      <c r="BC43" s="1427" t="str">
        <f t="shared" si="176"/>
        <v/>
      </c>
      <c r="BD43" s="1427" t="str">
        <f t="shared" si="176"/>
        <v/>
      </c>
      <c r="BE43" s="1427" t="str">
        <f t="shared" si="176"/>
        <v/>
      </c>
      <c r="BF43" s="2397" t="str">
        <f t="shared" si="176"/>
        <v/>
      </c>
      <c r="BG43" s="1427" t="str">
        <f t="shared" ref="BG43:BL43" si="177">IF(AND(ISNUMBER(BG44),ISNUMBER(BG47)),SUM(BG44,BG47),"")</f>
        <v/>
      </c>
      <c r="BH43" s="1427" t="str">
        <f t="shared" si="177"/>
        <v/>
      </c>
      <c r="BI43" s="1427" t="str">
        <f t="shared" si="177"/>
        <v/>
      </c>
      <c r="BJ43" s="1427" t="str">
        <f t="shared" si="177"/>
        <v/>
      </c>
      <c r="BK43" s="1427" t="str">
        <f t="shared" si="177"/>
        <v/>
      </c>
      <c r="BL43" s="1427" t="str">
        <f t="shared" si="177"/>
        <v/>
      </c>
      <c r="BM43" s="1427" t="str">
        <f t="shared" ref="BM43:BQ43" si="178">IF(AND(ISNUMBER(BM44),ISNUMBER(BM47)),SUM(BM44,BM47),"")</f>
        <v/>
      </c>
      <c r="BN43" s="1427" t="str">
        <f t="shared" si="178"/>
        <v/>
      </c>
      <c r="BO43" s="1427" t="str">
        <f t="shared" si="178"/>
        <v/>
      </c>
      <c r="BP43" s="1427" t="str">
        <f t="shared" si="178"/>
        <v/>
      </c>
      <c r="BQ43" s="2397" t="str">
        <f t="shared" si="178"/>
        <v/>
      </c>
      <c r="BR43" s="1427" t="str">
        <f>IF(AND(ISNUMBER(BR44),ISNUMBER(BR47)),SUM(BR44,BR47),"")</f>
        <v/>
      </c>
      <c r="BS43" s="1427" t="str">
        <f>IF(AND(ISNUMBER(BS44),ISNUMBER(BS47)),SUM(BS44,BS47),"")</f>
        <v/>
      </c>
      <c r="BT43" s="1427" t="str">
        <f>IF(AND(ISNUMBER(BT44),ISNUMBER(BT47)),SUM(BT44,BT47),"")</f>
        <v/>
      </c>
      <c r="BU43" s="1427" t="str">
        <f>IF(AND(ISNUMBER(BU44),ISNUMBER(BU47)),SUM(BU44,BU47),"")</f>
        <v/>
      </c>
      <c r="BV43" s="1427" t="str">
        <f>IF(AND(ISNUMBER(BV44),ISNUMBER(BV47)),SUM(BV44,BV47),"")</f>
        <v/>
      </c>
      <c r="BW43" s="1427" t="str">
        <f>IF($C$7="No", 0, IF(AND(ISNUMBER(BW44), ISNUMBER(BW47)), SUM(BW44,BW47), ""))</f>
        <v/>
      </c>
      <c r="BX43" s="1427" t="str">
        <f t="shared" ref="BX43:CB43" si="179">IF($C$7="No", 0, IF(AND(ISNUMBER(BX44), ISNUMBER(BX47)), SUM(BX44,BX47), ""))</f>
        <v/>
      </c>
      <c r="BY43" s="1427" t="str">
        <f t="shared" si="179"/>
        <v/>
      </c>
      <c r="BZ43" s="1427" t="str">
        <f t="shared" si="179"/>
        <v/>
      </c>
      <c r="CA43" s="1427" t="str">
        <f t="shared" si="179"/>
        <v/>
      </c>
      <c r="CB43" s="1427" t="str">
        <f t="shared" si="179"/>
        <v/>
      </c>
      <c r="CC43" s="1427" t="str">
        <f t="shared" ref="CC43:CG43" si="180">IF(AND(ISNUMBER(CC44),ISNUMBER(CC47)),SUM(CC44,CC47),"")</f>
        <v/>
      </c>
      <c r="CD43" s="1427" t="str">
        <f t="shared" ref="CD43:CF43" si="181">IF($C$7="No", 0, IF(AND(ISNUMBER(CD44), ISNUMBER(CD47)), SUM(CD44,CD47), ""))</f>
        <v/>
      </c>
      <c r="CE43" s="1427" t="str">
        <f t="shared" si="181"/>
        <v/>
      </c>
      <c r="CF43" s="1427" t="str">
        <f t="shared" si="181"/>
        <v/>
      </c>
      <c r="CG43" s="1427" t="str">
        <f t="shared" si="180"/>
        <v/>
      </c>
      <c r="CH43" s="1427" t="str">
        <f t="shared" si="144"/>
        <v/>
      </c>
      <c r="CI43" s="1247"/>
      <c r="CJ43" s="1246" t="str">
        <f>IF(AND(ISNUMBER(CJ44),ISNUMBER(CJ47)),SUM(CJ44,CJ47),"")</f>
        <v/>
      </c>
      <c r="CK43" s="1246" t="str">
        <f t="shared" ref="CK43:CO43" si="182">IF(AND(ISNUMBER(CK44),ISNUMBER(CK47)),SUM(CK44,CK47),"")</f>
        <v/>
      </c>
      <c r="CL43" s="1246" t="str">
        <f t="shared" si="182"/>
        <v/>
      </c>
      <c r="CM43" s="1246" t="str">
        <f t="shared" si="182"/>
        <v/>
      </c>
      <c r="CN43" s="1246" t="str">
        <f t="shared" si="182"/>
        <v/>
      </c>
      <c r="CO43" s="1246" t="str">
        <f t="shared" si="182"/>
        <v/>
      </c>
      <c r="CP43" s="1340" t="str">
        <f t="shared" si="145"/>
        <v/>
      </c>
      <c r="CQ43" s="1639" t="str">
        <f t="shared" si="146"/>
        <v/>
      </c>
      <c r="DK43" s="1804"/>
    </row>
    <row r="44" spans="1:115" ht="15" customHeight="1" x14ac:dyDescent="0.25">
      <c r="A44" s="1329"/>
      <c r="B44" s="658" t="s">
        <v>1947</v>
      </c>
      <c r="C44" s="1427" t="str">
        <f t="shared" ref="C44:G45" si="183">IF((ISNUMBER(N44)),N44,"")</f>
        <v/>
      </c>
      <c r="D44" s="1427" t="str">
        <f t="shared" si="183"/>
        <v/>
      </c>
      <c r="E44" s="1427" t="str">
        <f t="shared" si="183"/>
        <v/>
      </c>
      <c r="F44" s="1427" t="str">
        <f t="shared" si="183"/>
        <v/>
      </c>
      <c r="G44" s="1427" t="str">
        <f t="shared" si="183"/>
        <v/>
      </c>
      <c r="H44" s="1427" t="str">
        <f t="shared" ref="H44:H62" si="184">IF(AND(ISNUMBER(C44),ISNUMBER(D44),ISNUMBER(G44)),SUM(C44,D44,G44),"")</f>
        <v/>
      </c>
      <c r="I44" s="1427" t="str">
        <f t="shared" ref="I44:M45" si="185">IF((ISNUMBER(T44)),T44,"")</f>
        <v/>
      </c>
      <c r="J44" s="1427" t="str">
        <f t="shared" si="185"/>
        <v/>
      </c>
      <c r="K44" s="1427" t="str">
        <f t="shared" si="185"/>
        <v/>
      </c>
      <c r="L44" s="1427" t="str">
        <f t="shared" si="185"/>
        <v/>
      </c>
      <c r="M44" s="1427" t="str">
        <f t="shared" si="185"/>
        <v/>
      </c>
      <c r="N44" s="618"/>
      <c r="O44" s="618"/>
      <c r="P44" s="618"/>
      <c r="Q44" s="618"/>
      <c r="R44" s="373"/>
      <c r="S44" s="1427" t="str">
        <f t="shared" ref="S44:S59" si="186">IF(AND(ISNUMBER(N44),ISNUMBER(O44),ISNUMBER(R44)),SUM(N44,O44,R44),"")</f>
        <v/>
      </c>
      <c r="T44" s="1697"/>
      <c r="U44" s="618"/>
      <c r="V44" s="373"/>
      <c r="W44" s="1427" t="str">
        <f t="shared" ref="W44:W45" si="187">IF(AND(ISNUMBER(T44),ISNUMBER(U44),ISNUMBER(V44)),SUM(T44:V44), "")</f>
        <v/>
      </c>
      <c r="X44" s="1697"/>
      <c r="Y44" s="618"/>
      <c r="Z44" s="1247"/>
      <c r="AA44" s="1247"/>
      <c r="AB44" s="1247"/>
      <c r="AC44" s="1247"/>
      <c r="AD44" s="1247"/>
      <c r="AE44" s="1247"/>
      <c r="AF44" s="1247"/>
      <c r="AG44" s="1247"/>
      <c r="AH44" s="1247"/>
      <c r="AI44" s="1247"/>
      <c r="AJ44" s="1247"/>
      <c r="AK44" s="1247"/>
      <c r="AL44" s="614"/>
      <c r="AM44" s="614"/>
      <c r="AN44" s="614"/>
      <c r="AO44" s="614"/>
      <c r="AP44" s="1427" t="str">
        <f t="shared" si="152"/>
        <v/>
      </c>
      <c r="AQ44" s="1427" t="str">
        <f t="shared" si="152"/>
        <v/>
      </c>
      <c r="AR44" s="1427" t="str">
        <f t="shared" si="152"/>
        <v/>
      </c>
      <c r="AS44" s="1427" t="str">
        <f t="shared" si="152"/>
        <v/>
      </c>
      <c r="AT44" s="1427" t="str">
        <f t="shared" si="152"/>
        <v/>
      </c>
      <c r="AU44" s="1427" t="str">
        <f t="shared" si="149"/>
        <v/>
      </c>
      <c r="AV44" s="1427" t="str">
        <f t="shared" si="153"/>
        <v/>
      </c>
      <c r="AW44" s="1427" t="str">
        <f t="shared" si="153"/>
        <v/>
      </c>
      <c r="AX44" s="1427" t="str">
        <f t="shared" si="153"/>
        <v/>
      </c>
      <c r="AY44" s="1427" t="str">
        <f t="shared" si="153"/>
        <v/>
      </c>
      <c r="AZ44" s="1427" t="str">
        <f t="shared" si="153"/>
        <v/>
      </c>
      <c r="BA44" s="614"/>
      <c r="BB44" s="614"/>
      <c r="BC44" s="614"/>
      <c r="BD44" s="614"/>
      <c r="BE44" s="345"/>
      <c r="BF44" s="1427" t="str">
        <f>IF(AND(ISNUMBER(BA44), ISNUMBER(BB44), ISNUMBER(BE44)), SUM(BA44,BB44,BE44), "")</f>
        <v/>
      </c>
      <c r="BG44" s="1249"/>
      <c r="BH44" s="614"/>
      <c r="BI44" s="614"/>
      <c r="BJ44" s="1427" t="str">
        <f>IF(AND(ISNUMBER(BG44),ISNUMBER(BH44),ISNUMBER(BI44)),SUM(BG44:BI44), "")</f>
        <v/>
      </c>
      <c r="BK44" s="614"/>
      <c r="BL44" s="614"/>
      <c r="BM44" s="614"/>
      <c r="BN44" s="614"/>
      <c r="BO44" s="614"/>
      <c r="BP44" s="345"/>
      <c r="BQ44" s="1427" t="str">
        <f>IF(AND(ISNUMBER(BL44), ISNUMBER(BM44), ISNUMBER(BP44)), SUM(BL44,BM44,BP44), "")</f>
        <v/>
      </c>
      <c r="BR44" s="1249"/>
      <c r="BS44" s="614"/>
      <c r="BT44" s="614"/>
      <c r="BU44" s="1427" t="str">
        <f>IF(AND(ISNUMBER(BR44),ISNUMBER(BS44),ISNUMBER(BT44)),SUM(BR44:BT44), "")</f>
        <v/>
      </c>
      <c r="BV44" s="614"/>
      <c r="BW44" s="614"/>
      <c r="BX44" s="614"/>
      <c r="BY44" s="614"/>
      <c r="BZ44" s="614"/>
      <c r="CA44" s="614"/>
      <c r="CB44" s="614"/>
      <c r="CC44" s="1427" t="str">
        <f>IF($C$7="No", 0, IF(AND(ISNUMBER(BX44),ISNUMBER(BY44),ISNUMBER(CB44)),SUM(BX44,BY44,CB44),""))</f>
        <v/>
      </c>
      <c r="CD44" s="614"/>
      <c r="CE44" s="614"/>
      <c r="CF44" s="614"/>
      <c r="CG44" s="1427" t="str">
        <f>IF($C$7="No", 0, IF(AND(ISNUMBER(CD44), ISNUMBER(CE44), ISNUMBER(CF44)), SUM(CD44:CF44), ""))</f>
        <v/>
      </c>
      <c r="CH44" s="1427" t="str">
        <f t="shared" si="144"/>
        <v/>
      </c>
      <c r="CI44" s="1247"/>
      <c r="CJ44" s="614"/>
      <c r="CK44" s="614"/>
      <c r="CL44" s="614"/>
      <c r="CM44" s="614"/>
      <c r="CN44" s="614"/>
      <c r="CO44" s="614"/>
      <c r="CP44" s="1340" t="str">
        <f t="shared" si="145"/>
        <v/>
      </c>
      <c r="CQ44" s="1639" t="str">
        <f t="shared" si="146"/>
        <v/>
      </c>
      <c r="DK44" s="1804"/>
    </row>
    <row r="45" spans="1:115" ht="15" customHeight="1" x14ac:dyDescent="0.25">
      <c r="A45" s="1329"/>
      <c r="B45" s="1481" t="s">
        <v>1946</v>
      </c>
      <c r="C45" s="1427" t="str">
        <f t="shared" si="183"/>
        <v/>
      </c>
      <c r="D45" s="1427" t="str">
        <f t="shared" si="183"/>
        <v/>
      </c>
      <c r="E45" s="1427" t="str">
        <f t="shared" si="183"/>
        <v/>
      </c>
      <c r="F45" s="1427" t="str">
        <f t="shared" si="183"/>
        <v/>
      </c>
      <c r="G45" s="1427" t="str">
        <f t="shared" si="183"/>
        <v/>
      </c>
      <c r="H45" s="1427" t="str">
        <f t="shared" si="184"/>
        <v/>
      </c>
      <c r="I45" s="1427" t="str">
        <f t="shared" si="185"/>
        <v/>
      </c>
      <c r="J45" s="1427" t="str">
        <f t="shared" si="185"/>
        <v/>
      </c>
      <c r="K45" s="1427" t="str">
        <f t="shared" si="185"/>
        <v/>
      </c>
      <c r="L45" s="1427" t="str">
        <f t="shared" si="185"/>
        <v/>
      </c>
      <c r="M45" s="1427" t="str">
        <f t="shared" si="185"/>
        <v/>
      </c>
      <c r="N45" s="614"/>
      <c r="O45" s="614"/>
      <c r="P45" s="614"/>
      <c r="Q45" s="614"/>
      <c r="R45" s="345"/>
      <c r="S45" s="1427" t="str">
        <f t="shared" si="186"/>
        <v/>
      </c>
      <c r="T45" s="1249"/>
      <c r="U45" s="614"/>
      <c r="V45" s="345"/>
      <c r="W45" s="1427" t="str">
        <f t="shared" si="187"/>
        <v/>
      </c>
      <c r="X45" s="1249"/>
      <c r="Y45" s="614"/>
      <c r="Z45" s="1247"/>
      <c r="AA45" s="1247"/>
      <c r="AB45" s="1247"/>
      <c r="AC45" s="1247"/>
      <c r="AD45" s="1247"/>
      <c r="AE45" s="1247"/>
      <c r="AF45" s="1247"/>
      <c r="AG45" s="1247"/>
      <c r="AH45" s="1247"/>
      <c r="AI45" s="1247"/>
      <c r="AJ45" s="1247"/>
      <c r="AK45" s="1247"/>
      <c r="AL45" s="614"/>
      <c r="AM45" s="614"/>
      <c r="AN45" s="614"/>
      <c r="AO45" s="614"/>
      <c r="AP45" s="1427" t="str">
        <f t="shared" si="152"/>
        <v/>
      </c>
      <c r="AQ45" s="1427" t="str">
        <f t="shared" si="152"/>
        <v/>
      </c>
      <c r="AR45" s="1427" t="str">
        <f t="shared" si="152"/>
        <v/>
      </c>
      <c r="AS45" s="1427" t="str">
        <f t="shared" si="152"/>
        <v/>
      </c>
      <c r="AT45" s="1427" t="str">
        <f t="shared" si="152"/>
        <v/>
      </c>
      <c r="AU45" s="1427" t="str">
        <f t="shared" si="149"/>
        <v/>
      </c>
      <c r="AV45" s="1427" t="str">
        <f t="shared" si="153"/>
        <v/>
      </c>
      <c r="AW45" s="1427" t="str">
        <f t="shared" si="153"/>
        <v/>
      </c>
      <c r="AX45" s="1427" t="str">
        <f t="shared" si="153"/>
        <v/>
      </c>
      <c r="AY45" s="1427" t="str">
        <f t="shared" si="153"/>
        <v/>
      </c>
      <c r="AZ45" s="1427" t="str">
        <f t="shared" si="153"/>
        <v/>
      </c>
      <c r="BA45" s="614"/>
      <c r="BB45" s="614"/>
      <c r="BC45" s="614"/>
      <c r="BD45" s="614"/>
      <c r="BE45" s="345"/>
      <c r="BF45" s="1427" t="str">
        <f>IF(AND(ISNUMBER(BA45), ISNUMBER(BB45), ISNUMBER(BE45)), SUM(BA45,BB45,BE45), "")</f>
        <v/>
      </c>
      <c r="BG45" s="1249"/>
      <c r="BH45" s="614"/>
      <c r="BI45" s="614"/>
      <c r="BJ45" s="1427" t="str">
        <f>IF(AND(ISNUMBER(BG45),ISNUMBER(BH45),ISNUMBER(BI45)),SUM(BG45:BI45), "")</f>
        <v/>
      </c>
      <c r="BK45" s="614"/>
      <c r="BL45" s="614"/>
      <c r="BM45" s="614"/>
      <c r="BN45" s="614"/>
      <c r="BO45" s="614"/>
      <c r="BP45" s="345"/>
      <c r="BQ45" s="1427" t="str">
        <f>IF(AND(ISNUMBER(BL45), ISNUMBER(BM45), ISNUMBER(BP45)), SUM(BL45,BM45,BP45), "")</f>
        <v/>
      </c>
      <c r="BR45" s="1249"/>
      <c r="BS45" s="614"/>
      <c r="BT45" s="614"/>
      <c r="BU45" s="1427" t="str">
        <f>IF(AND(ISNUMBER(BR45),ISNUMBER(BS45),ISNUMBER(BT45)),SUM(BR45:BT45), "")</f>
        <v/>
      </c>
      <c r="BV45" s="614"/>
      <c r="BW45" s="614"/>
      <c r="BX45" s="614"/>
      <c r="BY45" s="614"/>
      <c r="BZ45" s="614"/>
      <c r="CA45" s="614"/>
      <c r="CB45" s="614"/>
      <c r="CC45" s="1427" t="str">
        <f>IF($C$7="No", 0, IF(AND(ISNUMBER(BX45),ISNUMBER(BY45),ISNUMBER(CB45)),SUM(BX45,BY45,CB45),""))</f>
        <v/>
      </c>
      <c r="CD45" s="614"/>
      <c r="CE45" s="614"/>
      <c r="CF45" s="614"/>
      <c r="CG45" s="1427" t="str">
        <f>IF($C$7="No", 0, IF(AND(ISNUMBER(CD45), ISNUMBER(CE45), ISNUMBER(CF45)), SUM(CD45:CF45), ""))</f>
        <v/>
      </c>
      <c r="CH45" s="1427" t="str">
        <f t="shared" si="144"/>
        <v/>
      </c>
      <c r="CI45" s="1247"/>
      <c r="CJ45" s="614"/>
      <c r="CK45" s="614"/>
      <c r="CL45" s="614"/>
      <c r="CM45" s="614"/>
      <c r="CN45" s="614"/>
      <c r="CO45" s="614"/>
      <c r="CP45" s="1340" t="str">
        <f t="shared" si="145"/>
        <v/>
      </c>
      <c r="CQ45" s="1639" t="str">
        <f t="shared" si="146"/>
        <v/>
      </c>
      <c r="DK45" s="1804"/>
    </row>
    <row r="46" spans="1:115" ht="15" customHeight="1" x14ac:dyDescent="0.25">
      <c r="A46" s="1329"/>
      <c r="B46" s="1277" t="str">
        <f>"Check: row " &amp; ROW(B45) &amp; " ≤ row " &amp; ROW(B44)</f>
        <v>Check: row 45 ≤ row 44</v>
      </c>
      <c r="C46" s="1883"/>
      <c r="D46" s="1883"/>
      <c r="E46" s="1883"/>
      <c r="F46" s="1883"/>
      <c r="G46" s="1883"/>
      <c r="H46" s="1883"/>
      <c r="I46" s="1883"/>
      <c r="J46" s="1883"/>
      <c r="K46" s="1883"/>
      <c r="L46" s="1883"/>
      <c r="M46" s="1883"/>
      <c r="N46" s="1340" t="str">
        <f t="shared" ref="N46:R46" si="188">IF(AND(ISNUMBER(N45),ISNUMBER(N44)), IF(N45&lt;=N44, "Pass", "Fail"), "")</f>
        <v/>
      </c>
      <c r="O46" s="1340" t="str">
        <f t="shared" si="188"/>
        <v/>
      </c>
      <c r="P46" s="1340" t="str">
        <f t="shared" si="188"/>
        <v/>
      </c>
      <c r="Q46" s="1340" t="str">
        <f t="shared" si="188"/>
        <v/>
      </c>
      <c r="R46" s="1340" t="str">
        <f t="shared" si="188"/>
        <v/>
      </c>
      <c r="S46" s="1883"/>
      <c r="T46" s="1340" t="str">
        <f t="shared" ref="T46" si="189">IF(AND(ISNUMBER(T45),ISNUMBER(T44)), IF(T45&lt;=T44, "Pass", "Fail"), "")</f>
        <v/>
      </c>
      <c r="U46" s="1340" t="str">
        <f t="shared" ref="U46" si="190">IF(AND(ISNUMBER(U45),ISNUMBER(U44)), IF(U45&lt;=U44, "Pass", "Fail"), "")</f>
        <v/>
      </c>
      <c r="V46" s="1340" t="str">
        <f t="shared" ref="V46" si="191">IF(AND(ISNUMBER(V45),ISNUMBER(V44)), IF(V45&lt;=V44, "Pass", "Fail"), "")</f>
        <v/>
      </c>
      <c r="W46" s="1883"/>
      <c r="X46" s="1340" t="str">
        <f t="shared" ref="X46:Y46" si="192">IF(AND(ISNUMBER(X45),ISNUMBER(X44)), IF(X45&lt;=X44, "Pass", "Fail"), "")</f>
        <v/>
      </c>
      <c r="Y46" s="1340" t="str">
        <f t="shared" si="192"/>
        <v/>
      </c>
      <c r="Z46" s="1247"/>
      <c r="AA46" s="1247"/>
      <c r="AB46" s="1247"/>
      <c r="AC46" s="1247"/>
      <c r="AD46" s="1247"/>
      <c r="AE46" s="1247"/>
      <c r="AF46" s="1247"/>
      <c r="AG46" s="1247"/>
      <c r="AH46" s="1247"/>
      <c r="AI46" s="1247"/>
      <c r="AJ46" s="1247"/>
      <c r="AK46" s="1247"/>
      <c r="AL46" s="1340" t="str">
        <f t="shared" ref="AL46:AO46" si="193">IF(AND(ISNUMBER(AL45),ISNUMBER(AL44)), IF(AL45&lt;=AL44, "Pass", "Fail"), "")</f>
        <v/>
      </c>
      <c r="AM46" s="1340" t="str">
        <f t="shared" si="193"/>
        <v/>
      </c>
      <c r="AN46" s="1340" t="str">
        <f t="shared" si="193"/>
        <v/>
      </c>
      <c r="AO46" s="1340" t="str">
        <f t="shared" si="193"/>
        <v/>
      </c>
      <c r="AP46" s="1883"/>
      <c r="AQ46" s="1883"/>
      <c r="AR46" s="1883"/>
      <c r="AS46" s="1883"/>
      <c r="AT46" s="1883"/>
      <c r="AU46" s="1883"/>
      <c r="AV46" s="1883"/>
      <c r="AW46" s="1883"/>
      <c r="AX46" s="1883"/>
      <c r="AY46" s="1883"/>
      <c r="AZ46" s="1883"/>
      <c r="BA46" s="1340" t="str">
        <f t="shared" ref="BA46:BE46" si="194">IF(AND(ISNUMBER(BA45),ISNUMBER(BA44)), IF(BA45&lt;=BA44, "Pass", "Fail"), "")</f>
        <v/>
      </c>
      <c r="BB46" s="1340" t="str">
        <f t="shared" si="194"/>
        <v/>
      </c>
      <c r="BC46" s="1340" t="str">
        <f t="shared" si="194"/>
        <v/>
      </c>
      <c r="BD46" s="1340" t="str">
        <f t="shared" si="194"/>
        <v/>
      </c>
      <c r="BE46" s="1340" t="str">
        <f t="shared" si="194"/>
        <v/>
      </c>
      <c r="BF46" s="1883"/>
      <c r="BG46" s="1340" t="str">
        <f t="shared" ref="BG46" si="195">IF(AND(ISNUMBER(BG45),ISNUMBER(BG44)), IF(BG45&lt;=BG44, "Pass", "Fail"), "")</f>
        <v/>
      </c>
      <c r="BH46" s="1340" t="str">
        <f t="shared" ref="BH46" si="196">IF(AND(ISNUMBER(BH45),ISNUMBER(BH44)), IF(BH45&lt;=BH44, "Pass", "Fail"), "")</f>
        <v/>
      </c>
      <c r="BI46" s="1340" t="str">
        <f t="shared" ref="BI46" si="197">IF(AND(ISNUMBER(BI45),ISNUMBER(BI44)), IF(BI45&lt;=BI44, "Pass", "Fail"), "")</f>
        <v/>
      </c>
      <c r="BJ46" s="1193"/>
      <c r="BK46" s="1340" t="str">
        <f t="shared" ref="BK46:BP46" si="198">IF(AND(ISNUMBER(BK45),ISNUMBER(BK44)), IF(BK45&lt;=BK44, "Pass", "Fail"), "")</f>
        <v/>
      </c>
      <c r="BL46" s="1340" t="str">
        <f t="shared" si="198"/>
        <v/>
      </c>
      <c r="BM46" s="1340" t="str">
        <f t="shared" si="198"/>
        <v/>
      </c>
      <c r="BN46" s="1340" t="str">
        <f t="shared" si="198"/>
        <v/>
      </c>
      <c r="BO46" s="1340" t="str">
        <f t="shared" si="198"/>
        <v/>
      </c>
      <c r="BP46" s="1340" t="str">
        <f t="shared" si="198"/>
        <v/>
      </c>
      <c r="BQ46" s="1883"/>
      <c r="BR46" s="1340" t="str">
        <f t="shared" ref="BR46:BT46" si="199">IF(AND(ISNUMBER(BR45),ISNUMBER(BR44)), IF(BR45&lt;=BR44, "Pass", "Fail"), "")</f>
        <v/>
      </c>
      <c r="BS46" s="1340" t="str">
        <f t="shared" si="199"/>
        <v/>
      </c>
      <c r="BT46" s="1340" t="str">
        <f t="shared" si="199"/>
        <v/>
      </c>
      <c r="BU46" s="1193"/>
      <c r="BV46" s="1340" t="str">
        <f t="shared" ref="BV46" si="200">IF(AND(ISNUMBER(BV45),ISNUMBER(BV44)), IF(BV45&lt;=BV44, "Pass", "Fail"), "")</f>
        <v/>
      </c>
      <c r="BW46" s="1340" t="str">
        <f t="shared" ref="BW46:BX46" si="201">IF(AND(ISNUMBER(BW45),ISNUMBER(BW44)), IF(BW45&lt;=BW44, "Pass", "Fail"), "")</f>
        <v/>
      </c>
      <c r="BX46" s="1340" t="str">
        <f t="shared" si="201"/>
        <v/>
      </c>
      <c r="BY46" s="1340" t="str">
        <f t="shared" ref="BY46:CB46" si="202">IF(AND(ISNUMBER(BY45),ISNUMBER(BY44)), IF(BY45&lt;=BY44, "Pass", "Fail"), "")</f>
        <v/>
      </c>
      <c r="BZ46" s="1340" t="str">
        <f t="shared" si="202"/>
        <v/>
      </c>
      <c r="CA46" s="1340" t="str">
        <f t="shared" si="202"/>
        <v/>
      </c>
      <c r="CB46" s="1340" t="str">
        <f t="shared" si="202"/>
        <v/>
      </c>
      <c r="CC46" s="1340" t="str">
        <f t="shared" ref="CC46:CG46" si="203">IF(AND(ISNUMBER(CC45),ISNUMBER(CC44)), IF(CC45&lt;=CC44, "Pass", "Fail"), "")</f>
        <v/>
      </c>
      <c r="CD46" s="1340" t="str">
        <f t="shared" ref="CD46:CF46" si="204">IF(AND(ISNUMBER(CD45),ISNUMBER(CD44)), IF(CD45&lt;=CD44, "Pass", "Fail"), "")</f>
        <v/>
      </c>
      <c r="CE46" s="1340" t="str">
        <f t="shared" si="204"/>
        <v/>
      </c>
      <c r="CF46" s="1340" t="str">
        <f t="shared" si="204"/>
        <v/>
      </c>
      <c r="CG46" s="1340" t="str">
        <f t="shared" si="203"/>
        <v/>
      </c>
      <c r="CH46" s="1247"/>
      <c r="CI46" s="1247"/>
      <c r="CJ46" s="1340" t="str">
        <f>IF(AND(ISNUMBER(CJ45),ISNUMBER(CJ44)), IF(CJ45&lt;=CJ44, "Pass", "Fail"), "")</f>
        <v/>
      </c>
      <c r="CK46" s="1910"/>
      <c r="CL46" s="1910"/>
      <c r="CM46" s="1340" t="str">
        <f t="shared" ref="CM46:CO46" si="205">IF(AND(ISNUMBER(CM45),ISNUMBER(CM44)), IF(CM45&lt;=CM44, "Pass", "Fail"), "")</f>
        <v/>
      </c>
      <c r="CN46" s="1340" t="str">
        <f t="shared" si="205"/>
        <v/>
      </c>
      <c r="CO46" s="1340" t="str">
        <f t="shared" si="205"/>
        <v/>
      </c>
      <c r="CP46" s="1910"/>
      <c r="CQ46" s="1911"/>
      <c r="DK46" s="1804"/>
    </row>
    <row r="47" spans="1:115" ht="15" customHeight="1" x14ac:dyDescent="0.25">
      <c r="A47" s="1329"/>
      <c r="B47" s="658" t="s">
        <v>1948</v>
      </c>
      <c r="C47" s="1427" t="str">
        <f t="shared" ref="C47:G48" si="206">IF((ISNUMBER(N47)),N47,"")</f>
        <v/>
      </c>
      <c r="D47" s="1427" t="str">
        <f t="shared" si="206"/>
        <v/>
      </c>
      <c r="E47" s="1427" t="str">
        <f t="shared" si="206"/>
        <v/>
      </c>
      <c r="F47" s="1427" t="str">
        <f t="shared" si="206"/>
        <v/>
      </c>
      <c r="G47" s="1427" t="str">
        <f t="shared" si="206"/>
        <v/>
      </c>
      <c r="H47" s="1427" t="str">
        <f t="shared" si="184"/>
        <v/>
      </c>
      <c r="I47" s="1427" t="str">
        <f t="shared" ref="I47:M48" si="207">IF((ISNUMBER(T47)),T47,"")</f>
        <v/>
      </c>
      <c r="J47" s="1427" t="str">
        <f t="shared" si="207"/>
        <v/>
      </c>
      <c r="K47" s="1427" t="str">
        <f t="shared" si="207"/>
        <v/>
      </c>
      <c r="L47" s="1427" t="str">
        <f t="shared" si="207"/>
        <v/>
      </c>
      <c r="M47" s="1427" t="str">
        <f t="shared" si="207"/>
        <v/>
      </c>
      <c r="N47" s="614"/>
      <c r="O47" s="614"/>
      <c r="P47" s="614"/>
      <c r="Q47" s="614"/>
      <c r="R47" s="345"/>
      <c r="S47" s="1427" t="str">
        <f t="shared" si="186"/>
        <v/>
      </c>
      <c r="T47" s="1249"/>
      <c r="U47" s="614"/>
      <c r="V47" s="345"/>
      <c r="W47" s="1427" t="str">
        <f>IF(AND(ISNUMBER(T47),ISNUMBER(U47),ISNUMBER(V47)),SUM(T47:V47), "")</f>
        <v/>
      </c>
      <c r="X47" s="1249"/>
      <c r="Y47" s="614"/>
      <c r="Z47" s="1247"/>
      <c r="AA47" s="1247"/>
      <c r="AB47" s="1247"/>
      <c r="AC47" s="1247"/>
      <c r="AD47" s="1247"/>
      <c r="AE47" s="1247"/>
      <c r="AF47" s="1247"/>
      <c r="AG47" s="1247"/>
      <c r="AH47" s="1247"/>
      <c r="AI47" s="1247"/>
      <c r="AJ47" s="1247"/>
      <c r="AK47" s="1247"/>
      <c r="AL47" s="614"/>
      <c r="AM47" s="614"/>
      <c r="AN47" s="614"/>
      <c r="AO47" s="614"/>
      <c r="AP47" s="1427" t="str">
        <f t="shared" ref="AP47:AT48" si="208">IF(AND(ISNUMBER(BA47),ISNUMBER(BL47)),SUM(BA47,BL47),"")</f>
        <v/>
      </c>
      <c r="AQ47" s="1427" t="str">
        <f t="shared" si="208"/>
        <v/>
      </c>
      <c r="AR47" s="1427" t="str">
        <f t="shared" si="208"/>
        <v/>
      </c>
      <c r="AS47" s="1427" t="str">
        <f t="shared" si="208"/>
        <v/>
      </c>
      <c r="AT47" s="1427" t="str">
        <f t="shared" si="208"/>
        <v/>
      </c>
      <c r="AU47" s="1427" t="str">
        <f>IF(AND(ISNUMBER(AP47),ISNUMBER(AQ47),ISNUMBER(AT47)),SUM(AP47,AQ47,AT47),"")</f>
        <v/>
      </c>
      <c r="AV47" s="1427" t="str">
        <f t="shared" ref="AV47:AZ48" si="209">IF(AND(ISNUMBER(BG47),ISNUMBER(BR47)),SUM(BG47,BR47),"")</f>
        <v/>
      </c>
      <c r="AW47" s="1427" t="str">
        <f t="shared" si="209"/>
        <v/>
      </c>
      <c r="AX47" s="1427" t="str">
        <f t="shared" si="209"/>
        <v/>
      </c>
      <c r="AY47" s="1427" t="str">
        <f t="shared" si="209"/>
        <v/>
      </c>
      <c r="AZ47" s="1427" t="str">
        <f t="shared" si="209"/>
        <v/>
      </c>
      <c r="BA47" s="614"/>
      <c r="BB47" s="614"/>
      <c r="BC47" s="614"/>
      <c r="BD47" s="614"/>
      <c r="BE47" s="345"/>
      <c r="BF47" s="1427" t="str">
        <f>IF(AND(ISNUMBER(BA47), ISNUMBER(BB47), ISNUMBER(BE47)), SUM(BA47,BB47,BE47), "")</f>
        <v/>
      </c>
      <c r="BG47" s="1249"/>
      <c r="BH47" s="614"/>
      <c r="BI47" s="614"/>
      <c r="BJ47" s="1427" t="str">
        <f>IF(AND(ISNUMBER(BG47),ISNUMBER(BH47),ISNUMBER(BI47)),SUM(BG47:BI47), "")</f>
        <v/>
      </c>
      <c r="BK47" s="614"/>
      <c r="BL47" s="614"/>
      <c r="BM47" s="614"/>
      <c r="BN47" s="614"/>
      <c r="BO47" s="614"/>
      <c r="BP47" s="345"/>
      <c r="BQ47" s="1427" t="str">
        <f>IF(AND(ISNUMBER(BL47), ISNUMBER(BM47), ISNUMBER(BP47)), SUM(BL47,BM47,BP47), "")</f>
        <v/>
      </c>
      <c r="BR47" s="1249"/>
      <c r="BS47" s="614"/>
      <c r="BT47" s="614"/>
      <c r="BU47" s="1427" t="str">
        <f>IF(AND(ISNUMBER(BR47),ISNUMBER(BS47),ISNUMBER(BT47)),SUM(BR47:BT47), "")</f>
        <v/>
      </c>
      <c r="BV47" s="614"/>
      <c r="BW47" s="614"/>
      <c r="BX47" s="614"/>
      <c r="BY47" s="614"/>
      <c r="BZ47" s="614"/>
      <c r="CA47" s="614"/>
      <c r="CB47" s="614"/>
      <c r="CC47" s="1427" t="str">
        <f>IF($C$7="No", 0, IF(AND(ISNUMBER(BX47),ISNUMBER(BY47),ISNUMBER(CB47)),SUM(BX47,BY47,CB47),""))</f>
        <v/>
      </c>
      <c r="CD47" s="614"/>
      <c r="CE47" s="614"/>
      <c r="CF47" s="614"/>
      <c r="CG47" s="1427" t="str">
        <f>IF($C$7="No", 0, IF(AND(ISNUMBER(CD47), ISNUMBER(CE47), ISNUMBER(CF47)), SUM(CD47:CF47), ""))</f>
        <v/>
      </c>
      <c r="CH47" s="1427" t="str">
        <f>IF(AND(ISNUMBER(CC47), ISNUMBER(CG47)), IF(CC47&lt;&gt;0, CG47/CC47, ""), "")</f>
        <v/>
      </c>
      <c r="CI47" s="1247"/>
      <c r="CJ47" s="614"/>
      <c r="CK47" s="614"/>
      <c r="CL47" s="614"/>
      <c r="CM47" s="614"/>
      <c r="CN47" s="614"/>
      <c r="CO47" s="614"/>
      <c r="CP47" s="1340" t="str">
        <f>IF(AND(ISNUMBER(CM47), ISNUMBER(AU47), ISNUMBER(CC47)), IF(CM47&gt;=AU47+CC47, "Pass", "please check"),"")</f>
        <v/>
      </c>
      <c r="CQ47" s="1639" t="str">
        <f>IF(AND(ISNUMBER(AY47), ISNUMBER(AZ47), ISNUMBER(CO47), ISNUMBER(CG47)), IF(CO47&gt;=(AY47+12.5*AZ47+CG47), "Pass", "please check"), "")</f>
        <v/>
      </c>
      <c r="DK47" s="1804"/>
    </row>
    <row r="48" spans="1:115" ht="15" customHeight="1" x14ac:dyDescent="0.25">
      <c r="A48" s="1329"/>
      <c r="B48" s="1481" t="s">
        <v>1946</v>
      </c>
      <c r="C48" s="1427" t="str">
        <f t="shared" si="206"/>
        <v/>
      </c>
      <c r="D48" s="1427" t="str">
        <f t="shared" si="206"/>
        <v/>
      </c>
      <c r="E48" s="1427" t="str">
        <f t="shared" si="206"/>
        <v/>
      </c>
      <c r="F48" s="1427" t="str">
        <f t="shared" si="206"/>
        <v/>
      </c>
      <c r="G48" s="1427" t="str">
        <f t="shared" si="206"/>
        <v/>
      </c>
      <c r="H48" s="1427" t="str">
        <f t="shared" si="184"/>
        <v/>
      </c>
      <c r="I48" s="1427" t="str">
        <f t="shared" si="207"/>
        <v/>
      </c>
      <c r="J48" s="1427" t="str">
        <f t="shared" si="207"/>
        <v/>
      </c>
      <c r="K48" s="1427" t="str">
        <f t="shared" si="207"/>
        <v/>
      </c>
      <c r="L48" s="1427" t="str">
        <f t="shared" si="207"/>
        <v/>
      </c>
      <c r="M48" s="1427" t="str">
        <f t="shared" si="207"/>
        <v/>
      </c>
      <c r="N48" s="614"/>
      <c r="O48" s="614"/>
      <c r="P48" s="614"/>
      <c r="Q48" s="614"/>
      <c r="R48" s="345"/>
      <c r="S48" s="1427" t="str">
        <f t="shared" si="186"/>
        <v/>
      </c>
      <c r="T48" s="1249"/>
      <c r="U48" s="614"/>
      <c r="V48" s="345"/>
      <c r="W48" s="1427" t="str">
        <f>IF(AND(ISNUMBER(T48),ISNUMBER(U48),ISNUMBER(V48)),SUM(T48:V48), "")</f>
        <v/>
      </c>
      <c r="X48" s="1249"/>
      <c r="Y48" s="614"/>
      <c r="Z48" s="1247"/>
      <c r="AA48" s="1247"/>
      <c r="AB48" s="1247"/>
      <c r="AC48" s="1247"/>
      <c r="AD48" s="1247"/>
      <c r="AE48" s="1247"/>
      <c r="AF48" s="1247"/>
      <c r="AG48" s="1247"/>
      <c r="AH48" s="1247"/>
      <c r="AI48" s="1247"/>
      <c r="AJ48" s="1247"/>
      <c r="AK48" s="1247"/>
      <c r="AL48" s="614"/>
      <c r="AM48" s="614"/>
      <c r="AN48" s="614"/>
      <c r="AO48" s="614"/>
      <c r="AP48" s="1427" t="str">
        <f t="shared" si="208"/>
        <v/>
      </c>
      <c r="AQ48" s="1427" t="str">
        <f t="shared" si="208"/>
        <v/>
      </c>
      <c r="AR48" s="1427" t="str">
        <f t="shared" si="208"/>
        <v/>
      </c>
      <c r="AS48" s="1427" t="str">
        <f t="shared" si="208"/>
        <v/>
      </c>
      <c r="AT48" s="1427" t="str">
        <f t="shared" si="208"/>
        <v/>
      </c>
      <c r="AU48" s="1427" t="str">
        <f>IF(AND(ISNUMBER(AP48),ISNUMBER(AQ48),ISNUMBER(AT48)),SUM(AP48,AQ48,AT48),"")</f>
        <v/>
      </c>
      <c r="AV48" s="1427" t="str">
        <f t="shared" si="209"/>
        <v/>
      </c>
      <c r="AW48" s="1427" t="str">
        <f t="shared" si="209"/>
        <v/>
      </c>
      <c r="AX48" s="1427" t="str">
        <f t="shared" si="209"/>
        <v/>
      </c>
      <c r="AY48" s="1427" t="str">
        <f t="shared" si="209"/>
        <v/>
      </c>
      <c r="AZ48" s="1427" t="str">
        <f t="shared" si="209"/>
        <v/>
      </c>
      <c r="BA48" s="614"/>
      <c r="BB48" s="614"/>
      <c r="BC48" s="614"/>
      <c r="BD48" s="614"/>
      <c r="BE48" s="345"/>
      <c r="BF48" s="1427" t="str">
        <f>IF(AND(ISNUMBER(BA48), ISNUMBER(BB48), ISNUMBER(BE48)), SUM(BA48,BB48,BE48), "")</f>
        <v/>
      </c>
      <c r="BG48" s="1249"/>
      <c r="BH48" s="614"/>
      <c r="BI48" s="614"/>
      <c r="BJ48" s="1427" t="str">
        <f>IF(AND(ISNUMBER(BG48),ISNUMBER(BH48),ISNUMBER(BI48)),SUM(BG48:BI48), "")</f>
        <v/>
      </c>
      <c r="BK48" s="614"/>
      <c r="BL48" s="614"/>
      <c r="BM48" s="614"/>
      <c r="BN48" s="614"/>
      <c r="BO48" s="614"/>
      <c r="BP48" s="345"/>
      <c r="BQ48" s="1427" t="str">
        <f>IF(AND(ISNUMBER(BL48), ISNUMBER(BM48), ISNUMBER(BP48)), SUM(BL48,BM48,BP48), "")</f>
        <v/>
      </c>
      <c r="BR48" s="1249"/>
      <c r="BS48" s="614"/>
      <c r="BT48" s="614"/>
      <c r="BU48" s="1427" t="str">
        <f>IF(AND(ISNUMBER(BR48),ISNUMBER(BS48),ISNUMBER(BT48)),SUM(BR48:BT48), "")</f>
        <v/>
      </c>
      <c r="BV48" s="614"/>
      <c r="BW48" s="614"/>
      <c r="BX48" s="614"/>
      <c r="BY48" s="614"/>
      <c r="BZ48" s="614"/>
      <c r="CA48" s="614"/>
      <c r="CB48" s="614"/>
      <c r="CC48" s="1427" t="str">
        <f>IF($C$7="No", 0, IF(AND(ISNUMBER(BX48),ISNUMBER(BY48),ISNUMBER(CB48)),SUM(BX48,BY48,CB48),""))</f>
        <v/>
      </c>
      <c r="CD48" s="614"/>
      <c r="CE48" s="614"/>
      <c r="CF48" s="614"/>
      <c r="CG48" s="1427" t="str">
        <f>IF($C$7="No", 0, IF(AND(ISNUMBER(CD48), ISNUMBER(CE48), ISNUMBER(CF48)), SUM(CD48:CF48), ""))</f>
        <v/>
      </c>
      <c r="CH48" s="1427" t="str">
        <f>IF(AND(ISNUMBER(CC48), ISNUMBER(CG48)), IF(CC48&lt;&gt;0, CG48/CC48, ""), "")</f>
        <v/>
      </c>
      <c r="CI48" s="1247"/>
      <c r="CJ48" s="614"/>
      <c r="CK48" s="614"/>
      <c r="CL48" s="614"/>
      <c r="CM48" s="614"/>
      <c r="CN48" s="614"/>
      <c r="CO48" s="614"/>
      <c r="CP48" s="1340" t="str">
        <f>IF(AND(ISNUMBER(CM48), ISNUMBER(AU48), ISNUMBER(CC48)), IF(CM48&gt;=AU48+CC48, "Pass", "please check"),"")</f>
        <v/>
      </c>
      <c r="CQ48" s="1639" t="str">
        <f>IF(AND(ISNUMBER(AY48), ISNUMBER(AZ48), ISNUMBER(CO48), ISNUMBER(CG48)), IF(CO48&gt;=(AY48+12.5*AZ48+CG48), "Pass", "please check"), "")</f>
        <v/>
      </c>
      <c r="DK48" s="1804"/>
    </row>
    <row r="49" spans="1:115" ht="15" customHeight="1" x14ac:dyDescent="0.25">
      <c r="A49" s="1329"/>
      <c r="B49" s="1277" t="str">
        <f>"Check: row " &amp; ROW(B48) &amp; " ≤ row " &amp; ROW(B47)</f>
        <v>Check: row 48 ≤ row 47</v>
      </c>
      <c r="C49" s="1783"/>
      <c r="D49" s="1783"/>
      <c r="E49" s="1783"/>
      <c r="F49" s="1783"/>
      <c r="G49" s="1783"/>
      <c r="H49" s="1883"/>
      <c r="I49" s="1783"/>
      <c r="J49" s="1783"/>
      <c r="K49" s="1783"/>
      <c r="L49" s="1883"/>
      <c r="M49" s="1783"/>
      <c r="N49" s="1340" t="str">
        <f t="shared" ref="N49:R49" si="210">IF(AND(ISNUMBER(N48), ISNUMBER(N47)), IF(N48&lt;=N47, "Pass", "Fail"),"")</f>
        <v/>
      </c>
      <c r="O49" s="1340" t="str">
        <f t="shared" si="210"/>
        <v/>
      </c>
      <c r="P49" s="1340" t="str">
        <f t="shared" si="210"/>
        <v/>
      </c>
      <c r="Q49" s="1340" t="str">
        <f t="shared" si="210"/>
        <v/>
      </c>
      <c r="R49" s="1340" t="str">
        <f t="shared" si="210"/>
        <v/>
      </c>
      <c r="S49" s="1783"/>
      <c r="T49" s="1340" t="str">
        <f>IF(AND(ISNUMBER(T48), ISNUMBER(T47)), IF(T48&lt;=T47, "Pass", "Fail"),"")</f>
        <v/>
      </c>
      <c r="U49" s="1340" t="str">
        <f>IF(AND(ISNUMBER(U48), ISNUMBER(U47)), IF(U48&lt;=U47, "Pass", "Fail"),"")</f>
        <v/>
      </c>
      <c r="V49" s="1340" t="str">
        <f>IF(AND(ISNUMBER(V48), ISNUMBER(V47)), IF(V48&lt;=V47, "Pass", "Fail"),"")</f>
        <v/>
      </c>
      <c r="W49" s="1783"/>
      <c r="X49" s="1340" t="str">
        <f>IF(AND(ISNUMBER(X48), ISNUMBER(X47)), IF(X48&lt;=X47, "Pass", "Fail"),"")</f>
        <v/>
      </c>
      <c r="Y49" s="1340" t="str">
        <f>IF(AND(ISNUMBER(Y48), ISNUMBER(Y47)), IF(Y48&lt;=Y47, "Pass", "Fail"),"")</f>
        <v/>
      </c>
      <c r="Z49" s="1247"/>
      <c r="AA49" s="1247"/>
      <c r="AB49" s="1247"/>
      <c r="AC49" s="1247"/>
      <c r="AD49" s="1247"/>
      <c r="AE49" s="1247"/>
      <c r="AF49" s="1247"/>
      <c r="AG49" s="1247"/>
      <c r="AH49" s="1247"/>
      <c r="AI49" s="1247"/>
      <c r="AJ49" s="1247"/>
      <c r="AK49" s="1247"/>
      <c r="AL49" s="1340" t="str">
        <f>IF(AND(ISNUMBER(AL48), ISNUMBER(AL47)), IF(AL48&lt;=AL47, "Pass", "Fail"),"")</f>
        <v/>
      </c>
      <c r="AM49" s="1340" t="str">
        <f>IF(AND(ISNUMBER(AM48), ISNUMBER(AM47)), IF(AM48&lt;=AM47, "Pass", "Fail"),"")</f>
        <v/>
      </c>
      <c r="AN49" s="1340" t="str">
        <f>IF(AND(ISNUMBER(AN48), ISNUMBER(AN47)), IF(AN48&lt;=AN47, "Pass", "Fail"),"")</f>
        <v/>
      </c>
      <c r="AO49" s="1340" t="str">
        <f>IF(AND(ISNUMBER(AO48), ISNUMBER(AO47)), IF(AO48&lt;=AO47, "Pass", "Fail"),"")</f>
        <v/>
      </c>
      <c r="AP49" s="1783"/>
      <c r="AQ49" s="1783"/>
      <c r="AR49" s="1783"/>
      <c r="AS49" s="1783"/>
      <c r="AT49" s="1783"/>
      <c r="AU49" s="1783"/>
      <c r="AV49" s="1783"/>
      <c r="AW49" s="1783"/>
      <c r="AX49" s="1783"/>
      <c r="AY49" s="1783"/>
      <c r="AZ49" s="1783"/>
      <c r="BA49" s="1340" t="str">
        <f t="shared" ref="BA49:BK49" si="211">IF(AND(ISNUMBER(BA48), ISNUMBER(BA47)), IF(BA48&lt;=BA47, "Pass", "Fail"),"")</f>
        <v/>
      </c>
      <c r="BB49" s="1340" t="str">
        <f t="shared" si="211"/>
        <v/>
      </c>
      <c r="BC49" s="1340" t="str">
        <f t="shared" si="211"/>
        <v/>
      </c>
      <c r="BD49" s="1340" t="str">
        <f t="shared" si="211"/>
        <v/>
      </c>
      <c r="BE49" s="1340" t="str">
        <f t="shared" si="211"/>
        <v/>
      </c>
      <c r="BF49" s="1783"/>
      <c r="BG49" s="1340" t="str">
        <f t="shared" ref="BG49" si="212">IF(AND(ISNUMBER(BG48), ISNUMBER(BG47)), IF(BG48&lt;=BG47, "Pass", "Fail"),"")</f>
        <v/>
      </c>
      <c r="BH49" s="1340" t="str">
        <f t="shared" ref="BH49" si="213">IF(AND(ISNUMBER(BH48), ISNUMBER(BH47)), IF(BH48&lt;=BH47, "Pass", "Fail"),"")</f>
        <v/>
      </c>
      <c r="BI49" s="1340" t="str">
        <f t="shared" ref="BI49" si="214">IF(AND(ISNUMBER(BI48), ISNUMBER(BI47)), IF(BI48&lt;=BI47, "Pass", "Fail"),"")</f>
        <v/>
      </c>
      <c r="BJ49" s="1193"/>
      <c r="BK49" s="1340" t="str">
        <f t="shared" si="211"/>
        <v/>
      </c>
      <c r="BL49" s="1340" t="str">
        <f t="shared" ref="BL49:BP49" si="215">IF(AND(ISNUMBER(BL48), ISNUMBER(BL47)), IF(BL48&lt;=BL47, "Pass", "Fail"),"")</f>
        <v/>
      </c>
      <c r="BM49" s="1340" t="str">
        <f t="shared" si="215"/>
        <v/>
      </c>
      <c r="BN49" s="1340" t="str">
        <f t="shared" si="215"/>
        <v/>
      </c>
      <c r="BO49" s="1340" t="str">
        <f t="shared" si="215"/>
        <v/>
      </c>
      <c r="BP49" s="1340" t="str">
        <f t="shared" si="215"/>
        <v/>
      </c>
      <c r="BQ49" s="1783"/>
      <c r="BR49" s="1340" t="str">
        <f t="shared" ref="BR49:BT49" si="216">IF(AND(ISNUMBER(BR48), ISNUMBER(BR47)), IF(BR48&lt;=BR47, "Pass", "Fail"),"")</f>
        <v/>
      </c>
      <c r="BS49" s="1340" t="str">
        <f t="shared" si="216"/>
        <v/>
      </c>
      <c r="BT49" s="1340" t="str">
        <f t="shared" si="216"/>
        <v/>
      </c>
      <c r="BU49" s="1193"/>
      <c r="BV49" s="1340" t="str">
        <f t="shared" ref="BV49" si="217">IF(AND(ISNUMBER(BV48), ISNUMBER(BV47)), IF(BV48&lt;=BV47, "Pass", "Fail"),"")</f>
        <v/>
      </c>
      <c r="BW49" s="1340" t="str">
        <f t="shared" ref="BW49:BX49" si="218">IF(AND(ISNUMBER(BW48), ISNUMBER(BW47)), IF(BW48&lt;=BW47, "Pass", "Fail"),"")</f>
        <v/>
      </c>
      <c r="BX49" s="1340" t="str">
        <f t="shared" si="218"/>
        <v/>
      </c>
      <c r="BY49" s="1340" t="str">
        <f t="shared" ref="BY49:CB49" si="219">IF(AND(ISNUMBER(BY48), ISNUMBER(BY47)), IF(BY48&lt;=BY47, "Pass", "Fail"),"")</f>
        <v/>
      </c>
      <c r="BZ49" s="1340" t="str">
        <f t="shared" si="219"/>
        <v/>
      </c>
      <c r="CA49" s="1340" t="str">
        <f t="shared" si="219"/>
        <v/>
      </c>
      <c r="CB49" s="1340" t="str">
        <f t="shared" si="219"/>
        <v/>
      </c>
      <c r="CC49" s="1340" t="str">
        <f t="shared" ref="CC49:CG49" si="220">IF(AND(ISNUMBER(CC48), ISNUMBER(CC47)), IF(CC48&lt;=CC47, "Pass", "Fail"),"")</f>
        <v/>
      </c>
      <c r="CD49" s="1340" t="str">
        <f t="shared" ref="CD49:CF49" si="221">IF(AND(ISNUMBER(CD48), ISNUMBER(CD47)), IF(CD48&lt;=CD47, "Pass", "Fail"),"")</f>
        <v/>
      </c>
      <c r="CE49" s="1340" t="str">
        <f t="shared" si="221"/>
        <v/>
      </c>
      <c r="CF49" s="1340" t="str">
        <f t="shared" si="221"/>
        <v/>
      </c>
      <c r="CG49" s="1340" t="str">
        <f t="shared" si="220"/>
        <v/>
      </c>
      <c r="CH49" s="1247"/>
      <c r="CI49" s="1247"/>
      <c r="CJ49" s="1340" t="str">
        <f>IF(AND(ISNUMBER(CJ48), ISNUMBER(CJ47)), IF(CJ48&lt;=CJ47, "Pass", "Fail"),"")</f>
        <v/>
      </c>
      <c r="CK49" s="1910"/>
      <c r="CL49" s="1910"/>
      <c r="CM49" s="1340" t="str">
        <f t="shared" ref="CM49" si="222">IF(AND(ISNUMBER(CM48), ISNUMBER(CM47)), IF(CM48&lt;=CM47, "Pass", "Fail"),"")</f>
        <v/>
      </c>
      <c r="CN49" s="1340" t="str">
        <f t="shared" ref="CN49" si="223">IF(AND(ISNUMBER(CN48), ISNUMBER(CN47)), IF(CN48&lt;=CN47, "Pass", "Fail"),"")</f>
        <v/>
      </c>
      <c r="CO49" s="1340" t="str">
        <f t="shared" ref="CO49" si="224">IF(AND(ISNUMBER(CO48), ISNUMBER(CO47)), IF(CO48&lt;=CO47, "Pass", "Fail"),"")</f>
        <v/>
      </c>
      <c r="CP49" s="1910"/>
      <c r="CQ49" s="1911"/>
      <c r="DK49" s="1804"/>
    </row>
    <row r="50" spans="1:115" ht="15" customHeight="1" x14ac:dyDescent="0.25">
      <c r="A50" s="1329"/>
      <c r="B50" s="1276" t="s">
        <v>1898</v>
      </c>
      <c r="C50" s="1427" t="str">
        <f t="shared" ref="C50:H50" si="225">IF(AND(ISNUMBER(C51),ISNUMBER(C52),ISNUMBER(C53)),SUM(C51:C53),"")</f>
        <v/>
      </c>
      <c r="D50" s="1427" t="str">
        <f t="shared" si="225"/>
        <v/>
      </c>
      <c r="E50" s="1427" t="str">
        <f t="shared" si="225"/>
        <v/>
      </c>
      <c r="F50" s="1427" t="str">
        <f t="shared" si="225"/>
        <v/>
      </c>
      <c r="G50" s="1427" t="str">
        <f t="shared" si="225"/>
        <v/>
      </c>
      <c r="H50" s="1427" t="str">
        <f t="shared" si="225"/>
        <v/>
      </c>
      <c r="I50" s="1427" t="str">
        <f>IF(AND(ISNUMBER(I51),ISNUMBER(I52),ISNUMBER(I53)),SUM(I51:I53),"")</f>
        <v/>
      </c>
      <c r="J50" s="1427" t="str">
        <f t="shared" ref="J50:L50" si="226">IF(AND(ISNUMBER(J51),ISNUMBER(J52),ISNUMBER(J53)),SUM(J51:J53),"")</f>
        <v/>
      </c>
      <c r="K50" s="1427" t="str">
        <f t="shared" si="226"/>
        <v/>
      </c>
      <c r="L50" s="1427" t="str">
        <f t="shared" si="226"/>
        <v/>
      </c>
      <c r="M50" s="1427" t="str">
        <f>IF(AND(ISNUMBER(M51),ISNUMBER(M52),ISNUMBER(M53)),SUM(M51:M53),"")</f>
        <v/>
      </c>
      <c r="N50" s="1247"/>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614"/>
      <c r="AM50" s="614"/>
      <c r="AN50" s="614"/>
      <c r="AO50" s="614"/>
      <c r="AP50" s="1259"/>
      <c r="AQ50" s="1259"/>
      <c r="AR50" s="1259"/>
      <c r="AS50" s="1259"/>
      <c r="AT50" s="1259"/>
      <c r="AU50" s="1259"/>
      <c r="AV50" s="1259"/>
      <c r="AW50" s="1259"/>
      <c r="AX50" s="1259"/>
      <c r="AY50" s="1259"/>
      <c r="AZ50" s="1259"/>
      <c r="BA50" s="1193"/>
      <c r="BB50" s="1193"/>
      <c r="BC50" s="1193"/>
      <c r="BD50" s="1193"/>
      <c r="BE50" s="1193"/>
      <c r="BF50" s="1193"/>
      <c r="BG50" s="1193"/>
      <c r="BH50" s="1193"/>
      <c r="BI50" s="1193"/>
      <c r="BJ50" s="1193"/>
      <c r="BK50" s="1193"/>
      <c r="BL50" s="1247"/>
      <c r="BM50" s="1247"/>
      <c r="BN50" s="1247"/>
      <c r="BO50" s="1247"/>
      <c r="BP50" s="1247"/>
      <c r="BQ50" s="1247"/>
      <c r="BR50" s="1247"/>
      <c r="BS50" s="1247"/>
      <c r="BT50" s="1247"/>
      <c r="BU50" s="1247"/>
      <c r="BV50" s="1247"/>
      <c r="BW50" s="1427" t="str">
        <f t="shared" ref="BW50:CB50" si="227">IF(AND(ISNUMBER(BW51),ISNUMBER(BW52),ISNUMBER(BW53)),SUM(BW51:BW53),"")</f>
        <v/>
      </c>
      <c r="BX50" s="1427" t="str">
        <f t="shared" si="227"/>
        <v/>
      </c>
      <c r="BY50" s="1427" t="str">
        <f t="shared" si="227"/>
        <v/>
      </c>
      <c r="BZ50" s="1427" t="str">
        <f t="shared" si="227"/>
        <v/>
      </c>
      <c r="CA50" s="1427" t="str">
        <f t="shared" si="227"/>
        <v/>
      </c>
      <c r="CB50" s="1427" t="str">
        <f t="shared" si="227"/>
        <v/>
      </c>
      <c r="CC50" s="1427" t="str">
        <f>IF(AND(ISNUMBER(CC51),ISNUMBER(CC52),ISNUMBER(CC53)),SUM(CC51:CC53),"")</f>
        <v/>
      </c>
      <c r="CD50" s="1427" t="str">
        <f t="shared" ref="CD50:CF50" si="228">IF(AND(ISNUMBER(CD51),ISNUMBER(CD52),ISNUMBER(CD53)),SUM(CD51:CD53),"")</f>
        <v/>
      </c>
      <c r="CE50" s="1427" t="str">
        <f t="shared" si="228"/>
        <v/>
      </c>
      <c r="CF50" s="1427" t="str">
        <f t="shared" si="228"/>
        <v/>
      </c>
      <c r="CG50" s="1427" t="str">
        <f>IF(AND(ISNUMBER(CG51),ISNUMBER(CG52),ISNUMBER(CG53)),SUM(CG51:CG53),"")</f>
        <v/>
      </c>
      <c r="CH50" s="1427" t="str">
        <f t="shared" ref="CH50:CH62" si="229">IF(AND(ISNUMBER(CC50), ISNUMBER(CG50)), IF(CC50&lt;&gt;0, CG50/CC50, ""), "")</f>
        <v/>
      </c>
      <c r="CI50" s="1247"/>
      <c r="CJ50" s="1247"/>
      <c r="CK50" s="1247"/>
      <c r="CL50" s="1247"/>
      <c r="CM50" s="1247"/>
      <c r="CN50" s="1247"/>
      <c r="CO50" s="1247"/>
      <c r="CP50" s="1910"/>
      <c r="CQ50" s="1911"/>
      <c r="DK50" s="1804"/>
    </row>
    <row r="51" spans="1:115" ht="15" customHeight="1" x14ac:dyDescent="0.25">
      <c r="A51" s="1329"/>
      <c r="B51" s="658" t="s">
        <v>1899</v>
      </c>
      <c r="C51" s="614"/>
      <c r="D51" s="614"/>
      <c r="E51" s="614"/>
      <c r="F51" s="614"/>
      <c r="G51" s="614"/>
      <c r="H51" s="345"/>
      <c r="I51" s="1427" t="str">
        <f t="shared" ref="I51:I53" si="230">IF(AND(ISNUMBER(D51),ISNUMBER(E51),ISNUMBER(H51)),SUM(D51,E51,H51),"")</f>
        <v/>
      </c>
      <c r="J51" s="345"/>
      <c r="K51" s="345"/>
      <c r="L51" s="345"/>
      <c r="M51" s="1427" t="str">
        <f>IF($C$7="No", 0, IF(AND(ISNUMBER(J51), ISNUMBER(K51), ISNUMBER(L51)), SUM(J51:L51), ""))</f>
        <v/>
      </c>
      <c r="N51" s="1247"/>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67"/>
      <c r="AL51" s="614"/>
      <c r="AM51" s="614"/>
      <c r="AN51" s="614"/>
      <c r="AO51" s="614"/>
      <c r="AP51" s="1259"/>
      <c r="AQ51" s="1259"/>
      <c r="AR51" s="1259"/>
      <c r="AS51" s="1259"/>
      <c r="AT51" s="1259"/>
      <c r="AU51" s="1259"/>
      <c r="AV51" s="1259"/>
      <c r="AW51" s="1259"/>
      <c r="AX51" s="1259"/>
      <c r="AY51" s="1259"/>
      <c r="AZ51" s="1259"/>
      <c r="BA51" s="1193"/>
      <c r="BB51" s="1193"/>
      <c r="BC51" s="1193"/>
      <c r="BD51" s="1193"/>
      <c r="BE51" s="1193"/>
      <c r="BF51" s="1193"/>
      <c r="BG51" s="1193"/>
      <c r="BH51" s="1193"/>
      <c r="BI51" s="1193"/>
      <c r="BJ51" s="1193"/>
      <c r="BK51" s="1193"/>
      <c r="BL51" s="1247"/>
      <c r="BM51" s="1247"/>
      <c r="BN51" s="1247"/>
      <c r="BO51" s="1247"/>
      <c r="BP51" s="1247"/>
      <c r="BQ51" s="1247"/>
      <c r="BR51" s="1247"/>
      <c r="BS51" s="1247"/>
      <c r="BT51" s="1247"/>
      <c r="BU51" s="1247"/>
      <c r="BV51" s="1247"/>
      <c r="BW51" s="614"/>
      <c r="BX51" s="614"/>
      <c r="BY51" s="614"/>
      <c r="BZ51" s="614"/>
      <c r="CA51" s="614"/>
      <c r="CB51" s="345"/>
      <c r="CC51" s="1427" t="str">
        <f t="shared" ref="CC51:CC53" si="231">IF(AND(ISNUMBER(BX51),ISNUMBER(BY51),ISNUMBER(CB51)),SUM(BX51,BY51,CB51),"")</f>
        <v/>
      </c>
      <c r="CD51" s="345"/>
      <c r="CE51" s="345"/>
      <c r="CF51" s="345"/>
      <c r="CG51" s="1427" t="str">
        <f>IF($C$7="No", 0, IF(AND(ISNUMBER(CD51), ISNUMBER(CE51), ISNUMBER(CF51)), SUM(CD51:CF51), ""))</f>
        <v/>
      </c>
      <c r="CH51" s="1427" t="str">
        <f t="shared" si="229"/>
        <v/>
      </c>
      <c r="CI51" s="1340" t="str">
        <f>IF(ISNUMBER(CH51),IF(AND(CH51&gt;=(Parameters!F182*0.95), CH51&lt;=(Parameters!F182*1.05)), "Pass", "Fail"),"")</f>
        <v/>
      </c>
      <c r="CJ51" s="1247"/>
      <c r="CK51" s="1247"/>
      <c r="CL51" s="1247"/>
      <c r="CM51" s="1247"/>
      <c r="CN51" s="1247"/>
      <c r="CO51" s="1247"/>
      <c r="CP51" s="1910"/>
      <c r="CQ51" s="1911"/>
      <c r="DK51" s="1804"/>
    </row>
    <row r="52" spans="1:115" ht="15" customHeight="1" x14ac:dyDescent="0.25">
      <c r="A52" s="1329"/>
      <c r="B52" s="658" t="s">
        <v>1900</v>
      </c>
      <c r="C52" s="614"/>
      <c r="D52" s="614"/>
      <c r="E52" s="614"/>
      <c r="F52" s="614"/>
      <c r="G52" s="614"/>
      <c r="H52" s="345"/>
      <c r="I52" s="1427" t="str">
        <f t="shared" si="230"/>
        <v/>
      </c>
      <c r="J52" s="345"/>
      <c r="K52" s="345"/>
      <c r="L52" s="345"/>
      <c r="M52" s="1427" t="str">
        <f>IF($C$7="No", 0, IF(AND(ISNUMBER(J52), ISNUMBER(K52), ISNUMBER(L52)), SUM(J52:L52), ""))</f>
        <v/>
      </c>
      <c r="N52" s="1247"/>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67"/>
      <c r="AL52" s="614"/>
      <c r="AM52" s="614"/>
      <c r="AN52" s="614"/>
      <c r="AO52" s="614"/>
      <c r="AP52" s="1259"/>
      <c r="AQ52" s="1259"/>
      <c r="AR52" s="1259"/>
      <c r="AS52" s="1259"/>
      <c r="AT52" s="1259"/>
      <c r="AU52" s="1259"/>
      <c r="AV52" s="1259"/>
      <c r="AW52" s="1259"/>
      <c r="AX52" s="1259"/>
      <c r="AY52" s="1259"/>
      <c r="AZ52" s="1259"/>
      <c r="BA52" s="1193"/>
      <c r="BB52" s="1193"/>
      <c r="BC52" s="1193"/>
      <c r="BD52" s="1193"/>
      <c r="BE52" s="1193"/>
      <c r="BF52" s="1193"/>
      <c r="BG52" s="1193"/>
      <c r="BH52" s="1193"/>
      <c r="BI52" s="1193"/>
      <c r="BJ52" s="1193"/>
      <c r="BK52" s="1193"/>
      <c r="BL52" s="1247"/>
      <c r="BM52" s="1247"/>
      <c r="BN52" s="1247"/>
      <c r="BO52" s="1247"/>
      <c r="BP52" s="1247"/>
      <c r="BQ52" s="1247"/>
      <c r="BR52" s="1247"/>
      <c r="BS52" s="1247"/>
      <c r="BT52" s="1247"/>
      <c r="BU52" s="1247"/>
      <c r="BV52" s="1247"/>
      <c r="BW52" s="614"/>
      <c r="BX52" s="614"/>
      <c r="BY52" s="614"/>
      <c r="BZ52" s="614"/>
      <c r="CA52" s="614"/>
      <c r="CB52" s="345"/>
      <c r="CC52" s="1427" t="str">
        <f t="shared" si="231"/>
        <v/>
      </c>
      <c r="CD52" s="345"/>
      <c r="CE52" s="345"/>
      <c r="CF52" s="345"/>
      <c r="CG52" s="1427" t="str">
        <f>IF($C$7="No", 0, IF(AND(ISNUMBER(CD52), ISNUMBER(CE52), ISNUMBER(CF52)), SUM(CD52:CF52), ""))</f>
        <v/>
      </c>
      <c r="CH52" s="1427" t="str">
        <f t="shared" si="229"/>
        <v/>
      </c>
      <c r="CI52" s="1340" t="str">
        <f>IF(ISNUMBER(CH52),IF(AND(CH52&gt;=(Parameters!F183*0.95), CH52&lt;=(Parameters!F183*1.05)), "Pass", "Fail"),"")</f>
        <v/>
      </c>
      <c r="CJ52" s="1247"/>
      <c r="CK52" s="1247"/>
      <c r="CL52" s="1247"/>
      <c r="CM52" s="1247"/>
      <c r="CN52" s="1247"/>
      <c r="CO52" s="1247"/>
      <c r="CP52" s="1910"/>
      <c r="CQ52" s="1911"/>
      <c r="DK52" s="1804"/>
    </row>
    <row r="53" spans="1:115" ht="15" customHeight="1" x14ac:dyDescent="0.25">
      <c r="A53" s="1329"/>
      <c r="B53" s="658" t="s">
        <v>1901</v>
      </c>
      <c r="C53" s="614"/>
      <c r="D53" s="614"/>
      <c r="E53" s="614"/>
      <c r="F53" s="614"/>
      <c r="G53" s="614"/>
      <c r="H53" s="345"/>
      <c r="I53" s="1427" t="str">
        <f t="shared" si="230"/>
        <v/>
      </c>
      <c r="J53" s="345"/>
      <c r="K53" s="345"/>
      <c r="L53" s="345"/>
      <c r="M53" s="1427" t="str">
        <f>IF($C$7="No", 0, IF(AND(ISNUMBER(J53), ISNUMBER(K53), ISNUMBER(L53)), SUM(J53:L53), ""))</f>
        <v/>
      </c>
      <c r="N53" s="1247"/>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67"/>
      <c r="AL53" s="614"/>
      <c r="AM53" s="614"/>
      <c r="AN53" s="614"/>
      <c r="AO53" s="614"/>
      <c r="AP53" s="1259"/>
      <c r="AQ53" s="1259"/>
      <c r="AR53" s="1259"/>
      <c r="AS53" s="1259"/>
      <c r="AT53" s="1259"/>
      <c r="AU53" s="1259"/>
      <c r="AV53" s="1259"/>
      <c r="AW53" s="1259"/>
      <c r="AX53" s="1259"/>
      <c r="AY53" s="1259"/>
      <c r="AZ53" s="1259"/>
      <c r="BA53" s="1193"/>
      <c r="BB53" s="1193"/>
      <c r="BC53" s="1193"/>
      <c r="BD53" s="1193"/>
      <c r="BE53" s="1193"/>
      <c r="BF53" s="1193"/>
      <c r="BG53" s="1193"/>
      <c r="BH53" s="1193"/>
      <c r="BI53" s="1193"/>
      <c r="BJ53" s="1193"/>
      <c r="BK53" s="1193"/>
      <c r="BL53" s="1247"/>
      <c r="BM53" s="1247"/>
      <c r="BN53" s="1247"/>
      <c r="BO53" s="1247"/>
      <c r="BP53" s="1247"/>
      <c r="BQ53" s="1247"/>
      <c r="BR53" s="1247"/>
      <c r="BS53" s="1247"/>
      <c r="BT53" s="1247"/>
      <c r="BU53" s="1247"/>
      <c r="BV53" s="1247"/>
      <c r="BW53" s="614"/>
      <c r="BX53" s="614"/>
      <c r="BY53" s="614"/>
      <c r="BZ53" s="614"/>
      <c r="CA53" s="614"/>
      <c r="CB53" s="345"/>
      <c r="CC53" s="1427" t="str">
        <f t="shared" si="231"/>
        <v/>
      </c>
      <c r="CD53" s="345"/>
      <c r="CE53" s="345"/>
      <c r="CF53" s="345"/>
      <c r="CG53" s="1427" t="str">
        <f>IF($C$7="No", 0, IF(AND(ISNUMBER(CD53), ISNUMBER(CE53), ISNUMBER(CF53)), SUM(CD53:CF53), ""))</f>
        <v/>
      </c>
      <c r="CH53" s="1427" t="str">
        <f t="shared" si="229"/>
        <v/>
      </c>
      <c r="CI53" s="1340" t="str">
        <f>IF(ISNUMBER(CH53),IF(AND(CH53&gt;=(Parameters!F184*0.95), CH53&lt;=(Parameters!F184*1.05)), "Pass", "Fail"),"")</f>
        <v/>
      </c>
      <c r="CJ53" s="1247"/>
      <c r="CK53" s="1247"/>
      <c r="CL53" s="1247"/>
      <c r="CM53" s="1247"/>
      <c r="CN53" s="1247"/>
      <c r="CO53" s="1247"/>
      <c r="CP53" s="1910"/>
      <c r="CQ53" s="1911"/>
      <c r="DK53" s="1804"/>
    </row>
    <row r="54" spans="1:115" ht="15" customHeight="1" x14ac:dyDescent="0.25">
      <c r="A54" s="1329"/>
      <c r="B54" s="1276" t="s">
        <v>1902</v>
      </c>
      <c r="C54" s="1427" t="str">
        <f t="shared" ref="C54:L54" si="232">IF(AND(ISNUMBER(C55),ISNUMBER(C56)),SUM(C55:C56),"")</f>
        <v/>
      </c>
      <c r="D54" s="1427" t="str">
        <f t="shared" si="232"/>
        <v/>
      </c>
      <c r="E54" s="1427" t="str">
        <f t="shared" si="232"/>
        <v/>
      </c>
      <c r="F54" s="1427" t="str">
        <f t="shared" si="232"/>
        <v/>
      </c>
      <c r="G54" s="1427" t="str">
        <f t="shared" si="232"/>
        <v/>
      </c>
      <c r="H54" s="1427" t="str">
        <f t="shared" si="232"/>
        <v/>
      </c>
      <c r="I54" s="1427" t="str">
        <f t="shared" ref="I54" si="233">IF(AND(ISNUMBER(I55),ISNUMBER(I56)),SUM(I55:I56),"")</f>
        <v/>
      </c>
      <c r="J54" s="1427" t="str">
        <f t="shared" ref="J54" si="234">IF(AND(ISNUMBER(J55),ISNUMBER(J56)),SUM(J55:J56),"")</f>
        <v/>
      </c>
      <c r="K54" s="1427" t="str">
        <f t="shared" ref="K54" si="235">IF(AND(ISNUMBER(K55),ISNUMBER(K56)),SUM(K55:K56),"")</f>
        <v/>
      </c>
      <c r="L54" s="1427" t="str">
        <f t="shared" si="232"/>
        <v/>
      </c>
      <c r="M54" s="1427" t="str">
        <f>IF(ISNUMBER(M55), M55,"")</f>
        <v/>
      </c>
      <c r="N54" s="1247"/>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67"/>
      <c r="AL54" s="1427" t="str">
        <f>IF(ISNUMBER(AL55),AL55,"")</f>
        <v/>
      </c>
      <c r="AM54" s="1427" t="str">
        <f t="shared" ref="AM54:AO54" si="236">IF(ISNUMBER(AM55),AM55,"")</f>
        <v/>
      </c>
      <c r="AN54" s="1427" t="str">
        <f t="shared" si="236"/>
        <v/>
      </c>
      <c r="AO54" s="1427" t="str">
        <f t="shared" si="236"/>
        <v/>
      </c>
      <c r="AP54" s="1427" t="str">
        <f t="shared" ref="AP54:AY54" si="237">IF(AND(ISNUMBER(AP55),ISNUMBER(AP56) ),SUM(AP55:AP56),"")</f>
        <v/>
      </c>
      <c r="AQ54" s="1427" t="str">
        <f t="shared" si="237"/>
        <v/>
      </c>
      <c r="AR54" s="1427" t="str">
        <f t="shared" si="237"/>
        <v/>
      </c>
      <c r="AS54" s="1427" t="str">
        <f t="shared" si="237"/>
        <v/>
      </c>
      <c r="AT54" s="1427" t="str">
        <f t="shared" si="237"/>
        <v/>
      </c>
      <c r="AU54" s="1427" t="str">
        <f t="shared" si="237"/>
        <v/>
      </c>
      <c r="AV54" s="1427" t="str">
        <f t="shared" ref="AV54" si="238">IF(AND(ISNUMBER(AV55),ISNUMBER(AV56) ),SUM(AV55:AV56),"")</f>
        <v/>
      </c>
      <c r="AW54" s="1427" t="str">
        <f t="shared" ref="AW54" si="239">IF(AND(ISNUMBER(AW55),ISNUMBER(AW56) ),SUM(AW55:AW56),"")</f>
        <v/>
      </c>
      <c r="AX54" s="1427" t="str">
        <f t="shared" ref="AX54" si="240">IF(AND(ISNUMBER(AX55),ISNUMBER(AX56) ),SUM(AX55:AX56),"")</f>
        <v/>
      </c>
      <c r="AY54" s="1427" t="str">
        <f t="shared" si="237"/>
        <v/>
      </c>
      <c r="AZ54" s="1427" t="str">
        <f>IF(ISNUMBER(AZ55),AZ55,"")</f>
        <v/>
      </c>
      <c r="BA54" s="1193"/>
      <c r="BB54" s="1193"/>
      <c r="BC54" s="1193"/>
      <c r="BD54" s="1193"/>
      <c r="BE54" s="1193"/>
      <c r="BF54" s="1193"/>
      <c r="BG54" s="1193"/>
      <c r="BH54" s="1193"/>
      <c r="BI54" s="1193"/>
      <c r="BJ54" s="1193"/>
      <c r="BK54" s="1193"/>
      <c r="BL54" s="1193"/>
      <c r="BM54" s="1193"/>
      <c r="BN54" s="1193"/>
      <c r="BO54" s="1193"/>
      <c r="BP54" s="1193"/>
      <c r="BQ54" s="1193"/>
      <c r="BR54" s="1193"/>
      <c r="BS54" s="1193"/>
      <c r="BT54" s="1193"/>
      <c r="BU54" s="1193"/>
      <c r="BV54" s="1193"/>
      <c r="BW54" s="1427" t="str">
        <f>IF($C$7="No", 0, IF(AND(ISNUMBER(BW55), ISNUMBER(BW56)), SUM(BW55:BW56), ""))</f>
        <v/>
      </c>
      <c r="BX54" s="1427" t="str">
        <f t="shared" ref="BX54:CB54" si="241">IF($C$7="No", 0, IF(AND(ISNUMBER(BX55), ISNUMBER(BX56)), SUM(BX55:BX56), ""))</f>
        <v/>
      </c>
      <c r="BY54" s="1427" t="str">
        <f t="shared" si="241"/>
        <v/>
      </c>
      <c r="BZ54" s="1427" t="str">
        <f t="shared" si="241"/>
        <v/>
      </c>
      <c r="CA54" s="1427" t="str">
        <f t="shared" si="241"/>
        <v/>
      </c>
      <c r="CB54" s="1427" t="str">
        <f t="shared" si="241"/>
        <v/>
      </c>
      <c r="CC54" s="1427" t="str">
        <f t="shared" ref="CC54:CG54" si="242">IF(AND(ISNUMBER(CC55),ISNUMBER(CC56) ),SUM(CC55:CC56),"")</f>
        <v/>
      </c>
      <c r="CD54" s="1427" t="str">
        <f>IF($C$7="No", 0, IF(AND(ISNUMBER(CD55), ISNUMBER(CD56)), SUM(CD55:CD56), ""))</f>
        <v/>
      </c>
      <c r="CE54" s="1427" t="str">
        <f>IF($C$7="No", 0, IF(AND(ISNUMBER(CE55), ISNUMBER(CE56)), SUM(CE55:CE56), ""))</f>
        <v/>
      </c>
      <c r="CF54" s="1427" t="str">
        <f>IF($C$7="No", 0, IF(AND(ISNUMBER(CF55), ISNUMBER(CF56)), SUM(CF55:CF56), ""))</f>
        <v/>
      </c>
      <c r="CG54" s="1427" t="str">
        <f t="shared" si="242"/>
        <v/>
      </c>
      <c r="CH54" s="1427" t="str">
        <f t="shared" si="229"/>
        <v/>
      </c>
      <c r="CI54" s="1247"/>
      <c r="CJ54" s="1275" t="str">
        <f t="shared" ref="CJ54" si="243">IF(AND(ISNUMBER(CJ55),ISNUMBER(CJ56) ),SUM(CJ55:CJ56),"")</f>
        <v/>
      </c>
      <c r="CK54" s="1275" t="str">
        <f>IF(AND(ISNUMBER(CK55),ISNUMBER(CK56)),SUM(CK55:CK56),"")</f>
        <v/>
      </c>
      <c r="CL54" s="1275" t="str">
        <f>IF(ISNUMBER(CL55),CL55,"")</f>
        <v/>
      </c>
      <c r="CM54" s="1275" t="str">
        <f t="shared" ref="CM54:CO54" si="244">IF(AND(ISNUMBER(CM55),ISNUMBER(CM56) ),SUM(CM55:CM56),"")</f>
        <v/>
      </c>
      <c r="CN54" s="1275" t="str">
        <f t="shared" si="244"/>
        <v/>
      </c>
      <c r="CO54" s="1275" t="str">
        <f t="shared" si="244"/>
        <v/>
      </c>
      <c r="CP54" s="1340" t="str">
        <f t="shared" ref="CP54:CP62" si="245">IF(AND(ISNUMBER(CM54), ISNUMBER(AU54), ISNUMBER(CC54)), IF(CM54&gt;=AU54+CC54, "Pass", "please check"),"")</f>
        <v/>
      </c>
      <c r="CQ54" s="1639" t="str">
        <f t="shared" ref="CQ54:CQ62" si="246">IF(AND(ISNUMBER(AY54), ISNUMBER(AZ54), ISNUMBER(CO54), ISNUMBER(CG54)), IF(CO54&gt;=(AY54+12.5*AZ54+CG54), "Pass", "please check"), "")</f>
        <v/>
      </c>
      <c r="DK54" s="1804"/>
    </row>
    <row r="55" spans="1:115" ht="15" customHeight="1" x14ac:dyDescent="0.25">
      <c r="A55" s="1329"/>
      <c r="B55" s="658" t="s">
        <v>1949</v>
      </c>
      <c r="C55" s="618"/>
      <c r="D55" s="618"/>
      <c r="E55" s="618"/>
      <c r="F55" s="618"/>
      <c r="G55" s="373"/>
      <c r="H55" s="1427" t="str">
        <f>IF(AND(ISNUMBER(C55),ISNUMBER(D55),ISNUMBER(G55)),SUM(C55,D55,G55),"")</f>
        <v/>
      </c>
      <c r="I55" s="1697"/>
      <c r="J55" s="618"/>
      <c r="K55" s="373"/>
      <c r="L55" s="1427" t="str">
        <f>IF(AND(ISNUMBER(I55),ISNUMBER(J55),ISNUMBER(K55)),SUM(I55:K55), "")</f>
        <v/>
      </c>
      <c r="M55" s="1697"/>
      <c r="N55" s="1247"/>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618"/>
      <c r="AM55" s="618"/>
      <c r="AN55" s="618"/>
      <c r="AO55" s="618"/>
      <c r="AP55" s="618"/>
      <c r="AQ55" s="618"/>
      <c r="AR55" s="618"/>
      <c r="AS55" s="618"/>
      <c r="AT55" s="373"/>
      <c r="AU55" s="1427" t="str">
        <f>IF(AND(ISNUMBER(AP55),ISNUMBER(AQ55),ISNUMBER(AT55)),SUM(AP55,AQ55,AT55),"")</f>
        <v/>
      </c>
      <c r="AV55" s="1697"/>
      <c r="AW55" s="618"/>
      <c r="AX55" s="373"/>
      <c r="AY55" s="1427" t="str">
        <f>IF(AND(ISNUMBER(AV55),ISNUMBER(AW55),ISNUMBER(AX55)),SUM(AV55:AX55), "")</f>
        <v/>
      </c>
      <c r="AZ55" s="1697"/>
      <c r="BA55" s="1193"/>
      <c r="BB55" s="1193"/>
      <c r="BC55" s="1193"/>
      <c r="BD55" s="1193"/>
      <c r="BE55" s="1193"/>
      <c r="BF55" s="1193"/>
      <c r="BG55" s="1193"/>
      <c r="BH55" s="1193"/>
      <c r="BI55" s="1193"/>
      <c r="BJ55" s="1193"/>
      <c r="BK55" s="1193"/>
      <c r="BL55" s="1247"/>
      <c r="BM55" s="1247"/>
      <c r="BN55" s="1247"/>
      <c r="BO55" s="1247"/>
      <c r="BP55" s="1247"/>
      <c r="BQ55" s="1247"/>
      <c r="BR55" s="1247"/>
      <c r="BS55" s="1247"/>
      <c r="BT55" s="1247"/>
      <c r="BU55" s="1247"/>
      <c r="BV55" s="1247"/>
      <c r="BW55" s="618"/>
      <c r="BX55" s="618"/>
      <c r="BY55" s="618"/>
      <c r="BZ55" s="618"/>
      <c r="CA55" s="618"/>
      <c r="CB55" s="618"/>
      <c r="CC55" s="1427" t="str">
        <f>IF($C$7="No", 0, IF(AND(ISNUMBER(BX55),ISNUMBER(BY55),ISNUMBER(CB55)),SUM(BX55,BY55,CB55),""))</f>
        <v/>
      </c>
      <c r="CD55" s="618"/>
      <c r="CE55" s="618"/>
      <c r="CF55" s="618"/>
      <c r="CG55" s="1427" t="str">
        <f>IF($C$7="No", 0, IF(AND(ISNUMBER(CD55), ISNUMBER(CE55), ISNUMBER(CF55)), SUM(CD55:CF55), ""))</f>
        <v/>
      </c>
      <c r="CH55" s="1427" t="str">
        <f t="shared" si="229"/>
        <v/>
      </c>
      <c r="CI55" s="1247"/>
      <c r="CJ55" s="614"/>
      <c r="CK55" s="614"/>
      <c r="CL55" s="614"/>
      <c r="CM55" s="614"/>
      <c r="CN55" s="614"/>
      <c r="CO55" s="614"/>
      <c r="CP55" s="1340" t="str">
        <f t="shared" si="245"/>
        <v/>
      </c>
      <c r="CQ55" s="1639" t="str">
        <f t="shared" si="246"/>
        <v/>
      </c>
      <c r="DK55" s="1804"/>
    </row>
    <row r="56" spans="1:115" ht="15" customHeight="1" x14ac:dyDescent="0.25">
      <c r="A56" s="1329"/>
      <c r="B56" s="658" t="s">
        <v>1950</v>
      </c>
      <c r="C56" s="616"/>
      <c r="D56" s="616"/>
      <c r="E56" s="616"/>
      <c r="F56" s="616"/>
      <c r="G56" s="782"/>
      <c r="H56" s="1427" t="str">
        <f t="shared" si="184"/>
        <v/>
      </c>
      <c r="I56" s="1257"/>
      <c r="J56" s="616"/>
      <c r="K56" s="782"/>
      <c r="L56" s="1427" t="str">
        <f>IF(AND(ISNUMBER(I56),ISNUMBER(J56),ISNUMBER(K56)),SUM(I56:K56), "")</f>
        <v/>
      </c>
      <c r="M56" s="2154"/>
      <c r="N56" s="1247"/>
      <c r="O56" s="1247"/>
      <c r="P56" s="1247"/>
      <c r="Q56" s="1247"/>
      <c r="R56" s="1247"/>
      <c r="S56" s="1247"/>
      <c r="T56" s="1247"/>
      <c r="U56" s="1247"/>
      <c r="V56" s="1247"/>
      <c r="W56" s="1247"/>
      <c r="X56" s="1247"/>
      <c r="Y56" s="1247"/>
      <c r="Z56" s="1259"/>
      <c r="AA56" s="1259"/>
      <c r="AB56" s="1259"/>
      <c r="AC56" s="1259"/>
      <c r="AD56" s="1259"/>
      <c r="AE56" s="1259"/>
      <c r="AF56" s="1259"/>
      <c r="AG56" s="1259"/>
      <c r="AH56" s="1259"/>
      <c r="AI56" s="1259"/>
      <c r="AJ56" s="1259"/>
      <c r="AK56" s="1259"/>
      <c r="AL56" s="1247"/>
      <c r="AM56" s="1247"/>
      <c r="AN56" s="1247"/>
      <c r="AO56" s="1247"/>
      <c r="AP56" s="616"/>
      <c r="AQ56" s="616"/>
      <c r="AR56" s="616"/>
      <c r="AS56" s="616"/>
      <c r="AT56" s="782"/>
      <c r="AU56" s="1427" t="str">
        <f>IF(AND(ISNUMBER(AP56),ISNUMBER(AQ56),ISNUMBER(AT56)),SUM(AP56,AQ56,AT56),"")</f>
        <v/>
      </c>
      <c r="AV56" s="1257"/>
      <c r="AW56" s="616"/>
      <c r="AX56" s="782"/>
      <c r="AY56" s="1427" t="str">
        <f>IF(AND(ISNUMBER(AV56),ISNUMBER(AW56),ISNUMBER(AX56)),SUM(AV56:AX56), "")</f>
        <v/>
      </c>
      <c r="AZ56" s="2154"/>
      <c r="BA56" s="1193"/>
      <c r="BB56" s="1193"/>
      <c r="BC56" s="1193"/>
      <c r="BD56" s="1193"/>
      <c r="BE56" s="1193"/>
      <c r="BF56" s="1193"/>
      <c r="BG56" s="1193"/>
      <c r="BH56" s="1193"/>
      <c r="BI56" s="1193"/>
      <c r="BJ56" s="1193"/>
      <c r="BK56" s="1872"/>
      <c r="BL56" s="1247"/>
      <c r="BM56" s="1247"/>
      <c r="BN56" s="1247"/>
      <c r="BO56" s="1247"/>
      <c r="BP56" s="1247"/>
      <c r="BQ56" s="1247"/>
      <c r="BR56" s="1247"/>
      <c r="BS56" s="1247"/>
      <c r="BT56" s="1247"/>
      <c r="BU56" s="1247"/>
      <c r="BV56" s="1247"/>
      <c r="BW56" s="616"/>
      <c r="BX56" s="616"/>
      <c r="BY56" s="616"/>
      <c r="BZ56" s="616"/>
      <c r="CA56" s="616"/>
      <c r="CB56" s="616"/>
      <c r="CC56" s="1427" t="str">
        <f>IF($C$7="No", 0, IF(AND(ISNUMBER(BX56),ISNUMBER(BY56),ISNUMBER(CB56)),SUM(BX56,BY56,CB56),""))</f>
        <v/>
      </c>
      <c r="CD56" s="616"/>
      <c r="CE56" s="616"/>
      <c r="CF56" s="616"/>
      <c r="CG56" s="1427" t="str">
        <f>IF($C$7="No", 0, IF(AND(ISNUMBER(CD56), ISNUMBER(CE56), ISNUMBER(CF56)), SUM(CD56:CF56), ""))</f>
        <v/>
      </c>
      <c r="CH56" s="1427" t="str">
        <f t="shared" si="229"/>
        <v/>
      </c>
      <c r="CI56" s="1247"/>
      <c r="CJ56" s="614"/>
      <c r="CK56" s="614"/>
      <c r="CL56" s="1247"/>
      <c r="CM56" s="614"/>
      <c r="CN56" s="614"/>
      <c r="CO56" s="614"/>
      <c r="CP56" s="1340" t="str">
        <f t="shared" si="245"/>
        <v/>
      </c>
      <c r="CQ56" s="1639" t="str">
        <f t="shared" si="246"/>
        <v/>
      </c>
      <c r="DK56" s="1804"/>
    </row>
    <row r="57" spans="1:115" ht="15" customHeight="1" x14ac:dyDescent="0.25">
      <c r="A57" s="1329"/>
      <c r="B57" s="1276" t="s">
        <v>1951</v>
      </c>
      <c r="C57" s="1427" t="str">
        <f t="shared" ref="C57:H57" si="247">IF(AND(ISNUMBER(C58),ISNUMBER(C59)),SUM(C58:C59),"")</f>
        <v/>
      </c>
      <c r="D57" s="1427" t="str">
        <f t="shared" si="247"/>
        <v/>
      </c>
      <c r="E57" s="1427" t="str">
        <f t="shared" si="247"/>
        <v/>
      </c>
      <c r="F57" s="1427" t="str">
        <f t="shared" si="247"/>
        <v/>
      </c>
      <c r="G57" s="1427" t="str">
        <f t="shared" si="247"/>
        <v/>
      </c>
      <c r="H57" s="1427" t="str">
        <f t="shared" si="247"/>
        <v/>
      </c>
      <c r="I57" s="1427" t="str">
        <f>IF(AND(ISNUMBER(I58),ISNUMBER(I59)),SUM(I58:I59),"")</f>
        <v/>
      </c>
      <c r="J57" s="1427" t="str">
        <f>IF(AND(ISNUMBER(J58),ISNUMBER(J59)),SUM(J58:J59),"")</f>
        <v/>
      </c>
      <c r="K57" s="1427" t="str">
        <f>IF(AND(ISNUMBER(K58),ISNUMBER(K59)),SUM(K58:K59),"")</f>
        <v/>
      </c>
      <c r="L57" s="1427" t="str">
        <f>IF(AND(ISNUMBER(L58),ISNUMBER(L59)),SUM(L58:L59),"")</f>
        <v/>
      </c>
      <c r="M57" s="1427" t="str">
        <f>IF(AND(ISNUMBER(M58),ISNUMBER(M59)),SUM(M58:M59),"")</f>
        <v/>
      </c>
      <c r="N57" s="1275" t="str">
        <f t="shared" ref="N57:S57" si="248">IF(AND(ISNUMBER(N58),ISNUMBER(N59)),SUM(N58:N59),"")</f>
        <v/>
      </c>
      <c r="O57" s="1275" t="str">
        <f t="shared" si="248"/>
        <v/>
      </c>
      <c r="P57" s="1275" t="str">
        <f t="shared" si="248"/>
        <v/>
      </c>
      <c r="Q57" s="1275" t="str">
        <f t="shared" si="248"/>
        <v/>
      </c>
      <c r="R57" s="1275" t="str">
        <f t="shared" si="248"/>
        <v/>
      </c>
      <c r="S57" s="1275" t="str">
        <f t="shared" si="248"/>
        <v/>
      </c>
      <c r="T57" s="2235" t="str">
        <f t="shared" ref="T57:Y57" si="249">IF(AND(ISNUMBER(T58),ISNUMBER(T59)),SUM(T58:T59),"")</f>
        <v/>
      </c>
      <c r="U57" s="2235" t="str">
        <f t="shared" si="249"/>
        <v/>
      </c>
      <c r="V57" s="2235" t="str">
        <f t="shared" si="249"/>
        <v/>
      </c>
      <c r="W57" s="2235" t="str">
        <f t="shared" si="249"/>
        <v/>
      </c>
      <c r="X57" s="2235" t="str">
        <f t="shared" si="249"/>
        <v/>
      </c>
      <c r="Y57" s="2235" t="str">
        <f t="shared" si="249"/>
        <v/>
      </c>
      <c r="Z57" s="1427" t="str">
        <f t="shared" ref="Z57:AK57" si="250">IF(ISNUMBER(Z58),Z58,"")</f>
        <v/>
      </c>
      <c r="AA57" s="1427" t="str">
        <f t="shared" si="250"/>
        <v/>
      </c>
      <c r="AB57" s="1427" t="str">
        <f t="shared" si="250"/>
        <v/>
      </c>
      <c r="AC57" s="1427" t="str">
        <f t="shared" si="250"/>
        <v/>
      </c>
      <c r="AD57" s="1427" t="str">
        <f t="shared" si="250"/>
        <v/>
      </c>
      <c r="AE57" s="1427" t="str">
        <f>IF(AND(ISNUMBER(Z57),ISNUMBER(AA57),ISNUMBER(AD57)),SUM(Z57,AA57,AD57),"")</f>
        <v/>
      </c>
      <c r="AF57" s="1427" t="str">
        <f t="shared" si="250"/>
        <v/>
      </c>
      <c r="AG57" s="1427" t="str">
        <f t="shared" si="250"/>
        <v/>
      </c>
      <c r="AH57" s="1427" t="str">
        <f t="shared" si="250"/>
        <v/>
      </c>
      <c r="AI57" s="1427" t="str">
        <f t="shared" si="250"/>
        <v/>
      </c>
      <c r="AJ57" s="1427" t="str">
        <f t="shared" si="250"/>
        <v/>
      </c>
      <c r="AK57" s="1427" t="str">
        <f t="shared" si="250"/>
        <v/>
      </c>
      <c r="AL57" s="462"/>
      <c r="AM57" s="451"/>
      <c r="AN57" s="451"/>
      <c r="AO57" s="451"/>
      <c r="AP57" s="1427" t="str">
        <f t="shared" ref="AP57:BF57" si="251">IF(AND(ISNUMBER(AP58),ISNUMBER(AP59)),SUM(AP58:AP59),"")</f>
        <v/>
      </c>
      <c r="AQ57" s="1427" t="str">
        <f t="shared" si="251"/>
        <v/>
      </c>
      <c r="AR57" s="1427" t="str">
        <f t="shared" si="251"/>
        <v/>
      </c>
      <c r="AS57" s="1427" t="str">
        <f t="shared" si="251"/>
        <v/>
      </c>
      <c r="AT57" s="1427" t="str">
        <f t="shared" si="251"/>
        <v/>
      </c>
      <c r="AU57" s="1427" t="str">
        <f t="shared" si="251"/>
        <v/>
      </c>
      <c r="AV57" s="1427" t="str">
        <f t="shared" ref="AV57:AZ57" si="252">IF(AND(ISNUMBER(AV58),ISNUMBER(AV59)),SUM(AV58:AV59),"")</f>
        <v/>
      </c>
      <c r="AW57" s="1427" t="str">
        <f t="shared" si="252"/>
        <v/>
      </c>
      <c r="AX57" s="1427" t="str">
        <f t="shared" si="252"/>
        <v/>
      </c>
      <c r="AY57" s="1427" t="str">
        <f t="shared" si="252"/>
        <v/>
      </c>
      <c r="AZ57" s="1427" t="str">
        <f t="shared" si="252"/>
        <v/>
      </c>
      <c r="BA57" s="1427" t="str">
        <f t="shared" si="251"/>
        <v/>
      </c>
      <c r="BB57" s="1427" t="str">
        <f t="shared" si="251"/>
        <v/>
      </c>
      <c r="BC57" s="1427" t="str">
        <f t="shared" si="251"/>
        <v/>
      </c>
      <c r="BD57" s="1427" t="str">
        <f t="shared" si="251"/>
        <v/>
      </c>
      <c r="BE57" s="1427" t="str">
        <f t="shared" si="251"/>
        <v/>
      </c>
      <c r="BF57" s="1427" t="str">
        <f t="shared" si="251"/>
        <v/>
      </c>
      <c r="BG57" s="1427" t="str">
        <f t="shared" ref="BG57:BV57" si="253">IF(AND(ISNUMBER(BG58),ISNUMBER(BG59)),SUM(BG58:BG59),"")</f>
        <v/>
      </c>
      <c r="BH57" s="1427" t="str">
        <f t="shared" si="253"/>
        <v/>
      </c>
      <c r="BI57" s="1427" t="str">
        <f t="shared" si="253"/>
        <v/>
      </c>
      <c r="BJ57" s="1427" t="str">
        <f t="shared" si="253"/>
        <v/>
      </c>
      <c r="BK57" s="1427" t="str">
        <f t="shared" si="253"/>
        <v/>
      </c>
      <c r="BL57" s="1427" t="str">
        <f t="shared" si="253"/>
        <v/>
      </c>
      <c r="BM57" s="1427" t="str">
        <f t="shared" si="253"/>
        <v/>
      </c>
      <c r="BN57" s="1427" t="str">
        <f t="shared" si="253"/>
        <v/>
      </c>
      <c r="BO57" s="1427" t="str">
        <f t="shared" si="253"/>
        <v/>
      </c>
      <c r="BP57" s="1427" t="str">
        <f t="shared" si="253"/>
        <v/>
      </c>
      <c r="BQ57" s="1427" t="str">
        <f t="shared" si="253"/>
        <v/>
      </c>
      <c r="BR57" s="1427" t="str">
        <f t="shared" si="253"/>
        <v/>
      </c>
      <c r="BS57" s="1427" t="str">
        <f t="shared" si="253"/>
        <v/>
      </c>
      <c r="BT57" s="1427" t="str">
        <f t="shared" si="253"/>
        <v/>
      </c>
      <c r="BU57" s="1427" t="str">
        <f t="shared" si="253"/>
        <v/>
      </c>
      <c r="BV57" s="1427" t="str">
        <f t="shared" si="253"/>
        <v/>
      </c>
      <c r="BW57" s="1427" t="str">
        <f>IF($C$7="No", 0, IF(AND(ISNUMBER(BW58), ISNUMBER(BW59)), SUM(BW58:BW59), ""))</f>
        <v/>
      </c>
      <c r="BX57" s="1427" t="str">
        <f t="shared" ref="BX57:CB57" si="254">IF($C$7="No", 0, IF(AND(ISNUMBER(BX58), ISNUMBER(BX59)), SUM(BX58:BX59), ""))</f>
        <v/>
      </c>
      <c r="BY57" s="1427" t="str">
        <f t="shared" si="254"/>
        <v/>
      </c>
      <c r="BZ57" s="1427" t="str">
        <f t="shared" si="254"/>
        <v/>
      </c>
      <c r="CA57" s="1427" t="str">
        <f t="shared" si="254"/>
        <v/>
      </c>
      <c r="CB57" s="1427" t="str">
        <f t="shared" si="254"/>
        <v/>
      </c>
      <c r="CC57" s="1427" t="str">
        <f t="shared" ref="CC57:CG57" si="255">IF(AND(ISNUMBER(CC58),ISNUMBER(CC59)),SUM(CC58:CC59),"")</f>
        <v/>
      </c>
      <c r="CD57" s="1427" t="str">
        <f>IF($C$7="No", 0, IF(AND(ISNUMBER(CD58), ISNUMBER(CD59)), SUM(CD58:CD59), ""))</f>
        <v/>
      </c>
      <c r="CE57" s="1427" t="str">
        <f>IF($C$7="No", 0, IF(AND(ISNUMBER(CE58), ISNUMBER(CE59)), SUM(CE58:CE59), ""))</f>
        <v/>
      </c>
      <c r="CF57" s="1427" t="str">
        <f>IF($C$7="No", 0, IF(AND(ISNUMBER(CF58), ISNUMBER(CF59)), SUM(CF58:CF59), ""))</f>
        <v/>
      </c>
      <c r="CG57" s="1427" t="str">
        <f t="shared" si="255"/>
        <v/>
      </c>
      <c r="CH57" s="1427" t="str">
        <f t="shared" si="229"/>
        <v/>
      </c>
      <c r="CI57" s="1247"/>
      <c r="CJ57" s="1275" t="str">
        <f t="shared" ref="CJ57:CO57" si="256">IF(AND(ISNUMBER(CJ58),ISNUMBER(CJ59)),SUM(CJ58:CJ59),"")</f>
        <v/>
      </c>
      <c r="CK57" s="1275" t="str">
        <f t="shared" si="256"/>
        <v/>
      </c>
      <c r="CL57" s="1275" t="str">
        <f t="shared" si="256"/>
        <v/>
      </c>
      <c r="CM57" s="1275" t="str">
        <f t="shared" si="256"/>
        <v/>
      </c>
      <c r="CN57" s="1275" t="str">
        <f t="shared" si="256"/>
        <v/>
      </c>
      <c r="CO57" s="1275" t="str">
        <f t="shared" si="256"/>
        <v/>
      </c>
      <c r="CP57" s="1340" t="str">
        <f t="shared" si="245"/>
        <v/>
      </c>
      <c r="CQ57" s="1639" t="str">
        <f t="shared" si="246"/>
        <v/>
      </c>
      <c r="DK57" s="1804"/>
    </row>
    <row r="58" spans="1:115" ht="15" customHeight="1" x14ac:dyDescent="0.25">
      <c r="A58" s="1329"/>
      <c r="B58" s="658" t="s">
        <v>1952</v>
      </c>
      <c r="C58" s="1427" t="str">
        <f>IF(AND(ISNUMBER(N58),ISNUMBER(Z58)),SUM(N58,Z58),"")</f>
        <v/>
      </c>
      <c r="D58" s="1427" t="str">
        <f>IF(AND(ISNUMBER(O58),ISNUMBER(AA58)),SUM(O58,AA58),"")</f>
        <v/>
      </c>
      <c r="E58" s="1427" t="str">
        <f>IF(AND(ISNUMBER(P58),ISNUMBER(AB58)),SUM(P58,AB58),"")</f>
        <v/>
      </c>
      <c r="F58" s="1427" t="str">
        <f>IF(AND(ISNUMBER(Q58),ISNUMBER(AC58)),SUM(Q58,AC58),"")</f>
        <v/>
      </c>
      <c r="G58" s="1427" t="str">
        <f>IF(AND(ISNUMBER(R58),ISNUMBER(AD58)),SUM(R58,AD58),"")</f>
        <v/>
      </c>
      <c r="H58" s="1427" t="str">
        <f t="shared" si="184"/>
        <v/>
      </c>
      <c r="I58" s="1427" t="str">
        <f>IF(AND(ISNUMBER(T58),ISNUMBER(AF58)),SUM(T58,AF58),"")</f>
        <v/>
      </c>
      <c r="J58" s="1427" t="str">
        <f>IF(AND(ISNUMBER(U58),ISNUMBER(AG58)),SUM(U58,AG58),"")</f>
        <v/>
      </c>
      <c r="K58" s="1427" t="str">
        <f>IF(AND(ISNUMBER(V58),ISNUMBER(AH58)),SUM(V58,AH58),"")</f>
        <v/>
      </c>
      <c r="L58" s="1427" t="str">
        <f>IF(AND(ISNUMBER(W58),ISNUMBER(AI58)),SUM(W58,AI58),"")</f>
        <v/>
      </c>
      <c r="M58" s="1427" t="str">
        <f>IF(AND(ISNUMBER(X58),ISNUMBER(AJ58)),SUM(X58,AJ58),"")</f>
        <v/>
      </c>
      <c r="N58" s="614"/>
      <c r="O58" s="614"/>
      <c r="P58" s="614"/>
      <c r="Q58" s="614"/>
      <c r="R58" s="614"/>
      <c r="S58" s="1246" t="str">
        <f t="shared" si="186"/>
        <v/>
      </c>
      <c r="T58" s="614"/>
      <c r="U58" s="614"/>
      <c r="V58" s="614"/>
      <c r="W58" s="1427" t="str">
        <f>IF(AND(ISNUMBER(T58),ISNUMBER(U58),ISNUMBER(V58)),SUM(T58:V58), "")</f>
        <v/>
      </c>
      <c r="X58" s="614"/>
      <c r="Y58" s="614"/>
      <c r="Z58" s="618"/>
      <c r="AA58" s="618"/>
      <c r="AB58" s="618"/>
      <c r="AC58" s="618"/>
      <c r="AD58" s="373"/>
      <c r="AE58" s="1427" t="str">
        <f>IF(AND(ISNUMBER(Z58),ISNUMBER(AA58),ISNUMBER(AD58)),SUM(Z58,AA58,AD58),"")</f>
        <v/>
      </c>
      <c r="AF58" s="1697"/>
      <c r="AG58" s="618"/>
      <c r="AH58" s="373"/>
      <c r="AI58" s="1427" t="str">
        <f>IF(AND(ISNUMBER(AF58),ISNUMBER(AG58),ISNUMBER(AH58)),SUM(AF58:AH58), "")</f>
        <v/>
      </c>
      <c r="AJ58" s="1697"/>
      <c r="AK58" s="618"/>
      <c r="AL58" s="614"/>
      <c r="AM58" s="614"/>
      <c r="AN58" s="614"/>
      <c r="AO58" s="614"/>
      <c r="AP58" s="1427" t="str">
        <f t="shared" ref="AP58:AT59" si="257">IF(AND(ISNUMBER(BA58),ISNUMBER(BL58)),SUM(BA58,BL58),"")</f>
        <v/>
      </c>
      <c r="AQ58" s="1427" t="str">
        <f t="shared" si="257"/>
        <v/>
      </c>
      <c r="AR58" s="1427" t="str">
        <f t="shared" si="257"/>
        <v/>
      </c>
      <c r="AS58" s="1427" t="str">
        <f t="shared" si="257"/>
        <v/>
      </c>
      <c r="AT58" s="1427" t="str">
        <f t="shared" si="257"/>
        <v/>
      </c>
      <c r="AU58" s="1427" t="str">
        <f>IF(AND(ISNUMBER(AP58),ISNUMBER(AQ58),ISNUMBER(AT58)),SUM(AP58,AQ58,AT58),"")</f>
        <v/>
      </c>
      <c r="AV58" s="1427" t="str">
        <f t="shared" ref="AV58:AZ59" si="258">IF(AND(ISNUMBER(BG58),ISNUMBER(BR58)),SUM(BG58,BR58),"")</f>
        <v/>
      </c>
      <c r="AW58" s="1427" t="str">
        <f t="shared" si="258"/>
        <v/>
      </c>
      <c r="AX58" s="1427" t="str">
        <f t="shared" si="258"/>
        <v/>
      </c>
      <c r="AY58" s="1427" t="str">
        <f t="shared" si="258"/>
        <v/>
      </c>
      <c r="AZ58" s="1427" t="str">
        <f t="shared" si="258"/>
        <v/>
      </c>
      <c r="BA58" s="614"/>
      <c r="BB58" s="614"/>
      <c r="BC58" s="614"/>
      <c r="BD58" s="614"/>
      <c r="BE58" s="614"/>
      <c r="BF58" s="1246" t="str">
        <f>IF(AND(ISNUMBER(BA58), ISNUMBER(BB58), ISNUMBER(BE58)), SUM(BA58,BB58,BE58), "")</f>
        <v/>
      </c>
      <c r="BG58" s="614"/>
      <c r="BH58" s="614"/>
      <c r="BI58" s="614"/>
      <c r="BJ58" s="1427" t="str">
        <f>IF(AND(ISNUMBER(BG58),ISNUMBER(BH58),ISNUMBER(BI58)),SUM(BG58:BI58), "")</f>
        <v/>
      </c>
      <c r="BK58" s="614"/>
      <c r="BL58" s="614"/>
      <c r="BM58" s="614"/>
      <c r="BN58" s="614"/>
      <c r="BO58" s="614"/>
      <c r="BP58" s="614"/>
      <c r="BQ58" s="1246" t="str">
        <f>IF(AND(ISNUMBER(BL58), ISNUMBER(BM58), ISNUMBER(BP58)), SUM(BL58,BM58,BP58), "")</f>
        <v/>
      </c>
      <c r="BR58" s="614"/>
      <c r="BS58" s="614"/>
      <c r="BT58" s="614"/>
      <c r="BU58" s="1427" t="str">
        <f>IF(AND(ISNUMBER(BR58),ISNUMBER(BS58),ISNUMBER(BT58)),SUM(BR58:BT58), "")</f>
        <v/>
      </c>
      <c r="BV58" s="614"/>
      <c r="BW58" s="614"/>
      <c r="BX58" s="614"/>
      <c r="BY58" s="614"/>
      <c r="BZ58" s="614"/>
      <c r="CA58" s="614"/>
      <c r="CB58" s="614"/>
      <c r="CC58" s="1427" t="str">
        <f>IF($C$7="No", 0, IF(AND(ISNUMBER(BX58),ISNUMBER(BY58),ISNUMBER(CB58)),SUM(BX58,BY58,CB58),""))</f>
        <v/>
      </c>
      <c r="CD58" s="614"/>
      <c r="CE58" s="614"/>
      <c r="CF58" s="614"/>
      <c r="CG58" s="1427" t="str">
        <f t="shared" ref="CG58:CG62" si="259">IF($C$7="No", 0, IF(AND(ISNUMBER(CD58), ISNUMBER(CE58), ISNUMBER(CF58)), SUM(CD58:CF58), ""))</f>
        <v/>
      </c>
      <c r="CH58" s="1427" t="str">
        <f t="shared" si="229"/>
        <v/>
      </c>
      <c r="CI58" s="1247"/>
      <c r="CJ58" s="614"/>
      <c r="CK58" s="614"/>
      <c r="CL58" s="614"/>
      <c r="CM58" s="614"/>
      <c r="CN58" s="614"/>
      <c r="CO58" s="614"/>
      <c r="CP58" s="1340" t="str">
        <f t="shared" si="245"/>
        <v/>
      </c>
      <c r="CQ58" s="1639" t="str">
        <f t="shared" si="246"/>
        <v/>
      </c>
      <c r="DK58" s="1804"/>
    </row>
    <row r="59" spans="1:115" ht="15" customHeight="1" x14ac:dyDescent="0.25">
      <c r="A59" s="1329"/>
      <c r="B59" s="658" t="s">
        <v>1953</v>
      </c>
      <c r="C59" s="1427" t="str">
        <f t="shared" ref="C59:G59" si="260">IF((ISNUMBER(N59)),N59,"")</f>
        <v/>
      </c>
      <c r="D59" s="1427" t="str">
        <f t="shared" si="260"/>
        <v/>
      </c>
      <c r="E59" s="1427" t="str">
        <f t="shared" si="260"/>
        <v/>
      </c>
      <c r="F59" s="1427" t="str">
        <f t="shared" si="260"/>
        <v/>
      </c>
      <c r="G59" s="1427" t="str">
        <f t="shared" si="260"/>
        <v/>
      </c>
      <c r="H59" s="1427" t="str">
        <f t="shared" si="184"/>
        <v/>
      </c>
      <c r="I59" s="1427" t="str">
        <f>IF((ISNUMBER(T59)),T59,"")</f>
        <v/>
      </c>
      <c r="J59" s="1427" t="str">
        <f>IF((ISNUMBER(U59)),U59,"")</f>
        <v/>
      </c>
      <c r="K59" s="1427" t="str">
        <f>IF((ISNUMBER(V59)),V59,"")</f>
        <v/>
      </c>
      <c r="L59" s="1427" t="str">
        <f>IF((ISNUMBER(W59)),W59,"")</f>
        <v/>
      </c>
      <c r="M59" s="1427" t="str">
        <f>IF((ISNUMBER(X59)),X59,"")</f>
        <v/>
      </c>
      <c r="N59" s="614"/>
      <c r="O59" s="614"/>
      <c r="P59" s="614"/>
      <c r="Q59" s="614"/>
      <c r="R59" s="614"/>
      <c r="S59" s="1246" t="str">
        <f t="shared" si="186"/>
        <v/>
      </c>
      <c r="T59" s="614"/>
      <c r="U59" s="614"/>
      <c r="V59" s="614"/>
      <c r="W59" s="1427" t="str">
        <f>IF(AND(ISNUMBER(T59),ISNUMBER(U59),ISNUMBER(V59)),SUM(T59:V59), "")</f>
        <v/>
      </c>
      <c r="X59" s="614"/>
      <c r="Y59" s="614"/>
      <c r="Z59" s="1247"/>
      <c r="AA59" s="1247"/>
      <c r="AB59" s="1247"/>
      <c r="AC59" s="1247"/>
      <c r="AD59" s="1247"/>
      <c r="AE59" s="1783"/>
      <c r="AF59" s="1247"/>
      <c r="AG59" s="1247"/>
      <c r="AH59" s="1247"/>
      <c r="AI59" s="1783"/>
      <c r="AJ59" s="1247"/>
      <c r="AK59" s="1247"/>
      <c r="AL59" s="614"/>
      <c r="AM59" s="614"/>
      <c r="AN59" s="614"/>
      <c r="AO59" s="614"/>
      <c r="AP59" s="1427" t="str">
        <f t="shared" si="257"/>
        <v/>
      </c>
      <c r="AQ59" s="1427" t="str">
        <f t="shared" si="257"/>
        <v/>
      </c>
      <c r="AR59" s="1427" t="str">
        <f t="shared" si="257"/>
        <v/>
      </c>
      <c r="AS59" s="1427" t="str">
        <f t="shared" si="257"/>
        <v/>
      </c>
      <c r="AT59" s="1427" t="str">
        <f t="shared" si="257"/>
        <v/>
      </c>
      <c r="AU59" s="1427" t="str">
        <f>IF(AND(ISNUMBER(AP59),ISNUMBER(AQ59),ISNUMBER(AT59)),SUM(AP59,AQ59,AT59),"")</f>
        <v/>
      </c>
      <c r="AV59" s="1427" t="str">
        <f t="shared" si="258"/>
        <v/>
      </c>
      <c r="AW59" s="1427" t="str">
        <f t="shared" si="258"/>
        <v/>
      </c>
      <c r="AX59" s="1427" t="str">
        <f t="shared" si="258"/>
        <v/>
      </c>
      <c r="AY59" s="1427" t="str">
        <f t="shared" si="258"/>
        <v/>
      </c>
      <c r="AZ59" s="1427" t="str">
        <f t="shared" si="258"/>
        <v/>
      </c>
      <c r="BA59" s="614"/>
      <c r="BB59" s="614"/>
      <c r="BC59" s="614"/>
      <c r="BD59" s="614"/>
      <c r="BE59" s="614"/>
      <c r="BF59" s="1246" t="str">
        <f>IF(AND(ISNUMBER(BA59), ISNUMBER(BB59), ISNUMBER(BE59)), SUM(BA59,BB59,BE59), "")</f>
        <v/>
      </c>
      <c r="BG59" s="614"/>
      <c r="BH59" s="614"/>
      <c r="BI59" s="614"/>
      <c r="BJ59" s="1427" t="str">
        <f>IF(AND(ISNUMBER(BG59),ISNUMBER(BH59),ISNUMBER(BI59)),SUM(BG59:BI59), "")</f>
        <v/>
      </c>
      <c r="BK59" s="614"/>
      <c r="BL59" s="614"/>
      <c r="BM59" s="614"/>
      <c r="BN59" s="614"/>
      <c r="BO59" s="614"/>
      <c r="BP59" s="614"/>
      <c r="BQ59" s="1246" t="str">
        <f>IF(AND(ISNUMBER(BL59), ISNUMBER(BM59), ISNUMBER(BP59)), SUM(BL59,BM59,BP59), "")</f>
        <v/>
      </c>
      <c r="BR59" s="614"/>
      <c r="BS59" s="614"/>
      <c r="BT59" s="614"/>
      <c r="BU59" s="1427" t="str">
        <f>IF(AND(ISNUMBER(BR59),ISNUMBER(BS59),ISNUMBER(BT59)),SUM(BR59:BT59), "")</f>
        <v/>
      </c>
      <c r="BV59" s="614"/>
      <c r="BW59" s="614"/>
      <c r="BX59" s="614"/>
      <c r="BY59" s="614"/>
      <c r="BZ59" s="614"/>
      <c r="CA59" s="614"/>
      <c r="CB59" s="614"/>
      <c r="CC59" s="1427" t="str">
        <f>IF($C$7="No", 0, IF(AND(ISNUMBER(BX59),ISNUMBER(BY59),ISNUMBER(CB59)),SUM(BX59,BY59,CB59),""))</f>
        <v/>
      </c>
      <c r="CD59" s="614"/>
      <c r="CE59" s="614"/>
      <c r="CF59" s="614"/>
      <c r="CG59" s="1427" t="str">
        <f t="shared" si="259"/>
        <v/>
      </c>
      <c r="CH59" s="1427" t="str">
        <f t="shared" si="229"/>
        <v/>
      </c>
      <c r="CI59" s="1247"/>
      <c r="CJ59" s="614"/>
      <c r="CK59" s="614"/>
      <c r="CL59" s="614"/>
      <c r="CM59" s="614"/>
      <c r="CN59" s="614"/>
      <c r="CO59" s="614"/>
      <c r="CP59" s="1340" t="str">
        <f t="shared" si="245"/>
        <v/>
      </c>
      <c r="CQ59" s="1639" t="str">
        <f t="shared" si="246"/>
        <v/>
      </c>
      <c r="DK59" s="1804"/>
    </row>
    <row r="60" spans="1:115" ht="15" customHeight="1" x14ac:dyDescent="0.25">
      <c r="A60" s="1329"/>
      <c r="B60" s="1276" t="s">
        <v>1687</v>
      </c>
      <c r="C60" s="618"/>
      <c r="D60" s="618"/>
      <c r="E60" s="618"/>
      <c r="F60" s="618"/>
      <c r="G60" s="373"/>
      <c r="H60" s="1427" t="str">
        <f>IF(AND(ISNUMBER(C60),ISNUMBER(D60),ISNUMBER(G60)),SUM(C60,D60,G60),"")</f>
        <v/>
      </c>
      <c r="I60" s="1697"/>
      <c r="J60" s="618"/>
      <c r="K60" s="373"/>
      <c r="L60" s="1427" t="str">
        <f>IF(AND(ISNUMBER(I60),ISNUMBER(J60),ISNUMBER(K60)),SUM(I60:K60), "")</f>
        <v/>
      </c>
      <c r="M60" s="1697"/>
      <c r="N60" s="1247"/>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618"/>
      <c r="AQ60" s="618"/>
      <c r="AR60" s="618"/>
      <c r="AS60" s="618"/>
      <c r="AT60" s="373"/>
      <c r="AU60" s="1427" t="str">
        <f>IF(AND(ISNUMBER(AP60),ISNUMBER(AQ60),ISNUMBER(AT60)),SUM(AP60,AQ60,AT60),"")</f>
        <v/>
      </c>
      <c r="AV60" s="1697"/>
      <c r="AW60" s="618"/>
      <c r="AX60" s="373"/>
      <c r="AY60" s="1427" t="str">
        <f>IF(AND(ISNUMBER(AV60),ISNUMBER(AW60),ISNUMBER(AX60)),SUM(AV60:AX60), "")</f>
        <v/>
      </c>
      <c r="AZ60" s="169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614"/>
      <c r="BX60" s="614"/>
      <c r="BY60" s="614"/>
      <c r="BZ60" s="614"/>
      <c r="CA60" s="614"/>
      <c r="CB60" s="614"/>
      <c r="CC60" s="1427" t="str">
        <f>IF($C$7="No", 0, IF(AND(ISNUMBER(BX60),ISNUMBER(BY60),ISNUMBER(CB60)),SUM(BX60,BY60,CB60),""))</f>
        <v/>
      </c>
      <c r="CD60" s="614"/>
      <c r="CE60" s="614"/>
      <c r="CF60" s="614"/>
      <c r="CG60" s="1427" t="str">
        <f t="shared" si="259"/>
        <v/>
      </c>
      <c r="CH60" s="1427" t="str">
        <f t="shared" si="229"/>
        <v/>
      </c>
      <c r="CI60" s="1247"/>
      <c r="CJ60" s="614"/>
      <c r="CK60" s="614"/>
      <c r="CL60" s="614"/>
      <c r="CM60" s="614"/>
      <c r="CN60" s="614"/>
      <c r="CO60" s="614"/>
      <c r="CP60" s="1340" t="str">
        <f t="shared" si="245"/>
        <v/>
      </c>
      <c r="CQ60" s="1639" t="str">
        <f t="shared" si="246"/>
        <v/>
      </c>
      <c r="DK60" s="1804"/>
    </row>
    <row r="61" spans="1:115" ht="15" customHeight="1" x14ac:dyDescent="0.25">
      <c r="A61" s="1329"/>
      <c r="B61" s="659" t="s">
        <v>1954</v>
      </c>
      <c r="C61" s="614"/>
      <c r="D61" s="614"/>
      <c r="E61" s="614"/>
      <c r="F61" s="614"/>
      <c r="G61" s="345"/>
      <c r="H61" s="1427" t="str">
        <f t="shared" si="184"/>
        <v/>
      </c>
      <c r="I61" s="1249"/>
      <c r="J61" s="614"/>
      <c r="K61" s="345"/>
      <c r="L61" s="1427" t="str">
        <f>IF(AND(ISNUMBER(I61),ISNUMBER(J61),ISNUMBER(K61)),SUM(I61:K61), "")</f>
        <v/>
      </c>
      <c r="M61" s="1249"/>
      <c r="N61" s="1247"/>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614"/>
      <c r="AM61" s="614"/>
      <c r="AN61" s="614"/>
      <c r="AO61" s="614"/>
      <c r="AP61" s="614"/>
      <c r="AQ61" s="614"/>
      <c r="AR61" s="614"/>
      <c r="AS61" s="614"/>
      <c r="AT61" s="345"/>
      <c r="AU61" s="1427" t="str">
        <f>IF(AND(ISNUMBER(AP61),ISNUMBER(AQ61),ISNUMBER(AT61)),SUM(AP61,AQ61,AT61),"")</f>
        <v/>
      </c>
      <c r="AV61" s="1249"/>
      <c r="AW61" s="614"/>
      <c r="AX61" s="345"/>
      <c r="AY61" s="1427" t="str">
        <f>IF(AND(ISNUMBER(AV61),ISNUMBER(AW61),ISNUMBER(AX61)),SUM(AV61:AX61), "")</f>
        <v/>
      </c>
      <c r="AZ61" s="1249"/>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614"/>
      <c r="BX61" s="614"/>
      <c r="BY61" s="614"/>
      <c r="BZ61" s="614"/>
      <c r="CA61" s="614"/>
      <c r="CB61" s="614"/>
      <c r="CC61" s="1427" t="str">
        <f>IF($C$7="No", 0, IF(AND(ISNUMBER(BX61),ISNUMBER(BY61),ISNUMBER(CB61)),SUM(BX61,BY61,CB61),""))</f>
        <v/>
      </c>
      <c r="CD61" s="614"/>
      <c r="CE61" s="614"/>
      <c r="CF61" s="614"/>
      <c r="CG61" s="1427" t="str">
        <f t="shared" si="259"/>
        <v/>
      </c>
      <c r="CH61" s="1427" t="str">
        <f t="shared" si="229"/>
        <v/>
      </c>
      <c r="CI61" s="1247"/>
      <c r="CJ61" s="614"/>
      <c r="CK61" s="614"/>
      <c r="CL61" s="1247"/>
      <c r="CM61" s="614"/>
      <c r="CN61" s="614"/>
      <c r="CO61" s="614"/>
      <c r="CP61" s="1340" t="str">
        <f t="shared" si="245"/>
        <v/>
      </c>
      <c r="CQ61" s="1639" t="str">
        <f t="shared" si="246"/>
        <v/>
      </c>
      <c r="DK61" s="1804"/>
    </row>
    <row r="62" spans="1:115" ht="15" customHeight="1" x14ac:dyDescent="0.25">
      <c r="A62" s="1329"/>
      <c r="B62" s="658" t="s">
        <v>1955</v>
      </c>
      <c r="C62" s="614"/>
      <c r="D62" s="614"/>
      <c r="E62" s="614"/>
      <c r="F62" s="614"/>
      <c r="G62" s="345"/>
      <c r="H62" s="1427" t="str">
        <f t="shared" si="184"/>
        <v/>
      </c>
      <c r="I62" s="1249"/>
      <c r="J62" s="614"/>
      <c r="K62" s="345"/>
      <c r="L62" s="1427" t="str">
        <f>IF(AND(ISNUMBER(I62),ISNUMBER(J62),ISNUMBER(K62)),SUM(I62:K62), "")</f>
        <v/>
      </c>
      <c r="M62" s="1270"/>
      <c r="N62" s="1247"/>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614"/>
      <c r="AM62" s="1247"/>
      <c r="AN62" s="614"/>
      <c r="AO62" s="1247"/>
      <c r="AP62" s="614"/>
      <c r="AQ62" s="614"/>
      <c r="AR62" s="614"/>
      <c r="AS62" s="614"/>
      <c r="AT62" s="345"/>
      <c r="AU62" s="1427" t="str">
        <f>IF(AND(ISNUMBER(AP62),ISNUMBER(AQ62),ISNUMBER(AT62)),SUM(AP62,AQ62,AT62),"")</f>
        <v/>
      </c>
      <c r="AV62" s="1249"/>
      <c r="AW62" s="614"/>
      <c r="AX62" s="345"/>
      <c r="AY62" s="1427" t="str">
        <f>IF(AND(ISNUMBER(AV62),ISNUMBER(AW62),ISNUMBER(AX62)),SUM(AV62:AX62), "")</f>
        <v/>
      </c>
      <c r="AZ62" s="1270"/>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614"/>
      <c r="BX62" s="614"/>
      <c r="BY62" s="614"/>
      <c r="BZ62" s="614"/>
      <c r="CA62" s="614"/>
      <c r="CB62" s="614"/>
      <c r="CC62" s="1427" t="str">
        <f>IF($C$7="No", 0, IF(AND(ISNUMBER(BX62),ISNUMBER(BY62),ISNUMBER(CB62)),SUM(BX62,BY62,CB62),""))</f>
        <v/>
      </c>
      <c r="CD62" s="614"/>
      <c r="CE62" s="614"/>
      <c r="CF62" s="614"/>
      <c r="CG62" s="1427" t="str">
        <f t="shared" si="259"/>
        <v/>
      </c>
      <c r="CH62" s="1427" t="str">
        <f t="shared" si="229"/>
        <v/>
      </c>
      <c r="CI62" s="1247"/>
      <c r="CJ62" s="614"/>
      <c r="CK62" s="614"/>
      <c r="CL62" s="1247"/>
      <c r="CM62" s="614"/>
      <c r="CN62" s="614"/>
      <c r="CO62" s="614"/>
      <c r="CP62" s="1340" t="str">
        <f t="shared" si="245"/>
        <v/>
      </c>
      <c r="CQ62" s="1639" t="str">
        <f t="shared" si="246"/>
        <v/>
      </c>
      <c r="DK62" s="1804"/>
    </row>
    <row r="63" spans="1:115" ht="15" customHeight="1" x14ac:dyDescent="0.25">
      <c r="A63" s="1329"/>
      <c r="B63" s="1880" t="str">
        <f>"Check: row " &amp; ROW(B62) &amp; " ≤ row " &amp; ROW(B61)</f>
        <v>Check: row 62 ≤ row 61</v>
      </c>
      <c r="C63" s="2030" t="str">
        <f t="shared" ref="C63:G63" si="261">IF(AND(ISNUMBER(C62), ISNUMBER(C61)), IF(C62&lt;=C61, "Pass", "Fail"),"")</f>
        <v/>
      </c>
      <c r="D63" s="2030" t="str">
        <f t="shared" si="261"/>
        <v/>
      </c>
      <c r="E63" s="2030" t="str">
        <f t="shared" si="261"/>
        <v/>
      </c>
      <c r="F63" s="2030" t="str">
        <f t="shared" si="261"/>
        <v/>
      </c>
      <c r="G63" s="2030" t="str">
        <f t="shared" si="261"/>
        <v/>
      </c>
      <c r="H63" s="2400"/>
      <c r="I63" s="2030" t="str">
        <f>IF(AND(ISNUMBER(I62), ISNUMBER(I61)), IF(I62&lt;=I61, "Pass", "Fail"),"")</f>
        <v/>
      </c>
      <c r="J63" s="2030" t="str">
        <f>IF(AND(ISNUMBER(J62), ISNUMBER(J61)), IF(J62&lt;=J61, "Pass", "Fail"),"")</f>
        <v/>
      </c>
      <c r="K63" s="2030" t="str">
        <f>IF(AND(ISNUMBER(K62), ISNUMBER(K61)), IF(K62&lt;=K61, "Pass", "Fail"),"")</f>
        <v/>
      </c>
      <c r="L63" s="1883"/>
      <c r="M63" s="1259"/>
      <c r="N63" s="1259"/>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2030" t="str">
        <f>IF(AND(ISNUMBER(AL62), ISNUMBER(AL61)), IF(AL62&lt;=AL61, "Pass", "Fail"),"")</f>
        <v/>
      </c>
      <c r="AM63" s="1259"/>
      <c r="AN63" s="2030" t="str">
        <f>IF(AND(ISNUMBER(AN62), ISNUMBER(AN61)), IF(AN62&lt;=AN61, "Pass", "Fail"),"")</f>
        <v/>
      </c>
      <c r="AO63" s="1259"/>
      <c r="AP63" s="2030" t="str">
        <f>IF(AND(ISNUMBER(AP62), ISNUMBER(AP61)), IF(AP62&lt;=AP61, "Pass", "Fail"),"")</f>
        <v/>
      </c>
      <c r="AQ63" s="2030" t="str">
        <f>IF(AND(ISNUMBER(AQ62), ISNUMBER(AQ61)), IF(AQ62&lt;=AQ61, "Pass", "Fail"),"")</f>
        <v/>
      </c>
      <c r="AR63" s="2030" t="str">
        <f t="shared" ref="AR63:AT63" si="262">IF(AND(ISNUMBER(AR62), ISNUMBER(AR61)), IF(AR62&lt;=AR61, "Pass", "Fail"),"")</f>
        <v/>
      </c>
      <c r="AS63" s="2030" t="str">
        <f t="shared" si="262"/>
        <v/>
      </c>
      <c r="AT63" s="2030" t="str">
        <f t="shared" si="262"/>
        <v/>
      </c>
      <c r="AU63" s="1783"/>
      <c r="AV63" s="2030" t="str">
        <f t="shared" ref="AV63" si="263">IF(AND(ISNUMBER(AV62), ISNUMBER(AV61)), IF(AV62&lt;=AV61, "Pass", "Fail"),"")</f>
        <v/>
      </c>
      <c r="AW63" s="2030" t="str">
        <f t="shared" ref="AW63" si="264">IF(AND(ISNUMBER(AW62), ISNUMBER(AW61)), IF(AW62&lt;=AW61, "Pass", "Fail"),"")</f>
        <v/>
      </c>
      <c r="AX63" s="2030" t="str">
        <f t="shared" ref="AX63" si="265">IF(AND(ISNUMBER(AX62), ISNUMBER(AX61)), IF(AX62&lt;=AX61, "Pass", "Fail"),"")</f>
        <v/>
      </c>
      <c r="AY63" s="1783"/>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c r="CB63" s="1259"/>
      <c r="CC63" s="1259"/>
      <c r="CD63" s="1259"/>
      <c r="CE63" s="1259"/>
      <c r="CF63" s="1259"/>
      <c r="CG63" s="1259"/>
      <c r="CH63" s="1247"/>
      <c r="CI63" s="2154"/>
      <c r="CJ63" s="2030" t="str">
        <f t="shared" ref="CJ63" si="266">IF(AND(ISNUMBER(CJ62), ISNUMBER(CJ61)), IF(CJ62&lt;=CJ61, "Pass", "Fail"),"")</f>
        <v/>
      </c>
      <c r="CK63" s="1259"/>
      <c r="CL63" s="1259"/>
      <c r="CM63" s="2030" t="str">
        <f t="shared" ref="CM63" si="267">IF(AND(ISNUMBER(CM62), ISNUMBER(CM61)), IF(CM62&lt;=CM61, "Pass", "Fail"),"")</f>
        <v/>
      </c>
      <c r="CN63" s="2030" t="str">
        <f t="shared" ref="CN63" si="268">IF(AND(ISNUMBER(CN62), ISNUMBER(CN61)), IF(CN62&lt;=CN61, "Pass", "Fail"),"")</f>
        <v/>
      </c>
      <c r="CO63" s="2030" t="str">
        <f t="shared" ref="CO63" si="269">IF(AND(ISNUMBER(CO62), ISNUMBER(CO61)), IF(CO62&lt;=CO61, "Pass", "Fail"),"")</f>
        <v/>
      </c>
      <c r="CP63" s="1910"/>
      <c r="CQ63" s="1911"/>
      <c r="DK63" s="1804"/>
    </row>
    <row r="64" spans="1:115" ht="15" customHeight="1" x14ac:dyDescent="0.25">
      <c r="A64" s="1329"/>
      <c r="B64" s="1877" t="s">
        <v>2136</v>
      </c>
      <c r="C64" s="2399" t="str">
        <f t="shared" ref="C64:L64" si="270">IF(AND(ISNUMBER(C16),ISNUMBER(C19),ISNUMBER(C35),ISNUMBER(C36),ISNUMBER(C37),ISNUMBER(C38), ISNUMBER(C39), ISNUMBER(C43), ISNUMBER(C40), ISNUMBER(C50),ISNUMBER(C54),ISNUMBER(C57), ISNUMBER(C61), ISNUMBER(C60)),SUM(C16, C19,C35,C36,C37,C38,C39,C43,C40,C50, C54, C57,C61,C60),"")</f>
        <v/>
      </c>
      <c r="D64" s="2399" t="str">
        <f t="shared" si="270"/>
        <v/>
      </c>
      <c r="E64" s="2399" t="str">
        <f t="shared" si="270"/>
        <v/>
      </c>
      <c r="F64" s="2399" t="str">
        <f t="shared" si="270"/>
        <v/>
      </c>
      <c r="G64" s="2399" t="str">
        <f t="shared" si="270"/>
        <v/>
      </c>
      <c r="H64" s="2399" t="str">
        <f t="shared" si="270"/>
        <v/>
      </c>
      <c r="I64" s="2399" t="str">
        <f t="shared" ref="I64" si="271">IF(AND(ISNUMBER(I16),ISNUMBER(I19),ISNUMBER(I35),ISNUMBER(I36),ISNUMBER(I37),ISNUMBER(I38), ISNUMBER(I39), ISNUMBER(I43), ISNUMBER(I40), ISNUMBER(I50),ISNUMBER(I54),ISNUMBER(I57), ISNUMBER(I61), ISNUMBER(I60)),SUM(I16, I19,I35,I36,I37,I38,I39,I43,I40,I50, I54, I57,I61,I60),"")</f>
        <v/>
      </c>
      <c r="J64" s="2399" t="str">
        <f t="shared" ref="J64" si="272">IF(AND(ISNUMBER(J16),ISNUMBER(J19),ISNUMBER(J35),ISNUMBER(J36),ISNUMBER(J37),ISNUMBER(J38), ISNUMBER(J39), ISNUMBER(J43), ISNUMBER(J40), ISNUMBER(J50),ISNUMBER(J54),ISNUMBER(J57), ISNUMBER(J61), ISNUMBER(J60)),SUM(J16, J19,J35,J36,J37,J38,J39,J43,J40,J50, J54, J57,J61,J60),"")</f>
        <v/>
      </c>
      <c r="K64" s="2399" t="str">
        <f t="shared" ref="K64" si="273">IF(AND(ISNUMBER(K16),ISNUMBER(K19),ISNUMBER(K35),ISNUMBER(K36),ISNUMBER(K37),ISNUMBER(K38), ISNUMBER(K39), ISNUMBER(K43), ISNUMBER(K40), ISNUMBER(K50),ISNUMBER(K54),ISNUMBER(K57), ISNUMBER(K61), ISNUMBER(K60)),SUM(K16, K19,K35,K36,K37,K38,K39,K43,K40,K50, K54, K57,K61,K60),"")</f>
        <v/>
      </c>
      <c r="L64" s="2399" t="str">
        <f t="shared" si="270"/>
        <v/>
      </c>
      <c r="M64" s="2399" t="str">
        <f>IF(AND(ISNUMBER(M16),ISNUMBER(M19),ISNUMBER(M35),ISNUMBER(M36),ISNUMBER(M37),ISNUMBER(M38), ISNUMBER(M39), ISNUMBER(M43), ISNUMBER(M40), ISNUMBER(M50),ISNUMBER(M54),ISNUMBER(M57), ISNUMBER(M61), ISNUMBER(M60)),SUM(M16, M19,M35,M36,M37,M38,M39,M43,M40,M50, M54, M57,M61,M60),"")</f>
        <v/>
      </c>
      <c r="N64" s="1881" t="str">
        <f t="shared" ref="N64:Y64" si="274">IF(AND(ISNUMBER(N16),ISNUMBER(N19),ISNUMBER(N35),ISNUMBER(N36),ISNUMBER(N37),ISNUMBER(N38), ISNUMBER(N39), ISNUMBER(N43), ISNUMBER(N40), ISNUMBER(N57)),SUM(N16, N19,N35,N36,N37,N38,N39,N43,N40, N57),"")</f>
        <v/>
      </c>
      <c r="O64" s="1881" t="str">
        <f t="shared" si="274"/>
        <v/>
      </c>
      <c r="P64" s="1881" t="str">
        <f t="shared" si="274"/>
        <v/>
      </c>
      <c r="Q64" s="1881" t="str">
        <f t="shared" si="274"/>
        <v/>
      </c>
      <c r="R64" s="1881" t="str">
        <f t="shared" si="274"/>
        <v/>
      </c>
      <c r="S64" s="1881" t="str">
        <f t="shared" si="274"/>
        <v/>
      </c>
      <c r="T64" s="1881" t="str">
        <f t="shared" ref="T64" si="275">IF(AND(ISNUMBER(T16),ISNUMBER(T19),ISNUMBER(T35),ISNUMBER(T36),ISNUMBER(T37),ISNUMBER(T38), ISNUMBER(T39), ISNUMBER(T43), ISNUMBER(T40), ISNUMBER(T57)),SUM(T16, T19,T35,T36,T37,T38,T39,T43,T40, T57),"")</f>
        <v/>
      </c>
      <c r="U64" s="1881" t="str">
        <f t="shared" ref="U64" si="276">IF(AND(ISNUMBER(U16),ISNUMBER(U19),ISNUMBER(U35),ISNUMBER(U36),ISNUMBER(U37),ISNUMBER(U38), ISNUMBER(U39), ISNUMBER(U43), ISNUMBER(U40), ISNUMBER(U57)),SUM(U16, U19,U35,U36,U37,U38,U39,U43,U40, U57),"")</f>
        <v/>
      </c>
      <c r="V64" s="1881" t="str">
        <f t="shared" ref="V64" si="277">IF(AND(ISNUMBER(V16),ISNUMBER(V19),ISNUMBER(V35),ISNUMBER(V36),ISNUMBER(V37),ISNUMBER(V38), ISNUMBER(V39), ISNUMBER(V43), ISNUMBER(V40), ISNUMBER(V57)),SUM(V16, V19,V35,V36,V37,V38,V39,V43,V40, V57),"")</f>
        <v/>
      </c>
      <c r="W64" s="1881" t="str">
        <f t="shared" si="274"/>
        <v/>
      </c>
      <c r="X64" s="1881" t="str">
        <f t="shared" si="274"/>
        <v/>
      </c>
      <c r="Y64" s="1881" t="str">
        <f t="shared" si="274"/>
        <v/>
      </c>
      <c r="Z64" s="1881" t="str">
        <f t="shared" ref="Z64:AK64" si="278">IF(AND(ISNUMBER(Z16),ISNUMBER(Z19),ISNUMBER(Z35),ISNUMBER(Z36),ISNUMBER(Z37),ISNUMBER(Z38), ISNUMBER(Z57)),SUM(Z16, Z19,Z35,Z36,Z37,Z38,Z57),"")</f>
        <v/>
      </c>
      <c r="AA64" s="1881" t="str">
        <f t="shared" si="278"/>
        <v/>
      </c>
      <c r="AB64" s="1881" t="str">
        <f t="shared" si="278"/>
        <v/>
      </c>
      <c r="AC64" s="1881" t="str">
        <f t="shared" si="278"/>
        <v/>
      </c>
      <c r="AD64" s="1881" t="str">
        <f t="shared" si="278"/>
        <v/>
      </c>
      <c r="AE64" s="1881" t="str">
        <f t="shared" si="278"/>
        <v/>
      </c>
      <c r="AF64" s="1881" t="str">
        <f t="shared" ref="AF64" si="279">IF(AND(ISNUMBER(AF16),ISNUMBER(AF19),ISNUMBER(AF35),ISNUMBER(AF36),ISNUMBER(AF37),ISNUMBER(AF38), ISNUMBER(AF57)),SUM(AF16, AF19,AF35,AF36,AF37,AF38,AF57),"")</f>
        <v/>
      </c>
      <c r="AG64" s="1881" t="str">
        <f t="shared" ref="AG64" si="280">IF(AND(ISNUMBER(AG16),ISNUMBER(AG19),ISNUMBER(AG35),ISNUMBER(AG36),ISNUMBER(AG37),ISNUMBER(AG38), ISNUMBER(AG57)),SUM(AG16, AG19,AG35,AG36,AG37,AG38,AG57),"")</f>
        <v/>
      </c>
      <c r="AH64" s="1881" t="str">
        <f t="shared" ref="AH64" si="281">IF(AND(ISNUMBER(AH16),ISNUMBER(AH19),ISNUMBER(AH35),ISNUMBER(AH36),ISNUMBER(AH37),ISNUMBER(AH38), ISNUMBER(AH57)),SUM(AH16, AH19,AH35,AH36,AH37,AH38,AH57),"")</f>
        <v/>
      </c>
      <c r="AI64" s="1881" t="str">
        <f t="shared" si="278"/>
        <v/>
      </c>
      <c r="AJ64" s="1881" t="str">
        <f t="shared" si="278"/>
        <v/>
      </c>
      <c r="AK64" s="1881" t="str">
        <f t="shared" si="278"/>
        <v/>
      </c>
      <c r="AL64" s="1893"/>
      <c r="AM64" s="1893"/>
      <c r="AN64" s="1893"/>
      <c r="AO64" s="1893"/>
      <c r="AP64" s="1881" t="str">
        <f t="shared" ref="AP64:AY64" si="282">IF(AND(ISNUMBER(AP16),ISNUMBER(AP19),ISNUMBER(AP35),ISNUMBER(AP36),ISNUMBER(AP37),ISNUMBER(AP38), ISNUMBER(AP39), ISNUMBER(AP43), ISNUMBER(AP40), ISNUMBER(AP54),ISNUMBER(AP57), ISNUMBER(AP61), ISNUMBER(AP60)),SUM(AP16, AP19,AP35,AP36,AP37,AP38,AP39,AP43,AP40, AP54, AP57,AP61,AP60),"")</f>
        <v/>
      </c>
      <c r="AQ64" s="1881" t="str">
        <f t="shared" si="282"/>
        <v/>
      </c>
      <c r="AR64" s="1881" t="str">
        <f t="shared" si="282"/>
        <v/>
      </c>
      <c r="AS64" s="1881" t="str">
        <f t="shared" si="282"/>
        <v/>
      </c>
      <c r="AT64" s="1881" t="str">
        <f t="shared" si="282"/>
        <v/>
      </c>
      <c r="AU64" s="1881" t="str">
        <f t="shared" si="282"/>
        <v/>
      </c>
      <c r="AV64" s="1881" t="str">
        <f t="shared" ref="AV64" si="283">IF(AND(ISNUMBER(AV16),ISNUMBER(AV19),ISNUMBER(AV35),ISNUMBER(AV36),ISNUMBER(AV37),ISNUMBER(AV38), ISNUMBER(AV39), ISNUMBER(AV43), ISNUMBER(AV40), ISNUMBER(AV54),ISNUMBER(AV57), ISNUMBER(AV61), ISNUMBER(AV60)),SUM(AV16, AV19,AV35,AV36,AV37,AV38,AV39,AV43,AV40, AV54, AV57,AV61,AV60),"")</f>
        <v/>
      </c>
      <c r="AW64" s="1881" t="str">
        <f t="shared" ref="AW64" si="284">IF(AND(ISNUMBER(AW16),ISNUMBER(AW19),ISNUMBER(AW35),ISNUMBER(AW36),ISNUMBER(AW37),ISNUMBER(AW38), ISNUMBER(AW39), ISNUMBER(AW43), ISNUMBER(AW40), ISNUMBER(AW54),ISNUMBER(AW57), ISNUMBER(AW61), ISNUMBER(AW60)),SUM(AW16, AW19,AW35,AW36,AW37,AW38,AW39,AW43,AW40, AW54, AW57,AW61,AW60),"")</f>
        <v/>
      </c>
      <c r="AX64" s="1881" t="str">
        <f t="shared" ref="AX64" si="285">IF(AND(ISNUMBER(AX16),ISNUMBER(AX19),ISNUMBER(AX35),ISNUMBER(AX36),ISNUMBER(AX37),ISNUMBER(AX38), ISNUMBER(AX39), ISNUMBER(AX43), ISNUMBER(AX40), ISNUMBER(AX54),ISNUMBER(AX57), ISNUMBER(AX61), ISNUMBER(AX60)),SUM(AX16, AX19,AX35,AX36,AX37,AX38,AX39,AX43,AX40, AX54, AX57,AX61,AX60),"")</f>
        <v/>
      </c>
      <c r="AY64" s="1881" t="str">
        <f t="shared" si="282"/>
        <v/>
      </c>
      <c r="AZ64" s="1881" t="str">
        <f>IF(AND(ISNUMBER(AZ16),ISNUMBER(AZ19),ISNUMBER(AZ35),ISNUMBER(AZ36),ISNUMBER(AZ37),ISNUMBER(AZ38), ISNUMBER(AZ39), ISNUMBER(AZ43), ISNUMBER(AZ40),ISNUMBER(AZ54),ISNUMBER(AZ57), ISNUMBER(AZ61), ISNUMBER(AZ60)),SUM(AZ16, AZ19,AZ35,AZ36,AZ37,AZ38,AZ39,AZ43,AZ40, AZ54, AZ57,AZ61,AZ60),"")</f>
        <v/>
      </c>
      <c r="BA64" s="1881" t="str">
        <f>IF(AND(ISNUMBER(BA16), ISNUMBER(BA19), ISNUMBER(BA35), ISNUMBER(BA37), ISNUMBER(BA39), ISNUMBER(BA43), ISNUMBER(BA40), ISNUMBER(BA57)), SUM(BA16, BA19, BA35, BA37, BA39, BA43,BA40, BA57),"")</f>
        <v/>
      </c>
      <c r="BB64" s="1881" t="str">
        <f t="shared" ref="BB64:BJ64" si="286">IF(AND(ISNUMBER(BB16), ISNUMBER(BB19), ISNUMBER(BB35), ISNUMBER(BB37), ISNUMBER(BB39), ISNUMBER(BB43), ISNUMBER(BB40), ISNUMBER(BB57)), SUM(BB16, BB19, BB35, BB37, BB39, BB43,BB40, BB57),"")</f>
        <v/>
      </c>
      <c r="BC64" s="1881" t="str">
        <f t="shared" si="286"/>
        <v/>
      </c>
      <c r="BD64" s="1881" t="str">
        <f t="shared" si="286"/>
        <v/>
      </c>
      <c r="BE64" s="1881" t="str">
        <f t="shared" si="286"/>
        <v/>
      </c>
      <c r="BF64" s="1881" t="str">
        <f t="shared" si="286"/>
        <v/>
      </c>
      <c r="BG64" s="1881" t="str">
        <f t="shared" si="286"/>
        <v/>
      </c>
      <c r="BH64" s="1881" t="str">
        <f t="shared" si="286"/>
        <v/>
      </c>
      <c r="BI64" s="1881" t="str">
        <f t="shared" si="286"/>
        <v/>
      </c>
      <c r="BJ64" s="1881" t="str">
        <f t="shared" si="286"/>
        <v/>
      </c>
      <c r="BK64" s="1881" t="str">
        <f>IF(AND(ISNUMBER(BK16), ISNUMBER(BK19), ISNUMBER(BK35), ISNUMBER(BK37), ISNUMBER(BK39), ISNUMBER(BK43), ISNUMBER(BK40), ISNUMBER(BK57)), SUM(BK16, BK19, BK35, BK37, BK39, BK43,BK40, BK57),"")</f>
        <v/>
      </c>
      <c r="BL64" s="1881" t="str">
        <f t="shared" ref="BL64:BV64" si="287">IF(AND(ISNUMBER(BL16), ISNUMBER(BL19), ISNUMBER(BL35), ISNUMBER(BL36), ISNUMBER(BL37), ISNUMBER(BL38), ISNUMBER(BL39), ISNUMBER(BL40), ISNUMBER(BL43), ISNUMBER(BL57)), SUM(BL16,BL19,BL35:BL40,BL43,BL57), "")</f>
        <v/>
      </c>
      <c r="BM64" s="1881" t="str">
        <f t="shared" si="287"/>
        <v/>
      </c>
      <c r="BN64" s="1881" t="str">
        <f t="shared" si="287"/>
        <v/>
      </c>
      <c r="BO64" s="1881" t="str">
        <f t="shared" si="287"/>
        <v/>
      </c>
      <c r="BP64" s="1881" t="str">
        <f t="shared" si="287"/>
        <v/>
      </c>
      <c r="BQ64" s="1881" t="str">
        <f t="shared" si="287"/>
        <v/>
      </c>
      <c r="BR64" s="1881" t="str">
        <f t="shared" si="287"/>
        <v/>
      </c>
      <c r="BS64" s="1881" t="str">
        <f t="shared" si="287"/>
        <v/>
      </c>
      <c r="BT64" s="1881" t="str">
        <f t="shared" si="287"/>
        <v/>
      </c>
      <c r="BU64" s="1881" t="str">
        <f t="shared" si="287"/>
        <v/>
      </c>
      <c r="BV64" s="1881" t="str">
        <f t="shared" si="287"/>
        <v/>
      </c>
      <c r="BW64" s="1881" t="str">
        <f t="shared" ref="BW64:CC64" si="288">IF(AND(ISNUMBER(BW16), ISNUMBER(BW19), ISNUMBER(BW35), ISNUMBER(BW36), ISNUMBER(BW37), ISNUMBER(BW38), ISNUMBER(BW39), ISNUMBER(BW43), ISNUMBER(BW40), ISNUMBER(BW50), ISNUMBER(BW54),  ISNUMBER(BW57), ISNUMBER(BW60), ISNUMBER(BW61)), SUM(BW16, BW19, BW35, BW36, BW37, BW38, BW39, BW43, BW40, BW50, BW54, BW57),"")</f>
        <v/>
      </c>
      <c r="BX64" s="1881" t="str">
        <f t="shared" si="288"/>
        <v/>
      </c>
      <c r="BY64" s="1881" t="str">
        <f t="shared" si="288"/>
        <v/>
      </c>
      <c r="BZ64" s="1881" t="str">
        <f t="shared" si="288"/>
        <v/>
      </c>
      <c r="CA64" s="1881" t="str">
        <f t="shared" si="288"/>
        <v/>
      </c>
      <c r="CB64" s="1881" t="str">
        <f t="shared" si="288"/>
        <v/>
      </c>
      <c r="CC64" s="1881" t="str">
        <f t="shared" si="288"/>
        <v/>
      </c>
      <c r="CD64" s="1881" t="str">
        <f>IF(AND(ISNUMBER(CD16), ISNUMBER(CD19), ISNUMBER(CD35), ISNUMBER(CD36), ISNUMBER(CD37), ISNUMBER(CD38), ISNUMBER(CD39), ISNUMBER(CD43), ISNUMBER(CD40), ISNUMBER(CD54),  ISNUMBER(CD57), ISNUMBER(CD60), ISNUMBER(CD61)), SUM(CD16, CD19, CD35, CD36, CD37, CD38, CD39, CD43, CD40, CD54, CD57),"")</f>
        <v/>
      </c>
      <c r="CE64" s="1881" t="str">
        <f>IF(AND(ISNUMBER(CE16), ISNUMBER(CE19), ISNUMBER(CE35), ISNUMBER(CE36), ISNUMBER(CE37), ISNUMBER(CE38), ISNUMBER(CE39), ISNUMBER(CE43), ISNUMBER(CE40), ISNUMBER(CE54),  ISNUMBER(CE57), ISNUMBER(CE60), ISNUMBER(CE61)), SUM(CE16, CE19, CE35, CE36, CE37, CE38, CE39, CE43, CE40, CE54, CE57),"")</f>
        <v/>
      </c>
      <c r="CF64" s="1881" t="str">
        <f>IF(AND(ISNUMBER(CF16), ISNUMBER(CF19), ISNUMBER(CF35), ISNUMBER(CF36), ISNUMBER(CF37), ISNUMBER(CF38), ISNUMBER(CF39), ISNUMBER(CF43), ISNUMBER(CF40), ISNUMBER(CF54),  ISNUMBER(CF57), ISNUMBER(CF60), ISNUMBER(CF61)), SUM(CF16, CF19, CF35, CF36, CF37, CF38, CF39, CF43, CF40, CF54, CF57),"")</f>
        <v/>
      </c>
      <c r="CG64" s="1881" t="str">
        <f>IF(AND(ISNUMBER(CG16), ISNUMBER(CG19), ISNUMBER(CG35), ISNUMBER(CG36), ISNUMBER(CG37), ISNUMBER(CG38), ISNUMBER(CG39), ISNUMBER(CG43), ISNUMBER(CG40), ISNUMBER(CG50), ISNUMBER(CG54),  ISNUMBER(CG57), ISNUMBER(CG60), ISNUMBER(CG61)), SUM(CG16, CG19, CG35, CG36, CG37, CG38, CG39, CG43, CG40, CG50, CG54, CG57),"")</f>
        <v/>
      </c>
      <c r="CH64" s="1247"/>
      <c r="CI64" s="1247"/>
      <c r="CJ64" s="1881" t="str">
        <f>IF(AND(ISNUMBER(CJ16), ISNUMBER(CJ19), ISNUMBER(CJ35), ISNUMBER(CJ36), ISNUMBER(CJ37), ISNUMBER(CJ38), ISNUMBER(CJ39), ISNUMBER(CJ43), ISNUMBER(CJ40), ISNUMBER(CJ54),ISNUMBER(CJ57), ISNUMBER(CJ61), ISNUMBER(CJ60)), SUM(CJ16, CJ19, CJ35:CJ40, CJ43, CJ54, CJ57, CJ60, CJ61), "")</f>
        <v/>
      </c>
      <c r="CK64" s="1881" t="str">
        <f>IF(AND(ISNUMBER(CK16), ISNUMBER(CK19), ISNUMBER(CK35), ISNUMBER(CK36), ISNUMBER(CK37), ISNUMBER(CK38), ISNUMBER(CK39), ISNUMBER(CK43), ISNUMBER(CK40), ISNUMBER(CK54),ISNUMBER(CK57), ISNUMBER(CK60), ISNUMBER(CK61)), SUM(CK16, CK19, CK35:CK40, CK43, CK54, CK57, CK60, CK61), "")</f>
        <v/>
      </c>
      <c r="CL64" s="1881" t="str">
        <f>IF(AND(ISNUMBER(CL16), ISNUMBER(CL19), ISNUMBER(CL35), ISNUMBER(CL36), ISNUMBER(CL37), ISNUMBER(CL38), ISNUMBER(CL39), ISNUMBER(CL43), ISNUMBER(CL40), ISNUMBER(CL54),ISNUMBER(CL57), ISNUMBER(CL60)), SUM(CL16, CL19, CL35, CL36:CL40, CL43, CL54, CL57, CL60),"")</f>
        <v/>
      </c>
      <c r="CM64" s="1881" t="str">
        <f>IF(AND(ISNUMBER(CM16), ISNUMBER(CM19), ISNUMBER(CM35), ISNUMBER(CM36), ISNUMBER(CM37), ISNUMBER(CM38), ISNUMBER(CM39), ISNUMBER(CM43), ISNUMBER(CM40), ISNUMBER(CM54),ISNUMBER(CM57), ISNUMBER(CM61), ISNUMBER(CM60)), SUM(CM16, CM19, CM35:CM40, CM43, CM54, CM57, CM60, CM61), "")</f>
        <v/>
      </c>
      <c r="CN64" s="1881" t="str">
        <f>IF(AND(ISNUMBER(CN16), ISNUMBER(CN19), ISNUMBER(CN35), ISNUMBER(CN36), ISNUMBER(CN37), ISNUMBER(CN38), ISNUMBER(CN39), ISNUMBER(CN43), ISNUMBER(CN40), ISNUMBER(CN54),ISNUMBER(CN57), ISNUMBER(CN61), ISNUMBER(CN60)), SUM(CN16, CN19, CN35:CN40, CN43, CN54, CN57, CN60, CN61), "")</f>
        <v/>
      </c>
      <c r="CO64" s="1881" t="str">
        <f>IF(AND(ISNUMBER(CO16), ISNUMBER(CO19), ISNUMBER(CO35), ISNUMBER(CO36), ISNUMBER(CO37), ISNUMBER(CO38), ISNUMBER(CO39), ISNUMBER(CO43), ISNUMBER(CO40), ISNUMBER(CO54),ISNUMBER(CO57), ISNUMBER(CO61), ISNUMBER(CO60)), SUM(CO16, CO19, CO35:CO40, CO43, CO54, CO57, CO60, CO61), "")</f>
        <v/>
      </c>
      <c r="CP64" s="1910"/>
      <c r="CQ64" s="1911"/>
      <c r="DK64" s="1804"/>
    </row>
    <row r="65" spans="1:115" ht="15" customHeight="1" x14ac:dyDescent="0.25">
      <c r="A65" s="1329"/>
      <c r="B65" s="2667" t="s">
        <v>1994</v>
      </c>
      <c r="C65" s="477" t="str">
        <f t="shared" ref="C65:M65" si="289">IF(ISNUMBER(C64),C64-C50, "")</f>
        <v/>
      </c>
      <c r="D65" s="477" t="str">
        <f t="shared" si="289"/>
        <v/>
      </c>
      <c r="E65" s="477" t="str">
        <f t="shared" si="289"/>
        <v/>
      </c>
      <c r="F65" s="477" t="str">
        <f t="shared" si="289"/>
        <v/>
      </c>
      <c r="G65" s="477" t="str">
        <f t="shared" si="289"/>
        <v/>
      </c>
      <c r="H65" s="477" t="str">
        <f t="shared" si="289"/>
        <v/>
      </c>
      <c r="I65" s="477" t="str">
        <f t="shared" ref="I65" si="290">IF(ISNUMBER(I64),I64-I50, "")</f>
        <v/>
      </c>
      <c r="J65" s="477" t="str">
        <f t="shared" ref="J65" si="291">IF(ISNUMBER(J64),J64-J50, "")</f>
        <v/>
      </c>
      <c r="K65" s="477" t="str">
        <f t="shared" ref="K65" si="292">IF(ISNUMBER(K64),K64-K50, "")</f>
        <v/>
      </c>
      <c r="L65" s="477" t="str">
        <f t="shared" si="289"/>
        <v/>
      </c>
      <c r="M65" s="477" t="str">
        <f t="shared" si="289"/>
        <v/>
      </c>
      <c r="N65" s="1247"/>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477" t="str">
        <f t="shared" ref="AL65" si="293">IF(ISNUMBER(AL64),AL64-AL50, "")</f>
        <v/>
      </c>
      <c r="AM65" s="477" t="str">
        <f t="shared" ref="AM65" si="294">IF(ISNUMBER(AM64),AM64-AM50, "")</f>
        <v/>
      </c>
      <c r="AN65" s="477" t="str">
        <f t="shared" ref="AN65" si="295">IF(ISNUMBER(AN64),AN64-AN50, "")</f>
        <v/>
      </c>
      <c r="AO65" s="477" t="str">
        <f t="shared" ref="AO65" si="296">IF(ISNUMBER(AO64),AO64-AO50, "")</f>
        <v/>
      </c>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c r="CB65" s="1247"/>
      <c r="CC65" s="1247"/>
      <c r="CD65" s="1247"/>
      <c r="CE65" s="1247"/>
      <c r="CF65" s="1247"/>
      <c r="CG65" s="1247"/>
      <c r="CH65" s="1247"/>
      <c r="CI65" s="1247"/>
      <c r="CJ65" s="1247"/>
      <c r="CK65" s="1247"/>
      <c r="CL65" s="1247"/>
      <c r="CM65" s="1247"/>
      <c r="CN65" s="1247"/>
      <c r="CO65" s="1247"/>
      <c r="CP65" s="1910"/>
      <c r="CQ65" s="1911"/>
      <c r="DK65" s="1804"/>
    </row>
    <row r="66" spans="1:115" ht="15" customHeight="1" x14ac:dyDescent="0.25">
      <c r="A66" s="1329"/>
      <c r="B66" s="2668" t="str">
        <f>"Check: DefCap provisioning data versus row " &amp; ROW(B64)</f>
        <v>Check: DefCap provisioning data versus row 64</v>
      </c>
      <c r="C66" s="773"/>
      <c r="D66" s="773"/>
      <c r="E66" s="773"/>
      <c r="F66" s="773"/>
      <c r="G66" s="773"/>
      <c r="H66" s="773"/>
      <c r="I66" s="773"/>
      <c r="J66" s="773"/>
      <c r="K66" s="773"/>
      <c r="L66" s="773"/>
      <c r="M66" s="773"/>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3008"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3009"/>
      <c r="AN66" s="3009"/>
      <c r="AO66" s="3024"/>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c r="CB66" s="1268"/>
      <c r="CC66" s="1268"/>
      <c r="CD66" s="1268"/>
      <c r="CE66" s="1268"/>
      <c r="CF66" s="1268"/>
      <c r="CG66" s="1268"/>
      <c r="CH66" s="1268"/>
      <c r="CI66" s="1268"/>
      <c r="CJ66" s="1268"/>
      <c r="CK66" s="1268"/>
      <c r="CL66" s="1268"/>
      <c r="CM66" s="1268"/>
      <c r="CN66" s="1268"/>
      <c r="CO66" s="1268"/>
      <c r="CP66" s="1912"/>
      <c r="CQ66" s="1913"/>
      <c r="DK66" s="1804"/>
    </row>
    <row r="67" spans="1:115" s="2592" customFormat="1" ht="15" customHeight="1" x14ac:dyDescent="0.25">
      <c r="A67" s="2388"/>
      <c r="CE67" s="2699"/>
      <c r="CF67" s="2699"/>
      <c r="CG67" s="2699"/>
      <c r="CH67" s="2699"/>
      <c r="CI67" s="2699"/>
      <c r="DK67" s="1469"/>
    </row>
    <row r="68" spans="1:115" s="322" customFormat="1" ht="45" customHeight="1" x14ac:dyDescent="0.25">
      <c r="A68" s="1261" t="s">
        <v>1937</v>
      </c>
      <c r="B68" s="1262"/>
      <c r="CE68" s="234"/>
      <c r="CF68" s="234"/>
      <c r="CG68" s="234"/>
      <c r="CH68" s="234"/>
      <c r="CI68" s="234"/>
      <c r="DK68" s="1272"/>
    </row>
    <row r="69" spans="1:115" ht="15" customHeight="1" x14ac:dyDescent="0.3">
      <c r="A69" s="1261"/>
      <c r="B69" s="2708"/>
      <c r="C69" s="3312"/>
      <c r="D69" s="3312"/>
      <c r="E69" s="3312"/>
      <c r="F69" s="3312"/>
      <c r="G69" s="3312"/>
      <c r="H69" s="3312"/>
      <c r="I69" s="3312"/>
      <c r="J69" s="3312"/>
      <c r="DK69" s="1804"/>
    </row>
    <row r="70" spans="1:115" ht="15" customHeight="1" x14ac:dyDescent="0.25">
      <c r="A70" s="1274"/>
      <c r="C70" s="3308" t="s">
        <v>1702</v>
      </c>
      <c r="D70" s="3311"/>
      <c r="E70" s="3311"/>
      <c r="F70" s="3311"/>
      <c r="G70" s="3311"/>
      <c r="H70" s="3311"/>
      <c r="I70" s="3311"/>
      <c r="J70" s="3311"/>
      <c r="DK70" s="1804"/>
    </row>
    <row r="71" spans="1:115" ht="15" customHeight="1" x14ac:dyDescent="0.25">
      <c r="A71" s="1274"/>
      <c r="B71" s="343"/>
      <c r="C71" s="3295" t="s">
        <v>1655</v>
      </c>
      <c r="D71" s="3294"/>
      <c r="E71" s="3294"/>
      <c r="F71" s="3294"/>
      <c r="G71" s="3294"/>
      <c r="H71" s="3262"/>
      <c r="I71" s="3307" t="s">
        <v>45</v>
      </c>
      <c r="J71" s="3308" t="s">
        <v>1698</v>
      </c>
      <c r="DK71" s="1804"/>
    </row>
    <row r="72" spans="1:115" ht="30" customHeight="1" x14ac:dyDescent="0.25">
      <c r="A72" s="1274"/>
      <c r="B72" s="343"/>
      <c r="C72" s="3309" t="s">
        <v>2236</v>
      </c>
      <c r="D72" s="3151" t="s">
        <v>1660</v>
      </c>
      <c r="E72" s="1784"/>
      <c r="F72" s="3267" t="s">
        <v>1707</v>
      </c>
      <c r="G72" s="3267"/>
      <c r="H72" s="3300" t="s">
        <v>1705</v>
      </c>
      <c r="I72" s="3307"/>
      <c r="J72" s="3308"/>
      <c r="DK72" s="1804"/>
    </row>
    <row r="73" spans="1:115" ht="30" customHeight="1" x14ac:dyDescent="0.25">
      <c r="A73" s="1329"/>
      <c r="B73" s="2597"/>
      <c r="C73" s="3310"/>
      <c r="D73" s="3152"/>
      <c r="E73" s="1785"/>
      <c r="F73" s="2705" t="s">
        <v>1665</v>
      </c>
      <c r="G73" s="2705" t="s">
        <v>1666</v>
      </c>
      <c r="H73" s="3306"/>
      <c r="I73" s="3307"/>
      <c r="J73" s="3308"/>
      <c r="DK73" s="1804"/>
    </row>
    <row r="74" spans="1:115" ht="15" customHeight="1" x14ac:dyDescent="0.25">
      <c r="A74" s="1329"/>
      <c r="B74" s="1859" t="s">
        <v>1956</v>
      </c>
      <c r="C74" s="1876" t="str">
        <f t="shared" ref="C74:J74" si="297">IF(AND(ISNUMBER(C75),ISNUMBER(C76)), SUM(C75,C76),"")</f>
        <v/>
      </c>
      <c r="D74" s="1876" t="str">
        <f t="shared" si="297"/>
        <v/>
      </c>
      <c r="E74" s="2156"/>
      <c r="F74" s="1876" t="str">
        <f t="shared" si="297"/>
        <v/>
      </c>
      <c r="G74" s="1876" t="str">
        <f t="shared" si="297"/>
        <v/>
      </c>
      <c r="H74" s="1876" t="str">
        <f t="shared" si="297"/>
        <v/>
      </c>
      <c r="I74" s="1876" t="str">
        <f t="shared" si="297"/>
        <v/>
      </c>
      <c r="J74" s="2047" t="str">
        <f t="shared" si="297"/>
        <v/>
      </c>
      <c r="DK74" s="1804"/>
    </row>
    <row r="75" spans="1:115" ht="15" customHeight="1" x14ac:dyDescent="0.25">
      <c r="A75" s="1329"/>
      <c r="B75" s="658" t="s">
        <v>1957</v>
      </c>
      <c r="C75" s="2404"/>
      <c r="D75" s="2404"/>
      <c r="E75" s="2402"/>
      <c r="F75" s="2404"/>
      <c r="G75" s="2406"/>
      <c r="H75" s="1427" t="str">
        <f>IF(AND(ISNUMBER(C75),ISNUMBER(D75),ISNUMBER(G75)),SUM(C75,D75,G75),"")</f>
        <v/>
      </c>
      <c r="I75" s="2407"/>
      <c r="J75" s="2406"/>
      <c r="DK75" s="1804"/>
    </row>
    <row r="76" spans="1:115" ht="15" customHeight="1" x14ac:dyDescent="0.25">
      <c r="A76" s="1329"/>
      <c r="B76" s="1278" t="s">
        <v>1958</v>
      </c>
      <c r="C76" s="1814"/>
      <c r="D76" s="1814"/>
      <c r="E76" s="2405"/>
      <c r="F76" s="1814"/>
      <c r="G76" s="1815"/>
      <c r="H76" s="2401" t="str">
        <f>IF(AND(ISNUMBER(C76),ISNUMBER(D76),ISNUMBER(G76)),SUM(C76,D76,G76),"")</f>
        <v/>
      </c>
      <c r="I76" s="1813"/>
      <c r="J76" s="1815"/>
      <c r="DK76" s="1804"/>
    </row>
    <row r="77" spans="1:115" ht="15" customHeight="1" x14ac:dyDescent="0.25">
      <c r="A77" s="1329"/>
      <c r="B77" s="2709" t="str">
        <f>"Check: row " &amp; ROW(B74) &amp;" = row " &amp; ROW(B50)</f>
        <v>Check: row 74 = row 50</v>
      </c>
      <c r="C77" s="2403" t="str">
        <f>IF(AND(ISNUMBER(C50),ISNUMBER(C74)),IF(C50=C74, "Pass", "Fail"),"")</f>
        <v/>
      </c>
      <c r="D77" s="2403" t="str">
        <f>IF(AND(ISNUMBER(D50),ISNUMBER(D74)),IF(D50=D74, "Pass", "Fail"),"")</f>
        <v/>
      </c>
      <c r="E77" s="1785"/>
      <c r="F77" s="2403" t="str">
        <f>IF(AND(ISNUMBER(F50),ISNUMBER(F74)),IF(F50=F74, "Pass", "Fail"),"")</f>
        <v/>
      </c>
      <c r="G77" s="2403" t="str">
        <f>IF(AND(ISNUMBER(G50),ISNUMBER(G74)),IF(G50=G74, "Pass", "Fail"),"")</f>
        <v/>
      </c>
      <c r="H77" s="2403" t="str">
        <f>IF(AND(ISNUMBER(H50),ISNUMBER(H74)),IF(H50=H74, "Pass", "Fail"),"")</f>
        <v/>
      </c>
      <c r="I77" s="2403" t="str">
        <f>IF(AND(ISNUMBER(L50),ISNUMBER(I74)),IF(L50=I74, "Pass", "Fail"),"")</f>
        <v/>
      </c>
      <c r="J77" s="2228" t="str">
        <f>IF(AND(ISNUMBER(M50),ISNUMBER(J74)),IF(M50=J74, "Pass", "Fail"),"")</f>
        <v/>
      </c>
      <c r="DK77" s="1804"/>
    </row>
    <row r="78" spans="1:115" s="2593" customFormat="1" ht="15" customHeight="1" x14ac:dyDescent="0.25">
      <c r="A78" s="2388"/>
      <c r="B78" s="2710"/>
      <c r="C78" s="2710"/>
      <c r="D78" s="2710"/>
      <c r="E78" s="2710"/>
      <c r="F78" s="2710"/>
      <c r="G78" s="2710"/>
      <c r="H78" s="2710"/>
      <c r="I78" s="2710"/>
      <c r="J78" s="2710"/>
      <c r="K78" s="2710"/>
      <c r="L78" s="2710"/>
      <c r="M78" s="2710"/>
      <c r="N78" s="2710"/>
      <c r="O78" s="2710"/>
      <c r="P78" s="2710"/>
      <c r="Q78" s="2710"/>
      <c r="R78" s="2710"/>
      <c r="S78" s="2710"/>
      <c r="T78" s="2710"/>
      <c r="U78" s="2710"/>
      <c r="V78" s="2710"/>
      <c r="W78" s="2710"/>
      <c r="X78" s="2710"/>
      <c r="Y78" s="2710"/>
      <c r="Z78" s="2710"/>
      <c r="AA78" s="2710"/>
      <c r="AB78" s="2710"/>
      <c r="BL78" s="2592"/>
      <c r="BM78" s="2592"/>
      <c r="BN78" s="2592"/>
      <c r="BO78" s="2592"/>
      <c r="BP78" s="2592"/>
      <c r="BQ78" s="2592"/>
      <c r="BR78" s="2592"/>
      <c r="BS78" s="2592"/>
      <c r="BT78" s="2592"/>
      <c r="BU78" s="2592"/>
      <c r="BV78" s="2592"/>
      <c r="BW78" s="2592"/>
      <c r="BX78" s="2592"/>
      <c r="BY78" s="2592"/>
      <c r="BZ78" s="2592"/>
      <c r="CA78" s="2592"/>
      <c r="CB78" s="2592"/>
      <c r="CC78" s="2592"/>
      <c r="CD78" s="2592"/>
      <c r="CE78" s="2699"/>
      <c r="CF78" s="2699"/>
      <c r="CG78" s="2699"/>
      <c r="CH78" s="2699"/>
      <c r="CI78" s="2699"/>
      <c r="DK78" s="2308"/>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4">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AA14:AB14"/>
    <mergeCell ref="AZ13:AZ15"/>
    <mergeCell ref="AS14:AT14"/>
    <mergeCell ref="AU13:AU15"/>
    <mergeCell ref="AN13:AO13"/>
    <mergeCell ref="AL14:AL15"/>
    <mergeCell ref="AM14:AM15"/>
    <mergeCell ref="Z13:AD13"/>
    <mergeCell ref="Z14:Z15"/>
    <mergeCell ref="AE13:AE15"/>
    <mergeCell ref="AL13:AM13"/>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AF13:AI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CH13:CH15"/>
    <mergeCell ref="CI13:CI15"/>
    <mergeCell ref="BW12:CI12"/>
    <mergeCell ref="C12:M12"/>
    <mergeCell ref="N12:X12"/>
    <mergeCell ref="Z12:AK12"/>
    <mergeCell ref="AP12:AZ12"/>
    <mergeCell ref="BA12:BK12"/>
    <mergeCell ref="BL12:BV12"/>
    <mergeCell ref="BW11:CH11"/>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 ref="X13:Y13"/>
  </mergeCells>
  <conditionalFormatting sqref="CM16:CO66 CJ16:CJ66 BW50:CC50 CG50 C74:J76 C66:AL66 AP66:BV66 BW51:CB53 C16:BV49 N50:AK53 AP50:BV53 C54:BV65 CH63:CI63 CH65:CI66">
    <cfRule type="cellIs" dxfId="800" priority="7530" stopIfTrue="1" operator="lessThan">
      <formula>0</formula>
    </cfRule>
  </conditionalFormatting>
  <conditionalFormatting sqref="S13:Y13 O15:Y15 N14:Y14 H13:M13 D14:M15 AE13:AO15 AU13:AZ15 BF13:BK15 C71 A71:B73 D72:J73 I71:J71 A69:B69 BQ13:BV15 CR10:XFD66 CJ14:CM14 CJ11:CJ12 CP12 CM11:CM12 CM15:CN15 CO14:CQ14 BW50:CC50 CG50 A3:B8 C3:K4 A12:B15 C12 A70:C70 A74:J77 N12 Y12:Z12 A66:AL66 AL12:AP12 BA12 BL12 AP66:BV66 A11:BV11 D5:K8 BW51:CB53 CP15:CQ21 CJ16:CQ66 A16:BV49 A50:B53 N50:AK53 AP50:BV53 A54:BV65 CH47:CI48 CH35:CI45 CH32:CI32 CH29:CI29 CH26:CI26 CH23:CI23 CH18:CI20 CH16:CI16 CI13 AC69:XFD77 T3:XFD8 A10:CI10 A1:XFD2 A9:XFD9 A78:XFD1048576 A67:XFD68 CI50:CI53">
    <cfRule type="cellIs" dxfId="799" priority="7531" stopIfTrue="1" operator="equal">
      <formula>"Pass"</formula>
    </cfRule>
    <cfRule type="cellIs" dxfId="798" priority="7568" stopIfTrue="1" operator="equal">
      <formula>"Please check"</formula>
    </cfRule>
    <cfRule type="cellIs" dxfId="797" priority="7997" stopIfTrue="1" operator="equal">
      <formula>"Fail"</formula>
    </cfRule>
  </conditionalFormatting>
  <conditionalFormatting sqref="C5 BW15:CB15 BW13:BW14 BY14 CA14 CC13:CD13 CD14:CG14 CH13 BW11:CI11">
    <cfRule type="cellIs" dxfId="796" priority="1812" stopIfTrue="1" operator="equal">
      <formula>"Pass"</formula>
    </cfRule>
    <cfRule type="cellIs" dxfId="795" priority="1813" stopIfTrue="1" operator="equal">
      <formula>"please check"</formula>
    </cfRule>
    <cfRule type="cellIs" dxfId="794" priority="1814" stopIfTrue="1" operator="equal">
      <formula>"Fail"</formula>
    </cfRule>
  </conditionalFormatting>
  <conditionalFormatting sqref="C6:C7">
    <cfRule type="cellIs" dxfId="793" priority="1809" stopIfTrue="1" operator="equal">
      <formula>"Pass"</formula>
    </cfRule>
    <cfRule type="cellIs" dxfId="792" priority="1810" stopIfTrue="1" operator="equal">
      <formula>"please check"</formula>
    </cfRule>
    <cfRule type="cellIs" dxfId="791" priority="1811" stopIfTrue="1" operator="equal">
      <formula>"Fail"</formula>
    </cfRule>
  </conditionalFormatting>
  <conditionalFormatting sqref="C8">
    <cfRule type="cellIs" dxfId="790" priority="1806" stopIfTrue="1" operator="equal">
      <formula>"Pass"</formula>
    </cfRule>
    <cfRule type="cellIs" dxfId="789" priority="1807" stopIfTrue="1" operator="equal">
      <formula>"please check"</formula>
    </cfRule>
    <cfRule type="cellIs" dxfId="788" priority="1808" stopIfTrue="1" operator="equal">
      <formula>"Fail"</formula>
    </cfRule>
  </conditionalFormatting>
  <conditionalFormatting sqref="N13 L69:AB77 CH63:CI63 CH65:CI66">
    <cfRule type="cellIs" dxfId="787" priority="1803" stopIfTrue="1" operator="equal">
      <formula>"Pass"</formula>
    </cfRule>
    <cfRule type="cellIs" dxfId="786" priority="1804" stopIfTrue="1" operator="equal">
      <formula>"please check"</formula>
    </cfRule>
    <cfRule type="cellIs" dxfId="785" priority="1805" stopIfTrue="1" operator="equal">
      <formula>"Fail"</formula>
    </cfRule>
  </conditionalFormatting>
  <conditionalFormatting sqref="C13">
    <cfRule type="cellIs" dxfId="784" priority="1797" stopIfTrue="1" operator="equal">
      <formula>"Pass"</formula>
    </cfRule>
    <cfRule type="cellIs" dxfId="783" priority="1798" stopIfTrue="1" operator="equal">
      <formula>"please check"</formula>
    </cfRule>
    <cfRule type="cellIs" dxfId="782" priority="1799" stopIfTrue="1" operator="equal">
      <formula>"Fail"</formula>
    </cfRule>
  </conditionalFormatting>
  <conditionalFormatting sqref="C14">
    <cfRule type="cellIs" dxfId="781" priority="1794" stopIfTrue="1" operator="equal">
      <formula>"Pass"</formula>
    </cfRule>
    <cfRule type="cellIs" dxfId="780" priority="1795" stopIfTrue="1" operator="equal">
      <formula>"please check"</formula>
    </cfRule>
    <cfRule type="cellIs" dxfId="779" priority="1796" stopIfTrue="1" operator="equal">
      <formula>"Fail"</formula>
    </cfRule>
  </conditionalFormatting>
  <conditionalFormatting sqref="AA15:AD15 Z14:AD14">
    <cfRule type="cellIs" dxfId="778" priority="1791" stopIfTrue="1" operator="equal">
      <formula>"Pass"</formula>
    </cfRule>
    <cfRule type="cellIs" dxfId="777" priority="1792" stopIfTrue="1" operator="equal">
      <formula>"please check"</formula>
    </cfRule>
    <cfRule type="cellIs" dxfId="776" priority="1793" stopIfTrue="1" operator="equal">
      <formula>"Fail"</formula>
    </cfRule>
  </conditionalFormatting>
  <conditionalFormatting sqref="Z13">
    <cfRule type="cellIs" dxfId="775" priority="1788" stopIfTrue="1" operator="equal">
      <formula>"Pass"</formula>
    </cfRule>
    <cfRule type="cellIs" dxfId="774" priority="1789" stopIfTrue="1" operator="equal">
      <formula>"please check"</formula>
    </cfRule>
    <cfRule type="cellIs" dxfId="773" priority="1790" stopIfTrue="1" operator="equal">
      <formula>"Fail"</formula>
    </cfRule>
  </conditionalFormatting>
  <conditionalFormatting sqref="AQ15:AT15 AP14:AT14">
    <cfRule type="cellIs" dxfId="772" priority="1785" stopIfTrue="1" operator="equal">
      <formula>"Pass"</formula>
    </cfRule>
    <cfRule type="cellIs" dxfId="771" priority="1786" stopIfTrue="1" operator="equal">
      <formula>"please check"</formula>
    </cfRule>
    <cfRule type="cellIs" dxfId="770" priority="1787" stopIfTrue="1" operator="equal">
      <formula>"Fail"</formula>
    </cfRule>
  </conditionalFormatting>
  <conditionalFormatting sqref="AP13">
    <cfRule type="cellIs" dxfId="769" priority="1782" stopIfTrue="1" operator="equal">
      <formula>"Pass"</formula>
    </cfRule>
    <cfRule type="cellIs" dxfId="768" priority="1783" stopIfTrue="1" operator="equal">
      <formula>"please check"</formula>
    </cfRule>
    <cfRule type="cellIs" dxfId="767" priority="1784" stopIfTrue="1" operator="equal">
      <formula>"Fail"</formula>
    </cfRule>
  </conditionalFormatting>
  <conditionalFormatting sqref="BM15:BP15 BL14:BP14">
    <cfRule type="cellIs" dxfId="766" priority="1779" stopIfTrue="1" operator="equal">
      <formula>"Pass"</formula>
    </cfRule>
    <cfRule type="cellIs" dxfId="765" priority="1780" stopIfTrue="1" operator="equal">
      <formula>"please check"</formula>
    </cfRule>
    <cfRule type="cellIs" dxfId="764" priority="1781" stopIfTrue="1" operator="equal">
      <formula>"Fail"</formula>
    </cfRule>
  </conditionalFormatting>
  <conditionalFormatting sqref="BL13">
    <cfRule type="cellIs" dxfId="763" priority="1776" stopIfTrue="1" operator="equal">
      <formula>"Pass"</formula>
    </cfRule>
    <cfRule type="cellIs" dxfId="762" priority="1777" stopIfTrue="1" operator="equal">
      <formula>"please check"</formula>
    </cfRule>
    <cfRule type="cellIs" dxfId="761" priority="1778" stopIfTrue="1" operator="equal">
      <formula>"Fail"</formula>
    </cfRule>
  </conditionalFormatting>
  <conditionalFormatting sqref="BB15:BE15 BA14:BE14">
    <cfRule type="cellIs" dxfId="760" priority="1773" stopIfTrue="1" operator="equal">
      <formula>"Pass"</formula>
    </cfRule>
    <cfRule type="cellIs" dxfId="759" priority="1774" stopIfTrue="1" operator="equal">
      <formula>"please check"</formula>
    </cfRule>
    <cfRule type="cellIs" dxfId="758" priority="1775" stopIfTrue="1" operator="equal">
      <formula>"Fail"</formula>
    </cfRule>
  </conditionalFormatting>
  <conditionalFormatting sqref="BA13">
    <cfRule type="cellIs" dxfId="757" priority="1770" stopIfTrue="1" operator="equal">
      <formula>"Pass"</formula>
    </cfRule>
    <cfRule type="cellIs" dxfId="756" priority="1771" stopIfTrue="1" operator="equal">
      <formula>"please check"</formula>
    </cfRule>
    <cfRule type="cellIs" dxfId="755" priority="1772" stopIfTrue="1" operator="equal">
      <formula>"Fail"</formula>
    </cfRule>
  </conditionalFormatting>
  <conditionalFormatting sqref="C72">
    <cfRule type="cellIs" dxfId="754" priority="1755" stopIfTrue="1" operator="equal">
      <formula>"Pass"</formula>
    </cfRule>
    <cfRule type="cellIs" dxfId="753" priority="1756" stopIfTrue="1" operator="equal">
      <formula>"please check"</formula>
    </cfRule>
    <cfRule type="cellIs" dxfId="752" priority="1757" stopIfTrue="1" operator="equal">
      <formula>"Fail"</formula>
    </cfRule>
  </conditionalFormatting>
  <conditionalFormatting sqref="CI51:CI53">
    <cfRule type="cellIs" dxfId="751" priority="945" stopIfTrue="1" operator="lessThan">
      <formula>0</formula>
    </cfRule>
  </conditionalFormatting>
  <conditionalFormatting sqref="K69:K77">
    <cfRule type="cellIs" dxfId="750" priority="931" stopIfTrue="1" operator="equal">
      <formula>"Pass"</formula>
    </cfRule>
    <cfRule type="cellIs" dxfId="749" priority="932" stopIfTrue="1" operator="equal">
      <formula>"please check"</formula>
    </cfRule>
    <cfRule type="cellIs" dxfId="748" priority="933" stopIfTrue="1" operator="equal">
      <formula>"Fail"</formula>
    </cfRule>
  </conditionalFormatting>
  <conditionalFormatting sqref="CG54">
    <cfRule type="cellIs" dxfId="747" priority="819" stopIfTrue="1" operator="lessThan">
      <formula>0</formula>
    </cfRule>
  </conditionalFormatting>
  <conditionalFormatting sqref="BW63 BW65:BW66">
    <cfRule type="cellIs" dxfId="746" priority="903" stopIfTrue="1" operator="lessThan">
      <formula>0</formula>
    </cfRule>
  </conditionalFormatting>
  <conditionalFormatting sqref="BW63 BW65:BW66">
    <cfRule type="cellIs" dxfId="745" priority="904" stopIfTrue="1" operator="equal">
      <formula>"Pass"</formula>
    </cfRule>
    <cfRule type="cellIs" dxfId="744" priority="905" stopIfTrue="1" operator="equal">
      <formula>"please check"</formula>
    </cfRule>
    <cfRule type="cellIs" dxfId="743" priority="906" stopIfTrue="1" operator="equal">
      <formula>"Fail"</formula>
    </cfRule>
  </conditionalFormatting>
  <conditionalFormatting sqref="BX63 BX65:BX66">
    <cfRule type="cellIs" dxfId="742" priority="895" stopIfTrue="1" operator="lessThan">
      <formula>0</formula>
    </cfRule>
  </conditionalFormatting>
  <conditionalFormatting sqref="BX63 BX65:BX66">
    <cfRule type="cellIs" dxfId="741" priority="896" stopIfTrue="1" operator="equal">
      <formula>"Pass"</formula>
    </cfRule>
    <cfRule type="cellIs" dxfId="740" priority="897" stopIfTrue="1" operator="equal">
      <formula>"please check"</formula>
    </cfRule>
    <cfRule type="cellIs" dxfId="739" priority="898" stopIfTrue="1" operator="equal">
      <formula>"Fail"</formula>
    </cfRule>
  </conditionalFormatting>
  <conditionalFormatting sqref="CC16 CC57 CC21:CC22 CC24:CC25 CC27:CC28 CC30:CC31 CC33:CC34 CC40 CC43 CC46 CC49 CC63:CC66 BW19:CG19">
    <cfRule type="cellIs" dxfId="738" priority="855" stopIfTrue="1" operator="lessThan">
      <formula>0</formula>
    </cfRule>
  </conditionalFormatting>
  <conditionalFormatting sqref="CC16 CC57 CC21:CC22 CC24:CC25 CC27:CC28 CC30:CC31 CC33:CC34 CC40 CC43 CC46 CC49 CC63:CC66 BW19:CG19">
    <cfRule type="cellIs" dxfId="737" priority="856" stopIfTrue="1" operator="equal">
      <formula>"Pass"</formula>
    </cfRule>
    <cfRule type="cellIs" dxfId="736" priority="857" stopIfTrue="1" operator="equal">
      <formula>"please check"</formula>
    </cfRule>
    <cfRule type="cellIs" dxfId="735" priority="858" stopIfTrue="1" operator="equal">
      <formula>"Fail"</formula>
    </cfRule>
  </conditionalFormatting>
  <conditionalFormatting sqref="CC54">
    <cfRule type="cellIs" dxfId="734" priority="851" stopIfTrue="1" operator="lessThan">
      <formula>0</formula>
    </cfRule>
  </conditionalFormatting>
  <conditionalFormatting sqref="CC54">
    <cfRule type="cellIs" dxfId="733" priority="852" stopIfTrue="1" operator="equal">
      <formula>"Pass"</formula>
    </cfRule>
    <cfRule type="cellIs" dxfId="732" priority="853" stopIfTrue="1" operator="equal">
      <formula>"please check"</formula>
    </cfRule>
    <cfRule type="cellIs" dxfId="731" priority="854" stopIfTrue="1" operator="equal">
      <formula>"Fail"</formula>
    </cfRule>
  </conditionalFormatting>
  <conditionalFormatting sqref="CD63 CD65:CD66">
    <cfRule type="cellIs" dxfId="730" priority="847" stopIfTrue="1" operator="lessThan">
      <formula>0</formula>
    </cfRule>
  </conditionalFormatting>
  <conditionalFormatting sqref="CD63 CD65:CD66">
    <cfRule type="cellIs" dxfId="729" priority="848" stopIfTrue="1" operator="equal">
      <formula>"Pass"</formula>
    </cfRule>
    <cfRule type="cellIs" dxfId="728" priority="849" stopIfTrue="1" operator="equal">
      <formula>"please check"</formula>
    </cfRule>
    <cfRule type="cellIs" dxfId="727" priority="850" stopIfTrue="1" operator="equal">
      <formula>"Fail"</formula>
    </cfRule>
  </conditionalFormatting>
  <conditionalFormatting sqref="CE63 CE65:CE66">
    <cfRule type="cellIs" dxfId="726" priority="839" stopIfTrue="1" operator="lessThan">
      <formula>0</formula>
    </cfRule>
  </conditionalFormatting>
  <conditionalFormatting sqref="CE63 CE65:CE66">
    <cfRule type="cellIs" dxfId="725" priority="840" stopIfTrue="1" operator="equal">
      <formula>"Pass"</formula>
    </cfRule>
    <cfRule type="cellIs" dxfId="724" priority="841" stopIfTrue="1" operator="equal">
      <formula>"please check"</formula>
    </cfRule>
    <cfRule type="cellIs" dxfId="723" priority="842" stopIfTrue="1" operator="equal">
      <formula>"Fail"</formula>
    </cfRule>
  </conditionalFormatting>
  <conditionalFormatting sqref="CF63 CF65:CF66">
    <cfRule type="cellIs" dxfId="722" priority="831" stopIfTrue="1" operator="lessThan">
      <formula>0</formula>
    </cfRule>
  </conditionalFormatting>
  <conditionalFormatting sqref="CF63 CF65:CF66">
    <cfRule type="cellIs" dxfId="721" priority="832" stopIfTrue="1" operator="equal">
      <formula>"Pass"</formula>
    </cfRule>
    <cfRule type="cellIs" dxfId="720" priority="833" stopIfTrue="1" operator="equal">
      <formula>"please check"</formula>
    </cfRule>
    <cfRule type="cellIs" dxfId="719" priority="834" stopIfTrue="1" operator="equal">
      <formula>"Fail"</formula>
    </cfRule>
  </conditionalFormatting>
  <conditionalFormatting sqref="CG57 CG19 CG21:CG22 CG24:CG25 CG27:CG28 CG30:CG31 CG33:CG34 CG40 CG43 CG46 CG49 CG63 CG65:CG66">
    <cfRule type="cellIs" dxfId="718" priority="823" stopIfTrue="1" operator="lessThan">
      <formula>0</formula>
    </cfRule>
  </conditionalFormatting>
  <conditionalFormatting sqref="CG57 CG19 CG21:CG22 CG24:CG25 CG27:CG28 CG30:CG31 CG33:CG34 CG40 CG43 CG46 CG49 CG63 CG65:CG66">
    <cfRule type="cellIs" dxfId="717" priority="824" stopIfTrue="1" operator="equal">
      <formula>"Pass"</formula>
    </cfRule>
    <cfRule type="cellIs" dxfId="716" priority="825" stopIfTrue="1" operator="equal">
      <formula>"please check"</formula>
    </cfRule>
    <cfRule type="cellIs" dxfId="715" priority="826" stopIfTrue="1" operator="equal">
      <formula>"Fail"</formula>
    </cfRule>
  </conditionalFormatting>
  <conditionalFormatting sqref="CG54">
    <cfRule type="cellIs" dxfId="714" priority="820" stopIfTrue="1" operator="equal">
      <formula>"Pass"</formula>
    </cfRule>
    <cfRule type="cellIs" dxfId="713" priority="821" stopIfTrue="1" operator="equal">
      <formula>"please check"</formula>
    </cfRule>
    <cfRule type="cellIs" dxfId="712" priority="822" stopIfTrue="1" operator="equal">
      <formula>"Fail"</formula>
    </cfRule>
  </conditionalFormatting>
  <conditionalFormatting sqref="CH47:CI48 CH35:CI45 CH32:CI32 CH29:CI29 CH26:CI26 CH23:CI23 CH16:CI20">
    <cfRule type="cellIs" dxfId="711" priority="818" stopIfTrue="1" operator="lessThan">
      <formula>0</formula>
    </cfRule>
  </conditionalFormatting>
  <conditionalFormatting sqref="CH47:CI48 CH35:CI45 CH32:CI32 CH29:CI29 CH26:CI26 CH23:CI23 CH16:CI20">
    <cfRule type="cellIs" dxfId="710" priority="815" stopIfTrue="1" operator="equal">
      <formula>"Pass"</formula>
    </cfRule>
    <cfRule type="cellIs" dxfId="709" priority="816" stopIfTrue="1" operator="equal">
      <formula>"please check"</formula>
    </cfRule>
    <cfRule type="cellIs" dxfId="708" priority="817" stopIfTrue="1" operator="equal">
      <formula>"Fail"</formula>
    </cfRule>
  </conditionalFormatting>
  <conditionalFormatting sqref="CH21:CH22 CI16:CI49">
    <cfRule type="cellIs" dxfId="707" priority="811" stopIfTrue="1" operator="lessThan">
      <formula>0</formula>
    </cfRule>
  </conditionalFormatting>
  <conditionalFormatting sqref="CH21:CH22 CI16:CI49">
    <cfRule type="cellIs" dxfId="706" priority="812" stopIfTrue="1" operator="equal">
      <formula>"Pass"</formula>
    </cfRule>
    <cfRule type="cellIs" dxfId="705" priority="813" stopIfTrue="1" operator="equal">
      <formula>"please check"</formula>
    </cfRule>
    <cfRule type="cellIs" dxfId="704" priority="814" stopIfTrue="1" operator="equal">
      <formula>"Fail"</formula>
    </cfRule>
  </conditionalFormatting>
  <conditionalFormatting sqref="CH24:CI25">
    <cfRule type="cellIs" dxfId="703" priority="807" stopIfTrue="1" operator="lessThan">
      <formula>0</formula>
    </cfRule>
  </conditionalFormatting>
  <conditionalFormatting sqref="CH24:CI25">
    <cfRule type="cellIs" dxfId="702" priority="808" stopIfTrue="1" operator="equal">
      <formula>"Pass"</formula>
    </cfRule>
    <cfRule type="cellIs" dxfId="701" priority="809" stopIfTrue="1" operator="equal">
      <formula>"please check"</formula>
    </cfRule>
    <cfRule type="cellIs" dxfId="700" priority="810" stopIfTrue="1" operator="equal">
      <formula>"Fail"</formula>
    </cfRule>
  </conditionalFormatting>
  <conditionalFormatting sqref="CH27:CI28">
    <cfRule type="cellIs" dxfId="699" priority="803" stopIfTrue="1" operator="lessThan">
      <formula>0</formula>
    </cfRule>
  </conditionalFormatting>
  <conditionalFormatting sqref="CH27:CI28">
    <cfRule type="cellIs" dxfId="698" priority="804" stopIfTrue="1" operator="equal">
      <formula>"Pass"</formula>
    </cfRule>
    <cfRule type="cellIs" dxfId="697" priority="805" stopIfTrue="1" operator="equal">
      <formula>"please check"</formula>
    </cfRule>
    <cfRule type="cellIs" dxfId="696" priority="806" stopIfTrue="1" operator="equal">
      <formula>"Fail"</formula>
    </cfRule>
  </conditionalFormatting>
  <conditionalFormatting sqref="CH30:CI31">
    <cfRule type="cellIs" dxfId="695" priority="799" stopIfTrue="1" operator="lessThan">
      <formula>0</formula>
    </cfRule>
  </conditionalFormatting>
  <conditionalFormatting sqref="CH30:CI31">
    <cfRule type="cellIs" dxfId="694" priority="800" stopIfTrue="1" operator="equal">
      <formula>"Pass"</formula>
    </cfRule>
    <cfRule type="cellIs" dxfId="693" priority="801" stopIfTrue="1" operator="equal">
      <formula>"please check"</formula>
    </cfRule>
    <cfRule type="cellIs" dxfId="692" priority="802" stopIfTrue="1" operator="equal">
      <formula>"Fail"</formula>
    </cfRule>
  </conditionalFormatting>
  <conditionalFormatting sqref="CH33:CI34">
    <cfRule type="cellIs" dxfId="691" priority="795" stopIfTrue="1" operator="lessThan">
      <formula>0</formula>
    </cfRule>
  </conditionalFormatting>
  <conditionalFormatting sqref="CH33:CI34">
    <cfRule type="cellIs" dxfId="690" priority="796" stopIfTrue="1" operator="equal">
      <formula>"Pass"</formula>
    </cfRule>
    <cfRule type="cellIs" dxfId="689" priority="797" stopIfTrue="1" operator="equal">
      <formula>"please check"</formula>
    </cfRule>
    <cfRule type="cellIs" dxfId="688" priority="798" stopIfTrue="1" operator="equal">
      <formula>"Fail"</formula>
    </cfRule>
  </conditionalFormatting>
  <conditionalFormatting sqref="CH46:CI46">
    <cfRule type="cellIs" dxfId="687" priority="791" stopIfTrue="1" operator="lessThan">
      <formula>0</formula>
    </cfRule>
  </conditionalFormatting>
  <conditionalFormatting sqref="CH46:CI46">
    <cfRule type="cellIs" dxfId="686" priority="792" stopIfTrue="1" operator="equal">
      <formula>"Pass"</formula>
    </cfRule>
    <cfRule type="cellIs" dxfId="685" priority="793" stopIfTrue="1" operator="equal">
      <formula>"please check"</formula>
    </cfRule>
    <cfRule type="cellIs" dxfId="684" priority="794" stopIfTrue="1" operator="equal">
      <formula>"Fail"</formula>
    </cfRule>
  </conditionalFormatting>
  <conditionalFormatting sqref="CH49:CI49">
    <cfRule type="cellIs" dxfId="683" priority="787" stopIfTrue="1" operator="lessThan">
      <formula>0</formula>
    </cfRule>
  </conditionalFormatting>
  <conditionalFormatting sqref="CH49:CI49">
    <cfRule type="cellIs" dxfId="682" priority="788" stopIfTrue="1" operator="equal">
      <formula>"Pass"</formula>
    </cfRule>
    <cfRule type="cellIs" dxfId="681" priority="789" stopIfTrue="1" operator="equal">
      <formula>"please check"</formula>
    </cfRule>
    <cfRule type="cellIs" dxfId="680" priority="790" stopIfTrue="1" operator="equal">
      <formula>"Fail"</formula>
    </cfRule>
  </conditionalFormatting>
  <conditionalFormatting sqref="CH64:CI64">
    <cfRule type="cellIs" dxfId="679" priority="775" stopIfTrue="1" operator="lessThan">
      <formula>0</formula>
    </cfRule>
  </conditionalFormatting>
  <conditionalFormatting sqref="CH64:CI64">
    <cfRule type="cellIs" dxfId="678" priority="776" stopIfTrue="1" operator="equal">
      <formula>"Pass"</formula>
    </cfRule>
    <cfRule type="cellIs" dxfId="677" priority="777" stopIfTrue="1" operator="equal">
      <formula>"please check"</formula>
    </cfRule>
    <cfRule type="cellIs" dxfId="676" priority="778" stopIfTrue="1" operator="equal">
      <formula>"Fail"</formula>
    </cfRule>
  </conditionalFormatting>
  <conditionalFormatting sqref="CD17:CD39 CD58:CD62 CD41:CD42 CD44:CD49">
    <cfRule type="cellIs" dxfId="675" priority="699" stopIfTrue="1" operator="lessThan">
      <formula>0</formula>
    </cfRule>
  </conditionalFormatting>
  <conditionalFormatting sqref="CD17:CD39 CD58:CD62 CD41:CD42 CD44:CD49">
    <cfRule type="cellIs" dxfId="674" priority="700" stopIfTrue="1" operator="equal">
      <formula>"Pass"</formula>
    </cfRule>
    <cfRule type="cellIs" dxfId="673" priority="701" stopIfTrue="1" operator="equal">
      <formula>"please check"</formula>
    </cfRule>
    <cfRule type="cellIs" dxfId="672" priority="702" stopIfTrue="1" operator="equal">
      <formula>"Fail"</formula>
    </cfRule>
  </conditionalFormatting>
  <conditionalFormatting sqref="CD55:CD56">
    <cfRule type="cellIs" dxfId="671" priority="695" stopIfTrue="1" operator="lessThan">
      <formula>0</formula>
    </cfRule>
  </conditionalFormatting>
  <conditionalFormatting sqref="CD55:CD56">
    <cfRule type="cellIs" dxfId="670" priority="696" stopIfTrue="1" operator="equal">
      <formula>"Pass"</formula>
    </cfRule>
    <cfRule type="cellIs" dxfId="669" priority="697" stopIfTrue="1" operator="equal">
      <formula>"please check"</formula>
    </cfRule>
    <cfRule type="cellIs" dxfId="668" priority="698" stopIfTrue="1" operator="equal">
      <formula>"Fail"</formula>
    </cfRule>
  </conditionalFormatting>
  <conditionalFormatting sqref="CE17:CE39 CE58:CE62 CE41:CE42 CE44:CE49">
    <cfRule type="cellIs" dxfId="667" priority="691" stopIfTrue="1" operator="lessThan">
      <formula>0</formula>
    </cfRule>
  </conditionalFormatting>
  <conditionalFormatting sqref="CE17:CE39 CE58:CE62 CE41:CE42 CE44:CE49">
    <cfRule type="cellIs" dxfId="666" priority="692" stopIfTrue="1" operator="equal">
      <formula>"Pass"</formula>
    </cfRule>
    <cfRule type="cellIs" dxfId="665" priority="693" stopIfTrue="1" operator="equal">
      <formula>"please check"</formula>
    </cfRule>
    <cfRule type="cellIs" dxfId="664" priority="694" stopIfTrue="1" operator="equal">
      <formula>"Fail"</formula>
    </cfRule>
  </conditionalFormatting>
  <conditionalFormatting sqref="CE55:CE56">
    <cfRule type="cellIs" dxfId="663" priority="687" stopIfTrue="1" operator="lessThan">
      <formula>0</formula>
    </cfRule>
  </conditionalFormatting>
  <conditionalFormatting sqref="CE55:CE56">
    <cfRule type="cellIs" dxfId="662" priority="688" stopIfTrue="1" operator="equal">
      <formula>"Pass"</formula>
    </cfRule>
    <cfRule type="cellIs" dxfId="661" priority="689" stopIfTrue="1" operator="equal">
      <formula>"please check"</formula>
    </cfRule>
    <cfRule type="cellIs" dxfId="660" priority="690" stopIfTrue="1" operator="equal">
      <formula>"Fail"</formula>
    </cfRule>
  </conditionalFormatting>
  <conditionalFormatting sqref="CF17:CF39 CF58:CF62 CF41:CF42 CF44:CF49">
    <cfRule type="cellIs" dxfId="659" priority="683" stopIfTrue="1" operator="lessThan">
      <formula>0</formula>
    </cfRule>
  </conditionalFormatting>
  <conditionalFormatting sqref="CF17:CF39 CF58:CF62 CF41:CF42 CF44:CF49">
    <cfRule type="cellIs" dxfId="658" priority="684" stopIfTrue="1" operator="equal">
      <formula>"Pass"</formula>
    </cfRule>
    <cfRule type="cellIs" dxfId="657" priority="685" stopIfTrue="1" operator="equal">
      <formula>"please check"</formula>
    </cfRule>
    <cfRule type="cellIs" dxfId="656" priority="686" stopIfTrue="1" operator="equal">
      <formula>"Fail"</formula>
    </cfRule>
  </conditionalFormatting>
  <conditionalFormatting sqref="CF55:CF56">
    <cfRule type="cellIs" dxfId="655" priority="679" stopIfTrue="1" operator="lessThan">
      <formula>0</formula>
    </cfRule>
  </conditionalFormatting>
  <conditionalFormatting sqref="CF55:CF56">
    <cfRule type="cellIs" dxfId="654" priority="680" stopIfTrue="1" operator="equal">
      <formula>"Pass"</formula>
    </cfRule>
    <cfRule type="cellIs" dxfId="653" priority="681" stopIfTrue="1" operator="equal">
      <formula>"please check"</formula>
    </cfRule>
    <cfRule type="cellIs" dxfId="652" priority="682" stopIfTrue="1" operator="equal">
      <formula>"Fail"</formula>
    </cfRule>
  </conditionalFormatting>
  <conditionalFormatting sqref="BW16:BW49 BW57:BW62 BW16:CB16 BW19:CB19 BW40:CB40 BW43:CB43 BW57:CB57">
    <cfRule type="cellIs" dxfId="651" priority="675" stopIfTrue="1" operator="lessThan">
      <formula>0</formula>
    </cfRule>
  </conditionalFormatting>
  <conditionalFormatting sqref="BW16:BW49 BW57:BW62 BW16:CB16 BW19:CB19 BW40:CB40 BW43:CB43 BW57:CB57">
    <cfRule type="cellIs" dxfId="650" priority="676" stopIfTrue="1" operator="equal">
      <formula>"Pass"</formula>
    </cfRule>
    <cfRule type="cellIs" dxfId="649" priority="677" stopIfTrue="1" operator="equal">
      <formula>"please check"</formula>
    </cfRule>
    <cfRule type="cellIs" dxfId="648" priority="678" stopIfTrue="1" operator="equal">
      <formula>"Fail"</formula>
    </cfRule>
  </conditionalFormatting>
  <conditionalFormatting sqref="BW54:BW56 BW54:CB54">
    <cfRule type="cellIs" dxfId="647" priority="671" stopIfTrue="1" operator="lessThan">
      <formula>0</formula>
    </cfRule>
  </conditionalFormatting>
  <conditionalFormatting sqref="BW54:BW56 BW54:CB54">
    <cfRule type="cellIs" dxfId="646" priority="672" stopIfTrue="1" operator="equal">
      <formula>"Pass"</formula>
    </cfRule>
    <cfRule type="cellIs" dxfId="645" priority="673" stopIfTrue="1" operator="equal">
      <formula>"please check"</formula>
    </cfRule>
    <cfRule type="cellIs" dxfId="644" priority="674" stopIfTrue="1" operator="equal">
      <formula>"Fail"</formula>
    </cfRule>
  </conditionalFormatting>
  <conditionalFormatting sqref="BX16:BX49 BX57:BX62">
    <cfRule type="cellIs" dxfId="643" priority="667" stopIfTrue="1" operator="lessThan">
      <formula>0</formula>
    </cfRule>
  </conditionalFormatting>
  <conditionalFormatting sqref="BX16:BX49 BX57:BX62">
    <cfRule type="cellIs" dxfId="642" priority="668" stopIfTrue="1" operator="equal">
      <formula>"Pass"</formula>
    </cfRule>
    <cfRule type="cellIs" dxfId="641" priority="669" stopIfTrue="1" operator="equal">
      <formula>"please check"</formula>
    </cfRule>
    <cfRule type="cellIs" dxfId="640" priority="670" stopIfTrue="1" operator="equal">
      <formula>"Fail"</formula>
    </cfRule>
  </conditionalFormatting>
  <conditionalFormatting sqref="BX54:BX56">
    <cfRule type="cellIs" dxfId="639" priority="663" stopIfTrue="1" operator="lessThan">
      <formula>0</formula>
    </cfRule>
  </conditionalFormatting>
  <conditionalFormatting sqref="BX54:BX56">
    <cfRule type="cellIs" dxfId="638" priority="664" stopIfTrue="1" operator="equal">
      <formula>"Pass"</formula>
    </cfRule>
    <cfRule type="cellIs" dxfId="637" priority="665" stopIfTrue="1" operator="equal">
      <formula>"please check"</formula>
    </cfRule>
    <cfRule type="cellIs" dxfId="636" priority="666" stopIfTrue="1" operator="equal">
      <formula>"Fail"</formula>
    </cfRule>
  </conditionalFormatting>
  <conditionalFormatting sqref="BY63 BY65:BY66">
    <cfRule type="cellIs" dxfId="635" priority="659" stopIfTrue="1" operator="lessThan">
      <formula>0</formula>
    </cfRule>
  </conditionalFormatting>
  <conditionalFormatting sqref="BY63 BY65:BY66">
    <cfRule type="cellIs" dxfId="634" priority="660" stopIfTrue="1" operator="equal">
      <formula>"Pass"</formula>
    </cfRule>
    <cfRule type="cellIs" dxfId="633" priority="661" stopIfTrue="1" operator="equal">
      <formula>"please check"</formula>
    </cfRule>
    <cfRule type="cellIs" dxfId="632" priority="662" stopIfTrue="1" operator="equal">
      <formula>"Fail"</formula>
    </cfRule>
  </conditionalFormatting>
  <conditionalFormatting sqref="BY16:BY49 BY57:BY62">
    <cfRule type="cellIs" dxfId="631" priority="655" stopIfTrue="1" operator="lessThan">
      <formula>0</formula>
    </cfRule>
  </conditionalFormatting>
  <conditionalFormatting sqref="BY16:BY49 BY57:BY62">
    <cfRule type="cellIs" dxfId="630" priority="656" stopIfTrue="1" operator="equal">
      <formula>"Pass"</formula>
    </cfRule>
    <cfRule type="cellIs" dxfId="629" priority="657" stopIfTrue="1" operator="equal">
      <formula>"please check"</formula>
    </cfRule>
    <cfRule type="cellIs" dxfId="628" priority="658" stopIfTrue="1" operator="equal">
      <formula>"Fail"</formula>
    </cfRule>
  </conditionalFormatting>
  <conditionalFormatting sqref="BY54:BY56">
    <cfRule type="cellIs" dxfId="627" priority="651" stopIfTrue="1" operator="lessThan">
      <formula>0</formula>
    </cfRule>
  </conditionalFormatting>
  <conditionalFormatting sqref="BY54:BY56">
    <cfRule type="cellIs" dxfId="626" priority="652" stopIfTrue="1" operator="equal">
      <formula>"Pass"</formula>
    </cfRule>
    <cfRule type="cellIs" dxfId="625" priority="653" stopIfTrue="1" operator="equal">
      <formula>"please check"</formula>
    </cfRule>
    <cfRule type="cellIs" dxfId="624" priority="654" stopIfTrue="1" operator="equal">
      <formula>"Fail"</formula>
    </cfRule>
  </conditionalFormatting>
  <conditionalFormatting sqref="BZ63 BZ65:BZ66">
    <cfRule type="cellIs" dxfId="623" priority="647" stopIfTrue="1" operator="lessThan">
      <formula>0</formula>
    </cfRule>
  </conditionalFormatting>
  <conditionalFormatting sqref="BZ63 BZ65:BZ66">
    <cfRule type="cellIs" dxfId="622" priority="648" stopIfTrue="1" operator="equal">
      <formula>"Pass"</formula>
    </cfRule>
    <cfRule type="cellIs" dxfId="621" priority="649" stopIfTrue="1" operator="equal">
      <formula>"please check"</formula>
    </cfRule>
    <cfRule type="cellIs" dxfId="620" priority="650" stopIfTrue="1" operator="equal">
      <formula>"Fail"</formula>
    </cfRule>
  </conditionalFormatting>
  <conditionalFormatting sqref="BZ16:BZ49 BZ57:BZ62">
    <cfRule type="cellIs" dxfId="619" priority="643" stopIfTrue="1" operator="lessThan">
      <formula>0</formula>
    </cfRule>
  </conditionalFormatting>
  <conditionalFormatting sqref="BZ16:BZ49 BZ57:BZ62">
    <cfRule type="cellIs" dxfId="618" priority="644" stopIfTrue="1" operator="equal">
      <formula>"Pass"</formula>
    </cfRule>
    <cfRule type="cellIs" dxfId="617" priority="645" stopIfTrue="1" operator="equal">
      <formula>"please check"</formula>
    </cfRule>
    <cfRule type="cellIs" dxfId="616" priority="646" stopIfTrue="1" operator="equal">
      <formula>"Fail"</formula>
    </cfRule>
  </conditionalFormatting>
  <conditionalFormatting sqref="BZ54:BZ56">
    <cfRule type="cellIs" dxfId="615" priority="639" stopIfTrue="1" operator="lessThan">
      <formula>0</formula>
    </cfRule>
  </conditionalFormatting>
  <conditionalFormatting sqref="BZ54:BZ56">
    <cfRule type="cellIs" dxfId="614" priority="640" stopIfTrue="1" operator="equal">
      <formula>"Pass"</formula>
    </cfRule>
    <cfRule type="cellIs" dxfId="613" priority="641" stopIfTrue="1" operator="equal">
      <formula>"please check"</formula>
    </cfRule>
    <cfRule type="cellIs" dxfId="612" priority="642" stopIfTrue="1" operator="equal">
      <formula>"Fail"</formula>
    </cfRule>
  </conditionalFormatting>
  <conditionalFormatting sqref="CA63 CA65:CA66">
    <cfRule type="cellIs" dxfId="611" priority="635" stopIfTrue="1" operator="lessThan">
      <formula>0</formula>
    </cfRule>
  </conditionalFormatting>
  <conditionalFormatting sqref="CA63 CA65:CA66">
    <cfRule type="cellIs" dxfId="610" priority="636" stopIfTrue="1" operator="equal">
      <formula>"Pass"</formula>
    </cfRule>
    <cfRule type="cellIs" dxfId="609" priority="637" stopIfTrue="1" operator="equal">
      <formula>"please check"</formula>
    </cfRule>
    <cfRule type="cellIs" dxfId="608" priority="638" stopIfTrue="1" operator="equal">
      <formula>"Fail"</formula>
    </cfRule>
  </conditionalFormatting>
  <conditionalFormatting sqref="CA16:CA49 CA57:CA62">
    <cfRule type="cellIs" dxfId="607" priority="631" stopIfTrue="1" operator="lessThan">
      <formula>0</formula>
    </cfRule>
  </conditionalFormatting>
  <conditionalFormatting sqref="CA16:CA49 CA57:CA62">
    <cfRule type="cellIs" dxfId="606" priority="632" stopIfTrue="1" operator="equal">
      <formula>"Pass"</formula>
    </cfRule>
    <cfRule type="cellIs" dxfId="605" priority="633" stopIfTrue="1" operator="equal">
      <formula>"please check"</formula>
    </cfRule>
    <cfRule type="cellIs" dxfId="604" priority="634" stopIfTrue="1" operator="equal">
      <formula>"Fail"</formula>
    </cfRule>
  </conditionalFormatting>
  <conditionalFormatting sqref="CA54:CA56">
    <cfRule type="cellIs" dxfId="603" priority="627" stopIfTrue="1" operator="lessThan">
      <formula>0</formula>
    </cfRule>
  </conditionalFormatting>
  <conditionalFormatting sqref="CA54:CA56">
    <cfRule type="cellIs" dxfId="602" priority="628" stopIfTrue="1" operator="equal">
      <formula>"Pass"</formula>
    </cfRule>
    <cfRule type="cellIs" dxfId="601" priority="629" stopIfTrue="1" operator="equal">
      <formula>"please check"</formula>
    </cfRule>
    <cfRule type="cellIs" dxfId="600" priority="630" stopIfTrue="1" operator="equal">
      <formula>"Fail"</formula>
    </cfRule>
  </conditionalFormatting>
  <conditionalFormatting sqref="CB63 CB65:CB66">
    <cfRule type="cellIs" dxfId="599" priority="623" stopIfTrue="1" operator="lessThan">
      <formula>0</formula>
    </cfRule>
  </conditionalFormatting>
  <conditionalFormatting sqref="CB63 CB65:CB66">
    <cfRule type="cellIs" dxfId="598" priority="624" stopIfTrue="1" operator="equal">
      <formula>"Pass"</formula>
    </cfRule>
    <cfRule type="cellIs" dxfId="597" priority="625" stopIfTrue="1" operator="equal">
      <formula>"please check"</formula>
    </cfRule>
    <cfRule type="cellIs" dxfId="596" priority="626" stopIfTrue="1" operator="equal">
      <formula>"Fail"</formula>
    </cfRule>
  </conditionalFormatting>
  <conditionalFormatting sqref="CB16:CB49 CB57:CB62">
    <cfRule type="cellIs" dxfId="595" priority="619" stopIfTrue="1" operator="lessThan">
      <formula>0</formula>
    </cfRule>
  </conditionalFormatting>
  <conditionalFormatting sqref="CB16:CB49 CB57:CB62">
    <cfRule type="cellIs" dxfId="594" priority="620" stopIfTrue="1" operator="equal">
      <formula>"Pass"</formula>
    </cfRule>
    <cfRule type="cellIs" dxfId="593" priority="621" stopIfTrue="1" operator="equal">
      <formula>"please check"</formula>
    </cfRule>
    <cfRule type="cellIs" dxfId="592" priority="622" stopIfTrue="1" operator="equal">
      <formula>"Fail"</formula>
    </cfRule>
  </conditionalFormatting>
  <conditionalFormatting sqref="CB54:CB56">
    <cfRule type="cellIs" dxfId="591" priority="615" stopIfTrue="1" operator="lessThan">
      <formula>0</formula>
    </cfRule>
  </conditionalFormatting>
  <conditionalFormatting sqref="CB54:CB56">
    <cfRule type="cellIs" dxfId="590" priority="616" stopIfTrue="1" operator="equal">
      <formula>"Pass"</formula>
    </cfRule>
    <cfRule type="cellIs" dxfId="589" priority="617" stopIfTrue="1" operator="equal">
      <formula>"please check"</formula>
    </cfRule>
    <cfRule type="cellIs" dxfId="588" priority="618" stopIfTrue="1" operator="equal">
      <formula>"Fail"</formula>
    </cfRule>
  </conditionalFormatting>
  <conditionalFormatting sqref="CC17">
    <cfRule type="cellIs" dxfId="587" priority="610" stopIfTrue="1" operator="lessThan">
      <formula>0</formula>
    </cfRule>
  </conditionalFormatting>
  <conditionalFormatting sqref="CC17">
    <cfRule type="cellIs" dxfId="586" priority="607" stopIfTrue="1" operator="equal">
      <formula>"Pass"</formula>
    </cfRule>
    <cfRule type="cellIs" dxfId="585" priority="608" stopIfTrue="1" operator="equal">
      <formula>"please check"</formula>
    </cfRule>
    <cfRule type="cellIs" dxfId="584" priority="609" stopIfTrue="1" operator="equal">
      <formula>"Fail"</formula>
    </cfRule>
  </conditionalFormatting>
  <conditionalFormatting sqref="CD19:CF19">
    <cfRule type="cellIs" dxfId="583" priority="312" stopIfTrue="1" operator="lessThan">
      <formula>0</formula>
    </cfRule>
  </conditionalFormatting>
  <conditionalFormatting sqref="CG17">
    <cfRule type="cellIs" dxfId="582" priority="550" stopIfTrue="1" operator="lessThan">
      <formula>0</formula>
    </cfRule>
  </conditionalFormatting>
  <conditionalFormatting sqref="CG17">
    <cfRule type="cellIs" dxfId="581" priority="547" stopIfTrue="1" operator="equal">
      <formula>"Pass"</formula>
    </cfRule>
    <cfRule type="cellIs" dxfId="580" priority="548" stopIfTrue="1" operator="equal">
      <formula>"please check"</formula>
    </cfRule>
    <cfRule type="cellIs" dxfId="579" priority="549" stopIfTrue="1" operator="equal">
      <formula>"Fail"</formula>
    </cfRule>
  </conditionalFormatting>
  <conditionalFormatting sqref="CI54:CI62">
    <cfRule type="cellIs" dxfId="578" priority="490" stopIfTrue="1" operator="lessThan">
      <formula>0</formula>
    </cfRule>
  </conditionalFormatting>
  <conditionalFormatting sqref="AL66:AO66">
    <cfRule type="cellIs" dxfId="577" priority="494" operator="equal">
      <formula>"Please fill in all mandatory cells AO60:AR60"</formula>
    </cfRule>
  </conditionalFormatting>
  <conditionalFormatting sqref="CI54:CI62">
    <cfRule type="cellIs" dxfId="576" priority="491" stopIfTrue="1" operator="equal">
      <formula>"Pass"</formula>
    </cfRule>
    <cfRule type="cellIs" dxfId="575" priority="492" stopIfTrue="1" operator="equal">
      <formula>"please check"</formula>
    </cfRule>
    <cfRule type="cellIs" dxfId="574" priority="493" stopIfTrue="1" operator="equal">
      <formula>"Fail"</formula>
    </cfRule>
  </conditionalFormatting>
  <conditionalFormatting sqref="CC18">
    <cfRule type="cellIs" dxfId="573" priority="489" stopIfTrue="1" operator="lessThan">
      <formula>0</formula>
    </cfRule>
  </conditionalFormatting>
  <conditionalFormatting sqref="CC18">
    <cfRule type="cellIs" dxfId="572" priority="486" stopIfTrue="1" operator="equal">
      <formula>"Pass"</formula>
    </cfRule>
    <cfRule type="cellIs" dxfId="571" priority="487" stopIfTrue="1" operator="equal">
      <formula>"please check"</formula>
    </cfRule>
    <cfRule type="cellIs" dxfId="570" priority="488" stopIfTrue="1" operator="equal">
      <formula>"Fail"</formula>
    </cfRule>
  </conditionalFormatting>
  <conditionalFormatting sqref="CH17">
    <cfRule type="cellIs" dxfId="569" priority="483" stopIfTrue="1" operator="equal">
      <formula>"Pass"</formula>
    </cfRule>
    <cfRule type="cellIs" dxfId="568" priority="484" stopIfTrue="1" operator="equal">
      <formula>"Please check"</formula>
    </cfRule>
    <cfRule type="cellIs" dxfId="567" priority="485" stopIfTrue="1" operator="equal">
      <formula>"Fail"</formula>
    </cfRule>
  </conditionalFormatting>
  <conditionalFormatting sqref="CH51:CH62">
    <cfRule type="cellIs" dxfId="566" priority="480" stopIfTrue="1" operator="equal">
      <formula>"Pass"</formula>
    </cfRule>
    <cfRule type="cellIs" dxfId="565" priority="481" stopIfTrue="1" operator="equal">
      <formula>"Please check"</formula>
    </cfRule>
    <cfRule type="cellIs" dxfId="564" priority="482" stopIfTrue="1" operator="equal">
      <formula>"Fail"</formula>
    </cfRule>
  </conditionalFormatting>
  <conditionalFormatting sqref="CH51:CH62">
    <cfRule type="cellIs" dxfId="563" priority="479" stopIfTrue="1" operator="lessThan">
      <formula>0</formula>
    </cfRule>
  </conditionalFormatting>
  <conditionalFormatting sqref="CH51:CH62">
    <cfRule type="cellIs" dxfId="562" priority="476" stopIfTrue="1" operator="equal">
      <formula>"Pass"</formula>
    </cfRule>
    <cfRule type="cellIs" dxfId="561" priority="477" stopIfTrue="1" operator="equal">
      <formula>"please check"</formula>
    </cfRule>
    <cfRule type="cellIs" dxfId="560" priority="478" stopIfTrue="1" operator="equal">
      <formula>"Fail"</formula>
    </cfRule>
  </conditionalFormatting>
  <conditionalFormatting sqref="CC20">
    <cfRule type="cellIs" dxfId="559" priority="475" stopIfTrue="1" operator="lessThan">
      <formula>0</formula>
    </cfRule>
  </conditionalFormatting>
  <conditionalFormatting sqref="CC20">
    <cfRule type="cellIs" dxfId="558" priority="472" stopIfTrue="1" operator="equal">
      <formula>"Pass"</formula>
    </cfRule>
    <cfRule type="cellIs" dxfId="557" priority="473" stopIfTrue="1" operator="equal">
      <formula>"please check"</formula>
    </cfRule>
    <cfRule type="cellIs" dxfId="556" priority="474" stopIfTrue="1" operator="equal">
      <formula>"Fail"</formula>
    </cfRule>
  </conditionalFormatting>
  <conditionalFormatting sqref="CC23">
    <cfRule type="cellIs" dxfId="555" priority="471" stopIfTrue="1" operator="lessThan">
      <formula>0</formula>
    </cfRule>
  </conditionalFormatting>
  <conditionalFormatting sqref="CC23">
    <cfRule type="cellIs" dxfId="554" priority="468" stopIfTrue="1" operator="equal">
      <formula>"Pass"</formula>
    </cfRule>
    <cfRule type="cellIs" dxfId="553" priority="469" stopIfTrue="1" operator="equal">
      <formula>"please check"</formula>
    </cfRule>
    <cfRule type="cellIs" dxfId="552" priority="470" stopIfTrue="1" operator="equal">
      <formula>"Fail"</formula>
    </cfRule>
  </conditionalFormatting>
  <conditionalFormatting sqref="CC26">
    <cfRule type="cellIs" dxfId="551" priority="467" stopIfTrue="1" operator="lessThan">
      <formula>0</formula>
    </cfRule>
  </conditionalFormatting>
  <conditionalFormatting sqref="CC26">
    <cfRule type="cellIs" dxfId="550" priority="464" stopIfTrue="1" operator="equal">
      <formula>"Pass"</formula>
    </cfRule>
    <cfRule type="cellIs" dxfId="549" priority="465" stopIfTrue="1" operator="equal">
      <formula>"please check"</formula>
    </cfRule>
    <cfRule type="cellIs" dxfId="548" priority="466" stopIfTrue="1" operator="equal">
      <formula>"Fail"</formula>
    </cfRule>
  </conditionalFormatting>
  <conditionalFormatting sqref="CC29">
    <cfRule type="cellIs" dxfId="547" priority="463" stopIfTrue="1" operator="lessThan">
      <formula>0</formula>
    </cfRule>
  </conditionalFormatting>
  <conditionalFormatting sqref="CC29">
    <cfRule type="cellIs" dxfId="546" priority="460" stopIfTrue="1" operator="equal">
      <formula>"Pass"</formula>
    </cfRule>
    <cfRule type="cellIs" dxfId="545" priority="461" stopIfTrue="1" operator="equal">
      <formula>"please check"</formula>
    </cfRule>
    <cfRule type="cellIs" dxfId="544" priority="462" stopIfTrue="1" operator="equal">
      <formula>"Fail"</formula>
    </cfRule>
  </conditionalFormatting>
  <conditionalFormatting sqref="CC32">
    <cfRule type="cellIs" dxfId="543" priority="459" stopIfTrue="1" operator="lessThan">
      <formula>0</formula>
    </cfRule>
  </conditionalFormatting>
  <conditionalFormatting sqref="CC32">
    <cfRule type="cellIs" dxfId="542" priority="456" stopIfTrue="1" operator="equal">
      <formula>"Pass"</formula>
    </cfRule>
    <cfRule type="cellIs" dxfId="541" priority="457" stopIfTrue="1" operator="equal">
      <formula>"please check"</formula>
    </cfRule>
    <cfRule type="cellIs" dxfId="540" priority="458" stopIfTrue="1" operator="equal">
      <formula>"Fail"</formula>
    </cfRule>
  </conditionalFormatting>
  <conditionalFormatting sqref="CC35">
    <cfRule type="cellIs" dxfId="539" priority="455" stopIfTrue="1" operator="lessThan">
      <formula>0</formula>
    </cfRule>
  </conditionalFormatting>
  <conditionalFormatting sqref="CC35">
    <cfRule type="cellIs" dxfId="538" priority="452" stopIfTrue="1" operator="equal">
      <formula>"Pass"</formula>
    </cfRule>
    <cfRule type="cellIs" dxfId="537" priority="453" stopIfTrue="1" operator="equal">
      <formula>"please check"</formula>
    </cfRule>
    <cfRule type="cellIs" dxfId="536" priority="454" stopIfTrue="1" operator="equal">
      <formula>"Fail"</formula>
    </cfRule>
  </conditionalFormatting>
  <conditionalFormatting sqref="CC36:CC39">
    <cfRule type="cellIs" dxfId="535" priority="451" stopIfTrue="1" operator="lessThan">
      <formula>0</formula>
    </cfRule>
  </conditionalFormatting>
  <conditionalFormatting sqref="CC36:CC39">
    <cfRule type="cellIs" dxfId="534" priority="448" stopIfTrue="1" operator="equal">
      <formula>"Pass"</formula>
    </cfRule>
    <cfRule type="cellIs" dxfId="533" priority="449" stopIfTrue="1" operator="equal">
      <formula>"please check"</formula>
    </cfRule>
    <cfRule type="cellIs" dxfId="532" priority="450" stopIfTrue="1" operator="equal">
      <formula>"Fail"</formula>
    </cfRule>
  </conditionalFormatting>
  <conditionalFormatting sqref="CC41">
    <cfRule type="cellIs" dxfId="531" priority="447" stopIfTrue="1" operator="lessThan">
      <formula>0</formula>
    </cfRule>
  </conditionalFormatting>
  <conditionalFormatting sqref="CC41">
    <cfRule type="cellIs" dxfId="530" priority="444" stopIfTrue="1" operator="equal">
      <formula>"Pass"</formula>
    </cfRule>
    <cfRule type="cellIs" dxfId="529" priority="445" stopIfTrue="1" operator="equal">
      <formula>"please check"</formula>
    </cfRule>
    <cfRule type="cellIs" dxfId="528" priority="446" stopIfTrue="1" operator="equal">
      <formula>"Fail"</formula>
    </cfRule>
  </conditionalFormatting>
  <conditionalFormatting sqref="CC42">
    <cfRule type="cellIs" dxfId="527" priority="443" stopIfTrue="1" operator="lessThan">
      <formula>0</formula>
    </cfRule>
  </conditionalFormatting>
  <conditionalFormatting sqref="CC42">
    <cfRule type="cellIs" dxfId="526" priority="440" stopIfTrue="1" operator="equal">
      <formula>"Pass"</formula>
    </cfRule>
    <cfRule type="cellIs" dxfId="525" priority="441" stopIfTrue="1" operator="equal">
      <formula>"please check"</formula>
    </cfRule>
    <cfRule type="cellIs" dxfId="524" priority="442" stopIfTrue="1" operator="equal">
      <formula>"Fail"</formula>
    </cfRule>
  </conditionalFormatting>
  <conditionalFormatting sqref="CC44">
    <cfRule type="cellIs" dxfId="523" priority="439" stopIfTrue="1" operator="lessThan">
      <formula>0</formula>
    </cfRule>
  </conditionalFormatting>
  <conditionalFormatting sqref="CC44">
    <cfRule type="cellIs" dxfId="522" priority="436" stopIfTrue="1" operator="equal">
      <formula>"Pass"</formula>
    </cfRule>
    <cfRule type="cellIs" dxfId="521" priority="437" stopIfTrue="1" operator="equal">
      <formula>"please check"</formula>
    </cfRule>
    <cfRule type="cellIs" dxfId="520" priority="438" stopIfTrue="1" operator="equal">
      <formula>"Fail"</formula>
    </cfRule>
  </conditionalFormatting>
  <conditionalFormatting sqref="CC45">
    <cfRule type="cellIs" dxfId="519" priority="435" stopIfTrue="1" operator="lessThan">
      <formula>0</formula>
    </cfRule>
  </conditionalFormatting>
  <conditionalFormatting sqref="CC45">
    <cfRule type="cellIs" dxfId="518" priority="432" stopIfTrue="1" operator="equal">
      <formula>"Pass"</formula>
    </cfRule>
    <cfRule type="cellIs" dxfId="517" priority="433" stopIfTrue="1" operator="equal">
      <formula>"please check"</formula>
    </cfRule>
    <cfRule type="cellIs" dxfId="516" priority="434" stopIfTrue="1" operator="equal">
      <formula>"Fail"</formula>
    </cfRule>
  </conditionalFormatting>
  <conditionalFormatting sqref="CC47">
    <cfRule type="cellIs" dxfId="515" priority="431" stopIfTrue="1" operator="lessThan">
      <formula>0</formula>
    </cfRule>
  </conditionalFormatting>
  <conditionalFormatting sqref="CC47">
    <cfRule type="cellIs" dxfId="514" priority="428" stopIfTrue="1" operator="equal">
      <formula>"Pass"</formula>
    </cfRule>
    <cfRule type="cellIs" dxfId="513" priority="429" stopIfTrue="1" operator="equal">
      <formula>"please check"</formula>
    </cfRule>
    <cfRule type="cellIs" dxfId="512" priority="430" stopIfTrue="1" operator="equal">
      <formula>"Fail"</formula>
    </cfRule>
  </conditionalFormatting>
  <conditionalFormatting sqref="CC48">
    <cfRule type="cellIs" dxfId="511" priority="427" stopIfTrue="1" operator="lessThan">
      <formula>0</formula>
    </cfRule>
  </conditionalFormatting>
  <conditionalFormatting sqref="CC48">
    <cfRule type="cellIs" dxfId="510" priority="424" stopIfTrue="1" operator="equal">
      <formula>"Pass"</formula>
    </cfRule>
    <cfRule type="cellIs" dxfId="509" priority="425" stopIfTrue="1" operator="equal">
      <formula>"please check"</formula>
    </cfRule>
    <cfRule type="cellIs" dxfId="508" priority="426" stopIfTrue="1" operator="equal">
      <formula>"Fail"</formula>
    </cfRule>
  </conditionalFormatting>
  <conditionalFormatting sqref="CG48">
    <cfRule type="cellIs" dxfId="507" priority="215" stopIfTrue="1" operator="lessThan">
      <formula>0</formula>
    </cfRule>
  </conditionalFormatting>
  <conditionalFormatting sqref="CG48">
    <cfRule type="cellIs" dxfId="506" priority="212" stopIfTrue="1" operator="equal">
      <formula>"Pass"</formula>
    </cfRule>
    <cfRule type="cellIs" dxfId="505" priority="213" stopIfTrue="1" operator="equal">
      <formula>"please check"</formula>
    </cfRule>
    <cfRule type="cellIs" dxfId="504" priority="214" stopIfTrue="1" operator="equal">
      <formula>"Fail"</formula>
    </cfRule>
  </conditionalFormatting>
  <conditionalFormatting sqref="CC55">
    <cfRule type="cellIs" dxfId="503" priority="411" stopIfTrue="1" operator="lessThan">
      <formula>0</formula>
    </cfRule>
  </conditionalFormatting>
  <conditionalFormatting sqref="CC55">
    <cfRule type="cellIs" dxfId="502" priority="408" stopIfTrue="1" operator="equal">
      <formula>"Pass"</formula>
    </cfRule>
    <cfRule type="cellIs" dxfId="501" priority="409" stopIfTrue="1" operator="equal">
      <formula>"please check"</formula>
    </cfRule>
    <cfRule type="cellIs" dxfId="500" priority="410" stopIfTrue="1" operator="equal">
      <formula>"Fail"</formula>
    </cfRule>
  </conditionalFormatting>
  <conditionalFormatting sqref="CC56">
    <cfRule type="cellIs" dxfId="499" priority="407" stopIfTrue="1" operator="lessThan">
      <formula>0</formula>
    </cfRule>
  </conditionalFormatting>
  <conditionalFormatting sqref="CC56">
    <cfRule type="cellIs" dxfId="498" priority="404" stopIfTrue="1" operator="equal">
      <formula>"Pass"</formula>
    </cfRule>
    <cfRule type="cellIs" dxfId="497" priority="405" stopIfTrue="1" operator="equal">
      <formula>"please check"</formula>
    </cfRule>
    <cfRule type="cellIs" dxfId="496" priority="406" stopIfTrue="1" operator="equal">
      <formula>"Fail"</formula>
    </cfRule>
  </conditionalFormatting>
  <conditionalFormatting sqref="CG16">
    <cfRule type="cellIs" dxfId="495" priority="196" stopIfTrue="1" operator="equal">
      <formula>"Pass"</formula>
    </cfRule>
    <cfRule type="cellIs" dxfId="494" priority="197" stopIfTrue="1" operator="equal">
      <formula>"please check"</formula>
    </cfRule>
    <cfRule type="cellIs" dxfId="493" priority="198" stopIfTrue="1" operator="equal">
      <formula>"Fail"</formula>
    </cfRule>
  </conditionalFormatting>
  <conditionalFormatting sqref="CC51">
    <cfRule type="cellIs" dxfId="492" priority="403" stopIfTrue="1" operator="lessThan">
      <formula>0</formula>
    </cfRule>
  </conditionalFormatting>
  <conditionalFormatting sqref="CC51">
    <cfRule type="cellIs" dxfId="491" priority="400" stopIfTrue="1" operator="equal">
      <formula>"Pass"</formula>
    </cfRule>
    <cfRule type="cellIs" dxfId="490" priority="401" stopIfTrue="1" operator="equal">
      <formula>"please check"</formula>
    </cfRule>
    <cfRule type="cellIs" dxfId="489" priority="402" stopIfTrue="1" operator="equal">
      <formula>"Fail"</formula>
    </cfRule>
  </conditionalFormatting>
  <conditionalFormatting sqref="CC52">
    <cfRule type="cellIs" dxfId="488" priority="399" stopIfTrue="1" operator="lessThan">
      <formula>0</formula>
    </cfRule>
  </conditionalFormatting>
  <conditionalFormatting sqref="CC52">
    <cfRule type="cellIs" dxfId="487" priority="396" stopIfTrue="1" operator="equal">
      <formula>"Pass"</formula>
    </cfRule>
    <cfRule type="cellIs" dxfId="486" priority="397" stopIfTrue="1" operator="equal">
      <formula>"please check"</formula>
    </cfRule>
    <cfRule type="cellIs" dxfId="485" priority="398" stopIfTrue="1" operator="equal">
      <formula>"Fail"</formula>
    </cfRule>
  </conditionalFormatting>
  <conditionalFormatting sqref="CC53">
    <cfRule type="cellIs" dxfId="484" priority="395" stopIfTrue="1" operator="lessThan">
      <formula>0</formula>
    </cfRule>
  </conditionalFormatting>
  <conditionalFormatting sqref="CC53">
    <cfRule type="cellIs" dxfId="483" priority="392" stopIfTrue="1" operator="equal">
      <formula>"Pass"</formula>
    </cfRule>
    <cfRule type="cellIs" dxfId="482" priority="393" stopIfTrue="1" operator="equal">
      <formula>"please check"</formula>
    </cfRule>
    <cfRule type="cellIs" dxfId="481" priority="394" stopIfTrue="1" operator="equal">
      <formula>"Fail"</formula>
    </cfRule>
  </conditionalFormatting>
  <conditionalFormatting sqref="CC58">
    <cfRule type="cellIs" dxfId="480" priority="391" stopIfTrue="1" operator="lessThan">
      <formula>0</formula>
    </cfRule>
  </conditionalFormatting>
  <conditionalFormatting sqref="CC58">
    <cfRule type="cellIs" dxfId="479" priority="388" stopIfTrue="1" operator="equal">
      <formula>"Pass"</formula>
    </cfRule>
    <cfRule type="cellIs" dxfId="478" priority="389" stopIfTrue="1" operator="equal">
      <formula>"please check"</formula>
    </cfRule>
    <cfRule type="cellIs" dxfId="477" priority="390" stopIfTrue="1" operator="equal">
      <formula>"Fail"</formula>
    </cfRule>
  </conditionalFormatting>
  <conditionalFormatting sqref="CC59">
    <cfRule type="cellIs" dxfId="476" priority="387" stopIfTrue="1" operator="lessThan">
      <formula>0</formula>
    </cfRule>
  </conditionalFormatting>
  <conditionalFormatting sqref="CC59">
    <cfRule type="cellIs" dxfId="475" priority="384" stopIfTrue="1" operator="equal">
      <formula>"Pass"</formula>
    </cfRule>
    <cfRule type="cellIs" dxfId="474" priority="385" stopIfTrue="1" operator="equal">
      <formula>"please check"</formula>
    </cfRule>
    <cfRule type="cellIs" dxfId="473" priority="386" stopIfTrue="1" operator="equal">
      <formula>"Fail"</formula>
    </cfRule>
  </conditionalFormatting>
  <conditionalFormatting sqref="CC60">
    <cfRule type="cellIs" dxfId="472" priority="383" stopIfTrue="1" operator="lessThan">
      <formula>0</formula>
    </cfRule>
  </conditionalFormatting>
  <conditionalFormatting sqref="CC60">
    <cfRule type="cellIs" dxfId="471" priority="380" stopIfTrue="1" operator="equal">
      <formula>"Pass"</formula>
    </cfRule>
    <cfRule type="cellIs" dxfId="470" priority="381" stopIfTrue="1" operator="equal">
      <formula>"please check"</formula>
    </cfRule>
    <cfRule type="cellIs" dxfId="469" priority="382" stopIfTrue="1" operator="equal">
      <formula>"Fail"</formula>
    </cfRule>
  </conditionalFormatting>
  <conditionalFormatting sqref="CC61">
    <cfRule type="cellIs" dxfId="468" priority="379" stopIfTrue="1" operator="lessThan">
      <formula>0</formula>
    </cfRule>
  </conditionalFormatting>
  <conditionalFormatting sqref="CC61">
    <cfRule type="cellIs" dxfId="467" priority="376" stopIfTrue="1" operator="equal">
      <formula>"Pass"</formula>
    </cfRule>
    <cfRule type="cellIs" dxfId="466" priority="377" stopIfTrue="1" operator="equal">
      <formula>"please check"</formula>
    </cfRule>
    <cfRule type="cellIs" dxfId="465" priority="378" stopIfTrue="1" operator="equal">
      <formula>"Fail"</formula>
    </cfRule>
  </conditionalFormatting>
  <conditionalFormatting sqref="CC62">
    <cfRule type="cellIs" dxfId="464" priority="375" stopIfTrue="1" operator="lessThan">
      <formula>0</formula>
    </cfRule>
  </conditionalFormatting>
  <conditionalFormatting sqref="CC62">
    <cfRule type="cellIs" dxfId="463" priority="372" stopIfTrue="1" operator="equal">
      <formula>"Pass"</formula>
    </cfRule>
    <cfRule type="cellIs" dxfId="462" priority="373" stopIfTrue="1" operator="equal">
      <formula>"please check"</formula>
    </cfRule>
    <cfRule type="cellIs" dxfId="461" priority="374" stopIfTrue="1" operator="equal">
      <formula>"Fail"</formula>
    </cfRule>
  </conditionalFormatting>
  <conditionalFormatting sqref="CB64">
    <cfRule type="cellIs" dxfId="460" priority="368" stopIfTrue="1" operator="lessThan">
      <formula>0</formula>
    </cfRule>
  </conditionalFormatting>
  <conditionalFormatting sqref="CB64">
    <cfRule type="cellIs" dxfId="459" priority="369" stopIfTrue="1" operator="equal">
      <formula>"Pass"</formula>
    </cfRule>
    <cfRule type="cellIs" dxfId="458" priority="370" stopIfTrue="1" operator="equal">
      <formula>"please check"</formula>
    </cfRule>
    <cfRule type="cellIs" dxfId="457" priority="371" stopIfTrue="1" operator="equal">
      <formula>"Fail"</formula>
    </cfRule>
  </conditionalFormatting>
  <conditionalFormatting sqref="CA64">
    <cfRule type="cellIs" dxfId="456" priority="364" stopIfTrue="1" operator="lessThan">
      <formula>0</formula>
    </cfRule>
  </conditionalFormatting>
  <conditionalFormatting sqref="CA64">
    <cfRule type="cellIs" dxfId="455" priority="365" stopIfTrue="1" operator="equal">
      <formula>"Pass"</formula>
    </cfRule>
    <cfRule type="cellIs" dxfId="454" priority="366" stopIfTrue="1" operator="equal">
      <formula>"please check"</formula>
    </cfRule>
    <cfRule type="cellIs" dxfId="453" priority="367" stopIfTrue="1" operator="equal">
      <formula>"Fail"</formula>
    </cfRule>
  </conditionalFormatting>
  <conditionalFormatting sqref="BZ64">
    <cfRule type="cellIs" dxfId="452" priority="360" stopIfTrue="1" operator="lessThan">
      <formula>0</formula>
    </cfRule>
  </conditionalFormatting>
  <conditionalFormatting sqref="BZ64">
    <cfRule type="cellIs" dxfId="451" priority="361" stopIfTrue="1" operator="equal">
      <formula>"Pass"</formula>
    </cfRule>
    <cfRule type="cellIs" dxfId="450" priority="362" stopIfTrue="1" operator="equal">
      <formula>"please check"</formula>
    </cfRule>
    <cfRule type="cellIs" dxfId="449" priority="363" stopIfTrue="1" operator="equal">
      <formula>"Fail"</formula>
    </cfRule>
  </conditionalFormatting>
  <conditionalFormatting sqref="BY64">
    <cfRule type="cellIs" dxfId="448" priority="356" stopIfTrue="1" operator="lessThan">
      <formula>0</formula>
    </cfRule>
  </conditionalFormatting>
  <conditionalFormatting sqref="BY64">
    <cfRule type="cellIs" dxfId="447" priority="357" stopIfTrue="1" operator="equal">
      <formula>"Pass"</formula>
    </cfRule>
    <cfRule type="cellIs" dxfId="446" priority="358" stopIfTrue="1" operator="equal">
      <formula>"please check"</formula>
    </cfRule>
    <cfRule type="cellIs" dxfId="445" priority="359" stopIfTrue="1" operator="equal">
      <formula>"Fail"</formula>
    </cfRule>
  </conditionalFormatting>
  <conditionalFormatting sqref="BX64">
    <cfRule type="cellIs" dxfId="444" priority="352" stopIfTrue="1" operator="lessThan">
      <formula>0</formula>
    </cfRule>
  </conditionalFormatting>
  <conditionalFormatting sqref="BX64">
    <cfRule type="cellIs" dxfId="443" priority="353" stopIfTrue="1" operator="equal">
      <formula>"Pass"</formula>
    </cfRule>
    <cfRule type="cellIs" dxfId="442" priority="354" stopIfTrue="1" operator="equal">
      <formula>"please check"</formula>
    </cfRule>
    <cfRule type="cellIs" dxfId="441" priority="355" stopIfTrue="1" operator="equal">
      <formula>"Fail"</formula>
    </cfRule>
  </conditionalFormatting>
  <conditionalFormatting sqref="BW64">
    <cfRule type="cellIs" dxfId="440" priority="348" stopIfTrue="1" operator="lessThan">
      <formula>0</formula>
    </cfRule>
  </conditionalFormatting>
  <conditionalFormatting sqref="BW64">
    <cfRule type="cellIs" dxfId="439" priority="349" stopIfTrue="1" operator="equal">
      <formula>"Pass"</formula>
    </cfRule>
    <cfRule type="cellIs" dxfId="438" priority="350" stopIfTrue="1" operator="equal">
      <formula>"please check"</formula>
    </cfRule>
    <cfRule type="cellIs" dxfId="437" priority="351" stopIfTrue="1" operator="equal">
      <formula>"Fail"</formula>
    </cfRule>
  </conditionalFormatting>
  <conditionalFormatting sqref="CD64">
    <cfRule type="cellIs" dxfId="436" priority="344" stopIfTrue="1" operator="lessThan">
      <formula>0</formula>
    </cfRule>
  </conditionalFormatting>
  <conditionalFormatting sqref="CD64">
    <cfRule type="cellIs" dxfId="435" priority="345" stopIfTrue="1" operator="equal">
      <formula>"Pass"</formula>
    </cfRule>
    <cfRule type="cellIs" dxfId="434" priority="346" stopIfTrue="1" operator="equal">
      <formula>"please check"</formula>
    </cfRule>
    <cfRule type="cellIs" dxfId="433" priority="347" stopIfTrue="1" operator="equal">
      <formula>"Fail"</formula>
    </cfRule>
  </conditionalFormatting>
  <conditionalFormatting sqref="CE64">
    <cfRule type="cellIs" dxfId="432" priority="340" stopIfTrue="1" operator="lessThan">
      <formula>0</formula>
    </cfRule>
  </conditionalFormatting>
  <conditionalFormatting sqref="CE64">
    <cfRule type="cellIs" dxfId="431" priority="341" stopIfTrue="1" operator="equal">
      <formula>"Pass"</formula>
    </cfRule>
    <cfRule type="cellIs" dxfId="430" priority="342" stopIfTrue="1" operator="equal">
      <formula>"please check"</formula>
    </cfRule>
    <cfRule type="cellIs" dxfId="429" priority="343" stopIfTrue="1" operator="equal">
      <formula>"Fail"</formula>
    </cfRule>
  </conditionalFormatting>
  <conditionalFormatting sqref="CF64">
    <cfRule type="cellIs" dxfId="428" priority="336" stopIfTrue="1" operator="lessThan">
      <formula>0</formula>
    </cfRule>
  </conditionalFormatting>
  <conditionalFormatting sqref="CF64">
    <cfRule type="cellIs" dxfId="427" priority="337" stopIfTrue="1" operator="equal">
      <formula>"Pass"</formula>
    </cfRule>
    <cfRule type="cellIs" dxfId="426" priority="338" stopIfTrue="1" operator="equal">
      <formula>"please check"</formula>
    </cfRule>
    <cfRule type="cellIs" dxfId="425" priority="339" stopIfTrue="1" operator="equal">
      <formula>"Fail"</formula>
    </cfRule>
  </conditionalFormatting>
  <conditionalFormatting sqref="CG64">
    <cfRule type="cellIs" dxfId="424" priority="332" stopIfTrue="1" operator="lessThan">
      <formula>0</formula>
    </cfRule>
  </conditionalFormatting>
  <conditionalFormatting sqref="CG64">
    <cfRule type="cellIs" dxfId="423" priority="333" stopIfTrue="1" operator="equal">
      <formula>"Pass"</formula>
    </cfRule>
    <cfRule type="cellIs" dxfId="422" priority="334" stopIfTrue="1" operator="equal">
      <formula>"please check"</formula>
    </cfRule>
    <cfRule type="cellIs" dxfId="421" priority="335" stopIfTrue="1" operator="equal">
      <formula>"Fail"</formula>
    </cfRule>
  </conditionalFormatting>
  <conditionalFormatting sqref="CD16:CF16">
    <cfRule type="cellIs" dxfId="420" priority="316" stopIfTrue="1" operator="lessThan">
      <formula>0</formula>
    </cfRule>
  </conditionalFormatting>
  <conditionalFormatting sqref="CD16:CF16">
    <cfRule type="cellIs" dxfId="419" priority="317" stopIfTrue="1" operator="equal">
      <formula>"Pass"</formula>
    </cfRule>
    <cfRule type="cellIs" dxfId="418" priority="318" stopIfTrue="1" operator="equal">
      <formula>"please check"</formula>
    </cfRule>
    <cfRule type="cellIs" dxfId="417" priority="319" stopIfTrue="1" operator="equal">
      <formula>"Fail"</formula>
    </cfRule>
  </conditionalFormatting>
  <conditionalFormatting sqref="CD19:CF19">
    <cfRule type="cellIs" dxfId="416" priority="313" stopIfTrue="1" operator="equal">
      <formula>"Pass"</formula>
    </cfRule>
    <cfRule type="cellIs" dxfId="415" priority="314" stopIfTrue="1" operator="equal">
      <formula>"please check"</formula>
    </cfRule>
    <cfRule type="cellIs" dxfId="414" priority="315" stopIfTrue="1" operator="equal">
      <formula>"Fail"</formula>
    </cfRule>
  </conditionalFormatting>
  <conditionalFormatting sqref="CD40:CF40">
    <cfRule type="cellIs" dxfId="413" priority="308" stopIfTrue="1" operator="lessThan">
      <formula>0</formula>
    </cfRule>
  </conditionalFormatting>
  <conditionalFormatting sqref="CD40:CF40">
    <cfRule type="cellIs" dxfId="412" priority="309" stopIfTrue="1" operator="equal">
      <formula>"Pass"</formula>
    </cfRule>
    <cfRule type="cellIs" dxfId="411" priority="310" stopIfTrue="1" operator="equal">
      <formula>"please check"</formula>
    </cfRule>
    <cfRule type="cellIs" dxfId="410" priority="311" stopIfTrue="1" operator="equal">
      <formula>"Fail"</formula>
    </cfRule>
  </conditionalFormatting>
  <conditionalFormatting sqref="CD43:CF43">
    <cfRule type="cellIs" dxfId="409" priority="304" stopIfTrue="1" operator="lessThan">
      <formula>0</formula>
    </cfRule>
  </conditionalFormatting>
  <conditionalFormatting sqref="CD43:CF43">
    <cfRule type="cellIs" dxfId="408" priority="305" stopIfTrue="1" operator="equal">
      <formula>"Pass"</formula>
    </cfRule>
    <cfRule type="cellIs" dxfId="407" priority="306" stopIfTrue="1" operator="equal">
      <formula>"please check"</formula>
    </cfRule>
    <cfRule type="cellIs" dxfId="406" priority="307" stopIfTrue="1" operator="equal">
      <formula>"Fail"</formula>
    </cfRule>
  </conditionalFormatting>
  <conditionalFormatting sqref="CD54">
    <cfRule type="cellIs" dxfId="405" priority="300" stopIfTrue="1" operator="lessThan">
      <formula>0</formula>
    </cfRule>
  </conditionalFormatting>
  <conditionalFormatting sqref="CD54">
    <cfRule type="cellIs" dxfId="404" priority="301" stopIfTrue="1" operator="equal">
      <formula>"Pass"</formula>
    </cfRule>
    <cfRule type="cellIs" dxfId="403" priority="302" stopIfTrue="1" operator="equal">
      <formula>"please check"</formula>
    </cfRule>
    <cfRule type="cellIs" dxfId="402" priority="303" stopIfTrue="1" operator="equal">
      <formula>"Fail"</formula>
    </cfRule>
  </conditionalFormatting>
  <conditionalFormatting sqref="CE54">
    <cfRule type="cellIs" dxfId="401" priority="296" stopIfTrue="1" operator="lessThan">
      <formula>0</formula>
    </cfRule>
  </conditionalFormatting>
  <conditionalFormatting sqref="CE54">
    <cfRule type="cellIs" dxfId="400" priority="297" stopIfTrue="1" operator="equal">
      <formula>"Pass"</formula>
    </cfRule>
    <cfRule type="cellIs" dxfId="399" priority="298" stopIfTrue="1" operator="equal">
      <formula>"please check"</formula>
    </cfRule>
    <cfRule type="cellIs" dxfId="398" priority="299" stopIfTrue="1" operator="equal">
      <formula>"Fail"</formula>
    </cfRule>
  </conditionalFormatting>
  <conditionalFormatting sqref="CF54">
    <cfRule type="cellIs" dxfId="397" priority="292" stopIfTrue="1" operator="lessThan">
      <formula>0</formula>
    </cfRule>
  </conditionalFormatting>
  <conditionalFormatting sqref="CF54">
    <cfRule type="cellIs" dxfId="396" priority="293" stopIfTrue="1" operator="equal">
      <formula>"Pass"</formula>
    </cfRule>
    <cfRule type="cellIs" dxfId="395" priority="294" stopIfTrue="1" operator="equal">
      <formula>"please check"</formula>
    </cfRule>
    <cfRule type="cellIs" dxfId="394" priority="295" stopIfTrue="1" operator="equal">
      <formula>"Fail"</formula>
    </cfRule>
  </conditionalFormatting>
  <conditionalFormatting sqref="CD57">
    <cfRule type="cellIs" dxfId="393" priority="288" stopIfTrue="1" operator="lessThan">
      <formula>0</formula>
    </cfRule>
  </conditionalFormatting>
  <conditionalFormatting sqref="CD57">
    <cfRule type="cellIs" dxfId="392" priority="289" stopIfTrue="1" operator="equal">
      <formula>"Pass"</formula>
    </cfRule>
    <cfRule type="cellIs" dxfId="391" priority="290" stopIfTrue="1" operator="equal">
      <formula>"please check"</formula>
    </cfRule>
    <cfRule type="cellIs" dxfId="390" priority="291" stopIfTrue="1" operator="equal">
      <formula>"Fail"</formula>
    </cfRule>
  </conditionalFormatting>
  <conditionalFormatting sqref="CE57">
    <cfRule type="cellIs" dxfId="389" priority="284" stopIfTrue="1" operator="lessThan">
      <formula>0</formula>
    </cfRule>
  </conditionalFormatting>
  <conditionalFormatting sqref="CE57">
    <cfRule type="cellIs" dxfId="388" priority="285" stopIfTrue="1" operator="equal">
      <formula>"Pass"</formula>
    </cfRule>
    <cfRule type="cellIs" dxfId="387" priority="286" stopIfTrue="1" operator="equal">
      <formula>"please check"</formula>
    </cfRule>
    <cfRule type="cellIs" dxfId="386" priority="287" stopIfTrue="1" operator="equal">
      <formula>"Fail"</formula>
    </cfRule>
  </conditionalFormatting>
  <conditionalFormatting sqref="CF57">
    <cfRule type="cellIs" dxfId="385" priority="280" stopIfTrue="1" operator="lessThan">
      <formula>0</formula>
    </cfRule>
  </conditionalFormatting>
  <conditionalFormatting sqref="CF57">
    <cfRule type="cellIs" dxfId="384" priority="281" stopIfTrue="1" operator="equal">
      <formula>"Pass"</formula>
    </cfRule>
    <cfRule type="cellIs" dxfId="383" priority="282" stopIfTrue="1" operator="equal">
      <formula>"please check"</formula>
    </cfRule>
    <cfRule type="cellIs" dxfId="382" priority="283" stopIfTrue="1" operator="equal">
      <formula>"Fail"</formula>
    </cfRule>
  </conditionalFormatting>
  <conditionalFormatting sqref="CG18">
    <cfRule type="cellIs" dxfId="381" priority="279" stopIfTrue="1" operator="lessThan">
      <formula>0</formula>
    </cfRule>
  </conditionalFormatting>
  <conditionalFormatting sqref="CG18">
    <cfRule type="cellIs" dxfId="380" priority="276" stopIfTrue="1" operator="equal">
      <formula>"Pass"</formula>
    </cfRule>
    <cfRule type="cellIs" dxfId="379" priority="277" stopIfTrue="1" operator="equal">
      <formula>"please check"</formula>
    </cfRule>
    <cfRule type="cellIs" dxfId="378" priority="278" stopIfTrue="1" operator="equal">
      <formula>"Fail"</formula>
    </cfRule>
  </conditionalFormatting>
  <conditionalFormatting sqref="CG20">
    <cfRule type="cellIs" dxfId="377" priority="275" stopIfTrue="1" operator="lessThan">
      <formula>0</formula>
    </cfRule>
  </conditionalFormatting>
  <conditionalFormatting sqref="CG20">
    <cfRule type="cellIs" dxfId="376" priority="272" stopIfTrue="1" operator="equal">
      <formula>"Pass"</formula>
    </cfRule>
    <cfRule type="cellIs" dxfId="375" priority="273" stopIfTrue="1" operator="equal">
      <formula>"please check"</formula>
    </cfRule>
    <cfRule type="cellIs" dxfId="374" priority="274" stopIfTrue="1" operator="equal">
      <formula>"Fail"</formula>
    </cfRule>
  </conditionalFormatting>
  <conditionalFormatting sqref="CG23">
    <cfRule type="cellIs" dxfId="373" priority="271" stopIfTrue="1" operator="lessThan">
      <formula>0</formula>
    </cfRule>
  </conditionalFormatting>
  <conditionalFormatting sqref="CG23">
    <cfRule type="cellIs" dxfId="372" priority="268" stopIfTrue="1" operator="equal">
      <formula>"Pass"</formula>
    </cfRule>
    <cfRule type="cellIs" dxfId="371" priority="269" stopIfTrue="1" operator="equal">
      <formula>"please check"</formula>
    </cfRule>
    <cfRule type="cellIs" dxfId="370" priority="270" stopIfTrue="1" operator="equal">
      <formula>"Fail"</formula>
    </cfRule>
  </conditionalFormatting>
  <conditionalFormatting sqref="CG26">
    <cfRule type="cellIs" dxfId="369" priority="267" stopIfTrue="1" operator="lessThan">
      <formula>0</formula>
    </cfRule>
  </conditionalFormatting>
  <conditionalFormatting sqref="CG26">
    <cfRule type="cellIs" dxfId="368" priority="264" stopIfTrue="1" operator="equal">
      <formula>"Pass"</formula>
    </cfRule>
    <cfRule type="cellIs" dxfId="367" priority="265" stopIfTrue="1" operator="equal">
      <formula>"please check"</formula>
    </cfRule>
    <cfRule type="cellIs" dxfId="366" priority="266" stopIfTrue="1" operator="equal">
      <formula>"Fail"</formula>
    </cfRule>
  </conditionalFormatting>
  <conditionalFormatting sqref="CG29">
    <cfRule type="cellIs" dxfId="365" priority="263" stopIfTrue="1" operator="lessThan">
      <formula>0</formula>
    </cfRule>
  </conditionalFormatting>
  <conditionalFormatting sqref="CG29">
    <cfRule type="cellIs" dxfId="364" priority="260" stopIfTrue="1" operator="equal">
      <formula>"Pass"</formula>
    </cfRule>
    <cfRule type="cellIs" dxfId="363" priority="261" stopIfTrue="1" operator="equal">
      <formula>"please check"</formula>
    </cfRule>
    <cfRule type="cellIs" dxfId="362" priority="262" stopIfTrue="1" operator="equal">
      <formula>"Fail"</formula>
    </cfRule>
  </conditionalFormatting>
  <conditionalFormatting sqref="CG32">
    <cfRule type="cellIs" dxfId="361" priority="259" stopIfTrue="1" operator="lessThan">
      <formula>0</formula>
    </cfRule>
  </conditionalFormatting>
  <conditionalFormatting sqref="CG32">
    <cfRule type="cellIs" dxfId="360" priority="256" stopIfTrue="1" operator="equal">
      <formula>"Pass"</formula>
    </cfRule>
    <cfRule type="cellIs" dxfId="359" priority="257" stopIfTrue="1" operator="equal">
      <formula>"please check"</formula>
    </cfRule>
    <cfRule type="cellIs" dxfId="358" priority="258" stopIfTrue="1" operator="equal">
      <formula>"Fail"</formula>
    </cfRule>
  </conditionalFormatting>
  <conditionalFormatting sqref="CG35">
    <cfRule type="cellIs" dxfId="357" priority="255" stopIfTrue="1" operator="lessThan">
      <formula>0</formula>
    </cfRule>
  </conditionalFormatting>
  <conditionalFormatting sqref="CG35">
    <cfRule type="cellIs" dxfId="356" priority="252" stopIfTrue="1" operator="equal">
      <formula>"Pass"</formula>
    </cfRule>
    <cfRule type="cellIs" dxfId="355" priority="253" stopIfTrue="1" operator="equal">
      <formula>"please check"</formula>
    </cfRule>
    <cfRule type="cellIs" dxfId="354" priority="254" stopIfTrue="1" operator="equal">
      <formula>"Fail"</formula>
    </cfRule>
  </conditionalFormatting>
  <conditionalFormatting sqref="CG36">
    <cfRule type="cellIs" dxfId="353" priority="251" stopIfTrue="1" operator="lessThan">
      <formula>0</formula>
    </cfRule>
  </conditionalFormatting>
  <conditionalFormatting sqref="CG36">
    <cfRule type="cellIs" dxfId="352" priority="248" stopIfTrue="1" operator="equal">
      <formula>"Pass"</formula>
    </cfRule>
    <cfRule type="cellIs" dxfId="351" priority="249" stopIfTrue="1" operator="equal">
      <formula>"please check"</formula>
    </cfRule>
    <cfRule type="cellIs" dxfId="350" priority="250" stopIfTrue="1" operator="equal">
      <formula>"Fail"</formula>
    </cfRule>
  </conditionalFormatting>
  <conditionalFormatting sqref="CG37">
    <cfRule type="cellIs" dxfId="349" priority="247" stopIfTrue="1" operator="lessThan">
      <formula>0</formula>
    </cfRule>
  </conditionalFormatting>
  <conditionalFormatting sqref="CG37">
    <cfRule type="cellIs" dxfId="348" priority="244" stopIfTrue="1" operator="equal">
      <formula>"Pass"</formula>
    </cfRule>
    <cfRule type="cellIs" dxfId="347" priority="245" stopIfTrue="1" operator="equal">
      <formula>"please check"</formula>
    </cfRule>
    <cfRule type="cellIs" dxfId="346" priority="246" stopIfTrue="1" operator="equal">
      <formula>"Fail"</formula>
    </cfRule>
  </conditionalFormatting>
  <conditionalFormatting sqref="CG38">
    <cfRule type="cellIs" dxfId="345" priority="243" stopIfTrue="1" operator="lessThan">
      <formula>0</formula>
    </cfRule>
  </conditionalFormatting>
  <conditionalFormatting sqref="CG38">
    <cfRule type="cellIs" dxfId="344" priority="240" stopIfTrue="1" operator="equal">
      <formula>"Pass"</formula>
    </cfRule>
    <cfRule type="cellIs" dxfId="343" priority="241" stopIfTrue="1" operator="equal">
      <formula>"please check"</formula>
    </cfRule>
    <cfRule type="cellIs" dxfId="342" priority="242" stopIfTrue="1" operator="equal">
      <formula>"Fail"</formula>
    </cfRule>
  </conditionalFormatting>
  <conditionalFormatting sqref="CG39">
    <cfRule type="cellIs" dxfId="341" priority="239" stopIfTrue="1" operator="lessThan">
      <formula>0</formula>
    </cfRule>
  </conditionalFormatting>
  <conditionalFormatting sqref="CG39">
    <cfRule type="cellIs" dxfId="340" priority="236" stopIfTrue="1" operator="equal">
      <formula>"Pass"</formula>
    </cfRule>
    <cfRule type="cellIs" dxfId="339" priority="237" stopIfTrue="1" operator="equal">
      <formula>"please check"</formula>
    </cfRule>
    <cfRule type="cellIs" dxfId="338" priority="238" stopIfTrue="1" operator="equal">
      <formula>"Fail"</formula>
    </cfRule>
  </conditionalFormatting>
  <conditionalFormatting sqref="CG41">
    <cfRule type="cellIs" dxfId="337" priority="235" stopIfTrue="1" operator="lessThan">
      <formula>0</formula>
    </cfRule>
  </conditionalFormatting>
  <conditionalFormatting sqref="CG41">
    <cfRule type="cellIs" dxfId="336" priority="232" stopIfTrue="1" operator="equal">
      <formula>"Pass"</formula>
    </cfRule>
    <cfRule type="cellIs" dxfId="335" priority="233" stopIfTrue="1" operator="equal">
      <formula>"please check"</formula>
    </cfRule>
    <cfRule type="cellIs" dxfId="334" priority="234" stopIfTrue="1" operator="equal">
      <formula>"Fail"</formula>
    </cfRule>
  </conditionalFormatting>
  <conditionalFormatting sqref="CG42">
    <cfRule type="cellIs" dxfId="333" priority="231" stopIfTrue="1" operator="lessThan">
      <formula>0</formula>
    </cfRule>
  </conditionalFormatting>
  <conditionalFormatting sqref="CG42">
    <cfRule type="cellIs" dxfId="332" priority="228" stopIfTrue="1" operator="equal">
      <formula>"Pass"</formula>
    </cfRule>
    <cfRule type="cellIs" dxfId="331" priority="229" stopIfTrue="1" operator="equal">
      <formula>"please check"</formula>
    </cfRule>
    <cfRule type="cellIs" dxfId="330" priority="230" stopIfTrue="1" operator="equal">
      <formula>"Fail"</formula>
    </cfRule>
  </conditionalFormatting>
  <conditionalFormatting sqref="CG44">
    <cfRule type="cellIs" dxfId="329" priority="227" stopIfTrue="1" operator="lessThan">
      <formula>0</formula>
    </cfRule>
  </conditionalFormatting>
  <conditionalFormatting sqref="CG44">
    <cfRule type="cellIs" dxfId="328" priority="224" stopIfTrue="1" operator="equal">
      <formula>"Pass"</formula>
    </cfRule>
    <cfRule type="cellIs" dxfId="327" priority="225" stopIfTrue="1" operator="equal">
      <formula>"please check"</formula>
    </cfRule>
    <cfRule type="cellIs" dxfId="326" priority="226" stopIfTrue="1" operator="equal">
      <formula>"Fail"</formula>
    </cfRule>
  </conditionalFormatting>
  <conditionalFormatting sqref="CG45">
    <cfRule type="cellIs" dxfId="325" priority="223" stopIfTrue="1" operator="lessThan">
      <formula>0</formula>
    </cfRule>
  </conditionalFormatting>
  <conditionalFormatting sqref="CG45">
    <cfRule type="cellIs" dxfId="324" priority="220" stopIfTrue="1" operator="equal">
      <formula>"Pass"</formula>
    </cfRule>
    <cfRule type="cellIs" dxfId="323" priority="221" stopIfTrue="1" operator="equal">
      <formula>"please check"</formula>
    </cfRule>
    <cfRule type="cellIs" dxfId="322" priority="222" stopIfTrue="1" operator="equal">
      <formula>"Fail"</formula>
    </cfRule>
  </conditionalFormatting>
  <conditionalFormatting sqref="CG47">
    <cfRule type="cellIs" dxfId="321" priority="219" stopIfTrue="1" operator="lessThan">
      <formula>0</formula>
    </cfRule>
  </conditionalFormatting>
  <conditionalFormatting sqref="CG47">
    <cfRule type="cellIs" dxfId="320" priority="216" stopIfTrue="1" operator="equal">
      <formula>"Pass"</formula>
    </cfRule>
    <cfRule type="cellIs" dxfId="319" priority="217" stopIfTrue="1" operator="equal">
      <formula>"please check"</formula>
    </cfRule>
    <cfRule type="cellIs" dxfId="318" priority="218" stopIfTrue="1" operator="equal">
      <formula>"Fail"</formula>
    </cfRule>
  </conditionalFormatting>
  <conditionalFormatting sqref="CG55">
    <cfRule type="cellIs" dxfId="317" priority="211" stopIfTrue="1" operator="lessThan">
      <formula>0</formula>
    </cfRule>
  </conditionalFormatting>
  <conditionalFormatting sqref="CG55">
    <cfRule type="cellIs" dxfId="316" priority="208" stopIfTrue="1" operator="equal">
      <formula>"Pass"</formula>
    </cfRule>
    <cfRule type="cellIs" dxfId="315" priority="209" stopIfTrue="1" operator="equal">
      <formula>"please check"</formula>
    </cfRule>
    <cfRule type="cellIs" dxfId="314" priority="210" stopIfTrue="1" operator="equal">
      <formula>"Fail"</formula>
    </cfRule>
  </conditionalFormatting>
  <conditionalFormatting sqref="CG56">
    <cfRule type="cellIs" dxfId="313" priority="207" stopIfTrue="1" operator="lessThan">
      <formula>0</formula>
    </cfRule>
  </conditionalFormatting>
  <conditionalFormatting sqref="CG56">
    <cfRule type="cellIs" dxfId="312" priority="204" stopIfTrue="1" operator="equal">
      <formula>"Pass"</formula>
    </cfRule>
    <cfRule type="cellIs" dxfId="311" priority="205" stopIfTrue="1" operator="equal">
      <formula>"please check"</formula>
    </cfRule>
    <cfRule type="cellIs" dxfId="310" priority="206" stopIfTrue="1" operator="equal">
      <formula>"Fail"</formula>
    </cfRule>
  </conditionalFormatting>
  <conditionalFormatting sqref="CG58:CG62">
    <cfRule type="cellIs" dxfId="309" priority="203" stopIfTrue="1" operator="lessThan">
      <formula>0</formula>
    </cfRule>
  </conditionalFormatting>
  <conditionalFormatting sqref="CG58:CG62">
    <cfRule type="cellIs" dxfId="308" priority="200" stopIfTrue="1" operator="equal">
      <formula>"Pass"</formula>
    </cfRule>
    <cfRule type="cellIs" dxfId="307" priority="201" stopIfTrue="1" operator="equal">
      <formula>"please check"</formula>
    </cfRule>
    <cfRule type="cellIs" dxfId="306" priority="202" stopIfTrue="1" operator="equal">
      <formula>"Fail"</formula>
    </cfRule>
  </conditionalFormatting>
  <conditionalFormatting sqref="CG16">
    <cfRule type="cellIs" dxfId="305" priority="199" stopIfTrue="1" operator="lessThan">
      <formula>0</formula>
    </cfRule>
  </conditionalFormatting>
  <conditionalFormatting sqref="CD50:CD53">
    <cfRule type="cellIs" dxfId="304" priority="192" stopIfTrue="1" operator="lessThan">
      <formula>0</formula>
    </cfRule>
  </conditionalFormatting>
  <conditionalFormatting sqref="CD50:CD53">
    <cfRule type="cellIs" dxfId="303" priority="193" stopIfTrue="1" operator="equal">
      <formula>"Pass"</formula>
    </cfRule>
    <cfRule type="cellIs" dxfId="302" priority="194" stopIfTrue="1" operator="equal">
      <formula>"Please check"</formula>
    </cfRule>
    <cfRule type="cellIs" dxfId="301" priority="195" stopIfTrue="1" operator="equal">
      <formula>"Fail"</formula>
    </cfRule>
  </conditionalFormatting>
  <conditionalFormatting sqref="CE50:CE53">
    <cfRule type="cellIs" dxfId="300" priority="188" stopIfTrue="1" operator="lessThan">
      <formula>0</formula>
    </cfRule>
  </conditionalFormatting>
  <conditionalFormatting sqref="CE50:CE53">
    <cfRule type="cellIs" dxfId="299" priority="189" stopIfTrue="1" operator="equal">
      <formula>"Pass"</formula>
    </cfRule>
    <cfRule type="cellIs" dxfId="298" priority="190" stopIfTrue="1" operator="equal">
      <formula>"Please check"</formula>
    </cfRule>
    <cfRule type="cellIs" dxfId="297" priority="191" stopIfTrue="1" operator="equal">
      <formula>"Fail"</formula>
    </cfRule>
  </conditionalFormatting>
  <conditionalFormatting sqref="CF50:CF53">
    <cfRule type="cellIs" dxfId="296" priority="184" stopIfTrue="1" operator="lessThan">
      <formula>0</formula>
    </cfRule>
  </conditionalFormatting>
  <conditionalFormatting sqref="CF50:CF53">
    <cfRule type="cellIs" dxfId="295" priority="185" stopIfTrue="1" operator="equal">
      <formula>"Pass"</formula>
    </cfRule>
    <cfRule type="cellIs" dxfId="294" priority="186" stopIfTrue="1" operator="equal">
      <formula>"Please check"</formula>
    </cfRule>
    <cfRule type="cellIs" dxfId="293" priority="187" stopIfTrue="1" operator="equal">
      <formula>"Fail"</formula>
    </cfRule>
  </conditionalFormatting>
  <conditionalFormatting sqref="CG51">
    <cfRule type="cellIs" dxfId="292" priority="183" stopIfTrue="1" operator="lessThan">
      <formula>0</formula>
    </cfRule>
  </conditionalFormatting>
  <conditionalFormatting sqref="CG51">
    <cfRule type="cellIs" dxfId="291" priority="180" stopIfTrue="1" operator="equal">
      <formula>"Pass"</formula>
    </cfRule>
    <cfRule type="cellIs" dxfId="290" priority="181" stopIfTrue="1" operator="equal">
      <formula>"please check"</formula>
    </cfRule>
    <cfRule type="cellIs" dxfId="289" priority="182" stopIfTrue="1" operator="equal">
      <formula>"Fail"</formula>
    </cfRule>
  </conditionalFormatting>
  <conditionalFormatting sqref="CG52">
    <cfRule type="cellIs" dxfId="288" priority="179" stopIfTrue="1" operator="lessThan">
      <formula>0</formula>
    </cfRule>
  </conditionalFormatting>
  <conditionalFormatting sqref="CG52">
    <cfRule type="cellIs" dxfId="287" priority="176" stopIfTrue="1" operator="equal">
      <formula>"Pass"</formula>
    </cfRule>
    <cfRule type="cellIs" dxfId="286" priority="177" stopIfTrue="1" operator="equal">
      <formula>"please check"</formula>
    </cfRule>
    <cfRule type="cellIs" dxfId="285" priority="178" stopIfTrue="1" operator="equal">
      <formula>"Fail"</formula>
    </cfRule>
  </conditionalFormatting>
  <conditionalFormatting sqref="CG53">
    <cfRule type="cellIs" dxfId="284" priority="175" stopIfTrue="1" operator="lessThan">
      <formula>0</formula>
    </cfRule>
  </conditionalFormatting>
  <conditionalFormatting sqref="CG53">
    <cfRule type="cellIs" dxfId="283" priority="172" stopIfTrue="1" operator="equal">
      <formula>"Pass"</formula>
    </cfRule>
    <cfRule type="cellIs" dxfId="282" priority="173" stopIfTrue="1" operator="equal">
      <formula>"please check"</formula>
    </cfRule>
    <cfRule type="cellIs" dxfId="281" priority="174" stopIfTrue="1" operator="equal">
      <formula>"Fail"</formula>
    </cfRule>
  </conditionalFormatting>
  <conditionalFormatting sqref="CH50">
    <cfRule type="cellIs" dxfId="280" priority="169" stopIfTrue="1" operator="equal">
      <formula>"Pass"</formula>
    </cfRule>
    <cfRule type="cellIs" dxfId="279" priority="170" stopIfTrue="1" operator="equal">
      <formula>"Please check"</formula>
    </cfRule>
    <cfRule type="cellIs" dxfId="278" priority="171" stopIfTrue="1" operator="equal">
      <formula>"Fail"</formula>
    </cfRule>
  </conditionalFormatting>
  <conditionalFormatting sqref="CH50">
    <cfRule type="cellIs" dxfId="277" priority="168" stopIfTrue="1" operator="lessThan">
      <formula>0</formula>
    </cfRule>
  </conditionalFormatting>
  <conditionalFormatting sqref="CH50">
    <cfRule type="cellIs" dxfId="276" priority="165" stopIfTrue="1" operator="equal">
      <formula>"Pass"</formula>
    </cfRule>
    <cfRule type="cellIs" dxfId="275" priority="166" stopIfTrue="1" operator="equal">
      <formula>"please check"</formula>
    </cfRule>
    <cfRule type="cellIs" dxfId="274" priority="167" stopIfTrue="1" operator="equal">
      <formula>"Fail"</formula>
    </cfRule>
  </conditionalFormatting>
  <conditionalFormatting sqref="C50:I50 M50 C51:H53">
    <cfRule type="cellIs" dxfId="273" priority="161" stopIfTrue="1" operator="lessThan">
      <formula>0</formula>
    </cfRule>
  </conditionalFormatting>
  <conditionalFormatting sqref="C50:I50 M50 C51:H53">
    <cfRule type="cellIs" dxfId="272" priority="162" stopIfTrue="1" operator="equal">
      <formula>"Pass"</formula>
    </cfRule>
    <cfRule type="cellIs" dxfId="271" priority="163" stopIfTrue="1" operator="equal">
      <formula>"Please check"</formula>
    </cfRule>
    <cfRule type="cellIs" dxfId="270" priority="164" stopIfTrue="1" operator="equal">
      <formula>"Fail"</formula>
    </cfRule>
  </conditionalFormatting>
  <conditionalFormatting sqref="I51">
    <cfRule type="cellIs" dxfId="269" priority="160" stopIfTrue="1" operator="lessThan">
      <formula>0</formula>
    </cfRule>
  </conditionalFormatting>
  <conditionalFormatting sqref="I51">
    <cfRule type="cellIs" dxfId="268" priority="157" stopIfTrue="1" operator="equal">
      <formula>"Pass"</formula>
    </cfRule>
    <cfRule type="cellIs" dxfId="267" priority="158" stopIfTrue="1" operator="equal">
      <formula>"please check"</formula>
    </cfRule>
    <cfRule type="cellIs" dxfId="266" priority="159" stopIfTrue="1" operator="equal">
      <formula>"Fail"</formula>
    </cfRule>
  </conditionalFormatting>
  <conditionalFormatting sqref="I52">
    <cfRule type="cellIs" dxfId="265" priority="156" stopIfTrue="1" operator="lessThan">
      <formula>0</formula>
    </cfRule>
  </conditionalFormatting>
  <conditionalFormatting sqref="I52">
    <cfRule type="cellIs" dxfId="264" priority="153" stopIfTrue="1" operator="equal">
      <formula>"Pass"</formula>
    </cfRule>
    <cfRule type="cellIs" dxfId="263" priority="154" stopIfTrue="1" operator="equal">
      <formula>"please check"</formula>
    </cfRule>
    <cfRule type="cellIs" dxfId="262" priority="155" stopIfTrue="1" operator="equal">
      <formula>"Fail"</formula>
    </cfRule>
  </conditionalFormatting>
  <conditionalFormatting sqref="I53">
    <cfRule type="cellIs" dxfId="261" priority="152" stopIfTrue="1" operator="lessThan">
      <formula>0</formula>
    </cfRule>
  </conditionalFormatting>
  <conditionalFormatting sqref="I53">
    <cfRule type="cellIs" dxfId="260" priority="149" stopIfTrue="1" operator="equal">
      <formula>"Pass"</formula>
    </cfRule>
    <cfRule type="cellIs" dxfId="259" priority="150" stopIfTrue="1" operator="equal">
      <formula>"please check"</formula>
    </cfRule>
    <cfRule type="cellIs" dxfId="258" priority="151" stopIfTrue="1" operator="equal">
      <formula>"Fail"</formula>
    </cfRule>
  </conditionalFormatting>
  <conditionalFormatting sqref="J50:J53">
    <cfRule type="cellIs" dxfId="257" priority="145" stopIfTrue="1" operator="lessThan">
      <formula>0</formula>
    </cfRule>
  </conditionalFormatting>
  <conditionalFormatting sqref="J50:J53">
    <cfRule type="cellIs" dxfId="256" priority="146" stopIfTrue="1" operator="equal">
      <formula>"Pass"</formula>
    </cfRule>
    <cfRule type="cellIs" dxfId="255" priority="147" stopIfTrue="1" operator="equal">
      <formula>"Please check"</formula>
    </cfRule>
    <cfRule type="cellIs" dxfId="254" priority="148" stopIfTrue="1" operator="equal">
      <formula>"Fail"</formula>
    </cfRule>
  </conditionalFormatting>
  <conditionalFormatting sqref="K50:K53">
    <cfRule type="cellIs" dxfId="253" priority="141" stopIfTrue="1" operator="lessThan">
      <formula>0</formula>
    </cfRule>
  </conditionalFormatting>
  <conditionalFormatting sqref="K50:K53">
    <cfRule type="cellIs" dxfId="252" priority="142" stopIfTrue="1" operator="equal">
      <formula>"Pass"</formula>
    </cfRule>
    <cfRule type="cellIs" dxfId="251" priority="143" stopIfTrue="1" operator="equal">
      <formula>"Please check"</formula>
    </cfRule>
    <cfRule type="cellIs" dxfId="250" priority="144" stopIfTrue="1" operator="equal">
      <formula>"Fail"</formula>
    </cfRule>
  </conditionalFormatting>
  <conditionalFormatting sqref="L50:L53">
    <cfRule type="cellIs" dxfId="249" priority="137" stopIfTrue="1" operator="lessThan">
      <formula>0</formula>
    </cfRule>
  </conditionalFormatting>
  <conditionalFormatting sqref="L50:L53">
    <cfRule type="cellIs" dxfId="248" priority="138" stopIfTrue="1" operator="equal">
      <formula>"Pass"</formula>
    </cfRule>
    <cfRule type="cellIs" dxfId="247" priority="139" stopIfTrue="1" operator="equal">
      <formula>"Please check"</formula>
    </cfRule>
    <cfRule type="cellIs" dxfId="246" priority="140" stopIfTrue="1" operator="equal">
      <formula>"Fail"</formula>
    </cfRule>
  </conditionalFormatting>
  <conditionalFormatting sqref="M51">
    <cfRule type="cellIs" dxfId="245" priority="136" stopIfTrue="1" operator="lessThan">
      <formula>0</formula>
    </cfRule>
  </conditionalFormatting>
  <conditionalFormatting sqref="M51">
    <cfRule type="cellIs" dxfId="244" priority="133" stopIfTrue="1" operator="equal">
      <formula>"Pass"</formula>
    </cfRule>
    <cfRule type="cellIs" dxfId="243" priority="134" stopIfTrue="1" operator="equal">
      <formula>"please check"</formula>
    </cfRule>
    <cfRule type="cellIs" dxfId="242" priority="135" stopIfTrue="1" operator="equal">
      <formula>"Fail"</formula>
    </cfRule>
  </conditionalFormatting>
  <conditionalFormatting sqref="M52">
    <cfRule type="cellIs" dxfId="241" priority="132" stopIfTrue="1" operator="lessThan">
      <formula>0</formula>
    </cfRule>
  </conditionalFormatting>
  <conditionalFormatting sqref="M52">
    <cfRule type="cellIs" dxfId="240" priority="129" stopIfTrue="1" operator="equal">
      <formula>"Pass"</formula>
    </cfRule>
    <cfRule type="cellIs" dxfId="239" priority="130" stopIfTrue="1" operator="equal">
      <formula>"please check"</formula>
    </cfRule>
    <cfRule type="cellIs" dxfId="238" priority="131" stopIfTrue="1" operator="equal">
      <formula>"Fail"</formula>
    </cfRule>
  </conditionalFormatting>
  <conditionalFormatting sqref="M53">
    <cfRule type="cellIs" dxfId="237" priority="128" stopIfTrue="1" operator="lessThan">
      <formula>0</formula>
    </cfRule>
  </conditionalFormatting>
  <conditionalFormatting sqref="M53">
    <cfRule type="cellIs" dxfId="236" priority="125" stopIfTrue="1" operator="equal">
      <formula>"Pass"</formula>
    </cfRule>
    <cfRule type="cellIs" dxfId="235" priority="126" stopIfTrue="1" operator="equal">
      <formula>"please check"</formula>
    </cfRule>
    <cfRule type="cellIs" dxfId="234" priority="127" stopIfTrue="1" operator="equal">
      <formula>"Fail"</formula>
    </cfRule>
  </conditionalFormatting>
  <conditionalFormatting sqref="AL51:AL53">
    <cfRule type="cellIs" dxfId="233" priority="121" stopIfTrue="1" operator="lessThan">
      <formula>0</formula>
    </cfRule>
  </conditionalFormatting>
  <conditionalFormatting sqref="AL51:AL53">
    <cfRule type="cellIs" dxfId="232" priority="122" stopIfTrue="1" operator="equal">
      <formula>"Pass"</formula>
    </cfRule>
    <cfRule type="cellIs" dxfId="231" priority="123" stopIfTrue="1" operator="equal">
      <formula>"Please check"</formula>
    </cfRule>
    <cfRule type="cellIs" dxfId="230" priority="124" stopIfTrue="1" operator="equal">
      <formula>"Fail"</formula>
    </cfRule>
  </conditionalFormatting>
  <conditionalFormatting sqref="AM51:AM53">
    <cfRule type="cellIs" dxfId="229" priority="117" stopIfTrue="1" operator="lessThan">
      <formula>0</formula>
    </cfRule>
  </conditionalFormatting>
  <conditionalFormatting sqref="AM51:AM53">
    <cfRule type="cellIs" dxfId="228" priority="118" stopIfTrue="1" operator="equal">
      <formula>"Pass"</formula>
    </cfRule>
    <cfRule type="cellIs" dxfId="227" priority="119" stopIfTrue="1" operator="equal">
      <formula>"Please check"</formula>
    </cfRule>
    <cfRule type="cellIs" dxfId="226" priority="120" stopIfTrue="1" operator="equal">
      <formula>"Fail"</formula>
    </cfRule>
  </conditionalFormatting>
  <conditionalFormatting sqref="AN51:AN53">
    <cfRule type="cellIs" dxfId="225" priority="113" stopIfTrue="1" operator="lessThan">
      <formula>0</formula>
    </cfRule>
  </conditionalFormatting>
  <conditionalFormatting sqref="AN51:AN53">
    <cfRule type="cellIs" dxfId="224" priority="114" stopIfTrue="1" operator="equal">
      <formula>"Pass"</formula>
    </cfRule>
    <cfRule type="cellIs" dxfId="223" priority="115" stopIfTrue="1" operator="equal">
      <formula>"Please check"</formula>
    </cfRule>
    <cfRule type="cellIs" dxfId="222" priority="116" stopIfTrue="1" operator="equal">
      <formula>"Fail"</formula>
    </cfRule>
  </conditionalFormatting>
  <conditionalFormatting sqref="AO51:AO53">
    <cfRule type="cellIs" dxfId="221" priority="109" stopIfTrue="1" operator="lessThan">
      <formula>0</formula>
    </cfRule>
  </conditionalFormatting>
  <conditionalFormatting sqref="AO51:AO53">
    <cfRule type="cellIs" dxfId="220" priority="110" stopIfTrue="1" operator="equal">
      <formula>"Pass"</formula>
    </cfRule>
    <cfRule type="cellIs" dxfId="219" priority="111" stopIfTrue="1" operator="equal">
      <formula>"Please check"</formula>
    </cfRule>
    <cfRule type="cellIs" dxfId="218" priority="112" stopIfTrue="1" operator="equal">
      <formula>"Fail"</formula>
    </cfRule>
  </conditionalFormatting>
  <conditionalFormatting sqref="AL50">
    <cfRule type="cellIs" dxfId="217" priority="105" stopIfTrue="1" operator="lessThan">
      <formula>0</formula>
    </cfRule>
  </conditionalFormatting>
  <conditionalFormatting sqref="AL50">
    <cfRule type="cellIs" dxfId="216" priority="106" stopIfTrue="1" operator="equal">
      <formula>"Pass"</formula>
    </cfRule>
    <cfRule type="cellIs" dxfId="215" priority="107" stopIfTrue="1" operator="equal">
      <formula>"Please check"</formula>
    </cfRule>
    <cfRule type="cellIs" dxfId="214" priority="108" stopIfTrue="1" operator="equal">
      <formula>"Fail"</formula>
    </cfRule>
  </conditionalFormatting>
  <conditionalFormatting sqref="AM50">
    <cfRule type="cellIs" dxfId="213" priority="101" stopIfTrue="1" operator="lessThan">
      <formula>0</formula>
    </cfRule>
  </conditionalFormatting>
  <conditionalFormatting sqref="AM50">
    <cfRule type="cellIs" dxfId="212" priority="102" stopIfTrue="1" operator="equal">
      <formula>"Pass"</formula>
    </cfRule>
    <cfRule type="cellIs" dxfId="211" priority="103" stopIfTrue="1" operator="equal">
      <formula>"Please check"</formula>
    </cfRule>
    <cfRule type="cellIs" dxfId="210" priority="104" stopIfTrue="1" operator="equal">
      <formula>"Fail"</formula>
    </cfRule>
  </conditionalFormatting>
  <conditionalFormatting sqref="AN50">
    <cfRule type="cellIs" dxfId="209" priority="97" stopIfTrue="1" operator="lessThan">
      <formula>0</formula>
    </cfRule>
  </conditionalFormatting>
  <conditionalFormatting sqref="AN50">
    <cfRule type="cellIs" dxfId="208" priority="98" stopIfTrue="1" operator="equal">
      <formula>"Pass"</formula>
    </cfRule>
    <cfRule type="cellIs" dxfId="207" priority="99" stopIfTrue="1" operator="equal">
      <formula>"Please check"</formula>
    </cfRule>
    <cfRule type="cellIs" dxfId="206" priority="100" stopIfTrue="1" operator="equal">
      <formula>"Fail"</formula>
    </cfRule>
  </conditionalFormatting>
  <conditionalFormatting sqref="AO50">
    <cfRule type="cellIs" dxfId="205" priority="93" stopIfTrue="1" operator="lessThan">
      <formula>0</formula>
    </cfRule>
  </conditionalFormatting>
  <conditionalFormatting sqref="AO50">
    <cfRule type="cellIs" dxfId="204" priority="94" stopIfTrue="1" operator="equal">
      <formula>"Pass"</formula>
    </cfRule>
    <cfRule type="cellIs" dxfId="203" priority="95" stopIfTrue="1" operator="equal">
      <formula>"Please check"</formula>
    </cfRule>
    <cfRule type="cellIs" dxfId="202" priority="9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H54:H59 C43:G43 L43:M43 P40:S40 S19:S39 S41:S45 AB16 AE19 AU19 AP19:AT19 AP36:AT38 AU46 BF19 AU22 AU25 AU28 AU31 AU34 AU36 AU54 AU57 BF21:BF22 BF24:BF25 BF27:BF28 BF30:BF31 BF33:BF34 BF36 BF38 BF40 BF43 AU49:AU50 H44:H4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L60"/>
  <sheetViews>
    <sheetView zoomScale="75" zoomScaleNormal="75" workbookViewId="0">
      <pane xSplit="2" ySplit="1" topLeftCell="C14" activePane="bottomRight" state="frozen"/>
      <selection activeCell="V16" sqref="V16"/>
      <selection pane="topRight" activeCell="V16" sqref="V16"/>
      <selection pane="bottomLeft" activeCell="V16" sqref="V16"/>
      <selection pane="bottomRight" activeCell="L18" sqref="L18"/>
    </sheetView>
  </sheetViews>
  <sheetFormatPr defaultColWidth="0" defaultRowHeight="0" customHeight="1" zeroHeight="1" x14ac:dyDescent="0.25"/>
  <cols>
    <col min="1" max="1" width="1.7109375" style="445" customWidth="1"/>
    <col min="2" max="2" width="60.7109375" style="457" customWidth="1"/>
    <col min="3" max="12" width="16.7109375" style="457" customWidth="1"/>
    <col min="13" max="16" width="16.7109375" style="465" customWidth="1"/>
    <col min="17" max="17" width="1.7109375" style="457" customWidth="1"/>
    <col min="18" max="16384" width="16.7109375" style="457" hidden="1"/>
  </cols>
  <sheetData>
    <row r="1" spans="1:116" s="452" customFormat="1" ht="30" customHeight="1" x14ac:dyDescent="0.55000000000000004">
      <c r="A1" s="804" t="s">
        <v>905</v>
      </c>
      <c r="B1" s="792"/>
      <c r="C1" s="598"/>
      <c r="D1" s="598"/>
      <c r="E1" s="581" t="str">
        <f>CONCATENATE("Reporting unit: ", 'General Info'!$C$7, " ", 'General Info'!$C$5)</f>
        <v xml:space="preserve">Reporting unit: 1 </v>
      </c>
      <c r="F1" s="581"/>
      <c r="G1" s="581"/>
      <c r="H1" s="598"/>
      <c r="I1" s="598"/>
      <c r="J1" s="598"/>
      <c r="K1" s="962"/>
      <c r="L1" s="598"/>
      <c r="M1" s="598"/>
      <c r="N1" s="598"/>
      <c r="O1" s="962"/>
      <c r="P1" s="1800"/>
      <c r="Q1" s="833"/>
    </row>
    <row r="2" spans="1:116" ht="15" customHeight="1" x14ac:dyDescent="0.25">
      <c r="A2" s="656"/>
      <c r="B2" s="465"/>
      <c r="C2" s="465"/>
      <c r="D2" s="465"/>
      <c r="E2" s="465"/>
      <c r="F2" s="465"/>
      <c r="G2" s="2924"/>
      <c r="H2" s="465"/>
      <c r="I2" s="465"/>
      <c r="J2" s="465"/>
      <c r="K2" s="465"/>
      <c r="L2" s="465"/>
      <c r="Q2" s="456"/>
    </row>
    <row r="3" spans="1:116" s="465" customFormat="1" ht="30" customHeight="1" x14ac:dyDescent="0.25">
      <c r="A3" s="1329"/>
      <c r="B3" s="2925" t="s">
        <v>2433</v>
      </c>
      <c r="C3" s="2926"/>
      <c r="D3" s="2927"/>
      <c r="E3" s="2927"/>
      <c r="F3" s="1242"/>
      <c r="G3" s="2712" t="s">
        <v>1615</v>
      </c>
      <c r="H3" s="2714"/>
      <c r="I3" s="2714"/>
      <c r="J3" s="2714"/>
      <c r="K3" s="2714"/>
      <c r="L3" s="2714"/>
      <c r="M3" s="2714"/>
      <c r="T3" s="1242"/>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c r="BP3" s="1242"/>
      <c r="BQ3" s="1242"/>
      <c r="BR3" s="1242"/>
      <c r="BS3" s="1242"/>
      <c r="BT3" s="1242"/>
      <c r="BU3" s="1242"/>
      <c r="BV3" s="1242"/>
      <c r="BW3" s="1242"/>
      <c r="BX3" s="1242"/>
      <c r="BY3" s="1242"/>
      <c r="BZ3" s="1242"/>
      <c r="CA3" s="1242"/>
      <c r="CB3" s="1242"/>
      <c r="CC3" s="1242"/>
      <c r="CD3" s="1242"/>
      <c r="CE3" s="234"/>
      <c r="CF3" s="234"/>
      <c r="CG3" s="234"/>
      <c r="CH3" s="234"/>
      <c r="CI3" s="234"/>
      <c r="CJ3" s="234"/>
      <c r="DL3" s="1804"/>
    </row>
    <row r="4" spans="1:116" s="465" customFormat="1" ht="15" hidden="1" customHeight="1" x14ac:dyDescent="0.25">
      <c r="A4" s="1329"/>
      <c r="B4" s="475"/>
      <c r="C4" s="440"/>
      <c r="D4" s="440"/>
      <c r="E4" s="671"/>
      <c r="F4" s="1242"/>
      <c r="G4" s="1409"/>
      <c r="H4" s="2923"/>
    </row>
    <row r="5" spans="1:116" s="1393" customFormat="1" ht="15" customHeight="1" x14ac:dyDescent="0.25">
      <c r="A5" s="1111"/>
      <c r="B5" s="2722" t="s">
        <v>2239</v>
      </c>
      <c r="C5" s="3315" t="str">
        <f>'Supervisory information'!C35</f>
        <v>Yes</v>
      </c>
      <c r="D5" s="3316"/>
      <c r="E5" s="3316"/>
      <c r="F5" s="2365"/>
      <c r="G5" s="3317" t="s">
        <v>1616</v>
      </c>
      <c r="H5" s="3318"/>
      <c r="I5" s="3315" t="str">
        <f>IF(AND(COUNTBLANK($C$19:$K$31)&lt;&gt;0,C5= "Yes"), "Please fill in all the yellow cells, empty cells are not allowed", "")</f>
        <v>Please fill in all the yellow cells, empty cells are not allowed</v>
      </c>
      <c r="J5" s="3316"/>
      <c r="K5" s="3316"/>
      <c r="L5" s="3316"/>
      <c r="M5" s="3316"/>
      <c r="N5" s="465"/>
      <c r="O5" s="465"/>
      <c r="P5" s="465"/>
      <c r="Q5" s="1410"/>
    </row>
    <row r="6" spans="1:116" s="1393" customFormat="1" ht="15" customHeight="1" x14ac:dyDescent="0.25">
      <c r="A6" s="1111"/>
      <c r="B6" s="2722" t="s">
        <v>2352</v>
      </c>
      <c r="C6" s="3315" t="str">
        <f>IF('General Info'!C43="", "", 'General Info'!C43)</f>
        <v/>
      </c>
      <c r="D6" s="3316"/>
      <c r="E6" s="3316"/>
      <c r="F6" s="2365"/>
      <c r="G6" s="2928"/>
      <c r="H6" s="1438"/>
      <c r="I6" s="2929"/>
      <c r="J6" s="2928"/>
      <c r="K6" s="2928"/>
      <c r="L6" s="2928"/>
      <c r="M6" s="2928"/>
      <c r="N6" s="465"/>
      <c r="O6" s="465"/>
      <c r="P6" s="465"/>
      <c r="Q6" s="1410"/>
    </row>
    <row r="7" spans="1:116" s="1393" customFormat="1" ht="15" customHeight="1" x14ac:dyDescent="0.25">
      <c r="A7" s="627"/>
      <c r="B7" s="2722" t="s">
        <v>1065</v>
      </c>
      <c r="C7" s="3315" t="str">
        <f>IF(ISNUMBER(DefCap!$D$45), DefCap!$D$45, "No info in DefCap worksheet")</f>
        <v>No info in DefCap worksheet</v>
      </c>
      <c r="D7" s="3316"/>
      <c r="E7" s="3316"/>
      <c r="F7" s="2365"/>
      <c r="G7" s="3317" t="s">
        <v>2240</v>
      </c>
      <c r="H7" s="3318"/>
      <c r="I7" s="3315" t="str">
        <f>IF(AND((COUNTBLANK(E36:E41)+COUNTBLANK(I36:I41)+COUNTBLANK(J36:K41))&lt;&gt;0,C5="Yes"), "For EU banks only: fill in all the green cells, empty cells are not allowed", "")</f>
        <v>For EU banks only: fill in all the green cells, empty cells are not allowed</v>
      </c>
      <c r="J7" s="3316"/>
      <c r="K7" s="3316"/>
      <c r="L7" s="3316"/>
      <c r="M7" s="3316"/>
      <c r="N7" s="465"/>
      <c r="O7" s="465"/>
      <c r="P7" s="465"/>
      <c r="Q7" s="628"/>
    </row>
    <row r="8" spans="1:116" s="1393" customFormat="1" ht="15" customHeight="1" x14ac:dyDescent="0.25">
      <c r="A8" s="627"/>
      <c r="B8" s="2725" t="s">
        <v>966</v>
      </c>
      <c r="C8" s="3321" t="str">
        <f>IF(ISNUMBER(DefCap!$D$47), DefCap!$D$47, "No info in DefCap worksheet")</f>
        <v>No info in DefCap worksheet</v>
      </c>
      <c r="D8" s="3322"/>
      <c r="E8" s="3322"/>
      <c r="F8" s="2365"/>
      <c r="G8" s="3319" t="s">
        <v>2237</v>
      </c>
      <c r="H8" s="3320"/>
      <c r="I8" s="3321" t="str">
        <f>IF(AND(COUNTBLANK(C48:J50)&lt;&gt;0,C5= "Yes"), "Please fill in all the yellow and green cells, empty cells are not allowed", "")</f>
        <v>Please fill in all the yellow and green cells, empty cells are not allowed</v>
      </c>
      <c r="J8" s="3322"/>
      <c r="K8" s="3322"/>
      <c r="L8" s="3322"/>
      <c r="M8" s="3322"/>
      <c r="N8" s="465"/>
      <c r="O8" s="465"/>
      <c r="P8" s="465"/>
      <c r="Q8" s="628"/>
    </row>
    <row r="9" spans="1:116" ht="15" customHeight="1" x14ac:dyDescent="0.25">
      <c r="A9" s="656"/>
      <c r="B9" s="465"/>
      <c r="C9" s="465"/>
      <c r="D9" s="465"/>
      <c r="E9" s="465"/>
      <c r="F9" s="465"/>
      <c r="G9" s="2922"/>
      <c r="H9" s="465"/>
      <c r="I9" s="465"/>
      <c r="J9" s="465"/>
      <c r="K9" s="465"/>
      <c r="L9" s="465"/>
      <c r="Q9" s="1819"/>
    </row>
    <row r="10" spans="1:116" s="1242" customFormat="1" ht="45" customHeight="1" x14ac:dyDescent="0.25">
      <c r="A10" s="560" t="s">
        <v>1960</v>
      </c>
      <c r="B10" s="657"/>
      <c r="C10" s="641"/>
      <c r="D10" s="641"/>
      <c r="E10" s="641"/>
      <c r="F10" s="641"/>
      <c r="G10" s="641"/>
      <c r="H10" s="641"/>
      <c r="I10" s="641"/>
      <c r="J10" s="641"/>
      <c r="K10" s="1241"/>
      <c r="L10" s="641"/>
      <c r="M10" s="641"/>
      <c r="N10" s="641"/>
      <c r="O10" s="1241"/>
      <c r="P10" s="641"/>
      <c r="Q10" s="381"/>
    </row>
    <row r="11" spans="1:116" s="1242" customFormat="1" ht="45" customHeight="1" x14ac:dyDescent="0.25">
      <c r="A11" s="1261" t="s">
        <v>2141</v>
      </c>
      <c r="B11" s="613"/>
      <c r="Q11" s="1328"/>
    </row>
    <row r="12" spans="1:116" s="1242" customFormat="1" ht="15" customHeight="1" x14ac:dyDescent="0.25">
      <c r="A12" s="1261"/>
      <c r="B12" s="2102"/>
      <c r="C12" s="1800"/>
      <c r="D12" s="1800"/>
      <c r="E12" s="1800"/>
      <c r="F12" s="2103" t="s">
        <v>45</v>
      </c>
      <c r="Q12" s="1328"/>
    </row>
    <row r="13" spans="1:116" ht="15" customHeight="1" x14ac:dyDescent="0.25">
      <c r="A13" s="656"/>
      <c r="B13" s="2104" t="s">
        <v>1605</v>
      </c>
      <c r="C13" s="2104"/>
      <c r="D13" s="2104"/>
      <c r="E13" s="2104"/>
      <c r="F13" s="2106" t="str">
        <f>IF(AND(ISNUMBER(F14),ISNUMBER(F15)), F14+F15, "")</f>
        <v/>
      </c>
      <c r="G13" s="1242"/>
      <c r="H13" s="1242"/>
      <c r="I13" s="1242"/>
      <c r="J13" s="1242"/>
      <c r="K13" s="1242"/>
      <c r="L13" s="1242"/>
      <c r="M13" s="1242"/>
      <c r="N13" s="1242"/>
      <c r="O13" s="1242"/>
      <c r="P13" s="1242"/>
      <c r="Q13" s="456"/>
    </row>
    <row r="14" spans="1:116" ht="15" customHeight="1" x14ac:dyDescent="0.25">
      <c r="A14" s="1329"/>
      <c r="B14" s="2105" t="s">
        <v>2047</v>
      </c>
      <c r="C14" s="827"/>
      <c r="D14" s="827"/>
      <c r="E14" s="827"/>
      <c r="F14" s="1612"/>
      <c r="G14" s="1242"/>
      <c r="H14" s="1242"/>
      <c r="I14" s="1242"/>
      <c r="J14" s="1242"/>
      <c r="K14" s="1242"/>
      <c r="L14" s="1242"/>
      <c r="M14" s="1242"/>
      <c r="N14" s="1242"/>
      <c r="O14" s="1242"/>
      <c r="P14" s="1242"/>
      <c r="Q14" s="1804"/>
    </row>
    <row r="15" spans="1:116" ht="15" customHeight="1" x14ac:dyDescent="0.25">
      <c r="A15" s="1329"/>
      <c r="B15" s="2107" t="s">
        <v>2048</v>
      </c>
      <c r="C15" s="886"/>
      <c r="D15" s="886"/>
      <c r="E15" s="886"/>
      <c r="F15" s="1609"/>
      <c r="G15" s="1242"/>
      <c r="H15" s="1242"/>
      <c r="I15" s="1242"/>
      <c r="J15" s="1242"/>
      <c r="K15" s="1242"/>
      <c r="L15" s="1242"/>
      <c r="M15" s="1242"/>
      <c r="N15" s="1242"/>
      <c r="O15" s="1242"/>
      <c r="P15" s="1242"/>
      <c r="Q15" s="1804"/>
    </row>
    <row r="16" spans="1:116" s="1242" customFormat="1" ht="60" customHeight="1" x14ac:dyDescent="0.25">
      <c r="A16" s="1261" t="s">
        <v>2142</v>
      </c>
      <c r="B16" s="613"/>
      <c r="Q16" s="1328"/>
    </row>
    <row r="17" spans="1:17" s="613" customFormat="1" ht="30" customHeight="1" x14ac:dyDescent="0.25">
      <c r="A17" s="612"/>
      <c r="B17" s="3329"/>
      <c r="C17" s="3331" t="s">
        <v>891</v>
      </c>
      <c r="D17" s="3331"/>
      <c r="E17" s="3331"/>
      <c r="F17" s="3332"/>
      <c r="G17" s="3336" t="s">
        <v>1104</v>
      </c>
      <c r="H17" s="3337"/>
      <c r="I17" s="3337"/>
      <c r="J17" s="3338"/>
      <c r="K17" s="1426" t="s">
        <v>1748</v>
      </c>
      <c r="L17" s="1429" t="s">
        <v>891</v>
      </c>
      <c r="M17" s="3335" t="s">
        <v>1294</v>
      </c>
      <c r="N17" s="3336"/>
      <c r="O17" s="3328" t="s">
        <v>1748</v>
      </c>
      <c r="P17" s="3328"/>
      <c r="Q17" s="652"/>
    </row>
    <row r="18" spans="1:17" s="613" customFormat="1" ht="90" customHeight="1" x14ac:dyDescent="0.25">
      <c r="A18" s="612"/>
      <c r="B18" s="3330"/>
      <c r="C18" s="1696" t="s">
        <v>1047</v>
      </c>
      <c r="D18" s="837" t="s">
        <v>985</v>
      </c>
      <c r="E18" s="837" t="s">
        <v>1124</v>
      </c>
      <c r="F18" s="837" t="s">
        <v>45</v>
      </c>
      <c r="G18" s="837" t="s">
        <v>1047</v>
      </c>
      <c r="H18" s="837" t="s">
        <v>985</v>
      </c>
      <c r="I18" s="837" t="s">
        <v>1124</v>
      </c>
      <c r="J18" s="837" t="s">
        <v>45</v>
      </c>
      <c r="K18" s="1430" t="s">
        <v>1842</v>
      </c>
      <c r="L18" s="1431" t="s">
        <v>1554</v>
      </c>
      <c r="M18" s="1122" t="s">
        <v>1971</v>
      </c>
      <c r="N18" s="1432" t="s">
        <v>1554</v>
      </c>
      <c r="O18" s="1433" t="s">
        <v>1844</v>
      </c>
      <c r="P18" s="2220" t="s">
        <v>1845</v>
      </c>
      <c r="Q18" s="652"/>
    </row>
    <row r="19" spans="1:17" ht="15" customHeight="1" x14ac:dyDescent="0.25">
      <c r="A19" s="656"/>
      <c r="B19" s="1123" t="s">
        <v>2049</v>
      </c>
      <c r="C19" s="1820" t="str">
        <f>IF(AND(ISNUMBER(C20),ISNUMBER(C21),ISNUMBER(C22),ISNUMBER(C23)),SUM(C20:C23),"")</f>
        <v/>
      </c>
      <c r="D19" s="1821" t="str">
        <f>IF(AND(ISNUMBER(D20),ISNUMBER(D21),ISNUMBER(D22),ISNUMBER(D23)),SUM(D20:D23),"")</f>
        <v/>
      </c>
      <c r="E19" s="1821" t="str">
        <f t="shared" ref="E19:K19" si="0">IF(AND(ISNUMBER(E20),ISNUMBER(E21),ISNUMBER(E22),ISNUMBER(E23)),SUM(E20,E21,E22,E23),"")</f>
        <v/>
      </c>
      <c r="F19" s="1821" t="str">
        <f t="shared" si="0"/>
        <v/>
      </c>
      <c r="G19" s="1177" t="str">
        <f t="shared" si="0"/>
        <v/>
      </c>
      <c r="H19" s="1177" t="str">
        <f t="shared" si="0"/>
        <v/>
      </c>
      <c r="I19" s="1177" t="str">
        <f t="shared" si="0"/>
        <v/>
      </c>
      <c r="J19" s="1177" t="str">
        <f t="shared" si="0"/>
        <v/>
      </c>
      <c r="K19" s="1822" t="str">
        <f t="shared" si="0"/>
        <v/>
      </c>
      <c r="L19" s="1823" t="str">
        <f>IF(AND(ISNUMBER(E19), ISNUMBER(F19), E19&lt;&gt;0, F19&lt;&gt;0), IF(F19/E19&gt;=0.07, "Pass", "Fail"), "")</f>
        <v/>
      </c>
      <c r="M19" s="1824" t="str">
        <f>IF(AND(ISNUMBER(J19),ISNUMBER(I19), J19&lt;&gt;0, I19&lt;&gt;0),IF(J19/I19&lt;=12.5,"Pass","Fail"), "")</f>
        <v/>
      </c>
      <c r="N19" s="1824" t="str">
        <f>IF(AND(ISNUMBER(I19), ISNUMBER(J19), I19&lt;&gt;0, J19&lt;&gt;0), IF(J19/I19&gt;=0.15, "Pass", "Fail"), "")</f>
        <v/>
      </c>
      <c r="O19" s="1440"/>
      <c r="P19" s="1766"/>
      <c r="Q19" s="456"/>
    </row>
    <row r="20" spans="1:17" ht="15" customHeight="1" x14ac:dyDescent="0.25">
      <c r="A20" s="656"/>
      <c r="B20" s="658" t="s">
        <v>2050</v>
      </c>
      <c r="C20" s="1697"/>
      <c r="D20" s="618"/>
      <c r="E20" s="1825" t="str">
        <f>IF(AND(ISNUMBER(C20), ISNUMBER(D20)),C20-D20, "")</f>
        <v/>
      </c>
      <c r="F20" s="618"/>
      <c r="G20" s="614"/>
      <c r="H20" s="614"/>
      <c r="I20" s="477" t="str">
        <f>IF(AND(ISNUMBER(G20), ISNUMBER(H20)),G20-H20, "")</f>
        <v/>
      </c>
      <c r="J20" s="614"/>
      <c r="K20" s="478"/>
      <c r="L20" s="1823" t="str">
        <f t="shared" ref="L20:L29" si="1">IF(AND(ISNUMBER(E20), ISNUMBER(F20), E20&lt;&gt;0, F20&lt;&gt;0), IF(F20/E20&gt;=0.07, "Pass", "Fail"), "")</f>
        <v/>
      </c>
      <c r="M20" s="1823" t="str">
        <f>IF(AND(ISNUMBER(J20),ISNUMBER(I20), J20&lt;&gt;0, I20&lt;&gt;0),IF(J20/I20&lt;=12.5,"Pass","Fail"), "")</f>
        <v/>
      </c>
      <c r="N20" s="1823" t="str">
        <f t="shared" ref="N20:N23" si="2">IF(AND(ISNUMBER(I20), ISNUMBER(J20), I20&lt;&gt;0, J20&lt;&gt;0), IF(J20/I20&gt;=0.15, "Pass", "Fail"), "")</f>
        <v/>
      </c>
      <c r="O20" s="1826" t="str">
        <f>IF(OR(ISNUMBER(J20)=FALSE, I20=0), "", IF(ISNUMBER(K20)=FALSE, "Fail", IF(AND(K20/I20&gt;=0.15, K20/I20&lt;=12.5), "Pass"," Please explain")))</f>
        <v/>
      </c>
      <c r="P20" s="1808" t="str">
        <f>IF(OR(ISNUMBER(J20)=FALSE, I20=0), "", IF(ISNUMBER(K20)=FALSE, "Fail", IF(OR((J20/I20=0.15), (J20/I20=12.5), (J20&lt;&gt;K20)), "Pass", "Please explain")))</f>
        <v/>
      </c>
      <c r="Q20" s="456"/>
    </row>
    <row r="21" spans="1:17" ht="15" customHeight="1" x14ac:dyDescent="0.25">
      <c r="A21" s="656"/>
      <c r="B21" s="658" t="s">
        <v>2051</v>
      </c>
      <c r="C21" s="1249"/>
      <c r="D21" s="614"/>
      <c r="E21" s="477" t="str">
        <f t="shared" ref="E21:E24" si="3">IF(AND(ISNUMBER(C21), ISNUMBER(D21)),C21-D21, "")</f>
        <v/>
      </c>
      <c r="F21" s="614"/>
      <c r="G21" s="614"/>
      <c r="H21" s="614"/>
      <c r="I21" s="477" t="str">
        <f t="shared" ref="I21:I24" si="4">IF(AND(ISNUMBER(G21), ISNUMBER(H21)),G21-H21, "")</f>
        <v/>
      </c>
      <c r="J21" s="345"/>
      <c r="K21" s="1427" t="str">
        <f>IF(ISNUMBER(J21),J21,"")</f>
        <v/>
      </c>
      <c r="L21" s="1827" t="str">
        <f t="shared" si="1"/>
        <v/>
      </c>
      <c r="M21" s="1823" t="str">
        <f t="shared" ref="M21:M30" si="5">IF(AND(ISNUMBER(J21),ISNUMBER(I21), J21&lt;&gt;0, I21&lt;&gt;0),IF(J21/I21&lt;=12.5,"Pass","Fail"), "")</f>
        <v/>
      </c>
      <c r="N21" s="1823" t="str">
        <f t="shared" si="2"/>
        <v/>
      </c>
      <c r="O21" s="1441"/>
      <c r="P21" s="466"/>
      <c r="Q21" s="456"/>
    </row>
    <row r="22" spans="1:17" ht="15" customHeight="1" x14ac:dyDescent="0.25">
      <c r="A22" s="656"/>
      <c r="B22" s="658" t="s">
        <v>2052</v>
      </c>
      <c r="C22" s="1249"/>
      <c r="D22" s="614"/>
      <c r="E22" s="477" t="str">
        <f t="shared" si="3"/>
        <v/>
      </c>
      <c r="F22" s="614"/>
      <c r="G22" s="614"/>
      <c r="H22" s="614"/>
      <c r="I22" s="477" t="str">
        <f t="shared" si="4"/>
        <v/>
      </c>
      <c r="J22" s="614"/>
      <c r="K22" s="478"/>
      <c r="L22" s="1823" t="str">
        <f t="shared" si="1"/>
        <v/>
      </c>
      <c r="M22" s="1823" t="str">
        <f t="shared" si="5"/>
        <v/>
      </c>
      <c r="N22" s="1823" t="str">
        <f t="shared" si="2"/>
        <v/>
      </c>
      <c r="O22" s="1826" t="str">
        <f>IF(OR(ISNUMBER(J22)=FALSE, I22=0), "", IF(ISNUMBER(K22)=FALSE, "Fail", IF(AND(K22/I22&gt;=0.15, K22/I22&lt;=12.5), "Pass"," Please explain")))</f>
        <v/>
      </c>
      <c r="P22" s="1808" t="str">
        <f>IF(OR(ISNUMBER(J22)=FALSE, I22=0), "", IF(ISNUMBER(K22)=FALSE, "Fail", IF(OR((J22/I22=0.15), (J22/I22=12.5), (J22&lt;&gt;K22)), "Pass", "Please explain")))</f>
        <v/>
      </c>
      <c r="Q22" s="456"/>
    </row>
    <row r="23" spans="1:17" ht="15" customHeight="1" x14ac:dyDescent="0.25">
      <c r="A23" s="656"/>
      <c r="B23" s="658" t="s">
        <v>2054</v>
      </c>
      <c r="C23" s="1249"/>
      <c r="D23" s="614"/>
      <c r="E23" s="477" t="str">
        <f t="shared" si="3"/>
        <v/>
      </c>
      <c r="F23" s="614"/>
      <c r="G23" s="614"/>
      <c r="H23" s="614"/>
      <c r="I23" s="477" t="str">
        <f t="shared" si="4"/>
        <v/>
      </c>
      <c r="J23" s="345"/>
      <c r="K23" s="1427" t="str">
        <f>IF(ISNUMBER(J23),J23,"")</f>
        <v/>
      </c>
      <c r="L23" s="1827" t="str">
        <f t="shared" si="1"/>
        <v/>
      </c>
      <c r="M23" s="1823" t="str">
        <f t="shared" si="5"/>
        <v/>
      </c>
      <c r="N23" s="1823" t="str">
        <f t="shared" si="2"/>
        <v/>
      </c>
      <c r="O23" s="1441"/>
      <c r="P23" s="466"/>
      <c r="Q23" s="456"/>
    </row>
    <row r="24" spans="1:17" ht="15" customHeight="1" x14ac:dyDescent="0.25">
      <c r="A24" s="656"/>
      <c r="B24" s="1481" t="s">
        <v>2055</v>
      </c>
      <c r="C24" s="1249"/>
      <c r="D24" s="614"/>
      <c r="E24" s="477" t="str">
        <f t="shared" si="3"/>
        <v/>
      </c>
      <c r="F24" s="614"/>
      <c r="G24" s="614"/>
      <c r="H24" s="614"/>
      <c r="I24" s="477" t="str">
        <f t="shared" si="4"/>
        <v/>
      </c>
      <c r="J24" s="345"/>
      <c r="K24" s="1427" t="str">
        <f>IF(ISNUMBER(J24),J24,"")</f>
        <v/>
      </c>
      <c r="L24" s="1827" t="str">
        <f>IF(AND(ISNUMBER(E24), ISNUMBER(F24), E24&lt;&gt;0, F24&lt;&gt;0), IF(F24/E24&gt;=0.2, "Pass", "Fail"), "")</f>
        <v/>
      </c>
      <c r="M24" s="1823" t="str">
        <f t="shared" si="5"/>
        <v/>
      </c>
      <c r="N24" s="1823" t="str">
        <f>IF(AND(ISNUMBER(I24), ISNUMBER(J24), I24&lt;&gt;0, J24&lt;&gt;0), IF(J24/I24&gt;=1, "Pass", "Fail"), "")</f>
        <v/>
      </c>
      <c r="O24" s="1441"/>
      <c r="P24" s="466"/>
      <c r="Q24" s="456"/>
    </row>
    <row r="25" spans="1:17" ht="15" customHeight="1" x14ac:dyDescent="0.25">
      <c r="A25" s="656"/>
      <c r="B25" s="659" t="s">
        <v>2056</v>
      </c>
      <c r="C25" s="477" t="str">
        <f>IF(AND(ISNUMBER(C26),ISNUMBER(C27), ISNUMBER(C28), ISNUMBER(C29)), SUM(C26:C29),"")</f>
        <v/>
      </c>
      <c r="D25" s="477" t="str">
        <f t="shared" ref="D25:K25" si="6">IF(AND(ISNUMBER(D26),ISNUMBER(D27),ISNUMBER(D28),ISNUMBER(D29)),SUM(D26:D29),"")</f>
        <v/>
      </c>
      <c r="E25" s="477" t="str">
        <f t="shared" si="6"/>
        <v/>
      </c>
      <c r="F25" s="477" t="str">
        <f t="shared" si="6"/>
        <v/>
      </c>
      <c r="G25" s="477" t="str">
        <f t="shared" si="6"/>
        <v/>
      </c>
      <c r="H25" s="477" t="str">
        <f t="shared" si="6"/>
        <v/>
      </c>
      <c r="I25" s="477" t="str">
        <f t="shared" si="6"/>
        <v/>
      </c>
      <c r="J25" s="477" t="str">
        <f t="shared" si="6"/>
        <v/>
      </c>
      <c r="K25" s="477" t="str">
        <f t="shared" si="6"/>
        <v/>
      </c>
      <c r="L25" s="1823" t="str">
        <f t="shared" si="1"/>
        <v/>
      </c>
      <c r="M25" s="1823" t="str">
        <f t="shared" si="5"/>
        <v/>
      </c>
      <c r="N25" s="1823" t="str">
        <f>IF(AND(ISNUMBER(I25), ISNUMBER(J25), I25&lt;&gt;0, J25&lt;&gt;0), IF(J25/I25&gt;=0.1, "Pass", "Fail"), "")</f>
        <v/>
      </c>
      <c r="O25" s="1441"/>
      <c r="P25" s="466"/>
      <c r="Q25" s="456"/>
    </row>
    <row r="26" spans="1:17" ht="15" customHeight="1" x14ac:dyDescent="0.25">
      <c r="A26" s="656"/>
      <c r="B26" s="658" t="s">
        <v>2050</v>
      </c>
      <c r="C26" s="1249"/>
      <c r="D26" s="614"/>
      <c r="E26" s="477" t="str">
        <f t="shared" ref="E26:E30" si="7">IF(AND(ISNUMBER(C26), ISNUMBER(D26)),C26-D26, "")</f>
        <v/>
      </c>
      <c r="F26" s="614"/>
      <c r="G26" s="614"/>
      <c r="H26" s="614"/>
      <c r="I26" s="477" t="str">
        <f t="shared" ref="I26:I30" si="8">IF(AND(ISNUMBER(G26), ISNUMBER(H26)),G26-H26, "")</f>
        <v/>
      </c>
      <c r="J26" s="614"/>
      <c r="K26" s="478"/>
      <c r="L26" s="1823" t="str">
        <f t="shared" si="1"/>
        <v/>
      </c>
      <c r="M26" s="1823" t="str">
        <f t="shared" si="5"/>
        <v/>
      </c>
      <c r="N26" s="1823" t="str">
        <f>IF(AND(ISNUMBER(I26), ISNUMBER(J26), I26&lt;&gt;0, J26&lt;&gt;0), IF(J26/I26&gt;=0.1, "Pass", "Fail"), "")</f>
        <v/>
      </c>
      <c r="O26" s="1826" t="str">
        <f>IF(OR(ISNUMBER(J26)=FALSE, I26=0), "", IF(ISNUMBER(K26)=FALSE, "Fail", IF(AND(K26/I26&gt;=0.15, K26/I26&lt;=12.5), "Pass"," Please explain")))</f>
        <v/>
      </c>
      <c r="P26" s="1808" t="str">
        <f>IF(OR(ISNUMBER(J26)=FALSE, I26=0), "", IF(ISNUMBER(K26)=FALSE, "Fail", IF(OR((J26/I26=0.15), (J26/I26=12.5), (J26&lt;&gt;K26)), "Pass", "Please explain")))</f>
        <v/>
      </c>
      <c r="Q26" s="456"/>
    </row>
    <row r="27" spans="1:17" ht="15" customHeight="1" x14ac:dyDescent="0.25">
      <c r="A27" s="656"/>
      <c r="B27" s="653" t="s">
        <v>2051</v>
      </c>
      <c r="C27" s="1249"/>
      <c r="D27" s="614"/>
      <c r="E27" s="477" t="str">
        <f t="shared" si="7"/>
        <v/>
      </c>
      <c r="F27" s="614"/>
      <c r="G27" s="614"/>
      <c r="H27" s="614"/>
      <c r="I27" s="477" t="str">
        <f t="shared" si="8"/>
        <v/>
      </c>
      <c r="J27" s="345"/>
      <c r="K27" s="1427" t="str">
        <f>IF(ISNUMBER(J27),J27,"")</f>
        <v/>
      </c>
      <c r="L27" s="1827" t="str">
        <f t="shared" si="1"/>
        <v/>
      </c>
      <c r="M27" s="1823" t="str">
        <f t="shared" si="5"/>
        <v/>
      </c>
      <c r="N27" s="1823" t="str">
        <f>IF(AND(ISNUMBER(I27), ISNUMBER(J27), I27&lt;&gt;0, J27&lt;&gt;0), IF(J27/I27&gt;=0.1, "Pass", "Fail"), "")</f>
        <v/>
      </c>
      <c r="O27" s="1441"/>
      <c r="P27" s="466"/>
      <c r="Q27" s="456"/>
    </row>
    <row r="28" spans="1:17" ht="15" customHeight="1" x14ac:dyDescent="0.25">
      <c r="A28" s="1329"/>
      <c r="B28" s="658" t="s">
        <v>2052</v>
      </c>
      <c r="C28" s="1249"/>
      <c r="D28" s="614"/>
      <c r="E28" s="477" t="str">
        <f>IF(AND(ISNUMBER(C28), ISNUMBER(D28)),C28-D28, "")</f>
        <v/>
      </c>
      <c r="F28" s="614"/>
      <c r="G28" s="614"/>
      <c r="H28" s="614"/>
      <c r="I28" s="477" t="str">
        <f>IF(AND(ISNUMBER(G28), ISNUMBER(H28)),G28-H28, "")</f>
        <v/>
      </c>
      <c r="J28" s="345"/>
      <c r="K28" s="345"/>
      <c r="L28" s="1827" t="str">
        <f t="shared" si="1"/>
        <v/>
      </c>
      <c r="M28" s="1823" t="str">
        <f t="shared" si="5"/>
        <v/>
      </c>
      <c r="N28" s="1823" t="str">
        <f>IF(AND(ISNUMBER(I28), ISNUMBER(J28), I28&lt;&gt;0, J28&lt;&gt;0), IF(J28/I28&gt;=0.1, "Pass", "Fail"), "")</f>
        <v/>
      </c>
      <c r="O28" s="1441"/>
      <c r="P28" s="466"/>
      <c r="Q28" s="1804"/>
    </row>
    <row r="29" spans="1:17" ht="15" customHeight="1" x14ac:dyDescent="0.25">
      <c r="A29" s="656"/>
      <c r="B29" s="658" t="s">
        <v>2053</v>
      </c>
      <c r="C29" s="1249"/>
      <c r="D29" s="614"/>
      <c r="E29" s="477" t="str">
        <f t="shared" si="7"/>
        <v/>
      </c>
      <c r="F29" s="614"/>
      <c r="G29" s="614"/>
      <c r="H29" s="614"/>
      <c r="I29" s="477" t="str">
        <f t="shared" si="8"/>
        <v/>
      </c>
      <c r="J29" s="345"/>
      <c r="K29" s="1427" t="str">
        <f>IF(ISNUMBER(J29),J29,"")</f>
        <v/>
      </c>
      <c r="L29" s="1827" t="str">
        <f t="shared" si="1"/>
        <v/>
      </c>
      <c r="M29" s="1823" t="str">
        <f t="shared" si="5"/>
        <v/>
      </c>
      <c r="N29" s="1823" t="str">
        <f>IF(AND(ISNUMBER(I29), ISNUMBER(J29), I29&lt;&gt;0, J29&lt;&gt;0), IF(J29/I29&gt;=0.1, "Pass", "Fail"), "")</f>
        <v/>
      </c>
      <c r="O29" s="1441"/>
      <c r="P29" s="466"/>
      <c r="Q29" s="456"/>
    </row>
    <row r="30" spans="1:17" ht="15" customHeight="1" x14ac:dyDescent="0.25">
      <c r="A30" s="656"/>
      <c r="B30" s="2095" t="s">
        <v>967</v>
      </c>
      <c r="C30" s="1257"/>
      <c r="D30" s="616"/>
      <c r="E30" s="2096" t="str">
        <f t="shared" si="7"/>
        <v/>
      </c>
      <c r="F30" s="616"/>
      <c r="G30" s="616"/>
      <c r="H30" s="616"/>
      <c r="I30" s="2096" t="str">
        <f t="shared" si="8"/>
        <v/>
      </c>
      <c r="J30" s="782"/>
      <c r="K30" s="2049" t="str">
        <f>IF(ISNUMBER(J30),J30,"")</f>
        <v/>
      </c>
      <c r="L30" s="2097" t="str">
        <f>IF(AND(ISNUMBER(E30), ISNUMBER(F30), E30&lt;&gt;0, F30&lt;&gt;0), IF(F30/E30&gt;=12.5, "Pass", "Fail"), "")</f>
        <v/>
      </c>
      <c r="M30" s="2098" t="str">
        <f t="shared" si="5"/>
        <v/>
      </c>
      <c r="N30" s="2099" t="str">
        <f>IF(AND(ISNUMBER(I30), ISNUMBER(J30), I30&lt;&gt;0, J30&lt;&gt;0), IF(J30/I30=12.5, "Pass", "Fail"), "")</f>
        <v/>
      </c>
      <c r="O30" s="2100"/>
      <c r="P30" s="1354"/>
      <c r="Q30" s="456"/>
    </row>
    <row r="31" spans="1:17" ht="15" customHeight="1" x14ac:dyDescent="0.25">
      <c r="A31" s="656"/>
      <c r="B31" s="2101" t="s">
        <v>163</v>
      </c>
      <c r="C31" s="2060" t="str">
        <f>IF(AND(ISNUMBER(C19), ISNUMBER(C25),ISNUMBER(C30)), SUM(C19,C25,C30),"")</f>
        <v/>
      </c>
      <c r="D31" s="2053" t="str">
        <f t="shared" ref="D31:F31" si="9">IF(AND(ISNUMBER(D19), ISNUMBER(D25),ISNUMBER(D30)), SUM(D19,D25,D30),"")</f>
        <v/>
      </c>
      <c r="E31" s="2053" t="str">
        <f t="shared" si="9"/>
        <v/>
      </c>
      <c r="F31" s="2053" t="str">
        <f t="shared" si="9"/>
        <v/>
      </c>
      <c r="G31" s="2053" t="str">
        <f>IF(AND(ISNUMBER(G19), ISNUMBER(G25),ISNUMBER(G30)), SUM(G19,G25,G30),"")</f>
        <v/>
      </c>
      <c r="H31" s="2053" t="str">
        <f t="shared" ref="H31" si="10">IF(AND(ISNUMBER(H19), ISNUMBER(H25),ISNUMBER(H30)), SUM(H19,H25,H30),"")</f>
        <v/>
      </c>
      <c r="I31" s="2053" t="str">
        <f t="shared" ref="I31" si="11">IF(AND(ISNUMBER(I19), ISNUMBER(I25),ISNUMBER(I30)), SUM(I19,I25,I30),"")</f>
        <v/>
      </c>
      <c r="J31" s="2053" t="str">
        <f t="shared" ref="J31" si="12">IF(AND(ISNUMBER(J19), ISNUMBER(J25),ISNUMBER(J30)), SUM(J19,J25,J30),"")</f>
        <v/>
      </c>
      <c r="K31" s="2058" t="str">
        <f>IF(AND(ISNUMBER(K19), ISNUMBER(K25),ISNUMBER(K30)), SUM(K19,K25,K30),"")</f>
        <v/>
      </c>
      <c r="L31" s="622"/>
      <c r="M31" s="622"/>
      <c r="N31" s="622"/>
      <c r="O31" s="622"/>
      <c r="P31" s="622"/>
      <c r="Q31" s="456"/>
    </row>
    <row r="32" spans="1:17" ht="15" customHeight="1" x14ac:dyDescent="0.25">
      <c r="A32" s="1329"/>
      <c r="B32" s="3334" t="s">
        <v>2144</v>
      </c>
      <c r="C32" s="3334"/>
      <c r="D32" s="3334"/>
      <c r="E32" s="2108"/>
      <c r="F32" s="1832" t="str">
        <f>IF(AND(ISNUMBER(F13), ISNUMBER(F31)), IF(F31&lt;=F13, "Pass", "Fail"), "")</f>
        <v/>
      </c>
      <c r="G32" s="655"/>
      <c r="H32" s="655"/>
      <c r="I32" s="655"/>
      <c r="J32" s="655"/>
      <c r="K32" s="1425"/>
      <c r="L32" s="938"/>
      <c r="M32" s="938"/>
      <c r="N32" s="938"/>
      <c r="O32" s="938"/>
      <c r="P32" s="2221"/>
      <c r="Q32" s="456"/>
    </row>
    <row r="33" spans="1:18" ht="49.5" customHeight="1" x14ac:dyDescent="0.25">
      <c r="A33" s="612" t="s">
        <v>2143</v>
      </c>
      <c r="B33" s="797"/>
      <c r="C33" s="797"/>
      <c r="D33" s="797"/>
      <c r="E33" s="797"/>
      <c r="F33" s="1817"/>
      <c r="G33" s="797"/>
      <c r="H33" s="797"/>
      <c r="I33" s="797"/>
      <c r="J33" s="797"/>
      <c r="K33" s="797"/>
      <c r="L33" s="797"/>
      <c r="M33" s="797"/>
      <c r="N33" s="797"/>
      <c r="O33" s="797"/>
      <c r="P33" s="797"/>
      <c r="Q33" s="456"/>
    </row>
    <row r="34" spans="1:18" ht="15" customHeight="1" x14ac:dyDescent="0.25">
      <c r="A34" s="656"/>
      <c r="B34" s="1810"/>
      <c r="C34" s="3323" t="s">
        <v>891</v>
      </c>
      <c r="D34" s="3323"/>
      <c r="E34" s="3323"/>
      <c r="F34" s="3324"/>
      <c r="G34" s="3325" t="s">
        <v>1104</v>
      </c>
      <c r="H34" s="3326"/>
      <c r="I34" s="3326"/>
      <c r="J34" s="3327"/>
      <c r="K34" s="1426" t="s">
        <v>1748</v>
      </c>
      <c r="L34" s="937"/>
      <c r="M34" s="3341" t="s">
        <v>1294</v>
      </c>
      <c r="N34" s="3342"/>
      <c r="O34" s="3313" t="s">
        <v>1748</v>
      </c>
      <c r="P34" s="3314"/>
      <c r="Q34" s="456"/>
    </row>
    <row r="35" spans="1:18" ht="90" customHeight="1" x14ac:dyDescent="0.25">
      <c r="A35" s="656"/>
      <c r="B35" s="1295"/>
      <c r="C35" s="1694" t="s">
        <v>1047</v>
      </c>
      <c r="D35" s="1430" t="s">
        <v>985</v>
      </c>
      <c r="E35" s="1430" t="s">
        <v>1124</v>
      </c>
      <c r="F35" s="1430" t="s">
        <v>45</v>
      </c>
      <c r="G35" s="836" t="s">
        <v>1047</v>
      </c>
      <c r="H35" s="836" t="s">
        <v>985</v>
      </c>
      <c r="I35" s="836" t="s">
        <v>1124</v>
      </c>
      <c r="J35" s="836" t="s">
        <v>45</v>
      </c>
      <c r="K35" s="837" t="s">
        <v>1842</v>
      </c>
      <c r="L35" s="830"/>
      <c r="M35" s="1434" t="s">
        <v>1971</v>
      </c>
      <c r="N35" s="1434" t="s">
        <v>1554</v>
      </c>
      <c r="O35" s="1434" t="s">
        <v>1844</v>
      </c>
      <c r="P35" s="2222" t="s">
        <v>1845</v>
      </c>
      <c r="Q35" s="456"/>
    </row>
    <row r="36" spans="1:18" ht="15" customHeight="1" x14ac:dyDescent="0.25">
      <c r="A36" s="656"/>
      <c r="B36" s="465" t="s">
        <v>1067</v>
      </c>
      <c r="C36" s="1695"/>
      <c r="D36" s="1695"/>
      <c r="E36" s="1821" t="str">
        <f>IF(AND(ISNUMBER(E37),ISNUMBER(E38),ISNUMBER(E39),ISNUMBER(E40),ISNUMBER(E41)),SUM(E37:E41),"")</f>
        <v/>
      </c>
      <c r="F36" s="1821" t="str">
        <f>IF(ISNUMBER(E36),E36*12.5,"")</f>
        <v/>
      </c>
      <c r="G36" s="1125"/>
      <c r="H36" s="1126"/>
      <c r="I36" s="1177" t="str">
        <f>IF(AND(ISNUMBER(I37),ISNUMBER(I38),ISNUMBER(I39),ISNUMBER(I40),ISNUMBER(I41)),SUM(I37:I41),"")</f>
        <v/>
      </c>
      <c r="J36" s="1177" t="str">
        <f>IF(AND(ISNUMBER(J37),ISNUMBER(J38),ISNUMBER(J39),ISNUMBER(J40),ISNUMBER(J41)),SUM(J37:J41),"")</f>
        <v/>
      </c>
      <c r="K36" s="1177" t="str">
        <f>IF(AND(ISNUMBER(K37),ISNUMBER(K38),ISNUMBER(K39),ISNUMBER(K40),ISNUMBER(K41)),SUM(K37:K41),"")</f>
        <v/>
      </c>
      <c r="L36" s="830"/>
      <c r="M36" s="1828" t="str">
        <f t="shared" ref="M36:M41" si="13">IF(AND(ISNUMBER(J36),ISNUMBER(I36), J36&lt;&gt;0, I36&lt;&gt;0),IF(J36/I36&lt;=12.5,"Pass","Fail"), "")</f>
        <v/>
      </c>
      <c r="N36" s="1823" t="str">
        <f t="shared" ref="N36:N40" si="14">IF(AND(ISNUMBER(I36), ISNUMBER(J36), I36&lt;&gt;0,I36&lt;&gt;0), IF(J36/I36&gt;=0.1, "Pass", "Fail"), "")</f>
        <v/>
      </c>
      <c r="O36" s="1435"/>
      <c r="P36" s="1436"/>
      <c r="Q36" s="456"/>
    </row>
    <row r="37" spans="1:18" ht="15" customHeight="1" x14ac:dyDescent="0.25">
      <c r="A37" s="656"/>
      <c r="B37" s="658" t="s">
        <v>983</v>
      </c>
      <c r="C37" s="617"/>
      <c r="D37" s="617"/>
      <c r="E37" s="1812"/>
      <c r="F37" s="615"/>
      <c r="G37" s="615"/>
      <c r="H37" s="617"/>
      <c r="I37" s="1812"/>
      <c r="J37" s="1805"/>
      <c r="K37" s="1809"/>
      <c r="L37" s="615"/>
      <c r="M37" s="1808" t="str">
        <f t="shared" si="13"/>
        <v/>
      </c>
      <c r="N37" s="1808" t="str">
        <f t="shared" si="14"/>
        <v/>
      </c>
      <c r="O37" s="1808" t="str">
        <f>IF(OR(ISNUMBER(J37)=FALSE, I37=0), "", IF(ISNUMBER(K37)=FALSE, "Fail", IF(AND(K37/I37&gt;=0.1, K37/I37&lt;=12.5), "Pass", "Please explain")))</f>
        <v/>
      </c>
      <c r="P37" s="1808" t="str">
        <f>IF(OR(ISNUMBER(J37)=FALSE, I37=0), "", IF(ISNUMBER(K37)=FALSE, "Fail", IF(OR((J37/I37=0.1), (J37/I37=12.5), (J37&lt;&gt;K37)), "Pass", "Please explain")))</f>
        <v/>
      </c>
      <c r="Q37" s="456"/>
    </row>
    <row r="38" spans="1:18" ht="15" customHeight="1" x14ac:dyDescent="0.25">
      <c r="A38" s="656"/>
      <c r="B38" s="658" t="s">
        <v>984</v>
      </c>
      <c r="C38" s="617"/>
      <c r="D38" s="617"/>
      <c r="E38" s="1812"/>
      <c r="F38" s="615"/>
      <c r="G38" s="615"/>
      <c r="H38" s="617"/>
      <c r="I38" s="1812"/>
      <c r="J38" s="1812"/>
      <c r="K38" s="1829" t="str">
        <f>IF(ISNUMBER(J38),J38,"")</f>
        <v/>
      </c>
      <c r="L38" s="617"/>
      <c r="M38" s="1808" t="str">
        <f t="shared" si="13"/>
        <v/>
      </c>
      <c r="N38" s="1808" t="str">
        <f t="shared" si="14"/>
        <v/>
      </c>
      <c r="O38" s="1435"/>
      <c r="P38" s="1437"/>
      <c r="Q38" s="456"/>
    </row>
    <row r="39" spans="1:18" ht="15" customHeight="1" x14ac:dyDescent="0.25">
      <c r="A39" s="656"/>
      <c r="B39" s="658" t="s">
        <v>1122</v>
      </c>
      <c r="C39" s="617"/>
      <c r="D39" s="617"/>
      <c r="E39" s="1812"/>
      <c r="F39" s="615"/>
      <c r="G39" s="615"/>
      <c r="H39" s="617"/>
      <c r="I39" s="1812"/>
      <c r="J39" s="1805"/>
      <c r="K39" s="1830"/>
      <c r="L39" s="615"/>
      <c r="M39" s="1808" t="str">
        <f t="shared" si="13"/>
        <v/>
      </c>
      <c r="N39" s="1808" t="str">
        <f t="shared" si="14"/>
        <v/>
      </c>
      <c r="O39" s="1808" t="str">
        <f>IF(OR(ISNUMBER(J39)=FALSE, I39=0), "", IF(ISNUMBER(K39)=FALSE, "Fail", IF(AND(K39/I39&gt;=0.1, K39/I39&lt;=12.5), "Pass", "Please explain")))</f>
        <v/>
      </c>
      <c r="P39" s="1808" t="str">
        <f>IF(OR(ISNUMBER(J39)=FALSE, I39=0), "", IF(ISNUMBER(K39)=FALSE, "Fail", IF(OR((J39/I39=0.1), (J39/I39=12.5), (J39&lt;&gt;K39)), "Pass", "Please explain")))</f>
        <v/>
      </c>
      <c r="Q39" s="456"/>
    </row>
    <row r="40" spans="1:18" ht="15" customHeight="1" x14ac:dyDescent="0.25">
      <c r="A40" s="656"/>
      <c r="B40" s="658" t="s">
        <v>1064</v>
      </c>
      <c r="C40" s="617"/>
      <c r="D40" s="617"/>
      <c r="E40" s="1812"/>
      <c r="F40" s="615"/>
      <c r="G40" s="615"/>
      <c r="H40" s="617"/>
      <c r="I40" s="1812"/>
      <c r="J40" s="1812"/>
      <c r="K40" s="1829" t="str">
        <f>IF(ISNUMBER(J40),J40,"")</f>
        <v/>
      </c>
      <c r="L40" s="617"/>
      <c r="M40" s="1808" t="str">
        <f t="shared" si="13"/>
        <v/>
      </c>
      <c r="N40" s="1808" t="str">
        <f t="shared" si="14"/>
        <v/>
      </c>
      <c r="O40" s="1438"/>
      <c r="P40" s="466"/>
      <c r="Q40" s="456"/>
    </row>
    <row r="41" spans="1:18" ht="15" customHeight="1" x14ac:dyDescent="0.25">
      <c r="A41" s="656"/>
      <c r="B41" s="1124" t="s">
        <v>1123</v>
      </c>
      <c r="C41" s="799"/>
      <c r="D41" s="799"/>
      <c r="E41" s="1815"/>
      <c r="F41" s="654"/>
      <c r="G41" s="654"/>
      <c r="H41" s="799"/>
      <c r="I41" s="1815"/>
      <c r="J41" s="1815"/>
      <c r="K41" s="1831" t="str">
        <f>IF(ISNUMBER(J41),J41,"")</f>
        <v/>
      </c>
      <c r="L41" s="1428"/>
      <c r="M41" s="1808" t="str">
        <f t="shared" si="13"/>
        <v/>
      </c>
      <c r="N41" s="1808" t="str">
        <f>IF(AND(ISNUMBER(I41), ISNUMBER(J41), I41&lt;&gt;0,I41&lt;&gt;0), IF(J41/I41=12.5, "Pass", "Fail"), "")</f>
        <v/>
      </c>
      <c r="O41" s="1439"/>
      <c r="P41" s="774"/>
      <c r="Q41" s="456"/>
    </row>
    <row r="42" spans="1:18" ht="15" customHeight="1" x14ac:dyDescent="0.25">
      <c r="A42" s="1329"/>
      <c r="B42" s="3334" t="s">
        <v>2161</v>
      </c>
      <c r="C42" s="3334"/>
      <c r="D42" s="3334"/>
      <c r="E42" s="1832" t="str">
        <f>IF(AND(ISNUMBER(E36), ISNUMBER(C8)),IF(E36&lt;=C8, "Pass", "Fail"), "")</f>
        <v/>
      </c>
      <c r="F42" s="1127"/>
      <c r="G42" s="655"/>
      <c r="H42" s="655"/>
      <c r="I42" s="655"/>
      <c r="J42" s="655"/>
      <c r="K42" s="1425"/>
      <c r="L42" s="938"/>
      <c r="M42" s="938"/>
      <c r="N42" s="938"/>
      <c r="O42" s="938"/>
      <c r="P42" s="2221"/>
      <c r="Q42" s="456"/>
    </row>
    <row r="43" spans="1:18" s="869" customFormat="1" ht="15" customHeight="1" x14ac:dyDescent="0.25">
      <c r="A43" s="1816"/>
      <c r="B43" s="800"/>
      <c r="C43" s="800"/>
      <c r="D43" s="800"/>
      <c r="E43" s="800"/>
      <c r="F43" s="800"/>
      <c r="G43" s="800"/>
      <c r="H43" s="800"/>
      <c r="I43" s="800"/>
      <c r="J43" s="800"/>
      <c r="K43" s="1424"/>
      <c r="L43" s="800"/>
      <c r="M43" s="800"/>
      <c r="N43" s="800"/>
      <c r="O43" s="1424"/>
      <c r="P43" s="1334"/>
      <c r="Q43" s="1819"/>
    </row>
    <row r="44" spans="1:18" s="465" customFormat="1" ht="45" customHeight="1" x14ac:dyDescent="0.25">
      <c r="A44" s="560" t="s">
        <v>1961</v>
      </c>
      <c r="B44" s="797"/>
      <c r="C44" s="800"/>
      <c r="D44" s="800"/>
      <c r="E44" s="800"/>
      <c r="F44" s="800"/>
      <c r="G44" s="800"/>
      <c r="H44" s="800"/>
      <c r="I44" s="800"/>
      <c r="J44" s="800"/>
      <c r="K44" s="1424"/>
      <c r="L44" s="800"/>
      <c r="M44" s="800"/>
      <c r="N44" s="445"/>
      <c r="O44" s="445"/>
      <c r="P44" s="1242"/>
      <c r="Q44" s="1833"/>
    </row>
    <row r="45" spans="1:18" s="641" customFormat="1" ht="15" customHeight="1" x14ac:dyDescent="0.25">
      <c r="A45" s="1242"/>
      <c r="B45" s="1244"/>
      <c r="C45" s="3340" t="s">
        <v>891</v>
      </c>
      <c r="D45" s="3340"/>
      <c r="E45" s="3340"/>
      <c r="F45" s="3340"/>
      <c r="G45" s="3340"/>
      <c r="H45" s="3340"/>
      <c r="I45" s="3340"/>
      <c r="J45" s="3340"/>
      <c r="K45" s="3340"/>
      <c r="L45" s="3340"/>
      <c r="M45" s="3340"/>
      <c r="N45" s="445"/>
      <c r="O45" s="445"/>
      <c r="P45" s="1242"/>
      <c r="Q45" s="381"/>
    </row>
    <row r="46" spans="1:18" s="445" customFormat="1" ht="15" customHeight="1" x14ac:dyDescent="0.25">
      <c r="A46" s="656"/>
      <c r="B46" s="322"/>
      <c r="C46" s="3344" t="s">
        <v>163</v>
      </c>
      <c r="D46" s="3345" t="s">
        <v>1115</v>
      </c>
      <c r="E46" s="3345"/>
      <c r="F46" s="3345"/>
      <c r="G46" s="3345"/>
      <c r="H46" s="3345"/>
      <c r="I46" s="3339" t="s">
        <v>45</v>
      </c>
      <c r="J46" s="1685" t="s">
        <v>1125</v>
      </c>
      <c r="K46" s="3194" t="s">
        <v>966</v>
      </c>
      <c r="L46" s="3333"/>
      <c r="M46" s="3343" t="s">
        <v>1120</v>
      </c>
      <c r="P46" s="1242"/>
      <c r="Q46" s="381"/>
      <c r="R46" s="1242"/>
    </row>
    <row r="47" spans="1:18" s="445" customFormat="1" ht="45" customHeight="1" x14ac:dyDescent="0.25">
      <c r="A47" s="656"/>
      <c r="B47" s="1818"/>
      <c r="C47" s="3344"/>
      <c r="D47" s="1747" t="s">
        <v>1116</v>
      </c>
      <c r="E47" s="1747" t="s">
        <v>1117</v>
      </c>
      <c r="F47" s="1747" t="s">
        <v>1121</v>
      </c>
      <c r="G47" s="1747" t="s">
        <v>1118</v>
      </c>
      <c r="H47" s="1747" t="s">
        <v>1119</v>
      </c>
      <c r="I47" s="3339"/>
      <c r="J47" s="1430" t="s">
        <v>1066</v>
      </c>
      <c r="K47" s="1747" t="s">
        <v>968</v>
      </c>
      <c r="L47" s="1747" t="s">
        <v>969</v>
      </c>
      <c r="M47" s="3343"/>
      <c r="P47" s="1242"/>
      <c r="Q47" s="381"/>
      <c r="R47" s="1242"/>
    </row>
    <row r="48" spans="1:18" s="445" customFormat="1" ht="15" customHeight="1" x14ac:dyDescent="0.25">
      <c r="A48" s="656"/>
      <c r="B48" s="1834" t="s">
        <v>970</v>
      </c>
      <c r="C48" s="1686" t="str">
        <f>IF(AND(ISNUMBER(D48),ISNUMBER(E48),ISNUMBER(F48),ISNUMBER(G48), ISNUMBER(H48)),SUM(D48,E48,F48,G48,H48),"")</f>
        <v/>
      </c>
      <c r="D48" s="1835"/>
      <c r="E48" s="1836"/>
      <c r="F48" s="1835"/>
      <c r="G48" s="1835"/>
      <c r="H48" s="1835"/>
      <c r="I48" s="1835"/>
      <c r="J48" s="2391"/>
      <c r="K48" s="1812"/>
      <c r="L48" s="1812"/>
      <c r="M48" s="1837" t="str">
        <f>IF(ISNUMBER(J48), J48+K48+L48, "")</f>
        <v/>
      </c>
      <c r="P48" s="1242"/>
      <c r="Q48" s="381"/>
      <c r="R48" s="1242"/>
    </row>
    <row r="49" spans="1:18" s="445" customFormat="1" ht="15" customHeight="1" x14ac:dyDescent="0.25">
      <c r="A49" s="656"/>
      <c r="B49" s="1838" t="s">
        <v>971</v>
      </c>
      <c r="C49" s="1686" t="str">
        <f t="shared" ref="C49:C50" si="15">IF(AND(ISNUMBER(D49),ISNUMBER(E49),ISNUMBER(F49),ISNUMBER(G49), ISNUMBER(H49)),SUM(D49,E49,F49,G49,H49),"")</f>
        <v/>
      </c>
      <c r="D49" s="451"/>
      <c r="E49" s="451"/>
      <c r="F49" s="451"/>
      <c r="G49" s="451"/>
      <c r="H49" s="451"/>
      <c r="I49" s="451"/>
      <c r="J49" s="2391"/>
      <c r="K49" s="1812"/>
      <c r="L49" s="1812"/>
      <c r="M49" s="338" t="str">
        <f>IF(ISNUMBER(J49), J49+K49+L49, "")</f>
        <v/>
      </c>
      <c r="P49" s="1242"/>
      <c r="Q49" s="381"/>
      <c r="R49" s="1242"/>
    </row>
    <row r="50" spans="1:18" s="445" customFormat="1" ht="15" customHeight="1" x14ac:dyDescent="0.25">
      <c r="A50" s="656"/>
      <c r="B50" s="1839" t="s">
        <v>972</v>
      </c>
      <c r="C50" s="1686" t="str">
        <f t="shared" si="15"/>
        <v/>
      </c>
      <c r="D50" s="333"/>
      <c r="E50" s="333"/>
      <c r="F50" s="333"/>
      <c r="G50" s="333"/>
      <c r="H50" s="333"/>
      <c r="I50" s="333"/>
      <c r="J50" s="2391"/>
      <c r="K50" s="1812"/>
      <c r="L50" s="1812"/>
      <c r="M50" s="777" t="str">
        <f>IF(ISNUMBER(J50), J50+K50+L50, "")</f>
        <v/>
      </c>
      <c r="P50" s="1242"/>
      <c r="Q50" s="381"/>
      <c r="R50" s="1242"/>
    </row>
    <row r="51" spans="1:18" s="445" customFormat="1" ht="15" customHeight="1" x14ac:dyDescent="0.25">
      <c r="A51" s="656"/>
      <c r="B51" s="1840" t="s">
        <v>163</v>
      </c>
      <c r="C51" s="1687" t="str">
        <f>IF(AND(ISNUMBER(C48),ISNUMBER(C49),ISNUMBER(C50)), SUM(C48,C49,C50),"")</f>
        <v/>
      </c>
      <c r="D51" s="1688" t="str">
        <f>IF(AND(ISNUMBER(D48),ISNUMBER(D49),ISNUMBER(D50)), SUM(D48,D49,D50),"")</f>
        <v/>
      </c>
      <c r="E51" s="1688" t="str">
        <f>IF(AND(ISNUMBER(E48),ISNUMBER(E49),ISNUMBER(E50)), SUM(E48,E49,E50),"")</f>
        <v/>
      </c>
      <c r="F51" s="1688" t="str">
        <f>IF(AND(ISNUMBER(F48),ISNUMBER(F49),ISNUMBER(F50)), SUM(F48,F49,F50),"")</f>
        <v/>
      </c>
      <c r="G51" s="1688" t="str">
        <f t="shared" ref="G51:J51" si="16">IF(AND(ISNUMBER(G48),ISNUMBER(G49), ISNUMBER(G50)), SUM(G48,G49,G50),"")</f>
        <v/>
      </c>
      <c r="H51" s="1688" t="str">
        <f t="shared" si="16"/>
        <v/>
      </c>
      <c r="I51" s="1688" t="str">
        <f>IF(AND(ISNUMBER(I48),ISNUMBER(I49), ISNUMBER(I50)), SUM(I48,I49,I50),"")</f>
        <v/>
      </c>
      <c r="J51" s="1688" t="str">
        <f t="shared" si="16"/>
        <v/>
      </c>
      <c r="K51" s="1688" t="str">
        <f>IF(AND(ISNUMBER(K48),ISNUMBER(K49), ISNUMBER(K50)), SUM(K48,K49,K50),"")</f>
        <v/>
      </c>
      <c r="L51" s="1688" t="str">
        <f>IF(AND(ISNUMBER(L48),ISNUMBER(L49), ISNUMBER(L50)), SUM(L48,L49,L50),"")</f>
        <v/>
      </c>
      <c r="M51" s="1689" t="str">
        <f>IF(AND(ISNUMBER(M48),ISNUMBER(M49), ISNUMBER(M50)), SUM(M48,M49,M50),"")</f>
        <v/>
      </c>
      <c r="P51" s="1242"/>
      <c r="Q51" s="456"/>
      <c r="R51" s="1242"/>
    </row>
    <row r="52" spans="1:18" s="445" customFormat="1" ht="15" customHeight="1" x14ac:dyDescent="0.25">
      <c r="A52" s="656"/>
      <c r="B52" s="1684" t="s">
        <v>2162</v>
      </c>
      <c r="C52" s="1841" t="str">
        <f>IF(AND(ISNUMBER(E31),ISNUMBER(C51)),IF(E31=C51, "Pass","Fail"), "")</f>
        <v/>
      </c>
      <c r="D52" s="1842" t="str">
        <f>IF(AND(ISNUMBER(E30),ISNUMBER(D51)),IF(E30=D51, "Pass", "Fail"), "")</f>
        <v/>
      </c>
      <c r="E52" s="1842" t="str">
        <f>IF(AND(ISNUMBER(E20),ISNUMBER(E26),ISNUMBER(E51)), IF(SUM(E20,E26)=E51, "Pass", "Fail"), "")</f>
        <v/>
      </c>
      <c r="F52" s="1842" t="str">
        <f>IF(AND(ISNUMBER(E21),ISNUMBER(E27),ISNUMBER(F51)), IF(SUM(E21,E27)=F51, "Pass", "Fail"), "")</f>
        <v/>
      </c>
      <c r="G52" s="1842" t="str">
        <f>IF(AND(ISNUMBER(E22),ISNUMBER(G51)), IF(E22=G51, "Pass", "Fail"), "")</f>
        <v/>
      </c>
      <c r="H52" s="1842" t="str">
        <f>IF(AND(ISNUMBER(E23),ISNUMBER(E29),ISNUMBER(H51)), IF(SUM(E23,E29)=H51, "Pass", "Fail"), "")</f>
        <v/>
      </c>
      <c r="I52" s="1842" t="str">
        <f>IF(AND(ISNUMBER(F31),ISNUMBER(I51)), IF(F31=I51, "Pass", "Fail"), "")</f>
        <v/>
      </c>
      <c r="J52" s="1692"/>
      <c r="K52" s="1692"/>
      <c r="L52" s="1692"/>
      <c r="M52" s="1693"/>
      <c r="P52" s="1242"/>
      <c r="Q52" s="381"/>
      <c r="R52" s="1242"/>
    </row>
    <row r="53" spans="1:18" s="445" customFormat="1" ht="15" customHeight="1" x14ac:dyDescent="0.25">
      <c r="A53" s="656"/>
      <c r="B53" s="831" t="s">
        <v>2163</v>
      </c>
      <c r="C53" s="617"/>
      <c r="D53" s="615"/>
      <c r="E53" s="615"/>
      <c r="F53" s="615"/>
      <c r="G53" s="615"/>
      <c r="H53" s="615"/>
      <c r="I53" s="615"/>
      <c r="J53" s="615"/>
      <c r="K53" s="615"/>
      <c r="L53" s="615"/>
      <c r="M53" s="1808" t="str">
        <f>IF(AND(ISNUMBER(K51),ISNUMBER(L51),ISNUMBER(E36)),IF(K51+L51=E36, "Pass", "Fail"), "")</f>
        <v/>
      </c>
      <c r="P53" s="1242"/>
      <c r="Q53" s="381"/>
      <c r="R53" s="1242"/>
    </row>
    <row r="54" spans="1:18" s="445" customFormat="1" ht="15" customHeight="1" x14ac:dyDescent="0.25">
      <c r="A54" s="656"/>
      <c r="B54" s="832" t="s">
        <v>1215</v>
      </c>
      <c r="C54" s="799"/>
      <c r="D54" s="654"/>
      <c r="E54" s="654"/>
      <c r="F54" s="654"/>
      <c r="G54" s="654"/>
      <c r="H54" s="654"/>
      <c r="I54" s="654"/>
      <c r="J54" s="1843" t="str">
        <f>IF(AND(ISNUMBER(J51), ISNUMBER(C7)), IF(C7=J51, "Pass", "Fail"),"")</f>
        <v/>
      </c>
      <c r="K54" s="654"/>
      <c r="L54" s="654"/>
      <c r="M54" s="622"/>
      <c r="P54" s="1242"/>
      <c r="Q54" s="381"/>
      <c r="R54" s="1242"/>
    </row>
    <row r="55" spans="1:18" ht="15" customHeight="1" x14ac:dyDescent="0.25">
      <c r="A55" s="1816"/>
      <c r="B55" s="869"/>
      <c r="C55" s="869"/>
      <c r="D55" s="869"/>
      <c r="E55" s="869"/>
      <c r="F55" s="869"/>
      <c r="G55" s="869"/>
      <c r="H55" s="869"/>
      <c r="I55" s="869"/>
      <c r="J55" s="869"/>
      <c r="K55" s="1295"/>
      <c r="L55" s="869"/>
      <c r="M55" s="869"/>
      <c r="N55" s="869"/>
      <c r="O55" s="1295"/>
      <c r="P55" s="1295"/>
      <c r="Q55" s="1819"/>
    </row>
    <row r="56" spans="1:18" ht="15" hidden="1" customHeight="1" x14ac:dyDescent="0.25"/>
    <row r="57" spans="1:18" ht="15" hidden="1" customHeight="1" x14ac:dyDescent="0.25"/>
    <row r="58" spans="1:18" ht="15" hidden="1" customHeight="1" x14ac:dyDescent="0.25"/>
    <row r="59" spans="1:18" ht="15" hidden="1" customHeight="1" x14ac:dyDescent="0.25"/>
    <row r="60" spans="1:18" ht="15" hidden="1" customHeight="1" x14ac:dyDescent="0.25"/>
  </sheetData>
  <mergeCells count="27">
    <mergeCell ref="B17:B18"/>
    <mergeCell ref="C17:F17"/>
    <mergeCell ref="K46:L46"/>
    <mergeCell ref="B42:D42"/>
    <mergeCell ref="M17:N17"/>
    <mergeCell ref="G17:J17"/>
    <mergeCell ref="I46:I47"/>
    <mergeCell ref="C45:M45"/>
    <mergeCell ref="M34:N34"/>
    <mergeCell ref="B32:D32"/>
    <mergeCell ref="M46:M47"/>
    <mergeCell ref="C46:C47"/>
    <mergeCell ref="D46:H46"/>
    <mergeCell ref="O34:P34"/>
    <mergeCell ref="C6:E6"/>
    <mergeCell ref="G5:H5"/>
    <mergeCell ref="G7:H7"/>
    <mergeCell ref="G8:H8"/>
    <mergeCell ref="C8:E8"/>
    <mergeCell ref="C7:E7"/>
    <mergeCell ref="C34:F34"/>
    <mergeCell ref="G34:J34"/>
    <mergeCell ref="I5:M5"/>
    <mergeCell ref="I7:M7"/>
    <mergeCell ref="I8:M8"/>
    <mergeCell ref="C5:E5"/>
    <mergeCell ref="O17:P17"/>
  </mergeCells>
  <conditionalFormatting sqref="F42 C36:K41 C48:M51 C14:K15 C32:D32 F32:K32 C19:K31">
    <cfRule type="cellIs" dxfId="201" priority="313" stopIfTrue="1" operator="lessThan">
      <formula>0</formula>
    </cfRule>
  </conditionalFormatting>
  <conditionalFormatting sqref="A32:D32 F32:XFD32 A1:XFD1 A33:XFD1048576 A29:XFD31 A28 C28:XFD28 A9:XFD27 A4:F4 H4:XFD4 A2:F2 H2:XFD2 A5:A8 F5:F8 Q5:XFD8">
    <cfRule type="cellIs" dxfId="200" priority="76" stopIfTrue="1" operator="equal">
      <formula>"Pass"</formula>
    </cfRule>
    <cfRule type="cellIs" dxfId="199" priority="78" stopIfTrue="1" operator="equal">
      <formula>"Warning"</formula>
    </cfRule>
    <cfRule type="cellIs" dxfId="198" priority="79" stopIfTrue="1" operator="equal">
      <formula>"Fail"</formula>
    </cfRule>
    <cfRule type="cellIs" dxfId="197" priority="80" stopIfTrue="1" operator="equal">
      <formula>"Please explain"</formula>
    </cfRule>
  </conditionalFormatting>
  <conditionalFormatting sqref="C13:K13">
    <cfRule type="cellIs" dxfId="196" priority="81" stopIfTrue="1" operator="lessThan">
      <formula>0</formula>
    </cfRule>
  </conditionalFormatting>
  <conditionalFormatting sqref="B28">
    <cfRule type="cellIs" dxfId="195" priority="48" stopIfTrue="1" operator="equal">
      <formula>"Pass"</formula>
    </cfRule>
    <cfRule type="cellIs" dxfId="194" priority="49" stopIfTrue="1" operator="equal">
      <formula>"Warning"</formula>
    </cfRule>
    <cfRule type="cellIs" dxfId="193" priority="50" stopIfTrue="1" operator="equal">
      <formula>"Fail"</formula>
    </cfRule>
    <cfRule type="cellIs" dxfId="192" priority="51" stopIfTrue="1" operator="equal">
      <formula>"Please explain"</formula>
    </cfRule>
  </conditionalFormatting>
  <conditionalFormatting sqref="T3:XFD3 A3:J3">
    <cfRule type="cellIs" dxfId="191" priority="45" stopIfTrue="1" operator="equal">
      <formula>"Pass"</formula>
    </cfRule>
    <cfRule type="cellIs" dxfId="190" priority="46" stopIfTrue="1" operator="equal">
      <formula>"Please check"</formula>
    </cfRule>
    <cfRule type="cellIs" dxfId="189" priority="47" stopIfTrue="1" operator="equal">
      <formula>"Fail"</formula>
    </cfRule>
  </conditionalFormatting>
  <conditionalFormatting sqref="G2 G4">
    <cfRule type="cellIs" dxfId="188" priority="41" stopIfTrue="1" operator="equal">
      <formula>"Pass"</formula>
    </cfRule>
    <cfRule type="cellIs" dxfId="187" priority="42" stopIfTrue="1" operator="equal">
      <formula>"Warning"</formula>
    </cfRule>
    <cfRule type="cellIs" dxfId="186" priority="43" stopIfTrue="1" operator="equal">
      <formula>"Fail"</formula>
    </cfRule>
    <cfRule type="cellIs" dxfId="185" priority="44" stopIfTrue="1" operator="equal">
      <formula>"Please explain"</formula>
    </cfRule>
  </conditionalFormatting>
  <conditionalFormatting sqref="B5">
    <cfRule type="cellIs" dxfId="184" priority="38" stopIfTrue="1" operator="equal">
      <formula>"Pass"</formula>
    </cfRule>
    <cfRule type="cellIs" dxfId="183" priority="39" stopIfTrue="1" operator="equal">
      <formula>"Please check"</formula>
    </cfRule>
    <cfRule type="cellIs" dxfId="182" priority="40" stopIfTrue="1" operator="equal">
      <formula>"Fail"</formula>
    </cfRule>
  </conditionalFormatting>
  <conditionalFormatting sqref="B6:B8">
    <cfRule type="cellIs" dxfId="181" priority="35" stopIfTrue="1" operator="equal">
      <formula>"Pass"</formula>
    </cfRule>
    <cfRule type="cellIs" dxfId="180" priority="36" stopIfTrue="1" operator="equal">
      <formula>"Please check"</formula>
    </cfRule>
    <cfRule type="cellIs" dxfId="179" priority="37" stopIfTrue="1" operator="equal">
      <formula>"Fail"</formula>
    </cfRule>
  </conditionalFormatting>
  <conditionalFormatting sqref="C5:C6">
    <cfRule type="cellIs" dxfId="178" priority="32" stopIfTrue="1" operator="equal">
      <formula>"Pass"</formula>
    </cfRule>
    <cfRule type="cellIs" dxfId="177" priority="33" stopIfTrue="1" operator="equal">
      <formula>"please check"</formula>
    </cfRule>
    <cfRule type="cellIs" dxfId="176" priority="34" stopIfTrue="1" operator="equal">
      <formula>"Fail"</formula>
    </cfRule>
  </conditionalFormatting>
  <conditionalFormatting sqref="C7:C8">
    <cfRule type="cellIs" dxfId="175" priority="29" stopIfTrue="1" operator="equal">
      <formula>"Pass"</formula>
    </cfRule>
    <cfRule type="cellIs" dxfId="174" priority="30" stopIfTrue="1" operator="equal">
      <formula>"please check"</formula>
    </cfRule>
    <cfRule type="cellIs" dxfId="173" priority="31" stopIfTrue="1" operator="equal">
      <formula>"Fail"</formula>
    </cfRule>
  </conditionalFormatting>
  <conditionalFormatting sqref="G5">
    <cfRule type="cellIs" dxfId="172" priority="23" stopIfTrue="1" operator="equal">
      <formula>"Pass"</formula>
    </cfRule>
    <cfRule type="cellIs" dxfId="171" priority="24" stopIfTrue="1" operator="equal">
      <formula>"Please check"</formula>
    </cfRule>
    <cfRule type="cellIs" dxfId="170" priority="25" stopIfTrue="1" operator="equal">
      <formula>"Fail"</formula>
    </cfRule>
  </conditionalFormatting>
  <conditionalFormatting sqref="G7:G8">
    <cfRule type="cellIs" dxfId="169" priority="20" stopIfTrue="1" operator="equal">
      <formula>"Pass"</formula>
    </cfRule>
    <cfRule type="cellIs" dxfId="168" priority="21" stopIfTrue="1" operator="equal">
      <formula>"Please check"</formula>
    </cfRule>
    <cfRule type="cellIs" dxfId="167" priority="22" stopIfTrue="1" operator="equal">
      <formula>"Fail"</formula>
    </cfRule>
  </conditionalFormatting>
  <conditionalFormatting sqref="I5">
    <cfRule type="cellIs" dxfId="166" priority="17" stopIfTrue="1" operator="equal">
      <formula>"Pass"</formula>
    </cfRule>
    <cfRule type="cellIs" dxfId="165" priority="18" stopIfTrue="1" operator="equal">
      <formula>"please check"</formula>
    </cfRule>
    <cfRule type="cellIs" dxfId="164" priority="19" stopIfTrue="1" operator="equal">
      <formula>"Fail"</formula>
    </cfRule>
  </conditionalFormatting>
  <conditionalFormatting sqref="I7:I8">
    <cfRule type="cellIs" dxfId="163" priority="14" stopIfTrue="1" operator="equal">
      <formula>"Pass"</formula>
    </cfRule>
    <cfRule type="cellIs" dxfId="162" priority="15" stopIfTrue="1" operator="equal">
      <formula>"please check"</formula>
    </cfRule>
    <cfRule type="cellIs" dxfId="161" priority="16" stopIfTrue="1" operator="equal">
      <formula>"Fail"</formula>
    </cfRule>
  </conditionalFormatting>
  <conditionalFormatting sqref="K3">
    <cfRule type="cellIs" dxfId="160" priority="11" stopIfTrue="1" operator="equal">
      <formula>"Pass"</formula>
    </cfRule>
    <cfRule type="cellIs" dxfId="159" priority="12" stopIfTrue="1" operator="equal">
      <formula>"Please check"</formula>
    </cfRule>
    <cfRule type="cellIs" dxfId="158" priority="13" stopIfTrue="1" operator="equal">
      <formula>"Fail"</formula>
    </cfRule>
  </conditionalFormatting>
  <conditionalFormatting sqref="L3">
    <cfRule type="cellIs" dxfId="157" priority="8" stopIfTrue="1" operator="equal">
      <formula>"Pass"</formula>
    </cfRule>
    <cfRule type="cellIs" dxfId="156" priority="9" stopIfTrue="1" operator="equal">
      <formula>"Please check"</formula>
    </cfRule>
    <cfRule type="cellIs" dxfId="155" priority="10" stopIfTrue="1" operator="equal">
      <formula>"Fail"</formula>
    </cfRule>
  </conditionalFormatting>
  <conditionalFormatting sqref="M3">
    <cfRule type="cellIs" dxfId="154" priority="5" stopIfTrue="1" operator="equal">
      <formula>"Pass"</formula>
    </cfRule>
    <cfRule type="cellIs" dxfId="153" priority="6" stopIfTrue="1" operator="equal">
      <formula>"Please check"</formula>
    </cfRule>
    <cfRule type="cellIs" dxfId="152" priority="7" stopIfTrue="1" operator="equal">
      <formula>"Fail"</formula>
    </cfRule>
  </conditionalFormatting>
  <conditionalFormatting sqref="G6:M6">
    <cfRule type="cellIs" dxfId="151" priority="1" stopIfTrue="1" operator="equal">
      <formula>"Pass"</formula>
    </cfRule>
    <cfRule type="cellIs" dxfId="150" priority="2" stopIfTrue="1" operator="equal">
      <formula>"Warning"</formula>
    </cfRule>
    <cfRule type="cellIs" dxfId="149" priority="3" stopIfTrue="1" operator="equal">
      <formula>"Fail"</formula>
    </cfRule>
    <cfRule type="cellIs" dxfId="148"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2" max="14" man="1"/>
  </rowBreaks>
  <ignoredErrors>
    <ignoredError sqref="L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40"/>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7109375" style="936" customWidth="1"/>
    <col min="2" max="2" width="95.85546875" style="610" customWidth="1"/>
    <col min="3" max="6" width="19.28515625" style="234" customWidth="1"/>
    <col min="7" max="7" width="19.28515625" style="610" customWidth="1"/>
    <col min="8" max="26" width="19.28515625" style="234" customWidth="1"/>
    <col min="27" max="27" width="1.7109375" style="234" customWidth="1"/>
    <col min="28" max="39" width="11.42578125" style="234" hidden="1" customWidth="1"/>
    <col min="40" max="16384" width="16.7109375" style="234" hidden="1"/>
  </cols>
  <sheetData>
    <row r="1" spans="1:39" s="2286" customFormat="1" ht="30.75" x14ac:dyDescent="0.25">
      <c r="A1" s="2628" t="s">
        <v>2320</v>
      </c>
      <c r="B1" s="2629"/>
      <c r="C1" s="2630" t="str">
        <f>CONCATENATE("Reporting unit: ", 'General Info'!$C$7, " ", 'General Info'!$C$5)</f>
        <v xml:space="preserve">Reporting unit: 1 </v>
      </c>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285"/>
    </row>
    <row r="2" spans="1:39" s="465" customFormat="1" ht="45" customHeight="1" x14ac:dyDescent="0.25">
      <c r="A2" s="1470" t="s">
        <v>2378</v>
      </c>
      <c r="B2" s="1262"/>
      <c r="C2" s="322"/>
      <c r="D2" s="322"/>
      <c r="E2" s="322"/>
      <c r="F2" s="322"/>
      <c r="Z2" s="1242"/>
      <c r="AA2" s="1328"/>
      <c r="AB2" s="1242"/>
      <c r="AC2" s="1242"/>
      <c r="AD2" s="1242"/>
      <c r="AE2" s="1242"/>
      <c r="AF2" s="1242"/>
      <c r="AG2" s="1242"/>
      <c r="AH2" s="1242"/>
      <c r="AI2" s="1242"/>
      <c r="AJ2" s="1242"/>
      <c r="AK2" s="1242"/>
      <c r="AL2" s="1242"/>
      <c r="AM2" s="1804"/>
    </row>
    <row r="3" spans="1:39" s="465" customFormat="1" ht="30" customHeight="1" x14ac:dyDescent="0.25">
      <c r="A3" s="1261"/>
      <c r="B3" s="2638"/>
      <c r="C3" s="3359" t="s">
        <v>1700</v>
      </c>
      <c r="D3" s="3360"/>
      <c r="E3" s="3361" t="s">
        <v>1701</v>
      </c>
      <c r="F3" s="3362"/>
      <c r="G3" s="3363" t="s">
        <v>2201</v>
      </c>
      <c r="H3" s="3364"/>
      <c r="X3" s="1242"/>
      <c r="Y3" s="1242"/>
      <c r="Z3" s="1242"/>
      <c r="AA3" s="1328"/>
      <c r="AB3" s="1242"/>
      <c r="AC3" s="1242"/>
      <c r="AD3" s="1242"/>
      <c r="AE3" s="1242"/>
      <c r="AF3" s="1242"/>
      <c r="AG3" s="1242"/>
      <c r="AH3" s="1242"/>
      <c r="AI3" s="1242"/>
      <c r="AJ3" s="1242"/>
      <c r="AK3" s="1242"/>
      <c r="AM3" s="1804"/>
    </row>
    <row r="4" spans="1:39" s="465" customFormat="1" ht="15" customHeight="1" x14ac:dyDescent="0.25">
      <c r="A4" s="1240"/>
      <c r="B4" s="2599"/>
      <c r="C4" s="2843" t="s">
        <v>1697</v>
      </c>
      <c r="D4" s="2845" t="s">
        <v>45</v>
      </c>
      <c r="E4" s="2845" t="s">
        <v>1697</v>
      </c>
      <c r="F4" s="2844" t="s">
        <v>45</v>
      </c>
      <c r="G4" s="2845" t="s">
        <v>1697</v>
      </c>
      <c r="H4" s="2844" t="s">
        <v>45</v>
      </c>
      <c r="X4" s="1242"/>
      <c r="Y4" s="1242"/>
      <c r="Z4" s="1242"/>
      <c r="AA4" s="1328"/>
      <c r="AB4" s="1242"/>
      <c r="AC4" s="1242"/>
      <c r="AD4" s="1242"/>
      <c r="AE4" s="1242"/>
      <c r="AF4" s="1242"/>
      <c r="AG4" s="1242"/>
      <c r="AH4" s="1242"/>
      <c r="AI4" s="1242"/>
      <c r="AJ4" s="1242"/>
      <c r="AK4" s="1242"/>
      <c r="AM4" s="1804"/>
    </row>
    <row r="5" spans="1:39" s="465" customFormat="1" ht="15" customHeight="1" x14ac:dyDescent="0.25">
      <c r="A5" s="1240"/>
      <c r="B5" s="1859" t="s">
        <v>1918</v>
      </c>
      <c r="C5" s="1958" t="str">
        <f>IF(AND(ISNUMBER(C6),ISNUMBER(C9),ISNUMBER(C10)),SUM(C6, C9, C10),"")</f>
        <v/>
      </c>
      <c r="D5" s="2288" t="str">
        <f>IF(AND(ISNUMBER(D6),ISNUMBER(D9),ISNUMBER(D10)),SUM(D6,D9, D10),"")</f>
        <v/>
      </c>
      <c r="E5" s="2288" t="str">
        <f>IF(AND(ISNUMBER(E6),ISNUMBER(E9),ISNUMBER(E10)),SUM(E6,E9, E10),"")</f>
        <v/>
      </c>
      <c r="F5" s="2639" t="str">
        <f>IF(AND(ISNUMBER(F6),ISNUMBER(F9),ISNUMBER(F10)),SUM(F6,F9, F10),"")</f>
        <v/>
      </c>
      <c r="G5" s="2288" t="str">
        <f>IF(AND(ISNUMBER(G6), ISNUMBER(G9), ISNUMBER(G10)), SUM(G6,G9:G10), "")</f>
        <v/>
      </c>
      <c r="H5" s="2639" t="str">
        <f>IF(AND(ISNUMBER(H6), ISNUMBER(H9), ISNUMBER(H10)), SUM(H6,H9:H10), "")</f>
        <v/>
      </c>
      <c r="X5" s="1242"/>
      <c r="Y5" s="1242"/>
      <c r="Z5" s="1242"/>
      <c r="AA5" s="1328"/>
      <c r="AB5" s="1242"/>
      <c r="AC5" s="1242"/>
      <c r="AD5" s="1242"/>
      <c r="AE5" s="1242"/>
      <c r="AF5" s="1242"/>
      <c r="AG5" s="1242"/>
      <c r="AH5" s="1242"/>
      <c r="AI5" s="1242"/>
      <c r="AJ5" s="1242"/>
      <c r="AK5" s="1242"/>
      <c r="AM5" s="1804"/>
    </row>
    <row r="6" spans="1:39" s="465" customFormat="1" ht="15" customHeight="1" x14ac:dyDescent="0.25">
      <c r="A6" s="1240"/>
      <c r="B6" s="658" t="s">
        <v>2079</v>
      </c>
      <c r="C6" s="2042" t="str">
        <f>IF(AND(ISNUMBER(C7), ISNUMBER(C8)), C6+C7, "")</f>
        <v/>
      </c>
      <c r="D6" s="614"/>
      <c r="E6" s="614"/>
      <c r="F6" s="345"/>
      <c r="G6" s="1427" t="str">
        <f>IF(ISNUMBER(E6), E6, "")</f>
        <v/>
      </c>
      <c r="H6" s="346" t="str">
        <f>IF(ISNUMBER(F6), F6, "")</f>
        <v/>
      </c>
      <c r="X6" s="1242"/>
      <c r="Y6" s="1242"/>
      <c r="Z6" s="1242"/>
      <c r="AA6" s="1328"/>
      <c r="AB6" s="1242"/>
      <c r="AC6" s="1242"/>
      <c r="AD6" s="1242"/>
      <c r="AE6" s="1242"/>
      <c r="AF6" s="1242"/>
      <c r="AG6" s="1242"/>
      <c r="AH6" s="1242"/>
      <c r="AI6" s="1242"/>
      <c r="AJ6" s="1242"/>
      <c r="AK6" s="1242"/>
      <c r="AM6" s="1804"/>
    </row>
    <row r="7" spans="1:39" s="465" customFormat="1" ht="15" customHeight="1" x14ac:dyDescent="0.25">
      <c r="A7" s="1240"/>
      <c r="B7" s="1481" t="s">
        <v>2080</v>
      </c>
      <c r="C7" s="1249"/>
      <c r="D7" s="1267"/>
      <c r="E7" s="1267"/>
      <c r="F7" s="1267"/>
      <c r="G7" s="1247"/>
      <c r="H7" s="1267"/>
      <c r="X7" s="1242"/>
      <c r="Y7" s="1242"/>
      <c r="Z7" s="1242"/>
      <c r="AA7" s="1328"/>
      <c r="AB7" s="1242"/>
      <c r="AC7" s="1242"/>
      <c r="AD7" s="1242"/>
      <c r="AE7" s="1242"/>
      <c r="AF7" s="1242"/>
      <c r="AG7" s="1242"/>
      <c r="AH7" s="1242"/>
      <c r="AI7" s="1242"/>
      <c r="AJ7" s="1242"/>
      <c r="AK7" s="1242"/>
      <c r="AM7" s="1804"/>
    </row>
    <row r="8" spans="1:39" s="465" customFormat="1" ht="15" customHeight="1" x14ac:dyDescent="0.25">
      <c r="A8" s="1240"/>
      <c r="B8" s="1481" t="s">
        <v>2081</v>
      </c>
      <c r="C8" s="1249"/>
      <c r="D8" s="1267"/>
      <c r="E8" s="1267"/>
      <c r="F8" s="1267"/>
      <c r="G8" s="1247"/>
      <c r="H8" s="1267"/>
      <c r="X8" s="1242"/>
      <c r="Y8" s="1242"/>
      <c r="Z8" s="1242"/>
      <c r="AA8" s="1328"/>
      <c r="AB8" s="1242"/>
      <c r="AC8" s="1242"/>
      <c r="AD8" s="1242"/>
      <c r="AE8" s="1242"/>
      <c r="AF8" s="1242"/>
      <c r="AG8" s="1242"/>
      <c r="AH8" s="1242"/>
      <c r="AI8" s="1242"/>
      <c r="AJ8" s="1242"/>
      <c r="AK8" s="1242"/>
      <c r="AM8" s="1804"/>
    </row>
    <row r="9" spans="1:39" s="465" customFormat="1" ht="15" customHeight="1" x14ac:dyDescent="0.25">
      <c r="A9" s="1240"/>
      <c r="B9" s="1711" t="s">
        <v>2321</v>
      </c>
      <c r="C9" s="1249"/>
      <c r="D9" s="614"/>
      <c r="E9" s="614"/>
      <c r="F9" s="345"/>
      <c r="G9" s="345"/>
      <c r="H9" s="345"/>
      <c r="X9" s="1242"/>
      <c r="Y9" s="1242"/>
      <c r="Z9" s="1242"/>
      <c r="AA9" s="1328"/>
      <c r="AB9" s="1242"/>
      <c r="AC9" s="1242"/>
      <c r="AD9" s="1242"/>
      <c r="AE9" s="1242"/>
      <c r="AF9" s="1242"/>
      <c r="AG9" s="1242"/>
      <c r="AH9" s="1242"/>
      <c r="AI9" s="1242"/>
      <c r="AJ9" s="1242"/>
      <c r="AK9" s="1242"/>
      <c r="AM9" s="1804"/>
    </row>
    <row r="10" spans="1:39" s="465" customFormat="1" ht="15" customHeight="1" x14ac:dyDescent="0.25">
      <c r="A10" s="1240"/>
      <c r="B10" s="658" t="s">
        <v>2322</v>
      </c>
      <c r="C10" s="1249"/>
      <c r="D10" s="614"/>
      <c r="E10" s="614"/>
      <c r="F10" s="345"/>
      <c r="G10" s="345"/>
      <c r="H10" s="345"/>
      <c r="X10" s="1242"/>
      <c r="Y10" s="1242"/>
      <c r="Z10" s="1242"/>
      <c r="AA10" s="1328"/>
      <c r="AB10" s="1242"/>
      <c r="AC10" s="1242"/>
      <c r="AD10" s="1242"/>
      <c r="AE10" s="1242"/>
      <c r="AF10" s="1242"/>
      <c r="AG10" s="1242"/>
      <c r="AH10" s="1242"/>
      <c r="AI10" s="1242"/>
      <c r="AJ10" s="1242"/>
      <c r="AK10" s="1242"/>
      <c r="AM10" s="1804"/>
    </row>
    <row r="11" spans="1:39" s="465" customFormat="1" ht="15" customHeight="1" x14ac:dyDescent="0.25">
      <c r="A11" s="1240"/>
      <c r="B11" s="659" t="s">
        <v>1920</v>
      </c>
      <c r="C11" s="1245" t="str">
        <f>IF(AND(ISNUMBER(C12),ISNUMBER(C13),ISNUMBER(C14)),SUM(C12:C14),"")</f>
        <v/>
      </c>
      <c r="D11" s="1246" t="str">
        <f>IF(AND(ISNUMBER(D12),ISNUMBER(D13),ISNUMBER(D14)),SUM(D12:D14),"")</f>
        <v/>
      </c>
      <c r="E11" s="1246" t="str">
        <f>IF(AND(ISNUMBER(E12),ISNUMBER(E13),ISNUMBER(E14)),SUM(E12:E14),"")</f>
        <v/>
      </c>
      <c r="F11" s="2289" t="str">
        <f>IF(AND(ISNUMBER(F12),ISNUMBER(F13),ISNUMBER(F14)),SUM(F12:F14),"")</f>
        <v/>
      </c>
      <c r="G11" s="2235" t="str">
        <f>IF(AND(ISNUMBER(G12),ISNUMBER(G13), ISNUMBER(G14)), SUM(G12:G14),"")</f>
        <v/>
      </c>
      <c r="H11" s="2234" t="str">
        <f>IF(AND(ISNUMBER(H12),ISNUMBER(H13), ISNUMBER(H14)), SUM(H12:H14),"")</f>
        <v/>
      </c>
      <c r="X11" s="1242"/>
      <c r="Y11" s="1242"/>
      <c r="Z11" s="1242"/>
      <c r="AA11" s="1328"/>
      <c r="AB11" s="1242"/>
      <c r="AC11" s="1242"/>
      <c r="AD11" s="1242"/>
      <c r="AE11" s="1242"/>
      <c r="AF11" s="1242"/>
      <c r="AG11" s="1242"/>
      <c r="AH11" s="1242"/>
      <c r="AI11" s="1242"/>
      <c r="AJ11" s="1242"/>
      <c r="AK11" s="1242"/>
      <c r="AM11" s="1804"/>
    </row>
    <row r="12" spans="1:39" s="465" customFormat="1" ht="15" customHeight="1" x14ac:dyDescent="0.25">
      <c r="A12" s="1240"/>
      <c r="B12" s="658" t="s">
        <v>1919</v>
      </c>
      <c r="C12" s="1249"/>
      <c r="D12" s="2235" t="str">
        <f>IF(ISNUMBER(C12), C12*12.5,"")</f>
        <v/>
      </c>
      <c r="E12" s="614"/>
      <c r="F12" s="2289" t="str">
        <f>IF(ISNUMBER(E12),E12*12.5,"")</f>
        <v/>
      </c>
      <c r="G12" s="1427" t="str">
        <f>IF(ISNUMBER(E12), E12, "")</f>
        <v/>
      </c>
      <c r="H12" s="346" t="str">
        <f>IF(ISNUMBER(F12), F12, "")</f>
        <v/>
      </c>
      <c r="X12" s="1242"/>
      <c r="Y12" s="1242"/>
      <c r="Z12" s="1242"/>
      <c r="AA12" s="1328"/>
      <c r="AB12" s="1242"/>
      <c r="AC12" s="1242"/>
      <c r="AD12" s="1242"/>
      <c r="AE12" s="1242"/>
      <c r="AF12" s="1242"/>
      <c r="AG12" s="1242"/>
      <c r="AH12" s="1242"/>
      <c r="AI12" s="1242"/>
      <c r="AJ12" s="1242"/>
      <c r="AK12" s="1242"/>
      <c r="AM12" s="1804"/>
    </row>
    <row r="13" spans="1:39" s="465" customFormat="1" ht="15" customHeight="1" x14ac:dyDescent="0.25">
      <c r="A13" s="1240"/>
      <c r="B13" s="1712" t="s">
        <v>2321</v>
      </c>
      <c r="C13" s="1249"/>
      <c r="D13" s="614"/>
      <c r="E13" s="614"/>
      <c r="F13" s="345"/>
      <c r="G13" s="345"/>
      <c r="H13" s="345"/>
      <c r="X13" s="1242"/>
      <c r="Y13" s="1242"/>
      <c r="Z13" s="1242"/>
      <c r="AA13" s="1328"/>
      <c r="AB13" s="1242"/>
      <c r="AC13" s="1242"/>
      <c r="AD13" s="1242"/>
      <c r="AE13" s="1242"/>
      <c r="AF13" s="1242"/>
      <c r="AG13" s="1242"/>
      <c r="AH13" s="1242"/>
      <c r="AI13" s="1242"/>
      <c r="AJ13" s="1242"/>
      <c r="AK13" s="1242"/>
      <c r="AM13" s="1804"/>
    </row>
    <row r="14" spans="1:39" s="465" customFormat="1" ht="15" customHeight="1" x14ac:dyDescent="0.25">
      <c r="A14" s="1240"/>
      <c r="B14" s="658" t="s">
        <v>2322</v>
      </c>
      <c r="C14" s="1249"/>
      <c r="D14" s="614"/>
      <c r="E14" s="614"/>
      <c r="F14" s="345"/>
      <c r="G14" s="345"/>
      <c r="H14" s="345"/>
      <c r="X14" s="1242"/>
      <c r="Y14" s="1242"/>
      <c r="Z14" s="1242"/>
      <c r="AA14" s="1328"/>
      <c r="AB14" s="1242"/>
      <c r="AC14" s="1242"/>
      <c r="AD14" s="1242"/>
      <c r="AE14" s="1242"/>
      <c r="AF14" s="1242"/>
      <c r="AG14" s="1242"/>
      <c r="AH14" s="1242"/>
      <c r="AI14" s="1242"/>
      <c r="AJ14" s="1242"/>
      <c r="AK14" s="1242"/>
      <c r="AM14" s="1804"/>
    </row>
    <row r="15" spans="1:39" s="465" customFormat="1" ht="15" customHeight="1" x14ac:dyDescent="0.25">
      <c r="A15" s="1329"/>
      <c r="B15" s="2640" t="s">
        <v>163</v>
      </c>
      <c r="C15" s="2303" t="str">
        <f>IF(AND(ISNUMBER(C5),ISNUMBER(C11)), SUM(C5, C11),"")</f>
        <v/>
      </c>
      <c r="D15" s="2641" t="str">
        <f t="shared" ref="D15:H15" si="0">IF(AND(ISNUMBER(D5),ISNUMBER(D11)), SUM(D5,D11),"")</f>
        <v/>
      </c>
      <c r="E15" s="2641" t="str">
        <f t="shared" si="0"/>
        <v/>
      </c>
      <c r="F15" s="2642" t="str">
        <f t="shared" si="0"/>
        <v/>
      </c>
      <c r="G15" s="2641" t="str">
        <f t="shared" si="0"/>
        <v/>
      </c>
      <c r="H15" s="2642" t="str">
        <f t="shared" si="0"/>
        <v/>
      </c>
      <c r="X15" s="1242"/>
      <c r="Y15" s="1242"/>
      <c r="Z15" s="1242"/>
      <c r="AA15" s="1328"/>
      <c r="AB15" s="1242"/>
      <c r="AC15" s="1242"/>
      <c r="AD15" s="1242"/>
      <c r="AE15" s="1242"/>
      <c r="AF15" s="1242"/>
      <c r="AG15" s="1242"/>
      <c r="AH15" s="1242"/>
      <c r="AI15" s="1242"/>
      <c r="AJ15" s="1242"/>
      <c r="AK15" s="1242"/>
      <c r="AM15" s="1804"/>
    </row>
    <row r="16" spans="1:39" s="465" customFormat="1" ht="15" customHeight="1" x14ac:dyDescent="0.25">
      <c r="A16" s="2388"/>
      <c r="B16" s="2593"/>
      <c r="C16" s="2593"/>
      <c r="D16" s="2593"/>
      <c r="E16" s="2593"/>
      <c r="F16" s="2593"/>
      <c r="G16" s="2593"/>
      <c r="H16" s="2593"/>
      <c r="I16" s="2593"/>
      <c r="J16" s="2593"/>
      <c r="K16" s="2593"/>
      <c r="L16" s="2593"/>
      <c r="M16" s="2593"/>
      <c r="N16" s="2593"/>
      <c r="O16" s="2593"/>
      <c r="P16" s="2593"/>
      <c r="Q16" s="2593"/>
      <c r="R16" s="2593"/>
      <c r="S16" s="2593"/>
      <c r="T16" s="2593"/>
      <c r="U16" s="2593"/>
      <c r="V16" s="2593"/>
      <c r="W16" s="2593"/>
      <c r="X16" s="2593"/>
      <c r="Y16" s="2593"/>
      <c r="Z16" s="2592"/>
      <c r="AA16" s="1469"/>
      <c r="AB16" s="2592"/>
      <c r="AC16" s="2592"/>
      <c r="AD16" s="2592"/>
      <c r="AE16" s="2592"/>
      <c r="AF16" s="2592"/>
      <c r="AG16" s="2592"/>
      <c r="AH16" s="2592"/>
      <c r="AI16" s="2592"/>
      <c r="AJ16" s="2592"/>
      <c r="AK16" s="2592"/>
      <c r="AL16" s="2592"/>
      <c r="AM16" s="1891"/>
    </row>
    <row r="17" spans="1:39" s="322" customFormat="1" ht="45" customHeight="1" x14ac:dyDescent="0.25">
      <c r="A17" s="1470" t="s">
        <v>2377</v>
      </c>
      <c r="B17" s="1262"/>
      <c r="AA17" s="1272"/>
      <c r="AD17" s="1242"/>
      <c r="AE17" s="1242"/>
      <c r="AF17" s="1242"/>
      <c r="AG17" s="1242"/>
      <c r="AH17" s="1242"/>
      <c r="AI17" s="1242"/>
      <c r="AJ17" s="1242"/>
      <c r="AK17" s="1242"/>
      <c r="AL17" s="1242"/>
      <c r="AM17" s="1272"/>
    </row>
    <row r="18" spans="1:39" s="465" customFormat="1" ht="30" customHeight="1" x14ac:dyDescent="0.25">
      <c r="A18" s="1329"/>
      <c r="B18" s="2846"/>
      <c r="C18" s="3366" t="s">
        <v>2039</v>
      </c>
      <c r="D18" s="3366"/>
      <c r="E18" s="3366"/>
      <c r="F18" s="3366"/>
      <c r="G18" s="3366"/>
      <c r="H18" s="3367"/>
      <c r="I18" s="3365" t="s">
        <v>2040</v>
      </c>
      <c r="J18" s="3366"/>
      <c r="K18" s="3366"/>
      <c r="L18" s="3366"/>
      <c r="M18" s="3366"/>
      <c r="N18" s="3367"/>
      <c r="O18" s="3241" t="s">
        <v>2041</v>
      </c>
      <c r="P18" s="3242"/>
      <c r="Q18" s="3242"/>
      <c r="R18" s="3242"/>
      <c r="S18" s="3242"/>
      <c r="T18" s="3242"/>
      <c r="U18" s="3240" t="s">
        <v>2042</v>
      </c>
      <c r="V18" s="3240"/>
      <c r="W18" s="3240"/>
      <c r="X18" s="3240"/>
      <c r="Y18" s="3240"/>
      <c r="Z18" s="3240"/>
      <c r="AA18" s="1804"/>
      <c r="AM18" s="1804"/>
    </row>
    <row r="19" spans="1:39" s="465" customFormat="1" ht="15" customHeight="1" x14ac:dyDescent="0.25">
      <c r="A19" s="1329"/>
      <c r="B19" s="2590"/>
      <c r="C19" s="3278" t="s">
        <v>1694</v>
      </c>
      <c r="D19" s="3238"/>
      <c r="E19" s="3237" t="s">
        <v>1695</v>
      </c>
      <c r="F19" s="3238"/>
      <c r="G19" s="3237" t="s">
        <v>1696</v>
      </c>
      <c r="H19" s="3238"/>
      <c r="I19" s="3237" t="s">
        <v>1694</v>
      </c>
      <c r="J19" s="3238"/>
      <c r="K19" s="3237" t="s">
        <v>1695</v>
      </c>
      <c r="L19" s="3238"/>
      <c r="M19" s="3237" t="s">
        <v>1696</v>
      </c>
      <c r="N19" s="3238"/>
      <c r="O19" s="3237" t="s">
        <v>1694</v>
      </c>
      <c r="P19" s="3238"/>
      <c r="Q19" s="3237" t="s">
        <v>1695</v>
      </c>
      <c r="R19" s="3238"/>
      <c r="S19" s="3237" t="s">
        <v>1696</v>
      </c>
      <c r="T19" s="3238"/>
      <c r="U19" s="3237" t="s">
        <v>1694</v>
      </c>
      <c r="V19" s="3238"/>
      <c r="W19" s="3237" t="s">
        <v>1695</v>
      </c>
      <c r="X19" s="3238"/>
      <c r="Y19" s="3237" t="s">
        <v>1696</v>
      </c>
      <c r="Z19" s="3278"/>
      <c r="AA19" s="1804"/>
      <c r="AM19" s="1804"/>
    </row>
    <row r="20" spans="1:39" s="465" customFormat="1" ht="30" customHeight="1" x14ac:dyDescent="0.25">
      <c r="A20" s="1329"/>
      <c r="B20" s="2854"/>
      <c r="C20" s="2614" t="s">
        <v>1697</v>
      </c>
      <c r="D20" s="2633" t="s">
        <v>45</v>
      </c>
      <c r="E20" s="2633" t="s">
        <v>1697</v>
      </c>
      <c r="F20" s="2633" t="s">
        <v>45</v>
      </c>
      <c r="G20" s="2930" t="s">
        <v>1697</v>
      </c>
      <c r="H20" s="2633" t="s">
        <v>45</v>
      </c>
      <c r="I20" s="2633" t="s">
        <v>1697</v>
      </c>
      <c r="J20" s="2633" t="s">
        <v>45</v>
      </c>
      <c r="K20" s="2633" t="s">
        <v>1697</v>
      </c>
      <c r="L20" s="2633" t="s">
        <v>45</v>
      </c>
      <c r="M20" s="2633" t="s">
        <v>1697</v>
      </c>
      <c r="N20" s="2633" t="s">
        <v>45</v>
      </c>
      <c r="O20" s="2633" t="s">
        <v>1697</v>
      </c>
      <c r="P20" s="2633" t="s">
        <v>45</v>
      </c>
      <c r="Q20" s="2633" t="s">
        <v>1697</v>
      </c>
      <c r="R20" s="2633" t="s">
        <v>45</v>
      </c>
      <c r="S20" s="2633" t="s">
        <v>1697</v>
      </c>
      <c r="T20" s="2633" t="s">
        <v>45</v>
      </c>
      <c r="U20" s="2633" t="s">
        <v>1697</v>
      </c>
      <c r="V20" s="2633" t="s">
        <v>45</v>
      </c>
      <c r="W20" s="2633" t="s">
        <v>1697</v>
      </c>
      <c r="X20" s="2634" t="s">
        <v>45</v>
      </c>
      <c r="Y20" s="2633" t="s">
        <v>1697</v>
      </c>
      <c r="Z20" s="2634" t="s">
        <v>45</v>
      </c>
      <c r="AA20" s="1804"/>
      <c r="AM20" s="1804"/>
    </row>
    <row r="21" spans="1:39" s="465" customFormat="1" ht="15" customHeight="1" x14ac:dyDescent="0.25">
      <c r="A21" s="1329"/>
      <c r="B21" s="1859" t="s">
        <v>2033</v>
      </c>
      <c r="C21" s="2042">
        <f>IF('General Info'!$C$19="Yes", IF(AND(ISNUMBER(C22), ISNUMBER(C25), ISNUMBER(C28)), C22+C25+C28, ""), 0)</f>
        <v>0</v>
      </c>
      <c r="D21" s="1427">
        <f>IF('General Info'!$C$19="Yes", IF(AND(ISNUMBER(D22), ISNUMBER(D25), ISNUMBER(D28)), D22+D25+D28, ""),0)</f>
        <v>0</v>
      </c>
      <c r="E21" s="1427">
        <f>IF('General Info'!$C$24="Yes", IF(AND(ISNUMBER(E22), ISNUMBER(E25), ISNUMBER(E28)), E22+E25+E28, ""), 0)</f>
        <v>0</v>
      </c>
      <c r="F21" s="1427">
        <f>IF('General Info'!$C$24="Yes", IF(AND(ISNUMBER(F22), ISNUMBER(F25), ISNUMBER(F28)), F22+F25+F28, ""),0)</f>
        <v>0</v>
      </c>
      <c r="G21" s="1427">
        <f>IF(AND('General Info'!$C$28="Yes", OR('General Info'!$C$19="Yes", 'General Info'!$C$24="Yes")), IF(AND(ISNUMBER(G22), ISNUMBER(G25), ISNUMBER(G28)), G22+G25+G28, ""),0)</f>
        <v>0</v>
      </c>
      <c r="H21" s="1427">
        <f>IF(AND('General Info'!$C$28="Yes", OR('General Info'!$C$19="Yes", 'General Info'!$C$24="Yes")), IF(AND(ISNUMBER(H22), ISNUMBER(H25), ISNUMBER(H28)), H22+H25+H28, ""),0)</f>
        <v>0</v>
      </c>
      <c r="I21" s="1427">
        <f>IF('General Info'!$C$19="Yes", IF(AND(ISNUMBER(I22), ISNUMBER(I25), ISNUMBER(I28)), I22+I25+I28, ""), 0)</f>
        <v>0</v>
      </c>
      <c r="J21" s="1427">
        <f>IF('General Info'!$C$19="Yes", IF(AND(ISNUMBER(J22), ISNUMBER(J25), ISNUMBER(J28)), J22+J25+J28, ""), 0)</f>
        <v>0</v>
      </c>
      <c r="K21" s="1427">
        <f>IF('General Info'!$C$24="Yes", IF(AND(ISNUMBER(K22), ISNUMBER(K25), ISNUMBER(K28)), K22+K25+K28, ""), 0)</f>
        <v>0</v>
      </c>
      <c r="L21" s="1427">
        <f>IF('General Info'!$C$24="Yes", IF(AND(ISNUMBER(L22), ISNUMBER(L25), ISNUMBER(L28)), L22+L25+L28, ""), 0)</f>
        <v>0</v>
      </c>
      <c r="M21" s="1427">
        <f>IF(AND('General Info'!$C$28="Yes", OR('General Info'!$C$19="Yes", 'General Info'!$C$24="Yes")), IF(AND(ISNUMBER(M22), ISNUMBER(M25), ISNUMBER(M28)), M22+M25+M28, ""), 0)</f>
        <v>0</v>
      </c>
      <c r="N21" s="1427">
        <f>IF(AND('General Info'!$C$28="Yes", OR('General Info'!$C$19="Yes", 'General Info'!$C$24="Yes")), IF(AND(ISNUMBER(N22), ISNUMBER(N25), ISNUMBER(N28)), N22+N25+N28, ""), 0)</f>
        <v>0</v>
      </c>
      <c r="O21" s="1427">
        <f>IF('General Info'!$C$19="Yes", IF(AND(ISNUMBER(O22), ISNUMBER(O25), ISNUMBER(O28)), O22+O25+O28, ""), 0)</f>
        <v>0</v>
      </c>
      <c r="P21" s="1427">
        <f>IF('General Info'!$C$19="Yes", IF(AND(ISNUMBER(P22), ISNUMBER(P25), ISNUMBER(P28)), P22+P25+P28, ""), 0)</f>
        <v>0</v>
      </c>
      <c r="Q21" s="1427">
        <f>IF('General Info'!$C$24="Yes", IF(AND(ISNUMBER(Q22), ISNUMBER(Q25), ISNUMBER(Q28)), Q22+Q25+Q28, ""), 0)</f>
        <v>0</v>
      </c>
      <c r="R21" s="1427">
        <f>IF('General Info'!$C$24="Yes", IF(AND(ISNUMBER(R22), ISNUMBER(R25), ISNUMBER(R28)), R22+R25+R28, ""), 0)</f>
        <v>0</v>
      </c>
      <c r="S21" s="1427">
        <f>IF(AND('General Info'!$C$28="Yes",OR('General Info'!$C$19="Yes", 'General Info'!$C$24="Yes")), IF(AND(ISNUMBER(S22), ISNUMBER(S25), ISNUMBER(S28)), S22+S25+S28, ""), 0)</f>
        <v>0</v>
      </c>
      <c r="T21" s="1427">
        <f>IF(AND('General Info'!$C$28="Yes",OR('General Info'!$C$19="Yes", 'General Info'!$C$24="Yes")), IF(AND(ISNUMBER(T22), ISNUMBER(T25), ISNUMBER(T28)), T22+T25+T28, ""), 0)</f>
        <v>0</v>
      </c>
      <c r="U21" s="1427">
        <f>IF('General Info'!$C$19="Yes", IF(AND(ISNUMBER(U22), ISNUMBER(U25), ISNUMBER(U28)), U22+U25+U28, ""), 0)</f>
        <v>0</v>
      </c>
      <c r="V21" s="1427">
        <f>IF('General Info'!$C$19="Yes", IF(AND(ISNUMBER(V22), ISNUMBER(V25), ISNUMBER(V28)), V22+V25+V28, ""), 0)</f>
        <v>0</v>
      </c>
      <c r="W21" s="1427">
        <f>IF('General Info'!$C$24="Yes", IF(AND(ISNUMBER(W22), ISNUMBER(W25), ISNUMBER(W28)), W22+W25+W28, ""), 0)</f>
        <v>0</v>
      </c>
      <c r="X21" s="1427">
        <f>IF('General Info'!$C$24="Yes", IF(AND(ISNUMBER(X22), ISNUMBER(X25), ISNUMBER(X28)), X22+X25+X28, ""), 0)</f>
        <v>0</v>
      </c>
      <c r="Y21" s="1427">
        <f>IF(AND('General Info'!$C$28="Yes",OR('General Info'!$C$19="Yes", 'General Info'!$C$24="Yes")), IF(AND(ISNUMBER(Y22), ISNUMBER(Y25), ISNUMBER(Y28)), Y22+Y25+Y28, ""), 0)</f>
        <v>0</v>
      </c>
      <c r="Z21" s="2047">
        <f>IF(AND('General Info'!$C$28="Yes",OR('General Info'!$C$19="Yes", 'General Info'!$C$24="Yes")), IF(AND(ISNUMBER(Z22), ISNUMBER(Z25), ISNUMBER(Z28)), Z22+Z25+Z28, ""), 0)</f>
        <v>0</v>
      </c>
      <c r="AA21" s="1804"/>
      <c r="AM21" s="1804"/>
    </row>
    <row r="22" spans="1:39" s="465" customFormat="1" ht="15" customHeight="1" x14ac:dyDescent="0.25">
      <c r="A22" s="1329"/>
      <c r="B22" s="1889" t="s">
        <v>2034</v>
      </c>
      <c r="C22" s="2042" t="str">
        <f t="shared" ref="C22:Z22" si="1">IF(AND(ISNUMBER(C23), ISNUMBER(C24)), C23+C24, "")</f>
        <v/>
      </c>
      <c r="D22" s="1427" t="str">
        <f t="shared" si="1"/>
        <v/>
      </c>
      <c r="E22" s="1427" t="str">
        <f t="shared" si="1"/>
        <v/>
      </c>
      <c r="F22" s="1427" t="str">
        <f t="shared" si="1"/>
        <v/>
      </c>
      <c r="G22" s="1427" t="str">
        <f t="shared" si="1"/>
        <v/>
      </c>
      <c r="H22" s="1427" t="str">
        <f t="shared" si="1"/>
        <v/>
      </c>
      <c r="I22" s="1427" t="str">
        <f t="shared" si="1"/>
        <v/>
      </c>
      <c r="J22" s="1427" t="str">
        <f t="shared" si="1"/>
        <v/>
      </c>
      <c r="K22" s="1427" t="str">
        <f t="shared" si="1"/>
        <v/>
      </c>
      <c r="L22" s="1427" t="str">
        <f t="shared" si="1"/>
        <v/>
      </c>
      <c r="M22" s="1427" t="str">
        <f t="shared" si="1"/>
        <v/>
      </c>
      <c r="N22" s="1427" t="str">
        <f t="shared" si="1"/>
        <v/>
      </c>
      <c r="O22" s="1427" t="str">
        <f t="shared" si="1"/>
        <v/>
      </c>
      <c r="P22" s="1427" t="str">
        <f t="shared" si="1"/>
        <v/>
      </c>
      <c r="Q22" s="1427" t="str">
        <f t="shared" si="1"/>
        <v/>
      </c>
      <c r="R22" s="1427" t="str">
        <f t="shared" si="1"/>
        <v/>
      </c>
      <c r="S22" s="1427" t="str">
        <f t="shared" si="1"/>
        <v/>
      </c>
      <c r="T22" s="1427" t="str">
        <f t="shared" si="1"/>
        <v/>
      </c>
      <c r="U22" s="1427" t="str">
        <f t="shared" si="1"/>
        <v/>
      </c>
      <c r="V22" s="1427" t="str">
        <f t="shared" si="1"/>
        <v/>
      </c>
      <c r="W22" s="1427" t="str">
        <f t="shared" si="1"/>
        <v/>
      </c>
      <c r="X22" s="346" t="str">
        <f t="shared" si="1"/>
        <v/>
      </c>
      <c r="Y22" s="1427" t="str">
        <f t="shared" si="1"/>
        <v/>
      </c>
      <c r="Z22" s="346" t="str">
        <f t="shared" si="1"/>
        <v/>
      </c>
      <c r="AA22" s="1804"/>
      <c r="AM22" s="1804"/>
    </row>
    <row r="23" spans="1:39" s="465" customFormat="1" ht="15" customHeight="1" x14ac:dyDescent="0.25">
      <c r="A23" s="1329"/>
      <c r="B23" s="1890" t="s">
        <v>2035</v>
      </c>
      <c r="C23" s="462"/>
      <c r="D23" s="451"/>
      <c r="E23" s="451"/>
      <c r="F23" s="451"/>
      <c r="G23" s="451"/>
      <c r="H23" s="451"/>
      <c r="I23" s="451"/>
      <c r="J23" s="451"/>
      <c r="K23" s="451"/>
      <c r="L23" s="451"/>
      <c r="M23" s="451"/>
      <c r="N23" s="451"/>
      <c r="O23" s="451"/>
      <c r="P23" s="451"/>
      <c r="Q23" s="451"/>
      <c r="R23" s="451"/>
      <c r="S23" s="451"/>
      <c r="T23" s="451"/>
      <c r="U23" s="451"/>
      <c r="V23" s="451"/>
      <c r="W23" s="451"/>
      <c r="X23" s="339"/>
      <c r="Y23" s="451"/>
      <c r="Z23" s="339"/>
      <c r="AA23" s="1804"/>
      <c r="AM23" s="1804"/>
    </row>
    <row r="24" spans="1:39" s="465" customFormat="1" ht="15" customHeight="1" x14ac:dyDescent="0.25">
      <c r="A24" s="1329"/>
      <c r="B24" s="1890" t="s">
        <v>2036</v>
      </c>
      <c r="C24" s="462"/>
      <c r="D24" s="451"/>
      <c r="E24" s="451"/>
      <c r="F24" s="451"/>
      <c r="G24" s="451"/>
      <c r="H24" s="451"/>
      <c r="I24" s="451"/>
      <c r="J24" s="451"/>
      <c r="K24" s="451"/>
      <c r="L24" s="451"/>
      <c r="M24" s="451"/>
      <c r="N24" s="451"/>
      <c r="O24" s="451"/>
      <c r="P24" s="451"/>
      <c r="Q24" s="451"/>
      <c r="R24" s="451"/>
      <c r="S24" s="451"/>
      <c r="T24" s="451"/>
      <c r="U24" s="451"/>
      <c r="V24" s="451"/>
      <c r="W24" s="451"/>
      <c r="X24" s="339"/>
      <c r="Y24" s="451"/>
      <c r="Z24" s="339"/>
      <c r="AA24" s="1804"/>
      <c r="AM24" s="1804"/>
    </row>
    <row r="25" spans="1:39" s="465" customFormat="1" ht="15" customHeight="1" x14ac:dyDescent="0.25">
      <c r="A25" s="1329"/>
      <c r="B25" s="1889" t="s">
        <v>2037</v>
      </c>
      <c r="C25" s="2042" t="str">
        <f t="shared" ref="C25:Z25" si="2">IF(AND(ISNUMBER(C26), ISNUMBER(C27)), C26+C27, "")</f>
        <v/>
      </c>
      <c r="D25" s="1427" t="str">
        <f t="shared" si="2"/>
        <v/>
      </c>
      <c r="E25" s="1427" t="str">
        <f t="shared" si="2"/>
        <v/>
      </c>
      <c r="F25" s="1427" t="str">
        <f t="shared" si="2"/>
        <v/>
      </c>
      <c r="G25" s="1427" t="str">
        <f t="shared" si="2"/>
        <v/>
      </c>
      <c r="H25" s="1427" t="str">
        <f t="shared" si="2"/>
        <v/>
      </c>
      <c r="I25" s="1427" t="str">
        <f t="shared" si="2"/>
        <v/>
      </c>
      <c r="J25" s="1427" t="str">
        <f t="shared" si="2"/>
        <v/>
      </c>
      <c r="K25" s="1427" t="str">
        <f t="shared" si="2"/>
        <v/>
      </c>
      <c r="L25" s="1427" t="str">
        <f t="shared" si="2"/>
        <v/>
      </c>
      <c r="M25" s="1427" t="str">
        <f t="shared" si="2"/>
        <v/>
      </c>
      <c r="N25" s="1427" t="str">
        <f t="shared" si="2"/>
        <v/>
      </c>
      <c r="O25" s="1427" t="str">
        <f t="shared" si="2"/>
        <v/>
      </c>
      <c r="P25" s="1427" t="str">
        <f t="shared" si="2"/>
        <v/>
      </c>
      <c r="Q25" s="1427" t="str">
        <f t="shared" si="2"/>
        <v/>
      </c>
      <c r="R25" s="1427" t="str">
        <f t="shared" si="2"/>
        <v/>
      </c>
      <c r="S25" s="1427" t="str">
        <f t="shared" si="2"/>
        <v/>
      </c>
      <c r="T25" s="1427" t="str">
        <f t="shared" si="2"/>
        <v/>
      </c>
      <c r="U25" s="1427" t="str">
        <f t="shared" si="2"/>
        <v/>
      </c>
      <c r="V25" s="1427" t="str">
        <f t="shared" si="2"/>
        <v/>
      </c>
      <c r="W25" s="1427" t="str">
        <f t="shared" si="2"/>
        <v/>
      </c>
      <c r="X25" s="346" t="str">
        <f t="shared" si="2"/>
        <v/>
      </c>
      <c r="Y25" s="1427" t="str">
        <f t="shared" si="2"/>
        <v/>
      </c>
      <c r="Z25" s="346" t="str">
        <f t="shared" si="2"/>
        <v/>
      </c>
      <c r="AA25" s="1804"/>
      <c r="AM25" s="1804"/>
    </row>
    <row r="26" spans="1:39" s="465" customFormat="1" ht="15" customHeight="1" x14ac:dyDescent="0.25">
      <c r="A26" s="1329"/>
      <c r="B26" s="1890" t="s">
        <v>2035</v>
      </c>
      <c r="C26" s="462"/>
      <c r="D26" s="451"/>
      <c r="E26" s="451"/>
      <c r="F26" s="451"/>
      <c r="G26" s="451"/>
      <c r="H26" s="451"/>
      <c r="I26" s="451"/>
      <c r="J26" s="451"/>
      <c r="K26" s="451"/>
      <c r="L26" s="451"/>
      <c r="M26" s="451"/>
      <c r="N26" s="451"/>
      <c r="O26" s="451"/>
      <c r="P26" s="451"/>
      <c r="Q26" s="451"/>
      <c r="R26" s="451"/>
      <c r="S26" s="451"/>
      <c r="T26" s="451"/>
      <c r="U26" s="451"/>
      <c r="V26" s="451"/>
      <c r="W26" s="451"/>
      <c r="X26" s="339"/>
      <c r="Y26" s="451"/>
      <c r="Z26" s="339"/>
      <c r="AA26" s="1804"/>
      <c r="AM26" s="1804"/>
    </row>
    <row r="27" spans="1:39" s="465" customFormat="1" ht="15" customHeight="1" x14ac:dyDescent="0.25">
      <c r="A27" s="1329"/>
      <c r="B27" s="1890" t="s">
        <v>2036</v>
      </c>
      <c r="C27" s="462"/>
      <c r="D27" s="451"/>
      <c r="E27" s="451"/>
      <c r="F27" s="451"/>
      <c r="G27" s="451"/>
      <c r="H27" s="451"/>
      <c r="I27" s="451"/>
      <c r="J27" s="451"/>
      <c r="K27" s="451"/>
      <c r="L27" s="451"/>
      <c r="M27" s="451"/>
      <c r="N27" s="451"/>
      <c r="O27" s="451"/>
      <c r="P27" s="451"/>
      <c r="Q27" s="451"/>
      <c r="R27" s="451"/>
      <c r="S27" s="451"/>
      <c r="T27" s="451"/>
      <c r="U27" s="451"/>
      <c r="V27" s="451"/>
      <c r="W27" s="451"/>
      <c r="X27" s="339"/>
      <c r="Y27" s="451"/>
      <c r="Z27" s="339"/>
      <c r="AA27" s="1804"/>
      <c r="AM27" s="1804"/>
    </row>
    <row r="28" spans="1:39" s="465" customFormat="1" ht="15" customHeight="1" x14ac:dyDescent="0.25">
      <c r="A28" s="1329"/>
      <c r="B28" s="1889" t="s">
        <v>2038</v>
      </c>
      <c r="C28" s="2042" t="str">
        <f t="shared" ref="C28:Z28" si="3">IF(AND(ISNUMBER(C29), ISNUMBER(C30)), C29+C30, "")</f>
        <v/>
      </c>
      <c r="D28" s="1427" t="str">
        <f t="shared" si="3"/>
        <v/>
      </c>
      <c r="E28" s="1427" t="str">
        <f t="shared" si="3"/>
        <v/>
      </c>
      <c r="F28" s="1427" t="str">
        <f t="shared" si="3"/>
        <v/>
      </c>
      <c r="G28" s="1427" t="str">
        <f t="shared" si="3"/>
        <v/>
      </c>
      <c r="H28" s="1427" t="str">
        <f t="shared" si="3"/>
        <v/>
      </c>
      <c r="I28" s="1427" t="str">
        <f t="shared" si="3"/>
        <v/>
      </c>
      <c r="J28" s="1427" t="str">
        <f t="shared" si="3"/>
        <v/>
      </c>
      <c r="K28" s="1427" t="str">
        <f t="shared" si="3"/>
        <v/>
      </c>
      <c r="L28" s="1427" t="str">
        <f t="shared" si="3"/>
        <v/>
      </c>
      <c r="M28" s="1427" t="str">
        <f t="shared" si="3"/>
        <v/>
      </c>
      <c r="N28" s="1427" t="str">
        <f t="shared" si="3"/>
        <v/>
      </c>
      <c r="O28" s="1427" t="str">
        <f t="shared" si="3"/>
        <v/>
      </c>
      <c r="P28" s="1427" t="str">
        <f t="shared" si="3"/>
        <v/>
      </c>
      <c r="Q28" s="1427" t="str">
        <f t="shared" si="3"/>
        <v/>
      </c>
      <c r="R28" s="1427" t="str">
        <f t="shared" si="3"/>
        <v/>
      </c>
      <c r="S28" s="1427" t="str">
        <f t="shared" si="3"/>
        <v/>
      </c>
      <c r="T28" s="1427" t="str">
        <f t="shared" si="3"/>
        <v/>
      </c>
      <c r="U28" s="1427" t="str">
        <f t="shared" si="3"/>
        <v/>
      </c>
      <c r="V28" s="1427" t="str">
        <f t="shared" si="3"/>
        <v/>
      </c>
      <c r="W28" s="1427" t="str">
        <f t="shared" si="3"/>
        <v/>
      </c>
      <c r="X28" s="346" t="str">
        <f t="shared" si="3"/>
        <v/>
      </c>
      <c r="Y28" s="1427" t="str">
        <f t="shared" si="3"/>
        <v/>
      </c>
      <c r="Z28" s="346" t="str">
        <f t="shared" si="3"/>
        <v/>
      </c>
      <c r="AA28" s="1804"/>
      <c r="AM28" s="1804"/>
    </row>
    <row r="29" spans="1:39" s="465" customFormat="1" ht="15" customHeight="1" x14ac:dyDescent="0.25">
      <c r="A29" s="1329"/>
      <c r="B29" s="1890" t="s">
        <v>2035</v>
      </c>
      <c r="C29" s="462"/>
      <c r="D29" s="451"/>
      <c r="E29" s="451"/>
      <c r="F29" s="451"/>
      <c r="G29" s="451"/>
      <c r="H29" s="451"/>
      <c r="I29" s="451"/>
      <c r="J29" s="451"/>
      <c r="K29" s="451"/>
      <c r="L29" s="451"/>
      <c r="M29" s="451"/>
      <c r="N29" s="451"/>
      <c r="O29" s="451"/>
      <c r="P29" s="451"/>
      <c r="Q29" s="451"/>
      <c r="R29" s="451"/>
      <c r="S29" s="451"/>
      <c r="T29" s="451"/>
      <c r="U29" s="451"/>
      <c r="V29" s="451"/>
      <c r="W29" s="451"/>
      <c r="X29" s="339"/>
      <c r="Y29" s="451"/>
      <c r="Z29" s="339"/>
      <c r="AA29" s="1804"/>
      <c r="AM29" s="1804"/>
    </row>
    <row r="30" spans="1:39" s="465" customFormat="1" ht="15" customHeight="1" x14ac:dyDescent="0.25">
      <c r="A30" s="1329"/>
      <c r="B30" s="1481" t="s">
        <v>2036</v>
      </c>
      <c r="C30" s="462"/>
      <c r="D30" s="451"/>
      <c r="E30" s="451"/>
      <c r="F30" s="451"/>
      <c r="G30" s="451"/>
      <c r="H30" s="451"/>
      <c r="I30" s="451"/>
      <c r="J30" s="451"/>
      <c r="K30" s="451"/>
      <c r="L30" s="451"/>
      <c r="M30" s="451"/>
      <c r="N30" s="451"/>
      <c r="O30" s="451"/>
      <c r="P30" s="451"/>
      <c r="Q30" s="451"/>
      <c r="R30" s="451"/>
      <c r="S30" s="451"/>
      <c r="T30" s="451"/>
      <c r="U30" s="451"/>
      <c r="V30" s="451"/>
      <c r="W30" s="451"/>
      <c r="X30" s="339"/>
      <c r="Y30" s="451"/>
      <c r="Z30" s="339"/>
      <c r="AA30" s="1804"/>
      <c r="AM30" s="1804"/>
    </row>
    <row r="31" spans="1:39" s="465" customFormat="1" ht="15" customHeight="1" x14ac:dyDescent="0.25">
      <c r="A31" s="1329"/>
      <c r="B31" s="1888" t="s">
        <v>2154</v>
      </c>
      <c r="C31" s="1421"/>
      <c r="D31" s="818"/>
      <c r="E31" s="1427">
        <f>IF(OR('General Info'!$C$25="Yes", 'General Info'!$C$26="Yes"), IF(AND(ISNUMBER(E32), ISNUMBER(E35), ISNUMBER(E38)), E32+E35+E38, ""), 0)</f>
        <v>0</v>
      </c>
      <c r="F31" s="1427">
        <f>IF(OR('General Info'!$C$25="Yes", 'General Info'!$C$26="Yes"), IF(AND(ISNUMBER(F32),ISNUMBER(F35),ISNUMBER(F38)),F32+F35+F38,""),0)</f>
        <v>0</v>
      </c>
      <c r="G31" s="1427">
        <f>IF(AND('General Info'!$C$28="Yes", OR('General Info'!$C$25="Yes", 'General Info'!$C$26="Yes")), IF(AND(ISNUMBER(G32), ISNUMBER(G35), ISNUMBER(G38)), G32+G35+G38, ""),0)</f>
        <v>0</v>
      </c>
      <c r="H31" s="1427">
        <f>IF(AND('General Info'!$C$28="Yes", OR('General Info'!$C$25="Yes", 'General Info'!$C$26="Yes")), IF(AND(ISNUMBER(H32), ISNUMBER(H35), ISNUMBER(H38)), H32+H35+H38, ""),0)</f>
        <v>0</v>
      </c>
      <c r="I31" s="1421"/>
      <c r="J31" s="818"/>
      <c r="K31" s="1427">
        <f>IF(OR('General Info'!$C$25="Yes", 'General Info'!$C$26="Yes"), IF(AND(ISNUMBER(K32), ISNUMBER(K35), ISNUMBER(K38)), K32+K35+K38, ""), 0)</f>
        <v>0</v>
      </c>
      <c r="L31" s="1427">
        <f>IF(OR('General Info'!$C$25="Yes", 'General Info'!$C$26="Yes"), IF(AND(ISNUMBER(L32), ISNUMBER(L35), ISNUMBER(L38)), L32+L35+L38, ""), 0)</f>
        <v>0</v>
      </c>
      <c r="M31" s="1427">
        <f>IF(AND('General Info'!$C$28="Yes", 'General Info'!$C$25="Yes"), IF(AND(ISNUMBER(M32), ISNUMBER(M35), ISNUMBER(M38)), M32+M35+M38, ""), 0)</f>
        <v>0</v>
      </c>
      <c r="N31" s="1427">
        <f>IF(AND('General Info'!$C$28="Yes", 'General Info'!$C$25="Yes"), IF(AND(ISNUMBER(N32), ISNUMBER(N35), ISNUMBER(N38)), N32+N35+N38, ""), 0)</f>
        <v>0</v>
      </c>
      <c r="O31" s="1421"/>
      <c r="P31" s="818"/>
      <c r="Q31" s="1427">
        <f>IF(OR('General Info'!$C$25="Yes", 'General Info'!$C$26="Yes"), IF(AND(ISNUMBER(Q32), ISNUMBER(Q35), ISNUMBER(Q38)), Q32+Q35+Q38, ""), 0)</f>
        <v>0</v>
      </c>
      <c r="R31" s="1427">
        <f>IF(OR('General Info'!$C$25="Yes", 'General Info'!$C$26="Yes"), IF(AND(ISNUMBER(R32), ISNUMBER(R35), ISNUMBER(R38)), R32+R35+R38, ""), 0)</f>
        <v>0</v>
      </c>
      <c r="S31" s="1427">
        <f>IF(AND('General Info'!$C$28="Yes", 'General Info'!$C$25="Yes"), IF(AND(ISNUMBER(S32), ISNUMBER(S35), ISNUMBER(S38)), S32+S35+S38, ""), 0)</f>
        <v>0</v>
      </c>
      <c r="T31" s="1427">
        <f>IF(AND('General Info'!$C$28="Yes", 'General Info'!$C$25="Yes"), IF(AND(ISNUMBER(T32), ISNUMBER(T35), ISNUMBER(T38)), T32+T35+T38, ""), 0)</f>
        <v>0</v>
      </c>
      <c r="U31" s="1421"/>
      <c r="V31" s="818"/>
      <c r="W31" s="1427">
        <f>IF(OR('General Info'!$C$25="Yes", 'General Info'!$C$26="Yes"), IF(AND(ISNUMBER(W32), ISNUMBER(W35), ISNUMBER(W38)), W32+W35+W38, ""), 0)</f>
        <v>0</v>
      </c>
      <c r="X31" s="1427">
        <f>IF(OR('General Info'!$C$25="Yes", 'General Info'!$C$26="Yes"), IF(AND(ISNUMBER(X32), ISNUMBER(X35), ISNUMBER(X38)), X32+X35+X38, ""), 0)</f>
        <v>0</v>
      </c>
      <c r="Y31" s="1427">
        <f>IF(AND('General Info'!$C$28="Yes", 'General Info'!$C$25="Yes"), IF(AND(ISNUMBER(Y32), ISNUMBER(Y35), ISNUMBER(Y38)), Y32+Y35+Y38, ""), 0)</f>
        <v>0</v>
      </c>
      <c r="Z31" s="346">
        <f>IF(AND('General Info'!$C$28="Yes", 'General Info'!$C$25="Yes"), IF(AND(ISNUMBER(Z32), ISNUMBER(Z35), ISNUMBER(Z38)), Z32+Z35+Z38, ""), 0)</f>
        <v>0</v>
      </c>
      <c r="AA31" s="1804"/>
      <c r="AM31" s="1804"/>
    </row>
    <row r="32" spans="1:39" s="465" customFormat="1" ht="15" customHeight="1" x14ac:dyDescent="0.25">
      <c r="A32" s="1329"/>
      <c r="B32" s="1889" t="s">
        <v>2034</v>
      </c>
      <c r="C32" s="1421"/>
      <c r="D32" s="818"/>
      <c r="E32" s="1427" t="str">
        <f>IF(AND(ISNUMBER(E33), ISNUMBER(E34)), E33+E34, "")</f>
        <v/>
      </c>
      <c r="F32" s="1427" t="str">
        <f>IF(AND(ISNUMBER(F33), ISNUMBER(F34)), F33+F34, "")</f>
        <v/>
      </c>
      <c r="G32" s="1427" t="str">
        <f>IF(AND(ISNUMBER(G33), ISNUMBER(G34)), G33+G34, "")</f>
        <v/>
      </c>
      <c r="H32" s="1427" t="str">
        <f>IF(AND(ISNUMBER(H33), ISNUMBER(H34)), H33+H34, "")</f>
        <v/>
      </c>
      <c r="I32" s="1421"/>
      <c r="J32" s="818"/>
      <c r="K32" s="1427" t="str">
        <f>IF(AND(ISNUMBER(K33), ISNUMBER(K34)), K33+K34, "")</f>
        <v/>
      </c>
      <c r="L32" s="1427" t="str">
        <f>IF(AND(ISNUMBER(L33), ISNUMBER(L34)), L33+L34, "")</f>
        <v/>
      </c>
      <c r="M32" s="1427" t="str">
        <f>IF(AND(ISNUMBER(M33), ISNUMBER(M34)), M33+M34, "")</f>
        <v/>
      </c>
      <c r="N32" s="1427" t="str">
        <f>IF(AND(ISNUMBER(N33), ISNUMBER(N34)), N33+N34, "")</f>
        <v/>
      </c>
      <c r="O32" s="1421"/>
      <c r="P32" s="818"/>
      <c r="Q32" s="1427" t="str">
        <f>IF(AND(ISNUMBER(Q33), ISNUMBER(Q34)), Q33+Q34, "")</f>
        <v/>
      </c>
      <c r="R32" s="1427" t="str">
        <f>IF(AND(ISNUMBER(R33), ISNUMBER(R34)), R33+R34, "")</f>
        <v/>
      </c>
      <c r="S32" s="1427" t="str">
        <f>IF(AND(ISNUMBER(S33), ISNUMBER(S34)), S33+S34, "")</f>
        <v/>
      </c>
      <c r="T32" s="1427" t="str">
        <f>IF(AND(ISNUMBER(T33), ISNUMBER(T34)), T33+T34, "")</f>
        <v/>
      </c>
      <c r="U32" s="1421"/>
      <c r="V32" s="818"/>
      <c r="W32" s="1427" t="str">
        <f>IF(AND(ISNUMBER(W33), ISNUMBER(W34)), W33+W34, "")</f>
        <v/>
      </c>
      <c r="X32" s="346" t="str">
        <f>IF(AND(ISNUMBER(X33), ISNUMBER(X34)), X33+X34, "")</f>
        <v/>
      </c>
      <c r="Y32" s="1427" t="str">
        <f>IF(AND(ISNUMBER(Y33), ISNUMBER(Y34)), Y33+Y34, "")</f>
        <v/>
      </c>
      <c r="Z32" s="346" t="str">
        <f>IF(AND(ISNUMBER(Z33), ISNUMBER(Z34)), Z33+Z34, "")</f>
        <v/>
      </c>
      <c r="AA32" s="1804"/>
      <c r="AM32" s="1804"/>
    </row>
    <row r="33" spans="1:39" s="465" customFormat="1" ht="15" customHeight="1" x14ac:dyDescent="0.25">
      <c r="A33" s="1329"/>
      <c r="B33" s="1890" t="s">
        <v>2035</v>
      </c>
      <c r="C33" s="2359"/>
      <c r="D33" s="866"/>
      <c r="E33" s="451"/>
      <c r="F33" s="451"/>
      <c r="G33" s="451"/>
      <c r="H33" s="451"/>
      <c r="I33" s="866"/>
      <c r="J33" s="866"/>
      <c r="K33" s="451"/>
      <c r="L33" s="451"/>
      <c r="M33" s="451"/>
      <c r="N33" s="451"/>
      <c r="O33" s="866"/>
      <c r="P33" s="866"/>
      <c r="Q33" s="451"/>
      <c r="R33" s="451"/>
      <c r="S33" s="451"/>
      <c r="T33" s="451"/>
      <c r="U33" s="866"/>
      <c r="V33" s="866"/>
      <c r="W33" s="451"/>
      <c r="X33" s="339"/>
      <c r="Y33" s="451"/>
      <c r="Z33" s="339"/>
      <c r="AA33" s="1804"/>
      <c r="AM33" s="1804"/>
    </row>
    <row r="34" spans="1:39" s="465" customFormat="1" ht="15" customHeight="1" x14ac:dyDescent="0.25">
      <c r="A34" s="1329"/>
      <c r="B34" s="1890" t="s">
        <v>2036</v>
      </c>
      <c r="C34" s="2359"/>
      <c r="D34" s="866"/>
      <c r="E34" s="451"/>
      <c r="F34" s="451"/>
      <c r="G34" s="451"/>
      <c r="H34" s="451"/>
      <c r="I34" s="866"/>
      <c r="J34" s="866"/>
      <c r="K34" s="451"/>
      <c r="L34" s="451"/>
      <c r="M34" s="451"/>
      <c r="N34" s="451"/>
      <c r="O34" s="866"/>
      <c r="P34" s="866"/>
      <c r="Q34" s="451"/>
      <c r="R34" s="451"/>
      <c r="S34" s="451"/>
      <c r="T34" s="451"/>
      <c r="U34" s="866"/>
      <c r="V34" s="866"/>
      <c r="W34" s="451"/>
      <c r="X34" s="339"/>
      <c r="Y34" s="451"/>
      <c r="Z34" s="339"/>
      <c r="AA34" s="1804"/>
      <c r="AM34" s="1804"/>
    </row>
    <row r="35" spans="1:39" s="465" customFormat="1" ht="15" customHeight="1" x14ac:dyDescent="0.25">
      <c r="A35" s="1329"/>
      <c r="B35" s="1889" t="s">
        <v>2037</v>
      </c>
      <c r="C35" s="1421"/>
      <c r="D35" s="818"/>
      <c r="E35" s="1427" t="str">
        <f>IF(AND(ISNUMBER(E36), ISNUMBER(E37)), E36+E37, "")</f>
        <v/>
      </c>
      <c r="F35" s="1427" t="str">
        <f>IF(AND(ISNUMBER(F36), ISNUMBER(F37)), F36+F37, "")</f>
        <v/>
      </c>
      <c r="G35" s="1427" t="str">
        <f>IF(AND(ISNUMBER(G36), ISNUMBER(G37)), G36+G37, "")</f>
        <v/>
      </c>
      <c r="H35" s="1427" t="str">
        <f>IF(AND(ISNUMBER(H36), ISNUMBER(H37)), H36+H37, "")</f>
        <v/>
      </c>
      <c r="I35" s="1421"/>
      <c r="J35" s="818"/>
      <c r="K35" s="1427" t="str">
        <f>IF(AND(ISNUMBER(K36), ISNUMBER(K37)), K36+K37, "")</f>
        <v/>
      </c>
      <c r="L35" s="1427" t="str">
        <f>IF(AND(ISNUMBER(L36), ISNUMBER(L37)), L36+L37, "")</f>
        <v/>
      </c>
      <c r="M35" s="1427" t="str">
        <f>IF(AND(ISNUMBER(M36), ISNUMBER(M37)), M36+M37, "")</f>
        <v/>
      </c>
      <c r="N35" s="1427" t="str">
        <f>IF(AND(ISNUMBER(N36), ISNUMBER(N37)), N36+N37, "")</f>
        <v/>
      </c>
      <c r="O35" s="1421"/>
      <c r="P35" s="818"/>
      <c r="Q35" s="1427" t="str">
        <f>IF(AND(ISNUMBER(Q36), ISNUMBER(Q37)), Q36+Q37, "")</f>
        <v/>
      </c>
      <c r="R35" s="1427" t="str">
        <f>IF(AND(ISNUMBER(R36), ISNUMBER(R37)), R36+R37, "")</f>
        <v/>
      </c>
      <c r="S35" s="1427" t="str">
        <f>IF(AND(ISNUMBER(S36), ISNUMBER(S37)), S36+S37, "")</f>
        <v/>
      </c>
      <c r="T35" s="1427" t="str">
        <f>IF(AND(ISNUMBER(T36), ISNUMBER(T37)), T36+T37, "")</f>
        <v/>
      </c>
      <c r="U35" s="1421"/>
      <c r="V35" s="818"/>
      <c r="W35" s="1427" t="str">
        <f>IF(AND(ISNUMBER(W36), ISNUMBER(W37)), W36+W37, "")</f>
        <v/>
      </c>
      <c r="X35" s="346" t="str">
        <f>IF(AND(ISNUMBER(X36), ISNUMBER(X37)), X36+X37, "")</f>
        <v/>
      </c>
      <c r="Y35" s="1427" t="str">
        <f>IF(AND(ISNUMBER(Y36), ISNUMBER(Y37)), Y36+Y37, "")</f>
        <v/>
      </c>
      <c r="Z35" s="346" t="str">
        <f>IF(AND(ISNUMBER(Z36), ISNUMBER(Z37)), Z36+Z37, "")</f>
        <v/>
      </c>
      <c r="AA35" s="1804"/>
      <c r="AM35" s="1804"/>
    </row>
    <row r="36" spans="1:39" s="465" customFormat="1" ht="15" customHeight="1" x14ac:dyDescent="0.25">
      <c r="A36" s="1329"/>
      <c r="B36" s="1890" t="s">
        <v>2035</v>
      </c>
      <c r="C36" s="2359"/>
      <c r="D36" s="866"/>
      <c r="E36" s="451"/>
      <c r="F36" s="451"/>
      <c r="G36" s="451"/>
      <c r="H36" s="451"/>
      <c r="I36" s="866"/>
      <c r="J36" s="866"/>
      <c r="K36" s="451"/>
      <c r="L36" s="451"/>
      <c r="M36" s="451"/>
      <c r="N36" s="451"/>
      <c r="O36" s="866"/>
      <c r="P36" s="866"/>
      <c r="Q36" s="451"/>
      <c r="R36" s="451"/>
      <c r="S36" s="451"/>
      <c r="T36" s="451"/>
      <c r="U36" s="866"/>
      <c r="V36" s="866"/>
      <c r="W36" s="451"/>
      <c r="X36" s="339"/>
      <c r="Y36" s="451"/>
      <c r="Z36" s="339"/>
      <c r="AA36" s="1804"/>
      <c r="AM36" s="1804"/>
    </row>
    <row r="37" spans="1:39" s="465" customFormat="1" ht="15" customHeight="1" x14ac:dyDescent="0.25">
      <c r="A37" s="1329"/>
      <c r="B37" s="1890" t="s">
        <v>2036</v>
      </c>
      <c r="C37" s="2359"/>
      <c r="D37" s="866"/>
      <c r="E37" s="451"/>
      <c r="F37" s="451"/>
      <c r="G37" s="451"/>
      <c r="H37" s="451"/>
      <c r="I37" s="866"/>
      <c r="J37" s="866"/>
      <c r="K37" s="451"/>
      <c r="L37" s="451"/>
      <c r="M37" s="451"/>
      <c r="N37" s="451"/>
      <c r="O37" s="866"/>
      <c r="P37" s="866"/>
      <c r="Q37" s="451"/>
      <c r="R37" s="451"/>
      <c r="S37" s="451"/>
      <c r="T37" s="451"/>
      <c r="U37" s="866"/>
      <c r="V37" s="866"/>
      <c r="W37" s="451"/>
      <c r="X37" s="339"/>
      <c r="Y37" s="451"/>
      <c r="Z37" s="339"/>
      <c r="AA37" s="1804"/>
      <c r="AM37" s="1804"/>
    </row>
    <row r="38" spans="1:39" s="465" customFormat="1" ht="15" customHeight="1" x14ac:dyDescent="0.25">
      <c r="A38" s="1329"/>
      <c r="B38" s="1889" t="s">
        <v>2038</v>
      </c>
      <c r="C38" s="1421"/>
      <c r="D38" s="818"/>
      <c r="E38" s="1427" t="str">
        <f>IF(AND(ISNUMBER(E39), ISNUMBER(E40)), E39+E40, "")</f>
        <v/>
      </c>
      <c r="F38" s="1427" t="str">
        <f>IF(AND(ISNUMBER(F39), ISNUMBER(F40)), F39+F40, "")</f>
        <v/>
      </c>
      <c r="G38" s="1427" t="str">
        <f>IF(AND(ISNUMBER(G39), ISNUMBER(G40)), G39+G40, "")</f>
        <v/>
      </c>
      <c r="H38" s="1427" t="str">
        <f>IF(AND(ISNUMBER(H39), ISNUMBER(H40)), H39+H40, "")</f>
        <v/>
      </c>
      <c r="I38" s="1421"/>
      <c r="J38" s="818"/>
      <c r="K38" s="1427" t="str">
        <f>IF(AND(ISNUMBER(K39), ISNUMBER(K40)), K39+K40, "")</f>
        <v/>
      </c>
      <c r="L38" s="1427" t="str">
        <f>IF(AND(ISNUMBER(L39), ISNUMBER(L40)), L39+L40, "")</f>
        <v/>
      </c>
      <c r="M38" s="1427" t="str">
        <f>IF(AND(ISNUMBER(M39), ISNUMBER(M40)), M39+M40, "")</f>
        <v/>
      </c>
      <c r="N38" s="1427" t="str">
        <f>IF(AND(ISNUMBER(N39), ISNUMBER(N40)), N39+N40, "")</f>
        <v/>
      </c>
      <c r="O38" s="1421"/>
      <c r="P38" s="818"/>
      <c r="Q38" s="1427" t="str">
        <f>IF(AND(ISNUMBER(Q39), ISNUMBER(Q40)), Q39+Q40, "")</f>
        <v/>
      </c>
      <c r="R38" s="1427" t="str">
        <f>IF(AND(ISNUMBER(R39), ISNUMBER(R40)), R39+R40, "")</f>
        <v/>
      </c>
      <c r="S38" s="1427" t="str">
        <f>IF(AND(ISNUMBER(S39), ISNUMBER(S40)), S39+S40, "")</f>
        <v/>
      </c>
      <c r="T38" s="1427" t="str">
        <f>IF(AND(ISNUMBER(T39), ISNUMBER(T40)), T39+T40, "")</f>
        <v/>
      </c>
      <c r="U38" s="1421"/>
      <c r="V38" s="818"/>
      <c r="W38" s="1427" t="str">
        <f>IF(AND(ISNUMBER(W39), ISNUMBER(W40)), W39+W40, "")</f>
        <v/>
      </c>
      <c r="X38" s="346" t="str">
        <f>IF(AND(ISNUMBER(X39), ISNUMBER(X40)), X39+X40, "")</f>
        <v/>
      </c>
      <c r="Y38" s="1427" t="str">
        <f>IF(AND(ISNUMBER(Y39), ISNUMBER(Y40)), Y39+Y40, "")</f>
        <v/>
      </c>
      <c r="Z38" s="346" t="str">
        <f>IF(AND(ISNUMBER(Z39), ISNUMBER(Z40)), Z39+Z40, "")</f>
        <v/>
      </c>
      <c r="AA38" s="1804"/>
      <c r="AM38" s="1804"/>
    </row>
    <row r="39" spans="1:39" s="465" customFormat="1" ht="15" customHeight="1" x14ac:dyDescent="0.25">
      <c r="A39" s="1329"/>
      <c r="B39" s="1890" t="s">
        <v>2035</v>
      </c>
      <c r="C39" s="2359"/>
      <c r="D39" s="866"/>
      <c r="E39" s="451"/>
      <c r="F39" s="451"/>
      <c r="G39" s="451"/>
      <c r="H39" s="451"/>
      <c r="I39" s="866"/>
      <c r="J39" s="866"/>
      <c r="K39" s="451"/>
      <c r="L39" s="451"/>
      <c r="M39" s="451"/>
      <c r="N39" s="451"/>
      <c r="O39" s="866"/>
      <c r="P39" s="866"/>
      <c r="Q39" s="451"/>
      <c r="R39" s="451"/>
      <c r="S39" s="451"/>
      <c r="T39" s="451"/>
      <c r="U39" s="866"/>
      <c r="V39" s="866"/>
      <c r="W39" s="451"/>
      <c r="X39" s="339"/>
      <c r="Y39" s="451"/>
      <c r="Z39" s="339"/>
      <c r="AA39" s="1804"/>
      <c r="AM39" s="1804"/>
    </row>
    <row r="40" spans="1:39" s="465" customFormat="1" ht="15" customHeight="1" x14ac:dyDescent="0.25">
      <c r="A40" s="1329"/>
      <c r="B40" s="1890" t="s">
        <v>2036</v>
      </c>
      <c r="C40" s="470"/>
      <c r="D40" s="866"/>
      <c r="E40" s="451"/>
      <c r="F40" s="451"/>
      <c r="G40" s="451"/>
      <c r="H40" s="451"/>
      <c r="I40" s="866"/>
      <c r="J40" s="866"/>
      <c r="K40" s="451"/>
      <c r="L40" s="451"/>
      <c r="M40" s="451"/>
      <c r="N40" s="451"/>
      <c r="O40" s="866"/>
      <c r="P40" s="866"/>
      <c r="Q40" s="451"/>
      <c r="R40" s="451"/>
      <c r="S40" s="451"/>
      <c r="T40" s="451"/>
      <c r="U40" s="866"/>
      <c r="V40" s="866"/>
      <c r="W40" s="451"/>
      <c r="X40" s="339"/>
      <c r="Y40" s="451"/>
      <c r="Z40" s="339"/>
      <c r="AA40" s="1804"/>
      <c r="AM40" s="1804"/>
    </row>
    <row r="41" spans="1:39" s="465" customFormat="1" ht="15" customHeight="1" x14ac:dyDescent="0.25">
      <c r="A41" s="1329"/>
      <c r="B41" s="1888" t="s">
        <v>1933</v>
      </c>
      <c r="C41" s="2042">
        <f>IF(OR('General Info'!$C$20="Yes", 'General Info'!$C$21="Yes", 'General Info'!$C$22="Yes"), IF(AND(ISNUMBER(C42), ISNUMBER(C45), ISNUMBER(C48)), C42+C45+C48, ""), 0)</f>
        <v>0</v>
      </c>
      <c r="D41" s="1427">
        <f>IF(OR('General Info'!$C$20="Yes", 'General Info'!$C$21="Yes", 'General Info'!$C$22="Yes"), IF(AND(ISNUMBER(D42), ISNUMBER(D45), ISNUMBER(D48)), D42+D45+D48, ""), 0)</f>
        <v>0</v>
      </c>
      <c r="E41" s="1427">
        <f>IF('General Info'!$C$27="Yes", IF(AND(ISNUMBER(E42), ISNUMBER(E45), ISNUMBER(E48)), E42+E45+E48, ""), 0)</f>
        <v>0</v>
      </c>
      <c r="F41" s="1427">
        <f>IF('General Info'!$C$27="Yes", IF(AND(ISNUMBER(F42), ISNUMBER(F45), ISNUMBER(F48)), F42+F45+F48, ""), 0)</f>
        <v>0</v>
      </c>
      <c r="G41" s="1427">
        <f>IF(AND('General Info'!$C$28="Yes", OR('General Info'!$C$20="Yes", 'General Info'!$C$21="Yes", 'General Info'!$C$22="Yes", 'General Info'!$C$27="Yes")), IF(AND(ISNUMBER(G42),ISNUMBER(G45),ISNUMBER(G48)),G42+G45+G48,""), 0)</f>
        <v>0</v>
      </c>
      <c r="H41" s="1427">
        <f>IF(AND('General Info'!$C$28="Yes", OR('General Info'!$C$20="Yes", 'General Info'!$C$21="Yes", 'General Info'!$C$22="Yes", 'General Info'!$C$27="Yes")), IF(AND(ISNUMBER(H42), ISNUMBER(H45), ISNUMBER(H48)), H42+H45+H48, ""), 0)</f>
        <v>0</v>
      </c>
      <c r="I41" s="1427">
        <f>IF(OR('General Info'!$C$20="Yes", 'General Info'!$C$21="Yes", 'General Info'!$C$22="Yes"), IF(AND(ISNUMBER(I42), ISNUMBER(I45), ISNUMBER(I48)), I42+I45+I48, ""),0)</f>
        <v>0</v>
      </c>
      <c r="J41" s="1427">
        <f>IF(OR('General Info'!$C$20="Yes", 'General Info'!$C$21="Yes", 'General Info'!$C$22="Yes"), IF(AND(ISNUMBER(J42), ISNUMBER(J45), ISNUMBER(J48)), J42+J45+J48, ""),0)</f>
        <v>0</v>
      </c>
      <c r="K41" s="1427">
        <f>IF('General Info'!$C$27="Yes", IF(AND(ISNUMBER(K42), ISNUMBER(K45), ISNUMBER(K48)), K42+K45+K48, ""), 0)</f>
        <v>0</v>
      </c>
      <c r="L41" s="1427">
        <f>IF('General Info'!$C$27="Yes", IF(AND(ISNUMBER(L42), ISNUMBER(L45), ISNUMBER(L48)), L42+L45+L48, ""), 0)</f>
        <v>0</v>
      </c>
      <c r="M41" s="1427">
        <f>IF(AND('General Info'!$C$28="Yes", OR('General Info'!$C$22="Yes", 'General Info'!$C$27="Yes")), IF(AND(ISNUMBER(M42), ISNUMBER(M45), ISNUMBER(M48)), M42+M45+M48, ""), 0)</f>
        <v>0</v>
      </c>
      <c r="N41" s="1427">
        <f>IF(AND('General Info'!$C$28="Yes", OR('General Info'!$C$22="Yes", 'General Info'!$C$27="Yes")), IF(AND(ISNUMBER(N42), ISNUMBER(N45), ISNUMBER(N48)), N42+N45+N48, ""), 0)</f>
        <v>0</v>
      </c>
      <c r="O41" s="1427">
        <f>IF(OR('General Info'!$C$20="Yes", 'General Info'!$C$21="Yes", 'General Info'!$C$22="Yes"), IF(AND(ISNUMBER(O42), ISNUMBER(O45), ISNUMBER(O48)), O42+O45+O48, ""), 0)</f>
        <v>0</v>
      </c>
      <c r="P41" s="1427">
        <f>IF(OR('General Info'!$C$20="Yes", 'General Info'!$C$21="Yes", 'General Info'!$C$22="Yes"), IF(AND(ISNUMBER(P42), ISNUMBER(P45), ISNUMBER(P48)), P42+P45+P48, ""), 0)</f>
        <v>0</v>
      </c>
      <c r="Q41" s="1427">
        <f>IF('General Info'!$C$27="Yes", IF(AND(ISNUMBER(Q42), ISNUMBER(Q45), ISNUMBER(Q48)), Q42+Q45+Q48, ""), 0)</f>
        <v>0</v>
      </c>
      <c r="R41" s="1427">
        <f>IF('General Info'!$C$27="Yes", IF(AND(ISNUMBER(R42), ISNUMBER(R45), ISNUMBER(R48)), R42+R45+R48, ""), 0)</f>
        <v>0</v>
      </c>
      <c r="S41" s="1427">
        <f>IF(AND('General Info'!$C$28="Yes", OR('General Info'!$C$22="Yes", 'General Info'!$C$27="Yes")), IF(AND(ISNUMBER(S42), ISNUMBER(S45), ISNUMBER(S48)), S42+S45+S48, ""), 0)</f>
        <v>0</v>
      </c>
      <c r="T41" s="1427">
        <f>IF(AND('General Info'!$C$28="Yes", OR('General Info'!$C$22="Yes", 'General Info'!$C$27="Yes")), IF(AND(ISNUMBER(T42), ISNUMBER(T45), ISNUMBER(T48)), T42+T45+T48, ""), 0)</f>
        <v>0</v>
      </c>
      <c r="U41" s="1427">
        <f>IF(OR('General Info'!$C$20="Yes", 'General Info'!$C$21="Yes", 'General Info'!$C$22="Yes"), IF(AND(ISNUMBER(U42), ISNUMBER(U45), ISNUMBER(U48)), U42+U45+U48, ""), 0)</f>
        <v>0</v>
      </c>
      <c r="V41" s="1427">
        <f>IF(OR('General Info'!$C$20="Yes", 'General Info'!$C$21="Yes", 'General Info'!$C$22="Yes"), IF(AND(ISNUMBER(V42), ISNUMBER(V45), ISNUMBER(V48)), V42+V45+V48, ""), 0)</f>
        <v>0</v>
      </c>
      <c r="W41" s="1427">
        <f>IF('General Info'!$C$27="Yes", IF(AND(ISNUMBER(W42), ISNUMBER(W45), ISNUMBER(W48)), W42+W45+W48, ""), 0)</f>
        <v>0</v>
      </c>
      <c r="X41" s="1427">
        <f>IF('General Info'!$C$27="Yes", IF(AND(ISNUMBER(X42), ISNUMBER(X45), ISNUMBER(X48)), X42+X45+X48, ""), 0)</f>
        <v>0</v>
      </c>
      <c r="Y41" s="1427">
        <f>IF(AND('General Info'!$C$28="Yes", OR('General Info'!$C$22="Yes", 'General Info'!$C$27="Yes")), IF(AND(ISNUMBER(Y42), ISNUMBER(Y45), ISNUMBER(Y48)), Y42+Y45+Y48, ""), 0)</f>
        <v>0</v>
      </c>
      <c r="Z41" s="346">
        <f>IF(AND('General Info'!$C$28="Yes", OR('General Info'!$C$22="Yes", 'General Info'!$C$27="Yes")), IF(AND(ISNUMBER(Z42), ISNUMBER(Z45), ISNUMBER(Z48)), Z42+Z45+Z48, ""), 0)</f>
        <v>0</v>
      </c>
      <c r="AA41" s="1804"/>
      <c r="AM41" s="1804"/>
    </row>
    <row r="42" spans="1:39" s="465" customFormat="1" ht="15" customHeight="1" x14ac:dyDescent="0.25">
      <c r="A42" s="1329"/>
      <c r="B42" s="1889" t="s">
        <v>2034</v>
      </c>
      <c r="C42" s="2042" t="str">
        <f t="shared" ref="C42:Z42" si="4">IF(AND(ISNUMBER(C43), ISNUMBER(C44)), C43+C44, "")</f>
        <v/>
      </c>
      <c r="D42" s="1427" t="str">
        <f t="shared" si="4"/>
        <v/>
      </c>
      <c r="E42" s="1427" t="str">
        <f t="shared" si="4"/>
        <v/>
      </c>
      <c r="F42" s="1427" t="str">
        <f t="shared" si="4"/>
        <v/>
      </c>
      <c r="G42" s="1427" t="str">
        <f t="shared" si="4"/>
        <v/>
      </c>
      <c r="H42" s="1427" t="str">
        <f t="shared" si="4"/>
        <v/>
      </c>
      <c r="I42" s="1427" t="str">
        <f t="shared" si="4"/>
        <v/>
      </c>
      <c r="J42" s="1427" t="str">
        <f t="shared" si="4"/>
        <v/>
      </c>
      <c r="K42" s="1427" t="str">
        <f t="shared" si="4"/>
        <v/>
      </c>
      <c r="L42" s="1427" t="str">
        <f t="shared" si="4"/>
        <v/>
      </c>
      <c r="M42" s="1427" t="str">
        <f t="shared" si="4"/>
        <v/>
      </c>
      <c r="N42" s="1427" t="str">
        <f t="shared" si="4"/>
        <v/>
      </c>
      <c r="O42" s="1427" t="str">
        <f t="shared" si="4"/>
        <v/>
      </c>
      <c r="P42" s="1427" t="str">
        <f t="shared" si="4"/>
        <v/>
      </c>
      <c r="Q42" s="1427" t="str">
        <f t="shared" si="4"/>
        <v/>
      </c>
      <c r="R42" s="1427" t="str">
        <f t="shared" si="4"/>
        <v/>
      </c>
      <c r="S42" s="1427" t="str">
        <f t="shared" si="4"/>
        <v/>
      </c>
      <c r="T42" s="1427" t="str">
        <f t="shared" si="4"/>
        <v/>
      </c>
      <c r="U42" s="1427" t="str">
        <f t="shared" si="4"/>
        <v/>
      </c>
      <c r="V42" s="1427" t="str">
        <f t="shared" si="4"/>
        <v/>
      </c>
      <c r="W42" s="1427" t="str">
        <f t="shared" si="4"/>
        <v/>
      </c>
      <c r="X42" s="346" t="str">
        <f t="shared" si="4"/>
        <v/>
      </c>
      <c r="Y42" s="1427" t="str">
        <f t="shared" si="4"/>
        <v/>
      </c>
      <c r="Z42" s="346" t="str">
        <f t="shared" si="4"/>
        <v/>
      </c>
      <c r="AA42" s="1804"/>
      <c r="AM42" s="1804"/>
    </row>
    <row r="43" spans="1:39" s="465" customFormat="1" ht="15" customHeight="1" x14ac:dyDescent="0.25">
      <c r="A43" s="1329"/>
      <c r="B43" s="1890" t="s">
        <v>2035</v>
      </c>
      <c r="C43" s="462"/>
      <c r="D43" s="451"/>
      <c r="E43" s="451"/>
      <c r="F43" s="451"/>
      <c r="G43" s="451"/>
      <c r="H43" s="451"/>
      <c r="I43" s="451"/>
      <c r="J43" s="451"/>
      <c r="K43" s="451"/>
      <c r="L43" s="451"/>
      <c r="M43" s="451"/>
      <c r="N43" s="451"/>
      <c r="O43" s="451"/>
      <c r="P43" s="451"/>
      <c r="Q43" s="451"/>
      <c r="R43" s="451"/>
      <c r="S43" s="451"/>
      <c r="T43" s="451"/>
      <c r="U43" s="451"/>
      <c r="V43" s="451"/>
      <c r="W43" s="451"/>
      <c r="X43" s="339"/>
      <c r="Y43" s="451"/>
      <c r="Z43" s="339"/>
      <c r="AA43" s="1804"/>
      <c r="AM43" s="1804"/>
    </row>
    <row r="44" spans="1:39" s="465" customFormat="1" ht="15" customHeight="1" x14ac:dyDescent="0.25">
      <c r="A44" s="1329"/>
      <c r="B44" s="1890" t="s">
        <v>2036</v>
      </c>
      <c r="C44" s="462"/>
      <c r="D44" s="451"/>
      <c r="E44" s="451"/>
      <c r="F44" s="451"/>
      <c r="G44" s="451"/>
      <c r="H44" s="451"/>
      <c r="I44" s="451"/>
      <c r="J44" s="451"/>
      <c r="K44" s="451"/>
      <c r="L44" s="451"/>
      <c r="M44" s="451"/>
      <c r="N44" s="451"/>
      <c r="O44" s="451"/>
      <c r="P44" s="451"/>
      <c r="Q44" s="451"/>
      <c r="R44" s="451"/>
      <c r="S44" s="451"/>
      <c r="T44" s="451"/>
      <c r="U44" s="451"/>
      <c r="V44" s="451"/>
      <c r="W44" s="451"/>
      <c r="X44" s="339"/>
      <c r="Y44" s="451"/>
      <c r="Z44" s="339"/>
      <c r="AA44" s="1804"/>
      <c r="AM44" s="1804"/>
    </row>
    <row r="45" spans="1:39" s="465" customFormat="1" ht="15" customHeight="1" x14ac:dyDescent="0.25">
      <c r="A45" s="1329"/>
      <c r="B45" s="1889" t="s">
        <v>2037</v>
      </c>
      <c r="C45" s="2042" t="str">
        <f t="shared" ref="C45:Z45" si="5">IF(AND(ISNUMBER(C46), ISNUMBER(C47)), C46+C47, "")</f>
        <v/>
      </c>
      <c r="D45" s="1427" t="str">
        <f t="shared" si="5"/>
        <v/>
      </c>
      <c r="E45" s="1427" t="str">
        <f t="shared" si="5"/>
        <v/>
      </c>
      <c r="F45" s="1427" t="str">
        <f t="shared" si="5"/>
        <v/>
      </c>
      <c r="G45" s="1427" t="str">
        <f t="shared" si="5"/>
        <v/>
      </c>
      <c r="H45" s="1427" t="str">
        <f t="shared" si="5"/>
        <v/>
      </c>
      <c r="I45" s="1427" t="str">
        <f t="shared" si="5"/>
        <v/>
      </c>
      <c r="J45" s="1427" t="str">
        <f t="shared" si="5"/>
        <v/>
      </c>
      <c r="K45" s="1427" t="str">
        <f t="shared" si="5"/>
        <v/>
      </c>
      <c r="L45" s="1427" t="str">
        <f t="shared" si="5"/>
        <v/>
      </c>
      <c r="M45" s="1427" t="str">
        <f t="shared" si="5"/>
        <v/>
      </c>
      <c r="N45" s="1427" t="str">
        <f t="shared" si="5"/>
        <v/>
      </c>
      <c r="O45" s="1427" t="str">
        <f t="shared" si="5"/>
        <v/>
      </c>
      <c r="P45" s="1427" t="str">
        <f t="shared" si="5"/>
        <v/>
      </c>
      <c r="Q45" s="1427" t="str">
        <f t="shared" si="5"/>
        <v/>
      </c>
      <c r="R45" s="1427" t="str">
        <f t="shared" si="5"/>
        <v/>
      </c>
      <c r="S45" s="1427" t="str">
        <f t="shared" si="5"/>
        <v/>
      </c>
      <c r="T45" s="1427" t="str">
        <f t="shared" si="5"/>
        <v/>
      </c>
      <c r="U45" s="1427" t="str">
        <f t="shared" si="5"/>
        <v/>
      </c>
      <c r="V45" s="1427" t="str">
        <f t="shared" si="5"/>
        <v/>
      </c>
      <c r="W45" s="1427" t="str">
        <f t="shared" si="5"/>
        <v/>
      </c>
      <c r="X45" s="346" t="str">
        <f t="shared" si="5"/>
        <v/>
      </c>
      <c r="Y45" s="1427" t="str">
        <f t="shared" si="5"/>
        <v/>
      </c>
      <c r="Z45" s="346" t="str">
        <f t="shared" si="5"/>
        <v/>
      </c>
      <c r="AA45" s="1804"/>
      <c r="AM45" s="1804"/>
    </row>
    <row r="46" spans="1:39" s="465" customFormat="1" ht="15" customHeight="1" x14ac:dyDescent="0.25">
      <c r="A46" s="1329"/>
      <c r="B46" s="1890" t="s">
        <v>2035</v>
      </c>
      <c r="C46" s="462"/>
      <c r="D46" s="451"/>
      <c r="E46" s="451"/>
      <c r="F46" s="451"/>
      <c r="G46" s="451"/>
      <c r="H46" s="451"/>
      <c r="I46" s="451"/>
      <c r="J46" s="451"/>
      <c r="K46" s="451"/>
      <c r="L46" s="451"/>
      <c r="M46" s="451"/>
      <c r="N46" s="451"/>
      <c r="O46" s="451"/>
      <c r="P46" s="451"/>
      <c r="Q46" s="451"/>
      <c r="R46" s="451"/>
      <c r="S46" s="451"/>
      <c r="T46" s="451"/>
      <c r="U46" s="451"/>
      <c r="V46" s="451"/>
      <c r="W46" s="451"/>
      <c r="X46" s="339"/>
      <c r="Y46" s="451"/>
      <c r="Z46" s="339"/>
      <c r="AA46" s="1804"/>
      <c r="AM46" s="1804"/>
    </row>
    <row r="47" spans="1:39" s="465" customFormat="1" ht="15" customHeight="1" x14ac:dyDescent="0.25">
      <c r="A47" s="1329"/>
      <c r="B47" s="1890" t="s">
        <v>2036</v>
      </c>
      <c r="C47" s="462"/>
      <c r="D47" s="451"/>
      <c r="E47" s="451"/>
      <c r="F47" s="451"/>
      <c r="G47" s="451"/>
      <c r="H47" s="451"/>
      <c r="I47" s="451"/>
      <c r="J47" s="451"/>
      <c r="K47" s="451"/>
      <c r="L47" s="451"/>
      <c r="M47" s="451"/>
      <c r="N47" s="451"/>
      <c r="O47" s="451"/>
      <c r="P47" s="451"/>
      <c r="Q47" s="451"/>
      <c r="R47" s="451"/>
      <c r="S47" s="451"/>
      <c r="T47" s="451"/>
      <c r="U47" s="451"/>
      <c r="V47" s="451"/>
      <c r="W47" s="451"/>
      <c r="X47" s="339"/>
      <c r="Y47" s="451"/>
      <c r="Z47" s="339"/>
      <c r="AA47" s="1804"/>
      <c r="AM47" s="1804"/>
    </row>
    <row r="48" spans="1:39" s="465" customFormat="1" ht="15" customHeight="1" x14ac:dyDescent="0.25">
      <c r="A48" s="1329"/>
      <c r="B48" s="1889" t="s">
        <v>2038</v>
      </c>
      <c r="C48" s="2042" t="str">
        <f t="shared" ref="C48:Z48" si="6">IF(AND(ISNUMBER(C49), ISNUMBER(C50)), C49+C50, "")</f>
        <v/>
      </c>
      <c r="D48" s="1427" t="str">
        <f t="shared" si="6"/>
        <v/>
      </c>
      <c r="E48" s="1427" t="str">
        <f t="shared" si="6"/>
        <v/>
      </c>
      <c r="F48" s="1427" t="str">
        <f t="shared" si="6"/>
        <v/>
      </c>
      <c r="G48" s="1427" t="str">
        <f t="shared" si="6"/>
        <v/>
      </c>
      <c r="H48" s="1427" t="str">
        <f t="shared" si="6"/>
        <v/>
      </c>
      <c r="I48" s="1427" t="str">
        <f t="shared" si="6"/>
        <v/>
      </c>
      <c r="J48" s="1427" t="str">
        <f t="shared" si="6"/>
        <v/>
      </c>
      <c r="K48" s="1427" t="str">
        <f t="shared" si="6"/>
        <v/>
      </c>
      <c r="L48" s="1427" t="str">
        <f t="shared" si="6"/>
        <v/>
      </c>
      <c r="M48" s="1427" t="str">
        <f t="shared" si="6"/>
        <v/>
      </c>
      <c r="N48" s="1427" t="str">
        <f t="shared" si="6"/>
        <v/>
      </c>
      <c r="O48" s="1427" t="str">
        <f t="shared" si="6"/>
        <v/>
      </c>
      <c r="P48" s="1427" t="str">
        <f t="shared" si="6"/>
        <v/>
      </c>
      <c r="Q48" s="1427" t="str">
        <f t="shared" si="6"/>
        <v/>
      </c>
      <c r="R48" s="1427" t="str">
        <f t="shared" si="6"/>
        <v/>
      </c>
      <c r="S48" s="1427" t="str">
        <f t="shared" si="6"/>
        <v/>
      </c>
      <c r="T48" s="1427" t="str">
        <f t="shared" si="6"/>
        <v/>
      </c>
      <c r="U48" s="1427" t="str">
        <f t="shared" si="6"/>
        <v/>
      </c>
      <c r="V48" s="1427" t="str">
        <f t="shared" si="6"/>
        <v/>
      </c>
      <c r="W48" s="1427" t="str">
        <f t="shared" si="6"/>
        <v/>
      </c>
      <c r="X48" s="346" t="str">
        <f t="shared" si="6"/>
        <v/>
      </c>
      <c r="Y48" s="1427" t="str">
        <f t="shared" si="6"/>
        <v/>
      </c>
      <c r="Z48" s="346" t="str">
        <f t="shared" si="6"/>
        <v/>
      </c>
      <c r="AA48" s="1804"/>
      <c r="AM48" s="1804"/>
    </row>
    <row r="49" spans="1:39" s="465" customFormat="1" ht="15" customHeight="1" x14ac:dyDescent="0.25">
      <c r="A49" s="1329"/>
      <c r="B49" s="1890" t="s">
        <v>2035</v>
      </c>
      <c r="C49" s="462"/>
      <c r="D49" s="451"/>
      <c r="E49" s="451"/>
      <c r="F49" s="451"/>
      <c r="G49" s="451"/>
      <c r="H49" s="451"/>
      <c r="I49" s="451"/>
      <c r="J49" s="451"/>
      <c r="K49" s="451"/>
      <c r="L49" s="451"/>
      <c r="M49" s="451"/>
      <c r="N49" s="451"/>
      <c r="O49" s="451"/>
      <c r="P49" s="451"/>
      <c r="Q49" s="451"/>
      <c r="R49" s="451"/>
      <c r="S49" s="451"/>
      <c r="T49" s="451"/>
      <c r="U49" s="451"/>
      <c r="V49" s="451"/>
      <c r="W49" s="451"/>
      <c r="X49" s="339"/>
      <c r="Y49" s="451"/>
      <c r="Z49" s="339"/>
      <c r="AA49" s="1804"/>
      <c r="AM49" s="1804"/>
    </row>
    <row r="50" spans="1:39" s="465" customFormat="1" ht="15" customHeight="1" x14ac:dyDescent="0.25">
      <c r="A50" s="1329"/>
      <c r="B50" s="2591" t="s">
        <v>2036</v>
      </c>
      <c r="C50" s="2852"/>
      <c r="D50" s="1893"/>
      <c r="E50" s="1893"/>
      <c r="F50" s="1893"/>
      <c r="G50" s="1893"/>
      <c r="H50" s="1893"/>
      <c r="I50" s="1893"/>
      <c r="J50" s="1893"/>
      <c r="K50" s="1893"/>
      <c r="L50" s="1893"/>
      <c r="M50" s="1893"/>
      <c r="N50" s="1893"/>
      <c r="O50" s="1893"/>
      <c r="P50" s="1893"/>
      <c r="Q50" s="1893"/>
      <c r="R50" s="1893"/>
      <c r="S50" s="1893"/>
      <c r="T50" s="1893"/>
      <c r="U50" s="1893"/>
      <c r="V50" s="1893"/>
      <c r="W50" s="1893"/>
      <c r="X50" s="2594"/>
      <c r="Y50" s="1893"/>
      <c r="Z50" s="2594"/>
      <c r="AA50" s="1804"/>
      <c r="AM50" s="1804"/>
    </row>
    <row r="51" spans="1:39" s="465" customFormat="1" ht="15" customHeight="1" x14ac:dyDescent="0.25">
      <c r="A51" s="1329"/>
      <c r="B51" s="2635" t="s">
        <v>163</v>
      </c>
      <c r="C51" s="2853">
        <f>IF(AND(ISNUMBER(C21), ISNUMBER(C41)), C21+C41, "")</f>
        <v>0</v>
      </c>
      <c r="D51" s="2636">
        <f>IF(AND(ISNUMBER(D21), ISNUMBER(D41)), D21+D41, "")</f>
        <v>0</v>
      </c>
      <c r="E51" s="2636">
        <f>IF(AND(ISNUMBER(E21), ISNUMBER(E31), ISNUMBER(E41)), E21+E31+E41, "")</f>
        <v>0</v>
      </c>
      <c r="F51" s="2636">
        <f t="shared" ref="F51:H51" si="7">IF(AND(ISNUMBER(F21), ISNUMBER(F31), ISNUMBER(F41)), F21+F31+F41, "")</f>
        <v>0</v>
      </c>
      <c r="G51" s="2636">
        <f t="shared" si="7"/>
        <v>0</v>
      </c>
      <c r="H51" s="2636">
        <f t="shared" si="7"/>
        <v>0</v>
      </c>
      <c r="I51" s="2636">
        <f>IF(AND(ISNUMBER(I21), ISNUMBER(I41)), I21+I41, "")</f>
        <v>0</v>
      </c>
      <c r="J51" s="2636">
        <f>IF(AND(ISNUMBER(J21), ISNUMBER(J41)), J21+J41, "")</f>
        <v>0</v>
      </c>
      <c r="K51" s="2636">
        <f>IF(AND(ISNUMBER(K21), ISNUMBER(K31), ISNUMBER(K41)), K21+K31+K41, "")</f>
        <v>0</v>
      </c>
      <c r="L51" s="2636">
        <f t="shared" ref="L51:N51" si="8">IF(AND(ISNUMBER(L21), ISNUMBER(L31), ISNUMBER(L41)), L21+L31+L41, "")</f>
        <v>0</v>
      </c>
      <c r="M51" s="2636">
        <f t="shared" si="8"/>
        <v>0</v>
      </c>
      <c r="N51" s="2636">
        <f t="shared" si="8"/>
        <v>0</v>
      </c>
      <c r="O51" s="2636">
        <f>IF(AND(ISNUMBER(O21), ISNUMBER(O41)), O21+O41, "")</f>
        <v>0</v>
      </c>
      <c r="P51" s="2636">
        <f>IF(AND(ISNUMBER(P21), ISNUMBER(P41)), P21+P41, "")</f>
        <v>0</v>
      </c>
      <c r="Q51" s="2636">
        <f>IF(AND(ISNUMBER(Q21), ISNUMBER(Q31), ISNUMBER(Q41)), Q21+Q31+Q41, "")</f>
        <v>0</v>
      </c>
      <c r="R51" s="2636">
        <f t="shared" ref="R51:T51" si="9">IF(AND(ISNUMBER(R21), ISNUMBER(R31), ISNUMBER(R41)), R21+R31+R41, "")</f>
        <v>0</v>
      </c>
      <c r="S51" s="2636">
        <f t="shared" si="9"/>
        <v>0</v>
      </c>
      <c r="T51" s="2636">
        <f t="shared" si="9"/>
        <v>0</v>
      </c>
      <c r="U51" s="2636">
        <f>IF(AND(ISNUMBER(U21), ISNUMBER(U41)), U21+U41, "")</f>
        <v>0</v>
      </c>
      <c r="V51" s="2636">
        <f>IF(AND(ISNUMBER(V21), ISNUMBER(V41)), V21+V41, "")</f>
        <v>0</v>
      </c>
      <c r="W51" s="2636">
        <f>IF(AND(ISNUMBER(W21), ISNUMBER(W31), ISNUMBER(W41)), W21+W31+W41, "")</f>
        <v>0</v>
      </c>
      <c r="X51" s="2637">
        <f t="shared" ref="X51:Z51" si="10">IF(AND(ISNUMBER(X21), ISNUMBER(X31), ISNUMBER(X41)), X21+X31+X41, "")</f>
        <v>0</v>
      </c>
      <c r="Y51" s="2636">
        <f t="shared" si="10"/>
        <v>0</v>
      </c>
      <c r="Z51" s="2637">
        <f t="shared" si="10"/>
        <v>0</v>
      </c>
      <c r="AA51" s="1804"/>
      <c r="AM51" s="1804"/>
    </row>
    <row r="52" spans="1:39" s="2922" customFormat="1" ht="15" customHeight="1" x14ac:dyDescent="0.25">
      <c r="A52" s="1329"/>
      <c r="B52" s="2847"/>
      <c r="C52" s="2848"/>
      <c r="D52" s="2848"/>
      <c r="E52" s="2848"/>
      <c r="F52" s="2848"/>
      <c r="G52" s="2848"/>
      <c r="H52" s="2848"/>
      <c r="I52" s="2848"/>
      <c r="J52" s="2848"/>
      <c r="K52" s="2848"/>
      <c r="L52" s="2848"/>
      <c r="M52" s="2848"/>
      <c r="N52" s="2848"/>
      <c r="O52" s="2848"/>
      <c r="P52" s="2848"/>
      <c r="Q52" s="2848"/>
      <c r="R52" s="2848"/>
      <c r="S52" s="2848"/>
      <c r="T52" s="2848"/>
      <c r="U52" s="2848"/>
      <c r="V52" s="2848"/>
      <c r="W52" s="2848"/>
      <c r="X52" s="2848"/>
      <c r="Y52" s="2848"/>
      <c r="Z52" s="2921"/>
      <c r="AA52" s="2308"/>
      <c r="AM52" s="2308"/>
    </row>
    <row r="53" spans="1:39" s="322" customFormat="1" ht="45" customHeight="1" x14ac:dyDescent="0.25">
      <c r="A53" s="2935" t="s">
        <v>2379</v>
      </c>
      <c r="B53" s="2631"/>
      <c r="C53" s="2632"/>
      <c r="D53" s="2632"/>
      <c r="E53" s="2632"/>
      <c r="F53" s="2632"/>
      <c r="G53" s="2632"/>
      <c r="H53" s="2632"/>
      <c r="I53" s="2632"/>
      <c r="J53" s="2632"/>
      <c r="K53" s="2632"/>
      <c r="L53" s="2632"/>
      <c r="M53" s="2632"/>
      <c r="N53" s="2632"/>
      <c r="O53" s="2632"/>
      <c r="P53" s="2632"/>
      <c r="Q53" s="2632"/>
      <c r="R53" s="2632"/>
      <c r="S53" s="2632"/>
      <c r="T53" s="2632"/>
      <c r="U53" s="2632"/>
      <c r="V53" s="2632"/>
      <c r="W53" s="2632"/>
      <c r="X53" s="2632"/>
      <c r="Y53" s="2632"/>
      <c r="AA53" s="1272"/>
      <c r="AD53" s="1242"/>
      <c r="AE53" s="1242"/>
      <c r="AF53" s="1242"/>
      <c r="AG53" s="1242"/>
      <c r="AH53" s="1242"/>
      <c r="AI53" s="1242"/>
      <c r="AJ53" s="1242"/>
      <c r="AK53" s="1242"/>
      <c r="AL53" s="1242"/>
      <c r="AM53" s="1272"/>
    </row>
    <row r="54" spans="1:39" s="1451" customFormat="1" ht="75" customHeight="1" x14ac:dyDescent="0.25">
      <c r="A54" s="940"/>
      <c r="B54" s="3348" t="s">
        <v>2437</v>
      </c>
      <c r="C54" s="3348"/>
      <c r="D54" s="3348"/>
      <c r="E54" s="2615"/>
      <c r="F54" s="2615"/>
      <c r="AA54" s="1266"/>
    </row>
    <row r="55" spans="1:39" s="1230" customFormat="1" ht="45" customHeight="1" x14ac:dyDescent="0.25">
      <c r="A55" s="928" t="s">
        <v>2323</v>
      </c>
      <c r="B55" s="1262"/>
      <c r="C55" s="1451"/>
      <c r="D55" s="1451"/>
      <c r="E55" s="1451"/>
      <c r="F55" s="1451"/>
      <c r="G55" s="1451"/>
      <c r="H55" s="1451"/>
      <c r="I55" s="1451"/>
      <c r="J55" s="1451"/>
      <c r="K55" s="1451"/>
      <c r="L55" s="1451"/>
      <c r="M55" s="1451"/>
      <c r="N55" s="1451"/>
      <c r="O55" s="1451"/>
      <c r="P55" s="1451"/>
      <c r="Q55" s="1451"/>
      <c r="R55" s="1451"/>
      <c r="S55" s="1451"/>
      <c r="T55" s="1451"/>
      <c r="U55" s="1451"/>
      <c r="V55" s="1451"/>
      <c r="W55" s="1451"/>
      <c r="X55" s="1451"/>
      <c r="Y55" s="1451"/>
      <c r="Z55" s="1451"/>
      <c r="AA55" s="1266"/>
    </row>
    <row r="56" spans="1:39" s="1233" customFormat="1" ht="15" customHeight="1" x14ac:dyDescent="0.25">
      <c r="A56" s="1231"/>
      <c r="B56" s="1699" t="s">
        <v>1643</v>
      </c>
      <c r="C56" s="1698"/>
      <c r="D56" s="2966" t="s">
        <v>2482</v>
      </c>
      <c r="E56" s="2967"/>
      <c r="F56" s="1844"/>
      <c r="G56" s="2968"/>
      <c r="AA56" s="2643"/>
    </row>
    <row r="57" spans="1:39" s="1232" customFormat="1" ht="15" customHeight="1" x14ac:dyDescent="0.25">
      <c r="A57" s="1231"/>
      <c r="B57" s="977" t="s">
        <v>2481</v>
      </c>
      <c r="C57" s="1351" t="str">
        <f>IF(OR(ISBLANK(C56), ISBLANK('Supervisory information'!D15)), "", IF(C56*'Supervisory information'!D15&lt;=100000000000, "Yes", "No"))</f>
        <v/>
      </c>
      <c r="D57" s="2964" t="s">
        <v>2483</v>
      </c>
      <c r="E57" s="2965"/>
      <c r="F57" s="3368" t="str">
        <f>IF(OR(ISBLANK(F56), ISBLANK(C57), C57=""), IF(C57="No", "No", IF(ISNUMBER(C56), "Fill in cell above", "")), IF(AND(C57="Yes", F56="Yes"), "Yes", "No"))</f>
        <v/>
      </c>
      <c r="G57" s="3368"/>
      <c r="AA57" s="2164"/>
    </row>
    <row r="58" spans="1:39" s="1232" customFormat="1" ht="15" customHeight="1" x14ac:dyDescent="0.25">
      <c r="A58" s="1231"/>
      <c r="AA58" s="2164"/>
    </row>
    <row r="59" spans="1:39" s="1230" customFormat="1" ht="45" customHeight="1" x14ac:dyDescent="0.25">
      <c r="A59" s="928" t="s">
        <v>2324</v>
      </c>
      <c r="B59" s="1262"/>
      <c r="C59" s="1451"/>
      <c r="D59" s="1451"/>
      <c r="E59" s="1451"/>
      <c r="F59" s="1451"/>
      <c r="G59" s="1451"/>
      <c r="H59" s="1451"/>
      <c r="I59" s="1451"/>
      <c r="J59" s="1451"/>
      <c r="K59" s="1451"/>
      <c r="L59" s="1451"/>
      <c r="M59" s="1451"/>
      <c r="N59" s="1451"/>
      <c r="O59" s="1451"/>
      <c r="P59" s="1451"/>
      <c r="Q59" s="1451"/>
      <c r="R59" s="1451"/>
      <c r="S59" s="1451"/>
      <c r="T59" s="1451"/>
      <c r="U59" s="1451"/>
      <c r="V59" s="1451"/>
      <c r="W59" s="1451"/>
      <c r="X59" s="1451"/>
      <c r="Y59" s="1451"/>
      <c r="Z59" s="1451"/>
      <c r="AA59" s="1266"/>
    </row>
    <row r="60" spans="1:39" s="1232" customFormat="1" ht="45" customHeight="1" x14ac:dyDescent="0.25">
      <c r="A60" s="955"/>
      <c r="B60" s="2644"/>
      <c r="C60" s="2645" t="s">
        <v>2484</v>
      </c>
      <c r="D60" s="2646" t="s">
        <v>2206</v>
      </c>
      <c r="E60" s="1234"/>
      <c r="F60" s="1234"/>
      <c r="G60" s="1234"/>
      <c r="AA60" s="2164"/>
    </row>
    <row r="61" spans="1:39" s="1233" customFormat="1" ht="15" customHeight="1" x14ac:dyDescent="0.25">
      <c r="A61" s="1231"/>
      <c r="B61" s="1699" t="s">
        <v>1644</v>
      </c>
      <c r="C61" s="1698"/>
      <c r="D61" s="2647"/>
      <c r="E61" s="1232"/>
      <c r="F61" s="1232"/>
      <c r="G61" s="1232"/>
      <c r="AA61" s="2643"/>
    </row>
    <row r="62" spans="1:39" s="1233" customFormat="1" ht="15" customHeight="1" x14ac:dyDescent="0.25">
      <c r="A62" s="1231"/>
      <c r="B62" s="397" t="s">
        <v>88</v>
      </c>
      <c r="C62" s="1612"/>
      <c r="D62" s="2291"/>
      <c r="E62" s="1232"/>
      <c r="F62" s="1232"/>
      <c r="G62" s="1232"/>
      <c r="AA62" s="2643"/>
    </row>
    <row r="63" spans="1:39" s="1232" customFormat="1" ht="15" customHeight="1" x14ac:dyDescent="0.25">
      <c r="A63" s="1231"/>
      <c r="B63" s="2074" t="s">
        <v>163</v>
      </c>
      <c r="C63" s="2160" t="str">
        <f>IF(AND(ISNUMBER(C62), ISNUMBER(C61)), SUM(C61:C62), "")</f>
        <v/>
      </c>
      <c r="D63" s="2058" t="str">
        <f>IF(AND(ISNUMBER(D62), ISNUMBER(D61)), SUM(D61:D62), "")</f>
        <v/>
      </c>
      <c r="AA63" s="2164"/>
    </row>
    <row r="64" spans="1:39" s="1232" customFormat="1" ht="15" customHeight="1" x14ac:dyDescent="0.25">
      <c r="A64" s="1231"/>
      <c r="AA64" s="2164"/>
    </row>
    <row r="65" spans="1:27" s="1230" customFormat="1" ht="45" customHeight="1" x14ac:dyDescent="0.25">
      <c r="A65" s="928" t="s">
        <v>2325</v>
      </c>
      <c r="B65" s="1262"/>
      <c r="C65" s="1451"/>
      <c r="D65" s="1451"/>
      <c r="E65" s="1451"/>
      <c r="F65" s="1451"/>
      <c r="G65" s="1451"/>
      <c r="H65" s="1451"/>
      <c r="I65" s="1451"/>
      <c r="J65" s="1451"/>
      <c r="K65" s="1451"/>
      <c r="L65" s="1451"/>
      <c r="M65" s="1451"/>
      <c r="N65" s="1451"/>
      <c r="O65" s="1451"/>
      <c r="P65" s="1451"/>
      <c r="Q65" s="1451"/>
      <c r="R65" s="1451"/>
      <c r="S65" s="1451"/>
      <c r="T65" s="1451"/>
      <c r="U65" s="1451"/>
      <c r="V65" s="1451"/>
      <c r="W65" s="1451"/>
      <c r="X65" s="1451"/>
      <c r="Y65" s="1451"/>
      <c r="Z65" s="1451"/>
      <c r="AA65" s="1266"/>
    </row>
    <row r="66" spans="1:27" s="1233" customFormat="1" ht="15" customHeight="1" x14ac:dyDescent="0.25">
      <c r="A66" s="1231"/>
      <c r="B66" s="1699" t="s">
        <v>1645</v>
      </c>
      <c r="C66" s="1698"/>
      <c r="D66" s="1232"/>
      <c r="E66" s="1232"/>
      <c r="F66" s="1232"/>
      <c r="G66" s="1232"/>
      <c r="AA66" s="2643"/>
    </row>
    <row r="67" spans="1:27" s="1233" customFormat="1" ht="15" customHeight="1" x14ac:dyDescent="0.25">
      <c r="A67" s="1231"/>
      <c r="B67" s="397" t="s">
        <v>1646</v>
      </c>
      <c r="C67" s="1612"/>
      <c r="D67" s="1232"/>
      <c r="E67" s="1232"/>
      <c r="F67" s="1232"/>
      <c r="G67" s="1232"/>
      <c r="AA67" s="2643"/>
    </row>
    <row r="68" spans="1:27" s="1233" customFormat="1" ht="15" customHeight="1" x14ac:dyDescent="0.25">
      <c r="A68" s="1231"/>
      <c r="B68" s="2616" t="s">
        <v>1647</v>
      </c>
      <c r="C68" s="1609"/>
      <c r="D68" s="1232"/>
      <c r="E68" s="1232"/>
      <c r="F68" s="1232"/>
      <c r="G68" s="1232"/>
      <c r="AA68" s="2643"/>
    </row>
    <row r="69" spans="1:27" s="1232" customFormat="1" ht="15" customHeight="1" x14ac:dyDescent="0.25">
      <c r="A69" s="1231"/>
      <c r="AA69" s="2164"/>
    </row>
    <row r="70" spans="1:27" s="1230" customFormat="1" ht="45" customHeight="1" x14ac:dyDescent="0.25">
      <c r="A70" s="928" t="s">
        <v>2326</v>
      </c>
      <c r="B70" s="1262"/>
      <c r="C70" s="1451"/>
      <c r="D70" s="1451"/>
      <c r="E70" s="1451"/>
      <c r="F70" s="1451"/>
      <c r="G70" s="1451"/>
      <c r="H70" s="1451"/>
      <c r="I70" s="1451"/>
      <c r="J70" s="1451"/>
      <c r="K70" s="1451"/>
      <c r="L70" s="1451"/>
      <c r="M70" s="1451"/>
      <c r="N70" s="1451"/>
      <c r="O70" s="1451"/>
      <c r="P70" s="1451"/>
      <c r="Q70" s="1451"/>
      <c r="R70" s="1451"/>
      <c r="S70" s="1451"/>
      <c r="T70" s="1451"/>
      <c r="U70" s="1451"/>
      <c r="V70" s="1451"/>
      <c r="W70" s="1451"/>
      <c r="X70" s="1451"/>
      <c r="Y70" s="1451"/>
      <c r="Z70" s="1451"/>
      <c r="AA70" s="1266"/>
    </row>
    <row r="71" spans="1:27" s="1236" customFormat="1" ht="30" customHeight="1" x14ac:dyDescent="0.25">
      <c r="A71" s="2936" t="s">
        <v>2327</v>
      </c>
      <c r="B71" s="1235"/>
      <c r="AA71" s="2166"/>
    </row>
    <row r="72" spans="1:27" s="1232" customFormat="1" ht="45" customHeight="1" x14ac:dyDescent="0.25">
      <c r="A72" s="955"/>
      <c r="B72" s="2644"/>
      <c r="C72" s="2645" t="s">
        <v>2484</v>
      </c>
      <c r="D72" s="2646" t="s">
        <v>2206</v>
      </c>
      <c r="E72" s="3353" t="s">
        <v>2477</v>
      </c>
      <c r="F72" s="3354"/>
      <c r="G72" s="3353" t="s">
        <v>2479</v>
      </c>
      <c r="H72" s="3354"/>
      <c r="AA72" s="2164"/>
    </row>
    <row r="73" spans="1:27" s="1233" customFormat="1" ht="15" customHeight="1" x14ac:dyDescent="0.25">
      <c r="A73" s="1231"/>
      <c r="B73" s="2648" t="s">
        <v>2155</v>
      </c>
      <c r="C73" s="2649"/>
      <c r="D73" s="2650"/>
      <c r="E73" s="3355" t="str">
        <f>IF(OR(ISNUMBER(C73), ISNUMBER(C78)), IF(ISNUMBER(C73) &lt;&gt; ISNUMBER(C78), "Pass", "Fail"), "")</f>
        <v/>
      </c>
      <c r="F73" s="3356"/>
      <c r="G73" s="3355" t="str">
        <f>IF(OR(ISNUMBER(C73), ISNUMBER(E89)), IF(ISNUMBER(C73) &lt;&gt; ISNUMBER(E89), "Pass", "Fail"), "")</f>
        <v/>
      </c>
      <c r="H73" s="3356"/>
      <c r="AA73" s="2643"/>
    </row>
    <row r="74" spans="1:27" s="1234" customFormat="1" ht="45" customHeight="1" x14ac:dyDescent="0.25">
      <c r="A74" s="928" t="s">
        <v>2328</v>
      </c>
      <c r="B74" s="1237"/>
      <c r="AA74" s="2165"/>
    </row>
    <row r="75" spans="1:27" s="1232" customFormat="1" ht="45" customHeight="1" x14ac:dyDescent="0.25">
      <c r="A75" s="955"/>
      <c r="B75" s="2644"/>
      <c r="C75" s="2645" t="s">
        <v>2484</v>
      </c>
      <c r="D75" s="2646" t="s">
        <v>2206</v>
      </c>
      <c r="E75" s="3353" t="s">
        <v>2477</v>
      </c>
      <c r="F75" s="3354"/>
      <c r="G75" s="3353" t="s">
        <v>2480</v>
      </c>
      <c r="H75" s="3354"/>
      <c r="AA75" s="2164"/>
    </row>
    <row r="76" spans="1:27" s="1233" customFormat="1" ht="15" customHeight="1" x14ac:dyDescent="0.25">
      <c r="A76" s="1231"/>
      <c r="B76" s="1699" t="s">
        <v>2155</v>
      </c>
      <c r="C76" s="1698"/>
      <c r="D76" s="2647"/>
      <c r="E76" s="2970"/>
      <c r="F76" s="2968"/>
      <c r="G76" s="2970"/>
      <c r="H76" s="2968"/>
      <c r="AA76" s="2643"/>
    </row>
    <row r="77" spans="1:27" s="1233" customFormat="1" ht="15" customHeight="1" x14ac:dyDescent="0.25">
      <c r="A77" s="1231"/>
      <c r="B77" s="397" t="s">
        <v>2156</v>
      </c>
      <c r="C77" s="1615"/>
      <c r="D77" s="2291"/>
      <c r="E77" s="2971"/>
      <c r="F77" s="2969"/>
      <c r="G77" s="2971"/>
      <c r="H77" s="2969"/>
      <c r="AA77" s="2643"/>
    </row>
    <row r="78" spans="1:27" s="1233" customFormat="1" ht="15" customHeight="1" x14ac:dyDescent="0.25">
      <c r="A78" s="1231"/>
      <c r="B78" s="977" t="s">
        <v>2157</v>
      </c>
      <c r="C78" s="1616" t="str">
        <f>IF(AND(ISNUMBER(C76), ISNUMBER(C77)), 0.25*C76+0.75*C77, "")</f>
        <v/>
      </c>
      <c r="D78" s="379" t="str">
        <f>IF(AND(ISNUMBER(D76), ISNUMBER(D77)), 0.25*D76+0.75*D77, "")</f>
        <v/>
      </c>
      <c r="E78" s="3357" t="str">
        <f>IF(OR(ISNUMBER(C73), ISNUMBER(C78)), IF(ISNUMBER(C73) &lt;&gt; ISNUMBER(C78), "Pass", "Fail"), "")</f>
        <v/>
      </c>
      <c r="F78" s="3358"/>
      <c r="G78" s="3346" t="str">
        <f>IF(OR(ISNUMBER(C78), ISNUMBER(E89)), IF(ISNUMBER(C78) &lt;&gt; ISNUMBER(E89), "Pass", "Fail"), "")</f>
        <v/>
      </c>
      <c r="H78" s="3347"/>
      <c r="AA78" s="2643"/>
    </row>
    <row r="79" spans="1:27" s="1234" customFormat="1" ht="45" customHeight="1" x14ac:dyDescent="0.25">
      <c r="A79" s="928" t="s">
        <v>2329</v>
      </c>
      <c r="B79" s="1237"/>
      <c r="AA79" s="2165"/>
    </row>
    <row r="80" spans="1:27" s="1234" customFormat="1" ht="45" customHeight="1" x14ac:dyDescent="0.25">
      <c r="A80" s="928" t="s">
        <v>2330</v>
      </c>
      <c r="B80" s="1237"/>
      <c r="AA80" s="2165"/>
    </row>
    <row r="81" spans="1:27" s="1232" customFormat="1" ht="15" customHeight="1" x14ac:dyDescent="0.2">
      <c r="A81" s="955"/>
      <c r="B81" s="2651"/>
      <c r="C81" s="3352" t="s">
        <v>2484</v>
      </c>
      <c r="D81" s="3352"/>
      <c r="E81" s="3352"/>
      <c r="F81" s="3352"/>
      <c r="G81" s="1234"/>
      <c r="AA81" s="2164"/>
    </row>
    <row r="82" spans="1:27" s="1232" customFormat="1" ht="60" customHeight="1" x14ac:dyDescent="0.25">
      <c r="A82" s="955"/>
      <c r="B82" s="2652"/>
      <c r="C82" s="1706" t="s">
        <v>1330</v>
      </c>
      <c r="D82" s="2167" t="s">
        <v>1331</v>
      </c>
      <c r="E82" s="2167" t="s">
        <v>163</v>
      </c>
      <c r="F82" s="2646" t="s">
        <v>2207</v>
      </c>
      <c r="G82" s="1234"/>
      <c r="AA82" s="2164"/>
    </row>
    <row r="83" spans="1:27" s="1232" customFormat="1" ht="15" customHeight="1" x14ac:dyDescent="0.25">
      <c r="A83" s="1231"/>
      <c r="B83" s="1699" t="s">
        <v>1648</v>
      </c>
      <c r="C83" s="1707"/>
      <c r="D83" s="2168"/>
      <c r="E83" s="2132" t="str">
        <f>IF(AND(ISNUMBER(C83), ISNUMBER(D83)), C83+D83, "")</f>
        <v/>
      </c>
      <c r="F83" s="2293"/>
      <c r="AA83" s="2164"/>
    </row>
    <row r="84" spans="1:27" s="1232" customFormat="1" ht="15" customHeight="1" x14ac:dyDescent="0.25">
      <c r="A84" s="1231"/>
      <c r="B84" s="366" t="s">
        <v>1649</v>
      </c>
      <c r="C84" s="1249"/>
      <c r="D84" s="345"/>
      <c r="E84" s="37" t="str">
        <f>IF(AND(ISNUMBER(C84), ISNUMBER(D84)), C84+D84, "")</f>
        <v/>
      </c>
      <c r="F84" s="2294"/>
      <c r="AA84" s="2164"/>
    </row>
    <row r="85" spans="1:27" s="1232" customFormat="1" ht="15" customHeight="1" x14ac:dyDescent="0.25">
      <c r="A85" s="1231"/>
      <c r="B85" s="1701" t="s">
        <v>1650</v>
      </c>
      <c r="C85" s="1249"/>
      <c r="D85" s="114"/>
      <c r="E85" s="37" t="str">
        <f>IF(ISNUMBER(C85), C85, "")</f>
        <v/>
      </c>
      <c r="F85" s="2294"/>
      <c r="AA85" s="2164"/>
    </row>
    <row r="86" spans="1:27" s="1232" customFormat="1" ht="15" customHeight="1" x14ac:dyDescent="0.25">
      <c r="A86" s="1231"/>
      <c r="B86" s="397" t="s">
        <v>1651</v>
      </c>
      <c r="C86" s="1249"/>
      <c r="D86" s="345"/>
      <c r="E86" s="37" t="str">
        <f>IF(AND(ISNUMBER(C86), ISNUMBER(D86)), C86+D86, "")</f>
        <v/>
      </c>
      <c r="F86" s="2294"/>
      <c r="AA86" s="2164"/>
    </row>
    <row r="87" spans="1:27" s="1232" customFormat="1" ht="15" customHeight="1" x14ac:dyDescent="0.25">
      <c r="A87" s="1231"/>
      <c r="B87" s="397" t="s">
        <v>957</v>
      </c>
      <c r="C87" s="1249"/>
      <c r="D87" s="345"/>
      <c r="E87" s="37" t="str">
        <f>IF(AND(ISNUMBER(C87), ISNUMBER(D87)), C87+D87, "")</f>
        <v/>
      </c>
      <c r="F87" s="2294"/>
      <c r="AA87" s="2164"/>
    </row>
    <row r="88" spans="1:27" s="1232" customFormat="1" ht="15" customHeight="1" x14ac:dyDescent="0.25">
      <c r="A88" s="1231"/>
      <c r="B88" s="2616" t="s">
        <v>1321</v>
      </c>
      <c r="C88" s="1708"/>
      <c r="D88" s="588"/>
      <c r="E88" s="228" t="str">
        <f>IF(AND(ISNUMBER(C88), ISNUMBER(D88)), C88+D88, "")</f>
        <v/>
      </c>
      <c r="F88" s="2295"/>
      <c r="AA88" s="2164"/>
    </row>
    <row r="89" spans="1:27" s="1232" customFormat="1" ht="15" customHeight="1" x14ac:dyDescent="0.25">
      <c r="A89" s="1231"/>
      <c r="B89" s="1702" t="s">
        <v>163</v>
      </c>
      <c r="C89" s="1709" t="str">
        <f>IF(COUNT(C83:C88)=ROWS(C83:C88), SUM(C83:C88), "")</f>
        <v/>
      </c>
      <c r="D89" s="1239" t="str">
        <f>IF(AND(ISNUMBER(D83), ISNUMBER(D84), COUNT(D86:D88)=ROWS(D86:D88)), SUM(D83:D84,D86:D88), "")</f>
        <v/>
      </c>
      <c r="E89" s="1239" t="str">
        <f>IF(AND(ISNUMBER(C89), ISNUMBER(D89)), C89+D89, "")</f>
        <v/>
      </c>
      <c r="F89" s="2292" t="str">
        <f>IF(COUNT(F83:F88)=ROWS(F83:F88), SUM(F83:F88), "")</f>
        <v/>
      </c>
      <c r="G89" s="995"/>
      <c r="AA89" s="2164"/>
    </row>
    <row r="90" spans="1:27" s="1234" customFormat="1" ht="45" customHeight="1" x14ac:dyDescent="0.25">
      <c r="A90" s="928" t="s">
        <v>2439</v>
      </c>
      <c r="B90" s="1237"/>
      <c r="AA90" s="2165"/>
    </row>
    <row r="91" spans="1:27" s="1232" customFormat="1" ht="45" customHeight="1" x14ac:dyDescent="0.25">
      <c r="A91" s="955"/>
      <c r="B91" s="2644"/>
      <c r="C91" s="2645" t="s">
        <v>2484</v>
      </c>
      <c r="D91" s="2646" t="s">
        <v>2206</v>
      </c>
      <c r="E91" s="3353" t="s">
        <v>2478</v>
      </c>
      <c r="F91" s="3354"/>
      <c r="G91" s="1234"/>
      <c r="AA91" s="2164"/>
    </row>
    <row r="92" spans="1:27" s="1233" customFormat="1" ht="15" customHeight="1" x14ac:dyDescent="0.25">
      <c r="A92" s="1231"/>
      <c r="B92" s="2648" t="s">
        <v>2155</v>
      </c>
      <c r="C92" s="2649"/>
      <c r="D92" s="2650"/>
      <c r="E92" s="3355" t="str">
        <f>IF(OR(ISNUMBER(C92), ISNUMBER(C97)), IF(ISNUMBER(C92) &lt;&gt; ISNUMBER(C97), "Pass", "Fail"), "")</f>
        <v/>
      </c>
      <c r="F92" s="3356"/>
      <c r="G92" s="1232"/>
      <c r="AA92" s="2643"/>
    </row>
    <row r="93" spans="1:27" s="1234" customFormat="1" ht="45" customHeight="1" x14ac:dyDescent="0.25">
      <c r="A93" s="928" t="s">
        <v>2440</v>
      </c>
      <c r="B93" s="1237"/>
      <c r="AA93" s="2165"/>
    </row>
    <row r="94" spans="1:27" s="1232" customFormat="1" ht="45" customHeight="1" x14ac:dyDescent="0.25">
      <c r="A94" s="955"/>
      <c r="B94" s="2644"/>
      <c r="C94" s="2645" t="s">
        <v>2484</v>
      </c>
      <c r="D94" s="2646" t="s">
        <v>2206</v>
      </c>
      <c r="E94" s="3353" t="s">
        <v>2478</v>
      </c>
      <c r="F94" s="3354"/>
      <c r="G94" s="1234"/>
      <c r="AA94" s="2164"/>
    </row>
    <row r="95" spans="1:27" s="1233" customFormat="1" ht="15" customHeight="1" x14ac:dyDescent="0.25">
      <c r="A95" s="1231"/>
      <c r="B95" s="1699" t="s">
        <v>2155</v>
      </c>
      <c r="C95" s="1698"/>
      <c r="D95" s="2647"/>
      <c r="E95" s="2970"/>
      <c r="F95" s="2968"/>
      <c r="G95" s="1232"/>
      <c r="AA95" s="2643"/>
    </row>
    <row r="96" spans="1:27" s="1233" customFormat="1" ht="15" customHeight="1" x14ac:dyDescent="0.25">
      <c r="A96" s="1231"/>
      <c r="B96" s="397" t="s">
        <v>2156</v>
      </c>
      <c r="C96" s="1615"/>
      <c r="D96" s="2291"/>
      <c r="E96" s="2971"/>
      <c r="F96" s="2969"/>
      <c r="G96" s="1232"/>
      <c r="AA96" s="2643"/>
    </row>
    <row r="97" spans="1:27" s="1233" customFormat="1" ht="15" customHeight="1" x14ac:dyDescent="0.25">
      <c r="A97" s="1231"/>
      <c r="B97" s="977" t="s">
        <v>2157</v>
      </c>
      <c r="C97" s="1616" t="str">
        <f>IF(AND(ISNUMBER(C95), ISNUMBER(C96)), 0.25*C95+0.75*C96, "")</f>
        <v/>
      </c>
      <c r="D97" s="379" t="str">
        <f>IF(AND(ISNUMBER(D95), ISNUMBER(D96)), 0.25*D95+0.75*D96, "")</f>
        <v/>
      </c>
      <c r="E97" s="3357" t="str">
        <f>IF(OR(ISNUMBER(C92), ISNUMBER(C97)), IF(ISNUMBER(C92) &lt;&gt; ISNUMBER(C97), "Pass", "Fail"), "")</f>
        <v/>
      </c>
      <c r="F97" s="3358"/>
      <c r="G97" s="1232"/>
      <c r="AA97" s="2643"/>
    </row>
    <row r="98" spans="1:27" s="1234" customFormat="1" ht="45" customHeight="1" x14ac:dyDescent="0.25">
      <c r="A98" s="928" t="s">
        <v>2331</v>
      </c>
      <c r="B98" s="1237"/>
      <c r="AA98" s="2165"/>
    </row>
    <row r="99" spans="1:27" s="1232" customFormat="1" ht="45" customHeight="1" x14ac:dyDescent="0.25">
      <c r="A99" s="1240"/>
      <c r="B99" s="2653"/>
      <c r="C99" s="1710" t="s">
        <v>65</v>
      </c>
      <c r="D99" s="2646" t="s">
        <v>2485</v>
      </c>
      <c r="E99" s="1234"/>
      <c r="F99" s="1234"/>
      <c r="AA99" s="2164"/>
    </row>
    <row r="100" spans="1:27" s="1232" customFormat="1" ht="15" customHeight="1" x14ac:dyDescent="0.25">
      <c r="A100" s="1240"/>
      <c r="B100" s="1703" t="s">
        <v>2030</v>
      </c>
      <c r="C100" s="2041">
        <f>IF(AND(ISNUMBER(C41), ISNUMBER(E41), ISNUMBER(G41)), C41+E41+G41, "")</f>
        <v>0</v>
      </c>
      <c r="D100" s="2047">
        <f>IF(AND(ISNUMBER(D41), ISNUMBER(F41), ISNUMBER(H41)), 0.08*(D41+F41+H41), "")</f>
        <v>0</v>
      </c>
      <c r="E100" s="1234"/>
      <c r="F100" s="1234"/>
      <c r="AA100" s="2164"/>
    </row>
    <row r="101" spans="1:27" s="1232" customFormat="1" ht="15" customHeight="1" x14ac:dyDescent="0.25">
      <c r="A101" s="1240"/>
      <c r="B101" s="1703" t="s">
        <v>2031</v>
      </c>
      <c r="C101" s="2042">
        <f>IF(AND(ISNUMBER(C21), ISNUMBER(E21), ISNUMBER(G21)), C21+E21+G21, "")</f>
        <v>0</v>
      </c>
      <c r="D101" s="346">
        <f>IF(AND(ISNUMBER(D21), ISNUMBER(F21), ISNUMBER(H21)), 0.08*(D21+F21+H21), "")</f>
        <v>0</v>
      </c>
      <c r="E101" s="1234"/>
      <c r="F101" s="1234"/>
      <c r="AA101" s="2164"/>
    </row>
    <row r="102" spans="1:27" s="1232" customFormat="1" ht="15" customHeight="1" x14ac:dyDescent="0.25">
      <c r="A102" s="1240"/>
      <c r="B102" s="1704" t="s">
        <v>2032</v>
      </c>
      <c r="C102" s="2042">
        <f>IF(AND(ISNUMBER(E31), ISNUMBER(G31)), E31+G31, "")</f>
        <v>0</v>
      </c>
      <c r="D102" s="346">
        <f>IF(AND(ISNUMBER(F31), ISNUMBER(H31)), 0.08*(F31+H31), "")</f>
        <v>0</v>
      </c>
      <c r="E102" s="1234"/>
      <c r="F102" s="1234"/>
      <c r="AA102" s="2164"/>
    </row>
    <row r="103" spans="1:27" s="1232" customFormat="1" ht="15" customHeight="1" x14ac:dyDescent="0.25">
      <c r="A103" s="1240"/>
      <c r="B103" s="2163" t="s">
        <v>2203</v>
      </c>
      <c r="C103" s="2042">
        <f>IF(AND(ISNUMBER(O51), ISNUMBER(Q51), ISNUMBER(S51)), O51+Q51+S51, "")</f>
        <v>0</v>
      </c>
      <c r="D103" s="346">
        <f>IF(AND(ISNUMBER(P51), ISNUMBER(R51), ISNUMBER(T51)), 0.08*(P51+R51+T51), "")</f>
        <v>0</v>
      </c>
      <c r="E103" s="1234"/>
      <c r="F103" s="1234"/>
      <c r="AA103" s="2164"/>
    </row>
    <row r="104" spans="1:27" s="1232" customFormat="1" ht="15" customHeight="1" x14ac:dyDescent="0.25">
      <c r="A104" s="1240"/>
      <c r="B104" s="1713" t="s">
        <v>2168</v>
      </c>
      <c r="C104" s="2368">
        <f>IF(AND(ISNUMBER(U51), ISNUMBER(W51), ISNUMBER(Y51)), U51+W51+Y51, "")</f>
        <v>0</v>
      </c>
      <c r="D104" s="379">
        <f>IF(AND(ISNUMBER(V51), ISNUMBER(X51), ISNUMBER(Z51)), 0.08*(V51+X51+Z51), "")</f>
        <v>0</v>
      </c>
      <c r="E104" s="1234"/>
      <c r="F104" s="1234"/>
      <c r="AA104" s="2164"/>
    </row>
    <row r="105" spans="1:27" s="1234" customFormat="1" ht="45" customHeight="1" x14ac:dyDescent="0.25">
      <c r="A105" s="928" t="s">
        <v>2332</v>
      </c>
      <c r="B105" s="1237"/>
      <c r="AA105" s="2165"/>
    </row>
    <row r="106" spans="1:27" s="1232" customFormat="1" ht="15" customHeight="1" x14ac:dyDescent="0.25">
      <c r="A106" s="955"/>
      <c r="B106" s="3350"/>
      <c r="C106" s="3349" t="s">
        <v>2484</v>
      </c>
      <c r="D106" s="3349"/>
      <c r="E106" s="1234"/>
      <c r="F106" s="1234"/>
      <c r="G106" s="1234"/>
      <c r="AA106" s="2164"/>
    </row>
    <row r="107" spans="1:27" s="1232" customFormat="1" ht="30" customHeight="1" x14ac:dyDescent="0.25">
      <c r="A107" s="955"/>
      <c r="B107" s="3351"/>
      <c r="C107" s="2654" t="s">
        <v>1716</v>
      </c>
      <c r="D107" s="2161" t="s">
        <v>1978</v>
      </c>
      <c r="E107" s="1234"/>
      <c r="F107" s="1234"/>
      <c r="G107" s="1234"/>
      <c r="AA107" s="2164"/>
    </row>
    <row r="108" spans="1:27" s="1232" customFormat="1" ht="15" customHeight="1" x14ac:dyDescent="0.25">
      <c r="A108" s="1240"/>
      <c r="B108" s="2655" t="s">
        <v>163</v>
      </c>
      <c r="C108" s="2162" t="str">
        <f>IF(OR(F57="Yes", F57="No"), IF(F57="Yes", IF(ISNUMBER(D103), D103, ""), IF(ISNUMBER(E89), IF(ISNUMBER(C92) &lt;&gt; ISNUMBER(C97), E89+IF(ISNUMBER(C92), C92, C97), ""), IF(ISNUMBER(C73) &lt;&gt; ISNUMBER(C78), IF(ISNUMBER(C73), C73, C78), ""))), "")</f>
        <v/>
      </c>
      <c r="D108" s="2656" t="str">
        <f>IF(OR(F57="Yes", F57="No"), IF(F57="Yes", IF(ISNUMBER(D104), D104, ""), IF(ISNUMBER(E89), IF(ISNUMBER(C92) &lt;&gt; ISNUMBER(C97), E89+IF(ISNUMBER(C92), C92, C97), ""), IF(ISNUMBER(C73) &lt;&gt; ISNUMBER(C78), IF(ISNUMBER(C73), C73, C78), ""))), "")</f>
        <v/>
      </c>
      <c r="E108" s="1234"/>
      <c r="F108" s="1234"/>
      <c r="AA108" s="2164"/>
    </row>
    <row r="109" spans="1:27" s="1110" customFormat="1" ht="15" customHeight="1" x14ac:dyDescent="0.25">
      <c r="A109" s="2657"/>
      <c r="B109" s="1088"/>
      <c r="C109" s="1088"/>
      <c r="D109" s="1088"/>
      <c r="E109" s="2652"/>
      <c r="F109" s="2652"/>
      <c r="G109" s="1088"/>
      <c r="H109" s="1088"/>
      <c r="I109" s="1088"/>
      <c r="J109" s="1088"/>
      <c r="K109" s="1088"/>
      <c r="L109" s="1088"/>
      <c r="M109" s="1088"/>
      <c r="N109" s="1088"/>
      <c r="O109" s="1088"/>
      <c r="P109" s="1088"/>
      <c r="Q109" s="1088"/>
      <c r="R109" s="1088"/>
      <c r="S109" s="1088"/>
      <c r="T109" s="1088"/>
      <c r="U109" s="1088"/>
      <c r="V109" s="1088"/>
      <c r="W109" s="1088"/>
      <c r="X109" s="1088"/>
      <c r="Y109" s="1088"/>
      <c r="Z109" s="1088"/>
      <c r="AA109" s="2093"/>
    </row>
    <row r="110" spans="1:27" hidden="1" x14ac:dyDescent="0.25"/>
    <row r="111" spans="1:27" s="610" customFormat="1" hidden="1" x14ac:dyDescent="0.25">
      <c r="A111" s="936"/>
      <c r="C111" s="1279"/>
      <c r="F111" s="1279"/>
    </row>
    <row r="112" spans="1:27" s="610" customFormat="1" hidden="1" x14ac:dyDescent="0.25">
      <c r="A112" s="936"/>
      <c r="C112" s="1279"/>
      <c r="F112" s="1279"/>
    </row>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sheetData>
  <mergeCells count="36">
    <mergeCell ref="O18:T18"/>
    <mergeCell ref="C18:H18"/>
    <mergeCell ref="U18:Z18"/>
    <mergeCell ref="C19:D19"/>
    <mergeCell ref="E19:F19"/>
    <mergeCell ref="G19:H19"/>
    <mergeCell ref="I19:J19"/>
    <mergeCell ref="K19:L19"/>
    <mergeCell ref="M19:N19"/>
    <mergeCell ref="O19:P19"/>
    <mergeCell ref="Q19:R19"/>
    <mergeCell ref="S19:T19"/>
    <mergeCell ref="U19:V19"/>
    <mergeCell ref="W19:X19"/>
    <mergeCell ref="Y19:Z19"/>
    <mergeCell ref="C3:D3"/>
    <mergeCell ref="E3:F3"/>
    <mergeCell ref="G3:H3"/>
    <mergeCell ref="I18:N18"/>
    <mergeCell ref="F57:G57"/>
    <mergeCell ref="G78:H78"/>
    <mergeCell ref="B54:D54"/>
    <mergeCell ref="C106:D106"/>
    <mergeCell ref="B106:B107"/>
    <mergeCell ref="C81:F81"/>
    <mergeCell ref="E91:F91"/>
    <mergeCell ref="E92:F92"/>
    <mergeCell ref="E94:F94"/>
    <mergeCell ref="E97:F97"/>
    <mergeCell ref="E72:F72"/>
    <mergeCell ref="E75:F75"/>
    <mergeCell ref="E73:F73"/>
    <mergeCell ref="E78:F78"/>
    <mergeCell ref="G72:H72"/>
    <mergeCell ref="G75:H75"/>
    <mergeCell ref="G73:H73"/>
  </mergeCells>
  <conditionalFormatting sqref="C57">
    <cfRule type="cellIs" dxfId="147" priority="64" stopIfTrue="1" operator="equal">
      <formula>"Yes"</formula>
    </cfRule>
    <cfRule type="cellIs" dxfId="146" priority="67" stopIfTrue="1" operator="equal">
      <formula>"No"</formula>
    </cfRule>
  </conditionalFormatting>
  <conditionalFormatting sqref="C5:H15 C21:Z52">
    <cfRule type="cellIs" dxfId="145" priority="63" stopIfTrue="1" operator="lessThan">
      <formula>0</formula>
    </cfRule>
  </conditionalFormatting>
  <conditionalFormatting sqref="E19 G19 K19 A18:C19 I18:I19 M19 O18:O19 Q19 S19 U18:U19 W19 Y19 AA18:XFD19 A2:XFD17 A20:XFD53">
    <cfRule type="cellIs" dxfId="144" priority="60" stopIfTrue="1" operator="equal">
      <formula>"Pass"</formula>
    </cfRule>
    <cfRule type="cellIs" dxfId="143" priority="61" stopIfTrue="1" operator="equal">
      <formula>"please check"</formula>
    </cfRule>
    <cfRule type="cellIs" dxfId="142" priority="62" stopIfTrue="1" operator="equal">
      <formula>"Fail"</formula>
    </cfRule>
  </conditionalFormatting>
  <conditionalFormatting sqref="F56">
    <cfRule type="cellIs" dxfId="141" priority="56" stopIfTrue="1" operator="equal">
      <formula>"Pass"</formula>
    </cfRule>
    <cfRule type="cellIs" dxfId="140" priority="57" stopIfTrue="1" operator="equal">
      <formula>"Fail"</formula>
    </cfRule>
  </conditionalFormatting>
  <conditionalFormatting sqref="F57">
    <cfRule type="cellIs" dxfId="139" priority="54" stopIfTrue="1" operator="equal">
      <formula>"Yes"</formula>
    </cfRule>
    <cfRule type="cellIs" dxfId="138" priority="55" stopIfTrue="1" operator="equal">
      <formula>"No"</formula>
    </cfRule>
  </conditionalFormatting>
  <conditionalFormatting sqref="E78">
    <cfRule type="cellIs" dxfId="137" priority="50" stopIfTrue="1" operator="equal">
      <formula>"Pass"</formula>
    </cfRule>
    <cfRule type="cellIs" dxfId="136" priority="51" stopIfTrue="1" operator="equal">
      <formula>"Warning"</formula>
    </cfRule>
    <cfRule type="cellIs" dxfId="135" priority="52" stopIfTrue="1" operator="equal">
      <formula>"Fail"</formula>
    </cfRule>
    <cfRule type="cellIs" dxfId="134" priority="53" stopIfTrue="1" operator="equal">
      <formula>"Please explain"</formula>
    </cfRule>
  </conditionalFormatting>
  <conditionalFormatting sqref="E73">
    <cfRule type="cellIs" dxfId="133" priority="46" stopIfTrue="1" operator="equal">
      <formula>"Pass"</formula>
    </cfRule>
    <cfRule type="cellIs" dxfId="132" priority="47" stopIfTrue="1" operator="equal">
      <formula>"Warning"</formula>
    </cfRule>
    <cfRule type="cellIs" dxfId="131" priority="48" stopIfTrue="1" operator="equal">
      <formula>"Fail"</formula>
    </cfRule>
    <cfRule type="cellIs" dxfId="130" priority="49" stopIfTrue="1" operator="equal">
      <formula>"Please explain"</formula>
    </cfRule>
  </conditionalFormatting>
  <conditionalFormatting sqref="E72">
    <cfRule type="cellIs" dxfId="129" priority="42" stopIfTrue="1" operator="equal">
      <formula>"Pass"</formula>
    </cfRule>
    <cfRule type="cellIs" dxfId="128" priority="43" stopIfTrue="1" operator="equal">
      <formula>"Warning"</formula>
    </cfRule>
    <cfRule type="cellIs" dxfId="127" priority="44" stopIfTrue="1" operator="equal">
      <formula>"Fail"</formula>
    </cfRule>
    <cfRule type="cellIs" dxfId="126" priority="45" stopIfTrue="1" operator="equal">
      <formula>"Please explain"</formula>
    </cfRule>
  </conditionalFormatting>
  <conditionalFormatting sqref="E75">
    <cfRule type="cellIs" dxfId="125" priority="38" stopIfTrue="1" operator="equal">
      <formula>"Pass"</formula>
    </cfRule>
    <cfRule type="cellIs" dxfId="124" priority="39" stopIfTrue="1" operator="equal">
      <formula>"Warning"</formula>
    </cfRule>
    <cfRule type="cellIs" dxfId="123" priority="40" stopIfTrue="1" operator="equal">
      <formula>"Fail"</formula>
    </cfRule>
    <cfRule type="cellIs" dxfId="122" priority="41" stopIfTrue="1" operator="equal">
      <formula>"Please explain"</formula>
    </cfRule>
  </conditionalFormatting>
  <conditionalFormatting sqref="E97">
    <cfRule type="cellIs" dxfId="121" priority="34" stopIfTrue="1" operator="equal">
      <formula>"Pass"</formula>
    </cfRule>
    <cfRule type="cellIs" dxfId="120" priority="35" stopIfTrue="1" operator="equal">
      <formula>"Warning"</formula>
    </cfRule>
    <cfRule type="cellIs" dxfId="119" priority="36" stopIfTrue="1" operator="equal">
      <formula>"Fail"</formula>
    </cfRule>
    <cfRule type="cellIs" dxfId="118" priority="37" stopIfTrue="1" operator="equal">
      <formula>"Please explain"</formula>
    </cfRule>
  </conditionalFormatting>
  <conditionalFormatting sqref="E92">
    <cfRule type="cellIs" dxfId="117" priority="30" stopIfTrue="1" operator="equal">
      <formula>"Pass"</formula>
    </cfRule>
    <cfRule type="cellIs" dxfId="116" priority="31" stopIfTrue="1" operator="equal">
      <formula>"Warning"</formula>
    </cfRule>
    <cfRule type="cellIs" dxfId="115" priority="32" stopIfTrue="1" operator="equal">
      <formula>"Fail"</formula>
    </cfRule>
    <cfRule type="cellIs" dxfId="114" priority="33" stopIfTrue="1" operator="equal">
      <formula>"Please explain"</formula>
    </cfRule>
  </conditionalFormatting>
  <conditionalFormatting sqref="E91">
    <cfRule type="cellIs" dxfId="113" priority="26" stopIfTrue="1" operator="equal">
      <formula>"Pass"</formula>
    </cfRule>
    <cfRule type="cellIs" dxfId="112" priority="27" stopIfTrue="1" operator="equal">
      <formula>"Warning"</formula>
    </cfRule>
    <cfRule type="cellIs" dxfId="111" priority="28" stopIfTrue="1" operator="equal">
      <formula>"Fail"</formula>
    </cfRule>
    <cfRule type="cellIs" dxfId="110" priority="29" stopIfTrue="1" operator="equal">
      <formula>"Please explain"</formula>
    </cfRule>
  </conditionalFormatting>
  <conditionalFormatting sqref="E94">
    <cfRule type="cellIs" dxfId="109" priority="18" stopIfTrue="1" operator="equal">
      <formula>"Pass"</formula>
    </cfRule>
    <cfRule type="cellIs" dxfId="108" priority="19" stopIfTrue="1" operator="equal">
      <formula>"Warning"</formula>
    </cfRule>
    <cfRule type="cellIs" dxfId="107" priority="20" stopIfTrue="1" operator="equal">
      <formula>"Fail"</formula>
    </cfRule>
    <cfRule type="cellIs" dxfId="106" priority="21" stopIfTrue="1" operator="equal">
      <formula>"Please explain"</formula>
    </cfRule>
  </conditionalFormatting>
  <conditionalFormatting sqref="G72">
    <cfRule type="cellIs" dxfId="105" priority="14" stopIfTrue="1" operator="equal">
      <formula>"Pass"</formula>
    </cfRule>
    <cfRule type="cellIs" dxfId="104" priority="15" stopIfTrue="1" operator="equal">
      <formula>"Warning"</formula>
    </cfRule>
    <cfRule type="cellIs" dxfId="103" priority="16" stopIfTrue="1" operator="equal">
      <formula>"Fail"</formula>
    </cfRule>
    <cfRule type="cellIs" dxfId="102" priority="17" stopIfTrue="1" operator="equal">
      <formula>"Please explain"</formula>
    </cfRule>
  </conditionalFormatting>
  <conditionalFormatting sqref="G75">
    <cfRule type="cellIs" dxfId="101" priority="10" stopIfTrue="1" operator="equal">
      <formula>"Pass"</formula>
    </cfRule>
    <cfRule type="cellIs" dxfId="100" priority="11" stopIfTrue="1" operator="equal">
      <formula>"Warning"</formula>
    </cfRule>
    <cfRule type="cellIs" dxfId="99" priority="12" stopIfTrue="1" operator="equal">
      <formula>"Fail"</formula>
    </cfRule>
    <cfRule type="cellIs" dxfId="98" priority="13" stopIfTrue="1" operator="equal">
      <formula>"Please explain"</formula>
    </cfRule>
  </conditionalFormatting>
  <conditionalFormatting sqref="G73">
    <cfRule type="cellIs" dxfId="97" priority="6" stopIfTrue="1" operator="equal">
      <formula>"Pass"</formula>
    </cfRule>
    <cfRule type="cellIs" dxfId="96" priority="7" stopIfTrue="1" operator="equal">
      <formula>"Warning"</formula>
    </cfRule>
    <cfRule type="cellIs" dxfId="95" priority="8" stopIfTrue="1" operator="equal">
      <formula>"Fail"</formula>
    </cfRule>
    <cfRule type="cellIs" dxfId="94" priority="9" stopIfTrue="1" operator="equal">
      <formula>"Please explain"</formula>
    </cfRule>
  </conditionalFormatting>
  <conditionalFormatting sqref="G78">
    <cfRule type="cellIs" dxfId="93" priority="2" stopIfTrue="1" operator="equal">
      <formula>"Pass"</formula>
    </cfRule>
    <cfRule type="cellIs" dxfId="92" priority="3" stopIfTrue="1" operator="equal">
      <formula>"Warning"</formula>
    </cfRule>
    <cfRule type="cellIs" dxfId="91" priority="4" stopIfTrue="1" operator="equal">
      <formula>"Fail"</formula>
    </cfRule>
    <cfRule type="cellIs" dxfId="90" priority="5" stopIfTrue="1" operator="equal">
      <formula>"Please explain"</formula>
    </cfRule>
  </conditionalFormatting>
  <conditionalFormatting sqref="F57:G57">
    <cfRule type="cellIs" dxfId="89" priority="1" operator="equal">
      <formula>"Fill in cell above"</formula>
    </cfRule>
  </conditionalFormatting>
  <dataValidations disablePrompts="1"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8" man="1"/>
    <brk id="97" max="8" man="1"/>
  </rowBreaks>
  <colBreaks count="1" manualBreakCount="1">
    <brk id="20" max="3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J350"/>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609" customWidth="1"/>
    <col min="2" max="2" width="10.7109375" style="610" customWidth="1"/>
    <col min="3" max="3" width="10.7109375" style="205" customWidth="1"/>
    <col min="4" max="5" width="40.7109375" style="445" customWidth="1"/>
    <col min="6" max="6" width="20.7109375" style="479" customWidth="1"/>
    <col min="7" max="7" width="20.7109375" style="445" customWidth="1"/>
    <col min="8" max="8" width="36.7109375" style="601" customWidth="1"/>
    <col min="9" max="9" width="36.7109375" style="445" customWidth="1"/>
    <col min="10" max="10" width="1.7109375" style="1242" customWidth="1"/>
    <col min="11" max="16384" width="16.7109375" style="1242" hidden="1"/>
  </cols>
  <sheetData>
    <row r="1" spans="1:10" ht="30" customHeight="1" x14ac:dyDescent="0.55000000000000004">
      <c r="A1" s="2152" t="s">
        <v>867</v>
      </c>
      <c r="B1" s="1779"/>
      <c r="C1" s="1780"/>
      <c r="D1" s="1780"/>
      <c r="E1" s="1705" t="str">
        <f>CONCATENATE("Reporting unit: ", 'General Info'!$C$7, " ", 'General Info'!$C$5)</f>
        <v xml:space="preserve">Reporting unit: 1 </v>
      </c>
      <c r="F1" s="1670"/>
      <c r="G1" s="1705"/>
      <c r="H1" s="2178"/>
      <c r="I1" s="1780"/>
      <c r="J1" s="1788"/>
    </row>
    <row r="2" spans="1:10" s="343" customFormat="1" ht="45" customHeight="1" x14ac:dyDescent="0.35">
      <c r="A2" s="2179" t="s">
        <v>748</v>
      </c>
      <c r="B2" s="2180"/>
      <c r="C2" s="2175"/>
      <c r="D2" s="2175"/>
      <c r="E2" s="2175"/>
      <c r="F2" s="2181"/>
      <c r="G2" s="2175"/>
      <c r="H2" s="2182"/>
      <c r="I2" s="2175"/>
      <c r="J2" s="2183"/>
    </row>
    <row r="3" spans="1:10" s="343" customFormat="1" ht="45" customHeight="1" x14ac:dyDescent="0.35">
      <c r="A3" s="2931" t="s">
        <v>869</v>
      </c>
      <c r="B3" s="367"/>
      <c r="F3" s="368"/>
      <c r="H3" s="600"/>
      <c r="J3" s="2183"/>
    </row>
    <row r="4" spans="1:10" ht="15" customHeight="1" x14ac:dyDescent="0.25">
      <c r="A4" s="1208"/>
      <c r="B4" s="2184"/>
      <c r="C4" s="1705"/>
      <c r="D4" s="1705"/>
      <c r="E4" s="1705"/>
      <c r="F4" s="2185"/>
      <c r="G4" s="2172" t="s">
        <v>742</v>
      </c>
      <c r="H4" s="2186"/>
      <c r="I4" s="2205"/>
      <c r="J4" s="1328"/>
    </row>
    <row r="5" spans="1:10" ht="15" customHeight="1" x14ac:dyDescent="0.25">
      <c r="A5" s="1208"/>
      <c r="B5" s="330" t="s">
        <v>1216</v>
      </c>
      <c r="C5" s="480"/>
      <c r="D5" s="481"/>
      <c r="E5" s="481"/>
      <c r="F5" s="482"/>
      <c r="G5" s="661" t="str">
        <f>IF(ISNUMBER(G56), G56, "")</f>
        <v/>
      </c>
      <c r="H5" s="2187"/>
      <c r="I5" s="2213"/>
      <c r="J5" s="1328"/>
    </row>
    <row r="6" spans="1:10" ht="15" customHeight="1" x14ac:dyDescent="0.25">
      <c r="A6" s="1208"/>
      <c r="B6" s="331" t="s">
        <v>1217</v>
      </c>
      <c r="C6" s="603"/>
      <c r="D6" s="449"/>
      <c r="E6" s="449"/>
      <c r="F6" s="450"/>
      <c r="G6" s="662" t="str">
        <f>IF(ISNUMBER(G103), G103, "")</f>
        <v/>
      </c>
      <c r="H6" s="668"/>
      <c r="I6" s="1173"/>
      <c r="J6" s="1328"/>
    </row>
    <row r="7" spans="1:10" ht="15" customHeight="1" x14ac:dyDescent="0.25">
      <c r="A7" s="1208"/>
      <c r="B7" s="660" t="s">
        <v>1052</v>
      </c>
      <c r="C7" s="604"/>
      <c r="D7" s="605"/>
      <c r="E7" s="605"/>
      <c r="F7" s="604"/>
      <c r="G7" s="663"/>
      <c r="H7" s="3371" t="str">
        <f>IF(AND('General Info'!D47="No", 'General Info'!D48="No"), "", IF(G7&lt;&gt;"",""," Cell left blank: please check if appropriate"))</f>
        <v xml:space="preserve"> Cell left blank: please check if appropriate</v>
      </c>
      <c r="I7" s="3372"/>
      <c r="J7" s="1328"/>
    </row>
    <row r="8" spans="1:10" s="343" customFormat="1" ht="45" customHeight="1" x14ac:dyDescent="0.35">
      <c r="A8" s="2931" t="s">
        <v>868</v>
      </c>
      <c r="B8" s="367"/>
      <c r="F8" s="368"/>
      <c r="G8" s="323"/>
      <c r="H8" s="600"/>
      <c r="J8" s="2183"/>
    </row>
    <row r="9" spans="1:10" s="323" customFormat="1" ht="15" customHeight="1" x14ac:dyDescent="0.25">
      <c r="A9" s="926"/>
      <c r="B9" s="2184"/>
      <c r="C9" s="2173"/>
      <c r="D9" s="2188"/>
      <c r="E9" s="2189" t="s">
        <v>558</v>
      </c>
      <c r="G9" s="2822" t="s">
        <v>2361</v>
      </c>
      <c r="H9" s="2823"/>
      <c r="I9" s="2824"/>
      <c r="J9" s="1135"/>
    </row>
    <row r="10" spans="1:10" s="323" customFormat="1" ht="15" customHeight="1" x14ac:dyDescent="0.25">
      <c r="A10" s="926"/>
      <c r="B10" s="1845" t="s">
        <v>710</v>
      </c>
      <c r="C10" s="2190"/>
      <c r="D10" s="1892"/>
      <c r="E10" s="2191">
        <f>COUNT('TB IMA Backtesting-P&amp;L'!H6:ER6)</f>
        <v>0</v>
      </c>
      <c r="G10" s="3388" t="s">
        <v>1592</v>
      </c>
      <c r="H10" s="3390" t="str">
        <f>"Current (from General Info: cells " &amp; ADDRESS(ROW('General Info'!C47),COLUMN('General Info'!C47), 4) &amp; " and " &amp; ADDRESS(ROW('General Info'!C48),COLUMN('General Info'!C48), 4) &amp; ")"</f>
        <v>Current (from General Info: cells C47 and C48)</v>
      </c>
      <c r="I10" s="3375" t="str">
        <f>"Revised (from General Info: cells " &amp; ADDRESS(ROW('General Info'!D47),COLUMN('General Info'!D47), 4) &amp; " and " &amp; ADDRESS(ROW('General Info'!D48),COLUMN('General Info'!D48), 4) &amp; ")"</f>
        <v>Revised (from General Info: cells D47 and D48)</v>
      </c>
      <c r="J10" s="1135"/>
    </row>
    <row r="11" spans="1:10" s="323" customFormat="1" ht="15" customHeight="1" x14ac:dyDescent="0.25">
      <c r="A11" s="926"/>
      <c r="B11" s="366" t="s">
        <v>559</v>
      </c>
      <c r="C11" s="670"/>
      <c r="D11" s="671"/>
      <c r="E11" s="1171">
        <f>100-COUNTBLANK(C146:C245)</f>
        <v>0</v>
      </c>
      <c r="G11" s="3389"/>
      <c r="H11" s="3391"/>
      <c r="I11" s="3376"/>
      <c r="J11" s="1135"/>
    </row>
    <row r="12" spans="1:10" s="323" customFormat="1" ht="15" customHeight="1" x14ac:dyDescent="0.25">
      <c r="A12" s="926"/>
      <c r="B12" s="366" t="str">
        <f>'TB IMA Backtesting-P&amp;L'!A8</f>
        <v>A) Risk measures</v>
      </c>
      <c r="C12" s="670"/>
      <c r="D12" s="671"/>
      <c r="E12" s="347"/>
      <c r="G12" s="2737" t="s">
        <v>1566</v>
      </c>
      <c r="H12" s="2738" t="str">
        <f>IF(ISBLANK('General Info'!C47), "", 'General Info'!C47)</f>
        <v/>
      </c>
      <c r="I12" s="2739" t="str">
        <f>IF(ISBLANK('General Info'!D47), "", 'General Info'!D47)</f>
        <v/>
      </c>
      <c r="J12" s="1135"/>
    </row>
    <row r="13" spans="1:10" s="323" customFormat="1" ht="15" customHeight="1" x14ac:dyDescent="0.25">
      <c r="A13" s="926"/>
      <c r="B13" s="444" t="str">
        <f>'TB IMA Backtesting-P&amp;L'!A9</f>
        <v>1) 1-day 99% VaR</v>
      </c>
      <c r="C13" s="670"/>
      <c r="D13" s="671"/>
      <c r="E13" s="348" t="str">
        <f>IF(COUNT('TB IMA Backtesting-P&amp;L'!H11)=1,"Yes","No")</f>
        <v>No</v>
      </c>
      <c r="G13" s="2734" t="s">
        <v>2169</v>
      </c>
      <c r="H13" s="2735" t="str">
        <f>IF(ISBLANK('General Info'!C48), "", 'General Info'!C48)</f>
        <v/>
      </c>
      <c r="I13" s="2736" t="str">
        <f>IF(ISBLANK('General Info'!D48), "", 'General Info'!D48)</f>
        <v/>
      </c>
      <c r="J13" s="1135"/>
    </row>
    <row r="14" spans="1:10" s="323" customFormat="1" ht="15" customHeight="1" x14ac:dyDescent="0.25">
      <c r="A14" s="926"/>
      <c r="B14" s="444" t="str">
        <f>'TB IMA Backtesting-P&amp;L'!A112</f>
        <v>2) 1-day 97.5% VaR</v>
      </c>
      <c r="C14" s="670"/>
      <c r="D14" s="671"/>
      <c r="E14" s="348" t="str">
        <f>IF(COUNT('TB IMA Backtesting-P&amp;L'!H114)=1,"Yes","No")</f>
        <v>No</v>
      </c>
      <c r="G14" s="3393" t="s">
        <v>14</v>
      </c>
      <c r="H14" s="3377" t="str">
        <f>IF(AND($H$13="Yes", $H$12="No", SUM(G28,G30,G32:G35,G37:G39,G41:G42,G44:G45)&gt;0), "The combination of approach flags selected on the General Info worksheet (see above) will cause all SA figures reported in panel B1a to be replaced with ZERO - please check.", IF(AND($H$13="No",$H$12="Yes", SUM(G47:G48,G50,G52:G55)&gt;0), "The combination of approach flags selected on the General Info worksheet (see above) will cause all IMA figures reported in panel B1b to be replaced with ZERO - please check.", IF(AND($H$13="No", $H$12="No"), "The combination of approach flags selected on the General Info worksheet (see above) will cause all SA and IMA figures reported in panel B1 to be ignored - please check.", "Ok")))</f>
        <v>Ok</v>
      </c>
      <c r="I14" s="3378"/>
      <c r="J14" s="1135"/>
    </row>
    <row r="15" spans="1:10" s="323" customFormat="1" ht="15" customHeight="1" x14ac:dyDescent="0.25">
      <c r="A15" s="926"/>
      <c r="B15" s="444" t="str">
        <f>'TB IMA Backtesting-P&amp;L'!A215</f>
        <v>3) 1-day 97.5% ES</v>
      </c>
      <c r="C15" s="670"/>
      <c r="D15" s="671"/>
      <c r="E15" s="348" t="str">
        <f>IF(COUNT('TB IMA Backtesting-P&amp;L'!H217)=1,"Yes","No")</f>
        <v>No</v>
      </c>
      <c r="G15" s="3393"/>
      <c r="H15" s="3377"/>
      <c r="I15" s="3378"/>
      <c r="J15" s="1135"/>
    </row>
    <row r="16" spans="1:10" s="323" customFormat="1" ht="15" customHeight="1" x14ac:dyDescent="0.25">
      <c r="A16" s="926"/>
      <c r="B16" s="444" t="str">
        <f>'TB IMA Backtesting-P&amp;L'!A318</f>
        <v>4) P values</v>
      </c>
      <c r="C16" s="670"/>
      <c r="D16" s="671"/>
      <c r="E16" s="348" t="str">
        <f>IF(COUNT('TB IMA Backtesting-P&amp;L'!H320)=1,"Yes","No")</f>
        <v>No</v>
      </c>
      <c r="G16" s="3393"/>
      <c r="H16" s="3377"/>
      <c r="I16" s="3378"/>
      <c r="J16" s="1135"/>
    </row>
    <row r="17" spans="1:10" s="323" customFormat="1" ht="15" customHeight="1" x14ac:dyDescent="0.25">
      <c r="A17" s="926"/>
      <c r="B17" s="366" t="str">
        <f>'TB IMA Backtesting-P&amp;L'!A422</f>
        <v>B) P&amp;L</v>
      </c>
      <c r="C17" s="670"/>
      <c r="D17" s="671"/>
      <c r="E17" s="347"/>
      <c r="G17" s="3393"/>
      <c r="H17" s="3377" t="str">
        <f>IF(AND($I$13="Yes", $I$12="No", SUM(G63:G67, G69:G73, G75:G80, G82:G86)&gt;0), "The combination of approach flags selected on the General Info worksheet (see above) will cause all SA figures reported in panel B2a to be replaced with ZERO - please check.", IF(AND($I$13="No", $I$12="Yes", SUM(G89, G91:G95, G97:G102, G111:G115, G117:G121, G123:G129)&gt;0), "The combination of approach flags selected on the General Info worksheet (see above) will cause all IMA figures reported in panels B2b and B3 to be replaced with ZERO - please check.", IF(AND($I$13="No", $I$12="No"), "The combination of approach flags selected on the General Info worksheet (see above) will cause all SA and IMA figures reported in panels B2b and B3 to be ignored - please check.", "Ok")))</f>
        <v>Ok</v>
      </c>
      <c r="I17" s="3378"/>
      <c r="J17" s="1135"/>
    </row>
    <row r="18" spans="1:10" s="323" customFormat="1" ht="15" customHeight="1" x14ac:dyDescent="0.25">
      <c r="A18" s="926"/>
      <c r="B18" s="444" t="str">
        <f>'TB IMA Backtesting-P&amp;L'!A423</f>
        <v>1) Actual P&amp;L</v>
      </c>
      <c r="C18" s="670"/>
      <c r="D18" s="671"/>
      <c r="E18" s="348" t="str">
        <f>IF(COUNT('TB IMA Backtesting-P&amp;L'!H425)=1,"Yes","No")</f>
        <v>No</v>
      </c>
      <c r="G18" s="3393"/>
      <c r="H18" s="3377"/>
      <c r="I18" s="3378"/>
      <c r="J18" s="1135"/>
    </row>
    <row r="19" spans="1:10" s="323" customFormat="1" ht="15" customHeight="1" x14ac:dyDescent="0.25">
      <c r="A19" s="926"/>
      <c r="B19" s="444" t="str">
        <f>'TB IMA Backtesting-P&amp;L'!A526</f>
        <v>2) Hypothetical P&amp;L</v>
      </c>
      <c r="C19" s="670"/>
      <c r="D19" s="671"/>
      <c r="E19" s="348" t="str">
        <f>IF(COUNT('TB IMA Backtesting-P&amp;L'!H528)=1,"Yes","No")</f>
        <v>No</v>
      </c>
      <c r="G19" s="3394"/>
      <c r="H19" s="3379"/>
      <c r="I19" s="3380"/>
      <c r="J19" s="1135"/>
    </row>
    <row r="20" spans="1:10" s="323" customFormat="1" ht="15" customHeight="1" x14ac:dyDescent="0.25">
      <c r="A20" s="926"/>
      <c r="B20" s="783" t="str">
        <f>'TB IMA Backtesting-P&amp;L'!A629</f>
        <v>3) Risk-theoretical P&amp;L</v>
      </c>
      <c r="C20" s="676"/>
      <c r="D20" s="677"/>
      <c r="E20" s="349" t="str">
        <f>IF(COUNT('TB IMA Backtesting-P&amp;L'!H631)=1,"Yes","No")</f>
        <v>No</v>
      </c>
      <c r="G20" s="2732"/>
      <c r="H20" s="2733"/>
      <c r="I20" s="2733"/>
      <c r="J20" s="1135"/>
    </row>
    <row r="21" spans="1:10" s="323" customFormat="1" ht="15" customHeight="1" x14ac:dyDescent="0.25">
      <c r="A21" s="926"/>
      <c r="B21" s="672"/>
      <c r="C21" s="673"/>
      <c r="D21" s="674"/>
      <c r="E21" s="675"/>
      <c r="H21" s="602"/>
      <c r="J21" s="1135"/>
    </row>
    <row r="22" spans="1:10" s="343" customFormat="1" ht="45" customHeight="1" x14ac:dyDescent="0.35">
      <c r="A22" s="2179" t="s">
        <v>866</v>
      </c>
      <c r="B22" s="2180"/>
      <c r="C22" s="2175"/>
      <c r="D22" s="2175"/>
      <c r="E22" s="2175"/>
      <c r="F22" s="2181"/>
      <c r="G22" s="2175"/>
      <c r="H22" s="2182"/>
      <c r="I22" s="2175"/>
      <c r="J22" s="2214"/>
    </row>
    <row r="23" spans="1:10" ht="60" customHeight="1" x14ac:dyDescent="0.25">
      <c r="A23" s="1208"/>
      <c r="B23" s="3392"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Info'!C46),COLUMN('General Info'!C46),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C46 of the 'General Info' worksheet (ie 'Yes' if the revised boundary definition is used and 'No' otherwise).</v>
      </c>
      <c r="C23" s="3392"/>
      <c r="D23" s="3392"/>
      <c r="E23" s="3392"/>
      <c r="F23" s="3392"/>
      <c r="G23" s="3392"/>
      <c r="H23" s="3392"/>
      <c r="I23" s="1242"/>
      <c r="J23" s="1328"/>
    </row>
    <row r="24" spans="1:10" ht="45" customHeight="1" x14ac:dyDescent="0.25">
      <c r="A24" s="1208"/>
      <c r="B24" s="3392" t="s">
        <v>1565</v>
      </c>
      <c r="C24" s="3392"/>
      <c r="D24" s="3392"/>
      <c r="E24" s="3392"/>
      <c r="F24" s="3392"/>
      <c r="G24" s="3392"/>
      <c r="H24" s="3392"/>
      <c r="I24" s="1242"/>
      <c r="J24" s="1328"/>
    </row>
    <row r="25" spans="1:10" s="343" customFormat="1" ht="60" customHeight="1" x14ac:dyDescent="0.35">
      <c r="A25" s="2931" t="s">
        <v>1205</v>
      </c>
      <c r="B25" s="367"/>
      <c r="F25" s="368"/>
      <c r="H25" s="600"/>
      <c r="J25" s="2183"/>
    </row>
    <row r="26" spans="1:10" s="343" customFormat="1" ht="150" customHeight="1" x14ac:dyDescent="0.25">
      <c r="A26" s="2931"/>
      <c r="B26" s="3395" t="s">
        <v>2486</v>
      </c>
      <c r="C26" s="3395"/>
      <c r="D26" s="3395"/>
      <c r="E26" s="3395"/>
      <c r="F26" s="3395"/>
      <c r="G26" s="3395"/>
      <c r="H26" s="3395"/>
      <c r="J26" s="2183"/>
    </row>
    <row r="27" spans="1:10" ht="45" customHeight="1" x14ac:dyDescent="0.25">
      <c r="A27" s="955"/>
      <c r="B27" s="2192"/>
      <c r="C27" s="1800"/>
      <c r="D27" s="1803"/>
      <c r="E27" s="1803"/>
      <c r="F27" s="2588" t="s">
        <v>2283</v>
      </c>
      <c r="G27" s="2588" t="s">
        <v>2282</v>
      </c>
      <c r="H27" s="2186"/>
      <c r="I27" s="2205"/>
      <c r="J27" s="1328"/>
    </row>
    <row r="28" spans="1:10" ht="15" customHeight="1" x14ac:dyDescent="0.25">
      <c r="A28" s="955"/>
      <c r="B28" s="2193" t="s">
        <v>1296</v>
      </c>
      <c r="C28" s="440"/>
      <c r="D28" s="446"/>
      <c r="E28" s="446"/>
      <c r="F28" s="2194"/>
      <c r="G28" s="2194"/>
      <c r="H28" s="3386" t="str">
        <f>IF(G28&lt;&gt;"",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28" s="3387"/>
      <c r="J28" s="1328"/>
    </row>
    <row r="29" spans="1:10" ht="15" customHeight="1" x14ac:dyDescent="0.25">
      <c r="A29" s="955"/>
      <c r="B29" s="956" t="s">
        <v>1297</v>
      </c>
      <c r="C29" s="440"/>
      <c r="D29" s="446"/>
      <c r="E29" s="446"/>
      <c r="F29" s="37" t="str">
        <f>IF(AND(ISNUMBER(F30), ISNUMBER(F31), ISNUMBER(F35)), (F30+F31+F35), "")</f>
        <v/>
      </c>
      <c r="G29" s="37" t="str">
        <f>IF(AND(ISNUMBER(G30), ISNUMBER(G31), ISNUMBER(G35)), (G30+G31+G35), "")</f>
        <v/>
      </c>
      <c r="H29" s="668"/>
      <c r="I29" s="1173"/>
      <c r="J29" s="1328"/>
    </row>
    <row r="30" spans="1:10" ht="15" customHeight="1" x14ac:dyDescent="0.25">
      <c r="A30" s="955"/>
      <c r="B30" s="957" t="s">
        <v>749</v>
      </c>
      <c r="C30" s="440"/>
      <c r="D30" s="446"/>
      <c r="E30" s="446"/>
      <c r="F30" s="988"/>
      <c r="G30" s="988"/>
      <c r="H30" s="3386" t="str">
        <f>IF(G30&lt;&gt;"",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0" s="3387"/>
      <c r="J30" s="1328"/>
    </row>
    <row r="31" spans="1:10" ht="15" customHeight="1" x14ac:dyDescent="0.25">
      <c r="A31" s="955"/>
      <c r="B31" s="958" t="s">
        <v>1298</v>
      </c>
      <c r="C31" s="440"/>
      <c r="D31" s="446"/>
      <c r="E31" s="446"/>
      <c r="F31" s="37" t="str">
        <f>IF(AND(ISNUMBER(F32), ISNUMBER(F33), ISNUMBER(F34)), (F32+F33+F34), "")</f>
        <v/>
      </c>
      <c r="G31" s="37" t="str">
        <f>IF(AND(ISNUMBER(G32), ISNUMBER(G33), ISNUMBER(G34)), (G32+G33+G34), "")</f>
        <v/>
      </c>
      <c r="H31" s="668"/>
      <c r="I31" s="1173"/>
      <c r="J31" s="1328"/>
    </row>
    <row r="32" spans="1:10" ht="15" customHeight="1" x14ac:dyDescent="0.25">
      <c r="A32" s="955"/>
      <c r="B32" s="959" t="s">
        <v>1299</v>
      </c>
      <c r="C32" s="440"/>
      <c r="D32" s="446"/>
      <c r="E32" s="446"/>
      <c r="F32" s="988"/>
      <c r="G32" s="988"/>
      <c r="H32" s="3386" t="str">
        <f>IF(G32&lt;&gt;"",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2" s="3387"/>
      <c r="J32" s="1328"/>
    </row>
    <row r="33" spans="1:10" ht="15" customHeight="1" x14ac:dyDescent="0.25">
      <c r="A33" s="955"/>
      <c r="B33" s="959" t="s">
        <v>772</v>
      </c>
      <c r="C33" s="440"/>
      <c r="D33" s="446"/>
      <c r="E33" s="446"/>
      <c r="F33" s="988"/>
      <c r="G33" s="988"/>
      <c r="H33" s="3386" t="str">
        <f>IF(G33&lt;&gt;"",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3" s="3387"/>
      <c r="J33" s="1328"/>
    </row>
    <row r="34" spans="1:10" ht="15" customHeight="1" x14ac:dyDescent="0.25">
      <c r="A34" s="955"/>
      <c r="B34" s="959" t="s">
        <v>774</v>
      </c>
      <c r="C34" s="440"/>
      <c r="D34" s="446"/>
      <c r="E34" s="446"/>
      <c r="F34" s="988"/>
      <c r="G34" s="988"/>
      <c r="H34" s="3386" t="str">
        <f>IF(G34&lt;&gt;"",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4" s="3387"/>
      <c r="J34" s="1328"/>
    </row>
    <row r="35" spans="1:10" ht="15" customHeight="1" x14ac:dyDescent="0.25">
      <c r="A35" s="955"/>
      <c r="B35" s="960" t="s">
        <v>1300</v>
      </c>
      <c r="C35" s="440"/>
      <c r="D35" s="446"/>
      <c r="E35" s="446"/>
      <c r="F35" s="988"/>
      <c r="G35" s="988"/>
      <c r="H35" s="3386" t="str">
        <f>IF(G35&lt;&gt;"",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5" s="3387"/>
      <c r="J35" s="1328"/>
    </row>
    <row r="36" spans="1:10" ht="15" customHeight="1" x14ac:dyDescent="0.25">
      <c r="A36" s="955"/>
      <c r="B36" s="444" t="s">
        <v>1301</v>
      </c>
      <c r="C36" s="440"/>
      <c r="D36" s="446"/>
      <c r="E36" s="446"/>
      <c r="F36" s="37" t="str">
        <f>IF(AND(ISNUMBER(F37), ISNUMBER(F38), ISNUMBER(F39)), (F37+F38+F39), "")</f>
        <v/>
      </c>
      <c r="G36" s="37" t="str">
        <f>IF(AND(ISNUMBER(G37), ISNUMBER(G38), ISNUMBER(G39)), (G37+G38+G39), "")</f>
        <v/>
      </c>
      <c r="H36" s="2216"/>
      <c r="I36" s="2217"/>
      <c r="J36" s="1328"/>
    </row>
    <row r="37" spans="1:10" ht="15" customHeight="1" x14ac:dyDescent="0.25">
      <c r="A37" s="955"/>
      <c r="B37" s="957" t="s">
        <v>1302</v>
      </c>
      <c r="C37" s="440"/>
      <c r="D37" s="446"/>
      <c r="E37" s="446"/>
      <c r="F37" s="987"/>
      <c r="G37" s="987"/>
      <c r="H37" s="3386" t="str">
        <f>IF(G37&lt;&gt;"",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7" s="3387"/>
      <c r="J37" s="1328"/>
    </row>
    <row r="38" spans="1:10" ht="15" customHeight="1" x14ac:dyDescent="0.25">
      <c r="A38" s="1208"/>
      <c r="B38" s="958" t="s">
        <v>1303</v>
      </c>
      <c r="C38" s="440"/>
      <c r="D38" s="446"/>
      <c r="E38" s="446"/>
      <c r="F38" s="987"/>
      <c r="G38" s="987"/>
      <c r="H38" s="3386" t="str">
        <f>IF(G38&lt;&gt;"",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8" s="3387"/>
      <c r="J38" s="1328"/>
    </row>
    <row r="39" spans="1:10" ht="15" customHeight="1" x14ac:dyDescent="0.25">
      <c r="A39" s="1208"/>
      <c r="B39" s="960" t="s">
        <v>1304</v>
      </c>
      <c r="C39" s="440"/>
      <c r="D39" s="446"/>
      <c r="E39" s="446"/>
      <c r="F39" s="987"/>
      <c r="G39" s="987"/>
      <c r="H39" s="3386" t="str">
        <f>IF(G39&lt;&gt;"",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9" s="3387"/>
      <c r="J39" s="1328"/>
    </row>
    <row r="40" spans="1:10" ht="15" customHeight="1" x14ac:dyDescent="0.25">
      <c r="A40" s="1208"/>
      <c r="B40" s="444" t="s">
        <v>1305</v>
      </c>
      <c r="C40" s="440"/>
      <c r="D40" s="446"/>
      <c r="E40" s="446"/>
      <c r="F40" s="37" t="str">
        <f>IF(AND(ISNUMBER(F41), ISNUMBER(F42)), (F41+F42), "")</f>
        <v/>
      </c>
      <c r="G40" s="37" t="str">
        <f>IF(AND(ISNUMBER(G41), ISNUMBER(G42)), (G41+G42), "")</f>
        <v/>
      </c>
      <c r="H40" s="2218"/>
      <c r="I40" s="2219"/>
      <c r="J40" s="1328"/>
    </row>
    <row r="41" spans="1:10" ht="15" customHeight="1" x14ac:dyDescent="0.25">
      <c r="A41" s="1208"/>
      <c r="B41" s="957" t="s">
        <v>1306</v>
      </c>
      <c r="C41" s="440"/>
      <c r="D41" s="446"/>
      <c r="E41" s="446"/>
      <c r="F41" s="987"/>
      <c r="G41" s="987"/>
      <c r="H41" s="3386" t="str">
        <f>IF(G41&lt;&gt;"",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1" s="3387"/>
      <c r="J41" s="1328"/>
    </row>
    <row r="42" spans="1:10" ht="15" customHeight="1" x14ac:dyDescent="0.25">
      <c r="A42" s="1208"/>
      <c r="B42" s="960" t="s">
        <v>1307</v>
      </c>
      <c r="C42" s="440"/>
      <c r="D42" s="446"/>
      <c r="E42" s="446"/>
      <c r="F42" s="987"/>
      <c r="G42" s="987"/>
      <c r="H42" s="3386" t="str">
        <f>IF(G42&lt;&gt;"",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2" s="3387"/>
      <c r="J42" s="1328"/>
    </row>
    <row r="43" spans="1:10" ht="15" customHeight="1" x14ac:dyDescent="0.25">
      <c r="A43" s="1208"/>
      <c r="B43" s="444" t="s">
        <v>1308</v>
      </c>
      <c r="C43" s="440"/>
      <c r="D43" s="446"/>
      <c r="E43" s="446"/>
      <c r="F43" s="37" t="str">
        <f>IF(AND(ISNUMBER(F44), ISNUMBER(F45)), (F44+F45), "")</f>
        <v/>
      </c>
      <c r="G43" s="37" t="str">
        <f>IF(AND(ISNUMBER(G44), ISNUMBER(G45)), (G44+G45), "")</f>
        <v/>
      </c>
      <c r="H43" s="2218"/>
      <c r="I43" s="2219"/>
      <c r="J43" s="1328"/>
    </row>
    <row r="44" spans="1:10" ht="15" customHeight="1" x14ac:dyDescent="0.25">
      <c r="A44" s="1208"/>
      <c r="B44" s="961" t="s">
        <v>1309</v>
      </c>
      <c r="C44" s="440"/>
      <c r="D44" s="446"/>
      <c r="E44" s="446"/>
      <c r="F44" s="987"/>
      <c r="G44" s="987"/>
      <c r="H44" s="3386" t="str">
        <f>IF(G44&lt;&gt;"",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4" s="3387"/>
      <c r="J44" s="1328"/>
    </row>
    <row r="45" spans="1:10" ht="15" customHeight="1" x14ac:dyDescent="0.25">
      <c r="A45" s="1208"/>
      <c r="B45" s="960" t="s">
        <v>1310</v>
      </c>
      <c r="C45" s="440"/>
      <c r="D45" s="446"/>
      <c r="E45" s="446"/>
      <c r="F45" s="988"/>
      <c r="G45" s="988"/>
      <c r="H45" s="3386" t="str">
        <f>IF(G45&lt;&gt;"",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5" s="3387"/>
      <c r="J45" s="1328"/>
    </row>
    <row r="46" spans="1:10" ht="15" customHeight="1" x14ac:dyDescent="0.25">
      <c r="A46" s="1208"/>
      <c r="B46" s="788" t="s">
        <v>1054</v>
      </c>
      <c r="C46" s="440"/>
      <c r="D46" s="446"/>
      <c r="E46" s="446"/>
      <c r="F46" s="37">
        <f>IF('General Info'!C48="Yes", IF(AND(ISNUMBER(F47), ISNUMBER(F52), ISNUMBER(F53), ISNUMBER(F54)), SUM(F47, F52:F54), ""), 0)</f>
        <v>0</v>
      </c>
      <c r="G46" s="37">
        <f>IF('General Info'!C48="Yes", IF(AND(ISNUMBER(G47), ISNUMBER(G52), ISNUMBER(G53), ISNUMBER(G54)), SUM(G47, G52:G54), ""), 0)</f>
        <v>0</v>
      </c>
      <c r="H46" s="668"/>
      <c r="I46" s="1173"/>
      <c r="J46" s="1328"/>
    </row>
    <row r="47" spans="1:10" ht="15" customHeight="1" x14ac:dyDescent="0.25">
      <c r="A47" s="1208"/>
      <c r="B47" s="442" t="s">
        <v>1218</v>
      </c>
      <c r="C47" s="440"/>
      <c r="D47" s="446"/>
      <c r="E47" s="446"/>
      <c r="F47" s="606"/>
      <c r="G47" s="606"/>
      <c r="H47" s="3386" t="str">
        <f>IF(G47&lt;&gt;"",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7" s="3387"/>
      <c r="J47" s="1328"/>
    </row>
    <row r="48" spans="1:10" ht="15" customHeight="1" x14ac:dyDescent="0.25">
      <c r="A48" s="1208"/>
      <c r="B48" s="443" t="s">
        <v>849</v>
      </c>
      <c r="C48" s="440"/>
      <c r="D48" s="446"/>
      <c r="E48" s="446"/>
      <c r="F48" s="606"/>
      <c r="G48" s="606"/>
      <c r="H48" s="3386" t="str">
        <f>IF(G48&lt;&gt;"",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8" s="3387"/>
      <c r="J48" s="1328"/>
    </row>
    <row r="49" spans="1:10" ht="15" customHeight="1" x14ac:dyDescent="0.25">
      <c r="A49" s="1208"/>
      <c r="B49" s="789" t="s">
        <v>850</v>
      </c>
      <c r="C49" s="440"/>
      <c r="D49" s="446"/>
      <c r="E49" s="446"/>
      <c r="F49" s="1340" t="str">
        <f>IF(AND(ISNUMBER(F47), ISNUMBER(F48)), IF(AND(F47&gt;0, OR(F48=0, F48&gt;F47)), "Fail", "Pass"), "")</f>
        <v/>
      </c>
      <c r="G49" s="1340" t="str">
        <f>IF(AND(ISNUMBER(G47), ISNUMBER(G48)), IF(AND(G47&gt;0, OR(G48=0, G48&gt;G47)), "Fail", "Pass"), "")</f>
        <v/>
      </c>
      <c r="H49" s="668"/>
      <c r="I49" s="1173"/>
      <c r="J49" s="1328"/>
    </row>
    <row r="50" spans="1:10" ht="15" customHeight="1" x14ac:dyDescent="0.25">
      <c r="A50" s="1208"/>
      <c r="B50" s="443" t="s">
        <v>851</v>
      </c>
      <c r="C50" s="440"/>
      <c r="D50" s="446"/>
      <c r="E50" s="446"/>
      <c r="F50" s="606"/>
      <c r="G50" s="606"/>
      <c r="H50" s="3386" t="str">
        <f>IF(G50&lt;&gt;"",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0" s="3387"/>
      <c r="J50" s="1328"/>
    </row>
    <row r="51" spans="1:10" ht="15" customHeight="1" x14ac:dyDescent="0.25">
      <c r="A51" s="1208"/>
      <c r="B51" s="789" t="s">
        <v>852</v>
      </c>
      <c r="C51" s="440"/>
      <c r="D51" s="446"/>
      <c r="E51" s="446"/>
      <c r="F51" s="1340" t="str">
        <f>IF(AND(ISNUMBER(F48), ISNUMBER(F50)), IF(OR(AND(F48&gt;0, F50=0), AND(F50&gt;0, F48=0)), "Fail", "Pass"), "")</f>
        <v/>
      </c>
      <c r="G51" s="1340" t="str">
        <f>IF(AND(ISNUMBER(G48), ISNUMBER(G50)), IF(OR(AND(G48&gt;0, G50=0), AND(G50&gt;0, G48=0)), "Fail", "Pass"), "")</f>
        <v/>
      </c>
      <c r="H51" s="668"/>
      <c r="I51" s="1173"/>
      <c r="J51" s="1328"/>
    </row>
    <row r="52" spans="1:10" ht="15" customHeight="1" x14ac:dyDescent="0.25">
      <c r="A52" s="1208"/>
      <c r="B52" s="444" t="s">
        <v>1219</v>
      </c>
      <c r="C52" s="440"/>
      <c r="D52" s="446"/>
      <c r="E52" s="446"/>
      <c r="F52" s="606"/>
      <c r="G52" s="606"/>
      <c r="H52" s="3386" t="str">
        <f>IF(G52&lt;&gt;"",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2" s="3387"/>
      <c r="J52" s="1328"/>
    </row>
    <row r="53" spans="1:10" ht="15" customHeight="1" x14ac:dyDescent="0.25">
      <c r="A53" s="1208"/>
      <c r="B53" s="444" t="s">
        <v>1220</v>
      </c>
      <c r="C53" s="440"/>
      <c r="D53" s="446"/>
      <c r="E53" s="446"/>
      <c r="F53" s="606"/>
      <c r="G53" s="606"/>
      <c r="H53" s="3386" t="str">
        <f>IF(G53&lt;&gt;"",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3" s="3387"/>
      <c r="J53" s="1328"/>
    </row>
    <row r="54" spans="1:10" ht="15" customHeight="1" x14ac:dyDescent="0.25">
      <c r="A54" s="1208"/>
      <c r="B54" s="444" t="s">
        <v>853</v>
      </c>
      <c r="C54" s="440"/>
      <c r="D54" s="446"/>
      <c r="E54" s="446"/>
      <c r="F54" s="606"/>
      <c r="G54" s="606"/>
      <c r="H54" s="3386" t="str">
        <f>IF(G54&lt;&gt;"",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4" s="3387"/>
      <c r="J54" s="1328"/>
    </row>
    <row r="55" spans="1:10" ht="15" customHeight="1" x14ac:dyDescent="0.25">
      <c r="A55" s="1208"/>
      <c r="B55" s="475" t="s">
        <v>1053</v>
      </c>
      <c r="C55" s="440"/>
      <c r="D55" s="446"/>
      <c r="E55" s="446"/>
      <c r="F55" s="1176"/>
      <c r="G55" s="1176"/>
      <c r="H55" s="3381" t="str">
        <f>IF(AND('General Info'!D47="No", 'General Info'!D48="No"), "", IF(G55&lt;&gt;"",""," Cell left blank: please check if appropriate"))</f>
        <v xml:space="preserve"> Cell left blank: please check if appropriate</v>
      </c>
      <c r="I55" s="3382"/>
      <c r="J55" s="1328"/>
    </row>
    <row r="56" spans="1:10" ht="15" customHeight="1" x14ac:dyDescent="0.25">
      <c r="A56" s="955"/>
      <c r="B56" s="2195" t="s">
        <v>854</v>
      </c>
      <c r="C56" s="1800"/>
      <c r="D56" s="1803"/>
      <c r="E56" s="1803"/>
      <c r="F56" s="2197" t="str">
        <f>IF(AND(OR(ISNUMBER(F28), 'General Info'!C47="No"), ISNUMBER(F46)), SUM(IF( 'General Info'!C47="No", 0, F28), F46, F55), "")</f>
        <v/>
      </c>
      <c r="G56" s="2197" t="str">
        <f>IF(AND(OR(ISNUMBER(G28), 'General Info'!C47="No"), ISNUMBER(G46)), SUM(IF( 'General Info'!C47="No", 0, G28), G46, G55), "")</f>
        <v/>
      </c>
      <c r="H56" s="2186"/>
      <c r="I56" s="2205"/>
      <c r="J56" s="1328"/>
    </row>
    <row r="57" spans="1:10" s="343" customFormat="1" ht="60" customHeight="1" x14ac:dyDescent="0.35">
      <c r="A57" s="2931" t="s">
        <v>1055</v>
      </c>
      <c r="B57" s="367"/>
      <c r="F57" s="368"/>
      <c r="H57" s="600"/>
      <c r="J57" s="2183"/>
    </row>
    <row r="58" spans="1:10" s="343" customFormat="1" ht="45" customHeight="1" x14ac:dyDescent="0.25">
      <c r="A58" s="2931"/>
      <c r="B58" s="3383" t="s">
        <v>1221</v>
      </c>
      <c r="C58" s="3383"/>
      <c r="D58" s="3383"/>
      <c r="E58" s="3383"/>
      <c r="F58" s="3383"/>
      <c r="G58" s="3383"/>
      <c r="H58" s="3383"/>
      <c r="J58" s="2183"/>
    </row>
    <row r="59" spans="1:10" ht="15" customHeight="1" x14ac:dyDescent="0.25">
      <c r="A59" s="1208"/>
      <c r="B59" s="2198"/>
      <c r="C59" s="1780"/>
      <c r="D59" s="2199"/>
      <c r="E59" s="2199"/>
      <c r="F59" s="2200"/>
      <c r="G59" s="2201" t="s">
        <v>742</v>
      </c>
      <c r="H59" s="2186"/>
      <c r="I59" s="2186"/>
      <c r="J59" s="1328"/>
    </row>
    <row r="60" spans="1:10" ht="14.25" x14ac:dyDescent="0.25">
      <c r="A60" s="1208"/>
      <c r="B60" s="1671" t="s">
        <v>1058</v>
      </c>
      <c r="C60" s="1641"/>
      <c r="D60" s="2202"/>
      <c r="E60" s="2202"/>
      <c r="F60" s="1641"/>
      <c r="G60" s="2132" t="str">
        <f>IF('General Info'!D47="No", 0, IF(AND(ISNUMBER(G61), ISNUMBER(G86), ISNUMBER(G80), ISNUMBER(G81)), SUM(G61,G86,0.001*G80,G81), ""))</f>
        <v/>
      </c>
      <c r="H60" s="1172"/>
      <c r="I60" s="1173"/>
      <c r="J60" s="1328"/>
    </row>
    <row r="61" spans="1:10" ht="14.25" x14ac:dyDescent="0.25">
      <c r="A61" s="1208"/>
      <c r="B61" s="444" t="s">
        <v>960</v>
      </c>
      <c r="C61" s="440"/>
      <c r="D61" s="446"/>
      <c r="E61" s="446"/>
      <c r="F61" s="1174"/>
      <c r="G61" s="37" t="str">
        <f>IF(AND(ISNUMBER(G62), ISNUMBER(G68), ISNUMBER(G74)), SUM(G62,G68,G74), "")</f>
        <v/>
      </c>
      <c r="H61" s="1173"/>
      <c r="I61" s="1173"/>
      <c r="J61" s="1328"/>
    </row>
    <row r="62" spans="1:10" ht="15" customHeight="1" x14ac:dyDescent="0.25">
      <c r="A62" s="1208"/>
      <c r="B62" s="447" t="s">
        <v>811</v>
      </c>
      <c r="C62" s="440"/>
      <c r="D62" s="446"/>
      <c r="E62" s="446"/>
      <c r="F62" s="440"/>
      <c r="G62" s="37" t="str">
        <f>IF(COUNT(G63:G67)=ROWS(G63:G67), SUM(G63:G67), "")</f>
        <v/>
      </c>
      <c r="H62" s="1173"/>
      <c r="I62" s="1173"/>
      <c r="J62" s="1328"/>
    </row>
    <row r="63" spans="1:10" ht="15" customHeight="1" x14ac:dyDescent="0.25">
      <c r="A63" s="1208"/>
      <c r="B63" s="453" t="s">
        <v>848</v>
      </c>
      <c r="C63" s="440"/>
      <c r="D63" s="446"/>
      <c r="E63" s="446"/>
      <c r="F63" s="440"/>
      <c r="G63" s="515"/>
      <c r="H63" s="3384" t="str">
        <f>IF(G63&lt;&gt;"",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3" s="3385"/>
      <c r="J63" s="1328"/>
    </row>
    <row r="64" spans="1:10" ht="15" customHeight="1" x14ac:dyDescent="0.25">
      <c r="A64" s="1208"/>
      <c r="B64" s="453" t="s">
        <v>847</v>
      </c>
      <c r="C64" s="440"/>
      <c r="D64" s="446"/>
      <c r="E64" s="446"/>
      <c r="F64" s="440"/>
      <c r="G64" s="515"/>
      <c r="H64" s="3384" t="str">
        <f>IF(G64&lt;&gt;"",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4" s="3385"/>
      <c r="J64" s="1328"/>
    </row>
    <row r="65" spans="1:10" ht="15" customHeight="1" x14ac:dyDescent="0.25">
      <c r="A65" s="1208"/>
      <c r="B65" s="453" t="s">
        <v>753</v>
      </c>
      <c r="C65" s="440"/>
      <c r="D65" s="446"/>
      <c r="E65" s="446"/>
      <c r="F65" s="440"/>
      <c r="G65" s="515"/>
      <c r="H65" s="3384" t="str">
        <f>IF(G65&lt;&gt;"",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5" s="3385"/>
      <c r="J65" s="1328"/>
    </row>
    <row r="66" spans="1:10" ht="15" customHeight="1" x14ac:dyDescent="0.25">
      <c r="A66" s="1208"/>
      <c r="B66" s="453" t="s">
        <v>758</v>
      </c>
      <c r="C66" s="440"/>
      <c r="D66" s="446"/>
      <c r="E66" s="446"/>
      <c r="F66" s="440"/>
      <c r="G66" s="515"/>
      <c r="H66" s="3384" t="str">
        <f>IF(G66&lt;&gt;"",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6" s="3385"/>
      <c r="J66" s="1328"/>
    </row>
    <row r="67" spans="1:10" ht="15" customHeight="1" x14ac:dyDescent="0.25">
      <c r="A67" s="1208"/>
      <c r="B67" s="453" t="s">
        <v>756</v>
      </c>
      <c r="C67" s="440"/>
      <c r="D67" s="446"/>
      <c r="E67" s="446"/>
      <c r="F67" s="440"/>
      <c r="G67" s="515"/>
      <c r="H67" s="3384" t="str">
        <f>IF(G67&lt;&gt;"",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7" s="3385"/>
      <c r="J67" s="1328"/>
    </row>
    <row r="68" spans="1:10" ht="15" customHeight="1" x14ac:dyDescent="0.25">
      <c r="A68" s="1208"/>
      <c r="B68" s="447" t="s">
        <v>815</v>
      </c>
      <c r="C68" s="440"/>
      <c r="D68" s="446"/>
      <c r="E68" s="446"/>
      <c r="F68" s="440"/>
      <c r="G68" s="37" t="str">
        <f>IF(COUNT(G69:G73)=ROWS(G69:G73), SUM(G69:G73), "")</f>
        <v/>
      </c>
      <c r="H68" s="1173"/>
      <c r="I68" s="1173"/>
      <c r="J68" s="1328"/>
    </row>
    <row r="69" spans="1:10" ht="15" customHeight="1" x14ac:dyDescent="0.25">
      <c r="A69" s="1208"/>
      <c r="B69" s="453" t="s">
        <v>848</v>
      </c>
      <c r="C69" s="440"/>
      <c r="D69" s="446"/>
      <c r="E69" s="446"/>
      <c r="F69" s="440"/>
      <c r="G69" s="515"/>
      <c r="H69" s="3384" t="str">
        <f>IF(G69&lt;&gt;"",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9" s="3385"/>
      <c r="J69" s="1328"/>
    </row>
    <row r="70" spans="1:10" ht="15" customHeight="1" x14ac:dyDescent="0.25">
      <c r="A70" s="1208"/>
      <c r="B70" s="453" t="s">
        <v>847</v>
      </c>
      <c r="C70" s="440"/>
      <c r="D70" s="446"/>
      <c r="E70" s="446"/>
      <c r="F70" s="440"/>
      <c r="G70" s="515"/>
      <c r="H70" s="3384" t="str">
        <f>IF(G70&lt;&gt;"",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0" s="3385"/>
      <c r="J70" s="1328"/>
    </row>
    <row r="71" spans="1:10" ht="15" customHeight="1" x14ac:dyDescent="0.25">
      <c r="A71" s="1208"/>
      <c r="B71" s="453" t="s">
        <v>753</v>
      </c>
      <c r="C71" s="440"/>
      <c r="D71" s="446"/>
      <c r="E71" s="446"/>
      <c r="F71" s="440"/>
      <c r="G71" s="515"/>
      <c r="H71" s="3384" t="str">
        <f>IF(G71&lt;&gt;"",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1" s="3385"/>
      <c r="J71" s="1328"/>
    </row>
    <row r="72" spans="1:10" ht="15" customHeight="1" x14ac:dyDescent="0.25">
      <c r="A72" s="1208"/>
      <c r="B72" s="453" t="s">
        <v>758</v>
      </c>
      <c r="C72" s="440"/>
      <c r="D72" s="446"/>
      <c r="E72" s="446"/>
      <c r="F72" s="440"/>
      <c r="G72" s="515"/>
      <c r="H72" s="3384" t="str">
        <f>IF(G72&lt;&gt;"",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2" s="3385"/>
      <c r="J72" s="1328"/>
    </row>
    <row r="73" spans="1:10" ht="15" customHeight="1" x14ac:dyDescent="0.25">
      <c r="A73" s="1208"/>
      <c r="B73" s="453" t="s">
        <v>756</v>
      </c>
      <c r="C73" s="440"/>
      <c r="D73" s="446"/>
      <c r="E73" s="446"/>
      <c r="F73" s="440"/>
      <c r="G73" s="515"/>
      <c r="H73" s="3384" t="str">
        <f>IF(G73&lt;&gt;"",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3" s="3385"/>
      <c r="J73" s="1328"/>
    </row>
    <row r="74" spans="1:10" ht="15" customHeight="1" x14ac:dyDescent="0.25">
      <c r="A74" s="1208"/>
      <c r="B74" s="447" t="s">
        <v>816</v>
      </c>
      <c r="C74" s="440"/>
      <c r="D74" s="446"/>
      <c r="E74" s="446"/>
      <c r="F74" s="440"/>
      <c r="G74" s="37" t="str">
        <f>IF(COUNT(G75:G79)=ROWS(G75:G79), SUM(G75:G79), "")</f>
        <v/>
      </c>
      <c r="H74" s="1173"/>
      <c r="I74" s="1173"/>
      <c r="J74" s="1328"/>
    </row>
    <row r="75" spans="1:10" ht="15" customHeight="1" x14ac:dyDescent="0.25">
      <c r="A75" s="1208"/>
      <c r="B75" s="453" t="s">
        <v>848</v>
      </c>
      <c r="C75" s="440"/>
      <c r="D75" s="446"/>
      <c r="E75" s="446"/>
      <c r="F75" s="440"/>
      <c r="G75" s="515"/>
      <c r="H75" s="3384" t="str">
        <f>IF(G75&lt;&gt;"",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5" s="3385"/>
      <c r="J75" s="1328"/>
    </row>
    <row r="76" spans="1:10" ht="15" customHeight="1" x14ac:dyDescent="0.25">
      <c r="A76" s="1208"/>
      <c r="B76" s="453" t="s">
        <v>847</v>
      </c>
      <c r="C76" s="440"/>
      <c r="D76" s="446"/>
      <c r="E76" s="446"/>
      <c r="F76" s="440"/>
      <c r="G76" s="515"/>
      <c r="H76" s="3384" t="str">
        <f>IF(G76&lt;&gt;"",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6" s="3385"/>
      <c r="J76" s="1328"/>
    </row>
    <row r="77" spans="1:10" ht="15" customHeight="1" x14ac:dyDescent="0.25">
      <c r="A77" s="1208"/>
      <c r="B77" s="453" t="s">
        <v>753</v>
      </c>
      <c r="C77" s="440"/>
      <c r="D77" s="446"/>
      <c r="E77" s="446"/>
      <c r="F77" s="440"/>
      <c r="G77" s="515"/>
      <c r="H77" s="3384" t="str">
        <f>IF(G77&lt;&gt;"",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7" s="3385"/>
      <c r="J77" s="1328"/>
    </row>
    <row r="78" spans="1:10" ht="15" customHeight="1" x14ac:dyDescent="0.25">
      <c r="A78" s="1208"/>
      <c r="B78" s="453" t="s">
        <v>758</v>
      </c>
      <c r="C78" s="440"/>
      <c r="D78" s="446"/>
      <c r="E78" s="446"/>
      <c r="F78" s="440"/>
      <c r="G78" s="515"/>
      <c r="H78" s="3384" t="str">
        <f>IF(G78&lt;&gt;"",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8" s="3385"/>
      <c r="J78" s="1328"/>
    </row>
    <row r="79" spans="1:10" ht="15" customHeight="1" x14ac:dyDescent="0.25">
      <c r="A79" s="1208"/>
      <c r="B79" s="453" t="s">
        <v>756</v>
      </c>
      <c r="C79" s="440"/>
      <c r="D79" s="446"/>
      <c r="E79" s="446"/>
      <c r="F79" s="440"/>
      <c r="G79" s="515"/>
      <c r="H79" s="3384" t="str">
        <f>IF(G79&lt;&gt;"",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9" s="3385"/>
      <c r="J79" s="1328"/>
    </row>
    <row r="80" spans="1:10" ht="15" customHeight="1" x14ac:dyDescent="0.25">
      <c r="A80" s="1208"/>
      <c r="B80" s="444" t="s">
        <v>1056</v>
      </c>
      <c r="C80" s="440"/>
      <c r="D80" s="446"/>
      <c r="E80" s="446"/>
      <c r="F80" s="440"/>
      <c r="G80" s="515"/>
      <c r="H80" s="3384" t="str">
        <f>IF(G80&lt;&gt;"",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0" s="3385"/>
      <c r="J80" s="1328"/>
    </row>
    <row r="81" spans="1:10" ht="15" customHeight="1" x14ac:dyDescent="0.25">
      <c r="A81" s="1208"/>
      <c r="B81" s="444" t="s">
        <v>1222</v>
      </c>
      <c r="C81" s="440"/>
      <c r="D81" s="446"/>
      <c r="E81" s="446"/>
      <c r="F81" s="440"/>
      <c r="G81" s="37" t="str">
        <f>IF(AND(ISNUMBER(G82), ISNUMBER(G83), ISNUMBER(G84), ISNUMBER(G85)), SUM((SUM(G82:G84) * 0.001), (G85 * 0.01)), "")</f>
        <v/>
      </c>
      <c r="H81" s="1173"/>
      <c r="I81" s="1173"/>
      <c r="J81" s="1328"/>
    </row>
    <row r="82" spans="1:10" ht="15" customHeight="1" x14ac:dyDescent="0.25">
      <c r="A82" s="1208"/>
      <c r="B82" s="447" t="s">
        <v>862</v>
      </c>
      <c r="C82" s="440"/>
      <c r="D82" s="446"/>
      <c r="E82" s="446"/>
      <c r="F82" s="440"/>
      <c r="G82" s="515"/>
      <c r="H82" s="3384" t="str">
        <f>IF(G82&lt;&gt;"",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2" s="3385"/>
      <c r="J82" s="1328"/>
    </row>
    <row r="83" spans="1:10" ht="15" customHeight="1" x14ac:dyDescent="0.25">
      <c r="A83" s="1208"/>
      <c r="B83" s="447" t="s">
        <v>863</v>
      </c>
      <c r="C83" s="440"/>
      <c r="D83" s="446"/>
      <c r="E83" s="446"/>
      <c r="F83" s="440"/>
      <c r="G83" s="515"/>
      <c r="H83" s="3384" t="str">
        <f>IF(G83&lt;&gt;"",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3" s="3385"/>
      <c r="J83" s="1328"/>
    </row>
    <row r="84" spans="1:10" ht="15" customHeight="1" x14ac:dyDescent="0.25">
      <c r="A84" s="1208"/>
      <c r="B84" s="447" t="s">
        <v>864</v>
      </c>
      <c r="C84" s="440"/>
      <c r="D84" s="446"/>
      <c r="E84" s="446"/>
      <c r="F84" s="440"/>
      <c r="G84" s="515"/>
      <c r="H84" s="3384" t="str">
        <f>IF(G84&lt;&gt;"",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4" s="3385"/>
      <c r="J84" s="1328"/>
    </row>
    <row r="85" spans="1:10" ht="15" customHeight="1" x14ac:dyDescent="0.25">
      <c r="A85" s="1208"/>
      <c r="B85" s="447" t="s">
        <v>865</v>
      </c>
      <c r="C85" s="440"/>
      <c r="D85" s="446"/>
      <c r="E85" s="446"/>
      <c r="F85" s="440"/>
      <c r="G85" s="515"/>
      <c r="H85" s="3384" t="str">
        <f>IF(G85&lt;&gt;"",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5" s="3385"/>
      <c r="J85" s="1328"/>
    </row>
    <row r="86" spans="1:10" ht="15" customHeight="1" x14ac:dyDescent="0.25">
      <c r="A86" s="1208"/>
      <c r="B86" s="444" t="s">
        <v>861</v>
      </c>
      <c r="C86" s="440"/>
      <c r="D86" s="446"/>
      <c r="E86" s="446"/>
      <c r="F86" s="440"/>
      <c r="G86" s="515"/>
      <c r="H86" s="3384" t="str">
        <f>IF(G86&lt;&gt;"",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6" s="3385"/>
      <c r="J86" s="1328"/>
    </row>
    <row r="87" spans="1:10" ht="15" customHeight="1" x14ac:dyDescent="0.25">
      <c r="A87" s="1208"/>
      <c r="B87" s="475" t="s">
        <v>1059</v>
      </c>
      <c r="C87" s="440"/>
      <c r="D87" s="446"/>
      <c r="E87" s="446"/>
      <c r="F87" s="440"/>
      <c r="G87" s="37">
        <f>IF('General Info'!D48="Yes", IF(AND(ISNUMBER(G88), ISNUMBER(G96), ISNUMBER(G102)), SUM((1.5*G88),G96,G102), ""), 0)</f>
        <v>0</v>
      </c>
      <c r="H87" s="1173"/>
      <c r="I87" s="1173"/>
      <c r="J87" s="1328"/>
    </row>
    <row r="88" spans="1:10" ht="15" customHeight="1" x14ac:dyDescent="0.25">
      <c r="A88" s="1208"/>
      <c r="B88" s="444" t="s">
        <v>961</v>
      </c>
      <c r="C88" s="440"/>
      <c r="D88" s="446"/>
      <c r="E88" s="446"/>
      <c r="F88" s="440"/>
      <c r="G88" s="37" t="str">
        <f>IF(AND(ISNUMBER(G89), ISNUMBER(G90)), (0.5*G89)+(0.5*G90), "")</f>
        <v/>
      </c>
      <c r="H88" s="1173"/>
      <c r="I88" s="1173"/>
      <c r="J88" s="1328"/>
    </row>
    <row r="89" spans="1:10" ht="15" customHeight="1" x14ac:dyDescent="0.25">
      <c r="A89" s="1208"/>
      <c r="B89" s="443" t="s">
        <v>1057</v>
      </c>
      <c r="C89" s="607"/>
      <c r="D89" s="448"/>
      <c r="E89" s="448"/>
      <c r="F89" s="607"/>
      <c r="G89" s="515"/>
      <c r="H89" s="3381" t="str">
        <f>IF(G89&lt;&gt;"",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89" s="3382"/>
      <c r="J89" s="1328"/>
    </row>
    <row r="90" spans="1:10" ht="15" customHeight="1" x14ac:dyDescent="0.25">
      <c r="A90" s="1208"/>
      <c r="B90" s="447" t="s">
        <v>1752</v>
      </c>
      <c r="C90" s="440"/>
      <c r="D90" s="446"/>
      <c r="E90" s="446"/>
      <c r="F90" s="440"/>
      <c r="G90" s="37" t="str">
        <f>IF(AND(ISNUMBER(G91), ISNUMBER(G92), ISNUMBER(G93), ISNUMBER(G94), ISNUMBER(G95)), SUM(G91:G95), "")</f>
        <v/>
      </c>
      <c r="H90" s="1173"/>
      <c r="I90" s="1173"/>
      <c r="J90" s="1328"/>
    </row>
    <row r="91" spans="1:10" ht="15" customHeight="1" x14ac:dyDescent="0.25">
      <c r="A91" s="1208"/>
      <c r="B91" s="453" t="s">
        <v>962</v>
      </c>
      <c r="C91" s="440"/>
      <c r="D91" s="446"/>
      <c r="E91" s="446"/>
      <c r="F91" s="440"/>
      <c r="G91" s="515"/>
      <c r="H91" s="3381" t="str">
        <f>IF(G91&lt;&gt;"",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1" s="3382"/>
      <c r="J91" s="1328"/>
    </row>
    <row r="92" spans="1:10" ht="15" customHeight="1" x14ac:dyDescent="0.25">
      <c r="A92" s="1208"/>
      <c r="B92" s="453" t="s">
        <v>847</v>
      </c>
      <c r="C92" s="440"/>
      <c r="D92" s="446"/>
      <c r="E92" s="446"/>
      <c r="F92" s="440"/>
      <c r="G92" s="515"/>
      <c r="H92" s="3381" t="str">
        <f>IF(G92&lt;&gt;"",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2" s="3382"/>
      <c r="J92" s="1328"/>
    </row>
    <row r="93" spans="1:10" ht="15" customHeight="1" x14ac:dyDescent="0.25">
      <c r="A93" s="1208"/>
      <c r="B93" s="453" t="s">
        <v>753</v>
      </c>
      <c r="C93" s="440"/>
      <c r="D93" s="446"/>
      <c r="E93" s="446"/>
      <c r="F93" s="440"/>
      <c r="G93" s="515"/>
      <c r="H93" s="3381" t="str">
        <f>IF(G93&lt;&gt;"",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3" s="3382"/>
      <c r="J93" s="1328"/>
    </row>
    <row r="94" spans="1:10" ht="15" customHeight="1" x14ac:dyDescent="0.25">
      <c r="A94" s="1208"/>
      <c r="B94" s="453" t="s">
        <v>758</v>
      </c>
      <c r="C94" s="440"/>
      <c r="D94" s="446"/>
      <c r="E94" s="446"/>
      <c r="F94" s="440"/>
      <c r="G94" s="515"/>
      <c r="H94" s="3381" t="str">
        <f>IF(G94&lt;&gt;"",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4" s="3382"/>
      <c r="J94" s="1328"/>
    </row>
    <row r="95" spans="1:10" ht="15" customHeight="1" x14ac:dyDescent="0.25">
      <c r="A95" s="1208"/>
      <c r="B95" s="453" t="s">
        <v>756</v>
      </c>
      <c r="C95" s="440"/>
      <c r="D95" s="446"/>
      <c r="E95" s="446"/>
      <c r="F95" s="440"/>
      <c r="G95" s="515"/>
      <c r="H95" s="3381" t="str">
        <f>IF(G95&lt;&gt;"",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5" s="3382"/>
      <c r="J95" s="1328"/>
    </row>
    <row r="96" spans="1:10" ht="15" customHeight="1" x14ac:dyDescent="0.25">
      <c r="A96" s="1208"/>
      <c r="B96" s="444" t="s">
        <v>855</v>
      </c>
      <c r="C96" s="440"/>
      <c r="D96" s="446"/>
      <c r="E96" s="446"/>
      <c r="F96" s="440"/>
      <c r="G96" s="37" t="str">
        <f>IF(COUNT(G97:G101)=ROWS(G97:G101), SUM(G97:G101), "")</f>
        <v/>
      </c>
      <c r="H96" s="1173"/>
      <c r="I96" s="1173"/>
      <c r="J96" s="1328"/>
    </row>
    <row r="97" spans="1:10" ht="15" customHeight="1" x14ac:dyDescent="0.25">
      <c r="A97" s="1208"/>
      <c r="B97" s="447" t="s">
        <v>856</v>
      </c>
      <c r="C97" s="440"/>
      <c r="D97" s="446"/>
      <c r="E97" s="446"/>
      <c r="F97" s="607"/>
      <c r="G97" s="515"/>
      <c r="H97" s="3381" t="str">
        <f>IF(G97&lt;&gt;"",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7" s="3382"/>
      <c r="J97" s="1328"/>
    </row>
    <row r="98" spans="1:10" ht="15" customHeight="1" x14ac:dyDescent="0.25">
      <c r="A98" s="1208"/>
      <c r="B98" s="447" t="s">
        <v>857</v>
      </c>
      <c r="C98" s="440"/>
      <c r="D98" s="446"/>
      <c r="E98" s="446"/>
      <c r="F98" s="607"/>
      <c r="G98" s="515"/>
      <c r="H98" s="3381" t="str">
        <f>IF(G98&lt;&gt;"",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8" s="3382"/>
      <c r="J98" s="1328"/>
    </row>
    <row r="99" spans="1:10" ht="15" customHeight="1" x14ac:dyDescent="0.25">
      <c r="A99" s="1208"/>
      <c r="B99" s="447" t="s">
        <v>858</v>
      </c>
      <c r="C99" s="440"/>
      <c r="D99" s="446"/>
      <c r="E99" s="446"/>
      <c r="F99" s="607"/>
      <c r="G99" s="515"/>
      <c r="H99" s="3381" t="str">
        <f>IF(G99&lt;&gt;"",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9" s="3382"/>
      <c r="J99" s="1328"/>
    </row>
    <row r="100" spans="1:10" ht="15" customHeight="1" x14ac:dyDescent="0.25">
      <c r="A100" s="1208"/>
      <c r="B100" s="447" t="s">
        <v>859</v>
      </c>
      <c r="C100" s="440"/>
      <c r="D100" s="446"/>
      <c r="E100" s="446"/>
      <c r="F100" s="607"/>
      <c r="G100" s="515"/>
      <c r="H100" s="3381" t="str">
        <f>IF(G100&lt;&gt;"",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0" s="3382"/>
      <c r="J100" s="1328"/>
    </row>
    <row r="101" spans="1:10" ht="15" customHeight="1" x14ac:dyDescent="0.25">
      <c r="A101" s="1208"/>
      <c r="B101" s="447" t="s">
        <v>860</v>
      </c>
      <c r="C101" s="440"/>
      <c r="D101" s="446"/>
      <c r="E101" s="446"/>
      <c r="F101" s="607"/>
      <c r="G101" s="515"/>
      <c r="H101" s="3381" t="str">
        <f>IF(G101&lt;&gt;"",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1" s="3382"/>
      <c r="J101" s="1328"/>
    </row>
    <row r="102" spans="1:10" ht="15" customHeight="1" x14ac:dyDescent="0.25">
      <c r="A102" s="1208"/>
      <c r="B102" s="444" t="s">
        <v>1230</v>
      </c>
      <c r="C102" s="440"/>
      <c r="D102" s="446"/>
      <c r="E102" s="446"/>
      <c r="F102" s="440"/>
      <c r="G102" s="1175"/>
      <c r="H102" s="3381" t="str">
        <f>IF(G102&lt;&gt;"",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2" s="3382"/>
      <c r="J102" s="1328"/>
    </row>
    <row r="103" spans="1:10" ht="15" customHeight="1" x14ac:dyDescent="0.25">
      <c r="A103" s="1208"/>
      <c r="B103" s="2203" t="s">
        <v>854</v>
      </c>
      <c r="C103" s="1800"/>
      <c r="D103" s="1803"/>
      <c r="E103" s="1803"/>
      <c r="F103" s="1800"/>
      <c r="G103" s="2204" t="str">
        <f>IF(AND(ISNUMBER(G60), ISNUMBER(G87)), SUM(G60,G87), "")</f>
        <v/>
      </c>
      <c r="H103" s="2205"/>
      <c r="I103" s="2205"/>
      <c r="J103" s="1328"/>
    </row>
    <row r="104" spans="1:10" s="343" customFormat="1" ht="60" customHeight="1" x14ac:dyDescent="0.35">
      <c r="A104" s="2931" t="s">
        <v>1060</v>
      </c>
      <c r="B104" s="367"/>
      <c r="F104" s="368"/>
      <c r="H104" s="600"/>
      <c r="J104" s="2183"/>
    </row>
    <row r="105" spans="1:10" s="343" customFormat="1" ht="45" customHeight="1" x14ac:dyDescent="0.25">
      <c r="A105" s="2931"/>
      <c r="B105" s="3383" t="s">
        <v>1223</v>
      </c>
      <c r="C105" s="3383"/>
      <c r="D105" s="3383"/>
      <c r="E105" s="3383"/>
      <c r="F105" s="3383"/>
      <c r="G105" s="3383"/>
      <c r="H105" s="3383"/>
      <c r="J105" s="2183"/>
    </row>
    <row r="106" spans="1:10" ht="15" customHeight="1" x14ac:dyDescent="0.25">
      <c r="A106" s="1208"/>
      <c r="B106" s="2192"/>
      <c r="C106" s="1800"/>
      <c r="D106" s="1803"/>
      <c r="E106" s="1803"/>
      <c r="F106" s="2196"/>
      <c r="G106" s="2171" t="s">
        <v>742</v>
      </c>
      <c r="H106" s="2186"/>
      <c r="I106" s="2205"/>
      <c r="J106" s="1328"/>
    </row>
    <row r="107" spans="1:10" ht="15" customHeight="1" x14ac:dyDescent="0.25">
      <c r="A107" s="1208"/>
      <c r="B107" s="437" t="s">
        <v>888</v>
      </c>
      <c r="C107" s="481"/>
      <c r="D107" s="667"/>
      <c r="E107" s="667"/>
      <c r="F107" s="481"/>
      <c r="G107" s="2132">
        <f>IF(ISNUMBER(G87), G87, "")</f>
        <v>0</v>
      </c>
      <c r="H107" s="2187"/>
      <c r="I107" s="2213"/>
      <c r="J107" s="1328"/>
    </row>
    <row r="108" spans="1:10" ht="15" customHeight="1" x14ac:dyDescent="0.25">
      <c r="A108" s="1208"/>
      <c r="B108" s="210" t="s">
        <v>963</v>
      </c>
      <c r="C108" s="440"/>
      <c r="D108" s="446"/>
      <c r="E108" s="446"/>
      <c r="F108" s="440"/>
      <c r="G108" s="37">
        <f>IF('General Info'!C48="Yes", IF(AND(ISNUMBER(G109), ISNUMBER(G128), ISNUMBER(G129)), SUM(G109,G128,G129), ""), 0)</f>
        <v>0</v>
      </c>
      <c r="H108" s="668"/>
      <c r="I108" s="1173"/>
      <c r="J108" s="1328"/>
    </row>
    <row r="109" spans="1:10" ht="15" customHeight="1" x14ac:dyDescent="0.25">
      <c r="A109" s="1208"/>
      <c r="B109" s="444" t="s">
        <v>1604</v>
      </c>
      <c r="C109" s="440"/>
      <c r="D109" s="446"/>
      <c r="E109" s="446"/>
      <c r="F109" s="440"/>
      <c r="G109" s="37" t="str">
        <f>IF(AND(ISNUMBER(G110),ISNUMBER(G116),ISNUMBER(G122)),SUM(G110,G116,G122),"")</f>
        <v/>
      </c>
      <c r="H109" s="668"/>
      <c r="I109" s="1173"/>
      <c r="J109" s="1328"/>
    </row>
    <row r="110" spans="1:10" ht="15" customHeight="1" x14ac:dyDescent="0.25">
      <c r="A110" s="1208"/>
      <c r="B110" s="447" t="s">
        <v>811</v>
      </c>
      <c r="C110" s="440"/>
      <c r="D110" s="446"/>
      <c r="E110" s="446"/>
      <c r="F110" s="440"/>
      <c r="G110" s="37" t="str">
        <f>IF(COUNT(G111:G115)=ROWS(G111:G115), SUM(G111:G115), "")</f>
        <v/>
      </c>
      <c r="H110" s="668"/>
      <c r="I110" s="1173"/>
      <c r="J110" s="1328"/>
    </row>
    <row r="111" spans="1:10" ht="15" customHeight="1" x14ac:dyDescent="0.25">
      <c r="A111" s="1208"/>
      <c r="B111" s="453" t="s">
        <v>848</v>
      </c>
      <c r="C111" s="440"/>
      <c r="D111" s="446"/>
      <c r="E111" s="446"/>
      <c r="F111" s="440"/>
      <c r="G111" s="515"/>
      <c r="H111" s="3381" t="str">
        <f>IF(G111&lt;&gt;"",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1" s="3382"/>
      <c r="J111" s="1328"/>
    </row>
    <row r="112" spans="1:10" ht="15" customHeight="1" x14ac:dyDescent="0.25">
      <c r="A112" s="1208"/>
      <c r="B112" s="453" t="s">
        <v>847</v>
      </c>
      <c r="C112" s="440"/>
      <c r="D112" s="446"/>
      <c r="E112" s="446"/>
      <c r="F112" s="440"/>
      <c r="G112" s="515"/>
      <c r="H112" s="3381" t="str">
        <f>IF(G112&lt;&gt;"",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2" s="3382"/>
      <c r="J112" s="1328"/>
    </row>
    <row r="113" spans="1:10" ht="15" customHeight="1" x14ac:dyDescent="0.25">
      <c r="A113" s="1208"/>
      <c r="B113" s="453" t="s">
        <v>753</v>
      </c>
      <c r="C113" s="440"/>
      <c r="D113" s="446"/>
      <c r="E113" s="446"/>
      <c r="F113" s="440"/>
      <c r="G113" s="515"/>
      <c r="H113" s="3381" t="str">
        <f>IF(G113&lt;&gt;"",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3" s="3382"/>
      <c r="J113" s="1328"/>
    </row>
    <row r="114" spans="1:10" ht="15" customHeight="1" x14ac:dyDescent="0.25">
      <c r="A114" s="1208"/>
      <c r="B114" s="453" t="s">
        <v>758</v>
      </c>
      <c r="C114" s="440"/>
      <c r="D114" s="446"/>
      <c r="E114" s="446"/>
      <c r="F114" s="440"/>
      <c r="G114" s="515"/>
      <c r="H114" s="3381" t="str">
        <f>IF(G114&lt;&gt;"",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4" s="3382"/>
      <c r="J114" s="1328"/>
    </row>
    <row r="115" spans="1:10" ht="15" customHeight="1" x14ac:dyDescent="0.25">
      <c r="A115" s="1208"/>
      <c r="B115" s="453" t="s">
        <v>756</v>
      </c>
      <c r="C115" s="440"/>
      <c r="D115" s="446"/>
      <c r="E115" s="446"/>
      <c r="F115" s="440"/>
      <c r="G115" s="515"/>
      <c r="H115" s="3381" t="str">
        <f>IF(G115&lt;&gt;"",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5" s="3382"/>
      <c r="J115" s="1328"/>
    </row>
    <row r="116" spans="1:10" ht="15" customHeight="1" x14ac:dyDescent="0.25">
      <c r="A116" s="1208"/>
      <c r="B116" s="447" t="s">
        <v>815</v>
      </c>
      <c r="C116" s="440"/>
      <c r="D116" s="446"/>
      <c r="E116" s="446"/>
      <c r="F116" s="440"/>
      <c r="G116" s="37" t="str">
        <f>IF(COUNT(G117:G121)=ROWS(G117:G121), SUM(G117:G121), "")</f>
        <v/>
      </c>
      <c r="H116" s="668"/>
      <c r="I116" s="1173"/>
      <c r="J116" s="1328"/>
    </row>
    <row r="117" spans="1:10" ht="15" customHeight="1" x14ac:dyDescent="0.25">
      <c r="A117" s="1208"/>
      <c r="B117" s="453" t="s">
        <v>848</v>
      </c>
      <c r="C117" s="440"/>
      <c r="D117" s="446"/>
      <c r="E117" s="446"/>
      <c r="F117" s="440"/>
      <c r="G117" s="515"/>
      <c r="H117" s="3381" t="str">
        <f>IF(G117&lt;&gt;"",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7" s="3382"/>
      <c r="J117" s="1328"/>
    </row>
    <row r="118" spans="1:10" ht="15" customHeight="1" x14ac:dyDescent="0.25">
      <c r="A118" s="1208"/>
      <c r="B118" s="453" t="s">
        <v>847</v>
      </c>
      <c r="C118" s="440"/>
      <c r="D118" s="446"/>
      <c r="E118" s="446"/>
      <c r="F118" s="440"/>
      <c r="G118" s="515"/>
      <c r="H118" s="3381" t="str">
        <f>IF(G118&lt;&gt;"",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8" s="3382"/>
      <c r="J118" s="1328"/>
    </row>
    <row r="119" spans="1:10" ht="15" customHeight="1" x14ac:dyDescent="0.25">
      <c r="A119" s="1208"/>
      <c r="B119" s="453" t="s">
        <v>753</v>
      </c>
      <c r="C119" s="440"/>
      <c r="D119" s="446"/>
      <c r="E119" s="446"/>
      <c r="F119" s="440"/>
      <c r="G119" s="515"/>
      <c r="H119" s="3381" t="str">
        <f>IF(G119&lt;&gt;"",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9" s="3382"/>
      <c r="J119" s="1328"/>
    </row>
    <row r="120" spans="1:10" ht="15" customHeight="1" x14ac:dyDescent="0.25">
      <c r="A120" s="1208"/>
      <c r="B120" s="453" t="s">
        <v>758</v>
      </c>
      <c r="C120" s="440"/>
      <c r="D120" s="446"/>
      <c r="E120" s="446"/>
      <c r="F120" s="440"/>
      <c r="G120" s="515"/>
      <c r="H120" s="3381" t="str">
        <f>IF(G120&lt;&gt;"",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0" s="3382"/>
      <c r="J120" s="1328"/>
    </row>
    <row r="121" spans="1:10" ht="15" customHeight="1" x14ac:dyDescent="0.25">
      <c r="A121" s="1208"/>
      <c r="B121" s="453" t="s">
        <v>756</v>
      </c>
      <c r="C121" s="440"/>
      <c r="D121" s="446"/>
      <c r="E121" s="446"/>
      <c r="F121" s="440"/>
      <c r="G121" s="515"/>
      <c r="H121" s="3381" t="str">
        <f>IF(G121&lt;&gt;"",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1" s="3382"/>
      <c r="J121" s="1328"/>
    </row>
    <row r="122" spans="1:10" ht="15" customHeight="1" x14ac:dyDescent="0.25">
      <c r="A122" s="1208"/>
      <c r="B122" s="447" t="s">
        <v>816</v>
      </c>
      <c r="C122" s="440"/>
      <c r="D122" s="446"/>
      <c r="E122" s="446"/>
      <c r="F122" s="440"/>
      <c r="G122" s="37" t="str">
        <f>IF(COUNT(G123:G127)=ROWS(G123:G127), SUM(G123:G127), "")</f>
        <v/>
      </c>
      <c r="H122" s="668"/>
      <c r="I122" s="1173"/>
      <c r="J122" s="1328"/>
    </row>
    <row r="123" spans="1:10" ht="15" customHeight="1" x14ac:dyDescent="0.25">
      <c r="A123" s="1208"/>
      <c r="B123" s="453" t="s">
        <v>848</v>
      </c>
      <c r="C123" s="440"/>
      <c r="D123" s="446"/>
      <c r="E123" s="446"/>
      <c r="F123" s="440"/>
      <c r="G123" s="515"/>
      <c r="H123" s="3381" t="str">
        <f>IF(G123&lt;&gt;"",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3" s="3382"/>
      <c r="J123" s="1328"/>
    </row>
    <row r="124" spans="1:10" ht="15" customHeight="1" x14ac:dyDescent="0.25">
      <c r="A124" s="1208"/>
      <c r="B124" s="453" t="s">
        <v>847</v>
      </c>
      <c r="C124" s="440"/>
      <c r="D124" s="446"/>
      <c r="E124" s="446"/>
      <c r="F124" s="440"/>
      <c r="G124" s="515"/>
      <c r="H124" s="3381" t="str">
        <f>IF(G124&lt;&gt;"",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4" s="3382"/>
      <c r="J124" s="1328"/>
    </row>
    <row r="125" spans="1:10" ht="15" customHeight="1" x14ac:dyDescent="0.25">
      <c r="A125" s="1208"/>
      <c r="B125" s="453" t="s">
        <v>753</v>
      </c>
      <c r="C125" s="440"/>
      <c r="D125" s="446"/>
      <c r="E125" s="446"/>
      <c r="F125" s="440"/>
      <c r="G125" s="515"/>
      <c r="H125" s="3381" t="str">
        <f>IF(G125&lt;&gt;"",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5" s="3382"/>
      <c r="J125" s="1328"/>
    </row>
    <row r="126" spans="1:10" ht="15" customHeight="1" x14ac:dyDescent="0.25">
      <c r="A126" s="1208"/>
      <c r="B126" s="453" t="s">
        <v>758</v>
      </c>
      <c r="C126" s="440"/>
      <c r="D126" s="446"/>
      <c r="E126" s="446"/>
      <c r="F126" s="440"/>
      <c r="G126" s="515"/>
      <c r="H126" s="3381" t="str">
        <f>IF(G126&lt;&gt;"",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6" s="3382"/>
      <c r="J126" s="1328"/>
    </row>
    <row r="127" spans="1:10" ht="15" customHeight="1" x14ac:dyDescent="0.25">
      <c r="A127" s="1208"/>
      <c r="B127" s="453" t="s">
        <v>756</v>
      </c>
      <c r="C127" s="440"/>
      <c r="D127" s="446"/>
      <c r="E127" s="446"/>
      <c r="F127" s="440"/>
      <c r="G127" s="515"/>
      <c r="H127" s="3381" t="str">
        <f>IF(G127&lt;&gt;"",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7" s="3382"/>
      <c r="J127" s="1328"/>
    </row>
    <row r="128" spans="1:10" ht="15" customHeight="1" x14ac:dyDescent="0.25">
      <c r="A128" s="1208"/>
      <c r="B128" s="442" t="s">
        <v>1231</v>
      </c>
      <c r="C128" s="440"/>
      <c r="D128" s="446"/>
      <c r="E128" s="446"/>
      <c r="F128" s="440"/>
      <c r="G128" s="515"/>
      <c r="H128" s="3381" t="str">
        <f>IF(G128&lt;&gt;"",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8" s="3382"/>
      <c r="J128" s="1328"/>
    </row>
    <row r="129" spans="1:10" ht="15" customHeight="1" x14ac:dyDescent="0.25">
      <c r="A129" s="1208"/>
      <c r="B129" s="783" t="s">
        <v>1311</v>
      </c>
      <c r="C129" s="454"/>
      <c r="D129" s="455"/>
      <c r="E129" s="455"/>
      <c r="F129" s="454"/>
      <c r="G129" s="666"/>
      <c r="H129" s="3369" t="str">
        <f>IF(G129&lt;&gt;"",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9" s="3370"/>
      <c r="J129" s="1328"/>
    </row>
    <row r="130" spans="1:10" s="2177" customFormat="1" ht="60" customHeight="1" x14ac:dyDescent="0.25">
      <c r="A130" s="3397" t="s">
        <v>1560</v>
      </c>
      <c r="B130" s="3398"/>
      <c r="C130" s="3398"/>
      <c r="D130" s="3398"/>
      <c r="E130" s="3398"/>
      <c r="F130" s="3398"/>
      <c r="G130" s="3398"/>
      <c r="H130" s="3398"/>
      <c r="I130" s="3398"/>
      <c r="J130" s="3399"/>
    </row>
    <row r="131" spans="1:10" s="343" customFormat="1" ht="45" customHeight="1" x14ac:dyDescent="0.25">
      <c r="A131" s="2931"/>
      <c r="B131" s="3383" t="s">
        <v>1751</v>
      </c>
      <c r="C131" s="3383"/>
      <c r="D131" s="3383"/>
      <c r="E131" s="3383"/>
      <c r="F131" s="3383"/>
      <c r="G131" s="3383"/>
      <c r="H131" s="3383"/>
      <c r="J131" s="2183"/>
    </row>
    <row r="132" spans="1:10" ht="15" customHeight="1" x14ac:dyDescent="0.25">
      <c r="A132" s="1208"/>
      <c r="B132" s="2192"/>
      <c r="C132" s="1800"/>
      <c r="D132" s="1803"/>
      <c r="E132" s="1803"/>
      <c r="F132" s="2196"/>
      <c r="G132" s="2171" t="s">
        <v>742</v>
      </c>
      <c r="H132" s="2186"/>
      <c r="I132" s="2205"/>
      <c r="J132" s="1328"/>
    </row>
    <row r="133" spans="1:10" ht="15" customHeight="1" x14ac:dyDescent="0.25">
      <c r="A133" s="936"/>
      <c r="B133" s="2206" t="s">
        <v>1561</v>
      </c>
      <c r="C133" s="1645"/>
      <c r="D133" s="1641"/>
      <c r="E133" s="1641"/>
      <c r="F133" s="1641"/>
      <c r="G133" s="2207"/>
      <c r="H133" s="2187"/>
      <c r="I133" s="2213"/>
      <c r="J133" s="1328"/>
    </row>
    <row r="134" spans="1:10" ht="15" customHeight="1" x14ac:dyDescent="0.25">
      <c r="A134" s="936"/>
      <c r="B134" s="793" t="s">
        <v>1061</v>
      </c>
      <c r="C134" s="794"/>
      <c r="D134" s="440"/>
      <c r="E134" s="440"/>
      <c r="F134" s="440"/>
      <c r="G134" s="515"/>
      <c r="H134" s="3373" t="str">
        <f>IF(AND('General Info'!D47="No", 'General Info'!D48="No"), "", IF(G134&lt;&gt;"","","Cell left blank: please check"))</f>
        <v>Cell left blank: please check</v>
      </c>
      <c r="I134" s="3374"/>
      <c r="J134" s="1328"/>
    </row>
    <row r="135" spans="1:10" ht="15" customHeight="1" x14ac:dyDescent="0.25">
      <c r="A135" s="936"/>
      <c r="B135" s="793" t="s">
        <v>1562</v>
      </c>
      <c r="C135" s="794"/>
      <c r="D135" s="440"/>
      <c r="E135" s="440"/>
      <c r="F135" s="440"/>
      <c r="G135" s="515"/>
      <c r="H135" s="3373" t="str">
        <f>IF(AND('General Info'!D47="No", 'General Info'!D48="No"), "", IF(G135&lt;&gt;"","","Cell left blank: please check"))</f>
        <v>Cell left blank: please check</v>
      </c>
      <c r="I135" s="3374"/>
      <c r="J135" s="1328"/>
    </row>
    <row r="136" spans="1:10" ht="15" customHeight="1" x14ac:dyDescent="0.25">
      <c r="A136" s="936"/>
      <c r="B136" s="695" t="s">
        <v>1062</v>
      </c>
      <c r="C136" s="794"/>
      <c r="D136" s="440"/>
      <c r="E136" s="440"/>
      <c r="F136" s="440"/>
      <c r="G136" s="795"/>
      <c r="H136" s="668"/>
      <c r="I136" s="1173"/>
      <c r="J136" s="1328"/>
    </row>
    <row r="137" spans="1:10" ht="15" customHeight="1" x14ac:dyDescent="0.25">
      <c r="A137" s="936"/>
      <c r="B137" s="793" t="s">
        <v>1061</v>
      </c>
      <c r="C137" s="794"/>
      <c r="D137" s="440"/>
      <c r="E137" s="440"/>
      <c r="F137" s="440"/>
      <c r="G137" s="515"/>
      <c r="H137" s="3373" t="str">
        <f>IF(AND('General Info'!D47="No", 'General Info'!D48="No"), "", IF(G137&lt;&gt;"","","Cell left blank: please check"))</f>
        <v>Cell left blank: please check</v>
      </c>
      <c r="I137" s="3374"/>
      <c r="J137" s="1328"/>
    </row>
    <row r="138" spans="1:10" ht="15" customHeight="1" x14ac:dyDescent="0.25">
      <c r="A138" s="936"/>
      <c r="B138" s="793" t="s">
        <v>1562</v>
      </c>
      <c r="C138" s="794"/>
      <c r="D138" s="440"/>
      <c r="E138" s="440"/>
      <c r="F138" s="440"/>
      <c r="G138" s="515"/>
      <c r="H138" s="3373" t="str">
        <f>IF(AND('General Info'!D47="No", 'General Info'!D48="No"), "", IF(G138&lt;&gt;"","","Cell left blank: please check"))</f>
        <v>Cell left blank: please check</v>
      </c>
      <c r="I138" s="3374"/>
      <c r="J138" s="1328"/>
    </row>
    <row r="139" spans="1:10" ht="15" customHeight="1" x14ac:dyDescent="0.25">
      <c r="A139" s="936"/>
      <c r="B139" s="695" t="s">
        <v>1063</v>
      </c>
      <c r="C139" s="794"/>
      <c r="D139" s="440"/>
      <c r="E139" s="440"/>
      <c r="F139" s="440"/>
      <c r="G139" s="795"/>
      <c r="H139" s="668"/>
      <c r="I139" s="1173"/>
      <c r="J139" s="1328"/>
    </row>
    <row r="140" spans="1:10" ht="15" customHeight="1" x14ac:dyDescent="0.25">
      <c r="A140" s="936"/>
      <c r="B140" s="793" t="s">
        <v>1563</v>
      </c>
      <c r="C140" s="794"/>
      <c r="D140" s="440"/>
      <c r="E140" s="440"/>
      <c r="F140" s="440"/>
      <c r="G140" s="515"/>
      <c r="H140" s="3373" t="str">
        <f>IF(AND('General Info'!D47="No", 'General Info'!D48="No"), "", IF(G140&lt;&gt;"","","Cell left blank: please check"))</f>
        <v>Cell left blank: please check</v>
      </c>
      <c r="I140" s="3374"/>
      <c r="J140" s="1328"/>
    </row>
    <row r="141" spans="1:10" ht="15" customHeight="1" x14ac:dyDescent="0.25">
      <c r="A141" s="936"/>
      <c r="B141" s="1104" t="s">
        <v>1562</v>
      </c>
      <c r="C141" s="476"/>
      <c r="D141" s="454"/>
      <c r="E141" s="454"/>
      <c r="F141" s="454"/>
      <c r="G141" s="666"/>
      <c r="H141" s="3369" t="str">
        <f>IF(AND('General Info'!D47="No", 'General Info'!D48="No"), "", IF(G141&lt;&gt;"","","Cell left blank: please check"))</f>
        <v>Cell left blank: please check</v>
      </c>
      <c r="I141" s="3370"/>
      <c r="J141" s="1328"/>
    </row>
    <row r="142" spans="1:10" ht="15" customHeight="1" x14ac:dyDescent="0.25">
      <c r="A142" s="936"/>
      <c r="B142" s="1279"/>
      <c r="C142" s="1279"/>
      <c r="D142" s="1242"/>
      <c r="E142" s="1242"/>
      <c r="F142" s="1242"/>
      <c r="G142" s="1242"/>
      <c r="I142" s="1242"/>
      <c r="J142" s="1469"/>
    </row>
    <row r="143" spans="1:10" s="343" customFormat="1" ht="45" customHeight="1" x14ac:dyDescent="0.35">
      <c r="A143" s="2179" t="s">
        <v>1225</v>
      </c>
      <c r="B143" s="2180"/>
      <c r="C143" s="2175"/>
      <c r="D143" s="2175"/>
      <c r="E143" s="2175"/>
      <c r="F143" s="2181"/>
      <c r="G143" s="2175"/>
      <c r="H143" s="2182"/>
      <c r="I143" s="2175"/>
      <c r="J143" s="2183"/>
    </row>
    <row r="144" spans="1:10" s="1451" customFormat="1" ht="45" customHeight="1" x14ac:dyDescent="0.25">
      <c r="A144" s="940"/>
      <c r="B144" s="3396" t="s">
        <v>1233</v>
      </c>
      <c r="C144" s="3396"/>
      <c r="D144" s="3396"/>
      <c r="E144" s="3396"/>
      <c r="F144" s="3396"/>
      <c r="G144" s="3396"/>
      <c r="H144" s="3396"/>
      <c r="J144" s="1266"/>
    </row>
    <row r="145" spans="1:10" ht="75" customHeight="1" x14ac:dyDescent="0.25">
      <c r="A145" s="936"/>
      <c r="B145" s="2208" t="s">
        <v>562</v>
      </c>
      <c r="C145" s="2170" t="s">
        <v>722</v>
      </c>
      <c r="D145" s="2169" t="s">
        <v>691</v>
      </c>
      <c r="E145" s="2170" t="s">
        <v>692</v>
      </c>
      <c r="F145" s="2170" t="s">
        <v>723</v>
      </c>
      <c r="G145" s="2170" t="s">
        <v>1312</v>
      </c>
      <c r="I145" s="1242"/>
      <c r="J145" s="1328"/>
    </row>
    <row r="146" spans="1:10" ht="15" customHeight="1" x14ac:dyDescent="0.25">
      <c r="A146" s="936"/>
      <c r="B146" s="2209" t="s">
        <v>563</v>
      </c>
      <c r="C146" s="29"/>
      <c r="D146" s="364"/>
      <c r="E146" s="325"/>
      <c r="F146" s="664"/>
      <c r="G146" s="664"/>
      <c r="I146" s="1242"/>
      <c r="J146" s="1328"/>
    </row>
    <row r="147" spans="1:10" ht="15" customHeight="1" x14ac:dyDescent="0.25">
      <c r="A147" s="936"/>
      <c r="B147" s="358" t="s">
        <v>564</v>
      </c>
      <c r="C147" s="29"/>
      <c r="D147" s="364"/>
      <c r="E147" s="325"/>
      <c r="F147" s="664"/>
      <c r="G147" s="664"/>
      <c r="I147" s="1242"/>
      <c r="J147" s="1328"/>
    </row>
    <row r="148" spans="1:10" ht="15" customHeight="1" x14ac:dyDescent="0.25">
      <c r="A148" s="936"/>
      <c r="B148" s="358" t="s">
        <v>565</v>
      </c>
      <c r="C148" s="29"/>
      <c r="D148" s="364"/>
      <c r="E148" s="325"/>
      <c r="F148" s="664"/>
      <c r="G148" s="664"/>
      <c r="I148" s="1242"/>
      <c r="J148" s="1328"/>
    </row>
    <row r="149" spans="1:10" ht="15" customHeight="1" x14ac:dyDescent="0.25">
      <c r="A149" s="936"/>
      <c r="B149" s="358" t="s">
        <v>566</v>
      </c>
      <c r="C149" s="29"/>
      <c r="D149" s="364"/>
      <c r="E149" s="325"/>
      <c r="F149" s="664"/>
      <c r="G149" s="664"/>
      <c r="I149" s="1242"/>
      <c r="J149" s="1328"/>
    </row>
    <row r="150" spans="1:10" ht="15" customHeight="1" x14ac:dyDescent="0.25">
      <c r="A150" s="936"/>
      <c r="B150" s="358" t="s">
        <v>567</v>
      </c>
      <c r="C150" s="29"/>
      <c r="D150" s="364"/>
      <c r="E150" s="325"/>
      <c r="F150" s="664"/>
      <c r="G150" s="664"/>
      <c r="I150" s="1242"/>
      <c r="J150" s="1328"/>
    </row>
    <row r="151" spans="1:10" ht="15" customHeight="1" x14ac:dyDescent="0.25">
      <c r="A151" s="936"/>
      <c r="B151" s="358" t="s">
        <v>568</v>
      </c>
      <c r="C151" s="29"/>
      <c r="D151" s="364"/>
      <c r="E151" s="325"/>
      <c r="F151" s="664"/>
      <c r="G151" s="664"/>
      <c r="I151" s="1242"/>
      <c r="J151" s="1328"/>
    </row>
    <row r="152" spans="1:10" ht="15" customHeight="1" x14ac:dyDescent="0.25">
      <c r="A152" s="936"/>
      <c r="B152" s="358" t="s">
        <v>569</v>
      </c>
      <c r="C152" s="29"/>
      <c r="D152" s="364"/>
      <c r="E152" s="325"/>
      <c r="F152" s="664"/>
      <c r="G152" s="664"/>
      <c r="I152" s="1242"/>
      <c r="J152" s="1328"/>
    </row>
    <row r="153" spans="1:10" ht="15" customHeight="1" x14ac:dyDescent="0.25">
      <c r="A153" s="936"/>
      <c r="B153" s="358" t="s">
        <v>570</v>
      </c>
      <c r="C153" s="29"/>
      <c r="D153" s="364"/>
      <c r="E153" s="325"/>
      <c r="F153" s="664"/>
      <c r="G153" s="664"/>
      <c r="I153" s="1242"/>
      <c r="J153" s="1328"/>
    </row>
    <row r="154" spans="1:10" ht="15" customHeight="1" x14ac:dyDescent="0.25">
      <c r="A154" s="936"/>
      <c r="B154" s="358" t="s">
        <v>571</v>
      </c>
      <c r="C154" s="29"/>
      <c r="D154" s="364"/>
      <c r="E154" s="325"/>
      <c r="F154" s="664"/>
      <c r="G154" s="664"/>
      <c r="I154" s="1242"/>
      <c r="J154" s="1328"/>
    </row>
    <row r="155" spans="1:10" ht="15" customHeight="1" x14ac:dyDescent="0.25">
      <c r="A155" s="936"/>
      <c r="B155" s="358" t="s">
        <v>572</v>
      </c>
      <c r="C155" s="29"/>
      <c r="D155" s="364"/>
      <c r="E155" s="325"/>
      <c r="F155" s="664"/>
      <c r="G155" s="664"/>
      <c r="I155" s="1242"/>
      <c r="J155" s="1328"/>
    </row>
    <row r="156" spans="1:10" ht="15" customHeight="1" x14ac:dyDescent="0.25">
      <c r="A156" s="936"/>
      <c r="B156" s="358" t="s">
        <v>573</v>
      </c>
      <c r="C156" s="29"/>
      <c r="D156" s="364"/>
      <c r="E156" s="325"/>
      <c r="F156" s="664"/>
      <c r="G156" s="664"/>
      <c r="I156" s="1242"/>
      <c r="J156" s="1328"/>
    </row>
    <row r="157" spans="1:10" ht="15" customHeight="1" x14ac:dyDescent="0.25">
      <c r="A157" s="936"/>
      <c r="B157" s="358" t="s">
        <v>574</v>
      </c>
      <c r="C157" s="29"/>
      <c r="D157" s="364"/>
      <c r="E157" s="325"/>
      <c r="F157" s="664"/>
      <c r="G157" s="664"/>
      <c r="I157" s="1242"/>
      <c r="J157" s="1328"/>
    </row>
    <row r="158" spans="1:10" ht="15" customHeight="1" x14ac:dyDescent="0.25">
      <c r="A158" s="936"/>
      <c r="B158" s="358" t="s">
        <v>575</v>
      </c>
      <c r="C158" s="29"/>
      <c r="D158" s="364"/>
      <c r="E158" s="325"/>
      <c r="F158" s="664"/>
      <c r="G158" s="664"/>
      <c r="I158" s="1242"/>
      <c r="J158" s="1328"/>
    </row>
    <row r="159" spans="1:10" ht="15" customHeight="1" x14ac:dyDescent="0.25">
      <c r="A159" s="936"/>
      <c r="B159" s="358" t="s">
        <v>576</v>
      </c>
      <c r="C159" s="29"/>
      <c r="D159" s="364"/>
      <c r="E159" s="325"/>
      <c r="F159" s="664"/>
      <c r="G159" s="664"/>
      <c r="I159" s="1242"/>
      <c r="J159" s="1328"/>
    </row>
    <row r="160" spans="1:10" ht="15" customHeight="1" x14ac:dyDescent="0.25">
      <c r="A160" s="936"/>
      <c r="B160" s="358" t="s">
        <v>577</v>
      </c>
      <c r="C160" s="29"/>
      <c r="D160" s="364"/>
      <c r="E160" s="325"/>
      <c r="F160" s="664"/>
      <c r="G160" s="664"/>
      <c r="I160" s="1242"/>
      <c r="J160" s="1328"/>
    </row>
    <row r="161" spans="1:10" ht="15" customHeight="1" x14ac:dyDescent="0.25">
      <c r="A161" s="936"/>
      <c r="B161" s="358" t="s">
        <v>578</v>
      </c>
      <c r="C161" s="29"/>
      <c r="D161" s="364"/>
      <c r="E161" s="325"/>
      <c r="F161" s="664"/>
      <c r="G161" s="664"/>
      <c r="I161" s="1242"/>
      <c r="J161" s="1328"/>
    </row>
    <row r="162" spans="1:10" ht="15" customHeight="1" x14ac:dyDescent="0.25">
      <c r="A162" s="936"/>
      <c r="B162" s="358" t="s">
        <v>579</v>
      </c>
      <c r="C162" s="29"/>
      <c r="D162" s="364"/>
      <c r="E162" s="325"/>
      <c r="F162" s="664"/>
      <c r="G162" s="664"/>
      <c r="I162" s="1242"/>
      <c r="J162" s="1328"/>
    </row>
    <row r="163" spans="1:10" ht="15" customHeight="1" x14ac:dyDescent="0.25">
      <c r="A163" s="936"/>
      <c r="B163" s="358" t="s">
        <v>580</v>
      </c>
      <c r="C163" s="29"/>
      <c r="D163" s="364"/>
      <c r="E163" s="325"/>
      <c r="F163" s="664"/>
      <c r="G163" s="664"/>
      <c r="I163" s="1242"/>
      <c r="J163" s="1328"/>
    </row>
    <row r="164" spans="1:10" ht="15" customHeight="1" x14ac:dyDescent="0.25">
      <c r="A164" s="936"/>
      <c r="B164" s="358" t="s">
        <v>581</v>
      </c>
      <c r="C164" s="29"/>
      <c r="D164" s="364"/>
      <c r="E164" s="325"/>
      <c r="F164" s="664"/>
      <c r="G164" s="664"/>
      <c r="I164" s="1242"/>
      <c r="J164" s="1328"/>
    </row>
    <row r="165" spans="1:10" ht="15" customHeight="1" x14ac:dyDescent="0.25">
      <c r="A165" s="936"/>
      <c r="B165" s="358" t="s">
        <v>582</v>
      </c>
      <c r="C165" s="29"/>
      <c r="D165" s="364"/>
      <c r="E165" s="325"/>
      <c r="F165" s="664"/>
      <c r="G165" s="664"/>
      <c r="I165" s="1242"/>
      <c r="J165" s="1328"/>
    </row>
    <row r="166" spans="1:10" ht="15" customHeight="1" x14ac:dyDescent="0.25">
      <c r="A166" s="936"/>
      <c r="B166" s="358" t="s">
        <v>583</v>
      </c>
      <c r="C166" s="29"/>
      <c r="D166" s="364"/>
      <c r="E166" s="325"/>
      <c r="F166" s="664"/>
      <c r="G166" s="664"/>
      <c r="I166" s="1242"/>
      <c r="J166" s="1328"/>
    </row>
    <row r="167" spans="1:10" ht="15" customHeight="1" x14ac:dyDescent="0.25">
      <c r="A167" s="936"/>
      <c r="B167" s="358" t="s">
        <v>584</v>
      </c>
      <c r="C167" s="29"/>
      <c r="D167" s="364"/>
      <c r="E167" s="325"/>
      <c r="F167" s="664"/>
      <c r="G167" s="664"/>
      <c r="I167" s="1242"/>
      <c r="J167" s="1328"/>
    </row>
    <row r="168" spans="1:10" ht="15" customHeight="1" x14ac:dyDescent="0.25">
      <c r="A168" s="936"/>
      <c r="B168" s="358" t="s">
        <v>585</v>
      </c>
      <c r="C168" s="29"/>
      <c r="D168" s="364"/>
      <c r="E168" s="325"/>
      <c r="F168" s="664"/>
      <c r="G168" s="664"/>
      <c r="I168" s="1242"/>
      <c r="J168" s="1328"/>
    </row>
    <row r="169" spans="1:10" ht="15" customHeight="1" x14ac:dyDescent="0.25">
      <c r="A169" s="936"/>
      <c r="B169" s="358" t="s">
        <v>586</v>
      </c>
      <c r="C169" s="29"/>
      <c r="D169" s="364"/>
      <c r="E169" s="325"/>
      <c r="F169" s="664"/>
      <c r="G169" s="664"/>
      <c r="I169" s="1242"/>
      <c r="J169" s="1328"/>
    </row>
    <row r="170" spans="1:10" ht="15" customHeight="1" x14ac:dyDescent="0.25">
      <c r="A170" s="936"/>
      <c r="B170" s="358" t="s">
        <v>587</v>
      </c>
      <c r="C170" s="29"/>
      <c r="D170" s="364"/>
      <c r="E170" s="325"/>
      <c r="F170" s="664"/>
      <c r="G170" s="664"/>
      <c r="I170" s="1242"/>
      <c r="J170" s="1328"/>
    </row>
    <row r="171" spans="1:10" ht="15" customHeight="1" x14ac:dyDescent="0.25">
      <c r="A171" s="936"/>
      <c r="B171" s="358" t="s">
        <v>588</v>
      </c>
      <c r="C171" s="29"/>
      <c r="D171" s="364"/>
      <c r="E171" s="325"/>
      <c r="F171" s="664"/>
      <c r="G171" s="664"/>
      <c r="I171" s="1242"/>
      <c r="J171" s="1328"/>
    </row>
    <row r="172" spans="1:10" ht="15" customHeight="1" x14ac:dyDescent="0.25">
      <c r="A172" s="936"/>
      <c r="B172" s="358" t="s">
        <v>589</v>
      </c>
      <c r="C172" s="29"/>
      <c r="D172" s="364"/>
      <c r="E172" s="325"/>
      <c r="F172" s="664"/>
      <c r="G172" s="664"/>
      <c r="I172" s="1242"/>
      <c r="J172" s="1328"/>
    </row>
    <row r="173" spans="1:10" ht="15" customHeight="1" x14ac:dyDescent="0.25">
      <c r="A173" s="936"/>
      <c r="B173" s="358" t="s">
        <v>590</v>
      </c>
      <c r="C173" s="29"/>
      <c r="D173" s="364"/>
      <c r="E173" s="325"/>
      <c r="F173" s="664"/>
      <c r="G173" s="664"/>
      <c r="I173" s="1242"/>
      <c r="J173" s="1328"/>
    </row>
    <row r="174" spans="1:10" ht="15" customHeight="1" x14ac:dyDescent="0.25">
      <c r="A174" s="936"/>
      <c r="B174" s="358" t="s">
        <v>591</v>
      </c>
      <c r="C174" s="29"/>
      <c r="D174" s="364"/>
      <c r="E174" s="325"/>
      <c r="F174" s="664"/>
      <c r="G174" s="664"/>
      <c r="I174" s="1242"/>
      <c r="J174" s="1328"/>
    </row>
    <row r="175" spans="1:10" ht="15" customHeight="1" x14ac:dyDescent="0.25">
      <c r="A175" s="936"/>
      <c r="B175" s="358" t="s">
        <v>592</v>
      </c>
      <c r="C175" s="29"/>
      <c r="D175" s="364"/>
      <c r="E175" s="325"/>
      <c r="F175" s="664"/>
      <c r="G175" s="664"/>
      <c r="I175" s="1242"/>
      <c r="J175" s="1328"/>
    </row>
    <row r="176" spans="1:10" ht="15" customHeight="1" x14ac:dyDescent="0.25">
      <c r="A176" s="936"/>
      <c r="B176" s="358" t="s">
        <v>593</v>
      </c>
      <c r="C176" s="29"/>
      <c r="D176" s="364"/>
      <c r="E176" s="325"/>
      <c r="F176" s="664"/>
      <c r="G176" s="664"/>
      <c r="I176" s="1242"/>
      <c r="J176" s="1328"/>
    </row>
    <row r="177" spans="1:10" ht="15" customHeight="1" x14ac:dyDescent="0.25">
      <c r="A177" s="936"/>
      <c r="B177" s="358" t="s">
        <v>594</v>
      </c>
      <c r="C177" s="29"/>
      <c r="D177" s="364"/>
      <c r="E177" s="325"/>
      <c r="F177" s="664"/>
      <c r="G177" s="664"/>
      <c r="I177" s="1242"/>
      <c r="J177" s="1328"/>
    </row>
    <row r="178" spans="1:10" ht="15" customHeight="1" x14ac:dyDescent="0.25">
      <c r="A178" s="936"/>
      <c r="B178" s="358" t="s">
        <v>595</v>
      </c>
      <c r="C178" s="29"/>
      <c r="D178" s="364"/>
      <c r="E178" s="325"/>
      <c r="F178" s="664"/>
      <c r="G178" s="664"/>
      <c r="I178" s="1242"/>
      <c r="J178" s="1328"/>
    </row>
    <row r="179" spans="1:10" ht="15" customHeight="1" x14ac:dyDescent="0.25">
      <c r="A179" s="936"/>
      <c r="B179" s="358" t="s">
        <v>596</v>
      </c>
      <c r="C179" s="29"/>
      <c r="D179" s="364"/>
      <c r="E179" s="325"/>
      <c r="F179" s="664"/>
      <c r="G179" s="664"/>
      <c r="I179" s="1242"/>
      <c r="J179" s="1328"/>
    </row>
    <row r="180" spans="1:10" ht="15" customHeight="1" x14ac:dyDescent="0.25">
      <c r="A180" s="936"/>
      <c r="B180" s="358" t="s">
        <v>597</v>
      </c>
      <c r="C180" s="29"/>
      <c r="D180" s="364"/>
      <c r="E180" s="325"/>
      <c r="F180" s="664"/>
      <c r="G180" s="664"/>
      <c r="I180" s="1242"/>
      <c r="J180" s="1328"/>
    </row>
    <row r="181" spans="1:10" ht="15" customHeight="1" x14ac:dyDescent="0.25">
      <c r="A181" s="936"/>
      <c r="B181" s="358" t="s">
        <v>598</v>
      </c>
      <c r="C181" s="29"/>
      <c r="D181" s="364"/>
      <c r="E181" s="325"/>
      <c r="F181" s="664"/>
      <c r="G181" s="664"/>
      <c r="I181" s="1242"/>
      <c r="J181" s="1328"/>
    </row>
    <row r="182" spans="1:10" ht="15" customHeight="1" x14ac:dyDescent="0.25">
      <c r="A182" s="936"/>
      <c r="B182" s="358" t="s">
        <v>599</v>
      </c>
      <c r="C182" s="29"/>
      <c r="D182" s="364"/>
      <c r="E182" s="325"/>
      <c r="F182" s="664"/>
      <c r="G182" s="664"/>
      <c r="I182" s="1242"/>
      <c r="J182" s="1328"/>
    </row>
    <row r="183" spans="1:10" ht="15" customHeight="1" x14ac:dyDescent="0.25">
      <c r="A183" s="936"/>
      <c r="B183" s="358" t="s">
        <v>600</v>
      </c>
      <c r="C183" s="29"/>
      <c r="D183" s="364"/>
      <c r="E183" s="325"/>
      <c r="F183" s="664"/>
      <c r="G183" s="664"/>
      <c r="I183" s="1242"/>
      <c r="J183" s="1328"/>
    </row>
    <row r="184" spans="1:10" ht="15" customHeight="1" x14ac:dyDescent="0.25">
      <c r="A184" s="936"/>
      <c r="B184" s="358" t="s">
        <v>601</v>
      </c>
      <c r="C184" s="29"/>
      <c r="D184" s="364"/>
      <c r="E184" s="325"/>
      <c r="F184" s="664"/>
      <c r="G184" s="664"/>
      <c r="I184" s="1242"/>
      <c r="J184" s="1328"/>
    </row>
    <row r="185" spans="1:10" ht="15" customHeight="1" x14ac:dyDescent="0.25">
      <c r="A185" s="936"/>
      <c r="B185" s="358" t="s">
        <v>602</v>
      </c>
      <c r="C185" s="29"/>
      <c r="D185" s="364"/>
      <c r="E185" s="325"/>
      <c r="F185" s="664"/>
      <c r="G185" s="664"/>
      <c r="I185" s="1242"/>
      <c r="J185" s="1328"/>
    </row>
    <row r="186" spans="1:10" ht="15" customHeight="1" x14ac:dyDescent="0.25">
      <c r="A186" s="936"/>
      <c r="B186" s="358" t="s">
        <v>603</v>
      </c>
      <c r="C186" s="29"/>
      <c r="D186" s="364"/>
      <c r="E186" s="325"/>
      <c r="F186" s="664"/>
      <c r="G186" s="664"/>
      <c r="I186" s="1242"/>
      <c r="J186" s="1328"/>
    </row>
    <row r="187" spans="1:10" ht="15" customHeight="1" x14ac:dyDescent="0.25">
      <c r="A187" s="936"/>
      <c r="B187" s="358" t="s">
        <v>604</v>
      </c>
      <c r="C187" s="29"/>
      <c r="D187" s="364"/>
      <c r="E187" s="325"/>
      <c r="F187" s="664"/>
      <c r="G187" s="664"/>
      <c r="I187" s="1242"/>
      <c r="J187" s="1328"/>
    </row>
    <row r="188" spans="1:10" ht="15" customHeight="1" x14ac:dyDescent="0.25">
      <c r="A188" s="936"/>
      <c r="B188" s="358" t="s">
        <v>605</v>
      </c>
      <c r="C188" s="29"/>
      <c r="D188" s="364"/>
      <c r="E188" s="325"/>
      <c r="F188" s="664"/>
      <c r="G188" s="664"/>
      <c r="I188" s="1242"/>
      <c r="J188" s="1328"/>
    </row>
    <row r="189" spans="1:10" ht="15" customHeight="1" x14ac:dyDescent="0.25">
      <c r="A189" s="936"/>
      <c r="B189" s="358" t="s">
        <v>606</v>
      </c>
      <c r="C189" s="29"/>
      <c r="D189" s="364"/>
      <c r="E189" s="325"/>
      <c r="F189" s="664"/>
      <c r="G189" s="664"/>
      <c r="I189" s="1242"/>
      <c r="J189" s="1328"/>
    </row>
    <row r="190" spans="1:10" ht="15" customHeight="1" x14ac:dyDescent="0.25">
      <c r="A190" s="936"/>
      <c r="B190" s="358" t="s">
        <v>607</v>
      </c>
      <c r="C190" s="29"/>
      <c r="D190" s="364"/>
      <c r="E190" s="325"/>
      <c r="F190" s="664"/>
      <c r="G190" s="664"/>
      <c r="I190" s="1242"/>
      <c r="J190" s="1328"/>
    </row>
    <row r="191" spans="1:10" ht="15" customHeight="1" x14ac:dyDescent="0.25">
      <c r="A191" s="936"/>
      <c r="B191" s="358" t="s">
        <v>608</v>
      </c>
      <c r="C191" s="29"/>
      <c r="D191" s="364"/>
      <c r="E191" s="325"/>
      <c r="F191" s="664"/>
      <c r="G191" s="664"/>
      <c r="I191" s="1242"/>
      <c r="J191" s="1328"/>
    </row>
    <row r="192" spans="1:10" ht="15" customHeight="1" x14ac:dyDescent="0.25">
      <c r="A192" s="936"/>
      <c r="B192" s="358" t="s">
        <v>609</v>
      </c>
      <c r="C192" s="29"/>
      <c r="D192" s="364"/>
      <c r="E192" s="325"/>
      <c r="F192" s="664"/>
      <c r="G192" s="664"/>
      <c r="I192" s="1242"/>
      <c r="J192" s="1328"/>
    </row>
    <row r="193" spans="1:10" ht="15" customHeight="1" x14ac:dyDescent="0.25">
      <c r="A193" s="936"/>
      <c r="B193" s="358" t="s">
        <v>610</v>
      </c>
      <c r="C193" s="29"/>
      <c r="D193" s="364"/>
      <c r="E193" s="325"/>
      <c r="F193" s="664"/>
      <c r="G193" s="664"/>
      <c r="I193" s="1242"/>
      <c r="J193" s="1328"/>
    </row>
    <row r="194" spans="1:10" ht="15" customHeight="1" x14ac:dyDescent="0.25">
      <c r="A194" s="936"/>
      <c r="B194" s="358" t="s">
        <v>611</v>
      </c>
      <c r="C194" s="29"/>
      <c r="D194" s="364"/>
      <c r="E194" s="325"/>
      <c r="F194" s="664"/>
      <c r="G194" s="664"/>
      <c r="I194" s="1242"/>
      <c r="J194" s="1328"/>
    </row>
    <row r="195" spans="1:10" ht="15" customHeight="1" x14ac:dyDescent="0.25">
      <c r="A195" s="936"/>
      <c r="B195" s="358" t="s">
        <v>612</v>
      </c>
      <c r="C195" s="29"/>
      <c r="D195" s="364"/>
      <c r="E195" s="325"/>
      <c r="F195" s="664"/>
      <c r="G195" s="664"/>
      <c r="I195" s="1242"/>
      <c r="J195" s="1328"/>
    </row>
    <row r="196" spans="1:10" ht="15" customHeight="1" x14ac:dyDescent="0.25">
      <c r="A196" s="936"/>
      <c r="B196" s="358" t="s">
        <v>613</v>
      </c>
      <c r="C196" s="29"/>
      <c r="D196" s="364"/>
      <c r="E196" s="325"/>
      <c r="F196" s="664"/>
      <c r="G196" s="664"/>
      <c r="I196" s="1242"/>
      <c r="J196" s="1328"/>
    </row>
    <row r="197" spans="1:10" ht="15" customHeight="1" x14ac:dyDescent="0.25">
      <c r="A197" s="936"/>
      <c r="B197" s="358" t="s">
        <v>614</v>
      </c>
      <c r="C197" s="29"/>
      <c r="D197" s="364"/>
      <c r="E197" s="325"/>
      <c r="F197" s="664"/>
      <c r="G197" s="664"/>
      <c r="I197" s="1242"/>
      <c r="J197" s="1328"/>
    </row>
    <row r="198" spans="1:10" ht="15" customHeight="1" x14ac:dyDescent="0.25">
      <c r="A198" s="936"/>
      <c r="B198" s="358" t="s">
        <v>615</v>
      </c>
      <c r="C198" s="29"/>
      <c r="D198" s="364"/>
      <c r="E198" s="325"/>
      <c r="F198" s="664"/>
      <c r="G198" s="664"/>
      <c r="I198" s="1242"/>
      <c r="J198" s="1328"/>
    </row>
    <row r="199" spans="1:10" ht="15" customHeight="1" x14ac:dyDescent="0.25">
      <c r="A199" s="936"/>
      <c r="B199" s="358" t="s">
        <v>616</v>
      </c>
      <c r="C199" s="29"/>
      <c r="D199" s="364"/>
      <c r="E199" s="325"/>
      <c r="F199" s="664"/>
      <c r="G199" s="664"/>
      <c r="I199" s="1242"/>
      <c r="J199" s="1328"/>
    </row>
    <row r="200" spans="1:10" ht="15" customHeight="1" x14ac:dyDescent="0.25">
      <c r="A200" s="936"/>
      <c r="B200" s="358" t="s">
        <v>617</v>
      </c>
      <c r="C200" s="29"/>
      <c r="D200" s="364"/>
      <c r="E200" s="325"/>
      <c r="F200" s="664"/>
      <c r="G200" s="664"/>
      <c r="I200" s="1242"/>
      <c r="J200" s="1328"/>
    </row>
    <row r="201" spans="1:10" ht="15" customHeight="1" x14ac:dyDescent="0.25">
      <c r="A201" s="936"/>
      <c r="B201" s="358" t="s">
        <v>618</v>
      </c>
      <c r="C201" s="29"/>
      <c r="D201" s="364"/>
      <c r="E201" s="325"/>
      <c r="F201" s="664"/>
      <c r="G201" s="664"/>
      <c r="I201" s="1242"/>
      <c r="J201" s="1328"/>
    </row>
    <row r="202" spans="1:10" ht="15" customHeight="1" x14ac:dyDescent="0.25">
      <c r="A202" s="936"/>
      <c r="B202" s="358" t="s">
        <v>619</v>
      </c>
      <c r="C202" s="29"/>
      <c r="D202" s="364"/>
      <c r="E202" s="325"/>
      <c r="F202" s="664"/>
      <c r="G202" s="664"/>
      <c r="I202" s="1242"/>
      <c r="J202" s="1328"/>
    </row>
    <row r="203" spans="1:10" ht="15" customHeight="1" x14ac:dyDescent="0.25">
      <c r="A203" s="936"/>
      <c r="B203" s="358" t="s">
        <v>620</v>
      </c>
      <c r="C203" s="29"/>
      <c r="D203" s="364"/>
      <c r="E203" s="325"/>
      <c r="F203" s="664"/>
      <c r="G203" s="664"/>
      <c r="I203" s="1242"/>
      <c r="J203" s="1328"/>
    </row>
    <row r="204" spans="1:10" ht="15" customHeight="1" x14ac:dyDescent="0.25">
      <c r="A204" s="936"/>
      <c r="B204" s="358" t="s">
        <v>621</v>
      </c>
      <c r="C204" s="29"/>
      <c r="D204" s="364"/>
      <c r="E204" s="325"/>
      <c r="F204" s="664"/>
      <c r="G204" s="664"/>
      <c r="I204" s="1242"/>
      <c r="J204" s="1328"/>
    </row>
    <row r="205" spans="1:10" ht="15" customHeight="1" x14ac:dyDescent="0.25">
      <c r="A205" s="936"/>
      <c r="B205" s="358" t="s">
        <v>622</v>
      </c>
      <c r="C205" s="29"/>
      <c r="D205" s="364"/>
      <c r="E205" s="325"/>
      <c r="F205" s="664"/>
      <c r="G205" s="664"/>
      <c r="I205" s="1242"/>
      <c r="J205" s="1328"/>
    </row>
    <row r="206" spans="1:10" ht="15" customHeight="1" x14ac:dyDescent="0.25">
      <c r="A206" s="936"/>
      <c r="B206" s="358" t="s">
        <v>623</v>
      </c>
      <c r="C206" s="29"/>
      <c r="D206" s="364"/>
      <c r="E206" s="325"/>
      <c r="F206" s="664"/>
      <c r="G206" s="664"/>
      <c r="I206" s="1242"/>
      <c r="J206" s="1328"/>
    </row>
    <row r="207" spans="1:10" ht="15" customHeight="1" x14ac:dyDescent="0.25">
      <c r="A207" s="936"/>
      <c r="B207" s="358" t="s">
        <v>624</v>
      </c>
      <c r="C207" s="29"/>
      <c r="D207" s="364"/>
      <c r="E207" s="325"/>
      <c r="F207" s="664"/>
      <c r="G207" s="664"/>
      <c r="I207" s="1242"/>
      <c r="J207" s="1328"/>
    </row>
    <row r="208" spans="1:10" ht="15" customHeight="1" x14ac:dyDescent="0.25">
      <c r="A208" s="936"/>
      <c r="B208" s="358" t="s">
        <v>625</v>
      </c>
      <c r="C208" s="29"/>
      <c r="D208" s="364"/>
      <c r="E208" s="325"/>
      <c r="F208" s="664"/>
      <c r="G208" s="664"/>
      <c r="I208" s="1242"/>
      <c r="J208" s="1328"/>
    </row>
    <row r="209" spans="1:10" ht="15" customHeight="1" x14ac:dyDescent="0.25">
      <c r="A209" s="936"/>
      <c r="B209" s="358" t="s">
        <v>626</v>
      </c>
      <c r="C209" s="29"/>
      <c r="D209" s="364"/>
      <c r="E209" s="325"/>
      <c r="F209" s="664"/>
      <c r="G209" s="664"/>
      <c r="I209" s="1242"/>
      <c r="J209" s="1328"/>
    </row>
    <row r="210" spans="1:10" ht="15" customHeight="1" x14ac:dyDescent="0.25">
      <c r="A210" s="936"/>
      <c r="B210" s="358" t="s">
        <v>627</v>
      </c>
      <c r="C210" s="29"/>
      <c r="D210" s="364"/>
      <c r="E210" s="325"/>
      <c r="F210" s="664"/>
      <c r="G210" s="664"/>
      <c r="I210" s="1242"/>
      <c r="J210" s="1328"/>
    </row>
    <row r="211" spans="1:10" ht="15" customHeight="1" x14ac:dyDescent="0.25">
      <c r="A211" s="936"/>
      <c r="B211" s="358" t="s">
        <v>628</v>
      </c>
      <c r="C211" s="29"/>
      <c r="D211" s="364"/>
      <c r="E211" s="325"/>
      <c r="F211" s="664"/>
      <c r="G211" s="664"/>
      <c r="I211" s="1242"/>
      <c r="J211" s="1328"/>
    </row>
    <row r="212" spans="1:10" ht="15" customHeight="1" x14ac:dyDescent="0.25">
      <c r="A212" s="936"/>
      <c r="B212" s="358" t="s">
        <v>629</v>
      </c>
      <c r="C212" s="29"/>
      <c r="D212" s="364"/>
      <c r="E212" s="325"/>
      <c r="F212" s="664"/>
      <c r="G212" s="664"/>
      <c r="I212" s="1242"/>
      <c r="J212" s="1328"/>
    </row>
    <row r="213" spans="1:10" ht="15" customHeight="1" x14ac:dyDescent="0.25">
      <c r="A213" s="936"/>
      <c r="B213" s="358" t="s">
        <v>630</v>
      </c>
      <c r="C213" s="29"/>
      <c r="D213" s="364"/>
      <c r="E213" s="325"/>
      <c r="F213" s="664"/>
      <c r="G213" s="664"/>
      <c r="I213" s="1242"/>
      <c r="J213" s="1328"/>
    </row>
    <row r="214" spans="1:10" ht="15" customHeight="1" x14ac:dyDescent="0.25">
      <c r="A214" s="936"/>
      <c r="B214" s="358" t="s">
        <v>631</v>
      </c>
      <c r="C214" s="29"/>
      <c r="D214" s="364"/>
      <c r="E214" s="325"/>
      <c r="F214" s="664"/>
      <c r="G214" s="664"/>
      <c r="I214" s="1242"/>
      <c r="J214" s="1328"/>
    </row>
    <row r="215" spans="1:10" ht="15" customHeight="1" x14ac:dyDescent="0.25">
      <c r="A215" s="936"/>
      <c r="B215" s="358" t="s">
        <v>632</v>
      </c>
      <c r="C215" s="29"/>
      <c r="D215" s="364"/>
      <c r="E215" s="325"/>
      <c r="F215" s="664"/>
      <c r="G215" s="664"/>
      <c r="I215" s="1242"/>
      <c r="J215" s="1328"/>
    </row>
    <row r="216" spans="1:10" ht="15" customHeight="1" x14ac:dyDescent="0.25">
      <c r="A216" s="936"/>
      <c r="B216" s="358" t="s">
        <v>633</v>
      </c>
      <c r="C216" s="29"/>
      <c r="D216" s="364"/>
      <c r="E216" s="325"/>
      <c r="F216" s="664"/>
      <c r="G216" s="664"/>
      <c r="I216" s="1242"/>
      <c r="J216" s="1328"/>
    </row>
    <row r="217" spans="1:10" ht="15" customHeight="1" x14ac:dyDescent="0.25">
      <c r="A217" s="936"/>
      <c r="B217" s="358" t="s">
        <v>634</v>
      </c>
      <c r="C217" s="29"/>
      <c r="D217" s="364"/>
      <c r="E217" s="325"/>
      <c r="F217" s="664"/>
      <c r="G217" s="664"/>
      <c r="I217" s="1242"/>
      <c r="J217" s="1328"/>
    </row>
    <row r="218" spans="1:10" ht="15" customHeight="1" x14ac:dyDescent="0.25">
      <c r="A218" s="936"/>
      <c r="B218" s="358" t="s">
        <v>635</v>
      </c>
      <c r="C218" s="29"/>
      <c r="D218" s="364"/>
      <c r="E218" s="325"/>
      <c r="F218" s="664"/>
      <c r="G218" s="664"/>
      <c r="I218" s="1242"/>
      <c r="J218" s="1328"/>
    </row>
    <row r="219" spans="1:10" ht="15" customHeight="1" x14ac:dyDescent="0.25">
      <c r="A219" s="936"/>
      <c r="B219" s="358" t="s">
        <v>636</v>
      </c>
      <c r="C219" s="29"/>
      <c r="D219" s="364"/>
      <c r="E219" s="325"/>
      <c r="F219" s="664"/>
      <c r="G219" s="664"/>
      <c r="I219" s="1242"/>
      <c r="J219" s="1328"/>
    </row>
    <row r="220" spans="1:10" ht="15" customHeight="1" x14ac:dyDescent="0.25">
      <c r="A220" s="936"/>
      <c r="B220" s="358" t="s">
        <v>637</v>
      </c>
      <c r="C220" s="29"/>
      <c r="D220" s="364"/>
      <c r="E220" s="325"/>
      <c r="F220" s="664"/>
      <c r="G220" s="664"/>
      <c r="I220" s="1242"/>
      <c r="J220" s="1328"/>
    </row>
    <row r="221" spans="1:10" ht="15" customHeight="1" x14ac:dyDescent="0.25">
      <c r="A221" s="936"/>
      <c r="B221" s="358" t="s">
        <v>638</v>
      </c>
      <c r="C221" s="29"/>
      <c r="D221" s="364"/>
      <c r="E221" s="325"/>
      <c r="F221" s="664"/>
      <c r="G221" s="664"/>
      <c r="I221" s="1242"/>
      <c r="J221" s="1328"/>
    </row>
    <row r="222" spans="1:10" ht="15" customHeight="1" x14ac:dyDescent="0.25">
      <c r="A222" s="936"/>
      <c r="B222" s="358" t="s">
        <v>639</v>
      </c>
      <c r="C222" s="29"/>
      <c r="D222" s="364"/>
      <c r="E222" s="325"/>
      <c r="F222" s="664"/>
      <c r="G222" s="664"/>
      <c r="I222" s="1242"/>
      <c r="J222" s="1328"/>
    </row>
    <row r="223" spans="1:10" ht="15" customHeight="1" x14ac:dyDescent="0.25">
      <c r="A223" s="936"/>
      <c r="B223" s="358" t="s">
        <v>640</v>
      </c>
      <c r="C223" s="29"/>
      <c r="D223" s="364"/>
      <c r="E223" s="325"/>
      <c r="F223" s="664"/>
      <c r="G223" s="664"/>
      <c r="I223" s="1242"/>
      <c r="J223" s="1328"/>
    </row>
    <row r="224" spans="1:10" ht="15" customHeight="1" x14ac:dyDescent="0.25">
      <c r="A224" s="936"/>
      <c r="B224" s="358" t="s">
        <v>641</v>
      </c>
      <c r="C224" s="29"/>
      <c r="D224" s="364"/>
      <c r="E224" s="325"/>
      <c r="F224" s="664"/>
      <c r="G224" s="664"/>
      <c r="I224" s="1242"/>
      <c r="J224" s="1328"/>
    </row>
    <row r="225" spans="1:10" ht="15" customHeight="1" x14ac:dyDescent="0.25">
      <c r="A225" s="936"/>
      <c r="B225" s="358" t="s">
        <v>642</v>
      </c>
      <c r="C225" s="29"/>
      <c r="D225" s="364"/>
      <c r="E225" s="325"/>
      <c r="F225" s="664"/>
      <c r="G225" s="664"/>
      <c r="I225" s="1242"/>
      <c r="J225" s="1328"/>
    </row>
    <row r="226" spans="1:10" ht="15" customHeight="1" x14ac:dyDescent="0.25">
      <c r="A226" s="936"/>
      <c r="B226" s="358" t="s">
        <v>643</v>
      </c>
      <c r="C226" s="29"/>
      <c r="D226" s="364"/>
      <c r="E226" s="325"/>
      <c r="F226" s="664"/>
      <c r="G226" s="664"/>
      <c r="I226" s="1242"/>
      <c r="J226" s="1328"/>
    </row>
    <row r="227" spans="1:10" ht="15" customHeight="1" x14ac:dyDescent="0.25">
      <c r="A227" s="936"/>
      <c r="B227" s="358" t="s">
        <v>644</v>
      </c>
      <c r="C227" s="29"/>
      <c r="D227" s="364"/>
      <c r="E227" s="325"/>
      <c r="F227" s="664"/>
      <c r="G227" s="664"/>
      <c r="I227" s="1242"/>
      <c r="J227" s="1328"/>
    </row>
    <row r="228" spans="1:10" ht="15" customHeight="1" x14ac:dyDescent="0.25">
      <c r="A228" s="936"/>
      <c r="B228" s="358" t="s">
        <v>645</v>
      </c>
      <c r="C228" s="29"/>
      <c r="D228" s="364"/>
      <c r="E228" s="325"/>
      <c r="F228" s="664"/>
      <c r="G228" s="664"/>
      <c r="I228" s="1242"/>
      <c r="J228" s="1328"/>
    </row>
    <row r="229" spans="1:10" ht="15" customHeight="1" x14ac:dyDescent="0.25">
      <c r="A229" s="936"/>
      <c r="B229" s="358" t="s">
        <v>646</v>
      </c>
      <c r="C229" s="29"/>
      <c r="D229" s="364"/>
      <c r="E229" s="325"/>
      <c r="F229" s="664"/>
      <c r="G229" s="664"/>
      <c r="I229" s="1242"/>
      <c r="J229" s="1328"/>
    </row>
    <row r="230" spans="1:10" ht="15" customHeight="1" x14ac:dyDescent="0.25">
      <c r="A230" s="936"/>
      <c r="B230" s="358" t="s">
        <v>647</v>
      </c>
      <c r="C230" s="29"/>
      <c r="D230" s="364"/>
      <c r="E230" s="325"/>
      <c r="F230" s="664"/>
      <c r="G230" s="664"/>
      <c r="I230" s="1242"/>
      <c r="J230" s="1328"/>
    </row>
    <row r="231" spans="1:10" ht="15" customHeight="1" x14ac:dyDescent="0.25">
      <c r="A231" s="936"/>
      <c r="B231" s="358" t="s">
        <v>648</v>
      </c>
      <c r="C231" s="29"/>
      <c r="D231" s="364"/>
      <c r="E231" s="325"/>
      <c r="F231" s="664"/>
      <c r="G231" s="664"/>
      <c r="I231" s="1242"/>
      <c r="J231" s="1328"/>
    </row>
    <row r="232" spans="1:10" ht="15" customHeight="1" x14ac:dyDescent="0.25">
      <c r="A232" s="936"/>
      <c r="B232" s="358" t="s">
        <v>649</v>
      </c>
      <c r="C232" s="29"/>
      <c r="D232" s="364"/>
      <c r="E232" s="325"/>
      <c r="F232" s="664"/>
      <c r="G232" s="664"/>
      <c r="I232" s="1242"/>
      <c r="J232" s="1328"/>
    </row>
    <row r="233" spans="1:10" ht="15" customHeight="1" x14ac:dyDescent="0.25">
      <c r="A233" s="936"/>
      <c r="B233" s="358" t="s">
        <v>650</v>
      </c>
      <c r="C233" s="29"/>
      <c r="D233" s="364"/>
      <c r="E233" s="325"/>
      <c r="F233" s="664"/>
      <c r="G233" s="664"/>
      <c r="I233" s="1242"/>
      <c r="J233" s="1328"/>
    </row>
    <row r="234" spans="1:10" ht="15" customHeight="1" x14ac:dyDescent="0.25">
      <c r="A234" s="936"/>
      <c r="B234" s="358" t="s">
        <v>651</v>
      </c>
      <c r="C234" s="29"/>
      <c r="D234" s="364"/>
      <c r="E234" s="325"/>
      <c r="F234" s="664"/>
      <c r="G234" s="664"/>
      <c r="I234" s="1242"/>
      <c r="J234" s="1328"/>
    </row>
    <row r="235" spans="1:10" ht="15" customHeight="1" x14ac:dyDescent="0.25">
      <c r="A235" s="936"/>
      <c r="B235" s="358" t="s">
        <v>652</v>
      </c>
      <c r="C235" s="29"/>
      <c r="D235" s="364"/>
      <c r="E235" s="325"/>
      <c r="F235" s="664"/>
      <c r="G235" s="664"/>
      <c r="I235" s="1242"/>
      <c r="J235" s="1328"/>
    </row>
    <row r="236" spans="1:10" ht="15" customHeight="1" x14ac:dyDescent="0.25">
      <c r="A236" s="936"/>
      <c r="B236" s="358" t="s">
        <v>653</v>
      </c>
      <c r="C236" s="29"/>
      <c r="D236" s="364"/>
      <c r="E236" s="325"/>
      <c r="F236" s="664"/>
      <c r="G236" s="664"/>
      <c r="I236" s="1242"/>
      <c r="J236" s="1328"/>
    </row>
    <row r="237" spans="1:10" ht="15" customHeight="1" x14ac:dyDescent="0.25">
      <c r="A237" s="936"/>
      <c r="B237" s="358" t="s">
        <v>654</v>
      </c>
      <c r="C237" s="29"/>
      <c r="D237" s="364"/>
      <c r="E237" s="325"/>
      <c r="F237" s="664"/>
      <c r="G237" s="664"/>
      <c r="I237" s="1242"/>
      <c r="J237" s="1328"/>
    </row>
    <row r="238" spans="1:10" ht="15" customHeight="1" x14ac:dyDescent="0.25">
      <c r="A238" s="936"/>
      <c r="B238" s="358" t="s">
        <v>655</v>
      </c>
      <c r="C238" s="29"/>
      <c r="D238" s="364"/>
      <c r="E238" s="325"/>
      <c r="F238" s="664"/>
      <c r="G238" s="664"/>
      <c r="I238" s="1242"/>
      <c r="J238" s="1328"/>
    </row>
    <row r="239" spans="1:10" ht="15" customHeight="1" x14ac:dyDescent="0.25">
      <c r="A239" s="936"/>
      <c r="B239" s="358" t="s">
        <v>656</v>
      </c>
      <c r="C239" s="29"/>
      <c r="D239" s="364"/>
      <c r="E239" s="325"/>
      <c r="F239" s="664"/>
      <c r="G239" s="664"/>
      <c r="I239" s="1242"/>
      <c r="J239" s="1328"/>
    </row>
    <row r="240" spans="1:10" ht="15" customHeight="1" x14ac:dyDescent="0.25">
      <c r="A240" s="936"/>
      <c r="B240" s="358" t="s">
        <v>657</v>
      </c>
      <c r="C240" s="29"/>
      <c r="D240" s="364"/>
      <c r="E240" s="325"/>
      <c r="F240" s="664"/>
      <c r="G240" s="664"/>
      <c r="I240" s="1242"/>
      <c r="J240" s="1328"/>
    </row>
    <row r="241" spans="1:10" ht="15" customHeight="1" x14ac:dyDescent="0.25">
      <c r="A241" s="936"/>
      <c r="B241" s="358" t="s">
        <v>658</v>
      </c>
      <c r="C241" s="29"/>
      <c r="D241" s="364"/>
      <c r="E241" s="325"/>
      <c r="F241" s="664"/>
      <c r="G241" s="664"/>
      <c r="I241" s="1242"/>
      <c r="J241" s="1328"/>
    </row>
    <row r="242" spans="1:10" ht="15" customHeight="1" x14ac:dyDescent="0.25">
      <c r="A242" s="936"/>
      <c r="B242" s="358" t="s">
        <v>659</v>
      </c>
      <c r="C242" s="29"/>
      <c r="D242" s="364"/>
      <c r="E242" s="325"/>
      <c r="F242" s="664"/>
      <c r="G242" s="664"/>
      <c r="I242" s="1242"/>
      <c r="J242" s="1328"/>
    </row>
    <row r="243" spans="1:10" ht="15" customHeight="1" x14ac:dyDescent="0.25">
      <c r="A243" s="936"/>
      <c r="B243" s="358" t="s">
        <v>660</v>
      </c>
      <c r="C243" s="29"/>
      <c r="D243" s="364"/>
      <c r="E243" s="325"/>
      <c r="F243" s="664"/>
      <c r="G243" s="664"/>
      <c r="I243" s="1242"/>
      <c r="J243" s="1328"/>
    </row>
    <row r="244" spans="1:10" ht="15" customHeight="1" x14ac:dyDescent="0.25">
      <c r="A244" s="936"/>
      <c r="B244" s="358" t="s">
        <v>661</v>
      </c>
      <c r="C244" s="29"/>
      <c r="D244" s="364"/>
      <c r="E244" s="325"/>
      <c r="F244" s="664"/>
      <c r="G244" s="664"/>
      <c r="I244" s="1242"/>
      <c r="J244" s="1328"/>
    </row>
    <row r="245" spans="1:10" ht="15" customHeight="1" x14ac:dyDescent="0.25">
      <c r="A245" s="936"/>
      <c r="B245" s="361" t="s">
        <v>662</v>
      </c>
      <c r="C245" s="24"/>
      <c r="D245" s="441"/>
      <c r="E245" s="356"/>
      <c r="F245" s="665"/>
      <c r="G245" s="665"/>
      <c r="I245" s="1242"/>
      <c r="J245" s="1328"/>
    </row>
    <row r="246" spans="1:10" ht="15" customHeight="1" x14ac:dyDescent="0.25">
      <c r="A246" s="936"/>
      <c r="B246" s="1279"/>
      <c r="C246" s="1279"/>
      <c r="D246" s="1242"/>
      <c r="E246" s="1242"/>
      <c r="F246" s="1242"/>
      <c r="G246" s="1242"/>
      <c r="I246" s="1242"/>
      <c r="J246" s="1469"/>
    </row>
    <row r="247" spans="1:10" s="343" customFormat="1" ht="45" customHeight="1" x14ac:dyDescent="0.35">
      <c r="A247" s="2179" t="s">
        <v>964</v>
      </c>
      <c r="B247" s="2180"/>
      <c r="C247" s="2175"/>
      <c r="D247" s="2175"/>
      <c r="E247" s="2175"/>
      <c r="F247" s="2181"/>
      <c r="G247" s="2175"/>
      <c r="H247" s="2182"/>
      <c r="I247" s="2175"/>
      <c r="J247" s="2183"/>
    </row>
    <row r="248" spans="1:10" ht="15" customHeight="1" x14ac:dyDescent="0.25">
      <c r="A248" s="936"/>
      <c r="B248" s="2210" t="s">
        <v>665</v>
      </c>
      <c r="C248" s="2211" t="s">
        <v>666</v>
      </c>
      <c r="D248" s="1866" t="s">
        <v>667</v>
      </c>
      <c r="E248" s="1242"/>
      <c r="F248" s="1242"/>
      <c r="G248" s="1242"/>
      <c r="I248" s="1242"/>
      <c r="J248" s="1328"/>
    </row>
    <row r="249" spans="1:10" ht="15" customHeight="1" x14ac:dyDescent="0.25">
      <c r="A249" s="936"/>
      <c r="B249" s="351" t="str">
        <f>"Q-"&amp;(ROW(B249)-ROW(B$248))</f>
        <v>Q-1</v>
      </c>
      <c r="C249" s="352"/>
      <c r="D249" s="353"/>
      <c r="E249" s="1242"/>
      <c r="F249" s="1242"/>
      <c r="G249" s="1242"/>
      <c r="I249" s="1242"/>
      <c r="J249" s="1328"/>
    </row>
    <row r="250" spans="1:10" ht="15" customHeight="1" x14ac:dyDescent="0.25">
      <c r="A250" s="936"/>
      <c r="B250" s="351" t="str">
        <f t="shared" ref="B250:B313" si="0">"Q-"&amp;(ROW(B250)-ROW(B$248))</f>
        <v>Q-2</v>
      </c>
      <c r="C250" s="325"/>
      <c r="D250" s="354"/>
      <c r="E250" s="1242"/>
      <c r="F250" s="1242"/>
      <c r="G250" s="1242"/>
      <c r="I250" s="1242"/>
      <c r="J250" s="1328"/>
    </row>
    <row r="251" spans="1:10" ht="15" customHeight="1" x14ac:dyDescent="0.25">
      <c r="A251" s="936"/>
      <c r="B251" s="351" t="str">
        <f t="shared" si="0"/>
        <v>Q-3</v>
      </c>
      <c r="C251" s="325"/>
      <c r="D251" s="354"/>
      <c r="E251" s="1242"/>
      <c r="F251" s="1242"/>
      <c r="G251" s="1242"/>
      <c r="I251" s="1242"/>
      <c r="J251" s="1328"/>
    </row>
    <row r="252" spans="1:10" ht="15" customHeight="1" x14ac:dyDescent="0.25">
      <c r="A252" s="936"/>
      <c r="B252" s="351" t="str">
        <f t="shared" si="0"/>
        <v>Q-4</v>
      </c>
      <c r="C252" s="325"/>
      <c r="D252" s="354"/>
      <c r="E252" s="1242"/>
      <c r="F252" s="1242"/>
      <c r="G252" s="1242"/>
      <c r="I252" s="1242"/>
      <c r="J252" s="1328"/>
    </row>
    <row r="253" spans="1:10" ht="15" customHeight="1" x14ac:dyDescent="0.25">
      <c r="A253" s="936"/>
      <c r="B253" s="351" t="str">
        <f t="shared" si="0"/>
        <v>Q-5</v>
      </c>
      <c r="C253" s="325"/>
      <c r="D253" s="354"/>
      <c r="E253" s="1242"/>
      <c r="F253" s="1242"/>
      <c r="G253" s="1242"/>
      <c r="I253" s="1242"/>
      <c r="J253" s="1328"/>
    </row>
    <row r="254" spans="1:10" ht="15" customHeight="1" x14ac:dyDescent="0.25">
      <c r="A254" s="936"/>
      <c r="B254" s="351" t="str">
        <f t="shared" si="0"/>
        <v>Q-6</v>
      </c>
      <c r="C254" s="325"/>
      <c r="D254" s="354"/>
      <c r="E254" s="1242"/>
      <c r="F254" s="1242"/>
      <c r="G254" s="1242"/>
      <c r="I254" s="1242"/>
      <c r="J254" s="1328"/>
    </row>
    <row r="255" spans="1:10" ht="15" customHeight="1" x14ac:dyDescent="0.25">
      <c r="A255" s="936"/>
      <c r="B255" s="351" t="str">
        <f t="shared" si="0"/>
        <v>Q-7</v>
      </c>
      <c r="C255" s="325"/>
      <c r="D255" s="354"/>
      <c r="E255" s="1242"/>
      <c r="F255" s="1242"/>
      <c r="G255" s="1242"/>
      <c r="I255" s="1242"/>
      <c r="J255" s="1328"/>
    </row>
    <row r="256" spans="1:10" ht="15" customHeight="1" x14ac:dyDescent="0.25">
      <c r="A256" s="936"/>
      <c r="B256" s="351" t="str">
        <f t="shared" si="0"/>
        <v>Q-8</v>
      </c>
      <c r="C256" s="325"/>
      <c r="D256" s="354"/>
      <c r="E256" s="1242"/>
      <c r="F256" s="1242"/>
      <c r="G256" s="1242"/>
      <c r="I256" s="1242"/>
      <c r="J256" s="1328"/>
    </row>
    <row r="257" spans="1:10" ht="15" customHeight="1" x14ac:dyDescent="0.25">
      <c r="A257" s="936"/>
      <c r="B257" s="351" t="str">
        <f t="shared" si="0"/>
        <v>Q-9</v>
      </c>
      <c r="C257" s="325"/>
      <c r="D257" s="354"/>
      <c r="E257" s="1242"/>
      <c r="F257" s="1242"/>
      <c r="G257" s="1242"/>
      <c r="I257" s="1242"/>
      <c r="J257" s="1328"/>
    </row>
    <row r="258" spans="1:10" ht="15" customHeight="1" x14ac:dyDescent="0.25">
      <c r="A258" s="936"/>
      <c r="B258" s="351" t="str">
        <f t="shared" si="0"/>
        <v>Q-10</v>
      </c>
      <c r="C258" s="325"/>
      <c r="D258" s="354"/>
      <c r="E258" s="1242"/>
      <c r="F258" s="1242"/>
      <c r="G258" s="1242"/>
      <c r="I258" s="1242"/>
      <c r="J258" s="1328"/>
    </row>
    <row r="259" spans="1:10" ht="15" customHeight="1" x14ac:dyDescent="0.25">
      <c r="A259" s="936"/>
      <c r="B259" s="351" t="str">
        <f t="shared" si="0"/>
        <v>Q-11</v>
      </c>
      <c r="C259" s="325"/>
      <c r="D259" s="354"/>
      <c r="E259" s="1242"/>
      <c r="F259" s="1242"/>
      <c r="G259" s="1242"/>
      <c r="I259" s="1242"/>
      <c r="J259" s="1328"/>
    </row>
    <row r="260" spans="1:10" ht="15" customHeight="1" x14ac:dyDescent="0.25">
      <c r="A260" s="936"/>
      <c r="B260" s="351" t="str">
        <f t="shared" si="0"/>
        <v>Q-12</v>
      </c>
      <c r="C260" s="325"/>
      <c r="D260" s="354"/>
      <c r="E260" s="1242"/>
      <c r="F260" s="1242"/>
      <c r="G260" s="1242"/>
      <c r="I260" s="1242"/>
      <c r="J260" s="1328"/>
    </row>
    <row r="261" spans="1:10" ht="15" customHeight="1" x14ac:dyDescent="0.25">
      <c r="A261" s="936"/>
      <c r="B261" s="351" t="str">
        <f t="shared" si="0"/>
        <v>Q-13</v>
      </c>
      <c r="C261" s="325"/>
      <c r="D261" s="354"/>
      <c r="E261" s="1242"/>
      <c r="F261" s="1242"/>
      <c r="G261" s="1242"/>
      <c r="I261" s="1242"/>
      <c r="J261" s="1328"/>
    </row>
    <row r="262" spans="1:10" ht="15" customHeight="1" x14ac:dyDescent="0.25">
      <c r="A262" s="936"/>
      <c r="B262" s="351" t="str">
        <f t="shared" si="0"/>
        <v>Q-14</v>
      </c>
      <c r="C262" s="325"/>
      <c r="D262" s="354"/>
      <c r="E262" s="1242"/>
      <c r="F262" s="1242"/>
      <c r="G262" s="1242"/>
      <c r="I262" s="1242"/>
      <c r="J262" s="1328"/>
    </row>
    <row r="263" spans="1:10" ht="15" customHeight="1" x14ac:dyDescent="0.25">
      <c r="A263" s="936"/>
      <c r="B263" s="351" t="str">
        <f t="shared" si="0"/>
        <v>Q-15</v>
      </c>
      <c r="C263" s="325"/>
      <c r="D263" s="354"/>
      <c r="E263" s="1242"/>
      <c r="F263" s="1242"/>
      <c r="G263" s="1242"/>
      <c r="I263" s="1242"/>
      <c r="J263" s="1328"/>
    </row>
    <row r="264" spans="1:10" ht="15" customHeight="1" x14ac:dyDescent="0.25">
      <c r="A264" s="936"/>
      <c r="B264" s="351" t="str">
        <f t="shared" si="0"/>
        <v>Q-16</v>
      </c>
      <c r="C264" s="325"/>
      <c r="D264" s="354"/>
      <c r="E264" s="1242"/>
      <c r="F264" s="1242"/>
      <c r="G264" s="1242"/>
      <c r="I264" s="1242"/>
      <c r="J264" s="1328"/>
    </row>
    <row r="265" spans="1:10" ht="15" customHeight="1" x14ac:dyDescent="0.25">
      <c r="A265" s="936"/>
      <c r="B265" s="351" t="str">
        <f t="shared" si="0"/>
        <v>Q-17</v>
      </c>
      <c r="C265" s="325"/>
      <c r="D265" s="354"/>
      <c r="E265" s="1242"/>
      <c r="F265" s="1242"/>
      <c r="G265" s="1242"/>
      <c r="I265" s="1242"/>
      <c r="J265" s="1328"/>
    </row>
    <row r="266" spans="1:10" ht="15" customHeight="1" x14ac:dyDescent="0.25">
      <c r="A266" s="936"/>
      <c r="B266" s="351" t="str">
        <f t="shared" si="0"/>
        <v>Q-18</v>
      </c>
      <c r="C266" s="325"/>
      <c r="D266" s="354"/>
      <c r="E266" s="1242"/>
      <c r="F266" s="1242"/>
      <c r="G266" s="1242"/>
      <c r="I266" s="1242"/>
      <c r="J266" s="1328"/>
    </row>
    <row r="267" spans="1:10" ht="15" customHeight="1" x14ac:dyDescent="0.25">
      <c r="A267" s="936"/>
      <c r="B267" s="351" t="str">
        <f t="shared" si="0"/>
        <v>Q-19</v>
      </c>
      <c r="C267" s="325"/>
      <c r="D267" s="354"/>
      <c r="E267" s="1242"/>
      <c r="F267" s="1242"/>
      <c r="G267" s="1242"/>
      <c r="I267" s="1242"/>
      <c r="J267" s="1328"/>
    </row>
    <row r="268" spans="1:10" ht="15" customHeight="1" x14ac:dyDescent="0.25">
      <c r="A268" s="936"/>
      <c r="B268" s="351" t="str">
        <f t="shared" si="0"/>
        <v>Q-20</v>
      </c>
      <c r="C268" s="325"/>
      <c r="D268" s="354"/>
      <c r="E268" s="1242"/>
      <c r="F268" s="1242"/>
      <c r="G268" s="1242"/>
      <c r="I268" s="1242"/>
      <c r="J268" s="1328"/>
    </row>
    <row r="269" spans="1:10" ht="15" customHeight="1" x14ac:dyDescent="0.25">
      <c r="A269" s="936"/>
      <c r="B269" s="351" t="str">
        <f t="shared" si="0"/>
        <v>Q-21</v>
      </c>
      <c r="C269" s="325"/>
      <c r="D269" s="354"/>
      <c r="E269" s="1242"/>
      <c r="F269" s="1242"/>
      <c r="G269" s="1242"/>
      <c r="I269" s="1242"/>
      <c r="J269" s="1328"/>
    </row>
    <row r="270" spans="1:10" ht="15" customHeight="1" x14ac:dyDescent="0.25">
      <c r="A270" s="936"/>
      <c r="B270" s="351" t="str">
        <f t="shared" si="0"/>
        <v>Q-22</v>
      </c>
      <c r="C270" s="325"/>
      <c r="D270" s="354"/>
      <c r="E270" s="1242"/>
      <c r="F270" s="1242"/>
      <c r="G270" s="1242"/>
      <c r="I270" s="1242"/>
      <c r="J270" s="1328"/>
    </row>
    <row r="271" spans="1:10" ht="15" customHeight="1" x14ac:dyDescent="0.25">
      <c r="A271" s="936"/>
      <c r="B271" s="351" t="str">
        <f t="shared" si="0"/>
        <v>Q-23</v>
      </c>
      <c r="C271" s="325"/>
      <c r="D271" s="354"/>
      <c r="E271" s="1242"/>
      <c r="F271" s="1242"/>
      <c r="G271" s="1242"/>
      <c r="I271" s="1242"/>
      <c r="J271" s="1328"/>
    </row>
    <row r="272" spans="1:10" ht="15" customHeight="1" x14ac:dyDescent="0.25">
      <c r="A272" s="936"/>
      <c r="B272" s="351" t="str">
        <f t="shared" si="0"/>
        <v>Q-24</v>
      </c>
      <c r="C272" s="325"/>
      <c r="D272" s="354"/>
      <c r="E272" s="1242"/>
      <c r="F272" s="1242"/>
      <c r="G272" s="1242"/>
      <c r="I272" s="1242"/>
      <c r="J272" s="1328"/>
    </row>
    <row r="273" spans="1:10" ht="15" customHeight="1" x14ac:dyDescent="0.25">
      <c r="A273" s="936"/>
      <c r="B273" s="351" t="str">
        <f t="shared" si="0"/>
        <v>Q-25</v>
      </c>
      <c r="C273" s="325"/>
      <c r="D273" s="354"/>
      <c r="E273" s="1242"/>
      <c r="F273" s="1242"/>
      <c r="G273" s="1242"/>
      <c r="I273" s="1242"/>
      <c r="J273" s="1328"/>
    </row>
    <row r="274" spans="1:10" ht="15" customHeight="1" x14ac:dyDescent="0.25">
      <c r="A274" s="936"/>
      <c r="B274" s="351" t="str">
        <f t="shared" si="0"/>
        <v>Q-26</v>
      </c>
      <c r="C274" s="325"/>
      <c r="D274" s="354"/>
      <c r="E274" s="1242"/>
      <c r="F274" s="1242"/>
      <c r="G274" s="1242"/>
      <c r="I274" s="1242"/>
      <c r="J274" s="1328"/>
    </row>
    <row r="275" spans="1:10" ht="15" customHeight="1" x14ac:dyDescent="0.25">
      <c r="A275" s="936"/>
      <c r="B275" s="351" t="str">
        <f t="shared" si="0"/>
        <v>Q-27</v>
      </c>
      <c r="C275" s="325"/>
      <c r="D275" s="354"/>
      <c r="E275" s="1242"/>
      <c r="F275" s="1242"/>
      <c r="G275" s="1242"/>
      <c r="I275" s="1242"/>
      <c r="J275" s="1328"/>
    </row>
    <row r="276" spans="1:10" ht="15" customHeight="1" x14ac:dyDescent="0.25">
      <c r="A276" s="936"/>
      <c r="B276" s="351" t="str">
        <f t="shared" si="0"/>
        <v>Q-28</v>
      </c>
      <c r="C276" s="325"/>
      <c r="D276" s="354"/>
      <c r="E276" s="1242"/>
      <c r="F276" s="1242"/>
      <c r="G276" s="1242"/>
      <c r="I276" s="1242"/>
      <c r="J276" s="1328"/>
    </row>
    <row r="277" spans="1:10" ht="15" customHeight="1" x14ac:dyDescent="0.25">
      <c r="A277" s="936"/>
      <c r="B277" s="351" t="str">
        <f t="shared" si="0"/>
        <v>Q-29</v>
      </c>
      <c r="C277" s="325"/>
      <c r="D277" s="354"/>
      <c r="E277" s="1242"/>
      <c r="F277" s="1242"/>
      <c r="G277" s="1242"/>
      <c r="I277" s="1242"/>
      <c r="J277" s="1328"/>
    </row>
    <row r="278" spans="1:10" ht="15" customHeight="1" x14ac:dyDescent="0.25">
      <c r="A278" s="936"/>
      <c r="B278" s="351" t="str">
        <f t="shared" si="0"/>
        <v>Q-30</v>
      </c>
      <c r="C278" s="325"/>
      <c r="D278" s="354"/>
      <c r="E278" s="1242"/>
      <c r="F278" s="1242"/>
      <c r="G278" s="1242"/>
      <c r="I278" s="1242"/>
      <c r="J278" s="1328"/>
    </row>
    <row r="279" spans="1:10" ht="15" customHeight="1" x14ac:dyDescent="0.25">
      <c r="A279" s="936"/>
      <c r="B279" s="351" t="str">
        <f t="shared" si="0"/>
        <v>Q-31</v>
      </c>
      <c r="C279" s="325"/>
      <c r="D279" s="354"/>
      <c r="E279" s="1242"/>
      <c r="F279" s="1242"/>
      <c r="G279" s="1242"/>
      <c r="I279" s="1242"/>
      <c r="J279" s="1328"/>
    </row>
    <row r="280" spans="1:10" ht="15" customHeight="1" x14ac:dyDescent="0.25">
      <c r="A280" s="936"/>
      <c r="B280" s="351" t="str">
        <f t="shared" si="0"/>
        <v>Q-32</v>
      </c>
      <c r="C280" s="325"/>
      <c r="D280" s="354"/>
      <c r="E280" s="1242"/>
      <c r="F280" s="1242"/>
      <c r="G280" s="1242"/>
      <c r="I280" s="1242"/>
      <c r="J280" s="1328"/>
    </row>
    <row r="281" spans="1:10" ht="15" customHeight="1" x14ac:dyDescent="0.25">
      <c r="A281" s="936"/>
      <c r="B281" s="351" t="str">
        <f t="shared" si="0"/>
        <v>Q-33</v>
      </c>
      <c r="C281" s="325"/>
      <c r="D281" s="354"/>
      <c r="E281" s="1242"/>
      <c r="F281" s="1242"/>
      <c r="G281" s="1242"/>
      <c r="I281" s="1242"/>
      <c r="J281" s="1328"/>
    </row>
    <row r="282" spans="1:10" ht="15" customHeight="1" x14ac:dyDescent="0.25">
      <c r="A282" s="936"/>
      <c r="B282" s="351" t="str">
        <f t="shared" si="0"/>
        <v>Q-34</v>
      </c>
      <c r="C282" s="325"/>
      <c r="D282" s="354"/>
      <c r="E282" s="1242"/>
      <c r="F282" s="1242"/>
      <c r="G282" s="1242"/>
      <c r="I282" s="1242"/>
      <c r="J282" s="1328"/>
    </row>
    <row r="283" spans="1:10" ht="15" customHeight="1" x14ac:dyDescent="0.25">
      <c r="A283" s="936"/>
      <c r="B283" s="351" t="str">
        <f t="shared" si="0"/>
        <v>Q-35</v>
      </c>
      <c r="C283" s="325"/>
      <c r="D283" s="354"/>
      <c r="E283" s="1242"/>
      <c r="F283" s="1242"/>
      <c r="G283" s="1242"/>
      <c r="I283" s="1242"/>
      <c r="J283" s="1328"/>
    </row>
    <row r="284" spans="1:10" ht="15" customHeight="1" x14ac:dyDescent="0.25">
      <c r="A284" s="936"/>
      <c r="B284" s="351" t="str">
        <f t="shared" si="0"/>
        <v>Q-36</v>
      </c>
      <c r="C284" s="325"/>
      <c r="D284" s="354"/>
      <c r="E284" s="1242"/>
      <c r="F284" s="1242"/>
      <c r="G284" s="1242"/>
      <c r="I284" s="1242"/>
      <c r="J284" s="1328"/>
    </row>
    <row r="285" spans="1:10" ht="15" customHeight="1" x14ac:dyDescent="0.25">
      <c r="A285" s="936"/>
      <c r="B285" s="351" t="str">
        <f t="shared" si="0"/>
        <v>Q-37</v>
      </c>
      <c r="C285" s="325"/>
      <c r="D285" s="354"/>
      <c r="E285" s="1242"/>
      <c r="F285" s="1242"/>
      <c r="G285" s="1242"/>
      <c r="I285" s="1242"/>
      <c r="J285" s="1328"/>
    </row>
    <row r="286" spans="1:10" ht="15" customHeight="1" x14ac:dyDescent="0.25">
      <c r="A286" s="936"/>
      <c r="B286" s="351" t="str">
        <f t="shared" si="0"/>
        <v>Q-38</v>
      </c>
      <c r="C286" s="325"/>
      <c r="D286" s="354"/>
      <c r="E286" s="1242"/>
      <c r="F286" s="1242"/>
      <c r="G286" s="1242"/>
      <c r="I286" s="1242"/>
      <c r="J286" s="1328"/>
    </row>
    <row r="287" spans="1:10" ht="15" customHeight="1" x14ac:dyDescent="0.25">
      <c r="A287" s="936"/>
      <c r="B287" s="351" t="str">
        <f t="shared" si="0"/>
        <v>Q-39</v>
      </c>
      <c r="C287" s="325"/>
      <c r="D287" s="354"/>
      <c r="E287" s="1242"/>
      <c r="F287" s="1242"/>
      <c r="G287" s="1242"/>
      <c r="I287" s="1242"/>
      <c r="J287" s="1328"/>
    </row>
    <row r="288" spans="1:10" ht="15" customHeight="1" x14ac:dyDescent="0.25">
      <c r="A288" s="936"/>
      <c r="B288" s="351" t="str">
        <f t="shared" si="0"/>
        <v>Q-40</v>
      </c>
      <c r="C288" s="325"/>
      <c r="D288" s="354"/>
      <c r="E288" s="1242"/>
      <c r="F288" s="1242"/>
      <c r="G288" s="1242"/>
      <c r="I288" s="1242"/>
      <c r="J288" s="1328"/>
    </row>
    <row r="289" spans="1:10" ht="15" customHeight="1" x14ac:dyDescent="0.25">
      <c r="A289" s="936"/>
      <c r="B289" s="351" t="str">
        <f t="shared" si="0"/>
        <v>Q-41</v>
      </c>
      <c r="C289" s="325"/>
      <c r="D289" s="354"/>
      <c r="E289" s="1242"/>
      <c r="F289" s="1242"/>
      <c r="G289" s="1242"/>
      <c r="I289" s="1242"/>
      <c r="J289" s="1328"/>
    </row>
    <row r="290" spans="1:10" ht="15" customHeight="1" x14ac:dyDescent="0.25">
      <c r="A290" s="936"/>
      <c r="B290" s="351" t="str">
        <f t="shared" si="0"/>
        <v>Q-42</v>
      </c>
      <c r="C290" s="325"/>
      <c r="D290" s="354"/>
      <c r="E290" s="1242"/>
      <c r="F290" s="1242"/>
      <c r="G290" s="1242"/>
      <c r="I290" s="1242"/>
      <c r="J290" s="1328"/>
    </row>
    <row r="291" spans="1:10" ht="15" customHeight="1" x14ac:dyDescent="0.25">
      <c r="A291" s="936"/>
      <c r="B291" s="351" t="str">
        <f t="shared" si="0"/>
        <v>Q-43</v>
      </c>
      <c r="C291" s="325"/>
      <c r="D291" s="354"/>
      <c r="E291" s="1242"/>
      <c r="F291" s="1242"/>
      <c r="G291" s="1242"/>
      <c r="I291" s="1242"/>
      <c r="J291" s="1328"/>
    </row>
    <row r="292" spans="1:10" ht="15" customHeight="1" x14ac:dyDescent="0.25">
      <c r="A292" s="936"/>
      <c r="B292" s="351" t="str">
        <f t="shared" si="0"/>
        <v>Q-44</v>
      </c>
      <c r="C292" s="325"/>
      <c r="D292" s="354"/>
      <c r="E292" s="1242"/>
      <c r="F292" s="1242"/>
      <c r="G292" s="1242"/>
      <c r="I292" s="1242"/>
      <c r="J292" s="1328"/>
    </row>
    <row r="293" spans="1:10" ht="15" customHeight="1" x14ac:dyDescent="0.25">
      <c r="A293" s="936"/>
      <c r="B293" s="351" t="str">
        <f t="shared" si="0"/>
        <v>Q-45</v>
      </c>
      <c r="C293" s="325"/>
      <c r="D293" s="354"/>
      <c r="E293" s="1242"/>
      <c r="F293" s="1242"/>
      <c r="G293" s="1242"/>
      <c r="I293" s="1242"/>
      <c r="J293" s="1328"/>
    </row>
    <row r="294" spans="1:10" ht="15" customHeight="1" x14ac:dyDescent="0.25">
      <c r="A294" s="936"/>
      <c r="B294" s="351" t="str">
        <f t="shared" si="0"/>
        <v>Q-46</v>
      </c>
      <c r="C294" s="325"/>
      <c r="D294" s="354"/>
      <c r="E294" s="1242"/>
      <c r="F294" s="1242"/>
      <c r="G294" s="1242"/>
      <c r="I294" s="1242"/>
      <c r="J294" s="1328"/>
    </row>
    <row r="295" spans="1:10" ht="15" customHeight="1" x14ac:dyDescent="0.25">
      <c r="A295" s="936"/>
      <c r="B295" s="351" t="str">
        <f t="shared" si="0"/>
        <v>Q-47</v>
      </c>
      <c r="C295" s="325"/>
      <c r="D295" s="354"/>
      <c r="E295" s="1242"/>
      <c r="F295" s="1242"/>
      <c r="G295" s="1242"/>
      <c r="I295" s="1242"/>
      <c r="J295" s="1328"/>
    </row>
    <row r="296" spans="1:10" ht="15" customHeight="1" x14ac:dyDescent="0.25">
      <c r="A296" s="936"/>
      <c r="B296" s="351" t="str">
        <f t="shared" si="0"/>
        <v>Q-48</v>
      </c>
      <c r="C296" s="325"/>
      <c r="D296" s="354"/>
      <c r="E296" s="1242"/>
      <c r="F296" s="1242"/>
      <c r="G296" s="1242"/>
      <c r="I296" s="1242"/>
      <c r="J296" s="1328"/>
    </row>
    <row r="297" spans="1:10" ht="15" customHeight="1" x14ac:dyDescent="0.25">
      <c r="A297" s="936"/>
      <c r="B297" s="351" t="str">
        <f t="shared" si="0"/>
        <v>Q-49</v>
      </c>
      <c r="C297" s="325"/>
      <c r="D297" s="354"/>
      <c r="E297" s="1242"/>
      <c r="F297" s="1242"/>
      <c r="G297" s="1242"/>
      <c r="I297" s="1242"/>
      <c r="J297" s="1328"/>
    </row>
    <row r="298" spans="1:10" ht="15" customHeight="1" x14ac:dyDescent="0.25">
      <c r="A298" s="936"/>
      <c r="B298" s="351" t="str">
        <f t="shared" si="0"/>
        <v>Q-50</v>
      </c>
      <c r="C298" s="325"/>
      <c r="D298" s="354"/>
      <c r="E298" s="1242"/>
      <c r="F298" s="1242"/>
      <c r="G298" s="1242"/>
      <c r="I298" s="1242"/>
      <c r="J298" s="1328"/>
    </row>
    <row r="299" spans="1:10" ht="15" customHeight="1" x14ac:dyDescent="0.25">
      <c r="A299" s="936"/>
      <c r="B299" s="351" t="str">
        <f t="shared" si="0"/>
        <v>Q-51</v>
      </c>
      <c r="C299" s="325"/>
      <c r="D299" s="354"/>
      <c r="E299" s="1242"/>
      <c r="F299" s="1242"/>
      <c r="G299" s="1242"/>
      <c r="I299" s="1242"/>
      <c r="J299" s="1328"/>
    </row>
    <row r="300" spans="1:10" ht="15" customHeight="1" x14ac:dyDescent="0.25">
      <c r="A300" s="936"/>
      <c r="B300" s="351" t="str">
        <f t="shared" si="0"/>
        <v>Q-52</v>
      </c>
      <c r="C300" s="325"/>
      <c r="D300" s="354"/>
      <c r="E300" s="1242"/>
      <c r="F300" s="1242"/>
      <c r="G300" s="1242"/>
      <c r="I300" s="1242"/>
      <c r="J300" s="1328"/>
    </row>
    <row r="301" spans="1:10" ht="15" customHeight="1" x14ac:dyDescent="0.25">
      <c r="A301" s="936"/>
      <c r="B301" s="351" t="str">
        <f t="shared" si="0"/>
        <v>Q-53</v>
      </c>
      <c r="C301" s="325"/>
      <c r="D301" s="354"/>
      <c r="E301" s="1242"/>
      <c r="F301" s="1242"/>
      <c r="G301" s="1242"/>
      <c r="I301" s="1242"/>
      <c r="J301" s="1328"/>
    </row>
    <row r="302" spans="1:10" ht="15" customHeight="1" x14ac:dyDescent="0.25">
      <c r="A302" s="936"/>
      <c r="B302" s="351" t="str">
        <f t="shared" si="0"/>
        <v>Q-54</v>
      </c>
      <c r="C302" s="325"/>
      <c r="D302" s="354"/>
      <c r="E302" s="1242"/>
      <c r="F302" s="1242"/>
      <c r="G302" s="1242"/>
      <c r="I302" s="1242"/>
      <c r="J302" s="1328"/>
    </row>
    <row r="303" spans="1:10" ht="15" customHeight="1" x14ac:dyDescent="0.25">
      <c r="A303" s="936"/>
      <c r="B303" s="351" t="str">
        <f t="shared" si="0"/>
        <v>Q-55</v>
      </c>
      <c r="C303" s="325"/>
      <c r="D303" s="354"/>
      <c r="E303" s="1242"/>
      <c r="F303" s="1242"/>
      <c r="G303" s="1242"/>
      <c r="I303" s="1242"/>
      <c r="J303" s="1328"/>
    </row>
    <row r="304" spans="1:10" ht="15" customHeight="1" x14ac:dyDescent="0.25">
      <c r="A304" s="936"/>
      <c r="B304" s="351" t="str">
        <f t="shared" si="0"/>
        <v>Q-56</v>
      </c>
      <c r="C304" s="325"/>
      <c r="D304" s="354"/>
      <c r="E304" s="1242"/>
      <c r="F304" s="1242"/>
      <c r="G304" s="1242"/>
      <c r="I304" s="1242"/>
      <c r="J304" s="1328"/>
    </row>
    <row r="305" spans="1:10" ht="15" customHeight="1" x14ac:dyDescent="0.25">
      <c r="A305" s="936"/>
      <c r="B305" s="351" t="str">
        <f t="shared" si="0"/>
        <v>Q-57</v>
      </c>
      <c r="C305" s="325"/>
      <c r="D305" s="354"/>
      <c r="E305" s="1242"/>
      <c r="F305" s="1242"/>
      <c r="G305" s="1242"/>
      <c r="I305" s="1242"/>
      <c r="J305" s="1328"/>
    </row>
    <row r="306" spans="1:10" ht="15" customHeight="1" x14ac:dyDescent="0.25">
      <c r="A306" s="936"/>
      <c r="B306" s="351" t="str">
        <f t="shared" si="0"/>
        <v>Q-58</v>
      </c>
      <c r="C306" s="325"/>
      <c r="D306" s="354"/>
      <c r="E306" s="1242"/>
      <c r="F306" s="1242"/>
      <c r="G306" s="1242"/>
      <c r="I306" s="1242"/>
      <c r="J306" s="1328"/>
    </row>
    <row r="307" spans="1:10" ht="15" customHeight="1" x14ac:dyDescent="0.25">
      <c r="A307" s="936"/>
      <c r="B307" s="351" t="str">
        <f t="shared" si="0"/>
        <v>Q-59</v>
      </c>
      <c r="C307" s="325"/>
      <c r="D307" s="354"/>
      <c r="E307" s="1242"/>
      <c r="F307" s="1242"/>
      <c r="G307" s="1242"/>
      <c r="I307" s="1242"/>
      <c r="J307" s="1328"/>
    </row>
    <row r="308" spans="1:10" ht="15" customHeight="1" x14ac:dyDescent="0.25">
      <c r="A308" s="936"/>
      <c r="B308" s="351" t="str">
        <f t="shared" si="0"/>
        <v>Q-60</v>
      </c>
      <c r="C308" s="325"/>
      <c r="D308" s="354"/>
      <c r="E308" s="1242"/>
      <c r="F308" s="1242"/>
      <c r="G308" s="1242"/>
      <c r="I308" s="1242"/>
      <c r="J308" s="1328"/>
    </row>
    <row r="309" spans="1:10" ht="15" customHeight="1" x14ac:dyDescent="0.25">
      <c r="A309" s="936"/>
      <c r="B309" s="351" t="str">
        <f t="shared" si="0"/>
        <v>Q-61</v>
      </c>
      <c r="C309" s="325"/>
      <c r="D309" s="354"/>
      <c r="E309" s="1242"/>
      <c r="F309" s="1242"/>
      <c r="G309" s="1242"/>
      <c r="I309" s="1242"/>
      <c r="J309" s="1328"/>
    </row>
    <row r="310" spans="1:10" ht="15" customHeight="1" x14ac:dyDescent="0.25">
      <c r="A310" s="936"/>
      <c r="B310" s="351" t="str">
        <f t="shared" si="0"/>
        <v>Q-62</v>
      </c>
      <c r="C310" s="325"/>
      <c r="D310" s="354"/>
      <c r="E310" s="1242"/>
      <c r="F310" s="1242"/>
      <c r="G310" s="1242"/>
      <c r="I310" s="1242"/>
      <c r="J310" s="1328"/>
    </row>
    <row r="311" spans="1:10" ht="15" customHeight="1" x14ac:dyDescent="0.25">
      <c r="A311" s="936"/>
      <c r="B311" s="351" t="str">
        <f t="shared" si="0"/>
        <v>Q-63</v>
      </c>
      <c r="C311" s="325"/>
      <c r="D311" s="354"/>
      <c r="E311" s="1242"/>
      <c r="F311" s="1242"/>
      <c r="G311" s="1242"/>
      <c r="I311" s="1242"/>
      <c r="J311" s="1328"/>
    </row>
    <row r="312" spans="1:10" ht="15" customHeight="1" x14ac:dyDescent="0.25">
      <c r="A312" s="936"/>
      <c r="B312" s="351" t="str">
        <f t="shared" si="0"/>
        <v>Q-64</v>
      </c>
      <c r="C312" s="325"/>
      <c r="D312" s="354"/>
      <c r="E312" s="1242"/>
      <c r="F312" s="1242"/>
      <c r="G312" s="1242"/>
      <c r="I312" s="1242"/>
      <c r="J312" s="1328"/>
    </row>
    <row r="313" spans="1:10" ht="15" customHeight="1" x14ac:dyDescent="0.25">
      <c r="A313" s="936"/>
      <c r="B313" s="351" t="str">
        <f t="shared" si="0"/>
        <v>Q-65</v>
      </c>
      <c r="C313" s="325"/>
      <c r="D313" s="354"/>
      <c r="E313" s="1242"/>
      <c r="F313" s="1242"/>
      <c r="G313" s="1242"/>
      <c r="I313" s="1242"/>
      <c r="J313" s="1328"/>
    </row>
    <row r="314" spans="1:10" ht="15" customHeight="1" x14ac:dyDescent="0.25">
      <c r="A314" s="936"/>
      <c r="B314" s="351" t="str">
        <f t="shared" ref="B314:B348" si="1">"Q-"&amp;(ROW(B314)-ROW(B$248))</f>
        <v>Q-66</v>
      </c>
      <c r="C314" s="325"/>
      <c r="D314" s="354"/>
      <c r="E314" s="1242"/>
      <c r="F314" s="1242"/>
      <c r="G314" s="1242"/>
      <c r="I314" s="1242"/>
      <c r="J314" s="1328"/>
    </row>
    <row r="315" spans="1:10" ht="15" customHeight="1" x14ac:dyDescent="0.25">
      <c r="A315" s="936"/>
      <c r="B315" s="351" t="str">
        <f t="shared" si="1"/>
        <v>Q-67</v>
      </c>
      <c r="C315" s="325"/>
      <c r="D315" s="354"/>
      <c r="E315" s="1242"/>
      <c r="F315" s="1242"/>
      <c r="G315" s="1242"/>
      <c r="I315" s="1242"/>
      <c r="J315" s="1328"/>
    </row>
    <row r="316" spans="1:10" ht="15" customHeight="1" x14ac:dyDescent="0.25">
      <c r="A316" s="936"/>
      <c r="B316" s="351" t="str">
        <f t="shared" si="1"/>
        <v>Q-68</v>
      </c>
      <c r="C316" s="325"/>
      <c r="D316" s="354"/>
      <c r="E316" s="1242"/>
      <c r="F316" s="1242"/>
      <c r="G316" s="1242"/>
      <c r="I316" s="1242"/>
      <c r="J316" s="1328"/>
    </row>
    <row r="317" spans="1:10" ht="15" customHeight="1" x14ac:dyDescent="0.25">
      <c r="A317" s="936"/>
      <c r="B317" s="351" t="str">
        <f t="shared" si="1"/>
        <v>Q-69</v>
      </c>
      <c r="C317" s="325"/>
      <c r="D317" s="354"/>
      <c r="E317" s="1242"/>
      <c r="F317" s="1242"/>
      <c r="G317" s="1242"/>
      <c r="I317" s="1242"/>
      <c r="J317" s="1328"/>
    </row>
    <row r="318" spans="1:10" ht="15" customHeight="1" x14ac:dyDescent="0.25">
      <c r="A318" s="936"/>
      <c r="B318" s="351" t="str">
        <f t="shared" si="1"/>
        <v>Q-70</v>
      </c>
      <c r="C318" s="325"/>
      <c r="D318" s="354"/>
      <c r="E318" s="1242"/>
      <c r="F318" s="1242"/>
      <c r="G318" s="1242"/>
      <c r="I318" s="1242"/>
      <c r="J318" s="1328"/>
    </row>
    <row r="319" spans="1:10" ht="15" customHeight="1" x14ac:dyDescent="0.25">
      <c r="A319" s="936"/>
      <c r="B319" s="351" t="str">
        <f t="shared" si="1"/>
        <v>Q-71</v>
      </c>
      <c r="C319" s="325"/>
      <c r="D319" s="354"/>
      <c r="E319" s="1242"/>
      <c r="F319" s="1242"/>
      <c r="G319" s="1242"/>
      <c r="I319" s="1242"/>
      <c r="J319" s="1328"/>
    </row>
    <row r="320" spans="1:10" ht="15" customHeight="1" x14ac:dyDescent="0.25">
      <c r="A320" s="936"/>
      <c r="B320" s="351" t="str">
        <f t="shared" si="1"/>
        <v>Q-72</v>
      </c>
      <c r="C320" s="325"/>
      <c r="D320" s="354"/>
      <c r="E320" s="1242"/>
      <c r="F320" s="1242"/>
      <c r="G320" s="1242"/>
      <c r="I320" s="1242"/>
      <c r="J320" s="1328"/>
    </row>
    <row r="321" spans="1:10" ht="15" customHeight="1" x14ac:dyDescent="0.25">
      <c r="A321" s="936"/>
      <c r="B321" s="351" t="str">
        <f t="shared" si="1"/>
        <v>Q-73</v>
      </c>
      <c r="C321" s="325"/>
      <c r="D321" s="354"/>
      <c r="E321" s="1242"/>
      <c r="F321" s="1242"/>
      <c r="G321" s="1242"/>
      <c r="I321" s="1242"/>
      <c r="J321" s="1328"/>
    </row>
    <row r="322" spans="1:10" ht="15" customHeight="1" x14ac:dyDescent="0.25">
      <c r="A322" s="936"/>
      <c r="B322" s="351" t="str">
        <f t="shared" si="1"/>
        <v>Q-74</v>
      </c>
      <c r="C322" s="325"/>
      <c r="D322" s="354"/>
      <c r="E322" s="1242"/>
      <c r="F322" s="1242"/>
      <c r="G322" s="1242"/>
      <c r="I322" s="1242"/>
      <c r="J322" s="1328"/>
    </row>
    <row r="323" spans="1:10" ht="15" customHeight="1" x14ac:dyDescent="0.25">
      <c r="A323" s="936"/>
      <c r="B323" s="351" t="str">
        <f t="shared" si="1"/>
        <v>Q-75</v>
      </c>
      <c r="C323" s="325"/>
      <c r="D323" s="354"/>
      <c r="E323" s="1242"/>
      <c r="F323" s="1242"/>
      <c r="G323" s="1242"/>
      <c r="I323" s="1242"/>
      <c r="J323" s="1328"/>
    </row>
    <row r="324" spans="1:10" ht="15" customHeight="1" x14ac:dyDescent="0.25">
      <c r="A324" s="936"/>
      <c r="B324" s="351" t="str">
        <f t="shared" si="1"/>
        <v>Q-76</v>
      </c>
      <c r="C324" s="325"/>
      <c r="D324" s="354"/>
      <c r="E324" s="1242"/>
      <c r="F324" s="1242"/>
      <c r="G324" s="1242"/>
      <c r="I324" s="1242"/>
      <c r="J324" s="1328"/>
    </row>
    <row r="325" spans="1:10" ht="15" customHeight="1" x14ac:dyDescent="0.25">
      <c r="A325" s="936"/>
      <c r="B325" s="351" t="str">
        <f t="shared" si="1"/>
        <v>Q-77</v>
      </c>
      <c r="C325" s="325"/>
      <c r="D325" s="354"/>
      <c r="E325" s="1242"/>
      <c r="F325" s="1242"/>
      <c r="G325" s="1242"/>
      <c r="I325" s="1242"/>
      <c r="J325" s="1328"/>
    </row>
    <row r="326" spans="1:10" ht="15" customHeight="1" x14ac:dyDescent="0.25">
      <c r="A326" s="936"/>
      <c r="B326" s="351" t="str">
        <f t="shared" si="1"/>
        <v>Q-78</v>
      </c>
      <c r="C326" s="325"/>
      <c r="D326" s="354"/>
      <c r="E326" s="1242"/>
      <c r="F326" s="1242"/>
      <c r="G326" s="1242"/>
      <c r="I326" s="1242"/>
      <c r="J326" s="1328"/>
    </row>
    <row r="327" spans="1:10" ht="15" customHeight="1" x14ac:dyDescent="0.25">
      <c r="A327" s="936"/>
      <c r="B327" s="351" t="str">
        <f t="shared" si="1"/>
        <v>Q-79</v>
      </c>
      <c r="C327" s="325"/>
      <c r="D327" s="354"/>
      <c r="E327" s="1242"/>
      <c r="F327" s="1242"/>
      <c r="G327" s="1242"/>
      <c r="I327" s="1242"/>
      <c r="J327" s="1328"/>
    </row>
    <row r="328" spans="1:10" ht="15" customHeight="1" x14ac:dyDescent="0.25">
      <c r="A328" s="936"/>
      <c r="B328" s="351" t="str">
        <f t="shared" si="1"/>
        <v>Q-80</v>
      </c>
      <c r="C328" s="325"/>
      <c r="D328" s="354"/>
      <c r="E328" s="1242"/>
      <c r="F328" s="1242"/>
      <c r="G328" s="1242"/>
      <c r="I328" s="1242"/>
      <c r="J328" s="1328"/>
    </row>
    <row r="329" spans="1:10" ht="15" customHeight="1" x14ac:dyDescent="0.25">
      <c r="A329" s="936"/>
      <c r="B329" s="351" t="str">
        <f t="shared" si="1"/>
        <v>Q-81</v>
      </c>
      <c r="C329" s="325"/>
      <c r="D329" s="354"/>
      <c r="E329" s="1242"/>
      <c r="F329" s="1242"/>
      <c r="G329" s="1242"/>
      <c r="I329" s="1242"/>
      <c r="J329" s="1328"/>
    </row>
    <row r="330" spans="1:10" ht="15" customHeight="1" x14ac:dyDescent="0.25">
      <c r="A330" s="936"/>
      <c r="B330" s="351" t="str">
        <f t="shared" si="1"/>
        <v>Q-82</v>
      </c>
      <c r="C330" s="325"/>
      <c r="D330" s="354"/>
      <c r="E330" s="1242"/>
      <c r="F330" s="1242"/>
      <c r="G330" s="1242"/>
      <c r="I330" s="1242"/>
      <c r="J330" s="1328"/>
    </row>
    <row r="331" spans="1:10" ht="15" customHeight="1" x14ac:dyDescent="0.25">
      <c r="A331" s="936"/>
      <c r="B331" s="351" t="str">
        <f t="shared" si="1"/>
        <v>Q-83</v>
      </c>
      <c r="C331" s="325"/>
      <c r="D331" s="354"/>
      <c r="E331" s="1242"/>
      <c r="F331" s="1242"/>
      <c r="G331" s="1242"/>
      <c r="I331" s="1242"/>
      <c r="J331" s="1328"/>
    </row>
    <row r="332" spans="1:10" ht="15" customHeight="1" x14ac:dyDescent="0.25">
      <c r="A332" s="936"/>
      <c r="B332" s="351" t="str">
        <f t="shared" si="1"/>
        <v>Q-84</v>
      </c>
      <c r="C332" s="325"/>
      <c r="D332" s="354"/>
      <c r="E332" s="1242"/>
      <c r="F332" s="1242"/>
      <c r="G332" s="1242"/>
      <c r="I332" s="1242"/>
      <c r="J332" s="1328"/>
    </row>
    <row r="333" spans="1:10" ht="15" customHeight="1" x14ac:dyDescent="0.25">
      <c r="A333" s="936"/>
      <c r="B333" s="351" t="str">
        <f t="shared" si="1"/>
        <v>Q-85</v>
      </c>
      <c r="C333" s="325"/>
      <c r="D333" s="354"/>
      <c r="E333" s="1242"/>
      <c r="F333" s="1242"/>
      <c r="G333" s="1242"/>
      <c r="I333" s="1242"/>
      <c r="J333" s="1328"/>
    </row>
    <row r="334" spans="1:10" ht="15" customHeight="1" x14ac:dyDescent="0.25">
      <c r="A334" s="936"/>
      <c r="B334" s="351" t="str">
        <f t="shared" si="1"/>
        <v>Q-86</v>
      </c>
      <c r="C334" s="325"/>
      <c r="D334" s="354"/>
      <c r="E334" s="1242"/>
      <c r="F334" s="1242"/>
      <c r="G334" s="1242"/>
      <c r="I334" s="1242"/>
      <c r="J334" s="1328"/>
    </row>
    <row r="335" spans="1:10" ht="15" customHeight="1" x14ac:dyDescent="0.25">
      <c r="A335" s="936"/>
      <c r="B335" s="351" t="str">
        <f t="shared" si="1"/>
        <v>Q-87</v>
      </c>
      <c r="C335" s="325"/>
      <c r="D335" s="354"/>
      <c r="E335" s="1242"/>
      <c r="F335" s="1242"/>
      <c r="G335" s="1242"/>
      <c r="I335" s="1242"/>
      <c r="J335" s="1328"/>
    </row>
    <row r="336" spans="1:10" ht="15" customHeight="1" x14ac:dyDescent="0.25">
      <c r="A336" s="936"/>
      <c r="B336" s="351" t="str">
        <f t="shared" si="1"/>
        <v>Q-88</v>
      </c>
      <c r="C336" s="325"/>
      <c r="D336" s="354"/>
      <c r="E336" s="1242"/>
      <c r="F336" s="1242"/>
      <c r="G336" s="1242"/>
      <c r="I336" s="1242"/>
      <c r="J336" s="1328"/>
    </row>
    <row r="337" spans="1:10" ht="15" customHeight="1" x14ac:dyDescent="0.25">
      <c r="A337" s="936"/>
      <c r="B337" s="351" t="str">
        <f t="shared" si="1"/>
        <v>Q-89</v>
      </c>
      <c r="C337" s="325"/>
      <c r="D337" s="354"/>
      <c r="E337" s="1242"/>
      <c r="F337" s="1242"/>
      <c r="G337" s="1242"/>
      <c r="I337" s="1242"/>
      <c r="J337" s="1328"/>
    </row>
    <row r="338" spans="1:10" ht="15" customHeight="1" x14ac:dyDescent="0.25">
      <c r="A338" s="936"/>
      <c r="B338" s="351" t="str">
        <f t="shared" si="1"/>
        <v>Q-90</v>
      </c>
      <c r="C338" s="325"/>
      <c r="D338" s="354"/>
      <c r="E338" s="1242"/>
      <c r="F338" s="1242"/>
      <c r="G338" s="1242"/>
      <c r="I338" s="1242"/>
      <c r="J338" s="1328"/>
    </row>
    <row r="339" spans="1:10" ht="15" customHeight="1" x14ac:dyDescent="0.25">
      <c r="A339" s="936"/>
      <c r="B339" s="351" t="str">
        <f t="shared" si="1"/>
        <v>Q-91</v>
      </c>
      <c r="C339" s="325"/>
      <c r="D339" s="354"/>
      <c r="E339" s="1242"/>
      <c r="F339" s="1242"/>
      <c r="G339" s="1242"/>
      <c r="I339" s="1242"/>
      <c r="J339" s="1328"/>
    </row>
    <row r="340" spans="1:10" ht="15" customHeight="1" x14ac:dyDescent="0.25">
      <c r="A340" s="936"/>
      <c r="B340" s="351" t="str">
        <f t="shared" si="1"/>
        <v>Q-92</v>
      </c>
      <c r="C340" s="325"/>
      <c r="D340" s="354"/>
      <c r="E340" s="1242"/>
      <c r="F340" s="1242"/>
      <c r="G340" s="1242"/>
      <c r="I340" s="1242"/>
      <c r="J340" s="1328"/>
    </row>
    <row r="341" spans="1:10" ht="15" customHeight="1" x14ac:dyDescent="0.25">
      <c r="A341" s="936"/>
      <c r="B341" s="351" t="str">
        <f t="shared" si="1"/>
        <v>Q-93</v>
      </c>
      <c r="C341" s="325"/>
      <c r="D341" s="354"/>
      <c r="E341" s="1242"/>
      <c r="F341" s="1242"/>
      <c r="G341" s="1242"/>
      <c r="I341" s="1242"/>
      <c r="J341" s="1328"/>
    </row>
    <row r="342" spans="1:10" ht="15" customHeight="1" x14ac:dyDescent="0.25">
      <c r="A342" s="936"/>
      <c r="B342" s="351" t="str">
        <f t="shared" si="1"/>
        <v>Q-94</v>
      </c>
      <c r="C342" s="325"/>
      <c r="D342" s="354"/>
      <c r="E342" s="1242"/>
      <c r="F342" s="1242"/>
      <c r="G342" s="1242"/>
      <c r="I342" s="1242"/>
      <c r="J342" s="1328"/>
    </row>
    <row r="343" spans="1:10" ht="15" customHeight="1" x14ac:dyDescent="0.25">
      <c r="A343" s="936"/>
      <c r="B343" s="351" t="str">
        <f t="shared" si="1"/>
        <v>Q-95</v>
      </c>
      <c r="C343" s="325"/>
      <c r="D343" s="354"/>
      <c r="E343" s="1242"/>
      <c r="F343" s="1242"/>
      <c r="G343" s="1242"/>
      <c r="I343" s="1242"/>
      <c r="J343" s="1328"/>
    </row>
    <row r="344" spans="1:10" ht="15" customHeight="1" x14ac:dyDescent="0.25">
      <c r="A344" s="936"/>
      <c r="B344" s="351" t="str">
        <f t="shared" si="1"/>
        <v>Q-96</v>
      </c>
      <c r="C344" s="325"/>
      <c r="D344" s="354"/>
      <c r="E344" s="1242"/>
      <c r="F344" s="1242"/>
      <c r="G344" s="1242"/>
      <c r="I344" s="1242"/>
      <c r="J344" s="1328"/>
    </row>
    <row r="345" spans="1:10" ht="15" customHeight="1" x14ac:dyDescent="0.25">
      <c r="A345" s="936"/>
      <c r="B345" s="351" t="str">
        <f t="shared" si="1"/>
        <v>Q-97</v>
      </c>
      <c r="C345" s="325"/>
      <c r="D345" s="354"/>
      <c r="E345" s="1242"/>
      <c r="F345" s="1242"/>
      <c r="G345" s="1242"/>
      <c r="I345" s="1242"/>
      <c r="J345" s="1328"/>
    </row>
    <row r="346" spans="1:10" ht="15" customHeight="1" x14ac:dyDescent="0.25">
      <c r="A346" s="936"/>
      <c r="B346" s="351" t="str">
        <f t="shared" si="1"/>
        <v>Q-98</v>
      </c>
      <c r="C346" s="325"/>
      <c r="D346" s="354"/>
      <c r="E346" s="1242"/>
      <c r="F346" s="1242"/>
      <c r="G346" s="1242"/>
      <c r="I346" s="1242"/>
      <c r="J346" s="1328"/>
    </row>
    <row r="347" spans="1:10" ht="15" customHeight="1" x14ac:dyDescent="0.25">
      <c r="A347" s="936"/>
      <c r="B347" s="351" t="str">
        <f t="shared" si="1"/>
        <v>Q-99</v>
      </c>
      <c r="C347" s="325"/>
      <c r="D347" s="354"/>
      <c r="E347" s="1242"/>
      <c r="F347" s="1242"/>
      <c r="G347" s="1242"/>
      <c r="I347" s="1242"/>
      <c r="J347" s="1328"/>
    </row>
    <row r="348" spans="1:10" ht="15" customHeight="1" x14ac:dyDescent="0.25">
      <c r="A348" s="936"/>
      <c r="B348" s="355" t="str">
        <f t="shared" si="1"/>
        <v>Q-100</v>
      </c>
      <c r="C348" s="356"/>
      <c r="D348" s="357"/>
      <c r="E348" s="1242"/>
      <c r="F348" s="1242"/>
      <c r="G348" s="1242"/>
      <c r="I348" s="1242"/>
      <c r="J348" s="1328"/>
    </row>
    <row r="349" spans="1:10" ht="15" customHeight="1" x14ac:dyDescent="0.25">
      <c r="A349" s="2125"/>
      <c r="B349" s="976"/>
      <c r="C349" s="976"/>
      <c r="D349" s="2176"/>
      <c r="E349" s="2176"/>
      <c r="F349" s="2176"/>
      <c r="G349" s="2176"/>
      <c r="H349" s="2212"/>
      <c r="I349" s="2176"/>
      <c r="J349" s="1469"/>
    </row>
    <row r="350" spans="1:10" ht="0" hidden="1" customHeight="1" x14ac:dyDescent="0.25"/>
  </sheetData>
  <mergeCells count="91">
    <mergeCell ref="B26:H26"/>
    <mergeCell ref="B144:H144"/>
    <mergeCell ref="B131:H131"/>
    <mergeCell ref="B58:H58"/>
    <mergeCell ref="A130:J130"/>
    <mergeCell ref="H28:I28"/>
    <mergeCell ref="H30:I30"/>
    <mergeCell ref="H32:I32"/>
    <mergeCell ref="H33:I33"/>
    <mergeCell ref="H34:I34"/>
    <mergeCell ref="H35:I35"/>
    <mergeCell ref="H37:I37"/>
    <mergeCell ref="H38:I38"/>
    <mergeCell ref="H39:I39"/>
    <mergeCell ref="H41:I41"/>
    <mergeCell ref="H42:I42"/>
    <mergeCell ref="G10:G11"/>
    <mergeCell ref="H10:H11"/>
    <mergeCell ref="B23:H23"/>
    <mergeCell ref="G14:G19"/>
    <mergeCell ref="B24:H24"/>
    <mergeCell ref="H44:I44"/>
    <mergeCell ref="H45:I45"/>
    <mergeCell ref="H55:I55"/>
    <mergeCell ref="H47:I47"/>
    <mergeCell ref="H48:I48"/>
    <mergeCell ref="H50:I50"/>
    <mergeCell ref="H52:I52"/>
    <mergeCell ref="H53:I53"/>
    <mergeCell ref="H54:I54"/>
    <mergeCell ref="H63:I63"/>
    <mergeCell ref="H64:I64"/>
    <mergeCell ref="H65:I65"/>
    <mergeCell ref="H66:I66"/>
    <mergeCell ref="H67:I67"/>
    <mergeCell ref="H69:I69"/>
    <mergeCell ref="H70:I70"/>
    <mergeCell ref="H71:I71"/>
    <mergeCell ref="H72:I72"/>
    <mergeCell ref="H73:I73"/>
    <mergeCell ref="H75:I75"/>
    <mergeCell ref="H76:I76"/>
    <mergeCell ref="H77:I77"/>
    <mergeCell ref="H78:I78"/>
    <mergeCell ref="H79:I79"/>
    <mergeCell ref="H86:I86"/>
    <mergeCell ref="H89:I89"/>
    <mergeCell ref="H91:I91"/>
    <mergeCell ref="H92:I92"/>
    <mergeCell ref="H80:I80"/>
    <mergeCell ref="H82:I82"/>
    <mergeCell ref="H83:I83"/>
    <mergeCell ref="H84:I84"/>
    <mergeCell ref="H85:I85"/>
    <mergeCell ref="H93:I93"/>
    <mergeCell ref="H94:I94"/>
    <mergeCell ref="H95:I95"/>
    <mergeCell ref="H97:I97"/>
    <mergeCell ref="H98:I98"/>
    <mergeCell ref="H99:I99"/>
    <mergeCell ref="H100:I100"/>
    <mergeCell ref="H101:I101"/>
    <mergeCell ref="H102:I102"/>
    <mergeCell ref="H111:I111"/>
    <mergeCell ref="B105:H105"/>
    <mergeCell ref="H112:I112"/>
    <mergeCell ref="H113:I113"/>
    <mergeCell ref="H114:I114"/>
    <mergeCell ref="H115:I115"/>
    <mergeCell ref="H117:I117"/>
    <mergeCell ref="H118:I118"/>
    <mergeCell ref="H119:I119"/>
    <mergeCell ref="H120:I120"/>
    <mergeCell ref="H121:I121"/>
    <mergeCell ref="H123:I123"/>
    <mergeCell ref="H141:I141"/>
    <mergeCell ref="H7:I7"/>
    <mergeCell ref="H134:I134"/>
    <mergeCell ref="H135:I135"/>
    <mergeCell ref="H137:I137"/>
    <mergeCell ref="H138:I138"/>
    <mergeCell ref="H140:I140"/>
    <mergeCell ref="H129:I129"/>
    <mergeCell ref="I10:I11"/>
    <mergeCell ref="H14:I16"/>
    <mergeCell ref="H17:I19"/>
    <mergeCell ref="H124:I124"/>
    <mergeCell ref="H125:I125"/>
    <mergeCell ref="H126:I126"/>
    <mergeCell ref="H127:I127"/>
    <mergeCell ref="H128:I128"/>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88" priority="10" stopIfTrue="1" operator="lessThan">
      <formula>0</formula>
    </cfRule>
  </conditionalFormatting>
  <conditionalFormatting sqref="H28:I45">
    <cfRule type="cellIs" dxfId="87" priority="11" stopIfTrue="1" operator="equal">
      <formula>"Can be left blank for banks without SA under the current framework"</formula>
    </cfRule>
  </conditionalFormatting>
  <conditionalFormatting sqref="H47:I54">
    <cfRule type="cellIs" dxfId="86" priority="12" stopIfTrue="1" operator="equal">
      <formula>"Can be left blank for banks using SA only under the current framework"</formula>
    </cfRule>
  </conditionalFormatting>
  <conditionalFormatting sqref="A1:XFD25 A27:XFD1048576 A26 I26:XFD26">
    <cfRule type="cellIs" dxfId="85" priority="8" stopIfTrue="1" operator="equal">
      <formula>"Fail"</formula>
    </cfRule>
    <cfRule type="cellIs" dxfId="84" priority="9" stopIfTrue="1" operator="equal">
      <formula>"Pass"</formula>
    </cfRule>
  </conditionalFormatting>
  <conditionalFormatting sqref="H89:I102 H111:I129">
    <cfRule type="cellIs" dxfId="83" priority="182" stopIfTrue="1" operator="equal">
      <formula>"Can be left blank for banks without IMA under the revised framework"</formula>
    </cfRule>
  </conditionalFormatting>
  <conditionalFormatting sqref="H63:I86">
    <cfRule type="cellIs" dxfId="82" priority="18" operator="equal">
      <formula>"Can be left blank for banks using SA only under the revised framework"</formula>
    </cfRule>
  </conditionalFormatting>
  <conditionalFormatting sqref="F28 F30 F32:F35 F37:F39 F41:F42 F44:F45 F47:F48 F50 F52:F55">
    <cfRule type="cellIs" dxfId="81" priority="4" stopIfTrue="1" operator="lessThan">
      <formula>0</formula>
    </cfRule>
  </conditionalFormatting>
  <conditionalFormatting sqref="F28 F30 F32:F35 F37:F39 F41:F42 F44:F45 F47:F48 F50 F52:F55">
    <cfRule type="cellIs" dxfId="80" priority="3" stopIfTrue="1" operator="lessThan">
      <formula>0</formula>
    </cfRule>
  </conditionalFormatting>
  <conditionalFormatting sqref="B26:H26">
    <cfRule type="cellIs" dxfId="79" priority="1" stopIfTrue="1" operator="equal">
      <formula>"Fail"</formula>
    </cfRule>
    <cfRule type="cellIs" dxfId="78" priority="2" stopIfTrue="1" operator="equal">
      <formula>"Pass"</formula>
    </cfRule>
  </conditionalFormatting>
  <dataValidations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BB19A"/>
  </sheetPr>
  <dimension ref="A1:N732"/>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7109375" customWidth="1"/>
    <col min="2" max="2" width="120.7109375" customWidth="1"/>
    <col min="3" max="3" width="16.7109375" customWidth="1"/>
    <col min="4" max="4" width="8.7109375" customWidth="1"/>
    <col min="5" max="6" width="24.7109375" style="391" customWidth="1"/>
    <col min="7" max="7" width="1.7109375" customWidth="1"/>
    <col min="8" max="16384" width="16.7109375" hidden="1"/>
  </cols>
  <sheetData>
    <row r="1" spans="1:14" s="890" customFormat="1" ht="30" customHeight="1" x14ac:dyDescent="0.55000000000000004">
      <c r="A1" s="888" t="s">
        <v>746</v>
      </c>
      <c r="B1" s="549"/>
      <c r="C1" s="889"/>
      <c r="D1" s="548"/>
      <c r="E1" s="550"/>
      <c r="F1" s="552" t="str">
        <f>CONCATENATE("Reporting unit: ", 'General Info'!$C$7, " ", 'General Info'!$C$5)</f>
        <v xml:space="preserve">Reporting unit: 1 </v>
      </c>
      <c r="G1" s="551"/>
      <c r="H1" s="598"/>
      <c r="I1" s="598"/>
      <c r="J1" s="598"/>
      <c r="K1" s="598"/>
      <c r="L1" s="870"/>
      <c r="M1" s="870"/>
      <c r="N1" s="870"/>
    </row>
    <row r="2" spans="1:14" s="341" customFormat="1" ht="60" customHeight="1" x14ac:dyDescent="0.55000000000000004">
      <c r="A2" s="891"/>
      <c r="B2" s="3400" t="s">
        <v>747</v>
      </c>
      <c r="C2" s="3400"/>
      <c r="D2" s="3400"/>
      <c r="E2" s="3400"/>
      <c r="F2" s="3400"/>
      <c r="G2" s="381"/>
      <c r="H2" s="479"/>
      <c r="I2" s="479"/>
      <c r="J2" s="479"/>
      <c r="K2" s="479"/>
    </row>
    <row r="3" spans="1:14" s="343" customFormat="1" ht="45" customHeight="1" x14ac:dyDescent="0.35">
      <c r="A3" s="887" t="s">
        <v>748</v>
      </c>
      <c r="B3" s="367"/>
      <c r="C3" s="368"/>
      <c r="E3" s="383"/>
      <c r="F3" s="383"/>
      <c r="G3" s="382"/>
    </row>
    <row r="4" spans="1:14" s="344" customFormat="1" ht="15" customHeight="1" x14ac:dyDescent="0.25">
      <c r="A4" s="892"/>
      <c r="B4" s="893"/>
      <c r="C4" s="894" t="s">
        <v>742</v>
      </c>
      <c r="D4" s="343"/>
      <c r="E4" s="383"/>
      <c r="F4" s="383"/>
      <c r="G4" s="382"/>
      <c r="H4" s="341"/>
      <c r="I4" s="341"/>
    </row>
    <row r="5" spans="1:14" ht="15" customHeight="1" x14ac:dyDescent="0.25">
      <c r="A5" s="895"/>
      <c r="B5" s="896" t="s">
        <v>749</v>
      </c>
      <c r="C5" s="558" t="str">
        <f>IF(ISNUMBER(C21), C21, "")</f>
        <v/>
      </c>
      <c r="D5" s="292"/>
      <c r="E5" s="312"/>
      <c r="F5" s="312"/>
      <c r="G5" s="294"/>
    </row>
    <row r="6" spans="1:14" ht="15" customHeight="1" x14ac:dyDescent="0.25">
      <c r="A6" s="895"/>
      <c r="B6" s="301" t="s">
        <v>750</v>
      </c>
      <c r="C6" s="346" t="str">
        <f>IF(ISNUMBER(C24), C24, "")</f>
        <v/>
      </c>
      <c r="D6" s="292"/>
      <c r="E6" s="312"/>
      <c r="F6" s="312"/>
      <c r="G6" s="294"/>
    </row>
    <row r="7" spans="1:14" ht="15" customHeight="1" x14ac:dyDescent="0.25">
      <c r="A7" s="895"/>
      <c r="B7" s="301" t="s">
        <v>751</v>
      </c>
      <c r="C7" s="346" t="str">
        <f>IF(ISNUMBER(C28), C28, "")</f>
        <v/>
      </c>
      <c r="D7" s="292"/>
      <c r="E7" s="312"/>
      <c r="F7" s="312"/>
      <c r="G7" s="294"/>
    </row>
    <row r="8" spans="1:14" ht="15" customHeight="1" x14ac:dyDescent="0.25">
      <c r="A8" s="895"/>
      <c r="B8" s="301" t="s">
        <v>752</v>
      </c>
      <c r="C8" s="346" t="str">
        <f>IF(ISNUMBER(C29), C29, "")</f>
        <v/>
      </c>
      <c r="D8" s="292"/>
      <c r="E8" s="312"/>
      <c r="F8" s="312"/>
      <c r="G8" s="294"/>
    </row>
    <row r="9" spans="1:14" ht="15" customHeight="1" x14ac:dyDescent="0.25">
      <c r="A9" s="895"/>
      <c r="B9" s="301" t="s">
        <v>753</v>
      </c>
      <c r="C9" s="346" t="str">
        <f>IF(ISNUMBER(C36), C36, "")</f>
        <v/>
      </c>
      <c r="D9" s="292"/>
      <c r="E9" s="312"/>
      <c r="F9" s="312"/>
      <c r="G9" s="294"/>
    </row>
    <row r="10" spans="1:14" ht="15" customHeight="1" x14ac:dyDescent="0.25">
      <c r="A10" s="895"/>
      <c r="B10" s="301" t="s">
        <v>754</v>
      </c>
      <c r="C10" s="346" t="str">
        <f>IF(ISNUMBER(C39), C39, "")</f>
        <v/>
      </c>
      <c r="D10" s="292"/>
      <c r="E10" s="312"/>
      <c r="F10" s="312"/>
      <c r="G10" s="294"/>
    </row>
    <row r="11" spans="1:14" ht="15" customHeight="1" x14ac:dyDescent="0.25">
      <c r="A11" s="895"/>
      <c r="B11" s="301" t="s">
        <v>755</v>
      </c>
      <c r="C11" s="346" t="str">
        <f>IF(ISNUMBER(C40), C40, "")</f>
        <v/>
      </c>
      <c r="D11" s="292"/>
      <c r="E11" s="312"/>
      <c r="F11" s="312"/>
      <c r="G11" s="294"/>
    </row>
    <row r="12" spans="1:14" ht="15" customHeight="1" x14ac:dyDescent="0.25">
      <c r="A12" s="895"/>
      <c r="B12" s="301" t="s">
        <v>756</v>
      </c>
      <c r="C12" s="346" t="str">
        <f>IF(ISNUMBER(C47), C47, "")</f>
        <v/>
      </c>
      <c r="D12" s="292"/>
      <c r="E12" s="312"/>
      <c r="F12" s="312"/>
      <c r="G12" s="294"/>
    </row>
    <row r="13" spans="1:14" ht="15" customHeight="1" x14ac:dyDescent="0.25">
      <c r="A13" s="895"/>
      <c r="B13" s="301" t="s">
        <v>757</v>
      </c>
      <c r="C13" s="346" t="str">
        <f>IF(ISNUMBER(C51), C51, "")</f>
        <v/>
      </c>
      <c r="D13" s="292"/>
      <c r="E13" s="312"/>
      <c r="F13" s="312"/>
      <c r="G13" s="294"/>
    </row>
    <row r="14" spans="1:14" ht="15" customHeight="1" x14ac:dyDescent="0.25">
      <c r="A14" s="895"/>
      <c r="B14" s="301" t="s">
        <v>758</v>
      </c>
      <c r="C14" s="346" t="str">
        <f>IF(ISNUMBER(C58), C58, "")</f>
        <v/>
      </c>
      <c r="D14" s="292"/>
      <c r="E14" s="312"/>
      <c r="F14" s="312"/>
      <c r="G14" s="294"/>
    </row>
    <row r="15" spans="1:14" ht="15" customHeight="1" x14ac:dyDescent="0.25">
      <c r="A15" s="895"/>
      <c r="B15" s="384" t="s">
        <v>759</v>
      </c>
      <c r="C15" s="346" t="str">
        <f>IF(ISNUMBER(C59), C59, "")</f>
        <v/>
      </c>
      <c r="D15" s="292"/>
      <c r="E15" s="312"/>
      <c r="F15" s="312"/>
      <c r="G15" s="294"/>
    </row>
    <row r="16" spans="1:14" s="344" customFormat="1" ht="15" customHeight="1" x14ac:dyDescent="0.25">
      <c r="A16" s="892"/>
      <c r="B16" s="897" t="s">
        <v>760</v>
      </c>
      <c r="C16" s="559" t="str">
        <f>IF(AND(ISNUMBER(C5), ISNUMBER(C6), ISNUMBER(C7), ISNUMBER(C8), ISNUMBER(C9), ISNUMBER(C10), ISNUMBER(C11), ISNUMBER(C12), ISNUMBER(C13), ISNUMBER(C14), ISNUMBER(C15)), SUM(C5:C15), "")</f>
        <v/>
      </c>
      <c r="D16" s="343"/>
      <c r="E16" s="383"/>
      <c r="F16" s="383"/>
      <c r="G16" s="382"/>
      <c r="H16" s="341"/>
      <c r="I16" s="341"/>
    </row>
    <row r="17" spans="1:9" ht="15" customHeight="1" x14ac:dyDescent="0.25">
      <c r="A17" s="898"/>
      <c r="B17" s="778"/>
      <c r="C17" s="778"/>
      <c r="D17" s="778"/>
      <c r="E17" s="899"/>
      <c r="F17" s="899"/>
      <c r="G17" s="860"/>
    </row>
    <row r="18" spans="1:9" s="343" customFormat="1" ht="45" customHeight="1" x14ac:dyDescent="0.35">
      <c r="A18" s="887" t="s">
        <v>761</v>
      </c>
      <c r="B18" s="367"/>
      <c r="C18" s="368"/>
      <c r="E18" s="383"/>
      <c r="F18" s="383"/>
      <c r="G18" s="382"/>
    </row>
    <row r="19" spans="1:9" s="343" customFormat="1" ht="45" customHeight="1" x14ac:dyDescent="0.35">
      <c r="A19" s="887" t="s">
        <v>762</v>
      </c>
      <c r="B19" s="367"/>
      <c r="C19" s="368"/>
      <c r="E19" s="900" t="s">
        <v>763</v>
      </c>
      <c r="F19" s="900"/>
      <c r="G19" s="382"/>
    </row>
    <row r="20" spans="1:9" s="344" customFormat="1" ht="30" customHeight="1" x14ac:dyDescent="0.25">
      <c r="A20" s="892"/>
      <c r="B20" s="893"/>
      <c r="C20" s="894" t="s">
        <v>742</v>
      </c>
      <c r="D20" s="343"/>
      <c r="E20" s="901" t="s">
        <v>764</v>
      </c>
      <c r="F20" s="901" t="s">
        <v>765</v>
      </c>
      <c r="G20" s="382"/>
      <c r="H20" s="341"/>
      <c r="I20" s="341"/>
    </row>
    <row r="21" spans="1:9" ht="15" customHeight="1" x14ac:dyDescent="0.25">
      <c r="A21" s="895"/>
      <c r="B21" s="896" t="s">
        <v>749</v>
      </c>
      <c r="C21" s="498" t="str">
        <f>IF(AND(ISNUMBER(C22), ISNUMBER(C23)), SUM(C22:C23), "")</f>
        <v/>
      </c>
      <c r="D21" s="292"/>
      <c r="E21" s="902">
        <v>59269</v>
      </c>
      <c r="F21" s="902" t="s">
        <v>766</v>
      </c>
      <c r="G21" s="294"/>
    </row>
    <row r="22" spans="1:9" ht="15" customHeight="1" x14ac:dyDescent="0.25">
      <c r="A22" s="895"/>
      <c r="B22" s="385" t="s">
        <v>767</v>
      </c>
      <c r="C22" s="336"/>
      <c r="D22" s="292"/>
      <c r="E22" s="386">
        <v>59981</v>
      </c>
      <c r="F22" s="387" t="s">
        <v>768</v>
      </c>
      <c r="G22" s="294"/>
    </row>
    <row r="23" spans="1:9" ht="15" customHeight="1" x14ac:dyDescent="0.25">
      <c r="A23" s="895"/>
      <c r="B23" s="385" t="s">
        <v>769</v>
      </c>
      <c r="C23" s="336"/>
      <c r="D23" s="292"/>
      <c r="E23" s="386">
        <v>59424</v>
      </c>
      <c r="F23" s="387" t="s">
        <v>768</v>
      </c>
      <c r="G23" s="294"/>
    </row>
    <row r="24" spans="1:9" ht="15" customHeight="1" x14ac:dyDescent="0.25">
      <c r="A24" s="895"/>
      <c r="B24" s="301" t="s">
        <v>750</v>
      </c>
      <c r="C24" s="338" t="str">
        <f>IF(AND(ISNUMBER(C25), ISNUMBER(C26), ISNUMBER(C27)), SUM(C25:C27), "")</f>
        <v/>
      </c>
      <c r="D24" s="292"/>
      <c r="E24" s="386">
        <v>62697</v>
      </c>
      <c r="F24" s="387" t="s">
        <v>768</v>
      </c>
      <c r="G24" s="294"/>
    </row>
    <row r="25" spans="1:9" ht="15" customHeight="1" x14ac:dyDescent="0.25">
      <c r="A25" s="895"/>
      <c r="B25" s="385" t="s">
        <v>770</v>
      </c>
      <c r="C25" s="336"/>
      <c r="D25" s="292"/>
      <c r="E25" s="386">
        <v>58261</v>
      </c>
      <c r="F25" s="387" t="s">
        <v>771</v>
      </c>
      <c r="G25" s="294"/>
    </row>
    <row r="26" spans="1:9" ht="15" customHeight="1" x14ac:dyDescent="0.25">
      <c r="A26" s="895"/>
      <c r="B26" s="385" t="s">
        <v>772</v>
      </c>
      <c r="C26" s="336"/>
      <c r="D26" s="292"/>
      <c r="E26" s="386">
        <v>14507</v>
      </c>
      <c r="F26" s="387" t="s">
        <v>773</v>
      </c>
      <c r="G26" s="294"/>
    </row>
    <row r="27" spans="1:9" ht="15" customHeight="1" x14ac:dyDescent="0.25">
      <c r="A27" s="895"/>
      <c r="B27" s="385" t="s">
        <v>774</v>
      </c>
      <c r="C27" s="336"/>
      <c r="D27" s="292"/>
      <c r="E27" s="386">
        <v>12655</v>
      </c>
      <c r="F27" s="387" t="s">
        <v>775</v>
      </c>
      <c r="G27" s="294"/>
    </row>
    <row r="28" spans="1:9" ht="15" customHeight="1" x14ac:dyDescent="0.25">
      <c r="A28" s="895"/>
      <c r="B28" s="301" t="s">
        <v>776</v>
      </c>
      <c r="C28" s="336"/>
      <c r="D28" s="292"/>
      <c r="E28" s="386">
        <v>61133</v>
      </c>
      <c r="F28" s="387" t="s">
        <v>777</v>
      </c>
      <c r="G28" s="294"/>
    </row>
    <row r="29" spans="1:9" ht="15" customHeight="1" x14ac:dyDescent="0.25">
      <c r="A29" s="895"/>
      <c r="B29" s="301" t="s">
        <v>778</v>
      </c>
      <c r="C29" s="338" t="str">
        <f>IF(AND(ISNUMBER(C30), ISNUMBER(C31), ISNUMBER(C32), ISNUMBER(C33)), SUM(C30:C33), "")</f>
        <v/>
      </c>
      <c r="D29" s="292"/>
      <c r="E29" s="386">
        <v>59389</v>
      </c>
      <c r="F29" s="386" t="s">
        <v>779</v>
      </c>
      <c r="G29" s="294"/>
    </row>
    <row r="30" spans="1:9" ht="15" customHeight="1" x14ac:dyDescent="0.25">
      <c r="A30" s="895"/>
      <c r="B30" s="385" t="s">
        <v>780</v>
      </c>
      <c r="C30" s="336"/>
      <c r="D30" s="292"/>
      <c r="E30" s="386">
        <v>62601</v>
      </c>
      <c r="F30" s="387" t="s">
        <v>768</v>
      </c>
      <c r="G30" s="294"/>
    </row>
    <row r="31" spans="1:9" ht="15" customHeight="1" x14ac:dyDescent="0.25">
      <c r="A31" s="895"/>
      <c r="B31" s="385" t="s">
        <v>781</v>
      </c>
      <c r="C31" s="336"/>
      <c r="D31" s="292"/>
      <c r="E31" s="386">
        <v>62625</v>
      </c>
      <c r="F31" s="387" t="s">
        <v>768</v>
      </c>
      <c r="G31" s="294"/>
    </row>
    <row r="32" spans="1:9" ht="15" customHeight="1" x14ac:dyDescent="0.25">
      <c r="A32" s="895"/>
      <c r="B32" s="385" t="s">
        <v>782</v>
      </c>
      <c r="C32" s="336"/>
      <c r="D32" s="292"/>
      <c r="E32" s="386">
        <v>62649</v>
      </c>
      <c r="F32" s="387" t="s">
        <v>768</v>
      </c>
      <c r="G32" s="294"/>
    </row>
    <row r="33" spans="1:9" ht="15" customHeight="1" x14ac:dyDescent="0.25">
      <c r="A33" s="895"/>
      <c r="B33" s="388" t="s">
        <v>783</v>
      </c>
      <c r="C33" s="337"/>
      <c r="D33" s="292"/>
      <c r="E33" s="389">
        <v>62673</v>
      </c>
      <c r="F33" s="390" t="s">
        <v>768</v>
      </c>
      <c r="G33" s="294"/>
    </row>
    <row r="34" spans="1:9" s="343" customFormat="1" ht="75" customHeight="1" x14ac:dyDescent="0.35">
      <c r="A34" s="887" t="s">
        <v>784</v>
      </c>
      <c r="B34" s="367"/>
      <c r="C34" s="368"/>
      <c r="E34" s="903" t="s">
        <v>785</v>
      </c>
      <c r="F34" s="903"/>
      <c r="G34" s="382"/>
    </row>
    <row r="35" spans="1:9" s="344" customFormat="1" ht="30" customHeight="1" x14ac:dyDescent="0.25">
      <c r="A35" s="892"/>
      <c r="B35" s="893"/>
      <c r="C35" s="894" t="s">
        <v>742</v>
      </c>
      <c r="D35" s="343"/>
      <c r="E35" s="901" t="s">
        <v>764</v>
      </c>
      <c r="F35" s="901" t="s">
        <v>765</v>
      </c>
      <c r="G35" s="382"/>
      <c r="H35" s="341"/>
      <c r="I35" s="341"/>
    </row>
    <row r="36" spans="1:9" ht="15" customHeight="1" x14ac:dyDescent="0.25">
      <c r="A36" s="895"/>
      <c r="B36" s="896" t="s">
        <v>753</v>
      </c>
      <c r="C36" s="498" t="str">
        <f>IF(AND(ISNUMBER(C37), ISNUMBER(C38)), SUM(C37:C38), "")</f>
        <v/>
      </c>
      <c r="D36" s="292"/>
      <c r="E36" s="902">
        <v>78922</v>
      </c>
      <c r="F36" s="387" t="s">
        <v>768</v>
      </c>
      <c r="G36" s="294"/>
    </row>
    <row r="37" spans="1:9" ht="15" customHeight="1" x14ac:dyDescent="0.25">
      <c r="A37" s="895"/>
      <c r="B37" s="385" t="s">
        <v>786</v>
      </c>
      <c r="C37" s="336"/>
      <c r="D37" s="292"/>
      <c r="E37" s="386">
        <v>67920</v>
      </c>
      <c r="F37" s="386" t="s">
        <v>787</v>
      </c>
      <c r="G37" s="294"/>
    </row>
    <row r="38" spans="1:9" ht="15" customHeight="1" x14ac:dyDescent="0.25">
      <c r="A38" s="895"/>
      <c r="B38" s="385" t="s">
        <v>788</v>
      </c>
      <c r="C38" s="336"/>
      <c r="D38" s="292"/>
      <c r="E38" s="386">
        <v>67961</v>
      </c>
      <c r="F38" s="386" t="s">
        <v>789</v>
      </c>
      <c r="G38" s="294"/>
    </row>
    <row r="39" spans="1:9" ht="15" customHeight="1" x14ac:dyDescent="0.25">
      <c r="A39" s="895"/>
      <c r="B39" s="301" t="s">
        <v>790</v>
      </c>
      <c r="C39" s="336"/>
      <c r="D39" s="292"/>
      <c r="E39" s="386">
        <v>70152</v>
      </c>
      <c r="F39" s="386" t="s">
        <v>791</v>
      </c>
      <c r="G39" s="294"/>
    </row>
    <row r="40" spans="1:9" ht="15" customHeight="1" x14ac:dyDescent="0.25">
      <c r="A40" s="895"/>
      <c r="B40" s="301" t="s">
        <v>778</v>
      </c>
      <c r="C40" s="338" t="str">
        <f>IF(AND(ISNUMBER(C41), ISNUMBER(C42), ISNUMBER(C43), ISNUMBER(C44)), SUM(C41:C44), "")</f>
        <v/>
      </c>
      <c r="D40" s="292"/>
      <c r="E40" s="386">
        <v>68183</v>
      </c>
      <c r="F40" s="386" t="s">
        <v>792</v>
      </c>
      <c r="G40" s="294"/>
    </row>
    <row r="41" spans="1:9" ht="15" customHeight="1" x14ac:dyDescent="0.25">
      <c r="A41" s="895"/>
      <c r="B41" s="385" t="s">
        <v>780</v>
      </c>
      <c r="C41" s="336"/>
      <c r="D41" s="292"/>
      <c r="E41" s="386">
        <v>78938</v>
      </c>
      <c r="F41" s="387" t="s">
        <v>768</v>
      </c>
      <c r="G41" s="294"/>
    </row>
    <row r="42" spans="1:9" ht="15" customHeight="1" x14ac:dyDescent="0.25">
      <c r="A42" s="895"/>
      <c r="B42" s="385" t="s">
        <v>781</v>
      </c>
      <c r="C42" s="336"/>
      <c r="D42" s="292"/>
      <c r="E42" s="386">
        <v>78939</v>
      </c>
      <c r="F42" s="387" t="s">
        <v>768</v>
      </c>
      <c r="G42" s="294"/>
    </row>
    <row r="43" spans="1:9" ht="15" customHeight="1" x14ac:dyDescent="0.25">
      <c r="A43" s="895"/>
      <c r="B43" s="385" t="s">
        <v>782</v>
      </c>
      <c r="C43" s="336"/>
      <c r="D43" s="292"/>
      <c r="E43" s="386">
        <v>78940</v>
      </c>
      <c r="F43" s="387" t="s">
        <v>768</v>
      </c>
      <c r="G43" s="294"/>
    </row>
    <row r="44" spans="1:9" ht="15" customHeight="1" x14ac:dyDescent="0.25">
      <c r="A44" s="895"/>
      <c r="B44" s="388" t="s">
        <v>783</v>
      </c>
      <c r="C44" s="337"/>
      <c r="D44" s="292"/>
      <c r="E44" s="389">
        <v>78941</v>
      </c>
      <c r="F44" s="390" t="s">
        <v>768</v>
      </c>
      <c r="G44" s="294"/>
    </row>
    <row r="45" spans="1:9" s="343" customFormat="1" ht="75" customHeight="1" x14ac:dyDescent="0.35">
      <c r="A45" s="887" t="s">
        <v>793</v>
      </c>
      <c r="B45" s="367"/>
      <c r="C45" s="368"/>
      <c r="E45" s="903" t="s">
        <v>794</v>
      </c>
      <c r="F45" s="903"/>
      <c r="G45" s="382"/>
    </row>
    <row r="46" spans="1:9" s="344" customFormat="1" ht="30" customHeight="1" x14ac:dyDescent="0.25">
      <c r="A46" s="892"/>
      <c r="B46" s="893"/>
      <c r="C46" s="894" t="s">
        <v>742</v>
      </c>
      <c r="D46" s="343"/>
      <c r="E46" s="901" t="s">
        <v>764</v>
      </c>
      <c r="F46" s="901" t="s">
        <v>765</v>
      </c>
      <c r="G46" s="382"/>
      <c r="H46" s="341"/>
      <c r="I46" s="341"/>
    </row>
    <row r="47" spans="1:9" ht="15" customHeight="1" x14ac:dyDescent="0.25">
      <c r="A47" s="895"/>
      <c r="B47" s="896" t="s">
        <v>795</v>
      </c>
      <c r="C47" s="498" t="str">
        <f>IF(AND(ISNUMBER(C48), ISNUMBER(C49), ISNUMBER(C50)), SUM(C48:C50), "")</f>
        <v/>
      </c>
      <c r="D47" s="292"/>
      <c r="E47" s="902">
        <v>78924</v>
      </c>
      <c r="F47" s="387" t="s">
        <v>796</v>
      </c>
      <c r="G47" s="294"/>
    </row>
    <row r="48" spans="1:9" ht="15" customHeight="1" x14ac:dyDescent="0.25">
      <c r="A48" s="895"/>
      <c r="B48" s="385" t="s">
        <v>797</v>
      </c>
      <c r="C48" s="336"/>
      <c r="D48" s="292"/>
      <c r="E48" s="386">
        <v>24537</v>
      </c>
      <c r="F48" s="387" t="s">
        <v>768</v>
      </c>
      <c r="G48" s="294"/>
    </row>
    <row r="49" spans="1:9" ht="15" customHeight="1" x14ac:dyDescent="0.25">
      <c r="A49" s="895"/>
      <c r="B49" s="385" t="s">
        <v>798</v>
      </c>
      <c r="C49" s="336"/>
      <c r="D49" s="292"/>
      <c r="E49" s="386">
        <v>24538</v>
      </c>
      <c r="F49" s="387" t="s">
        <v>768</v>
      </c>
      <c r="G49" s="294"/>
    </row>
    <row r="50" spans="1:9" ht="15" customHeight="1" x14ac:dyDescent="0.25">
      <c r="A50" s="895"/>
      <c r="B50" s="385" t="s">
        <v>799</v>
      </c>
      <c r="C50" s="336"/>
      <c r="D50" s="292"/>
      <c r="E50" s="386">
        <v>24539</v>
      </c>
      <c r="F50" s="387" t="s">
        <v>768</v>
      </c>
      <c r="G50" s="294"/>
    </row>
    <row r="51" spans="1:9" ht="15" customHeight="1" x14ac:dyDescent="0.25">
      <c r="A51" s="895"/>
      <c r="B51" s="301" t="s">
        <v>778</v>
      </c>
      <c r="C51" s="338" t="str">
        <f>IF(AND(ISNUMBER(C52), ISNUMBER(C53), ISNUMBER(C54), ISNUMBER(C55)), SUM(C52:C55), "")</f>
        <v/>
      </c>
      <c r="D51" s="292"/>
      <c r="E51" s="386">
        <v>15207</v>
      </c>
      <c r="F51" s="386" t="s">
        <v>800</v>
      </c>
      <c r="G51" s="294"/>
    </row>
    <row r="52" spans="1:9" ht="15" customHeight="1" x14ac:dyDescent="0.25">
      <c r="A52" s="895"/>
      <c r="B52" s="385" t="s">
        <v>780</v>
      </c>
      <c r="C52" s="336"/>
      <c r="D52" s="292"/>
      <c r="E52" s="386">
        <v>43187</v>
      </c>
      <c r="F52" s="387" t="s">
        <v>768</v>
      </c>
      <c r="G52" s="294"/>
    </row>
    <row r="53" spans="1:9" ht="15" customHeight="1" x14ac:dyDescent="0.25">
      <c r="A53" s="895"/>
      <c r="B53" s="385" t="s">
        <v>781</v>
      </c>
      <c r="C53" s="336"/>
      <c r="D53" s="292"/>
      <c r="E53" s="386">
        <v>43188</v>
      </c>
      <c r="F53" s="387" t="s">
        <v>768</v>
      </c>
      <c r="G53" s="294"/>
    </row>
    <row r="54" spans="1:9" ht="15" customHeight="1" x14ac:dyDescent="0.25">
      <c r="A54" s="895"/>
      <c r="B54" s="385" t="s">
        <v>782</v>
      </c>
      <c r="C54" s="336"/>
      <c r="D54" s="292"/>
      <c r="E54" s="386">
        <v>43189</v>
      </c>
      <c r="F54" s="387" t="s">
        <v>768</v>
      </c>
      <c r="G54" s="294"/>
    </row>
    <row r="55" spans="1:9" ht="15" customHeight="1" x14ac:dyDescent="0.25">
      <c r="A55" s="895"/>
      <c r="B55" s="388" t="s">
        <v>783</v>
      </c>
      <c r="C55" s="337"/>
      <c r="D55" s="292"/>
      <c r="E55" s="389">
        <v>43190</v>
      </c>
      <c r="F55" s="390" t="s">
        <v>768</v>
      </c>
      <c r="G55" s="294"/>
    </row>
    <row r="56" spans="1:9" s="343" customFormat="1" ht="75" customHeight="1" x14ac:dyDescent="0.35">
      <c r="A56" s="887" t="s">
        <v>801</v>
      </c>
      <c r="B56" s="367"/>
      <c r="C56" s="368"/>
      <c r="E56" s="903" t="s">
        <v>802</v>
      </c>
      <c r="F56" s="903"/>
      <c r="G56" s="382"/>
    </row>
    <row r="57" spans="1:9" s="344" customFormat="1" ht="30" customHeight="1" x14ac:dyDescent="0.25">
      <c r="A57" s="892"/>
      <c r="B57" s="893"/>
      <c r="C57" s="894" t="s">
        <v>742</v>
      </c>
      <c r="D57" s="343"/>
      <c r="E57" s="901" t="s">
        <v>764</v>
      </c>
      <c r="F57" s="901" t="s">
        <v>765</v>
      </c>
      <c r="G57" s="382"/>
      <c r="H57" s="341"/>
      <c r="I57" s="341"/>
    </row>
    <row r="58" spans="1:9" ht="15" customHeight="1" x14ac:dyDescent="0.25">
      <c r="A58" s="895"/>
      <c r="B58" s="896" t="s">
        <v>758</v>
      </c>
      <c r="C58" s="336"/>
      <c r="D58" s="292"/>
      <c r="E58" s="902">
        <v>24585</v>
      </c>
      <c r="F58" s="387" t="s">
        <v>803</v>
      </c>
      <c r="G58" s="294"/>
    </row>
    <row r="59" spans="1:9" ht="15" customHeight="1" x14ac:dyDescent="0.25">
      <c r="A59" s="895"/>
      <c r="B59" s="301" t="s">
        <v>778</v>
      </c>
      <c r="C59" s="338" t="str">
        <f>IF(AND(ISNUMBER(C60), ISNUMBER(C61), ISNUMBER(C62), ISNUMBER(C63)), SUM(C60:C63), "")</f>
        <v/>
      </c>
      <c r="D59" s="292"/>
      <c r="E59" s="386">
        <v>15206</v>
      </c>
      <c r="F59" s="386" t="s">
        <v>804</v>
      </c>
      <c r="G59" s="294"/>
    </row>
    <row r="60" spans="1:9" ht="15" customHeight="1" x14ac:dyDescent="0.25">
      <c r="A60" s="895"/>
      <c r="B60" s="385" t="s">
        <v>780</v>
      </c>
      <c r="C60" s="336"/>
      <c r="D60" s="292"/>
      <c r="E60" s="386">
        <v>24735</v>
      </c>
      <c r="F60" s="387" t="s">
        <v>768</v>
      </c>
      <c r="G60" s="294"/>
    </row>
    <row r="61" spans="1:9" ht="15" customHeight="1" x14ac:dyDescent="0.25">
      <c r="A61" s="895"/>
      <c r="B61" s="385" t="s">
        <v>781</v>
      </c>
      <c r="C61" s="336"/>
      <c r="D61" s="292"/>
      <c r="E61" s="386">
        <v>25164</v>
      </c>
      <c r="F61" s="387" t="s">
        <v>768</v>
      </c>
      <c r="G61" s="294"/>
    </row>
    <row r="62" spans="1:9" ht="15" customHeight="1" x14ac:dyDescent="0.25">
      <c r="A62" s="895"/>
      <c r="B62" s="385" t="s">
        <v>782</v>
      </c>
      <c r="C62" s="336"/>
      <c r="D62" s="292"/>
      <c r="E62" s="386">
        <v>25593</v>
      </c>
      <c r="F62" s="387" t="s">
        <v>768</v>
      </c>
      <c r="G62" s="294"/>
    </row>
    <row r="63" spans="1:9" ht="15" customHeight="1" x14ac:dyDescent="0.25">
      <c r="A63" s="895"/>
      <c r="B63" s="388" t="s">
        <v>783</v>
      </c>
      <c r="C63" s="337"/>
      <c r="D63" s="292"/>
      <c r="E63" s="389">
        <v>26022</v>
      </c>
      <c r="F63" s="390" t="s">
        <v>768</v>
      </c>
      <c r="G63" s="294"/>
    </row>
    <row r="64" spans="1:9" ht="15" customHeight="1" x14ac:dyDescent="0.25">
      <c r="A64" s="898"/>
      <c r="B64" s="778"/>
      <c r="C64" s="778"/>
      <c r="D64" s="778"/>
      <c r="E64" s="899"/>
      <c r="F64" s="899"/>
      <c r="G64" s="860"/>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row r="152" ht="0" hidden="1" customHeight="1" x14ac:dyDescent="0.25"/>
    <row r="153" ht="0" hidden="1" customHeight="1" x14ac:dyDescent="0.25"/>
    <row r="154" ht="0" hidden="1" customHeight="1" x14ac:dyDescent="0.25"/>
    <row r="155" ht="0" hidden="1" customHeight="1" x14ac:dyDescent="0.25"/>
    <row r="156" ht="0" hidden="1" customHeight="1" x14ac:dyDescent="0.25"/>
    <row r="157" ht="0" hidden="1" customHeight="1" x14ac:dyDescent="0.25"/>
    <row r="158" ht="0" hidden="1" customHeight="1" x14ac:dyDescent="0.25"/>
    <row r="159" ht="0" hidden="1" customHeight="1" x14ac:dyDescent="0.25"/>
    <row r="160" ht="0" hidden="1" customHeight="1" x14ac:dyDescent="0.25"/>
    <row r="161" ht="0" hidden="1" customHeight="1" x14ac:dyDescent="0.25"/>
    <row r="162" ht="0" hidden="1" customHeight="1" x14ac:dyDescent="0.25"/>
    <row r="163" ht="0" hidden="1" customHeight="1" x14ac:dyDescent="0.25"/>
    <row r="164" ht="0" hidden="1" customHeight="1" x14ac:dyDescent="0.25"/>
    <row r="165" ht="0" hidden="1" customHeight="1" x14ac:dyDescent="0.25"/>
    <row r="166" ht="0" hidden="1" customHeight="1" x14ac:dyDescent="0.25"/>
    <row r="167" ht="0" hidden="1" customHeight="1" x14ac:dyDescent="0.25"/>
    <row r="168" ht="0" hidden="1" customHeight="1" x14ac:dyDescent="0.25"/>
    <row r="169" ht="0" hidden="1" customHeight="1" x14ac:dyDescent="0.25"/>
    <row r="170" ht="0" hidden="1" customHeight="1" x14ac:dyDescent="0.25"/>
    <row r="171" ht="0" hidden="1" customHeight="1" x14ac:dyDescent="0.25"/>
    <row r="172" ht="0" hidden="1" customHeight="1" x14ac:dyDescent="0.25"/>
    <row r="173" ht="0" hidden="1" customHeight="1" x14ac:dyDescent="0.25"/>
    <row r="174" ht="0" hidden="1" customHeight="1" x14ac:dyDescent="0.25"/>
    <row r="175" ht="0" hidden="1" customHeight="1" x14ac:dyDescent="0.25"/>
    <row r="176"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sheetData>
  <mergeCells count="1">
    <mergeCell ref="B2:F2"/>
  </mergeCells>
  <conditionalFormatting sqref="C5:C16">
    <cfRule type="cellIs" dxfId="77" priority="5" stopIfTrue="1" operator="lessThan">
      <formula>0</formula>
    </cfRule>
  </conditionalFormatting>
  <conditionalFormatting sqref="C21:C33">
    <cfRule type="cellIs" dxfId="76" priority="8" operator="lessThan">
      <formula>0</formula>
    </cfRule>
  </conditionalFormatting>
  <conditionalFormatting sqref="C36:C44">
    <cfRule type="cellIs" dxfId="75" priority="9" stopIfTrue="1" operator="lessThan">
      <formula>0</formula>
    </cfRule>
  </conditionalFormatting>
  <conditionalFormatting sqref="C47:C55">
    <cfRule type="cellIs" dxfId="74" priority="10" stopIfTrue="1" operator="lessThan">
      <formula>0</formula>
    </cfRule>
  </conditionalFormatting>
  <conditionalFormatting sqref="C58:C63">
    <cfRule type="cellIs" dxfId="73" priority="35"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8BB19A"/>
  </sheetPr>
  <dimension ref="A1:JP732"/>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412" customWidth="1"/>
    <col min="2" max="2" width="24.7109375" style="412" customWidth="1"/>
    <col min="3" max="5" width="12.7109375" style="412" customWidth="1"/>
    <col min="6" max="12" width="16.7109375" style="412" customWidth="1"/>
    <col min="13" max="13" width="16.7109375" style="416" customWidth="1"/>
    <col min="14" max="14" width="1.7109375" style="416" customWidth="1"/>
    <col min="15" max="88" width="16.7109375" style="412" hidden="1" customWidth="1"/>
    <col min="89" max="142" width="16.7109375" style="411" hidden="1" customWidth="1"/>
    <col min="143" max="276" width="0" style="411" hidden="1" customWidth="1"/>
    <col min="277" max="16384" width="16.7109375" style="411" hidden="1"/>
  </cols>
  <sheetData>
    <row r="1" spans="1:142" s="890" customFormat="1" ht="30" customHeight="1" x14ac:dyDescent="0.55000000000000004">
      <c r="A1" s="888" t="s">
        <v>805</v>
      </c>
      <c r="B1" s="549"/>
      <c r="C1" s="548"/>
      <c r="D1" s="548"/>
      <c r="E1" s="550"/>
      <c r="F1" s="550"/>
      <c r="G1" s="551"/>
      <c r="H1" s="548"/>
      <c r="I1" s="548"/>
      <c r="J1" s="548"/>
      <c r="K1" s="548"/>
      <c r="L1" s="552" t="str">
        <f>CONCATENATE("Reporting unit: ", 'General Info'!$C$7, " ", 'General Info'!$C$5)</f>
        <v xml:space="preserve">Reporting unit: 1 </v>
      </c>
      <c r="M1" s="548"/>
      <c r="N1" s="551"/>
    </row>
    <row r="2" spans="1:142" s="479" customFormat="1" ht="60" customHeight="1" x14ac:dyDescent="0.55000000000000004">
      <c r="A2" s="553"/>
      <c r="B2" s="3400" t="s">
        <v>806</v>
      </c>
      <c r="C2" s="3400"/>
      <c r="D2" s="3400"/>
      <c r="E2" s="3400"/>
      <c r="F2" s="3400"/>
      <c r="G2" s="3400"/>
      <c r="H2" s="3400"/>
      <c r="I2" s="3400"/>
      <c r="J2" s="3400"/>
      <c r="K2" s="3400"/>
      <c r="N2" s="381"/>
    </row>
    <row r="3" spans="1:142" s="183" customFormat="1" ht="45" customHeight="1" x14ac:dyDescent="0.35">
      <c r="A3" s="612" t="s">
        <v>807</v>
      </c>
      <c r="B3" s="392"/>
      <c r="C3" s="194"/>
      <c r="D3" s="194"/>
      <c r="E3" s="194"/>
      <c r="F3" s="194"/>
      <c r="G3" s="194"/>
      <c r="H3" s="194"/>
      <c r="N3" s="192"/>
      <c r="BW3" s="393"/>
      <c r="BX3" s="393"/>
      <c r="BY3" s="393"/>
      <c r="BZ3" s="393"/>
      <c r="CL3" s="393"/>
      <c r="CM3" s="393"/>
      <c r="CX3" s="393"/>
      <c r="CY3" s="393"/>
      <c r="DH3" s="393"/>
      <c r="DI3" s="393"/>
      <c r="DP3" s="393"/>
      <c r="DQ3" s="393"/>
      <c r="DV3" s="393"/>
      <c r="DW3" s="393"/>
      <c r="DY3" s="393"/>
      <c r="DZ3" s="393"/>
      <c r="EA3" s="393"/>
      <c r="EB3" s="393"/>
      <c r="EL3" s="192"/>
    </row>
    <row r="4" spans="1:142" s="395" customFormat="1" ht="15" customHeight="1" x14ac:dyDescent="0.25">
      <c r="A4" s="554"/>
      <c r="B4" s="555" t="s">
        <v>808</v>
      </c>
      <c r="C4" s="556"/>
      <c r="D4" s="556"/>
      <c r="E4" s="556"/>
      <c r="F4" s="557" t="s">
        <v>742</v>
      </c>
      <c r="G4" s="322"/>
      <c r="H4" s="322"/>
      <c r="I4" s="322"/>
      <c r="J4" s="322"/>
      <c r="K4" s="322"/>
      <c r="L4" s="322"/>
      <c r="M4" s="322"/>
      <c r="N4" s="394"/>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row>
    <row r="5" spans="1:142" s="395" customFormat="1" ht="15" customHeight="1" x14ac:dyDescent="0.25">
      <c r="A5" s="554"/>
      <c r="B5" s="396" t="str">
        <f>A18</f>
        <v>A) General interest rate risk (GIRR)</v>
      </c>
      <c r="C5" s="330"/>
      <c r="D5" s="330"/>
      <c r="E5" s="330"/>
      <c r="F5" s="558">
        <f>F20</f>
        <v>0</v>
      </c>
      <c r="G5" s="322"/>
      <c r="H5" s="322"/>
      <c r="I5" s="322"/>
      <c r="J5" s="322"/>
      <c r="K5" s="322"/>
      <c r="L5" s="322"/>
      <c r="M5" s="322"/>
      <c r="N5" s="394"/>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row>
    <row r="6" spans="1:142" s="395" customFormat="1" ht="15" customHeight="1" x14ac:dyDescent="0.25">
      <c r="A6" s="554"/>
      <c r="B6" s="397" t="str">
        <f>A34</f>
        <v>B) Credit spread risk (CSR): non-securitisations</v>
      </c>
      <c r="C6" s="366"/>
      <c r="D6" s="366"/>
      <c r="E6" s="366"/>
      <c r="F6" s="346">
        <f>F36</f>
        <v>0</v>
      </c>
      <c r="G6" s="322"/>
      <c r="H6" s="322"/>
      <c r="I6" s="322"/>
      <c r="J6" s="322"/>
      <c r="K6" s="322"/>
      <c r="L6" s="322"/>
      <c r="M6" s="322"/>
      <c r="N6" s="394"/>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row>
    <row r="7" spans="1:142" s="395" customFormat="1" ht="15" customHeight="1" x14ac:dyDescent="0.25">
      <c r="A7" s="554"/>
      <c r="B7" s="397" t="str">
        <f>A50</f>
        <v>C) Credit spread risk (CSR): Correlation trading portfolio</v>
      </c>
      <c r="C7" s="366"/>
      <c r="D7" s="366"/>
      <c r="E7" s="366"/>
      <c r="F7" s="346">
        <f>F52</f>
        <v>0</v>
      </c>
      <c r="G7" s="322"/>
      <c r="H7" s="322"/>
      <c r="I7" s="322"/>
      <c r="J7" s="322"/>
      <c r="K7" s="322"/>
      <c r="L7" s="322"/>
      <c r="M7" s="322"/>
      <c r="N7" s="394"/>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row>
    <row r="8" spans="1:142" s="395" customFormat="1" ht="15" customHeight="1" x14ac:dyDescent="0.25">
      <c r="A8" s="554"/>
      <c r="B8" s="397" t="str">
        <f>A66</f>
        <v>D) Credit spread risk (CSR): Securitisations (non CTP)</v>
      </c>
      <c r="C8" s="366"/>
      <c r="D8" s="366"/>
      <c r="E8" s="366"/>
      <c r="F8" s="346">
        <f>F68</f>
        <v>0</v>
      </c>
      <c r="G8" s="322"/>
      <c r="H8" s="322"/>
      <c r="I8" s="322"/>
      <c r="J8" s="322"/>
      <c r="K8" s="322"/>
      <c r="L8" s="322"/>
      <c r="M8" s="322"/>
      <c r="N8" s="394"/>
      <c r="O8" s="322"/>
      <c r="P8" s="322"/>
      <c r="Q8" s="322"/>
      <c r="R8" s="322"/>
      <c r="S8" s="322"/>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2"/>
      <c r="AX8" s="322"/>
      <c r="AY8" s="322"/>
      <c r="AZ8" s="322"/>
      <c r="BA8" s="322"/>
      <c r="BB8" s="322"/>
      <c r="BC8" s="322"/>
      <c r="BD8" s="322"/>
      <c r="BE8" s="322"/>
      <c r="BF8" s="322"/>
      <c r="BG8" s="322"/>
    </row>
    <row r="9" spans="1:142" s="395" customFormat="1" ht="15" customHeight="1" x14ac:dyDescent="0.25">
      <c r="A9" s="554"/>
      <c r="B9" s="397" t="str">
        <f>A82</f>
        <v>E) Equity risk</v>
      </c>
      <c r="C9" s="366"/>
      <c r="D9" s="366"/>
      <c r="E9" s="366"/>
      <c r="F9" s="346">
        <f>F84</f>
        <v>0</v>
      </c>
      <c r="G9" s="322"/>
      <c r="H9" s="322"/>
      <c r="I9" s="322"/>
      <c r="J9" s="322"/>
      <c r="K9" s="322"/>
      <c r="L9" s="322"/>
      <c r="M9" s="322"/>
      <c r="N9" s="394"/>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row>
    <row r="10" spans="1:142" s="395" customFormat="1" ht="15" customHeight="1" x14ac:dyDescent="0.25">
      <c r="A10" s="554"/>
      <c r="B10" s="397" t="str">
        <f>A98</f>
        <v>F) Commodity risk</v>
      </c>
      <c r="C10" s="366"/>
      <c r="D10" s="366"/>
      <c r="E10" s="366"/>
      <c r="F10" s="346">
        <f>F100</f>
        <v>0</v>
      </c>
      <c r="G10" s="322"/>
      <c r="H10" s="322"/>
      <c r="I10" s="322"/>
      <c r="J10" s="322"/>
      <c r="K10" s="322"/>
      <c r="L10" s="322"/>
      <c r="M10" s="322"/>
      <c r="N10" s="394"/>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row>
    <row r="11" spans="1:142" s="395" customFormat="1" ht="15" customHeight="1" x14ac:dyDescent="0.25">
      <c r="A11" s="554"/>
      <c r="B11" s="397" t="str">
        <f>A114</f>
        <v>G) Foreign exchange risk</v>
      </c>
      <c r="C11" s="366"/>
      <c r="D11" s="366"/>
      <c r="E11" s="366"/>
      <c r="F11" s="346">
        <f>F116</f>
        <v>0</v>
      </c>
      <c r="G11" s="322"/>
      <c r="H11" s="322"/>
      <c r="I11" s="322"/>
      <c r="J11" s="322"/>
      <c r="K11" s="322"/>
      <c r="L11" s="322"/>
      <c r="M11" s="322"/>
      <c r="N11" s="394"/>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row>
    <row r="12" spans="1:142" s="395" customFormat="1" ht="15" customHeight="1" x14ac:dyDescent="0.25">
      <c r="A12" s="554"/>
      <c r="B12" s="397" t="str">
        <f>A130</f>
        <v>H) Default risk non-securitisations</v>
      </c>
      <c r="C12" s="366"/>
      <c r="D12" s="366"/>
      <c r="E12" s="366"/>
      <c r="F12" s="346">
        <f>F133</f>
        <v>0</v>
      </c>
      <c r="G12" s="322"/>
      <c r="H12" s="322"/>
      <c r="I12" s="322"/>
      <c r="J12" s="322"/>
      <c r="K12" s="322"/>
      <c r="L12" s="322"/>
      <c r="M12" s="322"/>
      <c r="N12" s="394"/>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row>
    <row r="13" spans="1:142" s="395" customFormat="1" ht="15" customHeight="1" x14ac:dyDescent="0.25">
      <c r="A13" s="554"/>
      <c r="B13" s="397" t="str">
        <f>A135</f>
        <v>I) Non-correlation trading portfolio</v>
      </c>
      <c r="C13" s="366"/>
      <c r="D13" s="366"/>
      <c r="E13" s="366"/>
      <c r="F13" s="346">
        <f>F138</f>
        <v>0</v>
      </c>
      <c r="G13" s="322"/>
      <c r="H13" s="322"/>
      <c r="I13" s="322"/>
      <c r="J13" s="322"/>
      <c r="K13" s="322"/>
      <c r="L13" s="322"/>
      <c r="M13" s="322"/>
      <c r="N13" s="394"/>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2"/>
      <c r="BG13" s="322"/>
    </row>
    <row r="14" spans="1:142" s="395" customFormat="1" ht="15" customHeight="1" x14ac:dyDescent="0.25">
      <c r="A14" s="554"/>
      <c r="B14" s="366" t="str">
        <f>A140</f>
        <v>J) Correlation trading portfolio</v>
      </c>
      <c r="C14" s="366"/>
      <c r="D14" s="366"/>
      <c r="E14" s="366"/>
      <c r="F14" s="346">
        <f>F143</f>
        <v>0</v>
      </c>
      <c r="G14" s="322"/>
      <c r="H14" s="322"/>
      <c r="I14" s="322"/>
      <c r="J14" s="322"/>
      <c r="K14" s="322"/>
      <c r="L14" s="322"/>
      <c r="M14" s="322"/>
      <c r="N14" s="394"/>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row>
    <row r="15" spans="1:142" s="395" customFormat="1" ht="15" customHeight="1" x14ac:dyDescent="0.25">
      <c r="A15" s="554"/>
      <c r="B15" s="331" t="str">
        <f>A145</f>
        <v>K) Residual risks add-on</v>
      </c>
      <c r="C15" s="331"/>
      <c r="D15" s="331"/>
      <c r="E15" s="331"/>
      <c r="F15" s="346">
        <f>F154</f>
        <v>0</v>
      </c>
      <c r="G15" s="322"/>
      <c r="H15" s="322"/>
      <c r="I15" s="322"/>
      <c r="J15" s="322"/>
      <c r="K15" s="322"/>
      <c r="L15" s="322"/>
      <c r="M15" s="322"/>
      <c r="N15" s="394"/>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row>
    <row r="16" spans="1:142" s="395" customFormat="1" ht="15" customHeight="1" x14ac:dyDescent="0.25">
      <c r="A16" s="554"/>
      <c r="B16" s="555" t="s">
        <v>745</v>
      </c>
      <c r="C16" s="555"/>
      <c r="D16" s="555"/>
      <c r="E16" s="555"/>
      <c r="F16" s="559">
        <f>+SUM(MAX(F22+F26+F30+F38+F42+F46+F54+F58+F62+F70+F74+F78+F86+F90+F94+F102+F106+F110+F118+F122+F126,F23+F27+F31+F39+F43+F47+F55+F59+F63+F71+F75+F79+F87+F91+F95+F103+F107+F111+F119+F123+F127,F24+F28+F32+F40+F44+F48+F56+F60+F64+F72+F76+F80+F88+F92+F96+F104+F108+F112+F120+F124+F128),F12:F15)</f>
        <v>0</v>
      </c>
      <c r="G16" s="322"/>
      <c r="H16" s="322"/>
      <c r="I16" s="322"/>
      <c r="J16" s="322"/>
      <c r="K16" s="322"/>
      <c r="L16" s="322"/>
      <c r="M16" s="322"/>
      <c r="N16" s="394"/>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row>
    <row r="17" spans="1:142" s="322" customFormat="1" ht="15" customHeight="1" x14ac:dyDescent="0.25">
      <c r="A17" s="554"/>
      <c r="N17" s="394"/>
    </row>
    <row r="18" spans="1:142" s="906" customFormat="1" ht="45" customHeight="1" x14ac:dyDescent="0.35">
      <c r="A18" s="560" t="s">
        <v>809</v>
      </c>
      <c r="B18" s="904"/>
      <c r="C18" s="905"/>
      <c r="D18" s="905"/>
      <c r="E18" s="905"/>
      <c r="F18" s="905"/>
      <c r="G18" s="905"/>
      <c r="H18" s="905"/>
      <c r="N18" s="561"/>
      <c r="BW18" s="907"/>
      <c r="BX18" s="907"/>
      <c r="BY18" s="907"/>
      <c r="BZ18" s="907"/>
      <c r="CL18" s="907"/>
      <c r="CM18" s="907"/>
      <c r="CX18" s="907"/>
      <c r="CY18" s="907"/>
      <c r="DH18" s="907"/>
      <c r="DI18" s="907"/>
      <c r="DP18" s="907"/>
      <c r="DQ18" s="907"/>
      <c r="DV18" s="907"/>
      <c r="DW18" s="907"/>
      <c r="DY18" s="907"/>
      <c r="DZ18" s="907"/>
      <c r="EA18" s="907"/>
      <c r="EB18" s="907"/>
      <c r="EL18" s="561"/>
    </row>
    <row r="19" spans="1:142" s="398" customFormat="1" ht="15" customHeight="1" x14ac:dyDescent="0.25">
      <c r="A19" s="562"/>
      <c r="B19" s="535"/>
      <c r="C19" s="535"/>
      <c r="D19" s="535"/>
      <c r="E19" s="520"/>
      <c r="F19" s="563" t="s">
        <v>742</v>
      </c>
      <c r="G19" s="322"/>
      <c r="H19" s="322"/>
      <c r="I19" s="322"/>
      <c r="J19" s="322"/>
      <c r="K19" s="322"/>
      <c r="L19" s="322"/>
      <c r="M19" s="322"/>
      <c r="N19" s="394"/>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X19" s="322"/>
      <c r="CY19" s="322"/>
      <c r="DH19" s="322"/>
      <c r="DI19" s="322"/>
      <c r="DP19" s="322"/>
      <c r="DQ19" s="322"/>
      <c r="DV19" s="322"/>
      <c r="DW19" s="322"/>
      <c r="DY19" s="322"/>
      <c r="DZ19" s="322"/>
      <c r="EA19" s="322"/>
      <c r="EB19" s="322"/>
    </row>
    <row r="20" spans="1:142" s="398" customFormat="1" ht="15" customHeight="1" x14ac:dyDescent="0.25">
      <c r="A20" s="562"/>
      <c r="B20" s="564" t="s">
        <v>810</v>
      </c>
      <c r="C20" s="564"/>
      <c r="D20" s="564"/>
      <c r="E20" s="564"/>
      <c r="F20" s="565">
        <f>IF($F$16=($F$22+$F$26+$F$30+$F$38+$F$42+$F$46+$F$54+$F$58+$F$62+$F$70+$F$74+$F$78+$F$86+$F$90+$F$94+$F$102+$F$106+$F$110+$F$118+$F$122+$F$126+$F$12+$F$13+$F$14+$F$15),F22+F26+F30,IF($F$16=($F$119+$F$123+$F$127+$F$103+$F$107+$F$111+$F$87+$F$91+$F$95+$F$71+$F$75+$F$79+$F$55+$F$59+$F$63+$F$39+$F$43+$F$47+$F$23+$F$27+$F$31+$F$12+$F$13+$F$14+$F$15),F23+F27+F31,F24+F28+F32))</f>
        <v>0</v>
      </c>
      <c r="G20" s="322"/>
      <c r="H20" s="322"/>
      <c r="I20" s="322"/>
      <c r="J20" s="322"/>
      <c r="K20" s="322"/>
      <c r="L20" s="322"/>
      <c r="M20" s="322"/>
      <c r="N20" s="394"/>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c r="BO20" s="322"/>
      <c r="BP20" s="322"/>
      <c r="BQ20" s="322"/>
      <c r="BR20" s="322"/>
      <c r="BS20" s="322"/>
      <c r="BT20" s="322"/>
      <c r="BU20" s="322"/>
      <c r="BV20" s="322"/>
      <c r="BW20" s="322"/>
      <c r="BX20" s="322"/>
      <c r="BY20" s="322"/>
      <c r="BZ20" s="322"/>
      <c r="CA20" s="322"/>
      <c r="CB20" s="322"/>
      <c r="CC20" s="322"/>
      <c r="CD20" s="322"/>
      <c r="CE20" s="322"/>
      <c r="CF20" s="322"/>
      <c r="CG20" s="322"/>
      <c r="CH20" s="322"/>
      <c r="CI20" s="322"/>
      <c r="CJ20" s="322"/>
      <c r="CK20" s="322"/>
      <c r="CL20" s="322"/>
      <c r="CM20" s="322"/>
      <c r="CN20" s="322"/>
      <c r="CO20" s="322"/>
      <c r="CX20" s="322"/>
      <c r="CY20" s="322"/>
      <c r="DH20" s="322"/>
      <c r="DI20" s="322"/>
      <c r="DP20" s="322"/>
      <c r="DQ20" s="322"/>
      <c r="DV20" s="322"/>
      <c r="DW20" s="322"/>
      <c r="DY20" s="322"/>
      <c r="DZ20" s="322"/>
      <c r="EA20" s="322"/>
      <c r="EB20" s="322"/>
    </row>
    <row r="21" spans="1:142" s="398" customFormat="1" ht="15" customHeight="1" x14ac:dyDescent="0.25">
      <c r="A21" s="562"/>
      <c r="B21" s="399" t="s">
        <v>811</v>
      </c>
      <c r="C21" s="400"/>
      <c r="D21" s="400"/>
      <c r="E21" s="401"/>
      <c r="F21" s="342"/>
      <c r="G21" s="322"/>
      <c r="H21" s="322"/>
      <c r="I21" s="322"/>
      <c r="J21" s="322"/>
      <c r="K21" s="322"/>
      <c r="L21" s="322"/>
      <c r="M21" s="322"/>
      <c r="N21" s="394"/>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A21" s="322"/>
      <c r="CB21" s="322"/>
      <c r="CC21" s="322"/>
      <c r="CD21" s="322"/>
      <c r="CE21" s="322"/>
      <c r="CF21" s="322"/>
      <c r="CG21" s="322"/>
      <c r="CH21" s="322"/>
      <c r="CI21" s="322"/>
      <c r="CJ21" s="322"/>
      <c r="CK21" s="322"/>
      <c r="CL21" s="322"/>
      <c r="CM21" s="322"/>
      <c r="CN21" s="322"/>
      <c r="CO21" s="322"/>
      <c r="CX21" s="322"/>
      <c r="CY21" s="322"/>
      <c r="DH21" s="322"/>
      <c r="DI21" s="322"/>
      <c r="DP21" s="322"/>
      <c r="DQ21" s="322"/>
      <c r="DV21" s="322"/>
      <c r="DW21" s="322"/>
      <c r="DY21" s="322"/>
      <c r="DZ21" s="322"/>
      <c r="EA21" s="322"/>
      <c r="EB21" s="322"/>
    </row>
    <row r="22" spans="1:142" s="398" customFormat="1" ht="15" customHeight="1" x14ac:dyDescent="0.25">
      <c r="A22" s="562"/>
      <c r="B22" s="402" t="s">
        <v>812</v>
      </c>
      <c r="C22" s="403"/>
      <c r="D22" s="403"/>
      <c r="E22" s="404"/>
      <c r="F22" s="405"/>
      <c r="G22" s="322"/>
      <c r="H22" s="322"/>
      <c r="I22" s="322"/>
      <c r="J22" s="322"/>
      <c r="K22" s="322"/>
      <c r="L22" s="322"/>
      <c r="M22" s="322"/>
      <c r="N22" s="394"/>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322"/>
      <c r="BE22" s="322"/>
      <c r="BF22" s="322"/>
      <c r="BG22" s="322"/>
      <c r="BH22" s="322"/>
      <c r="BI22" s="322"/>
      <c r="BJ22" s="322"/>
      <c r="BK22" s="322"/>
      <c r="BL22" s="322"/>
      <c r="BM22" s="322"/>
      <c r="BN22" s="322"/>
      <c r="BO22" s="322"/>
      <c r="BP22" s="322"/>
      <c r="BQ22" s="322"/>
      <c r="BR22" s="322"/>
      <c r="BS22" s="322"/>
      <c r="BT22" s="322"/>
      <c r="BU22" s="322"/>
      <c r="BV22" s="322"/>
      <c r="BW22" s="322"/>
      <c r="BX22" s="322"/>
      <c r="BY22" s="322"/>
      <c r="BZ22" s="322"/>
      <c r="CA22" s="322"/>
      <c r="CB22" s="322"/>
      <c r="CC22" s="322"/>
      <c r="CD22" s="322"/>
      <c r="CE22" s="322"/>
      <c r="CF22" s="322"/>
      <c r="CG22" s="322"/>
      <c r="CH22" s="322"/>
      <c r="CI22" s="322"/>
      <c r="CJ22" s="322"/>
      <c r="CK22" s="322"/>
      <c r="CL22" s="322"/>
      <c r="CM22" s="322"/>
      <c r="CN22" s="322"/>
      <c r="CO22" s="322"/>
      <c r="CX22" s="322"/>
      <c r="CY22" s="322"/>
      <c r="DH22" s="322"/>
      <c r="DI22" s="322"/>
      <c r="DP22" s="322"/>
      <c r="DQ22" s="322"/>
      <c r="DV22" s="322"/>
      <c r="DW22" s="322"/>
      <c r="DY22" s="322"/>
      <c r="DZ22" s="322"/>
      <c r="EA22" s="322"/>
      <c r="EB22" s="322"/>
    </row>
    <row r="23" spans="1:142" s="398" customFormat="1" ht="15" customHeight="1" x14ac:dyDescent="0.25">
      <c r="A23" s="562"/>
      <c r="B23" s="402" t="s">
        <v>813</v>
      </c>
      <c r="C23" s="403"/>
      <c r="D23" s="403"/>
      <c r="E23" s="404"/>
      <c r="F23" s="405"/>
      <c r="G23" s="322"/>
      <c r="H23" s="322"/>
      <c r="I23" s="322"/>
      <c r="J23" s="322"/>
      <c r="K23" s="322"/>
      <c r="L23" s="322"/>
      <c r="M23" s="322"/>
      <c r="N23" s="394"/>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c r="CL23" s="322"/>
      <c r="CM23" s="322"/>
      <c r="CN23" s="322"/>
      <c r="CO23" s="322"/>
      <c r="CX23" s="322"/>
      <c r="CY23" s="322"/>
      <c r="DH23" s="322"/>
      <c r="DI23" s="322"/>
      <c r="DP23" s="322"/>
      <c r="DQ23" s="322"/>
      <c r="DV23" s="322"/>
      <c r="DW23" s="322"/>
      <c r="DY23" s="322"/>
      <c r="DZ23" s="322"/>
      <c r="EA23" s="322"/>
      <c r="EB23" s="322"/>
    </row>
    <row r="24" spans="1:142" s="398" customFormat="1" ht="15" customHeight="1" x14ac:dyDescent="0.25">
      <c r="A24" s="562"/>
      <c r="B24" s="402" t="s">
        <v>814</v>
      </c>
      <c r="C24" s="403"/>
      <c r="D24" s="403"/>
      <c r="E24" s="404"/>
      <c r="F24" s="405"/>
      <c r="G24" s="322"/>
      <c r="H24" s="322"/>
      <c r="I24" s="322"/>
      <c r="J24" s="322"/>
      <c r="K24" s="322"/>
      <c r="L24" s="322"/>
      <c r="M24" s="322"/>
      <c r="N24" s="394"/>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322"/>
      <c r="CA24" s="322"/>
      <c r="CB24" s="322"/>
      <c r="CC24" s="322"/>
      <c r="CD24" s="322"/>
      <c r="CE24" s="322"/>
      <c r="CF24" s="322"/>
      <c r="CG24" s="322"/>
      <c r="CH24" s="322"/>
      <c r="CI24" s="322"/>
      <c r="CJ24" s="322"/>
      <c r="CK24" s="322"/>
      <c r="CL24" s="322"/>
      <c r="CM24" s="322"/>
      <c r="CN24" s="322"/>
      <c r="CO24" s="322"/>
      <c r="CX24" s="322"/>
      <c r="CY24" s="322"/>
      <c r="DH24" s="322"/>
      <c r="DI24" s="322"/>
      <c r="DP24" s="322"/>
      <c r="DQ24" s="322"/>
      <c r="DV24" s="322"/>
      <c r="DW24" s="322"/>
      <c r="DY24" s="322"/>
      <c r="DZ24" s="322"/>
      <c r="EA24" s="322"/>
      <c r="EB24" s="322"/>
    </row>
    <row r="25" spans="1:142" s="398" customFormat="1" ht="15" customHeight="1" x14ac:dyDescent="0.25">
      <c r="A25" s="562"/>
      <c r="B25" s="399" t="s">
        <v>815</v>
      </c>
      <c r="C25" s="400"/>
      <c r="D25" s="400"/>
      <c r="E25" s="401"/>
      <c r="F25" s="342"/>
      <c r="G25" s="322"/>
      <c r="H25" s="322"/>
      <c r="I25" s="322"/>
      <c r="J25" s="322"/>
      <c r="K25" s="322"/>
      <c r="L25" s="322"/>
      <c r="M25" s="322"/>
      <c r="N25" s="394"/>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322"/>
      <c r="CA25" s="322"/>
      <c r="CB25" s="322"/>
      <c r="CC25" s="322"/>
      <c r="CD25" s="322"/>
      <c r="CE25" s="322"/>
      <c r="CF25" s="322"/>
      <c r="CG25" s="322"/>
      <c r="CH25" s="322"/>
      <c r="CI25" s="322"/>
      <c r="CJ25" s="322"/>
      <c r="CK25" s="322"/>
      <c r="CL25" s="322"/>
      <c r="CM25" s="322"/>
      <c r="CN25" s="322"/>
      <c r="CO25" s="322"/>
      <c r="CX25" s="322"/>
      <c r="CY25" s="322"/>
      <c r="DH25" s="322"/>
      <c r="DI25" s="322"/>
      <c r="DP25" s="322"/>
      <c r="DQ25" s="322"/>
      <c r="DV25" s="322"/>
      <c r="DW25" s="322"/>
      <c r="DY25" s="322"/>
      <c r="DZ25" s="322"/>
      <c r="EA25" s="322"/>
      <c r="EB25" s="322"/>
    </row>
    <row r="26" spans="1:142" s="398" customFormat="1" ht="15" customHeight="1" x14ac:dyDescent="0.25">
      <c r="A26" s="562"/>
      <c r="B26" s="402" t="s">
        <v>812</v>
      </c>
      <c r="C26" s="403"/>
      <c r="D26" s="403"/>
      <c r="E26" s="404"/>
      <c r="F26" s="405"/>
      <c r="G26" s="322"/>
      <c r="H26" s="322"/>
      <c r="I26" s="322"/>
      <c r="J26" s="322"/>
      <c r="K26" s="322"/>
      <c r="L26" s="322"/>
      <c r="M26" s="322"/>
      <c r="N26" s="394"/>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Q26" s="322"/>
      <c r="BR26" s="322"/>
      <c r="BS26" s="322"/>
      <c r="BT26" s="322"/>
      <c r="BU26" s="322"/>
      <c r="BV26" s="322"/>
      <c r="BW26" s="322"/>
      <c r="BX26" s="322"/>
      <c r="BY26" s="322"/>
      <c r="BZ26" s="322"/>
      <c r="CA26" s="322"/>
      <c r="CB26" s="322"/>
      <c r="CC26" s="322"/>
      <c r="CD26" s="322"/>
      <c r="CE26" s="322"/>
      <c r="CF26" s="322"/>
      <c r="CG26" s="322"/>
      <c r="CH26" s="322"/>
      <c r="CI26" s="322"/>
      <c r="CJ26" s="322"/>
      <c r="CK26" s="322"/>
      <c r="CL26" s="322"/>
      <c r="CM26" s="322"/>
      <c r="CN26" s="322"/>
      <c r="CO26" s="322"/>
      <c r="CX26" s="322"/>
      <c r="CY26" s="322"/>
      <c r="DH26" s="322"/>
      <c r="DI26" s="322"/>
      <c r="DP26" s="322"/>
      <c r="DQ26" s="322"/>
      <c r="DV26" s="322"/>
      <c r="DW26" s="322"/>
      <c r="DY26" s="322"/>
      <c r="DZ26" s="322"/>
      <c r="EA26" s="322"/>
      <c r="EB26" s="322"/>
    </row>
    <row r="27" spans="1:142" s="398" customFormat="1" ht="15" customHeight="1" x14ac:dyDescent="0.25">
      <c r="A27" s="562"/>
      <c r="B27" s="402" t="s">
        <v>813</v>
      </c>
      <c r="C27" s="403"/>
      <c r="D27" s="403"/>
      <c r="E27" s="404"/>
      <c r="F27" s="405"/>
      <c r="G27" s="322"/>
      <c r="H27" s="322"/>
      <c r="I27" s="322"/>
      <c r="J27" s="322"/>
      <c r="K27" s="322"/>
      <c r="L27" s="322"/>
      <c r="M27" s="322"/>
      <c r="N27" s="394"/>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c r="BR27" s="322"/>
      <c r="BS27" s="322"/>
      <c r="BT27" s="322"/>
      <c r="BU27" s="322"/>
      <c r="BV27" s="322"/>
      <c r="BW27" s="322"/>
      <c r="BX27" s="322"/>
      <c r="BY27" s="322"/>
      <c r="BZ27" s="322"/>
      <c r="CA27" s="322"/>
      <c r="CB27" s="322"/>
      <c r="CC27" s="322"/>
      <c r="CD27" s="322"/>
      <c r="CE27" s="322"/>
      <c r="CF27" s="322"/>
      <c r="CG27" s="322"/>
      <c r="CH27" s="322"/>
      <c r="CI27" s="322"/>
      <c r="CJ27" s="322"/>
      <c r="CK27" s="322"/>
      <c r="CL27" s="322"/>
      <c r="CM27" s="322"/>
      <c r="CN27" s="322"/>
      <c r="CO27" s="322"/>
      <c r="CX27" s="322"/>
      <c r="CY27" s="322"/>
      <c r="DH27" s="322"/>
      <c r="DI27" s="322"/>
      <c r="DP27" s="322"/>
      <c r="DQ27" s="322"/>
      <c r="DV27" s="322"/>
      <c r="DW27" s="322"/>
      <c r="DY27" s="322"/>
      <c r="DZ27" s="322"/>
      <c r="EA27" s="322"/>
      <c r="EB27" s="322"/>
    </row>
    <row r="28" spans="1:142" s="398" customFormat="1" ht="15" customHeight="1" x14ac:dyDescent="0.25">
      <c r="A28" s="562"/>
      <c r="B28" s="402" t="s">
        <v>814</v>
      </c>
      <c r="C28" s="403"/>
      <c r="D28" s="403"/>
      <c r="E28" s="404"/>
      <c r="F28" s="405"/>
      <c r="G28" s="322"/>
      <c r="H28" s="322"/>
      <c r="I28" s="322"/>
      <c r="J28" s="322"/>
      <c r="K28" s="322"/>
      <c r="L28" s="322"/>
      <c r="M28" s="322"/>
      <c r="N28" s="394"/>
      <c r="O28" s="322"/>
      <c r="P28" s="322"/>
      <c r="Q28" s="322"/>
      <c r="R28" s="322"/>
      <c r="S28" s="322"/>
      <c r="T28" s="322"/>
      <c r="U28" s="322"/>
      <c r="V28" s="322"/>
      <c r="W28" s="322"/>
      <c r="X28" s="322"/>
      <c r="Y28" s="322"/>
      <c r="Z28" s="322"/>
      <c r="AA28" s="322"/>
      <c r="AB28" s="322"/>
      <c r="AC28" s="322"/>
      <c r="AD28" s="322"/>
      <c r="AE28" s="322"/>
      <c r="AF28" s="322"/>
      <c r="AG28" s="322"/>
      <c r="AH28" s="322"/>
      <c r="AI28" s="322"/>
      <c r="AJ28" s="322"/>
      <c r="AK28" s="322"/>
      <c r="AL28" s="322"/>
      <c r="AM28" s="322"/>
      <c r="AN28" s="322"/>
      <c r="AO28" s="322"/>
      <c r="AP28" s="322"/>
      <c r="AQ28" s="322"/>
      <c r="AR28" s="322"/>
      <c r="AS28" s="322"/>
      <c r="AT28" s="322"/>
      <c r="AU28" s="322"/>
      <c r="AV28" s="322"/>
      <c r="AW28" s="322"/>
      <c r="AX28" s="322"/>
      <c r="AY28" s="322"/>
      <c r="AZ28" s="322"/>
      <c r="BA28" s="322"/>
      <c r="BB28" s="322"/>
      <c r="BC28" s="322"/>
      <c r="BD28" s="322"/>
      <c r="BE28" s="322"/>
      <c r="BF28" s="322"/>
      <c r="BG28" s="322"/>
      <c r="BH28" s="322"/>
      <c r="BI28" s="322"/>
      <c r="BJ28" s="322"/>
      <c r="BK28" s="322"/>
      <c r="BL28" s="322"/>
      <c r="BM28" s="322"/>
      <c r="BN28" s="322"/>
      <c r="BO28" s="322"/>
      <c r="BP28" s="322"/>
      <c r="BQ28" s="322"/>
      <c r="BR28" s="322"/>
      <c r="BS28" s="322"/>
      <c r="BT28" s="322"/>
      <c r="BU28" s="322"/>
      <c r="BV28" s="322"/>
      <c r="BW28" s="322"/>
      <c r="BX28" s="322"/>
      <c r="BY28" s="322"/>
      <c r="BZ28" s="322"/>
      <c r="CA28" s="322"/>
      <c r="CB28" s="322"/>
      <c r="CC28" s="322"/>
      <c r="CD28" s="322"/>
      <c r="CE28" s="322"/>
      <c r="CF28" s="322"/>
      <c r="CG28" s="322"/>
      <c r="CH28" s="322"/>
      <c r="CI28" s="322"/>
      <c r="CJ28" s="322"/>
      <c r="CK28" s="322"/>
      <c r="CL28" s="322"/>
      <c r="CM28" s="322"/>
      <c r="CN28" s="322"/>
      <c r="CO28" s="322"/>
      <c r="CX28" s="322"/>
      <c r="CY28" s="322"/>
      <c r="DH28" s="322"/>
      <c r="DI28" s="322"/>
      <c r="DP28" s="322"/>
      <c r="DQ28" s="322"/>
      <c r="DV28" s="322"/>
      <c r="DW28" s="322"/>
      <c r="DY28" s="322"/>
      <c r="DZ28" s="322"/>
      <c r="EA28" s="322"/>
      <c r="EB28" s="322"/>
    </row>
    <row r="29" spans="1:142" s="398" customFormat="1" ht="15" customHeight="1" x14ac:dyDescent="0.25">
      <c r="A29" s="562"/>
      <c r="B29" s="399" t="s">
        <v>816</v>
      </c>
      <c r="C29" s="400"/>
      <c r="D29" s="400"/>
      <c r="E29" s="401"/>
      <c r="F29" s="342"/>
      <c r="G29" s="322"/>
      <c r="H29" s="322"/>
      <c r="I29" s="322"/>
      <c r="J29" s="322"/>
      <c r="K29" s="322"/>
      <c r="L29" s="322"/>
      <c r="M29" s="322"/>
      <c r="N29" s="394"/>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2"/>
      <c r="BM29" s="322"/>
      <c r="BN29" s="322"/>
      <c r="BO29" s="322"/>
      <c r="BP29" s="322"/>
      <c r="BQ29" s="322"/>
      <c r="BR29" s="322"/>
      <c r="BS29" s="322"/>
      <c r="BT29" s="322"/>
      <c r="BU29" s="322"/>
      <c r="BV29" s="322"/>
      <c r="BW29" s="322"/>
      <c r="BX29" s="322"/>
      <c r="BY29" s="322"/>
      <c r="BZ29" s="322"/>
      <c r="CA29" s="322"/>
      <c r="CB29" s="322"/>
      <c r="CC29" s="322"/>
      <c r="CD29" s="322"/>
      <c r="CE29" s="322"/>
      <c r="CF29" s="322"/>
      <c r="CG29" s="322"/>
      <c r="CH29" s="322"/>
      <c r="CI29" s="322"/>
      <c r="CJ29" s="322"/>
      <c r="CK29" s="322"/>
      <c r="CL29" s="322"/>
      <c r="CM29" s="322"/>
      <c r="CN29" s="322"/>
      <c r="CO29" s="322"/>
      <c r="CX29" s="322"/>
      <c r="CY29" s="322"/>
      <c r="DH29" s="322"/>
      <c r="DI29" s="322"/>
      <c r="DP29" s="322"/>
      <c r="DQ29" s="322"/>
      <c r="DV29" s="322"/>
      <c r="DW29" s="322"/>
      <c r="DY29" s="322"/>
      <c r="DZ29" s="322"/>
      <c r="EA29" s="322"/>
      <c r="EB29" s="322"/>
    </row>
    <row r="30" spans="1:142" s="398" customFormat="1" ht="15" customHeight="1" x14ac:dyDescent="0.25">
      <c r="A30" s="562"/>
      <c r="B30" s="402" t="s">
        <v>812</v>
      </c>
      <c r="C30" s="403"/>
      <c r="D30" s="403"/>
      <c r="E30" s="404"/>
      <c r="F30" s="405"/>
      <c r="G30" s="322"/>
      <c r="H30" s="322"/>
      <c r="I30" s="322"/>
      <c r="J30" s="322"/>
      <c r="K30" s="322"/>
      <c r="L30" s="322"/>
      <c r="M30" s="322"/>
      <c r="N30" s="394"/>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322"/>
      <c r="BC30" s="322"/>
      <c r="BD30" s="322"/>
      <c r="BE30" s="322"/>
      <c r="BF30" s="322"/>
      <c r="BG30" s="322"/>
      <c r="BH30" s="322"/>
      <c r="BI30" s="322"/>
      <c r="BJ30" s="322"/>
      <c r="BK30" s="322"/>
      <c r="BL30" s="322"/>
      <c r="BM30" s="322"/>
      <c r="BN30" s="322"/>
      <c r="BO30" s="322"/>
      <c r="BP30" s="322"/>
      <c r="BQ30" s="322"/>
      <c r="BR30" s="322"/>
      <c r="BS30" s="322"/>
      <c r="BT30" s="322"/>
      <c r="BU30" s="322"/>
      <c r="BV30" s="322"/>
      <c r="BW30" s="322"/>
      <c r="BX30" s="322"/>
      <c r="BY30" s="322"/>
      <c r="BZ30" s="322"/>
      <c r="CA30" s="322"/>
      <c r="CB30" s="322"/>
      <c r="CC30" s="322"/>
      <c r="CD30" s="322"/>
      <c r="CE30" s="322"/>
      <c r="CF30" s="322"/>
      <c r="CG30" s="322"/>
      <c r="CH30" s="322"/>
      <c r="CI30" s="322"/>
      <c r="CJ30" s="322"/>
      <c r="CK30" s="322"/>
      <c r="CL30" s="322"/>
      <c r="CM30" s="322"/>
      <c r="CN30" s="322"/>
      <c r="CO30" s="322"/>
      <c r="CX30" s="322"/>
      <c r="CY30" s="322"/>
      <c r="DH30" s="322"/>
      <c r="DI30" s="322"/>
      <c r="DP30" s="322"/>
      <c r="DQ30" s="322"/>
      <c r="DV30" s="322"/>
      <c r="DW30" s="322"/>
      <c r="DY30" s="322"/>
      <c r="DZ30" s="322"/>
      <c r="EA30" s="322"/>
      <c r="EB30" s="322"/>
    </row>
    <row r="31" spans="1:142" s="398" customFormat="1" ht="15" customHeight="1" x14ac:dyDescent="0.25">
      <c r="A31" s="562"/>
      <c r="B31" s="402" t="s">
        <v>813</v>
      </c>
      <c r="C31" s="403"/>
      <c r="D31" s="403"/>
      <c r="E31" s="404"/>
      <c r="F31" s="405"/>
      <c r="G31" s="322"/>
      <c r="H31" s="322"/>
      <c r="I31" s="322"/>
      <c r="J31" s="322"/>
      <c r="K31" s="322"/>
      <c r="L31" s="322"/>
      <c r="M31" s="322"/>
      <c r="N31" s="394"/>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c r="BR31" s="322"/>
      <c r="BS31" s="322"/>
      <c r="BT31" s="322"/>
      <c r="BU31" s="322"/>
      <c r="BV31" s="322"/>
      <c r="BW31" s="322"/>
      <c r="BX31" s="322"/>
      <c r="BY31" s="322"/>
      <c r="BZ31" s="322"/>
      <c r="CA31" s="322"/>
      <c r="CB31" s="322"/>
      <c r="CC31" s="322"/>
      <c r="CD31" s="322"/>
      <c r="CE31" s="322"/>
      <c r="CF31" s="322"/>
      <c r="CG31" s="322"/>
      <c r="CH31" s="322"/>
      <c r="CI31" s="322"/>
      <c r="CJ31" s="322"/>
      <c r="CK31" s="322"/>
      <c r="CL31" s="322"/>
      <c r="CM31" s="322"/>
      <c r="CN31" s="322"/>
      <c r="CO31" s="322"/>
      <c r="CX31" s="322"/>
      <c r="CY31" s="322"/>
      <c r="DH31" s="322"/>
      <c r="DI31" s="322"/>
      <c r="DP31" s="322"/>
      <c r="DQ31" s="322"/>
      <c r="DV31" s="322"/>
      <c r="DW31" s="322"/>
      <c r="DY31" s="322"/>
      <c r="DZ31" s="322"/>
      <c r="EA31" s="322"/>
      <c r="EB31" s="322"/>
    </row>
    <row r="32" spans="1:142" s="398" customFormat="1" ht="15" customHeight="1" x14ac:dyDescent="0.25">
      <c r="A32" s="562"/>
      <c r="B32" s="406" t="s">
        <v>814</v>
      </c>
      <c r="C32" s="407"/>
      <c r="D32" s="407"/>
      <c r="E32" s="408"/>
      <c r="F32" s="409"/>
      <c r="G32" s="322"/>
      <c r="H32" s="322"/>
      <c r="I32" s="322"/>
      <c r="J32" s="322"/>
      <c r="K32" s="322"/>
      <c r="L32" s="322"/>
      <c r="M32" s="322"/>
      <c r="N32" s="394"/>
      <c r="O32" s="322"/>
      <c r="P32" s="322"/>
      <c r="Q32" s="322"/>
      <c r="R32" s="322"/>
      <c r="S32" s="322"/>
      <c r="T32" s="322"/>
      <c r="U32" s="322"/>
      <c r="V32" s="322"/>
      <c r="W32" s="322"/>
      <c r="X32" s="322"/>
      <c r="Y32" s="322"/>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c r="BS32" s="322"/>
      <c r="BT32" s="322"/>
      <c r="BU32" s="322"/>
      <c r="BV32" s="322"/>
      <c r="BW32" s="322"/>
      <c r="BX32" s="322"/>
      <c r="BY32" s="322"/>
      <c r="BZ32" s="322"/>
      <c r="CA32" s="322"/>
      <c r="CB32" s="322"/>
      <c r="CC32" s="322"/>
      <c r="CD32" s="322"/>
      <c r="CE32" s="322"/>
      <c r="CF32" s="322"/>
      <c r="CG32" s="322"/>
      <c r="CH32" s="322"/>
      <c r="CI32" s="322"/>
      <c r="CJ32" s="322"/>
      <c r="CK32" s="322"/>
      <c r="CL32" s="322"/>
      <c r="CM32" s="322"/>
      <c r="CN32" s="322"/>
      <c r="CO32" s="322"/>
      <c r="CX32" s="322"/>
      <c r="CY32" s="322"/>
      <c r="DH32" s="322"/>
      <c r="DI32" s="322"/>
      <c r="DP32" s="322"/>
      <c r="DQ32" s="322"/>
      <c r="DV32" s="322"/>
      <c r="DW32" s="322"/>
      <c r="DY32" s="322"/>
      <c r="DZ32" s="322"/>
      <c r="EA32" s="322"/>
      <c r="EB32" s="322"/>
    </row>
    <row r="33" spans="1:142" s="322" customFormat="1" ht="15" customHeight="1" x14ac:dyDescent="0.25">
      <c r="A33" s="554"/>
      <c r="N33" s="394"/>
      <c r="EL33" s="394"/>
    </row>
    <row r="34" spans="1:142" s="322" customFormat="1" ht="45" customHeight="1" x14ac:dyDescent="0.25">
      <c r="A34" s="525" t="s">
        <v>817</v>
      </c>
      <c r="B34" s="908"/>
      <c r="C34" s="909"/>
      <c r="D34" s="909"/>
      <c r="E34" s="909"/>
      <c r="F34" s="909"/>
      <c r="G34" s="909"/>
      <c r="H34" s="909"/>
      <c r="I34" s="871"/>
      <c r="J34" s="871"/>
      <c r="K34" s="871"/>
      <c r="L34" s="871"/>
      <c r="M34" s="871"/>
      <c r="N34" s="566"/>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71"/>
      <c r="AL34" s="871"/>
      <c r="AM34" s="871"/>
      <c r="AN34" s="871"/>
      <c r="AO34" s="871"/>
      <c r="AP34" s="871"/>
      <c r="AQ34" s="871"/>
      <c r="AR34" s="871"/>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c r="BP34" s="871"/>
      <c r="BQ34" s="871"/>
      <c r="BR34" s="871"/>
      <c r="BS34" s="871"/>
      <c r="BT34" s="871"/>
      <c r="BU34" s="871"/>
      <c r="BV34" s="871"/>
      <c r="BW34" s="871"/>
      <c r="BX34" s="871"/>
      <c r="BY34" s="871"/>
      <c r="BZ34" s="871"/>
      <c r="CA34" s="871"/>
      <c r="CB34" s="871"/>
      <c r="CC34" s="871"/>
      <c r="CD34" s="871"/>
      <c r="CE34" s="871"/>
      <c r="CF34" s="871"/>
      <c r="CG34" s="871"/>
      <c r="CH34" s="871"/>
      <c r="CI34" s="871"/>
      <c r="CJ34" s="871"/>
      <c r="CK34" s="871"/>
      <c r="CL34" s="871"/>
      <c r="CM34" s="871"/>
      <c r="CN34" s="871"/>
      <c r="CO34" s="871"/>
      <c r="CP34" s="871"/>
      <c r="CQ34" s="871"/>
      <c r="CR34" s="871"/>
      <c r="CS34" s="871"/>
      <c r="CT34" s="871"/>
      <c r="CU34" s="871"/>
      <c r="CV34" s="871"/>
      <c r="CW34" s="871"/>
      <c r="CX34" s="871"/>
      <c r="CY34" s="871"/>
      <c r="CZ34" s="871"/>
      <c r="DA34" s="871"/>
      <c r="DB34" s="871"/>
      <c r="DC34" s="871"/>
      <c r="DD34" s="871"/>
      <c r="DE34" s="871"/>
      <c r="DF34" s="871"/>
      <c r="DG34" s="871"/>
      <c r="DH34" s="871"/>
      <c r="DI34" s="871"/>
      <c r="DJ34" s="871"/>
      <c r="DK34" s="871"/>
      <c r="DL34" s="871"/>
      <c r="DM34" s="871"/>
      <c r="DN34" s="871"/>
      <c r="DO34" s="871"/>
      <c r="DP34" s="871"/>
      <c r="DQ34" s="871"/>
      <c r="DR34" s="871"/>
      <c r="DS34" s="871"/>
      <c r="DT34" s="871"/>
      <c r="DU34" s="871"/>
      <c r="DV34" s="871"/>
      <c r="DW34" s="871"/>
      <c r="DX34" s="871"/>
      <c r="DY34" s="871"/>
      <c r="DZ34" s="871"/>
      <c r="EA34" s="871"/>
      <c r="EB34" s="871"/>
      <c r="EC34" s="871"/>
      <c r="ED34" s="871"/>
      <c r="EE34" s="871"/>
      <c r="EF34" s="871"/>
      <c r="EG34" s="871"/>
      <c r="EH34" s="871"/>
      <c r="EI34" s="871"/>
      <c r="EJ34" s="871"/>
      <c r="EK34" s="871"/>
      <c r="EL34" s="566"/>
    </row>
    <row r="35" spans="1:142" s="398" customFormat="1" ht="15" customHeight="1" x14ac:dyDescent="0.25">
      <c r="A35" s="562"/>
      <c r="B35" s="535"/>
      <c r="C35" s="535"/>
      <c r="D35" s="535"/>
      <c r="E35" s="520"/>
      <c r="F35" s="563" t="s">
        <v>742</v>
      </c>
      <c r="G35" s="322"/>
      <c r="H35" s="322"/>
      <c r="I35" s="322"/>
      <c r="J35" s="322"/>
      <c r="K35" s="322"/>
      <c r="L35" s="322"/>
      <c r="M35" s="322"/>
      <c r="N35" s="394"/>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c r="BS35" s="322"/>
      <c r="BT35" s="322"/>
      <c r="BU35" s="322"/>
      <c r="BV35" s="322"/>
      <c r="BW35" s="322"/>
      <c r="BX35" s="322"/>
      <c r="BY35" s="322"/>
      <c r="BZ35" s="322"/>
      <c r="CA35" s="322"/>
      <c r="CB35" s="322"/>
      <c r="CC35" s="322"/>
      <c r="CD35" s="322"/>
      <c r="CE35" s="322"/>
      <c r="CF35" s="322"/>
      <c r="CG35" s="322"/>
      <c r="CH35" s="322"/>
      <c r="CI35" s="322"/>
      <c r="CJ35" s="322"/>
      <c r="CK35" s="322"/>
      <c r="CL35" s="322"/>
      <c r="CM35" s="322"/>
      <c r="CN35" s="322"/>
      <c r="CO35" s="322"/>
      <c r="CX35" s="322"/>
      <c r="CY35" s="322"/>
      <c r="DH35" s="322"/>
      <c r="DI35" s="322"/>
      <c r="DP35" s="322"/>
      <c r="DQ35" s="322"/>
      <c r="DV35" s="322"/>
      <c r="DW35" s="322"/>
      <c r="DY35" s="322"/>
      <c r="DZ35" s="322"/>
      <c r="EA35" s="322"/>
      <c r="EB35" s="322"/>
    </row>
    <row r="36" spans="1:142" s="398" customFormat="1" ht="15" customHeight="1" x14ac:dyDescent="0.25">
      <c r="A36" s="562"/>
      <c r="B36" s="564" t="s">
        <v>818</v>
      </c>
      <c r="C36" s="564"/>
      <c r="D36" s="564"/>
      <c r="E36" s="564"/>
      <c r="F36" s="565">
        <f>IF($F$16=($F$22+$F$26+$F$30+$F$38+$F$42+$F$46+$F$54+$F$58+$F$62+$F$70+$F$74+$F$78+$F$86+$F$90+$F$94+$F$102+$F$106+$F$110+$F$118+$F$122+$F$126+$F$12+$F$13+$F$14+$F$15),F38+F42+F46,IF($F$16=($F$119+$F$123+$F$127+$F$103+$F$107+$F$111+$F$87+$F$91+$F$95+$F$71+$F$75+$F$79+$F$55+$F$59+$F$63+$F$39+$F$43+$F$47+$F$23+$F$27+$F$31+$F$12+$F$13+$F$14+$F$15),F39+F43+F47,F40+F44+F48))</f>
        <v>0</v>
      </c>
      <c r="G36" s="322"/>
      <c r="H36" s="322"/>
      <c r="I36" s="322"/>
      <c r="J36" s="322"/>
      <c r="K36" s="322"/>
      <c r="L36" s="322"/>
      <c r="M36" s="322"/>
      <c r="N36" s="394"/>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c r="BR36" s="322"/>
      <c r="BS36" s="322"/>
      <c r="BT36" s="322"/>
      <c r="BU36" s="322"/>
      <c r="BV36" s="322"/>
      <c r="BW36" s="322"/>
      <c r="BX36" s="322"/>
      <c r="BY36" s="322"/>
      <c r="BZ36" s="322"/>
      <c r="CA36" s="322"/>
      <c r="CB36" s="322"/>
      <c r="CC36" s="322"/>
      <c r="CD36" s="322"/>
      <c r="CE36" s="322"/>
      <c r="CF36" s="322"/>
      <c r="CG36" s="322"/>
      <c r="CH36" s="322"/>
      <c r="CI36" s="322"/>
      <c r="CJ36" s="322"/>
      <c r="CK36" s="322"/>
      <c r="CL36" s="322"/>
      <c r="CM36" s="322"/>
      <c r="CN36" s="322"/>
      <c r="CO36" s="322"/>
      <c r="CP36" s="322"/>
      <c r="CQ36" s="322"/>
      <c r="CX36" s="322"/>
      <c r="CY36" s="322"/>
      <c r="DH36" s="322"/>
      <c r="DI36" s="322"/>
      <c r="DP36" s="322"/>
      <c r="DQ36" s="322"/>
      <c r="DV36" s="322"/>
      <c r="DW36" s="322"/>
      <c r="DY36" s="322"/>
      <c r="DZ36" s="322"/>
      <c r="EA36" s="322"/>
      <c r="EB36" s="322"/>
      <c r="EL36" s="410"/>
    </row>
    <row r="37" spans="1:142" s="398" customFormat="1" ht="15" customHeight="1" x14ac:dyDescent="0.25">
      <c r="A37" s="562"/>
      <c r="B37" s="399" t="s">
        <v>811</v>
      </c>
      <c r="C37" s="400"/>
      <c r="D37" s="400"/>
      <c r="E37" s="401"/>
      <c r="F37" s="342"/>
      <c r="G37" s="322"/>
      <c r="H37" s="322"/>
      <c r="I37" s="322"/>
      <c r="J37" s="322"/>
      <c r="K37" s="322"/>
      <c r="L37" s="322"/>
      <c r="M37" s="322"/>
      <c r="N37" s="394"/>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c r="BR37" s="322"/>
      <c r="BS37" s="322"/>
      <c r="BT37" s="322"/>
      <c r="BU37" s="322"/>
      <c r="BV37" s="322"/>
      <c r="BW37" s="322"/>
      <c r="BX37" s="322"/>
      <c r="BY37" s="322"/>
      <c r="BZ37" s="322"/>
      <c r="CA37" s="322"/>
      <c r="CB37" s="322"/>
      <c r="CC37" s="322"/>
      <c r="CD37" s="322"/>
      <c r="CE37" s="322"/>
      <c r="CF37" s="322"/>
      <c r="CG37" s="322"/>
      <c r="CH37" s="322"/>
      <c r="CI37" s="322"/>
      <c r="CJ37" s="322"/>
      <c r="CK37" s="322"/>
      <c r="CL37" s="322"/>
      <c r="CM37" s="322"/>
      <c r="CN37" s="322"/>
      <c r="CO37" s="322"/>
      <c r="CP37" s="322"/>
      <c r="CQ37" s="322"/>
      <c r="CX37" s="322"/>
      <c r="CY37" s="322"/>
      <c r="DH37" s="322"/>
      <c r="DI37" s="322"/>
      <c r="DP37" s="322"/>
      <c r="DQ37" s="322"/>
      <c r="DV37" s="322"/>
      <c r="DW37" s="322"/>
      <c r="DY37" s="322"/>
      <c r="DZ37" s="322"/>
      <c r="EA37" s="322"/>
      <c r="EB37" s="322"/>
      <c r="EL37" s="410"/>
    </row>
    <row r="38" spans="1:142" s="398" customFormat="1" ht="15" customHeight="1" x14ac:dyDescent="0.25">
      <c r="A38" s="562"/>
      <c r="B38" s="402" t="s">
        <v>812</v>
      </c>
      <c r="C38" s="403"/>
      <c r="D38" s="403"/>
      <c r="E38" s="404"/>
      <c r="F38" s="405"/>
      <c r="G38" s="322"/>
      <c r="H38" s="322"/>
      <c r="I38" s="322"/>
      <c r="J38" s="322"/>
      <c r="K38" s="322"/>
      <c r="L38" s="322"/>
      <c r="M38" s="322"/>
      <c r="N38" s="394"/>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322"/>
      <c r="CE38" s="322"/>
      <c r="CF38" s="322"/>
      <c r="CG38" s="322"/>
      <c r="CH38" s="322"/>
      <c r="CI38" s="322"/>
      <c r="CJ38" s="322"/>
      <c r="CK38" s="322"/>
      <c r="CL38" s="322"/>
      <c r="CM38" s="322"/>
      <c r="CN38" s="322"/>
      <c r="CO38" s="322"/>
      <c r="CP38" s="322"/>
      <c r="CQ38" s="322"/>
      <c r="CX38" s="322"/>
      <c r="CY38" s="322"/>
      <c r="DH38" s="322"/>
      <c r="DI38" s="322"/>
      <c r="DP38" s="322"/>
      <c r="DQ38" s="322"/>
      <c r="DV38" s="322"/>
      <c r="DW38" s="322"/>
      <c r="DY38" s="322"/>
      <c r="DZ38" s="322"/>
      <c r="EA38" s="322"/>
      <c r="EB38" s="322"/>
      <c r="EL38" s="410"/>
    </row>
    <row r="39" spans="1:142" s="398" customFormat="1" ht="15" customHeight="1" x14ac:dyDescent="0.25">
      <c r="A39" s="562"/>
      <c r="B39" s="402" t="s">
        <v>813</v>
      </c>
      <c r="C39" s="403"/>
      <c r="D39" s="403"/>
      <c r="E39" s="404"/>
      <c r="F39" s="405"/>
      <c r="G39" s="322"/>
      <c r="H39" s="322"/>
      <c r="I39" s="322"/>
      <c r="J39" s="322"/>
      <c r="K39" s="322"/>
      <c r="L39" s="322"/>
      <c r="M39" s="322"/>
      <c r="N39" s="394"/>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2"/>
      <c r="CE39" s="322"/>
      <c r="CF39" s="322"/>
      <c r="CG39" s="322"/>
      <c r="CH39" s="322"/>
      <c r="CI39" s="322"/>
      <c r="CJ39" s="322"/>
      <c r="CK39" s="322"/>
      <c r="CL39" s="322"/>
      <c r="CM39" s="322"/>
      <c r="CN39" s="322"/>
      <c r="CO39" s="322"/>
      <c r="CP39" s="322"/>
      <c r="CQ39" s="322"/>
      <c r="CX39" s="322"/>
      <c r="CY39" s="322"/>
      <c r="DH39" s="322"/>
      <c r="DI39" s="322"/>
      <c r="DP39" s="322"/>
      <c r="DQ39" s="322"/>
      <c r="DV39" s="322"/>
      <c r="DW39" s="322"/>
      <c r="DY39" s="322"/>
      <c r="DZ39" s="322"/>
      <c r="EA39" s="322"/>
      <c r="EB39" s="322"/>
      <c r="EL39" s="410"/>
    </row>
    <row r="40" spans="1:142" s="398" customFormat="1" ht="15" customHeight="1" x14ac:dyDescent="0.25">
      <c r="A40" s="562"/>
      <c r="B40" s="402" t="s">
        <v>814</v>
      </c>
      <c r="C40" s="403"/>
      <c r="D40" s="403"/>
      <c r="E40" s="404"/>
      <c r="F40" s="405"/>
      <c r="G40" s="322"/>
      <c r="H40" s="322"/>
      <c r="I40" s="322"/>
      <c r="J40" s="322"/>
      <c r="K40" s="322"/>
      <c r="L40" s="322"/>
      <c r="M40" s="322"/>
      <c r="N40" s="394"/>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322"/>
      <c r="CA40" s="322"/>
      <c r="CB40" s="322"/>
      <c r="CC40" s="322"/>
      <c r="CD40" s="322"/>
      <c r="CE40" s="322"/>
      <c r="CF40" s="322"/>
      <c r="CG40" s="322"/>
      <c r="CH40" s="322"/>
      <c r="CI40" s="322"/>
      <c r="CJ40" s="322"/>
      <c r="CK40" s="322"/>
      <c r="CL40" s="322"/>
      <c r="CM40" s="322"/>
      <c r="CN40" s="322"/>
      <c r="CO40" s="322"/>
      <c r="CP40" s="322"/>
      <c r="CQ40" s="322"/>
      <c r="CX40" s="322"/>
      <c r="CY40" s="322"/>
      <c r="DH40" s="322"/>
      <c r="DI40" s="322"/>
      <c r="DP40" s="322"/>
      <c r="DQ40" s="322"/>
      <c r="DV40" s="322"/>
      <c r="DW40" s="322"/>
      <c r="DY40" s="322"/>
      <c r="DZ40" s="322"/>
      <c r="EA40" s="322"/>
      <c r="EB40" s="322"/>
      <c r="EL40" s="410"/>
    </row>
    <row r="41" spans="1:142" s="398" customFormat="1" ht="15" customHeight="1" x14ac:dyDescent="0.25">
      <c r="A41" s="562"/>
      <c r="B41" s="399" t="s">
        <v>815</v>
      </c>
      <c r="C41" s="400"/>
      <c r="D41" s="400"/>
      <c r="E41" s="401"/>
      <c r="F41" s="342"/>
      <c r="G41" s="322"/>
      <c r="H41" s="322"/>
      <c r="I41" s="322"/>
      <c r="J41" s="322"/>
      <c r="K41" s="322"/>
      <c r="L41" s="322"/>
      <c r="M41" s="322"/>
      <c r="N41" s="394"/>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322"/>
      <c r="BU41" s="322"/>
      <c r="BV41" s="322"/>
      <c r="BW41" s="322"/>
      <c r="BX41" s="322"/>
      <c r="BY41" s="322"/>
      <c r="BZ41" s="322"/>
      <c r="CA41" s="322"/>
      <c r="CB41" s="322"/>
      <c r="CC41" s="322"/>
      <c r="CD41" s="322"/>
      <c r="CE41" s="322"/>
      <c r="CF41" s="322"/>
      <c r="CG41" s="322"/>
      <c r="CH41" s="322"/>
      <c r="CI41" s="322"/>
      <c r="CJ41" s="322"/>
      <c r="CK41" s="322"/>
      <c r="CL41" s="322"/>
      <c r="CM41" s="322"/>
      <c r="CN41" s="322"/>
      <c r="CO41" s="322"/>
      <c r="CP41" s="322"/>
      <c r="CQ41" s="322"/>
      <c r="CX41" s="322"/>
      <c r="CY41" s="322"/>
      <c r="DH41" s="322"/>
      <c r="DI41" s="322"/>
      <c r="DP41" s="322"/>
      <c r="DQ41" s="322"/>
      <c r="DV41" s="322"/>
      <c r="DW41" s="322"/>
      <c r="DY41" s="322"/>
      <c r="DZ41" s="322"/>
      <c r="EA41" s="322"/>
      <c r="EB41" s="322"/>
      <c r="EL41" s="410"/>
    </row>
    <row r="42" spans="1:142" s="398" customFormat="1" ht="15" customHeight="1" x14ac:dyDescent="0.25">
      <c r="A42" s="562"/>
      <c r="B42" s="402" t="s">
        <v>812</v>
      </c>
      <c r="C42" s="403"/>
      <c r="D42" s="403"/>
      <c r="E42" s="404"/>
      <c r="F42" s="405"/>
      <c r="G42" s="322"/>
      <c r="H42" s="322"/>
      <c r="I42" s="322"/>
      <c r="J42" s="322"/>
      <c r="K42" s="322"/>
      <c r="L42" s="322"/>
      <c r="M42" s="322"/>
      <c r="N42" s="394"/>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2"/>
      <c r="BW42" s="322"/>
      <c r="BX42" s="322"/>
      <c r="BY42" s="322"/>
      <c r="BZ42" s="322"/>
      <c r="CA42" s="322"/>
      <c r="CB42" s="322"/>
      <c r="CC42" s="322"/>
      <c r="CD42" s="322"/>
      <c r="CE42" s="322"/>
      <c r="CF42" s="322"/>
      <c r="CG42" s="322"/>
      <c r="CH42" s="322"/>
      <c r="CI42" s="322"/>
      <c r="CJ42" s="322"/>
      <c r="CK42" s="322"/>
      <c r="CL42" s="322"/>
      <c r="CM42" s="322"/>
      <c r="CN42" s="322"/>
      <c r="CO42" s="322"/>
      <c r="CP42" s="322"/>
      <c r="CQ42" s="322"/>
      <c r="CX42" s="322"/>
      <c r="CY42" s="322"/>
      <c r="DH42" s="322"/>
      <c r="DI42" s="322"/>
      <c r="DP42" s="322"/>
      <c r="DQ42" s="322"/>
      <c r="DV42" s="322"/>
      <c r="DW42" s="322"/>
      <c r="DY42" s="322"/>
      <c r="DZ42" s="322"/>
      <c r="EA42" s="322"/>
      <c r="EB42" s="322"/>
      <c r="EL42" s="410"/>
    </row>
    <row r="43" spans="1:142" s="398" customFormat="1" ht="15" customHeight="1" x14ac:dyDescent="0.25">
      <c r="A43" s="562"/>
      <c r="B43" s="402" t="s">
        <v>813</v>
      </c>
      <c r="C43" s="403"/>
      <c r="D43" s="403"/>
      <c r="E43" s="404"/>
      <c r="F43" s="405"/>
      <c r="G43" s="322"/>
      <c r="H43" s="322"/>
      <c r="I43" s="322"/>
      <c r="J43" s="322"/>
      <c r="K43" s="322"/>
      <c r="L43" s="322"/>
      <c r="M43" s="322"/>
      <c r="N43" s="394"/>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322"/>
      <c r="BU43" s="322"/>
      <c r="BV43" s="322"/>
      <c r="BW43" s="322"/>
      <c r="BX43" s="322"/>
      <c r="BY43" s="322"/>
      <c r="BZ43" s="322"/>
      <c r="CA43" s="322"/>
      <c r="CB43" s="322"/>
      <c r="CC43" s="322"/>
      <c r="CD43" s="322"/>
      <c r="CE43" s="322"/>
      <c r="CF43" s="322"/>
      <c r="CG43" s="322"/>
      <c r="CH43" s="322"/>
      <c r="CI43" s="322"/>
      <c r="CJ43" s="322"/>
      <c r="CK43" s="322"/>
      <c r="CL43" s="322"/>
      <c r="CM43" s="322"/>
      <c r="CN43" s="322"/>
      <c r="CO43" s="322"/>
      <c r="CP43" s="322"/>
      <c r="CQ43" s="322"/>
      <c r="CX43" s="322"/>
      <c r="CY43" s="322"/>
      <c r="DH43" s="322"/>
      <c r="DI43" s="322"/>
      <c r="DP43" s="322"/>
      <c r="DQ43" s="322"/>
      <c r="DV43" s="322"/>
      <c r="DW43" s="322"/>
      <c r="DY43" s="322"/>
      <c r="DZ43" s="322"/>
      <c r="EA43" s="322"/>
      <c r="EB43" s="322"/>
      <c r="EL43" s="410"/>
    </row>
    <row r="44" spans="1:142" s="398" customFormat="1" ht="15" customHeight="1" x14ac:dyDescent="0.25">
      <c r="A44" s="562"/>
      <c r="B44" s="402" t="s">
        <v>814</v>
      </c>
      <c r="C44" s="403"/>
      <c r="D44" s="403"/>
      <c r="E44" s="404"/>
      <c r="F44" s="405"/>
      <c r="G44" s="322"/>
      <c r="H44" s="322"/>
      <c r="I44" s="322"/>
      <c r="J44" s="322"/>
      <c r="K44" s="322"/>
      <c r="L44" s="322"/>
      <c r="M44" s="322"/>
      <c r="N44" s="394"/>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c r="BS44" s="322"/>
      <c r="BT44" s="322"/>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X44" s="322"/>
      <c r="CY44" s="322"/>
      <c r="DH44" s="322"/>
      <c r="DI44" s="322"/>
      <c r="DP44" s="322"/>
      <c r="DQ44" s="322"/>
      <c r="DV44" s="322"/>
      <c r="DW44" s="322"/>
      <c r="DY44" s="322"/>
      <c r="DZ44" s="322"/>
      <c r="EA44" s="322"/>
      <c r="EB44" s="322"/>
      <c r="EL44" s="410"/>
    </row>
    <row r="45" spans="1:142" s="398" customFormat="1" ht="15" customHeight="1" x14ac:dyDescent="0.25">
      <c r="A45" s="562"/>
      <c r="B45" s="399" t="s">
        <v>816</v>
      </c>
      <c r="C45" s="400"/>
      <c r="D45" s="400"/>
      <c r="E45" s="401"/>
      <c r="F45" s="342"/>
      <c r="G45" s="322"/>
      <c r="H45" s="322"/>
      <c r="I45" s="322"/>
      <c r="J45" s="322"/>
      <c r="K45" s="322"/>
      <c r="L45" s="322"/>
      <c r="M45" s="322"/>
      <c r="N45" s="394"/>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X45" s="322"/>
      <c r="CY45" s="322"/>
      <c r="DH45" s="322"/>
      <c r="DI45" s="322"/>
      <c r="DP45" s="322"/>
      <c r="DQ45" s="322"/>
      <c r="DV45" s="322"/>
      <c r="DW45" s="322"/>
      <c r="DY45" s="322"/>
      <c r="DZ45" s="322"/>
      <c r="EA45" s="322"/>
      <c r="EB45" s="322"/>
      <c r="EL45" s="410"/>
    </row>
    <row r="46" spans="1:142" s="398" customFormat="1" ht="15" customHeight="1" x14ac:dyDescent="0.25">
      <c r="A46" s="562"/>
      <c r="B46" s="402" t="s">
        <v>812</v>
      </c>
      <c r="C46" s="403"/>
      <c r="D46" s="403"/>
      <c r="E46" s="404"/>
      <c r="F46" s="405"/>
      <c r="G46" s="322"/>
      <c r="H46" s="322"/>
      <c r="I46" s="322"/>
      <c r="J46" s="322"/>
      <c r="K46" s="322"/>
      <c r="L46" s="322"/>
      <c r="M46" s="322"/>
      <c r="N46" s="394"/>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X46" s="322"/>
      <c r="CY46" s="322"/>
      <c r="DH46" s="322"/>
      <c r="DI46" s="322"/>
      <c r="DP46" s="322"/>
      <c r="DQ46" s="322"/>
      <c r="DV46" s="322"/>
      <c r="DW46" s="322"/>
      <c r="DY46" s="322"/>
      <c r="DZ46" s="322"/>
      <c r="EA46" s="322"/>
      <c r="EB46" s="322"/>
      <c r="EL46" s="410"/>
    </row>
    <row r="47" spans="1:142" s="398" customFormat="1" ht="15" customHeight="1" x14ac:dyDescent="0.25">
      <c r="A47" s="562"/>
      <c r="B47" s="402" t="s">
        <v>813</v>
      </c>
      <c r="C47" s="403"/>
      <c r="D47" s="403"/>
      <c r="E47" s="404"/>
      <c r="F47" s="405"/>
      <c r="G47" s="322"/>
      <c r="H47" s="322"/>
      <c r="I47" s="322"/>
      <c r="J47" s="322"/>
      <c r="K47" s="322"/>
      <c r="L47" s="322"/>
      <c r="M47" s="322"/>
      <c r="N47" s="394"/>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X47" s="322"/>
      <c r="CY47" s="322"/>
      <c r="DH47" s="322"/>
      <c r="DI47" s="322"/>
      <c r="DP47" s="322"/>
      <c r="DQ47" s="322"/>
      <c r="DV47" s="322"/>
      <c r="DW47" s="322"/>
      <c r="DY47" s="322"/>
      <c r="DZ47" s="322"/>
      <c r="EA47" s="322"/>
      <c r="EB47" s="322"/>
      <c r="EL47" s="410"/>
    </row>
    <row r="48" spans="1:142" s="398" customFormat="1" ht="15" customHeight="1" x14ac:dyDescent="0.25">
      <c r="A48" s="562"/>
      <c r="B48" s="406" t="s">
        <v>814</v>
      </c>
      <c r="C48" s="407"/>
      <c r="D48" s="407"/>
      <c r="E48" s="408"/>
      <c r="F48" s="409"/>
      <c r="G48" s="322"/>
      <c r="H48" s="322"/>
      <c r="I48" s="322"/>
      <c r="J48" s="322"/>
      <c r="K48" s="322"/>
      <c r="L48" s="322"/>
      <c r="M48" s="322"/>
      <c r="N48" s="394"/>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X48" s="322"/>
      <c r="CY48" s="322"/>
      <c r="DH48" s="322"/>
      <c r="DI48" s="322"/>
      <c r="DP48" s="322"/>
      <c r="DQ48" s="322"/>
      <c r="DV48" s="322"/>
      <c r="DW48" s="322"/>
      <c r="DY48" s="322"/>
      <c r="DZ48" s="322"/>
      <c r="EA48" s="322"/>
      <c r="EB48" s="322"/>
      <c r="EL48" s="410"/>
    </row>
    <row r="49" spans="1:258" s="322" customFormat="1" ht="15" customHeight="1" x14ac:dyDescent="0.25">
      <c r="A49" s="554"/>
      <c r="N49" s="394"/>
      <c r="AB49" s="494"/>
      <c r="AC49" s="494"/>
      <c r="AD49" s="494"/>
      <c r="AE49" s="494"/>
      <c r="AF49" s="494"/>
      <c r="AG49" s="494"/>
      <c r="AH49" s="494"/>
      <c r="AI49" s="494"/>
      <c r="AJ49" s="494"/>
      <c r="AK49" s="494"/>
      <c r="AL49" s="494"/>
      <c r="AM49" s="494"/>
      <c r="AN49" s="494"/>
      <c r="AO49" s="494"/>
      <c r="AP49" s="494"/>
      <c r="AQ49" s="494"/>
      <c r="AR49" s="494"/>
      <c r="AS49" s="494"/>
      <c r="AT49" s="494"/>
      <c r="AU49" s="494"/>
      <c r="AV49" s="494"/>
      <c r="AW49" s="494"/>
      <c r="AX49" s="494"/>
      <c r="AY49" s="494"/>
      <c r="AZ49" s="494"/>
      <c r="BA49" s="494"/>
      <c r="BB49" s="494"/>
      <c r="BC49" s="494"/>
      <c r="BD49" s="494"/>
      <c r="BE49" s="494"/>
      <c r="BF49" s="494"/>
      <c r="BG49" s="494"/>
      <c r="BH49" s="494"/>
      <c r="BI49" s="494"/>
      <c r="BJ49" s="494"/>
      <c r="BK49" s="494"/>
      <c r="BL49" s="494"/>
      <c r="BM49" s="494"/>
      <c r="BN49" s="494"/>
      <c r="BO49" s="494"/>
      <c r="BP49" s="494"/>
      <c r="BQ49" s="494"/>
      <c r="BR49" s="494"/>
      <c r="BS49" s="494"/>
      <c r="BT49" s="494"/>
      <c r="BU49" s="494"/>
      <c r="BV49" s="494"/>
      <c r="BW49" s="494"/>
      <c r="BX49" s="494"/>
      <c r="BY49" s="494"/>
      <c r="BZ49" s="494"/>
      <c r="CA49" s="494"/>
      <c r="CB49" s="494"/>
      <c r="CC49" s="494"/>
      <c r="CD49" s="494"/>
      <c r="CE49" s="494"/>
      <c r="CF49" s="494"/>
      <c r="CG49" s="494"/>
      <c r="CH49" s="494"/>
      <c r="CI49" s="494"/>
      <c r="CJ49" s="494"/>
      <c r="CK49" s="494"/>
      <c r="CL49" s="494"/>
      <c r="CM49" s="494"/>
      <c r="CN49" s="494"/>
      <c r="CO49" s="494"/>
      <c r="CP49" s="494"/>
      <c r="CQ49" s="494"/>
      <c r="CR49" s="494"/>
      <c r="CS49" s="494"/>
      <c r="CT49" s="494"/>
      <c r="CU49" s="494"/>
      <c r="CV49" s="494"/>
      <c r="CW49" s="494"/>
      <c r="CX49" s="494"/>
      <c r="CY49" s="494"/>
      <c r="CZ49" s="494"/>
      <c r="DA49" s="494"/>
      <c r="DB49" s="494"/>
      <c r="DC49" s="494"/>
      <c r="DD49" s="494"/>
      <c r="DE49" s="494"/>
      <c r="DF49" s="494"/>
      <c r="DG49" s="494"/>
      <c r="DH49" s="494"/>
      <c r="DI49" s="494"/>
      <c r="DJ49" s="494"/>
      <c r="DK49" s="494"/>
      <c r="DL49" s="494"/>
      <c r="DM49" s="494"/>
      <c r="DN49" s="494"/>
      <c r="DO49" s="494"/>
      <c r="DP49" s="494"/>
      <c r="DQ49" s="494"/>
      <c r="DR49" s="494"/>
      <c r="DS49" s="494"/>
      <c r="DT49" s="494"/>
      <c r="DU49" s="494"/>
      <c r="DV49" s="494"/>
      <c r="DW49" s="494"/>
      <c r="DX49" s="494"/>
      <c r="DY49" s="494"/>
      <c r="DZ49" s="494"/>
      <c r="EA49" s="494"/>
      <c r="EB49" s="494"/>
      <c r="EC49" s="494"/>
      <c r="ED49" s="494"/>
      <c r="EE49" s="494"/>
      <c r="EF49" s="494"/>
      <c r="EG49" s="494"/>
      <c r="EH49" s="494"/>
      <c r="EI49" s="494"/>
      <c r="EJ49" s="494"/>
      <c r="EK49" s="494"/>
      <c r="EL49" s="495"/>
    </row>
    <row r="50" spans="1:258" s="322" customFormat="1" ht="45" customHeight="1" x14ac:dyDescent="0.25">
      <c r="A50" s="525" t="s">
        <v>819</v>
      </c>
      <c r="B50" s="908"/>
      <c r="C50" s="909"/>
      <c r="D50" s="909"/>
      <c r="E50" s="909"/>
      <c r="F50" s="909"/>
      <c r="G50" s="909"/>
      <c r="H50" s="909"/>
      <c r="I50" s="871"/>
      <c r="J50" s="871"/>
      <c r="K50" s="871"/>
      <c r="L50" s="871"/>
      <c r="M50" s="871"/>
      <c r="N50" s="566"/>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c r="AS50" s="871"/>
      <c r="AT50" s="871"/>
      <c r="AU50" s="871"/>
      <c r="AV50" s="871"/>
      <c r="AW50" s="871"/>
      <c r="AX50" s="871"/>
      <c r="AY50" s="871"/>
      <c r="AZ50" s="871"/>
      <c r="BA50" s="871"/>
      <c r="BB50" s="871"/>
      <c r="BC50" s="871"/>
      <c r="BD50" s="871"/>
      <c r="BE50" s="871"/>
      <c r="BF50" s="871"/>
      <c r="BG50" s="871"/>
      <c r="BH50" s="871"/>
      <c r="BI50" s="871"/>
      <c r="BJ50" s="871"/>
      <c r="BK50" s="871"/>
      <c r="BL50" s="871"/>
      <c r="BM50" s="871"/>
      <c r="BN50" s="871"/>
      <c r="BO50" s="871"/>
      <c r="BP50" s="871"/>
      <c r="BQ50" s="871"/>
      <c r="BR50" s="871"/>
      <c r="BS50" s="871"/>
      <c r="BT50" s="871"/>
      <c r="BU50" s="871"/>
      <c r="BV50" s="871"/>
      <c r="BW50" s="871"/>
      <c r="BX50" s="871"/>
      <c r="BY50" s="871"/>
      <c r="BZ50" s="871"/>
      <c r="CA50" s="871"/>
      <c r="CB50" s="871"/>
      <c r="CC50" s="871"/>
      <c r="CD50" s="871"/>
      <c r="CE50" s="871"/>
      <c r="CF50" s="871"/>
      <c r="CG50" s="871"/>
      <c r="CH50" s="871"/>
      <c r="CI50" s="871"/>
      <c r="CJ50" s="871"/>
      <c r="CK50" s="871"/>
      <c r="CL50" s="871"/>
      <c r="CM50" s="871"/>
      <c r="CN50" s="871"/>
      <c r="CO50" s="871"/>
      <c r="CP50" s="871"/>
      <c r="CQ50" s="871"/>
      <c r="CR50" s="871"/>
      <c r="CS50" s="871"/>
      <c r="CT50" s="871"/>
      <c r="CU50" s="871"/>
      <c r="CV50" s="871"/>
      <c r="CW50" s="871"/>
      <c r="CX50" s="871"/>
      <c r="CY50" s="871"/>
      <c r="CZ50" s="871"/>
      <c r="DA50" s="871"/>
      <c r="DB50" s="871"/>
      <c r="DC50" s="871"/>
      <c r="DD50" s="871"/>
      <c r="DE50" s="871"/>
      <c r="DF50" s="871"/>
      <c r="DG50" s="871"/>
      <c r="DH50" s="871"/>
      <c r="DI50" s="871"/>
      <c r="DJ50" s="871"/>
      <c r="DK50" s="871"/>
      <c r="DL50" s="871"/>
      <c r="DM50" s="871"/>
      <c r="DN50" s="871"/>
      <c r="DO50" s="871"/>
      <c r="DP50" s="871"/>
      <c r="DQ50" s="871"/>
      <c r="DR50" s="871"/>
      <c r="DS50" s="871"/>
      <c r="DT50" s="871"/>
      <c r="DU50" s="871"/>
      <c r="DV50" s="871"/>
      <c r="DW50" s="871"/>
      <c r="DX50" s="871"/>
      <c r="DY50" s="871"/>
      <c r="DZ50" s="871"/>
      <c r="EA50" s="871"/>
      <c r="EB50" s="871"/>
      <c r="EC50" s="871"/>
      <c r="ED50" s="871"/>
      <c r="EE50" s="871"/>
      <c r="EF50" s="871"/>
      <c r="EG50" s="871"/>
      <c r="EH50" s="871"/>
      <c r="EI50" s="871"/>
      <c r="EJ50" s="871"/>
      <c r="EK50" s="871"/>
      <c r="EL50" s="566"/>
    </row>
    <row r="51" spans="1:258" s="395" customFormat="1" ht="15" customHeight="1" x14ac:dyDescent="0.25">
      <c r="A51" s="554"/>
      <c r="B51" s="3401"/>
      <c r="C51" s="3402"/>
      <c r="D51" s="3402"/>
      <c r="E51" s="3402"/>
      <c r="F51" s="563" t="s">
        <v>742</v>
      </c>
      <c r="G51" s="322"/>
      <c r="H51" s="322"/>
      <c r="I51" s="322"/>
      <c r="J51" s="322"/>
      <c r="K51" s="322"/>
      <c r="L51" s="322"/>
      <c r="M51" s="322"/>
      <c r="N51" s="394"/>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c r="EI51" s="322"/>
      <c r="EJ51" s="322"/>
      <c r="EK51" s="322"/>
      <c r="EL51" s="322"/>
      <c r="EM51" s="322"/>
      <c r="EN51" s="322"/>
      <c r="EO51" s="322"/>
      <c r="EP51" s="322"/>
      <c r="EQ51" s="322"/>
      <c r="ER51" s="322"/>
      <c r="ES51" s="322"/>
      <c r="ET51" s="322"/>
      <c r="EU51" s="322"/>
      <c r="EV51" s="322"/>
      <c r="EW51" s="322"/>
      <c r="EX51" s="322"/>
      <c r="EY51" s="322"/>
      <c r="EZ51" s="322"/>
      <c r="FA51" s="322"/>
      <c r="FB51" s="322"/>
      <c r="FC51" s="322"/>
      <c r="FD51" s="322"/>
      <c r="FE51" s="322"/>
      <c r="FF51" s="322"/>
      <c r="FG51" s="322"/>
      <c r="FH51" s="322"/>
      <c r="FI51" s="322"/>
      <c r="FJ51" s="322"/>
      <c r="FK51" s="322"/>
      <c r="FL51" s="322"/>
      <c r="FM51" s="322"/>
      <c r="FN51" s="322"/>
      <c r="FO51" s="322"/>
      <c r="FP51" s="322"/>
      <c r="FQ51" s="322"/>
      <c r="FR51" s="322"/>
      <c r="FS51" s="322"/>
      <c r="FT51" s="322"/>
      <c r="FU51" s="322"/>
      <c r="FV51" s="322"/>
      <c r="FW51" s="322"/>
      <c r="FX51" s="322"/>
      <c r="FY51" s="322"/>
      <c r="FZ51" s="322"/>
      <c r="GA51" s="322"/>
      <c r="GB51" s="322"/>
      <c r="GC51" s="322"/>
      <c r="GD51" s="322"/>
      <c r="GE51" s="322"/>
      <c r="GF51" s="322"/>
      <c r="GG51" s="322"/>
      <c r="GH51" s="322"/>
      <c r="GI51" s="322"/>
      <c r="GJ51" s="322"/>
      <c r="GK51" s="322"/>
      <c r="GL51" s="322"/>
      <c r="GM51" s="322"/>
      <c r="GN51" s="322"/>
      <c r="GO51" s="322"/>
      <c r="GP51" s="322"/>
      <c r="GQ51" s="322"/>
      <c r="GR51" s="322"/>
      <c r="GS51" s="322"/>
      <c r="GT51" s="322"/>
      <c r="GU51" s="322"/>
      <c r="GV51" s="322"/>
      <c r="GW51" s="322"/>
      <c r="GX51" s="322"/>
      <c r="GY51" s="322"/>
      <c r="GZ51" s="322"/>
      <c r="HA51" s="322"/>
      <c r="HB51" s="322"/>
      <c r="HC51" s="322"/>
      <c r="HD51" s="322"/>
      <c r="HE51" s="322"/>
      <c r="HF51" s="322"/>
      <c r="HG51" s="322"/>
      <c r="HH51" s="322"/>
      <c r="HI51" s="322"/>
      <c r="HJ51" s="322"/>
      <c r="HK51" s="322"/>
      <c r="HL51" s="322"/>
      <c r="HM51" s="322"/>
      <c r="HN51" s="322"/>
      <c r="HO51" s="322"/>
      <c r="HP51" s="322"/>
      <c r="HQ51" s="322"/>
      <c r="HR51" s="322"/>
      <c r="HS51" s="322"/>
      <c r="HT51" s="322"/>
      <c r="HU51" s="322"/>
      <c r="HV51" s="322"/>
      <c r="HW51" s="322"/>
      <c r="HX51" s="322"/>
      <c r="HY51" s="322"/>
      <c r="HZ51" s="322"/>
      <c r="IA51" s="322"/>
      <c r="IB51" s="322"/>
      <c r="IC51" s="322"/>
      <c r="ID51" s="322"/>
      <c r="IE51" s="322"/>
      <c r="IF51" s="322"/>
      <c r="IG51" s="322"/>
      <c r="IH51" s="322"/>
      <c r="II51" s="322"/>
      <c r="IJ51" s="322"/>
      <c r="IK51" s="322"/>
      <c r="IL51" s="322"/>
      <c r="IM51" s="322"/>
      <c r="IN51" s="322"/>
      <c r="IO51" s="322"/>
      <c r="IP51" s="322"/>
      <c r="IQ51" s="322"/>
      <c r="IR51" s="322"/>
      <c r="IS51" s="322"/>
      <c r="IT51" s="322"/>
      <c r="IU51" s="322"/>
      <c r="IV51" s="322"/>
      <c r="IW51" s="322"/>
      <c r="IX51" s="394"/>
    </row>
    <row r="52" spans="1:258" s="395" customFormat="1" ht="15" customHeight="1" x14ac:dyDescent="0.25">
      <c r="A52" s="554"/>
      <c r="B52" s="564" t="s">
        <v>820</v>
      </c>
      <c r="C52" s="564"/>
      <c r="D52" s="564"/>
      <c r="E52" s="564"/>
      <c r="F52" s="565">
        <f>IF($F$16=($F$22+$F$26+$F$30+$F$38+$F$42+$F$46+$F$54+$F$58+$F$62+$F$70+$F$74+$F$78+$F$86+$F$90+$F$94+$F$102+$F$106+$F$110+$F$118+$F$122+$F$126+$F$12+$F$13+$F$14+$F$15),F54+F58+F62,IF($F$16=($F$119+$F$123+$F$127+$F$103+$F$107+$F$111+$F$87+$F$91+$F$95+$F$71+$F$75+$F$79+$F$55+$F$59+$F$63+$F$39+$F$43+$F$47+$F$23+$F$27+$F$31+$F$12+$F$13+$F$14+$F$15),F55+F59+F63,F56+F60+F64))</f>
        <v>0</v>
      </c>
      <c r="G52" s="322"/>
      <c r="H52" s="322"/>
      <c r="I52" s="322"/>
      <c r="J52" s="322"/>
      <c r="K52" s="322"/>
      <c r="L52" s="322"/>
      <c r="M52" s="322"/>
      <c r="N52" s="394"/>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32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c r="EG52" s="322"/>
      <c r="EH52" s="322"/>
      <c r="EI52" s="322"/>
      <c r="EJ52" s="322"/>
      <c r="EK52" s="322"/>
      <c r="EL52" s="322"/>
      <c r="EM52" s="322"/>
      <c r="EN52" s="322"/>
      <c r="EO52" s="322"/>
      <c r="EP52" s="322"/>
      <c r="EQ52" s="322"/>
      <c r="ER52" s="322"/>
      <c r="ES52" s="322"/>
      <c r="ET52" s="322"/>
      <c r="EU52" s="322"/>
      <c r="EV52" s="322"/>
      <c r="EW52" s="322"/>
      <c r="EX52" s="322"/>
      <c r="EY52" s="322"/>
      <c r="EZ52" s="322"/>
      <c r="FA52" s="322"/>
      <c r="FB52" s="322"/>
      <c r="FC52" s="322"/>
      <c r="FD52" s="322"/>
      <c r="FE52" s="322"/>
      <c r="FF52" s="322"/>
      <c r="FG52" s="322"/>
      <c r="FH52" s="322"/>
      <c r="FI52" s="322"/>
      <c r="FJ52" s="322"/>
      <c r="FK52" s="322"/>
      <c r="FL52" s="322"/>
      <c r="FM52" s="322"/>
      <c r="FN52" s="322"/>
      <c r="FO52" s="322"/>
      <c r="FP52" s="322"/>
      <c r="FQ52" s="322"/>
      <c r="FR52" s="322"/>
      <c r="FS52" s="322"/>
      <c r="FT52" s="322"/>
      <c r="FU52" s="322"/>
      <c r="FV52" s="322"/>
      <c r="FW52" s="322"/>
      <c r="FX52" s="322"/>
      <c r="FY52" s="322"/>
      <c r="FZ52" s="322"/>
      <c r="GA52" s="322"/>
      <c r="GB52" s="322"/>
      <c r="GC52" s="322"/>
      <c r="GD52" s="322"/>
      <c r="GE52" s="322"/>
      <c r="GF52" s="322"/>
      <c r="GG52" s="322"/>
      <c r="GH52" s="322"/>
      <c r="GI52" s="322"/>
      <c r="GJ52" s="322"/>
      <c r="GK52" s="322"/>
      <c r="GL52" s="322"/>
      <c r="GM52" s="322"/>
      <c r="GN52" s="322"/>
      <c r="GO52" s="322"/>
      <c r="GP52" s="322"/>
      <c r="GQ52" s="322"/>
      <c r="GR52" s="322"/>
      <c r="GS52" s="322"/>
      <c r="GT52" s="322"/>
      <c r="GU52" s="322"/>
      <c r="GV52" s="322"/>
      <c r="GW52" s="322"/>
      <c r="GX52" s="322"/>
      <c r="GY52" s="322"/>
      <c r="GZ52" s="322"/>
      <c r="HA52" s="322"/>
      <c r="HB52" s="322"/>
      <c r="HC52" s="322"/>
      <c r="HD52" s="322"/>
      <c r="HE52" s="322"/>
      <c r="HF52" s="322"/>
      <c r="HG52" s="322"/>
      <c r="HH52" s="322"/>
      <c r="HI52" s="322"/>
      <c r="HJ52" s="322"/>
      <c r="HK52" s="322"/>
      <c r="HL52" s="322"/>
      <c r="HM52" s="322"/>
      <c r="HN52" s="322"/>
      <c r="HO52" s="322"/>
      <c r="HP52" s="322"/>
      <c r="HQ52" s="322"/>
      <c r="HR52" s="322"/>
      <c r="HS52" s="322"/>
      <c r="HT52" s="322"/>
      <c r="HU52" s="322"/>
      <c r="HV52" s="322"/>
      <c r="HW52" s="322"/>
      <c r="HX52" s="322"/>
      <c r="HY52" s="322"/>
      <c r="HZ52" s="322"/>
      <c r="IA52" s="322"/>
      <c r="IB52" s="322"/>
      <c r="IC52" s="322"/>
      <c r="ID52" s="322"/>
      <c r="IE52" s="322"/>
      <c r="IF52" s="322"/>
      <c r="IG52" s="322"/>
      <c r="IH52" s="322"/>
      <c r="II52" s="322"/>
      <c r="IJ52" s="322"/>
      <c r="IK52" s="322"/>
      <c r="IL52" s="322"/>
      <c r="IM52" s="322"/>
      <c r="IN52" s="322"/>
      <c r="IO52" s="322"/>
      <c r="IP52" s="322"/>
      <c r="IQ52" s="322"/>
      <c r="IR52" s="322"/>
      <c r="IS52" s="322"/>
      <c r="IT52" s="322"/>
      <c r="IU52" s="322"/>
      <c r="IV52" s="322"/>
      <c r="IW52" s="322"/>
      <c r="IX52" s="394"/>
    </row>
    <row r="53" spans="1:258" s="395" customFormat="1" ht="15" customHeight="1" x14ac:dyDescent="0.25">
      <c r="A53" s="554"/>
      <c r="B53" s="399" t="s">
        <v>811</v>
      </c>
      <c r="C53" s="400"/>
      <c r="D53" s="400"/>
      <c r="E53" s="401"/>
      <c r="F53" s="342"/>
      <c r="G53" s="322"/>
      <c r="H53" s="322"/>
      <c r="I53" s="322"/>
      <c r="J53" s="322"/>
      <c r="K53" s="322"/>
      <c r="L53" s="322"/>
      <c r="M53" s="322"/>
      <c r="N53" s="394"/>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c r="EG53" s="322"/>
      <c r="EH53" s="322"/>
      <c r="EI53" s="322"/>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322"/>
      <c r="FV53" s="322"/>
      <c r="FW53" s="322"/>
      <c r="FX53" s="322"/>
      <c r="FY53" s="322"/>
      <c r="FZ53" s="322"/>
      <c r="GA53" s="322"/>
      <c r="GB53" s="322"/>
      <c r="GC53" s="322"/>
      <c r="GD53" s="322"/>
      <c r="GE53" s="322"/>
      <c r="GF53" s="322"/>
      <c r="GG53" s="322"/>
      <c r="GH53" s="322"/>
      <c r="GI53" s="322"/>
      <c r="GJ53" s="322"/>
      <c r="GK53" s="322"/>
      <c r="GL53" s="322"/>
      <c r="GM53" s="322"/>
      <c r="GN53" s="322"/>
      <c r="GO53" s="322"/>
      <c r="GP53" s="322"/>
      <c r="GQ53" s="322"/>
      <c r="GR53" s="322"/>
      <c r="GS53" s="322"/>
      <c r="GT53" s="322"/>
      <c r="GU53" s="322"/>
      <c r="GV53" s="322"/>
      <c r="GW53" s="322"/>
      <c r="GX53" s="322"/>
      <c r="GY53" s="322"/>
      <c r="GZ53" s="322"/>
      <c r="HA53" s="322"/>
      <c r="HB53" s="322"/>
      <c r="HC53" s="322"/>
      <c r="HD53" s="322"/>
      <c r="HE53" s="322"/>
      <c r="HF53" s="322"/>
      <c r="HG53" s="322"/>
      <c r="HH53" s="322"/>
      <c r="HI53" s="322"/>
      <c r="HJ53" s="322"/>
      <c r="HK53" s="322"/>
      <c r="HL53" s="322"/>
      <c r="HM53" s="322"/>
      <c r="HN53" s="322"/>
      <c r="HO53" s="322"/>
      <c r="HP53" s="322"/>
      <c r="HQ53" s="322"/>
      <c r="HR53" s="322"/>
      <c r="HS53" s="322"/>
      <c r="HT53" s="322"/>
      <c r="HU53" s="322"/>
      <c r="HV53" s="322"/>
      <c r="HW53" s="322"/>
      <c r="HX53" s="322"/>
      <c r="HY53" s="322"/>
      <c r="HZ53" s="322"/>
      <c r="IA53" s="322"/>
      <c r="IB53" s="322"/>
      <c r="IC53" s="322"/>
      <c r="ID53" s="322"/>
      <c r="IE53" s="322"/>
      <c r="IF53" s="322"/>
      <c r="IG53" s="322"/>
      <c r="IH53" s="322"/>
      <c r="II53" s="322"/>
      <c r="IJ53" s="322"/>
      <c r="IK53" s="322"/>
      <c r="IL53" s="322"/>
      <c r="IM53" s="322"/>
      <c r="IN53" s="322"/>
      <c r="IO53" s="322"/>
      <c r="IP53" s="322"/>
      <c r="IQ53" s="322"/>
      <c r="IR53" s="322"/>
      <c r="IS53" s="322"/>
      <c r="IT53" s="322"/>
      <c r="IU53" s="322"/>
      <c r="IV53" s="322"/>
      <c r="IW53" s="322"/>
      <c r="IX53" s="394"/>
    </row>
    <row r="54" spans="1:258" s="395" customFormat="1" ht="15" customHeight="1" x14ac:dyDescent="0.25">
      <c r="A54" s="554"/>
      <c r="B54" s="402" t="s">
        <v>812</v>
      </c>
      <c r="C54" s="403"/>
      <c r="D54" s="403"/>
      <c r="E54" s="404"/>
      <c r="F54" s="405"/>
      <c r="G54" s="322"/>
      <c r="H54" s="322"/>
      <c r="I54" s="322"/>
      <c r="J54" s="322"/>
      <c r="K54" s="322"/>
      <c r="L54" s="322"/>
      <c r="M54" s="322"/>
      <c r="N54" s="394"/>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c r="EG54" s="322"/>
      <c r="EH54" s="322"/>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322"/>
      <c r="FV54" s="322"/>
      <c r="FW54" s="322"/>
      <c r="FX54" s="322"/>
      <c r="FY54" s="322"/>
      <c r="FZ54" s="322"/>
      <c r="GA54" s="322"/>
      <c r="GB54" s="322"/>
      <c r="GC54" s="322"/>
      <c r="GD54" s="322"/>
      <c r="GE54" s="322"/>
      <c r="GF54" s="322"/>
      <c r="GG54" s="322"/>
      <c r="GH54" s="322"/>
      <c r="GI54" s="322"/>
      <c r="GJ54" s="322"/>
      <c r="GK54" s="322"/>
      <c r="GL54" s="322"/>
      <c r="GM54" s="322"/>
      <c r="GN54" s="322"/>
      <c r="GO54" s="322"/>
      <c r="GP54" s="322"/>
      <c r="GQ54" s="322"/>
      <c r="GR54" s="322"/>
      <c r="GS54" s="322"/>
      <c r="GT54" s="322"/>
      <c r="GU54" s="322"/>
      <c r="GV54" s="322"/>
      <c r="GW54" s="322"/>
      <c r="GX54" s="322"/>
      <c r="GY54" s="322"/>
      <c r="GZ54" s="322"/>
      <c r="HA54" s="322"/>
      <c r="HB54" s="322"/>
      <c r="HC54" s="322"/>
      <c r="HD54" s="322"/>
      <c r="HE54" s="322"/>
      <c r="HF54" s="322"/>
      <c r="HG54" s="322"/>
      <c r="HH54" s="322"/>
      <c r="HI54" s="322"/>
      <c r="HJ54" s="322"/>
      <c r="HK54" s="322"/>
      <c r="HL54" s="322"/>
      <c r="HM54" s="322"/>
      <c r="HN54" s="322"/>
      <c r="HO54" s="322"/>
      <c r="HP54" s="322"/>
      <c r="HQ54" s="322"/>
      <c r="HR54" s="322"/>
      <c r="HS54" s="322"/>
      <c r="HT54" s="322"/>
      <c r="HU54" s="322"/>
      <c r="HV54" s="322"/>
      <c r="HW54" s="322"/>
      <c r="HX54" s="322"/>
      <c r="HY54" s="322"/>
      <c r="HZ54" s="322"/>
      <c r="IA54" s="322"/>
      <c r="IB54" s="322"/>
      <c r="IC54" s="322"/>
      <c r="ID54" s="322"/>
      <c r="IE54" s="322"/>
      <c r="IF54" s="322"/>
      <c r="IG54" s="322"/>
      <c r="IH54" s="322"/>
      <c r="II54" s="322"/>
      <c r="IJ54" s="322"/>
      <c r="IK54" s="322"/>
      <c r="IL54" s="322"/>
      <c r="IM54" s="322"/>
      <c r="IN54" s="322"/>
      <c r="IO54" s="322"/>
      <c r="IP54" s="322"/>
      <c r="IQ54" s="322"/>
      <c r="IR54" s="322"/>
      <c r="IS54" s="322"/>
      <c r="IT54" s="322"/>
      <c r="IU54" s="322"/>
      <c r="IV54" s="322"/>
      <c r="IW54" s="322"/>
      <c r="IX54" s="394"/>
    </row>
    <row r="55" spans="1:258" s="395" customFormat="1" ht="15" customHeight="1" x14ac:dyDescent="0.25">
      <c r="A55" s="554"/>
      <c r="B55" s="402" t="s">
        <v>813</v>
      </c>
      <c r="C55" s="403"/>
      <c r="D55" s="403"/>
      <c r="E55" s="404"/>
      <c r="F55" s="405"/>
      <c r="G55" s="322"/>
      <c r="H55" s="322"/>
      <c r="I55" s="322"/>
      <c r="J55" s="322"/>
      <c r="K55" s="322"/>
      <c r="L55" s="322"/>
      <c r="M55" s="322"/>
      <c r="N55" s="394"/>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c r="EI55" s="322"/>
      <c r="EJ55" s="322"/>
      <c r="EK55" s="322"/>
      <c r="EL55" s="322"/>
      <c r="EM55" s="322"/>
      <c r="EN55" s="322"/>
      <c r="EO55" s="322"/>
      <c r="EP55" s="322"/>
      <c r="EQ55" s="322"/>
      <c r="ER55" s="322"/>
      <c r="ES55" s="322"/>
      <c r="ET55" s="322"/>
      <c r="EU55" s="322"/>
      <c r="EV55" s="322"/>
      <c r="EW55" s="322"/>
      <c r="EX55" s="322"/>
      <c r="EY55" s="322"/>
      <c r="EZ55" s="322"/>
      <c r="FA55" s="322"/>
      <c r="FB55" s="322"/>
      <c r="FC55" s="322"/>
      <c r="FD55" s="322"/>
      <c r="FE55" s="322"/>
      <c r="FF55" s="322"/>
      <c r="FG55" s="322"/>
      <c r="FH55" s="322"/>
      <c r="FI55" s="322"/>
      <c r="FJ55" s="322"/>
      <c r="FK55" s="322"/>
      <c r="FL55" s="322"/>
      <c r="FM55" s="322"/>
      <c r="FN55" s="322"/>
      <c r="FO55" s="322"/>
      <c r="FP55" s="322"/>
      <c r="FQ55" s="322"/>
      <c r="FR55" s="322"/>
      <c r="FS55" s="322"/>
      <c r="FT55" s="322"/>
      <c r="FU55" s="322"/>
      <c r="FV55" s="322"/>
      <c r="FW55" s="322"/>
      <c r="FX55" s="322"/>
      <c r="FY55" s="322"/>
      <c r="FZ55" s="322"/>
      <c r="GA55" s="322"/>
      <c r="GB55" s="322"/>
      <c r="GC55" s="322"/>
      <c r="GD55" s="322"/>
      <c r="GE55" s="322"/>
      <c r="GF55" s="322"/>
      <c r="GG55" s="322"/>
      <c r="GH55" s="322"/>
      <c r="GI55" s="322"/>
      <c r="GJ55" s="322"/>
      <c r="GK55" s="322"/>
      <c r="GL55" s="322"/>
      <c r="GM55" s="322"/>
      <c r="GN55" s="322"/>
      <c r="GO55" s="322"/>
      <c r="GP55" s="322"/>
      <c r="GQ55" s="322"/>
      <c r="GR55" s="322"/>
      <c r="GS55" s="322"/>
      <c r="GT55" s="322"/>
      <c r="GU55" s="322"/>
      <c r="GV55" s="322"/>
      <c r="GW55" s="322"/>
      <c r="GX55" s="322"/>
      <c r="GY55" s="322"/>
      <c r="GZ55" s="322"/>
      <c r="HA55" s="322"/>
      <c r="HB55" s="322"/>
      <c r="HC55" s="322"/>
      <c r="HD55" s="322"/>
      <c r="HE55" s="322"/>
      <c r="HF55" s="322"/>
      <c r="HG55" s="322"/>
      <c r="HH55" s="322"/>
      <c r="HI55" s="322"/>
      <c r="HJ55" s="322"/>
      <c r="HK55" s="322"/>
      <c r="HL55" s="322"/>
      <c r="HM55" s="322"/>
      <c r="HN55" s="322"/>
      <c r="HO55" s="322"/>
      <c r="HP55" s="322"/>
      <c r="HQ55" s="322"/>
      <c r="HR55" s="322"/>
      <c r="HS55" s="322"/>
      <c r="HT55" s="322"/>
      <c r="HU55" s="322"/>
      <c r="HV55" s="322"/>
      <c r="HW55" s="322"/>
      <c r="HX55" s="322"/>
      <c r="HY55" s="322"/>
      <c r="HZ55" s="322"/>
      <c r="IA55" s="322"/>
      <c r="IB55" s="322"/>
      <c r="IC55" s="322"/>
      <c r="ID55" s="322"/>
      <c r="IE55" s="322"/>
      <c r="IF55" s="322"/>
      <c r="IG55" s="322"/>
      <c r="IH55" s="322"/>
      <c r="II55" s="322"/>
      <c r="IJ55" s="322"/>
      <c r="IK55" s="322"/>
      <c r="IL55" s="322"/>
      <c r="IM55" s="322"/>
      <c r="IN55" s="322"/>
      <c r="IO55" s="322"/>
      <c r="IP55" s="322"/>
      <c r="IQ55" s="322"/>
      <c r="IR55" s="322"/>
      <c r="IS55" s="322"/>
      <c r="IT55" s="322"/>
      <c r="IU55" s="322"/>
      <c r="IV55" s="322"/>
      <c r="IW55" s="322"/>
      <c r="IX55" s="394"/>
    </row>
    <row r="56" spans="1:258" s="395" customFormat="1" ht="15" customHeight="1" x14ac:dyDescent="0.25">
      <c r="A56" s="554"/>
      <c r="B56" s="402" t="s">
        <v>814</v>
      </c>
      <c r="C56" s="403"/>
      <c r="D56" s="403"/>
      <c r="E56" s="404"/>
      <c r="F56" s="405"/>
      <c r="G56" s="322"/>
      <c r="H56" s="322"/>
      <c r="I56" s="322"/>
      <c r="J56" s="322"/>
      <c r="K56" s="322"/>
      <c r="L56" s="322"/>
      <c r="M56" s="322"/>
      <c r="N56" s="394"/>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c r="EI56" s="322"/>
      <c r="EJ56" s="322"/>
      <c r="EK56" s="322"/>
      <c r="EL56" s="322"/>
      <c r="EM56" s="322"/>
      <c r="EN56" s="322"/>
      <c r="EO56" s="322"/>
      <c r="EP56" s="322"/>
      <c r="EQ56" s="322"/>
      <c r="ER56" s="322"/>
      <c r="ES56" s="322"/>
      <c r="ET56" s="322"/>
      <c r="EU56" s="322"/>
      <c r="EV56" s="322"/>
      <c r="EW56" s="322"/>
      <c r="EX56" s="322"/>
      <c r="EY56" s="322"/>
      <c r="EZ56" s="322"/>
      <c r="FA56" s="322"/>
      <c r="FB56" s="322"/>
      <c r="FC56" s="322"/>
      <c r="FD56" s="322"/>
      <c r="FE56" s="322"/>
      <c r="FF56" s="322"/>
      <c r="FG56" s="322"/>
      <c r="FH56" s="322"/>
      <c r="FI56" s="322"/>
      <c r="FJ56" s="322"/>
      <c r="FK56" s="322"/>
      <c r="FL56" s="322"/>
      <c r="FM56" s="322"/>
      <c r="FN56" s="322"/>
      <c r="FO56" s="322"/>
      <c r="FP56" s="322"/>
      <c r="FQ56" s="322"/>
      <c r="FR56" s="322"/>
      <c r="FS56" s="322"/>
      <c r="FT56" s="322"/>
      <c r="FU56" s="322"/>
      <c r="FV56" s="322"/>
      <c r="FW56" s="322"/>
      <c r="FX56" s="322"/>
      <c r="FY56" s="322"/>
      <c r="FZ56" s="322"/>
      <c r="GA56" s="322"/>
      <c r="GB56" s="322"/>
      <c r="GC56" s="322"/>
      <c r="GD56" s="322"/>
      <c r="GE56" s="322"/>
      <c r="GF56" s="322"/>
      <c r="GG56" s="322"/>
      <c r="GH56" s="322"/>
      <c r="GI56" s="322"/>
      <c r="GJ56" s="322"/>
      <c r="GK56" s="322"/>
      <c r="GL56" s="322"/>
      <c r="GM56" s="322"/>
      <c r="GN56" s="322"/>
      <c r="GO56" s="322"/>
      <c r="GP56" s="322"/>
      <c r="GQ56" s="322"/>
      <c r="GR56" s="322"/>
      <c r="GS56" s="322"/>
      <c r="GT56" s="322"/>
      <c r="GU56" s="322"/>
      <c r="GV56" s="322"/>
      <c r="GW56" s="322"/>
      <c r="GX56" s="322"/>
      <c r="GY56" s="322"/>
      <c r="GZ56" s="322"/>
      <c r="HA56" s="322"/>
      <c r="HB56" s="322"/>
      <c r="HC56" s="322"/>
      <c r="HD56" s="322"/>
      <c r="HE56" s="322"/>
      <c r="HF56" s="322"/>
      <c r="HG56" s="322"/>
      <c r="HH56" s="322"/>
      <c r="HI56" s="322"/>
      <c r="HJ56" s="322"/>
      <c r="HK56" s="322"/>
      <c r="HL56" s="322"/>
      <c r="HM56" s="322"/>
      <c r="HN56" s="322"/>
      <c r="HO56" s="322"/>
      <c r="HP56" s="322"/>
      <c r="HQ56" s="322"/>
      <c r="HR56" s="322"/>
      <c r="HS56" s="322"/>
      <c r="HT56" s="322"/>
      <c r="HU56" s="322"/>
      <c r="HV56" s="322"/>
      <c r="HW56" s="322"/>
      <c r="HX56" s="322"/>
      <c r="HY56" s="322"/>
      <c r="HZ56" s="322"/>
      <c r="IA56" s="322"/>
      <c r="IB56" s="322"/>
      <c r="IC56" s="322"/>
      <c r="ID56" s="322"/>
      <c r="IE56" s="322"/>
      <c r="IF56" s="322"/>
      <c r="IG56" s="322"/>
      <c r="IH56" s="322"/>
      <c r="II56" s="322"/>
      <c r="IJ56" s="322"/>
      <c r="IK56" s="322"/>
      <c r="IL56" s="322"/>
      <c r="IM56" s="322"/>
      <c r="IN56" s="322"/>
      <c r="IO56" s="322"/>
      <c r="IP56" s="322"/>
      <c r="IQ56" s="322"/>
      <c r="IR56" s="322"/>
      <c r="IS56" s="322"/>
      <c r="IT56" s="322"/>
      <c r="IU56" s="322"/>
      <c r="IV56" s="322"/>
      <c r="IW56" s="322"/>
      <c r="IX56" s="394"/>
    </row>
    <row r="57" spans="1:258" s="395" customFormat="1" ht="15" customHeight="1" x14ac:dyDescent="0.25">
      <c r="A57" s="554"/>
      <c r="B57" s="399" t="s">
        <v>815</v>
      </c>
      <c r="C57" s="400"/>
      <c r="D57" s="400"/>
      <c r="E57" s="401"/>
      <c r="F57" s="342"/>
      <c r="G57" s="322"/>
      <c r="H57" s="322"/>
      <c r="I57" s="322"/>
      <c r="J57" s="322"/>
      <c r="K57" s="322"/>
      <c r="L57" s="322"/>
      <c r="M57" s="322"/>
      <c r="N57" s="394"/>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c r="BS57" s="322"/>
      <c r="BT57" s="322"/>
      <c r="BU57" s="322"/>
      <c r="BV57" s="322"/>
      <c r="BW57" s="322"/>
      <c r="BX57" s="322"/>
      <c r="BY57" s="322"/>
      <c r="BZ57" s="322"/>
      <c r="CA57" s="322"/>
      <c r="CB57" s="322"/>
      <c r="CC57" s="322"/>
      <c r="CD57" s="322"/>
      <c r="CE57" s="322"/>
      <c r="CF57" s="322"/>
      <c r="CG57" s="322"/>
      <c r="CH57" s="322"/>
      <c r="CI57" s="322"/>
      <c r="CJ57" s="322"/>
      <c r="CK57" s="322"/>
      <c r="CL57" s="322"/>
      <c r="CM57" s="322"/>
      <c r="CN57" s="322"/>
      <c r="CO57" s="322"/>
      <c r="CP57" s="322"/>
      <c r="CQ57" s="322"/>
      <c r="CR57" s="322"/>
      <c r="CS57" s="322"/>
      <c r="CT57" s="322"/>
      <c r="CU57" s="322"/>
      <c r="CV57" s="322"/>
      <c r="CW57" s="322"/>
      <c r="CX57" s="322"/>
      <c r="CY57" s="322"/>
      <c r="CZ57" s="322"/>
      <c r="DA57" s="322"/>
      <c r="DB57" s="322"/>
      <c r="DC57" s="322"/>
      <c r="DD57" s="322"/>
      <c r="DE57" s="322"/>
      <c r="DF57" s="322"/>
      <c r="DG57" s="322"/>
      <c r="DH57" s="322"/>
      <c r="DI57" s="322"/>
      <c r="DJ57" s="322"/>
      <c r="DK57" s="322"/>
      <c r="DL57" s="322"/>
      <c r="DM57" s="322"/>
      <c r="DN57" s="322"/>
      <c r="DO57" s="322"/>
      <c r="DP57" s="322"/>
      <c r="DQ57" s="322"/>
      <c r="DR57" s="322"/>
      <c r="DS57" s="322"/>
      <c r="DT57" s="322"/>
      <c r="DU57" s="322"/>
      <c r="DV57" s="322"/>
      <c r="DW57" s="322"/>
      <c r="DX57" s="322"/>
      <c r="DY57" s="322"/>
      <c r="DZ57" s="322"/>
      <c r="EA57" s="322"/>
      <c r="EB57" s="322"/>
      <c r="EC57" s="322"/>
      <c r="ED57" s="322"/>
      <c r="EE57" s="322"/>
      <c r="EF57" s="322"/>
      <c r="EG57" s="322"/>
      <c r="EH57" s="322"/>
      <c r="EI57" s="322"/>
      <c r="EJ57" s="322"/>
      <c r="EK57" s="322"/>
      <c r="EL57" s="322"/>
      <c r="EM57" s="322"/>
      <c r="EN57" s="322"/>
      <c r="EO57" s="322"/>
      <c r="EP57" s="322"/>
      <c r="EQ57" s="322"/>
      <c r="ER57" s="322"/>
      <c r="ES57" s="322"/>
      <c r="ET57" s="322"/>
      <c r="EU57" s="322"/>
      <c r="EV57" s="322"/>
      <c r="EW57" s="322"/>
      <c r="EX57" s="322"/>
      <c r="EY57" s="322"/>
      <c r="EZ57" s="322"/>
      <c r="FA57" s="322"/>
      <c r="FB57" s="322"/>
      <c r="FC57" s="322"/>
      <c r="FD57" s="322"/>
      <c r="FE57" s="322"/>
      <c r="FF57" s="322"/>
      <c r="FG57" s="322"/>
      <c r="FH57" s="322"/>
      <c r="FI57" s="322"/>
      <c r="FJ57" s="322"/>
      <c r="FK57" s="322"/>
      <c r="FL57" s="322"/>
      <c r="FM57" s="322"/>
      <c r="FN57" s="322"/>
      <c r="FO57" s="322"/>
      <c r="FP57" s="322"/>
      <c r="FQ57" s="322"/>
      <c r="FR57" s="322"/>
      <c r="FS57" s="322"/>
      <c r="FT57" s="322"/>
      <c r="FU57" s="322"/>
      <c r="FV57" s="322"/>
      <c r="FW57" s="322"/>
      <c r="FX57" s="322"/>
      <c r="FY57" s="322"/>
      <c r="FZ57" s="322"/>
      <c r="GA57" s="322"/>
      <c r="GB57" s="322"/>
      <c r="GC57" s="322"/>
      <c r="GD57" s="322"/>
      <c r="GE57" s="322"/>
      <c r="GF57" s="322"/>
      <c r="GG57" s="322"/>
      <c r="GH57" s="322"/>
      <c r="GI57" s="322"/>
      <c r="GJ57" s="322"/>
      <c r="GK57" s="322"/>
      <c r="GL57" s="322"/>
      <c r="GM57" s="322"/>
      <c r="GN57" s="322"/>
      <c r="GO57" s="322"/>
      <c r="GP57" s="322"/>
      <c r="GQ57" s="322"/>
      <c r="GR57" s="322"/>
      <c r="GS57" s="322"/>
      <c r="GT57" s="322"/>
      <c r="GU57" s="322"/>
      <c r="GV57" s="322"/>
      <c r="GW57" s="322"/>
      <c r="GX57" s="322"/>
      <c r="GY57" s="322"/>
      <c r="GZ57" s="322"/>
      <c r="HA57" s="322"/>
      <c r="HB57" s="322"/>
      <c r="HC57" s="322"/>
      <c r="HD57" s="322"/>
      <c r="HE57" s="322"/>
      <c r="HF57" s="322"/>
      <c r="HG57" s="322"/>
      <c r="HH57" s="322"/>
      <c r="HI57" s="322"/>
      <c r="HJ57" s="322"/>
      <c r="HK57" s="322"/>
      <c r="HL57" s="322"/>
      <c r="HM57" s="322"/>
      <c r="HN57" s="322"/>
      <c r="HO57" s="322"/>
      <c r="HP57" s="322"/>
      <c r="HQ57" s="322"/>
      <c r="HR57" s="322"/>
      <c r="HS57" s="322"/>
      <c r="HT57" s="322"/>
      <c r="HU57" s="322"/>
      <c r="HV57" s="322"/>
      <c r="HW57" s="322"/>
      <c r="HX57" s="322"/>
      <c r="HY57" s="322"/>
      <c r="HZ57" s="322"/>
      <c r="IA57" s="322"/>
      <c r="IB57" s="322"/>
      <c r="IC57" s="322"/>
      <c r="ID57" s="322"/>
      <c r="IE57" s="322"/>
      <c r="IF57" s="322"/>
      <c r="IG57" s="322"/>
      <c r="IH57" s="322"/>
      <c r="II57" s="322"/>
      <c r="IJ57" s="322"/>
      <c r="IK57" s="322"/>
      <c r="IL57" s="322"/>
      <c r="IM57" s="322"/>
      <c r="IN57" s="322"/>
      <c r="IO57" s="322"/>
      <c r="IP57" s="322"/>
      <c r="IQ57" s="322"/>
      <c r="IR57" s="322"/>
      <c r="IS57" s="322"/>
      <c r="IT57" s="322"/>
      <c r="IU57" s="322"/>
      <c r="IV57" s="322"/>
      <c r="IW57" s="322"/>
      <c r="IX57" s="394"/>
    </row>
    <row r="58" spans="1:258" s="395" customFormat="1" ht="15" customHeight="1" x14ac:dyDescent="0.25">
      <c r="A58" s="554"/>
      <c r="B58" s="402" t="s">
        <v>812</v>
      </c>
      <c r="C58" s="403"/>
      <c r="D58" s="403"/>
      <c r="E58" s="404"/>
      <c r="F58" s="405"/>
      <c r="G58" s="322"/>
      <c r="H58" s="322"/>
      <c r="I58" s="322"/>
      <c r="J58" s="322"/>
      <c r="K58" s="322"/>
      <c r="L58" s="322"/>
      <c r="M58" s="322"/>
      <c r="N58" s="394"/>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c r="CA58" s="322"/>
      <c r="CB58" s="322"/>
      <c r="CC58" s="322"/>
      <c r="CD58" s="322"/>
      <c r="CE58" s="322"/>
      <c r="CF58" s="322"/>
      <c r="CG58" s="322"/>
      <c r="CH58" s="322"/>
      <c r="CI58" s="322"/>
      <c r="CJ58" s="322"/>
      <c r="CK58" s="322"/>
      <c r="CL58" s="322"/>
      <c r="CM58" s="322"/>
      <c r="CN58" s="322"/>
      <c r="CO58" s="322"/>
      <c r="CP58" s="322"/>
      <c r="CQ58" s="322"/>
      <c r="CR58" s="322"/>
      <c r="CS58" s="322"/>
      <c r="CT58" s="322"/>
      <c r="CU58" s="322"/>
      <c r="CV58" s="322"/>
      <c r="CW58" s="322"/>
      <c r="CX58" s="322"/>
      <c r="CY58" s="322"/>
      <c r="CZ58" s="322"/>
      <c r="DA58" s="322"/>
      <c r="DB58" s="322"/>
      <c r="DC58" s="322"/>
      <c r="DD58" s="322"/>
      <c r="DE58" s="322"/>
      <c r="DF58" s="322"/>
      <c r="DG58" s="322"/>
      <c r="DH58" s="322"/>
      <c r="DI58" s="322"/>
      <c r="DJ58" s="322"/>
      <c r="DK58" s="322"/>
      <c r="DL58" s="322"/>
      <c r="DM58" s="322"/>
      <c r="DN58" s="322"/>
      <c r="DO58" s="322"/>
      <c r="DP58" s="322"/>
      <c r="DQ58" s="322"/>
      <c r="DR58" s="322"/>
      <c r="DS58" s="322"/>
      <c r="DT58" s="322"/>
      <c r="DU58" s="322"/>
      <c r="DV58" s="322"/>
      <c r="DW58" s="322"/>
      <c r="DX58" s="322"/>
      <c r="DY58" s="322"/>
      <c r="DZ58" s="322"/>
      <c r="EA58" s="322"/>
      <c r="EB58" s="322"/>
      <c r="EC58" s="322"/>
      <c r="ED58" s="322"/>
      <c r="EE58" s="322"/>
      <c r="EF58" s="322"/>
      <c r="EG58" s="322"/>
      <c r="EH58" s="322"/>
      <c r="EI58" s="322"/>
      <c r="EJ58" s="322"/>
      <c r="EK58" s="322"/>
      <c r="EL58" s="322"/>
      <c r="EM58" s="322"/>
      <c r="EN58" s="322"/>
      <c r="EO58" s="322"/>
      <c r="EP58" s="322"/>
      <c r="EQ58" s="322"/>
      <c r="ER58" s="322"/>
      <c r="ES58" s="322"/>
      <c r="ET58" s="322"/>
      <c r="EU58" s="322"/>
      <c r="EV58" s="322"/>
      <c r="EW58" s="322"/>
      <c r="EX58" s="322"/>
      <c r="EY58" s="322"/>
      <c r="EZ58" s="322"/>
      <c r="FA58" s="322"/>
      <c r="FB58" s="322"/>
      <c r="FC58" s="322"/>
      <c r="FD58" s="322"/>
      <c r="FE58" s="322"/>
      <c r="FF58" s="322"/>
      <c r="FG58" s="322"/>
      <c r="FH58" s="322"/>
      <c r="FI58" s="322"/>
      <c r="FJ58" s="322"/>
      <c r="FK58" s="322"/>
      <c r="FL58" s="322"/>
      <c r="FM58" s="322"/>
      <c r="FN58" s="322"/>
      <c r="FO58" s="322"/>
      <c r="FP58" s="322"/>
      <c r="FQ58" s="322"/>
      <c r="FR58" s="322"/>
      <c r="FS58" s="322"/>
      <c r="FT58" s="322"/>
      <c r="FU58" s="322"/>
      <c r="FV58" s="322"/>
      <c r="FW58" s="322"/>
      <c r="FX58" s="322"/>
      <c r="FY58" s="322"/>
      <c r="FZ58" s="322"/>
      <c r="GA58" s="322"/>
      <c r="GB58" s="322"/>
      <c r="GC58" s="322"/>
      <c r="GD58" s="322"/>
      <c r="GE58" s="322"/>
      <c r="GF58" s="322"/>
      <c r="GG58" s="322"/>
      <c r="GH58" s="322"/>
      <c r="GI58" s="322"/>
      <c r="GJ58" s="322"/>
      <c r="GK58" s="322"/>
      <c r="GL58" s="322"/>
      <c r="GM58" s="322"/>
      <c r="GN58" s="322"/>
      <c r="GO58" s="322"/>
      <c r="GP58" s="322"/>
      <c r="GQ58" s="322"/>
      <c r="GR58" s="322"/>
      <c r="GS58" s="322"/>
      <c r="GT58" s="322"/>
      <c r="GU58" s="322"/>
      <c r="GV58" s="322"/>
      <c r="GW58" s="322"/>
      <c r="GX58" s="322"/>
      <c r="GY58" s="322"/>
      <c r="GZ58" s="322"/>
      <c r="HA58" s="322"/>
      <c r="HB58" s="322"/>
      <c r="HC58" s="322"/>
      <c r="HD58" s="322"/>
      <c r="HE58" s="322"/>
      <c r="HF58" s="322"/>
      <c r="HG58" s="322"/>
      <c r="HH58" s="322"/>
      <c r="HI58" s="322"/>
      <c r="HJ58" s="322"/>
      <c r="HK58" s="322"/>
      <c r="HL58" s="322"/>
      <c r="HM58" s="322"/>
      <c r="HN58" s="322"/>
      <c r="HO58" s="322"/>
      <c r="HP58" s="322"/>
      <c r="HQ58" s="322"/>
      <c r="HR58" s="322"/>
      <c r="HS58" s="322"/>
      <c r="HT58" s="322"/>
      <c r="HU58" s="322"/>
      <c r="HV58" s="322"/>
      <c r="HW58" s="322"/>
      <c r="HX58" s="322"/>
      <c r="HY58" s="322"/>
      <c r="HZ58" s="322"/>
      <c r="IA58" s="322"/>
      <c r="IB58" s="322"/>
      <c r="IC58" s="322"/>
      <c r="ID58" s="322"/>
      <c r="IE58" s="322"/>
      <c r="IF58" s="322"/>
      <c r="IG58" s="322"/>
      <c r="IH58" s="322"/>
      <c r="II58" s="322"/>
      <c r="IJ58" s="322"/>
      <c r="IK58" s="322"/>
      <c r="IL58" s="322"/>
      <c r="IM58" s="322"/>
      <c r="IN58" s="322"/>
      <c r="IO58" s="322"/>
      <c r="IP58" s="322"/>
      <c r="IQ58" s="322"/>
      <c r="IR58" s="322"/>
      <c r="IS58" s="322"/>
      <c r="IT58" s="322"/>
      <c r="IU58" s="322"/>
      <c r="IV58" s="322"/>
      <c r="IW58" s="322"/>
      <c r="IX58" s="394"/>
    </row>
    <row r="59" spans="1:258" s="395" customFormat="1" ht="15" customHeight="1" x14ac:dyDescent="0.25">
      <c r="A59" s="554"/>
      <c r="B59" s="402" t="s">
        <v>813</v>
      </c>
      <c r="C59" s="403"/>
      <c r="D59" s="403"/>
      <c r="E59" s="404"/>
      <c r="F59" s="405"/>
      <c r="G59" s="322"/>
      <c r="H59" s="322"/>
      <c r="I59" s="322"/>
      <c r="J59" s="322"/>
      <c r="K59" s="322"/>
      <c r="L59" s="322"/>
      <c r="M59" s="322"/>
      <c r="N59" s="394"/>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322"/>
      <c r="CA59" s="322"/>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c r="DB59" s="322"/>
      <c r="DC59" s="322"/>
      <c r="DD59" s="322"/>
      <c r="DE59" s="322"/>
      <c r="DF59" s="322"/>
      <c r="DG59" s="322"/>
      <c r="DH59" s="322"/>
      <c r="DI59" s="322"/>
      <c r="DJ59" s="322"/>
      <c r="DK59" s="322"/>
      <c r="DL59" s="322"/>
      <c r="DM59" s="322"/>
      <c r="DN59" s="322"/>
      <c r="DO59" s="322"/>
      <c r="DP59" s="322"/>
      <c r="DQ59" s="322"/>
      <c r="DR59" s="322"/>
      <c r="DS59" s="322"/>
      <c r="DT59" s="322"/>
      <c r="DU59" s="322"/>
      <c r="DV59" s="322"/>
      <c r="DW59" s="322"/>
      <c r="DX59" s="322"/>
      <c r="DY59" s="322"/>
      <c r="DZ59" s="322"/>
      <c r="EA59" s="322"/>
      <c r="EB59" s="322"/>
      <c r="EC59" s="322"/>
      <c r="ED59" s="322"/>
      <c r="EE59" s="322"/>
      <c r="EF59" s="322"/>
      <c r="EG59" s="322"/>
      <c r="EH59" s="322"/>
      <c r="EI59" s="322"/>
      <c r="EJ59" s="322"/>
      <c r="EK59" s="322"/>
      <c r="EL59" s="322"/>
      <c r="EM59" s="322"/>
      <c r="EN59" s="322"/>
      <c r="EO59" s="322"/>
      <c r="EP59" s="322"/>
      <c r="EQ59" s="322"/>
      <c r="ER59" s="322"/>
      <c r="ES59" s="322"/>
      <c r="ET59" s="322"/>
      <c r="EU59" s="322"/>
      <c r="EV59" s="322"/>
      <c r="EW59" s="322"/>
      <c r="EX59" s="322"/>
      <c r="EY59" s="322"/>
      <c r="EZ59" s="322"/>
      <c r="FA59" s="322"/>
      <c r="FB59" s="322"/>
      <c r="FC59" s="322"/>
      <c r="FD59" s="322"/>
      <c r="FE59" s="322"/>
      <c r="FF59" s="322"/>
      <c r="FG59" s="322"/>
      <c r="FH59" s="322"/>
      <c r="FI59" s="322"/>
      <c r="FJ59" s="322"/>
      <c r="FK59" s="322"/>
      <c r="FL59" s="322"/>
      <c r="FM59" s="322"/>
      <c r="FN59" s="322"/>
      <c r="FO59" s="322"/>
      <c r="FP59" s="322"/>
      <c r="FQ59" s="322"/>
      <c r="FR59" s="322"/>
      <c r="FS59" s="322"/>
      <c r="FT59" s="322"/>
      <c r="FU59" s="322"/>
      <c r="FV59" s="322"/>
      <c r="FW59" s="322"/>
      <c r="FX59" s="322"/>
      <c r="FY59" s="322"/>
      <c r="FZ59" s="322"/>
      <c r="GA59" s="322"/>
      <c r="GB59" s="322"/>
      <c r="GC59" s="322"/>
      <c r="GD59" s="322"/>
      <c r="GE59" s="322"/>
      <c r="GF59" s="322"/>
      <c r="GG59" s="322"/>
      <c r="GH59" s="322"/>
      <c r="GI59" s="322"/>
      <c r="GJ59" s="322"/>
      <c r="GK59" s="322"/>
      <c r="GL59" s="322"/>
      <c r="GM59" s="322"/>
      <c r="GN59" s="322"/>
      <c r="GO59" s="322"/>
      <c r="GP59" s="322"/>
      <c r="GQ59" s="322"/>
      <c r="GR59" s="322"/>
      <c r="GS59" s="322"/>
      <c r="GT59" s="322"/>
      <c r="GU59" s="322"/>
      <c r="GV59" s="322"/>
      <c r="GW59" s="322"/>
      <c r="GX59" s="322"/>
      <c r="GY59" s="322"/>
      <c r="GZ59" s="322"/>
      <c r="HA59" s="322"/>
      <c r="HB59" s="322"/>
      <c r="HC59" s="322"/>
      <c r="HD59" s="322"/>
      <c r="HE59" s="322"/>
      <c r="HF59" s="322"/>
      <c r="HG59" s="322"/>
      <c r="HH59" s="322"/>
      <c r="HI59" s="322"/>
      <c r="HJ59" s="322"/>
      <c r="HK59" s="322"/>
      <c r="HL59" s="322"/>
      <c r="HM59" s="322"/>
      <c r="HN59" s="322"/>
      <c r="HO59" s="322"/>
      <c r="HP59" s="322"/>
      <c r="HQ59" s="322"/>
      <c r="HR59" s="322"/>
      <c r="HS59" s="322"/>
      <c r="HT59" s="322"/>
      <c r="HU59" s="322"/>
      <c r="HV59" s="322"/>
      <c r="HW59" s="322"/>
      <c r="HX59" s="322"/>
      <c r="HY59" s="322"/>
      <c r="HZ59" s="322"/>
      <c r="IA59" s="322"/>
      <c r="IB59" s="322"/>
      <c r="IC59" s="322"/>
      <c r="ID59" s="322"/>
      <c r="IE59" s="322"/>
      <c r="IF59" s="322"/>
      <c r="IG59" s="322"/>
      <c r="IH59" s="322"/>
      <c r="II59" s="322"/>
      <c r="IJ59" s="322"/>
      <c r="IK59" s="322"/>
      <c r="IL59" s="322"/>
      <c r="IM59" s="322"/>
      <c r="IN59" s="322"/>
      <c r="IO59" s="322"/>
      <c r="IP59" s="322"/>
      <c r="IQ59" s="322"/>
      <c r="IR59" s="322"/>
      <c r="IS59" s="322"/>
      <c r="IT59" s="322"/>
      <c r="IU59" s="322"/>
      <c r="IV59" s="322"/>
      <c r="IW59" s="322"/>
      <c r="IX59" s="394"/>
    </row>
    <row r="60" spans="1:258" s="395" customFormat="1" ht="15" customHeight="1" x14ac:dyDescent="0.25">
      <c r="A60" s="554"/>
      <c r="B60" s="402" t="s">
        <v>814</v>
      </c>
      <c r="C60" s="403"/>
      <c r="D60" s="403"/>
      <c r="E60" s="404"/>
      <c r="F60" s="405"/>
      <c r="G60" s="322"/>
      <c r="H60" s="322"/>
      <c r="I60" s="322"/>
      <c r="J60" s="322"/>
      <c r="K60" s="322"/>
      <c r="L60" s="322"/>
      <c r="M60" s="322"/>
      <c r="N60" s="394"/>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c r="EG60" s="322"/>
      <c r="EH60" s="322"/>
      <c r="EI60" s="322"/>
      <c r="EJ60" s="322"/>
      <c r="EK60" s="322"/>
      <c r="EL60" s="322"/>
      <c r="EM60" s="322"/>
      <c r="EN60" s="322"/>
      <c r="EO60" s="322"/>
      <c r="EP60" s="322"/>
      <c r="EQ60" s="322"/>
      <c r="ER60" s="322"/>
      <c r="ES60" s="322"/>
      <c r="ET60" s="322"/>
      <c r="EU60" s="322"/>
      <c r="EV60" s="322"/>
      <c r="EW60" s="322"/>
      <c r="EX60" s="322"/>
      <c r="EY60" s="322"/>
      <c r="EZ60" s="322"/>
      <c r="FA60" s="322"/>
      <c r="FB60" s="322"/>
      <c r="FC60" s="322"/>
      <c r="FD60" s="322"/>
      <c r="FE60" s="322"/>
      <c r="FF60" s="322"/>
      <c r="FG60" s="322"/>
      <c r="FH60" s="322"/>
      <c r="FI60" s="322"/>
      <c r="FJ60" s="322"/>
      <c r="FK60" s="322"/>
      <c r="FL60" s="322"/>
      <c r="FM60" s="322"/>
      <c r="FN60" s="322"/>
      <c r="FO60" s="322"/>
      <c r="FP60" s="322"/>
      <c r="FQ60" s="322"/>
      <c r="FR60" s="322"/>
      <c r="FS60" s="322"/>
      <c r="FT60" s="322"/>
      <c r="FU60" s="322"/>
      <c r="FV60" s="322"/>
      <c r="FW60" s="322"/>
      <c r="FX60" s="322"/>
      <c r="FY60" s="322"/>
      <c r="FZ60" s="322"/>
      <c r="GA60" s="322"/>
      <c r="GB60" s="322"/>
      <c r="GC60" s="322"/>
      <c r="GD60" s="322"/>
      <c r="GE60" s="322"/>
      <c r="GF60" s="322"/>
      <c r="GG60" s="322"/>
      <c r="GH60" s="322"/>
      <c r="GI60" s="322"/>
      <c r="GJ60" s="322"/>
      <c r="GK60" s="322"/>
      <c r="GL60" s="322"/>
      <c r="GM60" s="322"/>
      <c r="GN60" s="322"/>
      <c r="GO60" s="322"/>
      <c r="GP60" s="322"/>
      <c r="GQ60" s="322"/>
      <c r="GR60" s="322"/>
      <c r="GS60" s="322"/>
      <c r="GT60" s="322"/>
      <c r="GU60" s="322"/>
      <c r="GV60" s="322"/>
      <c r="GW60" s="322"/>
      <c r="GX60" s="322"/>
      <c r="GY60" s="322"/>
      <c r="GZ60" s="322"/>
      <c r="HA60" s="322"/>
      <c r="HB60" s="322"/>
      <c r="HC60" s="322"/>
      <c r="HD60" s="322"/>
      <c r="HE60" s="322"/>
      <c r="HF60" s="322"/>
      <c r="HG60" s="322"/>
      <c r="HH60" s="322"/>
      <c r="HI60" s="322"/>
      <c r="HJ60" s="322"/>
      <c r="HK60" s="322"/>
      <c r="HL60" s="322"/>
      <c r="HM60" s="322"/>
      <c r="HN60" s="322"/>
      <c r="HO60" s="322"/>
      <c r="HP60" s="322"/>
      <c r="HQ60" s="322"/>
      <c r="HR60" s="322"/>
      <c r="HS60" s="322"/>
      <c r="HT60" s="322"/>
      <c r="HU60" s="322"/>
      <c r="HV60" s="322"/>
      <c r="HW60" s="322"/>
      <c r="HX60" s="322"/>
      <c r="HY60" s="322"/>
      <c r="HZ60" s="322"/>
      <c r="IA60" s="322"/>
      <c r="IB60" s="322"/>
      <c r="IC60" s="322"/>
      <c r="ID60" s="322"/>
      <c r="IE60" s="322"/>
      <c r="IF60" s="322"/>
      <c r="IG60" s="322"/>
      <c r="IH60" s="322"/>
      <c r="II60" s="322"/>
      <c r="IJ60" s="322"/>
      <c r="IK60" s="322"/>
      <c r="IL60" s="322"/>
      <c r="IM60" s="322"/>
      <c r="IN60" s="322"/>
      <c r="IO60" s="322"/>
      <c r="IP60" s="322"/>
      <c r="IQ60" s="322"/>
      <c r="IR60" s="322"/>
      <c r="IS60" s="322"/>
      <c r="IT60" s="322"/>
      <c r="IU60" s="322"/>
      <c r="IV60" s="322"/>
      <c r="IW60" s="322"/>
      <c r="IX60" s="394"/>
    </row>
    <row r="61" spans="1:258" s="395" customFormat="1" ht="15" customHeight="1" x14ac:dyDescent="0.25">
      <c r="A61" s="554"/>
      <c r="B61" s="399" t="s">
        <v>816</v>
      </c>
      <c r="C61" s="400"/>
      <c r="D61" s="400"/>
      <c r="E61" s="401"/>
      <c r="F61" s="342"/>
      <c r="G61" s="322"/>
      <c r="H61" s="322"/>
      <c r="I61" s="322"/>
      <c r="J61" s="322"/>
      <c r="K61" s="322"/>
      <c r="L61" s="322"/>
      <c r="M61" s="322"/>
      <c r="N61" s="394"/>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c r="EI61" s="322"/>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322"/>
      <c r="FV61" s="322"/>
      <c r="FW61" s="322"/>
      <c r="FX61" s="322"/>
      <c r="FY61" s="322"/>
      <c r="FZ61" s="322"/>
      <c r="GA61" s="322"/>
      <c r="GB61" s="322"/>
      <c r="GC61" s="322"/>
      <c r="GD61" s="322"/>
      <c r="GE61" s="322"/>
      <c r="GF61" s="322"/>
      <c r="GG61" s="322"/>
      <c r="GH61" s="322"/>
      <c r="GI61" s="322"/>
      <c r="GJ61" s="322"/>
      <c r="GK61" s="322"/>
      <c r="GL61" s="322"/>
      <c r="GM61" s="322"/>
      <c r="GN61" s="322"/>
      <c r="GO61" s="322"/>
      <c r="GP61" s="322"/>
      <c r="GQ61" s="322"/>
      <c r="GR61" s="322"/>
      <c r="GS61" s="322"/>
      <c r="GT61" s="322"/>
      <c r="GU61" s="322"/>
      <c r="GV61" s="322"/>
      <c r="GW61" s="322"/>
      <c r="GX61" s="322"/>
      <c r="GY61" s="322"/>
      <c r="GZ61" s="322"/>
      <c r="HA61" s="322"/>
      <c r="HB61" s="322"/>
      <c r="HC61" s="322"/>
      <c r="HD61" s="322"/>
      <c r="HE61" s="322"/>
      <c r="HF61" s="322"/>
      <c r="HG61" s="322"/>
      <c r="HH61" s="322"/>
      <c r="HI61" s="322"/>
      <c r="HJ61" s="322"/>
      <c r="HK61" s="322"/>
      <c r="HL61" s="322"/>
      <c r="HM61" s="322"/>
      <c r="HN61" s="322"/>
      <c r="HO61" s="322"/>
      <c r="HP61" s="322"/>
      <c r="HQ61" s="322"/>
      <c r="HR61" s="322"/>
      <c r="HS61" s="322"/>
      <c r="HT61" s="322"/>
      <c r="HU61" s="322"/>
      <c r="HV61" s="322"/>
      <c r="HW61" s="322"/>
      <c r="HX61" s="322"/>
      <c r="HY61" s="322"/>
      <c r="HZ61" s="322"/>
      <c r="IA61" s="322"/>
      <c r="IB61" s="322"/>
      <c r="IC61" s="322"/>
      <c r="ID61" s="322"/>
      <c r="IE61" s="322"/>
      <c r="IF61" s="322"/>
      <c r="IG61" s="322"/>
      <c r="IH61" s="322"/>
      <c r="II61" s="322"/>
      <c r="IJ61" s="322"/>
      <c r="IK61" s="322"/>
      <c r="IL61" s="322"/>
      <c r="IM61" s="322"/>
      <c r="IN61" s="322"/>
      <c r="IO61" s="322"/>
      <c r="IP61" s="322"/>
      <c r="IQ61" s="322"/>
      <c r="IR61" s="322"/>
      <c r="IS61" s="322"/>
      <c r="IT61" s="322"/>
      <c r="IU61" s="322"/>
      <c r="IV61" s="322"/>
      <c r="IW61" s="322"/>
      <c r="IX61" s="394"/>
    </row>
    <row r="62" spans="1:258" s="395" customFormat="1" ht="15" customHeight="1" x14ac:dyDescent="0.25">
      <c r="A62" s="554"/>
      <c r="B62" s="402" t="s">
        <v>812</v>
      </c>
      <c r="C62" s="403"/>
      <c r="D62" s="403"/>
      <c r="E62" s="404"/>
      <c r="F62" s="405"/>
      <c r="G62" s="322"/>
      <c r="H62" s="322"/>
      <c r="I62" s="322"/>
      <c r="J62" s="322"/>
      <c r="K62" s="322"/>
      <c r="L62" s="322"/>
      <c r="M62" s="322"/>
      <c r="N62" s="394"/>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322"/>
      <c r="FV62" s="322"/>
      <c r="FW62" s="322"/>
      <c r="FX62" s="322"/>
      <c r="FY62" s="322"/>
      <c r="FZ62" s="322"/>
      <c r="GA62" s="322"/>
      <c r="GB62" s="322"/>
      <c r="GC62" s="322"/>
      <c r="GD62" s="322"/>
      <c r="GE62" s="322"/>
      <c r="GF62" s="322"/>
      <c r="GG62" s="322"/>
      <c r="GH62" s="322"/>
      <c r="GI62" s="322"/>
      <c r="GJ62" s="322"/>
      <c r="GK62" s="322"/>
      <c r="GL62" s="322"/>
      <c r="GM62" s="322"/>
      <c r="GN62" s="322"/>
      <c r="GO62" s="322"/>
      <c r="GP62" s="322"/>
      <c r="GQ62" s="322"/>
      <c r="GR62" s="322"/>
      <c r="GS62" s="322"/>
      <c r="GT62" s="322"/>
      <c r="GU62" s="322"/>
      <c r="GV62" s="322"/>
      <c r="GW62" s="322"/>
      <c r="GX62" s="322"/>
      <c r="GY62" s="322"/>
      <c r="GZ62" s="322"/>
      <c r="HA62" s="322"/>
      <c r="HB62" s="322"/>
      <c r="HC62" s="322"/>
      <c r="HD62" s="322"/>
      <c r="HE62" s="322"/>
      <c r="HF62" s="322"/>
      <c r="HG62" s="322"/>
      <c r="HH62" s="322"/>
      <c r="HI62" s="322"/>
      <c r="HJ62" s="322"/>
      <c r="HK62" s="322"/>
      <c r="HL62" s="322"/>
      <c r="HM62" s="322"/>
      <c r="HN62" s="322"/>
      <c r="HO62" s="322"/>
      <c r="HP62" s="322"/>
      <c r="HQ62" s="322"/>
      <c r="HR62" s="322"/>
      <c r="HS62" s="322"/>
      <c r="HT62" s="322"/>
      <c r="HU62" s="322"/>
      <c r="HV62" s="322"/>
      <c r="HW62" s="322"/>
      <c r="HX62" s="322"/>
      <c r="HY62" s="322"/>
      <c r="HZ62" s="322"/>
      <c r="IA62" s="322"/>
      <c r="IB62" s="322"/>
      <c r="IC62" s="322"/>
      <c r="ID62" s="322"/>
      <c r="IE62" s="322"/>
      <c r="IF62" s="322"/>
      <c r="IG62" s="322"/>
      <c r="IH62" s="322"/>
      <c r="II62" s="322"/>
      <c r="IJ62" s="322"/>
      <c r="IK62" s="322"/>
      <c r="IL62" s="322"/>
      <c r="IM62" s="322"/>
      <c r="IN62" s="322"/>
      <c r="IO62" s="322"/>
      <c r="IP62" s="322"/>
      <c r="IQ62" s="322"/>
      <c r="IR62" s="322"/>
      <c r="IS62" s="322"/>
      <c r="IT62" s="322"/>
      <c r="IU62" s="322"/>
      <c r="IV62" s="322"/>
      <c r="IW62" s="322"/>
      <c r="IX62" s="394"/>
    </row>
    <row r="63" spans="1:258" ht="15" customHeight="1" x14ac:dyDescent="0.25">
      <c r="A63" s="562"/>
      <c r="B63" s="402" t="s">
        <v>813</v>
      </c>
      <c r="C63" s="403"/>
      <c r="D63" s="403"/>
      <c r="E63" s="404"/>
      <c r="F63" s="405"/>
      <c r="G63" s="322"/>
      <c r="H63" s="322"/>
      <c r="I63" s="322"/>
      <c r="J63" s="322"/>
      <c r="K63" s="322"/>
      <c r="L63" s="322"/>
      <c r="M63" s="322"/>
      <c r="N63" s="394"/>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98"/>
      <c r="CS63" s="398"/>
      <c r="CT63" s="398"/>
      <c r="CU63" s="398"/>
      <c r="CV63" s="398"/>
      <c r="CW63" s="398"/>
      <c r="CX63" s="322"/>
      <c r="CY63" s="322"/>
      <c r="CZ63" s="398"/>
      <c r="DA63" s="398"/>
      <c r="DB63" s="398"/>
      <c r="DC63" s="398"/>
      <c r="DD63" s="398"/>
      <c r="DE63" s="398"/>
      <c r="DF63" s="398"/>
      <c r="DG63" s="398"/>
      <c r="DH63" s="322"/>
      <c r="DI63" s="322"/>
      <c r="DJ63" s="398"/>
      <c r="DK63" s="398"/>
      <c r="DL63" s="398"/>
      <c r="DM63" s="398"/>
      <c r="DN63" s="398"/>
      <c r="DO63" s="398"/>
      <c r="DP63" s="322"/>
      <c r="DQ63" s="322"/>
      <c r="DR63" s="398"/>
      <c r="DS63" s="398"/>
      <c r="DT63" s="398"/>
      <c r="DU63" s="398"/>
      <c r="DV63" s="322"/>
      <c r="DW63" s="322"/>
      <c r="DX63" s="398"/>
      <c r="DY63" s="322"/>
      <c r="DZ63" s="322"/>
      <c r="EA63" s="322"/>
      <c r="EB63" s="322"/>
      <c r="EC63" s="398"/>
      <c r="ED63" s="398"/>
      <c r="EE63" s="398"/>
      <c r="EF63" s="398"/>
      <c r="EG63" s="398"/>
      <c r="EH63" s="398"/>
      <c r="EI63" s="398"/>
      <c r="EJ63" s="398"/>
      <c r="EK63" s="398"/>
      <c r="EL63" s="398"/>
      <c r="EM63" s="398"/>
      <c r="EN63" s="398"/>
      <c r="EO63" s="398"/>
      <c r="EP63" s="398"/>
      <c r="EQ63" s="398"/>
      <c r="ER63" s="398"/>
      <c r="ES63" s="398"/>
      <c r="ET63" s="398"/>
      <c r="EU63" s="398"/>
      <c r="EV63" s="398"/>
      <c r="EW63" s="398"/>
      <c r="EX63" s="398"/>
      <c r="EY63" s="398"/>
      <c r="EZ63" s="398"/>
      <c r="FA63" s="398"/>
      <c r="FB63" s="398"/>
      <c r="FC63" s="398"/>
      <c r="FD63" s="398"/>
      <c r="FE63" s="398"/>
      <c r="FF63" s="398"/>
      <c r="FG63" s="398"/>
      <c r="FH63" s="398"/>
      <c r="FI63" s="398"/>
      <c r="FJ63" s="398"/>
      <c r="FK63" s="398"/>
      <c r="FL63" s="398"/>
      <c r="FM63" s="398"/>
      <c r="FN63" s="398"/>
      <c r="FO63" s="398"/>
      <c r="FP63" s="398"/>
      <c r="FQ63" s="398"/>
      <c r="FR63" s="398"/>
      <c r="FS63" s="398"/>
      <c r="FT63" s="398"/>
      <c r="FU63" s="398"/>
      <c r="FV63" s="398"/>
      <c r="FW63" s="398"/>
      <c r="FX63" s="398"/>
      <c r="FY63" s="398"/>
      <c r="FZ63" s="398"/>
      <c r="GA63" s="398"/>
      <c r="GB63" s="398"/>
      <c r="GC63" s="398"/>
      <c r="GD63" s="398"/>
      <c r="GE63" s="398"/>
      <c r="GF63" s="398"/>
      <c r="GG63" s="398"/>
      <c r="GH63" s="398"/>
      <c r="GI63" s="398"/>
      <c r="GJ63" s="398"/>
      <c r="GK63" s="398"/>
      <c r="GL63" s="398"/>
      <c r="GM63" s="398"/>
      <c r="GN63" s="398"/>
      <c r="GO63" s="398"/>
      <c r="GP63" s="398"/>
      <c r="GQ63" s="398"/>
      <c r="GR63" s="398"/>
      <c r="GS63" s="398"/>
      <c r="GT63" s="398"/>
      <c r="GU63" s="398"/>
      <c r="GV63" s="398"/>
      <c r="GW63" s="398"/>
      <c r="GX63" s="398"/>
      <c r="GY63" s="398"/>
      <c r="GZ63" s="398"/>
      <c r="HA63" s="398"/>
      <c r="HB63" s="398"/>
      <c r="HC63" s="398"/>
      <c r="HD63" s="398"/>
      <c r="HE63" s="398"/>
      <c r="HF63" s="398"/>
      <c r="HG63" s="398"/>
      <c r="HH63" s="398"/>
      <c r="HI63" s="398"/>
      <c r="HJ63" s="398"/>
      <c r="HK63" s="398"/>
      <c r="HL63" s="398"/>
      <c r="HM63" s="398"/>
      <c r="HN63" s="398"/>
      <c r="HO63" s="398"/>
      <c r="HP63" s="398"/>
      <c r="HQ63" s="398"/>
      <c r="HR63" s="398"/>
      <c r="HS63" s="398"/>
      <c r="HT63" s="398"/>
      <c r="HU63" s="398"/>
      <c r="HV63" s="398"/>
      <c r="HW63" s="398"/>
      <c r="HX63" s="398"/>
      <c r="HY63" s="398"/>
      <c r="HZ63" s="398"/>
      <c r="IA63" s="398"/>
      <c r="IB63" s="398"/>
      <c r="IC63" s="398"/>
      <c r="ID63" s="398"/>
      <c r="IE63" s="398"/>
      <c r="IF63" s="398"/>
      <c r="IG63" s="398"/>
      <c r="IH63" s="398"/>
      <c r="II63" s="398"/>
      <c r="IJ63" s="398"/>
      <c r="IK63" s="398"/>
      <c r="IL63" s="398"/>
      <c r="IM63" s="398"/>
      <c r="IN63" s="398"/>
      <c r="IO63" s="398"/>
      <c r="IP63" s="398"/>
      <c r="IQ63" s="398"/>
      <c r="IR63" s="398"/>
      <c r="IS63" s="398"/>
      <c r="IT63" s="398"/>
      <c r="IU63" s="398"/>
      <c r="IV63" s="398"/>
      <c r="IW63" s="398"/>
      <c r="IX63" s="410"/>
    </row>
    <row r="64" spans="1:258" ht="15" customHeight="1" x14ac:dyDescent="0.25">
      <c r="A64" s="562"/>
      <c r="B64" s="406" t="s">
        <v>814</v>
      </c>
      <c r="C64" s="407"/>
      <c r="D64" s="407"/>
      <c r="E64" s="408"/>
      <c r="F64" s="409"/>
      <c r="G64" s="398"/>
      <c r="H64" s="322"/>
      <c r="I64" s="322"/>
      <c r="J64" s="398"/>
      <c r="K64" s="322"/>
      <c r="L64" s="398"/>
      <c r="M64" s="398"/>
      <c r="N64" s="394"/>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98"/>
      <c r="CS64" s="398"/>
      <c r="CT64" s="398"/>
      <c r="CU64" s="398"/>
      <c r="CV64" s="398"/>
      <c r="CW64" s="398"/>
      <c r="CX64" s="322"/>
      <c r="CY64" s="322"/>
      <c r="CZ64" s="398"/>
      <c r="DA64" s="398"/>
      <c r="DB64" s="398"/>
      <c r="DC64" s="398"/>
      <c r="DD64" s="398"/>
      <c r="DE64" s="398"/>
      <c r="DF64" s="398"/>
      <c r="DG64" s="398"/>
      <c r="DH64" s="322"/>
      <c r="DI64" s="322"/>
      <c r="DJ64" s="398"/>
      <c r="DK64" s="398"/>
      <c r="DL64" s="398"/>
      <c r="DM64" s="398"/>
      <c r="DN64" s="398"/>
      <c r="DO64" s="398"/>
      <c r="DP64" s="322"/>
      <c r="DQ64" s="322"/>
      <c r="DR64" s="398"/>
      <c r="DS64" s="398"/>
      <c r="DT64" s="398"/>
      <c r="DU64" s="398"/>
      <c r="DV64" s="322"/>
      <c r="DW64" s="322"/>
      <c r="DX64" s="398"/>
      <c r="DY64" s="322"/>
      <c r="DZ64" s="322"/>
      <c r="EA64" s="322"/>
      <c r="EB64" s="322"/>
      <c r="EC64" s="398"/>
      <c r="ED64" s="398"/>
      <c r="EE64" s="398"/>
      <c r="EF64" s="398"/>
      <c r="EG64" s="398"/>
      <c r="EH64" s="398"/>
      <c r="EI64" s="398"/>
      <c r="EJ64" s="398"/>
      <c r="EK64" s="398"/>
      <c r="EL64" s="398"/>
      <c r="EM64" s="398"/>
      <c r="EN64" s="398"/>
      <c r="EO64" s="398"/>
      <c r="EP64" s="398"/>
      <c r="EQ64" s="398"/>
      <c r="ER64" s="398"/>
      <c r="ES64" s="398"/>
      <c r="ET64" s="398"/>
      <c r="EU64" s="398"/>
      <c r="EV64" s="398"/>
      <c r="EW64" s="398"/>
      <c r="EX64" s="398"/>
      <c r="EY64" s="398"/>
      <c r="EZ64" s="398"/>
      <c r="FA64" s="398"/>
      <c r="FB64" s="398"/>
      <c r="FC64" s="398"/>
      <c r="FD64" s="398"/>
      <c r="FE64" s="398"/>
      <c r="FF64" s="398"/>
      <c r="FG64" s="398"/>
      <c r="FH64" s="398"/>
      <c r="FI64" s="398"/>
      <c r="FJ64" s="398"/>
      <c r="FK64" s="398"/>
      <c r="FL64" s="398"/>
      <c r="FM64" s="398"/>
      <c r="FN64" s="398"/>
      <c r="FO64" s="398"/>
      <c r="FP64" s="398"/>
      <c r="FQ64" s="398"/>
      <c r="FR64" s="398"/>
      <c r="FS64" s="398"/>
      <c r="FT64" s="398"/>
      <c r="FU64" s="398"/>
      <c r="FV64" s="398"/>
      <c r="FW64" s="398"/>
      <c r="FX64" s="398"/>
      <c r="FY64" s="398"/>
      <c r="FZ64" s="398"/>
      <c r="GA64" s="398"/>
      <c r="GB64" s="398"/>
      <c r="GC64" s="398"/>
      <c r="GD64" s="398"/>
      <c r="GE64" s="398"/>
      <c r="GF64" s="398"/>
      <c r="GG64" s="398"/>
      <c r="GH64" s="398"/>
      <c r="GI64" s="398"/>
      <c r="GJ64" s="398"/>
      <c r="GK64" s="398"/>
      <c r="GL64" s="398"/>
      <c r="GM64" s="398"/>
      <c r="GN64" s="398"/>
      <c r="GO64" s="398"/>
      <c r="GP64" s="398"/>
      <c r="GQ64" s="398"/>
      <c r="GR64" s="398"/>
      <c r="GS64" s="398"/>
      <c r="GT64" s="398"/>
      <c r="GU64" s="398"/>
      <c r="GV64" s="398"/>
      <c r="GW64" s="398"/>
      <c r="GX64" s="398"/>
      <c r="GY64" s="398"/>
      <c r="GZ64" s="398"/>
      <c r="HA64" s="398"/>
      <c r="HB64" s="398"/>
      <c r="HC64" s="398"/>
      <c r="HD64" s="398"/>
      <c r="HE64" s="398"/>
      <c r="HF64" s="398"/>
      <c r="HG64" s="398"/>
      <c r="HH64" s="398"/>
      <c r="HI64" s="398"/>
      <c r="HJ64" s="398"/>
      <c r="HK64" s="398"/>
      <c r="HL64" s="398"/>
      <c r="HM64" s="398"/>
      <c r="HN64" s="398"/>
      <c r="HO64" s="398"/>
      <c r="HP64" s="398"/>
      <c r="HQ64" s="398"/>
      <c r="HR64" s="398"/>
      <c r="HS64" s="398"/>
      <c r="HT64" s="398"/>
      <c r="HU64" s="398"/>
      <c r="HV64" s="398"/>
      <c r="HW64" s="398"/>
      <c r="HX64" s="398"/>
      <c r="HY64" s="398"/>
      <c r="HZ64" s="398"/>
      <c r="IA64" s="398"/>
      <c r="IB64" s="398"/>
      <c r="IC64" s="398"/>
      <c r="ID64" s="398"/>
      <c r="IE64" s="398"/>
      <c r="IF64" s="398"/>
      <c r="IG64" s="398"/>
      <c r="IH64" s="398"/>
      <c r="II64" s="398"/>
      <c r="IJ64" s="398"/>
      <c r="IK64" s="398"/>
      <c r="IL64" s="398"/>
      <c r="IM64" s="398"/>
      <c r="IN64" s="398"/>
      <c r="IO64" s="398"/>
      <c r="IP64" s="398"/>
      <c r="IQ64" s="398"/>
      <c r="IR64" s="398"/>
      <c r="IS64" s="398"/>
      <c r="IT64" s="398"/>
      <c r="IU64" s="398"/>
      <c r="IV64" s="398"/>
      <c r="IW64" s="398"/>
      <c r="IX64" s="410"/>
    </row>
    <row r="65" spans="1:258" s="395" customFormat="1" ht="15" customHeight="1" x14ac:dyDescent="0.25">
      <c r="A65" s="554"/>
      <c r="B65" s="322"/>
      <c r="C65" s="322"/>
      <c r="D65" s="322"/>
      <c r="E65" s="322"/>
      <c r="F65" s="322"/>
      <c r="G65" s="322"/>
      <c r="H65" s="322"/>
      <c r="I65" s="322"/>
      <c r="J65" s="322"/>
      <c r="K65" s="322"/>
      <c r="L65" s="322"/>
      <c r="M65" s="322"/>
      <c r="N65" s="394"/>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c r="CF65" s="322"/>
      <c r="CG65" s="322"/>
      <c r="CH65" s="322"/>
      <c r="CI65" s="322"/>
      <c r="CJ65" s="322"/>
      <c r="CK65" s="322"/>
      <c r="CL65" s="322"/>
      <c r="CM65" s="322"/>
      <c r="CN65" s="322"/>
      <c r="CO65" s="322"/>
      <c r="CP65" s="322"/>
      <c r="CQ65" s="322"/>
      <c r="CR65" s="322"/>
      <c r="CS65" s="322"/>
      <c r="CT65" s="322"/>
      <c r="CU65" s="322"/>
      <c r="CV65" s="322"/>
      <c r="CW65" s="322"/>
      <c r="CX65" s="322"/>
      <c r="CY65" s="322"/>
      <c r="CZ65" s="322"/>
      <c r="DA65" s="322"/>
      <c r="DB65" s="322"/>
      <c r="DC65" s="322"/>
      <c r="DD65" s="322"/>
      <c r="DE65" s="322"/>
      <c r="DF65" s="322"/>
      <c r="DG65" s="322"/>
      <c r="DH65" s="322"/>
      <c r="DI65" s="322"/>
      <c r="DJ65" s="322"/>
      <c r="DK65" s="322"/>
      <c r="DL65" s="322"/>
      <c r="DM65" s="322"/>
      <c r="DN65" s="322"/>
      <c r="DO65" s="322"/>
      <c r="DP65" s="322"/>
      <c r="DQ65" s="322"/>
      <c r="DR65" s="322"/>
      <c r="DS65" s="322"/>
      <c r="DT65" s="322"/>
      <c r="DU65" s="322"/>
      <c r="DV65" s="322"/>
      <c r="DW65" s="322"/>
      <c r="DX65" s="322"/>
      <c r="DY65" s="322"/>
      <c r="DZ65" s="322"/>
      <c r="EA65" s="322"/>
      <c r="EB65" s="322"/>
      <c r="EC65" s="322"/>
      <c r="ED65" s="322"/>
      <c r="EE65" s="322"/>
      <c r="EF65" s="322"/>
      <c r="EG65" s="322"/>
      <c r="EH65" s="322"/>
      <c r="EI65" s="322"/>
      <c r="EJ65" s="322"/>
      <c r="EK65" s="322"/>
      <c r="EL65" s="322"/>
      <c r="EM65" s="322"/>
      <c r="EN65" s="322"/>
      <c r="EO65" s="322"/>
      <c r="EP65" s="322"/>
      <c r="EQ65" s="322"/>
      <c r="ER65" s="322"/>
      <c r="ES65" s="322"/>
      <c r="ET65" s="322"/>
      <c r="EU65" s="322"/>
      <c r="EV65" s="322"/>
      <c r="EW65" s="322"/>
      <c r="EX65" s="322"/>
      <c r="EY65" s="322"/>
      <c r="EZ65" s="322"/>
      <c r="FA65" s="322"/>
      <c r="FB65" s="322"/>
      <c r="FC65" s="322"/>
      <c r="FD65" s="322"/>
      <c r="FE65" s="322"/>
      <c r="FF65" s="322"/>
      <c r="FG65" s="322"/>
      <c r="FH65" s="322"/>
      <c r="FI65" s="322"/>
      <c r="FJ65" s="322"/>
      <c r="FK65" s="322"/>
      <c r="FL65" s="322"/>
      <c r="FM65" s="322"/>
      <c r="FN65" s="322"/>
      <c r="FO65" s="322"/>
      <c r="FP65" s="322"/>
      <c r="FQ65" s="322"/>
      <c r="FR65" s="322"/>
      <c r="FS65" s="322"/>
      <c r="FT65" s="322"/>
      <c r="FU65" s="322"/>
      <c r="FV65" s="322"/>
      <c r="FW65" s="322"/>
      <c r="FX65" s="322"/>
      <c r="FY65" s="322"/>
      <c r="FZ65" s="322"/>
      <c r="GA65" s="322"/>
      <c r="GB65" s="322"/>
      <c r="GC65" s="322"/>
      <c r="GD65" s="322"/>
      <c r="GE65" s="322"/>
      <c r="GF65" s="322"/>
      <c r="GG65" s="322"/>
      <c r="GH65" s="322"/>
      <c r="GI65" s="322"/>
      <c r="GJ65" s="322"/>
      <c r="GK65" s="322"/>
      <c r="GL65" s="322"/>
      <c r="GM65" s="322"/>
      <c r="GN65" s="322"/>
      <c r="GO65" s="322"/>
      <c r="GP65" s="322"/>
      <c r="GQ65" s="322"/>
      <c r="GR65" s="322"/>
      <c r="GS65" s="322"/>
      <c r="GT65" s="322"/>
      <c r="GU65" s="322"/>
      <c r="GV65" s="322"/>
      <c r="GW65" s="322"/>
      <c r="GX65" s="322"/>
      <c r="GY65" s="322"/>
      <c r="GZ65" s="322"/>
      <c r="HA65" s="322"/>
      <c r="HB65" s="322"/>
      <c r="HC65" s="322"/>
      <c r="HD65" s="322"/>
      <c r="HE65" s="322"/>
      <c r="HF65" s="322"/>
      <c r="HG65" s="322"/>
      <c r="HH65" s="322"/>
      <c r="HI65" s="322"/>
      <c r="HJ65" s="322"/>
      <c r="HK65" s="322"/>
      <c r="HL65" s="322"/>
      <c r="HM65" s="322"/>
      <c r="HN65" s="322"/>
      <c r="HO65" s="322"/>
      <c r="HP65" s="322"/>
      <c r="HQ65" s="322"/>
      <c r="HR65" s="322"/>
      <c r="HS65" s="322"/>
      <c r="HT65" s="322"/>
      <c r="HU65" s="322"/>
      <c r="HV65" s="322"/>
      <c r="HW65" s="322"/>
      <c r="HX65" s="322"/>
      <c r="HY65" s="322"/>
      <c r="HZ65" s="322"/>
      <c r="IA65" s="322"/>
      <c r="IB65" s="322"/>
      <c r="IC65" s="322"/>
      <c r="ID65" s="322"/>
      <c r="IE65" s="322"/>
      <c r="IF65" s="322"/>
      <c r="IG65" s="322"/>
      <c r="IH65" s="322"/>
      <c r="II65" s="322"/>
      <c r="IJ65" s="322"/>
      <c r="IK65" s="322"/>
      <c r="IL65" s="322"/>
      <c r="IM65" s="322"/>
      <c r="IN65" s="322"/>
      <c r="IO65" s="322"/>
      <c r="IP65" s="322"/>
      <c r="IQ65" s="322"/>
      <c r="IR65" s="322"/>
      <c r="IS65" s="322"/>
      <c r="IT65" s="322"/>
      <c r="IU65" s="322"/>
      <c r="IV65" s="322"/>
      <c r="IW65" s="322"/>
      <c r="IX65" s="394"/>
    </row>
    <row r="66" spans="1:258" s="322" customFormat="1" ht="45" customHeight="1" x14ac:dyDescent="0.25">
      <c r="A66" s="525" t="s">
        <v>821</v>
      </c>
      <c r="B66" s="908"/>
      <c r="C66" s="909"/>
      <c r="D66" s="909"/>
      <c r="E66" s="909"/>
      <c r="F66" s="909"/>
      <c r="G66" s="909"/>
      <c r="H66" s="909"/>
      <c r="I66" s="871"/>
      <c r="J66" s="871"/>
      <c r="K66" s="871"/>
      <c r="L66" s="871"/>
      <c r="M66" s="871"/>
      <c r="N66" s="566"/>
      <c r="O66" s="871"/>
      <c r="P66" s="871"/>
      <c r="Q66" s="871"/>
      <c r="R66" s="871"/>
      <c r="S66" s="871"/>
      <c r="T66" s="871"/>
      <c r="U66" s="871"/>
      <c r="V66" s="871"/>
      <c r="W66" s="871"/>
      <c r="X66" s="871"/>
      <c r="Y66" s="871"/>
      <c r="Z66" s="871"/>
      <c r="AA66" s="871"/>
      <c r="AB66" s="871"/>
      <c r="AC66" s="871"/>
      <c r="AD66" s="871"/>
      <c r="AE66" s="871"/>
      <c r="AF66" s="871"/>
      <c r="AG66" s="871"/>
      <c r="AH66" s="871"/>
      <c r="AI66" s="871"/>
      <c r="AJ66" s="871"/>
      <c r="AK66" s="871"/>
      <c r="AL66" s="871"/>
      <c r="AM66" s="871"/>
      <c r="AN66" s="871"/>
      <c r="AO66" s="871"/>
      <c r="AP66" s="871"/>
      <c r="AQ66" s="871"/>
      <c r="AR66" s="871"/>
      <c r="AS66" s="871"/>
      <c r="AT66" s="871"/>
      <c r="AU66" s="871"/>
      <c r="AV66" s="871"/>
      <c r="AW66" s="871"/>
      <c r="AX66" s="871"/>
      <c r="AY66" s="871"/>
      <c r="AZ66" s="871"/>
      <c r="BA66" s="871"/>
      <c r="BB66" s="871"/>
      <c r="BC66" s="871"/>
      <c r="BD66" s="871"/>
      <c r="BE66" s="871"/>
      <c r="BF66" s="871"/>
      <c r="BG66" s="871"/>
      <c r="BH66" s="871"/>
      <c r="BI66" s="871"/>
      <c r="BJ66" s="871"/>
      <c r="BK66" s="871"/>
      <c r="BL66" s="871"/>
      <c r="BM66" s="871"/>
      <c r="BN66" s="871"/>
      <c r="BO66" s="871"/>
      <c r="BP66" s="871"/>
      <c r="BQ66" s="871"/>
      <c r="BR66" s="871"/>
      <c r="BS66" s="871"/>
      <c r="BT66" s="871"/>
      <c r="BU66" s="871"/>
      <c r="BV66" s="871"/>
      <c r="BW66" s="871"/>
      <c r="BX66" s="871"/>
      <c r="BY66" s="871"/>
      <c r="BZ66" s="871"/>
      <c r="CA66" s="871"/>
      <c r="CB66" s="871"/>
      <c r="CC66" s="871"/>
      <c r="CD66" s="871"/>
      <c r="CE66" s="871"/>
      <c r="CF66" s="871"/>
      <c r="CG66" s="871"/>
      <c r="CH66" s="871"/>
      <c r="CI66" s="871"/>
      <c r="CJ66" s="871"/>
      <c r="CK66" s="871"/>
      <c r="CL66" s="871"/>
      <c r="CM66" s="871"/>
      <c r="CN66" s="871"/>
      <c r="CO66" s="871"/>
      <c r="CP66" s="871"/>
      <c r="CQ66" s="871"/>
      <c r="CR66" s="871"/>
      <c r="CS66" s="871"/>
      <c r="CT66" s="871"/>
      <c r="CU66" s="871"/>
      <c r="CV66" s="871"/>
      <c r="CW66" s="871"/>
      <c r="CX66" s="871"/>
      <c r="CY66" s="871"/>
      <c r="CZ66" s="871"/>
      <c r="DA66" s="871"/>
      <c r="DB66" s="871"/>
      <c r="DC66" s="871"/>
      <c r="DD66" s="871"/>
      <c r="DE66" s="871"/>
      <c r="DF66" s="871"/>
      <c r="DG66" s="871"/>
      <c r="DH66" s="871"/>
      <c r="DI66" s="871"/>
      <c r="DJ66" s="871"/>
      <c r="DK66" s="871"/>
      <c r="DL66" s="871"/>
      <c r="DM66" s="871"/>
      <c r="DN66" s="871"/>
      <c r="DO66" s="871"/>
      <c r="DP66" s="871"/>
      <c r="DQ66" s="871"/>
      <c r="DR66" s="871"/>
      <c r="DS66" s="871"/>
      <c r="DT66" s="871"/>
      <c r="DU66" s="871"/>
      <c r="DV66" s="871"/>
      <c r="DW66" s="871"/>
      <c r="DX66" s="871"/>
      <c r="DY66" s="871"/>
      <c r="DZ66" s="871"/>
      <c r="EA66" s="871"/>
      <c r="EB66" s="871"/>
      <c r="EC66" s="871"/>
      <c r="ED66" s="871"/>
      <c r="EE66" s="871"/>
      <c r="EF66" s="871"/>
      <c r="EG66" s="871"/>
      <c r="EH66" s="871"/>
      <c r="EI66" s="871"/>
      <c r="EJ66" s="871"/>
      <c r="EK66" s="871"/>
      <c r="EL66" s="566"/>
    </row>
    <row r="67" spans="1:258" s="395" customFormat="1" ht="15" customHeight="1" x14ac:dyDescent="0.25">
      <c r="A67" s="554"/>
      <c r="B67" s="3401"/>
      <c r="C67" s="3402"/>
      <c r="D67" s="3402"/>
      <c r="E67" s="3402"/>
      <c r="F67" s="563" t="s">
        <v>742</v>
      </c>
      <c r="G67" s="322"/>
      <c r="H67" s="322"/>
      <c r="I67" s="322"/>
      <c r="J67" s="322"/>
      <c r="K67" s="322"/>
      <c r="L67" s="322"/>
      <c r="M67" s="322"/>
      <c r="N67" s="394"/>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2"/>
      <c r="AN67" s="322"/>
      <c r="AO67" s="322"/>
      <c r="AP67" s="322"/>
      <c r="AQ67" s="322"/>
      <c r="AR67" s="322"/>
      <c r="AS67" s="322"/>
      <c r="AT67" s="322"/>
      <c r="AU67" s="322"/>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322"/>
      <c r="CA67" s="322"/>
      <c r="CB67" s="322"/>
      <c r="CC67" s="322"/>
      <c r="CD67" s="322"/>
      <c r="CE67" s="322"/>
      <c r="CF67" s="322"/>
      <c r="CG67" s="322"/>
      <c r="CH67" s="322"/>
      <c r="CI67" s="322"/>
      <c r="CJ67" s="322"/>
      <c r="CK67" s="322"/>
      <c r="CL67" s="322"/>
      <c r="CM67" s="322"/>
      <c r="CN67" s="322"/>
      <c r="CO67" s="322"/>
      <c r="CP67" s="322"/>
      <c r="CQ67" s="322"/>
      <c r="CR67" s="322"/>
      <c r="CS67" s="322"/>
      <c r="CT67" s="322"/>
      <c r="CU67" s="322"/>
      <c r="CV67" s="322"/>
      <c r="CW67" s="322"/>
      <c r="CX67" s="322"/>
      <c r="CY67" s="322"/>
      <c r="CZ67" s="322"/>
      <c r="DA67" s="322"/>
      <c r="DB67" s="322"/>
      <c r="DC67" s="322"/>
      <c r="DD67" s="322"/>
      <c r="DE67" s="322"/>
      <c r="DF67" s="322"/>
      <c r="DG67" s="322"/>
      <c r="DH67" s="322"/>
      <c r="DI67" s="322"/>
      <c r="DJ67" s="322"/>
      <c r="DK67" s="322"/>
      <c r="DL67" s="322"/>
      <c r="DM67" s="322"/>
      <c r="DN67" s="322"/>
      <c r="DO67" s="322"/>
      <c r="DP67" s="322"/>
      <c r="DQ67" s="322"/>
      <c r="DR67" s="322"/>
      <c r="DS67" s="322"/>
      <c r="DT67" s="322"/>
      <c r="DU67" s="322"/>
      <c r="DV67" s="322"/>
      <c r="DW67" s="322"/>
      <c r="DX67" s="322"/>
      <c r="DY67" s="322"/>
      <c r="DZ67" s="322"/>
      <c r="EA67" s="322"/>
      <c r="EB67" s="322"/>
      <c r="EC67" s="322"/>
      <c r="ED67" s="322"/>
      <c r="EE67" s="322"/>
      <c r="EF67" s="322"/>
      <c r="EG67" s="322"/>
      <c r="EH67" s="322"/>
      <c r="EI67" s="322"/>
      <c r="EJ67" s="322"/>
      <c r="EK67" s="322"/>
      <c r="EL67" s="322"/>
      <c r="EM67" s="322"/>
      <c r="EN67" s="322"/>
      <c r="EO67" s="322"/>
      <c r="EP67" s="322"/>
      <c r="EQ67" s="322"/>
      <c r="ER67" s="322"/>
      <c r="ES67" s="322"/>
      <c r="ET67" s="322"/>
      <c r="EU67" s="322"/>
      <c r="EV67" s="322"/>
      <c r="EW67" s="322"/>
      <c r="EX67" s="322"/>
      <c r="EY67" s="322"/>
      <c r="EZ67" s="322"/>
      <c r="FA67" s="322"/>
      <c r="FB67" s="322"/>
      <c r="FC67" s="322"/>
      <c r="FD67" s="322"/>
      <c r="FE67" s="322"/>
      <c r="FF67" s="322"/>
      <c r="FG67" s="322"/>
      <c r="FH67" s="322"/>
      <c r="FI67" s="322"/>
      <c r="FJ67" s="322"/>
      <c r="FK67" s="322"/>
      <c r="FL67" s="322"/>
      <c r="FM67" s="322"/>
      <c r="FN67" s="322"/>
      <c r="FO67" s="322"/>
      <c r="FP67" s="322"/>
      <c r="FQ67" s="322"/>
      <c r="FR67" s="322"/>
      <c r="FS67" s="322"/>
      <c r="FT67" s="322"/>
      <c r="FU67" s="322"/>
      <c r="FV67" s="322"/>
      <c r="FW67" s="322"/>
      <c r="FX67" s="322"/>
      <c r="FY67" s="322"/>
      <c r="FZ67" s="322"/>
      <c r="GA67" s="322"/>
      <c r="GB67" s="322"/>
      <c r="GC67" s="322"/>
      <c r="GD67" s="322"/>
      <c r="GE67" s="322"/>
      <c r="GF67" s="322"/>
      <c r="GG67" s="322"/>
      <c r="GH67" s="322"/>
      <c r="GI67" s="322"/>
      <c r="GJ67" s="322"/>
      <c r="GK67" s="322"/>
      <c r="GL67" s="322"/>
      <c r="GM67" s="322"/>
      <c r="GN67" s="322"/>
      <c r="GO67" s="322"/>
      <c r="GP67" s="322"/>
      <c r="GQ67" s="322"/>
      <c r="GR67" s="322"/>
      <c r="GS67" s="322"/>
      <c r="GT67" s="322"/>
      <c r="GU67" s="322"/>
      <c r="GV67" s="322"/>
      <c r="GW67" s="322"/>
      <c r="GX67" s="322"/>
      <c r="GY67" s="322"/>
      <c r="GZ67" s="322"/>
      <c r="HA67" s="322"/>
      <c r="HB67" s="322"/>
      <c r="HC67" s="322"/>
      <c r="HD67" s="322"/>
      <c r="HE67" s="322"/>
      <c r="HF67" s="322"/>
      <c r="HG67" s="322"/>
      <c r="HH67" s="322"/>
      <c r="HI67" s="322"/>
      <c r="HJ67" s="322"/>
      <c r="HK67" s="322"/>
      <c r="HL67" s="322"/>
      <c r="HM67" s="322"/>
      <c r="HN67" s="322"/>
      <c r="HO67" s="322"/>
      <c r="HP67" s="322"/>
      <c r="HQ67" s="322"/>
      <c r="HR67" s="322"/>
      <c r="HS67" s="322"/>
      <c r="HT67" s="322"/>
      <c r="HU67" s="322"/>
      <c r="HV67" s="322"/>
      <c r="HW67" s="322"/>
      <c r="HX67" s="322"/>
      <c r="HY67" s="322"/>
      <c r="HZ67" s="322"/>
      <c r="IA67" s="322"/>
      <c r="IB67" s="322"/>
      <c r="IC67" s="322"/>
      <c r="ID67" s="322"/>
      <c r="IE67" s="322"/>
      <c r="IF67" s="322"/>
      <c r="IG67" s="322"/>
      <c r="IH67" s="322"/>
      <c r="II67" s="322"/>
      <c r="IJ67" s="322"/>
      <c r="IK67" s="322"/>
      <c r="IL67" s="322"/>
      <c r="IM67" s="322"/>
      <c r="IN67" s="322"/>
      <c r="IO67" s="322"/>
      <c r="IP67" s="322"/>
      <c r="IQ67" s="322"/>
      <c r="IR67" s="322"/>
      <c r="IS67" s="322"/>
      <c r="IT67" s="322"/>
      <c r="IU67" s="322"/>
      <c r="IV67" s="322"/>
      <c r="IW67" s="322"/>
      <c r="IX67" s="394"/>
    </row>
    <row r="68" spans="1:258" s="395" customFormat="1" ht="15" customHeight="1" x14ac:dyDescent="0.25">
      <c r="A68" s="554"/>
      <c r="B68" s="564" t="s">
        <v>822</v>
      </c>
      <c r="C68" s="564"/>
      <c r="D68" s="564"/>
      <c r="E68" s="564"/>
      <c r="F68" s="565">
        <f>IF($F$16=($F$22+$F$26+$F$30+$F$38+$F$42+$F$46+$F$54+$F$58+$F$62+$F$70+$F$74+$F$78+$F$86+$F$90+$F$94+$F$102+$F$106+$F$110+$F$118+$F$122+$F$126+$F$12+$F$13+$F$14+$F$15),F70+F74+F78,IF($F$16=($F$119+$F$123+$F$127+$F$103+$F$107+$F$111+$F$87+$F$91+$F$95+$F$71+$F$75+$F$79+$F$55+$F$59+$F$63+$F$39+$F$43+$F$47+$F$23+$F$27+$F$31+$F$12+$F$13+$F$14+$F$15),F71+F75+F79,F72+F76+F80))</f>
        <v>0</v>
      </c>
      <c r="G68" s="322"/>
      <c r="H68" s="322"/>
      <c r="I68" s="322"/>
      <c r="J68" s="322"/>
      <c r="K68" s="322"/>
      <c r="L68" s="322"/>
      <c r="M68" s="322"/>
      <c r="N68" s="394"/>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2"/>
      <c r="BM68" s="322"/>
      <c r="BN68" s="322"/>
      <c r="BO68" s="322"/>
      <c r="BP68" s="322"/>
      <c r="BQ68" s="322"/>
      <c r="BR68" s="322"/>
      <c r="BS68" s="322"/>
      <c r="BT68" s="322"/>
      <c r="BU68" s="322"/>
      <c r="BV68" s="322"/>
      <c r="BW68" s="322"/>
      <c r="BX68" s="322"/>
      <c r="BY68" s="322"/>
      <c r="BZ68" s="322"/>
      <c r="CA68" s="322"/>
      <c r="CB68" s="322"/>
      <c r="CC68" s="322"/>
      <c r="CD68" s="322"/>
      <c r="CE68" s="322"/>
      <c r="CF68" s="322"/>
      <c r="CG68" s="322"/>
      <c r="CH68" s="322"/>
      <c r="CI68" s="322"/>
      <c r="CJ68" s="322"/>
      <c r="CK68" s="322"/>
      <c r="CL68" s="322"/>
      <c r="CM68" s="322"/>
      <c r="CN68" s="322"/>
      <c r="CO68" s="322"/>
      <c r="CP68" s="322"/>
      <c r="CQ68" s="322"/>
      <c r="CR68" s="322"/>
      <c r="CS68" s="322"/>
      <c r="CT68" s="322"/>
      <c r="CU68" s="322"/>
      <c r="CV68" s="322"/>
      <c r="CW68" s="322"/>
      <c r="CX68" s="322"/>
      <c r="CY68" s="322"/>
      <c r="CZ68" s="322"/>
      <c r="DA68" s="322"/>
      <c r="DB68" s="322"/>
      <c r="DC68" s="322"/>
      <c r="DD68" s="322"/>
      <c r="DE68" s="322"/>
      <c r="DF68" s="322"/>
      <c r="DG68" s="322"/>
      <c r="DH68" s="322"/>
      <c r="DI68" s="322"/>
      <c r="DJ68" s="322"/>
      <c r="DK68" s="322"/>
      <c r="DL68" s="322"/>
      <c r="DM68" s="322"/>
      <c r="DN68" s="322"/>
      <c r="DO68" s="322"/>
      <c r="DP68" s="322"/>
      <c r="DQ68" s="322"/>
      <c r="DR68" s="322"/>
      <c r="DS68" s="322"/>
      <c r="DT68" s="322"/>
      <c r="DU68" s="322"/>
      <c r="DV68" s="322"/>
      <c r="DW68" s="322"/>
      <c r="DX68" s="322"/>
      <c r="DY68" s="322"/>
      <c r="DZ68" s="322"/>
      <c r="EA68" s="322"/>
      <c r="EB68" s="322"/>
      <c r="EC68" s="322"/>
      <c r="ED68" s="322"/>
      <c r="EE68" s="322"/>
      <c r="EF68" s="322"/>
      <c r="EG68" s="322"/>
      <c r="EH68" s="322"/>
      <c r="EI68" s="322"/>
      <c r="EJ68" s="322"/>
      <c r="EK68" s="322"/>
      <c r="EL68" s="322"/>
      <c r="EM68" s="322"/>
      <c r="EN68" s="322"/>
      <c r="EO68" s="322"/>
      <c r="EP68" s="322"/>
      <c r="EQ68" s="322"/>
      <c r="ER68" s="322"/>
      <c r="ES68" s="322"/>
      <c r="ET68" s="322"/>
      <c r="EU68" s="322"/>
      <c r="EV68" s="322"/>
      <c r="EW68" s="322"/>
      <c r="EX68" s="322"/>
      <c r="EY68" s="322"/>
      <c r="EZ68" s="322"/>
      <c r="FA68" s="322"/>
      <c r="FB68" s="322"/>
      <c r="FC68" s="322"/>
      <c r="FD68" s="322"/>
      <c r="FE68" s="322"/>
      <c r="FF68" s="322"/>
      <c r="FG68" s="322"/>
      <c r="FH68" s="322"/>
      <c r="FI68" s="322"/>
      <c r="FJ68" s="322"/>
      <c r="FK68" s="322"/>
      <c r="FL68" s="322"/>
      <c r="FM68" s="322"/>
      <c r="FN68" s="322"/>
      <c r="FO68" s="322"/>
      <c r="FP68" s="322"/>
      <c r="FQ68" s="322"/>
      <c r="FR68" s="322"/>
      <c r="FS68" s="322"/>
      <c r="FT68" s="322"/>
      <c r="FU68" s="322"/>
      <c r="FV68" s="322"/>
      <c r="FW68" s="322"/>
      <c r="FX68" s="322"/>
      <c r="FY68" s="322"/>
      <c r="FZ68" s="322"/>
      <c r="GA68" s="322"/>
      <c r="GB68" s="322"/>
      <c r="GC68" s="322"/>
      <c r="GD68" s="322"/>
      <c r="GE68" s="322"/>
      <c r="GF68" s="322"/>
      <c r="GG68" s="322"/>
      <c r="GH68" s="322"/>
      <c r="GI68" s="322"/>
      <c r="GJ68" s="322"/>
      <c r="GK68" s="322"/>
      <c r="GL68" s="322"/>
      <c r="GM68" s="322"/>
      <c r="GN68" s="322"/>
      <c r="GO68" s="322"/>
      <c r="GP68" s="322"/>
      <c r="GQ68" s="322"/>
      <c r="GR68" s="322"/>
      <c r="GS68" s="322"/>
      <c r="GT68" s="322"/>
      <c r="GU68" s="322"/>
      <c r="GV68" s="322"/>
      <c r="GW68" s="322"/>
      <c r="GX68" s="322"/>
      <c r="GY68" s="322"/>
      <c r="GZ68" s="322"/>
      <c r="HA68" s="322"/>
      <c r="HB68" s="322"/>
      <c r="HC68" s="322"/>
      <c r="HD68" s="322"/>
      <c r="HE68" s="322"/>
      <c r="HF68" s="322"/>
      <c r="HG68" s="322"/>
      <c r="HH68" s="322"/>
      <c r="HI68" s="322"/>
      <c r="HJ68" s="322"/>
      <c r="HK68" s="322"/>
      <c r="HL68" s="322"/>
      <c r="HM68" s="322"/>
      <c r="HN68" s="322"/>
      <c r="HO68" s="322"/>
      <c r="HP68" s="322"/>
      <c r="HQ68" s="322"/>
      <c r="HR68" s="322"/>
      <c r="HS68" s="322"/>
      <c r="HT68" s="322"/>
      <c r="HU68" s="322"/>
      <c r="HV68" s="322"/>
      <c r="HW68" s="322"/>
      <c r="HX68" s="322"/>
      <c r="HY68" s="322"/>
      <c r="HZ68" s="322"/>
      <c r="IA68" s="322"/>
      <c r="IB68" s="322"/>
      <c r="IC68" s="322"/>
      <c r="ID68" s="322"/>
      <c r="IE68" s="322"/>
      <c r="IF68" s="322"/>
      <c r="IG68" s="322"/>
      <c r="IH68" s="322"/>
      <c r="II68" s="322"/>
      <c r="IJ68" s="322"/>
      <c r="IK68" s="322"/>
      <c r="IL68" s="322"/>
      <c r="IM68" s="322"/>
      <c r="IN68" s="322"/>
      <c r="IO68" s="322"/>
      <c r="IP68" s="322"/>
      <c r="IQ68" s="322"/>
      <c r="IR68" s="322"/>
      <c r="IS68" s="322"/>
      <c r="IT68" s="322"/>
      <c r="IU68" s="322"/>
      <c r="IV68" s="322"/>
      <c r="IW68" s="322"/>
      <c r="IX68" s="394"/>
    </row>
    <row r="69" spans="1:258" s="395" customFormat="1" ht="15" customHeight="1" x14ac:dyDescent="0.25">
      <c r="A69" s="554"/>
      <c r="B69" s="399" t="s">
        <v>811</v>
      </c>
      <c r="C69" s="400"/>
      <c r="D69" s="400"/>
      <c r="E69" s="401"/>
      <c r="F69" s="342"/>
      <c r="G69" s="322"/>
      <c r="H69" s="322"/>
      <c r="I69" s="322"/>
      <c r="J69" s="322"/>
      <c r="K69" s="322"/>
      <c r="L69" s="322"/>
      <c r="M69" s="322"/>
      <c r="N69" s="394"/>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c r="AO69" s="322"/>
      <c r="AP69" s="322"/>
      <c r="AQ69" s="322"/>
      <c r="AR69" s="322"/>
      <c r="AS69" s="322"/>
      <c r="AT69" s="322"/>
      <c r="AU69" s="322"/>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c r="BS69" s="322"/>
      <c r="BT69" s="322"/>
      <c r="BU69" s="322"/>
      <c r="BV69" s="322"/>
      <c r="BW69" s="322"/>
      <c r="BX69" s="322"/>
      <c r="BY69" s="322"/>
      <c r="BZ69" s="322"/>
      <c r="CA69" s="322"/>
      <c r="CB69" s="322"/>
      <c r="CC69" s="322"/>
      <c r="CD69" s="322"/>
      <c r="CE69" s="322"/>
      <c r="CF69" s="322"/>
      <c r="CG69" s="322"/>
      <c r="CH69" s="322"/>
      <c r="CI69" s="322"/>
      <c r="CJ69" s="322"/>
      <c r="CK69" s="322"/>
      <c r="CL69" s="322"/>
      <c r="CM69" s="322"/>
      <c r="CN69" s="322"/>
      <c r="CO69" s="322"/>
      <c r="CP69" s="322"/>
      <c r="CQ69" s="322"/>
      <c r="CR69" s="322"/>
      <c r="CS69" s="322"/>
      <c r="CT69" s="322"/>
      <c r="CU69" s="322"/>
      <c r="CV69" s="322"/>
      <c r="CW69" s="322"/>
      <c r="CX69" s="322"/>
      <c r="CY69" s="322"/>
      <c r="CZ69" s="322"/>
      <c r="DA69" s="322"/>
      <c r="DB69" s="322"/>
      <c r="DC69" s="322"/>
      <c r="DD69" s="322"/>
      <c r="DE69" s="322"/>
      <c r="DF69" s="322"/>
      <c r="DG69" s="322"/>
      <c r="DH69" s="322"/>
      <c r="DI69" s="322"/>
      <c r="DJ69" s="322"/>
      <c r="DK69" s="322"/>
      <c r="DL69" s="322"/>
      <c r="DM69" s="322"/>
      <c r="DN69" s="322"/>
      <c r="DO69" s="322"/>
      <c r="DP69" s="322"/>
      <c r="DQ69" s="322"/>
      <c r="DR69" s="322"/>
      <c r="DS69" s="322"/>
      <c r="DT69" s="322"/>
      <c r="DU69" s="322"/>
      <c r="DV69" s="322"/>
      <c r="DW69" s="322"/>
      <c r="DX69" s="322"/>
      <c r="DY69" s="322"/>
      <c r="DZ69" s="322"/>
      <c r="EA69" s="322"/>
      <c r="EB69" s="322"/>
      <c r="EC69" s="322"/>
      <c r="ED69" s="322"/>
      <c r="EE69" s="322"/>
      <c r="EF69" s="322"/>
      <c r="EG69" s="322"/>
      <c r="EH69" s="322"/>
      <c r="EI69" s="322"/>
      <c r="EJ69" s="322"/>
      <c r="EK69" s="322"/>
      <c r="EL69" s="322"/>
      <c r="EM69" s="322"/>
      <c r="EN69" s="322"/>
      <c r="EO69" s="322"/>
      <c r="EP69" s="322"/>
      <c r="EQ69" s="322"/>
      <c r="ER69" s="322"/>
      <c r="ES69" s="322"/>
      <c r="ET69" s="322"/>
      <c r="EU69" s="322"/>
      <c r="EV69" s="322"/>
      <c r="EW69" s="322"/>
      <c r="EX69" s="322"/>
      <c r="EY69" s="322"/>
      <c r="EZ69" s="322"/>
      <c r="FA69" s="322"/>
      <c r="FB69" s="322"/>
      <c r="FC69" s="322"/>
      <c r="FD69" s="322"/>
      <c r="FE69" s="322"/>
      <c r="FF69" s="322"/>
      <c r="FG69" s="322"/>
      <c r="FH69" s="322"/>
      <c r="FI69" s="322"/>
      <c r="FJ69" s="322"/>
      <c r="FK69" s="322"/>
      <c r="FL69" s="322"/>
      <c r="FM69" s="322"/>
      <c r="FN69" s="322"/>
      <c r="FO69" s="322"/>
      <c r="FP69" s="322"/>
      <c r="FQ69" s="322"/>
      <c r="FR69" s="322"/>
      <c r="FS69" s="322"/>
      <c r="FT69" s="322"/>
      <c r="FU69" s="322"/>
      <c r="FV69" s="322"/>
      <c r="FW69" s="322"/>
      <c r="FX69" s="322"/>
      <c r="FY69" s="322"/>
      <c r="FZ69" s="322"/>
      <c r="GA69" s="322"/>
      <c r="GB69" s="322"/>
      <c r="GC69" s="322"/>
      <c r="GD69" s="322"/>
      <c r="GE69" s="322"/>
      <c r="GF69" s="322"/>
      <c r="GG69" s="322"/>
      <c r="GH69" s="322"/>
      <c r="GI69" s="322"/>
      <c r="GJ69" s="322"/>
      <c r="GK69" s="322"/>
      <c r="GL69" s="322"/>
      <c r="GM69" s="322"/>
      <c r="GN69" s="322"/>
      <c r="GO69" s="322"/>
      <c r="GP69" s="322"/>
      <c r="GQ69" s="322"/>
      <c r="GR69" s="322"/>
      <c r="GS69" s="322"/>
      <c r="GT69" s="322"/>
      <c r="GU69" s="322"/>
      <c r="GV69" s="322"/>
      <c r="GW69" s="322"/>
      <c r="GX69" s="322"/>
      <c r="GY69" s="322"/>
      <c r="GZ69" s="322"/>
      <c r="HA69" s="322"/>
      <c r="HB69" s="322"/>
      <c r="HC69" s="322"/>
      <c r="HD69" s="322"/>
      <c r="HE69" s="322"/>
      <c r="HF69" s="322"/>
      <c r="HG69" s="322"/>
      <c r="HH69" s="322"/>
      <c r="HI69" s="322"/>
      <c r="HJ69" s="322"/>
      <c r="HK69" s="322"/>
      <c r="HL69" s="322"/>
      <c r="HM69" s="322"/>
      <c r="HN69" s="322"/>
      <c r="HO69" s="322"/>
      <c r="HP69" s="322"/>
      <c r="HQ69" s="322"/>
      <c r="HR69" s="322"/>
      <c r="HS69" s="322"/>
      <c r="HT69" s="322"/>
      <c r="HU69" s="322"/>
      <c r="HV69" s="322"/>
      <c r="HW69" s="322"/>
      <c r="HX69" s="322"/>
      <c r="HY69" s="322"/>
      <c r="HZ69" s="322"/>
      <c r="IA69" s="322"/>
      <c r="IB69" s="322"/>
      <c r="IC69" s="322"/>
      <c r="ID69" s="322"/>
      <c r="IE69" s="322"/>
      <c r="IF69" s="322"/>
      <c r="IG69" s="322"/>
      <c r="IH69" s="322"/>
      <c r="II69" s="322"/>
      <c r="IJ69" s="322"/>
      <c r="IK69" s="322"/>
      <c r="IL69" s="322"/>
      <c r="IM69" s="322"/>
      <c r="IN69" s="322"/>
      <c r="IO69" s="322"/>
      <c r="IP69" s="322"/>
      <c r="IQ69" s="322"/>
      <c r="IR69" s="322"/>
      <c r="IS69" s="322"/>
      <c r="IT69" s="322"/>
      <c r="IU69" s="322"/>
      <c r="IV69" s="322"/>
      <c r="IW69" s="322"/>
      <c r="IX69" s="394"/>
    </row>
    <row r="70" spans="1:258" s="395" customFormat="1" ht="15" customHeight="1" x14ac:dyDescent="0.25">
      <c r="A70" s="554"/>
      <c r="B70" s="402" t="s">
        <v>812</v>
      </c>
      <c r="C70" s="403"/>
      <c r="D70" s="403"/>
      <c r="E70" s="404"/>
      <c r="F70" s="405"/>
      <c r="G70" s="322"/>
      <c r="H70" s="322"/>
      <c r="I70" s="322"/>
      <c r="J70" s="322"/>
      <c r="K70" s="322"/>
      <c r="L70" s="322"/>
      <c r="M70" s="322"/>
      <c r="N70" s="394"/>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2"/>
      <c r="AN70" s="322"/>
      <c r="AO70" s="322"/>
      <c r="AP70" s="322"/>
      <c r="AQ70" s="322"/>
      <c r="AR70" s="322"/>
      <c r="AS70" s="322"/>
      <c r="AT70" s="322"/>
      <c r="AU70" s="322"/>
      <c r="AV70" s="322"/>
      <c r="AW70" s="322"/>
      <c r="AX70" s="322"/>
      <c r="AY70" s="322"/>
      <c r="AZ70" s="322"/>
      <c r="BA70" s="322"/>
      <c r="BB70" s="322"/>
      <c r="BC70" s="322"/>
      <c r="BD70" s="322"/>
      <c r="BE70" s="322"/>
      <c r="BF70" s="322"/>
      <c r="BG70" s="322"/>
      <c r="BH70" s="322"/>
      <c r="BI70" s="322"/>
      <c r="BJ70" s="322"/>
      <c r="BK70" s="322"/>
      <c r="BL70" s="322"/>
      <c r="BM70" s="322"/>
      <c r="BN70" s="322"/>
      <c r="BO70" s="322"/>
      <c r="BP70" s="322"/>
      <c r="BQ70" s="322"/>
      <c r="BR70" s="322"/>
      <c r="BS70" s="322"/>
      <c r="BT70" s="322"/>
      <c r="BU70" s="322"/>
      <c r="BV70" s="322"/>
      <c r="BW70" s="322"/>
      <c r="BX70" s="322"/>
      <c r="BY70" s="322"/>
      <c r="BZ70" s="322"/>
      <c r="CA70" s="322"/>
      <c r="CB70" s="322"/>
      <c r="CC70" s="322"/>
      <c r="CD70" s="322"/>
      <c r="CE70" s="322"/>
      <c r="CF70" s="322"/>
      <c r="CG70" s="322"/>
      <c r="CH70" s="322"/>
      <c r="CI70" s="322"/>
      <c r="CJ70" s="322"/>
      <c r="CK70" s="322"/>
      <c r="CL70" s="322"/>
      <c r="CM70" s="322"/>
      <c r="CN70" s="322"/>
      <c r="CO70" s="322"/>
      <c r="CP70" s="322"/>
      <c r="CQ70" s="322"/>
      <c r="CR70" s="322"/>
      <c r="CS70" s="322"/>
      <c r="CT70" s="322"/>
      <c r="CU70" s="322"/>
      <c r="CV70" s="322"/>
      <c r="CW70" s="322"/>
      <c r="CX70" s="322"/>
      <c r="CY70" s="322"/>
      <c r="CZ70" s="322"/>
      <c r="DA70" s="322"/>
      <c r="DB70" s="322"/>
      <c r="DC70" s="322"/>
      <c r="DD70" s="322"/>
      <c r="DE70" s="322"/>
      <c r="DF70" s="322"/>
      <c r="DG70" s="322"/>
      <c r="DH70" s="322"/>
      <c r="DI70" s="322"/>
      <c r="DJ70" s="322"/>
      <c r="DK70" s="322"/>
      <c r="DL70" s="322"/>
      <c r="DM70" s="322"/>
      <c r="DN70" s="322"/>
      <c r="DO70" s="322"/>
      <c r="DP70" s="322"/>
      <c r="DQ70" s="322"/>
      <c r="DR70" s="322"/>
      <c r="DS70" s="322"/>
      <c r="DT70" s="322"/>
      <c r="DU70" s="322"/>
      <c r="DV70" s="322"/>
      <c r="DW70" s="322"/>
      <c r="DX70" s="322"/>
      <c r="DY70" s="322"/>
      <c r="DZ70" s="322"/>
      <c r="EA70" s="322"/>
      <c r="EB70" s="322"/>
      <c r="EC70" s="322"/>
      <c r="ED70" s="322"/>
      <c r="EE70" s="322"/>
      <c r="EF70" s="322"/>
      <c r="EG70" s="322"/>
      <c r="EH70" s="322"/>
      <c r="EI70" s="322"/>
      <c r="EJ70" s="322"/>
      <c r="EK70" s="322"/>
      <c r="EL70" s="322"/>
      <c r="EM70" s="322"/>
      <c r="EN70" s="322"/>
      <c r="EO70" s="322"/>
      <c r="EP70" s="322"/>
      <c r="EQ70" s="322"/>
      <c r="ER70" s="322"/>
      <c r="ES70" s="322"/>
      <c r="ET70" s="322"/>
      <c r="EU70" s="322"/>
      <c r="EV70" s="322"/>
      <c r="EW70" s="322"/>
      <c r="EX70" s="322"/>
      <c r="EY70" s="322"/>
      <c r="EZ70" s="322"/>
      <c r="FA70" s="322"/>
      <c r="FB70" s="322"/>
      <c r="FC70" s="322"/>
      <c r="FD70" s="322"/>
      <c r="FE70" s="322"/>
      <c r="FF70" s="322"/>
      <c r="FG70" s="322"/>
      <c r="FH70" s="322"/>
      <c r="FI70" s="322"/>
      <c r="FJ70" s="322"/>
      <c r="FK70" s="322"/>
      <c r="FL70" s="322"/>
      <c r="FM70" s="322"/>
      <c r="FN70" s="322"/>
      <c r="FO70" s="322"/>
      <c r="FP70" s="322"/>
      <c r="FQ70" s="322"/>
      <c r="FR70" s="322"/>
      <c r="FS70" s="322"/>
      <c r="FT70" s="322"/>
      <c r="FU70" s="322"/>
      <c r="FV70" s="322"/>
      <c r="FW70" s="322"/>
      <c r="FX70" s="322"/>
      <c r="FY70" s="322"/>
      <c r="FZ70" s="322"/>
      <c r="GA70" s="322"/>
      <c r="GB70" s="322"/>
      <c r="GC70" s="322"/>
      <c r="GD70" s="322"/>
      <c r="GE70" s="322"/>
      <c r="GF70" s="322"/>
      <c r="GG70" s="322"/>
      <c r="GH70" s="322"/>
      <c r="GI70" s="322"/>
      <c r="GJ70" s="322"/>
      <c r="GK70" s="322"/>
      <c r="GL70" s="322"/>
      <c r="GM70" s="322"/>
      <c r="GN70" s="322"/>
      <c r="GO70" s="322"/>
      <c r="GP70" s="322"/>
      <c r="GQ70" s="322"/>
      <c r="GR70" s="322"/>
      <c r="GS70" s="322"/>
      <c r="GT70" s="322"/>
      <c r="GU70" s="322"/>
      <c r="GV70" s="322"/>
      <c r="GW70" s="322"/>
      <c r="GX70" s="322"/>
      <c r="GY70" s="322"/>
      <c r="GZ70" s="322"/>
      <c r="HA70" s="322"/>
      <c r="HB70" s="322"/>
      <c r="HC70" s="322"/>
      <c r="HD70" s="322"/>
      <c r="HE70" s="322"/>
      <c r="HF70" s="322"/>
      <c r="HG70" s="322"/>
      <c r="HH70" s="322"/>
      <c r="HI70" s="322"/>
      <c r="HJ70" s="322"/>
      <c r="HK70" s="322"/>
      <c r="HL70" s="322"/>
      <c r="HM70" s="322"/>
      <c r="HN70" s="322"/>
      <c r="HO70" s="322"/>
      <c r="HP70" s="322"/>
      <c r="HQ70" s="322"/>
      <c r="HR70" s="322"/>
      <c r="HS70" s="322"/>
      <c r="HT70" s="322"/>
      <c r="HU70" s="322"/>
      <c r="HV70" s="322"/>
      <c r="HW70" s="322"/>
      <c r="HX70" s="322"/>
      <c r="HY70" s="322"/>
      <c r="HZ70" s="322"/>
      <c r="IA70" s="322"/>
      <c r="IB70" s="322"/>
      <c r="IC70" s="322"/>
      <c r="ID70" s="322"/>
      <c r="IE70" s="322"/>
      <c r="IF70" s="322"/>
      <c r="IG70" s="322"/>
      <c r="IH70" s="322"/>
      <c r="II70" s="322"/>
      <c r="IJ70" s="322"/>
      <c r="IK70" s="322"/>
      <c r="IL70" s="322"/>
      <c r="IM70" s="322"/>
      <c r="IN70" s="322"/>
      <c r="IO70" s="322"/>
      <c r="IP70" s="322"/>
      <c r="IQ70" s="322"/>
      <c r="IR70" s="322"/>
      <c r="IS70" s="322"/>
      <c r="IT70" s="322"/>
      <c r="IU70" s="322"/>
      <c r="IV70" s="322"/>
      <c r="IW70" s="322"/>
      <c r="IX70" s="394"/>
    </row>
    <row r="71" spans="1:258" s="395" customFormat="1" ht="15" customHeight="1" x14ac:dyDescent="0.25">
      <c r="A71" s="554"/>
      <c r="B71" s="402" t="s">
        <v>813</v>
      </c>
      <c r="C71" s="403"/>
      <c r="D71" s="403"/>
      <c r="E71" s="404"/>
      <c r="F71" s="405"/>
      <c r="G71" s="322"/>
      <c r="H71" s="322"/>
      <c r="I71" s="322"/>
      <c r="J71" s="322"/>
      <c r="K71" s="322"/>
      <c r="L71" s="322"/>
      <c r="M71" s="322"/>
      <c r="N71" s="394"/>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c r="AS71" s="322"/>
      <c r="AT71" s="322"/>
      <c r="AU71" s="322"/>
      <c r="AV71" s="322"/>
      <c r="AW71" s="322"/>
      <c r="AX71" s="322"/>
      <c r="AY71" s="322"/>
      <c r="AZ71" s="322"/>
      <c r="BA71" s="322"/>
      <c r="BB71" s="322"/>
      <c r="BC71" s="322"/>
      <c r="BD71" s="322"/>
      <c r="BE71" s="322"/>
      <c r="BF71" s="322"/>
      <c r="BG71" s="322"/>
      <c r="BH71" s="322"/>
      <c r="BI71" s="322"/>
      <c r="BJ71" s="322"/>
      <c r="BK71" s="322"/>
      <c r="BL71" s="322"/>
      <c r="BM71" s="322"/>
      <c r="BN71" s="322"/>
      <c r="BO71" s="322"/>
      <c r="BP71" s="322"/>
      <c r="BQ71" s="322"/>
      <c r="BR71" s="322"/>
      <c r="BS71" s="322"/>
      <c r="BT71" s="322"/>
      <c r="BU71" s="322"/>
      <c r="BV71" s="322"/>
      <c r="BW71" s="322"/>
      <c r="BX71" s="322"/>
      <c r="BY71" s="322"/>
      <c r="BZ71" s="322"/>
      <c r="CA71" s="322"/>
      <c r="CB71" s="322"/>
      <c r="CC71" s="322"/>
      <c r="CD71" s="322"/>
      <c r="CE71" s="322"/>
      <c r="CF71" s="322"/>
      <c r="CG71" s="322"/>
      <c r="CH71" s="322"/>
      <c r="CI71" s="322"/>
      <c r="CJ71" s="322"/>
      <c r="CK71" s="322"/>
      <c r="CL71" s="322"/>
      <c r="CM71" s="322"/>
      <c r="CN71" s="322"/>
      <c r="CO71" s="322"/>
      <c r="CP71" s="322"/>
      <c r="CQ71" s="322"/>
      <c r="CR71" s="322"/>
      <c r="CS71" s="322"/>
      <c r="CT71" s="322"/>
      <c r="CU71" s="322"/>
      <c r="CV71" s="322"/>
      <c r="CW71" s="322"/>
      <c r="CX71" s="322"/>
      <c r="CY71" s="322"/>
      <c r="CZ71" s="322"/>
      <c r="DA71" s="322"/>
      <c r="DB71" s="322"/>
      <c r="DC71" s="322"/>
      <c r="DD71" s="322"/>
      <c r="DE71" s="322"/>
      <c r="DF71" s="322"/>
      <c r="DG71" s="322"/>
      <c r="DH71" s="322"/>
      <c r="DI71" s="322"/>
      <c r="DJ71" s="322"/>
      <c r="DK71" s="322"/>
      <c r="DL71" s="322"/>
      <c r="DM71" s="322"/>
      <c r="DN71" s="322"/>
      <c r="DO71" s="322"/>
      <c r="DP71" s="322"/>
      <c r="DQ71" s="322"/>
      <c r="DR71" s="322"/>
      <c r="DS71" s="322"/>
      <c r="DT71" s="322"/>
      <c r="DU71" s="322"/>
      <c r="DV71" s="322"/>
      <c r="DW71" s="322"/>
      <c r="DX71" s="322"/>
      <c r="DY71" s="322"/>
      <c r="DZ71" s="322"/>
      <c r="EA71" s="322"/>
      <c r="EB71" s="322"/>
      <c r="EC71" s="322"/>
      <c r="ED71" s="322"/>
      <c r="EE71" s="322"/>
      <c r="EF71" s="322"/>
      <c r="EG71" s="322"/>
      <c r="EH71" s="322"/>
      <c r="EI71" s="322"/>
      <c r="EJ71" s="322"/>
      <c r="EK71" s="322"/>
      <c r="EL71" s="322"/>
      <c r="EM71" s="322"/>
      <c r="EN71" s="322"/>
      <c r="EO71" s="322"/>
      <c r="EP71" s="322"/>
      <c r="EQ71" s="322"/>
      <c r="ER71" s="322"/>
      <c r="ES71" s="322"/>
      <c r="ET71" s="322"/>
      <c r="EU71" s="322"/>
      <c r="EV71" s="322"/>
      <c r="EW71" s="322"/>
      <c r="EX71" s="322"/>
      <c r="EY71" s="322"/>
      <c r="EZ71" s="322"/>
      <c r="FA71" s="322"/>
      <c r="FB71" s="322"/>
      <c r="FC71" s="322"/>
      <c r="FD71" s="322"/>
      <c r="FE71" s="322"/>
      <c r="FF71" s="322"/>
      <c r="FG71" s="322"/>
      <c r="FH71" s="322"/>
      <c r="FI71" s="322"/>
      <c r="FJ71" s="322"/>
      <c r="FK71" s="322"/>
      <c r="FL71" s="322"/>
      <c r="FM71" s="322"/>
      <c r="FN71" s="322"/>
      <c r="FO71" s="322"/>
      <c r="FP71" s="322"/>
      <c r="FQ71" s="322"/>
      <c r="FR71" s="322"/>
      <c r="FS71" s="322"/>
      <c r="FT71" s="322"/>
      <c r="FU71" s="322"/>
      <c r="FV71" s="322"/>
      <c r="FW71" s="322"/>
      <c r="FX71" s="322"/>
      <c r="FY71" s="322"/>
      <c r="FZ71" s="322"/>
      <c r="GA71" s="322"/>
      <c r="GB71" s="322"/>
      <c r="GC71" s="322"/>
      <c r="GD71" s="322"/>
      <c r="GE71" s="322"/>
      <c r="GF71" s="322"/>
      <c r="GG71" s="322"/>
      <c r="GH71" s="322"/>
      <c r="GI71" s="322"/>
      <c r="GJ71" s="322"/>
      <c r="GK71" s="322"/>
      <c r="GL71" s="322"/>
      <c r="GM71" s="322"/>
      <c r="GN71" s="322"/>
      <c r="GO71" s="322"/>
      <c r="GP71" s="322"/>
      <c r="GQ71" s="322"/>
      <c r="GR71" s="322"/>
      <c r="GS71" s="322"/>
      <c r="GT71" s="322"/>
      <c r="GU71" s="322"/>
      <c r="GV71" s="322"/>
      <c r="GW71" s="322"/>
      <c r="GX71" s="322"/>
      <c r="GY71" s="322"/>
      <c r="GZ71" s="322"/>
      <c r="HA71" s="322"/>
      <c r="HB71" s="322"/>
      <c r="HC71" s="322"/>
      <c r="HD71" s="322"/>
      <c r="HE71" s="322"/>
      <c r="HF71" s="322"/>
      <c r="HG71" s="322"/>
      <c r="HH71" s="322"/>
      <c r="HI71" s="322"/>
      <c r="HJ71" s="322"/>
      <c r="HK71" s="322"/>
      <c r="HL71" s="322"/>
      <c r="HM71" s="322"/>
      <c r="HN71" s="322"/>
      <c r="HO71" s="322"/>
      <c r="HP71" s="322"/>
      <c r="HQ71" s="322"/>
      <c r="HR71" s="322"/>
      <c r="HS71" s="322"/>
      <c r="HT71" s="322"/>
      <c r="HU71" s="322"/>
      <c r="HV71" s="322"/>
      <c r="HW71" s="322"/>
      <c r="HX71" s="322"/>
      <c r="HY71" s="322"/>
      <c r="HZ71" s="322"/>
      <c r="IA71" s="322"/>
      <c r="IB71" s="322"/>
      <c r="IC71" s="322"/>
      <c r="ID71" s="322"/>
      <c r="IE71" s="322"/>
      <c r="IF71" s="322"/>
      <c r="IG71" s="322"/>
      <c r="IH71" s="322"/>
      <c r="II71" s="322"/>
      <c r="IJ71" s="322"/>
      <c r="IK71" s="322"/>
      <c r="IL71" s="322"/>
      <c r="IM71" s="322"/>
      <c r="IN71" s="322"/>
      <c r="IO71" s="322"/>
      <c r="IP71" s="322"/>
      <c r="IQ71" s="322"/>
      <c r="IR71" s="322"/>
      <c r="IS71" s="322"/>
      <c r="IT71" s="322"/>
      <c r="IU71" s="322"/>
      <c r="IV71" s="322"/>
      <c r="IW71" s="322"/>
      <c r="IX71" s="394"/>
    </row>
    <row r="72" spans="1:258" s="395" customFormat="1" ht="15" customHeight="1" x14ac:dyDescent="0.25">
      <c r="A72" s="554"/>
      <c r="B72" s="402" t="s">
        <v>814</v>
      </c>
      <c r="C72" s="403"/>
      <c r="D72" s="403"/>
      <c r="E72" s="404"/>
      <c r="F72" s="405"/>
      <c r="G72" s="322"/>
      <c r="H72" s="322"/>
      <c r="I72" s="322"/>
      <c r="J72" s="322"/>
      <c r="K72" s="322"/>
      <c r="L72" s="322"/>
      <c r="M72" s="322"/>
      <c r="N72" s="394"/>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c r="BR72" s="322"/>
      <c r="BS72" s="322"/>
      <c r="BT72" s="322"/>
      <c r="BU72" s="322"/>
      <c r="BV72" s="322"/>
      <c r="BW72" s="322"/>
      <c r="BX72" s="322"/>
      <c r="BY72" s="322"/>
      <c r="BZ72" s="322"/>
      <c r="CA72" s="322"/>
      <c r="CB72" s="322"/>
      <c r="CC72" s="322"/>
      <c r="CD72" s="322"/>
      <c r="CE72" s="322"/>
      <c r="CF72" s="322"/>
      <c r="CG72" s="322"/>
      <c r="CH72" s="322"/>
      <c r="CI72" s="322"/>
      <c r="CJ72" s="322"/>
      <c r="CK72" s="322"/>
      <c r="CL72" s="322"/>
      <c r="CM72" s="322"/>
      <c r="CN72" s="322"/>
      <c r="CO72" s="322"/>
      <c r="CP72" s="322"/>
      <c r="CQ72" s="322"/>
      <c r="CR72" s="322"/>
      <c r="CS72" s="322"/>
      <c r="CT72" s="322"/>
      <c r="CU72" s="322"/>
      <c r="CV72" s="322"/>
      <c r="CW72" s="322"/>
      <c r="CX72" s="322"/>
      <c r="CY72" s="322"/>
      <c r="CZ72" s="322"/>
      <c r="DA72" s="322"/>
      <c r="DB72" s="322"/>
      <c r="DC72" s="322"/>
      <c r="DD72" s="322"/>
      <c r="DE72" s="322"/>
      <c r="DF72" s="322"/>
      <c r="DG72" s="322"/>
      <c r="DH72" s="322"/>
      <c r="DI72" s="322"/>
      <c r="DJ72" s="322"/>
      <c r="DK72" s="322"/>
      <c r="DL72" s="322"/>
      <c r="DM72" s="322"/>
      <c r="DN72" s="322"/>
      <c r="DO72" s="322"/>
      <c r="DP72" s="322"/>
      <c r="DQ72" s="322"/>
      <c r="DR72" s="322"/>
      <c r="DS72" s="322"/>
      <c r="DT72" s="322"/>
      <c r="DU72" s="322"/>
      <c r="DV72" s="322"/>
      <c r="DW72" s="322"/>
      <c r="DX72" s="322"/>
      <c r="DY72" s="322"/>
      <c r="DZ72" s="322"/>
      <c r="EA72" s="322"/>
      <c r="EB72" s="322"/>
      <c r="EC72" s="322"/>
      <c r="ED72" s="322"/>
      <c r="EE72" s="322"/>
      <c r="EF72" s="322"/>
      <c r="EG72" s="322"/>
      <c r="EH72" s="322"/>
      <c r="EI72" s="322"/>
      <c r="EJ72" s="322"/>
      <c r="EK72" s="322"/>
      <c r="EL72" s="322"/>
      <c r="EM72" s="322"/>
      <c r="EN72" s="322"/>
      <c r="EO72" s="322"/>
      <c r="EP72" s="322"/>
      <c r="EQ72" s="322"/>
      <c r="ER72" s="322"/>
      <c r="ES72" s="322"/>
      <c r="ET72" s="322"/>
      <c r="EU72" s="322"/>
      <c r="EV72" s="322"/>
      <c r="EW72" s="322"/>
      <c r="EX72" s="322"/>
      <c r="EY72" s="322"/>
      <c r="EZ72" s="322"/>
      <c r="FA72" s="322"/>
      <c r="FB72" s="322"/>
      <c r="FC72" s="322"/>
      <c r="FD72" s="322"/>
      <c r="FE72" s="322"/>
      <c r="FF72" s="322"/>
      <c r="FG72" s="322"/>
      <c r="FH72" s="322"/>
      <c r="FI72" s="322"/>
      <c r="FJ72" s="322"/>
      <c r="FK72" s="322"/>
      <c r="FL72" s="322"/>
      <c r="FM72" s="322"/>
      <c r="FN72" s="322"/>
      <c r="FO72" s="322"/>
      <c r="FP72" s="322"/>
      <c r="FQ72" s="322"/>
      <c r="FR72" s="322"/>
      <c r="FS72" s="322"/>
      <c r="FT72" s="322"/>
      <c r="FU72" s="322"/>
      <c r="FV72" s="322"/>
      <c r="FW72" s="322"/>
      <c r="FX72" s="322"/>
      <c r="FY72" s="322"/>
      <c r="FZ72" s="322"/>
      <c r="GA72" s="322"/>
      <c r="GB72" s="322"/>
      <c r="GC72" s="322"/>
      <c r="GD72" s="322"/>
      <c r="GE72" s="322"/>
      <c r="GF72" s="322"/>
      <c r="GG72" s="322"/>
      <c r="GH72" s="322"/>
      <c r="GI72" s="322"/>
      <c r="GJ72" s="322"/>
      <c r="GK72" s="322"/>
      <c r="GL72" s="322"/>
      <c r="GM72" s="322"/>
      <c r="GN72" s="322"/>
      <c r="GO72" s="322"/>
      <c r="GP72" s="322"/>
      <c r="GQ72" s="322"/>
      <c r="GR72" s="322"/>
      <c r="GS72" s="322"/>
      <c r="GT72" s="322"/>
      <c r="GU72" s="322"/>
      <c r="GV72" s="322"/>
      <c r="GW72" s="322"/>
      <c r="GX72" s="322"/>
      <c r="GY72" s="322"/>
      <c r="GZ72" s="322"/>
      <c r="HA72" s="322"/>
      <c r="HB72" s="322"/>
      <c r="HC72" s="322"/>
      <c r="HD72" s="322"/>
      <c r="HE72" s="322"/>
      <c r="HF72" s="322"/>
      <c r="HG72" s="322"/>
      <c r="HH72" s="322"/>
      <c r="HI72" s="322"/>
      <c r="HJ72" s="322"/>
      <c r="HK72" s="322"/>
      <c r="HL72" s="322"/>
      <c r="HM72" s="322"/>
      <c r="HN72" s="322"/>
      <c r="HO72" s="322"/>
      <c r="HP72" s="322"/>
      <c r="HQ72" s="322"/>
      <c r="HR72" s="322"/>
      <c r="HS72" s="322"/>
      <c r="HT72" s="322"/>
      <c r="HU72" s="322"/>
      <c r="HV72" s="322"/>
      <c r="HW72" s="322"/>
      <c r="HX72" s="322"/>
      <c r="HY72" s="322"/>
      <c r="HZ72" s="322"/>
      <c r="IA72" s="322"/>
      <c r="IB72" s="322"/>
      <c r="IC72" s="322"/>
      <c r="ID72" s="322"/>
      <c r="IE72" s="322"/>
      <c r="IF72" s="322"/>
      <c r="IG72" s="322"/>
      <c r="IH72" s="322"/>
      <c r="II72" s="322"/>
      <c r="IJ72" s="322"/>
      <c r="IK72" s="322"/>
      <c r="IL72" s="322"/>
      <c r="IM72" s="322"/>
      <c r="IN72" s="322"/>
      <c r="IO72" s="322"/>
      <c r="IP72" s="322"/>
      <c r="IQ72" s="322"/>
      <c r="IR72" s="322"/>
      <c r="IS72" s="322"/>
      <c r="IT72" s="322"/>
      <c r="IU72" s="322"/>
      <c r="IV72" s="322"/>
      <c r="IW72" s="322"/>
      <c r="IX72" s="394"/>
    </row>
    <row r="73" spans="1:258" s="395" customFormat="1" ht="15" customHeight="1" x14ac:dyDescent="0.25">
      <c r="A73" s="554"/>
      <c r="B73" s="399" t="s">
        <v>815</v>
      </c>
      <c r="C73" s="400"/>
      <c r="D73" s="400"/>
      <c r="E73" s="401"/>
      <c r="F73" s="342"/>
      <c r="G73" s="322"/>
      <c r="H73" s="322"/>
      <c r="I73" s="322"/>
      <c r="J73" s="322"/>
      <c r="K73" s="322"/>
      <c r="L73" s="322"/>
      <c r="M73" s="322"/>
      <c r="N73" s="394"/>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c r="BF73" s="322"/>
      <c r="BG73" s="322"/>
      <c r="BH73" s="322"/>
      <c r="BI73" s="322"/>
      <c r="BJ73" s="322"/>
      <c r="BK73" s="322"/>
      <c r="BL73" s="322"/>
      <c r="BM73" s="322"/>
      <c r="BN73" s="322"/>
      <c r="BO73" s="322"/>
      <c r="BP73" s="322"/>
      <c r="BQ73" s="322"/>
      <c r="BR73" s="322"/>
      <c r="BS73" s="322"/>
      <c r="BT73" s="322"/>
      <c r="BU73" s="322"/>
      <c r="BV73" s="322"/>
      <c r="BW73" s="322"/>
      <c r="BX73" s="322"/>
      <c r="BY73" s="322"/>
      <c r="BZ73" s="322"/>
      <c r="CA73" s="322"/>
      <c r="CB73" s="322"/>
      <c r="CC73" s="322"/>
      <c r="CD73" s="322"/>
      <c r="CE73" s="322"/>
      <c r="CF73" s="322"/>
      <c r="CG73" s="322"/>
      <c r="CH73" s="322"/>
      <c r="CI73" s="322"/>
      <c r="CJ73" s="322"/>
      <c r="CK73" s="322"/>
      <c r="CL73" s="322"/>
      <c r="CM73" s="322"/>
      <c r="CN73" s="322"/>
      <c r="CO73" s="322"/>
      <c r="CP73" s="322"/>
      <c r="CQ73" s="322"/>
      <c r="CR73" s="322"/>
      <c r="CS73" s="322"/>
      <c r="CT73" s="322"/>
      <c r="CU73" s="322"/>
      <c r="CV73" s="322"/>
      <c r="CW73" s="322"/>
      <c r="CX73" s="322"/>
      <c r="CY73" s="322"/>
      <c r="CZ73" s="322"/>
      <c r="DA73" s="322"/>
      <c r="DB73" s="322"/>
      <c r="DC73" s="322"/>
      <c r="DD73" s="322"/>
      <c r="DE73" s="322"/>
      <c r="DF73" s="322"/>
      <c r="DG73" s="322"/>
      <c r="DH73" s="322"/>
      <c r="DI73" s="322"/>
      <c r="DJ73" s="322"/>
      <c r="DK73" s="322"/>
      <c r="DL73" s="322"/>
      <c r="DM73" s="322"/>
      <c r="DN73" s="322"/>
      <c r="DO73" s="322"/>
      <c r="DP73" s="322"/>
      <c r="DQ73" s="322"/>
      <c r="DR73" s="322"/>
      <c r="DS73" s="322"/>
      <c r="DT73" s="322"/>
      <c r="DU73" s="322"/>
      <c r="DV73" s="322"/>
      <c r="DW73" s="322"/>
      <c r="DX73" s="322"/>
      <c r="DY73" s="322"/>
      <c r="DZ73" s="322"/>
      <c r="EA73" s="322"/>
      <c r="EB73" s="322"/>
      <c r="EC73" s="322"/>
      <c r="ED73" s="322"/>
      <c r="EE73" s="322"/>
      <c r="EF73" s="322"/>
      <c r="EG73" s="322"/>
      <c r="EH73" s="322"/>
      <c r="EI73" s="322"/>
      <c r="EJ73" s="322"/>
      <c r="EK73" s="322"/>
      <c r="EL73" s="322"/>
      <c r="EM73" s="322"/>
      <c r="EN73" s="322"/>
      <c r="EO73" s="322"/>
      <c r="EP73" s="322"/>
      <c r="EQ73" s="322"/>
      <c r="ER73" s="322"/>
      <c r="ES73" s="322"/>
      <c r="ET73" s="322"/>
      <c r="EU73" s="322"/>
      <c r="EV73" s="322"/>
      <c r="EW73" s="322"/>
      <c r="EX73" s="322"/>
      <c r="EY73" s="322"/>
      <c r="EZ73" s="322"/>
      <c r="FA73" s="322"/>
      <c r="FB73" s="322"/>
      <c r="FC73" s="322"/>
      <c r="FD73" s="322"/>
      <c r="FE73" s="322"/>
      <c r="FF73" s="322"/>
      <c r="FG73" s="322"/>
      <c r="FH73" s="322"/>
      <c r="FI73" s="322"/>
      <c r="FJ73" s="322"/>
      <c r="FK73" s="322"/>
      <c r="FL73" s="322"/>
      <c r="FM73" s="322"/>
      <c r="FN73" s="322"/>
      <c r="FO73" s="322"/>
      <c r="FP73" s="322"/>
      <c r="FQ73" s="322"/>
      <c r="FR73" s="322"/>
      <c r="FS73" s="322"/>
      <c r="FT73" s="322"/>
      <c r="FU73" s="322"/>
      <c r="FV73" s="322"/>
      <c r="FW73" s="322"/>
      <c r="FX73" s="322"/>
      <c r="FY73" s="322"/>
      <c r="FZ73" s="322"/>
      <c r="GA73" s="322"/>
      <c r="GB73" s="322"/>
      <c r="GC73" s="322"/>
      <c r="GD73" s="322"/>
      <c r="GE73" s="322"/>
      <c r="GF73" s="322"/>
      <c r="GG73" s="322"/>
      <c r="GH73" s="322"/>
      <c r="GI73" s="322"/>
      <c r="GJ73" s="322"/>
      <c r="GK73" s="322"/>
      <c r="GL73" s="322"/>
      <c r="GM73" s="322"/>
      <c r="GN73" s="322"/>
      <c r="GO73" s="322"/>
      <c r="GP73" s="322"/>
      <c r="GQ73" s="322"/>
      <c r="GR73" s="322"/>
      <c r="GS73" s="322"/>
      <c r="GT73" s="322"/>
      <c r="GU73" s="322"/>
      <c r="GV73" s="322"/>
      <c r="GW73" s="322"/>
      <c r="GX73" s="322"/>
      <c r="GY73" s="322"/>
      <c r="GZ73" s="322"/>
      <c r="HA73" s="322"/>
      <c r="HB73" s="322"/>
      <c r="HC73" s="322"/>
      <c r="HD73" s="322"/>
      <c r="HE73" s="322"/>
      <c r="HF73" s="322"/>
      <c r="HG73" s="322"/>
      <c r="HH73" s="322"/>
      <c r="HI73" s="322"/>
      <c r="HJ73" s="322"/>
      <c r="HK73" s="322"/>
      <c r="HL73" s="322"/>
      <c r="HM73" s="322"/>
      <c r="HN73" s="322"/>
      <c r="HO73" s="322"/>
      <c r="HP73" s="322"/>
      <c r="HQ73" s="322"/>
      <c r="HR73" s="322"/>
      <c r="HS73" s="322"/>
      <c r="HT73" s="322"/>
      <c r="HU73" s="322"/>
      <c r="HV73" s="322"/>
      <c r="HW73" s="322"/>
      <c r="HX73" s="322"/>
      <c r="HY73" s="322"/>
      <c r="HZ73" s="322"/>
      <c r="IA73" s="322"/>
      <c r="IB73" s="322"/>
      <c r="IC73" s="322"/>
      <c r="ID73" s="322"/>
      <c r="IE73" s="322"/>
      <c r="IF73" s="322"/>
      <c r="IG73" s="322"/>
      <c r="IH73" s="322"/>
      <c r="II73" s="322"/>
      <c r="IJ73" s="322"/>
      <c r="IK73" s="322"/>
      <c r="IL73" s="322"/>
      <c r="IM73" s="322"/>
      <c r="IN73" s="322"/>
      <c r="IO73" s="322"/>
      <c r="IP73" s="322"/>
      <c r="IQ73" s="322"/>
      <c r="IR73" s="322"/>
      <c r="IS73" s="322"/>
      <c r="IT73" s="322"/>
      <c r="IU73" s="322"/>
      <c r="IV73" s="322"/>
      <c r="IW73" s="322"/>
      <c r="IX73" s="394"/>
    </row>
    <row r="74" spans="1:258" s="395" customFormat="1" ht="15" customHeight="1" x14ac:dyDescent="0.25">
      <c r="A74" s="554"/>
      <c r="B74" s="402" t="s">
        <v>812</v>
      </c>
      <c r="C74" s="403"/>
      <c r="D74" s="403"/>
      <c r="E74" s="404"/>
      <c r="F74" s="405"/>
      <c r="G74" s="322"/>
      <c r="H74" s="322"/>
      <c r="I74" s="322"/>
      <c r="J74" s="322"/>
      <c r="K74" s="322"/>
      <c r="L74" s="322"/>
      <c r="M74" s="322"/>
      <c r="N74" s="394"/>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c r="BF74" s="322"/>
      <c r="BG74" s="322"/>
      <c r="BH74" s="322"/>
      <c r="BI74" s="322"/>
      <c r="BJ74" s="322"/>
      <c r="BK74" s="322"/>
      <c r="BL74" s="322"/>
      <c r="BM74" s="322"/>
      <c r="BN74" s="322"/>
      <c r="BO74" s="322"/>
      <c r="BP74" s="322"/>
      <c r="BQ74" s="322"/>
      <c r="BR74" s="322"/>
      <c r="BS74" s="322"/>
      <c r="BT74" s="322"/>
      <c r="BU74" s="322"/>
      <c r="BV74" s="322"/>
      <c r="BW74" s="322"/>
      <c r="BX74" s="322"/>
      <c r="BY74" s="322"/>
      <c r="BZ74" s="322"/>
      <c r="CA74" s="322"/>
      <c r="CB74" s="322"/>
      <c r="CC74" s="322"/>
      <c r="CD74" s="322"/>
      <c r="CE74" s="322"/>
      <c r="CF74" s="322"/>
      <c r="CG74" s="322"/>
      <c r="CH74" s="322"/>
      <c r="CI74" s="322"/>
      <c r="CJ74" s="322"/>
      <c r="CK74" s="322"/>
      <c r="CL74" s="322"/>
      <c r="CM74" s="322"/>
      <c r="CN74" s="322"/>
      <c r="CO74" s="322"/>
      <c r="CP74" s="322"/>
      <c r="CQ74" s="322"/>
      <c r="CR74" s="322"/>
      <c r="CS74" s="322"/>
      <c r="CT74" s="322"/>
      <c r="CU74" s="322"/>
      <c r="CV74" s="322"/>
      <c r="CW74" s="322"/>
      <c r="CX74" s="322"/>
      <c r="CY74" s="322"/>
      <c r="CZ74" s="322"/>
      <c r="DA74" s="322"/>
      <c r="DB74" s="322"/>
      <c r="DC74" s="322"/>
      <c r="DD74" s="322"/>
      <c r="DE74" s="322"/>
      <c r="DF74" s="322"/>
      <c r="DG74" s="322"/>
      <c r="DH74" s="322"/>
      <c r="DI74" s="322"/>
      <c r="DJ74" s="322"/>
      <c r="DK74" s="322"/>
      <c r="DL74" s="322"/>
      <c r="DM74" s="322"/>
      <c r="DN74" s="322"/>
      <c r="DO74" s="322"/>
      <c r="DP74" s="322"/>
      <c r="DQ74" s="322"/>
      <c r="DR74" s="322"/>
      <c r="DS74" s="322"/>
      <c r="DT74" s="322"/>
      <c r="DU74" s="322"/>
      <c r="DV74" s="322"/>
      <c r="DW74" s="322"/>
      <c r="DX74" s="322"/>
      <c r="DY74" s="322"/>
      <c r="DZ74" s="322"/>
      <c r="EA74" s="322"/>
      <c r="EB74" s="322"/>
      <c r="EC74" s="322"/>
      <c r="ED74" s="322"/>
      <c r="EE74" s="322"/>
      <c r="EF74" s="322"/>
      <c r="EG74" s="322"/>
      <c r="EH74" s="322"/>
      <c r="EI74" s="322"/>
      <c r="EJ74" s="322"/>
      <c r="EK74" s="322"/>
      <c r="EL74" s="322"/>
      <c r="EM74" s="322"/>
      <c r="EN74" s="322"/>
      <c r="EO74" s="322"/>
      <c r="EP74" s="322"/>
      <c r="EQ74" s="322"/>
      <c r="ER74" s="322"/>
      <c r="ES74" s="322"/>
      <c r="ET74" s="322"/>
      <c r="EU74" s="322"/>
      <c r="EV74" s="322"/>
      <c r="EW74" s="322"/>
      <c r="EX74" s="322"/>
      <c r="EY74" s="322"/>
      <c r="EZ74" s="322"/>
      <c r="FA74" s="322"/>
      <c r="FB74" s="322"/>
      <c r="FC74" s="322"/>
      <c r="FD74" s="322"/>
      <c r="FE74" s="322"/>
      <c r="FF74" s="322"/>
      <c r="FG74" s="322"/>
      <c r="FH74" s="322"/>
      <c r="FI74" s="322"/>
      <c r="FJ74" s="322"/>
      <c r="FK74" s="322"/>
      <c r="FL74" s="322"/>
      <c r="FM74" s="322"/>
      <c r="FN74" s="322"/>
      <c r="FO74" s="322"/>
      <c r="FP74" s="322"/>
      <c r="FQ74" s="322"/>
      <c r="FR74" s="322"/>
      <c r="FS74" s="322"/>
      <c r="FT74" s="322"/>
      <c r="FU74" s="322"/>
      <c r="FV74" s="322"/>
      <c r="FW74" s="322"/>
      <c r="FX74" s="322"/>
      <c r="FY74" s="322"/>
      <c r="FZ74" s="322"/>
      <c r="GA74" s="322"/>
      <c r="GB74" s="322"/>
      <c r="GC74" s="322"/>
      <c r="GD74" s="322"/>
      <c r="GE74" s="322"/>
      <c r="GF74" s="322"/>
      <c r="GG74" s="322"/>
      <c r="GH74" s="322"/>
      <c r="GI74" s="322"/>
      <c r="GJ74" s="322"/>
      <c r="GK74" s="322"/>
      <c r="GL74" s="322"/>
      <c r="GM74" s="322"/>
      <c r="GN74" s="322"/>
      <c r="GO74" s="322"/>
      <c r="GP74" s="322"/>
      <c r="GQ74" s="322"/>
      <c r="GR74" s="322"/>
      <c r="GS74" s="322"/>
      <c r="GT74" s="322"/>
      <c r="GU74" s="322"/>
      <c r="GV74" s="322"/>
      <c r="GW74" s="322"/>
      <c r="GX74" s="322"/>
      <c r="GY74" s="322"/>
      <c r="GZ74" s="322"/>
      <c r="HA74" s="322"/>
      <c r="HB74" s="322"/>
      <c r="HC74" s="322"/>
      <c r="HD74" s="322"/>
      <c r="HE74" s="322"/>
      <c r="HF74" s="322"/>
      <c r="HG74" s="322"/>
      <c r="HH74" s="322"/>
      <c r="HI74" s="322"/>
      <c r="HJ74" s="322"/>
      <c r="HK74" s="322"/>
      <c r="HL74" s="322"/>
      <c r="HM74" s="322"/>
      <c r="HN74" s="322"/>
      <c r="HO74" s="322"/>
      <c r="HP74" s="322"/>
      <c r="HQ74" s="322"/>
      <c r="HR74" s="322"/>
      <c r="HS74" s="322"/>
      <c r="HT74" s="322"/>
      <c r="HU74" s="322"/>
      <c r="HV74" s="322"/>
      <c r="HW74" s="322"/>
      <c r="HX74" s="322"/>
      <c r="HY74" s="322"/>
      <c r="HZ74" s="322"/>
      <c r="IA74" s="322"/>
      <c r="IB74" s="322"/>
      <c r="IC74" s="322"/>
      <c r="ID74" s="322"/>
      <c r="IE74" s="322"/>
      <c r="IF74" s="322"/>
      <c r="IG74" s="322"/>
      <c r="IH74" s="322"/>
      <c r="II74" s="322"/>
      <c r="IJ74" s="322"/>
      <c r="IK74" s="322"/>
      <c r="IL74" s="322"/>
      <c r="IM74" s="322"/>
      <c r="IN74" s="322"/>
      <c r="IO74" s="322"/>
      <c r="IP74" s="322"/>
      <c r="IQ74" s="322"/>
      <c r="IR74" s="322"/>
      <c r="IS74" s="322"/>
      <c r="IT74" s="322"/>
      <c r="IU74" s="322"/>
      <c r="IV74" s="322"/>
      <c r="IW74" s="322"/>
      <c r="IX74" s="394"/>
    </row>
    <row r="75" spans="1:258" s="395" customFormat="1" ht="15" customHeight="1" x14ac:dyDescent="0.25">
      <c r="A75" s="554"/>
      <c r="B75" s="402" t="s">
        <v>813</v>
      </c>
      <c r="C75" s="403"/>
      <c r="D75" s="403"/>
      <c r="E75" s="404"/>
      <c r="F75" s="405"/>
      <c r="G75" s="322"/>
      <c r="H75" s="322"/>
      <c r="I75" s="322"/>
      <c r="J75" s="322"/>
      <c r="K75" s="322"/>
      <c r="L75" s="322"/>
      <c r="M75" s="322"/>
      <c r="N75" s="394"/>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c r="BR75" s="322"/>
      <c r="BS75" s="322"/>
      <c r="BT75" s="322"/>
      <c r="BU75" s="322"/>
      <c r="BV75" s="322"/>
      <c r="BW75" s="322"/>
      <c r="BX75" s="322"/>
      <c r="BY75" s="322"/>
      <c r="BZ75" s="322"/>
      <c r="CA75" s="322"/>
      <c r="CB75" s="322"/>
      <c r="CC75" s="322"/>
      <c r="CD75" s="322"/>
      <c r="CE75" s="322"/>
      <c r="CF75" s="322"/>
      <c r="CG75" s="322"/>
      <c r="CH75" s="322"/>
      <c r="CI75" s="322"/>
      <c r="CJ75" s="322"/>
      <c r="CK75" s="322"/>
      <c r="CL75" s="322"/>
      <c r="CM75" s="322"/>
      <c r="CN75" s="322"/>
      <c r="CO75" s="322"/>
      <c r="CP75" s="322"/>
      <c r="CQ75" s="322"/>
      <c r="CR75" s="322"/>
      <c r="CS75" s="322"/>
      <c r="CT75" s="322"/>
      <c r="CU75" s="322"/>
      <c r="CV75" s="322"/>
      <c r="CW75" s="322"/>
      <c r="CX75" s="322"/>
      <c r="CY75" s="322"/>
      <c r="CZ75" s="322"/>
      <c r="DA75" s="322"/>
      <c r="DB75" s="322"/>
      <c r="DC75" s="322"/>
      <c r="DD75" s="322"/>
      <c r="DE75" s="322"/>
      <c r="DF75" s="322"/>
      <c r="DG75" s="322"/>
      <c r="DH75" s="322"/>
      <c r="DI75" s="322"/>
      <c r="DJ75" s="322"/>
      <c r="DK75" s="322"/>
      <c r="DL75" s="322"/>
      <c r="DM75" s="322"/>
      <c r="DN75" s="322"/>
      <c r="DO75" s="322"/>
      <c r="DP75" s="322"/>
      <c r="DQ75" s="322"/>
      <c r="DR75" s="322"/>
      <c r="DS75" s="322"/>
      <c r="DT75" s="322"/>
      <c r="DU75" s="322"/>
      <c r="DV75" s="322"/>
      <c r="DW75" s="322"/>
      <c r="DX75" s="322"/>
      <c r="DY75" s="322"/>
      <c r="DZ75" s="322"/>
      <c r="EA75" s="322"/>
      <c r="EB75" s="322"/>
      <c r="EC75" s="322"/>
      <c r="ED75" s="322"/>
      <c r="EE75" s="322"/>
      <c r="EF75" s="322"/>
      <c r="EG75" s="322"/>
      <c r="EH75" s="322"/>
      <c r="EI75" s="322"/>
      <c r="EJ75" s="322"/>
      <c r="EK75" s="322"/>
      <c r="EL75" s="322"/>
      <c r="EM75" s="322"/>
      <c r="EN75" s="322"/>
      <c r="EO75" s="322"/>
      <c r="EP75" s="322"/>
      <c r="EQ75" s="322"/>
      <c r="ER75" s="322"/>
      <c r="ES75" s="322"/>
      <c r="ET75" s="322"/>
      <c r="EU75" s="322"/>
      <c r="EV75" s="322"/>
      <c r="EW75" s="322"/>
      <c r="EX75" s="322"/>
      <c r="EY75" s="322"/>
      <c r="EZ75" s="322"/>
      <c r="FA75" s="322"/>
      <c r="FB75" s="322"/>
      <c r="FC75" s="322"/>
      <c r="FD75" s="322"/>
      <c r="FE75" s="322"/>
      <c r="FF75" s="322"/>
      <c r="FG75" s="322"/>
      <c r="FH75" s="322"/>
      <c r="FI75" s="322"/>
      <c r="FJ75" s="322"/>
      <c r="FK75" s="322"/>
      <c r="FL75" s="322"/>
      <c r="FM75" s="322"/>
      <c r="FN75" s="322"/>
      <c r="FO75" s="322"/>
      <c r="FP75" s="322"/>
      <c r="FQ75" s="322"/>
      <c r="FR75" s="322"/>
      <c r="FS75" s="322"/>
      <c r="FT75" s="322"/>
      <c r="FU75" s="322"/>
      <c r="FV75" s="322"/>
      <c r="FW75" s="322"/>
      <c r="FX75" s="322"/>
      <c r="FY75" s="322"/>
      <c r="FZ75" s="322"/>
      <c r="GA75" s="322"/>
      <c r="GB75" s="322"/>
      <c r="GC75" s="322"/>
      <c r="GD75" s="322"/>
      <c r="GE75" s="322"/>
      <c r="GF75" s="322"/>
      <c r="GG75" s="322"/>
      <c r="GH75" s="322"/>
      <c r="GI75" s="322"/>
      <c r="GJ75" s="322"/>
      <c r="GK75" s="322"/>
      <c r="GL75" s="322"/>
      <c r="GM75" s="322"/>
      <c r="GN75" s="322"/>
      <c r="GO75" s="322"/>
      <c r="GP75" s="322"/>
      <c r="GQ75" s="322"/>
      <c r="GR75" s="322"/>
      <c r="GS75" s="322"/>
      <c r="GT75" s="322"/>
      <c r="GU75" s="322"/>
      <c r="GV75" s="322"/>
      <c r="GW75" s="322"/>
      <c r="GX75" s="322"/>
      <c r="GY75" s="322"/>
      <c r="GZ75" s="322"/>
      <c r="HA75" s="322"/>
      <c r="HB75" s="322"/>
      <c r="HC75" s="322"/>
      <c r="HD75" s="322"/>
      <c r="HE75" s="322"/>
      <c r="HF75" s="322"/>
      <c r="HG75" s="322"/>
      <c r="HH75" s="322"/>
      <c r="HI75" s="322"/>
      <c r="HJ75" s="322"/>
      <c r="HK75" s="322"/>
      <c r="HL75" s="322"/>
      <c r="HM75" s="322"/>
      <c r="HN75" s="322"/>
      <c r="HO75" s="322"/>
      <c r="HP75" s="322"/>
      <c r="HQ75" s="322"/>
      <c r="HR75" s="322"/>
      <c r="HS75" s="322"/>
      <c r="HT75" s="322"/>
      <c r="HU75" s="322"/>
      <c r="HV75" s="322"/>
      <c r="HW75" s="322"/>
      <c r="HX75" s="322"/>
      <c r="HY75" s="322"/>
      <c r="HZ75" s="322"/>
      <c r="IA75" s="322"/>
      <c r="IB75" s="322"/>
      <c r="IC75" s="322"/>
      <c r="ID75" s="322"/>
      <c r="IE75" s="322"/>
      <c r="IF75" s="322"/>
      <c r="IG75" s="322"/>
      <c r="IH75" s="322"/>
      <c r="II75" s="322"/>
      <c r="IJ75" s="322"/>
      <c r="IK75" s="322"/>
      <c r="IL75" s="322"/>
      <c r="IM75" s="322"/>
      <c r="IN75" s="322"/>
      <c r="IO75" s="322"/>
      <c r="IP75" s="322"/>
      <c r="IQ75" s="322"/>
      <c r="IR75" s="322"/>
      <c r="IS75" s="322"/>
      <c r="IT75" s="322"/>
      <c r="IU75" s="322"/>
      <c r="IV75" s="322"/>
      <c r="IW75" s="322"/>
      <c r="IX75" s="394"/>
    </row>
    <row r="76" spans="1:258" s="395" customFormat="1" ht="15" customHeight="1" x14ac:dyDescent="0.25">
      <c r="A76" s="554"/>
      <c r="B76" s="402" t="s">
        <v>814</v>
      </c>
      <c r="C76" s="403"/>
      <c r="D76" s="403"/>
      <c r="E76" s="404"/>
      <c r="F76" s="405"/>
      <c r="G76" s="322"/>
      <c r="H76" s="322"/>
      <c r="I76" s="322"/>
      <c r="J76" s="322"/>
      <c r="K76" s="322"/>
      <c r="L76" s="322"/>
      <c r="M76" s="322"/>
      <c r="N76" s="394"/>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c r="BF76" s="322"/>
      <c r="BG76" s="322"/>
      <c r="BH76" s="322"/>
      <c r="BI76" s="322"/>
      <c r="BJ76" s="322"/>
      <c r="BK76" s="322"/>
      <c r="BL76" s="322"/>
      <c r="BM76" s="322"/>
      <c r="BN76" s="322"/>
      <c r="BO76" s="322"/>
      <c r="BP76" s="322"/>
      <c r="BQ76" s="322"/>
      <c r="BR76" s="322"/>
      <c r="BS76" s="322"/>
      <c r="BT76" s="322"/>
      <c r="BU76" s="322"/>
      <c r="BV76" s="322"/>
      <c r="BW76" s="322"/>
      <c r="BX76" s="322"/>
      <c r="BY76" s="322"/>
      <c r="BZ76" s="322"/>
      <c r="CA76" s="322"/>
      <c r="CB76" s="322"/>
      <c r="CC76" s="322"/>
      <c r="CD76" s="322"/>
      <c r="CE76" s="322"/>
      <c r="CF76" s="322"/>
      <c r="CG76" s="322"/>
      <c r="CH76" s="322"/>
      <c r="CI76" s="322"/>
      <c r="CJ76" s="322"/>
      <c r="CK76" s="322"/>
      <c r="CL76" s="322"/>
      <c r="CM76" s="322"/>
      <c r="CN76" s="322"/>
      <c r="CO76" s="322"/>
      <c r="CP76" s="322"/>
      <c r="CQ76" s="322"/>
      <c r="CR76" s="322"/>
      <c r="CS76" s="322"/>
      <c r="CT76" s="322"/>
      <c r="CU76" s="322"/>
      <c r="CV76" s="322"/>
      <c r="CW76" s="322"/>
      <c r="CX76" s="322"/>
      <c r="CY76" s="322"/>
      <c r="CZ76" s="322"/>
      <c r="DA76" s="322"/>
      <c r="DB76" s="322"/>
      <c r="DC76" s="322"/>
      <c r="DD76" s="322"/>
      <c r="DE76" s="322"/>
      <c r="DF76" s="322"/>
      <c r="DG76" s="322"/>
      <c r="DH76" s="322"/>
      <c r="DI76" s="322"/>
      <c r="DJ76" s="322"/>
      <c r="DK76" s="322"/>
      <c r="DL76" s="322"/>
      <c r="DM76" s="322"/>
      <c r="DN76" s="322"/>
      <c r="DO76" s="322"/>
      <c r="DP76" s="322"/>
      <c r="DQ76" s="322"/>
      <c r="DR76" s="322"/>
      <c r="DS76" s="322"/>
      <c r="DT76" s="322"/>
      <c r="DU76" s="322"/>
      <c r="DV76" s="322"/>
      <c r="DW76" s="322"/>
      <c r="DX76" s="322"/>
      <c r="DY76" s="322"/>
      <c r="DZ76" s="322"/>
      <c r="EA76" s="322"/>
      <c r="EB76" s="322"/>
      <c r="EC76" s="322"/>
      <c r="ED76" s="322"/>
      <c r="EE76" s="322"/>
      <c r="EF76" s="322"/>
      <c r="EG76" s="322"/>
      <c r="EH76" s="322"/>
      <c r="EI76" s="322"/>
      <c r="EJ76" s="322"/>
      <c r="EK76" s="322"/>
      <c r="EL76" s="322"/>
      <c r="EM76" s="322"/>
      <c r="EN76" s="322"/>
      <c r="EO76" s="322"/>
      <c r="EP76" s="322"/>
      <c r="EQ76" s="322"/>
      <c r="ER76" s="322"/>
      <c r="ES76" s="322"/>
      <c r="ET76" s="322"/>
      <c r="EU76" s="322"/>
      <c r="EV76" s="322"/>
      <c r="EW76" s="322"/>
      <c r="EX76" s="322"/>
      <c r="EY76" s="322"/>
      <c r="EZ76" s="322"/>
      <c r="FA76" s="322"/>
      <c r="FB76" s="322"/>
      <c r="FC76" s="322"/>
      <c r="FD76" s="322"/>
      <c r="FE76" s="322"/>
      <c r="FF76" s="322"/>
      <c r="FG76" s="322"/>
      <c r="FH76" s="322"/>
      <c r="FI76" s="322"/>
      <c r="FJ76" s="322"/>
      <c r="FK76" s="322"/>
      <c r="FL76" s="322"/>
      <c r="FM76" s="322"/>
      <c r="FN76" s="322"/>
      <c r="FO76" s="322"/>
      <c r="FP76" s="322"/>
      <c r="FQ76" s="322"/>
      <c r="FR76" s="322"/>
      <c r="FS76" s="322"/>
      <c r="FT76" s="322"/>
      <c r="FU76" s="322"/>
      <c r="FV76" s="322"/>
      <c r="FW76" s="322"/>
      <c r="FX76" s="322"/>
      <c r="FY76" s="322"/>
      <c r="FZ76" s="322"/>
      <c r="GA76" s="322"/>
      <c r="GB76" s="322"/>
      <c r="GC76" s="322"/>
      <c r="GD76" s="322"/>
      <c r="GE76" s="322"/>
      <c r="GF76" s="322"/>
      <c r="GG76" s="322"/>
      <c r="GH76" s="322"/>
      <c r="GI76" s="322"/>
      <c r="GJ76" s="322"/>
      <c r="GK76" s="322"/>
      <c r="GL76" s="322"/>
      <c r="GM76" s="322"/>
      <c r="GN76" s="322"/>
      <c r="GO76" s="322"/>
      <c r="GP76" s="322"/>
      <c r="GQ76" s="322"/>
      <c r="GR76" s="322"/>
      <c r="GS76" s="322"/>
      <c r="GT76" s="322"/>
      <c r="GU76" s="322"/>
      <c r="GV76" s="322"/>
      <c r="GW76" s="322"/>
      <c r="GX76" s="322"/>
      <c r="GY76" s="322"/>
      <c r="GZ76" s="322"/>
      <c r="HA76" s="322"/>
      <c r="HB76" s="322"/>
      <c r="HC76" s="322"/>
      <c r="HD76" s="322"/>
      <c r="HE76" s="322"/>
      <c r="HF76" s="322"/>
      <c r="HG76" s="322"/>
      <c r="HH76" s="322"/>
      <c r="HI76" s="322"/>
      <c r="HJ76" s="322"/>
      <c r="HK76" s="322"/>
      <c r="HL76" s="322"/>
      <c r="HM76" s="322"/>
      <c r="HN76" s="322"/>
      <c r="HO76" s="322"/>
      <c r="HP76" s="322"/>
      <c r="HQ76" s="322"/>
      <c r="HR76" s="322"/>
      <c r="HS76" s="322"/>
      <c r="HT76" s="322"/>
      <c r="HU76" s="322"/>
      <c r="HV76" s="322"/>
      <c r="HW76" s="322"/>
      <c r="HX76" s="322"/>
      <c r="HY76" s="322"/>
      <c r="HZ76" s="322"/>
      <c r="IA76" s="322"/>
      <c r="IB76" s="322"/>
      <c r="IC76" s="322"/>
      <c r="ID76" s="322"/>
      <c r="IE76" s="322"/>
      <c r="IF76" s="322"/>
      <c r="IG76" s="322"/>
      <c r="IH76" s="322"/>
      <c r="II76" s="322"/>
      <c r="IJ76" s="322"/>
      <c r="IK76" s="322"/>
      <c r="IL76" s="322"/>
      <c r="IM76" s="322"/>
      <c r="IN76" s="322"/>
      <c r="IO76" s="322"/>
      <c r="IP76" s="322"/>
      <c r="IQ76" s="322"/>
      <c r="IR76" s="322"/>
      <c r="IS76" s="322"/>
      <c r="IT76" s="322"/>
      <c r="IU76" s="322"/>
      <c r="IV76" s="322"/>
      <c r="IW76" s="322"/>
      <c r="IX76" s="394"/>
    </row>
    <row r="77" spans="1:258" s="395" customFormat="1" ht="15" customHeight="1" x14ac:dyDescent="0.25">
      <c r="A77" s="554"/>
      <c r="B77" s="399" t="s">
        <v>816</v>
      </c>
      <c r="C77" s="400"/>
      <c r="D77" s="400"/>
      <c r="E77" s="401"/>
      <c r="F77" s="342"/>
      <c r="G77" s="322"/>
      <c r="H77" s="322"/>
      <c r="I77" s="322"/>
      <c r="J77" s="322"/>
      <c r="K77" s="322"/>
      <c r="L77" s="322"/>
      <c r="M77" s="322"/>
      <c r="N77" s="394"/>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c r="BF77" s="322"/>
      <c r="BG77" s="322"/>
      <c r="BH77" s="322"/>
      <c r="BI77" s="322"/>
      <c r="BJ77" s="322"/>
      <c r="BK77" s="322"/>
      <c r="BL77" s="322"/>
      <c r="BM77" s="322"/>
      <c r="BN77" s="322"/>
      <c r="BO77" s="322"/>
      <c r="BP77" s="322"/>
      <c r="BQ77" s="322"/>
      <c r="BR77" s="322"/>
      <c r="BS77" s="322"/>
      <c r="BT77" s="322"/>
      <c r="BU77" s="322"/>
      <c r="BV77" s="322"/>
      <c r="BW77" s="322"/>
      <c r="BX77" s="322"/>
      <c r="BY77" s="322"/>
      <c r="BZ77" s="322"/>
      <c r="CA77" s="322"/>
      <c r="CB77" s="322"/>
      <c r="CC77" s="322"/>
      <c r="CD77" s="322"/>
      <c r="CE77" s="322"/>
      <c r="CF77" s="322"/>
      <c r="CG77" s="322"/>
      <c r="CH77" s="322"/>
      <c r="CI77" s="322"/>
      <c r="CJ77" s="322"/>
      <c r="CK77" s="322"/>
      <c r="CL77" s="322"/>
      <c r="CM77" s="322"/>
      <c r="CN77" s="322"/>
      <c r="CO77" s="322"/>
      <c r="CP77" s="322"/>
      <c r="CQ77" s="322"/>
      <c r="CR77" s="322"/>
      <c r="CS77" s="322"/>
      <c r="CT77" s="322"/>
      <c r="CU77" s="322"/>
      <c r="CV77" s="322"/>
      <c r="CW77" s="322"/>
      <c r="CX77" s="322"/>
      <c r="CY77" s="322"/>
      <c r="CZ77" s="322"/>
      <c r="DA77" s="322"/>
      <c r="DB77" s="322"/>
      <c r="DC77" s="322"/>
      <c r="DD77" s="322"/>
      <c r="DE77" s="322"/>
      <c r="DF77" s="322"/>
      <c r="DG77" s="322"/>
      <c r="DH77" s="322"/>
      <c r="DI77" s="322"/>
      <c r="DJ77" s="322"/>
      <c r="DK77" s="322"/>
      <c r="DL77" s="322"/>
      <c r="DM77" s="322"/>
      <c r="DN77" s="322"/>
      <c r="DO77" s="322"/>
      <c r="DP77" s="322"/>
      <c r="DQ77" s="322"/>
      <c r="DR77" s="322"/>
      <c r="DS77" s="322"/>
      <c r="DT77" s="322"/>
      <c r="DU77" s="322"/>
      <c r="DV77" s="322"/>
      <c r="DW77" s="322"/>
      <c r="DX77" s="322"/>
      <c r="DY77" s="322"/>
      <c r="DZ77" s="322"/>
      <c r="EA77" s="322"/>
      <c r="EB77" s="322"/>
      <c r="EC77" s="322"/>
      <c r="ED77" s="322"/>
      <c r="EE77" s="322"/>
      <c r="EF77" s="322"/>
      <c r="EG77" s="322"/>
      <c r="EH77" s="322"/>
      <c r="EI77" s="322"/>
      <c r="EJ77" s="322"/>
      <c r="EK77" s="322"/>
      <c r="EL77" s="322"/>
      <c r="EM77" s="322"/>
      <c r="EN77" s="322"/>
      <c r="EO77" s="322"/>
      <c r="EP77" s="322"/>
      <c r="EQ77" s="322"/>
      <c r="ER77" s="322"/>
      <c r="ES77" s="322"/>
      <c r="ET77" s="322"/>
      <c r="EU77" s="322"/>
      <c r="EV77" s="322"/>
      <c r="EW77" s="322"/>
      <c r="EX77" s="322"/>
      <c r="EY77" s="322"/>
      <c r="EZ77" s="322"/>
      <c r="FA77" s="322"/>
      <c r="FB77" s="322"/>
      <c r="FC77" s="322"/>
      <c r="FD77" s="322"/>
      <c r="FE77" s="322"/>
      <c r="FF77" s="322"/>
      <c r="FG77" s="322"/>
      <c r="FH77" s="322"/>
      <c r="FI77" s="322"/>
      <c r="FJ77" s="322"/>
      <c r="FK77" s="322"/>
      <c r="FL77" s="322"/>
      <c r="FM77" s="322"/>
      <c r="FN77" s="322"/>
      <c r="FO77" s="322"/>
      <c r="FP77" s="322"/>
      <c r="FQ77" s="322"/>
      <c r="FR77" s="322"/>
      <c r="FS77" s="322"/>
      <c r="FT77" s="322"/>
      <c r="FU77" s="322"/>
      <c r="FV77" s="322"/>
      <c r="FW77" s="322"/>
      <c r="FX77" s="322"/>
      <c r="FY77" s="322"/>
      <c r="FZ77" s="322"/>
      <c r="GA77" s="322"/>
      <c r="GB77" s="322"/>
      <c r="GC77" s="322"/>
      <c r="GD77" s="322"/>
      <c r="GE77" s="322"/>
      <c r="GF77" s="322"/>
      <c r="GG77" s="322"/>
      <c r="GH77" s="322"/>
      <c r="GI77" s="322"/>
      <c r="GJ77" s="322"/>
      <c r="GK77" s="322"/>
      <c r="GL77" s="322"/>
      <c r="GM77" s="322"/>
      <c r="GN77" s="322"/>
      <c r="GO77" s="322"/>
      <c r="GP77" s="322"/>
      <c r="GQ77" s="322"/>
      <c r="GR77" s="322"/>
      <c r="GS77" s="322"/>
      <c r="GT77" s="322"/>
      <c r="GU77" s="322"/>
      <c r="GV77" s="322"/>
      <c r="GW77" s="322"/>
      <c r="GX77" s="322"/>
      <c r="GY77" s="322"/>
      <c r="GZ77" s="322"/>
      <c r="HA77" s="322"/>
      <c r="HB77" s="322"/>
      <c r="HC77" s="322"/>
      <c r="HD77" s="322"/>
      <c r="HE77" s="322"/>
      <c r="HF77" s="322"/>
      <c r="HG77" s="322"/>
      <c r="HH77" s="322"/>
      <c r="HI77" s="322"/>
      <c r="HJ77" s="322"/>
      <c r="HK77" s="322"/>
      <c r="HL77" s="322"/>
      <c r="HM77" s="322"/>
      <c r="HN77" s="322"/>
      <c r="HO77" s="322"/>
      <c r="HP77" s="322"/>
      <c r="HQ77" s="322"/>
      <c r="HR77" s="322"/>
      <c r="HS77" s="322"/>
      <c r="HT77" s="322"/>
      <c r="HU77" s="322"/>
      <c r="HV77" s="322"/>
      <c r="HW77" s="322"/>
      <c r="HX77" s="322"/>
      <c r="HY77" s="322"/>
      <c r="HZ77" s="322"/>
      <c r="IA77" s="322"/>
      <c r="IB77" s="322"/>
      <c r="IC77" s="322"/>
      <c r="ID77" s="322"/>
      <c r="IE77" s="322"/>
      <c r="IF77" s="322"/>
      <c r="IG77" s="322"/>
      <c r="IH77" s="322"/>
      <c r="II77" s="322"/>
      <c r="IJ77" s="322"/>
      <c r="IK77" s="322"/>
      <c r="IL77" s="322"/>
      <c r="IM77" s="322"/>
      <c r="IN77" s="322"/>
      <c r="IO77" s="322"/>
      <c r="IP77" s="322"/>
      <c r="IQ77" s="322"/>
      <c r="IR77" s="322"/>
      <c r="IS77" s="322"/>
      <c r="IT77" s="322"/>
      <c r="IU77" s="322"/>
      <c r="IV77" s="322"/>
      <c r="IW77" s="322"/>
      <c r="IX77" s="394"/>
    </row>
    <row r="78" spans="1:258" s="395" customFormat="1" ht="15" customHeight="1" x14ac:dyDescent="0.25">
      <c r="A78" s="554"/>
      <c r="B78" s="402" t="s">
        <v>812</v>
      </c>
      <c r="C78" s="403"/>
      <c r="D78" s="403"/>
      <c r="E78" s="404"/>
      <c r="F78" s="405"/>
      <c r="G78" s="322"/>
      <c r="H78" s="322"/>
      <c r="I78" s="322"/>
      <c r="J78" s="322"/>
      <c r="K78" s="322"/>
      <c r="L78" s="322"/>
      <c r="M78" s="322"/>
      <c r="N78" s="394"/>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c r="BF78" s="322"/>
      <c r="BG78" s="322"/>
      <c r="BH78" s="322"/>
      <c r="BI78" s="322"/>
      <c r="BJ78" s="322"/>
      <c r="BK78" s="322"/>
      <c r="BL78" s="322"/>
      <c r="BM78" s="322"/>
      <c r="BN78" s="322"/>
      <c r="BO78" s="322"/>
      <c r="BP78" s="322"/>
      <c r="BQ78" s="322"/>
      <c r="BR78" s="322"/>
      <c r="BS78" s="322"/>
      <c r="BT78" s="322"/>
      <c r="BU78" s="322"/>
      <c r="BV78" s="322"/>
      <c r="BW78" s="322"/>
      <c r="BX78" s="322"/>
      <c r="BY78" s="322"/>
      <c r="BZ78" s="322"/>
      <c r="CA78" s="322"/>
      <c r="CB78" s="322"/>
      <c r="CC78" s="322"/>
      <c r="CD78" s="322"/>
      <c r="CE78" s="322"/>
      <c r="CF78" s="322"/>
      <c r="CG78" s="322"/>
      <c r="CH78" s="322"/>
      <c r="CI78" s="322"/>
      <c r="CJ78" s="322"/>
      <c r="CK78" s="322"/>
      <c r="CL78" s="322"/>
      <c r="CM78" s="322"/>
      <c r="CN78" s="322"/>
      <c r="CO78" s="322"/>
      <c r="CP78" s="322"/>
      <c r="CQ78" s="322"/>
      <c r="CR78" s="322"/>
      <c r="CS78" s="322"/>
      <c r="CT78" s="322"/>
      <c r="CU78" s="322"/>
      <c r="CV78" s="322"/>
      <c r="CW78" s="322"/>
      <c r="CX78" s="322"/>
      <c r="CY78" s="322"/>
      <c r="CZ78" s="322"/>
      <c r="DA78" s="322"/>
      <c r="DB78" s="322"/>
      <c r="DC78" s="322"/>
      <c r="DD78" s="322"/>
      <c r="DE78" s="322"/>
      <c r="DF78" s="322"/>
      <c r="DG78" s="322"/>
      <c r="DH78" s="322"/>
      <c r="DI78" s="322"/>
      <c r="DJ78" s="322"/>
      <c r="DK78" s="322"/>
      <c r="DL78" s="322"/>
      <c r="DM78" s="322"/>
      <c r="DN78" s="322"/>
      <c r="DO78" s="322"/>
      <c r="DP78" s="322"/>
      <c r="DQ78" s="322"/>
      <c r="DR78" s="322"/>
      <c r="DS78" s="322"/>
      <c r="DT78" s="322"/>
      <c r="DU78" s="322"/>
      <c r="DV78" s="322"/>
      <c r="DW78" s="322"/>
      <c r="DX78" s="322"/>
      <c r="DY78" s="322"/>
      <c r="DZ78" s="322"/>
      <c r="EA78" s="322"/>
      <c r="EB78" s="322"/>
      <c r="EC78" s="322"/>
      <c r="ED78" s="322"/>
      <c r="EE78" s="322"/>
      <c r="EF78" s="322"/>
      <c r="EG78" s="322"/>
      <c r="EH78" s="322"/>
      <c r="EI78" s="322"/>
      <c r="EJ78" s="322"/>
      <c r="EK78" s="322"/>
      <c r="EL78" s="322"/>
      <c r="EM78" s="322"/>
      <c r="EN78" s="322"/>
      <c r="EO78" s="322"/>
      <c r="EP78" s="322"/>
      <c r="EQ78" s="322"/>
      <c r="ER78" s="322"/>
      <c r="ES78" s="322"/>
      <c r="ET78" s="322"/>
      <c r="EU78" s="322"/>
      <c r="EV78" s="322"/>
      <c r="EW78" s="322"/>
      <c r="EX78" s="322"/>
      <c r="EY78" s="322"/>
      <c r="EZ78" s="322"/>
      <c r="FA78" s="322"/>
      <c r="FB78" s="322"/>
      <c r="FC78" s="322"/>
      <c r="FD78" s="322"/>
      <c r="FE78" s="322"/>
      <c r="FF78" s="322"/>
      <c r="FG78" s="322"/>
      <c r="FH78" s="322"/>
      <c r="FI78" s="322"/>
      <c r="FJ78" s="322"/>
      <c r="FK78" s="322"/>
      <c r="FL78" s="322"/>
      <c r="FM78" s="322"/>
      <c r="FN78" s="322"/>
      <c r="FO78" s="322"/>
      <c r="FP78" s="322"/>
      <c r="FQ78" s="322"/>
      <c r="FR78" s="322"/>
      <c r="FS78" s="322"/>
      <c r="FT78" s="322"/>
      <c r="FU78" s="322"/>
      <c r="FV78" s="322"/>
      <c r="FW78" s="322"/>
      <c r="FX78" s="322"/>
      <c r="FY78" s="322"/>
      <c r="FZ78" s="322"/>
      <c r="GA78" s="322"/>
      <c r="GB78" s="322"/>
      <c r="GC78" s="322"/>
      <c r="GD78" s="322"/>
      <c r="GE78" s="322"/>
      <c r="GF78" s="322"/>
      <c r="GG78" s="322"/>
      <c r="GH78" s="322"/>
      <c r="GI78" s="322"/>
      <c r="GJ78" s="322"/>
      <c r="GK78" s="322"/>
      <c r="GL78" s="322"/>
      <c r="GM78" s="322"/>
      <c r="GN78" s="322"/>
      <c r="GO78" s="322"/>
      <c r="GP78" s="322"/>
      <c r="GQ78" s="322"/>
      <c r="GR78" s="322"/>
      <c r="GS78" s="322"/>
      <c r="GT78" s="322"/>
      <c r="GU78" s="322"/>
      <c r="GV78" s="322"/>
      <c r="GW78" s="322"/>
      <c r="GX78" s="322"/>
      <c r="GY78" s="322"/>
      <c r="GZ78" s="322"/>
      <c r="HA78" s="322"/>
      <c r="HB78" s="322"/>
      <c r="HC78" s="322"/>
      <c r="HD78" s="322"/>
      <c r="HE78" s="322"/>
      <c r="HF78" s="322"/>
      <c r="HG78" s="322"/>
      <c r="HH78" s="322"/>
      <c r="HI78" s="322"/>
      <c r="HJ78" s="322"/>
      <c r="HK78" s="322"/>
      <c r="HL78" s="322"/>
      <c r="HM78" s="322"/>
      <c r="HN78" s="322"/>
      <c r="HO78" s="322"/>
      <c r="HP78" s="322"/>
      <c r="HQ78" s="322"/>
      <c r="HR78" s="322"/>
      <c r="HS78" s="322"/>
      <c r="HT78" s="322"/>
      <c r="HU78" s="322"/>
      <c r="HV78" s="322"/>
      <c r="HW78" s="322"/>
      <c r="HX78" s="322"/>
      <c r="HY78" s="322"/>
      <c r="HZ78" s="322"/>
      <c r="IA78" s="322"/>
      <c r="IB78" s="322"/>
      <c r="IC78" s="322"/>
      <c r="ID78" s="322"/>
      <c r="IE78" s="322"/>
      <c r="IF78" s="322"/>
      <c r="IG78" s="322"/>
      <c r="IH78" s="322"/>
      <c r="II78" s="322"/>
      <c r="IJ78" s="322"/>
      <c r="IK78" s="322"/>
      <c r="IL78" s="322"/>
      <c r="IM78" s="322"/>
      <c r="IN78" s="322"/>
      <c r="IO78" s="322"/>
      <c r="IP78" s="322"/>
      <c r="IQ78" s="322"/>
      <c r="IR78" s="322"/>
      <c r="IS78" s="322"/>
      <c r="IT78" s="322"/>
      <c r="IU78" s="322"/>
      <c r="IV78" s="322"/>
      <c r="IW78" s="322"/>
      <c r="IX78" s="394"/>
    </row>
    <row r="79" spans="1:258" s="395" customFormat="1" ht="15" customHeight="1" x14ac:dyDescent="0.25">
      <c r="A79" s="554"/>
      <c r="B79" s="402" t="s">
        <v>813</v>
      </c>
      <c r="C79" s="403"/>
      <c r="D79" s="403"/>
      <c r="E79" s="404"/>
      <c r="F79" s="405"/>
      <c r="G79" s="322"/>
      <c r="H79" s="322"/>
      <c r="I79" s="322"/>
      <c r="J79" s="322"/>
      <c r="K79" s="322"/>
      <c r="L79" s="322"/>
      <c r="M79" s="322"/>
      <c r="N79" s="394"/>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c r="BW79" s="322"/>
      <c r="BX79" s="322"/>
      <c r="BY79" s="322"/>
      <c r="BZ79" s="322"/>
      <c r="CA79" s="322"/>
      <c r="CB79" s="322"/>
      <c r="CC79" s="322"/>
      <c r="CD79" s="322"/>
      <c r="CE79" s="322"/>
      <c r="CF79" s="322"/>
      <c r="CG79" s="322"/>
      <c r="CH79" s="322"/>
      <c r="CI79" s="322"/>
      <c r="CJ79" s="322"/>
      <c r="CK79" s="322"/>
      <c r="CL79" s="322"/>
      <c r="CM79" s="322"/>
      <c r="CN79" s="322"/>
      <c r="CO79" s="322"/>
      <c r="CP79" s="322"/>
      <c r="CQ79" s="322"/>
      <c r="CR79" s="322"/>
      <c r="CS79" s="322"/>
      <c r="CT79" s="322"/>
      <c r="CU79" s="322"/>
      <c r="CV79" s="322"/>
      <c r="CW79" s="322"/>
      <c r="CX79" s="322"/>
      <c r="CY79" s="322"/>
      <c r="CZ79" s="322"/>
      <c r="DA79" s="322"/>
      <c r="DB79" s="322"/>
      <c r="DC79" s="322"/>
      <c r="DD79" s="322"/>
      <c r="DE79" s="322"/>
      <c r="DF79" s="322"/>
      <c r="DG79" s="322"/>
      <c r="DH79" s="322"/>
      <c r="DI79" s="322"/>
      <c r="DJ79" s="322"/>
      <c r="DK79" s="322"/>
      <c r="DL79" s="322"/>
      <c r="DM79" s="322"/>
      <c r="DN79" s="322"/>
      <c r="DO79" s="322"/>
      <c r="DP79" s="322"/>
      <c r="DQ79" s="322"/>
      <c r="DR79" s="322"/>
      <c r="DS79" s="322"/>
      <c r="DT79" s="322"/>
      <c r="DU79" s="322"/>
      <c r="DV79" s="322"/>
      <c r="DW79" s="322"/>
      <c r="DX79" s="322"/>
      <c r="DY79" s="322"/>
      <c r="DZ79" s="322"/>
      <c r="EA79" s="322"/>
      <c r="EB79" s="322"/>
      <c r="EC79" s="322"/>
      <c r="ED79" s="322"/>
      <c r="EE79" s="322"/>
      <c r="EF79" s="322"/>
      <c r="EG79" s="322"/>
      <c r="EH79" s="322"/>
      <c r="EI79" s="322"/>
      <c r="EJ79" s="322"/>
      <c r="EK79" s="322"/>
      <c r="EL79" s="322"/>
      <c r="EM79" s="322"/>
      <c r="EN79" s="322"/>
      <c r="EO79" s="322"/>
      <c r="EP79" s="322"/>
      <c r="EQ79" s="322"/>
      <c r="ER79" s="322"/>
      <c r="ES79" s="322"/>
      <c r="ET79" s="322"/>
      <c r="EU79" s="322"/>
      <c r="EV79" s="322"/>
      <c r="EW79" s="322"/>
      <c r="EX79" s="322"/>
      <c r="EY79" s="322"/>
      <c r="EZ79" s="322"/>
      <c r="FA79" s="322"/>
      <c r="FB79" s="322"/>
      <c r="FC79" s="322"/>
      <c r="FD79" s="322"/>
      <c r="FE79" s="322"/>
      <c r="FF79" s="322"/>
      <c r="FG79" s="322"/>
      <c r="FH79" s="322"/>
      <c r="FI79" s="322"/>
      <c r="FJ79" s="322"/>
      <c r="FK79" s="322"/>
      <c r="FL79" s="322"/>
      <c r="FM79" s="322"/>
      <c r="FN79" s="322"/>
      <c r="FO79" s="322"/>
      <c r="FP79" s="322"/>
      <c r="FQ79" s="322"/>
      <c r="FR79" s="322"/>
      <c r="FS79" s="322"/>
      <c r="FT79" s="322"/>
      <c r="FU79" s="322"/>
      <c r="FV79" s="322"/>
      <c r="FW79" s="322"/>
      <c r="FX79" s="322"/>
      <c r="FY79" s="322"/>
      <c r="FZ79" s="322"/>
      <c r="GA79" s="322"/>
      <c r="GB79" s="322"/>
      <c r="GC79" s="322"/>
      <c r="GD79" s="322"/>
      <c r="GE79" s="322"/>
      <c r="GF79" s="322"/>
      <c r="GG79" s="322"/>
      <c r="GH79" s="322"/>
      <c r="GI79" s="322"/>
      <c r="GJ79" s="322"/>
      <c r="GK79" s="322"/>
      <c r="GL79" s="322"/>
      <c r="GM79" s="322"/>
      <c r="GN79" s="322"/>
      <c r="GO79" s="322"/>
      <c r="GP79" s="322"/>
      <c r="GQ79" s="322"/>
      <c r="GR79" s="322"/>
      <c r="GS79" s="322"/>
      <c r="GT79" s="322"/>
      <c r="GU79" s="322"/>
      <c r="GV79" s="322"/>
      <c r="GW79" s="322"/>
      <c r="GX79" s="322"/>
      <c r="GY79" s="322"/>
      <c r="GZ79" s="322"/>
      <c r="HA79" s="322"/>
      <c r="HB79" s="322"/>
      <c r="HC79" s="322"/>
      <c r="HD79" s="322"/>
      <c r="HE79" s="322"/>
      <c r="HF79" s="322"/>
      <c r="HG79" s="322"/>
      <c r="HH79" s="322"/>
      <c r="HI79" s="322"/>
      <c r="HJ79" s="322"/>
      <c r="HK79" s="322"/>
      <c r="HL79" s="322"/>
      <c r="HM79" s="322"/>
      <c r="HN79" s="322"/>
      <c r="HO79" s="322"/>
      <c r="HP79" s="322"/>
      <c r="HQ79" s="322"/>
      <c r="HR79" s="322"/>
      <c r="HS79" s="322"/>
      <c r="HT79" s="322"/>
      <c r="HU79" s="322"/>
      <c r="HV79" s="322"/>
      <c r="HW79" s="322"/>
      <c r="HX79" s="322"/>
      <c r="HY79" s="322"/>
      <c r="HZ79" s="322"/>
      <c r="IA79" s="322"/>
      <c r="IB79" s="322"/>
      <c r="IC79" s="322"/>
      <c r="ID79" s="322"/>
      <c r="IE79" s="322"/>
      <c r="IF79" s="322"/>
      <c r="IG79" s="322"/>
      <c r="IH79" s="322"/>
      <c r="II79" s="322"/>
      <c r="IJ79" s="322"/>
      <c r="IK79" s="322"/>
      <c r="IL79" s="322"/>
      <c r="IM79" s="322"/>
      <c r="IN79" s="322"/>
      <c r="IO79" s="322"/>
      <c r="IP79" s="322"/>
      <c r="IQ79" s="322"/>
      <c r="IR79" s="322"/>
      <c r="IS79" s="322"/>
      <c r="IT79" s="322"/>
      <c r="IU79" s="322"/>
      <c r="IV79" s="322"/>
      <c r="IW79" s="322"/>
      <c r="IX79" s="394"/>
    </row>
    <row r="80" spans="1:258" ht="15" customHeight="1" x14ac:dyDescent="0.25">
      <c r="A80" s="562"/>
      <c r="B80" s="406" t="s">
        <v>814</v>
      </c>
      <c r="C80" s="407"/>
      <c r="D80" s="407"/>
      <c r="E80" s="408"/>
      <c r="F80" s="409"/>
      <c r="G80" s="322"/>
      <c r="H80" s="322"/>
      <c r="I80" s="322"/>
      <c r="J80" s="322"/>
      <c r="K80" s="322"/>
      <c r="L80" s="322"/>
      <c r="M80" s="322"/>
      <c r="N80" s="394"/>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322"/>
      <c r="BU80" s="322"/>
      <c r="BV80" s="322"/>
      <c r="BW80" s="322"/>
      <c r="BX80" s="322"/>
      <c r="BY80" s="322"/>
      <c r="BZ80" s="322"/>
      <c r="CA80" s="322"/>
      <c r="CB80" s="322"/>
      <c r="CC80" s="322"/>
      <c r="CD80" s="322"/>
      <c r="CE80" s="322"/>
      <c r="CF80" s="322"/>
      <c r="CG80" s="322"/>
      <c r="CH80" s="322"/>
      <c r="CI80" s="322"/>
      <c r="CJ80" s="322"/>
      <c r="CK80" s="322"/>
      <c r="CL80" s="322"/>
      <c r="CM80" s="322"/>
      <c r="CN80" s="322"/>
      <c r="CO80" s="322"/>
      <c r="CP80" s="322"/>
      <c r="CQ80" s="322"/>
      <c r="CR80" s="398"/>
      <c r="CS80" s="398"/>
      <c r="CT80" s="398"/>
      <c r="CU80" s="398"/>
      <c r="CV80" s="398"/>
      <c r="CW80" s="398"/>
      <c r="CX80" s="322"/>
      <c r="CY80" s="322"/>
      <c r="CZ80" s="398"/>
      <c r="DA80" s="398"/>
      <c r="DB80" s="398"/>
      <c r="DC80" s="398"/>
      <c r="DD80" s="398"/>
      <c r="DE80" s="398"/>
      <c r="DF80" s="398"/>
      <c r="DG80" s="398"/>
      <c r="DH80" s="322"/>
      <c r="DI80" s="322"/>
      <c r="DJ80" s="398"/>
      <c r="DK80" s="398"/>
      <c r="DL80" s="398"/>
      <c r="DM80" s="398"/>
      <c r="DN80" s="398"/>
      <c r="DO80" s="398"/>
      <c r="DP80" s="322"/>
      <c r="DQ80" s="322"/>
      <c r="DR80" s="398"/>
      <c r="DS80" s="398"/>
      <c r="DT80" s="398"/>
      <c r="DU80" s="398"/>
      <c r="DV80" s="322"/>
      <c r="DW80" s="322"/>
      <c r="DX80" s="398"/>
      <c r="DY80" s="322"/>
      <c r="DZ80" s="322"/>
      <c r="EA80" s="322"/>
      <c r="EB80" s="322"/>
      <c r="EC80" s="398"/>
      <c r="ED80" s="398"/>
      <c r="EE80" s="398"/>
      <c r="EF80" s="398"/>
      <c r="EG80" s="398"/>
      <c r="EH80" s="398"/>
      <c r="EI80" s="398"/>
      <c r="EJ80" s="398"/>
      <c r="EK80" s="398"/>
      <c r="EL80" s="398"/>
      <c r="EM80" s="398"/>
      <c r="EN80" s="398"/>
      <c r="EO80" s="398"/>
      <c r="EP80" s="398"/>
      <c r="EQ80" s="398"/>
      <c r="ER80" s="398"/>
      <c r="ES80" s="398"/>
      <c r="ET80" s="398"/>
      <c r="EU80" s="398"/>
      <c r="EV80" s="398"/>
      <c r="EW80" s="398"/>
      <c r="EX80" s="398"/>
      <c r="EY80" s="398"/>
      <c r="EZ80" s="398"/>
      <c r="FA80" s="398"/>
      <c r="FB80" s="398"/>
      <c r="FC80" s="398"/>
      <c r="FD80" s="398"/>
      <c r="FE80" s="398"/>
      <c r="FF80" s="398"/>
      <c r="FG80" s="398"/>
      <c r="FH80" s="398"/>
      <c r="FI80" s="398"/>
      <c r="FJ80" s="398"/>
      <c r="FK80" s="398"/>
      <c r="FL80" s="398"/>
      <c r="FM80" s="398"/>
      <c r="FN80" s="398"/>
      <c r="FO80" s="398"/>
      <c r="FP80" s="398"/>
      <c r="FQ80" s="398"/>
      <c r="FR80" s="398"/>
      <c r="FS80" s="398"/>
      <c r="FT80" s="398"/>
      <c r="FU80" s="398"/>
      <c r="FV80" s="398"/>
      <c r="FW80" s="398"/>
      <c r="FX80" s="398"/>
      <c r="FY80" s="398"/>
      <c r="FZ80" s="398"/>
      <c r="GA80" s="398"/>
      <c r="GB80" s="398"/>
      <c r="GC80" s="398"/>
      <c r="GD80" s="398"/>
      <c r="GE80" s="398"/>
      <c r="GF80" s="398"/>
      <c r="GG80" s="398"/>
      <c r="GH80" s="398"/>
      <c r="GI80" s="398"/>
      <c r="GJ80" s="398"/>
      <c r="GK80" s="398"/>
      <c r="GL80" s="398"/>
      <c r="GM80" s="398"/>
      <c r="GN80" s="398"/>
      <c r="GO80" s="398"/>
      <c r="GP80" s="398"/>
      <c r="GQ80" s="398"/>
      <c r="GR80" s="398"/>
      <c r="GS80" s="398"/>
      <c r="GT80" s="398"/>
      <c r="GU80" s="398"/>
      <c r="GV80" s="398"/>
      <c r="GW80" s="398"/>
      <c r="GX80" s="398"/>
      <c r="GY80" s="398"/>
      <c r="GZ80" s="398"/>
      <c r="HA80" s="398"/>
      <c r="HB80" s="398"/>
      <c r="HC80" s="398"/>
      <c r="HD80" s="398"/>
      <c r="HE80" s="398"/>
      <c r="HF80" s="398"/>
      <c r="HG80" s="398"/>
      <c r="HH80" s="398"/>
      <c r="HI80" s="398"/>
      <c r="HJ80" s="398"/>
      <c r="HK80" s="398"/>
      <c r="HL80" s="398"/>
      <c r="HM80" s="398"/>
      <c r="HN80" s="398"/>
      <c r="HO80" s="398"/>
      <c r="HP80" s="398"/>
      <c r="HQ80" s="398"/>
      <c r="HR80" s="398"/>
      <c r="HS80" s="398"/>
      <c r="HT80" s="398"/>
      <c r="HU80" s="398"/>
      <c r="HV80" s="398"/>
      <c r="HW80" s="398"/>
      <c r="HX80" s="398"/>
      <c r="HY80" s="398"/>
      <c r="HZ80" s="398"/>
      <c r="IA80" s="398"/>
      <c r="IB80" s="398"/>
      <c r="IC80" s="398"/>
      <c r="ID80" s="398"/>
      <c r="IE80" s="398"/>
      <c r="IF80" s="398"/>
      <c r="IG80" s="398"/>
      <c r="IH80" s="398"/>
      <c r="II80" s="398"/>
      <c r="IJ80" s="398"/>
      <c r="IK80" s="398"/>
      <c r="IL80" s="398"/>
      <c r="IM80" s="398"/>
      <c r="IN80" s="398"/>
      <c r="IO80" s="398"/>
      <c r="IP80" s="398"/>
      <c r="IQ80" s="398"/>
      <c r="IR80" s="398"/>
      <c r="IS80" s="398"/>
      <c r="IT80" s="398"/>
      <c r="IU80" s="398"/>
      <c r="IV80" s="398"/>
      <c r="IW80" s="398"/>
      <c r="IX80" s="410"/>
    </row>
    <row r="81" spans="1:258" s="395" customFormat="1" ht="15" customHeight="1" x14ac:dyDescent="0.25">
      <c r="A81" s="554"/>
      <c r="B81" s="322"/>
      <c r="C81" s="322"/>
      <c r="D81" s="322"/>
      <c r="E81" s="322"/>
      <c r="F81" s="322"/>
      <c r="G81" s="322"/>
      <c r="H81" s="322"/>
      <c r="I81" s="322"/>
      <c r="J81" s="322"/>
      <c r="K81" s="322"/>
      <c r="L81" s="322"/>
      <c r="M81" s="322"/>
      <c r="N81" s="394"/>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U81" s="322"/>
      <c r="BV81" s="322"/>
      <c r="BW81" s="322"/>
      <c r="BX81" s="322"/>
      <c r="BY81" s="322"/>
      <c r="BZ81" s="322"/>
      <c r="CA81" s="322"/>
      <c r="CB81" s="322"/>
      <c r="CC81" s="322"/>
      <c r="CD81" s="322"/>
      <c r="CE81" s="322"/>
      <c r="CF81" s="322"/>
      <c r="CG81" s="322"/>
      <c r="CH81" s="322"/>
      <c r="CI81" s="322"/>
      <c r="CJ81" s="322"/>
      <c r="CK81" s="322"/>
      <c r="CL81" s="322"/>
      <c r="CM81" s="322"/>
      <c r="CN81" s="322"/>
      <c r="CO81" s="322"/>
      <c r="CP81" s="322"/>
      <c r="CQ81" s="322"/>
      <c r="CR81" s="322"/>
      <c r="CS81" s="322"/>
      <c r="CT81" s="322"/>
      <c r="CU81" s="322"/>
      <c r="CV81" s="322"/>
      <c r="CW81" s="322"/>
      <c r="CX81" s="322"/>
      <c r="CY81" s="322"/>
      <c r="CZ81" s="322"/>
      <c r="DA81" s="322"/>
      <c r="DB81" s="322"/>
      <c r="DC81" s="322"/>
      <c r="DD81" s="322"/>
      <c r="DE81" s="322"/>
      <c r="DF81" s="322"/>
      <c r="DG81" s="322"/>
      <c r="DH81" s="322"/>
      <c r="DI81" s="322"/>
      <c r="DJ81" s="322"/>
      <c r="DK81" s="322"/>
      <c r="DL81" s="322"/>
      <c r="DM81" s="322"/>
      <c r="DN81" s="322"/>
      <c r="DO81" s="322"/>
      <c r="DP81" s="322"/>
      <c r="DQ81" s="322"/>
      <c r="DR81" s="322"/>
      <c r="DS81" s="322"/>
      <c r="DT81" s="322"/>
      <c r="DU81" s="322"/>
      <c r="DV81" s="322"/>
      <c r="DW81" s="322"/>
      <c r="DX81" s="322"/>
      <c r="DY81" s="322"/>
      <c r="DZ81" s="322"/>
      <c r="EA81" s="322"/>
      <c r="EB81" s="322"/>
      <c r="EC81" s="322"/>
      <c r="ED81" s="322"/>
      <c r="EE81" s="322"/>
      <c r="EF81" s="322"/>
      <c r="EG81" s="322"/>
      <c r="EH81" s="322"/>
      <c r="EI81" s="322"/>
      <c r="EJ81" s="322"/>
      <c r="EK81" s="322"/>
      <c r="EL81" s="322"/>
      <c r="EM81" s="322"/>
      <c r="EN81" s="322"/>
      <c r="EO81" s="322"/>
      <c r="EP81" s="322"/>
      <c r="EQ81" s="322"/>
      <c r="ER81" s="322"/>
      <c r="ES81" s="322"/>
      <c r="ET81" s="322"/>
      <c r="EU81" s="322"/>
      <c r="EV81" s="322"/>
      <c r="EW81" s="322"/>
      <c r="EX81" s="322"/>
      <c r="EY81" s="322"/>
      <c r="EZ81" s="322"/>
      <c r="FA81" s="322"/>
      <c r="FB81" s="322"/>
      <c r="FC81" s="322"/>
      <c r="FD81" s="322"/>
      <c r="FE81" s="322"/>
      <c r="FF81" s="322"/>
      <c r="FG81" s="322"/>
      <c r="FH81" s="322"/>
      <c r="FI81" s="322"/>
      <c r="FJ81" s="322"/>
      <c r="FK81" s="322"/>
      <c r="FL81" s="322"/>
      <c r="FM81" s="322"/>
      <c r="FN81" s="322"/>
      <c r="FO81" s="322"/>
      <c r="FP81" s="322"/>
      <c r="FQ81" s="322"/>
      <c r="FR81" s="322"/>
      <c r="FS81" s="322"/>
      <c r="FT81" s="322"/>
      <c r="FU81" s="322"/>
      <c r="FV81" s="322"/>
      <c r="FW81" s="322"/>
      <c r="FX81" s="322"/>
      <c r="FY81" s="322"/>
      <c r="FZ81" s="322"/>
      <c r="GA81" s="322"/>
      <c r="GB81" s="322"/>
      <c r="GC81" s="322"/>
      <c r="GD81" s="322"/>
      <c r="GE81" s="322"/>
      <c r="GF81" s="322"/>
      <c r="GG81" s="322"/>
      <c r="GH81" s="322"/>
      <c r="GI81" s="322"/>
      <c r="GJ81" s="322"/>
      <c r="GK81" s="322"/>
      <c r="GL81" s="322"/>
      <c r="GM81" s="322"/>
      <c r="GN81" s="322"/>
      <c r="GO81" s="322"/>
      <c r="GP81" s="322"/>
      <c r="GQ81" s="322"/>
      <c r="GR81" s="322"/>
      <c r="GS81" s="322"/>
      <c r="GT81" s="322"/>
      <c r="GU81" s="322"/>
      <c r="GV81" s="322"/>
      <c r="GW81" s="322"/>
      <c r="GX81" s="322"/>
      <c r="GY81" s="322"/>
      <c r="GZ81" s="322"/>
      <c r="HA81" s="322"/>
      <c r="HB81" s="322"/>
      <c r="HC81" s="322"/>
      <c r="HD81" s="322"/>
      <c r="HE81" s="322"/>
      <c r="HF81" s="322"/>
      <c r="HG81" s="322"/>
      <c r="HH81" s="322"/>
      <c r="HI81" s="322"/>
      <c r="HJ81" s="322"/>
      <c r="HK81" s="322"/>
      <c r="HL81" s="322"/>
      <c r="HM81" s="322"/>
      <c r="HN81" s="322"/>
      <c r="HO81" s="322"/>
      <c r="HP81" s="322"/>
      <c r="HQ81" s="322"/>
      <c r="HR81" s="322"/>
      <c r="HS81" s="322"/>
      <c r="HT81" s="322"/>
      <c r="HU81" s="322"/>
      <c r="HV81" s="322"/>
      <c r="HW81" s="322"/>
      <c r="HX81" s="322"/>
      <c r="HY81" s="322"/>
      <c r="HZ81" s="322"/>
      <c r="IA81" s="322"/>
      <c r="IB81" s="322"/>
      <c r="IC81" s="322"/>
      <c r="ID81" s="322"/>
      <c r="IE81" s="322"/>
      <c r="IF81" s="322"/>
      <c r="IG81" s="322"/>
      <c r="IH81" s="322"/>
      <c r="II81" s="322"/>
      <c r="IJ81" s="322"/>
      <c r="IK81" s="322"/>
      <c r="IL81" s="322"/>
      <c r="IM81" s="322"/>
      <c r="IN81" s="322"/>
      <c r="IO81" s="322"/>
      <c r="IP81" s="322"/>
      <c r="IQ81" s="322"/>
      <c r="IR81" s="322"/>
      <c r="IS81" s="322"/>
      <c r="IT81" s="322"/>
      <c r="IU81" s="322"/>
      <c r="IV81" s="322"/>
      <c r="IW81" s="322"/>
      <c r="IX81" s="394"/>
    </row>
    <row r="82" spans="1:258" s="322" customFormat="1" ht="45" customHeight="1" x14ac:dyDescent="0.25">
      <c r="A82" s="525" t="s">
        <v>823</v>
      </c>
      <c r="B82" s="908"/>
      <c r="C82" s="909"/>
      <c r="D82" s="909"/>
      <c r="E82" s="909"/>
      <c r="F82" s="909"/>
      <c r="G82" s="909"/>
      <c r="H82" s="909"/>
      <c r="I82" s="871"/>
      <c r="J82" s="871"/>
      <c r="K82" s="871"/>
      <c r="L82" s="871"/>
      <c r="M82" s="871"/>
      <c r="N82" s="566"/>
      <c r="O82" s="871"/>
      <c r="P82" s="871"/>
      <c r="Q82" s="871"/>
      <c r="R82" s="871"/>
      <c r="S82" s="871"/>
      <c r="T82" s="871"/>
      <c r="U82" s="871"/>
      <c r="V82" s="871"/>
      <c r="W82" s="871"/>
      <c r="X82" s="871"/>
      <c r="Y82" s="871"/>
      <c r="Z82" s="871"/>
      <c r="AA82" s="871"/>
      <c r="AB82" s="871"/>
      <c r="AC82" s="871"/>
      <c r="AD82" s="871"/>
      <c r="AE82" s="871"/>
      <c r="AF82" s="871"/>
      <c r="AG82" s="871"/>
      <c r="AH82" s="871"/>
      <c r="AI82" s="871"/>
      <c r="AJ82" s="871"/>
      <c r="AK82" s="871"/>
      <c r="AL82" s="871"/>
      <c r="AM82" s="871"/>
      <c r="AN82" s="871"/>
      <c r="AO82" s="871"/>
      <c r="AP82" s="871"/>
      <c r="AQ82" s="871"/>
      <c r="AR82" s="871"/>
      <c r="AS82" s="871"/>
      <c r="AT82" s="871"/>
      <c r="AU82" s="871"/>
      <c r="AV82" s="871"/>
      <c r="AW82" s="871"/>
      <c r="AX82" s="871"/>
      <c r="AY82" s="871"/>
      <c r="AZ82" s="871"/>
      <c r="BA82" s="871"/>
      <c r="BB82" s="871"/>
      <c r="BC82" s="871"/>
      <c r="BD82" s="871"/>
      <c r="BE82" s="871"/>
      <c r="BF82" s="871"/>
      <c r="BG82" s="871"/>
      <c r="BH82" s="871"/>
      <c r="BI82" s="871"/>
      <c r="BJ82" s="871"/>
      <c r="BK82" s="871"/>
      <c r="BL82" s="871"/>
      <c r="BM82" s="871"/>
      <c r="BN82" s="871"/>
      <c r="BO82" s="871"/>
      <c r="BP82" s="871"/>
      <c r="BQ82" s="871"/>
      <c r="BR82" s="871"/>
      <c r="BS82" s="871"/>
      <c r="BT82" s="871"/>
      <c r="BU82" s="871"/>
      <c r="BV82" s="871"/>
      <c r="BW82" s="871"/>
      <c r="BX82" s="871"/>
      <c r="BY82" s="871"/>
      <c r="BZ82" s="871"/>
      <c r="CA82" s="871"/>
      <c r="CB82" s="871"/>
      <c r="CC82" s="871"/>
      <c r="CD82" s="871"/>
      <c r="CE82" s="871"/>
      <c r="CF82" s="871"/>
      <c r="CG82" s="871"/>
      <c r="CH82" s="871"/>
      <c r="CI82" s="871"/>
      <c r="CJ82" s="871"/>
      <c r="CK82" s="871"/>
      <c r="CL82" s="871"/>
      <c r="CM82" s="871"/>
      <c r="CN82" s="871"/>
      <c r="CO82" s="871"/>
      <c r="CP82" s="871"/>
      <c r="CQ82" s="871"/>
      <c r="CR82" s="871"/>
      <c r="CS82" s="871"/>
      <c r="CT82" s="871"/>
      <c r="CU82" s="871"/>
      <c r="CV82" s="871"/>
      <c r="CW82" s="871"/>
      <c r="CX82" s="871"/>
      <c r="CY82" s="871"/>
      <c r="CZ82" s="871"/>
      <c r="DA82" s="871"/>
      <c r="DB82" s="871"/>
      <c r="DC82" s="871"/>
      <c r="DD82" s="871"/>
      <c r="DE82" s="871"/>
      <c r="DF82" s="871"/>
      <c r="DG82" s="871"/>
      <c r="DH82" s="871"/>
      <c r="DI82" s="871"/>
      <c r="DJ82" s="871"/>
      <c r="DK82" s="871"/>
      <c r="DL82" s="871"/>
      <c r="DM82" s="871"/>
      <c r="DN82" s="871"/>
      <c r="DO82" s="871"/>
      <c r="DP82" s="871"/>
      <c r="DQ82" s="871"/>
      <c r="DR82" s="871"/>
      <c r="DS82" s="871"/>
      <c r="DT82" s="871"/>
      <c r="DU82" s="871"/>
      <c r="DV82" s="871"/>
      <c r="DW82" s="871"/>
      <c r="DX82" s="871"/>
      <c r="DY82" s="871"/>
      <c r="DZ82" s="871"/>
      <c r="EA82" s="871"/>
      <c r="EB82" s="871"/>
      <c r="EC82" s="871"/>
      <c r="ED82" s="871"/>
      <c r="EE82" s="871"/>
      <c r="EF82" s="871"/>
      <c r="EG82" s="871"/>
      <c r="EH82" s="871"/>
      <c r="EI82" s="871"/>
      <c r="EJ82" s="871"/>
      <c r="EK82" s="871"/>
      <c r="EL82" s="566"/>
    </row>
    <row r="83" spans="1:258" s="395" customFormat="1" ht="15" customHeight="1" x14ac:dyDescent="0.25">
      <c r="A83" s="554"/>
      <c r="B83" s="3401"/>
      <c r="C83" s="3402"/>
      <c r="D83" s="3402"/>
      <c r="E83" s="3402"/>
      <c r="F83" s="563" t="s">
        <v>742</v>
      </c>
      <c r="G83" s="322"/>
      <c r="H83" s="322"/>
      <c r="I83" s="322"/>
      <c r="J83" s="322"/>
      <c r="K83" s="322"/>
      <c r="L83" s="322"/>
      <c r="M83" s="322"/>
      <c r="N83" s="394"/>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22"/>
      <c r="BW83" s="322"/>
      <c r="BX83" s="322"/>
      <c r="BY83" s="322"/>
      <c r="BZ83" s="322"/>
      <c r="CA83" s="322"/>
      <c r="CB83" s="322"/>
      <c r="CC83" s="322"/>
      <c r="CD83" s="322"/>
      <c r="CE83" s="322"/>
      <c r="CF83" s="322"/>
      <c r="CG83" s="322"/>
      <c r="CH83" s="322"/>
      <c r="CI83" s="322"/>
      <c r="CJ83" s="322"/>
      <c r="CK83" s="322"/>
      <c r="CL83" s="322"/>
      <c r="CM83" s="322"/>
      <c r="CN83" s="322"/>
      <c r="CO83" s="322"/>
      <c r="CP83" s="322"/>
      <c r="CQ83" s="322"/>
      <c r="CR83" s="322"/>
      <c r="CS83" s="322"/>
      <c r="CT83" s="322"/>
      <c r="CU83" s="322"/>
      <c r="CV83" s="322"/>
      <c r="CW83" s="322"/>
      <c r="CX83" s="322"/>
      <c r="CY83" s="322"/>
      <c r="CZ83" s="322"/>
      <c r="DA83" s="322"/>
      <c r="DB83" s="322"/>
      <c r="DC83" s="322"/>
      <c r="DD83" s="322"/>
      <c r="DE83" s="322"/>
      <c r="DF83" s="322"/>
      <c r="DG83" s="322"/>
      <c r="DH83" s="322"/>
      <c r="DI83" s="322"/>
      <c r="DJ83" s="322"/>
      <c r="DK83" s="322"/>
      <c r="DL83" s="322"/>
      <c r="DM83" s="322"/>
      <c r="DN83" s="322"/>
      <c r="DO83" s="322"/>
      <c r="DP83" s="322"/>
      <c r="DQ83" s="322"/>
      <c r="DR83" s="322"/>
      <c r="DS83" s="322"/>
      <c r="DT83" s="322"/>
      <c r="DU83" s="322"/>
      <c r="DV83" s="322"/>
      <c r="DW83" s="322"/>
      <c r="DX83" s="322"/>
      <c r="DY83" s="322"/>
      <c r="DZ83" s="322"/>
      <c r="EA83" s="322"/>
      <c r="EB83" s="322"/>
      <c r="EC83" s="322"/>
      <c r="ED83" s="322"/>
      <c r="EE83" s="322"/>
      <c r="EF83" s="322"/>
      <c r="EG83" s="322"/>
      <c r="EH83" s="322"/>
      <c r="EI83" s="322"/>
      <c r="EJ83" s="322"/>
      <c r="EK83" s="322"/>
      <c r="EL83" s="322"/>
      <c r="EM83" s="322"/>
      <c r="EN83" s="322"/>
      <c r="EO83" s="322"/>
      <c r="EP83" s="322"/>
      <c r="EQ83" s="322"/>
      <c r="ER83" s="322"/>
      <c r="ES83" s="322"/>
      <c r="ET83" s="322"/>
      <c r="EU83" s="322"/>
      <c r="EV83" s="322"/>
      <c r="EW83" s="322"/>
      <c r="EX83" s="322"/>
      <c r="EY83" s="322"/>
      <c r="EZ83" s="322"/>
      <c r="FA83" s="322"/>
      <c r="FB83" s="322"/>
      <c r="FC83" s="322"/>
      <c r="FD83" s="322"/>
      <c r="FE83" s="322"/>
      <c r="FF83" s="322"/>
      <c r="FG83" s="322"/>
      <c r="FH83" s="322"/>
      <c r="FI83" s="322"/>
      <c r="FJ83" s="322"/>
      <c r="FK83" s="322"/>
      <c r="FL83" s="322"/>
      <c r="FM83" s="322"/>
      <c r="FN83" s="322"/>
      <c r="FO83" s="322"/>
      <c r="FP83" s="322"/>
      <c r="FQ83" s="322"/>
      <c r="FR83" s="322"/>
      <c r="FS83" s="322"/>
      <c r="FT83" s="322"/>
      <c r="FU83" s="322"/>
      <c r="FV83" s="322"/>
      <c r="FW83" s="322"/>
      <c r="FX83" s="322"/>
      <c r="FY83" s="322"/>
      <c r="FZ83" s="322"/>
      <c r="GA83" s="322"/>
      <c r="GB83" s="322"/>
      <c r="GC83" s="322"/>
      <c r="GD83" s="322"/>
      <c r="GE83" s="322"/>
      <c r="GF83" s="322"/>
      <c r="GG83" s="322"/>
      <c r="GH83" s="322"/>
      <c r="GI83" s="322"/>
      <c r="GJ83" s="322"/>
      <c r="GK83" s="322"/>
      <c r="GL83" s="322"/>
      <c r="GM83" s="322"/>
      <c r="GN83" s="322"/>
      <c r="GO83" s="322"/>
      <c r="GP83" s="322"/>
      <c r="GQ83" s="322"/>
      <c r="GR83" s="322"/>
      <c r="GS83" s="322"/>
      <c r="GT83" s="322"/>
      <c r="GU83" s="322"/>
      <c r="GV83" s="322"/>
      <c r="GW83" s="322"/>
      <c r="GX83" s="322"/>
      <c r="GY83" s="322"/>
      <c r="GZ83" s="322"/>
      <c r="HA83" s="322"/>
      <c r="HB83" s="322"/>
      <c r="HC83" s="322"/>
      <c r="HD83" s="322"/>
      <c r="HE83" s="322"/>
      <c r="HF83" s="322"/>
      <c r="HG83" s="322"/>
      <c r="HH83" s="322"/>
      <c r="HI83" s="322"/>
      <c r="HJ83" s="322"/>
      <c r="HK83" s="322"/>
      <c r="HL83" s="322"/>
      <c r="HM83" s="322"/>
      <c r="HN83" s="322"/>
      <c r="HO83" s="322"/>
      <c r="HP83" s="322"/>
      <c r="HQ83" s="322"/>
      <c r="HR83" s="322"/>
      <c r="HS83" s="322"/>
      <c r="HT83" s="322"/>
      <c r="HU83" s="322"/>
      <c r="HV83" s="322"/>
      <c r="HW83" s="322"/>
      <c r="HX83" s="322"/>
      <c r="HY83" s="322"/>
      <c r="HZ83" s="322"/>
      <c r="IA83" s="322"/>
      <c r="IB83" s="322"/>
      <c r="IC83" s="322"/>
      <c r="ID83" s="322"/>
      <c r="IE83" s="322"/>
      <c r="IF83" s="322"/>
      <c r="IG83" s="322"/>
      <c r="IH83" s="322"/>
      <c r="II83" s="322"/>
      <c r="IJ83" s="322"/>
      <c r="IK83" s="322"/>
      <c r="IL83" s="322"/>
      <c r="IM83" s="322"/>
      <c r="IN83" s="322"/>
      <c r="IO83" s="322"/>
      <c r="IP83" s="322"/>
      <c r="IQ83" s="322"/>
      <c r="IR83" s="322"/>
      <c r="IS83" s="322"/>
      <c r="IT83" s="322"/>
      <c r="IU83" s="322"/>
      <c r="IV83" s="322"/>
      <c r="IW83" s="322"/>
      <c r="IX83" s="394"/>
    </row>
    <row r="84" spans="1:258" s="395" customFormat="1" ht="15" customHeight="1" x14ac:dyDescent="0.25">
      <c r="A84" s="554"/>
      <c r="B84" s="564" t="s">
        <v>824</v>
      </c>
      <c r="C84" s="564"/>
      <c r="D84" s="564"/>
      <c r="E84" s="564"/>
      <c r="F84" s="565">
        <f>IF($F$16=($F$22+$F$26+$F$30+$F$38+$F$42+$F$46+$F$54+$F$58+$F$62+$F$70+$F$74+$F$78+$F$86+$F$90+$F$94+$F$102+$F$106+$F$110+$F$118+$F$122+$F$126+$F$12+$F$13+$F$14+$F$15),F86+F90+F94,IF($F$16=($F$119+$F$123+$F$127+$F$103+$F$107+$F$111+$F$87+$F$91+$F$95+$F$71+$F$75+$F$79+$F$55+$F$59+$F$63+$F$39+$F$43+$F$47+$F$23+$F$27+$F$31+$F$12+$F$13+$F$14+$F$15),F87+F91+F95,F88+F92+F96))</f>
        <v>0</v>
      </c>
      <c r="G84" s="322"/>
      <c r="H84" s="322"/>
      <c r="I84" s="322"/>
      <c r="J84" s="322"/>
      <c r="K84" s="322"/>
      <c r="L84" s="322"/>
      <c r="M84" s="322"/>
      <c r="N84" s="394"/>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c r="BF84" s="322"/>
      <c r="BG84" s="322"/>
      <c r="BH84" s="322"/>
      <c r="BI84" s="322"/>
      <c r="BJ84" s="322"/>
      <c r="BK84" s="322"/>
      <c r="BL84" s="322"/>
      <c r="BM84" s="322"/>
      <c r="BN84" s="322"/>
      <c r="BO84" s="322"/>
      <c r="BP84" s="322"/>
      <c r="BQ84" s="322"/>
      <c r="BR84" s="322"/>
      <c r="BS84" s="322"/>
      <c r="BT84" s="322"/>
      <c r="BU84" s="322"/>
      <c r="BV84" s="322"/>
      <c r="BW84" s="322"/>
      <c r="BX84" s="322"/>
      <c r="BY84" s="322"/>
      <c r="BZ84" s="322"/>
      <c r="CA84" s="322"/>
      <c r="CB84" s="322"/>
      <c r="CC84" s="322"/>
      <c r="CD84" s="322"/>
      <c r="CE84" s="322"/>
      <c r="CF84" s="322"/>
      <c r="CG84" s="322"/>
      <c r="CH84" s="322"/>
      <c r="CI84" s="322"/>
      <c r="CJ84" s="322"/>
      <c r="CK84" s="322"/>
      <c r="CL84" s="322"/>
      <c r="CM84" s="322"/>
      <c r="CN84" s="322"/>
      <c r="CO84" s="322"/>
      <c r="CP84" s="322"/>
      <c r="CQ84" s="322"/>
      <c r="CR84" s="322"/>
      <c r="CS84" s="322"/>
      <c r="CT84" s="322"/>
      <c r="CU84" s="322"/>
      <c r="CV84" s="322"/>
      <c r="CW84" s="322"/>
      <c r="CX84" s="322"/>
      <c r="CY84" s="322"/>
      <c r="CZ84" s="322"/>
      <c r="DA84" s="322"/>
      <c r="DB84" s="322"/>
      <c r="DC84" s="322"/>
      <c r="DD84" s="322"/>
      <c r="DE84" s="322"/>
      <c r="DF84" s="322"/>
      <c r="DG84" s="322"/>
      <c r="DH84" s="322"/>
      <c r="DI84" s="322"/>
      <c r="DJ84" s="322"/>
      <c r="DK84" s="322"/>
      <c r="DL84" s="322"/>
      <c r="DM84" s="322"/>
      <c r="DN84" s="322"/>
      <c r="DO84" s="322"/>
      <c r="DP84" s="322"/>
      <c r="DQ84" s="322"/>
      <c r="DR84" s="322"/>
      <c r="DS84" s="322"/>
      <c r="DT84" s="322"/>
      <c r="DU84" s="322"/>
      <c r="DV84" s="322"/>
      <c r="DW84" s="322"/>
      <c r="DX84" s="322"/>
      <c r="DY84" s="322"/>
      <c r="DZ84" s="322"/>
      <c r="EA84" s="322"/>
      <c r="EB84" s="322"/>
      <c r="EC84" s="322"/>
      <c r="ED84" s="322"/>
      <c r="EE84" s="322"/>
      <c r="EF84" s="322"/>
      <c r="EG84" s="322"/>
      <c r="EH84" s="322"/>
      <c r="EI84" s="322"/>
      <c r="EJ84" s="322"/>
      <c r="EK84" s="322"/>
      <c r="EL84" s="322"/>
      <c r="EM84" s="322"/>
      <c r="EN84" s="322"/>
      <c r="EO84" s="322"/>
      <c r="EP84" s="322"/>
      <c r="EQ84" s="322"/>
      <c r="ER84" s="322"/>
      <c r="ES84" s="322"/>
      <c r="ET84" s="322"/>
      <c r="EU84" s="322"/>
      <c r="EV84" s="322"/>
      <c r="EW84" s="322"/>
      <c r="EX84" s="322"/>
      <c r="EY84" s="322"/>
      <c r="EZ84" s="322"/>
      <c r="FA84" s="322"/>
      <c r="FB84" s="322"/>
      <c r="FC84" s="322"/>
      <c r="FD84" s="322"/>
      <c r="FE84" s="322"/>
      <c r="FF84" s="322"/>
      <c r="FG84" s="322"/>
      <c r="FH84" s="322"/>
      <c r="FI84" s="322"/>
      <c r="FJ84" s="322"/>
      <c r="FK84" s="322"/>
      <c r="FL84" s="322"/>
      <c r="FM84" s="322"/>
      <c r="FN84" s="322"/>
      <c r="FO84" s="322"/>
      <c r="FP84" s="322"/>
      <c r="FQ84" s="322"/>
      <c r="FR84" s="322"/>
      <c r="FS84" s="322"/>
      <c r="FT84" s="322"/>
      <c r="FU84" s="322"/>
      <c r="FV84" s="322"/>
      <c r="FW84" s="322"/>
      <c r="FX84" s="322"/>
      <c r="FY84" s="322"/>
      <c r="FZ84" s="322"/>
      <c r="GA84" s="322"/>
      <c r="GB84" s="322"/>
      <c r="GC84" s="322"/>
      <c r="GD84" s="322"/>
      <c r="GE84" s="322"/>
      <c r="GF84" s="322"/>
      <c r="GG84" s="322"/>
      <c r="GH84" s="322"/>
      <c r="GI84" s="322"/>
      <c r="GJ84" s="322"/>
      <c r="GK84" s="322"/>
      <c r="GL84" s="322"/>
      <c r="GM84" s="322"/>
      <c r="GN84" s="322"/>
      <c r="GO84" s="322"/>
      <c r="GP84" s="322"/>
      <c r="GQ84" s="322"/>
      <c r="GR84" s="322"/>
      <c r="GS84" s="322"/>
      <c r="GT84" s="322"/>
      <c r="GU84" s="322"/>
      <c r="GV84" s="322"/>
      <c r="GW84" s="322"/>
      <c r="GX84" s="322"/>
      <c r="GY84" s="322"/>
      <c r="GZ84" s="322"/>
      <c r="HA84" s="322"/>
      <c r="HB84" s="322"/>
      <c r="HC84" s="322"/>
      <c r="HD84" s="322"/>
      <c r="HE84" s="322"/>
      <c r="HF84" s="322"/>
      <c r="HG84" s="322"/>
      <c r="HH84" s="322"/>
      <c r="HI84" s="322"/>
      <c r="HJ84" s="322"/>
      <c r="HK84" s="322"/>
      <c r="HL84" s="322"/>
      <c r="HM84" s="322"/>
      <c r="HN84" s="322"/>
      <c r="HO84" s="322"/>
      <c r="HP84" s="322"/>
      <c r="HQ84" s="322"/>
      <c r="HR84" s="322"/>
      <c r="HS84" s="322"/>
      <c r="HT84" s="322"/>
      <c r="HU84" s="322"/>
      <c r="HV84" s="322"/>
      <c r="HW84" s="322"/>
      <c r="HX84" s="322"/>
      <c r="HY84" s="322"/>
      <c r="HZ84" s="322"/>
      <c r="IA84" s="322"/>
      <c r="IB84" s="322"/>
      <c r="IC84" s="322"/>
      <c r="ID84" s="322"/>
      <c r="IE84" s="322"/>
      <c r="IF84" s="322"/>
      <c r="IG84" s="322"/>
      <c r="IH84" s="322"/>
      <c r="II84" s="322"/>
      <c r="IJ84" s="322"/>
      <c r="IK84" s="322"/>
      <c r="IL84" s="322"/>
      <c r="IM84" s="322"/>
      <c r="IN84" s="322"/>
      <c r="IO84" s="322"/>
      <c r="IP84" s="322"/>
      <c r="IQ84" s="322"/>
      <c r="IR84" s="322"/>
      <c r="IS84" s="322"/>
      <c r="IT84" s="322"/>
      <c r="IU84" s="322"/>
      <c r="IV84" s="322"/>
      <c r="IW84" s="322"/>
      <c r="IX84" s="394"/>
    </row>
    <row r="85" spans="1:258" s="395" customFormat="1" ht="15" customHeight="1" x14ac:dyDescent="0.25">
      <c r="A85" s="554"/>
      <c r="B85" s="399" t="s">
        <v>811</v>
      </c>
      <c r="C85" s="400"/>
      <c r="D85" s="400"/>
      <c r="E85" s="401"/>
      <c r="F85" s="342"/>
      <c r="G85" s="322"/>
      <c r="H85" s="322"/>
      <c r="I85" s="322"/>
      <c r="J85" s="322"/>
      <c r="K85" s="322"/>
      <c r="L85" s="322"/>
      <c r="M85" s="322"/>
      <c r="N85" s="394"/>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c r="BF85" s="322"/>
      <c r="BG85" s="322"/>
      <c r="BH85" s="322"/>
      <c r="BI85" s="322"/>
      <c r="BJ85" s="322"/>
      <c r="BK85" s="322"/>
      <c r="BL85" s="322"/>
      <c r="BM85" s="322"/>
      <c r="BN85" s="322"/>
      <c r="BO85" s="322"/>
      <c r="BP85" s="322"/>
      <c r="BQ85" s="322"/>
      <c r="BR85" s="322"/>
      <c r="BS85" s="322"/>
      <c r="BT85" s="322"/>
      <c r="BU85" s="322"/>
      <c r="BV85" s="322"/>
      <c r="BW85" s="322"/>
      <c r="BX85" s="322"/>
      <c r="BY85" s="322"/>
      <c r="BZ85" s="322"/>
      <c r="CA85" s="322"/>
      <c r="CB85" s="322"/>
      <c r="CC85" s="322"/>
      <c r="CD85" s="322"/>
      <c r="CE85" s="322"/>
      <c r="CF85" s="322"/>
      <c r="CG85" s="322"/>
      <c r="CH85" s="322"/>
      <c r="CI85" s="322"/>
      <c r="CJ85" s="322"/>
      <c r="CK85" s="322"/>
      <c r="CL85" s="322"/>
      <c r="CM85" s="322"/>
      <c r="CN85" s="322"/>
      <c r="CO85" s="322"/>
      <c r="CP85" s="322"/>
      <c r="CQ85" s="322"/>
      <c r="CR85" s="322"/>
      <c r="CS85" s="322"/>
      <c r="CT85" s="322"/>
      <c r="CU85" s="322"/>
      <c r="CV85" s="322"/>
      <c r="CW85" s="322"/>
      <c r="CX85" s="322"/>
      <c r="CY85" s="322"/>
      <c r="CZ85" s="322"/>
      <c r="DA85" s="322"/>
      <c r="DB85" s="322"/>
      <c r="DC85" s="322"/>
      <c r="DD85" s="322"/>
      <c r="DE85" s="322"/>
      <c r="DF85" s="322"/>
      <c r="DG85" s="322"/>
      <c r="DH85" s="322"/>
      <c r="DI85" s="322"/>
      <c r="DJ85" s="322"/>
      <c r="DK85" s="322"/>
      <c r="DL85" s="322"/>
      <c r="DM85" s="322"/>
      <c r="DN85" s="322"/>
      <c r="DO85" s="322"/>
      <c r="DP85" s="322"/>
      <c r="DQ85" s="322"/>
      <c r="DR85" s="322"/>
      <c r="DS85" s="322"/>
      <c r="DT85" s="322"/>
      <c r="DU85" s="322"/>
      <c r="DV85" s="322"/>
      <c r="DW85" s="322"/>
      <c r="DX85" s="322"/>
      <c r="DY85" s="322"/>
      <c r="DZ85" s="322"/>
      <c r="EA85" s="322"/>
      <c r="EB85" s="322"/>
      <c r="EC85" s="322"/>
      <c r="ED85" s="322"/>
      <c r="EE85" s="322"/>
      <c r="EF85" s="322"/>
      <c r="EG85" s="322"/>
      <c r="EH85" s="322"/>
      <c r="EI85" s="322"/>
      <c r="EJ85" s="322"/>
      <c r="EK85" s="322"/>
      <c r="EL85" s="322"/>
      <c r="EM85" s="322"/>
      <c r="EN85" s="322"/>
      <c r="EO85" s="322"/>
      <c r="EP85" s="322"/>
      <c r="EQ85" s="322"/>
      <c r="ER85" s="322"/>
      <c r="ES85" s="322"/>
      <c r="ET85" s="322"/>
      <c r="EU85" s="322"/>
      <c r="EV85" s="322"/>
      <c r="EW85" s="322"/>
      <c r="EX85" s="322"/>
      <c r="EY85" s="322"/>
      <c r="EZ85" s="322"/>
      <c r="FA85" s="322"/>
      <c r="FB85" s="322"/>
      <c r="FC85" s="322"/>
      <c r="FD85" s="322"/>
      <c r="FE85" s="322"/>
      <c r="FF85" s="322"/>
      <c r="FG85" s="322"/>
      <c r="FH85" s="322"/>
      <c r="FI85" s="322"/>
      <c r="FJ85" s="322"/>
      <c r="FK85" s="322"/>
      <c r="FL85" s="322"/>
      <c r="FM85" s="322"/>
      <c r="FN85" s="322"/>
      <c r="FO85" s="322"/>
      <c r="FP85" s="322"/>
      <c r="FQ85" s="322"/>
      <c r="FR85" s="322"/>
      <c r="FS85" s="322"/>
      <c r="FT85" s="322"/>
      <c r="FU85" s="322"/>
      <c r="FV85" s="322"/>
      <c r="FW85" s="322"/>
      <c r="FX85" s="322"/>
      <c r="FY85" s="322"/>
      <c r="FZ85" s="322"/>
      <c r="GA85" s="322"/>
      <c r="GB85" s="322"/>
      <c r="GC85" s="322"/>
      <c r="GD85" s="322"/>
      <c r="GE85" s="322"/>
      <c r="GF85" s="322"/>
      <c r="GG85" s="322"/>
      <c r="GH85" s="322"/>
      <c r="GI85" s="322"/>
      <c r="GJ85" s="322"/>
      <c r="GK85" s="322"/>
      <c r="GL85" s="322"/>
      <c r="GM85" s="322"/>
      <c r="GN85" s="322"/>
      <c r="GO85" s="322"/>
      <c r="GP85" s="322"/>
      <c r="GQ85" s="322"/>
      <c r="GR85" s="322"/>
      <c r="GS85" s="322"/>
      <c r="GT85" s="322"/>
      <c r="GU85" s="322"/>
      <c r="GV85" s="322"/>
      <c r="GW85" s="322"/>
      <c r="GX85" s="322"/>
      <c r="GY85" s="322"/>
      <c r="GZ85" s="322"/>
      <c r="HA85" s="322"/>
      <c r="HB85" s="322"/>
      <c r="HC85" s="322"/>
      <c r="HD85" s="322"/>
      <c r="HE85" s="322"/>
      <c r="HF85" s="322"/>
      <c r="HG85" s="322"/>
      <c r="HH85" s="322"/>
      <c r="HI85" s="322"/>
      <c r="HJ85" s="322"/>
      <c r="HK85" s="322"/>
      <c r="HL85" s="322"/>
      <c r="HM85" s="322"/>
      <c r="HN85" s="322"/>
      <c r="HO85" s="322"/>
      <c r="HP85" s="322"/>
      <c r="HQ85" s="322"/>
      <c r="HR85" s="322"/>
      <c r="HS85" s="322"/>
      <c r="HT85" s="322"/>
      <c r="HU85" s="322"/>
      <c r="HV85" s="322"/>
      <c r="HW85" s="322"/>
      <c r="HX85" s="322"/>
      <c r="HY85" s="322"/>
      <c r="HZ85" s="322"/>
      <c r="IA85" s="322"/>
      <c r="IB85" s="322"/>
      <c r="IC85" s="322"/>
      <c r="ID85" s="322"/>
      <c r="IE85" s="322"/>
      <c r="IF85" s="322"/>
      <c r="IG85" s="322"/>
      <c r="IH85" s="322"/>
      <c r="II85" s="322"/>
      <c r="IJ85" s="322"/>
      <c r="IK85" s="322"/>
      <c r="IL85" s="322"/>
      <c r="IM85" s="322"/>
      <c r="IN85" s="322"/>
      <c r="IO85" s="322"/>
      <c r="IP85" s="322"/>
      <c r="IQ85" s="322"/>
      <c r="IR85" s="322"/>
      <c r="IS85" s="322"/>
      <c r="IT85" s="322"/>
      <c r="IU85" s="322"/>
      <c r="IV85" s="322"/>
      <c r="IW85" s="322"/>
      <c r="IX85" s="394"/>
    </row>
    <row r="86" spans="1:258" s="395" customFormat="1" ht="15" customHeight="1" x14ac:dyDescent="0.25">
      <c r="A86" s="554"/>
      <c r="B86" s="402" t="s">
        <v>812</v>
      </c>
      <c r="C86" s="403"/>
      <c r="D86" s="403"/>
      <c r="E86" s="404"/>
      <c r="F86" s="405"/>
      <c r="G86" s="322"/>
      <c r="H86" s="322"/>
      <c r="I86" s="322"/>
      <c r="J86" s="322"/>
      <c r="K86" s="322"/>
      <c r="L86" s="322"/>
      <c r="M86" s="322"/>
      <c r="N86" s="394"/>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94"/>
    </row>
    <row r="87" spans="1:258" s="395" customFormat="1" ht="15" customHeight="1" x14ac:dyDescent="0.25">
      <c r="A87" s="554"/>
      <c r="B87" s="402" t="s">
        <v>813</v>
      </c>
      <c r="C87" s="403"/>
      <c r="D87" s="403"/>
      <c r="E87" s="404"/>
      <c r="F87" s="405"/>
      <c r="G87" s="322"/>
      <c r="H87" s="322"/>
      <c r="I87" s="322"/>
      <c r="J87" s="322"/>
      <c r="K87" s="322"/>
      <c r="L87" s="322"/>
      <c r="M87" s="322"/>
      <c r="N87" s="394"/>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94"/>
    </row>
    <row r="88" spans="1:258" s="395" customFormat="1" ht="15" customHeight="1" x14ac:dyDescent="0.25">
      <c r="A88" s="554"/>
      <c r="B88" s="402" t="s">
        <v>814</v>
      </c>
      <c r="C88" s="403"/>
      <c r="D88" s="403"/>
      <c r="E88" s="404"/>
      <c r="F88" s="405"/>
      <c r="G88" s="322"/>
      <c r="H88" s="322"/>
      <c r="I88" s="322"/>
      <c r="J88" s="322"/>
      <c r="K88" s="322"/>
      <c r="L88" s="322"/>
      <c r="M88" s="322"/>
      <c r="N88" s="394"/>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c r="BF88" s="322"/>
      <c r="BG88" s="322"/>
      <c r="BH88" s="322"/>
      <c r="BI88" s="322"/>
      <c r="BJ88" s="322"/>
      <c r="BK88" s="322"/>
      <c r="BL88" s="322"/>
      <c r="BM88" s="322"/>
      <c r="BN88" s="322"/>
      <c r="BO88" s="322"/>
      <c r="BP88" s="322"/>
      <c r="BQ88" s="322"/>
      <c r="BR88" s="322"/>
      <c r="BS88" s="322"/>
      <c r="BT88" s="322"/>
      <c r="BU88" s="322"/>
      <c r="BV88" s="322"/>
      <c r="BW88" s="322"/>
      <c r="BX88" s="322"/>
      <c r="BY88" s="322"/>
      <c r="BZ88" s="322"/>
      <c r="CA88" s="322"/>
      <c r="CB88" s="322"/>
      <c r="CC88" s="322"/>
      <c r="CD88" s="322"/>
      <c r="CE88" s="322"/>
      <c r="CF88" s="322"/>
      <c r="CG88" s="322"/>
      <c r="CH88" s="322"/>
      <c r="CI88" s="322"/>
      <c r="CJ88" s="322"/>
      <c r="CK88" s="322"/>
      <c r="CL88" s="322"/>
      <c r="CM88" s="322"/>
      <c r="CN88" s="322"/>
      <c r="CO88" s="322"/>
      <c r="CP88" s="322"/>
      <c r="CQ88" s="322"/>
      <c r="CR88" s="322"/>
      <c r="CS88" s="322"/>
      <c r="CT88" s="322"/>
      <c r="CU88" s="322"/>
      <c r="CV88" s="322"/>
      <c r="CW88" s="322"/>
      <c r="CX88" s="322"/>
      <c r="CY88" s="322"/>
      <c r="CZ88" s="322"/>
      <c r="DA88" s="322"/>
      <c r="DB88" s="322"/>
      <c r="DC88" s="322"/>
      <c r="DD88" s="322"/>
      <c r="DE88" s="322"/>
      <c r="DF88" s="322"/>
      <c r="DG88" s="322"/>
      <c r="DH88" s="322"/>
      <c r="DI88" s="322"/>
      <c r="DJ88" s="322"/>
      <c r="DK88" s="322"/>
      <c r="DL88" s="322"/>
      <c r="DM88" s="322"/>
      <c r="DN88" s="322"/>
      <c r="DO88" s="322"/>
      <c r="DP88" s="322"/>
      <c r="DQ88" s="322"/>
      <c r="DR88" s="322"/>
      <c r="DS88" s="322"/>
      <c r="DT88" s="322"/>
      <c r="DU88" s="322"/>
      <c r="DV88" s="322"/>
      <c r="DW88" s="322"/>
      <c r="DX88" s="322"/>
      <c r="DY88" s="322"/>
      <c r="DZ88" s="322"/>
      <c r="EA88" s="322"/>
      <c r="EB88" s="322"/>
      <c r="EC88" s="322"/>
      <c r="ED88" s="322"/>
      <c r="EE88" s="322"/>
      <c r="EF88" s="322"/>
      <c r="EG88" s="322"/>
      <c r="EH88" s="322"/>
      <c r="EI88" s="322"/>
      <c r="EJ88" s="322"/>
      <c r="EK88" s="322"/>
      <c r="EL88" s="322"/>
      <c r="EM88" s="322"/>
      <c r="EN88" s="322"/>
      <c r="EO88" s="322"/>
      <c r="EP88" s="322"/>
      <c r="EQ88" s="322"/>
      <c r="ER88" s="322"/>
      <c r="ES88" s="322"/>
      <c r="ET88" s="322"/>
      <c r="EU88" s="322"/>
      <c r="EV88" s="322"/>
      <c r="EW88" s="322"/>
      <c r="EX88" s="322"/>
      <c r="EY88" s="322"/>
      <c r="EZ88" s="322"/>
      <c r="FA88" s="322"/>
      <c r="FB88" s="322"/>
      <c r="FC88" s="322"/>
      <c r="FD88" s="322"/>
      <c r="FE88" s="322"/>
      <c r="FF88" s="322"/>
      <c r="FG88" s="322"/>
      <c r="FH88" s="322"/>
      <c r="FI88" s="322"/>
      <c r="FJ88" s="322"/>
      <c r="FK88" s="322"/>
      <c r="FL88" s="322"/>
      <c r="FM88" s="322"/>
      <c r="FN88" s="322"/>
      <c r="FO88" s="322"/>
      <c r="FP88" s="322"/>
      <c r="FQ88" s="322"/>
      <c r="FR88" s="322"/>
      <c r="FS88" s="322"/>
      <c r="FT88" s="322"/>
      <c r="FU88" s="322"/>
      <c r="FV88" s="322"/>
      <c r="FW88" s="322"/>
      <c r="FX88" s="322"/>
      <c r="FY88" s="322"/>
      <c r="FZ88" s="322"/>
      <c r="GA88" s="322"/>
      <c r="GB88" s="322"/>
      <c r="GC88" s="322"/>
      <c r="GD88" s="322"/>
      <c r="GE88" s="322"/>
      <c r="GF88" s="322"/>
      <c r="GG88" s="322"/>
      <c r="GH88" s="322"/>
      <c r="GI88" s="322"/>
      <c r="GJ88" s="322"/>
      <c r="GK88" s="322"/>
      <c r="GL88" s="322"/>
      <c r="GM88" s="322"/>
      <c r="GN88" s="322"/>
      <c r="GO88" s="322"/>
      <c r="GP88" s="322"/>
      <c r="GQ88" s="322"/>
      <c r="GR88" s="322"/>
      <c r="GS88" s="322"/>
      <c r="GT88" s="322"/>
      <c r="GU88" s="322"/>
      <c r="GV88" s="322"/>
      <c r="GW88" s="322"/>
      <c r="GX88" s="322"/>
      <c r="GY88" s="322"/>
      <c r="GZ88" s="322"/>
      <c r="HA88" s="322"/>
      <c r="HB88" s="322"/>
      <c r="HC88" s="322"/>
      <c r="HD88" s="322"/>
      <c r="HE88" s="322"/>
      <c r="HF88" s="322"/>
      <c r="HG88" s="322"/>
      <c r="HH88" s="322"/>
      <c r="HI88" s="322"/>
      <c r="HJ88" s="322"/>
      <c r="HK88" s="322"/>
      <c r="HL88" s="322"/>
      <c r="HM88" s="322"/>
      <c r="HN88" s="322"/>
      <c r="HO88" s="322"/>
      <c r="HP88" s="322"/>
      <c r="HQ88" s="322"/>
      <c r="HR88" s="322"/>
      <c r="HS88" s="322"/>
      <c r="HT88" s="322"/>
      <c r="HU88" s="322"/>
      <c r="HV88" s="322"/>
      <c r="HW88" s="322"/>
      <c r="HX88" s="322"/>
      <c r="HY88" s="322"/>
      <c r="HZ88" s="322"/>
      <c r="IA88" s="322"/>
      <c r="IB88" s="322"/>
      <c r="IC88" s="322"/>
      <c r="ID88" s="322"/>
      <c r="IE88" s="322"/>
      <c r="IF88" s="322"/>
      <c r="IG88" s="322"/>
      <c r="IH88" s="322"/>
      <c r="II88" s="322"/>
      <c r="IJ88" s="322"/>
      <c r="IK88" s="322"/>
      <c r="IL88" s="322"/>
      <c r="IM88" s="322"/>
      <c r="IN88" s="322"/>
      <c r="IO88" s="322"/>
      <c r="IP88" s="322"/>
      <c r="IQ88" s="322"/>
      <c r="IR88" s="322"/>
      <c r="IS88" s="322"/>
      <c r="IT88" s="322"/>
      <c r="IU88" s="322"/>
      <c r="IV88" s="322"/>
      <c r="IW88" s="322"/>
      <c r="IX88" s="394"/>
    </row>
    <row r="89" spans="1:258" s="395" customFormat="1" ht="15" customHeight="1" x14ac:dyDescent="0.25">
      <c r="A89" s="554"/>
      <c r="B89" s="399" t="s">
        <v>815</v>
      </c>
      <c r="C89" s="400"/>
      <c r="D89" s="400"/>
      <c r="E89" s="401"/>
      <c r="F89" s="342"/>
      <c r="G89" s="322"/>
      <c r="H89" s="322"/>
      <c r="I89" s="322"/>
      <c r="J89" s="322"/>
      <c r="K89" s="322"/>
      <c r="L89" s="322"/>
      <c r="M89" s="322"/>
      <c r="N89" s="394"/>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c r="BF89" s="322"/>
      <c r="BG89" s="322"/>
      <c r="BH89" s="322"/>
      <c r="BI89" s="322"/>
      <c r="BJ89" s="322"/>
      <c r="BK89" s="322"/>
      <c r="BL89" s="322"/>
      <c r="BM89" s="322"/>
      <c r="BN89" s="322"/>
      <c r="BO89" s="322"/>
      <c r="BP89" s="322"/>
      <c r="BQ89" s="322"/>
      <c r="BR89" s="322"/>
      <c r="BS89" s="322"/>
      <c r="BT89" s="322"/>
      <c r="BU89" s="322"/>
      <c r="BV89" s="322"/>
      <c r="BW89" s="322"/>
      <c r="BX89" s="322"/>
      <c r="BY89" s="322"/>
      <c r="BZ89" s="322"/>
      <c r="CA89" s="322"/>
      <c r="CB89" s="322"/>
      <c r="CC89" s="322"/>
      <c r="CD89" s="322"/>
      <c r="CE89" s="322"/>
      <c r="CF89" s="322"/>
      <c r="CG89" s="322"/>
      <c r="CH89" s="322"/>
      <c r="CI89" s="322"/>
      <c r="CJ89" s="322"/>
      <c r="CK89" s="322"/>
      <c r="CL89" s="322"/>
      <c r="CM89" s="322"/>
      <c r="CN89" s="322"/>
      <c r="CO89" s="322"/>
      <c r="CP89" s="322"/>
      <c r="CQ89" s="322"/>
      <c r="CR89" s="322"/>
      <c r="CS89" s="322"/>
      <c r="CT89" s="322"/>
      <c r="CU89" s="322"/>
      <c r="CV89" s="322"/>
      <c r="CW89" s="322"/>
      <c r="CX89" s="322"/>
      <c r="CY89" s="322"/>
      <c r="CZ89" s="322"/>
      <c r="DA89" s="322"/>
      <c r="DB89" s="322"/>
      <c r="DC89" s="322"/>
      <c r="DD89" s="322"/>
      <c r="DE89" s="322"/>
      <c r="DF89" s="322"/>
      <c r="DG89" s="322"/>
      <c r="DH89" s="322"/>
      <c r="DI89" s="322"/>
      <c r="DJ89" s="322"/>
      <c r="DK89" s="322"/>
      <c r="DL89" s="322"/>
      <c r="DM89" s="322"/>
      <c r="DN89" s="322"/>
      <c r="DO89" s="322"/>
      <c r="DP89" s="322"/>
      <c r="DQ89" s="322"/>
      <c r="DR89" s="322"/>
      <c r="DS89" s="322"/>
      <c r="DT89" s="322"/>
      <c r="DU89" s="322"/>
      <c r="DV89" s="322"/>
      <c r="DW89" s="322"/>
      <c r="DX89" s="322"/>
      <c r="DY89" s="322"/>
      <c r="DZ89" s="322"/>
      <c r="EA89" s="322"/>
      <c r="EB89" s="322"/>
      <c r="EC89" s="322"/>
      <c r="ED89" s="322"/>
      <c r="EE89" s="322"/>
      <c r="EF89" s="322"/>
      <c r="EG89" s="322"/>
      <c r="EH89" s="322"/>
      <c r="EI89" s="322"/>
      <c r="EJ89" s="322"/>
      <c r="EK89" s="322"/>
      <c r="EL89" s="322"/>
      <c r="EM89" s="322"/>
      <c r="EN89" s="322"/>
      <c r="EO89" s="322"/>
      <c r="EP89" s="322"/>
      <c r="EQ89" s="322"/>
      <c r="ER89" s="322"/>
      <c r="ES89" s="322"/>
      <c r="ET89" s="322"/>
      <c r="EU89" s="322"/>
      <c r="EV89" s="322"/>
      <c r="EW89" s="322"/>
      <c r="EX89" s="322"/>
      <c r="EY89" s="322"/>
      <c r="EZ89" s="322"/>
      <c r="FA89" s="322"/>
      <c r="FB89" s="322"/>
      <c r="FC89" s="322"/>
      <c r="FD89" s="322"/>
      <c r="FE89" s="322"/>
      <c r="FF89" s="322"/>
      <c r="FG89" s="322"/>
      <c r="FH89" s="322"/>
      <c r="FI89" s="322"/>
      <c r="FJ89" s="322"/>
      <c r="FK89" s="322"/>
      <c r="FL89" s="322"/>
      <c r="FM89" s="322"/>
      <c r="FN89" s="322"/>
      <c r="FO89" s="322"/>
      <c r="FP89" s="322"/>
      <c r="FQ89" s="322"/>
      <c r="FR89" s="322"/>
      <c r="FS89" s="322"/>
      <c r="FT89" s="322"/>
      <c r="FU89" s="322"/>
      <c r="FV89" s="322"/>
      <c r="FW89" s="322"/>
      <c r="FX89" s="322"/>
      <c r="FY89" s="322"/>
      <c r="FZ89" s="322"/>
      <c r="GA89" s="322"/>
      <c r="GB89" s="322"/>
      <c r="GC89" s="322"/>
      <c r="GD89" s="322"/>
      <c r="GE89" s="322"/>
      <c r="GF89" s="322"/>
      <c r="GG89" s="322"/>
      <c r="GH89" s="322"/>
      <c r="GI89" s="322"/>
      <c r="GJ89" s="322"/>
      <c r="GK89" s="322"/>
      <c r="GL89" s="322"/>
      <c r="GM89" s="322"/>
      <c r="GN89" s="322"/>
      <c r="GO89" s="322"/>
      <c r="GP89" s="322"/>
      <c r="GQ89" s="322"/>
      <c r="GR89" s="322"/>
      <c r="GS89" s="322"/>
      <c r="GT89" s="322"/>
      <c r="GU89" s="322"/>
      <c r="GV89" s="322"/>
      <c r="GW89" s="322"/>
      <c r="GX89" s="322"/>
      <c r="GY89" s="322"/>
      <c r="GZ89" s="322"/>
      <c r="HA89" s="322"/>
      <c r="HB89" s="322"/>
      <c r="HC89" s="322"/>
      <c r="HD89" s="322"/>
      <c r="HE89" s="322"/>
      <c r="HF89" s="322"/>
      <c r="HG89" s="322"/>
      <c r="HH89" s="322"/>
      <c r="HI89" s="322"/>
      <c r="HJ89" s="322"/>
      <c r="HK89" s="322"/>
      <c r="HL89" s="322"/>
      <c r="HM89" s="322"/>
      <c r="HN89" s="322"/>
      <c r="HO89" s="322"/>
      <c r="HP89" s="322"/>
      <c r="HQ89" s="322"/>
      <c r="HR89" s="322"/>
      <c r="HS89" s="322"/>
      <c r="HT89" s="322"/>
      <c r="HU89" s="322"/>
      <c r="HV89" s="322"/>
      <c r="HW89" s="322"/>
      <c r="HX89" s="322"/>
      <c r="HY89" s="322"/>
      <c r="HZ89" s="322"/>
      <c r="IA89" s="322"/>
      <c r="IB89" s="322"/>
      <c r="IC89" s="322"/>
      <c r="ID89" s="322"/>
      <c r="IE89" s="322"/>
      <c r="IF89" s="322"/>
      <c r="IG89" s="322"/>
      <c r="IH89" s="322"/>
      <c r="II89" s="322"/>
      <c r="IJ89" s="322"/>
      <c r="IK89" s="322"/>
      <c r="IL89" s="322"/>
      <c r="IM89" s="322"/>
      <c r="IN89" s="322"/>
      <c r="IO89" s="322"/>
      <c r="IP89" s="322"/>
      <c r="IQ89" s="322"/>
      <c r="IR89" s="322"/>
      <c r="IS89" s="322"/>
      <c r="IT89" s="322"/>
      <c r="IU89" s="322"/>
      <c r="IV89" s="322"/>
      <c r="IW89" s="322"/>
      <c r="IX89" s="394"/>
    </row>
    <row r="90" spans="1:258" s="395" customFormat="1" ht="15" customHeight="1" x14ac:dyDescent="0.25">
      <c r="A90" s="554"/>
      <c r="B90" s="402" t="s">
        <v>812</v>
      </c>
      <c r="C90" s="403"/>
      <c r="D90" s="403"/>
      <c r="E90" s="404"/>
      <c r="F90" s="405"/>
      <c r="G90" s="322"/>
      <c r="H90" s="322"/>
      <c r="I90" s="322"/>
      <c r="J90" s="322"/>
      <c r="K90" s="322"/>
      <c r="L90" s="322"/>
      <c r="M90" s="322"/>
      <c r="N90" s="394"/>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c r="BF90" s="322"/>
      <c r="BG90" s="322"/>
      <c r="BH90" s="322"/>
      <c r="BI90" s="322"/>
      <c r="BJ90" s="322"/>
      <c r="BK90" s="322"/>
      <c r="BL90" s="322"/>
      <c r="BM90" s="322"/>
      <c r="BN90" s="322"/>
      <c r="BO90" s="322"/>
      <c r="BP90" s="322"/>
      <c r="BQ90" s="322"/>
      <c r="BR90" s="322"/>
      <c r="BS90" s="322"/>
      <c r="BT90" s="322"/>
      <c r="BU90" s="322"/>
      <c r="BV90" s="322"/>
      <c r="BW90" s="322"/>
      <c r="BX90" s="322"/>
      <c r="BY90" s="322"/>
      <c r="BZ90" s="322"/>
      <c r="CA90" s="322"/>
      <c r="CB90" s="322"/>
      <c r="CC90" s="322"/>
      <c r="CD90" s="322"/>
      <c r="CE90" s="322"/>
      <c r="CF90" s="322"/>
      <c r="CG90" s="322"/>
      <c r="CH90" s="322"/>
      <c r="CI90" s="322"/>
      <c r="CJ90" s="322"/>
      <c r="CK90" s="322"/>
      <c r="CL90" s="322"/>
      <c r="CM90" s="322"/>
      <c r="CN90" s="322"/>
      <c r="CO90" s="322"/>
      <c r="CP90" s="322"/>
      <c r="CQ90" s="322"/>
      <c r="CR90" s="322"/>
      <c r="CS90" s="322"/>
      <c r="CT90" s="322"/>
      <c r="CU90" s="322"/>
      <c r="CV90" s="322"/>
      <c r="CW90" s="322"/>
      <c r="CX90" s="322"/>
      <c r="CY90" s="322"/>
      <c r="CZ90" s="322"/>
      <c r="DA90" s="322"/>
      <c r="DB90" s="322"/>
      <c r="DC90" s="322"/>
      <c r="DD90" s="322"/>
      <c r="DE90" s="322"/>
      <c r="DF90" s="322"/>
      <c r="DG90" s="322"/>
      <c r="DH90" s="322"/>
      <c r="DI90" s="322"/>
      <c r="DJ90" s="322"/>
      <c r="DK90" s="322"/>
      <c r="DL90" s="322"/>
      <c r="DM90" s="322"/>
      <c r="DN90" s="322"/>
      <c r="DO90" s="322"/>
      <c r="DP90" s="322"/>
      <c r="DQ90" s="322"/>
      <c r="DR90" s="322"/>
      <c r="DS90" s="322"/>
      <c r="DT90" s="322"/>
      <c r="DU90" s="322"/>
      <c r="DV90" s="322"/>
      <c r="DW90" s="322"/>
      <c r="DX90" s="322"/>
      <c r="DY90" s="322"/>
      <c r="DZ90" s="322"/>
      <c r="EA90" s="322"/>
      <c r="EB90" s="322"/>
      <c r="EC90" s="322"/>
      <c r="ED90" s="322"/>
      <c r="EE90" s="322"/>
      <c r="EF90" s="322"/>
      <c r="EG90" s="322"/>
      <c r="EH90" s="322"/>
      <c r="EI90" s="322"/>
      <c r="EJ90" s="322"/>
      <c r="EK90" s="322"/>
      <c r="EL90" s="322"/>
      <c r="EM90" s="322"/>
      <c r="EN90" s="322"/>
      <c r="EO90" s="322"/>
      <c r="EP90" s="322"/>
      <c r="EQ90" s="322"/>
      <c r="ER90" s="322"/>
      <c r="ES90" s="322"/>
      <c r="ET90" s="322"/>
      <c r="EU90" s="322"/>
      <c r="EV90" s="322"/>
      <c r="EW90" s="322"/>
      <c r="EX90" s="322"/>
      <c r="EY90" s="322"/>
      <c r="EZ90" s="322"/>
      <c r="FA90" s="322"/>
      <c r="FB90" s="322"/>
      <c r="FC90" s="322"/>
      <c r="FD90" s="322"/>
      <c r="FE90" s="322"/>
      <c r="FF90" s="322"/>
      <c r="FG90" s="322"/>
      <c r="FH90" s="322"/>
      <c r="FI90" s="322"/>
      <c r="FJ90" s="322"/>
      <c r="FK90" s="322"/>
      <c r="FL90" s="322"/>
      <c r="FM90" s="322"/>
      <c r="FN90" s="322"/>
      <c r="FO90" s="322"/>
      <c r="FP90" s="322"/>
      <c r="FQ90" s="322"/>
      <c r="FR90" s="322"/>
      <c r="FS90" s="322"/>
      <c r="FT90" s="322"/>
      <c r="FU90" s="322"/>
      <c r="FV90" s="322"/>
      <c r="FW90" s="322"/>
      <c r="FX90" s="322"/>
      <c r="FY90" s="322"/>
      <c r="FZ90" s="322"/>
      <c r="GA90" s="322"/>
      <c r="GB90" s="322"/>
      <c r="GC90" s="322"/>
      <c r="GD90" s="322"/>
      <c r="GE90" s="322"/>
      <c r="GF90" s="322"/>
      <c r="GG90" s="322"/>
      <c r="GH90" s="322"/>
      <c r="GI90" s="322"/>
      <c r="GJ90" s="322"/>
      <c r="GK90" s="322"/>
      <c r="GL90" s="322"/>
      <c r="GM90" s="322"/>
      <c r="GN90" s="322"/>
      <c r="GO90" s="322"/>
      <c r="GP90" s="322"/>
      <c r="GQ90" s="322"/>
      <c r="GR90" s="322"/>
      <c r="GS90" s="322"/>
      <c r="GT90" s="322"/>
      <c r="GU90" s="322"/>
      <c r="GV90" s="322"/>
      <c r="GW90" s="322"/>
      <c r="GX90" s="322"/>
      <c r="GY90" s="322"/>
      <c r="GZ90" s="322"/>
      <c r="HA90" s="322"/>
      <c r="HB90" s="322"/>
      <c r="HC90" s="322"/>
      <c r="HD90" s="322"/>
      <c r="HE90" s="322"/>
      <c r="HF90" s="322"/>
      <c r="HG90" s="322"/>
      <c r="HH90" s="322"/>
      <c r="HI90" s="322"/>
      <c r="HJ90" s="322"/>
      <c r="HK90" s="322"/>
      <c r="HL90" s="322"/>
      <c r="HM90" s="322"/>
      <c r="HN90" s="322"/>
      <c r="HO90" s="322"/>
      <c r="HP90" s="322"/>
      <c r="HQ90" s="322"/>
      <c r="HR90" s="322"/>
      <c r="HS90" s="322"/>
      <c r="HT90" s="322"/>
      <c r="HU90" s="322"/>
      <c r="HV90" s="322"/>
      <c r="HW90" s="322"/>
      <c r="HX90" s="322"/>
      <c r="HY90" s="322"/>
      <c r="HZ90" s="322"/>
      <c r="IA90" s="322"/>
      <c r="IB90" s="322"/>
      <c r="IC90" s="322"/>
      <c r="ID90" s="322"/>
      <c r="IE90" s="322"/>
      <c r="IF90" s="322"/>
      <c r="IG90" s="322"/>
      <c r="IH90" s="322"/>
      <c r="II90" s="322"/>
      <c r="IJ90" s="322"/>
      <c r="IK90" s="322"/>
      <c r="IL90" s="322"/>
      <c r="IM90" s="322"/>
      <c r="IN90" s="322"/>
      <c r="IO90" s="322"/>
      <c r="IP90" s="322"/>
      <c r="IQ90" s="322"/>
      <c r="IR90" s="322"/>
      <c r="IS90" s="322"/>
      <c r="IT90" s="322"/>
      <c r="IU90" s="322"/>
      <c r="IV90" s="322"/>
      <c r="IW90" s="322"/>
      <c r="IX90" s="394"/>
    </row>
    <row r="91" spans="1:258" s="395" customFormat="1" ht="15" customHeight="1" x14ac:dyDescent="0.25">
      <c r="A91" s="554"/>
      <c r="B91" s="402" t="s">
        <v>813</v>
      </c>
      <c r="C91" s="403"/>
      <c r="D91" s="403"/>
      <c r="E91" s="404"/>
      <c r="F91" s="405"/>
      <c r="G91" s="322"/>
      <c r="H91" s="322"/>
      <c r="I91" s="322"/>
      <c r="J91" s="322"/>
      <c r="K91" s="322"/>
      <c r="L91" s="322"/>
      <c r="M91" s="322"/>
      <c r="N91" s="394"/>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322"/>
      <c r="BI91" s="322"/>
      <c r="BJ91" s="322"/>
      <c r="BK91" s="322"/>
      <c r="BL91" s="322"/>
      <c r="BM91" s="322"/>
      <c r="BN91" s="322"/>
      <c r="BO91" s="322"/>
      <c r="BP91" s="322"/>
      <c r="BQ91" s="322"/>
      <c r="BR91" s="322"/>
      <c r="BS91" s="322"/>
      <c r="BT91" s="322"/>
      <c r="BU91" s="322"/>
      <c r="BV91" s="322"/>
      <c r="BW91" s="322"/>
      <c r="BX91" s="322"/>
      <c r="BY91" s="322"/>
      <c r="BZ91" s="322"/>
      <c r="CA91" s="322"/>
      <c r="CB91" s="322"/>
      <c r="CC91" s="322"/>
      <c r="CD91" s="322"/>
      <c r="CE91" s="322"/>
      <c r="CF91" s="322"/>
      <c r="CG91" s="322"/>
      <c r="CH91" s="322"/>
      <c r="CI91" s="322"/>
      <c r="CJ91" s="322"/>
      <c r="CK91" s="322"/>
      <c r="CL91" s="322"/>
      <c r="CM91" s="322"/>
      <c r="CN91" s="322"/>
      <c r="CO91" s="322"/>
      <c r="CP91" s="322"/>
      <c r="CQ91" s="322"/>
      <c r="CR91" s="322"/>
      <c r="CS91" s="322"/>
      <c r="CT91" s="322"/>
      <c r="CU91" s="322"/>
      <c r="CV91" s="322"/>
      <c r="CW91" s="322"/>
      <c r="CX91" s="322"/>
      <c r="CY91" s="322"/>
      <c r="CZ91" s="322"/>
      <c r="DA91" s="322"/>
      <c r="DB91" s="322"/>
      <c r="DC91" s="322"/>
      <c r="DD91" s="322"/>
      <c r="DE91" s="322"/>
      <c r="DF91" s="322"/>
      <c r="DG91" s="322"/>
      <c r="DH91" s="322"/>
      <c r="DI91" s="322"/>
      <c r="DJ91" s="322"/>
      <c r="DK91" s="322"/>
      <c r="DL91" s="322"/>
      <c r="DM91" s="322"/>
      <c r="DN91" s="322"/>
      <c r="DO91" s="322"/>
      <c r="DP91" s="322"/>
      <c r="DQ91" s="322"/>
      <c r="DR91" s="322"/>
      <c r="DS91" s="322"/>
      <c r="DT91" s="322"/>
      <c r="DU91" s="322"/>
      <c r="DV91" s="322"/>
      <c r="DW91" s="322"/>
      <c r="DX91" s="322"/>
      <c r="DY91" s="322"/>
      <c r="DZ91" s="322"/>
      <c r="EA91" s="322"/>
      <c r="EB91" s="322"/>
      <c r="EC91" s="322"/>
      <c r="ED91" s="322"/>
      <c r="EE91" s="322"/>
      <c r="EF91" s="322"/>
      <c r="EG91" s="322"/>
      <c r="EH91" s="322"/>
      <c r="EI91" s="322"/>
      <c r="EJ91" s="322"/>
      <c r="EK91" s="322"/>
      <c r="EL91" s="322"/>
      <c r="EM91" s="322"/>
      <c r="EN91" s="322"/>
      <c r="EO91" s="322"/>
      <c r="EP91" s="322"/>
      <c r="EQ91" s="322"/>
      <c r="ER91" s="322"/>
      <c r="ES91" s="322"/>
      <c r="ET91" s="322"/>
      <c r="EU91" s="322"/>
      <c r="EV91" s="322"/>
      <c r="EW91" s="322"/>
      <c r="EX91" s="322"/>
      <c r="EY91" s="322"/>
      <c r="EZ91" s="322"/>
      <c r="FA91" s="322"/>
      <c r="FB91" s="322"/>
      <c r="FC91" s="322"/>
      <c r="FD91" s="322"/>
      <c r="FE91" s="322"/>
      <c r="FF91" s="322"/>
      <c r="FG91" s="322"/>
      <c r="FH91" s="322"/>
      <c r="FI91" s="322"/>
      <c r="FJ91" s="322"/>
      <c r="FK91" s="322"/>
      <c r="FL91" s="322"/>
      <c r="FM91" s="322"/>
      <c r="FN91" s="322"/>
      <c r="FO91" s="322"/>
      <c r="FP91" s="322"/>
      <c r="FQ91" s="322"/>
      <c r="FR91" s="322"/>
      <c r="FS91" s="322"/>
      <c r="FT91" s="322"/>
      <c r="FU91" s="322"/>
      <c r="FV91" s="322"/>
      <c r="FW91" s="322"/>
      <c r="FX91" s="322"/>
      <c r="FY91" s="322"/>
      <c r="FZ91" s="322"/>
      <c r="GA91" s="322"/>
      <c r="GB91" s="322"/>
      <c r="GC91" s="322"/>
      <c r="GD91" s="322"/>
      <c r="GE91" s="322"/>
      <c r="GF91" s="322"/>
      <c r="GG91" s="322"/>
      <c r="GH91" s="322"/>
      <c r="GI91" s="322"/>
      <c r="GJ91" s="322"/>
      <c r="GK91" s="322"/>
      <c r="GL91" s="322"/>
      <c r="GM91" s="322"/>
      <c r="GN91" s="322"/>
      <c r="GO91" s="322"/>
      <c r="GP91" s="322"/>
      <c r="GQ91" s="322"/>
      <c r="GR91" s="322"/>
      <c r="GS91" s="322"/>
      <c r="GT91" s="322"/>
      <c r="GU91" s="322"/>
      <c r="GV91" s="322"/>
      <c r="GW91" s="322"/>
      <c r="GX91" s="322"/>
      <c r="GY91" s="322"/>
      <c r="GZ91" s="322"/>
      <c r="HA91" s="322"/>
      <c r="HB91" s="322"/>
      <c r="HC91" s="322"/>
      <c r="HD91" s="322"/>
      <c r="HE91" s="322"/>
      <c r="HF91" s="322"/>
      <c r="HG91" s="322"/>
      <c r="HH91" s="322"/>
      <c r="HI91" s="322"/>
      <c r="HJ91" s="322"/>
      <c r="HK91" s="322"/>
      <c r="HL91" s="322"/>
      <c r="HM91" s="322"/>
      <c r="HN91" s="322"/>
      <c r="HO91" s="322"/>
      <c r="HP91" s="322"/>
      <c r="HQ91" s="322"/>
      <c r="HR91" s="322"/>
      <c r="HS91" s="322"/>
      <c r="HT91" s="322"/>
      <c r="HU91" s="322"/>
      <c r="HV91" s="322"/>
      <c r="HW91" s="322"/>
      <c r="HX91" s="322"/>
      <c r="HY91" s="322"/>
      <c r="HZ91" s="322"/>
      <c r="IA91" s="322"/>
      <c r="IB91" s="322"/>
      <c r="IC91" s="322"/>
      <c r="ID91" s="322"/>
      <c r="IE91" s="322"/>
      <c r="IF91" s="322"/>
      <c r="IG91" s="322"/>
      <c r="IH91" s="322"/>
      <c r="II91" s="322"/>
      <c r="IJ91" s="322"/>
      <c r="IK91" s="322"/>
      <c r="IL91" s="322"/>
      <c r="IM91" s="322"/>
      <c r="IN91" s="322"/>
      <c r="IO91" s="322"/>
      <c r="IP91" s="322"/>
      <c r="IQ91" s="322"/>
      <c r="IR91" s="322"/>
      <c r="IS91" s="322"/>
      <c r="IT91" s="322"/>
      <c r="IU91" s="322"/>
      <c r="IV91" s="322"/>
      <c r="IW91" s="322"/>
      <c r="IX91" s="394"/>
    </row>
    <row r="92" spans="1:258" s="395" customFormat="1" ht="15" customHeight="1" x14ac:dyDescent="0.25">
      <c r="A92" s="554"/>
      <c r="B92" s="402" t="s">
        <v>814</v>
      </c>
      <c r="C92" s="403"/>
      <c r="D92" s="403"/>
      <c r="E92" s="404"/>
      <c r="F92" s="405"/>
      <c r="G92" s="322"/>
      <c r="H92" s="322"/>
      <c r="I92" s="322"/>
      <c r="J92" s="322"/>
      <c r="K92" s="322"/>
      <c r="L92" s="322"/>
      <c r="M92" s="322"/>
      <c r="N92" s="394"/>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322"/>
      <c r="BR92" s="322"/>
      <c r="BS92" s="322"/>
      <c r="BT92" s="322"/>
      <c r="BU92" s="322"/>
      <c r="BV92" s="322"/>
      <c r="BW92" s="322"/>
      <c r="BX92" s="322"/>
      <c r="BY92" s="322"/>
      <c r="BZ92" s="322"/>
      <c r="CA92" s="322"/>
      <c r="CB92" s="322"/>
      <c r="CC92" s="322"/>
      <c r="CD92" s="322"/>
      <c r="CE92" s="322"/>
      <c r="CF92" s="322"/>
      <c r="CG92" s="322"/>
      <c r="CH92" s="322"/>
      <c r="CI92" s="322"/>
      <c r="CJ92" s="322"/>
      <c r="CK92" s="322"/>
      <c r="CL92" s="322"/>
      <c r="CM92" s="322"/>
      <c r="CN92" s="322"/>
      <c r="CO92" s="322"/>
      <c r="CP92" s="322"/>
      <c r="CQ92" s="322"/>
      <c r="CR92" s="322"/>
      <c r="CS92" s="322"/>
      <c r="CT92" s="322"/>
      <c r="CU92" s="322"/>
      <c r="CV92" s="322"/>
      <c r="CW92" s="322"/>
      <c r="CX92" s="322"/>
      <c r="CY92" s="322"/>
      <c r="CZ92" s="322"/>
      <c r="DA92" s="322"/>
      <c r="DB92" s="322"/>
      <c r="DC92" s="322"/>
      <c r="DD92" s="322"/>
      <c r="DE92" s="322"/>
      <c r="DF92" s="322"/>
      <c r="DG92" s="322"/>
      <c r="DH92" s="322"/>
      <c r="DI92" s="322"/>
      <c r="DJ92" s="322"/>
      <c r="DK92" s="322"/>
      <c r="DL92" s="322"/>
      <c r="DM92" s="322"/>
      <c r="DN92" s="322"/>
      <c r="DO92" s="322"/>
      <c r="DP92" s="322"/>
      <c r="DQ92" s="322"/>
      <c r="DR92" s="322"/>
      <c r="DS92" s="322"/>
      <c r="DT92" s="322"/>
      <c r="DU92" s="322"/>
      <c r="DV92" s="322"/>
      <c r="DW92" s="322"/>
      <c r="DX92" s="322"/>
      <c r="DY92" s="322"/>
      <c r="DZ92" s="322"/>
      <c r="EA92" s="322"/>
      <c r="EB92" s="322"/>
      <c r="EC92" s="322"/>
      <c r="ED92" s="322"/>
      <c r="EE92" s="322"/>
      <c r="EF92" s="322"/>
      <c r="EG92" s="322"/>
      <c r="EH92" s="322"/>
      <c r="EI92" s="322"/>
      <c r="EJ92" s="322"/>
      <c r="EK92" s="322"/>
      <c r="EL92" s="322"/>
      <c r="EM92" s="322"/>
      <c r="EN92" s="322"/>
      <c r="EO92" s="322"/>
      <c r="EP92" s="322"/>
      <c r="EQ92" s="322"/>
      <c r="ER92" s="322"/>
      <c r="ES92" s="322"/>
      <c r="ET92" s="322"/>
      <c r="EU92" s="322"/>
      <c r="EV92" s="322"/>
      <c r="EW92" s="322"/>
      <c r="EX92" s="322"/>
      <c r="EY92" s="322"/>
      <c r="EZ92" s="322"/>
      <c r="FA92" s="322"/>
      <c r="FB92" s="322"/>
      <c r="FC92" s="322"/>
      <c r="FD92" s="322"/>
      <c r="FE92" s="322"/>
      <c r="FF92" s="322"/>
      <c r="FG92" s="322"/>
      <c r="FH92" s="322"/>
      <c r="FI92" s="322"/>
      <c r="FJ92" s="322"/>
      <c r="FK92" s="322"/>
      <c r="FL92" s="322"/>
      <c r="FM92" s="322"/>
      <c r="FN92" s="322"/>
      <c r="FO92" s="322"/>
      <c r="FP92" s="322"/>
      <c r="FQ92" s="322"/>
      <c r="FR92" s="322"/>
      <c r="FS92" s="322"/>
      <c r="FT92" s="322"/>
      <c r="FU92" s="322"/>
      <c r="FV92" s="322"/>
      <c r="FW92" s="322"/>
      <c r="FX92" s="322"/>
      <c r="FY92" s="322"/>
      <c r="FZ92" s="322"/>
      <c r="GA92" s="322"/>
      <c r="GB92" s="322"/>
      <c r="GC92" s="322"/>
      <c r="GD92" s="322"/>
      <c r="GE92" s="322"/>
      <c r="GF92" s="322"/>
      <c r="GG92" s="322"/>
      <c r="GH92" s="322"/>
      <c r="GI92" s="322"/>
      <c r="GJ92" s="322"/>
      <c r="GK92" s="322"/>
      <c r="GL92" s="322"/>
      <c r="GM92" s="322"/>
      <c r="GN92" s="322"/>
      <c r="GO92" s="322"/>
      <c r="GP92" s="322"/>
      <c r="GQ92" s="322"/>
      <c r="GR92" s="322"/>
      <c r="GS92" s="322"/>
      <c r="GT92" s="322"/>
      <c r="GU92" s="322"/>
      <c r="GV92" s="322"/>
      <c r="GW92" s="322"/>
      <c r="GX92" s="322"/>
      <c r="GY92" s="322"/>
      <c r="GZ92" s="322"/>
      <c r="HA92" s="322"/>
      <c r="HB92" s="322"/>
      <c r="HC92" s="322"/>
      <c r="HD92" s="322"/>
      <c r="HE92" s="322"/>
      <c r="HF92" s="322"/>
      <c r="HG92" s="322"/>
      <c r="HH92" s="322"/>
      <c r="HI92" s="322"/>
      <c r="HJ92" s="322"/>
      <c r="HK92" s="322"/>
      <c r="HL92" s="322"/>
      <c r="HM92" s="322"/>
      <c r="HN92" s="322"/>
      <c r="HO92" s="322"/>
      <c r="HP92" s="322"/>
      <c r="HQ92" s="322"/>
      <c r="HR92" s="322"/>
      <c r="HS92" s="322"/>
      <c r="HT92" s="322"/>
      <c r="HU92" s="322"/>
      <c r="HV92" s="322"/>
      <c r="HW92" s="322"/>
      <c r="HX92" s="322"/>
      <c r="HY92" s="322"/>
      <c r="HZ92" s="322"/>
      <c r="IA92" s="322"/>
      <c r="IB92" s="322"/>
      <c r="IC92" s="322"/>
      <c r="ID92" s="322"/>
      <c r="IE92" s="322"/>
      <c r="IF92" s="322"/>
      <c r="IG92" s="322"/>
      <c r="IH92" s="322"/>
      <c r="II92" s="322"/>
      <c r="IJ92" s="322"/>
      <c r="IK92" s="322"/>
      <c r="IL92" s="322"/>
      <c r="IM92" s="322"/>
      <c r="IN92" s="322"/>
      <c r="IO92" s="322"/>
      <c r="IP92" s="322"/>
      <c r="IQ92" s="322"/>
      <c r="IR92" s="322"/>
      <c r="IS92" s="322"/>
      <c r="IT92" s="322"/>
      <c r="IU92" s="322"/>
      <c r="IV92" s="322"/>
      <c r="IW92" s="322"/>
      <c r="IX92" s="394"/>
    </row>
    <row r="93" spans="1:258" s="395" customFormat="1" ht="15" customHeight="1" x14ac:dyDescent="0.25">
      <c r="A93" s="554"/>
      <c r="B93" s="399" t="s">
        <v>816</v>
      </c>
      <c r="C93" s="400"/>
      <c r="D93" s="400"/>
      <c r="E93" s="401"/>
      <c r="F93" s="342"/>
      <c r="G93" s="322"/>
      <c r="H93" s="322"/>
      <c r="I93" s="322"/>
      <c r="J93" s="322"/>
      <c r="K93" s="322"/>
      <c r="L93" s="322"/>
      <c r="M93" s="322"/>
      <c r="N93" s="394"/>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322"/>
      <c r="CA93" s="322"/>
      <c r="CB93" s="322"/>
      <c r="CC93" s="322"/>
      <c r="CD93" s="322"/>
      <c r="CE93" s="322"/>
      <c r="CF93" s="322"/>
      <c r="CG93" s="322"/>
      <c r="CH93" s="322"/>
      <c r="CI93" s="322"/>
      <c r="CJ93" s="322"/>
      <c r="CK93" s="322"/>
      <c r="CL93" s="322"/>
      <c r="CM93" s="322"/>
      <c r="CN93" s="322"/>
      <c r="CO93" s="322"/>
      <c r="CP93" s="322"/>
      <c r="CQ93" s="322"/>
      <c r="CR93" s="322"/>
      <c r="CS93" s="322"/>
      <c r="CT93" s="322"/>
      <c r="CU93" s="322"/>
      <c r="CV93" s="322"/>
      <c r="CW93" s="322"/>
      <c r="CX93" s="322"/>
      <c r="CY93" s="322"/>
      <c r="CZ93" s="322"/>
      <c r="DA93" s="322"/>
      <c r="DB93" s="322"/>
      <c r="DC93" s="322"/>
      <c r="DD93" s="322"/>
      <c r="DE93" s="322"/>
      <c r="DF93" s="322"/>
      <c r="DG93" s="322"/>
      <c r="DH93" s="322"/>
      <c r="DI93" s="322"/>
      <c r="DJ93" s="322"/>
      <c r="DK93" s="322"/>
      <c r="DL93" s="322"/>
      <c r="DM93" s="322"/>
      <c r="DN93" s="322"/>
      <c r="DO93" s="322"/>
      <c r="DP93" s="322"/>
      <c r="DQ93" s="322"/>
      <c r="DR93" s="322"/>
      <c r="DS93" s="322"/>
      <c r="DT93" s="322"/>
      <c r="DU93" s="322"/>
      <c r="DV93" s="322"/>
      <c r="DW93" s="322"/>
      <c r="DX93" s="322"/>
      <c r="DY93" s="322"/>
      <c r="DZ93" s="322"/>
      <c r="EA93" s="322"/>
      <c r="EB93" s="322"/>
      <c r="EC93" s="322"/>
      <c r="ED93" s="322"/>
      <c r="EE93" s="322"/>
      <c r="EF93" s="322"/>
      <c r="EG93" s="322"/>
      <c r="EH93" s="322"/>
      <c r="EI93" s="322"/>
      <c r="EJ93" s="322"/>
      <c r="EK93" s="322"/>
      <c r="EL93" s="322"/>
      <c r="EM93" s="322"/>
      <c r="EN93" s="322"/>
      <c r="EO93" s="322"/>
      <c r="EP93" s="322"/>
      <c r="EQ93" s="322"/>
      <c r="ER93" s="322"/>
      <c r="ES93" s="322"/>
      <c r="ET93" s="322"/>
      <c r="EU93" s="322"/>
      <c r="EV93" s="322"/>
      <c r="EW93" s="322"/>
      <c r="EX93" s="322"/>
      <c r="EY93" s="322"/>
      <c r="EZ93" s="322"/>
      <c r="FA93" s="322"/>
      <c r="FB93" s="322"/>
      <c r="FC93" s="322"/>
      <c r="FD93" s="322"/>
      <c r="FE93" s="322"/>
      <c r="FF93" s="322"/>
      <c r="FG93" s="322"/>
      <c r="FH93" s="322"/>
      <c r="FI93" s="322"/>
      <c r="FJ93" s="322"/>
      <c r="FK93" s="322"/>
      <c r="FL93" s="322"/>
      <c r="FM93" s="322"/>
      <c r="FN93" s="322"/>
      <c r="FO93" s="322"/>
      <c r="FP93" s="322"/>
      <c r="FQ93" s="322"/>
      <c r="FR93" s="322"/>
      <c r="FS93" s="322"/>
      <c r="FT93" s="322"/>
      <c r="FU93" s="322"/>
      <c r="FV93" s="322"/>
      <c r="FW93" s="322"/>
      <c r="FX93" s="322"/>
      <c r="FY93" s="322"/>
      <c r="FZ93" s="322"/>
      <c r="GA93" s="322"/>
      <c r="GB93" s="322"/>
      <c r="GC93" s="322"/>
      <c r="GD93" s="322"/>
      <c r="GE93" s="322"/>
      <c r="GF93" s="322"/>
      <c r="GG93" s="322"/>
      <c r="GH93" s="322"/>
      <c r="GI93" s="322"/>
      <c r="GJ93" s="322"/>
      <c r="GK93" s="322"/>
      <c r="GL93" s="322"/>
      <c r="GM93" s="322"/>
      <c r="GN93" s="322"/>
      <c r="GO93" s="322"/>
      <c r="GP93" s="322"/>
      <c r="GQ93" s="322"/>
      <c r="GR93" s="322"/>
      <c r="GS93" s="322"/>
      <c r="GT93" s="322"/>
      <c r="GU93" s="322"/>
      <c r="GV93" s="322"/>
      <c r="GW93" s="322"/>
      <c r="GX93" s="322"/>
      <c r="GY93" s="322"/>
      <c r="GZ93" s="322"/>
      <c r="HA93" s="322"/>
      <c r="HB93" s="322"/>
      <c r="HC93" s="322"/>
      <c r="HD93" s="322"/>
      <c r="HE93" s="322"/>
      <c r="HF93" s="322"/>
      <c r="HG93" s="322"/>
      <c r="HH93" s="322"/>
      <c r="HI93" s="322"/>
      <c r="HJ93" s="322"/>
      <c r="HK93" s="322"/>
      <c r="HL93" s="322"/>
      <c r="HM93" s="322"/>
      <c r="HN93" s="322"/>
      <c r="HO93" s="322"/>
      <c r="HP93" s="322"/>
      <c r="HQ93" s="322"/>
      <c r="HR93" s="322"/>
      <c r="HS93" s="322"/>
      <c r="HT93" s="322"/>
      <c r="HU93" s="322"/>
      <c r="HV93" s="322"/>
      <c r="HW93" s="322"/>
      <c r="HX93" s="322"/>
      <c r="HY93" s="322"/>
      <c r="HZ93" s="322"/>
      <c r="IA93" s="322"/>
      <c r="IB93" s="322"/>
      <c r="IC93" s="322"/>
      <c r="ID93" s="322"/>
      <c r="IE93" s="322"/>
      <c r="IF93" s="322"/>
      <c r="IG93" s="322"/>
      <c r="IH93" s="322"/>
      <c r="II93" s="322"/>
      <c r="IJ93" s="322"/>
      <c r="IK93" s="322"/>
      <c r="IL93" s="322"/>
      <c r="IM93" s="322"/>
      <c r="IN93" s="322"/>
      <c r="IO93" s="322"/>
      <c r="IP93" s="322"/>
      <c r="IQ93" s="322"/>
      <c r="IR93" s="322"/>
      <c r="IS93" s="322"/>
      <c r="IT93" s="322"/>
      <c r="IU93" s="322"/>
      <c r="IV93" s="322"/>
      <c r="IW93" s="322"/>
      <c r="IX93" s="394"/>
    </row>
    <row r="94" spans="1:258" s="395" customFormat="1" ht="15" customHeight="1" x14ac:dyDescent="0.25">
      <c r="A94" s="554"/>
      <c r="B94" s="402" t="s">
        <v>812</v>
      </c>
      <c r="C94" s="403"/>
      <c r="D94" s="403"/>
      <c r="E94" s="404"/>
      <c r="F94" s="405"/>
      <c r="G94" s="322"/>
      <c r="H94" s="322"/>
      <c r="I94" s="322"/>
      <c r="J94" s="322"/>
      <c r="K94" s="322"/>
      <c r="L94" s="322"/>
      <c r="M94" s="322"/>
      <c r="N94" s="394"/>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2"/>
      <c r="BM94" s="322"/>
      <c r="BN94" s="322"/>
      <c r="BO94" s="322"/>
      <c r="BP94" s="322"/>
      <c r="BQ94" s="322"/>
      <c r="BR94" s="322"/>
      <c r="BS94" s="322"/>
      <c r="BT94" s="322"/>
      <c r="BU94" s="322"/>
      <c r="BV94" s="322"/>
      <c r="BW94" s="322"/>
      <c r="BX94" s="322"/>
      <c r="BY94" s="322"/>
      <c r="BZ94" s="322"/>
      <c r="CA94" s="322"/>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2"/>
      <c r="DI94" s="322"/>
      <c r="DJ94" s="322"/>
      <c r="DK94" s="322"/>
      <c r="DL94" s="322"/>
      <c r="DM94" s="322"/>
      <c r="DN94" s="322"/>
      <c r="DO94" s="322"/>
      <c r="DP94" s="322"/>
      <c r="DQ94" s="322"/>
      <c r="DR94" s="322"/>
      <c r="DS94" s="322"/>
      <c r="DT94" s="322"/>
      <c r="DU94" s="322"/>
      <c r="DV94" s="322"/>
      <c r="DW94" s="322"/>
      <c r="DX94" s="322"/>
      <c r="DY94" s="322"/>
      <c r="DZ94" s="322"/>
      <c r="EA94" s="322"/>
      <c r="EB94" s="322"/>
      <c r="EC94" s="322"/>
      <c r="ED94" s="322"/>
      <c r="EE94" s="322"/>
      <c r="EF94" s="322"/>
      <c r="EG94" s="322"/>
      <c r="EH94" s="322"/>
      <c r="EI94" s="322"/>
      <c r="EJ94" s="322"/>
      <c r="EK94" s="322"/>
      <c r="EL94" s="322"/>
      <c r="EM94" s="322"/>
      <c r="EN94" s="322"/>
      <c r="EO94" s="322"/>
      <c r="EP94" s="322"/>
      <c r="EQ94" s="322"/>
      <c r="ER94" s="322"/>
      <c r="ES94" s="322"/>
      <c r="ET94" s="322"/>
      <c r="EU94" s="322"/>
      <c r="EV94" s="322"/>
      <c r="EW94" s="322"/>
      <c r="EX94" s="322"/>
      <c r="EY94" s="322"/>
      <c r="EZ94" s="322"/>
      <c r="FA94" s="322"/>
      <c r="FB94" s="322"/>
      <c r="FC94" s="322"/>
      <c r="FD94" s="322"/>
      <c r="FE94" s="322"/>
      <c r="FF94" s="322"/>
      <c r="FG94" s="322"/>
      <c r="FH94" s="322"/>
      <c r="FI94" s="322"/>
      <c r="FJ94" s="322"/>
      <c r="FK94" s="322"/>
      <c r="FL94" s="322"/>
      <c r="FM94" s="322"/>
      <c r="FN94" s="322"/>
      <c r="FO94" s="322"/>
      <c r="FP94" s="322"/>
      <c r="FQ94" s="322"/>
      <c r="FR94" s="322"/>
      <c r="FS94" s="322"/>
      <c r="FT94" s="322"/>
      <c r="FU94" s="322"/>
      <c r="FV94" s="322"/>
      <c r="FW94" s="322"/>
      <c r="FX94" s="322"/>
      <c r="FY94" s="322"/>
      <c r="FZ94" s="322"/>
      <c r="GA94" s="322"/>
      <c r="GB94" s="322"/>
      <c r="GC94" s="322"/>
      <c r="GD94" s="322"/>
      <c r="GE94" s="322"/>
      <c r="GF94" s="322"/>
      <c r="GG94" s="322"/>
      <c r="GH94" s="322"/>
      <c r="GI94" s="322"/>
      <c r="GJ94" s="322"/>
      <c r="GK94" s="322"/>
      <c r="GL94" s="322"/>
      <c r="GM94" s="322"/>
      <c r="GN94" s="322"/>
      <c r="GO94" s="322"/>
      <c r="GP94" s="322"/>
      <c r="GQ94" s="322"/>
      <c r="GR94" s="322"/>
      <c r="GS94" s="322"/>
      <c r="GT94" s="322"/>
      <c r="GU94" s="322"/>
      <c r="GV94" s="322"/>
      <c r="GW94" s="322"/>
      <c r="GX94" s="322"/>
      <c r="GY94" s="322"/>
      <c r="GZ94" s="322"/>
      <c r="HA94" s="322"/>
      <c r="HB94" s="322"/>
      <c r="HC94" s="322"/>
      <c r="HD94" s="322"/>
      <c r="HE94" s="322"/>
      <c r="HF94" s="322"/>
      <c r="HG94" s="322"/>
      <c r="HH94" s="322"/>
      <c r="HI94" s="322"/>
      <c r="HJ94" s="322"/>
      <c r="HK94" s="322"/>
      <c r="HL94" s="322"/>
      <c r="HM94" s="322"/>
      <c r="HN94" s="322"/>
      <c r="HO94" s="322"/>
      <c r="HP94" s="322"/>
      <c r="HQ94" s="322"/>
      <c r="HR94" s="322"/>
      <c r="HS94" s="322"/>
      <c r="HT94" s="322"/>
      <c r="HU94" s="322"/>
      <c r="HV94" s="322"/>
      <c r="HW94" s="322"/>
      <c r="HX94" s="322"/>
      <c r="HY94" s="322"/>
      <c r="HZ94" s="322"/>
      <c r="IA94" s="322"/>
      <c r="IB94" s="322"/>
      <c r="IC94" s="322"/>
      <c r="ID94" s="322"/>
      <c r="IE94" s="322"/>
      <c r="IF94" s="322"/>
      <c r="IG94" s="322"/>
      <c r="IH94" s="322"/>
      <c r="II94" s="322"/>
      <c r="IJ94" s="322"/>
      <c r="IK94" s="322"/>
      <c r="IL94" s="322"/>
      <c r="IM94" s="322"/>
      <c r="IN94" s="322"/>
      <c r="IO94" s="322"/>
      <c r="IP94" s="322"/>
      <c r="IQ94" s="322"/>
      <c r="IR94" s="322"/>
      <c r="IS94" s="322"/>
      <c r="IT94" s="322"/>
      <c r="IU94" s="322"/>
      <c r="IV94" s="322"/>
      <c r="IW94" s="322"/>
      <c r="IX94" s="394"/>
    </row>
    <row r="95" spans="1:258" s="395" customFormat="1" ht="15" customHeight="1" x14ac:dyDescent="0.25">
      <c r="A95" s="554"/>
      <c r="B95" s="402" t="s">
        <v>813</v>
      </c>
      <c r="C95" s="403"/>
      <c r="D95" s="403"/>
      <c r="E95" s="404"/>
      <c r="F95" s="405"/>
      <c r="G95" s="322"/>
      <c r="H95" s="322"/>
      <c r="I95" s="322"/>
      <c r="J95" s="322"/>
      <c r="K95" s="322"/>
      <c r="L95" s="322"/>
      <c r="M95" s="322"/>
      <c r="N95" s="394"/>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c r="BF95" s="322"/>
      <c r="BG95" s="322"/>
      <c r="BH95" s="322"/>
      <c r="BI95" s="322"/>
      <c r="BJ95" s="322"/>
      <c r="BK95" s="322"/>
      <c r="BL95" s="322"/>
      <c r="BM95" s="322"/>
      <c r="BN95" s="322"/>
      <c r="BO95" s="322"/>
      <c r="BP95" s="322"/>
      <c r="BQ95" s="322"/>
      <c r="BR95" s="322"/>
      <c r="BS95" s="322"/>
      <c r="BT95" s="322"/>
      <c r="BU95" s="322"/>
      <c r="BV95" s="322"/>
      <c r="BW95" s="322"/>
      <c r="BX95" s="322"/>
      <c r="BY95" s="322"/>
      <c r="BZ95" s="322"/>
      <c r="CA95" s="322"/>
      <c r="CB95" s="322"/>
      <c r="CC95" s="322"/>
      <c r="CD95" s="322"/>
      <c r="CE95" s="322"/>
      <c r="CF95" s="322"/>
      <c r="CG95" s="322"/>
      <c r="CH95" s="322"/>
      <c r="CI95" s="322"/>
      <c r="CJ95" s="322"/>
      <c r="CK95" s="322"/>
      <c r="CL95" s="322"/>
      <c r="CM95" s="322"/>
      <c r="CN95" s="322"/>
      <c r="CO95" s="322"/>
      <c r="CP95" s="322"/>
      <c r="CQ95" s="322"/>
      <c r="CR95" s="322"/>
      <c r="CS95" s="322"/>
      <c r="CT95" s="322"/>
      <c r="CU95" s="322"/>
      <c r="CV95" s="322"/>
      <c r="CW95" s="322"/>
      <c r="CX95" s="322"/>
      <c r="CY95" s="322"/>
      <c r="CZ95" s="322"/>
      <c r="DA95" s="322"/>
      <c r="DB95" s="322"/>
      <c r="DC95" s="322"/>
      <c r="DD95" s="322"/>
      <c r="DE95" s="322"/>
      <c r="DF95" s="322"/>
      <c r="DG95" s="322"/>
      <c r="DH95" s="322"/>
      <c r="DI95" s="322"/>
      <c r="DJ95" s="322"/>
      <c r="DK95" s="322"/>
      <c r="DL95" s="322"/>
      <c r="DM95" s="322"/>
      <c r="DN95" s="322"/>
      <c r="DO95" s="322"/>
      <c r="DP95" s="322"/>
      <c r="DQ95" s="322"/>
      <c r="DR95" s="322"/>
      <c r="DS95" s="322"/>
      <c r="DT95" s="322"/>
      <c r="DU95" s="322"/>
      <c r="DV95" s="322"/>
      <c r="DW95" s="322"/>
      <c r="DX95" s="322"/>
      <c r="DY95" s="322"/>
      <c r="DZ95" s="322"/>
      <c r="EA95" s="322"/>
      <c r="EB95" s="322"/>
      <c r="EC95" s="322"/>
      <c r="ED95" s="322"/>
      <c r="EE95" s="322"/>
      <c r="EF95" s="322"/>
      <c r="EG95" s="322"/>
      <c r="EH95" s="322"/>
      <c r="EI95" s="322"/>
      <c r="EJ95" s="322"/>
      <c r="EK95" s="322"/>
      <c r="EL95" s="322"/>
      <c r="EM95" s="322"/>
      <c r="EN95" s="322"/>
      <c r="EO95" s="322"/>
      <c r="EP95" s="322"/>
      <c r="EQ95" s="322"/>
      <c r="ER95" s="322"/>
      <c r="ES95" s="322"/>
      <c r="ET95" s="322"/>
      <c r="EU95" s="322"/>
      <c r="EV95" s="322"/>
      <c r="EW95" s="322"/>
      <c r="EX95" s="322"/>
      <c r="EY95" s="322"/>
      <c r="EZ95" s="322"/>
      <c r="FA95" s="322"/>
      <c r="FB95" s="322"/>
      <c r="FC95" s="322"/>
      <c r="FD95" s="322"/>
      <c r="FE95" s="322"/>
      <c r="FF95" s="322"/>
      <c r="FG95" s="322"/>
      <c r="FH95" s="322"/>
      <c r="FI95" s="322"/>
      <c r="FJ95" s="322"/>
      <c r="FK95" s="322"/>
      <c r="FL95" s="322"/>
      <c r="FM95" s="322"/>
      <c r="FN95" s="322"/>
      <c r="FO95" s="322"/>
      <c r="FP95" s="322"/>
      <c r="FQ95" s="322"/>
      <c r="FR95" s="322"/>
      <c r="FS95" s="322"/>
      <c r="FT95" s="322"/>
      <c r="FU95" s="322"/>
      <c r="FV95" s="322"/>
      <c r="FW95" s="322"/>
      <c r="FX95" s="322"/>
      <c r="FY95" s="322"/>
      <c r="FZ95" s="322"/>
      <c r="GA95" s="322"/>
      <c r="GB95" s="322"/>
      <c r="GC95" s="322"/>
      <c r="GD95" s="322"/>
      <c r="GE95" s="322"/>
      <c r="GF95" s="322"/>
      <c r="GG95" s="322"/>
      <c r="GH95" s="322"/>
      <c r="GI95" s="322"/>
      <c r="GJ95" s="322"/>
      <c r="GK95" s="322"/>
      <c r="GL95" s="322"/>
      <c r="GM95" s="322"/>
      <c r="GN95" s="322"/>
      <c r="GO95" s="322"/>
      <c r="GP95" s="322"/>
      <c r="GQ95" s="322"/>
      <c r="GR95" s="322"/>
      <c r="GS95" s="322"/>
      <c r="GT95" s="322"/>
      <c r="GU95" s="322"/>
      <c r="GV95" s="322"/>
      <c r="GW95" s="322"/>
      <c r="GX95" s="322"/>
      <c r="GY95" s="322"/>
      <c r="GZ95" s="322"/>
      <c r="HA95" s="322"/>
      <c r="HB95" s="322"/>
      <c r="HC95" s="322"/>
      <c r="HD95" s="322"/>
      <c r="HE95" s="322"/>
      <c r="HF95" s="322"/>
      <c r="HG95" s="322"/>
      <c r="HH95" s="322"/>
      <c r="HI95" s="322"/>
      <c r="HJ95" s="322"/>
      <c r="HK95" s="322"/>
      <c r="HL95" s="322"/>
      <c r="HM95" s="322"/>
      <c r="HN95" s="322"/>
      <c r="HO95" s="322"/>
      <c r="HP95" s="322"/>
      <c r="HQ95" s="322"/>
      <c r="HR95" s="322"/>
      <c r="HS95" s="322"/>
      <c r="HT95" s="322"/>
      <c r="HU95" s="322"/>
      <c r="HV95" s="322"/>
      <c r="HW95" s="322"/>
      <c r="HX95" s="322"/>
      <c r="HY95" s="322"/>
      <c r="HZ95" s="322"/>
      <c r="IA95" s="322"/>
      <c r="IB95" s="322"/>
      <c r="IC95" s="322"/>
      <c r="ID95" s="322"/>
      <c r="IE95" s="322"/>
      <c r="IF95" s="322"/>
      <c r="IG95" s="322"/>
      <c r="IH95" s="322"/>
      <c r="II95" s="322"/>
      <c r="IJ95" s="322"/>
      <c r="IK95" s="322"/>
      <c r="IL95" s="322"/>
      <c r="IM95" s="322"/>
      <c r="IN95" s="322"/>
      <c r="IO95" s="322"/>
      <c r="IP95" s="322"/>
      <c r="IQ95" s="322"/>
      <c r="IR95" s="322"/>
      <c r="IS95" s="322"/>
      <c r="IT95" s="322"/>
      <c r="IU95" s="322"/>
      <c r="IV95" s="322"/>
      <c r="IW95" s="322"/>
      <c r="IX95" s="394"/>
    </row>
    <row r="96" spans="1:258" ht="15" customHeight="1" x14ac:dyDescent="0.25">
      <c r="A96" s="562"/>
      <c r="B96" s="406" t="s">
        <v>814</v>
      </c>
      <c r="C96" s="407"/>
      <c r="D96" s="407"/>
      <c r="E96" s="408"/>
      <c r="F96" s="409"/>
      <c r="G96" s="322"/>
      <c r="H96" s="322"/>
      <c r="I96" s="322"/>
      <c r="J96" s="322"/>
      <c r="K96" s="322"/>
      <c r="L96" s="322"/>
      <c r="M96" s="322"/>
      <c r="N96" s="394"/>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c r="BF96" s="322"/>
      <c r="BG96" s="322"/>
      <c r="BH96" s="322"/>
      <c r="BI96" s="322"/>
      <c r="BJ96" s="322"/>
      <c r="BK96" s="322"/>
      <c r="BL96" s="322"/>
      <c r="BM96" s="322"/>
      <c r="BN96" s="322"/>
      <c r="BO96" s="322"/>
      <c r="BP96" s="322"/>
      <c r="BQ96" s="322"/>
      <c r="BR96" s="322"/>
      <c r="BS96" s="322"/>
      <c r="BT96" s="322"/>
      <c r="BU96" s="322"/>
      <c r="BV96" s="322"/>
      <c r="BW96" s="322"/>
      <c r="BX96" s="322"/>
      <c r="BY96" s="322"/>
      <c r="BZ96" s="322"/>
      <c r="CA96" s="322"/>
      <c r="CB96" s="322"/>
      <c r="CC96" s="322"/>
      <c r="CD96" s="322"/>
      <c r="CE96" s="322"/>
      <c r="CF96" s="322"/>
      <c r="CG96" s="322"/>
      <c r="CH96" s="322"/>
      <c r="CI96" s="322"/>
      <c r="CJ96" s="322"/>
      <c r="CK96" s="322"/>
      <c r="CL96" s="322"/>
      <c r="CM96" s="322"/>
      <c r="CN96" s="322"/>
      <c r="CO96" s="322"/>
      <c r="CP96" s="322"/>
      <c r="CQ96" s="322"/>
      <c r="CR96" s="398"/>
      <c r="CS96" s="398"/>
      <c r="CT96" s="398"/>
      <c r="CU96" s="398"/>
      <c r="CV96" s="398"/>
      <c r="CW96" s="398"/>
      <c r="CX96" s="322"/>
      <c r="CY96" s="322"/>
      <c r="CZ96" s="398"/>
      <c r="DA96" s="398"/>
      <c r="DB96" s="398"/>
      <c r="DC96" s="398"/>
      <c r="DD96" s="398"/>
      <c r="DE96" s="398"/>
      <c r="DF96" s="398"/>
      <c r="DG96" s="398"/>
      <c r="DH96" s="322"/>
      <c r="DI96" s="322"/>
      <c r="DJ96" s="398"/>
      <c r="DK96" s="398"/>
      <c r="DL96" s="398"/>
      <c r="DM96" s="398"/>
      <c r="DN96" s="398"/>
      <c r="DO96" s="398"/>
      <c r="DP96" s="322"/>
      <c r="DQ96" s="322"/>
      <c r="DR96" s="398"/>
      <c r="DS96" s="398"/>
      <c r="DT96" s="398"/>
      <c r="DU96" s="398"/>
      <c r="DV96" s="322"/>
      <c r="DW96" s="322"/>
      <c r="DX96" s="398"/>
      <c r="DY96" s="322"/>
      <c r="DZ96" s="322"/>
      <c r="EA96" s="322"/>
      <c r="EB96" s="322"/>
      <c r="EC96" s="398"/>
      <c r="ED96" s="398"/>
      <c r="EE96" s="398"/>
      <c r="EF96" s="398"/>
      <c r="EG96" s="398"/>
      <c r="EH96" s="398"/>
      <c r="EI96" s="398"/>
      <c r="EJ96" s="398"/>
      <c r="EK96" s="398"/>
      <c r="EL96" s="398"/>
      <c r="EM96" s="398"/>
      <c r="EN96" s="398"/>
      <c r="EO96" s="398"/>
      <c r="EP96" s="398"/>
      <c r="EQ96" s="398"/>
      <c r="ER96" s="398"/>
      <c r="ES96" s="398"/>
      <c r="ET96" s="398"/>
      <c r="EU96" s="398"/>
      <c r="EV96" s="398"/>
      <c r="EW96" s="398"/>
      <c r="EX96" s="398"/>
      <c r="EY96" s="398"/>
      <c r="EZ96" s="398"/>
      <c r="FA96" s="398"/>
      <c r="FB96" s="398"/>
      <c r="FC96" s="398"/>
      <c r="FD96" s="398"/>
      <c r="FE96" s="398"/>
      <c r="FF96" s="398"/>
      <c r="FG96" s="398"/>
      <c r="FH96" s="398"/>
      <c r="FI96" s="398"/>
      <c r="FJ96" s="398"/>
      <c r="FK96" s="398"/>
      <c r="FL96" s="398"/>
      <c r="FM96" s="398"/>
      <c r="FN96" s="398"/>
      <c r="FO96" s="398"/>
      <c r="FP96" s="398"/>
      <c r="FQ96" s="398"/>
      <c r="FR96" s="398"/>
      <c r="FS96" s="398"/>
      <c r="FT96" s="398"/>
      <c r="FU96" s="398"/>
      <c r="FV96" s="398"/>
      <c r="FW96" s="398"/>
      <c r="FX96" s="398"/>
      <c r="FY96" s="398"/>
      <c r="FZ96" s="398"/>
      <c r="GA96" s="398"/>
      <c r="GB96" s="398"/>
      <c r="GC96" s="398"/>
      <c r="GD96" s="398"/>
      <c r="GE96" s="398"/>
      <c r="GF96" s="398"/>
      <c r="GG96" s="398"/>
      <c r="GH96" s="398"/>
      <c r="GI96" s="398"/>
      <c r="GJ96" s="398"/>
      <c r="GK96" s="398"/>
      <c r="GL96" s="398"/>
      <c r="GM96" s="398"/>
      <c r="GN96" s="398"/>
      <c r="GO96" s="398"/>
      <c r="GP96" s="398"/>
      <c r="GQ96" s="398"/>
      <c r="GR96" s="398"/>
      <c r="GS96" s="398"/>
      <c r="GT96" s="398"/>
      <c r="GU96" s="398"/>
      <c r="GV96" s="398"/>
      <c r="GW96" s="398"/>
      <c r="GX96" s="398"/>
      <c r="GY96" s="398"/>
      <c r="GZ96" s="398"/>
      <c r="HA96" s="398"/>
      <c r="HB96" s="398"/>
      <c r="HC96" s="398"/>
      <c r="HD96" s="398"/>
      <c r="HE96" s="398"/>
      <c r="HF96" s="398"/>
      <c r="HG96" s="398"/>
      <c r="HH96" s="398"/>
      <c r="HI96" s="398"/>
      <c r="HJ96" s="398"/>
      <c r="HK96" s="398"/>
      <c r="HL96" s="398"/>
      <c r="HM96" s="398"/>
      <c r="HN96" s="398"/>
      <c r="HO96" s="398"/>
      <c r="HP96" s="398"/>
      <c r="HQ96" s="398"/>
      <c r="HR96" s="398"/>
      <c r="HS96" s="398"/>
      <c r="HT96" s="398"/>
      <c r="HU96" s="398"/>
      <c r="HV96" s="398"/>
      <c r="HW96" s="398"/>
      <c r="HX96" s="398"/>
      <c r="HY96" s="398"/>
      <c r="HZ96" s="398"/>
      <c r="IA96" s="398"/>
      <c r="IB96" s="398"/>
      <c r="IC96" s="398"/>
      <c r="ID96" s="398"/>
      <c r="IE96" s="398"/>
      <c r="IF96" s="398"/>
      <c r="IG96" s="398"/>
      <c r="IH96" s="398"/>
      <c r="II96" s="398"/>
      <c r="IJ96" s="398"/>
      <c r="IK96" s="398"/>
      <c r="IL96" s="398"/>
      <c r="IM96" s="398"/>
      <c r="IN96" s="398"/>
      <c r="IO96" s="398"/>
      <c r="IP96" s="398"/>
      <c r="IQ96" s="398"/>
      <c r="IR96" s="398"/>
      <c r="IS96" s="398"/>
      <c r="IT96" s="398"/>
      <c r="IU96" s="398"/>
      <c r="IV96" s="398"/>
      <c r="IW96" s="398"/>
      <c r="IX96" s="410"/>
    </row>
    <row r="97" spans="1:142" s="322" customFormat="1" ht="15" customHeight="1" x14ac:dyDescent="0.25">
      <c r="A97" s="554"/>
      <c r="N97" s="394"/>
      <c r="AB97" s="494"/>
      <c r="AC97" s="494"/>
      <c r="AD97" s="494"/>
      <c r="AE97" s="494"/>
      <c r="AF97" s="494"/>
      <c r="AG97" s="494"/>
      <c r="AH97" s="494"/>
      <c r="AI97" s="494"/>
      <c r="AJ97" s="494"/>
      <c r="AK97" s="494"/>
      <c r="AL97" s="494"/>
      <c r="AM97" s="494"/>
      <c r="AN97" s="494"/>
      <c r="AO97" s="494"/>
      <c r="AP97" s="494"/>
      <c r="AQ97" s="494"/>
      <c r="AR97" s="494"/>
      <c r="AS97" s="494"/>
      <c r="AT97" s="494"/>
      <c r="AU97" s="494"/>
      <c r="AV97" s="494"/>
      <c r="AW97" s="494"/>
      <c r="AX97" s="494"/>
      <c r="AY97" s="494"/>
      <c r="AZ97" s="494"/>
      <c r="BA97" s="494"/>
      <c r="BB97" s="494"/>
      <c r="BC97" s="494"/>
      <c r="BD97" s="494"/>
      <c r="BE97" s="494"/>
      <c r="BF97" s="494"/>
      <c r="BG97" s="494"/>
      <c r="BH97" s="494"/>
      <c r="BI97" s="494"/>
      <c r="BJ97" s="494"/>
      <c r="BK97" s="494"/>
      <c r="BL97" s="494"/>
      <c r="BM97" s="494"/>
      <c r="BN97" s="494"/>
      <c r="BO97" s="494"/>
      <c r="BP97" s="494"/>
      <c r="BQ97" s="494"/>
      <c r="BR97" s="494"/>
      <c r="BS97" s="494"/>
      <c r="BT97" s="494"/>
      <c r="BU97" s="494"/>
      <c r="BV97" s="494"/>
      <c r="BW97" s="494"/>
      <c r="BX97" s="494"/>
      <c r="BY97" s="494"/>
      <c r="BZ97" s="494"/>
      <c r="CA97" s="494"/>
      <c r="CB97" s="494"/>
      <c r="CC97" s="494"/>
      <c r="CD97" s="494"/>
      <c r="CE97" s="494"/>
      <c r="CF97" s="494"/>
      <c r="CG97" s="494"/>
      <c r="CH97" s="494"/>
      <c r="CI97" s="494"/>
      <c r="CJ97" s="494"/>
      <c r="CK97" s="494"/>
      <c r="CL97" s="494"/>
      <c r="CM97" s="494"/>
      <c r="CN97" s="494"/>
      <c r="CO97" s="494"/>
      <c r="CP97" s="494"/>
      <c r="CQ97" s="494"/>
      <c r="CR97" s="494"/>
      <c r="CS97" s="494"/>
      <c r="CT97" s="494"/>
      <c r="CU97" s="494"/>
      <c r="CV97" s="494"/>
      <c r="CW97" s="494"/>
      <c r="CX97" s="494"/>
      <c r="CY97" s="494"/>
      <c r="CZ97" s="494"/>
      <c r="DA97" s="494"/>
      <c r="DB97" s="494"/>
      <c r="DC97" s="494"/>
      <c r="DD97" s="494"/>
      <c r="DE97" s="494"/>
      <c r="DF97" s="494"/>
      <c r="DG97" s="494"/>
      <c r="DH97" s="494"/>
      <c r="DI97" s="494"/>
      <c r="DJ97" s="494"/>
      <c r="DK97" s="494"/>
      <c r="DL97" s="494"/>
      <c r="DM97" s="494"/>
      <c r="DN97" s="494"/>
      <c r="DO97" s="494"/>
      <c r="DP97" s="494"/>
      <c r="DQ97" s="494"/>
      <c r="DR97" s="494"/>
      <c r="DS97" s="494"/>
      <c r="DT97" s="494"/>
      <c r="DU97" s="494"/>
      <c r="DV97" s="494"/>
      <c r="DW97" s="494"/>
      <c r="DX97" s="494"/>
      <c r="DY97" s="494"/>
      <c r="DZ97" s="494"/>
      <c r="EA97" s="494"/>
      <c r="EB97" s="494"/>
      <c r="EC97" s="494"/>
      <c r="ED97" s="494"/>
      <c r="EE97" s="494"/>
      <c r="EF97" s="494"/>
      <c r="EG97" s="494"/>
      <c r="EH97" s="494"/>
      <c r="EI97" s="494"/>
      <c r="EJ97" s="494"/>
      <c r="EK97" s="494"/>
      <c r="EL97" s="495"/>
    </row>
    <row r="98" spans="1:142" s="322" customFormat="1" ht="45" customHeight="1" x14ac:dyDescent="0.25">
      <c r="A98" s="525" t="s">
        <v>825</v>
      </c>
      <c r="B98" s="908"/>
      <c r="C98" s="909"/>
      <c r="D98" s="909"/>
      <c r="E98" s="909"/>
      <c r="F98" s="909"/>
      <c r="G98" s="909"/>
      <c r="H98" s="909"/>
      <c r="I98" s="871"/>
      <c r="J98" s="871"/>
      <c r="K98" s="871"/>
      <c r="L98" s="871"/>
      <c r="M98" s="871"/>
      <c r="N98" s="566"/>
      <c r="O98" s="871"/>
      <c r="P98" s="871"/>
      <c r="Q98" s="871"/>
      <c r="R98" s="871"/>
      <c r="S98" s="871"/>
      <c r="T98" s="871"/>
      <c r="U98" s="871"/>
      <c r="V98" s="871"/>
      <c r="W98" s="871"/>
      <c r="X98" s="871"/>
      <c r="Y98" s="871"/>
      <c r="Z98" s="871"/>
      <c r="AA98" s="871"/>
      <c r="AB98" s="871"/>
      <c r="AC98" s="871"/>
      <c r="AD98" s="871"/>
      <c r="AE98" s="871"/>
      <c r="AF98" s="871"/>
      <c r="AG98" s="871"/>
      <c r="AH98" s="871"/>
      <c r="AI98" s="871"/>
      <c r="AJ98" s="871"/>
      <c r="AK98" s="871"/>
      <c r="AL98" s="871"/>
      <c r="AM98" s="871"/>
      <c r="AN98" s="871"/>
      <c r="AO98" s="871"/>
      <c r="AP98" s="871"/>
      <c r="AQ98" s="871"/>
      <c r="AR98" s="871"/>
      <c r="AS98" s="871"/>
      <c r="AT98" s="871"/>
      <c r="AU98" s="871"/>
      <c r="AV98" s="871"/>
      <c r="AW98" s="871"/>
      <c r="AX98" s="871"/>
      <c r="AY98" s="871"/>
      <c r="AZ98" s="871"/>
      <c r="BA98" s="871"/>
      <c r="BB98" s="871"/>
      <c r="BC98" s="871"/>
      <c r="BD98" s="871"/>
      <c r="BE98" s="871"/>
      <c r="BF98" s="871"/>
      <c r="BG98" s="871"/>
      <c r="BH98" s="871"/>
      <c r="BI98" s="871"/>
      <c r="BJ98" s="871"/>
      <c r="BK98" s="871"/>
      <c r="BL98" s="871"/>
      <c r="BM98" s="871"/>
      <c r="BN98" s="871"/>
      <c r="BO98" s="871"/>
      <c r="BP98" s="871"/>
      <c r="BQ98" s="871"/>
      <c r="BR98" s="871"/>
      <c r="BS98" s="871"/>
      <c r="BT98" s="871"/>
      <c r="BU98" s="871"/>
      <c r="BV98" s="871"/>
      <c r="BW98" s="871"/>
      <c r="BX98" s="871"/>
      <c r="BY98" s="871"/>
      <c r="BZ98" s="871"/>
      <c r="CA98" s="871"/>
      <c r="CB98" s="871"/>
      <c r="CC98" s="871"/>
      <c r="CD98" s="871"/>
      <c r="CE98" s="871"/>
      <c r="CF98" s="871"/>
      <c r="CG98" s="871"/>
      <c r="CH98" s="871"/>
      <c r="CI98" s="871"/>
      <c r="CJ98" s="871"/>
      <c r="CK98" s="871"/>
      <c r="CL98" s="871"/>
      <c r="CM98" s="871"/>
      <c r="CN98" s="871"/>
      <c r="CO98" s="871"/>
      <c r="CP98" s="871"/>
      <c r="CQ98" s="871"/>
      <c r="CR98" s="871"/>
      <c r="CS98" s="871"/>
      <c r="CT98" s="871"/>
      <c r="CU98" s="871"/>
      <c r="CV98" s="871"/>
      <c r="CW98" s="871"/>
      <c r="CX98" s="871"/>
      <c r="CY98" s="871"/>
      <c r="CZ98" s="871"/>
      <c r="DA98" s="871"/>
      <c r="DB98" s="871"/>
      <c r="DC98" s="871"/>
      <c r="DD98" s="871"/>
      <c r="DE98" s="871"/>
      <c r="DF98" s="871"/>
      <c r="DG98" s="871"/>
      <c r="DH98" s="871"/>
      <c r="DI98" s="871"/>
      <c r="DJ98" s="871"/>
      <c r="DK98" s="871"/>
      <c r="DL98" s="871"/>
      <c r="DM98" s="871"/>
      <c r="DN98" s="871"/>
      <c r="DO98" s="871"/>
      <c r="DP98" s="871"/>
      <c r="DQ98" s="871"/>
      <c r="DR98" s="871"/>
      <c r="DS98" s="871"/>
      <c r="DT98" s="871"/>
      <c r="DU98" s="871"/>
      <c r="DV98" s="871"/>
      <c r="DW98" s="871"/>
      <c r="DX98" s="871"/>
      <c r="DY98" s="871"/>
      <c r="DZ98" s="871"/>
      <c r="EA98" s="871"/>
      <c r="EB98" s="871"/>
      <c r="EC98" s="871"/>
      <c r="ED98" s="871"/>
      <c r="EE98" s="871"/>
      <c r="EF98" s="871"/>
      <c r="EG98" s="871"/>
      <c r="EH98" s="871"/>
      <c r="EI98" s="871"/>
      <c r="EJ98" s="871"/>
      <c r="EK98" s="871"/>
      <c r="EL98" s="566"/>
    </row>
    <row r="99" spans="1:142" s="398" customFormat="1" ht="15" customHeight="1" x14ac:dyDescent="0.25">
      <c r="A99" s="562"/>
      <c r="B99" s="3401"/>
      <c r="C99" s="3402"/>
      <c r="D99" s="3402"/>
      <c r="E99" s="3402"/>
      <c r="F99" s="563" t="s">
        <v>742</v>
      </c>
      <c r="G99" s="575"/>
      <c r="H99" s="575"/>
      <c r="I99" s="322"/>
      <c r="J99" s="322"/>
      <c r="K99" s="322"/>
      <c r="L99" s="322"/>
      <c r="M99" s="322"/>
      <c r="N99" s="394"/>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c r="BF99" s="322"/>
      <c r="BG99" s="322"/>
      <c r="BH99" s="322"/>
      <c r="BI99" s="322"/>
      <c r="BJ99" s="322"/>
      <c r="BK99" s="322"/>
      <c r="BL99" s="322"/>
      <c r="BM99" s="322"/>
      <c r="BN99" s="322"/>
      <c r="BO99" s="322"/>
      <c r="BP99" s="322"/>
      <c r="BQ99" s="322"/>
      <c r="BR99" s="322"/>
      <c r="BS99" s="322"/>
      <c r="BT99" s="322"/>
      <c r="BU99" s="322"/>
      <c r="BV99" s="322"/>
      <c r="BW99" s="322"/>
      <c r="BX99" s="322"/>
      <c r="BY99" s="322"/>
      <c r="BZ99" s="322"/>
      <c r="CA99" s="322"/>
      <c r="CB99" s="322"/>
      <c r="CC99" s="322"/>
      <c r="CD99" s="322"/>
      <c r="CE99" s="322"/>
      <c r="CF99" s="322"/>
      <c r="CG99" s="322"/>
      <c r="CH99" s="322"/>
      <c r="CI99" s="322"/>
      <c r="CJ99" s="322"/>
      <c r="CK99" s="322"/>
      <c r="CL99" s="322"/>
      <c r="CM99" s="322"/>
      <c r="CN99" s="322"/>
      <c r="CO99" s="322"/>
      <c r="CP99" s="322"/>
      <c r="CQ99" s="322"/>
      <c r="CX99" s="322"/>
      <c r="CY99" s="322"/>
      <c r="DH99" s="322"/>
      <c r="DI99" s="322"/>
      <c r="DP99" s="322"/>
      <c r="DQ99" s="322"/>
      <c r="DV99" s="322"/>
      <c r="DW99" s="322"/>
      <c r="DY99" s="322"/>
      <c r="DZ99" s="322"/>
      <c r="EA99" s="322"/>
      <c r="EB99" s="322"/>
      <c r="EL99" s="410"/>
    </row>
    <row r="100" spans="1:142" s="398" customFormat="1" ht="15" customHeight="1" x14ac:dyDescent="0.25">
      <c r="A100" s="562"/>
      <c r="B100" s="564" t="s">
        <v>826</v>
      </c>
      <c r="C100" s="564"/>
      <c r="D100" s="564"/>
      <c r="E100" s="564"/>
      <c r="F100" s="565">
        <f>IF($F$16=($F$22+$F$26+$F$30+$F$38+$F$42+$F$46+$F$54+$F$58+$F$62+$F$70+$F$74+$F$78+$F$86+$F$90+$F$94+$F$102+$F$106+$F$110+$F$118+$F$122+$F$126+$F$12+$F$13+$F$14+$F$15),F102+F106+F110,IF($F$16=($F$119+$F$123+$F$127+$F$103+$F$107+$F$111+$F$87+$F$91+$F$95+$F$71+$F$75+$F$79+$F$55+$F$59+$F$63+$F$39+$F$43+$F$47+$F$23+$F$27+$F$31+$F$12+$F$13+$F$14+$F$15),F103+F107+F111,F104+F108+F112))</f>
        <v>0</v>
      </c>
      <c r="G100" s="322"/>
      <c r="H100" s="322"/>
      <c r="I100" s="322"/>
      <c r="J100" s="322"/>
      <c r="K100" s="322"/>
      <c r="L100" s="322"/>
      <c r="M100" s="322"/>
      <c r="N100" s="394"/>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c r="BF100" s="322"/>
      <c r="BG100" s="322"/>
      <c r="BH100" s="322"/>
      <c r="BI100" s="322"/>
      <c r="BJ100" s="322"/>
      <c r="BK100" s="322"/>
      <c r="BL100" s="322"/>
      <c r="BM100" s="322"/>
      <c r="BN100" s="322"/>
      <c r="BO100" s="322"/>
      <c r="BP100" s="322"/>
      <c r="BQ100" s="322"/>
      <c r="BR100" s="322"/>
      <c r="BS100" s="322"/>
      <c r="BT100" s="322"/>
      <c r="BU100" s="322"/>
      <c r="BV100" s="322"/>
      <c r="BW100" s="322"/>
      <c r="BX100" s="322"/>
      <c r="BY100" s="322"/>
      <c r="BZ100" s="322"/>
      <c r="CA100" s="322"/>
      <c r="CB100" s="322"/>
      <c r="CC100" s="322"/>
      <c r="CD100" s="322"/>
      <c r="CE100" s="322"/>
      <c r="CF100" s="322"/>
      <c r="CG100" s="322"/>
      <c r="CH100" s="322"/>
      <c r="CI100" s="322"/>
      <c r="CJ100" s="322"/>
      <c r="CK100" s="322"/>
      <c r="CL100" s="322"/>
      <c r="CM100" s="322"/>
      <c r="CN100" s="322"/>
      <c r="CO100" s="322"/>
      <c r="CP100" s="322"/>
      <c r="CQ100" s="322"/>
      <c r="CX100" s="322"/>
      <c r="CY100" s="322"/>
      <c r="DH100" s="322"/>
      <c r="DI100" s="322"/>
      <c r="DP100" s="322"/>
      <c r="DQ100" s="322"/>
      <c r="DV100" s="322"/>
      <c r="DW100" s="322"/>
      <c r="DY100" s="322"/>
      <c r="DZ100" s="322"/>
      <c r="EA100" s="322"/>
      <c r="EB100" s="322"/>
      <c r="EL100" s="410"/>
    </row>
    <row r="101" spans="1:142" s="398" customFormat="1" ht="15" customHeight="1" x14ac:dyDescent="0.25">
      <c r="A101" s="562"/>
      <c r="B101" s="399" t="s">
        <v>811</v>
      </c>
      <c r="C101" s="400"/>
      <c r="D101" s="400"/>
      <c r="E101" s="401"/>
      <c r="F101" s="342"/>
      <c r="G101" s="322"/>
      <c r="H101" s="322"/>
      <c r="I101" s="322"/>
      <c r="J101" s="322"/>
      <c r="K101" s="322"/>
      <c r="L101" s="322"/>
      <c r="M101" s="322"/>
      <c r="N101" s="394"/>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c r="BW101" s="322"/>
      <c r="BX101" s="322"/>
      <c r="BY101" s="322"/>
      <c r="BZ101" s="322"/>
      <c r="CA101" s="322"/>
      <c r="CB101" s="322"/>
      <c r="CC101" s="322"/>
      <c r="CD101" s="322"/>
      <c r="CE101" s="322"/>
      <c r="CF101" s="322"/>
      <c r="CG101" s="322"/>
      <c r="CH101" s="322"/>
      <c r="CI101" s="322"/>
      <c r="CJ101" s="322"/>
      <c r="CK101" s="322"/>
      <c r="CL101" s="322"/>
      <c r="CM101" s="322"/>
      <c r="CN101" s="322"/>
      <c r="CO101" s="322"/>
      <c r="CP101" s="322"/>
      <c r="CQ101" s="322"/>
      <c r="CX101" s="322"/>
      <c r="CY101" s="322"/>
      <c r="DH101" s="322"/>
      <c r="DI101" s="322"/>
      <c r="DP101" s="322"/>
      <c r="DQ101" s="322"/>
      <c r="DV101" s="322"/>
      <c r="DW101" s="322"/>
      <c r="DY101" s="322"/>
      <c r="DZ101" s="322"/>
      <c r="EA101" s="322"/>
      <c r="EB101" s="322"/>
      <c r="EL101" s="410"/>
    </row>
    <row r="102" spans="1:142" s="398" customFormat="1" ht="15" customHeight="1" x14ac:dyDescent="0.25">
      <c r="A102" s="562"/>
      <c r="B102" s="402" t="s">
        <v>812</v>
      </c>
      <c r="C102" s="403"/>
      <c r="D102" s="403"/>
      <c r="E102" s="404"/>
      <c r="F102" s="405"/>
      <c r="G102" s="322"/>
      <c r="H102" s="322"/>
      <c r="I102" s="322"/>
      <c r="J102" s="322"/>
      <c r="K102" s="322"/>
      <c r="L102" s="322"/>
      <c r="M102" s="322"/>
      <c r="N102" s="394"/>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c r="BF102" s="322"/>
      <c r="BG102" s="322"/>
      <c r="BH102" s="322"/>
      <c r="BI102" s="322"/>
      <c r="BJ102" s="322"/>
      <c r="BK102" s="322"/>
      <c r="BL102" s="322"/>
      <c r="BM102" s="322"/>
      <c r="BN102" s="322"/>
      <c r="BO102" s="322"/>
      <c r="BP102" s="322"/>
      <c r="BQ102" s="322"/>
      <c r="BR102" s="322"/>
      <c r="BS102" s="322"/>
      <c r="BT102" s="322"/>
      <c r="BU102" s="322"/>
      <c r="BV102" s="322"/>
      <c r="BW102" s="322"/>
      <c r="BX102" s="322"/>
      <c r="BY102" s="322"/>
      <c r="BZ102" s="322"/>
      <c r="CA102" s="322"/>
      <c r="CB102" s="322"/>
      <c r="CC102" s="322"/>
      <c r="CD102" s="322"/>
      <c r="CE102" s="322"/>
      <c r="CF102" s="322"/>
      <c r="CG102" s="322"/>
      <c r="CH102" s="322"/>
      <c r="CI102" s="322"/>
      <c r="CJ102" s="322"/>
      <c r="CK102" s="322"/>
      <c r="CL102" s="322"/>
      <c r="CM102" s="322"/>
      <c r="CN102" s="322"/>
      <c r="CO102" s="322"/>
      <c r="CP102" s="322"/>
      <c r="CQ102" s="322"/>
      <c r="CX102" s="322"/>
      <c r="CY102" s="322"/>
      <c r="DH102" s="322"/>
      <c r="DI102" s="322"/>
      <c r="DP102" s="322"/>
      <c r="DQ102" s="322"/>
      <c r="DV102" s="322"/>
      <c r="DW102" s="322"/>
      <c r="DY102" s="322"/>
      <c r="DZ102" s="322"/>
      <c r="EA102" s="322"/>
      <c r="EB102" s="322"/>
      <c r="EL102" s="410"/>
    </row>
    <row r="103" spans="1:142" s="398" customFormat="1" ht="15" customHeight="1" x14ac:dyDescent="0.25">
      <c r="A103" s="562"/>
      <c r="B103" s="402" t="s">
        <v>813</v>
      </c>
      <c r="C103" s="403"/>
      <c r="D103" s="403"/>
      <c r="E103" s="404"/>
      <c r="F103" s="405"/>
      <c r="G103" s="322"/>
      <c r="H103" s="322"/>
      <c r="I103" s="322"/>
      <c r="J103" s="322"/>
      <c r="K103" s="322"/>
      <c r="L103" s="322"/>
      <c r="M103" s="322"/>
      <c r="N103" s="394"/>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c r="BF103" s="322"/>
      <c r="BG103" s="322"/>
      <c r="BH103" s="322"/>
      <c r="BI103" s="322"/>
      <c r="BJ103" s="322"/>
      <c r="BK103" s="322"/>
      <c r="BL103" s="322"/>
      <c r="BM103" s="322"/>
      <c r="BN103" s="322"/>
      <c r="BO103" s="322"/>
      <c r="BP103" s="322"/>
      <c r="BQ103" s="322"/>
      <c r="BR103" s="322"/>
      <c r="BS103" s="322"/>
      <c r="BT103" s="322"/>
      <c r="BU103" s="322"/>
      <c r="BV103" s="322"/>
      <c r="BW103" s="322"/>
      <c r="BX103" s="322"/>
      <c r="BY103" s="322"/>
      <c r="BZ103" s="322"/>
      <c r="CA103" s="322"/>
      <c r="CB103" s="322"/>
      <c r="CC103" s="322"/>
      <c r="CD103" s="322"/>
      <c r="CE103" s="322"/>
      <c r="CF103" s="322"/>
      <c r="CG103" s="322"/>
      <c r="CH103" s="322"/>
      <c r="CI103" s="322"/>
      <c r="CJ103" s="322"/>
      <c r="CK103" s="322"/>
      <c r="CL103" s="322"/>
      <c r="CM103" s="322"/>
      <c r="CN103" s="322"/>
      <c r="CO103" s="322"/>
      <c r="CP103" s="322"/>
      <c r="CQ103" s="322"/>
      <c r="CX103" s="322"/>
      <c r="CY103" s="322"/>
      <c r="DH103" s="322"/>
      <c r="DI103" s="322"/>
      <c r="DP103" s="322"/>
      <c r="DQ103" s="322"/>
      <c r="DV103" s="322"/>
      <c r="DW103" s="322"/>
      <c r="DY103" s="322"/>
      <c r="DZ103" s="322"/>
      <c r="EA103" s="322"/>
      <c r="EB103" s="322"/>
      <c r="EL103" s="410"/>
    </row>
    <row r="104" spans="1:142" s="398" customFormat="1" ht="15" customHeight="1" x14ac:dyDescent="0.25">
      <c r="A104" s="562"/>
      <c r="B104" s="402" t="s">
        <v>814</v>
      </c>
      <c r="C104" s="403"/>
      <c r="D104" s="403"/>
      <c r="E104" s="404"/>
      <c r="F104" s="405"/>
      <c r="G104" s="322"/>
      <c r="H104" s="322"/>
      <c r="I104" s="322"/>
      <c r="J104" s="322"/>
      <c r="K104" s="322"/>
      <c r="L104" s="322"/>
      <c r="M104" s="322"/>
      <c r="N104" s="394"/>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c r="BF104" s="322"/>
      <c r="BG104" s="322"/>
      <c r="BH104" s="322"/>
      <c r="BI104" s="322"/>
      <c r="BJ104" s="322"/>
      <c r="BK104" s="322"/>
      <c r="BL104" s="322"/>
      <c r="BM104" s="322"/>
      <c r="BN104" s="322"/>
      <c r="BO104" s="322"/>
      <c r="BP104" s="322"/>
      <c r="BQ104" s="322"/>
      <c r="BR104" s="322"/>
      <c r="BS104" s="322"/>
      <c r="BT104" s="322"/>
      <c r="BU104" s="322"/>
      <c r="BV104" s="322"/>
      <c r="BW104" s="322"/>
      <c r="BX104" s="322"/>
      <c r="BY104" s="322"/>
      <c r="BZ104" s="322"/>
      <c r="CA104" s="322"/>
      <c r="CB104" s="322"/>
      <c r="CC104" s="322"/>
      <c r="CD104" s="322"/>
      <c r="CE104" s="322"/>
      <c r="CF104" s="322"/>
      <c r="CG104" s="322"/>
      <c r="CH104" s="322"/>
      <c r="CI104" s="322"/>
      <c r="CJ104" s="322"/>
      <c r="CK104" s="322"/>
      <c r="CL104" s="322"/>
      <c r="CM104" s="322"/>
      <c r="CN104" s="322"/>
      <c r="CO104" s="322"/>
      <c r="CP104" s="322"/>
      <c r="CQ104" s="322"/>
      <c r="CX104" s="322"/>
      <c r="CY104" s="322"/>
      <c r="DH104" s="322"/>
      <c r="DI104" s="322"/>
      <c r="DP104" s="322"/>
      <c r="DQ104" s="322"/>
      <c r="DV104" s="322"/>
      <c r="DW104" s="322"/>
      <c r="DY104" s="322"/>
      <c r="DZ104" s="322"/>
      <c r="EA104" s="322"/>
      <c r="EB104" s="322"/>
      <c r="EL104" s="410"/>
    </row>
    <row r="105" spans="1:142" s="398" customFormat="1" ht="15" customHeight="1" x14ac:dyDescent="0.25">
      <c r="A105" s="562"/>
      <c r="B105" s="399" t="s">
        <v>815</v>
      </c>
      <c r="C105" s="400"/>
      <c r="D105" s="400"/>
      <c r="E105" s="401"/>
      <c r="F105" s="342"/>
      <c r="G105" s="322"/>
      <c r="H105" s="322"/>
      <c r="I105" s="322"/>
      <c r="J105" s="322"/>
      <c r="K105" s="322"/>
      <c r="L105" s="322"/>
      <c r="M105" s="322"/>
      <c r="N105" s="394"/>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c r="BF105" s="322"/>
      <c r="BG105" s="322"/>
      <c r="BH105" s="322"/>
      <c r="BI105" s="322"/>
      <c r="BJ105" s="322"/>
      <c r="BK105" s="322"/>
      <c r="BL105" s="322"/>
      <c r="BM105" s="322"/>
      <c r="BN105" s="322"/>
      <c r="BO105" s="322"/>
      <c r="BP105" s="322"/>
      <c r="BQ105" s="322"/>
      <c r="BR105" s="322"/>
      <c r="BS105" s="322"/>
      <c r="BT105" s="322"/>
      <c r="BU105" s="322"/>
      <c r="BV105" s="322"/>
      <c r="BW105" s="322"/>
      <c r="BX105" s="322"/>
      <c r="BY105" s="322"/>
      <c r="BZ105" s="322"/>
      <c r="CA105" s="322"/>
      <c r="CB105" s="322"/>
      <c r="CC105" s="322"/>
      <c r="CD105" s="322"/>
      <c r="CE105" s="322"/>
      <c r="CF105" s="322"/>
      <c r="CG105" s="322"/>
      <c r="CH105" s="322"/>
      <c r="CI105" s="322"/>
      <c r="CJ105" s="322"/>
      <c r="CK105" s="322"/>
      <c r="CL105" s="322"/>
      <c r="CM105" s="322"/>
      <c r="CN105" s="322"/>
      <c r="CO105" s="322"/>
      <c r="CP105" s="322"/>
      <c r="CQ105" s="322"/>
      <c r="CX105" s="322"/>
      <c r="CY105" s="322"/>
      <c r="DH105" s="322"/>
      <c r="DI105" s="322"/>
      <c r="DP105" s="322"/>
      <c r="DQ105" s="322"/>
      <c r="DV105" s="322"/>
      <c r="DW105" s="322"/>
      <c r="DY105" s="322"/>
      <c r="DZ105" s="322"/>
      <c r="EA105" s="322"/>
      <c r="EB105" s="322"/>
      <c r="EL105" s="410"/>
    </row>
    <row r="106" spans="1:142" s="398" customFormat="1" ht="15" customHeight="1" x14ac:dyDescent="0.25">
      <c r="A106" s="562"/>
      <c r="B106" s="402" t="s">
        <v>812</v>
      </c>
      <c r="C106" s="403"/>
      <c r="D106" s="403"/>
      <c r="E106" s="404"/>
      <c r="F106" s="405"/>
      <c r="G106" s="322"/>
      <c r="H106" s="322"/>
      <c r="I106" s="322"/>
      <c r="J106" s="322"/>
      <c r="K106" s="322"/>
      <c r="L106" s="322"/>
      <c r="M106" s="322"/>
      <c r="N106" s="394"/>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c r="BF106" s="322"/>
      <c r="BG106" s="322"/>
      <c r="BH106" s="322"/>
      <c r="BI106" s="322"/>
      <c r="BJ106" s="322"/>
      <c r="BK106" s="322"/>
      <c r="BL106" s="322"/>
      <c r="BM106" s="322"/>
      <c r="BN106" s="322"/>
      <c r="BO106" s="322"/>
      <c r="BP106" s="322"/>
      <c r="BQ106" s="322"/>
      <c r="BR106" s="322"/>
      <c r="BS106" s="322"/>
      <c r="BT106" s="322"/>
      <c r="BU106" s="322"/>
      <c r="BV106" s="322"/>
      <c r="BW106" s="322"/>
      <c r="BX106" s="322"/>
      <c r="BY106" s="322"/>
      <c r="BZ106" s="322"/>
      <c r="CA106" s="322"/>
      <c r="CB106" s="322"/>
      <c r="CC106" s="322"/>
      <c r="CD106" s="322"/>
      <c r="CE106" s="322"/>
      <c r="CF106" s="322"/>
      <c r="CG106" s="322"/>
      <c r="CH106" s="322"/>
      <c r="CI106" s="322"/>
      <c r="CJ106" s="322"/>
      <c r="CK106" s="322"/>
      <c r="CL106" s="322"/>
      <c r="CM106" s="322"/>
      <c r="CN106" s="322"/>
      <c r="CO106" s="322"/>
      <c r="CP106" s="322"/>
      <c r="CQ106" s="322"/>
      <c r="CX106" s="322"/>
      <c r="CY106" s="322"/>
      <c r="DH106" s="322"/>
      <c r="DI106" s="322"/>
      <c r="DP106" s="322"/>
      <c r="DQ106" s="322"/>
      <c r="DV106" s="322"/>
      <c r="DW106" s="322"/>
      <c r="DY106" s="322"/>
      <c r="DZ106" s="322"/>
      <c r="EA106" s="322"/>
      <c r="EB106" s="322"/>
      <c r="EL106" s="410"/>
    </row>
    <row r="107" spans="1:142" s="398" customFormat="1" ht="15" customHeight="1" x14ac:dyDescent="0.25">
      <c r="A107" s="562"/>
      <c r="B107" s="402" t="s">
        <v>813</v>
      </c>
      <c r="C107" s="403"/>
      <c r="D107" s="403"/>
      <c r="E107" s="404"/>
      <c r="F107" s="405"/>
      <c r="G107" s="322"/>
      <c r="H107" s="322"/>
      <c r="I107" s="322"/>
      <c r="J107" s="322"/>
      <c r="K107" s="322"/>
      <c r="L107" s="322"/>
      <c r="M107" s="322"/>
      <c r="N107" s="394"/>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c r="BF107" s="322"/>
      <c r="BG107" s="322"/>
      <c r="BH107" s="322"/>
      <c r="BI107" s="322"/>
      <c r="BJ107" s="322"/>
      <c r="BK107" s="322"/>
      <c r="BL107" s="322"/>
      <c r="BM107" s="322"/>
      <c r="BN107" s="322"/>
      <c r="BO107" s="322"/>
      <c r="BP107" s="322"/>
      <c r="BQ107" s="322"/>
      <c r="BR107" s="322"/>
      <c r="BS107" s="322"/>
      <c r="BT107" s="322"/>
      <c r="BU107" s="322"/>
      <c r="BV107" s="322"/>
      <c r="BW107" s="322"/>
      <c r="BX107" s="322"/>
      <c r="BY107" s="322"/>
      <c r="BZ107" s="322"/>
      <c r="CA107" s="322"/>
      <c r="CB107" s="322"/>
      <c r="CC107" s="322"/>
      <c r="CD107" s="322"/>
      <c r="CE107" s="322"/>
      <c r="CF107" s="322"/>
      <c r="CG107" s="322"/>
      <c r="CH107" s="322"/>
      <c r="CI107" s="322"/>
      <c r="CJ107" s="322"/>
      <c r="CK107" s="322"/>
      <c r="CL107" s="322"/>
      <c r="CM107" s="322"/>
      <c r="CN107" s="322"/>
      <c r="CO107" s="322"/>
      <c r="CP107" s="322"/>
      <c r="CQ107" s="322"/>
      <c r="CX107" s="322"/>
      <c r="CY107" s="322"/>
      <c r="DH107" s="322"/>
      <c r="DI107" s="322"/>
      <c r="DP107" s="322"/>
      <c r="DQ107" s="322"/>
      <c r="DV107" s="322"/>
      <c r="DW107" s="322"/>
      <c r="DY107" s="322"/>
      <c r="DZ107" s="322"/>
      <c r="EA107" s="322"/>
      <c r="EB107" s="322"/>
      <c r="EL107" s="410"/>
    </row>
    <row r="108" spans="1:142" s="398" customFormat="1" ht="15" customHeight="1" x14ac:dyDescent="0.25">
      <c r="A108" s="562"/>
      <c r="B108" s="402" t="s">
        <v>814</v>
      </c>
      <c r="C108" s="403"/>
      <c r="D108" s="403"/>
      <c r="E108" s="404"/>
      <c r="F108" s="405"/>
      <c r="G108" s="322"/>
      <c r="H108" s="322"/>
      <c r="I108" s="322"/>
      <c r="J108" s="322"/>
      <c r="K108" s="322"/>
      <c r="L108" s="322"/>
      <c r="M108" s="322"/>
      <c r="N108" s="394"/>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c r="BF108" s="322"/>
      <c r="BG108" s="322"/>
      <c r="BH108" s="322"/>
      <c r="BI108" s="322"/>
      <c r="BJ108" s="322"/>
      <c r="BK108" s="322"/>
      <c r="BL108" s="322"/>
      <c r="BM108" s="322"/>
      <c r="BN108" s="322"/>
      <c r="BO108" s="322"/>
      <c r="BP108" s="322"/>
      <c r="BQ108" s="322"/>
      <c r="BR108" s="322"/>
      <c r="BS108" s="322"/>
      <c r="BT108" s="322"/>
      <c r="BU108" s="322"/>
      <c r="BV108" s="322"/>
      <c r="BW108" s="322"/>
      <c r="BX108" s="322"/>
      <c r="BY108" s="322"/>
      <c r="BZ108" s="322"/>
      <c r="CA108" s="322"/>
      <c r="CB108" s="322"/>
      <c r="CC108" s="322"/>
      <c r="CD108" s="322"/>
      <c r="CE108" s="322"/>
      <c r="CF108" s="322"/>
      <c r="CG108" s="322"/>
      <c r="CH108" s="322"/>
      <c r="CI108" s="322"/>
      <c r="CJ108" s="322"/>
      <c r="CK108" s="322"/>
      <c r="CL108" s="322"/>
      <c r="CM108" s="322"/>
      <c r="CN108" s="322"/>
      <c r="CO108" s="322"/>
      <c r="CP108" s="322"/>
      <c r="CQ108" s="322"/>
      <c r="CX108" s="322"/>
      <c r="CY108" s="322"/>
      <c r="DH108" s="322"/>
      <c r="DI108" s="322"/>
      <c r="DP108" s="322"/>
      <c r="DQ108" s="322"/>
      <c r="DV108" s="322"/>
      <c r="DW108" s="322"/>
      <c r="DY108" s="322"/>
      <c r="DZ108" s="322"/>
      <c r="EA108" s="322"/>
      <c r="EB108" s="322"/>
      <c r="EL108" s="410"/>
    </row>
    <row r="109" spans="1:142" s="398" customFormat="1" ht="15" customHeight="1" x14ac:dyDescent="0.25">
      <c r="A109" s="562"/>
      <c r="B109" s="399" t="s">
        <v>816</v>
      </c>
      <c r="C109" s="400"/>
      <c r="D109" s="400"/>
      <c r="E109" s="401"/>
      <c r="F109" s="342"/>
      <c r="G109" s="322"/>
      <c r="H109" s="322"/>
      <c r="I109" s="322"/>
      <c r="J109" s="322"/>
      <c r="K109" s="322"/>
      <c r="L109" s="322"/>
      <c r="M109" s="322"/>
      <c r="N109" s="394"/>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c r="BF109" s="322"/>
      <c r="BG109" s="322"/>
      <c r="BH109" s="322"/>
      <c r="BI109" s="322"/>
      <c r="BJ109" s="322"/>
      <c r="BK109" s="322"/>
      <c r="BL109" s="322"/>
      <c r="BM109" s="322"/>
      <c r="BN109" s="322"/>
      <c r="BO109" s="322"/>
      <c r="BP109" s="322"/>
      <c r="BQ109" s="322"/>
      <c r="BR109" s="322"/>
      <c r="BS109" s="322"/>
      <c r="BT109" s="322"/>
      <c r="BU109" s="322"/>
      <c r="BV109" s="322"/>
      <c r="BW109" s="322"/>
      <c r="BX109" s="322"/>
      <c r="BY109" s="322"/>
      <c r="BZ109" s="322"/>
      <c r="CA109" s="322"/>
      <c r="CB109" s="322"/>
      <c r="CC109" s="322"/>
      <c r="CD109" s="322"/>
      <c r="CE109" s="322"/>
      <c r="CF109" s="322"/>
      <c r="CG109" s="322"/>
      <c r="CH109" s="322"/>
      <c r="CI109" s="322"/>
      <c r="CJ109" s="322"/>
      <c r="CK109" s="322"/>
      <c r="CL109" s="322"/>
      <c r="CM109" s="322"/>
      <c r="CN109" s="322"/>
      <c r="CO109" s="322"/>
      <c r="CP109" s="322"/>
      <c r="CQ109" s="322"/>
      <c r="CX109" s="322"/>
      <c r="CY109" s="322"/>
      <c r="DH109" s="322"/>
      <c r="DI109" s="322"/>
      <c r="DP109" s="322"/>
      <c r="DQ109" s="322"/>
      <c r="DV109" s="322"/>
      <c r="DW109" s="322"/>
      <c r="DY109" s="322"/>
      <c r="DZ109" s="322"/>
      <c r="EA109" s="322"/>
      <c r="EB109" s="322"/>
      <c r="EL109" s="410"/>
    </row>
    <row r="110" spans="1:142" s="398" customFormat="1" ht="15" customHeight="1" x14ac:dyDescent="0.25">
      <c r="A110" s="562"/>
      <c r="B110" s="402" t="s">
        <v>812</v>
      </c>
      <c r="C110" s="403"/>
      <c r="D110" s="403"/>
      <c r="E110" s="404"/>
      <c r="F110" s="405"/>
      <c r="G110" s="322"/>
      <c r="H110" s="322"/>
      <c r="I110" s="322"/>
      <c r="J110" s="322"/>
      <c r="K110" s="322"/>
      <c r="L110" s="322"/>
      <c r="M110" s="322"/>
      <c r="N110" s="394"/>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c r="BF110" s="322"/>
      <c r="BG110" s="322"/>
      <c r="BH110" s="322"/>
      <c r="BI110" s="322"/>
      <c r="BJ110" s="322"/>
      <c r="BK110" s="322"/>
      <c r="BL110" s="322"/>
      <c r="BM110" s="322"/>
      <c r="BN110" s="322"/>
      <c r="BO110" s="322"/>
      <c r="BP110" s="322"/>
      <c r="BQ110" s="322"/>
      <c r="BR110" s="322"/>
      <c r="BS110" s="322"/>
      <c r="BT110" s="322"/>
      <c r="BU110" s="322"/>
      <c r="BV110" s="322"/>
      <c r="BW110" s="322"/>
      <c r="BX110" s="322"/>
      <c r="BY110" s="322"/>
      <c r="BZ110" s="322"/>
      <c r="CA110" s="322"/>
      <c r="CB110" s="322"/>
      <c r="CC110" s="322"/>
      <c r="CD110" s="322"/>
      <c r="CE110" s="322"/>
      <c r="CF110" s="322"/>
      <c r="CG110" s="322"/>
      <c r="CH110" s="322"/>
      <c r="CI110" s="322"/>
      <c r="CJ110" s="322"/>
      <c r="CK110" s="322"/>
      <c r="CL110" s="322"/>
      <c r="CM110" s="322"/>
      <c r="CN110" s="322"/>
      <c r="CO110" s="322"/>
      <c r="CP110" s="322"/>
      <c r="CQ110" s="322"/>
      <c r="CX110" s="322"/>
      <c r="CY110" s="322"/>
      <c r="DH110" s="322"/>
      <c r="DI110" s="322"/>
      <c r="DP110" s="322"/>
      <c r="DQ110" s="322"/>
      <c r="DV110" s="322"/>
      <c r="DW110" s="322"/>
      <c r="DY110" s="322"/>
      <c r="DZ110" s="322"/>
      <c r="EA110" s="322"/>
      <c r="EB110" s="322"/>
      <c r="EL110" s="410"/>
    </row>
    <row r="111" spans="1:142" s="398" customFormat="1" ht="15" customHeight="1" x14ac:dyDescent="0.25">
      <c r="A111" s="562"/>
      <c r="B111" s="402" t="s">
        <v>813</v>
      </c>
      <c r="C111" s="403"/>
      <c r="D111" s="403"/>
      <c r="E111" s="404"/>
      <c r="F111" s="405"/>
      <c r="G111" s="322"/>
      <c r="H111" s="322"/>
      <c r="I111" s="322"/>
      <c r="J111" s="322"/>
      <c r="K111" s="322"/>
      <c r="L111" s="322"/>
      <c r="M111" s="322"/>
      <c r="N111" s="394"/>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22"/>
      <c r="BQ111" s="322"/>
      <c r="BR111" s="322"/>
      <c r="BS111" s="322"/>
      <c r="BT111" s="322"/>
      <c r="BU111" s="322"/>
      <c r="BV111" s="322"/>
      <c r="BW111" s="322"/>
      <c r="BX111" s="322"/>
      <c r="BY111" s="322"/>
      <c r="BZ111" s="322"/>
      <c r="CA111" s="322"/>
      <c r="CB111" s="322"/>
      <c r="CC111" s="322"/>
      <c r="CD111" s="322"/>
      <c r="CE111" s="322"/>
      <c r="CF111" s="322"/>
      <c r="CG111" s="322"/>
      <c r="CH111" s="322"/>
      <c r="CI111" s="322"/>
      <c r="CJ111" s="322"/>
      <c r="CK111" s="322"/>
      <c r="CL111" s="322"/>
      <c r="CM111" s="322"/>
      <c r="CN111" s="322"/>
      <c r="CO111" s="322"/>
      <c r="CP111" s="322"/>
      <c r="CQ111" s="322"/>
      <c r="CX111" s="322"/>
      <c r="CY111" s="322"/>
      <c r="DH111" s="322"/>
      <c r="DI111" s="322"/>
      <c r="DP111" s="322"/>
      <c r="DQ111" s="322"/>
      <c r="DV111" s="322"/>
      <c r="DW111" s="322"/>
      <c r="DY111" s="322"/>
      <c r="DZ111" s="322"/>
      <c r="EA111" s="322"/>
      <c r="EB111" s="322"/>
      <c r="EL111" s="410"/>
    </row>
    <row r="112" spans="1:142" s="398" customFormat="1" ht="15" customHeight="1" x14ac:dyDescent="0.25">
      <c r="A112" s="562"/>
      <c r="B112" s="406" t="s">
        <v>814</v>
      </c>
      <c r="C112" s="407"/>
      <c r="D112" s="407"/>
      <c r="E112" s="408"/>
      <c r="F112" s="409"/>
      <c r="G112" s="322"/>
      <c r="H112" s="322"/>
      <c r="I112" s="322"/>
      <c r="J112" s="322"/>
      <c r="K112" s="322"/>
      <c r="L112" s="322"/>
      <c r="M112" s="322"/>
      <c r="N112" s="394"/>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c r="BF112" s="322"/>
      <c r="BG112" s="322"/>
      <c r="BH112" s="322"/>
      <c r="BI112" s="322"/>
      <c r="BJ112" s="322"/>
      <c r="BK112" s="322"/>
      <c r="BL112" s="322"/>
      <c r="BM112" s="322"/>
      <c r="BN112" s="322"/>
      <c r="BO112" s="322"/>
      <c r="BP112" s="322"/>
      <c r="BQ112" s="322"/>
      <c r="BR112" s="322"/>
      <c r="BS112" s="322"/>
      <c r="BT112" s="322"/>
      <c r="BU112" s="322"/>
      <c r="BV112" s="322"/>
      <c r="BW112" s="322"/>
      <c r="BX112" s="322"/>
      <c r="BY112" s="322"/>
      <c r="BZ112" s="322"/>
      <c r="CA112" s="322"/>
      <c r="CB112" s="322"/>
      <c r="CC112" s="322"/>
      <c r="CD112" s="322"/>
      <c r="CE112" s="322"/>
      <c r="CF112" s="322"/>
      <c r="CG112" s="322"/>
      <c r="CH112" s="322"/>
      <c r="CI112" s="322"/>
      <c r="CJ112" s="322"/>
      <c r="CK112" s="322"/>
      <c r="CL112" s="322"/>
      <c r="CM112" s="322"/>
      <c r="CN112" s="322"/>
      <c r="CO112" s="322"/>
      <c r="CP112" s="322"/>
      <c r="CQ112" s="322"/>
      <c r="CX112" s="322"/>
      <c r="CY112" s="322"/>
      <c r="DH112" s="322"/>
      <c r="DI112" s="322"/>
      <c r="DP112" s="322"/>
      <c r="DQ112" s="322"/>
      <c r="DV112" s="322"/>
      <c r="DW112" s="322"/>
      <c r="DY112" s="322"/>
      <c r="DZ112" s="322"/>
      <c r="EA112" s="322"/>
      <c r="EB112" s="322"/>
      <c r="EL112" s="410"/>
    </row>
    <row r="113" spans="1:142" s="322" customFormat="1" ht="15" customHeight="1" x14ac:dyDescent="0.25">
      <c r="A113" s="554"/>
      <c r="N113" s="394"/>
      <c r="EL113" s="394"/>
    </row>
    <row r="114" spans="1:142" s="322" customFormat="1" ht="45" customHeight="1" x14ac:dyDescent="0.25">
      <c r="A114" s="525" t="s">
        <v>827</v>
      </c>
      <c r="B114" s="908"/>
      <c r="C114" s="909"/>
      <c r="D114" s="909"/>
      <c r="E114" s="909"/>
      <c r="F114" s="909"/>
      <c r="G114" s="909"/>
      <c r="H114" s="909"/>
      <c r="I114" s="871"/>
      <c r="J114" s="871"/>
      <c r="K114" s="871"/>
      <c r="L114" s="871"/>
      <c r="M114" s="871"/>
      <c r="N114" s="566"/>
      <c r="O114" s="871"/>
      <c r="P114" s="871"/>
      <c r="Q114" s="871"/>
      <c r="R114" s="871"/>
      <c r="S114" s="871"/>
      <c r="T114" s="871"/>
      <c r="U114" s="871"/>
      <c r="V114" s="871"/>
      <c r="W114" s="871"/>
      <c r="X114" s="871"/>
      <c r="Y114" s="871"/>
      <c r="Z114" s="871"/>
      <c r="AA114" s="871"/>
      <c r="AB114" s="871"/>
      <c r="AC114" s="871"/>
      <c r="AD114" s="871"/>
      <c r="AE114" s="871"/>
      <c r="AF114" s="871"/>
      <c r="AG114" s="871"/>
      <c r="AH114" s="871"/>
      <c r="AI114" s="871"/>
      <c r="AJ114" s="871"/>
      <c r="AK114" s="871"/>
      <c r="AL114" s="871"/>
      <c r="AM114" s="871"/>
      <c r="AN114" s="871"/>
      <c r="AO114" s="871"/>
      <c r="AP114" s="871"/>
      <c r="AQ114" s="871"/>
      <c r="AR114" s="871"/>
      <c r="AS114" s="871"/>
      <c r="AT114" s="871"/>
      <c r="AU114" s="871"/>
      <c r="AV114" s="871"/>
      <c r="AW114" s="871"/>
      <c r="AX114" s="871"/>
      <c r="AY114" s="871"/>
      <c r="AZ114" s="871"/>
      <c r="BA114" s="871"/>
      <c r="BB114" s="871"/>
      <c r="BC114" s="871"/>
      <c r="BD114" s="871"/>
      <c r="BE114" s="871"/>
      <c r="BF114" s="871"/>
      <c r="BG114" s="871"/>
      <c r="BH114" s="871"/>
      <c r="BI114" s="871"/>
      <c r="BJ114" s="871"/>
      <c r="BK114" s="871"/>
      <c r="BL114" s="871"/>
      <c r="BM114" s="871"/>
      <c r="BN114" s="871"/>
      <c r="BO114" s="871"/>
      <c r="BP114" s="871"/>
      <c r="BQ114" s="871"/>
      <c r="BR114" s="871"/>
      <c r="BS114" s="871"/>
      <c r="BT114" s="871"/>
      <c r="BU114" s="871"/>
      <c r="BV114" s="871"/>
      <c r="BW114" s="871"/>
      <c r="BX114" s="871"/>
      <c r="BY114" s="871"/>
      <c r="BZ114" s="871"/>
      <c r="CA114" s="871"/>
      <c r="CB114" s="871"/>
      <c r="CC114" s="871"/>
      <c r="CD114" s="871"/>
      <c r="CE114" s="871"/>
      <c r="CF114" s="871"/>
      <c r="CG114" s="871"/>
      <c r="CH114" s="871"/>
      <c r="CI114" s="871"/>
      <c r="CJ114" s="871"/>
      <c r="CK114" s="871"/>
      <c r="CL114" s="871"/>
      <c r="CM114" s="871"/>
      <c r="CN114" s="871"/>
      <c r="CO114" s="871"/>
      <c r="CP114" s="871"/>
      <c r="CQ114" s="871"/>
      <c r="CR114" s="871"/>
      <c r="CS114" s="871"/>
      <c r="CT114" s="871"/>
      <c r="CU114" s="871"/>
      <c r="CV114" s="871"/>
      <c r="CW114" s="871"/>
      <c r="CX114" s="871"/>
      <c r="CY114" s="871"/>
      <c r="CZ114" s="871"/>
      <c r="DA114" s="871"/>
      <c r="DB114" s="871"/>
      <c r="DC114" s="871"/>
      <c r="DD114" s="871"/>
      <c r="DE114" s="871"/>
      <c r="DF114" s="871"/>
      <c r="DG114" s="871"/>
      <c r="DH114" s="871"/>
      <c r="DI114" s="871"/>
      <c r="DJ114" s="871"/>
      <c r="DK114" s="871"/>
      <c r="DL114" s="871"/>
      <c r="DM114" s="871"/>
      <c r="DN114" s="871"/>
      <c r="DO114" s="871"/>
      <c r="DP114" s="871"/>
      <c r="DQ114" s="871"/>
      <c r="DR114" s="871"/>
      <c r="DS114" s="871"/>
      <c r="DT114" s="871"/>
      <c r="DU114" s="871"/>
      <c r="DV114" s="871"/>
      <c r="DW114" s="871"/>
      <c r="DX114" s="871"/>
      <c r="DY114" s="871"/>
      <c r="DZ114" s="871"/>
      <c r="EA114" s="871"/>
      <c r="EB114" s="871"/>
      <c r="EC114" s="871"/>
      <c r="ED114" s="871"/>
      <c r="EE114" s="871"/>
      <c r="EF114" s="871"/>
      <c r="EG114" s="871"/>
      <c r="EH114" s="871"/>
      <c r="EI114" s="871"/>
      <c r="EJ114" s="871"/>
      <c r="EK114" s="871"/>
      <c r="EL114" s="566"/>
    </row>
    <row r="115" spans="1:142" s="398" customFormat="1" ht="15" customHeight="1" x14ac:dyDescent="0.25">
      <c r="A115" s="562"/>
      <c r="B115" s="3401"/>
      <c r="C115" s="3402"/>
      <c r="D115" s="3402"/>
      <c r="E115" s="3402"/>
      <c r="F115" s="563" t="s">
        <v>742</v>
      </c>
      <c r="G115" s="322"/>
      <c r="H115" s="322"/>
      <c r="I115" s="322"/>
      <c r="J115" s="322"/>
      <c r="K115" s="322"/>
      <c r="L115" s="322"/>
      <c r="M115" s="322"/>
      <c r="N115" s="394"/>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V115" s="322"/>
      <c r="BW115" s="322"/>
      <c r="BX115" s="322"/>
      <c r="BY115" s="322"/>
      <c r="BZ115" s="322"/>
      <c r="CA115" s="322"/>
      <c r="CB115" s="322"/>
      <c r="CC115" s="322"/>
      <c r="CD115" s="322"/>
      <c r="CE115" s="322"/>
      <c r="CF115" s="322"/>
      <c r="CG115" s="322"/>
      <c r="CH115" s="322"/>
      <c r="CI115" s="322"/>
      <c r="CJ115" s="322"/>
      <c r="CK115" s="322"/>
      <c r="CL115" s="322"/>
      <c r="CM115" s="322"/>
      <c r="CN115" s="322"/>
      <c r="CO115" s="322"/>
      <c r="CP115" s="322"/>
      <c r="CQ115" s="322"/>
      <c r="CX115" s="322"/>
      <c r="CY115" s="322"/>
      <c r="DH115" s="322"/>
      <c r="DI115" s="322"/>
      <c r="DP115" s="322"/>
      <c r="DQ115" s="322"/>
      <c r="DV115" s="322"/>
      <c r="DW115" s="322"/>
      <c r="DY115" s="322"/>
      <c r="DZ115" s="322"/>
      <c r="EA115" s="322"/>
      <c r="EB115" s="322"/>
      <c r="EL115" s="410"/>
    </row>
    <row r="116" spans="1:142" s="398" customFormat="1" ht="15" customHeight="1" x14ac:dyDescent="0.25">
      <c r="A116" s="562"/>
      <c r="B116" s="564" t="s">
        <v>828</v>
      </c>
      <c r="C116" s="564"/>
      <c r="D116" s="564"/>
      <c r="E116" s="564"/>
      <c r="F116" s="565">
        <f>IF($F$16=($F$22+$F$26+$F$30+$F$38+$F$42+$F$46+$F$54+$F$58+$F$62+$F$70+$F$74+$F$78+$F$86+$F$90+$F$94+$F$102+$F$106+$F$110+$F$118+$F$122+$F$126+$F$12+$F$13+$F$14+$F$15),F118+F122+F126,IF($F$16=($F$119+$F$123+$F$127+$F$103+$F$107+$F$111+$F$87+$F$91+$F$95+$F$71+$F$75+$F$79+$F$55+$F$59+$F$63+$F$39+$F$43+$F$47+$F$23+$F$27+$F$31+$F$12+$F$13+$F$14+$F$15),F119+F123+F127,F120+F124+F128))</f>
        <v>0</v>
      </c>
      <c r="G116" s="322"/>
      <c r="H116" s="322"/>
      <c r="I116" s="322"/>
      <c r="J116" s="322"/>
      <c r="K116" s="322"/>
      <c r="L116" s="322"/>
      <c r="M116" s="322"/>
      <c r="N116" s="394"/>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c r="BF116" s="322"/>
      <c r="BG116" s="322"/>
      <c r="BH116" s="322"/>
      <c r="BI116" s="322"/>
      <c r="BJ116" s="322"/>
      <c r="BK116" s="322"/>
      <c r="BL116" s="322"/>
      <c r="BM116" s="322"/>
      <c r="BN116" s="322"/>
      <c r="BO116" s="322"/>
      <c r="BP116" s="322"/>
      <c r="BQ116" s="322"/>
      <c r="BR116" s="322"/>
      <c r="BS116" s="322"/>
      <c r="BT116" s="322"/>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X116" s="322"/>
      <c r="CY116" s="322"/>
      <c r="DH116" s="322"/>
      <c r="DI116" s="322"/>
      <c r="DP116" s="322"/>
      <c r="DQ116" s="322"/>
      <c r="DV116" s="322"/>
      <c r="DW116" s="322"/>
      <c r="DY116" s="322"/>
      <c r="DZ116" s="322"/>
      <c r="EA116" s="322"/>
      <c r="EB116" s="322"/>
      <c r="EL116" s="410"/>
    </row>
    <row r="117" spans="1:142" s="398" customFormat="1" ht="15" customHeight="1" x14ac:dyDescent="0.25">
      <c r="A117" s="562"/>
      <c r="B117" s="399" t="s">
        <v>811</v>
      </c>
      <c r="C117" s="400"/>
      <c r="D117" s="400"/>
      <c r="E117" s="401"/>
      <c r="F117" s="342"/>
      <c r="G117" s="322"/>
      <c r="H117" s="322"/>
      <c r="I117" s="322"/>
      <c r="J117" s="322"/>
      <c r="K117" s="322"/>
      <c r="L117" s="322"/>
      <c r="M117" s="322"/>
      <c r="N117" s="394"/>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c r="BF117" s="322"/>
      <c r="BG117" s="322"/>
      <c r="BH117" s="322"/>
      <c r="BI117" s="322"/>
      <c r="BJ117" s="322"/>
      <c r="BK117" s="322"/>
      <c r="BL117" s="322"/>
      <c r="BM117" s="322"/>
      <c r="BN117" s="322"/>
      <c r="BO117" s="322"/>
      <c r="BP117" s="322"/>
      <c r="BQ117" s="322"/>
      <c r="BR117" s="322"/>
      <c r="BS117" s="322"/>
      <c r="BT117" s="322"/>
      <c r="BU117" s="322"/>
      <c r="BV117" s="322"/>
      <c r="BW117" s="322"/>
      <c r="BX117" s="322"/>
      <c r="BY117" s="322"/>
      <c r="BZ117" s="322"/>
      <c r="CA117" s="322"/>
      <c r="CB117" s="322"/>
      <c r="CC117" s="322"/>
      <c r="CD117" s="322"/>
      <c r="CE117" s="322"/>
      <c r="CF117" s="322"/>
      <c r="CG117" s="322"/>
      <c r="CH117" s="322"/>
      <c r="CI117" s="322"/>
      <c r="CJ117" s="322"/>
      <c r="CK117" s="322"/>
      <c r="CL117" s="322"/>
      <c r="CM117" s="322"/>
      <c r="CN117" s="322"/>
      <c r="CO117" s="322"/>
      <c r="CP117" s="322"/>
      <c r="CQ117" s="322"/>
      <c r="CX117" s="322"/>
      <c r="CY117" s="322"/>
      <c r="DH117" s="322"/>
      <c r="DI117" s="322"/>
      <c r="DP117" s="322"/>
      <c r="DQ117" s="322"/>
      <c r="DV117" s="322"/>
      <c r="DW117" s="322"/>
      <c r="DY117" s="322"/>
      <c r="DZ117" s="322"/>
      <c r="EA117" s="322"/>
      <c r="EB117" s="322"/>
      <c r="EL117" s="410"/>
    </row>
    <row r="118" spans="1:142" s="398" customFormat="1" ht="15" customHeight="1" x14ac:dyDescent="0.25">
      <c r="A118" s="562"/>
      <c r="B118" s="402" t="s">
        <v>812</v>
      </c>
      <c r="C118" s="403"/>
      <c r="D118" s="403"/>
      <c r="E118" s="404"/>
      <c r="F118" s="405"/>
      <c r="G118" s="322"/>
      <c r="H118" s="322"/>
      <c r="I118" s="322"/>
      <c r="J118" s="322"/>
      <c r="K118" s="322"/>
      <c r="L118" s="322"/>
      <c r="M118" s="322"/>
      <c r="N118" s="394"/>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c r="BF118" s="322"/>
      <c r="BG118" s="322"/>
      <c r="BH118" s="322"/>
      <c r="BI118" s="322"/>
      <c r="BJ118" s="322"/>
      <c r="BK118" s="322"/>
      <c r="BL118" s="322"/>
      <c r="BM118" s="322"/>
      <c r="BN118" s="322"/>
      <c r="BO118" s="322"/>
      <c r="BP118" s="322"/>
      <c r="BQ118" s="322"/>
      <c r="BR118" s="322"/>
      <c r="BS118" s="322"/>
      <c r="BT118" s="322"/>
      <c r="BU118" s="322"/>
      <c r="BV118" s="322"/>
      <c r="BW118" s="322"/>
      <c r="BX118" s="322"/>
      <c r="BY118" s="322"/>
      <c r="BZ118" s="322"/>
      <c r="CA118" s="322"/>
      <c r="CB118" s="322"/>
      <c r="CC118" s="322"/>
      <c r="CD118" s="322"/>
      <c r="CE118" s="322"/>
      <c r="CF118" s="322"/>
      <c r="CG118" s="322"/>
      <c r="CH118" s="322"/>
      <c r="CI118" s="322"/>
      <c r="CJ118" s="322"/>
      <c r="CK118" s="322"/>
      <c r="CL118" s="322"/>
      <c r="CM118" s="322"/>
      <c r="CN118" s="322"/>
      <c r="CO118" s="322"/>
      <c r="CP118" s="322"/>
      <c r="CQ118" s="322"/>
      <c r="CX118" s="322"/>
      <c r="CY118" s="322"/>
      <c r="DH118" s="322"/>
      <c r="DI118" s="322"/>
      <c r="DP118" s="322"/>
      <c r="DQ118" s="322"/>
      <c r="DV118" s="322"/>
      <c r="DW118" s="322"/>
      <c r="DY118" s="322"/>
      <c r="DZ118" s="322"/>
      <c r="EA118" s="322"/>
      <c r="EB118" s="322"/>
      <c r="EL118" s="410"/>
    </row>
    <row r="119" spans="1:142" s="398" customFormat="1" ht="15" customHeight="1" x14ac:dyDescent="0.25">
      <c r="A119" s="562"/>
      <c r="B119" s="402" t="s">
        <v>813</v>
      </c>
      <c r="C119" s="403"/>
      <c r="D119" s="403"/>
      <c r="E119" s="404"/>
      <c r="F119" s="405"/>
      <c r="G119" s="322"/>
      <c r="H119" s="322"/>
      <c r="I119" s="322"/>
      <c r="J119" s="322"/>
      <c r="K119" s="322"/>
      <c r="L119" s="322"/>
      <c r="M119" s="322"/>
      <c r="N119" s="394"/>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c r="BF119" s="322"/>
      <c r="BG119" s="322"/>
      <c r="BH119" s="322"/>
      <c r="BI119" s="322"/>
      <c r="BJ119" s="322"/>
      <c r="BK119" s="322"/>
      <c r="BL119" s="322"/>
      <c r="BM119" s="322"/>
      <c r="BN119" s="322"/>
      <c r="BO119" s="322"/>
      <c r="BP119" s="322"/>
      <c r="BQ119" s="322"/>
      <c r="BR119" s="322"/>
      <c r="BS119" s="322"/>
      <c r="BT119" s="322"/>
      <c r="BU119" s="322"/>
      <c r="BV119" s="322"/>
      <c r="BW119" s="322"/>
      <c r="BX119" s="322"/>
      <c r="BY119" s="322"/>
      <c r="BZ119" s="322"/>
      <c r="CA119" s="322"/>
      <c r="CB119" s="322"/>
      <c r="CC119" s="322"/>
      <c r="CD119" s="322"/>
      <c r="CE119" s="322"/>
      <c r="CF119" s="322"/>
      <c r="CG119" s="322"/>
      <c r="CH119" s="322"/>
      <c r="CI119" s="322"/>
      <c r="CJ119" s="322"/>
      <c r="CK119" s="322"/>
      <c r="CL119" s="322"/>
      <c r="CM119" s="322"/>
      <c r="CN119" s="322"/>
      <c r="CO119" s="322"/>
      <c r="CP119" s="322"/>
      <c r="CQ119" s="322"/>
      <c r="CX119" s="322"/>
      <c r="CY119" s="322"/>
      <c r="DH119" s="322"/>
      <c r="DI119" s="322"/>
      <c r="DP119" s="322"/>
      <c r="DQ119" s="322"/>
      <c r="DV119" s="322"/>
      <c r="DW119" s="322"/>
      <c r="DY119" s="322"/>
      <c r="DZ119" s="322"/>
      <c r="EA119" s="322"/>
      <c r="EB119" s="322"/>
      <c r="EL119" s="410"/>
    </row>
    <row r="120" spans="1:142" s="398" customFormat="1" ht="15" customHeight="1" x14ac:dyDescent="0.25">
      <c r="A120" s="562"/>
      <c r="B120" s="402" t="s">
        <v>814</v>
      </c>
      <c r="C120" s="403"/>
      <c r="D120" s="403"/>
      <c r="E120" s="404"/>
      <c r="F120" s="405"/>
      <c r="G120" s="322"/>
      <c r="H120" s="322"/>
      <c r="I120" s="322"/>
      <c r="J120" s="322"/>
      <c r="K120" s="322"/>
      <c r="L120" s="322"/>
      <c r="M120" s="322"/>
      <c r="N120" s="394"/>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c r="BF120" s="322"/>
      <c r="BG120" s="322"/>
      <c r="BH120" s="322"/>
      <c r="BI120" s="322"/>
      <c r="BJ120" s="322"/>
      <c r="BK120" s="322"/>
      <c r="BL120" s="322"/>
      <c r="BM120" s="322"/>
      <c r="BN120" s="322"/>
      <c r="BO120" s="322"/>
      <c r="BP120" s="322"/>
      <c r="BQ120" s="322"/>
      <c r="BR120" s="322"/>
      <c r="BS120" s="322"/>
      <c r="BT120" s="322"/>
      <c r="BU120" s="322"/>
      <c r="BV120" s="322"/>
      <c r="BW120" s="322"/>
      <c r="BX120" s="322"/>
      <c r="BY120" s="322"/>
      <c r="BZ120" s="322"/>
      <c r="CA120" s="322"/>
      <c r="CB120" s="322"/>
      <c r="CC120" s="322"/>
      <c r="CD120" s="322"/>
      <c r="CE120" s="322"/>
      <c r="CF120" s="322"/>
      <c r="CG120" s="322"/>
      <c r="CH120" s="322"/>
      <c r="CI120" s="322"/>
      <c r="CJ120" s="322"/>
      <c r="CK120" s="322"/>
      <c r="CL120" s="322"/>
      <c r="CM120" s="322"/>
      <c r="CN120" s="322"/>
      <c r="CO120" s="322"/>
      <c r="CP120" s="322"/>
      <c r="CQ120" s="322"/>
      <c r="CX120" s="322"/>
      <c r="CY120" s="322"/>
      <c r="DH120" s="322"/>
      <c r="DI120" s="322"/>
      <c r="DP120" s="322"/>
      <c r="DQ120" s="322"/>
      <c r="DV120" s="322"/>
      <c r="DW120" s="322"/>
      <c r="DY120" s="322"/>
      <c r="DZ120" s="322"/>
      <c r="EA120" s="322"/>
      <c r="EB120" s="322"/>
      <c r="EL120" s="410"/>
    </row>
    <row r="121" spans="1:142" s="398" customFormat="1" ht="15" customHeight="1" x14ac:dyDescent="0.25">
      <c r="A121" s="562"/>
      <c r="B121" s="399" t="s">
        <v>815</v>
      </c>
      <c r="C121" s="400"/>
      <c r="D121" s="400"/>
      <c r="E121" s="401"/>
      <c r="F121" s="342"/>
      <c r="G121" s="322"/>
      <c r="H121" s="322"/>
      <c r="I121" s="322"/>
      <c r="J121" s="322"/>
      <c r="K121" s="322"/>
      <c r="L121" s="322"/>
      <c r="M121" s="322"/>
      <c r="N121" s="394"/>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22"/>
      <c r="BQ121" s="322"/>
      <c r="BR121" s="322"/>
      <c r="BS121" s="322"/>
      <c r="BT121" s="322"/>
      <c r="BU121" s="322"/>
      <c r="BV121" s="322"/>
      <c r="BW121" s="322"/>
      <c r="BX121" s="322"/>
      <c r="BY121" s="322"/>
      <c r="BZ121" s="322"/>
      <c r="CA121" s="322"/>
      <c r="CB121" s="322"/>
      <c r="CC121" s="322"/>
      <c r="CD121" s="322"/>
      <c r="CE121" s="322"/>
      <c r="CF121" s="322"/>
      <c r="CG121" s="322"/>
      <c r="CH121" s="322"/>
      <c r="CI121" s="322"/>
      <c r="CJ121" s="322"/>
      <c r="CK121" s="322"/>
      <c r="CL121" s="322"/>
      <c r="CM121" s="322"/>
      <c r="CN121" s="322"/>
      <c r="CO121" s="322"/>
      <c r="CP121" s="322"/>
      <c r="CQ121" s="322"/>
      <c r="CX121" s="322"/>
      <c r="CY121" s="322"/>
      <c r="DH121" s="322"/>
      <c r="DI121" s="322"/>
      <c r="DP121" s="322"/>
      <c r="DQ121" s="322"/>
      <c r="DV121" s="322"/>
      <c r="DW121" s="322"/>
      <c r="DY121" s="322"/>
      <c r="DZ121" s="322"/>
      <c r="EA121" s="322"/>
      <c r="EB121" s="322"/>
      <c r="EL121" s="410"/>
    </row>
    <row r="122" spans="1:142" s="398" customFormat="1" ht="15" customHeight="1" x14ac:dyDescent="0.25">
      <c r="A122" s="562"/>
      <c r="B122" s="402" t="s">
        <v>812</v>
      </c>
      <c r="C122" s="403"/>
      <c r="D122" s="403"/>
      <c r="E122" s="404"/>
      <c r="F122" s="405"/>
      <c r="G122" s="322"/>
      <c r="H122" s="322"/>
      <c r="I122" s="322"/>
      <c r="J122" s="322"/>
      <c r="K122" s="322"/>
      <c r="L122" s="322"/>
      <c r="M122" s="322"/>
      <c r="N122" s="394"/>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c r="BF122" s="322"/>
      <c r="BG122" s="322"/>
      <c r="BH122" s="322"/>
      <c r="BI122" s="322"/>
      <c r="BJ122" s="322"/>
      <c r="BK122" s="322"/>
      <c r="BL122" s="322"/>
      <c r="BM122" s="322"/>
      <c r="BN122" s="322"/>
      <c r="BO122" s="322"/>
      <c r="BP122" s="322"/>
      <c r="BQ122" s="322"/>
      <c r="BR122" s="322"/>
      <c r="BS122" s="322"/>
      <c r="BT122" s="322"/>
      <c r="BU122" s="322"/>
      <c r="BV122" s="322"/>
      <c r="BW122" s="322"/>
      <c r="BX122" s="322"/>
      <c r="BY122" s="322"/>
      <c r="BZ122" s="322"/>
      <c r="CA122" s="322"/>
      <c r="CB122" s="322"/>
      <c r="CC122" s="322"/>
      <c r="CD122" s="322"/>
      <c r="CE122" s="322"/>
      <c r="CF122" s="322"/>
      <c r="CG122" s="322"/>
      <c r="CH122" s="322"/>
      <c r="CI122" s="322"/>
      <c r="CJ122" s="322"/>
      <c r="CK122" s="322"/>
      <c r="CL122" s="322"/>
      <c r="CM122" s="322"/>
      <c r="CN122" s="322"/>
      <c r="CO122" s="322"/>
      <c r="CP122" s="322"/>
      <c r="CQ122" s="322"/>
      <c r="CX122" s="322"/>
      <c r="CY122" s="322"/>
      <c r="DH122" s="322"/>
      <c r="DI122" s="322"/>
      <c r="DP122" s="322"/>
      <c r="DQ122" s="322"/>
      <c r="DV122" s="322"/>
      <c r="DW122" s="322"/>
      <c r="DY122" s="322"/>
      <c r="DZ122" s="322"/>
      <c r="EA122" s="322"/>
      <c r="EB122" s="322"/>
      <c r="EL122" s="410"/>
    </row>
    <row r="123" spans="1:142" s="398" customFormat="1" ht="15" customHeight="1" x14ac:dyDescent="0.25">
      <c r="A123" s="562"/>
      <c r="B123" s="402" t="s">
        <v>813</v>
      </c>
      <c r="C123" s="403"/>
      <c r="D123" s="403"/>
      <c r="E123" s="404"/>
      <c r="F123" s="405"/>
      <c r="G123" s="322"/>
      <c r="H123" s="322"/>
      <c r="I123" s="322"/>
      <c r="J123" s="322"/>
      <c r="K123" s="322"/>
      <c r="L123" s="322"/>
      <c r="M123" s="322"/>
      <c r="N123" s="394"/>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c r="BF123" s="322"/>
      <c r="BG123" s="322"/>
      <c r="BH123" s="322"/>
      <c r="BI123" s="322"/>
      <c r="BJ123" s="322"/>
      <c r="BK123" s="322"/>
      <c r="BL123" s="322"/>
      <c r="BM123" s="322"/>
      <c r="BN123" s="322"/>
      <c r="BO123" s="322"/>
      <c r="BP123" s="322"/>
      <c r="BQ123" s="322"/>
      <c r="BR123" s="322"/>
      <c r="BS123" s="322"/>
      <c r="BT123" s="322"/>
      <c r="BU123" s="322"/>
      <c r="BV123" s="322"/>
      <c r="BW123" s="322"/>
      <c r="BX123" s="322"/>
      <c r="BY123" s="322"/>
      <c r="BZ123" s="322"/>
      <c r="CA123" s="322"/>
      <c r="CB123" s="322"/>
      <c r="CC123" s="322"/>
      <c r="CD123" s="322"/>
      <c r="CE123" s="322"/>
      <c r="CF123" s="322"/>
      <c r="CG123" s="322"/>
      <c r="CH123" s="322"/>
      <c r="CI123" s="322"/>
      <c r="CJ123" s="322"/>
      <c r="CK123" s="322"/>
      <c r="CL123" s="322"/>
      <c r="CM123" s="322"/>
      <c r="CN123" s="322"/>
      <c r="CO123" s="322"/>
      <c r="CP123" s="322"/>
      <c r="CQ123" s="322"/>
      <c r="CX123" s="322"/>
      <c r="CY123" s="322"/>
      <c r="DH123" s="322"/>
      <c r="DI123" s="322"/>
      <c r="DP123" s="322"/>
      <c r="DQ123" s="322"/>
      <c r="DV123" s="322"/>
      <c r="DW123" s="322"/>
      <c r="DY123" s="322"/>
      <c r="DZ123" s="322"/>
      <c r="EA123" s="322"/>
      <c r="EB123" s="322"/>
      <c r="EL123" s="410"/>
    </row>
    <row r="124" spans="1:142" s="398" customFormat="1" ht="15" customHeight="1" x14ac:dyDescent="0.25">
      <c r="A124" s="562"/>
      <c r="B124" s="402" t="s">
        <v>814</v>
      </c>
      <c r="C124" s="403"/>
      <c r="D124" s="403"/>
      <c r="E124" s="404"/>
      <c r="F124" s="405"/>
      <c r="G124" s="322"/>
      <c r="H124" s="322"/>
      <c r="I124" s="322"/>
      <c r="J124" s="322"/>
      <c r="K124" s="322"/>
      <c r="L124" s="322"/>
      <c r="M124" s="322"/>
      <c r="N124" s="394"/>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c r="BF124" s="322"/>
      <c r="BG124" s="322"/>
      <c r="BH124" s="322"/>
      <c r="BI124" s="322"/>
      <c r="BJ124" s="322"/>
      <c r="BK124" s="322"/>
      <c r="BL124" s="322"/>
      <c r="BM124" s="322"/>
      <c r="BN124" s="322"/>
      <c r="BO124" s="322"/>
      <c r="BP124" s="322"/>
      <c r="BQ124" s="322"/>
      <c r="BR124" s="322"/>
      <c r="BS124" s="322"/>
      <c r="BT124" s="322"/>
      <c r="BU124" s="322"/>
      <c r="BV124" s="322"/>
      <c r="BW124" s="322"/>
      <c r="BX124" s="322"/>
      <c r="BY124" s="322"/>
      <c r="BZ124" s="322"/>
      <c r="CA124" s="322"/>
      <c r="CB124" s="322"/>
      <c r="CC124" s="322"/>
      <c r="CD124" s="322"/>
      <c r="CE124" s="322"/>
      <c r="CF124" s="322"/>
      <c r="CG124" s="322"/>
      <c r="CH124" s="322"/>
      <c r="CI124" s="322"/>
      <c r="CJ124" s="322"/>
      <c r="CK124" s="322"/>
      <c r="CL124" s="322"/>
      <c r="CM124" s="322"/>
      <c r="CN124" s="322"/>
      <c r="CO124" s="322"/>
      <c r="CP124" s="322"/>
      <c r="CQ124" s="322"/>
      <c r="CX124" s="322"/>
      <c r="CY124" s="322"/>
      <c r="DH124" s="322"/>
      <c r="DI124" s="322"/>
      <c r="DP124" s="322"/>
      <c r="DQ124" s="322"/>
      <c r="DV124" s="322"/>
      <c r="DW124" s="322"/>
      <c r="DY124" s="322"/>
      <c r="DZ124" s="322"/>
      <c r="EA124" s="322"/>
      <c r="EB124" s="322"/>
      <c r="EL124" s="410"/>
    </row>
    <row r="125" spans="1:142" s="398" customFormat="1" ht="15" customHeight="1" x14ac:dyDescent="0.25">
      <c r="A125" s="562"/>
      <c r="B125" s="399" t="s">
        <v>816</v>
      </c>
      <c r="C125" s="400"/>
      <c r="D125" s="400"/>
      <c r="E125" s="401"/>
      <c r="F125" s="342"/>
      <c r="G125" s="322"/>
      <c r="H125" s="322"/>
      <c r="I125" s="322"/>
      <c r="J125" s="322"/>
      <c r="K125" s="322"/>
      <c r="L125" s="322"/>
      <c r="M125" s="322"/>
      <c r="N125" s="394"/>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c r="BF125" s="322"/>
      <c r="BG125" s="322"/>
      <c r="BH125" s="322"/>
      <c r="BI125" s="322"/>
      <c r="BJ125" s="322"/>
      <c r="BK125" s="322"/>
      <c r="BL125" s="322"/>
      <c r="BM125" s="322"/>
      <c r="BN125" s="322"/>
      <c r="BO125" s="322"/>
      <c r="BP125" s="322"/>
      <c r="BQ125" s="322"/>
      <c r="BR125" s="322"/>
      <c r="BS125" s="322"/>
      <c r="BT125" s="322"/>
      <c r="BU125" s="322"/>
      <c r="BV125" s="322"/>
      <c r="BW125" s="322"/>
      <c r="BX125" s="322"/>
      <c r="BY125" s="322"/>
      <c r="BZ125" s="322"/>
      <c r="CA125" s="322"/>
      <c r="CB125" s="322"/>
      <c r="CC125" s="322"/>
      <c r="CD125" s="322"/>
      <c r="CE125" s="322"/>
      <c r="CF125" s="322"/>
      <c r="CG125" s="322"/>
      <c r="CH125" s="322"/>
      <c r="CI125" s="322"/>
      <c r="CJ125" s="322"/>
      <c r="CK125" s="322"/>
      <c r="CL125" s="322"/>
      <c r="CM125" s="322"/>
      <c r="CN125" s="322"/>
      <c r="CO125" s="322"/>
      <c r="CP125" s="322"/>
      <c r="CQ125" s="322"/>
      <c r="CX125" s="322"/>
      <c r="CY125" s="322"/>
      <c r="DH125" s="322"/>
      <c r="DI125" s="322"/>
      <c r="DP125" s="322"/>
      <c r="DQ125" s="322"/>
      <c r="DV125" s="322"/>
      <c r="DW125" s="322"/>
      <c r="DY125" s="322"/>
      <c r="DZ125" s="322"/>
      <c r="EA125" s="322"/>
      <c r="EB125" s="322"/>
      <c r="EL125" s="410"/>
    </row>
    <row r="126" spans="1:142" s="398" customFormat="1" ht="15" customHeight="1" x14ac:dyDescent="0.25">
      <c r="A126" s="562"/>
      <c r="B126" s="402" t="s">
        <v>812</v>
      </c>
      <c r="C126" s="403"/>
      <c r="D126" s="403"/>
      <c r="E126" s="404"/>
      <c r="F126" s="405"/>
      <c r="G126" s="322"/>
      <c r="H126" s="322"/>
      <c r="I126" s="322"/>
      <c r="J126" s="322"/>
      <c r="K126" s="322"/>
      <c r="L126" s="322"/>
      <c r="M126" s="322"/>
      <c r="N126" s="394"/>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c r="BF126" s="322"/>
      <c r="BG126" s="322"/>
      <c r="BH126" s="322"/>
      <c r="BI126" s="322"/>
      <c r="BJ126" s="322"/>
      <c r="BK126" s="322"/>
      <c r="BL126" s="322"/>
      <c r="BM126" s="322"/>
      <c r="BN126" s="322"/>
      <c r="BO126" s="322"/>
      <c r="BP126" s="322"/>
      <c r="BQ126" s="322"/>
      <c r="BR126" s="322"/>
      <c r="BS126" s="322"/>
      <c r="BT126" s="322"/>
      <c r="BU126" s="322"/>
      <c r="BV126" s="322"/>
      <c r="BW126" s="322"/>
      <c r="BX126" s="322"/>
      <c r="BY126" s="322"/>
      <c r="BZ126" s="322"/>
      <c r="CA126" s="322"/>
      <c r="CB126" s="322"/>
      <c r="CC126" s="322"/>
      <c r="CD126" s="322"/>
      <c r="CE126" s="322"/>
      <c r="CF126" s="322"/>
      <c r="CG126" s="322"/>
      <c r="CH126" s="322"/>
      <c r="CI126" s="322"/>
      <c r="CJ126" s="322"/>
      <c r="CK126" s="322"/>
      <c r="CL126" s="322"/>
      <c r="CM126" s="322"/>
      <c r="CN126" s="322"/>
      <c r="CO126" s="322"/>
      <c r="CP126" s="322"/>
      <c r="CQ126" s="322"/>
      <c r="CX126" s="322"/>
      <c r="CY126" s="322"/>
      <c r="DH126" s="322"/>
      <c r="DI126" s="322"/>
      <c r="DP126" s="322"/>
      <c r="DQ126" s="322"/>
      <c r="DV126" s="322"/>
      <c r="DW126" s="322"/>
      <c r="DY126" s="322"/>
      <c r="DZ126" s="322"/>
      <c r="EA126" s="322"/>
      <c r="EB126" s="322"/>
      <c r="EL126" s="410"/>
    </row>
    <row r="127" spans="1:142" s="398" customFormat="1" ht="15" customHeight="1" x14ac:dyDescent="0.25">
      <c r="A127" s="562"/>
      <c r="B127" s="402" t="s">
        <v>813</v>
      </c>
      <c r="C127" s="403"/>
      <c r="D127" s="403"/>
      <c r="E127" s="404"/>
      <c r="F127" s="405"/>
      <c r="G127" s="322"/>
      <c r="H127" s="322"/>
      <c r="I127" s="322"/>
      <c r="J127" s="322"/>
      <c r="K127" s="322"/>
      <c r="L127" s="322"/>
      <c r="M127" s="322"/>
      <c r="N127" s="394"/>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c r="BF127" s="322"/>
      <c r="BG127" s="322"/>
      <c r="BH127" s="322"/>
      <c r="BI127" s="322"/>
      <c r="BJ127" s="322"/>
      <c r="BK127" s="322"/>
      <c r="BL127" s="322"/>
      <c r="BM127" s="322"/>
      <c r="BN127" s="322"/>
      <c r="BO127" s="322"/>
      <c r="BP127" s="322"/>
      <c r="BQ127" s="322"/>
      <c r="BR127" s="322"/>
      <c r="BS127" s="322"/>
      <c r="BT127" s="322"/>
      <c r="BU127" s="322"/>
      <c r="BV127" s="322"/>
      <c r="BW127" s="322"/>
      <c r="BX127" s="322"/>
      <c r="BY127" s="322"/>
      <c r="BZ127" s="322"/>
      <c r="CA127" s="322"/>
      <c r="CB127" s="322"/>
      <c r="CC127" s="322"/>
      <c r="CD127" s="322"/>
      <c r="CE127" s="322"/>
      <c r="CF127" s="322"/>
      <c r="CG127" s="322"/>
      <c r="CH127" s="322"/>
      <c r="CI127" s="322"/>
      <c r="CJ127" s="322"/>
      <c r="CK127" s="322"/>
      <c r="CL127" s="322"/>
      <c r="CM127" s="322"/>
      <c r="CN127" s="322"/>
      <c r="CO127" s="322"/>
      <c r="CP127" s="322"/>
      <c r="CQ127" s="322"/>
      <c r="CX127" s="322"/>
      <c r="CY127" s="322"/>
      <c r="DH127" s="322"/>
      <c r="DI127" s="322"/>
      <c r="DP127" s="322"/>
      <c r="DQ127" s="322"/>
      <c r="DV127" s="322"/>
      <c r="DW127" s="322"/>
      <c r="DY127" s="322"/>
      <c r="DZ127" s="322"/>
      <c r="EA127" s="322"/>
      <c r="EB127" s="322"/>
      <c r="EL127" s="410"/>
    </row>
    <row r="128" spans="1:142" s="398" customFormat="1" ht="15" customHeight="1" x14ac:dyDescent="0.25">
      <c r="A128" s="562"/>
      <c r="B128" s="406" t="s">
        <v>814</v>
      </c>
      <c r="C128" s="407"/>
      <c r="D128" s="407"/>
      <c r="E128" s="408"/>
      <c r="F128" s="409"/>
      <c r="G128" s="322"/>
      <c r="H128" s="322"/>
      <c r="I128" s="322"/>
      <c r="J128" s="322"/>
      <c r="K128" s="322"/>
      <c r="L128" s="322"/>
      <c r="M128" s="322"/>
      <c r="N128" s="394"/>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c r="BF128" s="322"/>
      <c r="BG128" s="322"/>
      <c r="BH128" s="322"/>
      <c r="BI128" s="322"/>
      <c r="BJ128" s="322"/>
      <c r="BK128" s="322"/>
      <c r="BL128" s="322"/>
      <c r="BM128" s="322"/>
      <c r="BN128" s="322"/>
      <c r="BO128" s="322"/>
      <c r="BP128" s="322"/>
      <c r="BQ128" s="322"/>
      <c r="BR128" s="322"/>
      <c r="BS128" s="322"/>
      <c r="BT128" s="322"/>
      <c r="BU128" s="322"/>
      <c r="BV128" s="322"/>
      <c r="BW128" s="322"/>
      <c r="BX128" s="322"/>
      <c r="BY128" s="322"/>
      <c r="BZ128" s="322"/>
      <c r="CA128" s="322"/>
      <c r="CB128" s="322"/>
      <c r="CC128" s="322"/>
      <c r="CD128" s="322"/>
      <c r="CE128" s="322"/>
      <c r="CF128" s="322"/>
      <c r="CG128" s="322"/>
      <c r="CH128" s="322"/>
      <c r="CI128" s="322"/>
      <c r="CJ128" s="322"/>
      <c r="CK128" s="322"/>
      <c r="CL128" s="322"/>
      <c r="CM128" s="322"/>
      <c r="CN128" s="322"/>
      <c r="CO128" s="322"/>
      <c r="CP128" s="322"/>
      <c r="CQ128" s="322"/>
      <c r="CX128" s="322"/>
      <c r="CY128" s="322"/>
      <c r="DH128" s="322"/>
      <c r="DI128" s="322"/>
      <c r="DP128" s="322"/>
      <c r="DQ128" s="322"/>
      <c r="DV128" s="322"/>
      <c r="DW128" s="322"/>
      <c r="DY128" s="322"/>
      <c r="DZ128" s="322"/>
      <c r="EA128" s="322"/>
      <c r="EB128" s="322"/>
      <c r="EL128" s="410"/>
    </row>
    <row r="129" spans="1:142" s="322" customFormat="1" ht="15" customHeight="1" x14ac:dyDescent="0.25">
      <c r="A129" s="554"/>
      <c r="N129" s="394"/>
      <c r="AX129" s="494"/>
      <c r="AY129" s="494"/>
      <c r="AZ129" s="494"/>
      <c r="BA129" s="494"/>
      <c r="BB129" s="494"/>
      <c r="BC129" s="494"/>
      <c r="BD129" s="494"/>
      <c r="BE129" s="494"/>
      <c r="BF129" s="494"/>
      <c r="BG129" s="494"/>
      <c r="BJ129" s="494"/>
      <c r="BK129" s="494"/>
      <c r="BL129" s="494"/>
      <c r="BM129" s="494"/>
      <c r="BN129" s="494"/>
      <c r="BO129" s="494"/>
      <c r="BP129" s="494"/>
      <c r="BQ129" s="494"/>
      <c r="BR129" s="494"/>
      <c r="BS129" s="494"/>
      <c r="BT129" s="494"/>
      <c r="BU129" s="494"/>
      <c r="BV129" s="494"/>
      <c r="BW129" s="494"/>
      <c r="BZ129" s="494"/>
      <c r="CA129" s="494"/>
      <c r="CB129" s="494"/>
      <c r="CC129" s="494"/>
      <c r="CD129" s="494"/>
      <c r="CE129" s="494"/>
      <c r="CF129" s="494"/>
      <c r="CG129" s="494"/>
      <c r="CH129" s="494"/>
      <c r="CI129" s="494"/>
      <c r="CJ129" s="494"/>
      <c r="CK129" s="494"/>
      <c r="CN129" s="494"/>
      <c r="CO129" s="494"/>
      <c r="CP129" s="494"/>
      <c r="CQ129" s="494"/>
      <c r="CR129" s="494"/>
      <c r="CS129" s="494"/>
      <c r="CT129" s="494"/>
      <c r="CU129" s="494"/>
      <c r="CV129" s="494"/>
      <c r="CW129" s="494"/>
      <c r="CZ129" s="494"/>
      <c r="DA129" s="494"/>
      <c r="DB129" s="494"/>
      <c r="DC129" s="494"/>
      <c r="DD129" s="494"/>
      <c r="DE129" s="494"/>
      <c r="DF129" s="494"/>
      <c r="DG129" s="494"/>
      <c r="DJ129" s="494"/>
      <c r="DK129" s="494"/>
      <c r="DL129" s="494"/>
      <c r="DM129" s="494"/>
      <c r="DN129" s="494"/>
      <c r="DO129" s="494"/>
      <c r="DR129" s="494"/>
      <c r="DS129" s="494"/>
      <c r="DT129" s="494"/>
      <c r="DU129" s="494"/>
      <c r="DX129" s="494"/>
      <c r="EC129" s="494"/>
      <c r="ED129" s="494"/>
      <c r="EE129" s="494"/>
      <c r="EF129" s="494"/>
      <c r="EG129" s="494"/>
      <c r="EH129" s="494"/>
      <c r="EI129" s="494"/>
      <c r="EJ129" s="494"/>
      <c r="EK129" s="494"/>
      <c r="EL129" s="495"/>
    </row>
    <row r="130" spans="1:142" s="322" customFormat="1" ht="45" customHeight="1" x14ac:dyDescent="0.25">
      <c r="A130" s="525" t="s">
        <v>829</v>
      </c>
      <c r="B130" s="908"/>
      <c r="C130" s="909"/>
      <c r="D130" s="909"/>
      <c r="E130" s="909"/>
      <c r="F130" s="909"/>
      <c r="G130" s="909"/>
      <c r="H130" s="909"/>
      <c r="I130" s="871"/>
      <c r="J130" s="871"/>
      <c r="K130" s="871"/>
      <c r="L130" s="871"/>
      <c r="M130" s="871"/>
      <c r="N130" s="566"/>
      <c r="O130" s="871"/>
      <c r="P130" s="871"/>
      <c r="Q130" s="871"/>
      <c r="R130" s="871"/>
      <c r="S130" s="871"/>
      <c r="T130" s="871"/>
      <c r="U130" s="871"/>
      <c r="V130" s="871"/>
      <c r="W130" s="871"/>
      <c r="X130" s="871"/>
      <c r="Y130" s="871"/>
      <c r="Z130" s="871"/>
      <c r="AA130" s="871"/>
      <c r="AB130" s="871"/>
      <c r="AC130" s="871"/>
      <c r="AD130" s="871"/>
      <c r="AE130" s="871"/>
      <c r="AF130" s="871"/>
      <c r="AG130" s="871"/>
      <c r="AH130" s="871"/>
      <c r="AI130" s="871"/>
      <c r="AJ130" s="871"/>
      <c r="AK130" s="871"/>
      <c r="AL130" s="871"/>
      <c r="AM130" s="871"/>
      <c r="AN130" s="871"/>
      <c r="AO130" s="871"/>
      <c r="AP130" s="871"/>
      <c r="AQ130" s="871"/>
      <c r="AR130" s="871"/>
      <c r="AS130" s="871"/>
      <c r="AT130" s="871"/>
      <c r="AU130" s="871"/>
      <c r="AV130" s="871"/>
      <c r="AW130" s="871"/>
      <c r="AX130" s="871"/>
      <c r="AY130" s="871"/>
      <c r="AZ130" s="871"/>
      <c r="BA130" s="871"/>
      <c r="BB130" s="871"/>
      <c r="BC130" s="871"/>
      <c r="BD130" s="871"/>
      <c r="BE130" s="871"/>
      <c r="BF130" s="871"/>
      <c r="BG130" s="871"/>
      <c r="BH130" s="871"/>
      <c r="BI130" s="871"/>
      <c r="BJ130" s="871"/>
      <c r="BK130" s="871"/>
      <c r="BL130" s="871"/>
      <c r="BM130" s="871"/>
      <c r="BN130" s="871"/>
      <c r="BO130" s="871"/>
      <c r="BP130" s="871"/>
      <c r="BQ130" s="871"/>
      <c r="BR130" s="871"/>
      <c r="BS130" s="871"/>
      <c r="BT130" s="871"/>
      <c r="BU130" s="871"/>
      <c r="BV130" s="871"/>
      <c r="BW130" s="871"/>
      <c r="BX130" s="871"/>
      <c r="BY130" s="871"/>
      <c r="BZ130" s="871"/>
      <c r="CA130" s="871"/>
      <c r="CB130" s="871"/>
      <c r="CC130" s="871"/>
      <c r="CD130" s="871"/>
      <c r="CE130" s="871"/>
      <c r="CF130" s="871"/>
      <c r="CG130" s="871"/>
      <c r="CH130" s="871"/>
      <c r="CI130" s="871"/>
      <c r="CJ130" s="871"/>
      <c r="CK130" s="871"/>
      <c r="CL130" s="871"/>
      <c r="CM130" s="871"/>
      <c r="CN130" s="871"/>
      <c r="CO130" s="871"/>
      <c r="CP130" s="871"/>
      <c r="CQ130" s="871"/>
      <c r="CR130" s="871"/>
      <c r="CS130" s="871"/>
      <c r="CT130" s="871"/>
      <c r="CU130" s="871"/>
      <c r="CV130" s="871"/>
      <c r="CW130" s="871"/>
      <c r="CX130" s="871"/>
      <c r="CY130" s="871"/>
      <c r="CZ130" s="871"/>
      <c r="DA130" s="871"/>
      <c r="DB130" s="871"/>
      <c r="DC130" s="871"/>
      <c r="DD130" s="871"/>
      <c r="DE130" s="871"/>
      <c r="DF130" s="871"/>
      <c r="DG130" s="871"/>
      <c r="DH130" s="871"/>
      <c r="DI130" s="871"/>
      <c r="DJ130" s="871"/>
      <c r="DK130" s="871"/>
      <c r="DL130" s="871"/>
      <c r="DM130" s="871"/>
      <c r="DN130" s="871"/>
      <c r="DO130" s="871"/>
      <c r="DP130" s="871"/>
      <c r="DQ130" s="871"/>
      <c r="DR130" s="871"/>
      <c r="DS130" s="871"/>
      <c r="DT130" s="871"/>
      <c r="DU130" s="871"/>
      <c r="DV130" s="871"/>
      <c r="DW130" s="871"/>
      <c r="DX130" s="871"/>
      <c r="DY130" s="871"/>
      <c r="DZ130" s="871"/>
      <c r="EA130" s="871"/>
      <c r="EB130" s="871"/>
      <c r="EC130" s="871"/>
      <c r="ED130" s="871"/>
      <c r="EE130" s="871"/>
      <c r="EF130" s="871"/>
      <c r="EG130" s="871"/>
      <c r="EH130" s="871"/>
      <c r="EI130" s="871"/>
      <c r="EJ130" s="871"/>
      <c r="EK130" s="871"/>
      <c r="EL130" s="566"/>
    </row>
    <row r="131" spans="1:142" ht="15" customHeight="1" x14ac:dyDescent="0.25">
      <c r="A131" s="567"/>
      <c r="B131" s="366" t="s">
        <v>700</v>
      </c>
      <c r="C131" s="366"/>
      <c r="D131" s="366"/>
      <c r="E131" s="366"/>
      <c r="F131" s="3403" t="s">
        <v>744</v>
      </c>
      <c r="G131" s="3403"/>
      <c r="H131" s="3403"/>
      <c r="I131" s="3403"/>
      <c r="J131" s="3403"/>
      <c r="K131" s="3403"/>
      <c r="L131" s="3403"/>
      <c r="M131" s="322"/>
      <c r="N131" s="394"/>
      <c r="O131" s="322"/>
      <c r="P131" s="322"/>
      <c r="Q131" s="322"/>
      <c r="R131" s="322"/>
      <c r="S131" s="322"/>
      <c r="T131" s="322"/>
      <c r="U131" s="322"/>
      <c r="V131" s="322"/>
      <c r="W131" s="322"/>
      <c r="X131" s="322"/>
      <c r="Y131" s="322"/>
      <c r="Z131" s="322"/>
      <c r="AA131" s="322"/>
      <c r="AB131" s="322"/>
      <c r="CK131" s="412"/>
      <c r="CL131" s="412"/>
      <c r="CM131" s="412"/>
      <c r="CN131" s="412"/>
      <c r="CO131" s="412"/>
      <c r="CP131" s="412"/>
      <c r="CQ131" s="412"/>
      <c r="CR131" s="412"/>
      <c r="CS131" s="412"/>
      <c r="CT131" s="412"/>
      <c r="CU131" s="412"/>
      <c r="CV131" s="412"/>
      <c r="CW131" s="412"/>
      <c r="CX131" s="412"/>
      <c r="DX131" s="398"/>
      <c r="EC131" s="398"/>
      <c r="ED131" s="398"/>
      <c r="EE131" s="398"/>
      <c r="EF131" s="398"/>
      <c r="EG131" s="398"/>
      <c r="EH131" s="398"/>
      <c r="EI131" s="398"/>
      <c r="EJ131" s="398"/>
      <c r="EK131" s="398"/>
    </row>
    <row r="132" spans="1:142" s="322" customFormat="1" ht="15" customHeight="1" x14ac:dyDescent="0.25">
      <c r="A132" s="568"/>
      <c r="B132" s="321"/>
      <c r="C132" s="321"/>
      <c r="D132" s="321"/>
      <c r="E132" s="321"/>
      <c r="F132" s="321"/>
      <c r="G132" s="321"/>
      <c r="H132" s="321"/>
      <c r="I132" s="321"/>
      <c r="J132" s="321"/>
      <c r="K132" s="321"/>
      <c r="L132" s="321"/>
      <c r="M132" s="321"/>
      <c r="N132" s="413"/>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321"/>
      <c r="AO132" s="321"/>
      <c r="AP132" s="321"/>
      <c r="AQ132" s="321"/>
      <c r="AR132" s="321"/>
      <c r="AS132" s="321"/>
      <c r="AT132" s="321"/>
      <c r="AU132" s="321"/>
      <c r="AV132" s="321"/>
      <c r="AW132" s="321"/>
      <c r="AX132" s="321"/>
      <c r="AY132" s="321"/>
      <c r="AZ132" s="321"/>
      <c r="BA132" s="321"/>
      <c r="BB132" s="321"/>
      <c r="BC132" s="321"/>
      <c r="BD132" s="321"/>
      <c r="BE132" s="321"/>
      <c r="BF132" s="321"/>
      <c r="BG132" s="321"/>
      <c r="BH132" s="321"/>
      <c r="BI132" s="321"/>
      <c r="BJ132" s="321"/>
      <c r="BK132" s="321"/>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EL132" s="394"/>
    </row>
    <row r="133" spans="1:142" s="398" customFormat="1" ht="15" customHeight="1" x14ac:dyDescent="0.25">
      <c r="A133" s="568"/>
      <c r="B133" s="569" t="s">
        <v>831</v>
      </c>
      <c r="C133" s="569"/>
      <c r="D133" s="569"/>
      <c r="E133" s="569"/>
      <c r="F133" s="570"/>
      <c r="G133" s="322"/>
      <c r="H133" s="322"/>
      <c r="J133" s="417"/>
      <c r="K133" s="417"/>
      <c r="L133" s="417"/>
      <c r="M133" s="417"/>
      <c r="N133" s="413"/>
      <c r="O133" s="321"/>
      <c r="P133" s="321"/>
      <c r="Q133" s="321"/>
      <c r="R133" s="321"/>
      <c r="S133" s="321"/>
      <c r="T133" s="321"/>
      <c r="U133" s="321"/>
      <c r="V133" s="321"/>
      <c r="W133" s="321"/>
      <c r="X133" s="321"/>
      <c r="Y133" s="321"/>
      <c r="Z133" s="321"/>
      <c r="AA133" s="321"/>
      <c r="AB133" s="321"/>
      <c r="AC133" s="321"/>
      <c r="AD133" s="321"/>
      <c r="AE133" s="321"/>
      <c r="AF133" s="321"/>
      <c r="AG133" s="321"/>
      <c r="AH133" s="321"/>
      <c r="AI133" s="321"/>
      <c r="AJ133" s="321"/>
      <c r="AK133" s="321"/>
      <c r="AL133" s="321"/>
      <c r="AM133" s="321"/>
      <c r="AN133" s="321"/>
      <c r="AO133" s="321"/>
      <c r="AP133" s="321"/>
      <c r="AQ133" s="321"/>
      <c r="AR133" s="321"/>
      <c r="AS133" s="321"/>
      <c r="AT133" s="321"/>
      <c r="AU133" s="321"/>
      <c r="AV133" s="321"/>
      <c r="AW133" s="321"/>
      <c r="AX133" s="321"/>
      <c r="AY133" s="321"/>
      <c r="AZ133" s="321"/>
      <c r="BA133" s="321"/>
      <c r="BB133" s="321"/>
      <c r="BC133" s="321"/>
      <c r="BD133" s="321"/>
      <c r="BE133" s="416"/>
      <c r="BF133" s="416"/>
      <c r="BG133" s="416"/>
      <c r="BH133" s="321"/>
      <c r="BI133" s="321"/>
      <c r="BJ133" s="416"/>
      <c r="BK133" s="416"/>
      <c r="BL133" s="416"/>
      <c r="BM133" s="416"/>
      <c r="BN133" s="416"/>
      <c r="BO133" s="416"/>
      <c r="BP133" s="416"/>
      <c r="BQ133" s="416"/>
      <c r="BR133" s="416"/>
      <c r="BS133" s="416"/>
      <c r="BT133" s="416"/>
      <c r="BU133" s="416"/>
      <c r="BV133" s="416"/>
      <c r="BW133" s="416"/>
      <c r="BX133" s="321"/>
      <c r="BY133" s="321"/>
      <c r="BZ133" s="416"/>
      <c r="CA133" s="416"/>
      <c r="CB133" s="416"/>
      <c r="CC133" s="416"/>
      <c r="CD133" s="416"/>
      <c r="CE133" s="416"/>
      <c r="CF133" s="416"/>
      <c r="CG133" s="416"/>
      <c r="CH133" s="416"/>
      <c r="CI133" s="416"/>
      <c r="CJ133" s="416"/>
      <c r="CK133" s="416"/>
      <c r="CL133" s="321"/>
      <c r="CM133" s="321"/>
      <c r="CN133" s="416"/>
      <c r="CO133" s="416"/>
      <c r="CP133" s="416"/>
      <c r="CQ133" s="416"/>
      <c r="CR133" s="416"/>
      <c r="CS133" s="416"/>
      <c r="CT133" s="416"/>
      <c r="CU133" s="416"/>
      <c r="CV133" s="416"/>
      <c r="CW133" s="416"/>
      <c r="CX133" s="321"/>
      <c r="CY133" s="322"/>
      <c r="DH133" s="322"/>
      <c r="DI133" s="322"/>
      <c r="DP133" s="322"/>
      <c r="DQ133" s="322"/>
      <c r="DV133" s="322"/>
      <c r="DW133" s="322"/>
      <c r="DY133" s="322"/>
      <c r="DZ133" s="322"/>
      <c r="EA133" s="322"/>
      <c r="EB133" s="322"/>
    </row>
    <row r="134" spans="1:142" s="494" customFormat="1" ht="15" customHeight="1" x14ac:dyDescent="0.25">
      <c r="A134" s="910"/>
      <c r="B134" s="491"/>
      <c r="C134" s="491"/>
      <c r="D134" s="491"/>
      <c r="E134" s="491"/>
      <c r="F134" s="491"/>
      <c r="G134" s="491"/>
      <c r="H134" s="491"/>
      <c r="I134" s="491"/>
      <c r="J134" s="491"/>
      <c r="K134" s="496" t="s">
        <v>191</v>
      </c>
      <c r="L134" s="491"/>
      <c r="M134" s="491"/>
      <c r="N134" s="490"/>
      <c r="O134" s="491"/>
      <c r="P134" s="491"/>
      <c r="Q134" s="491"/>
      <c r="R134" s="491"/>
      <c r="S134" s="491"/>
      <c r="T134" s="491"/>
      <c r="U134" s="491"/>
      <c r="V134" s="491"/>
      <c r="W134" s="491"/>
      <c r="X134" s="491"/>
      <c r="Y134" s="491"/>
      <c r="Z134" s="491"/>
      <c r="AA134" s="491"/>
      <c r="AB134" s="491"/>
      <c r="AC134" s="491"/>
      <c r="AD134" s="491"/>
      <c r="AE134" s="491"/>
      <c r="AF134" s="491"/>
      <c r="AG134" s="491"/>
      <c r="AH134" s="491"/>
      <c r="AI134" s="491"/>
      <c r="AJ134" s="491"/>
      <c r="AK134" s="491"/>
      <c r="AL134" s="491"/>
      <c r="AM134" s="491"/>
      <c r="AN134" s="491"/>
      <c r="AO134" s="491"/>
      <c r="AP134" s="491"/>
      <c r="AQ134" s="491"/>
      <c r="AR134" s="491"/>
      <c r="AS134" s="491"/>
      <c r="AT134" s="491"/>
      <c r="AU134" s="491"/>
      <c r="AV134" s="491"/>
      <c r="AW134" s="491"/>
      <c r="AX134" s="491"/>
      <c r="AY134" s="491"/>
      <c r="AZ134" s="491"/>
      <c r="BA134" s="491"/>
      <c r="BB134" s="491"/>
      <c r="BC134" s="491"/>
      <c r="BD134" s="491"/>
      <c r="BE134" s="491"/>
      <c r="BF134" s="491"/>
      <c r="BG134" s="491"/>
      <c r="BH134" s="491"/>
      <c r="BI134" s="491"/>
      <c r="BJ134" s="491"/>
      <c r="BK134" s="491"/>
      <c r="BL134" s="491"/>
      <c r="BM134" s="491"/>
      <c r="BN134" s="491"/>
      <c r="BO134" s="491"/>
      <c r="BP134" s="491"/>
      <c r="BQ134" s="491"/>
      <c r="BR134" s="491"/>
      <c r="BS134" s="491"/>
      <c r="BT134" s="491"/>
      <c r="BU134" s="491"/>
      <c r="BV134" s="491"/>
      <c r="BW134" s="491"/>
      <c r="BX134" s="491"/>
      <c r="BY134" s="491"/>
      <c r="BZ134" s="491"/>
      <c r="CA134" s="491"/>
      <c r="CB134" s="491"/>
      <c r="CC134" s="491"/>
      <c r="CD134" s="491"/>
      <c r="CE134" s="491"/>
      <c r="CF134" s="491"/>
      <c r="CG134" s="491"/>
      <c r="CH134" s="491"/>
      <c r="CI134" s="491"/>
      <c r="CJ134" s="491"/>
      <c r="CK134" s="491"/>
      <c r="CL134" s="491"/>
      <c r="CM134" s="491"/>
      <c r="CN134" s="491"/>
      <c r="CO134" s="491"/>
      <c r="CP134" s="491"/>
      <c r="CQ134" s="491"/>
      <c r="CR134" s="491"/>
      <c r="CS134" s="491"/>
      <c r="CT134" s="491"/>
      <c r="CU134" s="491"/>
      <c r="CV134" s="491"/>
      <c r="CW134" s="491"/>
      <c r="CX134" s="491"/>
      <c r="EL134" s="495"/>
    </row>
    <row r="135" spans="1:142" s="322" customFormat="1" ht="45" customHeight="1" x14ac:dyDescent="0.25">
      <c r="A135" s="525" t="s">
        <v>832</v>
      </c>
      <c r="B135" s="908"/>
      <c r="C135" s="909"/>
      <c r="D135" s="909"/>
      <c r="E135" s="909"/>
      <c r="F135" s="909"/>
      <c r="G135" s="909"/>
      <c r="H135" s="909"/>
      <c r="I135" s="871"/>
      <c r="J135" s="871"/>
      <c r="K135" s="871"/>
      <c r="L135" s="871"/>
      <c r="M135" s="871"/>
      <c r="N135" s="566"/>
      <c r="O135" s="871"/>
      <c r="P135" s="871"/>
      <c r="Q135" s="871"/>
      <c r="R135" s="871"/>
      <c r="S135" s="871"/>
      <c r="T135" s="871"/>
      <c r="U135" s="871"/>
      <c r="V135" s="871"/>
      <c r="W135" s="871"/>
      <c r="X135" s="871"/>
      <c r="Y135" s="871"/>
      <c r="Z135" s="871"/>
      <c r="AA135" s="871"/>
      <c r="AB135" s="871"/>
      <c r="AC135" s="871"/>
      <c r="AD135" s="871"/>
      <c r="AE135" s="871"/>
      <c r="AF135" s="871"/>
      <c r="AG135" s="871"/>
      <c r="AH135" s="871"/>
      <c r="AI135" s="871"/>
      <c r="AJ135" s="871"/>
      <c r="AK135" s="871"/>
      <c r="AL135" s="871"/>
      <c r="AM135" s="871"/>
      <c r="AN135" s="871"/>
      <c r="AO135" s="871"/>
      <c r="AP135" s="871"/>
      <c r="AQ135" s="871"/>
      <c r="AR135" s="871"/>
      <c r="AS135" s="871"/>
      <c r="AT135" s="871"/>
      <c r="AU135" s="871"/>
      <c r="AV135" s="871"/>
      <c r="AW135" s="871"/>
      <c r="AX135" s="871"/>
      <c r="AY135" s="871"/>
      <c r="AZ135" s="871"/>
      <c r="BA135" s="871"/>
      <c r="BB135" s="871"/>
      <c r="BC135" s="871"/>
      <c r="BD135" s="871"/>
      <c r="BE135" s="871"/>
      <c r="BF135" s="871"/>
      <c r="BG135" s="871"/>
      <c r="BH135" s="871"/>
      <c r="BI135" s="871"/>
      <c r="BJ135" s="871"/>
      <c r="BK135" s="871"/>
      <c r="BL135" s="871"/>
      <c r="BM135" s="871"/>
      <c r="BN135" s="871"/>
      <c r="BO135" s="871"/>
      <c r="BP135" s="871"/>
      <c r="BQ135" s="871"/>
      <c r="BR135" s="871"/>
      <c r="BS135" s="871"/>
      <c r="BT135" s="871"/>
      <c r="BU135" s="871"/>
      <c r="BV135" s="871"/>
      <c r="BW135" s="871"/>
      <c r="BX135" s="871"/>
      <c r="BY135" s="871"/>
      <c r="BZ135" s="871"/>
      <c r="CA135" s="871"/>
      <c r="CB135" s="871"/>
      <c r="CC135" s="871"/>
      <c r="CD135" s="871"/>
      <c r="CE135" s="871"/>
      <c r="CF135" s="871"/>
      <c r="CG135" s="871"/>
      <c r="CH135" s="871"/>
      <c r="CI135" s="871"/>
      <c r="CJ135" s="871"/>
      <c r="CK135" s="871"/>
      <c r="CL135" s="871"/>
      <c r="CM135" s="871"/>
      <c r="CN135" s="871"/>
      <c r="CO135" s="871"/>
      <c r="CP135" s="871"/>
      <c r="CQ135" s="871"/>
      <c r="CR135" s="871"/>
      <c r="CS135" s="871"/>
      <c r="CT135" s="871"/>
      <c r="CU135" s="871"/>
      <c r="CV135" s="871"/>
      <c r="CW135" s="871"/>
      <c r="CX135" s="871"/>
      <c r="CY135" s="871"/>
      <c r="CZ135" s="871"/>
      <c r="DA135" s="871"/>
      <c r="DB135" s="871"/>
      <c r="DC135" s="871"/>
      <c r="DD135" s="871"/>
      <c r="DE135" s="871"/>
      <c r="DF135" s="871"/>
      <c r="DG135" s="871"/>
      <c r="DH135" s="871"/>
      <c r="DI135" s="871"/>
      <c r="DJ135" s="871"/>
      <c r="DK135" s="871"/>
      <c r="DL135" s="871"/>
      <c r="DM135" s="871"/>
      <c r="DN135" s="871"/>
      <c r="DO135" s="871"/>
      <c r="DP135" s="871"/>
      <c r="DQ135" s="871"/>
      <c r="DR135" s="871"/>
      <c r="DS135" s="871"/>
      <c r="DT135" s="871"/>
      <c r="DU135" s="871"/>
      <c r="DV135" s="871"/>
      <c r="DW135" s="871"/>
      <c r="DX135" s="871"/>
      <c r="DY135" s="871"/>
      <c r="DZ135" s="871"/>
      <c r="EA135" s="871"/>
      <c r="EB135" s="871"/>
      <c r="EC135" s="871"/>
      <c r="ED135" s="871"/>
      <c r="EE135" s="871"/>
      <c r="EF135" s="871"/>
      <c r="EG135" s="871"/>
      <c r="EH135" s="871"/>
      <c r="EI135" s="871"/>
      <c r="EJ135" s="871"/>
      <c r="EK135" s="871"/>
      <c r="EL135" s="566"/>
    </row>
    <row r="136" spans="1:142" ht="15" customHeight="1" x14ac:dyDescent="0.25">
      <c r="A136" s="567"/>
      <c r="B136" s="366" t="s">
        <v>700</v>
      </c>
      <c r="C136" s="366"/>
      <c r="D136" s="366"/>
      <c r="E136" s="366"/>
      <c r="F136" s="3403" t="s">
        <v>833</v>
      </c>
      <c r="G136" s="3403"/>
      <c r="H136" s="3403"/>
      <c r="I136" s="3403"/>
      <c r="J136" s="3403"/>
      <c r="K136" s="3403"/>
      <c r="L136" s="3403"/>
      <c r="M136" s="321"/>
      <c r="N136" s="413"/>
      <c r="O136" s="321"/>
      <c r="P136" s="321"/>
      <c r="Q136" s="321"/>
      <c r="R136" s="321"/>
      <c r="S136" s="321"/>
      <c r="T136" s="321"/>
      <c r="U136" s="321"/>
      <c r="V136" s="321"/>
      <c r="W136" s="321"/>
      <c r="X136" s="321"/>
      <c r="Y136" s="321"/>
      <c r="Z136" s="321"/>
      <c r="AA136" s="321"/>
      <c r="CK136" s="412"/>
      <c r="CL136" s="412"/>
      <c r="CM136" s="412"/>
      <c r="CN136" s="412"/>
      <c r="CO136" s="412"/>
      <c r="CP136" s="412"/>
      <c r="CQ136" s="412"/>
      <c r="CR136" s="412"/>
      <c r="CS136" s="412"/>
      <c r="CT136" s="412"/>
      <c r="CU136" s="412"/>
      <c r="CV136" s="412"/>
      <c r="CW136" s="412"/>
      <c r="CX136" s="412"/>
    </row>
    <row r="137" spans="1:142" s="395" customFormat="1" ht="15" customHeight="1" x14ac:dyDescent="0.25">
      <c r="A137" s="568"/>
      <c r="B137" s="421"/>
      <c r="C137" s="421"/>
      <c r="D137" s="421"/>
      <c r="E137" s="421"/>
      <c r="F137" s="422"/>
      <c r="G137" s="422"/>
      <c r="H137" s="422"/>
      <c r="I137" s="422"/>
      <c r="J137" s="422"/>
      <c r="K137" s="423"/>
      <c r="L137" s="422"/>
      <c r="M137" s="422"/>
      <c r="N137" s="424"/>
      <c r="O137" s="425"/>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row>
    <row r="138" spans="1:142" ht="15" customHeight="1" x14ac:dyDescent="0.25">
      <c r="A138" s="568"/>
      <c r="B138" s="569" t="s">
        <v>835</v>
      </c>
      <c r="C138" s="569"/>
      <c r="D138" s="569"/>
      <c r="E138" s="569"/>
      <c r="F138" s="571"/>
      <c r="G138" s="322"/>
      <c r="H138" s="322"/>
      <c r="I138" s="416"/>
      <c r="J138" s="427"/>
      <c r="K138" s="427"/>
      <c r="L138" s="427"/>
      <c r="M138" s="427"/>
      <c r="N138" s="428"/>
      <c r="O138" s="429"/>
      <c r="P138" s="429"/>
      <c r="Q138" s="429"/>
      <c r="R138" s="429"/>
      <c r="S138" s="429"/>
      <c r="T138" s="429"/>
      <c r="U138" s="429"/>
      <c r="V138" s="429"/>
      <c r="W138" s="429"/>
      <c r="X138" s="429"/>
      <c r="Y138" s="429"/>
      <c r="Z138" s="429"/>
      <c r="AA138" s="429"/>
      <c r="AB138" s="429"/>
      <c r="AC138" s="429"/>
      <c r="AD138" s="429"/>
      <c r="AE138" s="429"/>
      <c r="AF138" s="429"/>
      <c r="AG138" s="429"/>
      <c r="AH138" s="429"/>
      <c r="AI138" s="429"/>
      <c r="AJ138" s="429"/>
      <c r="AK138" s="429"/>
      <c r="AL138" s="429"/>
      <c r="AM138" s="429"/>
      <c r="AN138" s="429"/>
      <c r="AO138" s="429"/>
      <c r="AP138" s="429"/>
      <c r="AQ138" s="429"/>
      <c r="AR138" s="429"/>
      <c r="AS138" s="429"/>
      <c r="AT138" s="429"/>
      <c r="AU138" s="429"/>
      <c r="AV138" s="429"/>
      <c r="AW138" s="429"/>
      <c r="AX138" s="429"/>
      <c r="AY138" s="429"/>
      <c r="AZ138" s="429"/>
      <c r="BA138" s="429"/>
      <c r="BB138" s="429"/>
      <c r="BC138" s="429"/>
      <c r="BD138" s="429"/>
      <c r="BE138" s="429"/>
      <c r="BF138" s="429"/>
      <c r="BG138" s="429"/>
      <c r="BH138" s="429"/>
      <c r="BI138" s="429"/>
      <c r="BJ138" s="429"/>
      <c r="BK138" s="429"/>
      <c r="BL138" s="429"/>
      <c r="BM138" s="429"/>
      <c r="BN138" s="429"/>
      <c r="BO138" s="429"/>
      <c r="BP138" s="429"/>
      <c r="BQ138" s="429"/>
      <c r="BR138" s="429"/>
      <c r="BS138" s="429"/>
      <c r="BT138" s="429"/>
      <c r="BU138" s="429"/>
      <c r="BV138" s="429"/>
      <c r="BW138" s="429"/>
      <c r="BX138" s="429"/>
      <c r="BY138" s="429"/>
      <c r="BZ138" s="429"/>
      <c r="CA138" s="429"/>
      <c r="CB138" s="429"/>
      <c r="CC138" s="429"/>
      <c r="CD138" s="429"/>
      <c r="CE138" s="429"/>
      <c r="CF138" s="429"/>
      <c r="CG138" s="429"/>
      <c r="CH138" s="429"/>
      <c r="CI138" s="429"/>
      <c r="CJ138" s="429"/>
      <c r="CK138" s="429"/>
      <c r="CL138" s="429"/>
      <c r="CM138" s="429"/>
      <c r="CN138" s="429"/>
      <c r="CO138" s="429"/>
      <c r="CP138" s="429"/>
      <c r="CQ138" s="429"/>
      <c r="CR138" s="429"/>
      <c r="CS138" s="429"/>
      <c r="CT138" s="429"/>
      <c r="CU138" s="429"/>
      <c r="CV138" s="429"/>
      <c r="CW138" s="429"/>
      <c r="CX138" s="429"/>
      <c r="CY138" s="430"/>
      <c r="CZ138" s="430"/>
      <c r="DA138" s="430"/>
      <c r="DB138" s="430"/>
      <c r="DC138" s="430"/>
      <c r="DD138" s="430"/>
      <c r="DE138" s="430"/>
      <c r="DF138" s="430"/>
      <c r="DG138" s="430"/>
      <c r="DH138" s="430"/>
      <c r="DI138" s="430"/>
      <c r="DJ138" s="430"/>
      <c r="DK138" s="430"/>
      <c r="DL138" s="430"/>
      <c r="DM138" s="430"/>
      <c r="DN138" s="430"/>
      <c r="DO138" s="430"/>
      <c r="DP138" s="430"/>
      <c r="DQ138" s="430"/>
      <c r="DR138" s="430"/>
      <c r="DS138" s="430"/>
      <c r="DT138" s="430"/>
      <c r="DU138" s="430"/>
      <c r="DV138" s="430"/>
      <c r="DW138" s="430"/>
      <c r="DX138" s="430"/>
      <c r="DY138" s="430"/>
      <c r="DZ138" s="430"/>
      <c r="EA138" s="430"/>
      <c r="EB138" s="430"/>
      <c r="EC138" s="430"/>
      <c r="ED138" s="430"/>
      <c r="EE138" s="430"/>
      <c r="EF138" s="430"/>
      <c r="EG138" s="430"/>
      <c r="EH138" s="430"/>
      <c r="EI138" s="430"/>
      <c r="EJ138" s="430"/>
      <c r="EK138" s="430"/>
      <c r="EL138" s="430"/>
    </row>
    <row r="139" spans="1:142" s="420" customFormat="1" ht="15" customHeight="1" x14ac:dyDescent="0.25">
      <c r="A139" s="572"/>
      <c r="B139" s="431"/>
      <c r="C139" s="432"/>
      <c r="D139" s="433"/>
      <c r="E139" s="433"/>
      <c r="F139" s="433"/>
      <c r="G139" s="433"/>
      <c r="H139" s="433"/>
      <c r="I139" s="433"/>
      <c r="J139" s="433"/>
      <c r="K139" s="433"/>
      <c r="L139" s="433"/>
      <c r="M139" s="433"/>
      <c r="N139" s="418"/>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c r="AJ139" s="419"/>
      <c r="AK139" s="419"/>
      <c r="AL139" s="419"/>
      <c r="AM139" s="419"/>
      <c r="AN139" s="419"/>
      <c r="AO139" s="419"/>
      <c r="AP139" s="419"/>
      <c r="AQ139" s="419"/>
      <c r="AR139" s="419"/>
      <c r="AS139" s="419"/>
      <c r="AT139" s="419"/>
      <c r="AU139" s="419"/>
      <c r="AV139" s="419"/>
      <c r="AW139" s="419"/>
      <c r="AX139" s="419"/>
      <c r="AY139" s="419"/>
      <c r="AZ139" s="419"/>
      <c r="BA139" s="419"/>
      <c r="BB139" s="419"/>
      <c r="BC139" s="419"/>
      <c r="BD139" s="419"/>
      <c r="BE139" s="419"/>
      <c r="BF139" s="419"/>
      <c r="BG139" s="419"/>
      <c r="BH139" s="419"/>
      <c r="BI139" s="419"/>
      <c r="BJ139" s="419"/>
      <c r="BK139" s="419"/>
      <c r="BL139" s="419"/>
      <c r="BM139" s="419"/>
      <c r="BN139" s="419"/>
      <c r="BO139" s="419"/>
      <c r="BP139" s="419"/>
      <c r="BQ139" s="419"/>
      <c r="BR139" s="419"/>
      <c r="BS139" s="419"/>
      <c r="BT139" s="419"/>
      <c r="BU139" s="419"/>
      <c r="BV139" s="419"/>
      <c r="BW139" s="419"/>
      <c r="BX139" s="419"/>
      <c r="BY139" s="419"/>
      <c r="BZ139" s="419"/>
      <c r="CA139" s="419"/>
      <c r="CB139" s="419"/>
      <c r="CC139" s="419"/>
      <c r="CD139" s="419"/>
      <c r="CE139" s="419"/>
      <c r="CF139" s="419"/>
      <c r="CG139" s="419"/>
      <c r="CH139" s="419"/>
      <c r="CI139" s="419"/>
      <c r="CJ139" s="419"/>
      <c r="CK139" s="419"/>
      <c r="CL139" s="419"/>
      <c r="CM139" s="419"/>
      <c r="CN139" s="419"/>
      <c r="CO139" s="419"/>
      <c r="CP139" s="419"/>
      <c r="CQ139" s="419"/>
      <c r="CR139" s="419"/>
      <c r="CS139" s="419"/>
      <c r="CT139" s="419"/>
      <c r="CU139" s="419"/>
      <c r="CV139" s="419"/>
      <c r="CW139" s="419"/>
      <c r="CX139" s="419"/>
    </row>
    <row r="140" spans="1:142" s="322" customFormat="1" ht="45" customHeight="1" x14ac:dyDescent="0.25">
      <c r="A140" s="525" t="s">
        <v>836</v>
      </c>
      <c r="B140" s="908"/>
      <c r="C140" s="909"/>
      <c r="D140" s="909"/>
      <c r="E140" s="909"/>
      <c r="F140" s="909"/>
      <c r="G140" s="909"/>
      <c r="H140" s="909"/>
      <c r="I140" s="871"/>
      <c r="J140" s="871"/>
      <c r="K140" s="871"/>
      <c r="L140" s="871"/>
      <c r="M140" s="871"/>
      <c r="N140" s="566"/>
      <c r="O140" s="871"/>
      <c r="P140" s="871"/>
      <c r="Q140" s="871"/>
      <c r="R140" s="871"/>
      <c r="S140" s="871"/>
      <c r="T140" s="871"/>
      <c r="U140" s="871"/>
      <c r="V140" s="871"/>
      <c r="W140" s="871"/>
      <c r="X140" s="871"/>
      <c r="Y140" s="871"/>
      <c r="Z140" s="871"/>
      <c r="AA140" s="871"/>
      <c r="AB140" s="871"/>
      <c r="AC140" s="871"/>
      <c r="AD140" s="871"/>
      <c r="AE140" s="871"/>
      <c r="AF140" s="871"/>
      <c r="AG140" s="871"/>
      <c r="AH140" s="871"/>
      <c r="AI140" s="871"/>
      <c r="AJ140" s="871"/>
      <c r="AK140" s="871"/>
      <c r="AL140" s="871"/>
      <c r="AM140" s="871"/>
      <c r="AN140" s="871"/>
      <c r="AO140" s="871"/>
      <c r="AP140" s="871"/>
      <c r="AQ140" s="871"/>
      <c r="AR140" s="871"/>
      <c r="AS140" s="871"/>
      <c r="AT140" s="871"/>
      <c r="AU140" s="871"/>
      <c r="AV140" s="871"/>
      <c r="AW140" s="871"/>
      <c r="AX140" s="871"/>
      <c r="AY140" s="871"/>
      <c r="AZ140" s="871"/>
      <c r="BA140" s="871"/>
      <c r="BB140" s="871"/>
      <c r="BC140" s="871"/>
      <c r="BD140" s="871"/>
      <c r="BE140" s="871"/>
      <c r="BF140" s="871"/>
      <c r="BG140" s="871"/>
      <c r="BH140" s="871"/>
      <c r="BI140" s="871"/>
      <c r="BJ140" s="871"/>
      <c r="BK140" s="871"/>
      <c r="BL140" s="871"/>
      <c r="BM140" s="871"/>
      <c r="BN140" s="871"/>
      <c r="BO140" s="871"/>
      <c r="BP140" s="871"/>
      <c r="BQ140" s="871"/>
      <c r="BR140" s="871"/>
      <c r="BS140" s="871"/>
      <c r="BT140" s="871"/>
      <c r="BU140" s="871"/>
      <c r="BV140" s="871"/>
      <c r="BW140" s="871"/>
      <c r="BX140" s="871"/>
      <c r="BY140" s="871"/>
      <c r="BZ140" s="871"/>
      <c r="CA140" s="871"/>
      <c r="CB140" s="871"/>
      <c r="CC140" s="871"/>
      <c r="CD140" s="871"/>
      <c r="CE140" s="871"/>
      <c r="CF140" s="871"/>
      <c r="CG140" s="871"/>
      <c r="CH140" s="871"/>
      <c r="CI140" s="871"/>
      <c r="CJ140" s="871"/>
      <c r="CK140" s="871"/>
      <c r="CL140" s="871"/>
      <c r="CM140" s="871"/>
      <c r="CN140" s="871"/>
      <c r="CO140" s="871"/>
      <c r="CP140" s="871"/>
      <c r="CQ140" s="871"/>
      <c r="CR140" s="871"/>
      <c r="CS140" s="871"/>
      <c r="CT140" s="871"/>
      <c r="CU140" s="871"/>
      <c r="CV140" s="871"/>
      <c r="CW140" s="871"/>
      <c r="CX140" s="871"/>
      <c r="CY140" s="871"/>
      <c r="CZ140" s="871"/>
      <c r="DA140" s="871"/>
      <c r="DB140" s="871"/>
      <c r="DC140" s="871"/>
      <c r="DD140" s="871"/>
      <c r="DE140" s="871"/>
      <c r="DF140" s="871"/>
      <c r="DG140" s="871"/>
      <c r="DH140" s="871"/>
      <c r="DI140" s="871"/>
      <c r="DJ140" s="871"/>
      <c r="DK140" s="871"/>
      <c r="DL140" s="871"/>
      <c r="DM140" s="871"/>
      <c r="DN140" s="871"/>
      <c r="DO140" s="871"/>
      <c r="DP140" s="871"/>
      <c r="DQ140" s="871"/>
      <c r="DR140" s="871"/>
      <c r="DS140" s="871"/>
      <c r="DT140" s="871"/>
      <c r="DU140" s="871"/>
      <c r="DV140" s="871"/>
      <c r="DW140" s="871"/>
      <c r="DX140" s="871"/>
      <c r="DY140" s="871"/>
      <c r="DZ140" s="871"/>
      <c r="EA140" s="871"/>
      <c r="EB140" s="871"/>
      <c r="EC140" s="871"/>
      <c r="ED140" s="871"/>
      <c r="EE140" s="871"/>
      <c r="EF140" s="871"/>
      <c r="EG140" s="871"/>
      <c r="EH140" s="871"/>
      <c r="EI140" s="871"/>
      <c r="EJ140" s="871"/>
      <c r="EK140" s="871"/>
      <c r="EL140" s="566"/>
    </row>
    <row r="141" spans="1:142" ht="15" customHeight="1" x14ac:dyDescent="0.25">
      <c r="A141" s="567"/>
      <c r="B141" s="366" t="s">
        <v>700</v>
      </c>
      <c r="C141" s="366"/>
      <c r="D141" s="366"/>
      <c r="E141" s="366"/>
      <c r="F141" s="3403" t="s">
        <v>774</v>
      </c>
      <c r="G141" s="3403"/>
      <c r="H141" s="3403"/>
      <c r="I141" s="3403"/>
      <c r="J141" s="3403"/>
      <c r="K141" s="3403"/>
      <c r="L141" s="3403"/>
      <c r="M141" s="427"/>
      <c r="N141" s="434"/>
      <c r="O141" s="427"/>
      <c r="P141" s="427"/>
      <c r="Q141" s="427"/>
      <c r="R141" s="427"/>
      <c r="S141" s="427"/>
      <c r="T141" s="427"/>
      <c r="U141" s="427"/>
      <c r="V141" s="427"/>
      <c r="W141" s="427"/>
      <c r="X141" s="427"/>
      <c r="Y141" s="427"/>
      <c r="Z141" s="427"/>
      <c r="AA141" s="427"/>
      <c r="AB141" s="427"/>
      <c r="AC141" s="427"/>
      <c r="AD141" s="427"/>
      <c r="AE141" s="427"/>
      <c r="AF141" s="427"/>
      <c r="AG141" s="427"/>
      <c r="AH141" s="427"/>
      <c r="AI141" s="427"/>
      <c r="AJ141" s="427"/>
      <c r="AK141" s="427"/>
      <c r="AL141" s="427"/>
      <c r="AM141" s="427"/>
      <c r="AN141" s="427"/>
      <c r="AO141" s="427"/>
      <c r="AP141" s="427"/>
      <c r="AQ141" s="427"/>
      <c r="AR141" s="427"/>
      <c r="AS141" s="427"/>
      <c r="CK141" s="412"/>
      <c r="CL141" s="412"/>
      <c r="CM141" s="412"/>
      <c r="CN141" s="412"/>
      <c r="CO141" s="412"/>
      <c r="CP141" s="412"/>
      <c r="CQ141" s="412"/>
      <c r="CR141" s="412"/>
      <c r="CS141" s="412"/>
      <c r="CT141" s="412"/>
      <c r="CU141" s="412"/>
      <c r="CV141" s="412"/>
      <c r="CW141" s="412"/>
      <c r="CX141" s="412"/>
    </row>
    <row r="142" spans="1:142" s="420" customFormat="1" ht="15" customHeight="1" x14ac:dyDescent="0.25">
      <c r="A142" s="572"/>
      <c r="B142" s="421"/>
      <c r="C142" s="421"/>
      <c r="D142" s="421"/>
      <c r="E142" s="421"/>
      <c r="F142" s="422"/>
      <c r="G142" s="422"/>
      <c r="H142" s="422"/>
      <c r="I142" s="422"/>
      <c r="J142" s="422"/>
      <c r="K142" s="423"/>
      <c r="L142" s="435"/>
      <c r="M142" s="435"/>
      <c r="N142" s="418"/>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c r="AJ142" s="419"/>
      <c r="AK142" s="419"/>
      <c r="AL142" s="419"/>
      <c r="AM142" s="419"/>
      <c r="AN142" s="419"/>
      <c r="AO142" s="419"/>
      <c r="AP142" s="419"/>
      <c r="AQ142" s="419"/>
      <c r="AR142" s="419"/>
      <c r="AS142" s="419"/>
      <c r="AT142" s="419"/>
      <c r="AU142" s="419"/>
      <c r="AV142" s="419"/>
      <c r="AW142" s="419"/>
      <c r="AX142" s="419"/>
      <c r="AY142" s="419"/>
      <c r="AZ142" s="419"/>
      <c r="BA142" s="419"/>
      <c r="BB142" s="419"/>
      <c r="BC142" s="419"/>
      <c r="BD142" s="419"/>
      <c r="BE142" s="419"/>
      <c r="BF142" s="419"/>
      <c r="BG142" s="419"/>
      <c r="BH142" s="419"/>
      <c r="BI142" s="419"/>
      <c r="BJ142" s="419"/>
      <c r="BK142" s="419"/>
      <c r="BL142" s="419"/>
      <c r="BM142" s="419"/>
      <c r="BN142" s="419"/>
      <c r="BO142" s="419"/>
      <c r="BP142" s="419"/>
      <c r="BQ142" s="419"/>
      <c r="BR142" s="419"/>
      <c r="BS142" s="419"/>
      <c r="BT142" s="419"/>
      <c r="BU142" s="419"/>
      <c r="BV142" s="419"/>
      <c r="BW142" s="419"/>
      <c r="BX142" s="419"/>
      <c r="BY142" s="419"/>
      <c r="BZ142" s="419"/>
      <c r="CA142" s="419"/>
      <c r="CB142" s="419"/>
      <c r="CC142" s="419"/>
      <c r="CD142" s="419"/>
      <c r="CE142" s="419"/>
      <c r="CF142" s="419"/>
      <c r="CG142" s="419"/>
      <c r="CH142" s="419"/>
      <c r="CI142" s="419"/>
      <c r="CJ142" s="419"/>
      <c r="CK142" s="419"/>
      <c r="CL142" s="419"/>
      <c r="CM142" s="419"/>
      <c r="CN142" s="419"/>
      <c r="CO142" s="419"/>
      <c r="CP142" s="419"/>
      <c r="CQ142" s="419"/>
      <c r="CR142" s="419"/>
      <c r="CS142" s="419"/>
      <c r="CT142" s="419"/>
      <c r="CU142" s="419"/>
      <c r="CV142" s="419"/>
      <c r="CW142" s="419"/>
      <c r="CX142" s="419"/>
    </row>
    <row r="143" spans="1:142" s="420" customFormat="1" ht="15" customHeight="1" x14ac:dyDescent="0.25">
      <c r="A143" s="572"/>
      <c r="B143" s="569" t="s">
        <v>837</v>
      </c>
      <c r="C143" s="569"/>
      <c r="D143" s="569"/>
      <c r="E143" s="569"/>
      <c r="F143" s="571"/>
      <c r="G143" s="322"/>
      <c r="H143" s="322"/>
      <c r="I143" s="322"/>
      <c r="J143" s="435"/>
      <c r="K143" s="435"/>
      <c r="L143" s="435"/>
      <c r="M143" s="435"/>
      <c r="N143" s="418"/>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c r="AJ143" s="419"/>
      <c r="AK143" s="419"/>
      <c r="AL143" s="419"/>
      <c r="AM143" s="419"/>
      <c r="AN143" s="419"/>
      <c r="AO143" s="419"/>
      <c r="AP143" s="419"/>
      <c r="AQ143" s="419"/>
      <c r="AR143" s="419"/>
      <c r="AS143" s="419"/>
      <c r="AT143" s="419"/>
      <c r="AU143" s="419"/>
      <c r="AV143" s="419"/>
      <c r="AW143" s="419"/>
      <c r="AX143" s="419"/>
      <c r="AY143" s="419"/>
      <c r="AZ143" s="419"/>
      <c r="BA143" s="419"/>
      <c r="BB143" s="419"/>
      <c r="BC143" s="419"/>
      <c r="BD143" s="419"/>
      <c r="BE143" s="419"/>
      <c r="BF143" s="419"/>
      <c r="BG143" s="419"/>
      <c r="BH143" s="419"/>
      <c r="BI143" s="419"/>
      <c r="BJ143" s="419"/>
      <c r="BK143" s="419"/>
      <c r="BL143" s="419"/>
      <c r="BM143" s="419"/>
      <c r="BN143" s="419"/>
      <c r="BO143" s="419"/>
      <c r="BP143" s="419"/>
      <c r="BQ143" s="419"/>
      <c r="BR143" s="419"/>
      <c r="BS143" s="419"/>
      <c r="BT143" s="419"/>
      <c r="BU143" s="419"/>
      <c r="BV143" s="419"/>
      <c r="BW143" s="419"/>
      <c r="BX143" s="419"/>
      <c r="BY143" s="419"/>
      <c r="BZ143" s="419"/>
      <c r="CA143" s="419"/>
      <c r="CB143" s="419"/>
      <c r="CC143" s="419"/>
      <c r="CD143" s="419"/>
      <c r="CE143" s="419"/>
      <c r="CF143" s="419"/>
      <c r="CG143" s="419"/>
      <c r="CH143" s="419"/>
      <c r="CI143" s="419"/>
      <c r="CJ143" s="419"/>
      <c r="CK143" s="419"/>
      <c r="CL143" s="419"/>
      <c r="CM143" s="419"/>
      <c r="CN143" s="419"/>
      <c r="CO143" s="419"/>
      <c r="CP143" s="419"/>
      <c r="CQ143" s="419"/>
      <c r="CR143" s="419"/>
      <c r="CS143" s="419"/>
      <c r="CT143" s="419"/>
      <c r="CU143" s="419"/>
      <c r="CV143" s="419"/>
      <c r="CW143" s="419"/>
      <c r="CX143" s="419"/>
    </row>
    <row r="144" spans="1:142" s="492" customFormat="1" ht="16.5" x14ac:dyDescent="0.25">
      <c r="A144" s="911"/>
      <c r="N144" s="493"/>
    </row>
    <row r="145" spans="1:142" s="322" customFormat="1" ht="45" customHeight="1" x14ac:dyDescent="0.25">
      <c r="A145" s="525" t="s">
        <v>838</v>
      </c>
      <c r="B145" s="908"/>
      <c r="C145" s="909"/>
      <c r="D145" s="909"/>
      <c r="E145" s="909"/>
      <c r="F145" s="909"/>
      <c r="G145" s="909"/>
      <c r="H145" s="909"/>
      <c r="I145" s="871"/>
      <c r="J145" s="871"/>
      <c r="K145" s="871"/>
      <c r="L145" s="871"/>
      <c r="M145" s="871"/>
      <c r="N145" s="566"/>
      <c r="O145" s="871"/>
      <c r="P145" s="871"/>
      <c r="Q145" s="871"/>
      <c r="R145" s="871"/>
      <c r="S145" s="871"/>
      <c r="T145" s="871"/>
      <c r="U145" s="871"/>
      <c r="V145" s="871"/>
      <c r="W145" s="871"/>
      <c r="X145" s="871"/>
      <c r="Y145" s="871"/>
      <c r="Z145" s="871"/>
      <c r="AA145" s="871"/>
      <c r="AB145" s="871"/>
      <c r="AC145" s="871"/>
      <c r="AD145" s="871"/>
      <c r="AE145" s="871"/>
      <c r="AF145" s="871"/>
      <c r="AG145" s="871"/>
      <c r="AH145" s="871"/>
      <c r="AI145" s="871"/>
      <c r="AJ145" s="871"/>
      <c r="AK145" s="871"/>
      <c r="AL145" s="871"/>
      <c r="AM145" s="871"/>
      <c r="AN145" s="871"/>
      <c r="AO145" s="871"/>
      <c r="AP145" s="871"/>
      <c r="AQ145" s="871"/>
      <c r="AR145" s="871"/>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c r="BT145" s="871"/>
      <c r="BU145" s="871"/>
      <c r="BV145" s="871"/>
      <c r="BW145" s="871"/>
      <c r="BX145" s="871"/>
      <c r="BY145" s="871"/>
      <c r="BZ145" s="871"/>
      <c r="CA145" s="871"/>
      <c r="CB145" s="871"/>
      <c r="CC145" s="871"/>
      <c r="CD145" s="871"/>
      <c r="CE145" s="871"/>
      <c r="CF145" s="871"/>
      <c r="CG145" s="871"/>
      <c r="CH145" s="871"/>
      <c r="CI145" s="871"/>
      <c r="CJ145" s="871"/>
      <c r="CK145" s="871"/>
      <c r="CL145" s="871"/>
      <c r="CM145" s="871"/>
      <c r="CN145" s="871"/>
      <c r="CO145" s="871"/>
      <c r="CP145" s="871"/>
      <c r="CQ145" s="871"/>
      <c r="CR145" s="871"/>
      <c r="CS145" s="871"/>
      <c r="CT145" s="871"/>
      <c r="CU145" s="871"/>
      <c r="CV145" s="871"/>
      <c r="CW145" s="871"/>
      <c r="CX145" s="871"/>
      <c r="CY145" s="871"/>
      <c r="CZ145" s="871"/>
      <c r="DA145" s="871"/>
      <c r="DB145" s="871"/>
      <c r="DC145" s="871"/>
      <c r="DD145" s="871"/>
      <c r="DE145" s="871"/>
      <c r="DF145" s="871"/>
      <c r="DG145" s="871"/>
      <c r="DH145" s="871"/>
      <c r="DI145" s="871"/>
      <c r="DJ145" s="871"/>
      <c r="DK145" s="871"/>
      <c r="DL145" s="871"/>
      <c r="DM145" s="871"/>
      <c r="DN145" s="871"/>
      <c r="DO145" s="871"/>
      <c r="DP145" s="871"/>
      <c r="DQ145" s="871"/>
      <c r="DR145" s="871"/>
      <c r="DS145" s="871"/>
      <c r="DT145" s="871"/>
      <c r="DU145" s="871"/>
      <c r="DV145" s="871"/>
      <c r="DW145" s="871"/>
      <c r="DX145" s="871"/>
      <c r="DY145" s="871"/>
      <c r="DZ145" s="871"/>
      <c r="EA145" s="871"/>
      <c r="EB145" s="871"/>
      <c r="EC145" s="871"/>
      <c r="ED145" s="871"/>
      <c r="EE145" s="871"/>
      <c r="EF145" s="871"/>
      <c r="EG145" s="871"/>
      <c r="EH145" s="871"/>
      <c r="EI145" s="871"/>
      <c r="EJ145" s="871"/>
      <c r="EK145" s="871"/>
      <c r="EL145" s="566"/>
    </row>
    <row r="146" spans="1:142" ht="15" customHeight="1" x14ac:dyDescent="0.25">
      <c r="A146" s="567"/>
      <c r="B146" s="366" t="s">
        <v>700</v>
      </c>
      <c r="C146" s="366"/>
      <c r="D146" s="366"/>
      <c r="E146" s="366"/>
      <c r="F146" s="3403" t="s">
        <v>839</v>
      </c>
      <c r="G146" s="3403"/>
      <c r="H146" s="3403"/>
      <c r="I146" s="3403"/>
      <c r="J146" s="3403"/>
      <c r="K146" s="3403"/>
      <c r="L146" s="3403"/>
      <c r="M146" s="321"/>
      <c r="N146" s="413"/>
      <c r="O146" s="321"/>
      <c r="P146" s="321"/>
      <c r="Q146" s="321"/>
      <c r="R146" s="321"/>
      <c r="S146" s="321"/>
      <c r="T146" s="321"/>
      <c r="U146" s="321"/>
      <c r="V146" s="321"/>
      <c r="W146" s="321"/>
      <c r="X146" s="321"/>
      <c r="Y146" s="321"/>
      <c r="Z146" s="321"/>
      <c r="AA146" s="321"/>
      <c r="AB146" s="321"/>
      <c r="AC146" s="321"/>
      <c r="AD146" s="321"/>
      <c r="AE146" s="321"/>
      <c r="AF146" s="321"/>
      <c r="AG146" s="321"/>
      <c r="AH146" s="321"/>
      <c r="AI146" s="321"/>
      <c r="AJ146" s="321"/>
      <c r="AK146" s="321"/>
      <c r="AL146" s="321"/>
      <c r="AM146" s="321"/>
      <c r="AN146" s="321"/>
      <c r="AO146" s="321"/>
      <c r="AP146" s="321"/>
      <c r="AQ146" s="321"/>
      <c r="AR146" s="321"/>
      <c r="AS146" s="321"/>
      <c r="AT146" s="321"/>
      <c r="AU146" s="321"/>
      <c r="AV146" s="321"/>
      <c r="AW146" s="321"/>
      <c r="AX146" s="321"/>
      <c r="AY146" s="321"/>
      <c r="AZ146" s="321"/>
      <c r="BA146" s="321"/>
      <c r="BB146" s="321"/>
      <c r="BC146" s="321"/>
      <c r="BD146" s="321"/>
      <c r="BE146" s="321"/>
      <c r="BF146" s="321"/>
      <c r="BG146" s="321"/>
      <c r="BH146" s="321"/>
      <c r="BI146" s="321"/>
      <c r="BJ146" s="321"/>
      <c r="BK146" s="321"/>
      <c r="DR146" s="398"/>
      <c r="DS146" s="398"/>
      <c r="DT146" s="398"/>
      <c r="DU146" s="398"/>
    </row>
    <row r="147" spans="1:142" ht="15" customHeight="1" x14ac:dyDescent="0.25">
      <c r="A147" s="567"/>
      <c r="B147" s="366" t="s">
        <v>830</v>
      </c>
      <c r="C147" s="366"/>
      <c r="D147" s="366"/>
      <c r="E147" s="366"/>
      <c r="F147" s="3404" t="s">
        <v>834</v>
      </c>
      <c r="G147" s="3404"/>
      <c r="H147" s="3404"/>
      <c r="I147" s="3404"/>
      <c r="J147" s="3404"/>
      <c r="K147" s="3404"/>
      <c r="L147" s="3404"/>
      <c r="M147" s="321"/>
      <c r="N147" s="413"/>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c r="AU147" s="321"/>
      <c r="AV147" s="321"/>
      <c r="AW147" s="321"/>
      <c r="AX147" s="321"/>
      <c r="AY147" s="321"/>
      <c r="AZ147" s="321"/>
      <c r="BA147" s="321"/>
      <c r="BB147" s="321"/>
      <c r="BC147" s="321"/>
      <c r="BD147" s="321"/>
      <c r="BE147" s="321"/>
      <c r="BF147" s="321"/>
      <c r="BG147" s="321"/>
      <c r="BH147" s="321"/>
      <c r="BI147" s="321"/>
      <c r="BJ147" s="321"/>
      <c r="BK147" s="321"/>
      <c r="DR147" s="398"/>
      <c r="DS147" s="398"/>
      <c r="DT147" s="398"/>
      <c r="DU147" s="398"/>
    </row>
    <row r="148" spans="1:142" s="322" customFormat="1" ht="15" customHeight="1" x14ac:dyDescent="0.25">
      <c r="A148" s="568"/>
      <c r="B148" s="321"/>
      <c r="C148" s="321"/>
      <c r="D148" s="321"/>
      <c r="E148" s="321"/>
      <c r="F148" s="321"/>
      <c r="G148" s="321"/>
      <c r="H148" s="321"/>
      <c r="I148" s="321"/>
      <c r="J148" s="321"/>
      <c r="K148" s="321"/>
      <c r="L148" s="321"/>
      <c r="M148" s="321"/>
      <c r="N148" s="413"/>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c r="AQ148" s="321"/>
      <c r="AR148" s="321"/>
      <c r="AS148" s="321"/>
      <c r="AT148" s="321"/>
      <c r="AU148" s="321"/>
      <c r="AV148" s="321"/>
      <c r="AW148" s="321"/>
      <c r="AX148" s="321"/>
      <c r="AY148" s="321"/>
      <c r="AZ148" s="321"/>
      <c r="BA148" s="321"/>
      <c r="BB148" s="321"/>
      <c r="BC148" s="321"/>
      <c r="BD148" s="321"/>
      <c r="BE148" s="321"/>
      <c r="BF148" s="321"/>
      <c r="BG148" s="321"/>
      <c r="BH148" s="321"/>
      <c r="BI148" s="321"/>
      <c r="BJ148" s="321"/>
      <c r="BK148" s="321"/>
      <c r="BL148" s="321"/>
      <c r="BM148" s="321"/>
      <c r="BN148" s="321"/>
      <c r="BO148" s="321"/>
      <c r="BP148" s="321"/>
      <c r="BQ148" s="321"/>
      <c r="BR148" s="321"/>
      <c r="BS148" s="321"/>
      <c r="BT148" s="321"/>
      <c r="BU148" s="321"/>
      <c r="BV148" s="321"/>
      <c r="BW148" s="321"/>
      <c r="BX148" s="321"/>
      <c r="BY148" s="321"/>
      <c r="BZ148" s="321"/>
      <c r="CA148" s="321"/>
      <c r="CB148" s="321"/>
      <c r="CC148" s="321"/>
      <c r="CD148" s="321"/>
      <c r="CE148" s="321"/>
      <c r="CF148" s="321"/>
      <c r="CG148" s="321"/>
      <c r="CH148" s="321"/>
      <c r="CI148" s="321"/>
      <c r="CJ148" s="321"/>
    </row>
    <row r="149" spans="1:142" s="322" customFormat="1" ht="15" customHeight="1" x14ac:dyDescent="0.25">
      <c r="A149" s="568"/>
      <c r="B149" s="535" t="s">
        <v>840</v>
      </c>
      <c r="C149" s="535"/>
      <c r="D149" s="535"/>
      <c r="E149" s="520"/>
      <c r="F149" s="573" t="s">
        <v>841</v>
      </c>
      <c r="G149" s="321"/>
      <c r="H149" s="321"/>
      <c r="I149" s="321"/>
      <c r="J149" s="321"/>
      <c r="K149" s="321"/>
      <c r="L149" s="321"/>
      <c r="M149" s="321"/>
      <c r="N149" s="413"/>
      <c r="O149" s="321"/>
      <c r="P149" s="321"/>
      <c r="Q149" s="321"/>
      <c r="R149" s="321"/>
      <c r="S149" s="321"/>
      <c r="T149" s="321"/>
      <c r="U149" s="321"/>
      <c r="V149" s="321"/>
      <c r="W149" s="321"/>
      <c r="X149" s="321"/>
      <c r="Y149" s="321"/>
      <c r="Z149" s="321"/>
      <c r="AA149" s="321"/>
      <c r="AB149" s="321"/>
      <c r="AC149" s="321"/>
      <c r="AD149" s="321"/>
      <c r="AE149" s="321"/>
      <c r="AF149" s="321"/>
      <c r="AG149" s="321"/>
      <c r="AH149" s="321"/>
      <c r="AI149" s="321"/>
      <c r="AJ149" s="321"/>
      <c r="AK149" s="321"/>
      <c r="AL149" s="321"/>
      <c r="AM149" s="321"/>
      <c r="AN149" s="321"/>
      <c r="AO149" s="321"/>
      <c r="AP149" s="321"/>
      <c r="AQ149" s="321"/>
      <c r="AR149" s="321"/>
      <c r="AS149" s="321"/>
      <c r="AT149" s="321"/>
      <c r="AU149" s="321"/>
      <c r="AV149" s="321"/>
      <c r="AW149" s="321"/>
      <c r="AX149" s="321"/>
      <c r="AY149" s="321"/>
      <c r="AZ149" s="321"/>
      <c r="BA149" s="321"/>
      <c r="BB149" s="321"/>
      <c r="BC149" s="321"/>
      <c r="BD149" s="321"/>
      <c r="BE149" s="321"/>
      <c r="BF149" s="321"/>
      <c r="BG149" s="321"/>
      <c r="BH149" s="321"/>
      <c r="BI149" s="321"/>
      <c r="BJ149" s="321"/>
      <c r="BK149" s="321"/>
      <c r="BL149" s="321"/>
      <c r="BM149" s="321"/>
      <c r="BN149" s="321"/>
      <c r="BO149" s="321"/>
      <c r="BP149" s="321"/>
      <c r="BQ149" s="321"/>
      <c r="BR149" s="321"/>
      <c r="BS149" s="321"/>
      <c r="BT149" s="321"/>
      <c r="BU149" s="321"/>
      <c r="BV149" s="321"/>
      <c r="BW149" s="321"/>
      <c r="BX149" s="321"/>
      <c r="BY149" s="321"/>
      <c r="BZ149" s="321"/>
      <c r="CA149" s="321"/>
      <c r="CB149" s="321"/>
      <c r="CC149" s="321"/>
      <c r="CD149" s="321"/>
      <c r="CE149" s="321"/>
      <c r="CF149" s="321"/>
      <c r="CG149" s="321"/>
      <c r="CH149" s="321"/>
      <c r="CI149" s="321"/>
      <c r="CJ149" s="321"/>
    </row>
    <row r="150" spans="1:142" s="398" customFormat="1" ht="15" customHeight="1" x14ac:dyDescent="0.25">
      <c r="A150" s="568"/>
      <c r="B150" s="330" t="s">
        <v>842</v>
      </c>
      <c r="C150" s="330"/>
      <c r="D150" s="414"/>
      <c r="E150" s="415"/>
      <c r="F150" s="2912"/>
      <c r="G150" s="321"/>
      <c r="H150" s="321"/>
      <c r="I150" s="321"/>
      <c r="J150" s="321"/>
      <c r="K150" s="321"/>
      <c r="L150" s="321"/>
      <c r="M150" s="321"/>
      <c r="N150" s="413"/>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321"/>
      <c r="AO150" s="321"/>
      <c r="AP150" s="321"/>
      <c r="AQ150" s="321"/>
      <c r="AR150" s="321"/>
      <c r="AS150" s="321"/>
      <c r="AT150" s="416"/>
      <c r="AU150" s="416"/>
      <c r="AV150" s="416"/>
      <c r="AW150" s="416"/>
      <c r="AX150" s="416"/>
      <c r="AY150" s="416"/>
      <c r="AZ150" s="416"/>
      <c r="BA150" s="416"/>
      <c r="BB150" s="416"/>
      <c r="BC150" s="416"/>
      <c r="BD150" s="416"/>
      <c r="BE150" s="416"/>
      <c r="BF150" s="416"/>
      <c r="BG150" s="416"/>
      <c r="BH150" s="321"/>
      <c r="BI150" s="321"/>
      <c r="BJ150" s="416"/>
      <c r="BK150" s="416"/>
      <c r="BL150" s="416"/>
      <c r="BM150" s="416"/>
      <c r="BN150" s="416"/>
      <c r="BO150" s="416"/>
      <c r="BP150" s="416"/>
      <c r="BQ150" s="416"/>
      <c r="BR150" s="416"/>
      <c r="BS150" s="416"/>
      <c r="BT150" s="416"/>
      <c r="BU150" s="416"/>
      <c r="BV150" s="416"/>
      <c r="BW150" s="416"/>
      <c r="BX150" s="321"/>
      <c r="BY150" s="321"/>
      <c r="BZ150" s="416"/>
      <c r="CA150" s="416"/>
      <c r="CB150" s="416"/>
      <c r="CC150" s="416"/>
      <c r="CD150" s="416"/>
      <c r="CE150" s="416"/>
      <c r="CF150" s="416"/>
      <c r="CG150" s="416"/>
      <c r="CH150" s="416"/>
      <c r="CI150" s="416"/>
      <c r="CJ150" s="416"/>
      <c r="CL150" s="322"/>
      <c r="CM150" s="322"/>
      <c r="CX150" s="322"/>
      <c r="CY150" s="322"/>
      <c r="DH150" s="322"/>
      <c r="DI150" s="322"/>
      <c r="DP150" s="322"/>
      <c r="DQ150" s="322"/>
      <c r="DV150" s="322"/>
      <c r="DW150" s="322"/>
      <c r="DY150" s="322"/>
      <c r="DZ150" s="322"/>
      <c r="EA150" s="322"/>
      <c r="EB150" s="322"/>
    </row>
    <row r="151" spans="1:142" s="398" customFormat="1" ht="15" customHeight="1" x14ac:dyDescent="0.25">
      <c r="A151" s="568"/>
      <c r="B151" s="330" t="s">
        <v>843</v>
      </c>
      <c r="C151" s="330"/>
      <c r="D151" s="414"/>
      <c r="E151" s="414"/>
      <c r="F151" s="12">
        <f>SUM(F152:F153)</f>
        <v>0</v>
      </c>
      <c r="G151" s="321"/>
      <c r="H151" s="321"/>
      <c r="I151" s="321"/>
      <c r="J151" s="321"/>
      <c r="K151" s="321"/>
      <c r="L151" s="321"/>
      <c r="M151" s="321"/>
      <c r="N151" s="413"/>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416"/>
      <c r="AU151" s="416"/>
      <c r="AV151" s="416"/>
      <c r="AW151" s="416"/>
      <c r="AX151" s="416"/>
      <c r="AY151" s="416"/>
      <c r="AZ151" s="416"/>
      <c r="BA151" s="416"/>
      <c r="BB151" s="416"/>
      <c r="BC151" s="416"/>
      <c r="BD151" s="416"/>
      <c r="BE151" s="416"/>
      <c r="BF151" s="416"/>
      <c r="BG151" s="416"/>
      <c r="BH151" s="321"/>
      <c r="BI151" s="321"/>
      <c r="BJ151" s="416"/>
      <c r="BK151" s="416"/>
      <c r="BL151" s="416"/>
      <c r="BM151" s="416"/>
      <c r="BN151" s="416"/>
      <c r="BO151" s="416"/>
      <c r="BP151" s="416"/>
      <c r="BQ151" s="416"/>
      <c r="BR151" s="416"/>
      <c r="BS151" s="416"/>
      <c r="BT151" s="416"/>
      <c r="BU151" s="416"/>
      <c r="BV151" s="416"/>
      <c r="BW151" s="416"/>
      <c r="BX151" s="321"/>
      <c r="BY151" s="321"/>
      <c r="BZ151" s="416"/>
      <c r="CA151" s="416"/>
      <c r="CB151" s="416"/>
      <c r="CC151" s="416"/>
      <c r="CD151" s="416"/>
      <c r="CE151" s="416"/>
      <c r="CF151" s="416"/>
      <c r="CG151" s="416"/>
      <c r="CH151" s="416"/>
      <c r="CI151" s="416"/>
      <c r="CJ151" s="416"/>
      <c r="CL151" s="322"/>
      <c r="CM151" s="322"/>
      <c r="CX151" s="322"/>
      <c r="CY151" s="322"/>
      <c r="DH151" s="322"/>
      <c r="DI151" s="322"/>
      <c r="DP151" s="322"/>
      <c r="DQ151" s="322"/>
      <c r="DV151" s="322"/>
      <c r="DW151" s="322"/>
      <c r="DY151" s="322"/>
      <c r="DZ151" s="322"/>
      <c r="EA151" s="322"/>
      <c r="EB151" s="322"/>
    </row>
    <row r="152" spans="1:142" s="398" customFormat="1" ht="15" customHeight="1" x14ac:dyDescent="0.25">
      <c r="A152" s="568"/>
      <c r="B152" s="436" t="s">
        <v>844</v>
      </c>
      <c r="C152" s="332"/>
      <c r="D152" s="437"/>
      <c r="E152" s="181"/>
      <c r="F152" s="438"/>
      <c r="G152" s="321"/>
      <c r="H152" s="321"/>
      <c r="I152" s="321"/>
      <c r="J152" s="321"/>
      <c r="K152" s="321"/>
      <c r="L152" s="321"/>
      <c r="M152" s="321"/>
      <c r="N152" s="413"/>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c r="AQ152" s="321"/>
      <c r="AR152" s="321"/>
      <c r="AS152" s="321"/>
      <c r="AT152" s="416"/>
      <c r="AU152" s="416"/>
      <c r="AV152" s="416"/>
      <c r="AW152" s="416"/>
      <c r="AX152" s="416"/>
      <c r="AY152" s="416"/>
      <c r="AZ152" s="416"/>
      <c r="BA152" s="416"/>
      <c r="BB152" s="416"/>
      <c r="BC152" s="416"/>
      <c r="BD152" s="416"/>
      <c r="BE152" s="416"/>
      <c r="BF152" s="416"/>
      <c r="BG152" s="416"/>
      <c r="BH152" s="321"/>
      <c r="BI152" s="321"/>
      <c r="BJ152" s="416"/>
      <c r="BK152" s="416"/>
      <c r="BL152" s="416"/>
      <c r="BM152" s="416"/>
      <c r="BN152" s="416"/>
      <c r="BO152" s="416"/>
      <c r="BP152" s="416"/>
      <c r="BQ152" s="416"/>
      <c r="BR152" s="416"/>
      <c r="BS152" s="416"/>
      <c r="BT152" s="416"/>
      <c r="BU152" s="416"/>
      <c r="BV152" s="416"/>
      <c r="BW152" s="416"/>
      <c r="BX152" s="321"/>
      <c r="BY152" s="321"/>
      <c r="BZ152" s="416"/>
      <c r="CA152" s="416"/>
      <c r="CB152" s="416"/>
      <c r="CC152" s="416"/>
      <c r="CD152" s="416"/>
      <c r="CE152" s="416"/>
      <c r="CF152" s="416"/>
      <c r="CG152" s="416"/>
      <c r="CH152" s="416"/>
      <c r="CI152" s="416"/>
      <c r="CJ152" s="416"/>
      <c r="CL152" s="322"/>
      <c r="CM152" s="322"/>
      <c r="CX152" s="322"/>
      <c r="CY152" s="322"/>
      <c r="DH152" s="322"/>
      <c r="DI152" s="322"/>
      <c r="DP152" s="322"/>
      <c r="DQ152" s="322"/>
      <c r="DV152" s="322"/>
      <c r="DW152" s="322"/>
      <c r="DY152" s="322"/>
      <c r="DZ152" s="322"/>
      <c r="EA152" s="322"/>
      <c r="EB152" s="322"/>
    </row>
    <row r="153" spans="1:142" s="398" customFormat="1" ht="15" customHeight="1" x14ac:dyDescent="0.25">
      <c r="A153" s="568"/>
      <c r="B153" s="436" t="s">
        <v>845</v>
      </c>
      <c r="C153" s="332"/>
      <c r="D153" s="437"/>
      <c r="E153" s="181"/>
      <c r="F153" s="438"/>
      <c r="G153" s="321"/>
      <c r="H153" s="321"/>
      <c r="I153" s="321"/>
      <c r="J153" s="321"/>
      <c r="K153" s="321"/>
      <c r="L153" s="321"/>
      <c r="M153" s="321"/>
      <c r="N153" s="413"/>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321"/>
      <c r="AO153" s="321"/>
      <c r="AP153" s="321"/>
      <c r="AQ153" s="321"/>
      <c r="AR153" s="321"/>
      <c r="AS153" s="321"/>
      <c r="AT153" s="416"/>
      <c r="AU153" s="416"/>
      <c r="AV153" s="416"/>
      <c r="AW153" s="416"/>
      <c r="AX153" s="416"/>
      <c r="AY153" s="416"/>
      <c r="AZ153" s="416"/>
      <c r="BA153" s="416"/>
      <c r="BB153" s="416"/>
      <c r="BC153" s="416"/>
      <c r="BD153" s="416"/>
      <c r="BE153" s="416"/>
      <c r="BF153" s="416"/>
      <c r="BG153" s="416"/>
      <c r="BH153" s="321"/>
      <c r="BI153" s="321"/>
      <c r="BJ153" s="416"/>
      <c r="BK153" s="416"/>
      <c r="BL153" s="416"/>
      <c r="BM153" s="416"/>
      <c r="BN153" s="416"/>
      <c r="BO153" s="416"/>
      <c r="BP153" s="416"/>
      <c r="BQ153" s="416"/>
      <c r="BR153" s="416"/>
      <c r="BS153" s="416"/>
      <c r="BT153" s="416"/>
      <c r="BU153" s="416"/>
      <c r="BV153" s="416"/>
      <c r="BW153" s="416"/>
      <c r="BX153" s="321"/>
      <c r="BY153" s="321"/>
      <c r="BZ153" s="416"/>
      <c r="CA153" s="416"/>
      <c r="CB153" s="416"/>
      <c r="CC153" s="416"/>
      <c r="CD153" s="416"/>
      <c r="CE153" s="416"/>
      <c r="CF153" s="416"/>
      <c r="CG153" s="416"/>
      <c r="CH153" s="416"/>
      <c r="CI153" s="416"/>
      <c r="CJ153" s="416"/>
      <c r="CL153" s="322"/>
      <c r="CM153" s="322"/>
      <c r="CX153" s="322"/>
      <c r="CY153" s="322"/>
      <c r="DH153" s="322"/>
      <c r="DI153" s="322"/>
      <c r="DP153" s="322"/>
      <c r="DQ153" s="322"/>
      <c r="DV153" s="322"/>
      <c r="DW153" s="322"/>
      <c r="DY153" s="322"/>
      <c r="DZ153" s="322"/>
      <c r="EA153" s="322"/>
      <c r="EB153" s="322"/>
    </row>
    <row r="154" spans="1:142" s="398" customFormat="1" ht="15" customHeight="1" x14ac:dyDescent="0.25">
      <c r="A154" s="568"/>
      <c r="B154" s="569" t="s">
        <v>846</v>
      </c>
      <c r="C154" s="569"/>
      <c r="D154" s="569"/>
      <c r="E154" s="569"/>
      <c r="F154" s="569">
        <f>F150*0.01+F151*0.001</f>
        <v>0</v>
      </c>
      <c r="G154" s="321"/>
      <c r="H154" s="321"/>
      <c r="I154" s="321"/>
      <c r="J154" s="321"/>
      <c r="K154" s="321"/>
      <c r="L154" s="321"/>
      <c r="M154" s="321"/>
      <c r="N154" s="413"/>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c r="AQ154" s="321"/>
      <c r="AR154" s="321"/>
      <c r="AS154" s="321"/>
      <c r="AT154" s="416"/>
      <c r="AU154" s="416"/>
      <c r="AV154" s="416"/>
      <c r="AW154" s="416"/>
      <c r="AX154" s="416"/>
      <c r="AY154" s="416"/>
      <c r="AZ154" s="416"/>
      <c r="BA154" s="416"/>
      <c r="BB154" s="416"/>
      <c r="BC154" s="416"/>
      <c r="BD154" s="416"/>
      <c r="BE154" s="416"/>
      <c r="BF154" s="416"/>
      <c r="BG154" s="416"/>
      <c r="BH154" s="321"/>
      <c r="BI154" s="321"/>
      <c r="BJ154" s="416"/>
      <c r="BK154" s="416"/>
      <c r="BL154" s="416"/>
      <c r="BM154" s="416"/>
      <c r="BN154" s="416"/>
      <c r="BO154" s="416"/>
      <c r="BP154" s="416"/>
      <c r="BQ154" s="416"/>
      <c r="BR154" s="416"/>
      <c r="BS154" s="416"/>
      <c r="BT154" s="416"/>
      <c r="BU154" s="416"/>
      <c r="BV154" s="416"/>
      <c r="BW154" s="416"/>
      <c r="BX154" s="321"/>
      <c r="BY154" s="321"/>
      <c r="BZ154" s="416"/>
      <c r="CA154" s="416"/>
      <c r="CB154" s="416"/>
      <c r="CC154" s="416"/>
      <c r="CD154" s="416"/>
      <c r="CE154" s="416"/>
      <c r="CF154" s="416"/>
      <c r="CG154" s="416"/>
      <c r="CH154" s="416"/>
      <c r="CI154" s="416"/>
      <c r="CJ154" s="416"/>
      <c r="CL154" s="322"/>
      <c r="CM154" s="322"/>
      <c r="CX154" s="322"/>
      <c r="CY154" s="322"/>
      <c r="DH154" s="322"/>
      <c r="DI154" s="322"/>
      <c r="DP154" s="322"/>
      <c r="DQ154" s="322"/>
      <c r="DV154" s="322"/>
      <c r="DW154" s="322"/>
      <c r="DY154" s="322"/>
      <c r="DZ154" s="322"/>
      <c r="EA154" s="322"/>
      <c r="EB154" s="322"/>
    </row>
    <row r="155" spans="1:142" s="322" customFormat="1" ht="15" customHeight="1" x14ac:dyDescent="0.25">
      <c r="A155" s="910"/>
      <c r="B155" s="491"/>
      <c r="C155" s="491"/>
      <c r="D155" s="491"/>
      <c r="E155" s="491"/>
      <c r="F155" s="491"/>
      <c r="G155" s="491"/>
      <c r="H155" s="491"/>
      <c r="I155" s="491"/>
      <c r="J155" s="491"/>
      <c r="K155" s="491"/>
      <c r="L155" s="491"/>
      <c r="M155" s="491"/>
      <c r="N155" s="490"/>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row>
    <row r="156" spans="1:142" s="395" customFormat="1" ht="15" hidden="1" customHeight="1" x14ac:dyDescent="0.25">
      <c r="A156" s="426"/>
      <c r="B156" s="426"/>
      <c r="C156" s="426"/>
      <c r="D156" s="426"/>
      <c r="E156" s="426"/>
      <c r="F156" s="426"/>
      <c r="G156" s="426"/>
      <c r="H156" s="426"/>
      <c r="I156" s="426"/>
      <c r="J156" s="426"/>
      <c r="K156" s="426"/>
      <c r="L156" s="426"/>
      <c r="M156" s="321"/>
      <c r="N156" s="321"/>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row>
    <row r="157" spans="1:142" s="395" customFormat="1" ht="15" hidden="1" customHeight="1" x14ac:dyDescent="0.25">
      <c r="A157" s="426"/>
      <c r="B157" s="426"/>
      <c r="C157" s="426"/>
      <c r="D157" s="426"/>
      <c r="E157" s="426"/>
      <c r="F157" s="426"/>
      <c r="G157" s="426"/>
      <c r="H157" s="426"/>
      <c r="I157" s="426"/>
      <c r="J157" s="426"/>
      <c r="K157" s="426"/>
      <c r="L157" s="426"/>
      <c r="M157" s="321"/>
      <c r="N157" s="321"/>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row>
    <row r="158" spans="1:142" s="395" customFormat="1" ht="15" hidden="1" customHeight="1" x14ac:dyDescent="0.25">
      <c r="A158" s="426"/>
      <c r="B158" s="426"/>
      <c r="C158" s="426"/>
      <c r="D158" s="426"/>
      <c r="E158" s="426"/>
      <c r="F158" s="426"/>
      <c r="G158" s="426"/>
      <c r="H158" s="426"/>
      <c r="I158" s="426"/>
      <c r="J158" s="426"/>
      <c r="K158" s="426"/>
      <c r="L158" s="426"/>
      <c r="M158" s="321"/>
      <c r="N158" s="321"/>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row>
    <row r="159" spans="1:142" s="395" customFormat="1" ht="15" hidden="1" customHeight="1" x14ac:dyDescent="0.25">
      <c r="A159" s="426"/>
      <c r="B159" s="426"/>
      <c r="C159" s="426"/>
      <c r="D159" s="426"/>
      <c r="E159" s="426"/>
      <c r="F159" s="426"/>
      <c r="G159" s="426"/>
      <c r="H159" s="426"/>
      <c r="I159" s="426"/>
      <c r="J159" s="426"/>
      <c r="K159" s="426"/>
      <c r="L159" s="426"/>
      <c r="M159" s="321"/>
      <c r="N159" s="321"/>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row>
    <row r="160" spans="1:142" s="395" customFormat="1" ht="15" hidden="1" customHeight="1" x14ac:dyDescent="0.25">
      <c r="A160" s="426"/>
      <c r="B160" s="426"/>
      <c r="C160" s="426"/>
      <c r="D160" s="426"/>
      <c r="E160" s="426"/>
      <c r="F160" s="426"/>
      <c r="G160" s="426"/>
      <c r="H160" s="426"/>
      <c r="I160" s="426"/>
      <c r="J160" s="426"/>
      <c r="K160" s="426"/>
      <c r="L160" s="426"/>
      <c r="M160" s="321"/>
      <c r="N160" s="321"/>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row>
    <row r="161" spans="1:265" s="395" customFormat="1" ht="15" hidden="1" customHeight="1" x14ac:dyDescent="0.25">
      <c r="A161" s="426"/>
      <c r="B161" s="426"/>
      <c r="C161" s="426"/>
      <c r="D161" s="426"/>
      <c r="E161" s="426"/>
      <c r="F161" s="426"/>
      <c r="G161" s="426"/>
      <c r="H161" s="426"/>
      <c r="I161" s="426"/>
      <c r="J161" s="426"/>
      <c r="K161" s="426"/>
      <c r="L161" s="426"/>
      <c r="M161" s="321"/>
      <c r="N161" s="321"/>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row>
    <row r="162" spans="1:265" s="395" customFormat="1" ht="15" hidden="1" customHeight="1" x14ac:dyDescent="0.25">
      <c r="A162" s="426"/>
      <c r="B162" s="426"/>
      <c r="C162" s="426"/>
      <c r="D162" s="426"/>
      <c r="E162" s="426"/>
      <c r="F162" s="426"/>
      <c r="G162" s="426"/>
      <c r="H162" s="426"/>
      <c r="I162" s="426"/>
      <c r="J162" s="426"/>
      <c r="K162" s="426"/>
      <c r="L162" s="426"/>
      <c r="M162" s="321"/>
      <c r="N162" s="321"/>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row>
    <row r="163" spans="1:265" s="395" customFormat="1" ht="15" hidden="1" customHeight="1" x14ac:dyDescent="0.25">
      <c r="A163" s="426"/>
      <c r="B163" s="426"/>
      <c r="C163" s="426"/>
      <c r="D163" s="426"/>
      <c r="E163" s="426"/>
      <c r="F163" s="426"/>
      <c r="G163" s="426"/>
      <c r="H163" s="426"/>
      <c r="I163" s="426"/>
      <c r="J163" s="426"/>
      <c r="K163" s="426"/>
      <c r="L163" s="426"/>
      <c r="M163" s="321"/>
      <c r="N163" s="321"/>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row>
    <row r="164" spans="1:265" s="395" customFormat="1" ht="15" hidden="1" customHeight="1" x14ac:dyDescent="0.25">
      <c r="A164" s="426"/>
      <c r="B164" s="426"/>
      <c r="C164" s="426"/>
      <c r="D164" s="426"/>
      <c r="E164" s="426"/>
      <c r="F164" s="426"/>
      <c r="G164" s="426"/>
      <c r="H164" s="426"/>
      <c r="I164" s="426"/>
      <c r="J164" s="426"/>
      <c r="K164" s="426"/>
      <c r="L164" s="426"/>
      <c r="M164" s="321"/>
      <c r="N164" s="321"/>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row>
    <row r="165" spans="1:265" s="395" customFormat="1" ht="15" hidden="1" customHeight="1" x14ac:dyDescent="0.25">
      <c r="A165" s="426"/>
      <c r="B165" s="426"/>
      <c r="C165" s="426"/>
      <c r="D165" s="426"/>
      <c r="E165" s="426"/>
      <c r="F165" s="426"/>
      <c r="G165" s="426"/>
      <c r="H165" s="426"/>
      <c r="I165" s="426"/>
      <c r="J165" s="426"/>
      <c r="K165" s="426"/>
      <c r="L165" s="426"/>
      <c r="M165" s="321"/>
      <c r="N165" s="321"/>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row>
    <row r="166" spans="1:265" s="395" customFormat="1" ht="15" hidden="1" customHeight="1" x14ac:dyDescent="0.25">
      <c r="A166" s="426"/>
      <c r="B166" s="426"/>
      <c r="C166" s="426"/>
      <c r="D166" s="426"/>
      <c r="E166" s="426"/>
      <c r="F166" s="426"/>
      <c r="G166" s="426"/>
      <c r="H166" s="426"/>
      <c r="I166" s="426"/>
      <c r="J166" s="426"/>
      <c r="K166" s="426"/>
      <c r="L166" s="426"/>
      <c r="M166" s="321"/>
      <c r="N166" s="321"/>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row>
    <row r="167" spans="1:265" s="395" customFormat="1" ht="15" hidden="1" customHeight="1" x14ac:dyDescent="0.25">
      <c r="A167" s="426"/>
      <c r="B167" s="426"/>
      <c r="C167" s="426"/>
      <c r="D167" s="426"/>
      <c r="E167" s="426"/>
      <c r="F167" s="426"/>
      <c r="G167" s="426"/>
      <c r="H167" s="426"/>
      <c r="I167" s="426"/>
      <c r="J167" s="426"/>
      <c r="K167" s="426"/>
      <c r="L167" s="426"/>
      <c r="M167" s="321"/>
      <c r="N167" s="321"/>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row>
    <row r="168" spans="1:265" s="395" customFormat="1" ht="15" hidden="1" customHeight="1" x14ac:dyDescent="0.25">
      <c r="A168" s="426"/>
      <c r="B168" s="426"/>
      <c r="C168" s="426"/>
      <c r="D168" s="426"/>
      <c r="E168" s="426"/>
      <c r="F168" s="426"/>
      <c r="G168" s="426"/>
      <c r="H168" s="426"/>
      <c r="I168" s="426"/>
      <c r="J168" s="426"/>
      <c r="K168" s="426"/>
      <c r="L168" s="426"/>
      <c r="M168" s="321"/>
      <c r="N168" s="321"/>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row>
    <row r="169" spans="1:265" s="395" customFormat="1" ht="15" hidden="1" customHeight="1" x14ac:dyDescent="0.25">
      <c r="A169" s="426"/>
      <c r="B169" s="426"/>
      <c r="C169" s="426"/>
      <c r="D169" s="426"/>
      <c r="E169" s="426"/>
      <c r="F169" s="426"/>
      <c r="G169" s="426"/>
      <c r="H169" s="426"/>
      <c r="I169" s="426"/>
      <c r="J169" s="426"/>
      <c r="K169" s="426"/>
      <c r="L169" s="426"/>
      <c r="M169" s="321"/>
      <c r="N169" s="321"/>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row>
    <row r="170" spans="1:265" s="426" customFormat="1" ht="15" hidden="1" customHeight="1" x14ac:dyDescent="0.25">
      <c r="M170" s="321"/>
      <c r="N170" s="321"/>
      <c r="CK170" s="395"/>
      <c r="CL170" s="395"/>
      <c r="CM170" s="395"/>
      <c r="CN170" s="395"/>
      <c r="CO170" s="395"/>
      <c r="CP170" s="395"/>
      <c r="CQ170" s="395"/>
      <c r="CR170" s="395"/>
      <c r="CS170" s="395"/>
      <c r="CT170" s="395"/>
      <c r="CU170" s="395"/>
      <c r="CV170" s="395"/>
      <c r="CW170" s="395"/>
      <c r="CX170" s="395"/>
      <c r="CY170" s="395"/>
      <c r="CZ170" s="395"/>
      <c r="DA170" s="395"/>
      <c r="DB170" s="395"/>
      <c r="DC170" s="395"/>
      <c r="DD170" s="395"/>
      <c r="DE170" s="395"/>
      <c r="DF170" s="395"/>
      <c r="DG170" s="395"/>
      <c r="DH170" s="395"/>
      <c r="DI170" s="395"/>
      <c r="DJ170" s="395"/>
      <c r="DK170" s="395"/>
      <c r="DL170" s="395"/>
      <c r="DM170" s="395"/>
      <c r="DN170" s="395"/>
      <c r="DO170" s="395"/>
      <c r="DP170" s="395"/>
      <c r="DQ170" s="395"/>
      <c r="DR170" s="395"/>
      <c r="DS170" s="395"/>
      <c r="DT170" s="395"/>
      <c r="DU170" s="395"/>
      <c r="DV170" s="395"/>
      <c r="DW170" s="395"/>
      <c r="DX170" s="395"/>
      <c r="DY170" s="395"/>
      <c r="DZ170" s="395"/>
      <c r="EA170" s="395"/>
      <c r="EB170" s="395"/>
      <c r="EC170" s="395"/>
      <c r="ED170" s="395"/>
      <c r="EE170" s="395"/>
      <c r="EF170" s="395"/>
      <c r="EG170" s="395"/>
      <c r="EH170" s="395"/>
      <c r="EI170" s="395"/>
      <c r="EJ170" s="395"/>
      <c r="EK170" s="395"/>
      <c r="EL170" s="395"/>
      <c r="EM170" s="395"/>
      <c r="EN170" s="395"/>
      <c r="EO170" s="395"/>
      <c r="EP170" s="395"/>
      <c r="EQ170" s="395"/>
      <c r="ER170" s="395"/>
      <c r="ES170" s="395"/>
      <c r="ET170" s="395"/>
      <c r="EU170" s="395"/>
      <c r="EV170" s="395"/>
      <c r="EW170" s="395"/>
      <c r="EX170" s="395"/>
      <c r="EY170" s="395"/>
      <c r="EZ170" s="395"/>
      <c r="FA170" s="395"/>
      <c r="FB170" s="395"/>
      <c r="FC170" s="395"/>
      <c r="FD170" s="395"/>
      <c r="FE170" s="395"/>
      <c r="FF170" s="395"/>
      <c r="FG170" s="395"/>
      <c r="FH170" s="395"/>
      <c r="FI170" s="395"/>
      <c r="FJ170" s="395"/>
      <c r="FK170" s="395"/>
      <c r="FL170" s="395"/>
      <c r="FM170" s="395"/>
      <c r="FN170" s="395"/>
      <c r="FO170" s="395"/>
      <c r="FP170" s="395"/>
      <c r="FQ170" s="395"/>
      <c r="FR170" s="395"/>
      <c r="FS170" s="395"/>
      <c r="FT170" s="395"/>
      <c r="FU170" s="395"/>
      <c r="FV170" s="395"/>
      <c r="FW170" s="395"/>
      <c r="FX170" s="395"/>
      <c r="FY170" s="395"/>
      <c r="FZ170" s="395"/>
      <c r="GA170" s="395"/>
      <c r="GB170" s="395"/>
      <c r="GC170" s="395"/>
      <c r="GD170" s="395"/>
      <c r="GE170" s="395"/>
      <c r="GF170" s="395"/>
      <c r="GG170" s="395"/>
      <c r="GH170" s="395"/>
      <c r="GI170" s="395"/>
      <c r="GJ170" s="395"/>
      <c r="GK170" s="395"/>
      <c r="GL170" s="395"/>
      <c r="GM170" s="395"/>
      <c r="GN170" s="395"/>
      <c r="GO170" s="395"/>
      <c r="GP170" s="395"/>
      <c r="GQ170" s="395"/>
      <c r="GR170" s="395"/>
      <c r="GS170" s="395"/>
      <c r="GT170" s="395"/>
      <c r="GU170" s="395"/>
      <c r="GV170" s="395"/>
      <c r="GW170" s="395"/>
      <c r="GX170" s="395"/>
      <c r="GY170" s="395"/>
      <c r="GZ170" s="395"/>
      <c r="HA170" s="395"/>
      <c r="HB170" s="395"/>
      <c r="HC170" s="395"/>
      <c r="HD170" s="395"/>
      <c r="HE170" s="395"/>
      <c r="HF170" s="395"/>
      <c r="HG170" s="395"/>
      <c r="HH170" s="395"/>
      <c r="HI170" s="395"/>
      <c r="HJ170" s="395"/>
      <c r="HK170" s="395"/>
      <c r="HL170" s="395"/>
      <c r="HM170" s="395"/>
      <c r="HN170" s="395"/>
      <c r="HO170" s="395"/>
      <c r="HP170" s="395"/>
      <c r="HQ170" s="395"/>
      <c r="HR170" s="395"/>
      <c r="HS170" s="395"/>
      <c r="HT170" s="395"/>
      <c r="HU170" s="395"/>
      <c r="HV170" s="395"/>
      <c r="HW170" s="395"/>
      <c r="HX170" s="395"/>
      <c r="HY170" s="395"/>
      <c r="HZ170" s="395"/>
      <c r="IA170" s="395"/>
      <c r="IB170" s="395"/>
      <c r="IC170" s="395"/>
      <c r="ID170" s="395"/>
      <c r="IE170" s="395"/>
      <c r="IF170" s="395"/>
      <c r="IG170" s="395"/>
      <c r="IH170" s="395"/>
      <c r="II170" s="395"/>
      <c r="IJ170" s="395"/>
      <c r="IK170" s="395"/>
      <c r="IL170" s="395"/>
      <c r="IM170" s="395"/>
      <c r="IN170" s="395"/>
      <c r="IO170" s="395"/>
      <c r="IP170" s="395"/>
      <c r="IQ170" s="395"/>
      <c r="IR170" s="395"/>
      <c r="IS170" s="395"/>
      <c r="IT170" s="395"/>
      <c r="IU170" s="395"/>
      <c r="IV170" s="395"/>
      <c r="IW170" s="395"/>
      <c r="IX170" s="395"/>
      <c r="IY170" s="395"/>
      <c r="IZ170" s="395"/>
      <c r="JA170" s="395"/>
      <c r="JB170" s="395"/>
      <c r="JC170" s="395"/>
      <c r="JD170" s="395"/>
      <c r="JE170" s="395"/>
    </row>
    <row r="171" spans="1:265" s="426" customFormat="1" ht="15" hidden="1" customHeight="1" x14ac:dyDescent="0.25">
      <c r="M171" s="321"/>
      <c r="N171" s="321"/>
      <c r="CK171" s="395"/>
      <c r="CL171" s="395"/>
      <c r="CM171" s="395"/>
      <c r="CN171" s="395"/>
      <c r="CO171" s="395"/>
      <c r="CP171" s="395"/>
      <c r="CQ171" s="395"/>
      <c r="CR171" s="395"/>
      <c r="CS171" s="395"/>
      <c r="CT171" s="395"/>
      <c r="CU171" s="395"/>
      <c r="CV171" s="395"/>
      <c r="CW171" s="395"/>
      <c r="CX171" s="395"/>
      <c r="CY171" s="395"/>
      <c r="CZ171" s="395"/>
      <c r="DA171" s="395"/>
      <c r="DB171" s="395"/>
      <c r="DC171" s="395"/>
      <c r="DD171" s="395"/>
      <c r="DE171" s="395"/>
      <c r="DF171" s="395"/>
      <c r="DG171" s="395"/>
      <c r="DH171" s="395"/>
      <c r="DI171" s="395"/>
      <c r="DJ171" s="395"/>
      <c r="DK171" s="395"/>
      <c r="DL171" s="395"/>
      <c r="DM171" s="395"/>
      <c r="DN171" s="395"/>
      <c r="DO171" s="395"/>
      <c r="DP171" s="395"/>
      <c r="DQ171" s="395"/>
      <c r="DR171" s="395"/>
      <c r="DS171" s="395"/>
      <c r="DT171" s="395"/>
      <c r="DU171" s="395"/>
      <c r="DV171" s="395"/>
      <c r="DW171" s="395"/>
      <c r="DX171" s="395"/>
      <c r="DY171" s="395"/>
      <c r="DZ171" s="395"/>
      <c r="EA171" s="395"/>
      <c r="EB171" s="395"/>
      <c r="EC171" s="395"/>
      <c r="ED171" s="395"/>
      <c r="EE171" s="395"/>
      <c r="EF171" s="395"/>
      <c r="EG171" s="395"/>
      <c r="EH171" s="395"/>
      <c r="EI171" s="395"/>
      <c r="EJ171" s="395"/>
      <c r="EK171" s="395"/>
      <c r="EL171" s="395"/>
      <c r="EM171" s="395"/>
      <c r="EN171" s="395"/>
      <c r="EO171" s="395"/>
      <c r="EP171" s="395"/>
      <c r="EQ171" s="395"/>
      <c r="ER171" s="395"/>
      <c r="ES171" s="395"/>
      <c r="ET171" s="395"/>
      <c r="EU171" s="395"/>
      <c r="EV171" s="395"/>
      <c r="EW171" s="395"/>
      <c r="EX171" s="395"/>
      <c r="EY171" s="395"/>
      <c r="EZ171" s="395"/>
      <c r="FA171" s="395"/>
      <c r="FB171" s="395"/>
      <c r="FC171" s="395"/>
      <c r="FD171" s="395"/>
      <c r="FE171" s="395"/>
      <c r="FF171" s="395"/>
      <c r="FG171" s="395"/>
      <c r="FH171" s="395"/>
      <c r="FI171" s="395"/>
      <c r="FJ171" s="395"/>
      <c r="FK171" s="395"/>
      <c r="FL171" s="395"/>
      <c r="FM171" s="395"/>
      <c r="FN171" s="395"/>
      <c r="FO171" s="395"/>
      <c r="FP171" s="395"/>
      <c r="FQ171" s="395"/>
      <c r="FR171" s="395"/>
      <c r="FS171" s="395"/>
      <c r="FT171" s="395"/>
      <c r="FU171" s="395"/>
      <c r="FV171" s="395"/>
      <c r="FW171" s="395"/>
      <c r="FX171" s="395"/>
      <c r="FY171" s="395"/>
      <c r="FZ171" s="395"/>
      <c r="GA171" s="395"/>
      <c r="GB171" s="395"/>
      <c r="GC171" s="395"/>
      <c r="GD171" s="395"/>
      <c r="GE171" s="395"/>
      <c r="GF171" s="395"/>
      <c r="GG171" s="395"/>
      <c r="GH171" s="395"/>
      <c r="GI171" s="395"/>
      <c r="GJ171" s="395"/>
      <c r="GK171" s="395"/>
      <c r="GL171" s="395"/>
      <c r="GM171" s="395"/>
      <c r="GN171" s="395"/>
      <c r="GO171" s="395"/>
      <c r="GP171" s="395"/>
      <c r="GQ171" s="395"/>
      <c r="GR171" s="395"/>
      <c r="GS171" s="395"/>
      <c r="GT171" s="395"/>
      <c r="GU171" s="395"/>
      <c r="GV171" s="395"/>
      <c r="GW171" s="395"/>
      <c r="GX171" s="395"/>
      <c r="GY171" s="395"/>
      <c r="GZ171" s="395"/>
      <c r="HA171" s="395"/>
      <c r="HB171" s="395"/>
      <c r="HC171" s="395"/>
      <c r="HD171" s="395"/>
      <c r="HE171" s="395"/>
      <c r="HF171" s="395"/>
      <c r="HG171" s="395"/>
      <c r="HH171" s="395"/>
      <c r="HI171" s="395"/>
      <c r="HJ171" s="395"/>
      <c r="HK171" s="395"/>
      <c r="HL171" s="395"/>
      <c r="HM171" s="395"/>
      <c r="HN171" s="395"/>
      <c r="HO171" s="395"/>
      <c r="HP171" s="395"/>
      <c r="HQ171" s="395"/>
      <c r="HR171" s="395"/>
      <c r="HS171" s="395"/>
      <c r="HT171" s="395"/>
      <c r="HU171" s="395"/>
      <c r="HV171" s="395"/>
      <c r="HW171" s="395"/>
      <c r="HX171" s="395"/>
      <c r="HY171" s="395"/>
      <c r="HZ171" s="395"/>
      <c r="IA171" s="395"/>
      <c r="IB171" s="395"/>
      <c r="IC171" s="395"/>
      <c r="ID171" s="395"/>
      <c r="IE171" s="395"/>
      <c r="IF171" s="395"/>
      <c r="IG171" s="395"/>
      <c r="IH171" s="395"/>
      <c r="II171" s="395"/>
      <c r="IJ171" s="395"/>
      <c r="IK171" s="395"/>
      <c r="IL171" s="395"/>
      <c r="IM171" s="395"/>
      <c r="IN171" s="395"/>
      <c r="IO171" s="395"/>
      <c r="IP171" s="395"/>
      <c r="IQ171" s="395"/>
      <c r="IR171" s="395"/>
      <c r="IS171" s="395"/>
      <c r="IT171" s="395"/>
      <c r="IU171" s="395"/>
      <c r="IV171" s="395"/>
      <c r="IW171" s="395"/>
      <c r="IX171" s="395"/>
      <c r="IY171" s="395"/>
      <c r="IZ171" s="395"/>
      <c r="JA171" s="395"/>
      <c r="JB171" s="395"/>
      <c r="JC171" s="395"/>
      <c r="JD171" s="395"/>
      <c r="JE171" s="395"/>
    </row>
    <row r="172" spans="1:265" s="426" customFormat="1" ht="15" hidden="1" customHeight="1" x14ac:dyDescent="0.25">
      <c r="M172" s="321"/>
      <c r="N172" s="321"/>
      <c r="CK172" s="395"/>
      <c r="CL172" s="395"/>
      <c r="CM172" s="395"/>
      <c r="CN172" s="395"/>
      <c r="CO172" s="395"/>
      <c r="CP172" s="395"/>
      <c r="CQ172" s="395"/>
      <c r="CR172" s="395"/>
      <c r="CS172" s="395"/>
      <c r="CT172" s="395"/>
      <c r="CU172" s="395"/>
      <c r="CV172" s="395"/>
      <c r="CW172" s="395"/>
      <c r="CX172" s="395"/>
      <c r="CY172" s="395"/>
      <c r="CZ172" s="395"/>
      <c r="DA172" s="395"/>
      <c r="DB172" s="395"/>
      <c r="DC172" s="395"/>
      <c r="DD172" s="395"/>
      <c r="DE172" s="395"/>
      <c r="DF172" s="395"/>
      <c r="DG172" s="395"/>
      <c r="DH172" s="395"/>
      <c r="DI172" s="395"/>
      <c r="DJ172" s="395"/>
      <c r="DK172" s="395"/>
      <c r="DL172" s="395"/>
      <c r="DM172" s="395"/>
      <c r="DN172" s="395"/>
      <c r="DO172" s="395"/>
      <c r="DP172" s="395"/>
      <c r="DQ172" s="395"/>
      <c r="DR172" s="395"/>
      <c r="DS172" s="395"/>
      <c r="DT172" s="395"/>
      <c r="DU172" s="395"/>
      <c r="DV172" s="395"/>
      <c r="DW172" s="395"/>
      <c r="DX172" s="395"/>
      <c r="DY172" s="395"/>
      <c r="DZ172" s="395"/>
      <c r="EA172" s="395"/>
      <c r="EB172" s="395"/>
      <c r="EC172" s="395"/>
      <c r="ED172" s="395"/>
      <c r="EE172" s="395"/>
      <c r="EF172" s="395"/>
      <c r="EG172" s="395"/>
      <c r="EH172" s="395"/>
      <c r="EI172" s="395"/>
      <c r="EJ172" s="395"/>
      <c r="EK172" s="395"/>
      <c r="EL172" s="395"/>
      <c r="EM172" s="395"/>
      <c r="EN172" s="395"/>
      <c r="EO172" s="395"/>
      <c r="EP172" s="395"/>
      <c r="EQ172" s="395"/>
      <c r="ER172" s="395"/>
      <c r="ES172" s="395"/>
      <c r="ET172" s="395"/>
      <c r="EU172" s="395"/>
      <c r="EV172" s="395"/>
      <c r="EW172" s="395"/>
      <c r="EX172" s="395"/>
      <c r="EY172" s="395"/>
      <c r="EZ172" s="395"/>
      <c r="FA172" s="395"/>
      <c r="FB172" s="395"/>
      <c r="FC172" s="395"/>
      <c r="FD172" s="395"/>
      <c r="FE172" s="395"/>
      <c r="FF172" s="395"/>
      <c r="FG172" s="395"/>
      <c r="FH172" s="395"/>
      <c r="FI172" s="395"/>
      <c r="FJ172" s="395"/>
      <c r="FK172" s="395"/>
      <c r="FL172" s="395"/>
      <c r="FM172" s="395"/>
      <c r="FN172" s="395"/>
      <c r="FO172" s="395"/>
      <c r="FP172" s="395"/>
      <c r="FQ172" s="395"/>
      <c r="FR172" s="395"/>
      <c r="FS172" s="395"/>
      <c r="FT172" s="395"/>
      <c r="FU172" s="395"/>
      <c r="FV172" s="395"/>
      <c r="FW172" s="395"/>
      <c r="FX172" s="395"/>
      <c r="FY172" s="395"/>
      <c r="FZ172" s="395"/>
      <c r="GA172" s="395"/>
      <c r="GB172" s="395"/>
      <c r="GC172" s="395"/>
      <c r="GD172" s="395"/>
      <c r="GE172" s="395"/>
      <c r="GF172" s="395"/>
      <c r="GG172" s="395"/>
      <c r="GH172" s="395"/>
      <c r="GI172" s="395"/>
      <c r="GJ172" s="395"/>
      <c r="GK172" s="395"/>
      <c r="GL172" s="395"/>
      <c r="GM172" s="395"/>
      <c r="GN172" s="395"/>
      <c r="GO172" s="395"/>
      <c r="GP172" s="395"/>
      <c r="GQ172" s="395"/>
      <c r="GR172" s="395"/>
      <c r="GS172" s="395"/>
      <c r="GT172" s="395"/>
      <c r="GU172" s="395"/>
      <c r="GV172" s="395"/>
      <c r="GW172" s="395"/>
      <c r="GX172" s="395"/>
      <c r="GY172" s="395"/>
      <c r="GZ172" s="395"/>
      <c r="HA172" s="395"/>
      <c r="HB172" s="395"/>
      <c r="HC172" s="395"/>
      <c r="HD172" s="395"/>
      <c r="HE172" s="395"/>
      <c r="HF172" s="395"/>
      <c r="HG172" s="395"/>
      <c r="HH172" s="395"/>
      <c r="HI172" s="395"/>
      <c r="HJ172" s="395"/>
      <c r="HK172" s="395"/>
      <c r="HL172" s="395"/>
      <c r="HM172" s="395"/>
      <c r="HN172" s="395"/>
      <c r="HO172" s="395"/>
      <c r="HP172" s="395"/>
      <c r="HQ172" s="395"/>
      <c r="HR172" s="395"/>
      <c r="HS172" s="395"/>
      <c r="HT172" s="395"/>
      <c r="HU172" s="395"/>
      <c r="HV172" s="395"/>
      <c r="HW172" s="395"/>
      <c r="HX172" s="395"/>
      <c r="HY172" s="395"/>
      <c r="HZ172" s="395"/>
      <c r="IA172" s="395"/>
      <c r="IB172" s="395"/>
      <c r="IC172" s="395"/>
      <c r="ID172" s="395"/>
      <c r="IE172" s="395"/>
      <c r="IF172" s="395"/>
      <c r="IG172" s="395"/>
      <c r="IH172" s="395"/>
      <c r="II172" s="395"/>
      <c r="IJ172" s="395"/>
      <c r="IK172" s="395"/>
      <c r="IL172" s="395"/>
      <c r="IM172" s="395"/>
      <c r="IN172" s="395"/>
      <c r="IO172" s="395"/>
      <c r="IP172" s="395"/>
      <c r="IQ172" s="395"/>
      <c r="IR172" s="395"/>
      <c r="IS172" s="395"/>
      <c r="IT172" s="395"/>
      <c r="IU172" s="395"/>
      <c r="IV172" s="395"/>
      <c r="IW172" s="395"/>
      <c r="IX172" s="395"/>
      <c r="IY172" s="395"/>
      <c r="IZ172" s="395"/>
      <c r="JA172" s="395"/>
      <c r="JB172" s="395"/>
      <c r="JC172" s="395"/>
      <c r="JD172" s="395"/>
      <c r="JE172" s="395"/>
    </row>
    <row r="173" spans="1:265" s="426" customFormat="1" ht="15" hidden="1" customHeight="1" x14ac:dyDescent="0.25">
      <c r="M173" s="321"/>
      <c r="N173" s="321"/>
      <c r="CK173" s="395"/>
      <c r="CL173" s="395"/>
      <c r="CM173" s="395"/>
      <c r="CN173" s="395"/>
      <c r="CO173" s="395"/>
      <c r="CP173" s="395"/>
      <c r="CQ173" s="395"/>
      <c r="CR173" s="395"/>
      <c r="CS173" s="395"/>
      <c r="CT173" s="395"/>
      <c r="CU173" s="395"/>
      <c r="CV173" s="395"/>
      <c r="CW173" s="395"/>
      <c r="CX173" s="395"/>
      <c r="CY173" s="395"/>
      <c r="CZ173" s="395"/>
      <c r="DA173" s="395"/>
      <c r="DB173" s="395"/>
      <c r="DC173" s="395"/>
      <c r="DD173" s="395"/>
      <c r="DE173" s="395"/>
      <c r="DF173" s="395"/>
      <c r="DG173" s="395"/>
      <c r="DH173" s="395"/>
      <c r="DI173" s="395"/>
      <c r="DJ173" s="395"/>
      <c r="DK173" s="395"/>
      <c r="DL173" s="395"/>
      <c r="DM173" s="395"/>
      <c r="DN173" s="395"/>
      <c r="DO173" s="395"/>
      <c r="DP173" s="395"/>
      <c r="DQ173" s="395"/>
      <c r="DR173" s="395"/>
      <c r="DS173" s="395"/>
      <c r="DT173" s="395"/>
      <c r="DU173" s="395"/>
      <c r="DV173" s="395"/>
      <c r="DW173" s="395"/>
      <c r="DX173" s="395"/>
      <c r="DY173" s="395"/>
      <c r="DZ173" s="395"/>
      <c r="EA173" s="395"/>
      <c r="EB173" s="395"/>
      <c r="EC173" s="395"/>
      <c r="ED173" s="395"/>
      <c r="EE173" s="395"/>
      <c r="EF173" s="395"/>
      <c r="EG173" s="395"/>
      <c r="EH173" s="395"/>
      <c r="EI173" s="395"/>
      <c r="EJ173" s="395"/>
      <c r="EK173" s="395"/>
      <c r="EL173" s="395"/>
      <c r="EM173" s="395"/>
      <c r="EN173" s="395"/>
      <c r="EO173" s="395"/>
      <c r="EP173" s="395"/>
      <c r="EQ173" s="395"/>
      <c r="ER173" s="395"/>
      <c r="ES173" s="395"/>
      <c r="ET173" s="395"/>
      <c r="EU173" s="395"/>
      <c r="EV173" s="395"/>
      <c r="EW173" s="395"/>
      <c r="EX173" s="395"/>
      <c r="EY173" s="395"/>
      <c r="EZ173" s="395"/>
      <c r="FA173" s="395"/>
      <c r="FB173" s="395"/>
      <c r="FC173" s="395"/>
      <c r="FD173" s="395"/>
      <c r="FE173" s="395"/>
      <c r="FF173" s="395"/>
      <c r="FG173" s="395"/>
      <c r="FH173" s="395"/>
      <c r="FI173" s="395"/>
      <c r="FJ173" s="395"/>
      <c r="FK173" s="395"/>
      <c r="FL173" s="395"/>
      <c r="FM173" s="395"/>
      <c r="FN173" s="395"/>
      <c r="FO173" s="395"/>
      <c r="FP173" s="395"/>
      <c r="FQ173" s="395"/>
      <c r="FR173" s="395"/>
      <c r="FS173" s="395"/>
      <c r="FT173" s="395"/>
      <c r="FU173" s="395"/>
      <c r="FV173" s="395"/>
      <c r="FW173" s="395"/>
      <c r="FX173" s="395"/>
      <c r="FY173" s="395"/>
      <c r="FZ173" s="395"/>
      <c r="GA173" s="395"/>
      <c r="GB173" s="395"/>
      <c r="GC173" s="395"/>
      <c r="GD173" s="395"/>
      <c r="GE173" s="395"/>
      <c r="GF173" s="395"/>
      <c r="GG173" s="395"/>
      <c r="GH173" s="395"/>
      <c r="GI173" s="395"/>
      <c r="GJ173" s="395"/>
      <c r="GK173" s="395"/>
      <c r="GL173" s="395"/>
      <c r="GM173" s="395"/>
      <c r="GN173" s="395"/>
      <c r="GO173" s="395"/>
      <c r="GP173" s="395"/>
      <c r="GQ173" s="395"/>
      <c r="GR173" s="395"/>
      <c r="GS173" s="395"/>
      <c r="GT173" s="395"/>
      <c r="GU173" s="395"/>
      <c r="GV173" s="395"/>
      <c r="GW173" s="395"/>
      <c r="GX173" s="395"/>
      <c r="GY173" s="395"/>
      <c r="GZ173" s="395"/>
      <c r="HA173" s="395"/>
      <c r="HB173" s="395"/>
      <c r="HC173" s="395"/>
      <c r="HD173" s="395"/>
      <c r="HE173" s="395"/>
      <c r="HF173" s="395"/>
      <c r="HG173" s="395"/>
      <c r="HH173" s="395"/>
      <c r="HI173" s="395"/>
      <c r="HJ173" s="395"/>
      <c r="HK173" s="395"/>
      <c r="HL173" s="395"/>
      <c r="HM173" s="395"/>
      <c r="HN173" s="395"/>
      <c r="HO173" s="395"/>
      <c r="HP173" s="395"/>
      <c r="HQ173" s="395"/>
      <c r="HR173" s="395"/>
      <c r="HS173" s="395"/>
      <c r="HT173" s="395"/>
      <c r="HU173" s="395"/>
      <c r="HV173" s="395"/>
      <c r="HW173" s="395"/>
      <c r="HX173" s="395"/>
      <c r="HY173" s="395"/>
      <c r="HZ173" s="395"/>
      <c r="IA173" s="395"/>
      <c r="IB173" s="395"/>
      <c r="IC173" s="395"/>
      <c r="ID173" s="395"/>
      <c r="IE173" s="395"/>
      <c r="IF173" s="395"/>
      <c r="IG173" s="395"/>
      <c r="IH173" s="395"/>
      <c r="II173" s="395"/>
      <c r="IJ173" s="395"/>
      <c r="IK173" s="395"/>
      <c r="IL173" s="395"/>
      <c r="IM173" s="395"/>
      <c r="IN173" s="395"/>
      <c r="IO173" s="395"/>
      <c r="IP173" s="395"/>
      <c r="IQ173" s="395"/>
      <c r="IR173" s="395"/>
      <c r="IS173" s="395"/>
      <c r="IT173" s="395"/>
      <c r="IU173" s="395"/>
      <c r="IV173" s="395"/>
      <c r="IW173" s="395"/>
      <c r="IX173" s="395"/>
      <c r="IY173" s="395"/>
      <c r="IZ173" s="395"/>
      <c r="JA173" s="395"/>
      <c r="JB173" s="395"/>
      <c r="JC173" s="395"/>
      <c r="JD173" s="395"/>
      <c r="JE173" s="395"/>
    </row>
    <row r="174" spans="1:265" s="426" customFormat="1" ht="15" hidden="1" customHeight="1" x14ac:dyDescent="0.25">
      <c r="M174" s="321"/>
      <c r="N174" s="321"/>
      <c r="CK174" s="395"/>
      <c r="CL174" s="395"/>
      <c r="CM174" s="395"/>
      <c r="CN174" s="395"/>
      <c r="CO174" s="395"/>
      <c r="CP174" s="395"/>
      <c r="CQ174" s="395"/>
      <c r="CR174" s="395"/>
      <c r="CS174" s="395"/>
      <c r="CT174" s="395"/>
      <c r="CU174" s="395"/>
      <c r="CV174" s="395"/>
      <c r="CW174" s="395"/>
      <c r="CX174" s="395"/>
      <c r="CY174" s="395"/>
      <c r="CZ174" s="395"/>
      <c r="DA174" s="395"/>
      <c r="DB174" s="395"/>
      <c r="DC174" s="395"/>
      <c r="DD174" s="395"/>
      <c r="DE174" s="395"/>
      <c r="DF174" s="395"/>
      <c r="DG174" s="395"/>
      <c r="DH174" s="395"/>
      <c r="DI174" s="395"/>
      <c r="DJ174" s="395"/>
      <c r="DK174" s="395"/>
      <c r="DL174" s="395"/>
      <c r="DM174" s="395"/>
      <c r="DN174" s="395"/>
      <c r="DO174" s="395"/>
      <c r="DP174" s="395"/>
      <c r="DQ174" s="395"/>
      <c r="DR174" s="395"/>
      <c r="DS174" s="395"/>
      <c r="DT174" s="395"/>
      <c r="DU174" s="395"/>
      <c r="DV174" s="395"/>
      <c r="DW174" s="395"/>
      <c r="DX174" s="395"/>
      <c r="DY174" s="395"/>
      <c r="DZ174" s="395"/>
      <c r="EA174" s="395"/>
      <c r="EB174" s="395"/>
      <c r="EC174" s="395"/>
      <c r="ED174" s="395"/>
      <c r="EE174" s="395"/>
      <c r="EF174" s="395"/>
      <c r="EG174" s="395"/>
      <c r="EH174" s="395"/>
      <c r="EI174" s="395"/>
      <c r="EJ174" s="395"/>
      <c r="EK174" s="395"/>
      <c r="EL174" s="395"/>
      <c r="EM174" s="395"/>
      <c r="EN174" s="395"/>
      <c r="EO174" s="395"/>
      <c r="EP174" s="395"/>
      <c r="EQ174" s="395"/>
      <c r="ER174" s="395"/>
      <c r="ES174" s="395"/>
      <c r="ET174" s="395"/>
      <c r="EU174" s="395"/>
      <c r="EV174" s="395"/>
      <c r="EW174" s="395"/>
      <c r="EX174" s="395"/>
      <c r="EY174" s="395"/>
      <c r="EZ174" s="395"/>
      <c r="FA174" s="395"/>
      <c r="FB174" s="395"/>
      <c r="FC174" s="395"/>
      <c r="FD174" s="395"/>
      <c r="FE174" s="395"/>
      <c r="FF174" s="395"/>
      <c r="FG174" s="395"/>
      <c r="FH174" s="395"/>
      <c r="FI174" s="395"/>
      <c r="FJ174" s="395"/>
      <c r="FK174" s="395"/>
      <c r="FL174" s="395"/>
      <c r="FM174" s="395"/>
      <c r="FN174" s="395"/>
      <c r="FO174" s="395"/>
      <c r="FP174" s="395"/>
      <c r="FQ174" s="395"/>
      <c r="FR174" s="395"/>
      <c r="FS174" s="395"/>
      <c r="FT174" s="395"/>
      <c r="FU174" s="395"/>
      <c r="FV174" s="395"/>
      <c r="FW174" s="395"/>
      <c r="FX174" s="395"/>
      <c r="FY174" s="395"/>
      <c r="FZ174" s="395"/>
      <c r="GA174" s="395"/>
      <c r="GB174" s="395"/>
      <c r="GC174" s="395"/>
      <c r="GD174" s="395"/>
      <c r="GE174" s="395"/>
      <c r="GF174" s="395"/>
      <c r="GG174" s="395"/>
      <c r="GH174" s="395"/>
      <c r="GI174" s="395"/>
      <c r="GJ174" s="395"/>
      <c r="GK174" s="395"/>
      <c r="GL174" s="395"/>
      <c r="GM174" s="395"/>
      <c r="GN174" s="395"/>
      <c r="GO174" s="395"/>
      <c r="GP174" s="395"/>
      <c r="GQ174" s="395"/>
      <c r="GR174" s="395"/>
      <c r="GS174" s="395"/>
      <c r="GT174" s="395"/>
      <c r="GU174" s="395"/>
      <c r="GV174" s="395"/>
      <c r="GW174" s="395"/>
      <c r="GX174" s="395"/>
      <c r="GY174" s="395"/>
      <c r="GZ174" s="395"/>
      <c r="HA174" s="395"/>
      <c r="HB174" s="395"/>
      <c r="HC174" s="395"/>
      <c r="HD174" s="395"/>
      <c r="HE174" s="395"/>
      <c r="HF174" s="395"/>
      <c r="HG174" s="395"/>
      <c r="HH174" s="395"/>
      <c r="HI174" s="395"/>
      <c r="HJ174" s="395"/>
      <c r="HK174" s="395"/>
      <c r="HL174" s="395"/>
      <c r="HM174" s="395"/>
      <c r="HN174" s="395"/>
      <c r="HO174" s="395"/>
      <c r="HP174" s="395"/>
      <c r="HQ174" s="395"/>
      <c r="HR174" s="395"/>
      <c r="HS174" s="395"/>
      <c r="HT174" s="395"/>
      <c r="HU174" s="395"/>
      <c r="HV174" s="395"/>
      <c r="HW174" s="395"/>
      <c r="HX174" s="395"/>
      <c r="HY174" s="395"/>
      <c r="HZ174" s="395"/>
      <c r="IA174" s="395"/>
      <c r="IB174" s="395"/>
      <c r="IC174" s="395"/>
      <c r="ID174" s="395"/>
      <c r="IE174" s="395"/>
      <c r="IF174" s="395"/>
      <c r="IG174" s="395"/>
      <c r="IH174" s="395"/>
      <c r="II174" s="395"/>
      <c r="IJ174" s="395"/>
      <c r="IK174" s="395"/>
      <c r="IL174" s="395"/>
      <c r="IM174" s="395"/>
      <c r="IN174" s="395"/>
      <c r="IO174" s="395"/>
      <c r="IP174" s="395"/>
      <c r="IQ174" s="395"/>
      <c r="IR174" s="395"/>
      <c r="IS174" s="395"/>
      <c r="IT174" s="395"/>
      <c r="IU174" s="395"/>
      <c r="IV174" s="395"/>
      <c r="IW174" s="395"/>
      <c r="IX174" s="395"/>
      <c r="IY174" s="395"/>
      <c r="IZ174" s="395"/>
      <c r="JA174" s="395"/>
      <c r="JB174" s="395"/>
      <c r="JC174" s="395"/>
      <c r="JD174" s="395"/>
      <c r="JE174" s="395"/>
    </row>
    <row r="175" spans="1:265" s="426" customFormat="1" ht="15" hidden="1" customHeight="1" x14ac:dyDescent="0.25">
      <c r="M175" s="321"/>
      <c r="N175" s="321"/>
      <c r="CK175" s="395"/>
      <c r="CL175" s="395"/>
      <c r="CM175" s="395"/>
      <c r="CN175" s="395"/>
      <c r="CO175" s="395"/>
      <c r="CP175" s="395"/>
      <c r="CQ175" s="395"/>
      <c r="CR175" s="395"/>
      <c r="CS175" s="395"/>
      <c r="CT175" s="395"/>
      <c r="CU175" s="395"/>
      <c r="CV175" s="395"/>
      <c r="CW175" s="395"/>
      <c r="CX175" s="395"/>
      <c r="CY175" s="395"/>
      <c r="CZ175" s="395"/>
      <c r="DA175" s="395"/>
      <c r="DB175" s="395"/>
      <c r="DC175" s="395"/>
      <c r="DD175" s="395"/>
      <c r="DE175" s="395"/>
      <c r="DF175" s="395"/>
      <c r="DG175" s="395"/>
      <c r="DH175" s="395"/>
      <c r="DI175" s="395"/>
      <c r="DJ175" s="395"/>
      <c r="DK175" s="395"/>
      <c r="DL175" s="395"/>
      <c r="DM175" s="395"/>
      <c r="DN175" s="395"/>
      <c r="DO175" s="395"/>
      <c r="DP175" s="395"/>
      <c r="DQ175" s="395"/>
      <c r="DR175" s="395"/>
      <c r="DS175" s="395"/>
      <c r="DT175" s="395"/>
      <c r="DU175" s="395"/>
      <c r="DV175" s="395"/>
      <c r="DW175" s="395"/>
      <c r="DX175" s="395"/>
      <c r="DY175" s="395"/>
      <c r="DZ175" s="395"/>
      <c r="EA175" s="395"/>
      <c r="EB175" s="395"/>
      <c r="EC175" s="395"/>
      <c r="ED175" s="395"/>
      <c r="EE175" s="395"/>
      <c r="EF175" s="395"/>
      <c r="EG175" s="395"/>
      <c r="EH175" s="395"/>
      <c r="EI175" s="395"/>
      <c r="EJ175" s="395"/>
      <c r="EK175" s="395"/>
      <c r="EL175" s="395"/>
      <c r="EM175" s="395"/>
      <c r="EN175" s="395"/>
      <c r="EO175" s="395"/>
      <c r="EP175" s="395"/>
      <c r="EQ175" s="395"/>
      <c r="ER175" s="395"/>
      <c r="ES175" s="395"/>
      <c r="ET175" s="395"/>
      <c r="EU175" s="395"/>
      <c r="EV175" s="395"/>
      <c r="EW175" s="395"/>
      <c r="EX175" s="395"/>
      <c r="EY175" s="395"/>
      <c r="EZ175" s="395"/>
      <c r="FA175" s="395"/>
      <c r="FB175" s="395"/>
      <c r="FC175" s="395"/>
      <c r="FD175" s="395"/>
      <c r="FE175" s="395"/>
      <c r="FF175" s="395"/>
      <c r="FG175" s="395"/>
      <c r="FH175" s="395"/>
      <c r="FI175" s="395"/>
      <c r="FJ175" s="395"/>
      <c r="FK175" s="395"/>
      <c r="FL175" s="395"/>
      <c r="FM175" s="395"/>
      <c r="FN175" s="395"/>
      <c r="FO175" s="395"/>
      <c r="FP175" s="395"/>
      <c r="FQ175" s="395"/>
      <c r="FR175" s="395"/>
      <c r="FS175" s="395"/>
      <c r="FT175" s="395"/>
      <c r="FU175" s="395"/>
      <c r="FV175" s="395"/>
      <c r="FW175" s="395"/>
      <c r="FX175" s="395"/>
      <c r="FY175" s="395"/>
      <c r="FZ175" s="395"/>
      <c r="GA175" s="395"/>
      <c r="GB175" s="395"/>
      <c r="GC175" s="395"/>
      <c r="GD175" s="395"/>
      <c r="GE175" s="395"/>
      <c r="GF175" s="395"/>
      <c r="GG175" s="395"/>
      <c r="GH175" s="395"/>
      <c r="GI175" s="395"/>
      <c r="GJ175" s="395"/>
      <c r="GK175" s="395"/>
      <c r="GL175" s="395"/>
      <c r="GM175" s="395"/>
      <c r="GN175" s="395"/>
      <c r="GO175" s="395"/>
      <c r="GP175" s="395"/>
      <c r="GQ175" s="395"/>
      <c r="GR175" s="395"/>
      <c r="GS175" s="395"/>
      <c r="GT175" s="395"/>
      <c r="GU175" s="395"/>
      <c r="GV175" s="395"/>
      <c r="GW175" s="395"/>
      <c r="GX175" s="395"/>
      <c r="GY175" s="395"/>
      <c r="GZ175" s="395"/>
      <c r="HA175" s="395"/>
      <c r="HB175" s="395"/>
      <c r="HC175" s="395"/>
      <c r="HD175" s="395"/>
      <c r="HE175" s="395"/>
      <c r="HF175" s="395"/>
      <c r="HG175" s="395"/>
      <c r="HH175" s="395"/>
      <c r="HI175" s="395"/>
      <c r="HJ175" s="395"/>
      <c r="HK175" s="395"/>
      <c r="HL175" s="395"/>
      <c r="HM175" s="395"/>
      <c r="HN175" s="395"/>
      <c r="HO175" s="395"/>
      <c r="HP175" s="395"/>
      <c r="HQ175" s="395"/>
      <c r="HR175" s="395"/>
      <c r="HS175" s="395"/>
      <c r="HT175" s="395"/>
      <c r="HU175" s="395"/>
      <c r="HV175" s="395"/>
      <c r="HW175" s="395"/>
      <c r="HX175" s="395"/>
      <c r="HY175" s="395"/>
      <c r="HZ175" s="395"/>
      <c r="IA175" s="395"/>
      <c r="IB175" s="395"/>
      <c r="IC175" s="395"/>
      <c r="ID175" s="395"/>
      <c r="IE175" s="395"/>
      <c r="IF175" s="395"/>
      <c r="IG175" s="395"/>
      <c r="IH175" s="395"/>
      <c r="II175" s="395"/>
      <c r="IJ175" s="395"/>
      <c r="IK175" s="395"/>
      <c r="IL175" s="395"/>
      <c r="IM175" s="395"/>
      <c r="IN175" s="395"/>
      <c r="IO175" s="395"/>
      <c r="IP175" s="395"/>
      <c r="IQ175" s="395"/>
      <c r="IR175" s="395"/>
      <c r="IS175" s="395"/>
      <c r="IT175" s="395"/>
      <c r="IU175" s="395"/>
      <c r="IV175" s="395"/>
      <c r="IW175" s="395"/>
      <c r="IX175" s="395"/>
      <c r="IY175" s="395"/>
      <c r="IZ175" s="395"/>
      <c r="JA175" s="395"/>
      <c r="JB175" s="395"/>
      <c r="JC175" s="395"/>
      <c r="JD175" s="395"/>
      <c r="JE175" s="395"/>
    </row>
    <row r="176" spans="1:265" s="426" customFormat="1" ht="15" hidden="1" customHeight="1" x14ac:dyDescent="0.25">
      <c r="M176" s="321"/>
      <c r="N176" s="321"/>
      <c r="CK176" s="395"/>
      <c r="CL176" s="395"/>
      <c r="CM176" s="395"/>
      <c r="CN176" s="395"/>
      <c r="CO176" s="395"/>
      <c r="CP176" s="395"/>
      <c r="CQ176" s="395"/>
      <c r="CR176" s="395"/>
      <c r="CS176" s="395"/>
      <c r="CT176" s="395"/>
      <c r="CU176" s="395"/>
      <c r="CV176" s="395"/>
      <c r="CW176" s="395"/>
      <c r="CX176" s="395"/>
      <c r="CY176" s="395"/>
      <c r="CZ176" s="395"/>
      <c r="DA176" s="395"/>
      <c r="DB176" s="395"/>
      <c r="DC176" s="395"/>
      <c r="DD176" s="395"/>
      <c r="DE176" s="395"/>
      <c r="DF176" s="395"/>
      <c r="DG176" s="395"/>
      <c r="DH176" s="395"/>
      <c r="DI176" s="395"/>
      <c r="DJ176" s="395"/>
      <c r="DK176" s="395"/>
      <c r="DL176" s="395"/>
      <c r="DM176" s="395"/>
      <c r="DN176" s="395"/>
      <c r="DO176" s="395"/>
      <c r="DP176" s="395"/>
      <c r="DQ176" s="395"/>
      <c r="DR176" s="395"/>
      <c r="DS176" s="395"/>
      <c r="DT176" s="395"/>
      <c r="DU176" s="395"/>
      <c r="DV176" s="395"/>
      <c r="DW176" s="395"/>
      <c r="DX176" s="395"/>
      <c r="DY176" s="395"/>
      <c r="DZ176" s="395"/>
      <c r="EA176" s="395"/>
      <c r="EB176" s="395"/>
      <c r="EC176" s="395"/>
      <c r="ED176" s="395"/>
      <c r="EE176" s="395"/>
      <c r="EF176" s="395"/>
      <c r="EG176" s="395"/>
      <c r="EH176" s="395"/>
      <c r="EI176" s="395"/>
      <c r="EJ176" s="395"/>
      <c r="EK176" s="395"/>
      <c r="EL176" s="395"/>
      <c r="EM176" s="395"/>
      <c r="EN176" s="395"/>
      <c r="EO176" s="395"/>
      <c r="EP176" s="395"/>
      <c r="EQ176" s="395"/>
      <c r="ER176" s="395"/>
      <c r="ES176" s="395"/>
      <c r="ET176" s="395"/>
      <c r="EU176" s="395"/>
      <c r="EV176" s="395"/>
      <c r="EW176" s="395"/>
      <c r="EX176" s="395"/>
      <c r="EY176" s="395"/>
      <c r="EZ176" s="395"/>
      <c r="FA176" s="395"/>
      <c r="FB176" s="395"/>
      <c r="FC176" s="395"/>
      <c r="FD176" s="395"/>
      <c r="FE176" s="395"/>
      <c r="FF176" s="395"/>
      <c r="FG176" s="395"/>
      <c r="FH176" s="395"/>
      <c r="FI176" s="395"/>
      <c r="FJ176" s="395"/>
      <c r="FK176" s="395"/>
      <c r="FL176" s="395"/>
      <c r="FM176" s="395"/>
      <c r="FN176" s="395"/>
      <c r="FO176" s="395"/>
      <c r="FP176" s="395"/>
      <c r="FQ176" s="395"/>
      <c r="FR176" s="395"/>
      <c r="FS176" s="395"/>
      <c r="FT176" s="395"/>
      <c r="FU176" s="395"/>
      <c r="FV176" s="395"/>
      <c r="FW176" s="395"/>
      <c r="FX176" s="395"/>
      <c r="FY176" s="395"/>
      <c r="FZ176" s="395"/>
      <c r="GA176" s="395"/>
      <c r="GB176" s="395"/>
      <c r="GC176" s="395"/>
      <c r="GD176" s="395"/>
      <c r="GE176" s="395"/>
      <c r="GF176" s="395"/>
      <c r="GG176" s="395"/>
      <c r="GH176" s="395"/>
      <c r="GI176" s="395"/>
      <c r="GJ176" s="395"/>
      <c r="GK176" s="395"/>
      <c r="GL176" s="395"/>
      <c r="GM176" s="395"/>
      <c r="GN176" s="395"/>
      <c r="GO176" s="395"/>
      <c r="GP176" s="395"/>
      <c r="GQ176" s="395"/>
      <c r="GR176" s="395"/>
      <c r="GS176" s="395"/>
      <c r="GT176" s="395"/>
      <c r="GU176" s="395"/>
      <c r="GV176" s="395"/>
      <c r="GW176" s="395"/>
      <c r="GX176" s="395"/>
      <c r="GY176" s="395"/>
      <c r="GZ176" s="395"/>
      <c r="HA176" s="395"/>
      <c r="HB176" s="395"/>
      <c r="HC176" s="395"/>
      <c r="HD176" s="395"/>
      <c r="HE176" s="395"/>
      <c r="HF176" s="395"/>
      <c r="HG176" s="395"/>
      <c r="HH176" s="395"/>
      <c r="HI176" s="395"/>
      <c r="HJ176" s="395"/>
      <c r="HK176" s="395"/>
      <c r="HL176" s="395"/>
      <c r="HM176" s="395"/>
      <c r="HN176" s="395"/>
      <c r="HO176" s="395"/>
      <c r="HP176" s="395"/>
      <c r="HQ176" s="395"/>
      <c r="HR176" s="395"/>
      <c r="HS176" s="395"/>
      <c r="HT176" s="395"/>
      <c r="HU176" s="395"/>
      <c r="HV176" s="395"/>
      <c r="HW176" s="395"/>
      <c r="HX176" s="395"/>
      <c r="HY176" s="395"/>
      <c r="HZ176" s="395"/>
      <c r="IA176" s="395"/>
      <c r="IB176" s="395"/>
      <c r="IC176" s="395"/>
      <c r="ID176" s="395"/>
      <c r="IE176" s="395"/>
      <c r="IF176" s="395"/>
      <c r="IG176" s="395"/>
      <c r="IH176" s="395"/>
      <c r="II176" s="395"/>
      <c r="IJ176" s="395"/>
      <c r="IK176" s="395"/>
      <c r="IL176" s="395"/>
      <c r="IM176" s="395"/>
      <c r="IN176" s="395"/>
      <c r="IO176" s="395"/>
      <c r="IP176" s="395"/>
      <c r="IQ176" s="395"/>
      <c r="IR176" s="395"/>
      <c r="IS176" s="395"/>
      <c r="IT176" s="395"/>
      <c r="IU176" s="395"/>
      <c r="IV176" s="395"/>
      <c r="IW176" s="395"/>
      <c r="IX176" s="395"/>
      <c r="IY176" s="395"/>
      <c r="IZ176" s="395"/>
      <c r="JA176" s="395"/>
      <c r="JB176" s="395"/>
      <c r="JC176" s="395"/>
      <c r="JD176" s="395"/>
      <c r="JE176" s="395"/>
    </row>
    <row r="177" spans="13:265" s="426" customFormat="1" ht="15" hidden="1" customHeight="1" x14ac:dyDescent="0.25">
      <c r="M177" s="321"/>
      <c r="N177" s="321"/>
      <c r="CK177" s="395"/>
      <c r="CL177" s="395"/>
      <c r="CM177" s="395"/>
      <c r="CN177" s="395"/>
      <c r="CO177" s="395"/>
      <c r="CP177" s="395"/>
      <c r="CQ177" s="395"/>
      <c r="CR177" s="395"/>
      <c r="CS177" s="395"/>
      <c r="CT177" s="395"/>
      <c r="CU177" s="395"/>
      <c r="CV177" s="395"/>
      <c r="CW177" s="395"/>
      <c r="CX177" s="395"/>
      <c r="CY177" s="395"/>
      <c r="CZ177" s="395"/>
      <c r="DA177" s="395"/>
      <c r="DB177" s="395"/>
      <c r="DC177" s="395"/>
      <c r="DD177" s="395"/>
      <c r="DE177" s="395"/>
      <c r="DF177" s="395"/>
      <c r="DG177" s="395"/>
      <c r="DH177" s="395"/>
      <c r="DI177" s="395"/>
      <c r="DJ177" s="395"/>
      <c r="DK177" s="395"/>
      <c r="DL177" s="395"/>
      <c r="DM177" s="395"/>
      <c r="DN177" s="395"/>
      <c r="DO177" s="395"/>
      <c r="DP177" s="395"/>
      <c r="DQ177" s="395"/>
      <c r="DR177" s="395"/>
      <c r="DS177" s="395"/>
      <c r="DT177" s="395"/>
      <c r="DU177" s="395"/>
      <c r="DV177" s="395"/>
      <c r="DW177" s="395"/>
      <c r="DX177" s="395"/>
      <c r="DY177" s="395"/>
      <c r="DZ177" s="395"/>
      <c r="EA177" s="395"/>
      <c r="EB177" s="395"/>
      <c r="EC177" s="395"/>
      <c r="ED177" s="395"/>
      <c r="EE177" s="395"/>
      <c r="EF177" s="395"/>
      <c r="EG177" s="395"/>
      <c r="EH177" s="395"/>
      <c r="EI177" s="395"/>
      <c r="EJ177" s="395"/>
      <c r="EK177" s="395"/>
      <c r="EL177" s="395"/>
      <c r="EM177" s="395"/>
      <c r="EN177" s="395"/>
      <c r="EO177" s="395"/>
      <c r="EP177" s="395"/>
      <c r="EQ177" s="395"/>
      <c r="ER177" s="395"/>
      <c r="ES177" s="395"/>
      <c r="ET177" s="395"/>
      <c r="EU177" s="395"/>
      <c r="EV177" s="395"/>
      <c r="EW177" s="395"/>
      <c r="EX177" s="395"/>
      <c r="EY177" s="395"/>
      <c r="EZ177" s="395"/>
      <c r="FA177" s="395"/>
      <c r="FB177" s="395"/>
      <c r="FC177" s="395"/>
      <c r="FD177" s="395"/>
      <c r="FE177" s="395"/>
      <c r="FF177" s="395"/>
      <c r="FG177" s="395"/>
      <c r="FH177" s="395"/>
      <c r="FI177" s="395"/>
      <c r="FJ177" s="395"/>
      <c r="FK177" s="395"/>
      <c r="FL177" s="395"/>
      <c r="FM177" s="395"/>
      <c r="FN177" s="395"/>
      <c r="FO177" s="395"/>
      <c r="FP177" s="395"/>
      <c r="FQ177" s="395"/>
      <c r="FR177" s="395"/>
      <c r="FS177" s="395"/>
      <c r="FT177" s="395"/>
      <c r="FU177" s="395"/>
      <c r="FV177" s="395"/>
      <c r="FW177" s="395"/>
      <c r="FX177" s="395"/>
      <c r="FY177" s="395"/>
      <c r="FZ177" s="395"/>
      <c r="GA177" s="395"/>
      <c r="GB177" s="395"/>
      <c r="GC177" s="395"/>
      <c r="GD177" s="395"/>
      <c r="GE177" s="395"/>
      <c r="GF177" s="395"/>
      <c r="GG177" s="395"/>
      <c r="GH177" s="395"/>
      <c r="GI177" s="395"/>
      <c r="GJ177" s="395"/>
      <c r="GK177" s="395"/>
      <c r="GL177" s="395"/>
      <c r="GM177" s="395"/>
      <c r="GN177" s="395"/>
      <c r="GO177" s="395"/>
      <c r="GP177" s="395"/>
      <c r="GQ177" s="395"/>
      <c r="GR177" s="395"/>
      <c r="GS177" s="395"/>
      <c r="GT177" s="395"/>
      <c r="GU177" s="395"/>
      <c r="GV177" s="395"/>
      <c r="GW177" s="395"/>
      <c r="GX177" s="395"/>
      <c r="GY177" s="395"/>
      <c r="GZ177" s="395"/>
      <c r="HA177" s="395"/>
      <c r="HB177" s="395"/>
      <c r="HC177" s="395"/>
      <c r="HD177" s="395"/>
      <c r="HE177" s="395"/>
      <c r="HF177" s="395"/>
      <c r="HG177" s="395"/>
      <c r="HH177" s="395"/>
      <c r="HI177" s="395"/>
      <c r="HJ177" s="395"/>
      <c r="HK177" s="395"/>
      <c r="HL177" s="395"/>
      <c r="HM177" s="395"/>
      <c r="HN177" s="395"/>
      <c r="HO177" s="395"/>
      <c r="HP177" s="395"/>
      <c r="HQ177" s="395"/>
      <c r="HR177" s="395"/>
      <c r="HS177" s="395"/>
      <c r="HT177" s="395"/>
      <c r="HU177" s="395"/>
      <c r="HV177" s="395"/>
      <c r="HW177" s="395"/>
      <c r="HX177" s="395"/>
      <c r="HY177" s="395"/>
      <c r="HZ177" s="395"/>
      <c r="IA177" s="395"/>
      <c r="IB177" s="395"/>
      <c r="IC177" s="395"/>
      <c r="ID177" s="395"/>
      <c r="IE177" s="395"/>
      <c r="IF177" s="395"/>
      <c r="IG177" s="395"/>
      <c r="IH177" s="395"/>
      <c r="II177" s="395"/>
      <c r="IJ177" s="395"/>
      <c r="IK177" s="395"/>
      <c r="IL177" s="395"/>
      <c r="IM177" s="395"/>
      <c r="IN177" s="395"/>
      <c r="IO177" s="395"/>
      <c r="IP177" s="395"/>
      <c r="IQ177" s="395"/>
      <c r="IR177" s="395"/>
      <c r="IS177" s="395"/>
      <c r="IT177" s="395"/>
      <c r="IU177" s="395"/>
      <c r="IV177" s="395"/>
      <c r="IW177" s="395"/>
      <c r="IX177" s="395"/>
      <c r="IY177" s="395"/>
      <c r="IZ177" s="395"/>
      <c r="JA177" s="395"/>
      <c r="JB177" s="395"/>
      <c r="JC177" s="395"/>
      <c r="JD177" s="395"/>
      <c r="JE177" s="395"/>
    </row>
    <row r="178" spans="13:265" s="426" customFormat="1" ht="15" hidden="1" customHeight="1" x14ac:dyDescent="0.25">
      <c r="M178" s="321"/>
      <c r="N178" s="321"/>
      <c r="CK178" s="395"/>
      <c r="CL178" s="395"/>
      <c r="CM178" s="395"/>
      <c r="CN178" s="395"/>
      <c r="CO178" s="395"/>
      <c r="CP178" s="395"/>
      <c r="CQ178" s="395"/>
      <c r="CR178" s="395"/>
      <c r="CS178" s="395"/>
      <c r="CT178" s="395"/>
      <c r="CU178" s="395"/>
      <c r="CV178" s="395"/>
      <c r="CW178" s="395"/>
      <c r="CX178" s="395"/>
      <c r="CY178" s="395"/>
      <c r="CZ178" s="395"/>
      <c r="DA178" s="395"/>
      <c r="DB178" s="395"/>
      <c r="DC178" s="395"/>
      <c r="DD178" s="395"/>
      <c r="DE178" s="395"/>
      <c r="DF178" s="395"/>
      <c r="DG178" s="395"/>
      <c r="DH178" s="395"/>
      <c r="DI178" s="395"/>
      <c r="DJ178" s="395"/>
      <c r="DK178" s="395"/>
      <c r="DL178" s="395"/>
      <c r="DM178" s="395"/>
      <c r="DN178" s="395"/>
      <c r="DO178" s="395"/>
      <c r="DP178" s="395"/>
      <c r="DQ178" s="395"/>
      <c r="DR178" s="395"/>
      <c r="DS178" s="395"/>
      <c r="DT178" s="395"/>
      <c r="DU178" s="395"/>
      <c r="DV178" s="395"/>
      <c r="DW178" s="395"/>
      <c r="DX178" s="395"/>
      <c r="DY178" s="395"/>
      <c r="DZ178" s="395"/>
      <c r="EA178" s="395"/>
      <c r="EB178" s="395"/>
      <c r="EC178" s="395"/>
      <c r="ED178" s="395"/>
      <c r="EE178" s="395"/>
      <c r="EF178" s="395"/>
      <c r="EG178" s="395"/>
      <c r="EH178" s="395"/>
      <c r="EI178" s="395"/>
      <c r="EJ178" s="395"/>
      <c r="EK178" s="395"/>
      <c r="EL178" s="395"/>
      <c r="EM178" s="395"/>
      <c r="EN178" s="395"/>
      <c r="EO178" s="395"/>
      <c r="EP178" s="395"/>
      <c r="EQ178" s="395"/>
      <c r="ER178" s="395"/>
      <c r="ES178" s="395"/>
      <c r="ET178" s="395"/>
      <c r="EU178" s="395"/>
      <c r="EV178" s="395"/>
      <c r="EW178" s="395"/>
      <c r="EX178" s="395"/>
      <c r="EY178" s="395"/>
      <c r="EZ178" s="395"/>
      <c r="FA178" s="395"/>
      <c r="FB178" s="395"/>
      <c r="FC178" s="395"/>
      <c r="FD178" s="395"/>
      <c r="FE178" s="395"/>
      <c r="FF178" s="395"/>
      <c r="FG178" s="395"/>
      <c r="FH178" s="395"/>
      <c r="FI178" s="395"/>
      <c r="FJ178" s="395"/>
      <c r="FK178" s="395"/>
      <c r="FL178" s="395"/>
      <c r="FM178" s="395"/>
      <c r="FN178" s="395"/>
      <c r="FO178" s="395"/>
      <c r="FP178" s="395"/>
      <c r="FQ178" s="395"/>
      <c r="FR178" s="395"/>
      <c r="FS178" s="395"/>
      <c r="FT178" s="395"/>
      <c r="FU178" s="395"/>
      <c r="FV178" s="395"/>
      <c r="FW178" s="395"/>
      <c r="FX178" s="395"/>
      <c r="FY178" s="395"/>
      <c r="FZ178" s="395"/>
      <c r="GA178" s="395"/>
      <c r="GB178" s="395"/>
      <c r="GC178" s="395"/>
      <c r="GD178" s="395"/>
      <c r="GE178" s="395"/>
      <c r="GF178" s="395"/>
      <c r="GG178" s="395"/>
      <c r="GH178" s="395"/>
      <c r="GI178" s="395"/>
      <c r="GJ178" s="395"/>
      <c r="GK178" s="395"/>
      <c r="GL178" s="395"/>
      <c r="GM178" s="395"/>
      <c r="GN178" s="395"/>
      <c r="GO178" s="395"/>
      <c r="GP178" s="395"/>
      <c r="GQ178" s="395"/>
      <c r="GR178" s="395"/>
      <c r="GS178" s="395"/>
      <c r="GT178" s="395"/>
      <c r="GU178" s="395"/>
      <c r="GV178" s="395"/>
      <c r="GW178" s="395"/>
      <c r="GX178" s="395"/>
      <c r="GY178" s="395"/>
      <c r="GZ178" s="395"/>
      <c r="HA178" s="395"/>
      <c r="HB178" s="395"/>
      <c r="HC178" s="395"/>
      <c r="HD178" s="395"/>
      <c r="HE178" s="395"/>
      <c r="HF178" s="395"/>
      <c r="HG178" s="395"/>
      <c r="HH178" s="395"/>
      <c r="HI178" s="395"/>
      <c r="HJ178" s="395"/>
      <c r="HK178" s="395"/>
      <c r="HL178" s="395"/>
      <c r="HM178" s="395"/>
      <c r="HN178" s="395"/>
      <c r="HO178" s="395"/>
      <c r="HP178" s="395"/>
      <c r="HQ178" s="395"/>
      <c r="HR178" s="395"/>
      <c r="HS178" s="395"/>
      <c r="HT178" s="395"/>
      <c r="HU178" s="395"/>
      <c r="HV178" s="395"/>
      <c r="HW178" s="395"/>
      <c r="HX178" s="395"/>
      <c r="HY178" s="395"/>
      <c r="HZ178" s="395"/>
      <c r="IA178" s="395"/>
      <c r="IB178" s="395"/>
      <c r="IC178" s="395"/>
      <c r="ID178" s="395"/>
      <c r="IE178" s="395"/>
      <c r="IF178" s="395"/>
      <c r="IG178" s="395"/>
      <c r="IH178" s="395"/>
      <c r="II178" s="395"/>
      <c r="IJ178" s="395"/>
      <c r="IK178" s="395"/>
      <c r="IL178" s="395"/>
      <c r="IM178" s="395"/>
      <c r="IN178" s="395"/>
      <c r="IO178" s="395"/>
      <c r="IP178" s="395"/>
      <c r="IQ178" s="395"/>
      <c r="IR178" s="395"/>
      <c r="IS178" s="395"/>
      <c r="IT178" s="395"/>
      <c r="IU178" s="395"/>
      <c r="IV178" s="395"/>
      <c r="IW178" s="395"/>
      <c r="IX178" s="395"/>
      <c r="IY178" s="395"/>
      <c r="IZ178" s="395"/>
      <c r="JA178" s="395"/>
      <c r="JB178" s="395"/>
      <c r="JC178" s="395"/>
      <c r="JD178" s="395"/>
      <c r="JE178" s="395"/>
    </row>
    <row r="179" spans="13:265" s="426" customFormat="1" ht="15" hidden="1" customHeight="1" x14ac:dyDescent="0.25">
      <c r="M179" s="321"/>
      <c r="N179" s="321"/>
      <c r="CK179" s="395"/>
      <c r="CL179" s="395"/>
      <c r="CM179" s="395"/>
      <c r="CN179" s="395"/>
      <c r="CO179" s="395"/>
      <c r="CP179" s="395"/>
      <c r="CQ179" s="395"/>
      <c r="CR179" s="395"/>
      <c r="CS179" s="395"/>
      <c r="CT179" s="395"/>
      <c r="CU179" s="395"/>
      <c r="CV179" s="395"/>
      <c r="CW179" s="395"/>
      <c r="CX179" s="395"/>
      <c r="CY179" s="395"/>
      <c r="CZ179" s="395"/>
      <c r="DA179" s="395"/>
      <c r="DB179" s="395"/>
      <c r="DC179" s="395"/>
      <c r="DD179" s="395"/>
      <c r="DE179" s="395"/>
      <c r="DF179" s="395"/>
      <c r="DG179" s="395"/>
      <c r="DH179" s="395"/>
      <c r="DI179" s="395"/>
      <c r="DJ179" s="395"/>
      <c r="DK179" s="395"/>
      <c r="DL179" s="395"/>
      <c r="DM179" s="395"/>
      <c r="DN179" s="395"/>
      <c r="DO179" s="395"/>
      <c r="DP179" s="395"/>
      <c r="DQ179" s="395"/>
      <c r="DR179" s="395"/>
      <c r="DS179" s="395"/>
      <c r="DT179" s="395"/>
      <c r="DU179" s="395"/>
      <c r="DV179" s="395"/>
      <c r="DW179" s="395"/>
      <c r="DX179" s="395"/>
      <c r="DY179" s="395"/>
      <c r="DZ179" s="395"/>
      <c r="EA179" s="395"/>
      <c r="EB179" s="395"/>
      <c r="EC179" s="395"/>
      <c r="ED179" s="395"/>
      <c r="EE179" s="395"/>
      <c r="EF179" s="395"/>
      <c r="EG179" s="395"/>
      <c r="EH179" s="395"/>
      <c r="EI179" s="395"/>
      <c r="EJ179" s="395"/>
      <c r="EK179" s="395"/>
      <c r="EL179" s="395"/>
      <c r="EM179" s="395"/>
      <c r="EN179" s="395"/>
      <c r="EO179" s="395"/>
      <c r="EP179" s="395"/>
      <c r="EQ179" s="395"/>
      <c r="ER179" s="395"/>
      <c r="ES179" s="395"/>
      <c r="ET179" s="395"/>
      <c r="EU179" s="395"/>
      <c r="EV179" s="395"/>
      <c r="EW179" s="395"/>
      <c r="EX179" s="395"/>
      <c r="EY179" s="395"/>
      <c r="EZ179" s="395"/>
      <c r="FA179" s="395"/>
      <c r="FB179" s="395"/>
      <c r="FC179" s="395"/>
      <c r="FD179" s="395"/>
      <c r="FE179" s="395"/>
      <c r="FF179" s="395"/>
      <c r="FG179" s="395"/>
      <c r="FH179" s="395"/>
      <c r="FI179" s="395"/>
      <c r="FJ179" s="395"/>
      <c r="FK179" s="395"/>
      <c r="FL179" s="395"/>
      <c r="FM179" s="395"/>
      <c r="FN179" s="395"/>
      <c r="FO179" s="395"/>
      <c r="FP179" s="395"/>
      <c r="FQ179" s="395"/>
      <c r="FR179" s="395"/>
      <c r="FS179" s="395"/>
      <c r="FT179" s="395"/>
      <c r="FU179" s="395"/>
      <c r="FV179" s="395"/>
      <c r="FW179" s="395"/>
      <c r="FX179" s="395"/>
      <c r="FY179" s="395"/>
      <c r="FZ179" s="395"/>
      <c r="GA179" s="395"/>
      <c r="GB179" s="395"/>
      <c r="GC179" s="395"/>
      <c r="GD179" s="395"/>
      <c r="GE179" s="395"/>
      <c r="GF179" s="395"/>
      <c r="GG179" s="395"/>
      <c r="GH179" s="395"/>
      <c r="GI179" s="395"/>
      <c r="GJ179" s="395"/>
      <c r="GK179" s="395"/>
      <c r="GL179" s="395"/>
      <c r="GM179" s="395"/>
      <c r="GN179" s="395"/>
      <c r="GO179" s="395"/>
      <c r="GP179" s="395"/>
      <c r="GQ179" s="395"/>
      <c r="GR179" s="395"/>
      <c r="GS179" s="395"/>
      <c r="GT179" s="395"/>
      <c r="GU179" s="395"/>
      <c r="GV179" s="395"/>
      <c r="GW179" s="395"/>
      <c r="GX179" s="395"/>
      <c r="GY179" s="395"/>
      <c r="GZ179" s="395"/>
      <c r="HA179" s="395"/>
      <c r="HB179" s="395"/>
      <c r="HC179" s="395"/>
      <c r="HD179" s="395"/>
      <c r="HE179" s="395"/>
      <c r="HF179" s="395"/>
      <c r="HG179" s="395"/>
      <c r="HH179" s="395"/>
      <c r="HI179" s="395"/>
      <c r="HJ179" s="395"/>
      <c r="HK179" s="395"/>
      <c r="HL179" s="395"/>
      <c r="HM179" s="395"/>
      <c r="HN179" s="395"/>
      <c r="HO179" s="395"/>
      <c r="HP179" s="395"/>
      <c r="HQ179" s="395"/>
      <c r="HR179" s="395"/>
      <c r="HS179" s="395"/>
      <c r="HT179" s="395"/>
      <c r="HU179" s="395"/>
      <c r="HV179" s="395"/>
      <c r="HW179" s="395"/>
      <c r="HX179" s="395"/>
      <c r="HY179" s="395"/>
      <c r="HZ179" s="395"/>
      <c r="IA179" s="395"/>
      <c r="IB179" s="395"/>
      <c r="IC179" s="395"/>
      <c r="ID179" s="395"/>
      <c r="IE179" s="395"/>
      <c r="IF179" s="395"/>
      <c r="IG179" s="395"/>
      <c r="IH179" s="395"/>
      <c r="II179" s="395"/>
      <c r="IJ179" s="395"/>
      <c r="IK179" s="395"/>
      <c r="IL179" s="395"/>
      <c r="IM179" s="395"/>
      <c r="IN179" s="395"/>
      <c r="IO179" s="395"/>
      <c r="IP179" s="395"/>
      <c r="IQ179" s="395"/>
      <c r="IR179" s="395"/>
      <c r="IS179" s="395"/>
      <c r="IT179" s="395"/>
      <c r="IU179" s="395"/>
      <c r="IV179" s="395"/>
      <c r="IW179" s="395"/>
      <c r="IX179" s="395"/>
      <c r="IY179" s="395"/>
      <c r="IZ179" s="395"/>
      <c r="JA179" s="395"/>
      <c r="JB179" s="395"/>
      <c r="JC179" s="395"/>
      <c r="JD179" s="395"/>
      <c r="JE179" s="395"/>
    </row>
    <row r="180" spans="13:265" s="426" customFormat="1" ht="15" hidden="1" customHeight="1" x14ac:dyDescent="0.25">
      <c r="M180" s="321"/>
      <c r="N180" s="321"/>
      <c r="CK180" s="395"/>
      <c r="CL180" s="395"/>
      <c r="CM180" s="395"/>
      <c r="CN180" s="395"/>
      <c r="CO180" s="395"/>
      <c r="CP180" s="395"/>
      <c r="CQ180" s="395"/>
      <c r="CR180" s="395"/>
      <c r="CS180" s="395"/>
      <c r="CT180" s="395"/>
      <c r="CU180" s="395"/>
      <c r="CV180" s="395"/>
      <c r="CW180" s="395"/>
      <c r="CX180" s="395"/>
      <c r="CY180" s="395"/>
      <c r="CZ180" s="395"/>
      <c r="DA180" s="395"/>
      <c r="DB180" s="395"/>
      <c r="DC180" s="395"/>
      <c r="DD180" s="395"/>
      <c r="DE180" s="395"/>
      <c r="DF180" s="395"/>
      <c r="DG180" s="395"/>
      <c r="DH180" s="395"/>
      <c r="DI180" s="395"/>
      <c r="DJ180" s="395"/>
      <c r="DK180" s="395"/>
      <c r="DL180" s="395"/>
      <c r="DM180" s="395"/>
      <c r="DN180" s="395"/>
      <c r="DO180" s="395"/>
      <c r="DP180" s="395"/>
      <c r="DQ180" s="395"/>
      <c r="DR180" s="395"/>
      <c r="DS180" s="395"/>
      <c r="DT180" s="395"/>
      <c r="DU180" s="395"/>
      <c r="DV180" s="395"/>
      <c r="DW180" s="395"/>
      <c r="DX180" s="395"/>
      <c r="DY180" s="395"/>
      <c r="DZ180" s="395"/>
      <c r="EA180" s="395"/>
      <c r="EB180" s="395"/>
      <c r="EC180" s="395"/>
      <c r="ED180" s="395"/>
      <c r="EE180" s="395"/>
      <c r="EF180" s="395"/>
      <c r="EG180" s="395"/>
      <c r="EH180" s="395"/>
      <c r="EI180" s="395"/>
      <c r="EJ180" s="395"/>
      <c r="EK180" s="395"/>
      <c r="EL180" s="395"/>
      <c r="EM180" s="395"/>
      <c r="EN180" s="395"/>
      <c r="EO180" s="395"/>
      <c r="EP180" s="395"/>
      <c r="EQ180" s="395"/>
      <c r="ER180" s="395"/>
      <c r="ES180" s="395"/>
      <c r="ET180" s="395"/>
      <c r="EU180" s="395"/>
      <c r="EV180" s="395"/>
      <c r="EW180" s="395"/>
      <c r="EX180" s="395"/>
      <c r="EY180" s="395"/>
      <c r="EZ180" s="395"/>
      <c r="FA180" s="395"/>
      <c r="FB180" s="395"/>
      <c r="FC180" s="395"/>
      <c r="FD180" s="395"/>
      <c r="FE180" s="395"/>
      <c r="FF180" s="395"/>
      <c r="FG180" s="395"/>
      <c r="FH180" s="395"/>
      <c r="FI180" s="395"/>
      <c r="FJ180" s="395"/>
      <c r="FK180" s="395"/>
      <c r="FL180" s="395"/>
      <c r="FM180" s="395"/>
      <c r="FN180" s="395"/>
      <c r="FO180" s="395"/>
      <c r="FP180" s="395"/>
      <c r="FQ180" s="395"/>
      <c r="FR180" s="395"/>
      <c r="FS180" s="395"/>
      <c r="FT180" s="395"/>
      <c r="FU180" s="395"/>
      <c r="FV180" s="395"/>
      <c r="FW180" s="395"/>
      <c r="FX180" s="395"/>
      <c r="FY180" s="395"/>
      <c r="FZ180" s="395"/>
      <c r="GA180" s="395"/>
      <c r="GB180" s="395"/>
      <c r="GC180" s="395"/>
      <c r="GD180" s="395"/>
      <c r="GE180" s="395"/>
      <c r="GF180" s="395"/>
      <c r="GG180" s="395"/>
      <c r="GH180" s="395"/>
      <c r="GI180" s="395"/>
      <c r="GJ180" s="395"/>
      <c r="GK180" s="395"/>
      <c r="GL180" s="395"/>
      <c r="GM180" s="395"/>
      <c r="GN180" s="395"/>
      <c r="GO180" s="395"/>
      <c r="GP180" s="395"/>
      <c r="GQ180" s="395"/>
      <c r="GR180" s="395"/>
      <c r="GS180" s="395"/>
      <c r="GT180" s="395"/>
      <c r="GU180" s="395"/>
      <c r="GV180" s="395"/>
      <c r="GW180" s="395"/>
      <c r="GX180" s="395"/>
      <c r="GY180" s="395"/>
      <c r="GZ180" s="395"/>
      <c r="HA180" s="395"/>
      <c r="HB180" s="395"/>
      <c r="HC180" s="395"/>
      <c r="HD180" s="395"/>
      <c r="HE180" s="395"/>
      <c r="HF180" s="395"/>
      <c r="HG180" s="395"/>
      <c r="HH180" s="395"/>
      <c r="HI180" s="395"/>
      <c r="HJ180" s="395"/>
      <c r="HK180" s="395"/>
      <c r="HL180" s="395"/>
      <c r="HM180" s="395"/>
      <c r="HN180" s="395"/>
      <c r="HO180" s="395"/>
      <c r="HP180" s="395"/>
      <c r="HQ180" s="395"/>
      <c r="HR180" s="395"/>
      <c r="HS180" s="395"/>
      <c r="HT180" s="395"/>
      <c r="HU180" s="395"/>
      <c r="HV180" s="395"/>
      <c r="HW180" s="395"/>
      <c r="HX180" s="395"/>
      <c r="HY180" s="395"/>
      <c r="HZ180" s="395"/>
      <c r="IA180" s="395"/>
      <c r="IB180" s="395"/>
      <c r="IC180" s="395"/>
      <c r="ID180" s="395"/>
      <c r="IE180" s="395"/>
      <c r="IF180" s="395"/>
      <c r="IG180" s="395"/>
      <c r="IH180" s="395"/>
      <c r="II180" s="395"/>
      <c r="IJ180" s="395"/>
      <c r="IK180" s="395"/>
      <c r="IL180" s="395"/>
      <c r="IM180" s="395"/>
      <c r="IN180" s="395"/>
      <c r="IO180" s="395"/>
      <c r="IP180" s="395"/>
      <c r="IQ180" s="395"/>
      <c r="IR180" s="395"/>
      <c r="IS180" s="395"/>
      <c r="IT180" s="395"/>
      <c r="IU180" s="395"/>
      <c r="IV180" s="395"/>
      <c r="IW180" s="395"/>
      <c r="IX180" s="395"/>
      <c r="IY180" s="395"/>
      <c r="IZ180" s="395"/>
      <c r="JA180" s="395"/>
      <c r="JB180" s="395"/>
      <c r="JC180" s="395"/>
      <c r="JD180" s="395"/>
      <c r="JE180" s="395"/>
    </row>
    <row r="181" spans="13:265" s="426" customFormat="1" ht="15" hidden="1" customHeight="1" x14ac:dyDescent="0.25">
      <c r="M181" s="321"/>
      <c r="N181" s="321"/>
      <c r="CK181" s="395"/>
      <c r="CL181" s="395"/>
      <c r="CM181" s="395"/>
      <c r="CN181" s="395"/>
      <c r="CO181" s="395"/>
      <c r="CP181" s="395"/>
      <c r="CQ181" s="395"/>
      <c r="CR181" s="395"/>
      <c r="CS181" s="395"/>
      <c r="CT181" s="395"/>
      <c r="CU181" s="395"/>
      <c r="CV181" s="395"/>
      <c r="CW181" s="395"/>
      <c r="CX181" s="395"/>
      <c r="CY181" s="395"/>
      <c r="CZ181" s="395"/>
      <c r="DA181" s="395"/>
      <c r="DB181" s="395"/>
      <c r="DC181" s="395"/>
      <c r="DD181" s="395"/>
      <c r="DE181" s="395"/>
      <c r="DF181" s="395"/>
      <c r="DG181" s="395"/>
      <c r="DH181" s="395"/>
      <c r="DI181" s="395"/>
      <c r="DJ181" s="395"/>
      <c r="DK181" s="395"/>
      <c r="DL181" s="395"/>
      <c r="DM181" s="395"/>
      <c r="DN181" s="395"/>
      <c r="DO181" s="395"/>
      <c r="DP181" s="395"/>
      <c r="DQ181" s="395"/>
      <c r="DR181" s="395"/>
      <c r="DS181" s="395"/>
      <c r="DT181" s="395"/>
      <c r="DU181" s="395"/>
      <c r="DV181" s="395"/>
      <c r="DW181" s="395"/>
      <c r="DX181" s="395"/>
      <c r="DY181" s="395"/>
      <c r="DZ181" s="395"/>
      <c r="EA181" s="395"/>
      <c r="EB181" s="395"/>
      <c r="EC181" s="395"/>
      <c r="ED181" s="395"/>
      <c r="EE181" s="395"/>
      <c r="EF181" s="395"/>
      <c r="EG181" s="395"/>
      <c r="EH181" s="395"/>
      <c r="EI181" s="395"/>
      <c r="EJ181" s="395"/>
      <c r="EK181" s="395"/>
      <c r="EL181" s="395"/>
      <c r="EM181" s="395"/>
      <c r="EN181" s="395"/>
      <c r="EO181" s="395"/>
      <c r="EP181" s="395"/>
      <c r="EQ181" s="395"/>
      <c r="ER181" s="395"/>
      <c r="ES181" s="395"/>
      <c r="ET181" s="395"/>
      <c r="EU181" s="395"/>
      <c r="EV181" s="395"/>
      <c r="EW181" s="395"/>
      <c r="EX181" s="395"/>
      <c r="EY181" s="395"/>
      <c r="EZ181" s="395"/>
      <c r="FA181" s="395"/>
      <c r="FB181" s="395"/>
      <c r="FC181" s="395"/>
      <c r="FD181" s="395"/>
      <c r="FE181" s="395"/>
      <c r="FF181" s="395"/>
      <c r="FG181" s="395"/>
      <c r="FH181" s="395"/>
      <c r="FI181" s="395"/>
      <c r="FJ181" s="395"/>
      <c r="FK181" s="395"/>
      <c r="FL181" s="395"/>
      <c r="FM181" s="395"/>
      <c r="FN181" s="395"/>
      <c r="FO181" s="395"/>
      <c r="FP181" s="395"/>
      <c r="FQ181" s="395"/>
      <c r="FR181" s="395"/>
      <c r="FS181" s="395"/>
      <c r="FT181" s="395"/>
      <c r="FU181" s="395"/>
      <c r="FV181" s="395"/>
      <c r="FW181" s="395"/>
      <c r="FX181" s="395"/>
      <c r="FY181" s="395"/>
      <c r="FZ181" s="395"/>
      <c r="GA181" s="395"/>
      <c r="GB181" s="395"/>
      <c r="GC181" s="395"/>
      <c r="GD181" s="395"/>
      <c r="GE181" s="395"/>
      <c r="GF181" s="395"/>
      <c r="GG181" s="395"/>
      <c r="GH181" s="395"/>
      <c r="GI181" s="395"/>
      <c r="GJ181" s="395"/>
      <c r="GK181" s="395"/>
      <c r="GL181" s="395"/>
      <c r="GM181" s="395"/>
      <c r="GN181" s="395"/>
      <c r="GO181" s="395"/>
      <c r="GP181" s="395"/>
      <c r="GQ181" s="395"/>
      <c r="GR181" s="395"/>
      <c r="GS181" s="395"/>
      <c r="GT181" s="395"/>
      <c r="GU181" s="395"/>
      <c r="GV181" s="395"/>
      <c r="GW181" s="395"/>
      <c r="GX181" s="395"/>
      <c r="GY181" s="395"/>
      <c r="GZ181" s="395"/>
      <c r="HA181" s="395"/>
      <c r="HB181" s="395"/>
      <c r="HC181" s="395"/>
      <c r="HD181" s="395"/>
      <c r="HE181" s="395"/>
      <c r="HF181" s="395"/>
      <c r="HG181" s="395"/>
      <c r="HH181" s="395"/>
      <c r="HI181" s="395"/>
      <c r="HJ181" s="395"/>
      <c r="HK181" s="395"/>
      <c r="HL181" s="395"/>
      <c r="HM181" s="395"/>
      <c r="HN181" s="395"/>
      <c r="HO181" s="395"/>
      <c r="HP181" s="395"/>
      <c r="HQ181" s="395"/>
      <c r="HR181" s="395"/>
      <c r="HS181" s="395"/>
      <c r="HT181" s="395"/>
      <c r="HU181" s="395"/>
      <c r="HV181" s="395"/>
      <c r="HW181" s="395"/>
      <c r="HX181" s="395"/>
      <c r="HY181" s="395"/>
      <c r="HZ181" s="395"/>
      <c r="IA181" s="395"/>
      <c r="IB181" s="395"/>
      <c r="IC181" s="395"/>
      <c r="ID181" s="395"/>
      <c r="IE181" s="395"/>
      <c r="IF181" s="395"/>
      <c r="IG181" s="395"/>
      <c r="IH181" s="395"/>
      <c r="II181" s="395"/>
      <c r="IJ181" s="395"/>
      <c r="IK181" s="395"/>
      <c r="IL181" s="395"/>
      <c r="IM181" s="395"/>
      <c r="IN181" s="395"/>
      <c r="IO181" s="395"/>
      <c r="IP181" s="395"/>
      <c r="IQ181" s="395"/>
      <c r="IR181" s="395"/>
      <c r="IS181" s="395"/>
      <c r="IT181" s="395"/>
      <c r="IU181" s="395"/>
      <c r="IV181" s="395"/>
      <c r="IW181" s="395"/>
      <c r="IX181" s="395"/>
      <c r="IY181" s="395"/>
      <c r="IZ181" s="395"/>
      <c r="JA181" s="395"/>
      <c r="JB181" s="395"/>
      <c r="JC181" s="395"/>
      <c r="JD181" s="395"/>
      <c r="JE181" s="395"/>
    </row>
    <row r="182" spans="13:265" s="426" customFormat="1" ht="15" hidden="1" customHeight="1" x14ac:dyDescent="0.25">
      <c r="M182" s="321"/>
      <c r="N182" s="321"/>
      <c r="CK182" s="395"/>
      <c r="CL182" s="395"/>
      <c r="CM182" s="395"/>
      <c r="CN182" s="395"/>
      <c r="CO182" s="395"/>
      <c r="CP182" s="395"/>
      <c r="CQ182" s="395"/>
      <c r="CR182" s="395"/>
      <c r="CS182" s="395"/>
      <c r="CT182" s="395"/>
      <c r="CU182" s="395"/>
      <c r="CV182" s="395"/>
      <c r="CW182" s="395"/>
      <c r="CX182" s="395"/>
      <c r="CY182" s="395"/>
      <c r="CZ182" s="395"/>
      <c r="DA182" s="395"/>
      <c r="DB182" s="395"/>
      <c r="DC182" s="395"/>
      <c r="DD182" s="395"/>
      <c r="DE182" s="395"/>
      <c r="DF182" s="395"/>
      <c r="DG182" s="395"/>
      <c r="DH182" s="395"/>
      <c r="DI182" s="395"/>
      <c r="DJ182" s="395"/>
      <c r="DK182" s="395"/>
      <c r="DL182" s="395"/>
      <c r="DM182" s="395"/>
      <c r="DN182" s="395"/>
      <c r="DO182" s="395"/>
      <c r="DP182" s="395"/>
      <c r="DQ182" s="395"/>
      <c r="DR182" s="395"/>
      <c r="DS182" s="395"/>
      <c r="DT182" s="395"/>
      <c r="DU182" s="395"/>
      <c r="DV182" s="395"/>
      <c r="DW182" s="395"/>
      <c r="DX182" s="395"/>
      <c r="DY182" s="395"/>
      <c r="DZ182" s="395"/>
      <c r="EA182" s="395"/>
      <c r="EB182" s="395"/>
      <c r="EC182" s="395"/>
      <c r="ED182" s="395"/>
      <c r="EE182" s="395"/>
      <c r="EF182" s="395"/>
      <c r="EG182" s="395"/>
      <c r="EH182" s="395"/>
      <c r="EI182" s="395"/>
      <c r="EJ182" s="395"/>
      <c r="EK182" s="395"/>
      <c r="EL182" s="395"/>
      <c r="EM182" s="395"/>
      <c r="EN182" s="395"/>
      <c r="EO182" s="395"/>
      <c r="EP182" s="395"/>
      <c r="EQ182" s="395"/>
      <c r="ER182" s="395"/>
      <c r="ES182" s="395"/>
      <c r="ET182" s="395"/>
      <c r="EU182" s="395"/>
      <c r="EV182" s="395"/>
      <c r="EW182" s="395"/>
      <c r="EX182" s="395"/>
      <c r="EY182" s="395"/>
      <c r="EZ182" s="395"/>
      <c r="FA182" s="395"/>
      <c r="FB182" s="395"/>
      <c r="FC182" s="395"/>
      <c r="FD182" s="395"/>
      <c r="FE182" s="395"/>
      <c r="FF182" s="395"/>
      <c r="FG182" s="395"/>
      <c r="FH182" s="395"/>
      <c r="FI182" s="395"/>
      <c r="FJ182" s="395"/>
      <c r="FK182" s="395"/>
      <c r="FL182" s="395"/>
      <c r="FM182" s="395"/>
      <c r="FN182" s="395"/>
      <c r="FO182" s="395"/>
      <c r="FP182" s="395"/>
      <c r="FQ182" s="395"/>
      <c r="FR182" s="395"/>
      <c r="FS182" s="395"/>
      <c r="FT182" s="395"/>
      <c r="FU182" s="395"/>
      <c r="FV182" s="395"/>
      <c r="FW182" s="395"/>
      <c r="FX182" s="395"/>
      <c r="FY182" s="395"/>
      <c r="FZ182" s="395"/>
      <c r="GA182" s="395"/>
      <c r="GB182" s="395"/>
      <c r="GC182" s="395"/>
      <c r="GD182" s="395"/>
      <c r="GE182" s="395"/>
      <c r="GF182" s="395"/>
      <c r="GG182" s="395"/>
      <c r="GH182" s="395"/>
      <c r="GI182" s="395"/>
      <c r="GJ182" s="395"/>
      <c r="GK182" s="395"/>
      <c r="GL182" s="395"/>
      <c r="GM182" s="395"/>
      <c r="GN182" s="395"/>
      <c r="GO182" s="395"/>
      <c r="GP182" s="395"/>
      <c r="GQ182" s="395"/>
      <c r="GR182" s="395"/>
      <c r="GS182" s="395"/>
      <c r="GT182" s="395"/>
      <c r="GU182" s="395"/>
      <c r="GV182" s="395"/>
      <c r="GW182" s="395"/>
      <c r="GX182" s="395"/>
      <c r="GY182" s="395"/>
      <c r="GZ182" s="395"/>
      <c r="HA182" s="395"/>
      <c r="HB182" s="395"/>
      <c r="HC182" s="395"/>
      <c r="HD182" s="395"/>
      <c r="HE182" s="395"/>
      <c r="HF182" s="395"/>
      <c r="HG182" s="395"/>
      <c r="HH182" s="395"/>
      <c r="HI182" s="395"/>
      <c r="HJ182" s="395"/>
      <c r="HK182" s="395"/>
      <c r="HL182" s="395"/>
      <c r="HM182" s="395"/>
      <c r="HN182" s="395"/>
      <c r="HO182" s="395"/>
      <c r="HP182" s="395"/>
      <c r="HQ182" s="395"/>
      <c r="HR182" s="395"/>
      <c r="HS182" s="395"/>
      <c r="HT182" s="395"/>
      <c r="HU182" s="395"/>
      <c r="HV182" s="395"/>
      <c r="HW182" s="395"/>
      <c r="HX182" s="395"/>
      <c r="HY182" s="395"/>
      <c r="HZ182" s="395"/>
      <c r="IA182" s="395"/>
      <c r="IB182" s="395"/>
      <c r="IC182" s="395"/>
      <c r="ID182" s="395"/>
      <c r="IE182" s="395"/>
      <c r="IF182" s="395"/>
      <c r="IG182" s="395"/>
      <c r="IH182" s="395"/>
      <c r="II182" s="395"/>
      <c r="IJ182" s="395"/>
      <c r="IK182" s="395"/>
      <c r="IL182" s="395"/>
      <c r="IM182" s="395"/>
      <c r="IN182" s="395"/>
      <c r="IO182" s="395"/>
      <c r="IP182" s="395"/>
      <c r="IQ182" s="395"/>
      <c r="IR182" s="395"/>
      <c r="IS182" s="395"/>
      <c r="IT182" s="395"/>
      <c r="IU182" s="395"/>
      <c r="IV182" s="395"/>
      <c r="IW182" s="395"/>
      <c r="IX182" s="395"/>
      <c r="IY182" s="395"/>
      <c r="IZ182" s="395"/>
      <c r="JA182" s="395"/>
      <c r="JB182" s="395"/>
      <c r="JC182" s="395"/>
      <c r="JD182" s="395"/>
      <c r="JE182" s="395"/>
    </row>
    <row r="183" spans="13:265" s="426" customFormat="1" ht="15" hidden="1" customHeight="1" x14ac:dyDescent="0.25">
      <c r="M183" s="321"/>
      <c r="N183" s="321"/>
      <c r="CK183" s="395"/>
      <c r="CL183" s="395"/>
      <c r="CM183" s="395"/>
      <c r="CN183" s="395"/>
      <c r="CO183" s="395"/>
      <c r="CP183" s="395"/>
      <c r="CQ183" s="395"/>
      <c r="CR183" s="395"/>
      <c r="CS183" s="395"/>
      <c r="CT183" s="395"/>
      <c r="CU183" s="395"/>
      <c r="CV183" s="395"/>
      <c r="CW183" s="395"/>
      <c r="CX183" s="395"/>
      <c r="CY183" s="395"/>
      <c r="CZ183" s="395"/>
      <c r="DA183" s="395"/>
      <c r="DB183" s="395"/>
      <c r="DC183" s="395"/>
      <c r="DD183" s="395"/>
      <c r="DE183" s="395"/>
      <c r="DF183" s="395"/>
      <c r="DG183" s="395"/>
      <c r="DH183" s="395"/>
      <c r="DI183" s="395"/>
      <c r="DJ183" s="395"/>
      <c r="DK183" s="395"/>
      <c r="DL183" s="395"/>
      <c r="DM183" s="395"/>
      <c r="DN183" s="395"/>
      <c r="DO183" s="395"/>
      <c r="DP183" s="395"/>
      <c r="DQ183" s="395"/>
      <c r="DR183" s="395"/>
      <c r="DS183" s="395"/>
      <c r="DT183" s="395"/>
      <c r="DU183" s="395"/>
      <c r="DV183" s="395"/>
      <c r="DW183" s="395"/>
      <c r="DX183" s="395"/>
      <c r="DY183" s="395"/>
      <c r="DZ183" s="395"/>
      <c r="EA183" s="395"/>
      <c r="EB183" s="395"/>
      <c r="EC183" s="395"/>
      <c r="ED183" s="395"/>
      <c r="EE183" s="395"/>
      <c r="EF183" s="395"/>
      <c r="EG183" s="395"/>
      <c r="EH183" s="395"/>
      <c r="EI183" s="395"/>
      <c r="EJ183" s="395"/>
      <c r="EK183" s="395"/>
      <c r="EL183" s="395"/>
      <c r="EM183" s="395"/>
      <c r="EN183" s="395"/>
      <c r="EO183" s="395"/>
      <c r="EP183" s="395"/>
      <c r="EQ183" s="395"/>
      <c r="ER183" s="395"/>
      <c r="ES183" s="395"/>
      <c r="ET183" s="395"/>
      <c r="EU183" s="395"/>
      <c r="EV183" s="395"/>
      <c r="EW183" s="395"/>
      <c r="EX183" s="395"/>
      <c r="EY183" s="395"/>
      <c r="EZ183" s="395"/>
      <c r="FA183" s="395"/>
      <c r="FB183" s="395"/>
      <c r="FC183" s="395"/>
      <c r="FD183" s="395"/>
      <c r="FE183" s="395"/>
      <c r="FF183" s="395"/>
      <c r="FG183" s="395"/>
      <c r="FH183" s="395"/>
      <c r="FI183" s="395"/>
      <c r="FJ183" s="395"/>
      <c r="FK183" s="395"/>
      <c r="FL183" s="395"/>
      <c r="FM183" s="395"/>
      <c r="FN183" s="395"/>
      <c r="FO183" s="395"/>
      <c r="FP183" s="395"/>
      <c r="FQ183" s="395"/>
      <c r="FR183" s="395"/>
      <c r="FS183" s="395"/>
      <c r="FT183" s="395"/>
      <c r="FU183" s="395"/>
      <c r="FV183" s="395"/>
      <c r="FW183" s="395"/>
      <c r="FX183" s="395"/>
      <c r="FY183" s="395"/>
      <c r="FZ183" s="395"/>
      <c r="GA183" s="395"/>
      <c r="GB183" s="395"/>
      <c r="GC183" s="395"/>
      <c r="GD183" s="395"/>
      <c r="GE183" s="395"/>
      <c r="GF183" s="395"/>
      <c r="GG183" s="395"/>
      <c r="GH183" s="395"/>
      <c r="GI183" s="395"/>
      <c r="GJ183" s="395"/>
      <c r="GK183" s="395"/>
      <c r="GL183" s="395"/>
      <c r="GM183" s="395"/>
      <c r="GN183" s="395"/>
      <c r="GO183" s="395"/>
      <c r="GP183" s="395"/>
      <c r="GQ183" s="395"/>
      <c r="GR183" s="395"/>
      <c r="GS183" s="395"/>
      <c r="GT183" s="395"/>
      <c r="GU183" s="395"/>
      <c r="GV183" s="395"/>
      <c r="GW183" s="395"/>
      <c r="GX183" s="395"/>
      <c r="GY183" s="395"/>
      <c r="GZ183" s="395"/>
      <c r="HA183" s="395"/>
      <c r="HB183" s="395"/>
      <c r="HC183" s="395"/>
      <c r="HD183" s="395"/>
      <c r="HE183" s="395"/>
      <c r="HF183" s="395"/>
      <c r="HG183" s="395"/>
      <c r="HH183" s="395"/>
      <c r="HI183" s="395"/>
      <c r="HJ183" s="395"/>
      <c r="HK183" s="395"/>
      <c r="HL183" s="395"/>
      <c r="HM183" s="395"/>
      <c r="HN183" s="395"/>
      <c r="HO183" s="395"/>
      <c r="HP183" s="395"/>
      <c r="HQ183" s="395"/>
      <c r="HR183" s="395"/>
      <c r="HS183" s="395"/>
      <c r="HT183" s="395"/>
      <c r="HU183" s="395"/>
      <c r="HV183" s="395"/>
      <c r="HW183" s="395"/>
      <c r="HX183" s="395"/>
      <c r="HY183" s="395"/>
      <c r="HZ183" s="395"/>
      <c r="IA183" s="395"/>
      <c r="IB183" s="395"/>
      <c r="IC183" s="395"/>
      <c r="ID183" s="395"/>
      <c r="IE183" s="395"/>
      <c r="IF183" s="395"/>
      <c r="IG183" s="395"/>
      <c r="IH183" s="395"/>
      <c r="II183" s="395"/>
      <c r="IJ183" s="395"/>
      <c r="IK183" s="395"/>
      <c r="IL183" s="395"/>
      <c r="IM183" s="395"/>
      <c r="IN183" s="395"/>
      <c r="IO183" s="395"/>
      <c r="IP183" s="395"/>
      <c r="IQ183" s="395"/>
      <c r="IR183" s="395"/>
      <c r="IS183" s="395"/>
      <c r="IT183" s="395"/>
      <c r="IU183" s="395"/>
      <c r="IV183" s="395"/>
      <c r="IW183" s="395"/>
      <c r="IX183" s="395"/>
      <c r="IY183" s="395"/>
      <c r="IZ183" s="395"/>
      <c r="JA183" s="395"/>
      <c r="JB183" s="395"/>
      <c r="JC183" s="395"/>
      <c r="JD183" s="395"/>
      <c r="JE183" s="395"/>
    </row>
    <row r="184" spans="13:265" s="426" customFormat="1" ht="15" hidden="1" customHeight="1" x14ac:dyDescent="0.25">
      <c r="M184" s="321"/>
      <c r="N184" s="321"/>
      <c r="CK184" s="395"/>
      <c r="CL184" s="395"/>
      <c r="CM184" s="395"/>
      <c r="CN184" s="395"/>
      <c r="CO184" s="395"/>
      <c r="CP184" s="395"/>
      <c r="CQ184" s="395"/>
      <c r="CR184" s="395"/>
      <c r="CS184" s="395"/>
      <c r="CT184" s="395"/>
      <c r="CU184" s="395"/>
      <c r="CV184" s="395"/>
      <c r="CW184" s="395"/>
      <c r="CX184" s="395"/>
      <c r="CY184" s="395"/>
      <c r="CZ184" s="395"/>
      <c r="DA184" s="395"/>
      <c r="DB184" s="395"/>
      <c r="DC184" s="395"/>
      <c r="DD184" s="395"/>
      <c r="DE184" s="395"/>
      <c r="DF184" s="395"/>
      <c r="DG184" s="395"/>
      <c r="DH184" s="395"/>
      <c r="DI184" s="395"/>
      <c r="DJ184" s="395"/>
      <c r="DK184" s="395"/>
      <c r="DL184" s="395"/>
      <c r="DM184" s="395"/>
      <c r="DN184" s="395"/>
      <c r="DO184" s="395"/>
      <c r="DP184" s="395"/>
      <c r="DQ184" s="395"/>
      <c r="DR184" s="395"/>
      <c r="DS184" s="395"/>
      <c r="DT184" s="395"/>
      <c r="DU184" s="395"/>
      <c r="DV184" s="395"/>
      <c r="DW184" s="395"/>
      <c r="DX184" s="395"/>
      <c r="DY184" s="395"/>
      <c r="DZ184" s="395"/>
      <c r="EA184" s="395"/>
      <c r="EB184" s="395"/>
      <c r="EC184" s="395"/>
      <c r="ED184" s="395"/>
      <c r="EE184" s="395"/>
      <c r="EF184" s="395"/>
      <c r="EG184" s="395"/>
      <c r="EH184" s="395"/>
      <c r="EI184" s="395"/>
      <c r="EJ184" s="395"/>
      <c r="EK184" s="395"/>
      <c r="EL184" s="395"/>
      <c r="EM184" s="395"/>
      <c r="EN184" s="395"/>
      <c r="EO184" s="395"/>
      <c r="EP184" s="395"/>
      <c r="EQ184" s="395"/>
      <c r="ER184" s="395"/>
      <c r="ES184" s="395"/>
      <c r="ET184" s="395"/>
      <c r="EU184" s="395"/>
      <c r="EV184" s="395"/>
      <c r="EW184" s="395"/>
      <c r="EX184" s="395"/>
      <c r="EY184" s="395"/>
      <c r="EZ184" s="395"/>
      <c r="FA184" s="395"/>
      <c r="FB184" s="395"/>
      <c r="FC184" s="395"/>
      <c r="FD184" s="395"/>
      <c r="FE184" s="395"/>
      <c r="FF184" s="395"/>
      <c r="FG184" s="395"/>
      <c r="FH184" s="395"/>
      <c r="FI184" s="395"/>
      <c r="FJ184" s="395"/>
      <c r="FK184" s="395"/>
      <c r="FL184" s="395"/>
      <c r="FM184" s="395"/>
      <c r="FN184" s="395"/>
      <c r="FO184" s="395"/>
      <c r="FP184" s="395"/>
      <c r="FQ184" s="395"/>
      <c r="FR184" s="395"/>
      <c r="FS184" s="395"/>
      <c r="FT184" s="395"/>
      <c r="FU184" s="395"/>
      <c r="FV184" s="395"/>
      <c r="FW184" s="395"/>
      <c r="FX184" s="395"/>
      <c r="FY184" s="395"/>
      <c r="FZ184" s="395"/>
      <c r="GA184" s="395"/>
      <c r="GB184" s="395"/>
      <c r="GC184" s="395"/>
      <c r="GD184" s="395"/>
      <c r="GE184" s="395"/>
      <c r="GF184" s="395"/>
      <c r="GG184" s="395"/>
      <c r="GH184" s="395"/>
      <c r="GI184" s="395"/>
      <c r="GJ184" s="395"/>
      <c r="GK184" s="395"/>
      <c r="GL184" s="395"/>
      <c r="GM184" s="395"/>
      <c r="GN184" s="395"/>
      <c r="GO184" s="395"/>
      <c r="GP184" s="395"/>
      <c r="GQ184" s="395"/>
      <c r="GR184" s="395"/>
      <c r="GS184" s="395"/>
      <c r="GT184" s="395"/>
      <c r="GU184" s="395"/>
      <c r="GV184" s="395"/>
      <c r="GW184" s="395"/>
      <c r="GX184" s="395"/>
      <c r="GY184" s="395"/>
      <c r="GZ184" s="395"/>
      <c r="HA184" s="395"/>
      <c r="HB184" s="395"/>
      <c r="HC184" s="395"/>
      <c r="HD184" s="395"/>
      <c r="HE184" s="395"/>
      <c r="HF184" s="395"/>
      <c r="HG184" s="395"/>
      <c r="HH184" s="395"/>
      <c r="HI184" s="395"/>
      <c r="HJ184" s="395"/>
      <c r="HK184" s="395"/>
      <c r="HL184" s="395"/>
      <c r="HM184" s="395"/>
      <c r="HN184" s="395"/>
      <c r="HO184" s="395"/>
      <c r="HP184" s="395"/>
      <c r="HQ184" s="395"/>
      <c r="HR184" s="395"/>
      <c r="HS184" s="395"/>
      <c r="HT184" s="395"/>
      <c r="HU184" s="395"/>
      <c r="HV184" s="395"/>
      <c r="HW184" s="395"/>
      <c r="HX184" s="395"/>
      <c r="HY184" s="395"/>
      <c r="HZ184" s="395"/>
      <c r="IA184" s="395"/>
      <c r="IB184" s="395"/>
      <c r="IC184" s="395"/>
      <c r="ID184" s="395"/>
      <c r="IE184" s="395"/>
      <c r="IF184" s="395"/>
      <c r="IG184" s="395"/>
      <c r="IH184" s="395"/>
      <c r="II184" s="395"/>
      <c r="IJ184" s="395"/>
      <c r="IK184" s="395"/>
      <c r="IL184" s="395"/>
      <c r="IM184" s="395"/>
      <c r="IN184" s="395"/>
      <c r="IO184" s="395"/>
      <c r="IP184" s="395"/>
      <c r="IQ184" s="395"/>
      <c r="IR184" s="395"/>
      <c r="IS184" s="395"/>
      <c r="IT184" s="395"/>
      <c r="IU184" s="395"/>
      <c r="IV184" s="395"/>
      <c r="IW184" s="395"/>
      <c r="IX184" s="395"/>
      <c r="IY184" s="395"/>
      <c r="IZ184" s="395"/>
      <c r="JA184" s="395"/>
      <c r="JB184" s="395"/>
      <c r="JC184" s="395"/>
      <c r="JD184" s="395"/>
      <c r="JE184" s="395"/>
    </row>
    <row r="185" spans="13:265" s="426" customFormat="1" ht="15" hidden="1" customHeight="1" x14ac:dyDescent="0.25">
      <c r="M185" s="321"/>
      <c r="N185" s="321"/>
      <c r="CK185" s="395"/>
      <c r="CL185" s="395"/>
      <c r="CM185" s="395"/>
      <c r="CN185" s="395"/>
      <c r="CO185" s="395"/>
      <c r="CP185" s="395"/>
      <c r="CQ185" s="395"/>
      <c r="CR185" s="395"/>
      <c r="CS185" s="395"/>
      <c r="CT185" s="395"/>
      <c r="CU185" s="395"/>
      <c r="CV185" s="395"/>
      <c r="CW185" s="395"/>
      <c r="CX185" s="395"/>
      <c r="CY185" s="395"/>
      <c r="CZ185" s="395"/>
      <c r="DA185" s="395"/>
      <c r="DB185" s="395"/>
      <c r="DC185" s="395"/>
      <c r="DD185" s="395"/>
      <c r="DE185" s="395"/>
      <c r="DF185" s="395"/>
      <c r="DG185" s="395"/>
      <c r="DH185" s="395"/>
      <c r="DI185" s="395"/>
      <c r="DJ185" s="395"/>
      <c r="DK185" s="395"/>
      <c r="DL185" s="395"/>
      <c r="DM185" s="395"/>
      <c r="DN185" s="395"/>
      <c r="DO185" s="395"/>
      <c r="DP185" s="395"/>
      <c r="DQ185" s="395"/>
      <c r="DR185" s="395"/>
      <c r="DS185" s="395"/>
      <c r="DT185" s="395"/>
      <c r="DU185" s="395"/>
      <c r="DV185" s="395"/>
      <c r="DW185" s="395"/>
      <c r="DX185" s="395"/>
      <c r="DY185" s="395"/>
      <c r="DZ185" s="395"/>
      <c r="EA185" s="395"/>
      <c r="EB185" s="395"/>
      <c r="EC185" s="395"/>
      <c r="ED185" s="395"/>
      <c r="EE185" s="395"/>
      <c r="EF185" s="395"/>
      <c r="EG185" s="395"/>
      <c r="EH185" s="395"/>
      <c r="EI185" s="395"/>
      <c r="EJ185" s="395"/>
      <c r="EK185" s="395"/>
      <c r="EL185" s="395"/>
      <c r="EM185" s="395"/>
      <c r="EN185" s="395"/>
      <c r="EO185" s="395"/>
      <c r="EP185" s="395"/>
      <c r="EQ185" s="395"/>
      <c r="ER185" s="395"/>
      <c r="ES185" s="395"/>
      <c r="ET185" s="395"/>
      <c r="EU185" s="395"/>
      <c r="EV185" s="395"/>
      <c r="EW185" s="395"/>
      <c r="EX185" s="395"/>
      <c r="EY185" s="395"/>
      <c r="EZ185" s="395"/>
      <c r="FA185" s="395"/>
      <c r="FB185" s="395"/>
      <c r="FC185" s="395"/>
      <c r="FD185" s="395"/>
      <c r="FE185" s="395"/>
      <c r="FF185" s="395"/>
      <c r="FG185" s="395"/>
      <c r="FH185" s="395"/>
      <c r="FI185" s="395"/>
      <c r="FJ185" s="395"/>
      <c r="FK185" s="395"/>
      <c r="FL185" s="395"/>
      <c r="FM185" s="395"/>
      <c r="FN185" s="395"/>
      <c r="FO185" s="395"/>
      <c r="FP185" s="395"/>
      <c r="FQ185" s="395"/>
      <c r="FR185" s="395"/>
      <c r="FS185" s="395"/>
      <c r="FT185" s="395"/>
      <c r="FU185" s="395"/>
      <c r="FV185" s="395"/>
      <c r="FW185" s="395"/>
      <c r="FX185" s="395"/>
      <c r="FY185" s="395"/>
      <c r="FZ185" s="395"/>
      <c r="GA185" s="395"/>
      <c r="GB185" s="395"/>
      <c r="GC185" s="395"/>
      <c r="GD185" s="395"/>
      <c r="GE185" s="395"/>
      <c r="GF185" s="395"/>
      <c r="GG185" s="395"/>
      <c r="GH185" s="395"/>
      <c r="GI185" s="395"/>
      <c r="GJ185" s="395"/>
      <c r="GK185" s="395"/>
      <c r="GL185" s="395"/>
      <c r="GM185" s="395"/>
      <c r="GN185" s="395"/>
      <c r="GO185" s="395"/>
      <c r="GP185" s="395"/>
      <c r="GQ185" s="395"/>
      <c r="GR185" s="395"/>
      <c r="GS185" s="395"/>
      <c r="GT185" s="395"/>
      <c r="GU185" s="395"/>
      <c r="GV185" s="395"/>
      <c r="GW185" s="395"/>
      <c r="GX185" s="395"/>
      <c r="GY185" s="395"/>
      <c r="GZ185" s="395"/>
      <c r="HA185" s="395"/>
      <c r="HB185" s="395"/>
      <c r="HC185" s="395"/>
      <c r="HD185" s="395"/>
      <c r="HE185" s="395"/>
      <c r="HF185" s="395"/>
      <c r="HG185" s="395"/>
      <c r="HH185" s="395"/>
      <c r="HI185" s="395"/>
      <c r="HJ185" s="395"/>
      <c r="HK185" s="395"/>
      <c r="HL185" s="395"/>
      <c r="HM185" s="395"/>
      <c r="HN185" s="395"/>
      <c r="HO185" s="395"/>
      <c r="HP185" s="395"/>
      <c r="HQ185" s="395"/>
      <c r="HR185" s="395"/>
      <c r="HS185" s="395"/>
      <c r="HT185" s="395"/>
      <c r="HU185" s="395"/>
      <c r="HV185" s="395"/>
      <c r="HW185" s="395"/>
      <c r="HX185" s="395"/>
      <c r="HY185" s="395"/>
      <c r="HZ185" s="395"/>
      <c r="IA185" s="395"/>
      <c r="IB185" s="395"/>
      <c r="IC185" s="395"/>
      <c r="ID185" s="395"/>
      <c r="IE185" s="395"/>
      <c r="IF185" s="395"/>
      <c r="IG185" s="395"/>
      <c r="IH185" s="395"/>
      <c r="II185" s="395"/>
      <c r="IJ185" s="395"/>
      <c r="IK185" s="395"/>
      <c r="IL185" s="395"/>
      <c r="IM185" s="395"/>
      <c r="IN185" s="395"/>
      <c r="IO185" s="395"/>
      <c r="IP185" s="395"/>
      <c r="IQ185" s="395"/>
      <c r="IR185" s="395"/>
      <c r="IS185" s="395"/>
      <c r="IT185" s="395"/>
      <c r="IU185" s="395"/>
      <c r="IV185" s="395"/>
      <c r="IW185" s="395"/>
      <c r="IX185" s="395"/>
      <c r="IY185" s="395"/>
      <c r="IZ185" s="395"/>
      <c r="JA185" s="395"/>
      <c r="JB185" s="395"/>
      <c r="JC185" s="395"/>
      <c r="JD185" s="395"/>
      <c r="JE185" s="395"/>
    </row>
    <row r="186" spans="13:265" s="426" customFormat="1" ht="15" hidden="1" customHeight="1" x14ac:dyDescent="0.25">
      <c r="M186" s="321"/>
      <c r="N186" s="321"/>
      <c r="CK186" s="395"/>
      <c r="CL186" s="395"/>
      <c r="CM186" s="395"/>
      <c r="CN186" s="395"/>
      <c r="CO186" s="395"/>
      <c r="CP186" s="395"/>
      <c r="CQ186" s="395"/>
      <c r="CR186" s="395"/>
      <c r="CS186" s="395"/>
      <c r="CT186" s="395"/>
      <c r="CU186" s="395"/>
      <c r="CV186" s="395"/>
      <c r="CW186" s="395"/>
      <c r="CX186" s="395"/>
      <c r="CY186" s="395"/>
      <c r="CZ186" s="395"/>
      <c r="DA186" s="395"/>
      <c r="DB186" s="395"/>
      <c r="DC186" s="395"/>
      <c r="DD186" s="395"/>
      <c r="DE186" s="395"/>
      <c r="DF186" s="395"/>
      <c r="DG186" s="395"/>
      <c r="DH186" s="395"/>
      <c r="DI186" s="395"/>
      <c r="DJ186" s="395"/>
      <c r="DK186" s="395"/>
      <c r="DL186" s="395"/>
      <c r="DM186" s="395"/>
      <c r="DN186" s="395"/>
      <c r="DO186" s="395"/>
      <c r="DP186" s="395"/>
      <c r="DQ186" s="395"/>
      <c r="DR186" s="395"/>
      <c r="DS186" s="395"/>
      <c r="DT186" s="395"/>
      <c r="DU186" s="395"/>
      <c r="DV186" s="395"/>
      <c r="DW186" s="395"/>
      <c r="DX186" s="395"/>
      <c r="DY186" s="395"/>
      <c r="DZ186" s="395"/>
      <c r="EA186" s="395"/>
      <c r="EB186" s="395"/>
      <c r="EC186" s="395"/>
      <c r="ED186" s="395"/>
      <c r="EE186" s="395"/>
      <c r="EF186" s="395"/>
      <c r="EG186" s="395"/>
      <c r="EH186" s="395"/>
      <c r="EI186" s="395"/>
      <c r="EJ186" s="395"/>
      <c r="EK186" s="395"/>
      <c r="EL186" s="395"/>
      <c r="EM186" s="395"/>
      <c r="EN186" s="395"/>
      <c r="EO186" s="395"/>
      <c r="EP186" s="395"/>
      <c r="EQ186" s="395"/>
      <c r="ER186" s="395"/>
      <c r="ES186" s="395"/>
      <c r="ET186" s="395"/>
      <c r="EU186" s="395"/>
      <c r="EV186" s="395"/>
      <c r="EW186" s="395"/>
      <c r="EX186" s="395"/>
      <c r="EY186" s="395"/>
      <c r="EZ186" s="395"/>
      <c r="FA186" s="395"/>
      <c r="FB186" s="395"/>
      <c r="FC186" s="395"/>
      <c r="FD186" s="395"/>
      <c r="FE186" s="395"/>
      <c r="FF186" s="395"/>
      <c r="FG186" s="395"/>
      <c r="FH186" s="395"/>
      <c r="FI186" s="395"/>
      <c r="FJ186" s="395"/>
      <c r="FK186" s="395"/>
      <c r="FL186" s="395"/>
      <c r="FM186" s="395"/>
      <c r="FN186" s="395"/>
      <c r="FO186" s="395"/>
      <c r="FP186" s="395"/>
      <c r="FQ186" s="395"/>
      <c r="FR186" s="395"/>
      <c r="FS186" s="395"/>
      <c r="FT186" s="395"/>
      <c r="FU186" s="395"/>
      <c r="FV186" s="395"/>
      <c r="FW186" s="395"/>
      <c r="FX186" s="395"/>
      <c r="FY186" s="395"/>
      <c r="FZ186" s="395"/>
      <c r="GA186" s="395"/>
      <c r="GB186" s="395"/>
      <c r="GC186" s="395"/>
      <c r="GD186" s="395"/>
      <c r="GE186" s="395"/>
      <c r="GF186" s="395"/>
      <c r="GG186" s="395"/>
      <c r="GH186" s="395"/>
      <c r="GI186" s="395"/>
      <c r="GJ186" s="395"/>
      <c r="GK186" s="395"/>
      <c r="GL186" s="395"/>
      <c r="GM186" s="395"/>
      <c r="GN186" s="395"/>
      <c r="GO186" s="395"/>
      <c r="GP186" s="395"/>
      <c r="GQ186" s="395"/>
      <c r="GR186" s="395"/>
      <c r="GS186" s="395"/>
      <c r="GT186" s="395"/>
      <c r="GU186" s="395"/>
      <c r="GV186" s="395"/>
      <c r="GW186" s="395"/>
      <c r="GX186" s="395"/>
      <c r="GY186" s="395"/>
      <c r="GZ186" s="395"/>
      <c r="HA186" s="395"/>
      <c r="HB186" s="395"/>
      <c r="HC186" s="395"/>
      <c r="HD186" s="395"/>
      <c r="HE186" s="395"/>
      <c r="HF186" s="395"/>
      <c r="HG186" s="395"/>
      <c r="HH186" s="395"/>
      <c r="HI186" s="395"/>
      <c r="HJ186" s="395"/>
      <c r="HK186" s="395"/>
      <c r="HL186" s="395"/>
      <c r="HM186" s="395"/>
      <c r="HN186" s="395"/>
      <c r="HO186" s="395"/>
      <c r="HP186" s="395"/>
      <c r="HQ186" s="395"/>
      <c r="HR186" s="395"/>
      <c r="HS186" s="395"/>
      <c r="HT186" s="395"/>
      <c r="HU186" s="395"/>
      <c r="HV186" s="395"/>
      <c r="HW186" s="395"/>
      <c r="HX186" s="395"/>
      <c r="HY186" s="395"/>
      <c r="HZ186" s="395"/>
      <c r="IA186" s="395"/>
      <c r="IB186" s="395"/>
      <c r="IC186" s="395"/>
      <c r="ID186" s="395"/>
      <c r="IE186" s="395"/>
      <c r="IF186" s="395"/>
      <c r="IG186" s="395"/>
      <c r="IH186" s="395"/>
      <c r="II186" s="395"/>
      <c r="IJ186" s="395"/>
      <c r="IK186" s="395"/>
      <c r="IL186" s="395"/>
      <c r="IM186" s="395"/>
      <c r="IN186" s="395"/>
      <c r="IO186" s="395"/>
      <c r="IP186" s="395"/>
      <c r="IQ186" s="395"/>
      <c r="IR186" s="395"/>
      <c r="IS186" s="395"/>
      <c r="IT186" s="395"/>
      <c r="IU186" s="395"/>
      <c r="IV186" s="395"/>
      <c r="IW186" s="395"/>
      <c r="IX186" s="395"/>
      <c r="IY186" s="395"/>
      <c r="IZ186" s="395"/>
      <c r="JA186" s="395"/>
      <c r="JB186" s="395"/>
      <c r="JC186" s="395"/>
      <c r="JD186" s="395"/>
      <c r="JE186" s="395"/>
    </row>
    <row r="187" spans="13:265" s="426" customFormat="1" ht="15" hidden="1" customHeight="1" x14ac:dyDescent="0.25">
      <c r="M187" s="321"/>
      <c r="N187" s="321"/>
      <c r="CK187" s="395"/>
      <c r="CL187" s="395"/>
      <c r="CM187" s="395"/>
      <c r="CN187" s="395"/>
      <c r="CO187" s="395"/>
      <c r="CP187" s="395"/>
      <c r="CQ187" s="395"/>
      <c r="CR187" s="395"/>
      <c r="CS187" s="395"/>
      <c r="CT187" s="395"/>
      <c r="CU187" s="395"/>
      <c r="CV187" s="395"/>
      <c r="CW187" s="395"/>
      <c r="CX187" s="395"/>
      <c r="CY187" s="395"/>
      <c r="CZ187" s="395"/>
      <c r="DA187" s="395"/>
      <c r="DB187" s="395"/>
      <c r="DC187" s="395"/>
      <c r="DD187" s="395"/>
      <c r="DE187" s="395"/>
      <c r="DF187" s="395"/>
      <c r="DG187" s="395"/>
      <c r="DH187" s="395"/>
      <c r="DI187" s="395"/>
      <c r="DJ187" s="395"/>
      <c r="DK187" s="395"/>
      <c r="DL187" s="395"/>
      <c r="DM187" s="395"/>
      <c r="DN187" s="395"/>
      <c r="DO187" s="395"/>
      <c r="DP187" s="395"/>
      <c r="DQ187" s="395"/>
      <c r="DR187" s="395"/>
      <c r="DS187" s="395"/>
      <c r="DT187" s="395"/>
      <c r="DU187" s="395"/>
      <c r="DV187" s="395"/>
      <c r="DW187" s="395"/>
      <c r="DX187" s="395"/>
      <c r="DY187" s="395"/>
      <c r="DZ187" s="395"/>
      <c r="EA187" s="395"/>
      <c r="EB187" s="395"/>
      <c r="EC187" s="395"/>
      <c r="ED187" s="395"/>
      <c r="EE187" s="395"/>
      <c r="EF187" s="395"/>
      <c r="EG187" s="395"/>
      <c r="EH187" s="395"/>
      <c r="EI187" s="395"/>
      <c r="EJ187" s="395"/>
      <c r="EK187" s="395"/>
      <c r="EL187" s="395"/>
      <c r="EM187" s="395"/>
      <c r="EN187" s="395"/>
      <c r="EO187" s="395"/>
      <c r="EP187" s="395"/>
      <c r="EQ187" s="395"/>
      <c r="ER187" s="395"/>
      <c r="ES187" s="395"/>
      <c r="ET187" s="395"/>
      <c r="EU187" s="395"/>
      <c r="EV187" s="395"/>
      <c r="EW187" s="395"/>
      <c r="EX187" s="395"/>
      <c r="EY187" s="395"/>
      <c r="EZ187" s="395"/>
      <c r="FA187" s="395"/>
      <c r="FB187" s="395"/>
      <c r="FC187" s="395"/>
      <c r="FD187" s="395"/>
      <c r="FE187" s="395"/>
      <c r="FF187" s="395"/>
      <c r="FG187" s="395"/>
      <c r="FH187" s="395"/>
      <c r="FI187" s="395"/>
      <c r="FJ187" s="395"/>
      <c r="FK187" s="395"/>
      <c r="FL187" s="395"/>
      <c r="FM187" s="395"/>
      <c r="FN187" s="395"/>
      <c r="FO187" s="395"/>
      <c r="FP187" s="395"/>
      <c r="FQ187" s="395"/>
      <c r="FR187" s="395"/>
      <c r="FS187" s="395"/>
      <c r="FT187" s="395"/>
      <c r="FU187" s="395"/>
      <c r="FV187" s="395"/>
      <c r="FW187" s="395"/>
      <c r="FX187" s="395"/>
      <c r="FY187" s="395"/>
      <c r="FZ187" s="395"/>
      <c r="GA187" s="395"/>
      <c r="GB187" s="395"/>
      <c r="GC187" s="395"/>
      <c r="GD187" s="395"/>
      <c r="GE187" s="395"/>
      <c r="GF187" s="395"/>
      <c r="GG187" s="395"/>
      <c r="GH187" s="395"/>
      <c r="GI187" s="395"/>
      <c r="GJ187" s="395"/>
      <c r="GK187" s="395"/>
      <c r="GL187" s="395"/>
      <c r="GM187" s="395"/>
      <c r="GN187" s="395"/>
      <c r="GO187" s="395"/>
      <c r="GP187" s="395"/>
      <c r="GQ187" s="395"/>
      <c r="GR187" s="395"/>
      <c r="GS187" s="395"/>
      <c r="GT187" s="395"/>
      <c r="GU187" s="395"/>
      <c r="GV187" s="395"/>
      <c r="GW187" s="395"/>
      <c r="GX187" s="395"/>
      <c r="GY187" s="395"/>
      <c r="GZ187" s="395"/>
      <c r="HA187" s="395"/>
      <c r="HB187" s="395"/>
      <c r="HC187" s="395"/>
      <c r="HD187" s="395"/>
      <c r="HE187" s="395"/>
      <c r="HF187" s="395"/>
      <c r="HG187" s="395"/>
      <c r="HH187" s="395"/>
      <c r="HI187" s="395"/>
      <c r="HJ187" s="395"/>
      <c r="HK187" s="395"/>
      <c r="HL187" s="395"/>
      <c r="HM187" s="395"/>
      <c r="HN187" s="395"/>
      <c r="HO187" s="395"/>
      <c r="HP187" s="395"/>
      <c r="HQ187" s="395"/>
      <c r="HR187" s="395"/>
      <c r="HS187" s="395"/>
      <c r="HT187" s="395"/>
      <c r="HU187" s="395"/>
      <c r="HV187" s="395"/>
      <c r="HW187" s="395"/>
      <c r="HX187" s="395"/>
      <c r="HY187" s="395"/>
      <c r="HZ187" s="395"/>
      <c r="IA187" s="395"/>
      <c r="IB187" s="395"/>
      <c r="IC187" s="395"/>
      <c r="ID187" s="395"/>
      <c r="IE187" s="395"/>
      <c r="IF187" s="395"/>
      <c r="IG187" s="395"/>
      <c r="IH187" s="395"/>
      <c r="II187" s="395"/>
      <c r="IJ187" s="395"/>
      <c r="IK187" s="395"/>
      <c r="IL187" s="395"/>
      <c r="IM187" s="395"/>
      <c r="IN187" s="395"/>
      <c r="IO187" s="395"/>
      <c r="IP187" s="395"/>
      <c r="IQ187" s="395"/>
      <c r="IR187" s="395"/>
      <c r="IS187" s="395"/>
      <c r="IT187" s="395"/>
      <c r="IU187" s="395"/>
      <c r="IV187" s="395"/>
      <c r="IW187" s="395"/>
      <c r="IX187" s="395"/>
      <c r="IY187" s="395"/>
      <c r="IZ187" s="395"/>
      <c r="JA187" s="395"/>
      <c r="JB187" s="395"/>
      <c r="JC187" s="395"/>
      <c r="JD187" s="395"/>
      <c r="JE187" s="395"/>
    </row>
    <row r="188" spans="13:265" s="426" customFormat="1" ht="15" hidden="1" customHeight="1" x14ac:dyDescent="0.25">
      <c r="M188" s="321"/>
      <c r="N188" s="321"/>
      <c r="CK188" s="395"/>
      <c r="CL188" s="395"/>
      <c r="CM188" s="395"/>
      <c r="CN188" s="395"/>
      <c r="CO188" s="395"/>
      <c r="CP188" s="395"/>
      <c r="CQ188" s="395"/>
      <c r="CR188" s="395"/>
      <c r="CS188" s="395"/>
      <c r="CT188" s="395"/>
      <c r="CU188" s="395"/>
      <c r="CV188" s="395"/>
      <c r="CW188" s="395"/>
      <c r="CX188" s="395"/>
      <c r="CY188" s="395"/>
      <c r="CZ188" s="395"/>
      <c r="DA188" s="395"/>
      <c r="DB188" s="395"/>
      <c r="DC188" s="395"/>
      <c r="DD188" s="395"/>
      <c r="DE188" s="395"/>
      <c r="DF188" s="395"/>
      <c r="DG188" s="395"/>
      <c r="DH188" s="395"/>
      <c r="DI188" s="395"/>
      <c r="DJ188" s="395"/>
      <c r="DK188" s="395"/>
      <c r="DL188" s="395"/>
      <c r="DM188" s="395"/>
      <c r="DN188" s="395"/>
      <c r="DO188" s="395"/>
      <c r="DP188" s="395"/>
      <c r="DQ188" s="395"/>
      <c r="DR188" s="395"/>
      <c r="DS188" s="395"/>
      <c r="DT188" s="395"/>
      <c r="DU188" s="395"/>
      <c r="DV188" s="395"/>
      <c r="DW188" s="395"/>
      <c r="DX188" s="395"/>
      <c r="DY188" s="395"/>
      <c r="DZ188" s="395"/>
      <c r="EA188" s="395"/>
      <c r="EB188" s="395"/>
      <c r="EC188" s="395"/>
      <c r="ED188" s="395"/>
      <c r="EE188" s="395"/>
      <c r="EF188" s="395"/>
      <c r="EG188" s="395"/>
      <c r="EH188" s="395"/>
      <c r="EI188" s="395"/>
      <c r="EJ188" s="395"/>
      <c r="EK188" s="395"/>
      <c r="EL188" s="395"/>
      <c r="EM188" s="395"/>
      <c r="EN188" s="395"/>
      <c r="EO188" s="395"/>
      <c r="EP188" s="395"/>
      <c r="EQ188" s="395"/>
      <c r="ER188" s="395"/>
      <c r="ES188" s="395"/>
      <c r="ET188" s="395"/>
      <c r="EU188" s="395"/>
      <c r="EV188" s="395"/>
      <c r="EW188" s="395"/>
      <c r="EX188" s="395"/>
      <c r="EY188" s="395"/>
      <c r="EZ188" s="395"/>
      <c r="FA188" s="395"/>
      <c r="FB188" s="395"/>
      <c r="FC188" s="395"/>
      <c r="FD188" s="395"/>
      <c r="FE188" s="395"/>
      <c r="FF188" s="395"/>
      <c r="FG188" s="395"/>
      <c r="FH188" s="395"/>
      <c r="FI188" s="395"/>
      <c r="FJ188" s="395"/>
      <c r="FK188" s="395"/>
      <c r="FL188" s="395"/>
      <c r="FM188" s="395"/>
      <c r="FN188" s="395"/>
      <c r="FO188" s="395"/>
      <c r="FP188" s="395"/>
      <c r="FQ188" s="395"/>
      <c r="FR188" s="395"/>
      <c r="FS188" s="395"/>
      <c r="FT188" s="395"/>
      <c r="FU188" s="395"/>
      <c r="FV188" s="395"/>
      <c r="FW188" s="395"/>
      <c r="FX188" s="395"/>
      <c r="FY188" s="395"/>
      <c r="FZ188" s="395"/>
      <c r="GA188" s="395"/>
      <c r="GB188" s="395"/>
      <c r="GC188" s="395"/>
      <c r="GD188" s="395"/>
      <c r="GE188" s="395"/>
      <c r="GF188" s="395"/>
      <c r="GG188" s="395"/>
      <c r="GH188" s="395"/>
      <c r="GI188" s="395"/>
      <c r="GJ188" s="395"/>
      <c r="GK188" s="395"/>
      <c r="GL188" s="395"/>
      <c r="GM188" s="395"/>
      <c r="GN188" s="395"/>
      <c r="GO188" s="395"/>
      <c r="GP188" s="395"/>
      <c r="GQ188" s="395"/>
      <c r="GR188" s="395"/>
      <c r="GS188" s="395"/>
      <c r="GT188" s="395"/>
      <c r="GU188" s="395"/>
      <c r="GV188" s="395"/>
      <c r="GW188" s="395"/>
      <c r="GX188" s="395"/>
      <c r="GY188" s="395"/>
      <c r="GZ188" s="395"/>
      <c r="HA188" s="395"/>
      <c r="HB188" s="395"/>
      <c r="HC188" s="395"/>
      <c r="HD188" s="395"/>
      <c r="HE188" s="395"/>
      <c r="HF188" s="395"/>
      <c r="HG188" s="395"/>
      <c r="HH188" s="395"/>
      <c r="HI188" s="395"/>
      <c r="HJ188" s="395"/>
      <c r="HK188" s="395"/>
      <c r="HL188" s="395"/>
      <c r="HM188" s="395"/>
      <c r="HN188" s="395"/>
      <c r="HO188" s="395"/>
      <c r="HP188" s="395"/>
      <c r="HQ188" s="395"/>
      <c r="HR188" s="395"/>
      <c r="HS188" s="395"/>
      <c r="HT188" s="395"/>
      <c r="HU188" s="395"/>
      <c r="HV188" s="395"/>
      <c r="HW188" s="395"/>
      <c r="HX188" s="395"/>
      <c r="HY188" s="395"/>
      <c r="HZ188" s="395"/>
      <c r="IA188" s="395"/>
      <c r="IB188" s="395"/>
      <c r="IC188" s="395"/>
      <c r="ID188" s="395"/>
      <c r="IE188" s="395"/>
      <c r="IF188" s="395"/>
      <c r="IG188" s="395"/>
      <c r="IH188" s="395"/>
      <c r="II188" s="395"/>
      <c r="IJ188" s="395"/>
      <c r="IK188" s="395"/>
      <c r="IL188" s="395"/>
      <c r="IM188" s="395"/>
      <c r="IN188" s="395"/>
      <c r="IO188" s="395"/>
      <c r="IP188" s="395"/>
      <c r="IQ188" s="395"/>
      <c r="IR188" s="395"/>
      <c r="IS188" s="395"/>
      <c r="IT188" s="395"/>
      <c r="IU188" s="395"/>
      <c r="IV188" s="395"/>
      <c r="IW188" s="395"/>
      <c r="IX188" s="395"/>
      <c r="IY188" s="395"/>
      <c r="IZ188" s="395"/>
      <c r="JA188" s="395"/>
      <c r="JB188" s="395"/>
      <c r="JC188" s="395"/>
      <c r="JD188" s="395"/>
      <c r="JE188" s="395"/>
    </row>
    <row r="189" spans="13:265" s="426" customFormat="1" ht="15" hidden="1" customHeight="1" x14ac:dyDescent="0.25">
      <c r="M189" s="321"/>
      <c r="N189" s="321"/>
      <c r="CK189" s="395"/>
      <c r="CL189" s="395"/>
      <c r="CM189" s="395"/>
      <c r="CN189" s="395"/>
      <c r="CO189" s="395"/>
      <c r="CP189" s="395"/>
      <c r="CQ189" s="395"/>
      <c r="CR189" s="395"/>
      <c r="CS189" s="395"/>
      <c r="CT189" s="395"/>
      <c r="CU189" s="395"/>
      <c r="CV189" s="395"/>
      <c r="CW189" s="395"/>
      <c r="CX189" s="395"/>
      <c r="CY189" s="395"/>
      <c r="CZ189" s="395"/>
      <c r="DA189" s="395"/>
      <c r="DB189" s="395"/>
      <c r="DC189" s="395"/>
      <c r="DD189" s="395"/>
      <c r="DE189" s="395"/>
      <c r="DF189" s="395"/>
      <c r="DG189" s="395"/>
      <c r="DH189" s="395"/>
      <c r="DI189" s="395"/>
      <c r="DJ189" s="395"/>
      <c r="DK189" s="395"/>
      <c r="DL189" s="395"/>
      <c r="DM189" s="395"/>
      <c r="DN189" s="395"/>
      <c r="DO189" s="395"/>
      <c r="DP189" s="395"/>
      <c r="DQ189" s="395"/>
      <c r="DR189" s="395"/>
      <c r="DS189" s="395"/>
      <c r="DT189" s="395"/>
      <c r="DU189" s="395"/>
      <c r="DV189" s="395"/>
      <c r="DW189" s="395"/>
      <c r="DX189" s="395"/>
      <c r="DY189" s="395"/>
      <c r="DZ189" s="395"/>
      <c r="EA189" s="395"/>
      <c r="EB189" s="395"/>
      <c r="EC189" s="395"/>
      <c r="ED189" s="395"/>
      <c r="EE189" s="395"/>
      <c r="EF189" s="395"/>
      <c r="EG189" s="395"/>
      <c r="EH189" s="395"/>
      <c r="EI189" s="395"/>
      <c r="EJ189" s="395"/>
      <c r="EK189" s="395"/>
      <c r="EL189" s="395"/>
      <c r="EM189" s="395"/>
      <c r="EN189" s="395"/>
      <c r="EO189" s="395"/>
      <c r="EP189" s="395"/>
      <c r="EQ189" s="395"/>
      <c r="ER189" s="395"/>
      <c r="ES189" s="395"/>
      <c r="ET189" s="395"/>
      <c r="EU189" s="395"/>
      <c r="EV189" s="395"/>
      <c r="EW189" s="395"/>
      <c r="EX189" s="395"/>
      <c r="EY189" s="395"/>
      <c r="EZ189" s="395"/>
      <c r="FA189" s="395"/>
      <c r="FB189" s="395"/>
      <c r="FC189" s="395"/>
      <c r="FD189" s="395"/>
      <c r="FE189" s="395"/>
      <c r="FF189" s="395"/>
      <c r="FG189" s="395"/>
      <c r="FH189" s="395"/>
      <c r="FI189" s="395"/>
      <c r="FJ189" s="395"/>
      <c r="FK189" s="395"/>
      <c r="FL189" s="395"/>
      <c r="FM189" s="395"/>
      <c r="FN189" s="395"/>
      <c r="FO189" s="395"/>
      <c r="FP189" s="395"/>
      <c r="FQ189" s="395"/>
      <c r="FR189" s="395"/>
      <c r="FS189" s="395"/>
      <c r="FT189" s="395"/>
      <c r="FU189" s="395"/>
      <c r="FV189" s="395"/>
      <c r="FW189" s="395"/>
      <c r="FX189" s="395"/>
      <c r="FY189" s="395"/>
      <c r="FZ189" s="395"/>
      <c r="GA189" s="395"/>
      <c r="GB189" s="395"/>
      <c r="GC189" s="395"/>
      <c r="GD189" s="395"/>
      <c r="GE189" s="395"/>
      <c r="GF189" s="395"/>
      <c r="GG189" s="395"/>
      <c r="GH189" s="395"/>
      <c r="GI189" s="395"/>
      <c r="GJ189" s="395"/>
      <c r="GK189" s="395"/>
      <c r="GL189" s="395"/>
      <c r="GM189" s="395"/>
      <c r="GN189" s="395"/>
      <c r="GO189" s="395"/>
      <c r="GP189" s="395"/>
      <c r="GQ189" s="395"/>
      <c r="GR189" s="395"/>
      <c r="GS189" s="395"/>
      <c r="GT189" s="395"/>
      <c r="GU189" s="395"/>
      <c r="GV189" s="395"/>
      <c r="GW189" s="395"/>
      <c r="GX189" s="395"/>
      <c r="GY189" s="395"/>
      <c r="GZ189" s="395"/>
      <c r="HA189" s="395"/>
      <c r="HB189" s="395"/>
      <c r="HC189" s="395"/>
      <c r="HD189" s="395"/>
      <c r="HE189" s="395"/>
      <c r="HF189" s="395"/>
      <c r="HG189" s="395"/>
      <c r="HH189" s="395"/>
      <c r="HI189" s="395"/>
      <c r="HJ189" s="395"/>
      <c r="HK189" s="395"/>
      <c r="HL189" s="395"/>
      <c r="HM189" s="395"/>
      <c r="HN189" s="395"/>
      <c r="HO189" s="395"/>
      <c r="HP189" s="395"/>
      <c r="HQ189" s="395"/>
      <c r="HR189" s="395"/>
      <c r="HS189" s="395"/>
      <c r="HT189" s="395"/>
      <c r="HU189" s="395"/>
      <c r="HV189" s="395"/>
      <c r="HW189" s="395"/>
      <c r="HX189" s="395"/>
      <c r="HY189" s="395"/>
      <c r="HZ189" s="395"/>
      <c r="IA189" s="395"/>
      <c r="IB189" s="395"/>
      <c r="IC189" s="395"/>
      <c r="ID189" s="395"/>
      <c r="IE189" s="395"/>
      <c r="IF189" s="395"/>
      <c r="IG189" s="395"/>
      <c r="IH189" s="395"/>
      <c r="II189" s="395"/>
      <c r="IJ189" s="395"/>
      <c r="IK189" s="395"/>
      <c r="IL189" s="395"/>
      <c r="IM189" s="395"/>
      <c r="IN189" s="395"/>
      <c r="IO189" s="395"/>
      <c r="IP189" s="395"/>
      <c r="IQ189" s="395"/>
      <c r="IR189" s="395"/>
      <c r="IS189" s="395"/>
      <c r="IT189" s="395"/>
      <c r="IU189" s="395"/>
      <c r="IV189" s="395"/>
      <c r="IW189" s="395"/>
      <c r="IX189" s="395"/>
      <c r="IY189" s="395"/>
      <c r="IZ189" s="395"/>
      <c r="JA189" s="395"/>
      <c r="JB189" s="395"/>
      <c r="JC189" s="395"/>
      <c r="JD189" s="395"/>
      <c r="JE189" s="395"/>
    </row>
    <row r="190" spans="13:265" s="426" customFormat="1" ht="15" hidden="1" customHeight="1" x14ac:dyDescent="0.25">
      <c r="M190" s="321"/>
      <c r="N190" s="321"/>
      <c r="CK190" s="395"/>
      <c r="CL190" s="395"/>
      <c r="CM190" s="395"/>
      <c r="CN190" s="395"/>
      <c r="CO190" s="395"/>
      <c r="CP190" s="395"/>
      <c r="CQ190" s="395"/>
      <c r="CR190" s="395"/>
      <c r="CS190" s="395"/>
      <c r="CT190" s="395"/>
      <c r="CU190" s="395"/>
      <c r="CV190" s="395"/>
      <c r="CW190" s="395"/>
      <c r="CX190" s="395"/>
      <c r="CY190" s="395"/>
      <c r="CZ190" s="395"/>
      <c r="DA190" s="395"/>
      <c r="DB190" s="395"/>
      <c r="DC190" s="395"/>
      <c r="DD190" s="395"/>
      <c r="DE190" s="395"/>
      <c r="DF190" s="395"/>
      <c r="DG190" s="395"/>
      <c r="DH190" s="395"/>
      <c r="DI190" s="395"/>
      <c r="DJ190" s="395"/>
      <c r="DK190" s="395"/>
      <c r="DL190" s="395"/>
      <c r="DM190" s="395"/>
      <c r="DN190" s="395"/>
      <c r="DO190" s="395"/>
      <c r="DP190" s="395"/>
      <c r="DQ190" s="395"/>
      <c r="DR190" s="395"/>
      <c r="DS190" s="395"/>
      <c r="DT190" s="395"/>
      <c r="DU190" s="395"/>
      <c r="DV190" s="395"/>
      <c r="DW190" s="395"/>
      <c r="DX190" s="395"/>
      <c r="DY190" s="395"/>
      <c r="DZ190" s="395"/>
      <c r="EA190" s="395"/>
      <c r="EB190" s="395"/>
      <c r="EC190" s="395"/>
      <c r="ED190" s="395"/>
      <c r="EE190" s="395"/>
      <c r="EF190" s="395"/>
      <c r="EG190" s="395"/>
      <c r="EH190" s="395"/>
      <c r="EI190" s="395"/>
      <c r="EJ190" s="395"/>
      <c r="EK190" s="395"/>
      <c r="EL190" s="395"/>
      <c r="EM190" s="395"/>
      <c r="EN190" s="395"/>
      <c r="EO190" s="395"/>
      <c r="EP190" s="395"/>
      <c r="EQ190" s="395"/>
      <c r="ER190" s="395"/>
      <c r="ES190" s="395"/>
      <c r="ET190" s="395"/>
      <c r="EU190" s="395"/>
      <c r="EV190" s="395"/>
      <c r="EW190" s="395"/>
      <c r="EX190" s="395"/>
      <c r="EY190" s="395"/>
      <c r="EZ190" s="395"/>
      <c r="FA190" s="395"/>
      <c r="FB190" s="395"/>
      <c r="FC190" s="395"/>
      <c r="FD190" s="395"/>
      <c r="FE190" s="395"/>
      <c r="FF190" s="395"/>
      <c r="FG190" s="395"/>
      <c r="FH190" s="395"/>
      <c r="FI190" s="395"/>
      <c r="FJ190" s="395"/>
      <c r="FK190" s="395"/>
      <c r="FL190" s="395"/>
      <c r="FM190" s="395"/>
      <c r="FN190" s="395"/>
      <c r="FO190" s="395"/>
      <c r="FP190" s="395"/>
      <c r="FQ190" s="395"/>
      <c r="FR190" s="395"/>
      <c r="FS190" s="395"/>
      <c r="FT190" s="395"/>
      <c r="FU190" s="395"/>
      <c r="FV190" s="395"/>
      <c r="FW190" s="395"/>
      <c r="FX190" s="395"/>
      <c r="FY190" s="395"/>
      <c r="FZ190" s="395"/>
      <c r="GA190" s="395"/>
      <c r="GB190" s="395"/>
      <c r="GC190" s="395"/>
      <c r="GD190" s="395"/>
      <c r="GE190" s="395"/>
      <c r="GF190" s="395"/>
      <c r="GG190" s="395"/>
      <c r="GH190" s="395"/>
      <c r="GI190" s="395"/>
      <c r="GJ190" s="395"/>
      <c r="GK190" s="395"/>
      <c r="GL190" s="395"/>
      <c r="GM190" s="395"/>
      <c r="GN190" s="395"/>
      <c r="GO190" s="395"/>
      <c r="GP190" s="395"/>
      <c r="GQ190" s="395"/>
      <c r="GR190" s="395"/>
      <c r="GS190" s="395"/>
      <c r="GT190" s="395"/>
      <c r="GU190" s="395"/>
      <c r="GV190" s="395"/>
      <c r="GW190" s="395"/>
      <c r="GX190" s="395"/>
      <c r="GY190" s="395"/>
      <c r="GZ190" s="395"/>
      <c r="HA190" s="395"/>
      <c r="HB190" s="395"/>
      <c r="HC190" s="395"/>
      <c r="HD190" s="395"/>
      <c r="HE190" s="395"/>
      <c r="HF190" s="395"/>
      <c r="HG190" s="395"/>
      <c r="HH190" s="395"/>
      <c r="HI190" s="395"/>
      <c r="HJ190" s="395"/>
      <c r="HK190" s="395"/>
      <c r="HL190" s="395"/>
      <c r="HM190" s="395"/>
      <c r="HN190" s="395"/>
      <c r="HO190" s="395"/>
      <c r="HP190" s="395"/>
      <c r="HQ190" s="395"/>
      <c r="HR190" s="395"/>
      <c r="HS190" s="395"/>
      <c r="HT190" s="395"/>
      <c r="HU190" s="395"/>
      <c r="HV190" s="395"/>
      <c r="HW190" s="395"/>
      <c r="HX190" s="395"/>
      <c r="HY190" s="395"/>
      <c r="HZ190" s="395"/>
      <c r="IA190" s="395"/>
      <c r="IB190" s="395"/>
      <c r="IC190" s="395"/>
      <c r="ID190" s="395"/>
      <c r="IE190" s="395"/>
      <c r="IF190" s="395"/>
      <c r="IG190" s="395"/>
      <c r="IH190" s="395"/>
      <c r="II190" s="395"/>
      <c r="IJ190" s="395"/>
      <c r="IK190" s="395"/>
      <c r="IL190" s="395"/>
      <c r="IM190" s="395"/>
      <c r="IN190" s="395"/>
      <c r="IO190" s="395"/>
      <c r="IP190" s="395"/>
      <c r="IQ190" s="395"/>
      <c r="IR190" s="395"/>
      <c r="IS190" s="395"/>
      <c r="IT190" s="395"/>
      <c r="IU190" s="395"/>
      <c r="IV190" s="395"/>
      <c r="IW190" s="395"/>
      <c r="IX190" s="395"/>
      <c r="IY190" s="395"/>
      <c r="IZ190" s="395"/>
      <c r="JA190" s="395"/>
      <c r="JB190" s="395"/>
      <c r="JC190" s="395"/>
      <c r="JD190" s="395"/>
      <c r="JE190" s="395"/>
    </row>
    <row r="191" spans="13:265" s="426" customFormat="1" ht="15" hidden="1" customHeight="1" x14ac:dyDescent="0.25">
      <c r="M191" s="321"/>
      <c r="N191" s="321"/>
      <c r="CK191" s="395"/>
      <c r="CL191" s="395"/>
      <c r="CM191" s="395"/>
      <c r="CN191" s="395"/>
      <c r="CO191" s="395"/>
      <c r="CP191" s="395"/>
      <c r="CQ191" s="395"/>
      <c r="CR191" s="395"/>
      <c r="CS191" s="395"/>
      <c r="CT191" s="395"/>
      <c r="CU191" s="395"/>
      <c r="CV191" s="395"/>
      <c r="CW191" s="395"/>
      <c r="CX191" s="395"/>
      <c r="CY191" s="395"/>
      <c r="CZ191" s="395"/>
      <c r="DA191" s="395"/>
      <c r="DB191" s="395"/>
      <c r="DC191" s="395"/>
      <c r="DD191" s="395"/>
      <c r="DE191" s="395"/>
      <c r="DF191" s="395"/>
      <c r="DG191" s="395"/>
      <c r="DH191" s="395"/>
      <c r="DI191" s="395"/>
      <c r="DJ191" s="395"/>
      <c r="DK191" s="395"/>
      <c r="DL191" s="395"/>
      <c r="DM191" s="395"/>
      <c r="DN191" s="395"/>
      <c r="DO191" s="395"/>
      <c r="DP191" s="395"/>
      <c r="DQ191" s="395"/>
      <c r="DR191" s="395"/>
      <c r="DS191" s="395"/>
      <c r="DT191" s="395"/>
      <c r="DU191" s="395"/>
      <c r="DV191" s="395"/>
      <c r="DW191" s="395"/>
      <c r="DX191" s="395"/>
      <c r="DY191" s="395"/>
      <c r="DZ191" s="395"/>
      <c r="EA191" s="395"/>
      <c r="EB191" s="395"/>
      <c r="EC191" s="395"/>
      <c r="ED191" s="395"/>
      <c r="EE191" s="395"/>
      <c r="EF191" s="395"/>
      <c r="EG191" s="395"/>
      <c r="EH191" s="395"/>
      <c r="EI191" s="395"/>
      <c r="EJ191" s="395"/>
      <c r="EK191" s="395"/>
      <c r="EL191" s="395"/>
      <c r="EM191" s="395"/>
      <c r="EN191" s="395"/>
      <c r="EO191" s="395"/>
      <c r="EP191" s="395"/>
      <c r="EQ191" s="395"/>
      <c r="ER191" s="395"/>
      <c r="ES191" s="395"/>
      <c r="ET191" s="395"/>
      <c r="EU191" s="395"/>
      <c r="EV191" s="395"/>
      <c r="EW191" s="395"/>
      <c r="EX191" s="395"/>
      <c r="EY191" s="395"/>
      <c r="EZ191" s="395"/>
      <c r="FA191" s="395"/>
      <c r="FB191" s="395"/>
      <c r="FC191" s="395"/>
      <c r="FD191" s="395"/>
      <c r="FE191" s="395"/>
      <c r="FF191" s="395"/>
      <c r="FG191" s="395"/>
      <c r="FH191" s="395"/>
      <c r="FI191" s="395"/>
      <c r="FJ191" s="395"/>
      <c r="FK191" s="395"/>
      <c r="FL191" s="395"/>
      <c r="FM191" s="395"/>
      <c r="FN191" s="395"/>
      <c r="FO191" s="395"/>
      <c r="FP191" s="395"/>
      <c r="FQ191" s="395"/>
      <c r="FR191" s="395"/>
      <c r="FS191" s="395"/>
      <c r="FT191" s="395"/>
      <c r="FU191" s="395"/>
      <c r="FV191" s="395"/>
      <c r="FW191" s="395"/>
      <c r="FX191" s="395"/>
      <c r="FY191" s="395"/>
      <c r="FZ191" s="395"/>
      <c r="GA191" s="395"/>
      <c r="GB191" s="395"/>
      <c r="GC191" s="395"/>
      <c r="GD191" s="395"/>
      <c r="GE191" s="395"/>
      <c r="GF191" s="395"/>
      <c r="GG191" s="395"/>
      <c r="GH191" s="395"/>
      <c r="GI191" s="395"/>
      <c r="GJ191" s="395"/>
      <c r="GK191" s="395"/>
      <c r="GL191" s="395"/>
      <c r="GM191" s="395"/>
      <c r="GN191" s="395"/>
      <c r="GO191" s="395"/>
      <c r="GP191" s="395"/>
      <c r="GQ191" s="395"/>
      <c r="GR191" s="395"/>
      <c r="GS191" s="395"/>
      <c r="GT191" s="395"/>
      <c r="GU191" s="395"/>
      <c r="GV191" s="395"/>
      <c r="GW191" s="395"/>
      <c r="GX191" s="395"/>
      <c r="GY191" s="395"/>
      <c r="GZ191" s="395"/>
      <c r="HA191" s="395"/>
      <c r="HB191" s="395"/>
      <c r="HC191" s="395"/>
      <c r="HD191" s="395"/>
      <c r="HE191" s="395"/>
      <c r="HF191" s="395"/>
      <c r="HG191" s="395"/>
      <c r="HH191" s="395"/>
      <c r="HI191" s="395"/>
      <c r="HJ191" s="395"/>
      <c r="HK191" s="395"/>
      <c r="HL191" s="395"/>
      <c r="HM191" s="395"/>
      <c r="HN191" s="395"/>
      <c r="HO191" s="395"/>
      <c r="HP191" s="395"/>
      <c r="HQ191" s="395"/>
      <c r="HR191" s="395"/>
      <c r="HS191" s="395"/>
      <c r="HT191" s="395"/>
      <c r="HU191" s="395"/>
      <c r="HV191" s="395"/>
      <c r="HW191" s="395"/>
      <c r="HX191" s="395"/>
      <c r="HY191" s="395"/>
      <c r="HZ191" s="395"/>
      <c r="IA191" s="395"/>
      <c r="IB191" s="395"/>
      <c r="IC191" s="395"/>
      <c r="ID191" s="395"/>
      <c r="IE191" s="395"/>
      <c r="IF191" s="395"/>
      <c r="IG191" s="395"/>
      <c r="IH191" s="395"/>
      <c r="II191" s="395"/>
      <c r="IJ191" s="395"/>
      <c r="IK191" s="395"/>
      <c r="IL191" s="395"/>
      <c r="IM191" s="395"/>
      <c r="IN191" s="395"/>
      <c r="IO191" s="395"/>
      <c r="IP191" s="395"/>
      <c r="IQ191" s="395"/>
      <c r="IR191" s="395"/>
      <c r="IS191" s="395"/>
      <c r="IT191" s="395"/>
      <c r="IU191" s="395"/>
      <c r="IV191" s="395"/>
      <c r="IW191" s="395"/>
      <c r="IX191" s="395"/>
      <c r="IY191" s="395"/>
      <c r="IZ191" s="395"/>
      <c r="JA191" s="395"/>
      <c r="JB191" s="395"/>
      <c r="JC191" s="395"/>
      <c r="JD191" s="395"/>
      <c r="JE191" s="395"/>
    </row>
    <row r="192" spans="13:265" s="426" customFormat="1" ht="15" hidden="1" customHeight="1" x14ac:dyDescent="0.25">
      <c r="M192" s="321"/>
      <c r="N192" s="321"/>
      <c r="CK192" s="395"/>
      <c r="CL192" s="395"/>
      <c r="CM192" s="395"/>
      <c r="CN192" s="395"/>
      <c r="CO192" s="395"/>
      <c r="CP192" s="395"/>
      <c r="CQ192" s="395"/>
      <c r="CR192" s="395"/>
      <c r="CS192" s="395"/>
      <c r="CT192" s="395"/>
      <c r="CU192" s="395"/>
      <c r="CV192" s="395"/>
      <c r="CW192" s="395"/>
      <c r="CX192" s="395"/>
      <c r="CY192" s="395"/>
      <c r="CZ192" s="395"/>
      <c r="DA192" s="395"/>
      <c r="DB192" s="395"/>
      <c r="DC192" s="395"/>
      <c r="DD192" s="395"/>
      <c r="DE192" s="395"/>
      <c r="DF192" s="395"/>
      <c r="DG192" s="395"/>
      <c r="DH192" s="395"/>
      <c r="DI192" s="395"/>
      <c r="DJ192" s="395"/>
      <c r="DK192" s="395"/>
      <c r="DL192" s="395"/>
      <c r="DM192" s="395"/>
      <c r="DN192" s="395"/>
      <c r="DO192" s="395"/>
      <c r="DP192" s="395"/>
      <c r="DQ192" s="395"/>
      <c r="DR192" s="395"/>
      <c r="DS192" s="395"/>
      <c r="DT192" s="395"/>
      <c r="DU192" s="395"/>
      <c r="DV192" s="395"/>
      <c r="DW192" s="395"/>
      <c r="DX192" s="395"/>
      <c r="DY192" s="395"/>
      <c r="DZ192" s="395"/>
      <c r="EA192" s="395"/>
      <c r="EB192" s="395"/>
      <c r="EC192" s="395"/>
      <c r="ED192" s="395"/>
      <c r="EE192" s="395"/>
      <c r="EF192" s="395"/>
      <c r="EG192" s="395"/>
      <c r="EH192" s="395"/>
      <c r="EI192" s="395"/>
      <c r="EJ192" s="395"/>
      <c r="EK192" s="395"/>
      <c r="EL192" s="395"/>
      <c r="EM192" s="395"/>
      <c r="EN192" s="395"/>
      <c r="EO192" s="395"/>
      <c r="EP192" s="395"/>
      <c r="EQ192" s="395"/>
      <c r="ER192" s="395"/>
      <c r="ES192" s="395"/>
      <c r="ET192" s="395"/>
      <c r="EU192" s="395"/>
      <c r="EV192" s="395"/>
      <c r="EW192" s="395"/>
      <c r="EX192" s="395"/>
      <c r="EY192" s="395"/>
      <c r="EZ192" s="395"/>
      <c r="FA192" s="395"/>
      <c r="FB192" s="395"/>
      <c r="FC192" s="395"/>
      <c r="FD192" s="395"/>
      <c r="FE192" s="395"/>
      <c r="FF192" s="395"/>
      <c r="FG192" s="395"/>
      <c r="FH192" s="395"/>
      <c r="FI192" s="395"/>
      <c r="FJ192" s="395"/>
      <c r="FK192" s="395"/>
      <c r="FL192" s="395"/>
      <c r="FM192" s="395"/>
      <c r="FN192" s="395"/>
      <c r="FO192" s="395"/>
      <c r="FP192" s="395"/>
      <c r="FQ192" s="395"/>
      <c r="FR192" s="395"/>
      <c r="FS192" s="395"/>
      <c r="FT192" s="395"/>
      <c r="FU192" s="395"/>
      <c r="FV192" s="395"/>
      <c r="FW192" s="395"/>
      <c r="FX192" s="395"/>
      <c r="FY192" s="395"/>
      <c r="FZ192" s="395"/>
      <c r="GA192" s="395"/>
      <c r="GB192" s="395"/>
      <c r="GC192" s="395"/>
      <c r="GD192" s="395"/>
      <c r="GE192" s="395"/>
      <c r="GF192" s="395"/>
      <c r="GG192" s="395"/>
      <c r="GH192" s="395"/>
      <c r="GI192" s="395"/>
      <c r="GJ192" s="395"/>
      <c r="GK192" s="395"/>
      <c r="GL192" s="395"/>
      <c r="GM192" s="395"/>
      <c r="GN192" s="395"/>
      <c r="GO192" s="395"/>
      <c r="GP192" s="395"/>
      <c r="GQ192" s="395"/>
      <c r="GR192" s="395"/>
      <c r="GS192" s="395"/>
      <c r="GT192" s="395"/>
      <c r="GU192" s="395"/>
      <c r="GV192" s="395"/>
      <c r="GW192" s="395"/>
      <c r="GX192" s="395"/>
      <c r="GY192" s="395"/>
      <c r="GZ192" s="395"/>
      <c r="HA192" s="395"/>
      <c r="HB192" s="395"/>
      <c r="HC192" s="395"/>
      <c r="HD192" s="395"/>
      <c r="HE192" s="395"/>
      <c r="HF192" s="395"/>
      <c r="HG192" s="395"/>
      <c r="HH192" s="395"/>
      <c r="HI192" s="395"/>
      <c r="HJ192" s="395"/>
      <c r="HK192" s="395"/>
      <c r="HL192" s="395"/>
      <c r="HM192" s="395"/>
      <c r="HN192" s="395"/>
      <c r="HO192" s="395"/>
      <c r="HP192" s="395"/>
      <c r="HQ192" s="395"/>
      <c r="HR192" s="395"/>
      <c r="HS192" s="395"/>
      <c r="HT192" s="395"/>
      <c r="HU192" s="395"/>
      <c r="HV192" s="395"/>
      <c r="HW192" s="395"/>
      <c r="HX192" s="395"/>
      <c r="HY192" s="395"/>
      <c r="HZ192" s="395"/>
      <c r="IA192" s="395"/>
      <c r="IB192" s="395"/>
      <c r="IC192" s="395"/>
      <c r="ID192" s="395"/>
      <c r="IE192" s="395"/>
      <c r="IF192" s="395"/>
      <c r="IG192" s="395"/>
      <c r="IH192" s="395"/>
      <c r="II192" s="395"/>
      <c r="IJ192" s="395"/>
      <c r="IK192" s="395"/>
      <c r="IL192" s="395"/>
      <c r="IM192" s="395"/>
      <c r="IN192" s="395"/>
      <c r="IO192" s="395"/>
      <c r="IP192" s="395"/>
      <c r="IQ192" s="395"/>
      <c r="IR192" s="395"/>
      <c r="IS192" s="395"/>
      <c r="IT192" s="395"/>
      <c r="IU192" s="395"/>
      <c r="IV192" s="395"/>
      <c r="IW192" s="395"/>
      <c r="IX192" s="395"/>
      <c r="IY192" s="395"/>
      <c r="IZ192" s="395"/>
      <c r="JA192" s="395"/>
      <c r="JB192" s="395"/>
      <c r="JC192" s="395"/>
      <c r="JD192" s="395"/>
      <c r="JE192" s="395"/>
    </row>
    <row r="193" spans="13:265" s="426" customFormat="1" ht="15" hidden="1" customHeight="1" x14ac:dyDescent="0.25">
      <c r="M193" s="321"/>
      <c r="N193" s="321"/>
      <c r="CK193" s="395"/>
      <c r="CL193" s="395"/>
      <c r="CM193" s="395"/>
      <c r="CN193" s="395"/>
      <c r="CO193" s="395"/>
      <c r="CP193" s="395"/>
      <c r="CQ193" s="395"/>
      <c r="CR193" s="395"/>
      <c r="CS193" s="395"/>
      <c r="CT193" s="395"/>
      <c r="CU193" s="395"/>
      <c r="CV193" s="395"/>
      <c r="CW193" s="395"/>
      <c r="CX193" s="395"/>
      <c r="CY193" s="395"/>
      <c r="CZ193" s="395"/>
      <c r="DA193" s="395"/>
      <c r="DB193" s="395"/>
      <c r="DC193" s="395"/>
      <c r="DD193" s="395"/>
      <c r="DE193" s="395"/>
      <c r="DF193" s="395"/>
      <c r="DG193" s="395"/>
      <c r="DH193" s="395"/>
      <c r="DI193" s="395"/>
      <c r="DJ193" s="395"/>
      <c r="DK193" s="395"/>
      <c r="DL193" s="395"/>
      <c r="DM193" s="395"/>
      <c r="DN193" s="395"/>
      <c r="DO193" s="395"/>
      <c r="DP193" s="395"/>
      <c r="DQ193" s="395"/>
      <c r="DR193" s="395"/>
      <c r="DS193" s="395"/>
      <c r="DT193" s="395"/>
      <c r="DU193" s="395"/>
      <c r="DV193" s="395"/>
      <c r="DW193" s="395"/>
      <c r="DX193" s="395"/>
      <c r="DY193" s="395"/>
      <c r="DZ193" s="395"/>
      <c r="EA193" s="395"/>
      <c r="EB193" s="395"/>
      <c r="EC193" s="395"/>
      <c r="ED193" s="395"/>
      <c r="EE193" s="395"/>
      <c r="EF193" s="395"/>
      <c r="EG193" s="395"/>
      <c r="EH193" s="395"/>
      <c r="EI193" s="395"/>
      <c r="EJ193" s="395"/>
      <c r="EK193" s="395"/>
      <c r="EL193" s="395"/>
      <c r="EM193" s="395"/>
      <c r="EN193" s="395"/>
      <c r="EO193" s="395"/>
      <c r="EP193" s="395"/>
      <c r="EQ193" s="395"/>
      <c r="ER193" s="395"/>
      <c r="ES193" s="395"/>
      <c r="ET193" s="395"/>
      <c r="EU193" s="395"/>
      <c r="EV193" s="395"/>
      <c r="EW193" s="395"/>
      <c r="EX193" s="395"/>
      <c r="EY193" s="395"/>
      <c r="EZ193" s="395"/>
      <c r="FA193" s="395"/>
      <c r="FB193" s="395"/>
      <c r="FC193" s="395"/>
      <c r="FD193" s="395"/>
      <c r="FE193" s="395"/>
      <c r="FF193" s="395"/>
      <c r="FG193" s="395"/>
      <c r="FH193" s="395"/>
      <c r="FI193" s="395"/>
      <c r="FJ193" s="395"/>
      <c r="FK193" s="395"/>
      <c r="FL193" s="395"/>
      <c r="FM193" s="395"/>
      <c r="FN193" s="395"/>
      <c r="FO193" s="395"/>
      <c r="FP193" s="395"/>
      <c r="FQ193" s="395"/>
      <c r="FR193" s="395"/>
      <c r="FS193" s="395"/>
      <c r="FT193" s="395"/>
      <c r="FU193" s="395"/>
      <c r="FV193" s="395"/>
      <c r="FW193" s="395"/>
      <c r="FX193" s="395"/>
      <c r="FY193" s="395"/>
      <c r="FZ193" s="395"/>
      <c r="GA193" s="395"/>
      <c r="GB193" s="395"/>
      <c r="GC193" s="395"/>
      <c r="GD193" s="395"/>
      <c r="GE193" s="395"/>
      <c r="GF193" s="395"/>
      <c r="GG193" s="395"/>
      <c r="GH193" s="395"/>
      <c r="GI193" s="395"/>
      <c r="GJ193" s="395"/>
      <c r="GK193" s="395"/>
      <c r="GL193" s="395"/>
      <c r="GM193" s="395"/>
      <c r="GN193" s="395"/>
      <c r="GO193" s="395"/>
      <c r="GP193" s="395"/>
      <c r="GQ193" s="395"/>
      <c r="GR193" s="395"/>
      <c r="GS193" s="395"/>
      <c r="GT193" s="395"/>
      <c r="GU193" s="395"/>
      <c r="GV193" s="395"/>
      <c r="GW193" s="395"/>
      <c r="GX193" s="395"/>
      <c r="GY193" s="395"/>
      <c r="GZ193" s="395"/>
      <c r="HA193" s="395"/>
      <c r="HB193" s="395"/>
      <c r="HC193" s="395"/>
      <c r="HD193" s="395"/>
      <c r="HE193" s="395"/>
      <c r="HF193" s="395"/>
      <c r="HG193" s="395"/>
      <c r="HH193" s="395"/>
      <c r="HI193" s="395"/>
      <c r="HJ193" s="395"/>
      <c r="HK193" s="395"/>
      <c r="HL193" s="395"/>
      <c r="HM193" s="395"/>
      <c r="HN193" s="395"/>
      <c r="HO193" s="395"/>
      <c r="HP193" s="395"/>
      <c r="HQ193" s="395"/>
      <c r="HR193" s="395"/>
      <c r="HS193" s="395"/>
      <c r="HT193" s="395"/>
      <c r="HU193" s="395"/>
      <c r="HV193" s="395"/>
      <c r="HW193" s="395"/>
      <c r="HX193" s="395"/>
      <c r="HY193" s="395"/>
      <c r="HZ193" s="395"/>
      <c r="IA193" s="395"/>
      <c r="IB193" s="395"/>
      <c r="IC193" s="395"/>
      <c r="ID193" s="395"/>
      <c r="IE193" s="395"/>
      <c r="IF193" s="395"/>
      <c r="IG193" s="395"/>
      <c r="IH193" s="395"/>
      <c r="II193" s="395"/>
      <c r="IJ193" s="395"/>
      <c r="IK193" s="395"/>
      <c r="IL193" s="395"/>
      <c r="IM193" s="395"/>
      <c r="IN193" s="395"/>
      <c r="IO193" s="395"/>
      <c r="IP193" s="395"/>
      <c r="IQ193" s="395"/>
      <c r="IR193" s="395"/>
      <c r="IS193" s="395"/>
      <c r="IT193" s="395"/>
      <c r="IU193" s="395"/>
      <c r="IV193" s="395"/>
      <c r="IW193" s="395"/>
      <c r="IX193" s="395"/>
      <c r="IY193" s="395"/>
      <c r="IZ193" s="395"/>
      <c r="JA193" s="395"/>
      <c r="JB193" s="395"/>
      <c r="JC193" s="395"/>
      <c r="JD193" s="395"/>
      <c r="JE193" s="395"/>
    </row>
    <row r="194" spans="13:265" s="426" customFormat="1" ht="15" hidden="1" customHeight="1" x14ac:dyDescent="0.25">
      <c r="M194" s="321"/>
      <c r="N194" s="321"/>
      <c r="CK194" s="395"/>
      <c r="CL194" s="395"/>
      <c r="CM194" s="395"/>
      <c r="CN194" s="395"/>
      <c r="CO194" s="395"/>
      <c r="CP194" s="395"/>
      <c r="CQ194" s="395"/>
      <c r="CR194" s="395"/>
      <c r="CS194" s="395"/>
      <c r="CT194" s="395"/>
      <c r="CU194" s="395"/>
      <c r="CV194" s="395"/>
      <c r="CW194" s="395"/>
      <c r="CX194" s="395"/>
      <c r="CY194" s="395"/>
      <c r="CZ194" s="395"/>
      <c r="DA194" s="395"/>
      <c r="DB194" s="395"/>
      <c r="DC194" s="395"/>
      <c r="DD194" s="395"/>
      <c r="DE194" s="395"/>
      <c r="DF194" s="395"/>
      <c r="DG194" s="395"/>
      <c r="DH194" s="395"/>
      <c r="DI194" s="395"/>
      <c r="DJ194" s="395"/>
      <c r="DK194" s="395"/>
      <c r="DL194" s="395"/>
      <c r="DM194" s="395"/>
      <c r="DN194" s="395"/>
      <c r="DO194" s="395"/>
      <c r="DP194" s="395"/>
      <c r="DQ194" s="395"/>
      <c r="DR194" s="395"/>
      <c r="DS194" s="395"/>
      <c r="DT194" s="395"/>
      <c r="DU194" s="395"/>
      <c r="DV194" s="395"/>
      <c r="DW194" s="395"/>
      <c r="DX194" s="395"/>
      <c r="DY194" s="395"/>
      <c r="DZ194" s="395"/>
      <c r="EA194" s="395"/>
      <c r="EB194" s="395"/>
      <c r="EC194" s="395"/>
      <c r="ED194" s="395"/>
      <c r="EE194" s="395"/>
      <c r="EF194" s="395"/>
      <c r="EG194" s="395"/>
      <c r="EH194" s="395"/>
      <c r="EI194" s="395"/>
      <c r="EJ194" s="395"/>
      <c r="EK194" s="395"/>
      <c r="EL194" s="395"/>
      <c r="EM194" s="395"/>
      <c r="EN194" s="395"/>
      <c r="EO194" s="395"/>
      <c r="EP194" s="395"/>
      <c r="EQ194" s="395"/>
      <c r="ER194" s="395"/>
      <c r="ES194" s="395"/>
      <c r="ET194" s="395"/>
      <c r="EU194" s="395"/>
      <c r="EV194" s="395"/>
      <c r="EW194" s="395"/>
      <c r="EX194" s="395"/>
      <c r="EY194" s="395"/>
      <c r="EZ194" s="395"/>
      <c r="FA194" s="395"/>
      <c r="FB194" s="395"/>
      <c r="FC194" s="395"/>
      <c r="FD194" s="395"/>
      <c r="FE194" s="395"/>
      <c r="FF194" s="395"/>
      <c r="FG194" s="395"/>
      <c r="FH194" s="395"/>
      <c r="FI194" s="395"/>
      <c r="FJ194" s="395"/>
      <c r="FK194" s="395"/>
      <c r="FL194" s="395"/>
      <c r="FM194" s="395"/>
      <c r="FN194" s="395"/>
      <c r="FO194" s="395"/>
      <c r="FP194" s="395"/>
      <c r="FQ194" s="395"/>
      <c r="FR194" s="395"/>
      <c r="FS194" s="395"/>
      <c r="FT194" s="395"/>
      <c r="FU194" s="395"/>
      <c r="FV194" s="395"/>
      <c r="FW194" s="395"/>
      <c r="FX194" s="395"/>
      <c r="FY194" s="395"/>
      <c r="FZ194" s="395"/>
      <c r="GA194" s="395"/>
      <c r="GB194" s="395"/>
      <c r="GC194" s="395"/>
      <c r="GD194" s="395"/>
      <c r="GE194" s="395"/>
      <c r="GF194" s="395"/>
      <c r="GG194" s="395"/>
      <c r="GH194" s="395"/>
      <c r="GI194" s="395"/>
      <c r="GJ194" s="395"/>
      <c r="GK194" s="395"/>
      <c r="GL194" s="395"/>
      <c r="GM194" s="395"/>
      <c r="GN194" s="395"/>
      <c r="GO194" s="395"/>
      <c r="GP194" s="395"/>
      <c r="GQ194" s="395"/>
      <c r="GR194" s="395"/>
      <c r="GS194" s="395"/>
      <c r="GT194" s="395"/>
      <c r="GU194" s="395"/>
      <c r="GV194" s="395"/>
      <c r="GW194" s="395"/>
      <c r="GX194" s="395"/>
      <c r="GY194" s="395"/>
      <c r="GZ194" s="395"/>
      <c r="HA194" s="395"/>
      <c r="HB194" s="395"/>
      <c r="HC194" s="395"/>
      <c r="HD194" s="395"/>
      <c r="HE194" s="395"/>
      <c r="HF194" s="395"/>
      <c r="HG194" s="395"/>
      <c r="HH194" s="395"/>
      <c r="HI194" s="395"/>
      <c r="HJ194" s="395"/>
      <c r="HK194" s="395"/>
      <c r="HL194" s="395"/>
      <c r="HM194" s="395"/>
      <c r="HN194" s="395"/>
      <c r="HO194" s="395"/>
      <c r="HP194" s="395"/>
      <c r="HQ194" s="395"/>
      <c r="HR194" s="395"/>
      <c r="HS194" s="395"/>
      <c r="HT194" s="395"/>
      <c r="HU194" s="395"/>
      <c r="HV194" s="395"/>
      <c r="HW194" s="395"/>
      <c r="HX194" s="395"/>
      <c r="HY194" s="395"/>
      <c r="HZ194" s="395"/>
      <c r="IA194" s="395"/>
      <c r="IB194" s="395"/>
      <c r="IC194" s="395"/>
      <c r="ID194" s="395"/>
      <c r="IE194" s="395"/>
      <c r="IF194" s="395"/>
      <c r="IG194" s="395"/>
      <c r="IH194" s="395"/>
      <c r="II194" s="395"/>
      <c r="IJ194" s="395"/>
      <c r="IK194" s="395"/>
      <c r="IL194" s="395"/>
      <c r="IM194" s="395"/>
      <c r="IN194" s="395"/>
      <c r="IO194" s="395"/>
      <c r="IP194" s="395"/>
      <c r="IQ194" s="395"/>
      <c r="IR194" s="395"/>
      <c r="IS194" s="395"/>
      <c r="IT194" s="395"/>
      <c r="IU194" s="395"/>
      <c r="IV194" s="395"/>
      <c r="IW194" s="395"/>
      <c r="IX194" s="395"/>
      <c r="IY194" s="395"/>
      <c r="IZ194" s="395"/>
      <c r="JA194" s="395"/>
      <c r="JB194" s="395"/>
      <c r="JC194" s="395"/>
      <c r="JD194" s="395"/>
      <c r="JE194" s="395"/>
    </row>
    <row r="195" spans="13:265" s="426" customFormat="1" ht="15" hidden="1" customHeight="1" x14ac:dyDescent="0.25">
      <c r="M195" s="321"/>
      <c r="N195" s="321"/>
      <c r="CK195" s="395"/>
      <c r="CL195" s="395"/>
      <c r="CM195" s="395"/>
      <c r="CN195" s="395"/>
      <c r="CO195" s="395"/>
      <c r="CP195" s="395"/>
      <c r="CQ195" s="395"/>
      <c r="CR195" s="395"/>
      <c r="CS195" s="395"/>
      <c r="CT195" s="395"/>
      <c r="CU195" s="395"/>
      <c r="CV195" s="395"/>
      <c r="CW195" s="395"/>
      <c r="CX195" s="395"/>
      <c r="CY195" s="395"/>
      <c r="CZ195" s="395"/>
      <c r="DA195" s="395"/>
      <c r="DB195" s="395"/>
      <c r="DC195" s="395"/>
      <c r="DD195" s="395"/>
      <c r="DE195" s="395"/>
      <c r="DF195" s="395"/>
      <c r="DG195" s="395"/>
      <c r="DH195" s="395"/>
      <c r="DI195" s="395"/>
      <c r="DJ195" s="395"/>
      <c r="DK195" s="395"/>
      <c r="DL195" s="395"/>
      <c r="DM195" s="395"/>
      <c r="DN195" s="395"/>
      <c r="DO195" s="395"/>
      <c r="DP195" s="395"/>
      <c r="DQ195" s="395"/>
      <c r="DR195" s="395"/>
      <c r="DS195" s="395"/>
      <c r="DT195" s="395"/>
      <c r="DU195" s="395"/>
      <c r="DV195" s="395"/>
      <c r="DW195" s="395"/>
      <c r="DX195" s="395"/>
      <c r="DY195" s="395"/>
      <c r="DZ195" s="395"/>
      <c r="EA195" s="395"/>
      <c r="EB195" s="395"/>
      <c r="EC195" s="395"/>
      <c r="ED195" s="395"/>
      <c r="EE195" s="395"/>
      <c r="EF195" s="395"/>
      <c r="EG195" s="395"/>
      <c r="EH195" s="395"/>
      <c r="EI195" s="395"/>
      <c r="EJ195" s="395"/>
      <c r="EK195" s="395"/>
      <c r="EL195" s="395"/>
      <c r="EM195" s="395"/>
      <c r="EN195" s="395"/>
      <c r="EO195" s="395"/>
      <c r="EP195" s="395"/>
      <c r="EQ195" s="395"/>
      <c r="ER195" s="395"/>
      <c r="ES195" s="395"/>
      <c r="ET195" s="395"/>
      <c r="EU195" s="395"/>
      <c r="EV195" s="395"/>
      <c r="EW195" s="395"/>
      <c r="EX195" s="395"/>
      <c r="EY195" s="395"/>
      <c r="EZ195" s="395"/>
      <c r="FA195" s="395"/>
      <c r="FB195" s="395"/>
      <c r="FC195" s="395"/>
      <c r="FD195" s="395"/>
      <c r="FE195" s="395"/>
      <c r="FF195" s="395"/>
      <c r="FG195" s="395"/>
      <c r="FH195" s="395"/>
      <c r="FI195" s="395"/>
      <c r="FJ195" s="395"/>
      <c r="FK195" s="395"/>
      <c r="FL195" s="395"/>
      <c r="FM195" s="395"/>
      <c r="FN195" s="395"/>
      <c r="FO195" s="395"/>
      <c r="FP195" s="395"/>
      <c r="FQ195" s="395"/>
      <c r="FR195" s="395"/>
      <c r="FS195" s="395"/>
      <c r="FT195" s="395"/>
      <c r="FU195" s="395"/>
      <c r="FV195" s="395"/>
      <c r="FW195" s="395"/>
      <c r="FX195" s="395"/>
      <c r="FY195" s="395"/>
      <c r="FZ195" s="395"/>
      <c r="GA195" s="395"/>
      <c r="GB195" s="395"/>
      <c r="GC195" s="395"/>
      <c r="GD195" s="395"/>
      <c r="GE195" s="395"/>
      <c r="GF195" s="395"/>
      <c r="GG195" s="395"/>
      <c r="GH195" s="395"/>
      <c r="GI195" s="395"/>
      <c r="GJ195" s="395"/>
      <c r="GK195" s="395"/>
      <c r="GL195" s="395"/>
      <c r="GM195" s="395"/>
      <c r="GN195" s="395"/>
      <c r="GO195" s="395"/>
      <c r="GP195" s="395"/>
      <c r="GQ195" s="395"/>
      <c r="GR195" s="395"/>
      <c r="GS195" s="395"/>
      <c r="GT195" s="395"/>
      <c r="GU195" s="395"/>
      <c r="GV195" s="395"/>
      <c r="GW195" s="395"/>
      <c r="GX195" s="395"/>
      <c r="GY195" s="395"/>
      <c r="GZ195" s="395"/>
      <c r="HA195" s="395"/>
      <c r="HB195" s="395"/>
      <c r="HC195" s="395"/>
      <c r="HD195" s="395"/>
      <c r="HE195" s="395"/>
      <c r="HF195" s="395"/>
      <c r="HG195" s="395"/>
      <c r="HH195" s="395"/>
      <c r="HI195" s="395"/>
      <c r="HJ195" s="395"/>
      <c r="HK195" s="395"/>
      <c r="HL195" s="395"/>
      <c r="HM195" s="395"/>
      <c r="HN195" s="395"/>
      <c r="HO195" s="395"/>
      <c r="HP195" s="395"/>
      <c r="HQ195" s="395"/>
      <c r="HR195" s="395"/>
      <c r="HS195" s="395"/>
      <c r="HT195" s="395"/>
      <c r="HU195" s="395"/>
      <c r="HV195" s="395"/>
      <c r="HW195" s="395"/>
      <c r="HX195" s="395"/>
      <c r="HY195" s="395"/>
      <c r="HZ195" s="395"/>
      <c r="IA195" s="395"/>
      <c r="IB195" s="395"/>
      <c r="IC195" s="395"/>
      <c r="ID195" s="395"/>
      <c r="IE195" s="395"/>
      <c r="IF195" s="395"/>
      <c r="IG195" s="395"/>
      <c r="IH195" s="395"/>
      <c r="II195" s="395"/>
      <c r="IJ195" s="395"/>
      <c r="IK195" s="395"/>
      <c r="IL195" s="395"/>
      <c r="IM195" s="395"/>
      <c r="IN195" s="395"/>
      <c r="IO195" s="395"/>
      <c r="IP195" s="395"/>
      <c r="IQ195" s="395"/>
      <c r="IR195" s="395"/>
      <c r="IS195" s="395"/>
      <c r="IT195" s="395"/>
      <c r="IU195" s="395"/>
      <c r="IV195" s="395"/>
      <c r="IW195" s="395"/>
      <c r="IX195" s="395"/>
      <c r="IY195" s="395"/>
      <c r="IZ195" s="395"/>
      <c r="JA195" s="395"/>
      <c r="JB195" s="395"/>
      <c r="JC195" s="395"/>
      <c r="JD195" s="395"/>
      <c r="JE195" s="395"/>
    </row>
    <row r="196" spans="13:265" s="426" customFormat="1" ht="15" hidden="1" customHeight="1" x14ac:dyDescent="0.25">
      <c r="M196" s="321"/>
      <c r="N196" s="321"/>
      <c r="CK196" s="395"/>
      <c r="CL196" s="395"/>
      <c r="CM196" s="395"/>
      <c r="CN196" s="395"/>
      <c r="CO196" s="395"/>
      <c r="CP196" s="395"/>
      <c r="CQ196" s="395"/>
      <c r="CR196" s="395"/>
      <c r="CS196" s="395"/>
      <c r="CT196" s="395"/>
      <c r="CU196" s="395"/>
      <c r="CV196" s="395"/>
      <c r="CW196" s="395"/>
      <c r="CX196" s="395"/>
      <c r="CY196" s="395"/>
      <c r="CZ196" s="395"/>
      <c r="DA196" s="395"/>
      <c r="DB196" s="395"/>
      <c r="DC196" s="395"/>
      <c r="DD196" s="395"/>
      <c r="DE196" s="395"/>
      <c r="DF196" s="395"/>
      <c r="DG196" s="395"/>
      <c r="DH196" s="395"/>
      <c r="DI196" s="395"/>
      <c r="DJ196" s="395"/>
      <c r="DK196" s="395"/>
      <c r="DL196" s="395"/>
      <c r="DM196" s="395"/>
      <c r="DN196" s="395"/>
      <c r="DO196" s="395"/>
      <c r="DP196" s="395"/>
      <c r="DQ196" s="395"/>
      <c r="DR196" s="395"/>
      <c r="DS196" s="395"/>
      <c r="DT196" s="395"/>
      <c r="DU196" s="395"/>
      <c r="DV196" s="395"/>
      <c r="DW196" s="395"/>
      <c r="DX196" s="395"/>
      <c r="DY196" s="395"/>
      <c r="DZ196" s="395"/>
      <c r="EA196" s="395"/>
      <c r="EB196" s="395"/>
      <c r="EC196" s="395"/>
      <c r="ED196" s="395"/>
      <c r="EE196" s="395"/>
      <c r="EF196" s="395"/>
      <c r="EG196" s="395"/>
      <c r="EH196" s="395"/>
      <c r="EI196" s="395"/>
      <c r="EJ196" s="395"/>
      <c r="EK196" s="395"/>
      <c r="EL196" s="395"/>
      <c r="EM196" s="395"/>
      <c r="EN196" s="395"/>
      <c r="EO196" s="395"/>
      <c r="EP196" s="395"/>
      <c r="EQ196" s="395"/>
      <c r="ER196" s="395"/>
      <c r="ES196" s="395"/>
      <c r="ET196" s="395"/>
      <c r="EU196" s="395"/>
      <c r="EV196" s="395"/>
      <c r="EW196" s="395"/>
      <c r="EX196" s="395"/>
      <c r="EY196" s="395"/>
      <c r="EZ196" s="395"/>
      <c r="FA196" s="395"/>
      <c r="FB196" s="395"/>
      <c r="FC196" s="395"/>
      <c r="FD196" s="395"/>
      <c r="FE196" s="395"/>
      <c r="FF196" s="395"/>
      <c r="FG196" s="395"/>
      <c r="FH196" s="395"/>
      <c r="FI196" s="395"/>
      <c r="FJ196" s="395"/>
      <c r="FK196" s="395"/>
      <c r="FL196" s="395"/>
      <c r="FM196" s="395"/>
      <c r="FN196" s="395"/>
      <c r="FO196" s="395"/>
      <c r="FP196" s="395"/>
      <c r="FQ196" s="395"/>
      <c r="FR196" s="395"/>
      <c r="FS196" s="395"/>
      <c r="FT196" s="395"/>
      <c r="FU196" s="395"/>
      <c r="FV196" s="395"/>
      <c r="FW196" s="395"/>
      <c r="FX196" s="395"/>
      <c r="FY196" s="395"/>
      <c r="FZ196" s="395"/>
      <c r="GA196" s="395"/>
      <c r="GB196" s="395"/>
      <c r="GC196" s="395"/>
      <c r="GD196" s="395"/>
      <c r="GE196" s="395"/>
      <c r="GF196" s="395"/>
      <c r="GG196" s="395"/>
      <c r="GH196" s="395"/>
      <c r="GI196" s="395"/>
      <c r="GJ196" s="395"/>
      <c r="GK196" s="395"/>
      <c r="GL196" s="395"/>
      <c r="GM196" s="395"/>
      <c r="GN196" s="395"/>
      <c r="GO196" s="395"/>
      <c r="GP196" s="395"/>
      <c r="GQ196" s="395"/>
      <c r="GR196" s="395"/>
      <c r="GS196" s="395"/>
      <c r="GT196" s="395"/>
      <c r="GU196" s="395"/>
      <c r="GV196" s="395"/>
      <c r="GW196" s="395"/>
      <c r="GX196" s="395"/>
      <c r="GY196" s="395"/>
      <c r="GZ196" s="395"/>
      <c r="HA196" s="395"/>
      <c r="HB196" s="395"/>
      <c r="HC196" s="395"/>
      <c r="HD196" s="395"/>
      <c r="HE196" s="395"/>
      <c r="HF196" s="395"/>
      <c r="HG196" s="395"/>
      <c r="HH196" s="395"/>
      <c r="HI196" s="395"/>
      <c r="HJ196" s="395"/>
      <c r="HK196" s="395"/>
      <c r="HL196" s="395"/>
      <c r="HM196" s="395"/>
      <c r="HN196" s="395"/>
      <c r="HO196" s="395"/>
      <c r="HP196" s="395"/>
      <c r="HQ196" s="395"/>
      <c r="HR196" s="395"/>
      <c r="HS196" s="395"/>
      <c r="HT196" s="395"/>
      <c r="HU196" s="395"/>
      <c r="HV196" s="395"/>
      <c r="HW196" s="395"/>
      <c r="HX196" s="395"/>
      <c r="HY196" s="395"/>
      <c r="HZ196" s="395"/>
      <c r="IA196" s="395"/>
      <c r="IB196" s="395"/>
      <c r="IC196" s="395"/>
      <c r="ID196" s="395"/>
      <c r="IE196" s="395"/>
      <c r="IF196" s="395"/>
      <c r="IG196" s="395"/>
      <c r="IH196" s="395"/>
      <c r="II196" s="395"/>
      <c r="IJ196" s="395"/>
      <c r="IK196" s="395"/>
      <c r="IL196" s="395"/>
      <c r="IM196" s="395"/>
      <c r="IN196" s="395"/>
      <c r="IO196" s="395"/>
      <c r="IP196" s="395"/>
      <c r="IQ196" s="395"/>
      <c r="IR196" s="395"/>
      <c r="IS196" s="395"/>
      <c r="IT196" s="395"/>
      <c r="IU196" s="395"/>
      <c r="IV196" s="395"/>
      <c r="IW196" s="395"/>
      <c r="IX196" s="395"/>
      <c r="IY196" s="395"/>
      <c r="IZ196" s="395"/>
      <c r="JA196" s="395"/>
      <c r="JB196" s="395"/>
      <c r="JC196" s="395"/>
      <c r="JD196" s="395"/>
      <c r="JE196" s="395"/>
    </row>
    <row r="197" spans="13:265" s="426" customFormat="1" ht="15" hidden="1" customHeight="1" x14ac:dyDescent="0.25">
      <c r="M197" s="321"/>
      <c r="N197" s="321"/>
      <c r="CK197" s="395"/>
      <c r="CL197" s="395"/>
      <c r="CM197" s="395"/>
      <c r="CN197" s="395"/>
      <c r="CO197" s="395"/>
      <c r="CP197" s="395"/>
      <c r="CQ197" s="395"/>
      <c r="CR197" s="395"/>
      <c r="CS197" s="395"/>
      <c r="CT197" s="395"/>
      <c r="CU197" s="395"/>
      <c r="CV197" s="395"/>
      <c r="CW197" s="395"/>
      <c r="CX197" s="395"/>
      <c r="CY197" s="395"/>
      <c r="CZ197" s="395"/>
      <c r="DA197" s="395"/>
      <c r="DB197" s="395"/>
      <c r="DC197" s="395"/>
      <c r="DD197" s="395"/>
      <c r="DE197" s="395"/>
      <c r="DF197" s="395"/>
      <c r="DG197" s="395"/>
      <c r="DH197" s="395"/>
      <c r="DI197" s="395"/>
      <c r="DJ197" s="395"/>
      <c r="DK197" s="395"/>
      <c r="DL197" s="395"/>
      <c r="DM197" s="395"/>
      <c r="DN197" s="395"/>
      <c r="DO197" s="395"/>
      <c r="DP197" s="395"/>
      <c r="DQ197" s="395"/>
      <c r="DR197" s="395"/>
      <c r="DS197" s="395"/>
      <c r="DT197" s="395"/>
      <c r="DU197" s="395"/>
      <c r="DV197" s="395"/>
      <c r="DW197" s="395"/>
      <c r="DX197" s="395"/>
      <c r="DY197" s="395"/>
      <c r="DZ197" s="395"/>
      <c r="EA197" s="395"/>
      <c r="EB197" s="395"/>
      <c r="EC197" s="395"/>
      <c r="ED197" s="395"/>
      <c r="EE197" s="395"/>
      <c r="EF197" s="395"/>
      <c r="EG197" s="395"/>
      <c r="EH197" s="395"/>
      <c r="EI197" s="395"/>
      <c r="EJ197" s="395"/>
      <c r="EK197" s="395"/>
      <c r="EL197" s="395"/>
      <c r="EM197" s="395"/>
      <c r="EN197" s="395"/>
      <c r="EO197" s="395"/>
      <c r="EP197" s="395"/>
      <c r="EQ197" s="395"/>
      <c r="ER197" s="395"/>
      <c r="ES197" s="395"/>
      <c r="ET197" s="395"/>
      <c r="EU197" s="395"/>
      <c r="EV197" s="395"/>
      <c r="EW197" s="395"/>
      <c r="EX197" s="395"/>
      <c r="EY197" s="395"/>
      <c r="EZ197" s="395"/>
      <c r="FA197" s="395"/>
      <c r="FB197" s="395"/>
      <c r="FC197" s="395"/>
      <c r="FD197" s="395"/>
      <c r="FE197" s="395"/>
      <c r="FF197" s="395"/>
      <c r="FG197" s="395"/>
      <c r="FH197" s="395"/>
      <c r="FI197" s="395"/>
      <c r="FJ197" s="395"/>
      <c r="FK197" s="395"/>
      <c r="FL197" s="395"/>
      <c r="FM197" s="395"/>
      <c r="FN197" s="395"/>
      <c r="FO197" s="395"/>
      <c r="FP197" s="395"/>
      <c r="FQ197" s="395"/>
      <c r="FR197" s="395"/>
      <c r="FS197" s="395"/>
      <c r="FT197" s="395"/>
      <c r="FU197" s="395"/>
      <c r="FV197" s="395"/>
      <c r="FW197" s="395"/>
      <c r="FX197" s="395"/>
      <c r="FY197" s="395"/>
      <c r="FZ197" s="395"/>
      <c r="GA197" s="395"/>
      <c r="GB197" s="395"/>
      <c r="GC197" s="395"/>
      <c r="GD197" s="395"/>
      <c r="GE197" s="395"/>
      <c r="GF197" s="395"/>
      <c r="GG197" s="395"/>
      <c r="GH197" s="395"/>
      <c r="GI197" s="395"/>
      <c r="GJ197" s="395"/>
      <c r="GK197" s="395"/>
      <c r="GL197" s="395"/>
      <c r="GM197" s="395"/>
      <c r="GN197" s="395"/>
      <c r="GO197" s="395"/>
      <c r="GP197" s="395"/>
      <c r="GQ197" s="395"/>
      <c r="GR197" s="395"/>
      <c r="GS197" s="395"/>
      <c r="GT197" s="395"/>
      <c r="GU197" s="395"/>
      <c r="GV197" s="395"/>
      <c r="GW197" s="395"/>
      <c r="GX197" s="395"/>
      <c r="GY197" s="395"/>
      <c r="GZ197" s="395"/>
      <c r="HA197" s="395"/>
      <c r="HB197" s="395"/>
      <c r="HC197" s="395"/>
      <c r="HD197" s="395"/>
      <c r="HE197" s="395"/>
      <c r="HF197" s="395"/>
      <c r="HG197" s="395"/>
      <c r="HH197" s="395"/>
      <c r="HI197" s="395"/>
      <c r="HJ197" s="395"/>
      <c r="HK197" s="395"/>
      <c r="HL197" s="395"/>
      <c r="HM197" s="395"/>
      <c r="HN197" s="395"/>
      <c r="HO197" s="395"/>
      <c r="HP197" s="395"/>
      <c r="HQ197" s="395"/>
      <c r="HR197" s="395"/>
      <c r="HS197" s="395"/>
      <c r="HT197" s="395"/>
      <c r="HU197" s="395"/>
      <c r="HV197" s="395"/>
      <c r="HW197" s="395"/>
      <c r="HX197" s="395"/>
      <c r="HY197" s="395"/>
      <c r="HZ197" s="395"/>
      <c r="IA197" s="395"/>
      <c r="IB197" s="395"/>
      <c r="IC197" s="395"/>
      <c r="ID197" s="395"/>
      <c r="IE197" s="395"/>
      <c r="IF197" s="395"/>
      <c r="IG197" s="395"/>
      <c r="IH197" s="395"/>
      <c r="II197" s="395"/>
      <c r="IJ197" s="395"/>
      <c r="IK197" s="395"/>
      <c r="IL197" s="395"/>
      <c r="IM197" s="395"/>
      <c r="IN197" s="395"/>
      <c r="IO197" s="395"/>
      <c r="IP197" s="395"/>
      <c r="IQ197" s="395"/>
      <c r="IR197" s="395"/>
      <c r="IS197" s="395"/>
      <c r="IT197" s="395"/>
      <c r="IU197" s="395"/>
      <c r="IV197" s="395"/>
      <c r="IW197" s="395"/>
      <c r="IX197" s="395"/>
      <c r="IY197" s="395"/>
      <c r="IZ197" s="395"/>
      <c r="JA197" s="395"/>
      <c r="JB197" s="395"/>
      <c r="JC197" s="395"/>
      <c r="JD197" s="395"/>
      <c r="JE197" s="395"/>
    </row>
    <row r="198" spans="13:265" s="426" customFormat="1" ht="15" hidden="1" customHeight="1" x14ac:dyDescent="0.25">
      <c r="M198" s="321"/>
      <c r="N198" s="321"/>
      <c r="CK198" s="395"/>
      <c r="CL198" s="395"/>
      <c r="CM198" s="395"/>
      <c r="CN198" s="395"/>
      <c r="CO198" s="395"/>
      <c r="CP198" s="395"/>
      <c r="CQ198" s="395"/>
      <c r="CR198" s="395"/>
      <c r="CS198" s="395"/>
      <c r="CT198" s="395"/>
      <c r="CU198" s="395"/>
      <c r="CV198" s="395"/>
      <c r="CW198" s="395"/>
      <c r="CX198" s="395"/>
      <c r="CY198" s="395"/>
      <c r="CZ198" s="395"/>
      <c r="DA198" s="395"/>
      <c r="DB198" s="395"/>
      <c r="DC198" s="395"/>
      <c r="DD198" s="395"/>
      <c r="DE198" s="395"/>
      <c r="DF198" s="395"/>
      <c r="DG198" s="395"/>
      <c r="DH198" s="395"/>
      <c r="DI198" s="395"/>
      <c r="DJ198" s="395"/>
      <c r="DK198" s="395"/>
      <c r="DL198" s="395"/>
      <c r="DM198" s="395"/>
      <c r="DN198" s="395"/>
      <c r="DO198" s="395"/>
      <c r="DP198" s="395"/>
      <c r="DQ198" s="395"/>
      <c r="DR198" s="395"/>
      <c r="DS198" s="395"/>
      <c r="DT198" s="395"/>
      <c r="DU198" s="395"/>
      <c r="DV198" s="395"/>
      <c r="DW198" s="395"/>
      <c r="DX198" s="395"/>
      <c r="DY198" s="395"/>
      <c r="DZ198" s="395"/>
      <c r="EA198" s="395"/>
      <c r="EB198" s="395"/>
      <c r="EC198" s="395"/>
      <c r="ED198" s="395"/>
      <c r="EE198" s="395"/>
      <c r="EF198" s="395"/>
      <c r="EG198" s="395"/>
      <c r="EH198" s="395"/>
      <c r="EI198" s="395"/>
      <c r="EJ198" s="395"/>
      <c r="EK198" s="395"/>
      <c r="EL198" s="395"/>
      <c r="EM198" s="395"/>
      <c r="EN198" s="395"/>
      <c r="EO198" s="395"/>
      <c r="EP198" s="395"/>
      <c r="EQ198" s="395"/>
      <c r="ER198" s="395"/>
      <c r="ES198" s="395"/>
      <c r="ET198" s="395"/>
      <c r="EU198" s="395"/>
      <c r="EV198" s="395"/>
      <c r="EW198" s="395"/>
      <c r="EX198" s="395"/>
      <c r="EY198" s="395"/>
      <c r="EZ198" s="395"/>
      <c r="FA198" s="395"/>
      <c r="FB198" s="395"/>
      <c r="FC198" s="395"/>
      <c r="FD198" s="395"/>
      <c r="FE198" s="395"/>
      <c r="FF198" s="395"/>
      <c r="FG198" s="395"/>
      <c r="FH198" s="395"/>
      <c r="FI198" s="395"/>
      <c r="FJ198" s="395"/>
      <c r="FK198" s="395"/>
      <c r="FL198" s="395"/>
      <c r="FM198" s="395"/>
      <c r="FN198" s="395"/>
      <c r="FO198" s="395"/>
      <c r="FP198" s="395"/>
      <c r="FQ198" s="395"/>
      <c r="FR198" s="395"/>
      <c r="FS198" s="395"/>
      <c r="FT198" s="395"/>
      <c r="FU198" s="395"/>
      <c r="FV198" s="395"/>
      <c r="FW198" s="395"/>
      <c r="FX198" s="395"/>
      <c r="FY198" s="395"/>
      <c r="FZ198" s="395"/>
      <c r="GA198" s="395"/>
      <c r="GB198" s="395"/>
      <c r="GC198" s="395"/>
      <c r="GD198" s="395"/>
      <c r="GE198" s="395"/>
      <c r="GF198" s="395"/>
      <c r="GG198" s="395"/>
      <c r="GH198" s="395"/>
      <c r="GI198" s="395"/>
      <c r="GJ198" s="395"/>
      <c r="GK198" s="395"/>
      <c r="GL198" s="395"/>
      <c r="GM198" s="395"/>
      <c r="GN198" s="395"/>
      <c r="GO198" s="395"/>
      <c r="GP198" s="395"/>
      <c r="GQ198" s="395"/>
      <c r="GR198" s="395"/>
      <c r="GS198" s="395"/>
      <c r="GT198" s="395"/>
      <c r="GU198" s="395"/>
      <c r="GV198" s="395"/>
      <c r="GW198" s="395"/>
      <c r="GX198" s="395"/>
      <c r="GY198" s="395"/>
      <c r="GZ198" s="395"/>
      <c r="HA198" s="395"/>
      <c r="HB198" s="395"/>
      <c r="HC198" s="395"/>
      <c r="HD198" s="395"/>
      <c r="HE198" s="395"/>
      <c r="HF198" s="395"/>
      <c r="HG198" s="395"/>
      <c r="HH198" s="395"/>
      <c r="HI198" s="395"/>
      <c r="HJ198" s="395"/>
      <c r="HK198" s="395"/>
      <c r="HL198" s="395"/>
      <c r="HM198" s="395"/>
      <c r="HN198" s="395"/>
      <c r="HO198" s="395"/>
      <c r="HP198" s="395"/>
      <c r="HQ198" s="395"/>
      <c r="HR198" s="395"/>
      <c r="HS198" s="395"/>
      <c r="HT198" s="395"/>
      <c r="HU198" s="395"/>
      <c r="HV198" s="395"/>
      <c r="HW198" s="395"/>
      <c r="HX198" s="395"/>
      <c r="HY198" s="395"/>
      <c r="HZ198" s="395"/>
      <c r="IA198" s="395"/>
      <c r="IB198" s="395"/>
      <c r="IC198" s="395"/>
      <c r="ID198" s="395"/>
      <c r="IE198" s="395"/>
      <c r="IF198" s="395"/>
      <c r="IG198" s="395"/>
      <c r="IH198" s="395"/>
      <c r="II198" s="395"/>
      <c r="IJ198" s="395"/>
      <c r="IK198" s="395"/>
      <c r="IL198" s="395"/>
      <c r="IM198" s="395"/>
      <c r="IN198" s="395"/>
      <c r="IO198" s="395"/>
      <c r="IP198" s="395"/>
      <c r="IQ198" s="395"/>
      <c r="IR198" s="395"/>
      <c r="IS198" s="395"/>
      <c r="IT198" s="395"/>
      <c r="IU198" s="395"/>
      <c r="IV198" s="395"/>
      <c r="IW198" s="395"/>
      <c r="IX198" s="395"/>
      <c r="IY198" s="395"/>
      <c r="IZ198" s="395"/>
      <c r="JA198" s="395"/>
      <c r="JB198" s="395"/>
      <c r="JC198" s="395"/>
      <c r="JD198" s="395"/>
      <c r="JE198" s="395"/>
    </row>
    <row r="199" spans="13:265" s="426" customFormat="1" ht="15" hidden="1" customHeight="1" x14ac:dyDescent="0.25">
      <c r="M199" s="321"/>
      <c r="N199" s="321"/>
      <c r="CK199" s="395"/>
      <c r="CL199" s="395"/>
      <c r="CM199" s="395"/>
      <c r="CN199" s="395"/>
      <c r="CO199" s="395"/>
      <c r="CP199" s="395"/>
      <c r="CQ199" s="395"/>
      <c r="CR199" s="395"/>
      <c r="CS199" s="395"/>
      <c r="CT199" s="395"/>
      <c r="CU199" s="395"/>
      <c r="CV199" s="395"/>
      <c r="CW199" s="395"/>
      <c r="CX199" s="395"/>
      <c r="CY199" s="395"/>
      <c r="CZ199" s="395"/>
      <c r="DA199" s="395"/>
      <c r="DB199" s="395"/>
      <c r="DC199" s="395"/>
      <c r="DD199" s="395"/>
      <c r="DE199" s="395"/>
      <c r="DF199" s="395"/>
      <c r="DG199" s="395"/>
      <c r="DH199" s="395"/>
      <c r="DI199" s="395"/>
      <c r="DJ199" s="395"/>
      <c r="DK199" s="395"/>
      <c r="DL199" s="395"/>
      <c r="DM199" s="395"/>
      <c r="DN199" s="395"/>
      <c r="DO199" s="395"/>
      <c r="DP199" s="395"/>
      <c r="DQ199" s="395"/>
      <c r="DR199" s="395"/>
      <c r="DS199" s="395"/>
      <c r="DT199" s="395"/>
      <c r="DU199" s="395"/>
      <c r="DV199" s="395"/>
      <c r="DW199" s="395"/>
      <c r="DX199" s="395"/>
      <c r="DY199" s="395"/>
      <c r="DZ199" s="395"/>
      <c r="EA199" s="395"/>
      <c r="EB199" s="395"/>
      <c r="EC199" s="395"/>
      <c r="ED199" s="395"/>
      <c r="EE199" s="395"/>
      <c r="EF199" s="395"/>
      <c r="EG199" s="395"/>
      <c r="EH199" s="395"/>
      <c r="EI199" s="395"/>
      <c r="EJ199" s="395"/>
      <c r="EK199" s="395"/>
      <c r="EL199" s="395"/>
      <c r="EM199" s="395"/>
      <c r="EN199" s="395"/>
      <c r="EO199" s="395"/>
      <c r="EP199" s="395"/>
      <c r="EQ199" s="395"/>
      <c r="ER199" s="395"/>
      <c r="ES199" s="395"/>
      <c r="ET199" s="395"/>
      <c r="EU199" s="395"/>
      <c r="EV199" s="395"/>
      <c r="EW199" s="395"/>
      <c r="EX199" s="395"/>
      <c r="EY199" s="395"/>
      <c r="EZ199" s="395"/>
      <c r="FA199" s="395"/>
      <c r="FB199" s="395"/>
      <c r="FC199" s="395"/>
      <c r="FD199" s="395"/>
      <c r="FE199" s="395"/>
      <c r="FF199" s="395"/>
      <c r="FG199" s="395"/>
      <c r="FH199" s="395"/>
      <c r="FI199" s="395"/>
      <c r="FJ199" s="395"/>
      <c r="FK199" s="395"/>
      <c r="FL199" s="395"/>
      <c r="FM199" s="395"/>
      <c r="FN199" s="395"/>
      <c r="FO199" s="395"/>
      <c r="FP199" s="395"/>
      <c r="FQ199" s="395"/>
      <c r="FR199" s="395"/>
      <c r="FS199" s="395"/>
      <c r="FT199" s="395"/>
      <c r="FU199" s="395"/>
      <c r="FV199" s="395"/>
      <c r="FW199" s="395"/>
      <c r="FX199" s="395"/>
      <c r="FY199" s="395"/>
      <c r="FZ199" s="395"/>
      <c r="GA199" s="395"/>
      <c r="GB199" s="395"/>
      <c r="GC199" s="395"/>
      <c r="GD199" s="395"/>
      <c r="GE199" s="395"/>
      <c r="GF199" s="395"/>
      <c r="GG199" s="395"/>
      <c r="GH199" s="395"/>
      <c r="GI199" s="395"/>
      <c r="GJ199" s="395"/>
      <c r="GK199" s="395"/>
      <c r="GL199" s="395"/>
      <c r="GM199" s="395"/>
      <c r="GN199" s="395"/>
      <c r="GO199" s="395"/>
      <c r="GP199" s="395"/>
      <c r="GQ199" s="395"/>
      <c r="GR199" s="395"/>
      <c r="GS199" s="395"/>
      <c r="GT199" s="395"/>
      <c r="GU199" s="395"/>
      <c r="GV199" s="395"/>
      <c r="GW199" s="395"/>
      <c r="GX199" s="395"/>
      <c r="GY199" s="395"/>
      <c r="GZ199" s="395"/>
      <c r="HA199" s="395"/>
      <c r="HB199" s="395"/>
      <c r="HC199" s="395"/>
      <c r="HD199" s="395"/>
      <c r="HE199" s="395"/>
      <c r="HF199" s="395"/>
      <c r="HG199" s="395"/>
      <c r="HH199" s="395"/>
      <c r="HI199" s="395"/>
      <c r="HJ199" s="395"/>
      <c r="HK199" s="395"/>
      <c r="HL199" s="395"/>
      <c r="HM199" s="395"/>
      <c r="HN199" s="395"/>
      <c r="HO199" s="395"/>
      <c r="HP199" s="395"/>
      <c r="HQ199" s="395"/>
      <c r="HR199" s="395"/>
      <c r="HS199" s="395"/>
      <c r="HT199" s="395"/>
      <c r="HU199" s="395"/>
      <c r="HV199" s="395"/>
      <c r="HW199" s="395"/>
      <c r="HX199" s="395"/>
      <c r="HY199" s="395"/>
      <c r="HZ199" s="395"/>
      <c r="IA199" s="395"/>
      <c r="IB199" s="395"/>
      <c r="IC199" s="395"/>
      <c r="ID199" s="395"/>
      <c r="IE199" s="395"/>
      <c r="IF199" s="395"/>
      <c r="IG199" s="395"/>
      <c r="IH199" s="395"/>
      <c r="II199" s="395"/>
      <c r="IJ199" s="395"/>
      <c r="IK199" s="395"/>
      <c r="IL199" s="395"/>
      <c r="IM199" s="395"/>
      <c r="IN199" s="395"/>
      <c r="IO199" s="395"/>
      <c r="IP199" s="395"/>
      <c r="IQ199" s="395"/>
      <c r="IR199" s="395"/>
      <c r="IS199" s="395"/>
      <c r="IT199" s="395"/>
      <c r="IU199" s="395"/>
      <c r="IV199" s="395"/>
      <c r="IW199" s="395"/>
      <c r="IX199" s="395"/>
      <c r="IY199" s="395"/>
      <c r="IZ199" s="395"/>
      <c r="JA199" s="395"/>
      <c r="JB199" s="395"/>
      <c r="JC199" s="395"/>
      <c r="JD199" s="395"/>
      <c r="JE199" s="395"/>
    </row>
    <row r="200" spans="13:265" s="426" customFormat="1" ht="15" hidden="1" customHeight="1" x14ac:dyDescent="0.25">
      <c r="M200" s="321"/>
      <c r="N200" s="321"/>
      <c r="CK200" s="395"/>
      <c r="CL200" s="395"/>
      <c r="CM200" s="395"/>
      <c r="CN200" s="395"/>
      <c r="CO200" s="395"/>
      <c r="CP200" s="395"/>
      <c r="CQ200" s="395"/>
      <c r="CR200" s="395"/>
      <c r="CS200" s="395"/>
      <c r="CT200" s="395"/>
      <c r="CU200" s="395"/>
      <c r="CV200" s="395"/>
      <c r="CW200" s="395"/>
      <c r="CX200" s="395"/>
      <c r="CY200" s="395"/>
      <c r="CZ200" s="395"/>
      <c r="DA200" s="395"/>
      <c r="DB200" s="395"/>
      <c r="DC200" s="395"/>
      <c r="DD200" s="395"/>
      <c r="DE200" s="395"/>
      <c r="DF200" s="395"/>
      <c r="DG200" s="395"/>
      <c r="DH200" s="395"/>
      <c r="DI200" s="395"/>
      <c r="DJ200" s="395"/>
      <c r="DK200" s="395"/>
      <c r="DL200" s="395"/>
      <c r="DM200" s="395"/>
      <c r="DN200" s="395"/>
      <c r="DO200" s="395"/>
      <c r="DP200" s="395"/>
      <c r="DQ200" s="395"/>
      <c r="DR200" s="395"/>
      <c r="DS200" s="395"/>
      <c r="DT200" s="395"/>
      <c r="DU200" s="395"/>
      <c r="DV200" s="395"/>
      <c r="DW200" s="395"/>
      <c r="DX200" s="395"/>
      <c r="DY200" s="395"/>
      <c r="DZ200" s="395"/>
      <c r="EA200" s="395"/>
      <c r="EB200" s="395"/>
      <c r="EC200" s="395"/>
      <c r="ED200" s="395"/>
      <c r="EE200" s="395"/>
      <c r="EF200" s="395"/>
      <c r="EG200" s="395"/>
      <c r="EH200" s="395"/>
      <c r="EI200" s="395"/>
      <c r="EJ200" s="395"/>
      <c r="EK200" s="395"/>
      <c r="EL200" s="395"/>
      <c r="EM200" s="395"/>
      <c r="EN200" s="395"/>
      <c r="EO200" s="395"/>
      <c r="EP200" s="395"/>
      <c r="EQ200" s="395"/>
      <c r="ER200" s="395"/>
      <c r="ES200" s="395"/>
      <c r="ET200" s="395"/>
      <c r="EU200" s="395"/>
      <c r="EV200" s="395"/>
      <c r="EW200" s="395"/>
      <c r="EX200" s="395"/>
      <c r="EY200" s="395"/>
      <c r="EZ200" s="395"/>
      <c r="FA200" s="395"/>
      <c r="FB200" s="395"/>
      <c r="FC200" s="395"/>
      <c r="FD200" s="395"/>
      <c r="FE200" s="395"/>
      <c r="FF200" s="395"/>
      <c r="FG200" s="395"/>
      <c r="FH200" s="395"/>
      <c r="FI200" s="395"/>
      <c r="FJ200" s="395"/>
      <c r="FK200" s="395"/>
      <c r="FL200" s="395"/>
      <c r="FM200" s="395"/>
      <c r="FN200" s="395"/>
      <c r="FO200" s="395"/>
      <c r="FP200" s="395"/>
      <c r="FQ200" s="395"/>
      <c r="FR200" s="395"/>
      <c r="FS200" s="395"/>
      <c r="FT200" s="395"/>
      <c r="FU200" s="395"/>
      <c r="FV200" s="395"/>
      <c r="FW200" s="395"/>
      <c r="FX200" s="395"/>
      <c r="FY200" s="395"/>
      <c r="FZ200" s="395"/>
      <c r="GA200" s="395"/>
      <c r="GB200" s="395"/>
      <c r="GC200" s="395"/>
      <c r="GD200" s="395"/>
      <c r="GE200" s="395"/>
      <c r="GF200" s="395"/>
      <c r="GG200" s="395"/>
      <c r="GH200" s="395"/>
      <c r="GI200" s="395"/>
      <c r="GJ200" s="395"/>
      <c r="GK200" s="395"/>
      <c r="GL200" s="395"/>
      <c r="GM200" s="395"/>
      <c r="GN200" s="395"/>
      <c r="GO200" s="395"/>
      <c r="GP200" s="395"/>
      <c r="GQ200" s="395"/>
      <c r="GR200" s="395"/>
      <c r="GS200" s="395"/>
      <c r="GT200" s="395"/>
      <c r="GU200" s="395"/>
      <c r="GV200" s="395"/>
      <c r="GW200" s="395"/>
      <c r="GX200" s="395"/>
      <c r="GY200" s="395"/>
      <c r="GZ200" s="395"/>
      <c r="HA200" s="395"/>
      <c r="HB200" s="395"/>
      <c r="HC200" s="395"/>
      <c r="HD200" s="395"/>
      <c r="HE200" s="395"/>
      <c r="HF200" s="395"/>
      <c r="HG200" s="395"/>
      <c r="HH200" s="395"/>
      <c r="HI200" s="395"/>
      <c r="HJ200" s="395"/>
      <c r="HK200" s="395"/>
      <c r="HL200" s="395"/>
      <c r="HM200" s="395"/>
      <c r="HN200" s="395"/>
      <c r="HO200" s="395"/>
      <c r="HP200" s="395"/>
      <c r="HQ200" s="395"/>
      <c r="HR200" s="395"/>
      <c r="HS200" s="395"/>
      <c r="HT200" s="395"/>
      <c r="HU200" s="395"/>
      <c r="HV200" s="395"/>
      <c r="HW200" s="395"/>
      <c r="HX200" s="395"/>
      <c r="HY200" s="395"/>
      <c r="HZ200" s="395"/>
      <c r="IA200" s="395"/>
      <c r="IB200" s="395"/>
      <c r="IC200" s="395"/>
      <c r="ID200" s="395"/>
      <c r="IE200" s="395"/>
      <c r="IF200" s="395"/>
      <c r="IG200" s="395"/>
      <c r="IH200" s="395"/>
      <c r="II200" s="395"/>
      <c r="IJ200" s="395"/>
      <c r="IK200" s="395"/>
      <c r="IL200" s="395"/>
      <c r="IM200" s="395"/>
      <c r="IN200" s="395"/>
      <c r="IO200" s="395"/>
      <c r="IP200" s="395"/>
      <c r="IQ200" s="395"/>
      <c r="IR200" s="395"/>
      <c r="IS200" s="395"/>
      <c r="IT200" s="395"/>
      <c r="IU200" s="395"/>
      <c r="IV200" s="395"/>
      <c r="IW200" s="395"/>
      <c r="IX200" s="395"/>
      <c r="IY200" s="395"/>
      <c r="IZ200" s="395"/>
      <c r="JA200" s="395"/>
      <c r="JB200" s="395"/>
      <c r="JC200" s="395"/>
      <c r="JD200" s="395"/>
      <c r="JE200" s="395"/>
    </row>
    <row r="201" spans="13:265" s="426" customFormat="1" ht="15" hidden="1" customHeight="1" x14ac:dyDescent="0.25">
      <c r="M201" s="321"/>
      <c r="N201" s="321"/>
      <c r="CK201" s="395"/>
      <c r="CL201" s="395"/>
      <c r="CM201" s="395"/>
      <c r="CN201" s="395"/>
      <c r="CO201" s="395"/>
      <c r="CP201" s="395"/>
      <c r="CQ201" s="395"/>
      <c r="CR201" s="395"/>
      <c r="CS201" s="395"/>
      <c r="CT201" s="395"/>
      <c r="CU201" s="395"/>
      <c r="CV201" s="395"/>
      <c r="CW201" s="395"/>
      <c r="CX201" s="395"/>
      <c r="CY201" s="395"/>
      <c r="CZ201" s="395"/>
      <c r="DA201" s="395"/>
      <c r="DB201" s="395"/>
      <c r="DC201" s="395"/>
      <c r="DD201" s="395"/>
      <c r="DE201" s="395"/>
      <c r="DF201" s="395"/>
      <c r="DG201" s="395"/>
      <c r="DH201" s="395"/>
      <c r="DI201" s="395"/>
      <c r="DJ201" s="395"/>
      <c r="DK201" s="395"/>
      <c r="DL201" s="395"/>
      <c r="DM201" s="395"/>
      <c r="DN201" s="395"/>
      <c r="DO201" s="395"/>
      <c r="DP201" s="395"/>
      <c r="DQ201" s="395"/>
      <c r="DR201" s="395"/>
      <c r="DS201" s="395"/>
      <c r="DT201" s="395"/>
      <c r="DU201" s="395"/>
      <c r="DV201" s="395"/>
      <c r="DW201" s="395"/>
      <c r="DX201" s="395"/>
      <c r="DY201" s="395"/>
      <c r="DZ201" s="395"/>
      <c r="EA201" s="395"/>
      <c r="EB201" s="395"/>
      <c r="EC201" s="395"/>
      <c r="ED201" s="395"/>
      <c r="EE201" s="395"/>
      <c r="EF201" s="395"/>
      <c r="EG201" s="395"/>
      <c r="EH201" s="395"/>
      <c r="EI201" s="395"/>
      <c r="EJ201" s="395"/>
      <c r="EK201" s="395"/>
      <c r="EL201" s="395"/>
      <c r="EM201" s="395"/>
      <c r="EN201" s="395"/>
      <c r="EO201" s="395"/>
      <c r="EP201" s="395"/>
      <c r="EQ201" s="395"/>
      <c r="ER201" s="395"/>
      <c r="ES201" s="395"/>
      <c r="ET201" s="395"/>
      <c r="EU201" s="395"/>
      <c r="EV201" s="395"/>
      <c r="EW201" s="395"/>
      <c r="EX201" s="395"/>
      <c r="EY201" s="395"/>
      <c r="EZ201" s="395"/>
      <c r="FA201" s="395"/>
      <c r="FB201" s="395"/>
      <c r="FC201" s="395"/>
      <c r="FD201" s="395"/>
      <c r="FE201" s="395"/>
      <c r="FF201" s="395"/>
      <c r="FG201" s="395"/>
      <c r="FH201" s="395"/>
      <c r="FI201" s="395"/>
      <c r="FJ201" s="395"/>
      <c r="FK201" s="395"/>
      <c r="FL201" s="395"/>
      <c r="FM201" s="395"/>
      <c r="FN201" s="395"/>
      <c r="FO201" s="395"/>
      <c r="FP201" s="395"/>
      <c r="FQ201" s="395"/>
      <c r="FR201" s="395"/>
      <c r="FS201" s="395"/>
      <c r="FT201" s="395"/>
      <c r="FU201" s="395"/>
      <c r="FV201" s="395"/>
      <c r="FW201" s="395"/>
      <c r="FX201" s="395"/>
      <c r="FY201" s="395"/>
      <c r="FZ201" s="395"/>
      <c r="GA201" s="395"/>
      <c r="GB201" s="395"/>
      <c r="GC201" s="395"/>
      <c r="GD201" s="395"/>
      <c r="GE201" s="395"/>
      <c r="GF201" s="395"/>
      <c r="GG201" s="395"/>
      <c r="GH201" s="395"/>
      <c r="GI201" s="395"/>
      <c r="GJ201" s="395"/>
      <c r="GK201" s="395"/>
      <c r="GL201" s="395"/>
      <c r="GM201" s="395"/>
      <c r="GN201" s="395"/>
      <c r="GO201" s="395"/>
      <c r="GP201" s="395"/>
      <c r="GQ201" s="395"/>
      <c r="GR201" s="395"/>
      <c r="GS201" s="395"/>
      <c r="GT201" s="395"/>
      <c r="GU201" s="395"/>
      <c r="GV201" s="395"/>
      <c r="GW201" s="395"/>
      <c r="GX201" s="395"/>
      <c r="GY201" s="395"/>
      <c r="GZ201" s="395"/>
      <c r="HA201" s="395"/>
      <c r="HB201" s="395"/>
      <c r="HC201" s="395"/>
      <c r="HD201" s="395"/>
      <c r="HE201" s="395"/>
      <c r="HF201" s="395"/>
      <c r="HG201" s="395"/>
      <c r="HH201" s="395"/>
      <c r="HI201" s="395"/>
      <c r="HJ201" s="395"/>
      <c r="HK201" s="395"/>
      <c r="HL201" s="395"/>
      <c r="HM201" s="395"/>
      <c r="HN201" s="395"/>
      <c r="HO201" s="395"/>
      <c r="HP201" s="395"/>
      <c r="HQ201" s="395"/>
      <c r="HR201" s="395"/>
      <c r="HS201" s="395"/>
      <c r="HT201" s="395"/>
      <c r="HU201" s="395"/>
      <c r="HV201" s="395"/>
      <c r="HW201" s="395"/>
      <c r="HX201" s="395"/>
      <c r="HY201" s="395"/>
      <c r="HZ201" s="395"/>
      <c r="IA201" s="395"/>
      <c r="IB201" s="395"/>
      <c r="IC201" s="395"/>
      <c r="ID201" s="395"/>
      <c r="IE201" s="395"/>
      <c r="IF201" s="395"/>
      <c r="IG201" s="395"/>
      <c r="IH201" s="395"/>
      <c r="II201" s="395"/>
      <c r="IJ201" s="395"/>
      <c r="IK201" s="395"/>
      <c r="IL201" s="395"/>
      <c r="IM201" s="395"/>
      <c r="IN201" s="395"/>
      <c r="IO201" s="395"/>
      <c r="IP201" s="395"/>
      <c r="IQ201" s="395"/>
      <c r="IR201" s="395"/>
      <c r="IS201" s="395"/>
      <c r="IT201" s="395"/>
      <c r="IU201" s="395"/>
      <c r="IV201" s="395"/>
      <c r="IW201" s="395"/>
      <c r="IX201" s="395"/>
      <c r="IY201" s="395"/>
      <c r="IZ201" s="395"/>
      <c r="JA201" s="395"/>
      <c r="JB201" s="395"/>
      <c r="JC201" s="395"/>
      <c r="JD201" s="395"/>
      <c r="JE201" s="395"/>
    </row>
    <row r="202" spans="13:265" s="426" customFormat="1" ht="15" hidden="1" customHeight="1" x14ac:dyDescent="0.25">
      <c r="M202" s="321"/>
      <c r="N202" s="321"/>
      <c r="CK202" s="395"/>
      <c r="CL202" s="395"/>
      <c r="CM202" s="395"/>
      <c r="CN202" s="395"/>
      <c r="CO202" s="395"/>
      <c r="CP202" s="395"/>
      <c r="CQ202" s="395"/>
      <c r="CR202" s="395"/>
      <c r="CS202" s="395"/>
      <c r="CT202" s="395"/>
      <c r="CU202" s="395"/>
      <c r="CV202" s="395"/>
      <c r="CW202" s="395"/>
      <c r="CX202" s="395"/>
      <c r="CY202" s="395"/>
      <c r="CZ202" s="395"/>
      <c r="DA202" s="395"/>
      <c r="DB202" s="395"/>
      <c r="DC202" s="395"/>
      <c r="DD202" s="395"/>
      <c r="DE202" s="395"/>
      <c r="DF202" s="395"/>
      <c r="DG202" s="395"/>
      <c r="DH202" s="395"/>
      <c r="DI202" s="395"/>
      <c r="DJ202" s="395"/>
      <c r="DK202" s="395"/>
      <c r="DL202" s="395"/>
      <c r="DM202" s="395"/>
      <c r="DN202" s="395"/>
      <c r="DO202" s="395"/>
      <c r="DP202" s="395"/>
      <c r="DQ202" s="395"/>
      <c r="DR202" s="395"/>
      <c r="DS202" s="395"/>
      <c r="DT202" s="395"/>
      <c r="DU202" s="395"/>
      <c r="DV202" s="395"/>
      <c r="DW202" s="395"/>
      <c r="DX202" s="395"/>
      <c r="DY202" s="395"/>
      <c r="DZ202" s="395"/>
      <c r="EA202" s="395"/>
      <c r="EB202" s="395"/>
      <c r="EC202" s="395"/>
      <c r="ED202" s="395"/>
      <c r="EE202" s="395"/>
      <c r="EF202" s="395"/>
      <c r="EG202" s="395"/>
      <c r="EH202" s="395"/>
      <c r="EI202" s="395"/>
      <c r="EJ202" s="395"/>
      <c r="EK202" s="395"/>
      <c r="EL202" s="395"/>
      <c r="EM202" s="395"/>
      <c r="EN202" s="395"/>
      <c r="EO202" s="395"/>
      <c r="EP202" s="395"/>
      <c r="EQ202" s="395"/>
      <c r="ER202" s="395"/>
      <c r="ES202" s="395"/>
      <c r="ET202" s="395"/>
      <c r="EU202" s="395"/>
      <c r="EV202" s="395"/>
      <c r="EW202" s="395"/>
      <c r="EX202" s="395"/>
      <c r="EY202" s="395"/>
      <c r="EZ202" s="395"/>
      <c r="FA202" s="395"/>
      <c r="FB202" s="395"/>
      <c r="FC202" s="395"/>
      <c r="FD202" s="395"/>
      <c r="FE202" s="395"/>
      <c r="FF202" s="395"/>
      <c r="FG202" s="395"/>
      <c r="FH202" s="395"/>
      <c r="FI202" s="395"/>
      <c r="FJ202" s="395"/>
      <c r="FK202" s="395"/>
      <c r="FL202" s="395"/>
      <c r="FM202" s="395"/>
      <c r="FN202" s="395"/>
      <c r="FO202" s="395"/>
      <c r="FP202" s="395"/>
      <c r="FQ202" s="395"/>
      <c r="FR202" s="395"/>
      <c r="FS202" s="395"/>
      <c r="FT202" s="395"/>
      <c r="FU202" s="395"/>
      <c r="FV202" s="395"/>
      <c r="FW202" s="395"/>
      <c r="FX202" s="395"/>
      <c r="FY202" s="395"/>
      <c r="FZ202" s="395"/>
      <c r="GA202" s="395"/>
      <c r="GB202" s="395"/>
      <c r="GC202" s="395"/>
      <c r="GD202" s="395"/>
      <c r="GE202" s="395"/>
      <c r="GF202" s="395"/>
      <c r="GG202" s="395"/>
      <c r="GH202" s="395"/>
      <c r="GI202" s="395"/>
      <c r="GJ202" s="395"/>
      <c r="GK202" s="395"/>
      <c r="GL202" s="395"/>
      <c r="GM202" s="395"/>
      <c r="GN202" s="395"/>
      <c r="GO202" s="395"/>
      <c r="GP202" s="395"/>
      <c r="GQ202" s="395"/>
      <c r="GR202" s="395"/>
      <c r="GS202" s="395"/>
      <c r="GT202" s="395"/>
      <c r="GU202" s="395"/>
      <c r="GV202" s="395"/>
      <c r="GW202" s="395"/>
      <c r="GX202" s="395"/>
      <c r="GY202" s="395"/>
      <c r="GZ202" s="395"/>
      <c r="HA202" s="395"/>
      <c r="HB202" s="395"/>
      <c r="HC202" s="395"/>
      <c r="HD202" s="395"/>
      <c r="HE202" s="395"/>
      <c r="HF202" s="395"/>
      <c r="HG202" s="395"/>
      <c r="HH202" s="395"/>
      <c r="HI202" s="395"/>
      <c r="HJ202" s="395"/>
      <c r="HK202" s="395"/>
      <c r="HL202" s="395"/>
      <c r="HM202" s="395"/>
      <c r="HN202" s="395"/>
      <c r="HO202" s="395"/>
      <c r="HP202" s="395"/>
      <c r="HQ202" s="395"/>
      <c r="HR202" s="395"/>
      <c r="HS202" s="395"/>
      <c r="HT202" s="395"/>
      <c r="HU202" s="395"/>
      <c r="HV202" s="395"/>
      <c r="HW202" s="395"/>
      <c r="HX202" s="395"/>
      <c r="HY202" s="395"/>
      <c r="HZ202" s="395"/>
      <c r="IA202" s="395"/>
      <c r="IB202" s="395"/>
      <c r="IC202" s="395"/>
      <c r="ID202" s="395"/>
      <c r="IE202" s="395"/>
      <c r="IF202" s="395"/>
      <c r="IG202" s="395"/>
      <c r="IH202" s="395"/>
      <c r="II202" s="395"/>
      <c r="IJ202" s="395"/>
      <c r="IK202" s="395"/>
      <c r="IL202" s="395"/>
      <c r="IM202" s="395"/>
      <c r="IN202" s="395"/>
      <c r="IO202" s="395"/>
      <c r="IP202" s="395"/>
      <c r="IQ202" s="395"/>
      <c r="IR202" s="395"/>
      <c r="IS202" s="395"/>
      <c r="IT202" s="395"/>
      <c r="IU202" s="395"/>
      <c r="IV202" s="395"/>
      <c r="IW202" s="395"/>
      <c r="IX202" s="395"/>
      <c r="IY202" s="395"/>
      <c r="IZ202" s="395"/>
      <c r="JA202" s="395"/>
      <c r="JB202" s="395"/>
      <c r="JC202" s="395"/>
      <c r="JD202" s="395"/>
      <c r="JE202" s="395"/>
    </row>
    <row r="203" spans="13:265" s="426" customFormat="1" ht="15" hidden="1" customHeight="1" x14ac:dyDescent="0.25">
      <c r="M203" s="321"/>
      <c r="N203" s="321"/>
      <c r="CK203" s="395"/>
      <c r="CL203" s="395"/>
      <c r="CM203" s="395"/>
      <c r="CN203" s="395"/>
      <c r="CO203" s="395"/>
      <c r="CP203" s="395"/>
      <c r="CQ203" s="395"/>
      <c r="CR203" s="395"/>
      <c r="CS203" s="395"/>
      <c r="CT203" s="395"/>
      <c r="CU203" s="395"/>
      <c r="CV203" s="395"/>
      <c r="CW203" s="395"/>
      <c r="CX203" s="395"/>
      <c r="CY203" s="395"/>
      <c r="CZ203" s="395"/>
      <c r="DA203" s="395"/>
      <c r="DB203" s="395"/>
      <c r="DC203" s="395"/>
      <c r="DD203" s="395"/>
      <c r="DE203" s="395"/>
      <c r="DF203" s="395"/>
      <c r="DG203" s="395"/>
      <c r="DH203" s="395"/>
      <c r="DI203" s="395"/>
      <c r="DJ203" s="395"/>
      <c r="DK203" s="395"/>
      <c r="DL203" s="395"/>
      <c r="DM203" s="395"/>
      <c r="DN203" s="395"/>
      <c r="DO203" s="395"/>
      <c r="DP203" s="395"/>
      <c r="DQ203" s="395"/>
      <c r="DR203" s="395"/>
      <c r="DS203" s="395"/>
      <c r="DT203" s="395"/>
      <c r="DU203" s="395"/>
      <c r="DV203" s="395"/>
      <c r="DW203" s="395"/>
      <c r="DX203" s="395"/>
      <c r="DY203" s="395"/>
      <c r="DZ203" s="395"/>
      <c r="EA203" s="395"/>
      <c r="EB203" s="395"/>
      <c r="EC203" s="395"/>
      <c r="ED203" s="395"/>
      <c r="EE203" s="395"/>
      <c r="EF203" s="395"/>
      <c r="EG203" s="395"/>
      <c r="EH203" s="395"/>
      <c r="EI203" s="395"/>
      <c r="EJ203" s="395"/>
      <c r="EK203" s="395"/>
      <c r="EL203" s="395"/>
      <c r="EM203" s="395"/>
      <c r="EN203" s="395"/>
      <c r="EO203" s="395"/>
      <c r="EP203" s="395"/>
      <c r="EQ203" s="395"/>
      <c r="ER203" s="395"/>
      <c r="ES203" s="395"/>
      <c r="ET203" s="395"/>
      <c r="EU203" s="395"/>
      <c r="EV203" s="395"/>
      <c r="EW203" s="395"/>
      <c r="EX203" s="395"/>
      <c r="EY203" s="395"/>
      <c r="EZ203" s="395"/>
      <c r="FA203" s="395"/>
      <c r="FB203" s="395"/>
      <c r="FC203" s="395"/>
      <c r="FD203" s="395"/>
      <c r="FE203" s="395"/>
      <c r="FF203" s="395"/>
      <c r="FG203" s="395"/>
      <c r="FH203" s="395"/>
      <c r="FI203" s="395"/>
      <c r="FJ203" s="395"/>
      <c r="FK203" s="395"/>
      <c r="FL203" s="395"/>
      <c r="FM203" s="395"/>
      <c r="FN203" s="395"/>
      <c r="FO203" s="395"/>
      <c r="FP203" s="395"/>
      <c r="FQ203" s="395"/>
      <c r="FR203" s="395"/>
      <c r="FS203" s="395"/>
      <c r="FT203" s="395"/>
      <c r="FU203" s="395"/>
      <c r="FV203" s="395"/>
      <c r="FW203" s="395"/>
      <c r="FX203" s="395"/>
      <c r="FY203" s="395"/>
      <c r="FZ203" s="395"/>
      <c r="GA203" s="395"/>
      <c r="GB203" s="395"/>
      <c r="GC203" s="395"/>
      <c r="GD203" s="395"/>
      <c r="GE203" s="395"/>
      <c r="GF203" s="395"/>
      <c r="GG203" s="395"/>
      <c r="GH203" s="395"/>
      <c r="GI203" s="395"/>
      <c r="GJ203" s="395"/>
      <c r="GK203" s="395"/>
      <c r="GL203" s="395"/>
      <c r="GM203" s="395"/>
      <c r="GN203" s="395"/>
      <c r="GO203" s="395"/>
      <c r="GP203" s="395"/>
      <c r="GQ203" s="395"/>
      <c r="GR203" s="395"/>
      <c r="GS203" s="395"/>
      <c r="GT203" s="395"/>
      <c r="GU203" s="395"/>
      <c r="GV203" s="395"/>
      <c r="GW203" s="395"/>
      <c r="GX203" s="395"/>
      <c r="GY203" s="395"/>
      <c r="GZ203" s="395"/>
      <c r="HA203" s="395"/>
      <c r="HB203" s="395"/>
      <c r="HC203" s="395"/>
      <c r="HD203" s="395"/>
      <c r="HE203" s="395"/>
      <c r="HF203" s="395"/>
      <c r="HG203" s="395"/>
      <c r="HH203" s="395"/>
      <c r="HI203" s="395"/>
      <c r="HJ203" s="395"/>
      <c r="HK203" s="395"/>
      <c r="HL203" s="395"/>
      <c r="HM203" s="395"/>
      <c r="HN203" s="395"/>
      <c r="HO203" s="395"/>
      <c r="HP203" s="395"/>
      <c r="HQ203" s="395"/>
      <c r="HR203" s="395"/>
      <c r="HS203" s="395"/>
      <c r="HT203" s="395"/>
      <c r="HU203" s="395"/>
      <c r="HV203" s="395"/>
      <c r="HW203" s="395"/>
      <c r="HX203" s="395"/>
      <c r="HY203" s="395"/>
      <c r="HZ203" s="395"/>
      <c r="IA203" s="395"/>
      <c r="IB203" s="395"/>
      <c r="IC203" s="395"/>
      <c r="ID203" s="395"/>
      <c r="IE203" s="395"/>
      <c r="IF203" s="395"/>
      <c r="IG203" s="395"/>
      <c r="IH203" s="395"/>
      <c r="II203" s="395"/>
      <c r="IJ203" s="395"/>
      <c r="IK203" s="395"/>
      <c r="IL203" s="395"/>
      <c r="IM203" s="395"/>
      <c r="IN203" s="395"/>
      <c r="IO203" s="395"/>
      <c r="IP203" s="395"/>
      <c r="IQ203" s="395"/>
      <c r="IR203" s="395"/>
      <c r="IS203" s="395"/>
      <c r="IT203" s="395"/>
      <c r="IU203" s="395"/>
      <c r="IV203" s="395"/>
      <c r="IW203" s="395"/>
      <c r="IX203" s="395"/>
      <c r="IY203" s="395"/>
      <c r="IZ203" s="395"/>
      <c r="JA203" s="395"/>
      <c r="JB203" s="395"/>
      <c r="JC203" s="395"/>
      <c r="JD203" s="395"/>
      <c r="JE203" s="395"/>
    </row>
    <row r="204" spans="13:265" s="426" customFormat="1" ht="15" hidden="1" customHeight="1" x14ac:dyDescent="0.25">
      <c r="M204" s="321"/>
      <c r="N204" s="321"/>
      <c r="CK204" s="395"/>
      <c r="CL204" s="395"/>
      <c r="CM204" s="395"/>
      <c r="CN204" s="395"/>
      <c r="CO204" s="395"/>
      <c r="CP204" s="395"/>
      <c r="CQ204" s="395"/>
      <c r="CR204" s="395"/>
      <c r="CS204" s="395"/>
      <c r="CT204" s="395"/>
      <c r="CU204" s="395"/>
      <c r="CV204" s="395"/>
      <c r="CW204" s="395"/>
      <c r="CX204" s="395"/>
      <c r="CY204" s="395"/>
      <c r="CZ204" s="395"/>
      <c r="DA204" s="395"/>
      <c r="DB204" s="395"/>
      <c r="DC204" s="395"/>
      <c r="DD204" s="395"/>
      <c r="DE204" s="395"/>
      <c r="DF204" s="395"/>
      <c r="DG204" s="395"/>
      <c r="DH204" s="395"/>
      <c r="DI204" s="395"/>
      <c r="DJ204" s="395"/>
      <c r="DK204" s="395"/>
      <c r="DL204" s="395"/>
      <c r="DM204" s="395"/>
      <c r="DN204" s="395"/>
      <c r="DO204" s="395"/>
      <c r="DP204" s="395"/>
      <c r="DQ204" s="395"/>
      <c r="DR204" s="395"/>
      <c r="DS204" s="395"/>
      <c r="DT204" s="395"/>
      <c r="DU204" s="395"/>
      <c r="DV204" s="395"/>
      <c r="DW204" s="395"/>
      <c r="DX204" s="395"/>
      <c r="DY204" s="395"/>
      <c r="DZ204" s="395"/>
      <c r="EA204" s="395"/>
      <c r="EB204" s="395"/>
      <c r="EC204" s="395"/>
      <c r="ED204" s="395"/>
      <c r="EE204" s="395"/>
      <c r="EF204" s="395"/>
      <c r="EG204" s="395"/>
      <c r="EH204" s="395"/>
      <c r="EI204" s="395"/>
      <c r="EJ204" s="395"/>
      <c r="EK204" s="395"/>
      <c r="EL204" s="395"/>
      <c r="EM204" s="395"/>
      <c r="EN204" s="395"/>
      <c r="EO204" s="395"/>
      <c r="EP204" s="395"/>
      <c r="EQ204" s="395"/>
      <c r="ER204" s="395"/>
      <c r="ES204" s="395"/>
      <c r="ET204" s="395"/>
      <c r="EU204" s="395"/>
      <c r="EV204" s="395"/>
      <c r="EW204" s="395"/>
      <c r="EX204" s="395"/>
      <c r="EY204" s="395"/>
      <c r="EZ204" s="395"/>
      <c r="FA204" s="395"/>
      <c r="FB204" s="395"/>
      <c r="FC204" s="395"/>
      <c r="FD204" s="395"/>
      <c r="FE204" s="395"/>
      <c r="FF204" s="395"/>
      <c r="FG204" s="395"/>
      <c r="FH204" s="395"/>
      <c r="FI204" s="395"/>
      <c r="FJ204" s="395"/>
      <c r="FK204" s="395"/>
      <c r="FL204" s="395"/>
      <c r="FM204" s="395"/>
      <c r="FN204" s="395"/>
      <c r="FO204" s="395"/>
      <c r="FP204" s="395"/>
      <c r="FQ204" s="395"/>
      <c r="FR204" s="395"/>
      <c r="FS204" s="395"/>
      <c r="FT204" s="395"/>
      <c r="FU204" s="395"/>
      <c r="FV204" s="395"/>
      <c r="FW204" s="395"/>
      <c r="FX204" s="395"/>
      <c r="FY204" s="395"/>
      <c r="FZ204" s="395"/>
      <c r="GA204" s="395"/>
      <c r="GB204" s="395"/>
      <c r="GC204" s="395"/>
      <c r="GD204" s="395"/>
      <c r="GE204" s="395"/>
      <c r="GF204" s="395"/>
      <c r="GG204" s="395"/>
      <c r="GH204" s="395"/>
      <c r="GI204" s="395"/>
      <c r="GJ204" s="395"/>
      <c r="GK204" s="395"/>
      <c r="GL204" s="395"/>
      <c r="GM204" s="395"/>
      <c r="GN204" s="395"/>
      <c r="GO204" s="395"/>
      <c r="GP204" s="395"/>
      <c r="GQ204" s="395"/>
      <c r="GR204" s="395"/>
      <c r="GS204" s="395"/>
      <c r="GT204" s="395"/>
      <c r="GU204" s="395"/>
      <c r="GV204" s="395"/>
      <c r="GW204" s="395"/>
      <c r="GX204" s="395"/>
      <c r="GY204" s="395"/>
      <c r="GZ204" s="395"/>
      <c r="HA204" s="395"/>
      <c r="HB204" s="395"/>
      <c r="HC204" s="395"/>
      <c r="HD204" s="395"/>
      <c r="HE204" s="395"/>
      <c r="HF204" s="395"/>
      <c r="HG204" s="395"/>
      <c r="HH204" s="395"/>
      <c r="HI204" s="395"/>
      <c r="HJ204" s="395"/>
      <c r="HK204" s="395"/>
      <c r="HL204" s="395"/>
      <c r="HM204" s="395"/>
      <c r="HN204" s="395"/>
      <c r="HO204" s="395"/>
      <c r="HP204" s="395"/>
      <c r="HQ204" s="395"/>
      <c r="HR204" s="395"/>
      <c r="HS204" s="395"/>
      <c r="HT204" s="395"/>
      <c r="HU204" s="395"/>
      <c r="HV204" s="395"/>
      <c r="HW204" s="395"/>
      <c r="HX204" s="395"/>
      <c r="HY204" s="395"/>
      <c r="HZ204" s="395"/>
      <c r="IA204" s="395"/>
      <c r="IB204" s="395"/>
      <c r="IC204" s="395"/>
      <c r="ID204" s="395"/>
      <c r="IE204" s="395"/>
      <c r="IF204" s="395"/>
      <c r="IG204" s="395"/>
      <c r="IH204" s="395"/>
      <c r="II204" s="395"/>
      <c r="IJ204" s="395"/>
      <c r="IK204" s="395"/>
      <c r="IL204" s="395"/>
      <c r="IM204" s="395"/>
      <c r="IN204" s="395"/>
      <c r="IO204" s="395"/>
      <c r="IP204" s="395"/>
      <c r="IQ204" s="395"/>
      <c r="IR204" s="395"/>
      <c r="IS204" s="395"/>
      <c r="IT204" s="395"/>
      <c r="IU204" s="395"/>
      <c r="IV204" s="395"/>
      <c r="IW204" s="395"/>
      <c r="IX204" s="395"/>
      <c r="IY204" s="395"/>
      <c r="IZ204" s="395"/>
      <c r="JA204" s="395"/>
      <c r="JB204" s="395"/>
      <c r="JC204" s="395"/>
      <c r="JD204" s="395"/>
      <c r="JE204" s="395"/>
    </row>
    <row r="205" spans="13:265" s="426" customFormat="1" ht="15" hidden="1" customHeight="1" x14ac:dyDescent="0.25">
      <c r="M205" s="321"/>
      <c r="N205" s="321"/>
      <c r="CK205" s="395"/>
      <c r="CL205" s="395"/>
      <c r="CM205" s="395"/>
      <c r="CN205" s="395"/>
      <c r="CO205" s="395"/>
      <c r="CP205" s="395"/>
      <c r="CQ205" s="395"/>
      <c r="CR205" s="395"/>
      <c r="CS205" s="395"/>
      <c r="CT205" s="395"/>
      <c r="CU205" s="395"/>
      <c r="CV205" s="395"/>
      <c r="CW205" s="395"/>
      <c r="CX205" s="395"/>
      <c r="CY205" s="395"/>
      <c r="CZ205" s="395"/>
      <c r="DA205" s="395"/>
      <c r="DB205" s="395"/>
      <c r="DC205" s="395"/>
      <c r="DD205" s="395"/>
      <c r="DE205" s="395"/>
      <c r="DF205" s="395"/>
      <c r="DG205" s="395"/>
      <c r="DH205" s="395"/>
      <c r="DI205" s="395"/>
      <c r="DJ205" s="395"/>
      <c r="DK205" s="395"/>
      <c r="DL205" s="395"/>
      <c r="DM205" s="395"/>
      <c r="DN205" s="395"/>
      <c r="DO205" s="395"/>
      <c r="DP205" s="395"/>
      <c r="DQ205" s="395"/>
      <c r="DR205" s="395"/>
      <c r="DS205" s="395"/>
      <c r="DT205" s="395"/>
      <c r="DU205" s="395"/>
      <c r="DV205" s="395"/>
      <c r="DW205" s="395"/>
      <c r="DX205" s="395"/>
      <c r="DY205" s="395"/>
      <c r="DZ205" s="395"/>
      <c r="EA205" s="395"/>
      <c r="EB205" s="395"/>
      <c r="EC205" s="395"/>
      <c r="ED205" s="395"/>
      <c r="EE205" s="395"/>
      <c r="EF205" s="395"/>
      <c r="EG205" s="395"/>
      <c r="EH205" s="395"/>
      <c r="EI205" s="395"/>
      <c r="EJ205" s="395"/>
      <c r="EK205" s="395"/>
      <c r="EL205" s="395"/>
      <c r="EM205" s="395"/>
      <c r="EN205" s="395"/>
      <c r="EO205" s="395"/>
      <c r="EP205" s="395"/>
      <c r="EQ205" s="395"/>
      <c r="ER205" s="395"/>
      <c r="ES205" s="395"/>
      <c r="ET205" s="395"/>
      <c r="EU205" s="395"/>
      <c r="EV205" s="395"/>
      <c r="EW205" s="395"/>
      <c r="EX205" s="395"/>
      <c r="EY205" s="395"/>
      <c r="EZ205" s="395"/>
      <c r="FA205" s="395"/>
      <c r="FB205" s="395"/>
      <c r="FC205" s="395"/>
      <c r="FD205" s="395"/>
      <c r="FE205" s="395"/>
      <c r="FF205" s="395"/>
      <c r="FG205" s="395"/>
      <c r="FH205" s="395"/>
      <c r="FI205" s="395"/>
      <c r="FJ205" s="395"/>
      <c r="FK205" s="395"/>
      <c r="FL205" s="395"/>
      <c r="FM205" s="395"/>
      <c r="FN205" s="395"/>
      <c r="FO205" s="395"/>
      <c r="FP205" s="395"/>
      <c r="FQ205" s="395"/>
      <c r="FR205" s="395"/>
      <c r="FS205" s="395"/>
      <c r="FT205" s="395"/>
      <c r="FU205" s="395"/>
      <c r="FV205" s="395"/>
      <c r="FW205" s="395"/>
      <c r="FX205" s="395"/>
      <c r="FY205" s="395"/>
      <c r="FZ205" s="395"/>
      <c r="GA205" s="395"/>
      <c r="GB205" s="395"/>
      <c r="GC205" s="395"/>
      <c r="GD205" s="395"/>
      <c r="GE205" s="395"/>
      <c r="GF205" s="395"/>
      <c r="GG205" s="395"/>
      <c r="GH205" s="395"/>
      <c r="GI205" s="395"/>
      <c r="GJ205" s="395"/>
      <c r="GK205" s="395"/>
      <c r="GL205" s="395"/>
      <c r="GM205" s="395"/>
      <c r="GN205" s="395"/>
      <c r="GO205" s="395"/>
      <c r="GP205" s="395"/>
      <c r="GQ205" s="395"/>
      <c r="GR205" s="395"/>
      <c r="GS205" s="395"/>
      <c r="GT205" s="395"/>
      <c r="GU205" s="395"/>
      <c r="GV205" s="395"/>
      <c r="GW205" s="395"/>
      <c r="GX205" s="395"/>
      <c r="GY205" s="395"/>
      <c r="GZ205" s="395"/>
      <c r="HA205" s="395"/>
      <c r="HB205" s="395"/>
      <c r="HC205" s="395"/>
      <c r="HD205" s="395"/>
      <c r="HE205" s="395"/>
      <c r="HF205" s="395"/>
      <c r="HG205" s="395"/>
      <c r="HH205" s="395"/>
      <c r="HI205" s="395"/>
      <c r="HJ205" s="395"/>
      <c r="HK205" s="395"/>
      <c r="HL205" s="395"/>
      <c r="HM205" s="395"/>
      <c r="HN205" s="395"/>
      <c r="HO205" s="395"/>
      <c r="HP205" s="395"/>
      <c r="HQ205" s="395"/>
      <c r="HR205" s="395"/>
      <c r="HS205" s="395"/>
      <c r="HT205" s="395"/>
      <c r="HU205" s="395"/>
      <c r="HV205" s="395"/>
      <c r="HW205" s="395"/>
      <c r="HX205" s="395"/>
      <c r="HY205" s="395"/>
      <c r="HZ205" s="395"/>
      <c r="IA205" s="395"/>
      <c r="IB205" s="395"/>
      <c r="IC205" s="395"/>
      <c r="ID205" s="395"/>
      <c r="IE205" s="395"/>
      <c r="IF205" s="395"/>
      <c r="IG205" s="395"/>
      <c r="IH205" s="395"/>
      <c r="II205" s="395"/>
      <c r="IJ205" s="395"/>
      <c r="IK205" s="395"/>
      <c r="IL205" s="395"/>
      <c r="IM205" s="395"/>
      <c r="IN205" s="395"/>
      <c r="IO205" s="395"/>
      <c r="IP205" s="395"/>
      <c r="IQ205" s="395"/>
      <c r="IR205" s="395"/>
      <c r="IS205" s="395"/>
      <c r="IT205" s="395"/>
      <c r="IU205" s="395"/>
      <c r="IV205" s="395"/>
      <c r="IW205" s="395"/>
      <c r="IX205" s="395"/>
      <c r="IY205" s="395"/>
      <c r="IZ205" s="395"/>
      <c r="JA205" s="395"/>
      <c r="JB205" s="395"/>
      <c r="JC205" s="395"/>
      <c r="JD205" s="395"/>
      <c r="JE205" s="395"/>
    </row>
    <row r="206" spans="13:265" s="426" customFormat="1" ht="15" hidden="1" customHeight="1" x14ac:dyDescent="0.25">
      <c r="M206" s="321"/>
      <c r="N206" s="321"/>
      <c r="CK206" s="395"/>
      <c r="CL206" s="395"/>
      <c r="CM206" s="395"/>
      <c r="CN206" s="395"/>
      <c r="CO206" s="395"/>
      <c r="CP206" s="395"/>
      <c r="CQ206" s="395"/>
      <c r="CR206" s="395"/>
      <c r="CS206" s="395"/>
      <c r="CT206" s="395"/>
      <c r="CU206" s="395"/>
      <c r="CV206" s="395"/>
      <c r="CW206" s="395"/>
      <c r="CX206" s="395"/>
      <c r="CY206" s="395"/>
      <c r="CZ206" s="395"/>
      <c r="DA206" s="395"/>
      <c r="DB206" s="395"/>
      <c r="DC206" s="395"/>
      <c r="DD206" s="395"/>
      <c r="DE206" s="395"/>
      <c r="DF206" s="395"/>
      <c r="DG206" s="395"/>
      <c r="DH206" s="395"/>
      <c r="DI206" s="395"/>
      <c r="DJ206" s="395"/>
      <c r="DK206" s="395"/>
      <c r="DL206" s="395"/>
      <c r="DM206" s="395"/>
      <c r="DN206" s="395"/>
      <c r="DO206" s="395"/>
      <c r="DP206" s="395"/>
      <c r="DQ206" s="395"/>
      <c r="DR206" s="395"/>
      <c r="DS206" s="395"/>
      <c r="DT206" s="395"/>
      <c r="DU206" s="395"/>
      <c r="DV206" s="395"/>
      <c r="DW206" s="395"/>
      <c r="DX206" s="395"/>
      <c r="DY206" s="395"/>
      <c r="DZ206" s="395"/>
      <c r="EA206" s="395"/>
      <c r="EB206" s="395"/>
      <c r="EC206" s="395"/>
      <c r="ED206" s="395"/>
      <c r="EE206" s="395"/>
      <c r="EF206" s="395"/>
      <c r="EG206" s="395"/>
      <c r="EH206" s="395"/>
      <c r="EI206" s="395"/>
      <c r="EJ206" s="395"/>
      <c r="EK206" s="395"/>
      <c r="EL206" s="395"/>
      <c r="EM206" s="395"/>
      <c r="EN206" s="395"/>
      <c r="EO206" s="395"/>
      <c r="EP206" s="395"/>
      <c r="EQ206" s="395"/>
      <c r="ER206" s="395"/>
      <c r="ES206" s="395"/>
      <c r="ET206" s="395"/>
      <c r="EU206" s="395"/>
      <c r="EV206" s="395"/>
      <c r="EW206" s="395"/>
      <c r="EX206" s="395"/>
      <c r="EY206" s="395"/>
      <c r="EZ206" s="395"/>
      <c r="FA206" s="395"/>
      <c r="FB206" s="395"/>
      <c r="FC206" s="395"/>
      <c r="FD206" s="395"/>
      <c r="FE206" s="395"/>
      <c r="FF206" s="395"/>
      <c r="FG206" s="395"/>
      <c r="FH206" s="395"/>
      <c r="FI206" s="395"/>
      <c r="FJ206" s="395"/>
      <c r="FK206" s="395"/>
      <c r="FL206" s="395"/>
      <c r="FM206" s="395"/>
      <c r="FN206" s="395"/>
      <c r="FO206" s="395"/>
      <c r="FP206" s="395"/>
      <c r="FQ206" s="395"/>
      <c r="FR206" s="395"/>
      <c r="FS206" s="395"/>
      <c r="FT206" s="395"/>
      <c r="FU206" s="395"/>
      <c r="FV206" s="395"/>
      <c r="FW206" s="395"/>
      <c r="FX206" s="395"/>
      <c r="FY206" s="395"/>
      <c r="FZ206" s="395"/>
      <c r="GA206" s="395"/>
      <c r="GB206" s="395"/>
      <c r="GC206" s="395"/>
      <c r="GD206" s="395"/>
      <c r="GE206" s="395"/>
      <c r="GF206" s="395"/>
      <c r="GG206" s="395"/>
      <c r="GH206" s="395"/>
      <c r="GI206" s="395"/>
      <c r="GJ206" s="395"/>
      <c r="GK206" s="395"/>
      <c r="GL206" s="395"/>
      <c r="GM206" s="395"/>
      <c r="GN206" s="395"/>
      <c r="GO206" s="395"/>
      <c r="GP206" s="395"/>
      <c r="GQ206" s="395"/>
      <c r="GR206" s="395"/>
      <c r="GS206" s="395"/>
      <c r="GT206" s="395"/>
      <c r="GU206" s="395"/>
      <c r="GV206" s="395"/>
      <c r="GW206" s="395"/>
      <c r="GX206" s="395"/>
      <c r="GY206" s="395"/>
      <c r="GZ206" s="395"/>
      <c r="HA206" s="395"/>
      <c r="HB206" s="395"/>
      <c r="HC206" s="395"/>
      <c r="HD206" s="395"/>
      <c r="HE206" s="395"/>
      <c r="HF206" s="395"/>
      <c r="HG206" s="395"/>
      <c r="HH206" s="395"/>
      <c r="HI206" s="395"/>
      <c r="HJ206" s="395"/>
      <c r="HK206" s="395"/>
      <c r="HL206" s="395"/>
      <c r="HM206" s="395"/>
      <c r="HN206" s="395"/>
      <c r="HO206" s="395"/>
      <c r="HP206" s="395"/>
      <c r="HQ206" s="395"/>
      <c r="HR206" s="395"/>
      <c r="HS206" s="395"/>
      <c r="HT206" s="395"/>
      <c r="HU206" s="395"/>
      <c r="HV206" s="395"/>
      <c r="HW206" s="395"/>
      <c r="HX206" s="395"/>
      <c r="HY206" s="395"/>
      <c r="HZ206" s="395"/>
      <c r="IA206" s="395"/>
      <c r="IB206" s="395"/>
      <c r="IC206" s="395"/>
      <c r="ID206" s="395"/>
      <c r="IE206" s="395"/>
      <c r="IF206" s="395"/>
      <c r="IG206" s="395"/>
      <c r="IH206" s="395"/>
      <c r="II206" s="395"/>
      <c r="IJ206" s="395"/>
      <c r="IK206" s="395"/>
      <c r="IL206" s="395"/>
      <c r="IM206" s="395"/>
      <c r="IN206" s="395"/>
      <c r="IO206" s="395"/>
      <c r="IP206" s="395"/>
      <c r="IQ206" s="395"/>
      <c r="IR206" s="395"/>
      <c r="IS206" s="395"/>
      <c r="IT206" s="395"/>
      <c r="IU206" s="395"/>
      <c r="IV206" s="395"/>
      <c r="IW206" s="395"/>
      <c r="IX206" s="395"/>
      <c r="IY206" s="395"/>
      <c r="IZ206" s="395"/>
      <c r="JA206" s="395"/>
      <c r="JB206" s="395"/>
      <c r="JC206" s="395"/>
      <c r="JD206" s="395"/>
      <c r="JE206" s="395"/>
    </row>
    <row r="207" spans="13:265" s="426" customFormat="1" ht="15" hidden="1" customHeight="1" x14ac:dyDescent="0.25">
      <c r="M207" s="321"/>
      <c r="N207" s="321"/>
      <c r="CK207" s="395"/>
      <c r="CL207" s="395"/>
      <c r="CM207" s="395"/>
      <c r="CN207" s="395"/>
      <c r="CO207" s="395"/>
      <c r="CP207" s="395"/>
      <c r="CQ207" s="395"/>
      <c r="CR207" s="395"/>
      <c r="CS207" s="395"/>
      <c r="CT207" s="395"/>
      <c r="CU207" s="395"/>
      <c r="CV207" s="395"/>
      <c r="CW207" s="395"/>
      <c r="CX207" s="395"/>
      <c r="CY207" s="395"/>
      <c r="CZ207" s="395"/>
      <c r="DA207" s="395"/>
      <c r="DB207" s="395"/>
      <c r="DC207" s="395"/>
      <c r="DD207" s="395"/>
      <c r="DE207" s="395"/>
      <c r="DF207" s="395"/>
      <c r="DG207" s="395"/>
      <c r="DH207" s="395"/>
      <c r="DI207" s="395"/>
      <c r="DJ207" s="395"/>
      <c r="DK207" s="395"/>
      <c r="DL207" s="395"/>
      <c r="DM207" s="395"/>
      <c r="DN207" s="395"/>
      <c r="DO207" s="395"/>
      <c r="DP207" s="395"/>
      <c r="DQ207" s="395"/>
      <c r="DR207" s="395"/>
      <c r="DS207" s="395"/>
      <c r="DT207" s="395"/>
      <c r="DU207" s="395"/>
      <c r="DV207" s="395"/>
      <c r="DW207" s="395"/>
      <c r="DX207" s="395"/>
      <c r="DY207" s="395"/>
      <c r="DZ207" s="395"/>
      <c r="EA207" s="395"/>
      <c r="EB207" s="395"/>
      <c r="EC207" s="395"/>
      <c r="ED207" s="395"/>
      <c r="EE207" s="395"/>
      <c r="EF207" s="395"/>
      <c r="EG207" s="395"/>
      <c r="EH207" s="395"/>
      <c r="EI207" s="395"/>
      <c r="EJ207" s="395"/>
      <c r="EK207" s="395"/>
      <c r="EL207" s="395"/>
      <c r="EM207" s="395"/>
      <c r="EN207" s="395"/>
      <c r="EO207" s="395"/>
      <c r="EP207" s="395"/>
      <c r="EQ207" s="395"/>
      <c r="ER207" s="395"/>
      <c r="ES207" s="395"/>
      <c r="ET207" s="395"/>
      <c r="EU207" s="395"/>
      <c r="EV207" s="395"/>
      <c r="EW207" s="395"/>
      <c r="EX207" s="395"/>
      <c r="EY207" s="395"/>
      <c r="EZ207" s="395"/>
      <c r="FA207" s="395"/>
      <c r="FB207" s="395"/>
      <c r="FC207" s="395"/>
      <c r="FD207" s="395"/>
      <c r="FE207" s="395"/>
      <c r="FF207" s="395"/>
      <c r="FG207" s="395"/>
      <c r="FH207" s="395"/>
      <c r="FI207" s="395"/>
      <c r="FJ207" s="395"/>
      <c r="FK207" s="395"/>
      <c r="FL207" s="395"/>
      <c r="FM207" s="395"/>
      <c r="FN207" s="395"/>
      <c r="FO207" s="395"/>
      <c r="FP207" s="395"/>
      <c r="FQ207" s="395"/>
      <c r="FR207" s="395"/>
      <c r="FS207" s="395"/>
      <c r="FT207" s="395"/>
      <c r="FU207" s="395"/>
      <c r="FV207" s="395"/>
      <c r="FW207" s="395"/>
      <c r="FX207" s="395"/>
      <c r="FY207" s="395"/>
      <c r="FZ207" s="395"/>
      <c r="GA207" s="395"/>
      <c r="GB207" s="395"/>
      <c r="GC207" s="395"/>
      <c r="GD207" s="395"/>
      <c r="GE207" s="395"/>
      <c r="GF207" s="395"/>
      <c r="GG207" s="395"/>
      <c r="GH207" s="395"/>
      <c r="GI207" s="395"/>
      <c r="GJ207" s="395"/>
      <c r="GK207" s="395"/>
      <c r="GL207" s="395"/>
      <c r="GM207" s="395"/>
      <c r="GN207" s="395"/>
      <c r="GO207" s="395"/>
      <c r="GP207" s="395"/>
      <c r="GQ207" s="395"/>
      <c r="GR207" s="395"/>
      <c r="GS207" s="395"/>
      <c r="GT207" s="395"/>
      <c r="GU207" s="395"/>
      <c r="GV207" s="395"/>
      <c r="GW207" s="395"/>
      <c r="GX207" s="395"/>
      <c r="GY207" s="395"/>
      <c r="GZ207" s="395"/>
      <c r="HA207" s="395"/>
      <c r="HB207" s="395"/>
      <c r="HC207" s="395"/>
      <c r="HD207" s="395"/>
      <c r="HE207" s="395"/>
      <c r="HF207" s="395"/>
      <c r="HG207" s="395"/>
      <c r="HH207" s="395"/>
      <c r="HI207" s="395"/>
      <c r="HJ207" s="395"/>
      <c r="HK207" s="395"/>
      <c r="HL207" s="395"/>
      <c r="HM207" s="395"/>
      <c r="HN207" s="395"/>
      <c r="HO207" s="395"/>
      <c r="HP207" s="395"/>
      <c r="HQ207" s="395"/>
      <c r="HR207" s="395"/>
      <c r="HS207" s="395"/>
      <c r="HT207" s="395"/>
      <c r="HU207" s="395"/>
      <c r="HV207" s="395"/>
      <c r="HW207" s="395"/>
      <c r="HX207" s="395"/>
      <c r="HY207" s="395"/>
      <c r="HZ207" s="395"/>
      <c r="IA207" s="395"/>
      <c r="IB207" s="395"/>
      <c r="IC207" s="395"/>
      <c r="ID207" s="395"/>
      <c r="IE207" s="395"/>
      <c r="IF207" s="395"/>
      <c r="IG207" s="395"/>
      <c r="IH207" s="395"/>
      <c r="II207" s="395"/>
      <c r="IJ207" s="395"/>
      <c r="IK207" s="395"/>
      <c r="IL207" s="395"/>
      <c r="IM207" s="395"/>
      <c r="IN207" s="395"/>
      <c r="IO207" s="395"/>
      <c r="IP207" s="395"/>
      <c r="IQ207" s="395"/>
      <c r="IR207" s="395"/>
      <c r="IS207" s="395"/>
      <c r="IT207" s="395"/>
      <c r="IU207" s="395"/>
      <c r="IV207" s="395"/>
      <c r="IW207" s="395"/>
      <c r="IX207" s="395"/>
      <c r="IY207" s="395"/>
      <c r="IZ207" s="395"/>
      <c r="JA207" s="395"/>
      <c r="JB207" s="395"/>
      <c r="JC207" s="395"/>
      <c r="JD207" s="395"/>
      <c r="JE207" s="395"/>
    </row>
    <row r="208" spans="13:265" s="426" customFormat="1" ht="15" hidden="1" customHeight="1" x14ac:dyDescent="0.25">
      <c r="M208" s="321"/>
      <c r="N208" s="321"/>
      <c r="CK208" s="395"/>
      <c r="CL208" s="395"/>
      <c r="CM208" s="395"/>
      <c r="CN208" s="395"/>
      <c r="CO208" s="395"/>
      <c r="CP208" s="395"/>
      <c r="CQ208" s="395"/>
      <c r="CR208" s="395"/>
      <c r="CS208" s="395"/>
      <c r="CT208" s="395"/>
      <c r="CU208" s="395"/>
      <c r="CV208" s="395"/>
      <c r="CW208" s="395"/>
      <c r="CX208" s="395"/>
      <c r="CY208" s="395"/>
      <c r="CZ208" s="395"/>
      <c r="DA208" s="395"/>
      <c r="DB208" s="395"/>
      <c r="DC208" s="395"/>
      <c r="DD208" s="395"/>
      <c r="DE208" s="395"/>
      <c r="DF208" s="395"/>
      <c r="DG208" s="395"/>
      <c r="DH208" s="395"/>
      <c r="DI208" s="395"/>
      <c r="DJ208" s="395"/>
      <c r="DK208" s="395"/>
      <c r="DL208" s="395"/>
      <c r="DM208" s="395"/>
      <c r="DN208" s="395"/>
      <c r="DO208" s="395"/>
      <c r="DP208" s="395"/>
      <c r="DQ208" s="395"/>
      <c r="DR208" s="395"/>
      <c r="DS208" s="395"/>
      <c r="DT208" s="395"/>
      <c r="DU208" s="395"/>
      <c r="DV208" s="395"/>
      <c r="DW208" s="395"/>
      <c r="DX208" s="395"/>
      <c r="DY208" s="395"/>
      <c r="DZ208" s="395"/>
      <c r="EA208" s="395"/>
      <c r="EB208" s="395"/>
      <c r="EC208" s="395"/>
      <c r="ED208" s="395"/>
      <c r="EE208" s="395"/>
      <c r="EF208" s="395"/>
      <c r="EG208" s="395"/>
      <c r="EH208" s="395"/>
      <c r="EI208" s="395"/>
      <c r="EJ208" s="395"/>
      <c r="EK208" s="395"/>
      <c r="EL208" s="395"/>
      <c r="EM208" s="395"/>
      <c r="EN208" s="395"/>
      <c r="EO208" s="395"/>
      <c r="EP208" s="395"/>
      <c r="EQ208" s="395"/>
      <c r="ER208" s="395"/>
      <c r="ES208" s="395"/>
      <c r="ET208" s="395"/>
      <c r="EU208" s="395"/>
      <c r="EV208" s="395"/>
      <c r="EW208" s="395"/>
      <c r="EX208" s="395"/>
      <c r="EY208" s="395"/>
      <c r="EZ208" s="395"/>
      <c r="FA208" s="395"/>
      <c r="FB208" s="395"/>
      <c r="FC208" s="395"/>
      <c r="FD208" s="395"/>
      <c r="FE208" s="395"/>
      <c r="FF208" s="395"/>
      <c r="FG208" s="395"/>
      <c r="FH208" s="395"/>
      <c r="FI208" s="395"/>
      <c r="FJ208" s="395"/>
      <c r="FK208" s="395"/>
      <c r="FL208" s="395"/>
      <c r="FM208" s="395"/>
      <c r="FN208" s="395"/>
      <c r="FO208" s="395"/>
      <c r="FP208" s="395"/>
      <c r="FQ208" s="395"/>
      <c r="FR208" s="395"/>
      <c r="FS208" s="395"/>
      <c r="FT208" s="395"/>
      <c r="FU208" s="395"/>
      <c r="FV208" s="395"/>
      <c r="FW208" s="395"/>
      <c r="FX208" s="395"/>
      <c r="FY208" s="395"/>
      <c r="FZ208" s="395"/>
      <c r="GA208" s="395"/>
      <c r="GB208" s="395"/>
      <c r="GC208" s="395"/>
      <c r="GD208" s="395"/>
      <c r="GE208" s="395"/>
      <c r="GF208" s="395"/>
      <c r="GG208" s="395"/>
      <c r="GH208" s="395"/>
      <c r="GI208" s="395"/>
      <c r="GJ208" s="395"/>
      <c r="GK208" s="395"/>
      <c r="GL208" s="395"/>
      <c r="GM208" s="395"/>
      <c r="GN208" s="395"/>
      <c r="GO208" s="395"/>
      <c r="GP208" s="395"/>
      <c r="GQ208" s="395"/>
      <c r="GR208" s="395"/>
      <c r="GS208" s="395"/>
      <c r="GT208" s="395"/>
      <c r="GU208" s="395"/>
      <c r="GV208" s="395"/>
      <c r="GW208" s="395"/>
      <c r="GX208" s="395"/>
      <c r="GY208" s="395"/>
      <c r="GZ208" s="395"/>
      <c r="HA208" s="395"/>
      <c r="HB208" s="395"/>
      <c r="HC208" s="395"/>
      <c r="HD208" s="395"/>
      <c r="HE208" s="395"/>
      <c r="HF208" s="395"/>
      <c r="HG208" s="395"/>
      <c r="HH208" s="395"/>
      <c r="HI208" s="395"/>
      <c r="HJ208" s="395"/>
      <c r="HK208" s="395"/>
      <c r="HL208" s="395"/>
      <c r="HM208" s="395"/>
      <c r="HN208" s="395"/>
      <c r="HO208" s="395"/>
      <c r="HP208" s="395"/>
      <c r="HQ208" s="395"/>
      <c r="HR208" s="395"/>
      <c r="HS208" s="395"/>
      <c r="HT208" s="395"/>
      <c r="HU208" s="395"/>
      <c r="HV208" s="395"/>
      <c r="HW208" s="395"/>
      <c r="HX208" s="395"/>
      <c r="HY208" s="395"/>
      <c r="HZ208" s="395"/>
      <c r="IA208" s="395"/>
      <c r="IB208" s="395"/>
      <c r="IC208" s="395"/>
      <c r="ID208" s="395"/>
      <c r="IE208" s="395"/>
      <c r="IF208" s="395"/>
      <c r="IG208" s="395"/>
      <c r="IH208" s="395"/>
      <c r="II208" s="395"/>
      <c r="IJ208" s="395"/>
      <c r="IK208" s="395"/>
      <c r="IL208" s="395"/>
      <c r="IM208" s="395"/>
      <c r="IN208" s="395"/>
      <c r="IO208" s="395"/>
      <c r="IP208" s="395"/>
      <c r="IQ208" s="395"/>
      <c r="IR208" s="395"/>
      <c r="IS208" s="395"/>
      <c r="IT208" s="395"/>
      <c r="IU208" s="395"/>
      <c r="IV208" s="395"/>
      <c r="IW208" s="395"/>
      <c r="IX208" s="395"/>
      <c r="IY208" s="395"/>
      <c r="IZ208" s="395"/>
      <c r="JA208" s="395"/>
      <c r="JB208" s="395"/>
      <c r="JC208" s="395"/>
      <c r="JD208" s="395"/>
      <c r="JE208" s="395"/>
    </row>
    <row r="209" spans="13:265" s="426" customFormat="1" ht="15" hidden="1" customHeight="1" x14ac:dyDescent="0.25">
      <c r="M209" s="321"/>
      <c r="N209" s="321"/>
      <c r="CK209" s="395"/>
      <c r="CL209" s="395"/>
      <c r="CM209" s="395"/>
      <c r="CN209" s="395"/>
      <c r="CO209" s="395"/>
      <c r="CP209" s="395"/>
      <c r="CQ209" s="395"/>
      <c r="CR209" s="395"/>
      <c r="CS209" s="395"/>
      <c r="CT209" s="395"/>
      <c r="CU209" s="395"/>
      <c r="CV209" s="395"/>
      <c r="CW209" s="395"/>
      <c r="CX209" s="395"/>
      <c r="CY209" s="395"/>
      <c r="CZ209" s="395"/>
      <c r="DA209" s="395"/>
      <c r="DB209" s="395"/>
      <c r="DC209" s="395"/>
      <c r="DD209" s="395"/>
      <c r="DE209" s="395"/>
      <c r="DF209" s="395"/>
      <c r="DG209" s="395"/>
      <c r="DH209" s="395"/>
      <c r="DI209" s="395"/>
      <c r="DJ209" s="395"/>
      <c r="DK209" s="395"/>
      <c r="DL209" s="395"/>
      <c r="DM209" s="395"/>
      <c r="DN209" s="395"/>
      <c r="DO209" s="395"/>
      <c r="DP209" s="395"/>
      <c r="DQ209" s="395"/>
      <c r="DR209" s="395"/>
      <c r="DS209" s="395"/>
      <c r="DT209" s="395"/>
      <c r="DU209" s="395"/>
      <c r="DV209" s="395"/>
      <c r="DW209" s="395"/>
      <c r="DX209" s="395"/>
      <c r="DY209" s="395"/>
      <c r="DZ209" s="395"/>
      <c r="EA209" s="395"/>
      <c r="EB209" s="395"/>
      <c r="EC209" s="395"/>
      <c r="ED209" s="395"/>
      <c r="EE209" s="395"/>
      <c r="EF209" s="395"/>
      <c r="EG209" s="395"/>
      <c r="EH209" s="395"/>
      <c r="EI209" s="395"/>
      <c r="EJ209" s="395"/>
      <c r="EK209" s="395"/>
      <c r="EL209" s="395"/>
      <c r="EM209" s="395"/>
      <c r="EN209" s="395"/>
      <c r="EO209" s="395"/>
      <c r="EP209" s="395"/>
      <c r="EQ209" s="395"/>
      <c r="ER209" s="395"/>
      <c r="ES209" s="395"/>
      <c r="ET209" s="395"/>
      <c r="EU209" s="395"/>
      <c r="EV209" s="395"/>
      <c r="EW209" s="395"/>
      <c r="EX209" s="395"/>
      <c r="EY209" s="395"/>
      <c r="EZ209" s="395"/>
      <c r="FA209" s="395"/>
      <c r="FB209" s="395"/>
      <c r="FC209" s="395"/>
      <c r="FD209" s="395"/>
      <c r="FE209" s="395"/>
      <c r="FF209" s="395"/>
      <c r="FG209" s="395"/>
      <c r="FH209" s="395"/>
      <c r="FI209" s="395"/>
      <c r="FJ209" s="395"/>
      <c r="FK209" s="395"/>
      <c r="FL209" s="395"/>
      <c r="FM209" s="395"/>
      <c r="FN209" s="395"/>
      <c r="FO209" s="395"/>
      <c r="FP209" s="395"/>
      <c r="FQ209" s="395"/>
      <c r="FR209" s="395"/>
      <c r="FS209" s="395"/>
      <c r="FT209" s="395"/>
      <c r="FU209" s="395"/>
      <c r="FV209" s="395"/>
      <c r="FW209" s="395"/>
      <c r="FX209" s="395"/>
      <c r="FY209" s="395"/>
      <c r="FZ209" s="395"/>
      <c r="GA209" s="395"/>
      <c r="GB209" s="395"/>
      <c r="GC209" s="395"/>
      <c r="GD209" s="395"/>
      <c r="GE209" s="395"/>
      <c r="GF209" s="395"/>
      <c r="GG209" s="395"/>
      <c r="GH209" s="395"/>
      <c r="GI209" s="395"/>
      <c r="GJ209" s="395"/>
      <c r="GK209" s="395"/>
      <c r="GL209" s="395"/>
      <c r="GM209" s="395"/>
      <c r="GN209" s="395"/>
      <c r="GO209" s="395"/>
      <c r="GP209" s="395"/>
      <c r="GQ209" s="395"/>
      <c r="GR209" s="395"/>
      <c r="GS209" s="395"/>
      <c r="GT209" s="395"/>
      <c r="GU209" s="395"/>
      <c r="GV209" s="395"/>
      <c r="GW209" s="395"/>
      <c r="GX209" s="395"/>
      <c r="GY209" s="395"/>
      <c r="GZ209" s="395"/>
      <c r="HA209" s="395"/>
      <c r="HB209" s="395"/>
      <c r="HC209" s="395"/>
      <c r="HD209" s="395"/>
      <c r="HE209" s="395"/>
      <c r="HF209" s="395"/>
      <c r="HG209" s="395"/>
      <c r="HH209" s="395"/>
      <c r="HI209" s="395"/>
      <c r="HJ209" s="395"/>
      <c r="HK209" s="395"/>
      <c r="HL209" s="395"/>
      <c r="HM209" s="395"/>
      <c r="HN209" s="395"/>
      <c r="HO209" s="395"/>
      <c r="HP209" s="395"/>
      <c r="HQ209" s="395"/>
      <c r="HR209" s="395"/>
      <c r="HS209" s="395"/>
      <c r="HT209" s="395"/>
      <c r="HU209" s="395"/>
      <c r="HV209" s="395"/>
      <c r="HW209" s="395"/>
      <c r="HX209" s="395"/>
      <c r="HY209" s="395"/>
      <c r="HZ209" s="395"/>
      <c r="IA209" s="395"/>
      <c r="IB209" s="395"/>
      <c r="IC209" s="395"/>
      <c r="ID209" s="395"/>
      <c r="IE209" s="395"/>
      <c r="IF209" s="395"/>
      <c r="IG209" s="395"/>
      <c r="IH209" s="395"/>
      <c r="II209" s="395"/>
      <c r="IJ209" s="395"/>
      <c r="IK209" s="395"/>
      <c r="IL209" s="395"/>
      <c r="IM209" s="395"/>
      <c r="IN209" s="395"/>
      <c r="IO209" s="395"/>
      <c r="IP209" s="395"/>
      <c r="IQ209" s="395"/>
      <c r="IR209" s="395"/>
      <c r="IS209" s="395"/>
      <c r="IT209" s="395"/>
      <c r="IU209" s="395"/>
      <c r="IV209" s="395"/>
      <c r="IW209" s="395"/>
      <c r="IX209" s="395"/>
      <c r="IY209" s="395"/>
      <c r="IZ209" s="395"/>
      <c r="JA209" s="395"/>
      <c r="JB209" s="395"/>
      <c r="JC209" s="395"/>
      <c r="JD209" s="395"/>
      <c r="JE209" s="395"/>
    </row>
    <row r="210" spans="13:265" s="426" customFormat="1" ht="15" hidden="1" customHeight="1" x14ac:dyDescent="0.25">
      <c r="M210" s="321"/>
      <c r="N210" s="321"/>
      <c r="CK210" s="395"/>
      <c r="CL210" s="395"/>
      <c r="CM210" s="395"/>
      <c r="CN210" s="395"/>
      <c r="CO210" s="395"/>
      <c r="CP210" s="395"/>
      <c r="CQ210" s="395"/>
      <c r="CR210" s="395"/>
      <c r="CS210" s="395"/>
      <c r="CT210" s="395"/>
      <c r="CU210" s="395"/>
      <c r="CV210" s="395"/>
      <c r="CW210" s="395"/>
      <c r="CX210" s="395"/>
      <c r="CY210" s="395"/>
      <c r="CZ210" s="395"/>
      <c r="DA210" s="395"/>
      <c r="DB210" s="395"/>
      <c r="DC210" s="395"/>
      <c r="DD210" s="395"/>
      <c r="DE210" s="395"/>
      <c r="DF210" s="395"/>
      <c r="DG210" s="395"/>
      <c r="DH210" s="395"/>
      <c r="DI210" s="395"/>
      <c r="DJ210" s="395"/>
      <c r="DK210" s="395"/>
      <c r="DL210" s="395"/>
      <c r="DM210" s="395"/>
      <c r="DN210" s="395"/>
      <c r="DO210" s="395"/>
      <c r="DP210" s="395"/>
      <c r="DQ210" s="395"/>
      <c r="DR210" s="395"/>
      <c r="DS210" s="395"/>
      <c r="DT210" s="395"/>
      <c r="DU210" s="395"/>
      <c r="DV210" s="395"/>
      <c r="DW210" s="395"/>
      <c r="DX210" s="395"/>
      <c r="DY210" s="395"/>
      <c r="DZ210" s="395"/>
      <c r="EA210" s="395"/>
      <c r="EB210" s="395"/>
      <c r="EC210" s="395"/>
      <c r="ED210" s="395"/>
      <c r="EE210" s="395"/>
      <c r="EF210" s="395"/>
      <c r="EG210" s="395"/>
      <c r="EH210" s="395"/>
      <c r="EI210" s="395"/>
      <c r="EJ210" s="395"/>
      <c r="EK210" s="395"/>
      <c r="EL210" s="395"/>
      <c r="EM210" s="395"/>
      <c r="EN210" s="395"/>
      <c r="EO210" s="395"/>
      <c r="EP210" s="395"/>
      <c r="EQ210" s="395"/>
      <c r="ER210" s="395"/>
      <c r="ES210" s="395"/>
      <c r="ET210" s="395"/>
      <c r="EU210" s="395"/>
      <c r="EV210" s="395"/>
      <c r="EW210" s="395"/>
      <c r="EX210" s="395"/>
      <c r="EY210" s="395"/>
      <c r="EZ210" s="395"/>
      <c r="FA210" s="395"/>
      <c r="FB210" s="395"/>
      <c r="FC210" s="395"/>
      <c r="FD210" s="395"/>
      <c r="FE210" s="395"/>
      <c r="FF210" s="395"/>
      <c r="FG210" s="395"/>
      <c r="FH210" s="395"/>
      <c r="FI210" s="395"/>
      <c r="FJ210" s="395"/>
      <c r="FK210" s="395"/>
      <c r="FL210" s="395"/>
      <c r="FM210" s="395"/>
      <c r="FN210" s="395"/>
      <c r="FO210" s="395"/>
      <c r="FP210" s="395"/>
      <c r="FQ210" s="395"/>
      <c r="FR210" s="395"/>
      <c r="FS210" s="395"/>
      <c r="FT210" s="395"/>
      <c r="FU210" s="395"/>
      <c r="FV210" s="395"/>
      <c r="FW210" s="395"/>
      <c r="FX210" s="395"/>
      <c r="FY210" s="395"/>
      <c r="FZ210" s="395"/>
      <c r="GA210" s="395"/>
      <c r="GB210" s="395"/>
      <c r="GC210" s="395"/>
      <c r="GD210" s="395"/>
      <c r="GE210" s="395"/>
      <c r="GF210" s="395"/>
      <c r="GG210" s="395"/>
      <c r="GH210" s="395"/>
      <c r="GI210" s="395"/>
      <c r="GJ210" s="395"/>
      <c r="GK210" s="395"/>
      <c r="GL210" s="395"/>
      <c r="GM210" s="395"/>
      <c r="GN210" s="395"/>
      <c r="GO210" s="395"/>
      <c r="GP210" s="395"/>
      <c r="GQ210" s="395"/>
      <c r="GR210" s="395"/>
      <c r="GS210" s="395"/>
      <c r="GT210" s="395"/>
      <c r="GU210" s="395"/>
      <c r="GV210" s="395"/>
      <c r="GW210" s="395"/>
      <c r="GX210" s="395"/>
      <c r="GY210" s="395"/>
      <c r="GZ210" s="395"/>
      <c r="HA210" s="395"/>
      <c r="HB210" s="395"/>
      <c r="HC210" s="395"/>
      <c r="HD210" s="395"/>
      <c r="HE210" s="395"/>
      <c r="HF210" s="395"/>
      <c r="HG210" s="395"/>
      <c r="HH210" s="395"/>
      <c r="HI210" s="395"/>
      <c r="HJ210" s="395"/>
      <c r="HK210" s="395"/>
      <c r="HL210" s="395"/>
      <c r="HM210" s="395"/>
      <c r="HN210" s="395"/>
      <c r="HO210" s="395"/>
      <c r="HP210" s="395"/>
      <c r="HQ210" s="395"/>
      <c r="HR210" s="395"/>
      <c r="HS210" s="395"/>
      <c r="HT210" s="395"/>
      <c r="HU210" s="395"/>
      <c r="HV210" s="395"/>
      <c r="HW210" s="395"/>
      <c r="HX210" s="395"/>
      <c r="HY210" s="395"/>
      <c r="HZ210" s="395"/>
      <c r="IA210" s="395"/>
      <c r="IB210" s="395"/>
      <c r="IC210" s="395"/>
      <c r="ID210" s="395"/>
      <c r="IE210" s="395"/>
      <c r="IF210" s="395"/>
      <c r="IG210" s="395"/>
      <c r="IH210" s="395"/>
      <c r="II210" s="395"/>
      <c r="IJ210" s="395"/>
      <c r="IK210" s="395"/>
      <c r="IL210" s="395"/>
      <c r="IM210" s="395"/>
      <c r="IN210" s="395"/>
      <c r="IO210" s="395"/>
      <c r="IP210" s="395"/>
      <c r="IQ210" s="395"/>
      <c r="IR210" s="395"/>
      <c r="IS210" s="395"/>
      <c r="IT210" s="395"/>
      <c r="IU210" s="395"/>
      <c r="IV210" s="395"/>
      <c r="IW210" s="395"/>
      <c r="IX210" s="395"/>
      <c r="IY210" s="395"/>
      <c r="IZ210" s="395"/>
      <c r="JA210" s="395"/>
      <c r="JB210" s="395"/>
      <c r="JC210" s="395"/>
      <c r="JD210" s="395"/>
      <c r="JE210" s="395"/>
    </row>
    <row r="211" spans="13:265" s="426" customFormat="1" ht="15" hidden="1" customHeight="1" x14ac:dyDescent="0.25">
      <c r="M211" s="321"/>
      <c r="N211" s="321"/>
      <c r="CK211" s="395"/>
      <c r="CL211" s="395"/>
      <c r="CM211" s="395"/>
      <c r="CN211" s="395"/>
      <c r="CO211" s="395"/>
      <c r="CP211" s="395"/>
      <c r="CQ211" s="395"/>
      <c r="CR211" s="395"/>
      <c r="CS211" s="395"/>
      <c r="CT211" s="395"/>
      <c r="CU211" s="395"/>
      <c r="CV211" s="395"/>
      <c r="CW211" s="395"/>
      <c r="CX211" s="395"/>
      <c r="CY211" s="395"/>
      <c r="CZ211" s="395"/>
      <c r="DA211" s="395"/>
      <c r="DB211" s="395"/>
      <c r="DC211" s="395"/>
      <c r="DD211" s="395"/>
      <c r="DE211" s="395"/>
      <c r="DF211" s="395"/>
      <c r="DG211" s="395"/>
      <c r="DH211" s="395"/>
      <c r="DI211" s="395"/>
      <c r="DJ211" s="395"/>
      <c r="DK211" s="395"/>
      <c r="DL211" s="395"/>
      <c r="DM211" s="395"/>
      <c r="DN211" s="395"/>
      <c r="DO211" s="395"/>
      <c r="DP211" s="395"/>
      <c r="DQ211" s="395"/>
      <c r="DR211" s="395"/>
      <c r="DS211" s="395"/>
      <c r="DT211" s="395"/>
      <c r="DU211" s="395"/>
      <c r="DV211" s="395"/>
      <c r="DW211" s="395"/>
      <c r="DX211" s="395"/>
      <c r="DY211" s="395"/>
      <c r="DZ211" s="395"/>
      <c r="EA211" s="395"/>
      <c r="EB211" s="395"/>
      <c r="EC211" s="395"/>
      <c r="ED211" s="395"/>
      <c r="EE211" s="395"/>
      <c r="EF211" s="395"/>
      <c r="EG211" s="395"/>
      <c r="EH211" s="395"/>
      <c r="EI211" s="395"/>
      <c r="EJ211" s="395"/>
      <c r="EK211" s="395"/>
      <c r="EL211" s="395"/>
      <c r="EM211" s="395"/>
      <c r="EN211" s="395"/>
      <c r="EO211" s="395"/>
      <c r="EP211" s="395"/>
      <c r="EQ211" s="395"/>
      <c r="ER211" s="395"/>
      <c r="ES211" s="395"/>
      <c r="ET211" s="395"/>
      <c r="EU211" s="395"/>
      <c r="EV211" s="395"/>
      <c r="EW211" s="395"/>
      <c r="EX211" s="395"/>
      <c r="EY211" s="395"/>
      <c r="EZ211" s="395"/>
      <c r="FA211" s="395"/>
      <c r="FB211" s="395"/>
      <c r="FC211" s="395"/>
      <c r="FD211" s="395"/>
      <c r="FE211" s="395"/>
      <c r="FF211" s="395"/>
      <c r="FG211" s="395"/>
      <c r="FH211" s="395"/>
      <c r="FI211" s="395"/>
      <c r="FJ211" s="395"/>
      <c r="FK211" s="395"/>
      <c r="FL211" s="395"/>
      <c r="FM211" s="395"/>
      <c r="FN211" s="395"/>
      <c r="FO211" s="395"/>
      <c r="FP211" s="395"/>
      <c r="FQ211" s="395"/>
      <c r="FR211" s="395"/>
      <c r="FS211" s="395"/>
      <c r="FT211" s="395"/>
      <c r="FU211" s="395"/>
      <c r="FV211" s="395"/>
      <c r="FW211" s="395"/>
      <c r="FX211" s="395"/>
      <c r="FY211" s="395"/>
      <c r="FZ211" s="395"/>
      <c r="GA211" s="395"/>
      <c r="GB211" s="395"/>
      <c r="GC211" s="395"/>
      <c r="GD211" s="395"/>
      <c r="GE211" s="395"/>
      <c r="GF211" s="395"/>
      <c r="GG211" s="395"/>
      <c r="GH211" s="395"/>
      <c r="GI211" s="395"/>
      <c r="GJ211" s="395"/>
      <c r="GK211" s="395"/>
      <c r="GL211" s="395"/>
      <c r="GM211" s="395"/>
      <c r="GN211" s="395"/>
      <c r="GO211" s="395"/>
      <c r="GP211" s="395"/>
      <c r="GQ211" s="395"/>
      <c r="GR211" s="395"/>
      <c r="GS211" s="395"/>
      <c r="GT211" s="395"/>
      <c r="GU211" s="395"/>
      <c r="GV211" s="395"/>
      <c r="GW211" s="395"/>
      <c r="GX211" s="395"/>
      <c r="GY211" s="395"/>
      <c r="GZ211" s="395"/>
      <c r="HA211" s="395"/>
      <c r="HB211" s="395"/>
      <c r="HC211" s="395"/>
      <c r="HD211" s="395"/>
      <c r="HE211" s="395"/>
      <c r="HF211" s="395"/>
      <c r="HG211" s="395"/>
      <c r="HH211" s="395"/>
      <c r="HI211" s="395"/>
      <c r="HJ211" s="395"/>
      <c r="HK211" s="395"/>
      <c r="HL211" s="395"/>
      <c r="HM211" s="395"/>
      <c r="HN211" s="395"/>
      <c r="HO211" s="395"/>
      <c r="HP211" s="395"/>
      <c r="HQ211" s="395"/>
      <c r="HR211" s="395"/>
      <c r="HS211" s="395"/>
      <c r="HT211" s="395"/>
      <c r="HU211" s="395"/>
      <c r="HV211" s="395"/>
      <c r="HW211" s="395"/>
      <c r="HX211" s="395"/>
      <c r="HY211" s="395"/>
      <c r="HZ211" s="395"/>
      <c r="IA211" s="395"/>
      <c r="IB211" s="395"/>
      <c r="IC211" s="395"/>
      <c r="ID211" s="395"/>
      <c r="IE211" s="395"/>
      <c r="IF211" s="395"/>
      <c r="IG211" s="395"/>
      <c r="IH211" s="395"/>
      <c r="II211" s="395"/>
      <c r="IJ211" s="395"/>
      <c r="IK211" s="395"/>
      <c r="IL211" s="395"/>
      <c r="IM211" s="395"/>
      <c r="IN211" s="395"/>
      <c r="IO211" s="395"/>
      <c r="IP211" s="395"/>
      <c r="IQ211" s="395"/>
      <c r="IR211" s="395"/>
      <c r="IS211" s="395"/>
      <c r="IT211" s="395"/>
      <c r="IU211" s="395"/>
      <c r="IV211" s="395"/>
      <c r="IW211" s="395"/>
      <c r="IX211" s="395"/>
      <c r="IY211" s="395"/>
      <c r="IZ211" s="395"/>
      <c r="JA211" s="395"/>
      <c r="JB211" s="395"/>
      <c r="JC211" s="395"/>
      <c r="JD211" s="395"/>
      <c r="JE211" s="395"/>
    </row>
    <row r="212" spans="13:265" s="426" customFormat="1" ht="15" hidden="1" customHeight="1" x14ac:dyDescent="0.25">
      <c r="M212" s="321"/>
      <c r="N212" s="321"/>
      <c r="CK212" s="395"/>
      <c r="CL212" s="395"/>
      <c r="CM212" s="395"/>
      <c r="CN212" s="395"/>
      <c r="CO212" s="395"/>
      <c r="CP212" s="395"/>
      <c r="CQ212" s="395"/>
      <c r="CR212" s="395"/>
      <c r="CS212" s="395"/>
      <c r="CT212" s="395"/>
      <c r="CU212" s="395"/>
      <c r="CV212" s="395"/>
      <c r="CW212" s="395"/>
      <c r="CX212" s="395"/>
      <c r="CY212" s="395"/>
      <c r="CZ212" s="395"/>
      <c r="DA212" s="395"/>
      <c r="DB212" s="395"/>
      <c r="DC212" s="395"/>
      <c r="DD212" s="395"/>
      <c r="DE212" s="395"/>
      <c r="DF212" s="395"/>
      <c r="DG212" s="395"/>
      <c r="DH212" s="395"/>
      <c r="DI212" s="395"/>
      <c r="DJ212" s="395"/>
      <c r="DK212" s="395"/>
      <c r="DL212" s="395"/>
      <c r="DM212" s="395"/>
      <c r="DN212" s="395"/>
      <c r="DO212" s="395"/>
      <c r="DP212" s="395"/>
      <c r="DQ212" s="395"/>
      <c r="DR212" s="395"/>
      <c r="DS212" s="395"/>
      <c r="DT212" s="395"/>
      <c r="DU212" s="395"/>
      <c r="DV212" s="395"/>
      <c r="DW212" s="395"/>
      <c r="DX212" s="395"/>
      <c r="DY212" s="395"/>
      <c r="DZ212" s="395"/>
      <c r="EA212" s="395"/>
      <c r="EB212" s="395"/>
      <c r="EC212" s="395"/>
      <c r="ED212" s="395"/>
      <c r="EE212" s="395"/>
      <c r="EF212" s="395"/>
      <c r="EG212" s="395"/>
      <c r="EH212" s="395"/>
      <c r="EI212" s="395"/>
      <c r="EJ212" s="395"/>
      <c r="EK212" s="395"/>
      <c r="EL212" s="395"/>
      <c r="EM212" s="395"/>
      <c r="EN212" s="395"/>
      <c r="EO212" s="395"/>
      <c r="EP212" s="395"/>
      <c r="EQ212" s="395"/>
      <c r="ER212" s="395"/>
      <c r="ES212" s="395"/>
      <c r="ET212" s="395"/>
      <c r="EU212" s="395"/>
      <c r="EV212" s="395"/>
      <c r="EW212" s="395"/>
      <c r="EX212" s="395"/>
      <c r="EY212" s="395"/>
      <c r="EZ212" s="395"/>
      <c r="FA212" s="395"/>
      <c r="FB212" s="395"/>
      <c r="FC212" s="395"/>
      <c r="FD212" s="395"/>
      <c r="FE212" s="395"/>
      <c r="FF212" s="395"/>
      <c r="FG212" s="395"/>
      <c r="FH212" s="395"/>
      <c r="FI212" s="395"/>
      <c r="FJ212" s="395"/>
      <c r="FK212" s="395"/>
      <c r="FL212" s="395"/>
      <c r="FM212" s="395"/>
      <c r="FN212" s="395"/>
      <c r="FO212" s="395"/>
      <c r="FP212" s="395"/>
      <c r="FQ212" s="395"/>
      <c r="FR212" s="395"/>
      <c r="FS212" s="395"/>
      <c r="FT212" s="395"/>
      <c r="FU212" s="395"/>
      <c r="FV212" s="395"/>
      <c r="FW212" s="395"/>
      <c r="FX212" s="395"/>
      <c r="FY212" s="395"/>
      <c r="FZ212" s="395"/>
      <c r="GA212" s="395"/>
      <c r="GB212" s="395"/>
      <c r="GC212" s="395"/>
      <c r="GD212" s="395"/>
      <c r="GE212" s="395"/>
      <c r="GF212" s="395"/>
      <c r="GG212" s="395"/>
      <c r="GH212" s="395"/>
      <c r="GI212" s="395"/>
      <c r="GJ212" s="395"/>
      <c r="GK212" s="395"/>
      <c r="GL212" s="395"/>
      <c r="GM212" s="395"/>
      <c r="GN212" s="395"/>
      <c r="GO212" s="395"/>
      <c r="GP212" s="395"/>
      <c r="GQ212" s="395"/>
      <c r="GR212" s="395"/>
      <c r="GS212" s="395"/>
      <c r="GT212" s="395"/>
      <c r="GU212" s="395"/>
      <c r="GV212" s="395"/>
      <c r="GW212" s="395"/>
      <c r="GX212" s="395"/>
      <c r="GY212" s="395"/>
      <c r="GZ212" s="395"/>
      <c r="HA212" s="395"/>
      <c r="HB212" s="395"/>
      <c r="HC212" s="395"/>
      <c r="HD212" s="395"/>
      <c r="HE212" s="395"/>
      <c r="HF212" s="395"/>
      <c r="HG212" s="395"/>
      <c r="HH212" s="395"/>
      <c r="HI212" s="395"/>
      <c r="HJ212" s="395"/>
      <c r="HK212" s="395"/>
      <c r="HL212" s="395"/>
      <c r="HM212" s="395"/>
      <c r="HN212" s="395"/>
      <c r="HO212" s="395"/>
      <c r="HP212" s="395"/>
      <c r="HQ212" s="395"/>
      <c r="HR212" s="395"/>
      <c r="HS212" s="395"/>
      <c r="HT212" s="395"/>
      <c r="HU212" s="395"/>
      <c r="HV212" s="395"/>
      <c r="HW212" s="395"/>
      <c r="HX212" s="395"/>
      <c r="HY212" s="395"/>
      <c r="HZ212" s="395"/>
      <c r="IA212" s="395"/>
      <c r="IB212" s="395"/>
      <c r="IC212" s="395"/>
      <c r="ID212" s="395"/>
      <c r="IE212" s="395"/>
      <c r="IF212" s="395"/>
      <c r="IG212" s="395"/>
      <c r="IH212" s="395"/>
      <c r="II212" s="395"/>
      <c r="IJ212" s="395"/>
      <c r="IK212" s="395"/>
      <c r="IL212" s="395"/>
      <c r="IM212" s="395"/>
      <c r="IN212" s="395"/>
      <c r="IO212" s="395"/>
      <c r="IP212" s="395"/>
      <c r="IQ212" s="395"/>
      <c r="IR212" s="395"/>
      <c r="IS212" s="395"/>
      <c r="IT212" s="395"/>
      <c r="IU212" s="395"/>
      <c r="IV212" s="395"/>
      <c r="IW212" s="395"/>
      <c r="IX212" s="395"/>
      <c r="IY212" s="395"/>
      <c r="IZ212" s="395"/>
      <c r="JA212" s="395"/>
      <c r="JB212" s="395"/>
      <c r="JC212" s="395"/>
      <c r="JD212" s="395"/>
      <c r="JE212" s="395"/>
    </row>
    <row r="213" spans="13:265" s="426" customFormat="1" ht="15" hidden="1" customHeight="1" x14ac:dyDescent="0.25">
      <c r="M213" s="321"/>
      <c r="N213" s="321"/>
      <c r="CK213" s="395"/>
      <c r="CL213" s="395"/>
      <c r="CM213" s="395"/>
      <c r="CN213" s="395"/>
      <c r="CO213" s="395"/>
      <c r="CP213" s="395"/>
      <c r="CQ213" s="395"/>
      <c r="CR213" s="395"/>
      <c r="CS213" s="395"/>
      <c r="CT213" s="395"/>
      <c r="CU213" s="395"/>
      <c r="CV213" s="395"/>
      <c r="CW213" s="395"/>
      <c r="CX213" s="395"/>
      <c r="CY213" s="395"/>
      <c r="CZ213" s="395"/>
      <c r="DA213" s="395"/>
      <c r="DB213" s="395"/>
      <c r="DC213" s="395"/>
      <c r="DD213" s="395"/>
      <c r="DE213" s="395"/>
      <c r="DF213" s="395"/>
      <c r="DG213" s="395"/>
      <c r="DH213" s="395"/>
      <c r="DI213" s="395"/>
      <c r="DJ213" s="395"/>
      <c r="DK213" s="395"/>
      <c r="DL213" s="395"/>
      <c r="DM213" s="395"/>
      <c r="DN213" s="395"/>
      <c r="DO213" s="395"/>
      <c r="DP213" s="395"/>
      <c r="DQ213" s="395"/>
      <c r="DR213" s="395"/>
      <c r="DS213" s="395"/>
      <c r="DT213" s="395"/>
      <c r="DU213" s="395"/>
      <c r="DV213" s="395"/>
      <c r="DW213" s="395"/>
      <c r="DX213" s="395"/>
      <c r="DY213" s="395"/>
      <c r="DZ213" s="395"/>
      <c r="EA213" s="395"/>
      <c r="EB213" s="395"/>
      <c r="EC213" s="395"/>
      <c r="ED213" s="395"/>
      <c r="EE213" s="395"/>
      <c r="EF213" s="395"/>
      <c r="EG213" s="395"/>
      <c r="EH213" s="395"/>
      <c r="EI213" s="395"/>
      <c r="EJ213" s="395"/>
      <c r="EK213" s="395"/>
      <c r="EL213" s="395"/>
      <c r="EM213" s="395"/>
      <c r="EN213" s="395"/>
      <c r="EO213" s="395"/>
      <c r="EP213" s="395"/>
      <c r="EQ213" s="395"/>
      <c r="ER213" s="395"/>
      <c r="ES213" s="395"/>
      <c r="ET213" s="395"/>
      <c r="EU213" s="395"/>
      <c r="EV213" s="395"/>
      <c r="EW213" s="395"/>
      <c r="EX213" s="395"/>
      <c r="EY213" s="395"/>
      <c r="EZ213" s="395"/>
      <c r="FA213" s="395"/>
      <c r="FB213" s="395"/>
      <c r="FC213" s="395"/>
      <c r="FD213" s="395"/>
      <c r="FE213" s="395"/>
      <c r="FF213" s="395"/>
      <c r="FG213" s="395"/>
      <c r="FH213" s="395"/>
      <c r="FI213" s="395"/>
      <c r="FJ213" s="395"/>
      <c r="FK213" s="395"/>
      <c r="FL213" s="395"/>
      <c r="FM213" s="395"/>
      <c r="FN213" s="395"/>
      <c r="FO213" s="395"/>
      <c r="FP213" s="395"/>
      <c r="FQ213" s="395"/>
      <c r="FR213" s="395"/>
      <c r="FS213" s="395"/>
      <c r="FT213" s="395"/>
      <c r="FU213" s="395"/>
      <c r="FV213" s="395"/>
      <c r="FW213" s="395"/>
      <c r="FX213" s="395"/>
      <c r="FY213" s="395"/>
      <c r="FZ213" s="395"/>
      <c r="GA213" s="395"/>
      <c r="GB213" s="395"/>
      <c r="GC213" s="395"/>
      <c r="GD213" s="395"/>
      <c r="GE213" s="395"/>
      <c r="GF213" s="395"/>
      <c r="GG213" s="395"/>
      <c r="GH213" s="395"/>
      <c r="GI213" s="395"/>
      <c r="GJ213" s="395"/>
      <c r="GK213" s="395"/>
      <c r="GL213" s="395"/>
      <c r="GM213" s="395"/>
      <c r="GN213" s="395"/>
      <c r="GO213" s="395"/>
      <c r="GP213" s="395"/>
      <c r="GQ213" s="395"/>
      <c r="GR213" s="395"/>
      <c r="GS213" s="395"/>
      <c r="GT213" s="395"/>
      <c r="GU213" s="395"/>
      <c r="GV213" s="395"/>
      <c r="GW213" s="395"/>
      <c r="GX213" s="395"/>
      <c r="GY213" s="395"/>
      <c r="GZ213" s="395"/>
      <c r="HA213" s="395"/>
      <c r="HB213" s="395"/>
      <c r="HC213" s="395"/>
      <c r="HD213" s="395"/>
      <c r="HE213" s="395"/>
      <c r="HF213" s="395"/>
      <c r="HG213" s="395"/>
      <c r="HH213" s="395"/>
      <c r="HI213" s="395"/>
      <c r="HJ213" s="395"/>
      <c r="HK213" s="395"/>
      <c r="HL213" s="395"/>
      <c r="HM213" s="395"/>
      <c r="HN213" s="395"/>
      <c r="HO213" s="395"/>
      <c r="HP213" s="395"/>
      <c r="HQ213" s="395"/>
      <c r="HR213" s="395"/>
      <c r="HS213" s="395"/>
      <c r="HT213" s="395"/>
      <c r="HU213" s="395"/>
      <c r="HV213" s="395"/>
      <c r="HW213" s="395"/>
      <c r="HX213" s="395"/>
      <c r="HY213" s="395"/>
      <c r="HZ213" s="395"/>
      <c r="IA213" s="395"/>
      <c r="IB213" s="395"/>
      <c r="IC213" s="395"/>
      <c r="ID213" s="395"/>
      <c r="IE213" s="395"/>
      <c r="IF213" s="395"/>
      <c r="IG213" s="395"/>
      <c r="IH213" s="395"/>
      <c r="II213" s="395"/>
      <c r="IJ213" s="395"/>
      <c r="IK213" s="395"/>
      <c r="IL213" s="395"/>
      <c r="IM213" s="395"/>
      <c r="IN213" s="395"/>
      <c r="IO213" s="395"/>
      <c r="IP213" s="395"/>
      <c r="IQ213" s="395"/>
      <c r="IR213" s="395"/>
      <c r="IS213" s="395"/>
      <c r="IT213" s="395"/>
      <c r="IU213" s="395"/>
      <c r="IV213" s="395"/>
      <c r="IW213" s="395"/>
      <c r="IX213" s="395"/>
      <c r="IY213" s="395"/>
      <c r="IZ213" s="395"/>
      <c r="JA213" s="395"/>
      <c r="JB213" s="395"/>
      <c r="JC213" s="395"/>
      <c r="JD213" s="395"/>
      <c r="JE213" s="395"/>
    </row>
    <row r="214" spans="13:265" s="426" customFormat="1" ht="15" hidden="1" customHeight="1" x14ac:dyDescent="0.25">
      <c r="M214" s="321"/>
      <c r="N214" s="321"/>
      <c r="CK214" s="395"/>
      <c r="CL214" s="395"/>
      <c r="CM214" s="395"/>
      <c r="CN214" s="395"/>
      <c r="CO214" s="395"/>
      <c r="CP214" s="395"/>
      <c r="CQ214" s="395"/>
      <c r="CR214" s="395"/>
      <c r="CS214" s="395"/>
      <c r="CT214" s="395"/>
      <c r="CU214" s="395"/>
      <c r="CV214" s="395"/>
      <c r="CW214" s="395"/>
      <c r="CX214" s="395"/>
      <c r="CY214" s="395"/>
      <c r="CZ214" s="395"/>
      <c r="DA214" s="395"/>
      <c r="DB214" s="395"/>
      <c r="DC214" s="395"/>
      <c r="DD214" s="395"/>
      <c r="DE214" s="395"/>
      <c r="DF214" s="395"/>
      <c r="DG214" s="395"/>
      <c r="DH214" s="395"/>
      <c r="DI214" s="395"/>
      <c r="DJ214" s="395"/>
      <c r="DK214" s="395"/>
      <c r="DL214" s="395"/>
      <c r="DM214" s="395"/>
      <c r="DN214" s="395"/>
      <c r="DO214" s="395"/>
      <c r="DP214" s="395"/>
      <c r="DQ214" s="395"/>
      <c r="DR214" s="395"/>
      <c r="DS214" s="395"/>
      <c r="DT214" s="395"/>
      <c r="DU214" s="395"/>
      <c r="DV214" s="395"/>
      <c r="DW214" s="395"/>
      <c r="DX214" s="395"/>
      <c r="DY214" s="395"/>
      <c r="DZ214" s="395"/>
      <c r="EA214" s="395"/>
      <c r="EB214" s="395"/>
      <c r="EC214" s="395"/>
      <c r="ED214" s="395"/>
      <c r="EE214" s="395"/>
      <c r="EF214" s="395"/>
      <c r="EG214" s="395"/>
      <c r="EH214" s="395"/>
      <c r="EI214" s="395"/>
      <c r="EJ214" s="395"/>
      <c r="EK214" s="395"/>
      <c r="EL214" s="395"/>
      <c r="EM214" s="395"/>
      <c r="EN214" s="395"/>
      <c r="EO214" s="395"/>
      <c r="EP214" s="395"/>
      <c r="EQ214" s="395"/>
      <c r="ER214" s="395"/>
      <c r="ES214" s="395"/>
      <c r="ET214" s="395"/>
      <c r="EU214" s="395"/>
      <c r="EV214" s="395"/>
      <c r="EW214" s="395"/>
      <c r="EX214" s="395"/>
      <c r="EY214" s="395"/>
      <c r="EZ214" s="395"/>
      <c r="FA214" s="395"/>
      <c r="FB214" s="395"/>
      <c r="FC214" s="395"/>
      <c r="FD214" s="395"/>
      <c r="FE214" s="395"/>
      <c r="FF214" s="395"/>
      <c r="FG214" s="395"/>
      <c r="FH214" s="395"/>
      <c r="FI214" s="395"/>
      <c r="FJ214" s="395"/>
      <c r="FK214" s="395"/>
      <c r="FL214" s="395"/>
      <c r="FM214" s="395"/>
      <c r="FN214" s="395"/>
      <c r="FO214" s="395"/>
      <c r="FP214" s="395"/>
      <c r="FQ214" s="395"/>
      <c r="FR214" s="395"/>
      <c r="FS214" s="395"/>
      <c r="FT214" s="395"/>
      <c r="FU214" s="395"/>
      <c r="FV214" s="395"/>
      <c r="FW214" s="395"/>
      <c r="FX214" s="395"/>
      <c r="FY214" s="395"/>
      <c r="FZ214" s="395"/>
      <c r="GA214" s="395"/>
      <c r="GB214" s="395"/>
      <c r="GC214" s="395"/>
      <c r="GD214" s="395"/>
      <c r="GE214" s="395"/>
      <c r="GF214" s="395"/>
      <c r="GG214" s="395"/>
      <c r="GH214" s="395"/>
      <c r="GI214" s="395"/>
      <c r="GJ214" s="395"/>
      <c r="GK214" s="395"/>
      <c r="GL214" s="395"/>
      <c r="GM214" s="395"/>
      <c r="GN214" s="395"/>
      <c r="GO214" s="395"/>
      <c r="GP214" s="395"/>
      <c r="GQ214" s="395"/>
      <c r="GR214" s="395"/>
      <c r="GS214" s="395"/>
      <c r="GT214" s="395"/>
      <c r="GU214" s="395"/>
      <c r="GV214" s="395"/>
      <c r="GW214" s="395"/>
      <c r="GX214" s="395"/>
      <c r="GY214" s="395"/>
      <c r="GZ214" s="395"/>
      <c r="HA214" s="395"/>
      <c r="HB214" s="395"/>
      <c r="HC214" s="395"/>
      <c r="HD214" s="395"/>
      <c r="HE214" s="395"/>
      <c r="HF214" s="395"/>
      <c r="HG214" s="395"/>
      <c r="HH214" s="395"/>
      <c r="HI214" s="395"/>
      <c r="HJ214" s="395"/>
      <c r="HK214" s="395"/>
      <c r="HL214" s="395"/>
      <c r="HM214" s="395"/>
      <c r="HN214" s="395"/>
      <c r="HO214" s="395"/>
      <c r="HP214" s="395"/>
      <c r="HQ214" s="395"/>
      <c r="HR214" s="395"/>
      <c r="HS214" s="395"/>
      <c r="HT214" s="395"/>
      <c r="HU214" s="395"/>
      <c r="HV214" s="395"/>
      <c r="HW214" s="395"/>
      <c r="HX214" s="395"/>
      <c r="HY214" s="395"/>
      <c r="HZ214" s="395"/>
      <c r="IA214" s="395"/>
      <c r="IB214" s="395"/>
      <c r="IC214" s="395"/>
      <c r="ID214" s="395"/>
      <c r="IE214" s="395"/>
      <c r="IF214" s="395"/>
      <c r="IG214" s="395"/>
      <c r="IH214" s="395"/>
      <c r="II214" s="395"/>
      <c r="IJ214" s="395"/>
      <c r="IK214" s="395"/>
      <c r="IL214" s="395"/>
      <c r="IM214" s="395"/>
      <c r="IN214" s="395"/>
      <c r="IO214" s="395"/>
      <c r="IP214" s="395"/>
      <c r="IQ214" s="395"/>
      <c r="IR214" s="395"/>
      <c r="IS214" s="395"/>
      <c r="IT214" s="395"/>
      <c r="IU214" s="395"/>
      <c r="IV214" s="395"/>
      <c r="IW214" s="395"/>
      <c r="IX214" s="395"/>
      <c r="IY214" s="395"/>
      <c r="IZ214" s="395"/>
      <c r="JA214" s="395"/>
      <c r="JB214" s="395"/>
      <c r="JC214" s="395"/>
      <c r="JD214" s="395"/>
      <c r="JE214" s="395"/>
    </row>
    <row r="215" spans="13:265" s="426" customFormat="1" ht="15" hidden="1" customHeight="1" x14ac:dyDescent="0.25">
      <c r="M215" s="321"/>
      <c r="N215" s="321"/>
      <c r="CK215" s="395"/>
      <c r="CL215" s="395"/>
      <c r="CM215" s="395"/>
      <c r="CN215" s="395"/>
      <c r="CO215" s="395"/>
      <c r="CP215" s="395"/>
      <c r="CQ215" s="395"/>
      <c r="CR215" s="395"/>
      <c r="CS215" s="395"/>
      <c r="CT215" s="395"/>
      <c r="CU215" s="395"/>
      <c r="CV215" s="395"/>
      <c r="CW215" s="395"/>
      <c r="CX215" s="395"/>
      <c r="CY215" s="395"/>
      <c r="CZ215" s="395"/>
      <c r="DA215" s="395"/>
      <c r="DB215" s="395"/>
      <c r="DC215" s="395"/>
      <c r="DD215" s="395"/>
      <c r="DE215" s="395"/>
      <c r="DF215" s="395"/>
      <c r="DG215" s="395"/>
      <c r="DH215" s="395"/>
      <c r="DI215" s="395"/>
      <c r="DJ215" s="395"/>
      <c r="DK215" s="395"/>
      <c r="DL215" s="395"/>
      <c r="DM215" s="395"/>
      <c r="DN215" s="395"/>
      <c r="DO215" s="395"/>
      <c r="DP215" s="395"/>
      <c r="DQ215" s="395"/>
      <c r="DR215" s="395"/>
      <c r="DS215" s="395"/>
      <c r="DT215" s="395"/>
      <c r="DU215" s="395"/>
      <c r="DV215" s="395"/>
      <c r="DW215" s="395"/>
      <c r="DX215" s="395"/>
      <c r="DY215" s="395"/>
      <c r="DZ215" s="395"/>
      <c r="EA215" s="395"/>
      <c r="EB215" s="395"/>
      <c r="EC215" s="395"/>
      <c r="ED215" s="395"/>
      <c r="EE215" s="395"/>
      <c r="EF215" s="395"/>
      <c r="EG215" s="395"/>
      <c r="EH215" s="395"/>
      <c r="EI215" s="395"/>
      <c r="EJ215" s="395"/>
      <c r="EK215" s="395"/>
      <c r="EL215" s="395"/>
      <c r="EM215" s="395"/>
      <c r="EN215" s="395"/>
      <c r="EO215" s="395"/>
      <c r="EP215" s="395"/>
      <c r="EQ215" s="395"/>
      <c r="ER215" s="395"/>
      <c r="ES215" s="395"/>
      <c r="ET215" s="395"/>
      <c r="EU215" s="395"/>
      <c r="EV215" s="395"/>
      <c r="EW215" s="395"/>
      <c r="EX215" s="395"/>
      <c r="EY215" s="395"/>
      <c r="EZ215" s="395"/>
      <c r="FA215" s="395"/>
      <c r="FB215" s="395"/>
      <c r="FC215" s="395"/>
      <c r="FD215" s="395"/>
      <c r="FE215" s="395"/>
      <c r="FF215" s="395"/>
      <c r="FG215" s="395"/>
      <c r="FH215" s="395"/>
      <c r="FI215" s="395"/>
      <c r="FJ215" s="395"/>
      <c r="FK215" s="395"/>
      <c r="FL215" s="395"/>
      <c r="FM215" s="395"/>
      <c r="FN215" s="395"/>
      <c r="FO215" s="395"/>
      <c r="FP215" s="395"/>
      <c r="FQ215" s="395"/>
      <c r="FR215" s="395"/>
      <c r="FS215" s="395"/>
      <c r="FT215" s="395"/>
      <c r="FU215" s="395"/>
      <c r="FV215" s="395"/>
      <c r="FW215" s="395"/>
      <c r="FX215" s="395"/>
      <c r="FY215" s="395"/>
      <c r="FZ215" s="395"/>
      <c r="GA215" s="395"/>
      <c r="GB215" s="395"/>
      <c r="GC215" s="395"/>
      <c r="GD215" s="395"/>
      <c r="GE215" s="395"/>
      <c r="GF215" s="395"/>
      <c r="GG215" s="395"/>
      <c r="GH215" s="395"/>
      <c r="GI215" s="395"/>
      <c r="GJ215" s="395"/>
      <c r="GK215" s="395"/>
      <c r="GL215" s="395"/>
      <c r="GM215" s="395"/>
      <c r="GN215" s="395"/>
      <c r="GO215" s="395"/>
      <c r="GP215" s="395"/>
      <c r="GQ215" s="395"/>
      <c r="GR215" s="395"/>
      <c r="GS215" s="395"/>
      <c r="GT215" s="395"/>
      <c r="GU215" s="395"/>
      <c r="GV215" s="395"/>
      <c r="GW215" s="395"/>
      <c r="GX215" s="395"/>
      <c r="GY215" s="395"/>
      <c r="GZ215" s="395"/>
      <c r="HA215" s="395"/>
      <c r="HB215" s="395"/>
      <c r="HC215" s="395"/>
      <c r="HD215" s="395"/>
      <c r="HE215" s="395"/>
      <c r="HF215" s="395"/>
      <c r="HG215" s="395"/>
      <c r="HH215" s="395"/>
      <c r="HI215" s="395"/>
      <c r="HJ215" s="395"/>
      <c r="HK215" s="395"/>
      <c r="HL215" s="395"/>
      <c r="HM215" s="395"/>
      <c r="HN215" s="395"/>
      <c r="HO215" s="395"/>
      <c r="HP215" s="395"/>
      <c r="HQ215" s="395"/>
      <c r="HR215" s="395"/>
      <c r="HS215" s="395"/>
      <c r="HT215" s="395"/>
      <c r="HU215" s="395"/>
      <c r="HV215" s="395"/>
      <c r="HW215" s="395"/>
      <c r="HX215" s="395"/>
      <c r="HY215" s="395"/>
      <c r="HZ215" s="395"/>
      <c r="IA215" s="395"/>
      <c r="IB215" s="395"/>
      <c r="IC215" s="395"/>
      <c r="ID215" s="395"/>
      <c r="IE215" s="395"/>
      <c r="IF215" s="395"/>
      <c r="IG215" s="395"/>
      <c r="IH215" s="395"/>
      <c r="II215" s="395"/>
      <c r="IJ215" s="395"/>
      <c r="IK215" s="395"/>
      <c r="IL215" s="395"/>
      <c r="IM215" s="395"/>
      <c r="IN215" s="395"/>
      <c r="IO215" s="395"/>
      <c r="IP215" s="395"/>
      <c r="IQ215" s="395"/>
      <c r="IR215" s="395"/>
      <c r="IS215" s="395"/>
      <c r="IT215" s="395"/>
      <c r="IU215" s="395"/>
      <c r="IV215" s="395"/>
      <c r="IW215" s="395"/>
      <c r="IX215" s="395"/>
      <c r="IY215" s="395"/>
      <c r="IZ215" s="395"/>
      <c r="JA215" s="395"/>
      <c r="JB215" s="395"/>
      <c r="JC215" s="395"/>
      <c r="JD215" s="395"/>
      <c r="JE215" s="395"/>
    </row>
    <row r="216" spans="13:265" s="426" customFormat="1" ht="15" hidden="1" customHeight="1" x14ac:dyDescent="0.25">
      <c r="M216" s="321"/>
      <c r="N216" s="321"/>
      <c r="CK216" s="395"/>
      <c r="CL216" s="395"/>
      <c r="CM216" s="395"/>
      <c r="CN216" s="395"/>
      <c r="CO216" s="395"/>
      <c r="CP216" s="395"/>
      <c r="CQ216" s="395"/>
      <c r="CR216" s="395"/>
      <c r="CS216" s="395"/>
      <c r="CT216" s="395"/>
      <c r="CU216" s="395"/>
      <c r="CV216" s="395"/>
      <c r="CW216" s="395"/>
      <c r="CX216" s="395"/>
      <c r="CY216" s="395"/>
      <c r="CZ216" s="395"/>
      <c r="DA216" s="395"/>
      <c r="DB216" s="395"/>
      <c r="DC216" s="395"/>
      <c r="DD216" s="395"/>
      <c r="DE216" s="395"/>
      <c r="DF216" s="395"/>
      <c r="DG216" s="395"/>
      <c r="DH216" s="395"/>
      <c r="DI216" s="395"/>
      <c r="DJ216" s="395"/>
      <c r="DK216" s="395"/>
      <c r="DL216" s="395"/>
      <c r="DM216" s="395"/>
      <c r="DN216" s="395"/>
      <c r="DO216" s="395"/>
      <c r="DP216" s="395"/>
      <c r="DQ216" s="395"/>
      <c r="DR216" s="395"/>
      <c r="DS216" s="395"/>
      <c r="DT216" s="395"/>
      <c r="DU216" s="395"/>
      <c r="DV216" s="395"/>
      <c r="DW216" s="395"/>
      <c r="DX216" s="395"/>
      <c r="DY216" s="395"/>
      <c r="DZ216" s="395"/>
      <c r="EA216" s="395"/>
      <c r="EB216" s="395"/>
      <c r="EC216" s="395"/>
      <c r="ED216" s="395"/>
      <c r="EE216" s="395"/>
      <c r="EF216" s="395"/>
      <c r="EG216" s="395"/>
      <c r="EH216" s="395"/>
      <c r="EI216" s="395"/>
      <c r="EJ216" s="395"/>
      <c r="EK216" s="395"/>
      <c r="EL216" s="395"/>
      <c r="EM216" s="395"/>
      <c r="EN216" s="395"/>
      <c r="EO216" s="395"/>
      <c r="EP216" s="395"/>
      <c r="EQ216" s="395"/>
      <c r="ER216" s="395"/>
      <c r="ES216" s="395"/>
      <c r="ET216" s="395"/>
      <c r="EU216" s="395"/>
      <c r="EV216" s="395"/>
      <c r="EW216" s="395"/>
      <c r="EX216" s="395"/>
      <c r="EY216" s="395"/>
      <c r="EZ216" s="395"/>
      <c r="FA216" s="395"/>
      <c r="FB216" s="395"/>
      <c r="FC216" s="395"/>
      <c r="FD216" s="395"/>
      <c r="FE216" s="395"/>
      <c r="FF216" s="395"/>
      <c r="FG216" s="395"/>
      <c r="FH216" s="395"/>
      <c r="FI216" s="395"/>
      <c r="FJ216" s="395"/>
      <c r="FK216" s="395"/>
      <c r="FL216" s="395"/>
      <c r="FM216" s="395"/>
      <c r="FN216" s="395"/>
      <c r="FO216" s="395"/>
      <c r="FP216" s="395"/>
      <c r="FQ216" s="395"/>
      <c r="FR216" s="395"/>
      <c r="FS216" s="395"/>
      <c r="FT216" s="395"/>
      <c r="FU216" s="395"/>
      <c r="FV216" s="395"/>
      <c r="FW216" s="395"/>
      <c r="FX216" s="395"/>
      <c r="FY216" s="395"/>
      <c r="FZ216" s="395"/>
      <c r="GA216" s="395"/>
      <c r="GB216" s="395"/>
      <c r="GC216" s="395"/>
      <c r="GD216" s="395"/>
      <c r="GE216" s="395"/>
      <c r="GF216" s="395"/>
      <c r="GG216" s="395"/>
      <c r="GH216" s="395"/>
      <c r="GI216" s="395"/>
      <c r="GJ216" s="395"/>
      <c r="GK216" s="395"/>
      <c r="GL216" s="395"/>
      <c r="GM216" s="395"/>
      <c r="GN216" s="395"/>
      <c r="GO216" s="395"/>
      <c r="GP216" s="395"/>
      <c r="GQ216" s="395"/>
      <c r="GR216" s="395"/>
      <c r="GS216" s="395"/>
      <c r="GT216" s="395"/>
      <c r="GU216" s="395"/>
      <c r="GV216" s="395"/>
      <c r="GW216" s="395"/>
      <c r="GX216" s="395"/>
      <c r="GY216" s="395"/>
      <c r="GZ216" s="395"/>
      <c r="HA216" s="395"/>
      <c r="HB216" s="395"/>
      <c r="HC216" s="395"/>
      <c r="HD216" s="395"/>
      <c r="HE216" s="395"/>
      <c r="HF216" s="395"/>
      <c r="HG216" s="395"/>
      <c r="HH216" s="395"/>
      <c r="HI216" s="395"/>
      <c r="HJ216" s="395"/>
      <c r="HK216" s="395"/>
      <c r="HL216" s="395"/>
      <c r="HM216" s="395"/>
      <c r="HN216" s="395"/>
      <c r="HO216" s="395"/>
      <c r="HP216" s="395"/>
      <c r="HQ216" s="395"/>
      <c r="HR216" s="395"/>
      <c r="HS216" s="395"/>
      <c r="HT216" s="395"/>
      <c r="HU216" s="395"/>
      <c r="HV216" s="395"/>
      <c r="HW216" s="395"/>
      <c r="HX216" s="395"/>
      <c r="HY216" s="395"/>
      <c r="HZ216" s="395"/>
      <c r="IA216" s="395"/>
      <c r="IB216" s="395"/>
      <c r="IC216" s="395"/>
      <c r="ID216" s="395"/>
      <c r="IE216" s="395"/>
      <c r="IF216" s="395"/>
      <c r="IG216" s="395"/>
      <c r="IH216" s="395"/>
      <c r="II216" s="395"/>
      <c r="IJ216" s="395"/>
      <c r="IK216" s="395"/>
      <c r="IL216" s="395"/>
      <c r="IM216" s="395"/>
      <c r="IN216" s="395"/>
      <c r="IO216" s="395"/>
      <c r="IP216" s="395"/>
      <c r="IQ216" s="395"/>
      <c r="IR216" s="395"/>
      <c r="IS216" s="395"/>
      <c r="IT216" s="395"/>
      <c r="IU216" s="395"/>
      <c r="IV216" s="395"/>
      <c r="IW216" s="395"/>
      <c r="IX216" s="395"/>
      <c r="IY216" s="395"/>
      <c r="IZ216" s="395"/>
      <c r="JA216" s="395"/>
      <c r="JB216" s="395"/>
      <c r="JC216" s="395"/>
      <c r="JD216" s="395"/>
      <c r="JE216" s="395"/>
    </row>
    <row r="217" spans="13:265" s="426" customFormat="1" ht="15" hidden="1" customHeight="1" x14ac:dyDescent="0.25">
      <c r="M217" s="321"/>
      <c r="N217" s="321"/>
      <c r="CK217" s="395"/>
      <c r="CL217" s="395"/>
      <c r="CM217" s="395"/>
      <c r="CN217" s="395"/>
      <c r="CO217" s="395"/>
      <c r="CP217" s="395"/>
      <c r="CQ217" s="395"/>
      <c r="CR217" s="395"/>
      <c r="CS217" s="395"/>
      <c r="CT217" s="395"/>
      <c r="CU217" s="395"/>
      <c r="CV217" s="395"/>
      <c r="CW217" s="395"/>
      <c r="CX217" s="395"/>
      <c r="CY217" s="395"/>
      <c r="CZ217" s="395"/>
      <c r="DA217" s="395"/>
      <c r="DB217" s="395"/>
      <c r="DC217" s="395"/>
      <c r="DD217" s="395"/>
      <c r="DE217" s="395"/>
      <c r="DF217" s="395"/>
      <c r="DG217" s="395"/>
      <c r="DH217" s="395"/>
      <c r="DI217" s="395"/>
      <c r="DJ217" s="395"/>
      <c r="DK217" s="395"/>
      <c r="DL217" s="395"/>
      <c r="DM217" s="395"/>
      <c r="DN217" s="395"/>
      <c r="DO217" s="395"/>
      <c r="DP217" s="395"/>
      <c r="DQ217" s="395"/>
      <c r="DR217" s="395"/>
      <c r="DS217" s="395"/>
      <c r="DT217" s="395"/>
      <c r="DU217" s="395"/>
      <c r="DV217" s="395"/>
      <c r="DW217" s="395"/>
      <c r="DX217" s="395"/>
      <c r="DY217" s="395"/>
      <c r="DZ217" s="395"/>
      <c r="EA217" s="395"/>
      <c r="EB217" s="395"/>
      <c r="EC217" s="395"/>
      <c r="ED217" s="395"/>
      <c r="EE217" s="395"/>
      <c r="EF217" s="395"/>
      <c r="EG217" s="395"/>
      <c r="EH217" s="395"/>
      <c r="EI217" s="395"/>
      <c r="EJ217" s="395"/>
      <c r="EK217" s="395"/>
      <c r="EL217" s="395"/>
      <c r="EM217" s="395"/>
      <c r="EN217" s="395"/>
      <c r="EO217" s="395"/>
      <c r="EP217" s="395"/>
      <c r="EQ217" s="395"/>
      <c r="ER217" s="395"/>
      <c r="ES217" s="395"/>
      <c r="ET217" s="395"/>
      <c r="EU217" s="395"/>
      <c r="EV217" s="395"/>
      <c r="EW217" s="395"/>
      <c r="EX217" s="395"/>
      <c r="EY217" s="395"/>
      <c r="EZ217" s="395"/>
      <c r="FA217" s="395"/>
      <c r="FB217" s="395"/>
      <c r="FC217" s="395"/>
      <c r="FD217" s="395"/>
      <c r="FE217" s="395"/>
      <c r="FF217" s="395"/>
      <c r="FG217" s="395"/>
      <c r="FH217" s="395"/>
      <c r="FI217" s="395"/>
      <c r="FJ217" s="395"/>
      <c r="FK217" s="395"/>
      <c r="FL217" s="395"/>
      <c r="FM217" s="395"/>
      <c r="FN217" s="395"/>
      <c r="FO217" s="395"/>
      <c r="FP217" s="395"/>
      <c r="FQ217" s="395"/>
      <c r="FR217" s="395"/>
      <c r="FS217" s="395"/>
      <c r="FT217" s="395"/>
      <c r="FU217" s="395"/>
      <c r="FV217" s="395"/>
      <c r="FW217" s="395"/>
      <c r="FX217" s="395"/>
      <c r="FY217" s="395"/>
      <c r="FZ217" s="395"/>
      <c r="GA217" s="395"/>
      <c r="GB217" s="395"/>
      <c r="GC217" s="395"/>
      <c r="GD217" s="395"/>
      <c r="GE217" s="395"/>
      <c r="GF217" s="395"/>
      <c r="GG217" s="395"/>
      <c r="GH217" s="395"/>
      <c r="GI217" s="395"/>
      <c r="GJ217" s="395"/>
      <c r="GK217" s="395"/>
      <c r="GL217" s="395"/>
      <c r="GM217" s="395"/>
      <c r="GN217" s="395"/>
      <c r="GO217" s="395"/>
      <c r="GP217" s="395"/>
      <c r="GQ217" s="395"/>
      <c r="GR217" s="395"/>
      <c r="GS217" s="395"/>
      <c r="GT217" s="395"/>
      <c r="GU217" s="395"/>
      <c r="GV217" s="395"/>
      <c r="GW217" s="395"/>
      <c r="GX217" s="395"/>
      <c r="GY217" s="395"/>
      <c r="GZ217" s="395"/>
      <c r="HA217" s="395"/>
      <c r="HB217" s="395"/>
      <c r="HC217" s="395"/>
      <c r="HD217" s="395"/>
      <c r="HE217" s="395"/>
      <c r="HF217" s="395"/>
      <c r="HG217" s="395"/>
      <c r="HH217" s="395"/>
      <c r="HI217" s="395"/>
      <c r="HJ217" s="395"/>
      <c r="HK217" s="395"/>
      <c r="HL217" s="395"/>
      <c r="HM217" s="395"/>
      <c r="HN217" s="395"/>
      <c r="HO217" s="395"/>
      <c r="HP217" s="395"/>
      <c r="HQ217" s="395"/>
      <c r="HR217" s="395"/>
      <c r="HS217" s="395"/>
      <c r="HT217" s="395"/>
      <c r="HU217" s="395"/>
      <c r="HV217" s="395"/>
      <c r="HW217" s="395"/>
      <c r="HX217" s="395"/>
      <c r="HY217" s="395"/>
      <c r="HZ217" s="395"/>
      <c r="IA217" s="395"/>
      <c r="IB217" s="395"/>
      <c r="IC217" s="395"/>
      <c r="ID217" s="395"/>
      <c r="IE217" s="395"/>
      <c r="IF217" s="395"/>
      <c r="IG217" s="395"/>
      <c r="IH217" s="395"/>
      <c r="II217" s="395"/>
      <c r="IJ217" s="395"/>
      <c r="IK217" s="395"/>
      <c r="IL217" s="395"/>
      <c r="IM217" s="395"/>
      <c r="IN217" s="395"/>
      <c r="IO217" s="395"/>
      <c r="IP217" s="395"/>
      <c r="IQ217" s="395"/>
      <c r="IR217" s="395"/>
      <c r="IS217" s="395"/>
      <c r="IT217" s="395"/>
      <c r="IU217" s="395"/>
      <c r="IV217" s="395"/>
      <c r="IW217" s="395"/>
      <c r="IX217" s="395"/>
      <c r="IY217" s="395"/>
      <c r="IZ217" s="395"/>
      <c r="JA217" s="395"/>
      <c r="JB217" s="395"/>
      <c r="JC217" s="395"/>
      <c r="JD217" s="395"/>
      <c r="JE217" s="395"/>
    </row>
    <row r="218" spans="13:265" s="426" customFormat="1" ht="15" hidden="1" customHeight="1" x14ac:dyDescent="0.25">
      <c r="M218" s="321"/>
      <c r="N218" s="321"/>
      <c r="CK218" s="395"/>
      <c r="CL218" s="395"/>
      <c r="CM218" s="395"/>
      <c r="CN218" s="395"/>
      <c r="CO218" s="395"/>
      <c r="CP218" s="395"/>
      <c r="CQ218" s="395"/>
      <c r="CR218" s="395"/>
      <c r="CS218" s="395"/>
      <c r="CT218" s="395"/>
      <c r="CU218" s="395"/>
      <c r="CV218" s="395"/>
      <c r="CW218" s="395"/>
      <c r="CX218" s="395"/>
      <c r="CY218" s="395"/>
      <c r="CZ218" s="395"/>
      <c r="DA218" s="395"/>
      <c r="DB218" s="395"/>
      <c r="DC218" s="395"/>
      <c r="DD218" s="395"/>
      <c r="DE218" s="395"/>
      <c r="DF218" s="395"/>
      <c r="DG218" s="395"/>
      <c r="DH218" s="395"/>
      <c r="DI218" s="395"/>
      <c r="DJ218" s="395"/>
      <c r="DK218" s="395"/>
      <c r="DL218" s="395"/>
      <c r="DM218" s="395"/>
      <c r="DN218" s="395"/>
      <c r="DO218" s="395"/>
      <c r="DP218" s="395"/>
      <c r="DQ218" s="395"/>
      <c r="DR218" s="395"/>
      <c r="DS218" s="395"/>
      <c r="DT218" s="395"/>
      <c r="DU218" s="395"/>
      <c r="DV218" s="395"/>
      <c r="DW218" s="395"/>
      <c r="DX218" s="395"/>
      <c r="DY218" s="395"/>
      <c r="DZ218" s="395"/>
      <c r="EA218" s="395"/>
      <c r="EB218" s="395"/>
      <c r="EC218" s="395"/>
      <c r="ED218" s="395"/>
      <c r="EE218" s="395"/>
      <c r="EF218" s="395"/>
      <c r="EG218" s="395"/>
      <c r="EH218" s="395"/>
      <c r="EI218" s="395"/>
      <c r="EJ218" s="395"/>
      <c r="EK218" s="395"/>
      <c r="EL218" s="395"/>
      <c r="EM218" s="395"/>
      <c r="EN218" s="395"/>
      <c r="EO218" s="395"/>
      <c r="EP218" s="395"/>
      <c r="EQ218" s="395"/>
      <c r="ER218" s="395"/>
      <c r="ES218" s="395"/>
      <c r="ET218" s="395"/>
      <c r="EU218" s="395"/>
      <c r="EV218" s="395"/>
      <c r="EW218" s="395"/>
      <c r="EX218" s="395"/>
      <c r="EY218" s="395"/>
      <c r="EZ218" s="395"/>
      <c r="FA218" s="395"/>
      <c r="FB218" s="395"/>
      <c r="FC218" s="395"/>
      <c r="FD218" s="395"/>
      <c r="FE218" s="395"/>
      <c r="FF218" s="395"/>
      <c r="FG218" s="395"/>
      <c r="FH218" s="395"/>
      <c r="FI218" s="395"/>
      <c r="FJ218" s="395"/>
      <c r="FK218" s="395"/>
      <c r="FL218" s="395"/>
      <c r="FM218" s="395"/>
      <c r="FN218" s="395"/>
      <c r="FO218" s="395"/>
      <c r="FP218" s="395"/>
      <c r="FQ218" s="395"/>
      <c r="FR218" s="395"/>
      <c r="FS218" s="395"/>
      <c r="FT218" s="395"/>
      <c r="FU218" s="395"/>
      <c r="FV218" s="395"/>
      <c r="FW218" s="395"/>
      <c r="FX218" s="395"/>
      <c r="FY218" s="395"/>
      <c r="FZ218" s="395"/>
      <c r="GA218" s="395"/>
      <c r="GB218" s="395"/>
      <c r="GC218" s="395"/>
      <c r="GD218" s="395"/>
      <c r="GE218" s="395"/>
      <c r="GF218" s="395"/>
      <c r="GG218" s="395"/>
      <c r="GH218" s="395"/>
      <c r="GI218" s="395"/>
      <c r="GJ218" s="395"/>
      <c r="GK218" s="395"/>
      <c r="GL218" s="395"/>
      <c r="GM218" s="395"/>
      <c r="GN218" s="395"/>
      <c r="GO218" s="395"/>
      <c r="GP218" s="395"/>
      <c r="GQ218" s="395"/>
      <c r="GR218" s="395"/>
      <c r="GS218" s="395"/>
      <c r="GT218" s="395"/>
      <c r="GU218" s="395"/>
      <c r="GV218" s="395"/>
      <c r="GW218" s="395"/>
      <c r="GX218" s="395"/>
      <c r="GY218" s="395"/>
      <c r="GZ218" s="395"/>
      <c r="HA218" s="395"/>
      <c r="HB218" s="395"/>
      <c r="HC218" s="395"/>
      <c r="HD218" s="395"/>
      <c r="HE218" s="395"/>
      <c r="HF218" s="395"/>
      <c r="HG218" s="395"/>
      <c r="HH218" s="395"/>
      <c r="HI218" s="395"/>
      <c r="HJ218" s="395"/>
      <c r="HK218" s="395"/>
      <c r="HL218" s="395"/>
      <c r="HM218" s="395"/>
      <c r="HN218" s="395"/>
      <c r="HO218" s="395"/>
      <c r="HP218" s="395"/>
      <c r="HQ218" s="395"/>
      <c r="HR218" s="395"/>
      <c r="HS218" s="395"/>
      <c r="HT218" s="395"/>
      <c r="HU218" s="395"/>
      <c r="HV218" s="395"/>
      <c r="HW218" s="395"/>
      <c r="HX218" s="395"/>
      <c r="HY218" s="395"/>
      <c r="HZ218" s="395"/>
      <c r="IA218" s="395"/>
      <c r="IB218" s="395"/>
      <c r="IC218" s="395"/>
      <c r="ID218" s="395"/>
      <c r="IE218" s="395"/>
      <c r="IF218" s="395"/>
      <c r="IG218" s="395"/>
      <c r="IH218" s="395"/>
      <c r="II218" s="395"/>
      <c r="IJ218" s="395"/>
      <c r="IK218" s="395"/>
      <c r="IL218" s="395"/>
      <c r="IM218" s="395"/>
      <c r="IN218" s="395"/>
      <c r="IO218" s="395"/>
      <c r="IP218" s="395"/>
      <c r="IQ218" s="395"/>
      <c r="IR218" s="395"/>
      <c r="IS218" s="395"/>
      <c r="IT218" s="395"/>
      <c r="IU218" s="395"/>
      <c r="IV218" s="395"/>
      <c r="IW218" s="395"/>
      <c r="IX218" s="395"/>
      <c r="IY218" s="395"/>
      <c r="IZ218" s="395"/>
      <c r="JA218" s="395"/>
      <c r="JB218" s="395"/>
      <c r="JC218" s="395"/>
      <c r="JD218" s="395"/>
      <c r="JE218" s="395"/>
    </row>
    <row r="219" spans="13:265" s="426" customFormat="1" ht="15" hidden="1" customHeight="1" x14ac:dyDescent="0.25">
      <c r="M219" s="321"/>
      <c r="N219" s="321"/>
      <c r="CK219" s="395"/>
      <c r="CL219" s="395"/>
      <c r="CM219" s="395"/>
      <c r="CN219" s="395"/>
      <c r="CO219" s="395"/>
      <c r="CP219" s="395"/>
      <c r="CQ219" s="395"/>
      <c r="CR219" s="395"/>
      <c r="CS219" s="395"/>
      <c r="CT219" s="395"/>
      <c r="CU219" s="395"/>
      <c r="CV219" s="395"/>
      <c r="CW219" s="395"/>
      <c r="CX219" s="395"/>
      <c r="CY219" s="395"/>
      <c r="CZ219" s="395"/>
      <c r="DA219" s="395"/>
      <c r="DB219" s="395"/>
      <c r="DC219" s="395"/>
      <c r="DD219" s="395"/>
      <c r="DE219" s="395"/>
      <c r="DF219" s="395"/>
      <c r="DG219" s="395"/>
      <c r="DH219" s="395"/>
      <c r="DI219" s="395"/>
      <c r="DJ219" s="395"/>
      <c r="DK219" s="395"/>
      <c r="DL219" s="395"/>
      <c r="DM219" s="395"/>
      <c r="DN219" s="395"/>
      <c r="DO219" s="395"/>
      <c r="DP219" s="395"/>
      <c r="DQ219" s="395"/>
      <c r="DR219" s="395"/>
      <c r="DS219" s="395"/>
      <c r="DT219" s="395"/>
      <c r="DU219" s="395"/>
      <c r="DV219" s="395"/>
      <c r="DW219" s="395"/>
      <c r="DX219" s="395"/>
      <c r="DY219" s="395"/>
      <c r="DZ219" s="395"/>
      <c r="EA219" s="395"/>
      <c r="EB219" s="395"/>
      <c r="EC219" s="395"/>
      <c r="ED219" s="395"/>
      <c r="EE219" s="395"/>
      <c r="EF219" s="395"/>
      <c r="EG219" s="395"/>
      <c r="EH219" s="395"/>
      <c r="EI219" s="395"/>
      <c r="EJ219" s="395"/>
      <c r="EK219" s="395"/>
      <c r="EL219" s="395"/>
      <c r="EM219" s="395"/>
      <c r="EN219" s="395"/>
      <c r="EO219" s="395"/>
      <c r="EP219" s="395"/>
      <c r="EQ219" s="395"/>
      <c r="ER219" s="395"/>
      <c r="ES219" s="395"/>
      <c r="ET219" s="395"/>
      <c r="EU219" s="395"/>
      <c r="EV219" s="395"/>
      <c r="EW219" s="395"/>
      <c r="EX219" s="395"/>
      <c r="EY219" s="395"/>
      <c r="EZ219" s="395"/>
      <c r="FA219" s="395"/>
      <c r="FB219" s="395"/>
      <c r="FC219" s="395"/>
      <c r="FD219" s="395"/>
      <c r="FE219" s="395"/>
      <c r="FF219" s="395"/>
      <c r="FG219" s="395"/>
      <c r="FH219" s="395"/>
      <c r="FI219" s="395"/>
      <c r="FJ219" s="395"/>
      <c r="FK219" s="395"/>
      <c r="FL219" s="395"/>
      <c r="FM219" s="395"/>
      <c r="FN219" s="395"/>
      <c r="FO219" s="395"/>
      <c r="FP219" s="395"/>
      <c r="FQ219" s="395"/>
      <c r="FR219" s="395"/>
      <c r="FS219" s="395"/>
      <c r="FT219" s="395"/>
      <c r="FU219" s="395"/>
      <c r="FV219" s="395"/>
      <c r="FW219" s="395"/>
      <c r="FX219" s="395"/>
      <c r="FY219" s="395"/>
      <c r="FZ219" s="395"/>
      <c r="GA219" s="395"/>
      <c r="GB219" s="395"/>
      <c r="GC219" s="395"/>
      <c r="GD219" s="395"/>
      <c r="GE219" s="395"/>
      <c r="GF219" s="395"/>
      <c r="GG219" s="395"/>
      <c r="GH219" s="395"/>
      <c r="GI219" s="395"/>
      <c r="GJ219" s="395"/>
      <c r="GK219" s="395"/>
      <c r="GL219" s="395"/>
      <c r="GM219" s="395"/>
      <c r="GN219" s="395"/>
      <c r="GO219" s="395"/>
      <c r="GP219" s="395"/>
      <c r="GQ219" s="395"/>
      <c r="GR219" s="395"/>
      <c r="GS219" s="395"/>
      <c r="GT219" s="395"/>
      <c r="GU219" s="395"/>
      <c r="GV219" s="395"/>
      <c r="GW219" s="395"/>
      <c r="GX219" s="395"/>
      <c r="GY219" s="395"/>
      <c r="GZ219" s="395"/>
      <c r="HA219" s="395"/>
      <c r="HB219" s="395"/>
      <c r="HC219" s="395"/>
      <c r="HD219" s="395"/>
      <c r="HE219" s="395"/>
      <c r="HF219" s="395"/>
      <c r="HG219" s="395"/>
      <c r="HH219" s="395"/>
      <c r="HI219" s="395"/>
      <c r="HJ219" s="395"/>
      <c r="HK219" s="395"/>
      <c r="HL219" s="395"/>
      <c r="HM219" s="395"/>
      <c r="HN219" s="395"/>
      <c r="HO219" s="395"/>
      <c r="HP219" s="395"/>
      <c r="HQ219" s="395"/>
      <c r="HR219" s="395"/>
      <c r="HS219" s="395"/>
      <c r="HT219" s="395"/>
      <c r="HU219" s="395"/>
      <c r="HV219" s="395"/>
      <c r="HW219" s="395"/>
      <c r="HX219" s="395"/>
      <c r="HY219" s="395"/>
      <c r="HZ219" s="395"/>
      <c r="IA219" s="395"/>
      <c r="IB219" s="395"/>
      <c r="IC219" s="395"/>
      <c r="ID219" s="395"/>
      <c r="IE219" s="395"/>
      <c r="IF219" s="395"/>
      <c r="IG219" s="395"/>
      <c r="IH219" s="395"/>
      <c r="II219" s="395"/>
      <c r="IJ219" s="395"/>
      <c r="IK219" s="395"/>
      <c r="IL219" s="395"/>
      <c r="IM219" s="395"/>
      <c r="IN219" s="395"/>
      <c r="IO219" s="395"/>
      <c r="IP219" s="395"/>
      <c r="IQ219" s="395"/>
      <c r="IR219" s="395"/>
      <c r="IS219" s="395"/>
      <c r="IT219" s="395"/>
      <c r="IU219" s="395"/>
      <c r="IV219" s="395"/>
      <c r="IW219" s="395"/>
      <c r="IX219" s="395"/>
      <c r="IY219" s="395"/>
      <c r="IZ219" s="395"/>
      <c r="JA219" s="395"/>
      <c r="JB219" s="395"/>
      <c r="JC219" s="395"/>
      <c r="JD219" s="395"/>
      <c r="JE219" s="395"/>
    </row>
    <row r="220" spans="13:265" s="426" customFormat="1" ht="15" hidden="1" customHeight="1" x14ac:dyDescent="0.25">
      <c r="M220" s="321"/>
      <c r="N220" s="321"/>
      <c r="CK220" s="395"/>
      <c r="CL220" s="395"/>
      <c r="CM220" s="395"/>
      <c r="CN220" s="395"/>
      <c r="CO220" s="395"/>
      <c r="CP220" s="395"/>
      <c r="CQ220" s="395"/>
      <c r="CR220" s="395"/>
      <c r="CS220" s="395"/>
      <c r="CT220" s="395"/>
      <c r="CU220" s="395"/>
      <c r="CV220" s="395"/>
      <c r="CW220" s="395"/>
      <c r="CX220" s="395"/>
      <c r="CY220" s="395"/>
      <c r="CZ220" s="395"/>
      <c r="DA220" s="395"/>
      <c r="DB220" s="395"/>
      <c r="DC220" s="395"/>
      <c r="DD220" s="395"/>
      <c r="DE220" s="395"/>
      <c r="DF220" s="395"/>
      <c r="DG220" s="395"/>
      <c r="DH220" s="395"/>
      <c r="DI220" s="395"/>
      <c r="DJ220" s="395"/>
      <c r="DK220" s="395"/>
      <c r="DL220" s="395"/>
      <c r="DM220" s="395"/>
      <c r="DN220" s="395"/>
      <c r="DO220" s="395"/>
      <c r="DP220" s="395"/>
      <c r="DQ220" s="395"/>
      <c r="DR220" s="395"/>
      <c r="DS220" s="395"/>
      <c r="DT220" s="395"/>
      <c r="DU220" s="395"/>
      <c r="DV220" s="395"/>
      <c r="DW220" s="395"/>
      <c r="DX220" s="395"/>
      <c r="DY220" s="395"/>
      <c r="DZ220" s="395"/>
      <c r="EA220" s="395"/>
      <c r="EB220" s="395"/>
      <c r="EC220" s="395"/>
      <c r="ED220" s="395"/>
      <c r="EE220" s="395"/>
      <c r="EF220" s="395"/>
      <c r="EG220" s="395"/>
      <c r="EH220" s="395"/>
      <c r="EI220" s="395"/>
      <c r="EJ220" s="395"/>
      <c r="EK220" s="395"/>
      <c r="EL220" s="395"/>
      <c r="EM220" s="395"/>
      <c r="EN220" s="395"/>
      <c r="EO220" s="395"/>
      <c r="EP220" s="395"/>
      <c r="EQ220" s="395"/>
      <c r="ER220" s="395"/>
      <c r="ES220" s="395"/>
      <c r="ET220" s="395"/>
      <c r="EU220" s="395"/>
      <c r="EV220" s="395"/>
      <c r="EW220" s="395"/>
      <c r="EX220" s="395"/>
      <c r="EY220" s="395"/>
      <c r="EZ220" s="395"/>
      <c r="FA220" s="395"/>
      <c r="FB220" s="395"/>
      <c r="FC220" s="395"/>
      <c r="FD220" s="395"/>
      <c r="FE220" s="395"/>
      <c r="FF220" s="395"/>
      <c r="FG220" s="395"/>
      <c r="FH220" s="395"/>
      <c r="FI220" s="395"/>
      <c r="FJ220" s="395"/>
      <c r="FK220" s="395"/>
      <c r="FL220" s="395"/>
      <c r="FM220" s="395"/>
      <c r="FN220" s="395"/>
      <c r="FO220" s="395"/>
      <c r="FP220" s="395"/>
      <c r="FQ220" s="395"/>
      <c r="FR220" s="395"/>
      <c r="FS220" s="395"/>
      <c r="FT220" s="395"/>
      <c r="FU220" s="395"/>
      <c r="FV220" s="395"/>
      <c r="FW220" s="395"/>
      <c r="FX220" s="395"/>
      <c r="FY220" s="395"/>
      <c r="FZ220" s="395"/>
      <c r="GA220" s="395"/>
      <c r="GB220" s="395"/>
      <c r="GC220" s="395"/>
      <c r="GD220" s="395"/>
      <c r="GE220" s="395"/>
      <c r="GF220" s="395"/>
      <c r="GG220" s="395"/>
      <c r="GH220" s="395"/>
      <c r="GI220" s="395"/>
      <c r="GJ220" s="395"/>
      <c r="GK220" s="395"/>
      <c r="GL220" s="395"/>
      <c r="GM220" s="395"/>
      <c r="GN220" s="395"/>
      <c r="GO220" s="395"/>
      <c r="GP220" s="395"/>
      <c r="GQ220" s="395"/>
      <c r="GR220" s="395"/>
      <c r="GS220" s="395"/>
      <c r="GT220" s="395"/>
      <c r="GU220" s="395"/>
      <c r="GV220" s="395"/>
      <c r="GW220" s="395"/>
      <c r="GX220" s="395"/>
      <c r="GY220" s="395"/>
      <c r="GZ220" s="395"/>
      <c r="HA220" s="395"/>
      <c r="HB220" s="395"/>
      <c r="HC220" s="395"/>
      <c r="HD220" s="395"/>
      <c r="HE220" s="395"/>
      <c r="HF220" s="395"/>
      <c r="HG220" s="395"/>
      <c r="HH220" s="395"/>
      <c r="HI220" s="395"/>
      <c r="HJ220" s="395"/>
      <c r="HK220" s="395"/>
      <c r="HL220" s="395"/>
      <c r="HM220" s="395"/>
      <c r="HN220" s="395"/>
      <c r="HO220" s="395"/>
      <c r="HP220" s="395"/>
      <c r="HQ220" s="395"/>
      <c r="HR220" s="395"/>
      <c r="HS220" s="395"/>
      <c r="HT220" s="395"/>
      <c r="HU220" s="395"/>
      <c r="HV220" s="395"/>
      <c r="HW220" s="395"/>
      <c r="HX220" s="395"/>
      <c r="HY220" s="395"/>
      <c r="HZ220" s="395"/>
      <c r="IA220" s="395"/>
      <c r="IB220" s="395"/>
      <c r="IC220" s="395"/>
      <c r="ID220" s="395"/>
      <c r="IE220" s="395"/>
      <c r="IF220" s="395"/>
      <c r="IG220" s="395"/>
      <c r="IH220" s="395"/>
      <c r="II220" s="395"/>
      <c r="IJ220" s="395"/>
      <c r="IK220" s="395"/>
      <c r="IL220" s="395"/>
      <c r="IM220" s="395"/>
      <c r="IN220" s="395"/>
      <c r="IO220" s="395"/>
      <c r="IP220" s="395"/>
      <c r="IQ220" s="395"/>
      <c r="IR220" s="395"/>
      <c r="IS220" s="395"/>
      <c r="IT220" s="395"/>
      <c r="IU220" s="395"/>
      <c r="IV220" s="395"/>
      <c r="IW220" s="395"/>
      <c r="IX220" s="395"/>
      <c r="IY220" s="395"/>
      <c r="IZ220" s="395"/>
      <c r="JA220" s="395"/>
      <c r="JB220" s="395"/>
      <c r="JC220" s="395"/>
      <c r="JD220" s="395"/>
      <c r="JE220" s="395"/>
    </row>
    <row r="221" spans="13:265" s="426" customFormat="1" ht="15" hidden="1" customHeight="1" x14ac:dyDescent="0.25">
      <c r="M221" s="321"/>
      <c r="N221" s="321"/>
      <c r="CK221" s="395"/>
      <c r="CL221" s="395"/>
      <c r="CM221" s="395"/>
      <c r="CN221" s="395"/>
      <c r="CO221" s="395"/>
      <c r="CP221" s="395"/>
      <c r="CQ221" s="395"/>
      <c r="CR221" s="395"/>
      <c r="CS221" s="395"/>
      <c r="CT221" s="395"/>
      <c r="CU221" s="395"/>
      <c r="CV221" s="395"/>
      <c r="CW221" s="395"/>
      <c r="CX221" s="395"/>
      <c r="CY221" s="395"/>
      <c r="CZ221" s="395"/>
      <c r="DA221" s="395"/>
      <c r="DB221" s="395"/>
      <c r="DC221" s="395"/>
      <c r="DD221" s="395"/>
      <c r="DE221" s="395"/>
      <c r="DF221" s="395"/>
      <c r="DG221" s="395"/>
      <c r="DH221" s="395"/>
      <c r="DI221" s="395"/>
      <c r="DJ221" s="395"/>
      <c r="DK221" s="395"/>
      <c r="DL221" s="395"/>
      <c r="DM221" s="395"/>
      <c r="DN221" s="395"/>
      <c r="DO221" s="395"/>
      <c r="DP221" s="395"/>
      <c r="DQ221" s="395"/>
      <c r="DR221" s="395"/>
      <c r="DS221" s="395"/>
      <c r="DT221" s="395"/>
      <c r="DU221" s="395"/>
      <c r="DV221" s="395"/>
      <c r="DW221" s="395"/>
      <c r="DX221" s="395"/>
      <c r="DY221" s="395"/>
      <c r="DZ221" s="395"/>
      <c r="EA221" s="395"/>
      <c r="EB221" s="395"/>
      <c r="EC221" s="395"/>
      <c r="ED221" s="395"/>
      <c r="EE221" s="395"/>
      <c r="EF221" s="395"/>
      <c r="EG221" s="395"/>
      <c r="EH221" s="395"/>
      <c r="EI221" s="395"/>
      <c r="EJ221" s="395"/>
      <c r="EK221" s="395"/>
      <c r="EL221" s="395"/>
      <c r="EM221" s="395"/>
      <c r="EN221" s="395"/>
      <c r="EO221" s="395"/>
      <c r="EP221" s="395"/>
      <c r="EQ221" s="395"/>
      <c r="ER221" s="395"/>
      <c r="ES221" s="395"/>
      <c r="ET221" s="395"/>
      <c r="EU221" s="395"/>
      <c r="EV221" s="395"/>
      <c r="EW221" s="395"/>
      <c r="EX221" s="395"/>
      <c r="EY221" s="395"/>
      <c r="EZ221" s="395"/>
      <c r="FA221" s="395"/>
      <c r="FB221" s="395"/>
      <c r="FC221" s="395"/>
      <c r="FD221" s="395"/>
      <c r="FE221" s="395"/>
      <c r="FF221" s="395"/>
      <c r="FG221" s="395"/>
      <c r="FH221" s="395"/>
      <c r="FI221" s="395"/>
      <c r="FJ221" s="395"/>
      <c r="FK221" s="395"/>
      <c r="FL221" s="395"/>
      <c r="FM221" s="395"/>
      <c r="FN221" s="395"/>
      <c r="FO221" s="395"/>
      <c r="FP221" s="395"/>
      <c r="FQ221" s="395"/>
      <c r="FR221" s="395"/>
      <c r="FS221" s="395"/>
      <c r="FT221" s="395"/>
      <c r="FU221" s="395"/>
      <c r="FV221" s="395"/>
      <c r="FW221" s="395"/>
      <c r="FX221" s="395"/>
      <c r="FY221" s="395"/>
      <c r="FZ221" s="395"/>
      <c r="GA221" s="395"/>
      <c r="GB221" s="395"/>
      <c r="GC221" s="395"/>
      <c r="GD221" s="395"/>
      <c r="GE221" s="395"/>
      <c r="GF221" s="395"/>
      <c r="GG221" s="395"/>
      <c r="GH221" s="395"/>
      <c r="GI221" s="395"/>
      <c r="GJ221" s="395"/>
      <c r="GK221" s="395"/>
      <c r="GL221" s="395"/>
      <c r="GM221" s="395"/>
      <c r="GN221" s="395"/>
      <c r="GO221" s="395"/>
      <c r="GP221" s="395"/>
      <c r="GQ221" s="395"/>
      <c r="GR221" s="395"/>
      <c r="GS221" s="395"/>
      <c r="GT221" s="395"/>
      <c r="GU221" s="395"/>
      <c r="GV221" s="395"/>
      <c r="GW221" s="395"/>
      <c r="GX221" s="395"/>
      <c r="GY221" s="395"/>
      <c r="GZ221" s="395"/>
      <c r="HA221" s="395"/>
      <c r="HB221" s="395"/>
      <c r="HC221" s="395"/>
      <c r="HD221" s="395"/>
      <c r="HE221" s="395"/>
      <c r="HF221" s="395"/>
      <c r="HG221" s="395"/>
      <c r="HH221" s="395"/>
      <c r="HI221" s="395"/>
      <c r="HJ221" s="395"/>
      <c r="HK221" s="395"/>
      <c r="HL221" s="395"/>
      <c r="HM221" s="395"/>
      <c r="HN221" s="395"/>
      <c r="HO221" s="395"/>
      <c r="HP221" s="395"/>
      <c r="HQ221" s="395"/>
      <c r="HR221" s="395"/>
      <c r="HS221" s="395"/>
      <c r="HT221" s="395"/>
      <c r="HU221" s="395"/>
      <c r="HV221" s="395"/>
      <c r="HW221" s="395"/>
      <c r="HX221" s="395"/>
      <c r="HY221" s="395"/>
      <c r="HZ221" s="395"/>
      <c r="IA221" s="395"/>
      <c r="IB221" s="395"/>
      <c r="IC221" s="395"/>
      <c r="ID221" s="395"/>
      <c r="IE221" s="395"/>
      <c r="IF221" s="395"/>
      <c r="IG221" s="395"/>
      <c r="IH221" s="395"/>
      <c r="II221" s="395"/>
      <c r="IJ221" s="395"/>
      <c r="IK221" s="395"/>
      <c r="IL221" s="395"/>
      <c r="IM221" s="395"/>
      <c r="IN221" s="395"/>
      <c r="IO221" s="395"/>
      <c r="IP221" s="395"/>
      <c r="IQ221" s="395"/>
      <c r="IR221" s="395"/>
      <c r="IS221" s="395"/>
      <c r="IT221" s="395"/>
      <c r="IU221" s="395"/>
      <c r="IV221" s="395"/>
      <c r="IW221" s="395"/>
      <c r="IX221" s="395"/>
      <c r="IY221" s="395"/>
      <c r="IZ221" s="395"/>
      <c r="JA221" s="395"/>
      <c r="JB221" s="395"/>
      <c r="JC221" s="395"/>
      <c r="JD221" s="395"/>
      <c r="JE221" s="395"/>
    </row>
    <row r="222" spans="13:265" s="426" customFormat="1" ht="15" hidden="1" customHeight="1" x14ac:dyDescent="0.25">
      <c r="M222" s="321"/>
      <c r="N222" s="321"/>
      <c r="CK222" s="395"/>
      <c r="CL222" s="395"/>
      <c r="CM222" s="395"/>
      <c r="CN222" s="395"/>
      <c r="CO222" s="395"/>
      <c r="CP222" s="395"/>
      <c r="CQ222" s="395"/>
      <c r="CR222" s="395"/>
      <c r="CS222" s="395"/>
      <c r="CT222" s="395"/>
      <c r="CU222" s="395"/>
      <c r="CV222" s="395"/>
      <c r="CW222" s="395"/>
      <c r="CX222" s="395"/>
      <c r="CY222" s="395"/>
      <c r="CZ222" s="395"/>
      <c r="DA222" s="395"/>
      <c r="DB222" s="395"/>
      <c r="DC222" s="395"/>
      <c r="DD222" s="395"/>
      <c r="DE222" s="395"/>
      <c r="DF222" s="395"/>
      <c r="DG222" s="395"/>
      <c r="DH222" s="395"/>
      <c r="DI222" s="395"/>
      <c r="DJ222" s="395"/>
      <c r="DK222" s="395"/>
      <c r="DL222" s="395"/>
      <c r="DM222" s="395"/>
      <c r="DN222" s="395"/>
      <c r="DO222" s="395"/>
      <c r="DP222" s="395"/>
      <c r="DQ222" s="395"/>
      <c r="DR222" s="395"/>
      <c r="DS222" s="395"/>
      <c r="DT222" s="395"/>
      <c r="DU222" s="395"/>
      <c r="DV222" s="395"/>
      <c r="DW222" s="395"/>
      <c r="DX222" s="395"/>
      <c r="DY222" s="395"/>
      <c r="DZ222" s="395"/>
      <c r="EA222" s="395"/>
      <c r="EB222" s="395"/>
      <c r="EC222" s="395"/>
      <c r="ED222" s="395"/>
      <c r="EE222" s="395"/>
      <c r="EF222" s="395"/>
      <c r="EG222" s="395"/>
      <c r="EH222" s="395"/>
      <c r="EI222" s="395"/>
      <c r="EJ222" s="395"/>
      <c r="EK222" s="395"/>
      <c r="EL222" s="395"/>
      <c r="EM222" s="395"/>
      <c r="EN222" s="395"/>
      <c r="EO222" s="395"/>
      <c r="EP222" s="395"/>
      <c r="EQ222" s="395"/>
      <c r="ER222" s="395"/>
      <c r="ES222" s="395"/>
      <c r="ET222" s="395"/>
      <c r="EU222" s="395"/>
      <c r="EV222" s="395"/>
      <c r="EW222" s="395"/>
      <c r="EX222" s="395"/>
      <c r="EY222" s="395"/>
      <c r="EZ222" s="395"/>
      <c r="FA222" s="395"/>
      <c r="FB222" s="395"/>
      <c r="FC222" s="395"/>
      <c r="FD222" s="395"/>
      <c r="FE222" s="395"/>
      <c r="FF222" s="395"/>
      <c r="FG222" s="395"/>
      <c r="FH222" s="395"/>
      <c r="FI222" s="395"/>
      <c r="FJ222" s="395"/>
      <c r="FK222" s="395"/>
      <c r="FL222" s="395"/>
      <c r="FM222" s="395"/>
      <c r="FN222" s="395"/>
      <c r="FO222" s="395"/>
      <c r="FP222" s="395"/>
      <c r="FQ222" s="395"/>
      <c r="FR222" s="395"/>
      <c r="FS222" s="395"/>
      <c r="FT222" s="395"/>
      <c r="FU222" s="395"/>
      <c r="FV222" s="395"/>
      <c r="FW222" s="395"/>
      <c r="FX222" s="395"/>
      <c r="FY222" s="395"/>
      <c r="FZ222" s="395"/>
      <c r="GA222" s="395"/>
      <c r="GB222" s="395"/>
      <c r="GC222" s="395"/>
      <c r="GD222" s="395"/>
      <c r="GE222" s="395"/>
      <c r="GF222" s="395"/>
      <c r="GG222" s="395"/>
      <c r="GH222" s="395"/>
      <c r="GI222" s="395"/>
      <c r="GJ222" s="395"/>
      <c r="GK222" s="395"/>
      <c r="GL222" s="395"/>
      <c r="GM222" s="395"/>
      <c r="GN222" s="395"/>
      <c r="GO222" s="395"/>
      <c r="GP222" s="395"/>
      <c r="GQ222" s="395"/>
      <c r="GR222" s="395"/>
      <c r="GS222" s="395"/>
      <c r="GT222" s="395"/>
      <c r="GU222" s="395"/>
      <c r="GV222" s="395"/>
      <c r="GW222" s="395"/>
      <c r="GX222" s="395"/>
      <c r="GY222" s="395"/>
      <c r="GZ222" s="395"/>
      <c r="HA222" s="395"/>
      <c r="HB222" s="395"/>
      <c r="HC222" s="395"/>
      <c r="HD222" s="395"/>
      <c r="HE222" s="395"/>
      <c r="HF222" s="395"/>
      <c r="HG222" s="395"/>
      <c r="HH222" s="395"/>
      <c r="HI222" s="395"/>
      <c r="HJ222" s="395"/>
      <c r="HK222" s="395"/>
      <c r="HL222" s="395"/>
      <c r="HM222" s="395"/>
      <c r="HN222" s="395"/>
      <c r="HO222" s="395"/>
      <c r="HP222" s="395"/>
      <c r="HQ222" s="395"/>
      <c r="HR222" s="395"/>
      <c r="HS222" s="395"/>
      <c r="HT222" s="395"/>
      <c r="HU222" s="395"/>
      <c r="HV222" s="395"/>
      <c r="HW222" s="395"/>
      <c r="HX222" s="395"/>
      <c r="HY222" s="395"/>
      <c r="HZ222" s="395"/>
      <c r="IA222" s="395"/>
      <c r="IB222" s="395"/>
      <c r="IC222" s="395"/>
      <c r="ID222" s="395"/>
      <c r="IE222" s="395"/>
      <c r="IF222" s="395"/>
      <c r="IG222" s="395"/>
      <c r="IH222" s="395"/>
      <c r="II222" s="395"/>
      <c r="IJ222" s="395"/>
      <c r="IK222" s="395"/>
      <c r="IL222" s="395"/>
      <c r="IM222" s="395"/>
      <c r="IN222" s="395"/>
      <c r="IO222" s="395"/>
      <c r="IP222" s="395"/>
      <c r="IQ222" s="395"/>
      <c r="IR222" s="395"/>
      <c r="IS222" s="395"/>
      <c r="IT222" s="395"/>
      <c r="IU222" s="395"/>
      <c r="IV222" s="395"/>
      <c r="IW222" s="395"/>
      <c r="IX222" s="395"/>
      <c r="IY222" s="395"/>
      <c r="IZ222" s="395"/>
      <c r="JA222" s="395"/>
      <c r="JB222" s="395"/>
      <c r="JC222" s="395"/>
      <c r="JD222" s="395"/>
      <c r="JE222" s="395"/>
    </row>
    <row r="223" spans="13:265" s="426" customFormat="1" ht="15" hidden="1" customHeight="1" x14ac:dyDescent="0.25">
      <c r="M223" s="321"/>
      <c r="N223" s="321"/>
      <c r="CK223" s="395"/>
      <c r="CL223" s="395"/>
      <c r="CM223" s="395"/>
      <c r="CN223" s="395"/>
      <c r="CO223" s="395"/>
      <c r="CP223" s="395"/>
      <c r="CQ223" s="395"/>
      <c r="CR223" s="395"/>
      <c r="CS223" s="395"/>
      <c r="CT223" s="395"/>
      <c r="CU223" s="395"/>
      <c r="CV223" s="395"/>
      <c r="CW223" s="395"/>
      <c r="CX223" s="395"/>
      <c r="CY223" s="395"/>
      <c r="CZ223" s="395"/>
      <c r="DA223" s="395"/>
      <c r="DB223" s="395"/>
      <c r="DC223" s="395"/>
      <c r="DD223" s="395"/>
      <c r="DE223" s="395"/>
      <c r="DF223" s="395"/>
      <c r="DG223" s="395"/>
      <c r="DH223" s="395"/>
      <c r="DI223" s="395"/>
      <c r="DJ223" s="395"/>
      <c r="DK223" s="395"/>
      <c r="DL223" s="395"/>
      <c r="DM223" s="395"/>
      <c r="DN223" s="395"/>
      <c r="DO223" s="395"/>
      <c r="DP223" s="395"/>
      <c r="DQ223" s="395"/>
      <c r="DR223" s="395"/>
      <c r="DS223" s="395"/>
      <c r="DT223" s="395"/>
      <c r="DU223" s="395"/>
      <c r="DV223" s="395"/>
      <c r="DW223" s="395"/>
      <c r="DX223" s="395"/>
      <c r="DY223" s="395"/>
      <c r="DZ223" s="395"/>
      <c r="EA223" s="395"/>
      <c r="EB223" s="395"/>
      <c r="EC223" s="395"/>
      <c r="ED223" s="395"/>
      <c r="EE223" s="395"/>
      <c r="EF223" s="395"/>
      <c r="EG223" s="395"/>
      <c r="EH223" s="395"/>
      <c r="EI223" s="395"/>
      <c r="EJ223" s="395"/>
      <c r="EK223" s="395"/>
      <c r="EL223" s="395"/>
      <c r="EM223" s="395"/>
      <c r="EN223" s="395"/>
      <c r="EO223" s="395"/>
      <c r="EP223" s="395"/>
      <c r="EQ223" s="395"/>
      <c r="ER223" s="395"/>
      <c r="ES223" s="395"/>
      <c r="ET223" s="395"/>
      <c r="EU223" s="395"/>
      <c r="EV223" s="395"/>
      <c r="EW223" s="395"/>
      <c r="EX223" s="395"/>
      <c r="EY223" s="395"/>
      <c r="EZ223" s="395"/>
      <c r="FA223" s="395"/>
      <c r="FB223" s="395"/>
      <c r="FC223" s="395"/>
      <c r="FD223" s="395"/>
      <c r="FE223" s="395"/>
      <c r="FF223" s="395"/>
      <c r="FG223" s="395"/>
      <c r="FH223" s="395"/>
      <c r="FI223" s="395"/>
      <c r="FJ223" s="395"/>
      <c r="FK223" s="395"/>
      <c r="FL223" s="395"/>
      <c r="FM223" s="395"/>
      <c r="FN223" s="395"/>
      <c r="FO223" s="395"/>
      <c r="FP223" s="395"/>
      <c r="FQ223" s="395"/>
      <c r="FR223" s="395"/>
      <c r="FS223" s="395"/>
      <c r="FT223" s="395"/>
      <c r="FU223" s="395"/>
      <c r="FV223" s="395"/>
      <c r="FW223" s="395"/>
      <c r="FX223" s="395"/>
      <c r="FY223" s="395"/>
      <c r="FZ223" s="395"/>
      <c r="GA223" s="395"/>
      <c r="GB223" s="395"/>
      <c r="GC223" s="395"/>
      <c r="GD223" s="395"/>
      <c r="GE223" s="395"/>
      <c r="GF223" s="395"/>
      <c r="GG223" s="395"/>
      <c r="GH223" s="395"/>
      <c r="GI223" s="395"/>
      <c r="GJ223" s="395"/>
      <c r="GK223" s="395"/>
      <c r="GL223" s="395"/>
      <c r="GM223" s="395"/>
      <c r="GN223" s="395"/>
      <c r="GO223" s="395"/>
      <c r="GP223" s="395"/>
      <c r="GQ223" s="395"/>
      <c r="GR223" s="395"/>
      <c r="GS223" s="395"/>
      <c r="GT223" s="395"/>
      <c r="GU223" s="395"/>
      <c r="GV223" s="395"/>
      <c r="GW223" s="395"/>
      <c r="GX223" s="395"/>
      <c r="GY223" s="395"/>
      <c r="GZ223" s="395"/>
      <c r="HA223" s="395"/>
      <c r="HB223" s="395"/>
      <c r="HC223" s="395"/>
      <c r="HD223" s="395"/>
      <c r="HE223" s="395"/>
      <c r="HF223" s="395"/>
      <c r="HG223" s="395"/>
      <c r="HH223" s="395"/>
      <c r="HI223" s="395"/>
      <c r="HJ223" s="395"/>
      <c r="HK223" s="395"/>
      <c r="HL223" s="395"/>
      <c r="HM223" s="395"/>
      <c r="HN223" s="395"/>
      <c r="HO223" s="395"/>
      <c r="HP223" s="395"/>
      <c r="HQ223" s="395"/>
      <c r="HR223" s="395"/>
      <c r="HS223" s="395"/>
      <c r="HT223" s="395"/>
      <c r="HU223" s="395"/>
      <c r="HV223" s="395"/>
      <c r="HW223" s="395"/>
      <c r="HX223" s="395"/>
      <c r="HY223" s="395"/>
      <c r="HZ223" s="395"/>
      <c r="IA223" s="395"/>
      <c r="IB223" s="395"/>
      <c r="IC223" s="395"/>
      <c r="ID223" s="395"/>
      <c r="IE223" s="395"/>
      <c r="IF223" s="395"/>
      <c r="IG223" s="395"/>
      <c r="IH223" s="395"/>
      <c r="II223" s="395"/>
      <c r="IJ223" s="395"/>
      <c r="IK223" s="395"/>
      <c r="IL223" s="395"/>
      <c r="IM223" s="395"/>
      <c r="IN223" s="395"/>
      <c r="IO223" s="395"/>
      <c r="IP223" s="395"/>
      <c r="IQ223" s="395"/>
      <c r="IR223" s="395"/>
      <c r="IS223" s="395"/>
      <c r="IT223" s="395"/>
      <c r="IU223" s="395"/>
      <c r="IV223" s="395"/>
      <c r="IW223" s="395"/>
      <c r="IX223" s="395"/>
      <c r="IY223" s="395"/>
      <c r="IZ223" s="395"/>
      <c r="JA223" s="395"/>
      <c r="JB223" s="395"/>
      <c r="JC223" s="395"/>
      <c r="JD223" s="395"/>
      <c r="JE223" s="395"/>
    </row>
    <row r="224" spans="13:265" s="426" customFormat="1" ht="15" hidden="1" customHeight="1" x14ac:dyDescent="0.25">
      <c r="M224" s="321"/>
      <c r="N224" s="321"/>
      <c r="CK224" s="395"/>
      <c r="CL224" s="395"/>
      <c r="CM224" s="395"/>
      <c r="CN224" s="395"/>
      <c r="CO224" s="395"/>
      <c r="CP224" s="395"/>
      <c r="CQ224" s="395"/>
      <c r="CR224" s="395"/>
      <c r="CS224" s="395"/>
      <c r="CT224" s="395"/>
      <c r="CU224" s="395"/>
      <c r="CV224" s="395"/>
      <c r="CW224" s="395"/>
      <c r="CX224" s="395"/>
      <c r="CY224" s="395"/>
      <c r="CZ224" s="395"/>
      <c r="DA224" s="395"/>
      <c r="DB224" s="395"/>
      <c r="DC224" s="395"/>
      <c r="DD224" s="395"/>
      <c r="DE224" s="395"/>
      <c r="DF224" s="395"/>
      <c r="DG224" s="395"/>
      <c r="DH224" s="395"/>
      <c r="DI224" s="395"/>
      <c r="DJ224" s="395"/>
      <c r="DK224" s="395"/>
      <c r="DL224" s="395"/>
      <c r="DM224" s="395"/>
      <c r="DN224" s="395"/>
      <c r="DO224" s="395"/>
      <c r="DP224" s="395"/>
      <c r="DQ224" s="395"/>
      <c r="DR224" s="395"/>
      <c r="DS224" s="395"/>
      <c r="DT224" s="395"/>
      <c r="DU224" s="395"/>
      <c r="DV224" s="395"/>
      <c r="DW224" s="395"/>
      <c r="DX224" s="395"/>
      <c r="DY224" s="395"/>
      <c r="DZ224" s="395"/>
      <c r="EA224" s="395"/>
      <c r="EB224" s="395"/>
      <c r="EC224" s="395"/>
      <c r="ED224" s="395"/>
      <c r="EE224" s="395"/>
      <c r="EF224" s="395"/>
      <c r="EG224" s="395"/>
      <c r="EH224" s="395"/>
      <c r="EI224" s="395"/>
      <c r="EJ224" s="395"/>
      <c r="EK224" s="395"/>
      <c r="EL224" s="395"/>
      <c r="EM224" s="395"/>
      <c r="EN224" s="395"/>
      <c r="EO224" s="395"/>
      <c r="EP224" s="395"/>
      <c r="EQ224" s="395"/>
      <c r="ER224" s="395"/>
      <c r="ES224" s="395"/>
      <c r="ET224" s="395"/>
      <c r="EU224" s="395"/>
      <c r="EV224" s="395"/>
      <c r="EW224" s="395"/>
      <c r="EX224" s="395"/>
      <c r="EY224" s="395"/>
      <c r="EZ224" s="395"/>
      <c r="FA224" s="395"/>
      <c r="FB224" s="395"/>
      <c r="FC224" s="395"/>
      <c r="FD224" s="395"/>
      <c r="FE224" s="395"/>
      <c r="FF224" s="395"/>
      <c r="FG224" s="395"/>
      <c r="FH224" s="395"/>
      <c r="FI224" s="395"/>
      <c r="FJ224" s="395"/>
      <c r="FK224" s="395"/>
      <c r="FL224" s="395"/>
      <c r="FM224" s="395"/>
      <c r="FN224" s="395"/>
      <c r="FO224" s="395"/>
      <c r="FP224" s="395"/>
      <c r="FQ224" s="395"/>
      <c r="FR224" s="395"/>
      <c r="FS224" s="395"/>
      <c r="FT224" s="395"/>
      <c r="FU224" s="395"/>
      <c r="FV224" s="395"/>
      <c r="FW224" s="395"/>
      <c r="FX224" s="395"/>
      <c r="FY224" s="395"/>
      <c r="FZ224" s="395"/>
      <c r="GA224" s="395"/>
      <c r="GB224" s="395"/>
      <c r="GC224" s="395"/>
      <c r="GD224" s="395"/>
      <c r="GE224" s="395"/>
      <c r="GF224" s="395"/>
      <c r="GG224" s="395"/>
      <c r="GH224" s="395"/>
      <c r="GI224" s="395"/>
      <c r="GJ224" s="395"/>
      <c r="GK224" s="395"/>
      <c r="GL224" s="395"/>
      <c r="GM224" s="395"/>
      <c r="GN224" s="395"/>
      <c r="GO224" s="395"/>
      <c r="GP224" s="395"/>
      <c r="GQ224" s="395"/>
      <c r="GR224" s="395"/>
      <c r="GS224" s="395"/>
      <c r="GT224" s="395"/>
      <c r="GU224" s="395"/>
      <c r="GV224" s="395"/>
      <c r="GW224" s="395"/>
      <c r="GX224" s="395"/>
      <c r="GY224" s="395"/>
      <c r="GZ224" s="395"/>
      <c r="HA224" s="395"/>
      <c r="HB224" s="395"/>
      <c r="HC224" s="395"/>
      <c r="HD224" s="395"/>
      <c r="HE224" s="395"/>
      <c r="HF224" s="395"/>
      <c r="HG224" s="395"/>
      <c r="HH224" s="395"/>
      <c r="HI224" s="395"/>
      <c r="HJ224" s="395"/>
      <c r="HK224" s="395"/>
      <c r="HL224" s="395"/>
      <c r="HM224" s="395"/>
      <c r="HN224" s="395"/>
      <c r="HO224" s="395"/>
      <c r="HP224" s="395"/>
      <c r="HQ224" s="395"/>
      <c r="HR224" s="395"/>
      <c r="HS224" s="395"/>
      <c r="HT224" s="395"/>
      <c r="HU224" s="395"/>
      <c r="HV224" s="395"/>
      <c r="HW224" s="395"/>
      <c r="HX224" s="395"/>
      <c r="HY224" s="395"/>
      <c r="HZ224" s="395"/>
      <c r="IA224" s="395"/>
      <c r="IB224" s="395"/>
      <c r="IC224" s="395"/>
      <c r="ID224" s="395"/>
      <c r="IE224" s="395"/>
      <c r="IF224" s="395"/>
      <c r="IG224" s="395"/>
      <c r="IH224" s="395"/>
      <c r="II224" s="395"/>
      <c r="IJ224" s="395"/>
      <c r="IK224" s="395"/>
      <c r="IL224" s="395"/>
      <c r="IM224" s="395"/>
      <c r="IN224" s="395"/>
      <c r="IO224" s="395"/>
      <c r="IP224" s="395"/>
      <c r="IQ224" s="395"/>
      <c r="IR224" s="395"/>
      <c r="IS224" s="395"/>
      <c r="IT224" s="395"/>
      <c r="IU224" s="395"/>
      <c r="IV224" s="395"/>
      <c r="IW224" s="395"/>
      <c r="IX224" s="395"/>
      <c r="IY224" s="395"/>
      <c r="IZ224" s="395"/>
      <c r="JA224" s="395"/>
      <c r="JB224" s="395"/>
      <c r="JC224" s="395"/>
      <c r="JD224" s="395"/>
      <c r="JE224" s="395"/>
    </row>
    <row r="225" spans="13:265" s="426" customFormat="1" ht="15" hidden="1" customHeight="1" x14ac:dyDescent="0.25">
      <c r="M225" s="321"/>
      <c r="N225" s="321"/>
      <c r="CK225" s="395"/>
      <c r="CL225" s="395"/>
      <c r="CM225" s="395"/>
      <c r="CN225" s="395"/>
      <c r="CO225" s="395"/>
      <c r="CP225" s="395"/>
      <c r="CQ225" s="395"/>
      <c r="CR225" s="395"/>
      <c r="CS225" s="395"/>
      <c r="CT225" s="395"/>
      <c r="CU225" s="395"/>
      <c r="CV225" s="395"/>
      <c r="CW225" s="395"/>
      <c r="CX225" s="395"/>
      <c r="CY225" s="395"/>
      <c r="CZ225" s="395"/>
      <c r="DA225" s="395"/>
      <c r="DB225" s="395"/>
      <c r="DC225" s="395"/>
      <c r="DD225" s="395"/>
      <c r="DE225" s="395"/>
      <c r="DF225" s="395"/>
      <c r="DG225" s="395"/>
      <c r="DH225" s="395"/>
      <c r="DI225" s="395"/>
      <c r="DJ225" s="395"/>
      <c r="DK225" s="395"/>
      <c r="DL225" s="395"/>
      <c r="DM225" s="395"/>
      <c r="DN225" s="395"/>
      <c r="DO225" s="395"/>
      <c r="DP225" s="395"/>
      <c r="DQ225" s="395"/>
      <c r="DR225" s="395"/>
      <c r="DS225" s="395"/>
      <c r="DT225" s="395"/>
      <c r="DU225" s="395"/>
      <c r="DV225" s="395"/>
      <c r="DW225" s="395"/>
      <c r="DX225" s="395"/>
      <c r="DY225" s="395"/>
      <c r="DZ225" s="395"/>
      <c r="EA225" s="395"/>
      <c r="EB225" s="395"/>
      <c r="EC225" s="395"/>
      <c r="ED225" s="395"/>
      <c r="EE225" s="395"/>
      <c r="EF225" s="395"/>
      <c r="EG225" s="395"/>
      <c r="EH225" s="395"/>
      <c r="EI225" s="395"/>
      <c r="EJ225" s="395"/>
      <c r="EK225" s="395"/>
      <c r="EL225" s="395"/>
      <c r="EM225" s="395"/>
      <c r="EN225" s="395"/>
      <c r="EO225" s="395"/>
      <c r="EP225" s="395"/>
      <c r="EQ225" s="395"/>
      <c r="ER225" s="395"/>
      <c r="ES225" s="395"/>
      <c r="ET225" s="395"/>
      <c r="EU225" s="395"/>
      <c r="EV225" s="395"/>
      <c r="EW225" s="395"/>
      <c r="EX225" s="395"/>
      <c r="EY225" s="395"/>
      <c r="EZ225" s="395"/>
      <c r="FA225" s="395"/>
      <c r="FB225" s="395"/>
      <c r="FC225" s="395"/>
      <c r="FD225" s="395"/>
      <c r="FE225" s="395"/>
      <c r="FF225" s="395"/>
      <c r="FG225" s="395"/>
      <c r="FH225" s="395"/>
      <c r="FI225" s="395"/>
      <c r="FJ225" s="395"/>
      <c r="FK225" s="395"/>
      <c r="FL225" s="395"/>
      <c r="FM225" s="395"/>
      <c r="FN225" s="395"/>
      <c r="FO225" s="395"/>
      <c r="FP225" s="395"/>
      <c r="FQ225" s="395"/>
      <c r="FR225" s="395"/>
      <c r="FS225" s="395"/>
      <c r="FT225" s="395"/>
      <c r="FU225" s="395"/>
      <c r="FV225" s="395"/>
      <c r="FW225" s="395"/>
      <c r="FX225" s="395"/>
      <c r="FY225" s="395"/>
      <c r="FZ225" s="395"/>
      <c r="GA225" s="395"/>
      <c r="GB225" s="395"/>
      <c r="GC225" s="395"/>
      <c r="GD225" s="395"/>
      <c r="GE225" s="395"/>
      <c r="GF225" s="395"/>
      <c r="GG225" s="395"/>
      <c r="GH225" s="395"/>
      <c r="GI225" s="395"/>
      <c r="GJ225" s="395"/>
      <c r="GK225" s="395"/>
      <c r="GL225" s="395"/>
      <c r="GM225" s="395"/>
      <c r="GN225" s="395"/>
      <c r="GO225" s="395"/>
      <c r="GP225" s="395"/>
      <c r="GQ225" s="395"/>
      <c r="GR225" s="395"/>
      <c r="GS225" s="395"/>
      <c r="GT225" s="395"/>
      <c r="GU225" s="395"/>
      <c r="GV225" s="395"/>
      <c r="GW225" s="395"/>
      <c r="GX225" s="395"/>
      <c r="GY225" s="395"/>
      <c r="GZ225" s="395"/>
      <c r="HA225" s="395"/>
      <c r="HB225" s="395"/>
      <c r="HC225" s="395"/>
      <c r="HD225" s="395"/>
      <c r="HE225" s="395"/>
      <c r="HF225" s="395"/>
      <c r="HG225" s="395"/>
      <c r="HH225" s="395"/>
      <c r="HI225" s="395"/>
      <c r="HJ225" s="395"/>
      <c r="HK225" s="395"/>
      <c r="HL225" s="395"/>
      <c r="HM225" s="395"/>
      <c r="HN225" s="395"/>
      <c r="HO225" s="395"/>
      <c r="HP225" s="395"/>
      <c r="HQ225" s="395"/>
      <c r="HR225" s="395"/>
      <c r="HS225" s="395"/>
      <c r="HT225" s="395"/>
      <c r="HU225" s="395"/>
      <c r="HV225" s="395"/>
      <c r="HW225" s="395"/>
      <c r="HX225" s="395"/>
      <c r="HY225" s="395"/>
      <c r="HZ225" s="395"/>
      <c r="IA225" s="395"/>
      <c r="IB225" s="395"/>
      <c r="IC225" s="395"/>
      <c r="ID225" s="395"/>
      <c r="IE225" s="395"/>
      <c r="IF225" s="395"/>
      <c r="IG225" s="395"/>
      <c r="IH225" s="395"/>
      <c r="II225" s="395"/>
      <c r="IJ225" s="395"/>
      <c r="IK225" s="395"/>
      <c r="IL225" s="395"/>
      <c r="IM225" s="395"/>
      <c r="IN225" s="395"/>
      <c r="IO225" s="395"/>
      <c r="IP225" s="395"/>
      <c r="IQ225" s="395"/>
      <c r="IR225" s="395"/>
      <c r="IS225" s="395"/>
      <c r="IT225" s="395"/>
      <c r="IU225" s="395"/>
      <c r="IV225" s="395"/>
      <c r="IW225" s="395"/>
      <c r="IX225" s="395"/>
      <c r="IY225" s="395"/>
      <c r="IZ225" s="395"/>
      <c r="JA225" s="395"/>
      <c r="JB225" s="395"/>
      <c r="JC225" s="395"/>
      <c r="JD225" s="395"/>
      <c r="JE225" s="395"/>
    </row>
    <row r="226" spans="13:265" s="426" customFormat="1" ht="15" hidden="1" customHeight="1" x14ac:dyDescent="0.25">
      <c r="M226" s="321"/>
      <c r="N226" s="321"/>
      <c r="CK226" s="395"/>
      <c r="CL226" s="395"/>
      <c r="CM226" s="395"/>
      <c r="CN226" s="395"/>
      <c r="CO226" s="395"/>
      <c r="CP226" s="395"/>
      <c r="CQ226" s="395"/>
      <c r="CR226" s="395"/>
      <c r="CS226" s="395"/>
      <c r="CT226" s="395"/>
      <c r="CU226" s="395"/>
      <c r="CV226" s="395"/>
      <c r="CW226" s="395"/>
      <c r="CX226" s="395"/>
      <c r="CY226" s="395"/>
      <c r="CZ226" s="395"/>
      <c r="DA226" s="395"/>
      <c r="DB226" s="395"/>
      <c r="DC226" s="395"/>
      <c r="DD226" s="395"/>
      <c r="DE226" s="395"/>
      <c r="DF226" s="395"/>
      <c r="DG226" s="395"/>
      <c r="DH226" s="395"/>
      <c r="DI226" s="395"/>
      <c r="DJ226" s="395"/>
      <c r="DK226" s="395"/>
      <c r="DL226" s="395"/>
      <c r="DM226" s="395"/>
      <c r="DN226" s="395"/>
      <c r="DO226" s="395"/>
      <c r="DP226" s="395"/>
      <c r="DQ226" s="395"/>
      <c r="DR226" s="395"/>
      <c r="DS226" s="395"/>
      <c r="DT226" s="395"/>
      <c r="DU226" s="395"/>
      <c r="DV226" s="395"/>
      <c r="DW226" s="395"/>
      <c r="DX226" s="395"/>
      <c r="DY226" s="395"/>
      <c r="DZ226" s="395"/>
      <c r="EA226" s="395"/>
      <c r="EB226" s="395"/>
      <c r="EC226" s="395"/>
      <c r="ED226" s="395"/>
      <c r="EE226" s="395"/>
      <c r="EF226" s="395"/>
      <c r="EG226" s="395"/>
      <c r="EH226" s="395"/>
      <c r="EI226" s="395"/>
      <c r="EJ226" s="395"/>
      <c r="EK226" s="395"/>
      <c r="EL226" s="395"/>
      <c r="EM226" s="395"/>
      <c r="EN226" s="395"/>
      <c r="EO226" s="395"/>
      <c r="EP226" s="395"/>
      <c r="EQ226" s="395"/>
      <c r="ER226" s="395"/>
      <c r="ES226" s="395"/>
      <c r="ET226" s="395"/>
      <c r="EU226" s="395"/>
      <c r="EV226" s="395"/>
      <c r="EW226" s="395"/>
      <c r="EX226" s="395"/>
      <c r="EY226" s="395"/>
      <c r="EZ226" s="395"/>
      <c r="FA226" s="395"/>
      <c r="FB226" s="395"/>
      <c r="FC226" s="395"/>
      <c r="FD226" s="395"/>
      <c r="FE226" s="395"/>
      <c r="FF226" s="395"/>
      <c r="FG226" s="395"/>
      <c r="FH226" s="395"/>
      <c r="FI226" s="395"/>
      <c r="FJ226" s="395"/>
      <c r="FK226" s="395"/>
      <c r="FL226" s="395"/>
      <c r="FM226" s="395"/>
      <c r="FN226" s="395"/>
      <c r="FO226" s="395"/>
      <c r="FP226" s="395"/>
      <c r="FQ226" s="395"/>
      <c r="FR226" s="395"/>
      <c r="FS226" s="395"/>
      <c r="FT226" s="395"/>
      <c r="FU226" s="395"/>
      <c r="FV226" s="395"/>
      <c r="FW226" s="395"/>
      <c r="FX226" s="395"/>
      <c r="FY226" s="395"/>
      <c r="FZ226" s="395"/>
      <c r="GA226" s="395"/>
      <c r="GB226" s="395"/>
      <c r="GC226" s="395"/>
      <c r="GD226" s="395"/>
      <c r="GE226" s="395"/>
      <c r="GF226" s="395"/>
      <c r="GG226" s="395"/>
      <c r="GH226" s="395"/>
      <c r="GI226" s="395"/>
      <c r="GJ226" s="395"/>
      <c r="GK226" s="395"/>
      <c r="GL226" s="395"/>
      <c r="GM226" s="395"/>
      <c r="GN226" s="395"/>
      <c r="GO226" s="395"/>
      <c r="GP226" s="395"/>
      <c r="GQ226" s="395"/>
      <c r="GR226" s="395"/>
      <c r="GS226" s="395"/>
      <c r="GT226" s="395"/>
      <c r="GU226" s="395"/>
      <c r="GV226" s="395"/>
      <c r="GW226" s="395"/>
      <c r="GX226" s="395"/>
      <c r="GY226" s="395"/>
      <c r="GZ226" s="395"/>
      <c r="HA226" s="395"/>
      <c r="HB226" s="395"/>
      <c r="HC226" s="395"/>
      <c r="HD226" s="395"/>
      <c r="HE226" s="395"/>
      <c r="HF226" s="395"/>
      <c r="HG226" s="395"/>
      <c r="HH226" s="395"/>
      <c r="HI226" s="395"/>
      <c r="HJ226" s="395"/>
      <c r="HK226" s="395"/>
      <c r="HL226" s="395"/>
      <c r="HM226" s="395"/>
      <c r="HN226" s="395"/>
      <c r="HO226" s="395"/>
      <c r="HP226" s="395"/>
      <c r="HQ226" s="395"/>
      <c r="HR226" s="395"/>
      <c r="HS226" s="395"/>
      <c r="HT226" s="395"/>
      <c r="HU226" s="395"/>
      <c r="HV226" s="395"/>
      <c r="HW226" s="395"/>
      <c r="HX226" s="395"/>
      <c r="HY226" s="395"/>
      <c r="HZ226" s="395"/>
      <c r="IA226" s="395"/>
      <c r="IB226" s="395"/>
      <c r="IC226" s="395"/>
      <c r="ID226" s="395"/>
      <c r="IE226" s="395"/>
      <c r="IF226" s="395"/>
      <c r="IG226" s="395"/>
      <c r="IH226" s="395"/>
      <c r="II226" s="395"/>
      <c r="IJ226" s="395"/>
      <c r="IK226" s="395"/>
      <c r="IL226" s="395"/>
      <c r="IM226" s="395"/>
      <c r="IN226" s="395"/>
      <c r="IO226" s="395"/>
      <c r="IP226" s="395"/>
      <c r="IQ226" s="395"/>
      <c r="IR226" s="395"/>
      <c r="IS226" s="395"/>
      <c r="IT226" s="395"/>
      <c r="IU226" s="395"/>
      <c r="IV226" s="395"/>
      <c r="IW226" s="395"/>
      <c r="IX226" s="395"/>
      <c r="IY226" s="395"/>
      <c r="IZ226" s="395"/>
      <c r="JA226" s="395"/>
      <c r="JB226" s="395"/>
      <c r="JC226" s="395"/>
      <c r="JD226" s="395"/>
      <c r="JE226" s="395"/>
    </row>
    <row r="227" spans="13:265" s="426" customFormat="1" ht="15" hidden="1" customHeight="1" x14ac:dyDescent="0.25">
      <c r="M227" s="321"/>
      <c r="N227" s="321"/>
      <c r="CK227" s="395"/>
      <c r="CL227" s="395"/>
      <c r="CM227" s="395"/>
      <c r="CN227" s="395"/>
      <c r="CO227" s="395"/>
      <c r="CP227" s="395"/>
      <c r="CQ227" s="395"/>
      <c r="CR227" s="395"/>
      <c r="CS227" s="395"/>
      <c r="CT227" s="395"/>
      <c r="CU227" s="395"/>
      <c r="CV227" s="395"/>
      <c r="CW227" s="395"/>
      <c r="CX227" s="395"/>
      <c r="CY227" s="395"/>
      <c r="CZ227" s="395"/>
      <c r="DA227" s="395"/>
      <c r="DB227" s="395"/>
      <c r="DC227" s="395"/>
      <c r="DD227" s="395"/>
      <c r="DE227" s="395"/>
      <c r="DF227" s="395"/>
      <c r="DG227" s="395"/>
      <c r="DH227" s="395"/>
      <c r="DI227" s="395"/>
      <c r="DJ227" s="395"/>
      <c r="DK227" s="395"/>
      <c r="DL227" s="395"/>
      <c r="DM227" s="395"/>
      <c r="DN227" s="395"/>
      <c r="DO227" s="395"/>
      <c r="DP227" s="395"/>
      <c r="DQ227" s="395"/>
      <c r="DR227" s="395"/>
      <c r="DS227" s="395"/>
      <c r="DT227" s="395"/>
      <c r="DU227" s="395"/>
      <c r="DV227" s="395"/>
      <c r="DW227" s="395"/>
      <c r="DX227" s="395"/>
      <c r="DY227" s="395"/>
      <c r="DZ227" s="395"/>
      <c r="EA227" s="395"/>
      <c r="EB227" s="395"/>
      <c r="EC227" s="395"/>
      <c r="ED227" s="395"/>
      <c r="EE227" s="395"/>
      <c r="EF227" s="395"/>
      <c r="EG227" s="395"/>
      <c r="EH227" s="395"/>
      <c r="EI227" s="395"/>
      <c r="EJ227" s="395"/>
      <c r="EK227" s="395"/>
      <c r="EL227" s="395"/>
      <c r="EM227" s="395"/>
      <c r="EN227" s="395"/>
      <c r="EO227" s="395"/>
      <c r="EP227" s="395"/>
      <c r="EQ227" s="395"/>
      <c r="ER227" s="395"/>
      <c r="ES227" s="395"/>
      <c r="ET227" s="395"/>
      <c r="EU227" s="395"/>
      <c r="EV227" s="395"/>
      <c r="EW227" s="395"/>
      <c r="EX227" s="395"/>
      <c r="EY227" s="395"/>
      <c r="EZ227" s="395"/>
      <c r="FA227" s="395"/>
      <c r="FB227" s="395"/>
      <c r="FC227" s="395"/>
      <c r="FD227" s="395"/>
      <c r="FE227" s="395"/>
      <c r="FF227" s="395"/>
      <c r="FG227" s="395"/>
      <c r="FH227" s="395"/>
      <c r="FI227" s="395"/>
      <c r="FJ227" s="395"/>
      <c r="FK227" s="395"/>
      <c r="FL227" s="395"/>
      <c r="FM227" s="395"/>
      <c r="FN227" s="395"/>
      <c r="FO227" s="395"/>
      <c r="FP227" s="395"/>
      <c r="FQ227" s="395"/>
      <c r="FR227" s="395"/>
      <c r="FS227" s="395"/>
      <c r="FT227" s="395"/>
      <c r="FU227" s="395"/>
      <c r="FV227" s="395"/>
      <c r="FW227" s="395"/>
      <c r="FX227" s="395"/>
      <c r="FY227" s="395"/>
      <c r="FZ227" s="395"/>
      <c r="GA227" s="395"/>
      <c r="GB227" s="395"/>
      <c r="GC227" s="395"/>
      <c r="GD227" s="395"/>
      <c r="GE227" s="395"/>
      <c r="GF227" s="395"/>
      <c r="GG227" s="395"/>
      <c r="GH227" s="395"/>
      <c r="GI227" s="395"/>
      <c r="GJ227" s="395"/>
      <c r="GK227" s="395"/>
      <c r="GL227" s="395"/>
      <c r="GM227" s="395"/>
      <c r="GN227" s="395"/>
      <c r="GO227" s="395"/>
      <c r="GP227" s="395"/>
      <c r="GQ227" s="395"/>
      <c r="GR227" s="395"/>
      <c r="GS227" s="395"/>
      <c r="GT227" s="395"/>
      <c r="GU227" s="395"/>
      <c r="GV227" s="395"/>
      <c r="GW227" s="395"/>
      <c r="GX227" s="395"/>
      <c r="GY227" s="395"/>
      <c r="GZ227" s="395"/>
      <c r="HA227" s="395"/>
      <c r="HB227" s="395"/>
      <c r="HC227" s="395"/>
      <c r="HD227" s="395"/>
      <c r="HE227" s="395"/>
      <c r="HF227" s="395"/>
      <c r="HG227" s="395"/>
      <c r="HH227" s="395"/>
      <c r="HI227" s="395"/>
      <c r="HJ227" s="395"/>
      <c r="HK227" s="395"/>
      <c r="HL227" s="395"/>
      <c r="HM227" s="395"/>
      <c r="HN227" s="395"/>
      <c r="HO227" s="395"/>
      <c r="HP227" s="395"/>
      <c r="HQ227" s="395"/>
      <c r="HR227" s="395"/>
      <c r="HS227" s="395"/>
      <c r="HT227" s="395"/>
      <c r="HU227" s="395"/>
      <c r="HV227" s="395"/>
      <c r="HW227" s="395"/>
      <c r="HX227" s="395"/>
      <c r="HY227" s="395"/>
      <c r="HZ227" s="395"/>
      <c r="IA227" s="395"/>
      <c r="IB227" s="395"/>
      <c r="IC227" s="395"/>
      <c r="ID227" s="395"/>
      <c r="IE227" s="395"/>
      <c r="IF227" s="395"/>
      <c r="IG227" s="395"/>
      <c r="IH227" s="395"/>
      <c r="II227" s="395"/>
      <c r="IJ227" s="395"/>
      <c r="IK227" s="395"/>
      <c r="IL227" s="395"/>
      <c r="IM227" s="395"/>
      <c r="IN227" s="395"/>
      <c r="IO227" s="395"/>
      <c r="IP227" s="395"/>
      <c r="IQ227" s="395"/>
      <c r="IR227" s="395"/>
      <c r="IS227" s="395"/>
      <c r="IT227" s="395"/>
      <c r="IU227" s="395"/>
      <c r="IV227" s="395"/>
      <c r="IW227" s="395"/>
      <c r="IX227" s="395"/>
      <c r="IY227" s="395"/>
      <c r="IZ227" s="395"/>
      <c r="JA227" s="395"/>
      <c r="JB227" s="395"/>
      <c r="JC227" s="395"/>
      <c r="JD227" s="395"/>
      <c r="JE227" s="395"/>
    </row>
    <row r="228" spans="13:265" s="426" customFormat="1" ht="15" hidden="1" customHeight="1" x14ac:dyDescent="0.25">
      <c r="M228" s="321"/>
      <c r="N228" s="321"/>
      <c r="CK228" s="395"/>
      <c r="CL228" s="395"/>
      <c r="CM228" s="395"/>
      <c r="CN228" s="395"/>
      <c r="CO228" s="395"/>
      <c r="CP228" s="395"/>
      <c r="CQ228" s="395"/>
      <c r="CR228" s="395"/>
      <c r="CS228" s="395"/>
      <c r="CT228" s="395"/>
      <c r="CU228" s="395"/>
      <c r="CV228" s="395"/>
      <c r="CW228" s="395"/>
      <c r="CX228" s="395"/>
      <c r="CY228" s="395"/>
      <c r="CZ228" s="395"/>
      <c r="DA228" s="395"/>
      <c r="DB228" s="395"/>
      <c r="DC228" s="395"/>
      <c r="DD228" s="395"/>
      <c r="DE228" s="395"/>
      <c r="DF228" s="395"/>
      <c r="DG228" s="395"/>
      <c r="DH228" s="395"/>
      <c r="DI228" s="395"/>
      <c r="DJ228" s="395"/>
      <c r="DK228" s="395"/>
      <c r="DL228" s="395"/>
      <c r="DM228" s="395"/>
      <c r="DN228" s="395"/>
      <c r="DO228" s="395"/>
      <c r="DP228" s="395"/>
      <c r="DQ228" s="395"/>
      <c r="DR228" s="395"/>
      <c r="DS228" s="395"/>
      <c r="DT228" s="395"/>
      <c r="DU228" s="395"/>
      <c r="DV228" s="395"/>
      <c r="DW228" s="395"/>
      <c r="DX228" s="395"/>
      <c r="DY228" s="395"/>
      <c r="DZ228" s="395"/>
      <c r="EA228" s="395"/>
      <c r="EB228" s="395"/>
      <c r="EC228" s="395"/>
      <c r="ED228" s="395"/>
      <c r="EE228" s="395"/>
      <c r="EF228" s="395"/>
      <c r="EG228" s="395"/>
      <c r="EH228" s="395"/>
      <c r="EI228" s="395"/>
      <c r="EJ228" s="395"/>
      <c r="EK228" s="395"/>
      <c r="EL228" s="395"/>
      <c r="EM228" s="395"/>
      <c r="EN228" s="395"/>
      <c r="EO228" s="395"/>
      <c r="EP228" s="395"/>
      <c r="EQ228" s="395"/>
      <c r="ER228" s="395"/>
      <c r="ES228" s="395"/>
      <c r="ET228" s="395"/>
      <c r="EU228" s="395"/>
      <c r="EV228" s="395"/>
      <c r="EW228" s="395"/>
      <c r="EX228" s="395"/>
      <c r="EY228" s="395"/>
      <c r="EZ228" s="395"/>
      <c r="FA228" s="395"/>
      <c r="FB228" s="395"/>
      <c r="FC228" s="395"/>
      <c r="FD228" s="395"/>
      <c r="FE228" s="395"/>
      <c r="FF228" s="395"/>
      <c r="FG228" s="395"/>
      <c r="FH228" s="395"/>
      <c r="FI228" s="395"/>
      <c r="FJ228" s="395"/>
      <c r="FK228" s="395"/>
      <c r="FL228" s="395"/>
      <c r="FM228" s="395"/>
      <c r="FN228" s="395"/>
      <c r="FO228" s="395"/>
      <c r="FP228" s="395"/>
      <c r="FQ228" s="395"/>
      <c r="FR228" s="395"/>
      <c r="FS228" s="395"/>
      <c r="FT228" s="395"/>
      <c r="FU228" s="395"/>
      <c r="FV228" s="395"/>
      <c r="FW228" s="395"/>
      <c r="FX228" s="395"/>
      <c r="FY228" s="395"/>
      <c r="FZ228" s="395"/>
      <c r="GA228" s="395"/>
      <c r="GB228" s="395"/>
      <c r="GC228" s="395"/>
      <c r="GD228" s="395"/>
      <c r="GE228" s="395"/>
      <c r="GF228" s="395"/>
      <c r="GG228" s="395"/>
      <c r="GH228" s="395"/>
      <c r="GI228" s="395"/>
      <c r="GJ228" s="395"/>
      <c r="GK228" s="395"/>
      <c r="GL228" s="395"/>
      <c r="GM228" s="395"/>
      <c r="GN228" s="395"/>
      <c r="GO228" s="395"/>
      <c r="GP228" s="395"/>
      <c r="GQ228" s="395"/>
      <c r="GR228" s="395"/>
      <c r="GS228" s="395"/>
      <c r="GT228" s="395"/>
      <c r="GU228" s="395"/>
      <c r="GV228" s="395"/>
      <c r="GW228" s="395"/>
      <c r="GX228" s="395"/>
      <c r="GY228" s="395"/>
      <c r="GZ228" s="395"/>
      <c r="HA228" s="395"/>
      <c r="HB228" s="395"/>
      <c r="HC228" s="395"/>
      <c r="HD228" s="395"/>
      <c r="HE228" s="395"/>
      <c r="HF228" s="395"/>
      <c r="HG228" s="395"/>
      <c r="HH228" s="395"/>
      <c r="HI228" s="395"/>
      <c r="HJ228" s="395"/>
      <c r="HK228" s="395"/>
      <c r="HL228" s="395"/>
      <c r="HM228" s="395"/>
      <c r="HN228" s="395"/>
      <c r="HO228" s="395"/>
      <c r="HP228" s="395"/>
      <c r="HQ228" s="395"/>
      <c r="HR228" s="395"/>
      <c r="HS228" s="395"/>
      <c r="HT228" s="395"/>
      <c r="HU228" s="395"/>
      <c r="HV228" s="395"/>
      <c r="HW228" s="395"/>
      <c r="HX228" s="395"/>
      <c r="HY228" s="395"/>
      <c r="HZ228" s="395"/>
      <c r="IA228" s="395"/>
      <c r="IB228" s="395"/>
      <c r="IC228" s="395"/>
      <c r="ID228" s="395"/>
      <c r="IE228" s="395"/>
      <c r="IF228" s="395"/>
      <c r="IG228" s="395"/>
      <c r="IH228" s="395"/>
      <c r="II228" s="395"/>
      <c r="IJ228" s="395"/>
      <c r="IK228" s="395"/>
      <c r="IL228" s="395"/>
      <c r="IM228" s="395"/>
      <c r="IN228" s="395"/>
      <c r="IO228" s="395"/>
      <c r="IP228" s="395"/>
      <c r="IQ228" s="395"/>
      <c r="IR228" s="395"/>
      <c r="IS228" s="395"/>
      <c r="IT228" s="395"/>
      <c r="IU228" s="395"/>
      <c r="IV228" s="395"/>
      <c r="IW228" s="395"/>
      <c r="IX228" s="395"/>
      <c r="IY228" s="395"/>
      <c r="IZ228" s="395"/>
      <c r="JA228" s="395"/>
      <c r="JB228" s="395"/>
      <c r="JC228" s="395"/>
      <c r="JD228" s="395"/>
      <c r="JE228" s="395"/>
    </row>
    <row r="229" spans="13:265" s="426" customFormat="1" ht="15" hidden="1" customHeight="1" x14ac:dyDescent="0.25">
      <c r="M229" s="321"/>
      <c r="N229" s="321"/>
      <c r="CK229" s="395"/>
      <c r="CL229" s="395"/>
      <c r="CM229" s="395"/>
      <c r="CN229" s="395"/>
      <c r="CO229" s="395"/>
      <c r="CP229" s="395"/>
      <c r="CQ229" s="395"/>
      <c r="CR229" s="395"/>
      <c r="CS229" s="395"/>
      <c r="CT229" s="395"/>
      <c r="CU229" s="395"/>
      <c r="CV229" s="395"/>
      <c r="CW229" s="395"/>
      <c r="CX229" s="395"/>
      <c r="CY229" s="395"/>
      <c r="CZ229" s="395"/>
      <c r="DA229" s="395"/>
      <c r="DB229" s="395"/>
      <c r="DC229" s="395"/>
      <c r="DD229" s="395"/>
      <c r="DE229" s="395"/>
      <c r="DF229" s="395"/>
      <c r="DG229" s="395"/>
      <c r="DH229" s="395"/>
      <c r="DI229" s="395"/>
      <c r="DJ229" s="395"/>
      <c r="DK229" s="395"/>
      <c r="DL229" s="395"/>
      <c r="DM229" s="395"/>
      <c r="DN229" s="395"/>
      <c r="DO229" s="395"/>
      <c r="DP229" s="395"/>
      <c r="DQ229" s="395"/>
      <c r="DR229" s="395"/>
      <c r="DS229" s="395"/>
      <c r="DT229" s="395"/>
      <c r="DU229" s="395"/>
      <c r="DV229" s="395"/>
      <c r="DW229" s="395"/>
      <c r="DX229" s="395"/>
      <c r="DY229" s="395"/>
      <c r="DZ229" s="395"/>
      <c r="EA229" s="395"/>
      <c r="EB229" s="395"/>
      <c r="EC229" s="395"/>
      <c r="ED229" s="395"/>
      <c r="EE229" s="395"/>
      <c r="EF229" s="395"/>
      <c r="EG229" s="395"/>
      <c r="EH229" s="395"/>
      <c r="EI229" s="395"/>
      <c r="EJ229" s="395"/>
      <c r="EK229" s="395"/>
      <c r="EL229" s="395"/>
      <c r="EM229" s="395"/>
      <c r="EN229" s="395"/>
      <c r="EO229" s="395"/>
      <c r="EP229" s="395"/>
      <c r="EQ229" s="395"/>
      <c r="ER229" s="395"/>
      <c r="ES229" s="395"/>
      <c r="ET229" s="395"/>
      <c r="EU229" s="395"/>
      <c r="EV229" s="395"/>
      <c r="EW229" s="395"/>
      <c r="EX229" s="395"/>
      <c r="EY229" s="395"/>
      <c r="EZ229" s="395"/>
      <c r="FA229" s="395"/>
      <c r="FB229" s="395"/>
      <c r="FC229" s="395"/>
      <c r="FD229" s="395"/>
      <c r="FE229" s="395"/>
      <c r="FF229" s="395"/>
      <c r="FG229" s="395"/>
      <c r="FH229" s="395"/>
      <c r="FI229" s="395"/>
      <c r="FJ229" s="395"/>
      <c r="FK229" s="395"/>
      <c r="FL229" s="395"/>
      <c r="FM229" s="395"/>
      <c r="FN229" s="395"/>
      <c r="FO229" s="395"/>
      <c r="FP229" s="395"/>
      <c r="FQ229" s="395"/>
      <c r="FR229" s="395"/>
      <c r="FS229" s="395"/>
      <c r="FT229" s="395"/>
      <c r="FU229" s="395"/>
      <c r="FV229" s="395"/>
      <c r="FW229" s="395"/>
      <c r="FX229" s="395"/>
      <c r="FY229" s="395"/>
      <c r="FZ229" s="395"/>
      <c r="GA229" s="395"/>
      <c r="GB229" s="395"/>
      <c r="GC229" s="395"/>
      <c r="GD229" s="395"/>
      <c r="GE229" s="395"/>
      <c r="GF229" s="395"/>
      <c r="GG229" s="395"/>
      <c r="GH229" s="395"/>
      <c r="GI229" s="395"/>
      <c r="GJ229" s="395"/>
      <c r="GK229" s="395"/>
      <c r="GL229" s="395"/>
      <c r="GM229" s="395"/>
      <c r="GN229" s="395"/>
      <c r="GO229" s="395"/>
      <c r="GP229" s="395"/>
      <c r="GQ229" s="395"/>
      <c r="GR229" s="395"/>
      <c r="GS229" s="395"/>
      <c r="GT229" s="395"/>
      <c r="GU229" s="395"/>
      <c r="GV229" s="395"/>
      <c r="GW229" s="395"/>
      <c r="GX229" s="395"/>
      <c r="GY229" s="395"/>
      <c r="GZ229" s="395"/>
      <c r="HA229" s="395"/>
      <c r="HB229" s="395"/>
      <c r="HC229" s="395"/>
      <c r="HD229" s="395"/>
      <c r="HE229" s="395"/>
      <c r="HF229" s="395"/>
      <c r="HG229" s="395"/>
      <c r="HH229" s="395"/>
      <c r="HI229" s="395"/>
      <c r="HJ229" s="395"/>
      <c r="HK229" s="395"/>
      <c r="HL229" s="395"/>
      <c r="HM229" s="395"/>
      <c r="HN229" s="395"/>
      <c r="HO229" s="395"/>
      <c r="HP229" s="395"/>
      <c r="HQ229" s="395"/>
      <c r="HR229" s="395"/>
      <c r="HS229" s="395"/>
      <c r="HT229" s="395"/>
      <c r="HU229" s="395"/>
      <c r="HV229" s="395"/>
      <c r="HW229" s="395"/>
      <c r="HX229" s="395"/>
      <c r="HY229" s="395"/>
      <c r="HZ229" s="395"/>
      <c r="IA229" s="395"/>
      <c r="IB229" s="395"/>
      <c r="IC229" s="395"/>
      <c r="ID229" s="395"/>
      <c r="IE229" s="395"/>
      <c r="IF229" s="395"/>
      <c r="IG229" s="395"/>
      <c r="IH229" s="395"/>
      <c r="II229" s="395"/>
      <c r="IJ229" s="395"/>
      <c r="IK229" s="395"/>
      <c r="IL229" s="395"/>
      <c r="IM229" s="395"/>
      <c r="IN229" s="395"/>
      <c r="IO229" s="395"/>
      <c r="IP229" s="395"/>
      <c r="IQ229" s="395"/>
      <c r="IR229" s="395"/>
      <c r="IS229" s="395"/>
      <c r="IT229" s="395"/>
      <c r="IU229" s="395"/>
      <c r="IV229" s="395"/>
      <c r="IW229" s="395"/>
      <c r="IX229" s="395"/>
      <c r="IY229" s="395"/>
      <c r="IZ229" s="395"/>
      <c r="JA229" s="395"/>
      <c r="JB229" s="395"/>
      <c r="JC229" s="395"/>
      <c r="JD229" s="395"/>
      <c r="JE229" s="395"/>
    </row>
    <row r="230" spans="13:265" s="426" customFormat="1" ht="15" hidden="1" customHeight="1" x14ac:dyDescent="0.25">
      <c r="M230" s="321"/>
      <c r="N230" s="321"/>
      <c r="CK230" s="395"/>
      <c r="CL230" s="395"/>
      <c r="CM230" s="395"/>
      <c r="CN230" s="395"/>
      <c r="CO230" s="395"/>
      <c r="CP230" s="395"/>
      <c r="CQ230" s="395"/>
      <c r="CR230" s="395"/>
      <c r="CS230" s="395"/>
      <c r="CT230" s="395"/>
      <c r="CU230" s="395"/>
      <c r="CV230" s="395"/>
      <c r="CW230" s="395"/>
      <c r="CX230" s="395"/>
      <c r="CY230" s="395"/>
      <c r="CZ230" s="395"/>
      <c r="DA230" s="395"/>
      <c r="DB230" s="395"/>
      <c r="DC230" s="395"/>
      <c r="DD230" s="395"/>
      <c r="DE230" s="395"/>
      <c r="DF230" s="395"/>
      <c r="DG230" s="395"/>
      <c r="DH230" s="395"/>
      <c r="DI230" s="395"/>
      <c r="DJ230" s="395"/>
      <c r="DK230" s="395"/>
      <c r="DL230" s="395"/>
      <c r="DM230" s="395"/>
      <c r="DN230" s="395"/>
      <c r="DO230" s="395"/>
      <c r="DP230" s="395"/>
      <c r="DQ230" s="395"/>
      <c r="DR230" s="395"/>
      <c r="DS230" s="395"/>
      <c r="DT230" s="395"/>
      <c r="DU230" s="395"/>
      <c r="DV230" s="395"/>
      <c r="DW230" s="395"/>
      <c r="DX230" s="395"/>
      <c r="DY230" s="395"/>
      <c r="DZ230" s="395"/>
      <c r="EA230" s="395"/>
      <c r="EB230" s="395"/>
      <c r="EC230" s="395"/>
      <c r="ED230" s="395"/>
      <c r="EE230" s="395"/>
      <c r="EF230" s="395"/>
      <c r="EG230" s="395"/>
      <c r="EH230" s="395"/>
      <c r="EI230" s="395"/>
      <c r="EJ230" s="395"/>
      <c r="EK230" s="395"/>
      <c r="EL230" s="395"/>
      <c r="EM230" s="395"/>
      <c r="EN230" s="395"/>
      <c r="EO230" s="395"/>
      <c r="EP230" s="395"/>
      <c r="EQ230" s="395"/>
      <c r="ER230" s="395"/>
      <c r="ES230" s="395"/>
      <c r="ET230" s="395"/>
      <c r="EU230" s="395"/>
      <c r="EV230" s="395"/>
      <c r="EW230" s="395"/>
      <c r="EX230" s="395"/>
      <c r="EY230" s="395"/>
      <c r="EZ230" s="395"/>
      <c r="FA230" s="395"/>
      <c r="FB230" s="395"/>
      <c r="FC230" s="395"/>
      <c r="FD230" s="395"/>
      <c r="FE230" s="395"/>
      <c r="FF230" s="395"/>
      <c r="FG230" s="395"/>
      <c r="FH230" s="395"/>
      <c r="FI230" s="395"/>
      <c r="FJ230" s="395"/>
      <c r="FK230" s="395"/>
      <c r="FL230" s="395"/>
      <c r="FM230" s="395"/>
      <c r="FN230" s="395"/>
      <c r="FO230" s="395"/>
      <c r="FP230" s="395"/>
      <c r="FQ230" s="395"/>
      <c r="FR230" s="395"/>
      <c r="FS230" s="395"/>
      <c r="FT230" s="395"/>
      <c r="FU230" s="395"/>
      <c r="FV230" s="395"/>
      <c r="FW230" s="395"/>
      <c r="FX230" s="395"/>
      <c r="FY230" s="395"/>
      <c r="FZ230" s="395"/>
      <c r="GA230" s="395"/>
      <c r="GB230" s="395"/>
      <c r="GC230" s="395"/>
      <c r="GD230" s="395"/>
      <c r="GE230" s="395"/>
      <c r="GF230" s="395"/>
      <c r="GG230" s="395"/>
      <c r="GH230" s="395"/>
      <c r="GI230" s="395"/>
      <c r="GJ230" s="395"/>
      <c r="GK230" s="395"/>
      <c r="GL230" s="395"/>
      <c r="GM230" s="395"/>
      <c r="GN230" s="395"/>
      <c r="GO230" s="395"/>
      <c r="GP230" s="395"/>
      <c r="GQ230" s="395"/>
      <c r="GR230" s="395"/>
      <c r="GS230" s="395"/>
      <c r="GT230" s="395"/>
      <c r="GU230" s="395"/>
      <c r="GV230" s="395"/>
      <c r="GW230" s="395"/>
      <c r="GX230" s="395"/>
      <c r="GY230" s="395"/>
      <c r="GZ230" s="395"/>
      <c r="HA230" s="395"/>
      <c r="HB230" s="395"/>
      <c r="HC230" s="395"/>
      <c r="HD230" s="395"/>
      <c r="HE230" s="395"/>
      <c r="HF230" s="395"/>
      <c r="HG230" s="395"/>
      <c r="HH230" s="395"/>
      <c r="HI230" s="395"/>
      <c r="HJ230" s="395"/>
      <c r="HK230" s="395"/>
      <c r="HL230" s="395"/>
      <c r="HM230" s="395"/>
      <c r="HN230" s="395"/>
      <c r="HO230" s="395"/>
      <c r="HP230" s="395"/>
      <c r="HQ230" s="395"/>
      <c r="HR230" s="395"/>
      <c r="HS230" s="395"/>
      <c r="HT230" s="395"/>
      <c r="HU230" s="395"/>
      <c r="HV230" s="395"/>
      <c r="HW230" s="395"/>
      <c r="HX230" s="395"/>
      <c r="HY230" s="395"/>
      <c r="HZ230" s="395"/>
      <c r="IA230" s="395"/>
      <c r="IB230" s="395"/>
      <c r="IC230" s="395"/>
      <c r="ID230" s="395"/>
      <c r="IE230" s="395"/>
      <c r="IF230" s="395"/>
      <c r="IG230" s="395"/>
      <c r="IH230" s="395"/>
      <c r="II230" s="395"/>
      <c r="IJ230" s="395"/>
      <c r="IK230" s="395"/>
      <c r="IL230" s="395"/>
      <c r="IM230" s="395"/>
      <c r="IN230" s="395"/>
      <c r="IO230" s="395"/>
      <c r="IP230" s="395"/>
      <c r="IQ230" s="395"/>
      <c r="IR230" s="395"/>
      <c r="IS230" s="395"/>
      <c r="IT230" s="395"/>
      <c r="IU230" s="395"/>
      <c r="IV230" s="395"/>
      <c r="IW230" s="395"/>
      <c r="IX230" s="395"/>
      <c r="IY230" s="395"/>
      <c r="IZ230" s="395"/>
      <c r="JA230" s="395"/>
      <c r="JB230" s="395"/>
      <c r="JC230" s="395"/>
      <c r="JD230" s="395"/>
      <c r="JE230" s="395"/>
    </row>
    <row r="231" spans="13:265" s="426" customFormat="1" ht="15" hidden="1" customHeight="1" x14ac:dyDescent="0.25">
      <c r="M231" s="321"/>
      <c r="N231" s="321"/>
      <c r="CK231" s="395"/>
      <c r="CL231" s="395"/>
      <c r="CM231" s="395"/>
      <c r="CN231" s="395"/>
      <c r="CO231" s="395"/>
      <c r="CP231" s="395"/>
      <c r="CQ231" s="395"/>
      <c r="CR231" s="395"/>
      <c r="CS231" s="395"/>
      <c r="CT231" s="395"/>
      <c r="CU231" s="395"/>
      <c r="CV231" s="395"/>
      <c r="CW231" s="395"/>
      <c r="CX231" s="395"/>
      <c r="CY231" s="395"/>
      <c r="CZ231" s="395"/>
      <c r="DA231" s="395"/>
      <c r="DB231" s="395"/>
      <c r="DC231" s="395"/>
      <c r="DD231" s="395"/>
      <c r="DE231" s="395"/>
      <c r="DF231" s="395"/>
      <c r="DG231" s="395"/>
      <c r="DH231" s="395"/>
      <c r="DI231" s="395"/>
      <c r="DJ231" s="395"/>
      <c r="DK231" s="395"/>
      <c r="DL231" s="395"/>
      <c r="DM231" s="395"/>
      <c r="DN231" s="395"/>
      <c r="DO231" s="395"/>
      <c r="DP231" s="395"/>
      <c r="DQ231" s="395"/>
      <c r="DR231" s="395"/>
      <c r="DS231" s="395"/>
      <c r="DT231" s="395"/>
      <c r="DU231" s="395"/>
      <c r="DV231" s="395"/>
      <c r="DW231" s="395"/>
      <c r="DX231" s="395"/>
      <c r="DY231" s="395"/>
      <c r="DZ231" s="395"/>
      <c r="EA231" s="395"/>
      <c r="EB231" s="395"/>
      <c r="EC231" s="395"/>
      <c r="ED231" s="395"/>
      <c r="EE231" s="395"/>
      <c r="EF231" s="395"/>
      <c r="EG231" s="395"/>
      <c r="EH231" s="395"/>
      <c r="EI231" s="395"/>
      <c r="EJ231" s="395"/>
      <c r="EK231" s="395"/>
      <c r="EL231" s="395"/>
      <c r="EM231" s="395"/>
      <c r="EN231" s="395"/>
      <c r="EO231" s="395"/>
      <c r="EP231" s="395"/>
      <c r="EQ231" s="395"/>
      <c r="ER231" s="395"/>
      <c r="ES231" s="395"/>
      <c r="ET231" s="395"/>
      <c r="EU231" s="395"/>
      <c r="EV231" s="395"/>
      <c r="EW231" s="395"/>
      <c r="EX231" s="395"/>
      <c r="EY231" s="395"/>
      <c r="EZ231" s="395"/>
      <c r="FA231" s="395"/>
      <c r="FB231" s="395"/>
      <c r="FC231" s="395"/>
      <c r="FD231" s="395"/>
      <c r="FE231" s="395"/>
      <c r="FF231" s="395"/>
      <c r="FG231" s="395"/>
      <c r="FH231" s="395"/>
      <c r="FI231" s="395"/>
      <c r="FJ231" s="395"/>
      <c r="FK231" s="395"/>
      <c r="FL231" s="395"/>
      <c r="FM231" s="395"/>
      <c r="FN231" s="395"/>
      <c r="FO231" s="395"/>
      <c r="FP231" s="395"/>
      <c r="FQ231" s="395"/>
      <c r="FR231" s="395"/>
      <c r="FS231" s="395"/>
      <c r="FT231" s="395"/>
      <c r="FU231" s="395"/>
      <c r="FV231" s="395"/>
      <c r="FW231" s="395"/>
      <c r="FX231" s="395"/>
      <c r="FY231" s="395"/>
      <c r="FZ231" s="395"/>
      <c r="GA231" s="395"/>
      <c r="GB231" s="395"/>
      <c r="GC231" s="395"/>
      <c r="GD231" s="395"/>
      <c r="GE231" s="395"/>
      <c r="GF231" s="395"/>
      <c r="GG231" s="395"/>
      <c r="GH231" s="395"/>
      <c r="GI231" s="395"/>
      <c r="GJ231" s="395"/>
      <c r="GK231" s="395"/>
      <c r="GL231" s="395"/>
      <c r="GM231" s="395"/>
      <c r="GN231" s="395"/>
      <c r="GO231" s="395"/>
      <c r="GP231" s="395"/>
      <c r="GQ231" s="395"/>
      <c r="GR231" s="395"/>
      <c r="GS231" s="395"/>
      <c r="GT231" s="395"/>
      <c r="GU231" s="395"/>
      <c r="GV231" s="395"/>
      <c r="GW231" s="395"/>
      <c r="GX231" s="395"/>
      <c r="GY231" s="395"/>
      <c r="GZ231" s="395"/>
      <c r="HA231" s="395"/>
      <c r="HB231" s="395"/>
      <c r="HC231" s="395"/>
      <c r="HD231" s="395"/>
      <c r="HE231" s="395"/>
      <c r="HF231" s="395"/>
      <c r="HG231" s="395"/>
      <c r="HH231" s="395"/>
      <c r="HI231" s="395"/>
      <c r="HJ231" s="395"/>
      <c r="HK231" s="395"/>
      <c r="HL231" s="395"/>
      <c r="HM231" s="395"/>
      <c r="HN231" s="395"/>
      <c r="HO231" s="395"/>
      <c r="HP231" s="395"/>
      <c r="HQ231" s="395"/>
      <c r="HR231" s="395"/>
      <c r="HS231" s="395"/>
      <c r="HT231" s="395"/>
      <c r="HU231" s="395"/>
      <c r="HV231" s="395"/>
      <c r="HW231" s="395"/>
      <c r="HX231" s="395"/>
      <c r="HY231" s="395"/>
      <c r="HZ231" s="395"/>
      <c r="IA231" s="395"/>
      <c r="IB231" s="395"/>
      <c r="IC231" s="395"/>
      <c r="ID231" s="395"/>
      <c r="IE231" s="395"/>
      <c r="IF231" s="395"/>
      <c r="IG231" s="395"/>
      <c r="IH231" s="395"/>
      <c r="II231" s="395"/>
      <c r="IJ231" s="395"/>
      <c r="IK231" s="395"/>
      <c r="IL231" s="395"/>
      <c r="IM231" s="395"/>
      <c r="IN231" s="395"/>
      <c r="IO231" s="395"/>
      <c r="IP231" s="395"/>
      <c r="IQ231" s="395"/>
      <c r="IR231" s="395"/>
      <c r="IS231" s="395"/>
      <c r="IT231" s="395"/>
      <c r="IU231" s="395"/>
      <c r="IV231" s="395"/>
      <c r="IW231" s="395"/>
      <c r="IX231" s="395"/>
      <c r="IY231" s="395"/>
      <c r="IZ231" s="395"/>
      <c r="JA231" s="395"/>
      <c r="JB231" s="395"/>
      <c r="JC231" s="395"/>
      <c r="JD231" s="395"/>
      <c r="JE231" s="395"/>
    </row>
    <row r="232" spans="13:265" s="426" customFormat="1" ht="15" hidden="1" customHeight="1" x14ac:dyDescent="0.25">
      <c r="M232" s="321"/>
      <c r="N232" s="321"/>
      <c r="CK232" s="395"/>
      <c r="CL232" s="395"/>
      <c r="CM232" s="395"/>
      <c r="CN232" s="395"/>
      <c r="CO232" s="395"/>
      <c r="CP232" s="395"/>
      <c r="CQ232" s="395"/>
      <c r="CR232" s="395"/>
      <c r="CS232" s="395"/>
      <c r="CT232" s="395"/>
      <c r="CU232" s="395"/>
      <c r="CV232" s="395"/>
      <c r="CW232" s="395"/>
      <c r="CX232" s="395"/>
      <c r="CY232" s="395"/>
      <c r="CZ232" s="395"/>
      <c r="DA232" s="395"/>
      <c r="DB232" s="395"/>
      <c r="DC232" s="395"/>
      <c r="DD232" s="395"/>
      <c r="DE232" s="395"/>
      <c r="DF232" s="395"/>
      <c r="DG232" s="395"/>
      <c r="DH232" s="395"/>
      <c r="DI232" s="395"/>
      <c r="DJ232" s="395"/>
      <c r="DK232" s="395"/>
      <c r="DL232" s="395"/>
      <c r="DM232" s="395"/>
      <c r="DN232" s="395"/>
      <c r="DO232" s="395"/>
      <c r="DP232" s="395"/>
      <c r="DQ232" s="395"/>
      <c r="DR232" s="395"/>
      <c r="DS232" s="395"/>
      <c r="DT232" s="395"/>
      <c r="DU232" s="395"/>
      <c r="DV232" s="395"/>
      <c r="DW232" s="395"/>
      <c r="DX232" s="395"/>
      <c r="DY232" s="395"/>
      <c r="DZ232" s="395"/>
      <c r="EA232" s="395"/>
      <c r="EB232" s="395"/>
      <c r="EC232" s="395"/>
      <c r="ED232" s="395"/>
      <c r="EE232" s="395"/>
      <c r="EF232" s="395"/>
      <c r="EG232" s="395"/>
      <c r="EH232" s="395"/>
      <c r="EI232" s="395"/>
      <c r="EJ232" s="395"/>
      <c r="EK232" s="395"/>
      <c r="EL232" s="395"/>
      <c r="EM232" s="395"/>
      <c r="EN232" s="395"/>
      <c r="EO232" s="395"/>
      <c r="EP232" s="395"/>
      <c r="EQ232" s="395"/>
      <c r="ER232" s="395"/>
      <c r="ES232" s="395"/>
      <c r="ET232" s="395"/>
      <c r="EU232" s="395"/>
      <c r="EV232" s="395"/>
      <c r="EW232" s="395"/>
      <c r="EX232" s="395"/>
      <c r="EY232" s="395"/>
      <c r="EZ232" s="395"/>
      <c r="FA232" s="395"/>
      <c r="FB232" s="395"/>
      <c r="FC232" s="395"/>
      <c r="FD232" s="395"/>
      <c r="FE232" s="395"/>
      <c r="FF232" s="395"/>
      <c r="FG232" s="395"/>
      <c r="FH232" s="395"/>
      <c r="FI232" s="395"/>
      <c r="FJ232" s="395"/>
      <c r="FK232" s="395"/>
      <c r="FL232" s="395"/>
      <c r="FM232" s="395"/>
      <c r="FN232" s="395"/>
      <c r="FO232" s="395"/>
      <c r="FP232" s="395"/>
      <c r="FQ232" s="395"/>
      <c r="FR232" s="395"/>
      <c r="FS232" s="395"/>
      <c r="FT232" s="395"/>
      <c r="FU232" s="395"/>
      <c r="FV232" s="395"/>
      <c r="FW232" s="395"/>
      <c r="FX232" s="395"/>
      <c r="FY232" s="395"/>
      <c r="FZ232" s="395"/>
      <c r="GA232" s="395"/>
      <c r="GB232" s="395"/>
      <c r="GC232" s="395"/>
      <c r="GD232" s="395"/>
      <c r="GE232" s="395"/>
      <c r="GF232" s="395"/>
      <c r="GG232" s="395"/>
      <c r="GH232" s="395"/>
      <c r="GI232" s="395"/>
      <c r="GJ232" s="395"/>
      <c r="GK232" s="395"/>
      <c r="GL232" s="395"/>
      <c r="GM232" s="395"/>
      <c r="GN232" s="395"/>
      <c r="GO232" s="395"/>
      <c r="GP232" s="395"/>
      <c r="GQ232" s="395"/>
      <c r="GR232" s="395"/>
      <c r="GS232" s="395"/>
      <c r="GT232" s="395"/>
      <c r="GU232" s="395"/>
      <c r="GV232" s="395"/>
      <c r="GW232" s="395"/>
      <c r="GX232" s="395"/>
      <c r="GY232" s="395"/>
      <c r="GZ232" s="395"/>
      <c r="HA232" s="395"/>
      <c r="HB232" s="395"/>
      <c r="HC232" s="395"/>
      <c r="HD232" s="395"/>
      <c r="HE232" s="395"/>
      <c r="HF232" s="395"/>
      <c r="HG232" s="395"/>
      <c r="HH232" s="395"/>
      <c r="HI232" s="395"/>
      <c r="HJ232" s="395"/>
      <c r="HK232" s="395"/>
      <c r="HL232" s="395"/>
      <c r="HM232" s="395"/>
      <c r="HN232" s="395"/>
      <c r="HO232" s="395"/>
      <c r="HP232" s="395"/>
      <c r="HQ232" s="395"/>
      <c r="HR232" s="395"/>
      <c r="HS232" s="395"/>
      <c r="HT232" s="395"/>
      <c r="HU232" s="395"/>
      <c r="HV232" s="395"/>
      <c r="HW232" s="395"/>
      <c r="HX232" s="395"/>
      <c r="HY232" s="395"/>
      <c r="HZ232" s="395"/>
      <c r="IA232" s="395"/>
      <c r="IB232" s="395"/>
      <c r="IC232" s="395"/>
      <c r="ID232" s="395"/>
      <c r="IE232" s="395"/>
      <c r="IF232" s="395"/>
      <c r="IG232" s="395"/>
      <c r="IH232" s="395"/>
      <c r="II232" s="395"/>
      <c r="IJ232" s="395"/>
      <c r="IK232" s="395"/>
      <c r="IL232" s="395"/>
      <c r="IM232" s="395"/>
      <c r="IN232" s="395"/>
      <c r="IO232" s="395"/>
      <c r="IP232" s="395"/>
      <c r="IQ232" s="395"/>
      <c r="IR232" s="395"/>
      <c r="IS232" s="395"/>
      <c r="IT232" s="395"/>
      <c r="IU232" s="395"/>
      <c r="IV232" s="395"/>
      <c r="IW232" s="395"/>
      <c r="IX232" s="395"/>
      <c r="IY232" s="395"/>
      <c r="IZ232" s="395"/>
      <c r="JA232" s="395"/>
      <c r="JB232" s="395"/>
      <c r="JC232" s="395"/>
      <c r="JD232" s="395"/>
      <c r="JE232" s="395"/>
    </row>
    <row r="233" spans="13:265" s="426" customFormat="1" ht="15" hidden="1" customHeight="1" x14ac:dyDescent="0.25">
      <c r="M233" s="321"/>
      <c r="N233" s="321"/>
      <c r="CK233" s="395"/>
      <c r="CL233" s="395"/>
      <c r="CM233" s="395"/>
      <c r="CN233" s="395"/>
      <c r="CO233" s="395"/>
      <c r="CP233" s="395"/>
      <c r="CQ233" s="395"/>
      <c r="CR233" s="395"/>
      <c r="CS233" s="395"/>
      <c r="CT233" s="395"/>
      <c r="CU233" s="395"/>
      <c r="CV233" s="395"/>
      <c r="CW233" s="395"/>
      <c r="CX233" s="395"/>
      <c r="CY233" s="395"/>
      <c r="CZ233" s="395"/>
      <c r="DA233" s="395"/>
      <c r="DB233" s="395"/>
      <c r="DC233" s="395"/>
      <c r="DD233" s="395"/>
      <c r="DE233" s="395"/>
      <c r="DF233" s="395"/>
      <c r="DG233" s="395"/>
      <c r="DH233" s="395"/>
      <c r="DI233" s="395"/>
      <c r="DJ233" s="395"/>
      <c r="DK233" s="395"/>
      <c r="DL233" s="395"/>
      <c r="DM233" s="395"/>
      <c r="DN233" s="395"/>
      <c r="DO233" s="395"/>
      <c r="DP233" s="395"/>
      <c r="DQ233" s="395"/>
      <c r="DR233" s="395"/>
      <c r="DS233" s="395"/>
      <c r="DT233" s="395"/>
      <c r="DU233" s="395"/>
      <c r="DV233" s="395"/>
      <c r="DW233" s="395"/>
      <c r="DX233" s="395"/>
      <c r="DY233" s="395"/>
      <c r="DZ233" s="395"/>
      <c r="EA233" s="395"/>
      <c r="EB233" s="395"/>
      <c r="EC233" s="395"/>
      <c r="ED233" s="395"/>
      <c r="EE233" s="395"/>
      <c r="EF233" s="395"/>
      <c r="EG233" s="395"/>
      <c r="EH233" s="395"/>
      <c r="EI233" s="395"/>
      <c r="EJ233" s="395"/>
      <c r="EK233" s="395"/>
      <c r="EL233" s="395"/>
      <c r="EM233" s="395"/>
      <c r="EN233" s="395"/>
      <c r="EO233" s="395"/>
      <c r="EP233" s="395"/>
      <c r="EQ233" s="395"/>
      <c r="ER233" s="395"/>
      <c r="ES233" s="395"/>
      <c r="ET233" s="395"/>
      <c r="EU233" s="395"/>
      <c r="EV233" s="395"/>
      <c r="EW233" s="395"/>
      <c r="EX233" s="395"/>
      <c r="EY233" s="395"/>
      <c r="EZ233" s="395"/>
      <c r="FA233" s="395"/>
      <c r="FB233" s="395"/>
      <c r="FC233" s="395"/>
      <c r="FD233" s="395"/>
      <c r="FE233" s="395"/>
      <c r="FF233" s="395"/>
      <c r="FG233" s="395"/>
      <c r="FH233" s="395"/>
      <c r="FI233" s="395"/>
      <c r="FJ233" s="395"/>
      <c r="FK233" s="395"/>
      <c r="FL233" s="395"/>
      <c r="FM233" s="395"/>
      <c r="FN233" s="395"/>
      <c r="FO233" s="395"/>
      <c r="FP233" s="395"/>
      <c r="FQ233" s="395"/>
      <c r="FR233" s="395"/>
      <c r="FS233" s="395"/>
      <c r="FT233" s="395"/>
      <c r="FU233" s="395"/>
      <c r="FV233" s="395"/>
      <c r="FW233" s="395"/>
      <c r="FX233" s="395"/>
      <c r="FY233" s="395"/>
      <c r="FZ233" s="395"/>
      <c r="GA233" s="395"/>
      <c r="GB233" s="395"/>
      <c r="GC233" s="395"/>
      <c r="GD233" s="395"/>
      <c r="GE233" s="395"/>
      <c r="GF233" s="395"/>
      <c r="GG233" s="395"/>
      <c r="GH233" s="395"/>
      <c r="GI233" s="395"/>
      <c r="GJ233" s="395"/>
      <c r="GK233" s="395"/>
      <c r="GL233" s="395"/>
      <c r="GM233" s="395"/>
      <c r="GN233" s="395"/>
      <c r="GO233" s="395"/>
      <c r="GP233" s="395"/>
      <c r="GQ233" s="395"/>
      <c r="GR233" s="395"/>
      <c r="GS233" s="395"/>
      <c r="GT233" s="395"/>
      <c r="GU233" s="395"/>
      <c r="GV233" s="395"/>
      <c r="GW233" s="395"/>
      <c r="GX233" s="395"/>
      <c r="GY233" s="395"/>
      <c r="GZ233" s="395"/>
      <c r="HA233" s="395"/>
      <c r="HB233" s="395"/>
      <c r="HC233" s="395"/>
      <c r="HD233" s="395"/>
      <c r="HE233" s="395"/>
      <c r="HF233" s="395"/>
      <c r="HG233" s="395"/>
      <c r="HH233" s="395"/>
      <c r="HI233" s="395"/>
      <c r="HJ233" s="395"/>
      <c r="HK233" s="395"/>
      <c r="HL233" s="395"/>
      <c r="HM233" s="395"/>
      <c r="HN233" s="395"/>
      <c r="HO233" s="395"/>
      <c r="HP233" s="395"/>
      <c r="HQ233" s="395"/>
      <c r="HR233" s="395"/>
      <c r="HS233" s="395"/>
      <c r="HT233" s="395"/>
      <c r="HU233" s="395"/>
      <c r="HV233" s="395"/>
      <c r="HW233" s="395"/>
      <c r="HX233" s="395"/>
      <c r="HY233" s="395"/>
      <c r="HZ233" s="395"/>
      <c r="IA233" s="395"/>
      <c r="IB233" s="395"/>
      <c r="IC233" s="395"/>
      <c r="ID233" s="395"/>
      <c r="IE233" s="395"/>
      <c r="IF233" s="395"/>
      <c r="IG233" s="395"/>
      <c r="IH233" s="395"/>
      <c r="II233" s="395"/>
      <c r="IJ233" s="395"/>
      <c r="IK233" s="395"/>
      <c r="IL233" s="395"/>
      <c r="IM233" s="395"/>
      <c r="IN233" s="395"/>
      <c r="IO233" s="395"/>
      <c r="IP233" s="395"/>
      <c r="IQ233" s="395"/>
      <c r="IR233" s="395"/>
      <c r="IS233" s="395"/>
      <c r="IT233" s="395"/>
      <c r="IU233" s="395"/>
      <c r="IV233" s="395"/>
      <c r="IW233" s="395"/>
      <c r="IX233" s="395"/>
      <c r="IY233" s="395"/>
      <c r="IZ233" s="395"/>
      <c r="JA233" s="395"/>
      <c r="JB233" s="395"/>
      <c r="JC233" s="395"/>
      <c r="JD233" s="395"/>
      <c r="JE233" s="395"/>
    </row>
    <row r="234" spans="13:265" s="426" customFormat="1" ht="15" hidden="1" customHeight="1" x14ac:dyDescent="0.25">
      <c r="M234" s="321"/>
      <c r="N234" s="321"/>
      <c r="CK234" s="395"/>
      <c r="CL234" s="395"/>
      <c r="CM234" s="395"/>
      <c r="CN234" s="395"/>
      <c r="CO234" s="395"/>
      <c r="CP234" s="395"/>
      <c r="CQ234" s="395"/>
      <c r="CR234" s="395"/>
      <c r="CS234" s="395"/>
      <c r="CT234" s="395"/>
      <c r="CU234" s="395"/>
      <c r="CV234" s="395"/>
      <c r="CW234" s="395"/>
      <c r="CX234" s="395"/>
      <c r="CY234" s="395"/>
      <c r="CZ234" s="395"/>
      <c r="DA234" s="395"/>
      <c r="DB234" s="395"/>
      <c r="DC234" s="395"/>
      <c r="DD234" s="395"/>
      <c r="DE234" s="395"/>
      <c r="DF234" s="395"/>
      <c r="DG234" s="395"/>
      <c r="DH234" s="395"/>
      <c r="DI234" s="395"/>
      <c r="DJ234" s="395"/>
      <c r="DK234" s="395"/>
      <c r="DL234" s="395"/>
      <c r="DM234" s="395"/>
      <c r="DN234" s="395"/>
      <c r="DO234" s="395"/>
      <c r="DP234" s="395"/>
      <c r="DQ234" s="395"/>
      <c r="DR234" s="395"/>
      <c r="DS234" s="395"/>
      <c r="DT234" s="395"/>
      <c r="DU234" s="395"/>
      <c r="DV234" s="395"/>
      <c r="DW234" s="395"/>
      <c r="DX234" s="395"/>
      <c r="DY234" s="395"/>
      <c r="DZ234" s="395"/>
      <c r="EA234" s="395"/>
      <c r="EB234" s="395"/>
      <c r="EC234" s="395"/>
      <c r="ED234" s="395"/>
      <c r="EE234" s="395"/>
      <c r="EF234" s="395"/>
      <c r="EG234" s="395"/>
      <c r="EH234" s="395"/>
      <c r="EI234" s="395"/>
      <c r="EJ234" s="395"/>
      <c r="EK234" s="395"/>
      <c r="EL234" s="395"/>
      <c r="EM234" s="395"/>
      <c r="EN234" s="395"/>
      <c r="EO234" s="395"/>
      <c r="EP234" s="395"/>
      <c r="EQ234" s="395"/>
      <c r="ER234" s="395"/>
      <c r="ES234" s="395"/>
      <c r="ET234" s="395"/>
      <c r="EU234" s="395"/>
      <c r="EV234" s="395"/>
      <c r="EW234" s="395"/>
      <c r="EX234" s="395"/>
      <c r="EY234" s="395"/>
      <c r="EZ234" s="395"/>
      <c r="FA234" s="395"/>
      <c r="FB234" s="395"/>
      <c r="FC234" s="395"/>
      <c r="FD234" s="395"/>
      <c r="FE234" s="395"/>
      <c r="FF234" s="395"/>
      <c r="FG234" s="395"/>
      <c r="FH234" s="395"/>
      <c r="FI234" s="395"/>
      <c r="FJ234" s="395"/>
      <c r="FK234" s="395"/>
      <c r="FL234" s="395"/>
      <c r="FM234" s="395"/>
      <c r="FN234" s="395"/>
      <c r="FO234" s="395"/>
      <c r="FP234" s="395"/>
      <c r="FQ234" s="395"/>
      <c r="FR234" s="395"/>
      <c r="FS234" s="395"/>
      <c r="FT234" s="395"/>
      <c r="FU234" s="395"/>
      <c r="FV234" s="395"/>
      <c r="FW234" s="395"/>
      <c r="FX234" s="395"/>
      <c r="FY234" s="395"/>
      <c r="FZ234" s="395"/>
      <c r="GA234" s="395"/>
      <c r="GB234" s="395"/>
      <c r="GC234" s="395"/>
      <c r="GD234" s="395"/>
      <c r="GE234" s="395"/>
      <c r="GF234" s="395"/>
      <c r="GG234" s="395"/>
      <c r="GH234" s="395"/>
      <c r="GI234" s="395"/>
      <c r="GJ234" s="395"/>
      <c r="GK234" s="395"/>
      <c r="GL234" s="395"/>
      <c r="GM234" s="395"/>
      <c r="GN234" s="395"/>
      <c r="GO234" s="395"/>
      <c r="GP234" s="395"/>
      <c r="GQ234" s="395"/>
      <c r="GR234" s="395"/>
      <c r="GS234" s="395"/>
      <c r="GT234" s="395"/>
      <c r="GU234" s="395"/>
      <c r="GV234" s="395"/>
      <c r="GW234" s="395"/>
      <c r="GX234" s="395"/>
      <c r="GY234" s="395"/>
      <c r="GZ234" s="395"/>
      <c r="HA234" s="395"/>
      <c r="HB234" s="395"/>
      <c r="HC234" s="395"/>
      <c r="HD234" s="395"/>
      <c r="HE234" s="395"/>
      <c r="HF234" s="395"/>
      <c r="HG234" s="395"/>
      <c r="HH234" s="395"/>
      <c r="HI234" s="395"/>
      <c r="HJ234" s="395"/>
      <c r="HK234" s="395"/>
      <c r="HL234" s="395"/>
      <c r="HM234" s="395"/>
      <c r="HN234" s="395"/>
      <c r="HO234" s="395"/>
      <c r="HP234" s="395"/>
      <c r="HQ234" s="395"/>
      <c r="HR234" s="395"/>
      <c r="HS234" s="395"/>
      <c r="HT234" s="395"/>
      <c r="HU234" s="395"/>
      <c r="HV234" s="395"/>
      <c r="HW234" s="395"/>
      <c r="HX234" s="395"/>
      <c r="HY234" s="395"/>
      <c r="HZ234" s="395"/>
      <c r="IA234" s="395"/>
      <c r="IB234" s="395"/>
      <c r="IC234" s="395"/>
      <c r="ID234" s="395"/>
      <c r="IE234" s="395"/>
      <c r="IF234" s="395"/>
      <c r="IG234" s="395"/>
      <c r="IH234" s="395"/>
      <c r="II234" s="395"/>
      <c r="IJ234" s="395"/>
      <c r="IK234" s="395"/>
      <c r="IL234" s="395"/>
      <c r="IM234" s="395"/>
      <c r="IN234" s="395"/>
      <c r="IO234" s="395"/>
      <c r="IP234" s="395"/>
      <c r="IQ234" s="395"/>
      <c r="IR234" s="395"/>
      <c r="IS234" s="395"/>
      <c r="IT234" s="395"/>
      <c r="IU234" s="395"/>
      <c r="IV234" s="395"/>
      <c r="IW234" s="395"/>
      <c r="IX234" s="395"/>
      <c r="IY234" s="395"/>
      <c r="IZ234" s="395"/>
      <c r="JA234" s="395"/>
      <c r="JB234" s="395"/>
      <c r="JC234" s="395"/>
      <c r="JD234" s="395"/>
      <c r="JE234" s="395"/>
    </row>
    <row r="235" spans="13:265" s="426" customFormat="1" ht="15" hidden="1" customHeight="1" x14ac:dyDescent="0.25">
      <c r="M235" s="321"/>
      <c r="N235" s="321"/>
      <c r="CK235" s="395"/>
      <c r="CL235" s="395"/>
      <c r="CM235" s="395"/>
      <c r="CN235" s="395"/>
      <c r="CO235" s="395"/>
      <c r="CP235" s="395"/>
      <c r="CQ235" s="395"/>
      <c r="CR235" s="395"/>
      <c r="CS235" s="395"/>
      <c r="CT235" s="395"/>
      <c r="CU235" s="395"/>
      <c r="CV235" s="395"/>
      <c r="CW235" s="395"/>
      <c r="CX235" s="395"/>
      <c r="CY235" s="395"/>
      <c r="CZ235" s="395"/>
      <c r="DA235" s="395"/>
      <c r="DB235" s="395"/>
      <c r="DC235" s="395"/>
      <c r="DD235" s="395"/>
      <c r="DE235" s="395"/>
      <c r="DF235" s="395"/>
      <c r="DG235" s="395"/>
      <c r="DH235" s="395"/>
      <c r="DI235" s="395"/>
      <c r="DJ235" s="395"/>
      <c r="DK235" s="395"/>
      <c r="DL235" s="395"/>
      <c r="DM235" s="395"/>
      <c r="DN235" s="395"/>
      <c r="DO235" s="395"/>
      <c r="DP235" s="395"/>
      <c r="DQ235" s="395"/>
      <c r="DR235" s="395"/>
      <c r="DS235" s="395"/>
      <c r="DT235" s="395"/>
      <c r="DU235" s="395"/>
      <c r="DV235" s="395"/>
      <c r="DW235" s="395"/>
      <c r="DX235" s="395"/>
      <c r="DY235" s="395"/>
      <c r="DZ235" s="395"/>
      <c r="EA235" s="395"/>
      <c r="EB235" s="395"/>
      <c r="EC235" s="395"/>
      <c r="ED235" s="395"/>
      <c r="EE235" s="395"/>
      <c r="EF235" s="395"/>
      <c r="EG235" s="395"/>
      <c r="EH235" s="395"/>
      <c r="EI235" s="395"/>
      <c r="EJ235" s="395"/>
      <c r="EK235" s="395"/>
      <c r="EL235" s="395"/>
      <c r="EM235" s="395"/>
      <c r="EN235" s="395"/>
      <c r="EO235" s="395"/>
      <c r="EP235" s="395"/>
      <c r="EQ235" s="395"/>
      <c r="ER235" s="395"/>
      <c r="ES235" s="395"/>
      <c r="ET235" s="395"/>
      <c r="EU235" s="395"/>
      <c r="EV235" s="395"/>
      <c r="EW235" s="395"/>
      <c r="EX235" s="395"/>
      <c r="EY235" s="395"/>
      <c r="EZ235" s="395"/>
      <c r="FA235" s="395"/>
      <c r="FB235" s="395"/>
      <c r="FC235" s="395"/>
      <c r="FD235" s="395"/>
      <c r="FE235" s="395"/>
      <c r="FF235" s="395"/>
      <c r="FG235" s="395"/>
      <c r="FH235" s="395"/>
      <c r="FI235" s="395"/>
      <c r="FJ235" s="395"/>
      <c r="FK235" s="395"/>
      <c r="FL235" s="395"/>
      <c r="FM235" s="395"/>
      <c r="FN235" s="395"/>
      <c r="FO235" s="395"/>
      <c r="FP235" s="395"/>
      <c r="FQ235" s="395"/>
      <c r="FR235" s="395"/>
      <c r="FS235" s="395"/>
      <c r="FT235" s="395"/>
      <c r="FU235" s="395"/>
      <c r="FV235" s="395"/>
      <c r="FW235" s="395"/>
      <c r="FX235" s="395"/>
      <c r="FY235" s="395"/>
      <c r="FZ235" s="395"/>
      <c r="GA235" s="395"/>
      <c r="GB235" s="395"/>
      <c r="GC235" s="395"/>
      <c r="GD235" s="395"/>
      <c r="GE235" s="395"/>
      <c r="GF235" s="395"/>
      <c r="GG235" s="395"/>
      <c r="GH235" s="395"/>
      <c r="GI235" s="395"/>
      <c r="GJ235" s="395"/>
      <c r="GK235" s="395"/>
      <c r="GL235" s="395"/>
      <c r="GM235" s="395"/>
      <c r="GN235" s="395"/>
      <c r="GO235" s="395"/>
      <c r="GP235" s="395"/>
      <c r="GQ235" s="395"/>
      <c r="GR235" s="395"/>
      <c r="GS235" s="395"/>
      <c r="GT235" s="395"/>
      <c r="GU235" s="395"/>
      <c r="GV235" s="395"/>
      <c r="GW235" s="395"/>
      <c r="GX235" s="395"/>
      <c r="GY235" s="395"/>
      <c r="GZ235" s="395"/>
      <c r="HA235" s="395"/>
      <c r="HB235" s="395"/>
      <c r="HC235" s="395"/>
      <c r="HD235" s="395"/>
      <c r="HE235" s="395"/>
      <c r="HF235" s="395"/>
      <c r="HG235" s="395"/>
      <c r="HH235" s="395"/>
      <c r="HI235" s="395"/>
      <c r="HJ235" s="395"/>
      <c r="HK235" s="395"/>
      <c r="HL235" s="395"/>
      <c r="HM235" s="395"/>
      <c r="HN235" s="395"/>
      <c r="HO235" s="395"/>
      <c r="HP235" s="395"/>
      <c r="HQ235" s="395"/>
      <c r="HR235" s="395"/>
      <c r="HS235" s="395"/>
      <c r="HT235" s="395"/>
      <c r="HU235" s="395"/>
      <c r="HV235" s="395"/>
      <c r="HW235" s="395"/>
      <c r="HX235" s="395"/>
      <c r="HY235" s="395"/>
      <c r="HZ235" s="395"/>
      <c r="IA235" s="395"/>
      <c r="IB235" s="395"/>
      <c r="IC235" s="395"/>
      <c r="ID235" s="395"/>
      <c r="IE235" s="395"/>
      <c r="IF235" s="395"/>
      <c r="IG235" s="395"/>
      <c r="IH235" s="395"/>
      <c r="II235" s="395"/>
      <c r="IJ235" s="395"/>
      <c r="IK235" s="395"/>
      <c r="IL235" s="395"/>
      <c r="IM235" s="395"/>
      <c r="IN235" s="395"/>
      <c r="IO235" s="395"/>
      <c r="IP235" s="395"/>
      <c r="IQ235" s="395"/>
      <c r="IR235" s="395"/>
      <c r="IS235" s="395"/>
      <c r="IT235" s="395"/>
      <c r="IU235" s="395"/>
      <c r="IV235" s="395"/>
      <c r="IW235" s="395"/>
      <c r="IX235" s="395"/>
      <c r="IY235" s="395"/>
      <c r="IZ235" s="395"/>
      <c r="JA235" s="395"/>
      <c r="JB235" s="395"/>
      <c r="JC235" s="395"/>
      <c r="JD235" s="395"/>
      <c r="JE235" s="395"/>
    </row>
    <row r="236" spans="13:265" s="426" customFormat="1" ht="15" hidden="1" customHeight="1" x14ac:dyDescent="0.25">
      <c r="M236" s="321"/>
      <c r="N236" s="321"/>
      <c r="CK236" s="395"/>
      <c r="CL236" s="395"/>
      <c r="CM236" s="395"/>
      <c r="CN236" s="395"/>
      <c r="CO236" s="395"/>
      <c r="CP236" s="395"/>
      <c r="CQ236" s="395"/>
      <c r="CR236" s="395"/>
      <c r="CS236" s="395"/>
      <c r="CT236" s="395"/>
      <c r="CU236" s="395"/>
      <c r="CV236" s="395"/>
      <c r="CW236" s="395"/>
      <c r="CX236" s="395"/>
      <c r="CY236" s="395"/>
      <c r="CZ236" s="395"/>
      <c r="DA236" s="395"/>
      <c r="DB236" s="395"/>
      <c r="DC236" s="395"/>
      <c r="DD236" s="395"/>
      <c r="DE236" s="395"/>
      <c r="DF236" s="395"/>
      <c r="DG236" s="395"/>
      <c r="DH236" s="395"/>
      <c r="DI236" s="395"/>
      <c r="DJ236" s="395"/>
      <c r="DK236" s="395"/>
      <c r="DL236" s="395"/>
      <c r="DM236" s="395"/>
      <c r="DN236" s="395"/>
      <c r="DO236" s="395"/>
      <c r="DP236" s="395"/>
      <c r="DQ236" s="395"/>
      <c r="DR236" s="395"/>
      <c r="DS236" s="395"/>
      <c r="DT236" s="395"/>
      <c r="DU236" s="395"/>
      <c r="DV236" s="395"/>
      <c r="DW236" s="395"/>
      <c r="DX236" s="395"/>
      <c r="DY236" s="395"/>
      <c r="DZ236" s="395"/>
      <c r="EA236" s="395"/>
      <c r="EB236" s="395"/>
      <c r="EC236" s="395"/>
      <c r="ED236" s="395"/>
      <c r="EE236" s="395"/>
      <c r="EF236" s="395"/>
      <c r="EG236" s="395"/>
      <c r="EH236" s="395"/>
      <c r="EI236" s="395"/>
      <c r="EJ236" s="395"/>
      <c r="EK236" s="395"/>
      <c r="EL236" s="395"/>
      <c r="EM236" s="395"/>
      <c r="EN236" s="395"/>
      <c r="EO236" s="395"/>
      <c r="EP236" s="395"/>
      <c r="EQ236" s="395"/>
      <c r="ER236" s="395"/>
      <c r="ES236" s="395"/>
      <c r="ET236" s="395"/>
      <c r="EU236" s="395"/>
      <c r="EV236" s="395"/>
      <c r="EW236" s="395"/>
      <c r="EX236" s="395"/>
      <c r="EY236" s="395"/>
      <c r="EZ236" s="395"/>
      <c r="FA236" s="395"/>
      <c r="FB236" s="395"/>
      <c r="FC236" s="395"/>
      <c r="FD236" s="395"/>
      <c r="FE236" s="395"/>
      <c r="FF236" s="395"/>
      <c r="FG236" s="395"/>
      <c r="FH236" s="395"/>
      <c r="FI236" s="395"/>
      <c r="FJ236" s="395"/>
      <c r="FK236" s="395"/>
      <c r="FL236" s="395"/>
      <c r="FM236" s="395"/>
      <c r="FN236" s="395"/>
      <c r="FO236" s="395"/>
      <c r="FP236" s="395"/>
      <c r="FQ236" s="395"/>
      <c r="FR236" s="395"/>
      <c r="FS236" s="395"/>
      <c r="FT236" s="395"/>
      <c r="FU236" s="395"/>
      <c r="FV236" s="395"/>
      <c r="FW236" s="395"/>
      <c r="FX236" s="395"/>
      <c r="FY236" s="395"/>
      <c r="FZ236" s="395"/>
      <c r="GA236" s="395"/>
      <c r="GB236" s="395"/>
      <c r="GC236" s="395"/>
      <c r="GD236" s="395"/>
      <c r="GE236" s="395"/>
      <c r="GF236" s="395"/>
      <c r="GG236" s="395"/>
      <c r="GH236" s="395"/>
      <c r="GI236" s="395"/>
      <c r="GJ236" s="395"/>
      <c r="GK236" s="395"/>
      <c r="GL236" s="395"/>
      <c r="GM236" s="395"/>
      <c r="GN236" s="395"/>
      <c r="GO236" s="395"/>
      <c r="GP236" s="395"/>
      <c r="GQ236" s="395"/>
      <c r="GR236" s="395"/>
      <c r="GS236" s="395"/>
      <c r="GT236" s="395"/>
      <c r="GU236" s="395"/>
      <c r="GV236" s="395"/>
      <c r="GW236" s="395"/>
      <c r="GX236" s="395"/>
      <c r="GY236" s="395"/>
      <c r="GZ236" s="395"/>
      <c r="HA236" s="395"/>
      <c r="HB236" s="395"/>
      <c r="HC236" s="395"/>
      <c r="HD236" s="395"/>
      <c r="HE236" s="395"/>
      <c r="HF236" s="395"/>
      <c r="HG236" s="395"/>
      <c r="HH236" s="395"/>
      <c r="HI236" s="395"/>
      <c r="HJ236" s="395"/>
      <c r="HK236" s="395"/>
      <c r="HL236" s="395"/>
      <c r="HM236" s="395"/>
      <c r="HN236" s="395"/>
      <c r="HO236" s="395"/>
      <c r="HP236" s="395"/>
      <c r="HQ236" s="395"/>
      <c r="HR236" s="395"/>
      <c r="HS236" s="395"/>
      <c r="HT236" s="395"/>
      <c r="HU236" s="395"/>
      <c r="HV236" s="395"/>
      <c r="HW236" s="395"/>
      <c r="HX236" s="395"/>
      <c r="HY236" s="395"/>
      <c r="HZ236" s="395"/>
      <c r="IA236" s="395"/>
      <c r="IB236" s="395"/>
      <c r="IC236" s="395"/>
      <c r="ID236" s="395"/>
      <c r="IE236" s="395"/>
      <c r="IF236" s="395"/>
      <c r="IG236" s="395"/>
      <c r="IH236" s="395"/>
      <c r="II236" s="395"/>
      <c r="IJ236" s="395"/>
      <c r="IK236" s="395"/>
      <c r="IL236" s="395"/>
      <c r="IM236" s="395"/>
      <c r="IN236" s="395"/>
      <c r="IO236" s="395"/>
      <c r="IP236" s="395"/>
      <c r="IQ236" s="395"/>
      <c r="IR236" s="395"/>
      <c r="IS236" s="395"/>
      <c r="IT236" s="395"/>
      <c r="IU236" s="395"/>
      <c r="IV236" s="395"/>
      <c r="IW236" s="395"/>
      <c r="IX236" s="395"/>
      <c r="IY236" s="395"/>
      <c r="IZ236" s="395"/>
      <c r="JA236" s="395"/>
      <c r="JB236" s="395"/>
      <c r="JC236" s="395"/>
      <c r="JD236" s="395"/>
      <c r="JE236" s="395"/>
    </row>
    <row r="237" spans="13:265" s="426" customFormat="1" ht="15" hidden="1" customHeight="1" x14ac:dyDescent="0.25">
      <c r="M237" s="321"/>
      <c r="N237" s="321"/>
      <c r="CK237" s="395"/>
      <c r="CL237" s="395"/>
      <c r="CM237" s="395"/>
      <c r="CN237" s="395"/>
      <c r="CO237" s="395"/>
      <c r="CP237" s="395"/>
      <c r="CQ237" s="395"/>
      <c r="CR237" s="395"/>
      <c r="CS237" s="395"/>
      <c r="CT237" s="395"/>
      <c r="CU237" s="395"/>
      <c r="CV237" s="395"/>
      <c r="CW237" s="395"/>
      <c r="CX237" s="395"/>
      <c r="CY237" s="395"/>
      <c r="CZ237" s="395"/>
      <c r="DA237" s="395"/>
      <c r="DB237" s="395"/>
      <c r="DC237" s="395"/>
      <c r="DD237" s="395"/>
      <c r="DE237" s="395"/>
      <c r="DF237" s="395"/>
      <c r="DG237" s="395"/>
      <c r="DH237" s="395"/>
      <c r="DI237" s="395"/>
      <c r="DJ237" s="395"/>
      <c r="DK237" s="395"/>
      <c r="DL237" s="395"/>
      <c r="DM237" s="395"/>
      <c r="DN237" s="395"/>
      <c r="DO237" s="395"/>
      <c r="DP237" s="395"/>
      <c r="DQ237" s="395"/>
      <c r="DR237" s="395"/>
      <c r="DS237" s="395"/>
      <c r="DT237" s="395"/>
      <c r="DU237" s="395"/>
      <c r="DV237" s="395"/>
      <c r="DW237" s="395"/>
      <c r="DX237" s="395"/>
      <c r="DY237" s="395"/>
      <c r="DZ237" s="395"/>
      <c r="EA237" s="395"/>
      <c r="EB237" s="395"/>
      <c r="EC237" s="395"/>
      <c r="ED237" s="395"/>
      <c r="EE237" s="395"/>
      <c r="EF237" s="395"/>
      <c r="EG237" s="395"/>
      <c r="EH237" s="395"/>
      <c r="EI237" s="395"/>
      <c r="EJ237" s="395"/>
      <c r="EK237" s="395"/>
      <c r="EL237" s="395"/>
      <c r="EM237" s="395"/>
      <c r="EN237" s="395"/>
      <c r="EO237" s="395"/>
      <c r="EP237" s="395"/>
      <c r="EQ237" s="395"/>
      <c r="ER237" s="395"/>
      <c r="ES237" s="395"/>
      <c r="ET237" s="395"/>
      <c r="EU237" s="395"/>
      <c r="EV237" s="395"/>
      <c r="EW237" s="395"/>
      <c r="EX237" s="395"/>
      <c r="EY237" s="395"/>
      <c r="EZ237" s="395"/>
      <c r="FA237" s="395"/>
      <c r="FB237" s="395"/>
      <c r="FC237" s="395"/>
      <c r="FD237" s="395"/>
      <c r="FE237" s="395"/>
      <c r="FF237" s="395"/>
      <c r="FG237" s="395"/>
      <c r="FH237" s="395"/>
      <c r="FI237" s="395"/>
      <c r="FJ237" s="395"/>
      <c r="FK237" s="395"/>
      <c r="FL237" s="395"/>
      <c r="FM237" s="395"/>
      <c r="FN237" s="395"/>
      <c r="FO237" s="395"/>
      <c r="FP237" s="395"/>
      <c r="FQ237" s="395"/>
      <c r="FR237" s="395"/>
      <c r="FS237" s="395"/>
      <c r="FT237" s="395"/>
      <c r="FU237" s="395"/>
      <c r="FV237" s="395"/>
      <c r="FW237" s="395"/>
      <c r="FX237" s="395"/>
      <c r="FY237" s="395"/>
      <c r="FZ237" s="395"/>
      <c r="GA237" s="395"/>
      <c r="GB237" s="395"/>
      <c r="GC237" s="395"/>
      <c r="GD237" s="395"/>
      <c r="GE237" s="395"/>
      <c r="GF237" s="395"/>
      <c r="GG237" s="395"/>
      <c r="GH237" s="395"/>
      <c r="GI237" s="395"/>
      <c r="GJ237" s="395"/>
      <c r="GK237" s="395"/>
      <c r="GL237" s="395"/>
      <c r="GM237" s="395"/>
      <c r="GN237" s="395"/>
      <c r="GO237" s="395"/>
      <c r="GP237" s="395"/>
      <c r="GQ237" s="395"/>
      <c r="GR237" s="395"/>
      <c r="GS237" s="395"/>
      <c r="GT237" s="395"/>
      <c r="GU237" s="395"/>
      <c r="GV237" s="395"/>
      <c r="GW237" s="395"/>
      <c r="GX237" s="395"/>
      <c r="GY237" s="395"/>
      <c r="GZ237" s="395"/>
      <c r="HA237" s="395"/>
      <c r="HB237" s="395"/>
      <c r="HC237" s="395"/>
      <c r="HD237" s="395"/>
      <c r="HE237" s="395"/>
      <c r="HF237" s="395"/>
      <c r="HG237" s="395"/>
      <c r="HH237" s="395"/>
      <c r="HI237" s="395"/>
      <c r="HJ237" s="395"/>
      <c r="HK237" s="395"/>
      <c r="HL237" s="395"/>
      <c r="HM237" s="395"/>
      <c r="HN237" s="395"/>
      <c r="HO237" s="395"/>
      <c r="HP237" s="395"/>
      <c r="HQ237" s="395"/>
      <c r="HR237" s="395"/>
      <c r="HS237" s="395"/>
      <c r="HT237" s="395"/>
      <c r="HU237" s="395"/>
      <c r="HV237" s="395"/>
      <c r="HW237" s="395"/>
      <c r="HX237" s="395"/>
      <c r="HY237" s="395"/>
      <c r="HZ237" s="395"/>
      <c r="IA237" s="395"/>
      <c r="IB237" s="395"/>
      <c r="IC237" s="395"/>
      <c r="ID237" s="395"/>
      <c r="IE237" s="395"/>
      <c r="IF237" s="395"/>
      <c r="IG237" s="395"/>
      <c r="IH237" s="395"/>
      <c r="II237" s="395"/>
      <c r="IJ237" s="395"/>
      <c r="IK237" s="395"/>
      <c r="IL237" s="395"/>
      <c r="IM237" s="395"/>
      <c r="IN237" s="395"/>
      <c r="IO237" s="395"/>
      <c r="IP237" s="395"/>
      <c r="IQ237" s="395"/>
      <c r="IR237" s="395"/>
      <c r="IS237" s="395"/>
      <c r="IT237" s="395"/>
      <c r="IU237" s="395"/>
      <c r="IV237" s="395"/>
      <c r="IW237" s="395"/>
      <c r="IX237" s="395"/>
      <c r="IY237" s="395"/>
      <c r="IZ237" s="395"/>
      <c r="JA237" s="395"/>
      <c r="JB237" s="395"/>
      <c r="JC237" s="395"/>
      <c r="JD237" s="395"/>
      <c r="JE237" s="395"/>
    </row>
    <row r="238" spans="13:265" s="426" customFormat="1" ht="15" hidden="1" customHeight="1" x14ac:dyDescent="0.25">
      <c r="M238" s="321"/>
      <c r="N238" s="321"/>
      <c r="CK238" s="395"/>
      <c r="CL238" s="395"/>
      <c r="CM238" s="395"/>
      <c r="CN238" s="395"/>
      <c r="CO238" s="395"/>
      <c r="CP238" s="395"/>
      <c r="CQ238" s="395"/>
      <c r="CR238" s="395"/>
      <c r="CS238" s="395"/>
      <c r="CT238" s="395"/>
      <c r="CU238" s="395"/>
      <c r="CV238" s="395"/>
      <c r="CW238" s="395"/>
      <c r="CX238" s="395"/>
      <c r="CY238" s="395"/>
      <c r="CZ238" s="395"/>
      <c r="DA238" s="395"/>
      <c r="DB238" s="395"/>
      <c r="DC238" s="395"/>
      <c r="DD238" s="395"/>
      <c r="DE238" s="395"/>
      <c r="DF238" s="395"/>
      <c r="DG238" s="395"/>
      <c r="DH238" s="395"/>
      <c r="DI238" s="395"/>
      <c r="DJ238" s="395"/>
      <c r="DK238" s="395"/>
      <c r="DL238" s="395"/>
      <c r="DM238" s="395"/>
      <c r="DN238" s="395"/>
      <c r="DO238" s="395"/>
      <c r="DP238" s="395"/>
      <c r="DQ238" s="395"/>
      <c r="DR238" s="395"/>
      <c r="DS238" s="395"/>
      <c r="DT238" s="395"/>
      <c r="DU238" s="395"/>
      <c r="DV238" s="395"/>
      <c r="DW238" s="395"/>
      <c r="DX238" s="395"/>
      <c r="DY238" s="395"/>
      <c r="DZ238" s="395"/>
      <c r="EA238" s="395"/>
      <c r="EB238" s="395"/>
      <c r="EC238" s="395"/>
      <c r="ED238" s="395"/>
      <c r="EE238" s="395"/>
      <c r="EF238" s="395"/>
      <c r="EG238" s="395"/>
      <c r="EH238" s="395"/>
      <c r="EI238" s="395"/>
      <c r="EJ238" s="395"/>
      <c r="EK238" s="395"/>
      <c r="EL238" s="395"/>
      <c r="EM238" s="395"/>
      <c r="EN238" s="395"/>
      <c r="EO238" s="395"/>
      <c r="EP238" s="395"/>
      <c r="EQ238" s="395"/>
      <c r="ER238" s="395"/>
      <c r="ES238" s="395"/>
      <c r="ET238" s="395"/>
      <c r="EU238" s="395"/>
      <c r="EV238" s="395"/>
      <c r="EW238" s="395"/>
      <c r="EX238" s="395"/>
      <c r="EY238" s="395"/>
      <c r="EZ238" s="395"/>
      <c r="FA238" s="395"/>
      <c r="FB238" s="395"/>
      <c r="FC238" s="395"/>
      <c r="FD238" s="395"/>
      <c r="FE238" s="395"/>
      <c r="FF238" s="395"/>
      <c r="FG238" s="395"/>
      <c r="FH238" s="395"/>
      <c r="FI238" s="395"/>
      <c r="FJ238" s="395"/>
      <c r="FK238" s="395"/>
      <c r="FL238" s="395"/>
      <c r="FM238" s="395"/>
      <c r="FN238" s="395"/>
      <c r="FO238" s="395"/>
      <c r="FP238" s="395"/>
      <c r="FQ238" s="395"/>
      <c r="FR238" s="395"/>
      <c r="FS238" s="395"/>
      <c r="FT238" s="395"/>
      <c r="FU238" s="395"/>
      <c r="FV238" s="395"/>
      <c r="FW238" s="395"/>
      <c r="FX238" s="395"/>
      <c r="FY238" s="395"/>
      <c r="FZ238" s="395"/>
      <c r="GA238" s="395"/>
      <c r="GB238" s="395"/>
      <c r="GC238" s="395"/>
      <c r="GD238" s="395"/>
      <c r="GE238" s="395"/>
      <c r="GF238" s="395"/>
      <c r="GG238" s="395"/>
      <c r="GH238" s="395"/>
      <c r="GI238" s="395"/>
      <c r="GJ238" s="395"/>
      <c r="GK238" s="395"/>
      <c r="GL238" s="395"/>
      <c r="GM238" s="395"/>
      <c r="GN238" s="395"/>
      <c r="GO238" s="395"/>
      <c r="GP238" s="395"/>
      <c r="GQ238" s="395"/>
      <c r="GR238" s="395"/>
      <c r="GS238" s="395"/>
      <c r="GT238" s="395"/>
      <c r="GU238" s="395"/>
      <c r="GV238" s="395"/>
      <c r="GW238" s="395"/>
      <c r="GX238" s="395"/>
      <c r="GY238" s="395"/>
      <c r="GZ238" s="395"/>
      <c r="HA238" s="395"/>
      <c r="HB238" s="395"/>
      <c r="HC238" s="395"/>
      <c r="HD238" s="395"/>
      <c r="HE238" s="395"/>
      <c r="HF238" s="395"/>
      <c r="HG238" s="395"/>
      <c r="HH238" s="395"/>
      <c r="HI238" s="395"/>
      <c r="HJ238" s="395"/>
      <c r="HK238" s="395"/>
      <c r="HL238" s="395"/>
      <c r="HM238" s="395"/>
      <c r="HN238" s="395"/>
      <c r="HO238" s="395"/>
      <c r="HP238" s="395"/>
      <c r="HQ238" s="395"/>
      <c r="HR238" s="395"/>
      <c r="HS238" s="395"/>
      <c r="HT238" s="395"/>
      <c r="HU238" s="395"/>
      <c r="HV238" s="395"/>
      <c r="HW238" s="395"/>
      <c r="HX238" s="395"/>
      <c r="HY238" s="395"/>
      <c r="HZ238" s="395"/>
      <c r="IA238" s="395"/>
      <c r="IB238" s="395"/>
      <c r="IC238" s="395"/>
      <c r="ID238" s="395"/>
      <c r="IE238" s="395"/>
      <c r="IF238" s="395"/>
      <c r="IG238" s="395"/>
      <c r="IH238" s="395"/>
      <c r="II238" s="395"/>
      <c r="IJ238" s="395"/>
      <c r="IK238" s="395"/>
      <c r="IL238" s="395"/>
      <c r="IM238" s="395"/>
      <c r="IN238" s="395"/>
      <c r="IO238" s="395"/>
      <c r="IP238" s="395"/>
      <c r="IQ238" s="395"/>
      <c r="IR238" s="395"/>
      <c r="IS238" s="395"/>
      <c r="IT238" s="395"/>
      <c r="IU238" s="395"/>
      <c r="IV238" s="395"/>
      <c r="IW238" s="395"/>
      <c r="IX238" s="395"/>
      <c r="IY238" s="395"/>
      <c r="IZ238" s="395"/>
      <c r="JA238" s="395"/>
      <c r="JB238" s="395"/>
      <c r="JC238" s="395"/>
      <c r="JD238" s="395"/>
      <c r="JE238" s="395"/>
    </row>
    <row r="239" spans="13:265" s="426" customFormat="1" ht="15" hidden="1" customHeight="1" x14ac:dyDescent="0.25">
      <c r="M239" s="321"/>
      <c r="N239" s="321"/>
      <c r="CK239" s="395"/>
      <c r="CL239" s="395"/>
      <c r="CM239" s="395"/>
      <c r="CN239" s="395"/>
      <c r="CO239" s="395"/>
      <c r="CP239" s="395"/>
      <c r="CQ239" s="395"/>
      <c r="CR239" s="395"/>
      <c r="CS239" s="395"/>
      <c r="CT239" s="395"/>
      <c r="CU239" s="395"/>
      <c r="CV239" s="395"/>
      <c r="CW239" s="395"/>
      <c r="CX239" s="395"/>
      <c r="CY239" s="395"/>
      <c r="CZ239" s="395"/>
      <c r="DA239" s="395"/>
      <c r="DB239" s="395"/>
      <c r="DC239" s="395"/>
      <c r="DD239" s="395"/>
      <c r="DE239" s="395"/>
      <c r="DF239" s="395"/>
      <c r="DG239" s="395"/>
      <c r="DH239" s="395"/>
      <c r="DI239" s="395"/>
      <c r="DJ239" s="395"/>
      <c r="DK239" s="395"/>
      <c r="DL239" s="395"/>
      <c r="DM239" s="395"/>
      <c r="DN239" s="395"/>
      <c r="DO239" s="395"/>
      <c r="DP239" s="395"/>
      <c r="DQ239" s="395"/>
      <c r="DR239" s="395"/>
      <c r="DS239" s="395"/>
      <c r="DT239" s="395"/>
      <c r="DU239" s="395"/>
      <c r="DV239" s="395"/>
      <c r="DW239" s="395"/>
      <c r="DX239" s="395"/>
      <c r="DY239" s="395"/>
      <c r="DZ239" s="395"/>
      <c r="EA239" s="395"/>
      <c r="EB239" s="395"/>
      <c r="EC239" s="395"/>
      <c r="ED239" s="395"/>
      <c r="EE239" s="395"/>
      <c r="EF239" s="395"/>
      <c r="EG239" s="395"/>
      <c r="EH239" s="395"/>
      <c r="EI239" s="395"/>
      <c r="EJ239" s="395"/>
      <c r="EK239" s="395"/>
      <c r="EL239" s="395"/>
      <c r="EM239" s="395"/>
      <c r="EN239" s="395"/>
      <c r="EO239" s="395"/>
      <c r="EP239" s="395"/>
      <c r="EQ239" s="395"/>
      <c r="ER239" s="395"/>
      <c r="ES239" s="395"/>
      <c r="ET239" s="395"/>
      <c r="EU239" s="395"/>
      <c r="EV239" s="395"/>
      <c r="EW239" s="395"/>
      <c r="EX239" s="395"/>
      <c r="EY239" s="395"/>
      <c r="EZ239" s="395"/>
      <c r="FA239" s="395"/>
      <c r="FB239" s="395"/>
      <c r="FC239" s="395"/>
      <c r="FD239" s="395"/>
      <c r="FE239" s="395"/>
      <c r="FF239" s="395"/>
      <c r="FG239" s="395"/>
      <c r="FH239" s="395"/>
      <c r="FI239" s="395"/>
      <c r="FJ239" s="395"/>
      <c r="FK239" s="395"/>
      <c r="FL239" s="395"/>
      <c r="FM239" s="395"/>
      <c r="FN239" s="395"/>
      <c r="FO239" s="395"/>
      <c r="FP239" s="395"/>
      <c r="FQ239" s="395"/>
      <c r="FR239" s="395"/>
      <c r="FS239" s="395"/>
      <c r="FT239" s="395"/>
      <c r="FU239" s="395"/>
      <c r="FV239" s="395"/>
      <c r="FW239" s="395"/>
      <c r="FX239" s="395"/>
      <c r="FY239" s="395"/>
      <c r="FZ239" s="395"/>
      <c r="GA239" s="395"/>
      <c r="GB239" s="395"/>
      <c r="GC239" s="395"/>
      <c r="GD239" s="395"/>
      <c r="GE239" s="395"/>
      <c r="GF239" s="395"/>
      <c r="GG239" s="395"/>
      <c r="GH239" s="395"/>
      <c r="GI239" s="395"/>
      <c r="GJ239" s="395"/>
      <c r="GK239" s="395"/>
      <c r="GL239" s="395"/>
      <c r="GM239" s="395"/>
      <c r="GN239" s="395"/>
      <c r="GO239" s="395"/>
      <c r="GP239" s="395"/>
      <c r="GQ239" s="395"/>
      <c r="GR239" s="395"/>
      <c r="GS239" s="395"/>
      <c r="GT239" s="395"/>
      <c r="GU239" s="395"/>
      <c r="GV239" s="395"/>
      <c r="GW239" s="395"/>
      <c r="GX239" s="395"/>
      <c r="GY239" s="395"/>
      <c r="GZ239" s="395"/>
      <c r="HA239" s="395"/>
      <c r="HB239" s="395"/>
      <c r="HC239" s="395"/>
      <c r="HD239" s="395"/>
      <c r="HE239" s="395"/>
      <c r="HF239" s="395"/>
      <c r="HG239" s="395"/>
      <c r="HH239" s="395"/>
      <c r="HI239" s="395"/>
      <c r="HJ239" s="395"/>
      <c r="HK239" s="395"/>
      <c r="HL239" s="395"/>
      <c r="HM239" s="395"/>
      <c r="HN239" s="395"/>
      <c r="HO239" s="395"/>
      <c r="HP239" s="395"/>
      <c r="HQ239" s="395"/>
      <c r="HR239" s="395"/>
      <c r="HS239" s="395"/>
      <c r="HT239" s="395"/>
      <c r="HU239" s="395"/>
      <c r="HV239" s="395"/>
      <c r="HW239" s="395"/>
      <c r="HX239" s="395"/>
      <c r="HY239" s="395"/>
      <c r="HZ239" s="395"/>
      <c r="IA239" s="395"/>
      <c r="IB239" s="395"/>
      <c r="IC239" s="395"/>
      <c r="ID239" s="395"/>
      <c r="IE239" s="395"/>
      <c r="IF239" s="395"/>
      <c r="IG239" s="395"/>
      <c r="IH239" s="395"/>
      <c r="II239" s="395"/>
      <c r="IJ239" s="395"/>
      <c r="IK239" s="395"/>
      <c r="IL239" s="395"/>
      <c r="IM239" s="395"/>
      <c r="IN239" s="395"/>
      <c r="IO239" s="395"/>
      <c r="IP239" s="395"/>
      <c r="IQ239" s="395"/>
      <c r="IR239" s="395"/>
      <c r="IS239" s="395"/>
      <c r="IT239" s="395"/>
      <c r="IU239" s="395"/>
      <c r="IV239" s="395"/>
      <c r="IW239" s="395"/>
      <c r="IX239" s="395"/>
      <c r="IY239" s="395"/>
      <c r="IZ239" s="395"/>
      <c r="JA239" s="395"/>
      <c r="JB239" s="395"/>
      <c r="JC239" s="395"/>
      <c r="JD239" s="395"/>
      <c r="JE239" s="395"/>
    </row>
    <row r="240" spans="13:265" s="426" customFormat="1" ht="15" hidden="1" customHeight="1" x14ac:dyDescent="0.25">
      <c r="M240" s="321"/>
      <c r="N240" s="321"/>
      <c r="CK240" s="395"/>
      <c r="CL240" s="395"/>
      <c r="CM240" s="395"/>
      <c r="CN240" s="395"/>
      <c r="CO240" s="395"/>
      <c r="CP240" s="395"/>
      <c r="CQ240" s="395"/>
      <c r="CR240" s="395"/>
      <c r="CS240" s="395"/>
      <c r="CT240" s="395"/>
      <c r="CU240" s="395"/>
      <c r="CV240" s="395"/>
      <c r="CW240" s="395"/>
      <c r="CX240" s="395"/>
      <c r="CY240" s="395"/>
      <c r="CZ240" s="395"/>
      <c r="DA240" s="395"/>
      <c r="DB240" s="395"/>
      <c r="DC240" s="395"/>
      <c r="DD240" s="395"/>
      <c r="DE240" s="395"/>
      <c r="DF240" s="395"/>
      <c r="DG240" s="395"/>
      <c r="DH240" s="395"/>
      <c r="DI240" s="395"/>
      <c r="DJ240" s="395"/>
      <c r="DK240" s="395"/>
      <c r="DL240" s="395"/>
      <c r="DM240" s="395"/>
      <c r="DN240" s="395"/>
      <c r="DO240" s="395"/>
      <c r="DP240" s="395"/>
      <c r="DQ240" s="395"/>
      <c r="DR240" s="395"/>
      <c r="DS240" s="395"/>
      <c r="DT240" s="395"/>
      <c r="DU240" s="395"/>
      <c r="DV240" s="395"/>
      <c r="DW240" s="395"/>
      <c r="DX240" s="395"/>
      <c r="DY240" s="395"/>
      <c r="DZ240" s="395"/>
      <c r="EA240" s="395"/>
      <c r="EB240" s="395"/>
      <c r="EC240" s="395"/>
      <c r="ED240" s="395"/>
      <c r="EE240" s="395"/>
      <c r="EF240" s="395"/>
      <c r="EG240" s="395"/>
      <c r="EH240" s="395"/>
      <c r="EI240" s="395"/>
      <c r="EJ240" s="395"/>
      <c r="EK240" s="395"/>
      <c r="EL240" s="395"/>
      <c r="EM240" s="395"/>
      <c r="EN240" s="395"/>
      <c r="EO240" s="395"/>
      <c r="EP240" s="395"/>
      <c r="EQ240" s="395"/>
      <c r="ER240" s="395"/>
      <c r="ES240" s="395"/>
      <c r="ET240" s="395"/>
      <c r="EU240" s="395"/>
      <c r="EV240" s="395"/>
      <c r="EW240" s="395"/>
      <c r="EX240" s="395"/>
      <c r="EY240" s="395"/>
      <c r="EZ240" s="395"/>
      <c r="FA240" s="395"/>
      <c r="FB240" s="395"/>
      <c r="FC240" s="395"/>
      <c r="FD240" s="395"/>
      <c r="FE240" s="395"/>
      <c r="FF240" s="395"/>
      <c r="FG240" s="395"/>
      <c r="FH240" s="395"/>
      <c r="FI240" s="395"/>
      <c r="FJ240" s="395"/>
      <c r="FK240" s="395"/>
      <c r="FL240" s="395"/>
      <c r="FM240" s="395"/>
      <c r="FN240" s="395"/>
      <c r="FO240" s="395"/>
      <c r="FP240" s="395"/>
      <c r="FQ240" s="395"/>
      <c r="FR240" s="395"/>
      <c r="FS240" s="395"/>
      <c r="FT240" s="395"/>
      <c r="FU240" s="395"/>
      <c r="FV240" s="395"/>
      <c r="FW240" s="395"/>
      <c r="FX240" s="395"/>
      <c r="FY240" s="395"/>
      <c r="FZ240" s="395"/>
      <c r="GA240" s="395"/>
      <c r="GB240" s="395"/>
      <c r="GC240" s="395"/>
      <c r="GD240" s="395"/>
      <c r="GE240" s="395"/>
      <c r="GF240" s="395"/>
      <c r="GG240" s="395"/>
      <c r="GH240" s="395"/>
      <c r="GI240" s="395"/>
      <c r="GJ240" s="395"/>
      <c r="GK240" s="395"/>
      <c r="GL240" s="395"/>
      <c r="GM240" s="395"/>
      <c r="GN240" s="395"/>
      <c r="GO240" s="395"/>
      <c r="GP240" s="395"/>
      <c r="GQ240" s="395"/>
      <c r="GR240" s="395"/>
      <c r="GS240" s="395"/>
      <c r="GT240" s="395"/>
      <c r="GU240" s="395"/>
      <c r="GV240" s="395"/>
      <c r="GW240" s="395"/>
      <c r="GX240" s="395"/>
      <c r="GY240" s="395"/>
      <c r="GZ240" s="395"/>
      <c r="HA240" s="395"/>
      <c r="HB240" s="395"/>
      <c r="HC240" s="395"/>
      <c r="HD240" s="395"/>
      <c r="HE240" s="395"/>
      <c r="HF240" s="395"/>
      <c r="HG240" s="395"/>
      <c r="HH240" s="395"/>
      <c r="HI240" s="395"/>
      <c r="HJ240" s="395"/>
      <c r="HK240" s="395"/>
      <c r="HL240" s="395"/>
      <c r="HM240" s="395"/>
      <c r="HN240" s="395"/>
      <c r="HO240" s="395"/>
      <c r="HP240" s="395"/>
      <c r="HQ240" s="395"/>
      <c r="HR240" s="395"/>
      <c r="HS240" s="395"/>
      <c r="HT240" s="395"/>
      <c r="HU240" s="395"/>
      <c r="HV240" s="395"/>
      <c r="HW240" s="395"/>
      <c r="HX240" s="395"/>
      <c r="HY240" s="395"/>
      <c r="HZ240" s="395"/>
      <c r="IA240" s="395"/>
      <c r="IB240" s="395"/>
      <c r="IC240" s="395"/>
      <c r="ID240" s="395"/>
      <c r="IE240" s="395"/>
      <c r="IF240" s="395"/>
      <c r="IG240" s="395"/>
      <c r="IH240" s="395"/>
      <c r="II240" s="395"/>
      <c r="IJ240" s="395"/>
      <c r="IK240" s="395"/>
      <c r="IL240" s="395"/>
      <c r="IM240" s="395"/>
      <c r="IN240" s="395"/>
      <c r="IO240" s="395"/>
      <c r="IP240" s="395"/>
      <c r="IQ240" s="395"/>
      <c r="IR240" s="395"/>
      <c r="IS240" s="395"/>
      <c r="IT240" s="395"/>
      <c r="IU240" s="395"/>
      <c r="IV240" s="395"/>
      <c r="IW240" s="395"/>
      <c r="IX240" s="395"/>
      <c r="IY240" s="395"/>
      <c r="IZ240" s="395"/>
      <c r="JA240" s="395"/>
      <c r="JB240" s="395"/>
      <c r="JC240" s="395"/>
      <c r="JD240" s="395"/>
      <c r="JE240" s="395"/>
    </row>
    <row r="241" spans="13:265" s="426" customFormat="1" ht="15" hidden="1" customHeight="1" x14ac:dyDescent="0.25">
      <c r="M241" s="321"/>
      <c r="N241" s="321"/>
      <c r="CK241" s="395"/>
      <c r="CL241" s="395"/>
      <c r="CM241" s="395"/>
      <c r="CN241" s="395"/>
      <c r="CO241" s="395"/>
      <c r="CP241" s="395"/>
      <c r="CQ241" s="395"/>
      <c r="CR241" s="395"/>
      <c r="CS241" s="395"/>
      <c r="CT241" s="395"/>
      <c r="CU241" s="395"/>
      <c r="CV241" s="395"/>
      <c r="CW241" s="395"/>
      <c r="CX241" s="395"/>
      <c r="CY241" s="395"/>
      <c r="CZ241" s="395"/>
      <c r="DA241" s="395"/>
      <c r="DB241" s="395"/>
      <c r="DC241" s="395"/>
      <c r="DD241" s="395"/>
      <c r="DE241" s="395"/>
      <c r="DF241" s="395"/>
      <c r="DG241" s="395"/>
      <c r="DH241" s="395"/>
      <c r="DI241" s="395"/>
      <c r="DJ241" s="395"/>
      <c r="DK241" s="395"/>
      <c r="DL241" s="395"/>
      <c r="DM241" s="395"/>
      <c r="DN241" s="395"/>
      <c r="DO241" s="395"/>
      <c r="DP241" s="395"/>
      <c r="DQ241" s="395"/>
      <c r="DR241" s="395"/>
      <c r="DS241" s="395"/>
      <c r="DT241" s="395"/>
      <c r="DU241" s="395"/>
      <c r="DV241" s="395"/>
      <c r="DW241" s="395"/>
      <c r="DX241" s="395"/>
      <c r="DY241" s="395"/>
      <c r="DZ241" s="395"/>
      <c r="EA241" s="395"/>
      <c r="EB241" s="395"/>
      <c r="EC241" s="395"/>
      <c r="ED241" s="395"/>
      <c r="EE241" s="395"/>
      <c r="EF241" s="395"/>
      <c r="EG241" s="395"/>
      <c r="EH241" s="395"/>
      <c r="EI241" s="395"/>
      <c r="EJ241" s="395"/>
      <c r="EK241" s="395"/>
      <c r="EL241" s="395"/>
      <c r="EM241" s="395"/>
      <c r="EN241" s="395"/>
      <c r="EO241" s="395"/>
      <c r="EP241" s="395"/>
      <c r="EQ241" s="395"/>
      <c r="ER241" s="395"/>
      <c r="ES241" s="395"/>
      <c r="ET241" s="395"/>
      <c r="EU241" s="395"/>
      <c r="EV241" s="395"/>
      <c r="EW241" s="395"/>
      <c r="EX241" s="395"/>
      <c r="EY241" s="395"/>
      <c r="EZ241" s="395"/>
      <c r="FA241" s="395"/>
      <c r="FB241" s="395"/>
      <c r="FC241" s="395"/>
      <c r="FD241" s="395"/>
      <c r="FE241" s="395"/>
      <c r="FF241" s="395"/>
      <c r="FG241" s="395"/>
      <c r="FH241" s="395"/>
      <c r="FI241" s="395"/>
      <c r="FJ241" s="395"/>
      <c r="FK241" s="395"/>
      <c r="FL241" s="395"/>
      <c r="FM241" s="395"/>
      <c r="FN241" s="395"/>
      <c r="FO241" s="395"/>
      <c r="FP241" s="395"/>
      <c r="FQ241" s="395"/>
      <c r="FR241" s="395"/>
      <c r="FS241" s="395"/>
      <c r="FT241" s="395"/>
      <c r="FU241" s="395"/>
      <c r="FV241" s="395"/>
      <c r="FW241" s="395"/>
      <c r="FX241" s="395"/>
      <c r="FY241" s="395"/>
      <c r="FZ241" s="395"/>
      <c r="GA241" s="395"/>
      <c r="GB241" s="395"/>
      <c r="GC241" s="395"/>
      <c r="GD241" s="395"/>
      <c r="GE241" s="395"/>
      <c r="GF241" s="395"/>
      <c r="GG241" s="395"/>
      <c r="GH241" s="395"/>
      <c r="GI241" s="395"/>
      <c r="GJ241" s="395"/>
      <c r="GK241" s="395"/>
      <c r="GL241" s="395"/>
      <c r="GM241" s="395"/>
      <c r="GN241" s="395"/>
      <c r="GO241" s="395"/>
      <c r="GP241" s="395"/>
      <c r="GQ241" s="395"/>
      <c r="GR241" s="395"/>
      <c r="GS241" s="395"/>
      <c r="GT241" s="395"/>
      <c r="GU241" s="395"/>
      <c r="GV241" s="395"/>
      <c r="GW241" s="395"/>
      <c r="GX241" s="395"/>
      <c r="GY241" s="395"/>
      <c r="GZ241" s="395"/>
      <c r="HA241" s="395"/>
      <c r="HB241" s="395"/>
      <c r="HC241" s="395"/>
      <c r="HD241" s="395"/>
      <c r="HE241" s="395"/>
      <c r="HF241" s="395"/>
      <c r="HG241" s="395"/>
      <c r="HH241" s="395"/>
      <c r="HI241" s="395"/>
      <c r="HJ241" s="395"/>
      <c r="HK241" s="395"/>
      <c r="HL241" s="395"/>
      <c r="HM241" s="395"/>
      <c r="HN241" s="395"/>
      <c r="HO241" s="395"/>
      <c r="HP241" s="395"/>
      <c r="HQ241" s="395"/>
      <c r="HR241" s="395"/>
      <c r="HS241" s="395"/>
      <c r="HT241" s="395"/>
      <c r="HU241" s="395"/>
      <c r="HV241" s="395"/>
      <c r="HW241" s="395"/>
      <c r="HX241" s="395"/>
      <c r="HY241" s="395"/>
      <c r="HZ241" s="395"/>
      <c r="IA241" s="395"/>
      <c r="IB241" s="395"/>
      <c r="IC241" s="395"/>
      <c r="ID241" s="395"/>
      <c r="IE241" s="395"/>
      <c r="IF241" s="395"/>
      <c r="IG241" s="395"/>
      <c r="IH241" s="395"/>
      <c r="II241" s="395"/>
      <c r="IJ241" s="395"/>
      <c r="IK241" s="395"/>
      <c r="IL241" s="395"/>
      <c r="IM241" s="395"/>
      <c r="IN241" s="395"/>
      <c r="IO241" s="395"/>
      <c r="IP241" s="395"/>
      <c r="IQ241" s="395"/>
      <c r="IR241" s="395"/>
      <c r="IS241" s="395"/>
      <c r="IT241" s="395"/>
      <c r="IU241" s="395"/>
      <c r="IV241" s="395"/>
      <c r="IW241" s="395"/>
      <c r="IX241" s="395"/>
      <c r="IY241" s="395"/>
      <c r="IZ241" s="395"/>
      <c r="JA241" s="395"/>
      <c r="JB241" s="395"/>
      <c r="JC241" s="395"/>
      <c r="JD241" s="395"/>
      <c r="JE241" s="395"/>
    </row>
    <row r="242" spans="13:265" s="426" customFormat="1" ht="15" hidden="1" customHeight="1" x14ac:dyDescent="0.25">
      <c r="M242" s="321"/>
      <c r="N242" s="321"/>
      <c r="CK242" s="395"/>
      <c r="CL242" s="395"/>
      <c r="CM242" s="395"/>
      <c r="CN242" s="395"/>
      <c r="CO242" s="395"/>
      <c r="CP242" s="395"/>
      <c r="CQ242" s="395"/>
      <c r="CR242" s="395"/>
      <c r="CS242" s="395"/>
      <c r="CT242" s="395"/>
      <c r="CU242" s="395"/>
      <c r="CV242" s="395"/>
      <c r="CW242" s="395"/>
      <c r="CX242" s="395"/>
      <c r="CY242" s="395"/>
      <c r="CZ242" s="395"/>
      <c r="DA242" s="395"/>
      <c r="DB242" s="395"/>
      <c r="DC242" s="395"/>
      <c r="DD242" s="395"/>
      <c r="DE242" s="395"/>
      <c r="DF242" s="395"/>
      <c r="DG242" s="395"/>
      <c r="DH242" s="395"/>
      <c r="DI242" s="395"/>
      <c r="DJ242" s="395"/>
      <c r="DK242" s="395"/>
      <c r="DL242" s="395"/>
      <c r="DM242" s="395"/>
      <c r="DN242" s="395"/>
      <c r="DO242" s="395"/>
      <c r="DP242" s="395"/>
      <c r="DQ242" s="395"/>
      <c r="DR242" s="395"/>
      <c r="DS242" s="395"/>
      <c r="DT242" s="395"/>
      <c r="DU242" s="395"/>
      <c r="DV242" s="395"/>
      <c r="DW242" s="395"/>
      <c r="DX242" s="395"/>
      <c r="DY242" s="395"/>
      <c r="DZ242" s="395"/>
      <c r="EA242" s="395"/>
      <c r="EB242" s="395"/>
      <c r="EC242" s="395"/>
      <c r="ED242" s="395"/>
      <c r="EE242" s="395"/>
      <c r="EF242" s="395"/>
      <c r="EG242" s="395"/>
      <c r="EH242" s="395"/>
      <c r="EI242" s="395"/>
      <c r="EJ242" s="395"/>
      <c r="EK242" s="395"/>
      <c r="EL242" s="395"/>
      <c r="EM242" s="395"/>
      <c r="EN242" s="395"/>
      <c r="EO242" s="395"/>
      <c r="EP242" s="395"/>
      <c r="EQ242" s="395"/>
      <c r="ER242" s="395"/>
      <c r="ES242" s="395"/>
      <c r="ET242" s="395"/>
      <c r="EU242" s="395"/>
      <c r="EV242" s="395"/>
      <c r="EW242" s="395"/>
      <c r="EX242" s="395"/>
      <c r="EY242" s="395"/>
      <c r="EZ242" s="395"/>
      <c r="FA242" s="395"/>
      <c r="FB242" s="395"/>
      <c r="FC242" s="395"/>
      <c r="FD242" s="395"/>
      <c r="FE242" s="395"/>
      <c r="FF242" s="395"/>
      <c r="FG242" s="395"/>
      <c r="FH242" s="395"/>
      <c r="FI242" s="395"/>
      <c r="FJ242" s="395"/>
      <c r="FK242" s="395"/>
      <c r="FL242" s="395"/>
      <c r="FM242" s="395"/>
      <c r="FN242" s="395"/>
      <c r="FO242" s="395"/>
      <c r="FP242" s="395"/>
      <c r="FQ242" s="395"/>
      <c r="FR242" s="395"/>
      <c r="FS242" s="395"/>
      <c r="FT242" s="395"/>
      <c r="FU242" s="395"/>
      <c r="FV242" s="395"/>
      <c r="FW242" s="395"/>
      <c r="FX242" s="395"/>
      <c r="FY242" s="395"/>
      <c r="FZ242" s="395"/>
      <c r="GA242" s="395"/>
      <c r="GB242" s="395"/>
      <c r="GC242" s="395"/>
      <c r="GD242" s="395"/>
      <c r="GE242" s="395"/>
      <c r="GF242" s="395"/>
      <c r="GG242" s="395"/>
      <c r="GH242" s="395"/>
      <c r="GI242" s="395"/>
      <c r="GJ242" s="395"/>
      <c r="GK242" s="395"/>
      <c r="GL242" s="395"/>
      <c r="GM242" s="395"/>
      <c r="GN242" s="395"/>
      <c r="GO242" s="395"/>
      <c r="GP242" s="395"/>
      <c r="GQ242" s="395"/>
      <c r="GR242" s="395"/>
      <c r="GS242" s="395"/>
      <c r="GT242" s="395"/>
      <c r="GU242" s="395"/>
      <c r="GV242" s="395"/>
      <c r="GW242" s="395"/>
      <c r="GX242" s="395"/>
      <c r="GY242" s="395"/>
      <c r="GZ242" s="395"/>
      <c r="HA242" s="395"/>
      <c r="HB242" s="395"/>
      <c r="HC242" s="395"/>
      <c r="HD242" s="395"/>
      <c r="HE242" s="395"/>
      <c r="HF242" s="395"/>
      <c r="HG242" s="395"/>
      <c r="HH242" s="395"/>
      <c r="HI242" s="395"/>
      <c r="HJ242" s="395"/>
      <c r="HK242" s="395"/>
      <c r="HL242" s="395"/>
      <c r="HM242" s="395"/>
      <c r="HN242" s="395"/>
      <c r="HO242" s="395"/>
      <c r="HP242" s="395"/>
      <c r="HQ242" s="395"/>
      <c r="HR242" s="395"/>
      <c r="HS242" s="395"/>
      <c r="HT242" s="395"/>
      <c r="HU242" s="395"/>
      <c r="HV242" s="395"/>
      <c r="HW242" s="395"/>
      <c r="HX242" s="395"/>
      <c r="HY242" s="395"/>
      <c r="HZ242" s="395"/>
      <c r="IA242" s="395"/>
      <c r="IB242" s="395"/>
      <c r="IC242" s="395"/>
      <c r="ID242" s="395"/>
      <c r="IE242" s="395"/>
      <c r="IF242" s="395"/>
      <c r="IG242" s="395"/>
      <c r="IH242" s="395"/>
      <c r="II242" s="395"/>
      <c r="IJ242" s="395"/>
      <c r="IK242" s="395"/>
      <c r="IL242" s="395"/>
      <c r="IM242" s="395"/>
      <c r="IN242" s="395"/>
      <c r="IO242" s="395"/>
      <c r="IP242" s="395"/>
      <c r="IQ242" s="395"/>
      <c r="IR242" s="395"/>
      <c r="IS242" s="395"/>
      <c r="IT242" s="395"/>
      <c r="IU242" s="395"/>
      <c r="IV242" s="395"/>
      <c r="IW242" s="395"/>
      <c r="IX242" s="395"/>
      <c r="IY242" s="395"/>
      <c r="IZ242" s="395"/>
      <c r="JA242" s="395"/>
      <c r="JB242" s="395"/>
      <c r="JC242" s="395"/>
      <c r="JD242" s="395"/>
      <c r="JE242" s="395"/>
    </row>
    <row r="243" spans="13:265" s="426" customFormat="1" ht="15" hidden="1" customHeight="1" x14ac:dyDescent="0.25">
      <c r="M243" s="321"/>
      <c r="N243" s="321"/>
      <c r="CK243" s="395"/>
      <c r="CL243" s="395"/>
      <c r="CM243" s="395"/>
      <c r="CN243" s="395"/>
      <c r="CO243" s="395"/>
      <c r="CP243" s="395"/>
      <c r="CQ243" s="395"/>
      <c r="CR243" s="395"/>
      <c r="CS243" s="395"/>
      <c r="CT243" s="395"/>
      <c r="CU243" s="395"/>
      <c r="CV243" s="395"/>
      <c r="CW243" s="395"/>
      <c r="CX243" s="395"/>
      <c r="CY243" s="395"/>
      <c r="CZ243" s="395"/>
      <c r="DA243" s="395"/>
      <c r="DB243" s="395"/>
      <c r="DC243" s="395"/>
      <c r="DD243" s="395"/>
      <c r="DE243" s="395"/>
      <c r="DF243" s="395"/>
      <c r="DG243" s="395"/>
      <c r="DH243" s="395"/>
      <c r="DI243" s="395"/>
      <c r="DJ243" s="395"/>
      <c r="DK243" s="395"/>
      <c r="DL243" s="395"/>
      <c r="DM243" s="395"/>
      <c r="DN243" s="395"/>
      <c r="DO243" s="395"/>
      <c r="DP243" s="395"/>
      <c r="DQ243" s="395"/>
      <c r="DR243" s="395"/>
      <c r="DS243" s="395"/>
      <c r="DT243" s="395"/>
      <c r="DU243" s="395"/>
      <c r="DV243" s="395"/>
      <c r="DW243" s="395"/>
      <c r="DX243" s="395"/>
      <c r="DY243" s="395"/>
      <c r="DZ243" s="395"/>
      <c r="EA243" s="395"/>
      <c r="EB243" s="395"/>
      <c r="EC243" s="395"/>
      <c r="ED243" s="395"/>
      <c r="EE243" s="395"/>
      <c r="EF243" s="395"/>
      <c r="EG243" s="395"/>
      <c r="EH243" s="395"/>
      <c r="EI243" s="395"/>
      <c r="EJ243" s="395"/>
      <c r="EK243" s="395"/>
      <c r="EL243" s="395"/>
      <c r="EM243" s="395"/>
      <c r="EN243" s="395"/>
      <c r="EO243" s="395"/>
      <c r="EP243" s="395"/>
      <c r="EQ243" s="395"/>
      <c r="ER243" s="395"/>
      <c r="ES243" s="395"/>
      <c r="ET243" s="395"/>
      <c r="EU243" s="395"/>
      <c r="EV243" s="395"/>
      <c r="EW243" s="395"/>
      <c r="EX243" s="395"/>
      <c r="EY243" s="395"/>
      <c r="EZ243" s="395"/>
      <c r="FA243" s="395"/>
      <c r="FB243" s="395"/>
      <c r="FC243" s="395"/>
      <c r="FD243" s="395"/>
      <c r="FE243" s="395"/>
      <c r="FF243" s="395"/>
      <c r="FG243" s="395"/>
      <c r="FH243" s="395"/>
      <c r="FI243" s="395"/>
      <c r="FJ243" s="395"/>
      <c r="FK243" s="395"/>
      <c r="FL243" s="395"/>
      <c r="FM243" s="395"/>
      <c r="FN243" s="395"/>
      <c r="FO243" s="395"/>
      <c r="FP243" s="395"/>
      <c r="FQ243" s="395"/>
      <c r="FR243" s="395"/>
      <c r="FS243" s="395"/>
      <c r="FT243" s="395"/>
      <c r="FU243" s="395"/>
      <c r="FV243" s="395"/>
      <c r="FW243" s="395"/>
      <c r="FX243" s="395"/>
      <c r="FY243" s="395"/>
      <c r="FZ243" s="395"/>
      <c r="GA243" s="395"/>
      <c r="GB243" s="395"/>
      <c r="GC243" s="395"/>
      <c r="GD243" s="395"/>
      <c r="GE243" s="395"/>
      <c r="GF243" s="395"/>
      <c r="GG243" s="395"/>
      <c r="GH243" s="395"/>
      <c r="GI243" s="395"/>
      <c r="GJ243" s="395"/>
      <c r="GK243" s="395"/>
      <c r="GL243" s="395"/>
      <c r="GM243" s="395"/>
      <c r="GN243" s="395"/>
      <c r="GO243" s="395"/>
      <c r="GP243" s="395"/>
      <c r="GQ243" s="395"/>
      <c r="GR243" s="395"/>
      <c r="GS243" s="395"/>
      <c r="GT243" s="395"/>
      <c r="GU243" s="395"/>
      <c r="GV243" s="395"/>
      <c r="GW243" s="395"/>
      <c r="GX243" s="395"/>
      <c r="GY243" s="395"/>
      <c r="GZ243" s="395"/>
      <c r="HA243" s="395"/>
      <c r="HB243" s="395"/>
      <c r="HC243" s="395"/>
      <c r="HD243" s="395"/>
      <c r="HE243" s="395"/>
      <c r="HF243" s="395"/>
      <c r="HG243" s="395"/>
      <c r="HH243" s="395"/>
      <c r="HI243" s="395"/>
      <c r="HJ243" s="395"/>
      <c r="HK243" s="395"/>
      <c r="HL243" s="395"/>
      <c r="HM243" s="395"/>
      <c r="HN243" s="395"/>
      <c r="HO243" s="395"/>
      <c r="HP243" s="395"/>
      <c r="HQ243" s="395"/>
      <c r="HR243" s="395"/>
      <c r="HS243" s="395"/>
      <c r="HT243" s="395"/>
      <c r="HU243" s="395"/>
      <c r="HV243" s="395"/>
      <c r="HW243" s="395"/>
      <c r="HX243" s="395"/>
      <c r="HY243" s="395"/>
      <c r="HZ243" s="395"/>
      <c r="IA243" s="395"/>
      <c r="IB243" s="395"/>
      <c r="IC243" s="395"/>
      <c r="ID243" s="395"/>
      <c r="IE243" s="395"/>
      <c r="IF243" s="395"/>
      <c r="IG243" s="395"/>
      <c r="IH243" s="395"/>
      <c r="II243" s="395"/>
      <c r="IJ243" s="395"/>
      <c r="IK243" s="395"/>
      <c r="IL243" s="395"/>
      <c r="IM243" s="395"/>
      <c r="IN243" s="395"/>
      <c r="IO243" s="395"/>
      <c r="IP243" s="395"/>
      <c r="IQ243" s="395"/>
      <c r="IR243" s="395"/>
      <c r="IS243" s="395"/>
      <c r="IT243" s="395"/>
      <c r="IU243" s="395"/>
      <c r="IV243" s="395"/>
      <c r="IW243" s="395"/>
      <c r="IX243" s="395"/>
      <c r="IY243" s="395"/>
      <c r="IZ243" s="395"/>
      <c r="JA243" s="395"/>
      <c r="JB243" s="395"/>
      <c r="JC243" s="395"/>
      <c r="JD243" s="395"/>
      <c r="JE243" s="395"/>
    </row>
    <row r="244" spans="13:265" s="426" customFormat="1" ht="15" hidden="1" customHeight="1" x14ac:dyDescent="0.25">
      <c r="M244" s="321"/>
      <c r="N244" s="321"/>
      <c r="CK244" s="395"/>
      <c r="CL244" s="395"/>
      <c r="CM244" s="395"/>
      <c r="CN244" s="395"/>
      <c r="CO244" s="395"/>
      <c r="CP244" s="395"/>
      <c r="CQ244" s="395"/>
      <c r="CR244" s="395"/>
      <c r="CS244" s="395"/>
      <c r="CT244" s="395"/>
      <c r="CU244" s="395"/>
      <c r="CV244" s="395"/>
      <c r="CW244" s="395"/>
      <c r="CX244" s="395"/>
      <c r="CY244" s="395"/>
      <c r="CZ244" s="395"/>
      <c r="DA244" s="395"/>
      <c r="DB244" s="395"/>
      <c r="DC244" s="395"/>
      <c r="DD244" s="395"/>
      <c r="DE244" s="395"/>
      <c r="DF244" s="395"/>
      <c r="DG244" s="395"/>
      <c r="DH244" s="395"/>
      <c r="DI244" s="395"/>
      <c r="DJ244" s="395"/>
      <c r="DK244" s="395"/>
      <c r="DL244" s="395"/>
      <c r="DM244" s="395"/>
      <c r="DN244" s="395"/>
      <c r="DO244" s="395"/>
      <c r="DP244" s="395"/>
      <c r="DQ244" s="395"/>
      <c r="DR244" s="395"/>
      <c r="DS244" s="395"/>
      <c r="DT244" s="395"/>
      <c r="DU244" s="395"/>
      <c r="DV244" s="395"/>
      <c r="DW244" s="395"/>
      <c r="DX244" s="395"/>
      <c r="DY244" s="395"/>
      <c r="DZ244" s="395"/>
      <c r="EA244" s="395"/>
      <c r="EB244" s="395"/>
      <c r="EC244" s="395"/>
      <c r="ED244" s="395"/>
      <c r="EE244" s="395"/>
      <c r="EF244" s="395"/>
      <c r="EG244" s="395"/>
      <c r="EH244" s="395"/>
      <c r="EI244" s="395"/>
      <c r="EJ244" s="395"/>
      <c r="EK244" s="395"/>
      <c r="EL244" s="395"/>
      <c r="EM244" s="395"/>
      <c r="EN244" s="395"/>
      <c r="EO244" s="395"/>
      <c r="EP244" s="395"/>
      <c r="EQ244" s="395"/>
      <c r="ER244" s="395"/>
      <c r="ES244" s="395"/>
      <c r="ET244" s="395"/>
      <c r="EU244" s="395"/>
      <c r="EV244" s="395"/>
      <c r="EW244" s="395"/>
      <c r="EX244" s="395"/>
      <c r="EY244" s="395"/>
      <c r="EZ244" s="395"/>
      <c r="FA244" s="395"/>
      <c r="FB244" s="395"/>
      <c r="FC244" s="395"/>
      <c r="FD244" s="395"/>
      <c r="FE244" s="395"/>
      <c r="FF244" s="395"/>
      <c r="FG244" s="395"/>
      <c r="FH244" s="395"/>
      <c r="FI244" s="395"/>
      <c r="FJ244" s="395"/>
      <c r="FK244" s="395"/>
      <c r="FL244" s="395"/>
      <c r="FM244" s="395"/>
      <c r="FN244" s="395"/>
      <c r="FO244" s="395"/>
      <c r="FP244" s="395"/>
      <c r="FQ244" s="395"/>
      <c r="FR244" s="395"/>
      <c r="FS244" s="395"/>
      <c r="FT244" s="395"/>
      <c r="FU244" s="395"/>
      <c r="FV244" s="395"/>
      <c r="FW244" s="395"/>
      <c r="FX244" s="395"/>
      <c r="FY244" s="395"/>
      <c r="FZ244" s="395"/>
      <c r="GA244" s="395"/>
      <c r="GB244" s="395"/>
      <c r="GC244" s="395"/>
      <c r="GD244" s="395"/>
      <c r="GE244" s="395"/>
      <c r="GF244" s="395"/>
      <c r="GG244" s="395"/>
      <c r="GH244" s="395"/>
      <c r="GI244" s="395"/>
      <c r="GJ244" s="395"/>
      <c r="GK244" s="395"/>
      <c r="GL244" s="395"/>
      <c r="GM244" s="395"/>
      <c r="GN244" s="395"/>
      <c r="GO244" s="395"/>
      <c r="GP244" s="395"/>
      <c r="GQ244" s="395"/>
      <c r="GR244" s="395"/>
      <c r="GS244" s="395"/>
      <c r="GT244" s="395"/>
      <c r="GU244" s="395"/>
      <c r="GV244" s="395"/>
      <c r="GW244" s="395"/>
      <c r="GX244" s="395"/>
      <c r="GY244" s="395"/>
      <c r="GZ244" s="395"/>
      <c r="HA244" s="395"/>
      <c r="HB244" s="395"/>
      <c r="HC244" s="395"/>
      <c r="HD244" s="395"/>
      <c r="HE244" s="395"/>
      <c r="HF244" s="395"/>
      <c r="HG244" s="395"/>
      <c r="HH244" s="395"/>
      <c r="HI244" s="395"/>
      <c r="HJ244" s="395"/>
      <c r="HK244" s="395"/>
      <c r="HL244" s="395"/>
      <c r="HM244" s="395"/>
      <c r="HN244" s="395"/>
      <c r="HO244" s="395"/>
      <c r="HP244" s="395"/>
      <c r="HQ244" s="395"/>
      <c r="HR244" s="395"/>
      <c r="HS244" s="395"/>
      <c r="HT244" s="395"/>
      <c r="HU244" s="395"/>
      <c r="HV244" s="395"/>
      <c r="HW244" s="395"/>
      <c r="HX244" s="395"/>
      <c r="HY244" s="395"/>
      <c r="HZ244" s="395"/>
      <c r="IA244" s="395"/>
      <c r="IB244" s="395"/>
      <c r="IC244" s="395"/>
      <c r="ID244" s="395"/>
      <c r="IE244" s="395"/>
      <c r="IF244" s="395"/>
      <c r="IG244" s="395"/>
      <c r="IH244" s="395"/>
      <c r="II244" s="395"/>
      <c r="IJ244" s="395"/>
      <c r="IK244" s="395"/>
      <c r="IL244" s="395"/>
      <c r="IM244" s="395"/>
      <c r="IN244" s="395"/>
      <c r="IO244" s="395"/>
      <c r="IP244" s="395"/>
      <c r="IQ244" s="395"/>
      <c r="IR244" s="395"/>
      <c r="IS244" s="395"/>
      <c r="IT244" s="395"/>
      <c r="IU244" s="395"/>
      <c r="IV244" s="395"/>
      <c r="IW244" s="395"/>
      <c r="IX244" s="395"/>
      <c r="IY244" s="395"/>
      <c r="IZ244" s="395"/>
      <c r="JA244" s="395"/>
      <c r="JB244" s="395"/>
      <c r="JC244" s="395"/>
      <c r="JD244" s="395"/>
      <c r="JE244" s="395"/>
    </row>
    <row r="245" spans="13:265" s="426" customFormat="1" ht="15" hidden="1" customHeight="1" x14ac:dyDescent="0.25">
      <c r="M245" s="321"/>
      <c r="N245" s="321"/>
      <c r="CK245" s="395"/>
      <c r="CL245" s="395"/>
      <c r="CM245" s="395"/>
      <c r="CN245" s="395"/>
      <c r="CO245" s="395"/>
      <c r="CP245" s="395"/>
      <c r="CQ245" s="395"/>
      <c r="CR245" s="395"/>
      <c r="CS245" s="395"/>
      <c r="CT245" s="395"/>
      <c r="CU245" s="395"/>
      <c r="CV245" s="395"/>
      <c r="CW245" s="395"/>
      <c r="CX245" s="395"/>
      <c r="CY245" s="395"/>
      <c r="CZ245" s="395"/>
      <c r="DA245" s="395"/>
      <c r="DB245" s="395"/>
      <c r="DC245" s="395"/>
      <c r="DD245" s="395"/>
      <c r="DE245" s="395"/>
      <c r="DF245" s="395"/>
      <c r="DG245" s="395"/>
      <c r="DH245" s="395"/>
      <c r="DI245" s="395"/>
      <c r="DJ245" s="395"/>
      <c r="DK245" s="395"/>
      <c r="DL245" s="395"/>
      <c r="DM245" s="395"/>
      <c r="DN245" s="395"/>
      <c r="DO245" s="395"/>
      <c r="DP245" s="395"/>
      <c r="DQ245" s="395"/>
      <c r="DR245" s="395"/>
      <c r="DS245" s="395"/>
      <c r="DT245" s="395"/>
      <c r="DU245" s="395"/>
      <c r="DV245" s="395"/>
      <c r="DW245" s="395"/>
      <c r="DX245" s="395"/>
      <c r="DY245" s="395"/>
      <c r="DZ245" s="395"/>
      <c r="EA245" s="395"/>
      <c r="EB245" s="395"/>
      <c r="EC245" s="395"/>
      <c r="ED245" s="395"/>
      <c r="EE245" s="395"/>
      <c r="EF245" s="395"/>
      <c r="EG245" s="395"/>
      <c r="EH245" s="395"/>
      <c r="EI245" s="395"/>
      <c r="EJ245" s="395"/>
      <c r="EK245" s="395"/>
      <c r="EL245" s="395"/>
      <c r="EM245" s="395"/>
      <c r="EN245" s="395"/>
      <c r="EO245" s="395"/>
      <c r="EP245" s="395"/>
      <c r="EQ245" s="395"/>
      <c r="ER245" s="395"/>
      <c r="ES245" s="395"/>
      <c r="ET245" s="395"/>
      <c r="EU245" s="395"/>
      <c r="EV245" s="395"/>
      <c r="EW245" s="395"/>
      <c r="EX245" s="395"/>
      <c r="EY245" s="395"/>
      <c r="EZ245" s="395"/>
      <c r="FA245" s="395"/>
      <c r="FB245" s="395"/>
      <c r="FC245" s="395"/>
      <c r="FD245" s="395"/>
      <c r="FE245" s="395"/>
      <c r="FF245" s="395"/>
      <c r="FG245" s="395"/>
      <c r="FH245" s="395"/>
      <c r="FI245" s="395"/>
      <c r="FJ245" s="395"/>
      <c r="FK245" s="395"/>
      <c r="FL245" s="395"/>
      <c r="FM245" s="395"/>
      <c r="FN245" s="395"/>
      <c r="FO245" s="395"/>
      <c r="FP245" s="395"/>
      <c r="FQ245" s="395"/>
      <c r="FR245" s="395"/>
      <c r="FS245" s="395"/>
      <c r="FT245" s="395"/>
      <c r="FU245" s="395"/>
      <c r="FV245" s="395"/>
      <c r="FW245" s="395"/>
      <c r="FX245" s="395"/>
      <c r="FY245" s="395"/>
      <c r="FZ245" s="395"/>
      <c r="GA245" s="395"/>
      <c r="GB245" s="395"/>
      <c r="GC245" s="395"/>
      <c r="GD245" s="395"/>
      <c r="GE245" s="395"/>
      <c r="GF245" s="395"/>
      <c r="GG245" s="395"/>
      <c r="GH245" s="395"/>
      <c r="GI245" s="395"/>
      <c r="GJ245" s="395"/>
      <c r="GK245" s="395"/>
      <c r="GL245" s="395"/>
      <c r="GM245" s="395"/>
      <c r="GN245" s="395"/>
      <c r="GO245" s="395"/>
      <c r="GP245" s="395"/>
      <c r="GQ245" s="395"/>
      <c r="GR245" s="395"/>
      <c r="GS245" s="395"/>
      <c r="GT245" s="395"/>
      <c r="GU245" s="395"/>
      <c r="GV245" s="395"/>
      <c r="GW245" s="395"/>
      <c r="GX245" s="395"/>
      <c r="GY245" s="395"/>
      <c r="GZ245" s="395"/>
      <c r="HA245" s="395"/>
      <c r="HB245" s="395"/>
      <c r="HC245" s="395"/>
      <c r="HD245" s="395"/>
      <c r="HE245" s="395"/>
      <c r="HF245" s="395"/>
      <c r="HG245" s="395"/>
      <c r="HH245" s="395"/>
      <c r="HI245" s="395"/>
      <c r="HJ245" s="395"/>
      <c r="HK245" s="395"/>
      <c r="HL245" s="395"/>
      <c r="HM245" s="395"/>
      <c r="HN245" s="395"/>
      <c r="HO245" s="395"/>
      <c r="HP245" s="395"/>
      <c r="HQ245" s="395"/>
      <c r="HR245" s="395"/>
      <c r="HS245" s="395"/>
      <c r="HT245" s="395"/>
      <c r="HU245" s="395"/>
      <c r="HV245" s="395"/>
      <c r="HW245" s="395"/>
      <c r="HX245" s="395"/>
      <c r="HY245" s="395"/>
      <c r="HZ245" s="395"/>
      <c r="IA245" s="395"/>
      <c r="IB245" s="395"/>
      <c r="IC245" s="395"/>
      <c r="ID245" s="395"/>
      <c r="IE245" s="395"/>
      <c r="IF245" s="395"/>
      <c r="IG245" s="395"/>
      <c r="IH245" s="395"/>
      <c r="II245" s="395"/>
      <c r="IJ245" s="395"/>
      <c r="IK245" s="395"/>
      <c r="IL245" s="395"/>
      <c r="IM245" s="395"/>
      <c r="IN245" s="395"/>
      <c r="IO245" s="395"/>
      <c r="IP245" s="395"/>
      <c r="IQ245" s="395"/>
      <c r="IR245" s="395"/>
      <c r="IS245" s="395"/>
      <c r="IT245" s="395"/>
      <c r="IU245" s="395"/>
      <c r="IV245" s="395"/>
      <c r="IW245" s="395"/>
      <c r="IX245" s="395"/>
      <c r="IY245" s="395"/>
      <c r="IZ245" s="395"/>
      <c r="JA245" s="395"/>
      <c r="JB245" s="395"/>
      <c r="JC245" s="395"/>
      <c r="JD245" s="395"/>
      <c r="JE245" s="395"/>
    </row>
    <row r="246" spans="13:265" s="426" customFormat="1" ht="15" hidden="1" customHeight="1" x14ac:dyDescent="0.25">
      <c r="M246" s="321"/>
      <c r="N246" s="321"/>
      <c r="CK246" s="395"/>
      <c r="CL246" s="395"/>
      <c r="CM246" s="395"/>
      <c r="CN246" s="395"/>
      <c r="CO246" s="395"/>
      <c r="CP246" s="395"/>
      <c r="CQ246" s="395"/>
      <c r="CR246" s="395"/>
      <c r="CS246" s="395"/>
      <c r="CT246" s="395"/>
      <c r="CU246" s="395"/>
      <c r="CV246" s="395"/>
      <c r="CW246" s="395"/>
      <c r="CX246" s="395"/>
      <c r="CY246" s="395"/>
      <c r="CZ246" s="395"/>
      <c r="DA246" s="395"/>
      <c r="DB246" s="395"/>
      <c r="DC246" s="395"/>
      <c r="DD246" s="395"/>
      <c r="DE246" s="395"/>
      <c r="DF246" s="395"/>
      <c r="DG246" s="395"/>
      <c r="DH246" s="395"/>
      <c r="DI246" s="395"/>
      <c r="DJ246" s="395"/>
      <c r="DK246" s="395"/>
      <c r="DL246" s="395"/>
      <c r="DM246" s="395"/>
      <c r="DN246" s="395"/>
      <c r="DO246" s="395"/>
      <c r="DP246" s="395"/>
      <c r="DQ246" s="395"/>
      <c r="DR246" s="395"/>
      <c r="DS246" s="395"/>
      <c r="DT246" s="395"/>
      <c r="DU246" s="395"/>
      <c r="DV246" s="395"/>
      <c r="DW246" s="395"/>
      <c r="DX246" s="395"/>
      <c r="DY246" s="395"/>
      <c r="DZ246" s="395"/>
      <c r="EA246" s="395"/>
      <c r="EB246" s="395"/>
      <c r="EC246" s="395"/>
      <c r="ED246" s="395"/>
      <c r="EE246" s="395"/>
      <c r="EF246" s="395"/>
      <c r="EG246" s="395"/>
      <c r="EH246" s="395"/>
      <c r="EI246" s="395"/>
      <c r="EJ246" s="395"/>
      <c r="EK246" s="395"/>
      <c r="EL246" s="395"/>
      <c r="EM246" s="395"/>
      <c r="EN246" s="395"/>
      <c r="EO246" s="395"/>
      <c r="EP246" s="395"/>
      <c r="EQ246" s="395"/>
      <c r="ER246" s="395"/>
      <c r="ES246" s="395"/>
      <c r="ET246" s="395"/>
      <c r="EU246" s="395"/>
      <c r="EV246" s="395"/>
      <c r="EW246" s="395"/>
      <c r="EX246" s="395"/>
      <c r="EY246" s="395"/>
      <c r="EZ246" s="395"/>
      <c r="FA246" s="395"/>
      <c r="FB246" s="395"/>
      <c r="FC246" s="395"/>
      <c r="FD246" s="395"/>
      <c r="FE246" s="395"/>
      <c r="FF246" s="395"/>
      <c r="FG246" s="395"/>
      <c r="FH246" s="395"/>
      <c r="FI246" s="395"/>
      <c r="FJ246" s="395"/>
      <c r="FK246" s="395"/>
      <c r="FL246" s="395"/>
      <c r="FM246" s="395"/>
      <c r="FN246" s="395"/>
      <c r="FO246" s="395"/>
      <c r="FP246" s="395"/>
      <c r="FQ246" s="395"/>
      <c r="FR246" s="395"/>
      <c r="FS246" s="395"/>
      <c r="FT246" s="395"/>
      <c r="FU246" s="395"/>
      <c r="FV246" s="395"/>
      <c r="FW246" s="395"/>
      <c r="FX246" s="395"/>
      <c r="FY246" s="395"/>
      <c r="FZ246" s="395"/>
      <c r="GA246" s="395"/>
      <c r="GB246" s="395"/>
      <c r="GC246" s="395"/>
      <c r="GD246" s="395"/>
      <c r="GE246" s="395"/>
      <c r="GF246" s="395"/>
      <c r="GG246" s="395"/>
      <c r="GH246" s="395"/>
      <c r="GI246" s="395"/>
      <c r="GJ246" s="395"/>
      <c r="GK246" s="395"/>
      <c r="GL246" s="395"/>
      <c r="GM246" s="395"/>
      <c r="GN246" s="395"/>
      <c r="GO246" s="395"/>
      <c r="GP246" s="395"/>
      <c r="GQ246" s="395"/>
      <c r="GR246" s="395"/>
      <c r="GS246" s="395"/>
      <c r="GT246" s="395"/>
      <c r="GU246" s="395"/>
      <c r="GV246" s="395"/>
      <c r="GW246" s="395"/>
      <c r="GX246" s="395"/>
      <c r="GY246" s="395"/>
      <c r="GZ246" s="395"/>
      <c r="HA246" s="395"/>
      <c r="HB246" s="395"/>
      <c r="HC246" s="395"/>
      <c r="HD246" s="395"/>
      <c r="HE246" s="395"/>
      <c r="HF246" s="395"/>
      <c r="HG246" s="395"/>
      <c r="HH246" s="395"/>
      <c r="HI246" s="395"/>
      <c r="HJ246" s="395"/>
      <c r="HK246" s="395"/>
      <c r="HL246" s="395"/>
      <c r="HM246" s="395"/>
      <c r="HN246" s="395"/>
      <c r="HO246" s="395"/>
      <c r="HP246" s="395"/>
      <c r="HQ246" s="395"/>
      <c r="HR246" s="395"/>
      <c r="HS246" s="395"/>
      <c r="HT246" s="395"/>
      <c r="HU246" s="395"/>
      <c r="HV246" s="395"/>
      <c r="HW246" s="395"/>
      <c r="HX246" s="395"/>
      <c r="HY246" s="395"/>
      <c r="HZ246" s="395"/>
      <c r="IA246" s="395"/>
      <c r="IB246" s="395"/>
      <c r="IC246" s="395"/>
      <c r="ID246" s="395"/>
      <c r="IE246" s="395"/>
      <c r="IF246" s="395"/>
      <c r="IG246" s="395"/>
      <c r="IH246" s="395"/>
      <c r="II246" s="395"/>
      <c r="IJ246" s="395"/>
      <c r="IK246" s="395"/>
      <c r="IL246" s="395"/>
      <c r="IM246" s="395"/>
      <c r="IN246" s="395"/>
      <c r="IO246" s="395"/>
      <c r="IP246" s="395"/>
      <c r="IQ246" s="395"/>
      <c r="IR246" s="395"/>
      <c r="IS246" s="395"/>
      <c r="IT246" s="395"/>
      <c r="IU246" s="395"/>
      <c r="IV246" s="395"/>
      <c r="IW246" s="395"/>
      <c r="IX246" s="395"/>
      <c r="IY246" s="395"/>
      <c r="IZ246" s="395"/>
      <c r="JA246" s="395"/>
      <c r="JB246" s="395"/>
      <c r="JC246" s="395"/>
      <c r="JD246" s="395"/>
      <c r="JE246" s="395"/>
    </row>
    <row r="247" spans="13:265" s="426" customFormat="1" ht="15" hidden="1" customHeight="1" x14ac:dyDescent="0.25">
      <c r="M247" s="321"/>
      <c r="N247" s="321"/>
      <c r="CK247" s="395"/>
      <c r="CL247" s="395"/>
      <c r="CM247" s="395"/>
      <c r="CN247" s="395"/>
      <c r="CO247" s="395"/>
      <c r="CP247" s="395"/>
      <c r="CQ247" s="395"/>
      <c r="CR247" s="395"/>
      <c r="CS247" s="395"/>
      <c r="CT247" s="395"/>
      <c r="CU247" s="395"/>
      <c r="CV247" s="395"/>
      <c r="CW247" s="395"/>
      <c r="CX247" s="395"/>
      <c r="CY247" s="395"/>
      <c r="CZ247" s="395"/>
      <c r="DA247" s="395"/>
      <c r="DB247" s="395"/>
      <c r="DC247" s="395"/>
      <c r="DD247" s="395"/>
      <c r="DE247" s="395"/>
      <c r="DF247" s="395"/>
      <c r="DG247" s="395"/>
      <c r="DH247" s="395"/>
      <c r="DI247" s="395"/>
      <c r="DJ247" s="395"/>
      <c r="DK247" s="395"/>
      <c r="DL247" s="395"/>
      <c r="DM247" s="395"/>
      <c r="DN247" s="395"/>
      <c r="DO247" s="395"/>
      <c r="DP247" s="395"/>
      <c r="DQ247" s="395"/>
      <c r="DR247" s="395"/>
      <c r="DS247" s="395"/>
      <c r="DT247" s="395"/>
      <c r="DU247" s="395"/>
      <c r="DV247" s="395"/>
      <c r="DW247" s="395"/>
      <c r="DX247" s="395"/>
      <c r="DY247" s="395"/>
      <c r="DZ247" s="395"/>
      <c r="EA247" s="395"/>
      <c r="EB247" s="395"/>
      <c r="EC247" s="395"/>
      <c r="ED247" s="395"/>
      <c r="EE247" s="395"/>
      <c r="EF247" s="395"/>
      <c r="EG247" s="395"/>
      <c r="EH247" s="395"/>
      <c r="EI247" s="395"/>
      <c r="EJ247" s="395"/>
      <c r="EK247" s="395"/>
      <c r="EL247" s="395"/>
      <c r="EM247" s="395"/>
      <c r="EN247" s="395"/>
      <c r="EO247" s="395"/>
      <c r="EP247" s="395"/>
      <c r="EQ247" s="395"/>
      <c r="ER247" s="395"/>
      <c r="ES247" s="395"/>
      <c r="ET247" s="395"/>
      <c r="EU247" s="395"/>
      <c r="EV247" s="395"/>
      <c r="EW247" s="395"/>
      <c r="EX247" s="395"/>
      <c r="EY247" s="395"/>
      <c r="EZ247" s="395"/>
      <c r="FA247" s="395"/>
      <c r="FB247" s="395"/>
      <c r="FC247" s="395"/>
      <c r="FD247" s="395"/>
      <c r="FE247" s="395"/>
      <c r="FF247" s="395"/>
      <c r="FG247" s="395"/>
      <c r="FH247" s="395"/>
      <c r="FI247" s="395"/>
      <c r="FJ247" s="395"/>
      <c r="FK247" s="395"/>
      <c r="FL247" s="395"/>
      <c r="FM247" s="395"/>
      <c r="FN247" s="395"/>
      <c r="FO247" s="395"/>
      <c r="FP247" s="395"/>
      <c r="FQ247" s="395"/>
      <c r="FR247" s="395"/>
      <c r="FS247" s="395"/>
      <c r="FT247" s="395"/>
      <c r="FU247" s="395"/>
      <c r="FV247" s="395"/>
      <c r="FW247" s="395"/>
      <c r="FX247" s="395"/>
      <c r="FY247" s="395"/>
      <c r="FZ247" s="395"/>
      <c r="GA247" s="395"/>
      <c r="GB247" s="395"/>
      <c r="GC247" s="395"/>
      <c r="GD247" s="395"/>
      <c r="GE247" s="395"/>
      <c r="GF247" s="395"/>
      <c r="GG247" s="395"/>
      <c r="GH247" s="395"/>
      <c r="GI247" s="395"/>
      <c r="GJ247" s="395"/>
      <c r="GK247" s="395"/>
      <c r="GL247" s="395"/>
      <c r="GM247" s="395"/>
      <c r="GN247" s="395"/>
      <c r="GO247" s="395"/>
      <c r="GP247" s="395"/>
      <c r="GQ247" s="395"/>
      <c r="GR247" s="395"/>
      <c r="GS247" s="395"/>
      <c r="GT247" s="395"/>
      <c r="GU247" s="395"/>
      <c r="GV247" s="395"/>
      <c r="GW247" s="395"/>
      <c r="GX247" s="395"/>
      <c r="GY247" s="395"/>
      <c r="GZ247" s="395"/>
      <c r="HA247" s="395"/>
      <c r="HB247" s="395"/>
      <c r="HC247" s="395"/>
      <c r="HD247" s="395"/>
      <c r="HE247" s="395"/>
      <c r="HF247" s="395"/>
      <c r="HG247" s="395"/>
      <c r="HH247" s="395"/>
      <c r="HI247" s="395"/>
      <c r="HJ247" s="395"/>
      <c r="HK247" s="395"/>
      <c r="HL247" s="395"/>
      <c r="HM247" s="395"/>
      <c r="HN247" s="395"/>
      <c r="HO247" s="395"/>
      <c r="HP247" s="395"/>
      <c r="HQ247" s="395"/>
      <c r="HR247" s="395"/>
      <c r="HS247" s="395"/>
      <c r="HT247" s="395"/>
      <c r="HU247" s="395"/>
      <c r="HV247" s="395"/>
      <c r="HW247" s="395"/>
      <c r="HX247" s="395"/>
      <c r="HY247" s="395"/>
      <c r="HZ247" s="395"/>
      <c r="IA247" s="395"/>
      <c r="IB247" s="395"/>
      <c r="IC247" s="395"/>
      <c r="ID247" s="395"/>
      <c r="IE247" s="395"/>
      <c r="IF247" s="395"/>
      <c r="IG247" s="395"/>
      <c r="IH247" s="395"/>
      <c r="II247" s="395"/>
      <c r="IJ247" s="395"/>
      <c r="IK247" s="395"/>
      <c r="IL247" s="395"/>
      <c r="IM247" s="395"/>
      <c r="IN247" s="395"/>
      <c r="IO247" s="395"/>
      <c r="IP247" s="395"/>
      <c r="IQ247" s="395"/>
      <c r="IR247" s="395"/>
      <c r="IS247" s="395"/>
      <c r="IT247" s="395"/>
      <c r="IU247" s="395"/>
      <c r="IV247" s="395"/>
      <c r="IW247" s="395"/>
      <c r="IX247" s="395"/>
      <c r="IY247" s="395"/>
      <c r="IZ247" s="395"/>
      <c r="JA247" s="395"/>
      <c r="JB247" s="395"/>
      <c r="JC247" s="395"/>
      <c r="JD247" s="395"/>
      <c r="JE247" s="395"/>
    </row>
    <row r="248" spans="13:265" s="426" customFormat="1" ht="15" hidden="1" customHeight="1" x14ac:dyDescent="0.25">
      <c r="M248" s="321"/>
      <c r="N248" s="321"/>
      <c r="CK248" s="395"/>
      <c r="CL248" s="395"/>
      <c r="CM248" s="395"/>
      <c r="CN248" s="395"/>
      <c r="CO248" s="395"/>
      <c r="CP248" s="395"/>
      <c r="CQ248" s="395"/>
      <c r="CR248" s="395"/>
      <c r="CS248" s="395"/>
      <c r="CT248" s="395"/>
      <c r="CU248" s="395"/>
      <c r="CV248" s="395"/>
      <c r="CW248" s="395"/>
      <c r="CX248" s="395"/>
      <c r="CY248" s="395"/>
      <c r="CZ248" s="395"/>
      <c r="DA248" s="395"/>
      <c r="DB248" s="395"/>
      <c r="DC248" s="395"/>
      <c r="DD248" s="395"/>
      <c r="DE248" s="395"/>
      <c r="DF248" s="395"/>
      <c r="DG248" s="395"/>
      <c r="DH248" s="395"/>
      <c r="DI248" s="395"/>
      <c r="DJ248" s="395"/>
      <c r="DK248" s="395"/>
      <c r="DL248" s="395"/>
      <c r="DM248" s="395"/>
      <c r="DN248" s="395"/>
      <c r="DO248" s="395"/>
      <c r="DP248" s="395"/>
      <c r="DQ248" s="395"/>
      <c r="DR248" s="395"/>
      <c r="DS248" s="395"/>
      <c r="DT248" s="395"/>
      <c r="DU248" s="395"/>
      <c r="DV248" s="395"/>
      <c r="DW248" s="395"/>
      <c r="DX248" s="395"/>
      <c r="DY248" s="395"/>
      <c r="DZ248" s="395"/>
      <c r="EA248" s="395"/>
      <c r="EB248" s="395"/>
      <c r="EC248" s="395"/>
      <c r="ED248" s="395"/>
      <c r="EE248" s="395"/>
      <c r="EF248" s="395"/>
      <c r="EG248" s="395"/>
      <c r="EH248" s="395"/>
      <c r="EI248" s="395"/>
      <c r="EJ248" s="395"/>
      <c r="EK248" s="395"/>
      <c r="EL248" s="395"/>
      <c r="EM248" s="395"/>
      <c r="EN248" s="395"/>
      <c r="EO248" s="395"/>
      <c r="EP248" s="395"/>
      <c r="EQ248" s="395"/>
      <c r="ER248" s="395"/>
      <c r="ES248" s="395"/>
      <c r="ET248" s="395"/>
      <c r="EU248" s="395"/>
      <c r="EV248" s="395"/>
      <c r="EW248" s="395"/>
      <c r="EX248" s="395"/>
      <c r="EY248" s="395"/>
      <c r="EZ248" s="395"/>
      <c r="FA248" s="395"/>
      <c r="FB248" s="395"/>
      <c r="FC248" s="395"/>
      <c r="FD248" s="395"/>
      <c r="FE248" s="395"/>
      <c r="FF248" s="395"/>
      <c r="FG248" s="395"/>
      <c r="FH248" s="395"/>
      <c r="FI248" s="395"/>
      <c r="FJ248" s="395"/>
      <c r="FK248" s="395"/>
      <c r="FL248" s="395"/>
      <c r="FM248" s="395"/>
      <c r="FN248" s="395"/>
      <c r="FO248" s="395"/>
      <c r="FP248" s="395"/>
      <c r="FQ248" s="395"/>
      <c r="FR248" s="395"/>
      <c r="FS248" s="395"/>
      <c r="FT248" s="395"/>
      <c r="FU248" s="395"/>
      <c r="FV248" s="395"/>
      <c r="FW248" s="395"/>
      <c r="FX248" s="395"/>
      <c r="FY248" s="395"/>
      <c r="FZ248" s="395"/>
      <c r="GA248" s="395"/>
      <c r="GB248" s="395"/>
      <c r="GC248" s="395"/>
      <c r="GD248" s="395"/>
      <c r="GE248" s="395"/>
      <c r="GF248" s="395"/>
      <c r="GG248" s="395"/>
      <c r="GH248" s="395"/>
      <c r="GI248" s="395"/>
      <c r="GJ248" s="395"/>
      <c r="GK248" s="395"/>
      <c r="GL248" s="395"/>
      <c r="GM248" s="395"/>
      <c r="GN248" s="395"/>
      <c r="GO248" s="395"/>
      <c r="GP248" s="395"/>
      <c r="GQ248" s="395"/>
      <c r="GR248" s="395"/>
      <c r="GS248" s="395"/>
      <c r="GT248" s="395"/>
      <c r="GU248" s="395"/>
      <c r="GV248" s="395"/>
      <c r="GW248" s="395"/>
      <c r="GX248" s="395"/>
      <c r="GY248" s="395"/>
      <c r="GZ248" s="395"/>
      <c r="HA248" s="395"/>
      <c r="HB248" s="395"/>
      <c r="HC248" s="395"/>
      <c r="HD248" s="395"/>
      <c r="HE248" s="395"/>
      <c r="HF248" s="395"/>
      <c r="HG248" s="395"/>
      <c r="HH248" s="395"/>
      <c r="HI248" s="395"/>
      <c r="HJ248" s="395"/>
      <c r="HK248" s="395"/>
      <c r="HL248" s="395"/>
      <c r="HM248" s="395"/>
      <c r="HN248" s="395"/>
      <c r="HO248" s="395"/>
      <c r="HP248" s="395"/>
      <c r="HQ248" s="395"/>
      <c r="HR248" s="395"/>
      <c r="HS248" s="395"/>
      <c r="HT248" s="395"/>
      <c r="HU248" s="395"/>
      <c r="HV248" s="395"/>
      <c r="HW248" s="395"/>
      <c r="HX248" s="395"/>
      <c r="HY248" s="395"/>
      <c r="HZ248" s="395"/>
      <c r="IA248" s="395"/>
      <c r="IB248" s="395"/>
      <c r="IC248" s="395"/>
      <c r="ID248" s="395"/>
      <c r="IE248" s="395"/>
      <c r="IF248" s="395"/>
      <c r="IG248" s="395"/>
      <c r="IH248" s="395"/>
      <c r="II248" s="395"/>
      <c r="IJ248" s="395"/>
      <c r="IK248" s="395"/>
      <c r="IL248" s="395"/>
      <c r="IM248" s="395"/>
      <c r="IN248" s="395"/>
      <c r="IO248" s="395"/>
      <c r="IP248" s="395"/>
      <c r="IQ248" s="395"/>
      <c r="IR248" s="395"/>
      <c r="IS248" s="395"/>
      <c r="IT248" s="395"/>
      <c r="IU248" s="395"/>
      <c r="IV248" s="395"/>
      <c r="IW248" s="395"/>
      <c r="IX248" s="395"/>
      <c r="IY248" s="395"/>
      <c r="IZ248" s="395"/>
      <c r="JA248" s="395"/>
      <c r="JB248" s="395"/>
      <c r="JC248" s="395"/>
      <c r="JD248" s="395"/>
      <c r="JE248" s="395"/>
    </row>
    <row r="249" spans="13:265" s="426" customFormat="1" ht="15" hidden="1" customHeight="1" x14ac:dyDescent="0.25">
      <c r="M249" s="321"/>
      <c r="N249" s="321"/>
      <c r="CK249" s="395"/>
      <c r="CL249" s="395"/>
      <c r="CM249" s="395"/>
      <c r="CN249" s="395"/>
      <c r="CO249" s="395"/>
      <c r="CP249" s="395"/>
      <c r="CQ249" s="395"/>
      <c r="CR249" s="395"/>
      <c r="CS249" s="395"/>
      <c r="CT249" s="395"/>
      <c r="CU249" s="395"/>
      <c r="CV249" s="395"/>
      <c r="CW249" s="395"/>
      <c r="CX249" s="395"/>
      <c r="CY249" s="395"/>
      <c r="CZ249" s="395"/>
      <c r="DA249" s="395"/>
      <c r="DB249" s="395"/>
      <c r="DC249" s="395"/>
      <c r="DD249" s="395"/>
      <c r="DE249" s="395"/>
      <c r="DF249" s="395"/>
      <c r="DG249" s="395"/>
      <c r="DH249" s="395"/>
      <c r="DI249" s="395"/>
      <c r="DJ249" s="395"/>
      <c r="DK249" s="395"/>
      <c r="DL249" s="395"/>
      <c r="DM249" s="395"/>
      <c r="DN249" s="395"/>
      <c r="DO249" s="395"/>
      <c r="DP249" s="395"/>
      <c r="DQ249" s="395"/>
      <c r="DR249" s="395"/>
      <c r="DS249" s="395"/>
      <c r="DT249" s="395"/>
      <c r="DU249" s="395"/>
      <c r="DV249" s="395"/>
      <c r="DW249" s="395"/>
      <c r="DX249" s="395"/>
      <c r="DY249" s="395"/>
      <c r="DZ249" s="395"/>
      <c r="EA249" s="395"/>
      <c r="EB249" s="395"/>
      <c r="EC249" s="395"/>
      <c r="ED249" s="395"/>
      <c r="EE249" s="395"/>
      <c r="EF249" s="395"/>
      <c r="EG249" s="395"/>
      <c r="EH249" s="395"/>
      <c r="EI249" s="395"/>
      <c r="EJ249" s="395"/>
      <c r="EK249" s="395"/>
      <c r="EL249" s="395"/>
      <c r="EM249" s="395"/>
      <c r="EN249" s="395"/>
      <c r="EO249" s="395"/>
      <c r="EP249" s="395"/>
      <c r="EQ249" s="395"/>
      <c r="ER249" s="395"/>
      <c r="ES249" s="395"/>
      <c r="ET249" s="395"/>
      <c r="EU249" s="395"/>
      <c r="EV249" s="395"/>
      <c r="EW249" s="395"/>
      <c r="EX249" s="395"/>
      <c r="EY249" s="395"/>
      <c r="EZ249" s="395"/>
      <c r="FA249" s="395"/>
      <c r="FB249" s="395"/>
      <c r="FC249" s="395"/>
      <c r="FD249" s="395"/>
      <c r="FE249" s="395"/>
      <c r="FF249" s="395"/>
      <c r="FG249" s="395"/>
      <c r="FH249" s="395"/>
      <c r="FI249" s="395"/>
      <c r="FJ249" s="395"/>
      <c r="FK249" s="395"/>
      <c r="FL249" s="395"/>
      <c r="FM249" s="395"/>
      <c r="FN249" s="395"/>
      <c r="FO249" s="395"/>
      <c r="FP249" s="395"/>
      <c r="FQ249" s="395"/>
      <c r="FR249" s="395"/>
      <c r="FS249" s="395"/>
      <c r="FT249" s="395"/>
      <c r="FU249" s="395"/>
      <c r="FV249" s="395"/>
      <c r="FW249" s="395"/>
      <c r="FX249" s="395"/>
      <c r="FY249" s="395"/>
      <c r="FZ249" s="395"/>
      <c r="GA249" s="395"/>
      <c r="GB249" s="395"/>
      <c r="GC249" s="395"/>
      <c r="GD249" s="395"/>
      <c r="GE249" s="395"/>
      <c r="GF249" s="395"/>
      <c r="GG249" s="395"/>
      <c r="GH249" s="395"/>
      <c r="GI249" s="395"/>
      <c r="GJ249" s="395"/>
      <c r="GK249" s="395"/>
      <c r="GL249" s="395"/>
      <c r="GM249" s="395"/>
      <c r="GN249" s="395"/>
      <c r="GO249" s="395"/>
      <c r="GP249" s="395"/>
      <c r="GQ249" s="395"/>
      <c r="GR249" s="395"/>
      <c r="GS249" s="395"/>
      <c r="GT249" s="395"/>
      <c r="GU249" s="395"/>
      <c r="GV249" s="395"/>
      <c r="GW249" s="395"/>
      <c r="GX249" s="395"/>
      <c r="GY249" s="395"/>
      <c r="GZ249" s="395"/>
      <c r="HA249" s="395"/>
      <c r="HB249" s="395"/>
      <c r="HC249" s="395"/>
      <c r="HD249" s="395"/>
      <c r="HE249" s="395"/>
      <c r="HF249" s="395"/>
      <c r="HG249" s="395"/>
      <c r="HH249" s="395"/>
      <c r="HI249" s="395"/>
      <c r="HJ249" s="395"/>
      <c r="HK249" s="395"/>
      <c r="HL249" s="395"/>
      <c r="HM249" s="395"/>
      <c r="HN249" s="395"/>
      <c r="HO249" s="395"/>
      <c r="HP249" s="395"/>
      <c r="HQ249" s="395"/>
      <c r="HR249" s="395"/>
      <c r="HS249" s="395"/>
      <c r="HT249" s="395"/>
      <c r="HU249" s="395"/>
      <c r="HV249" s="395"/>
      <c r="HW249" s="395"/>
      <c r="HX249" s="395"/>
      <c r="HY249" s="395"/>
      <c r="HZ249" s="395"/>
      <c r="IA249" s="395"/>
      <c r="IB249" s="395"/>
      <c r="IC249" s="395"/>
      <c r="ID249" s="395"/>
      <c r="IE249" s="395"/>
      <c r="IF249" s="395"/>
      <c r="IG249" s="395"/>
      <c r="IH249" s="395"/>
      <c r="II249" s="395"/>
      <c r="IJ249" s="395"/>
      <c r="IK249" s="395"/>
      <c r="IL249" s="395"/>
      <c r="IM249" s="395"/>
      <c r="IN249" s="395"/>
      <c r="IO249" s="395"/>
      <c r="IP249" s="395"/>
      <c r="IQ249" s="395"/>
      <c r="IR249" s="395"/>
      <c r="IS249" s="395"/>
      <c r="IT249" s="395"/>
      <c r="IU249" s="395"/>
      <c r="IV249" s="395"/>
      <c r="IW249" s="395"/>
      <c r="IX249" s="395"/>
      <c r="IY249" s="395"/>
      <c r="IZ249" s="395"/>
      <c r="JA249" s="395"/>
      <c r="JB249" s="395"/>
      <c r="JC249" s="395"/>
      <c r="JD249" s="395"/>
      <c r="JE249" s="395"/>
    </row>
    <row r="250" spans="13:265" s="426" customFormat="1" ht="15" hidden="1" customHeight="1" x14ac:dyDescent="0.25">
      <c r="M250" s="321"/>
      <c r="N250" s="321"/>
      <c r="CK250" s="395"/>
      <c r="CL250" s="395"/>
      <c r="CM250" s="395"/>
      <c r="CN250" s="395"/>
      <c r="CO250" s="395"/>
      <c r="CP250" s="395"/>
      <c r="CQ250" s="395"/>
      <c r="CR250" s="395"/>
      <c r="CS250" s="395"/>
      <c r="CT250" s="395"/>
      <c r="CU250" s="395"/>
      <c r="CV250" s="395"/>
      <c r="CW250" s="395"/>
      <c r="CX250" s="395"/>
      <c r="CY250" s="395"/>
      <c r="CZ250" s="395"/>
      <c r="DA250" s="395"/>
      <c r="DB250" s="395"/>
      <c r="DC250" s="395"/>
      <c r="DD250" s="395"/>
      <c r="DE250" s="395"/>
      <c r="DF250" s="395"/>
      <c r="DG250" s="395"/>
      <c r="DH250" s="395"/>
      <c r="DI250" s="395"/>
      <c r="DJ250" s="395"/>
      <c r="DK250" s="395"/>
      <c r="DL250" s="395"/>
      <c r="DM250" s="395"/>
      <c r="DN250" s="395"/>
      <c r="DO250" s="395"/>
      <c r="DP250" s="395"/>
      <c r="DQ250" s="395"/>
      <c r="DR250" s="395"/>
      <c r="DS250" s="395"/>
      <c r="DT250" s="395"/>
      <c r="DU250" s="395"/>
      <c r="DV250" s="395"/>
      <c r="DW250" s="395"/>
      <c r="DX250" s="395"/>
      <c r="DY250" s="395"/>
      <c r="DZ250" s="395"/>
      <c r="EA250" s="395"/>
      <c r="EB250" s="395"/>
      <c r="EC250" s="395"/>
      <c r="ED250" s="395"/>
      <c r="EE250" s="395"/>
      <c r="EF250" s="395"/>
      <c r="EG250" s="395"/>
      <c r="EH250" s="395"/>
      <c r="EI250" s="395"/>
      <c r="EJ250" s="395"/>
      <c r="EK250" s="395"/>
      <c r="EL250" s="395"/>
      <c r="EM250" s="395"/>
      <c r="EN250" s="395"/>
      <c r="EO250" s="395"/>
      <c r="EP250" s="395"/>
      <c r="EQ250" s="395"/>
      <c r="ER250" s="395"/>
      <c r="ES250" s="395"/>
      <c r="ET250" s="395"/>
      <c r="EU250" s="395"/>
      <c r="EV250" s="395"/>
      <c r="EW250" s="395"/>
      <c r="EX250" s="395"/>
      <c r="EY250" s="395"/>
      <c r="EZ250" s="395"/>
      <c r="FA250" s="395"/>
      <c r="FB250" s="395"/>
      <c r="FC250" s="395"/>
      <c r="FD250" s="395"/>
      <c r="FE250" s="395"/>
      <c r="FF250" s="395"/>
      <c r="FG250" s="395"/>
      <c r="FH250" s="395"/>
      <c r="FI250" s="395"/>
      <c r="FJ250" s="395"/>
      <c r="FK250" s="395"/>
      <c r="FL250" s="395"/>
      <c r="FM250" s="395"/>
      <c r="FN250" s="395"/>
      <c r="FO250" s="395"/>
      <c r="FP250" s="395"/>
      <c r="FQ250" s="395"/>
      <c r="FR250" s="395"/>
      <c r="FS250" s="395"/>
      <c r="FT250" s="395"/>
      <c r="FU250" s="395"/>
      <c r="FV250" s="395"/>
      <c r="FW250" s="395"/>
      <c r="FX250" s="395"/>
      <c r="FY250" s="395"/>
      <c r="FZ250" s="395"/>
      <c r="GA250" s="395"/>
      <c r="GB250" s="395"/>
      <c r="GC250" s="395"/>
      <c r="GD250" s="395"/>
      <c r="GE250" s="395"/>
      <c r="GF250" s="395"/>
      <c r="GG250" s="395"/>
      <c r="GH250" s="395"/>
      <c r="GI250" s="395"/>
      <c r="GJ250" s="395"/>
      <c r="GK250" s="395"/>
      <c r="GL250" s="395"/>
      <c r="GM250" s="395"/>
      <c r="GN250" s="395"/>
      <c r="GO250" s="395"/>
      <c r="GP250" s="395"/>
      <c r="GQ250" s="395"/>
      <c r="GR250" s="395"/>
      <c r="GS250" s="395"/>
      <c r="GT250" s="395"/>
      <c r="GU250" s="395"/>
      <c r="GV250" s="395"/>
      <c r="GW250" s="395"/>
      <c r="GX250" s="395"/>
      <c r="GY250" s="395"/>
      <c r="GZ250" s="395"/>
      <c r="HA250" s="395"/>
      <c r="HB250" s="395"/>
      <c r="HC250" s="395"/>
      <c r="HD250" s="395"/>
      <c r="HE250" s="395"/>
      <c r="HF250" s="395"/>
      <c r="HG250" s="395"/>
      <c r="HH250" s="395"/>
      <c r="HI250" s="395"/>
      <c r="HJ250" s="395"/>
      <c r="HK250" s="395"/>
      <c r="HL250" s="395"/>
      <c r="HM250" s="395"/>
      <c r="HN250" s="395"/>
      <c r="HO250" s="395"/>
      <c r="HP250" s="395"/>
      <c r="HQ250" s="395"/>
      <c r="HR250" s="395"/>
      <c r="HS250" s="395"/>
      <c r="HT250" s="395"/>
      <c r="HU250" s="395"/>
      <c r="HV250" s="395"/>
      <c r="HW250" s="395"/>
      <c r="HX250" s="395"/>
      <c r="HY250" s="395"/>
      <c r="HZ250" s="395"/>
      <c r="IA250" s="395"/>
      <c r="IB250" s="395"/>
      <c r="IC250" s="395"/>
      <c r="ID250" s="395"/>
      <c r="IE250" s="395"/>
      <c r="IF250" s="395"/>
      <c r="IG250" s="395"/>
      <c r="IH250" s="395"/>
      <c r="II250" s="395"/>
      <c r="IJ250" s="395"/>
      <c r="IK250" s="395"/>
      <c r="IL250" s="395"/>
      <c r="IM250" s="395"/>
      <c r="IN250" s="395"/>
      <c r="IO250" s="395"/>
      <c r="IP250" s="395"/>
      <c r="IQ250" s="395"/>
      <c r="IR250" s="395"/>
      <c r="IS250" s="395"/>
      <c r="IT250" s="395"/>
      <c r="IU250" s="395"/>
      <c r="IV250" s="395"/>
      <c r="IW250" s="395"/>
      <c r="IX250" s="395"/>
      <c r="IY250" s="395"/>
      <c r="IZ250" s="395"/>
      <c r="JA250" s="395"/>
      <c r="JB250" s="395"/>
      <c r="JC250" s="395"/>
      <c r="JD250" s="395"/>
      <c r="JE250" s="395"/>
    </row>
    <row r="251" spans="13:265" s="426" customFormat="1" ht="15" hidden="1" customHeight="1" x14ac:dyDescent="0.25">
      <c r="M251" s="321"/>
      <c r="N251" s="321"/>
      <c r="CK251" s="395"/>
      <c r="CL251" s="395"/>
      <c r="CM251" s="395"/>
      <c r="CN251" s="395"/>
      <c r="CO251" s="395"/>
      <c r="CP251" s="395"/>
      <c r="CQ251" s="395"/>
      <c r="CR251" s="395"/>
      <c r="CS251" s="395"/>
      <c r="CT251" s="395"/>
      <c r="CU251" s="395"/>
      <c r="CV251" s="395"/>
      <c r="CW251" s="395"/>
      <c r="CX251" s="395"/>
      <c r="CY251" s="395"/>
      <c r="CZ251" s="395"/>
      <c r="DA251" s="395"/>
      <c r="DB251" s="395"/>
      <c r="DC251" s="395"/>
      <c r="DD251" s="395"/>
      <c r="DE251" s="395"/>
      <c r="DF251" s="395"/>
      <c r="DG251" s="395"/>
      <c r="DH251" s="395"/>
      <c r="DI251" s="395"/>
      <c r="DJ251" s="395"/>
      <c r="DK251" s="395"/>
      <c r="DL251" s="395"/>
      <c r="DM251" s="395"/>
      <c r="DN251" s="395"/>
      <c r="DO251" s="395"/>
      <c r="DP251" s="395"/>
      <c r="DQ251" s="395"/>
      <c r="DR251" s="395"/>
      <c r="DS251" s="395"/>
      <c r="DT251" s="395"/>
      <c r="DU251" s="395"/>
      <c r="DV251" s="395"/>
      <c r="DW251" s="395"/>
      <c r="DX251" s="395"/>
      <c r="DY251" s="395"/>
      <c r="DZ251" s="395"/>
      <c r="EA251" s="395"/>
      <c r="EB251" s="395"/>
      <c r="EC251" s="395"/>
      <c r="ED251" s="395"/>
      <c r="EE251" s="395"/>
      <c r="EF251" s="395"/>
      <c r="EG251" s="395"/>
      <c r="EH251" s="395"/>
      <c r="EI251" s="395"/>
      <c r="EJ251" s="395"/>
      <c r="EK251" s="395"/>
      <c r="EL251" s="395"/>
      <c r="EM251" s="395"/>
      <c r="EN251" s="395"/>
      <c r="EO251" s="395"/>
      <c r="EP251" s="395"/>
      <c r="EQ251" s="395"/>
      <c r="ER251" s="395"/>
      <c r="ES251" s="395"/>
      <c r="ET251" s="395"/>
      <c r="EU251" s="395"/>
      <c r="EV251" s="395"/>
      <c r="EW251" s="395"/>
      <c r="EX251" s="395"/>
      <c r="EY251" s="395"/>
      <c r="EZ251" s="395"/>
      <c r="FA251" s="395"/>
      <c r="FB251" s="395"/>
      <c r="FC251" s="395"/>
      <c r="FD251" s="395"/>
      <c r="FE251" s="395"/>
      <c r="FF251" s="395"/>
      <c r="FG251" s="395"/>
      <c r="FH251" s="395"/>
      <c r="FI251" s="395"/>
      <c r="FJ251" s="395"/>
      <c r="FK251" s="395"/>
      <c r="FL251" s="395"/>
      <c r="FM251" s="395"/>
      <c r="FN251" s="395"/>
      <c r="FO251" s="395"/>
      <c r="FP251" s="395"/>
      <c r="FQ251" s="395"/>
      <c r="FR251" s="395"/>
      <c r="FS251" s="395"/>
      <c r="FT251" s="395"/>
      <c r="FU251" s="395"/>
      <c r="FV251" s="395"/>
      <c r="FW251" s="395"/>
      <c r="FX251" s="395"/>
      <c r="FY251" s="395"/>
      <c r="FZ251" s="395"/>
      <c r="GA251" s="395"/>
      <c r="GB251" s="395"/>
      <c r="GC251" s="395"/>
      <c r="GD251" s="395"/>
      <c r="GE251" s="395"/>
      <c r="GF251" s="395"/>
      <c r="GG251" s="395"/>
      <c r="GH251" s="395"/>
      <c r="GI251" s="395"/>
      <c r="GJ251" s="395"/>
      <c r="GK251" s="395"/>
      <c r="GL251" s="395"/>
      <c r="GM251" s="395"/>
      <c r="GN251" s="395"/>
      <c r="GO251" s="395"/>
      <c r="GP251" s="395"/>
      <c r="GQ251" s="395"/>
      <c r="GR251" s="395"/>
      <c r="GS251" s="395"/>
      <c r="GT251" s="395"/>
      <c r="GU251" s="395"/>
      <c r="GV251" s="395"/>
      <c r="GW251" s="395"/>
      <c r="GX251" s="395"/>
      <c r="GY251" s="395"/>
      <c r="GZ251" s="395"/>
      <c r="HA251" s="395"/>
      <c r="HB251" s="395"/>
      <c r="HC251" s="395"/>
      <c r="HD251" s="395"/>
      <c r="HE251" s="395"/>
      <c r="HF251" s="395"/>
      <c r="HG251" s="395"/>
      <c r="HH251" s="395"/>
      <c r="HI251" s="395"/>
      <c r="HJ251" s="395"/>
      <c r="HK251" s="395"/>
      <c r="HL251" s="395"/>
      <c r="HM251" s="395"/>
      <c r="HN251" s="395"/>
      <c r="HO251" s="395"/>
      <c r="HP251" s="395"/>
      <c r="HQ251" s="395"/>
      <c r="HR251" s="395"/>
      <c r="HS251" s="395"/>
      <c r="HT251" s="395"/>
      <c r="HU251" s="395"/>
      <c r="HV251" s="395"/>
      <c r="HW251" s="395"/>
      <c r="HX251" s="395"/>
      <c r="HY251" s="395"/>
      <c r="HZ251" s="395"/>
      <c r="IA251" s="395"/>
      <c r="IB251" s="395"/>
      <c r="IC251" s="395"/>
      <c r="ID251" s="395"/>
      <c r="IE251" s="395"/>
      <c r="IF251" s="395"/>
      <c r="IG251" s="395"/>
      <c r="IH251" s="395"/>
      <c r="II251" s="395"/>
      <c r="IJ251" s="395"/>
      <c r="IK251" s="395"/>
      <c r="IL251" s="395"/>
      <c r="IM251" s="395"/>
      <c r="IN251" s="395"/>
      <c r="IO251" s="395"/>
      <c r="IP251" s="395"/>
      <c r="IQ251" s="395"/>
      <c r="IR251" s="395"/>
      <c r="IS251" s="395"/>
      <c r="IT251" s="395"/>
      <c r="IU251" s="395"/>
      <c r="IV251" s="395"/>
      <c r="IW251" s="395"/>
      <c r="IX251" s="395"/>
      <c r="IY251" s="395"/>
      <c r="IZ251" s="395"/>
      <c r="JA251" s="395"/>
      <c r="JB251" s="395"/>
      <c r="JC251" s="395"/>
      <c r="JD251" s="395"/>
      <c r="JE251" s="395"/>
    </row>
    <row r="252" spans="13:265" s="426" customFormat="1" ht="15" hidden="1" customHeight="1" x14ac:dyDescent="0.25">
      <c r="M252" s="321"/>
      <c r="N252" s="321"/>
      <c r="CK252" s="395"/>
      <c r="CL252" s="395"/>
      <c r="CM252" s="395"/>
      <c r="CN252" s="395"/>
      <c r="CO252" s="395"/>
      <c r="CP252" s="395"/>
      <c r="CQ252" s="395"/>
      <c r="CR252" s="395"/>
      <c r="CS252" s="395"/>
      <c r="CT252" s="395"/>
      <c r="CU252" s="395"/>
      <c r="CV252" s="395"/>
      <c r="CW252" s="395"/>
      <c r="CX252" s="395"/>
      <c r="CY252" s="395"/>
      <c r="CZ252" s="395"/>
      <c r="DA252" s="395"/>
      <c r="DB252" s="395"/>
      <c r="DC252" s="395"/>
      <c r="DD252" s="395"/>
      <c r="DE252" s="395"/>
      <c r="DF252" s="395"/>
      <c r="DG252" s="395"/>
      <c r="DH252" s="395"/>
      <c r="DI252" s="395"/>
      <c r="DJ252" s="395"/>
      <c r="DK252" s="395"/>
      <c r="DL252" s="395"/>
      <c r="DM252" s="395"/>
      <c r="DN252" s="395"/>
      <c r="DO252" s="395"/>
      <c r="DP252" s="395"/>
      <c r="DQ252" s="395"/>
      <c r="DR252" s="395"/>
      <c r="DS252" s="395"/>
      <c r="DT252" s="395"/>
      <c r="DU252" s="395"/>
      <c r="DV252" s="395"/>
      <c r="DW252" s="395"/>
      <c r="DX252" s="395"/>
      <c r="DY252" s="395"/>
      <c r="DZ252" s="395"/>
      <c r="EA252" s="395"/>
      <c r="EB252" s="395"/>
      <c r="EC252" s="395"/>
      <c r="ED252" s="395"/>
      <c r="EE252" s="395"/>
      <c r="EF252" s="395"/>
      <c r="EG252" s="395"/>
      <c r="EH252" s="395"/>
      <c r="EI252" s="395"/>
      <c r="EJ252" s="395"/>
      <c r="EK252" s="395"/>
      <c r="EL252" s="395"/>
      <c r="EM252" s="395"/>
      <c r="EN252" s="395"/>
      <c r="EO252" s="395"/>
      <c r="EP252" s="395"/>
      <c r="EQ252" s="395"/>
      <c r="ER252" s="395"/>
      <c r="ES252" s="395"/>
      <c r="ET252" s="395"/>
      <c r="EU252" s="395"/>
      <c r="EV252" s="395"/>
      <c r="EW252" s="395"/>
      <c r="EX252" s="395"/>
      <c r="EY252" s="395"/>
      <c r="EZ252" s="395"/>
      <c r="FA252" s="395"/>
      <c r="FB252" s="395"/>
      <c r="FC252" s="395"/>
      <c r="FD252" s="395"/>
      <c r="FE252" s="395"/>
      <c r="FF252" s="395"/>
      <c r="FG252" s="395"/>
      <c r="FH252" s="395"/>
      <c r="FI252" s="395"/>
      <c r="FJ252" s="395"/>
      <c r="FK252" s="395"/>
      <c r="FL252" s="395"/>
      <c r="FM252" s="395"/>
      <c r="FN252" s="395"/>
      <c r="FO252" s="395"/>
      <c r="FP252" s="395"/>
      <c r="FQ252" s="395"/>
      <c r="FR252" s="395"/>
      <c r="FS252" s="395"/>
      <c r="FT252" s="395"/>
      <c r="FU252" s="395"/>
      <c r="FV252" s="395"/>
      <c r="FW252" s="395"/>
      <c r="FX252" s="395"/>
      <c r="FY252" s="395"/>
      <c r="FZ252" s="395"/>
      <c r="GA252" s="395"/>
      <c r="GB252" s="395"/>
      <c r="GC252" s="395"/>
      <c r="GD252" s="395"/>
      <c r="GE252" s="395"/>
      <c r="GF252" s="395"/>
      <c r="GG252" s="395"/>
      <c r="GH252" s="395"/>
      <c r="GI252" s="395"/>
      <c r="GJ252" s="395"/>
      <c r="GK252" s="395"/>
      <c r="GL252" s="395"/>
      <c r="GM252" s="395"/>
      <c r="GN252" s="395"/>
      <c r="GO252" s="395"/>
      <c r="GP252" s="395"/>
      <c r="GQ252" s="395"/>
      <c r="GR252" s="395"/>
      <c r="GS252" s="395"/>
      <c r="GT252" s="395"/>
      <c r="GU252" s="395"/>
      <c r="GV252" s="395"/>
      <c r="GW252" s="395"/>
      <c r="GX252" s="395"/>
      <c r="GY252" s="395"/>
      <c r="GZ252" s="395"/>
      <c r="HA252" s="395"/>
      <c r="HB252" s="395"/>
      <c r="HC252" s="395"/>
      <c r="HD252" s="395"/>
      <c r="HE252" s="395"/>
      <c r="HF252" s="395"/>
      <c r="HG252" s="395"/>
      <c r="HH252" s="395"/>
      <c r="HI252" s="395"/>
      <c r="HJ252" s="395"/>
      <c r="HK252" s="395"/>
      <c r="HL252" s="395"/>
      <c r="HM252" s="395"/>
      <c r="HN252" s="395"/>
      <c r="HO252" s="395"/>
      <c r="HP252" s="395"/>
      <c r="HQ252" s="395"/>
      <c r="HR252" s="395"/>
      <c r="HS252" s="395"/>
      <c r="HT252" s="395"/>
      <c r="HU252" s="395"/>
      <c r="HV252" s="395"/>
      <c r="HW252" s="395"/>
      <c r="HX252" s="395"/>
      <c r="HY252" s="395"/>
      <c r="HZ252" s="395"/>
      <c r="IA252" s="395"/>
      <c r="IB252" s="395"/>
      <c r="IC252" s="395"/>
      <c r="ID252" s="395"/>
      <c r="IE252" s="395"/>
      <c r="IF252" s="395"/>
      <c r="IG252" s="395"/>
      <c r="IH252" s="395"/>
      <c r="II252" s="395"/>
      <c r="IJ252" s="395"/>
      <c r="IK252" s="395"/>
      <c r="IL252" s="395"/>
      <c r="IM252" s="395"/>
      <c r="IN252" s="395"/>
      <c r="IO252" s="395"/>
      <c r="IP252" s="395"/>
      <c r="IQ252" s="395"/>
      <c r="IR252" s="395"/>
      <c r="IS252" s="395"/>
      <c r="IT252" s="395"/>
      <c r="IU252" s="395"/>
      <c r="IV252" s="395"/>
      <c r="IW252" s="395"/>
      <c r="IX252" s="395"/>
      <c r="IY252" s="395"/>
      <c r="IZ252" s="395"/>
      <c r="JA252" s="395"/>
      <c r="JB252" s="395"/>
      <c r="JC252" s="395"/>
      <c r="JD252" s="395"/>
      <c r="JE252" s="395"/>
    </row>
    <row r="253" spans="13:265" s="426" customFormat="1" ht="15" hidden="1" customHeight="1" x14ac:dyDescent="0.25">
      <c r="M253" s="321"/>
      <c r="N253" s="321"/>
      <c r="CK253" s="395"/>
      <c r="CL253" s="395"/>
      <c r="CM253" s="395"/>
      <c r="CN253" s="395"/>
      <c r="CO253" s="395"/>
      <c r="CP253" s="395"/>
      <c r="CQ253" s="395"/>
      <c r="CR253" s="395"/>
      <c r="CS253" s="395"/>
      <c r="CT253" s="395"/>
      <c r="CU253" s="395"/>
      <c r="CV253" s="395"/>
      <c r="CW253" s="395"/>
      <c r="CX253" s="395"/>
      <c r="CY253" s="395"/>
      <c r="CZ253" s="395"/>
      <c r="DA253" s="395"/>
      <c r="DB253" s="395"/>
      <c r="DC253" s="395"/>
      <c r="DD253" s="395"/>
      <c r="DE253" s="395"/>
      <c r="DF253" s="395"/>
      <c r="DG253" s="395"/>
      <c r="DH253" s="395"/>
      <c r="DI253" s="395"/>
      <c r="DJ253" s="395"/>
      <c r="DK253" s="395"/>
      <c r="DL253" s="395"/>
      <c r="DM253" s="395"/>
      <c r="DN253" s="395"/>
      <c r="DO253" s="395"/>
      <c r="DP253" s="395"/>
      <c r="DQ253" s="395"/>
      <c r="DR253" s="395"/>
      <c r="DS253" s="395"/>
      <c r="DT253" s="395"/>
      <c r="DU253" s="395"/>
      <c r="DV253" s="395"/>
      <c r="DW253" s="395"/>
      <c r="DX253" s="395"/>
      <c r="DY253" s="395"/>
      <c r="DZ253" s="395"/>
      <c r="EA253" s="395"/>
      <c r="EB253" s="395"/>
      <c r="EC253" s="395"/>
      <c r="ED253" s="395"/>
      <c r="EE253" s="395"/>
      <c r="EF253" s="395"/>
      <c r="EG253" s="395"/>
      <c r="EH253" s="395"/>
      <c r="EI253" s="395"/>
      <c r="EJ253" s="395"/>
      <c r="EK253" s="395"/>
      <c r="EL253" s="395"/>
      <c r="EM253" s="395"/>
      <c r="EN253" s="395"/>
      <c r="EO253" s="395"/>
      <c r="EP253" s="395"/>
      <c r="EQ253" s="395"/>
      <c r="ER253" s="395"/>
      <c r="ES253" s="395"/>
      <c r="ET253" s="395"/>
      <c r="EU253" s="395"/>
      <c r="EV253" s="395"/>
      <c r="EW253" s="395"/>
      <c r="EX253" s="395"/>
      <c r="EY253" s="395"/>
      <c r="EZ253" s="395"/>
      <c r="FA253" s="395"/>
      <c r="FB253" s="395"/>
      <c r="FC253" s="395"/>
      <c r="FD253" s="395"/>
      <c r="FE253" s="395"/>
      <c r="FF253" s="395"/>
      <c r="FG253" s="395"/>
      <c r="FH253" s="395"/>
      <c r="FI253" s="395"/>
      <c r="FJ253" s="395"/>
      <c r="FK253" s="395"/>
      <c r="FL253" s="395"/>
      <c r="FM253" s="395"/>
      <c r="FN253" s="395"/>
      <c r="FO253" s="395"/>
      <c r="FP253" s="395"/>
      <c r="FQ253" s="395"/>
      <c r="FR253" s="395"/>
      <c r="FS253" s="395"/>
      <c r="FT253" s="395"/>
      <c r="FU253" s="395"/>
      <c r="FV253" s="395"/>
      <c r="FW253" s="395"/>
      <c r="FX253" s="395"/>
      <c r="FY253" s="395"/>
      <c r="FZ253" s="395"/>
      <c r="GA253" s="395"/>
      <c r="GB253" s="395"/>
      <c r="GC253" s="395"/>
      <c r="GD253" s="395"/>
      <c r="GE253" s="395"/>
      <c r="GF253" s="395"/>
      <c r="GG253" s="395"/>
      <c r="GH253" s="395"/>
      <c r="GI253" s="395"/>
      <c r="GJ253" s="395"/>
      <c r="GK253" s="395"/>
      <c r="GL253" s="395"/>
      <c r="GM253" s="395"/>
      <c r="GN253" s="395"/>
      <c r="GO253" s="395"/>
      <c r="GP253" s="395"/>
      <c r="GQ253" s="395"/>
      <c r="GR253" s="395"/>
      <c r="GS253" s="395"/>
      <c r="GT253" s="395"/>
      <c r="GU253" s="395"/>
      <c r="GV253" s="395"/>
      <c r="GW253" s="395"/>
      <c r="GX253" s="395"/>
      <c r="GY253" s="395"/>
      <c r="GZ253" s="395"/>
      <c r="HA253" s="395"/>
      <c r="HB253" s="395"/>
      <c r="HC253" s="395"/>
      <c r="HD253" s="395"/>
      <c r="HE253" s="395"/>
      <c r="HF253" s="395"/>
      <c r="HG253" s="395"/>
      <c r="HH253" s="395"/>
      <c r="HI253" s="395"/>
      <c r="HJ253" s="395"/>
      <c r="HK253" s="395"/>
      <c r="HL253" s="395"/>
      <c r="HM253" s="395"/>
      <c r="HN253" s="395"/>
      <c r="HO253" s="395"/>
      <c r="HP253" s="395"/>
      <c r="HQ253" s="395"/>
      <c r="HR253" s="395"/>
      <c r="HS253" s="395"/>
      <c r="HT253" s="395"/>
      <c r="HU253" s="395"/>
      <c r="HV253" s="395"/>
      <c r="HW253" s="395"/>
      <c r="HX253" s="395"/>
      <c r="HY253" s="395"/>
      <c r="HZ253" s="395"/>
      <c r="IA253" s="395"/>
      <c r="IB253" s="395"/>
      <c r="IC253" s="395"/>
      <c r="ID253" s="395"/>
      <c r="IE253" s="395"/>
      <c r="IF253" s="395"/>
      <c r="IG253" s="395"/>
      <c r="IH253" s="395"/>
      <c r="II253" s="395"/>
      <c r="IJ253" s="395"/>
      <c r="IK253" s="395"/>
      <c r="IL253" s="395"/>
      <c r="IM253" s="395"/>
      <c r="IN253" s="395"/>
      <c r="IO253" s="395"/>
      <c r="IP253" s="395"/>
      <c r="IQ253" s="395"/>
      <c r="IR253" s="395"/>
      <c r="IS253" s="395"/>
      <c r="IT253" s="395"/>
      <c r="IU253" s="395"/>
      <c r="IV253" s="395"/>
      <c r="IW253" s="395"/>
      <c r="IX253" s="395"/>
      <c r="IY253" s="395"/>
      <c r="IZ253" s="395"/>
      <c r="JA253" s="395"/>
      <c r="JB253" s="395"/>
      <c r="JC253" s="395"/>
      <c r="JD253" s="395"/>
      <c r="JE253" s="395"/>
    </row>
    <row r="254" spans="13:265" s="426" customFormat="1" ht="15" hidden="1" customHeight="1" x14ac:dyDescent="0.25">
      <c r="M254" s="321"/>
      <c r="N254" s="321"/>
      <c r="CK254" s="395"/>
      <c r="CL254" s="395"/>
      <c r="CM254" s="395"/>
      <c r="CN254" s="395"/>
      <c r="CO254" s="395"/>
      <c r="CP254" s="395"/>
      <c r="CQ254" s="395"/>
      <c r="CR254" s="395"/>
      <c r="CS254" s="395"/>
      <c r="CT254" s="395"/>
      <c r="CU254" s="395"/>
      <c r="CV254" s="395"/>
      <c r="CW254" s="395"/>
      <c r="CX254" s="395"/>
      <c r="CY254" s="395"/>
      <c r="CZ254" s="395"/>
      <c r="DA254" s="395"/>
      <c r="DB254" s="395"/>
      <c r="DC254" s="395"/>
      <c r="DD254" s="395"/>
      <c r="DE254" s="395"/>
      <c r="DF254" s="395"/>
      <c r="DG254" s="395"/>
      <c r="DH254" s="395"/>
      <c r="DI254" s="395"/>
      <c r="DJ254" s="395"/>
      <c r="DK254" s="395"/>
      <c r="DL254" s="395"/>
      <c r="DM254" s="395"/>
      <c r="DN254" s="395"/>
      <c r="DO254" s="395"/>
      <c r="DP254" s="395"/>
      <c r="DQ254" s="395"/>
      <c r="DR254" s="395"/>
      <c r="DS254" s="395"/>
      <c r="DT254" s="395"/>
      <c r="DU254" s="395"/>
      <c r="DV254" s="395"/>
      <c r="DW254" s="395"/>
      <c r="DX254" s="395"/>
      <c r="DY254" s="395"/>
      <c r="DZ254" s="395"/>
      <c r="EA254" s="395"/>
      <c r="EB254" s="395"/>
      <c r="EC254" s="395"/>
      <c r="ED254" s="395"/>
      <c r="EE254" s="395"/>
      <c r="EF254" s="395"/>
      <c r="EG254" s="395"/>
      <c r="EH254" s="395"/>
      <c r="EI254" s="395"/>
      <c r="EJ254" s="395"/>
      <c r="EK254" s="395"/>
      <c r="EL254" s="395"/>
      <c r="EM254" s="395"/>
      <c r="EN254" s="395"/>
      <c r="EO254" s="395"/>
      <c r="EP254" s="395"/>
      <c r="EQ254" s="395"/>
      <c r="ER254" s="395"/>
      <c r="ES254" s="395"/>
      <c r="ET254" s="395"/>
      <c r="EU254" s="395"/>
      <c r="EV254" s="395"/>
      <c r="EW254" s="395"/>
      <c r="EX254" s="395"/>
      <c r="EY254" s="395"/>
      <c r="EZ254" s="395"/>
      <c r="FA254" s="395"/>
      <c r="FB254" s="395"/>
      <c r="FC254" s="395"/>
      <c r="FD254" s="395"/>
      <c r="FE254" s="395"/>
      <c r="FF254" s="395"/>
      <c r="FG254" s="395"/>
      <c r="FH254" s="395"/>
      <c r="FI254" s="395"/>
      <c r="FJ254" s="395"/>
      <c r="FK254" s="395"/>
      <c r="FL254" s="395"/>
      <c r="FM254" s="395"/>
      <c r="FN254" s="395"/>
      <c r="FO254" s="395"/>
      <c r="FP254" s="395"/>
      <c r="FQ254" s="395"/>
      <c r="FR254" s="395"/>
      <c r="FS254" s="395"/>
      <c r="FT254" s="395"/>
      <c r="FU254" s="395"/>
      <c r="FV254" s="395"/>
      <c r="FW254" s="395"/>
      <c r="FX254" s="395"/>
      <c r="FY254" s="395"/>
      <c r="FZ254" s="395"/>
      <c r="GA254" s="395"/>
      <c r="GB254" s="395"/>
      <c r="GC254" s="395"/>
      <c r="GD254" s="395"/>
      <c r="GE254" s="395"/>
      <c r="GF254" s="395"/>
      <c r="GG254" s="395"/>
      <c r="GH254" s="395"/>
      <c r="GI254" s="395"/>
      <c r="GJ254" s="395"/>
      <c r="GK254" s="395"/>
      <c r="GL254" s="395"/>
      <c r="GM254" s="395"/>
      <c r="GN254" s="395"/>
      <c r="GO254" s="395"/>
      <c r="GP254" s="395"/>
      <c r="GQ254" s="395"/>
      <c r="GR254" s="395"/>
      <c r="GS254" s="395"/>
      <c r="GT254" s="395"/>
      <c r="GU254" s="395"/>
      <c r="GV254" s="395"/>
      <c r="GW254" s="395"/>
      <c r="GX254" s="395"/>
      <c r="GY254" s="395"/>
      <c r="GZ254" s="395"/>
      <c r="HA254" s="395"/>
      <c r="HB254" s="395"/>
      <c r="HC254" s="395"/>
      <c r="HD254" s="395"/>
      <c r="HE254" s="395"/>
      <c r="HF254" s="395"/>
      <c r="HG254" s="395"/>
      <c r="HH254" s="395"/>
      <c r="HI254" s="395"/>
      <c r="HJ254" s="395"/>
      <c r="HK254" s="395"/>
      <c r="HL254" s="395"/>
      <c r="HM254" s="395"/>
      <c r="HN254" s="395"/>
      <c r="HO254" s="395"/>
      <c r="HP254" s="395"/>
      <c r="HQ254" s="395"/>
      <c r="HR254" s="395"/>
      <c r="HS254" s="395"/>
      <c r="HT254" s="395"/>
      <c r="HU254" s="395"/>
      <c r="HV254" s="395"/>
      <c r="HW254" s="395"/>
      <c r="HX254" s="395"/>
      <c r="HY254" s="395"/>
      <c r="HZ254" s="395"/>
      <c r="IA254" s="395"/>
      <c r="IB254" s="395"/>
      <c r="IC254" s="395"/>
      <c r="ID254" s="395"/>
      <c r="IE254" s="395"/>
      <c r="IF254" s="395"/>
      <c r="IG254" s="395"/>
      <c r="IH254" s="395"/>
      <c r="II254" s="395"/>
      <c r="IJ254" s="395"/>
      <c r="IK254" s="395"/>
      <c r="IL254" s="395"/>
      <c r="IM254" s="395"/>
      <c r="IN254" s="395"/>
      <c r="IO254" s="395"/>
      <c r="IP254" s="395"/>
      <c r="IQ254" s="395"/>
      <c r="IR254" s="395"/>
      <c r="IS254" s="395"/>
      <c r="IT254" s="395"/>
      <c r="IU254" s="395"/>
      <c r="IV254" s="395"/>
      <c r="IW254" s="395"/>
      <c r="IX254" s="395"/>
      <c r="IY254" s="395"/>
      <c r="IZ254" s="395"/>
      <c r="JA254" s="395"/>
      <c r="JB254" s="395"/>
      <c r="JC254" s="395"/>
      <c r="JD254" s="395"/>
      <c r="JE254" s="395"/>
    </row>
    <row r="255" spans="13:265" s="426" customFormat="1" ht="15" hidden="1" customHeight="1" x14ac:dyDescent="0.25">
      <c r="M255" s="321"/>
      <c r="N255" s="321"/>
      <c r="CK255" s="395"/>
      <c r="CL255" s="395"/>
      <c r="CM255" s="395"/>
      <c r="CN255" s="395"/>
      <c r="CO255" s="395"/>
      <c r="CP255" s="395"/>
      <c r="CQ255" s="395"/>
      <c r="CR255" s="395"/>
      <c r="CS255" s="395"/>
      <c r="CT255" s="395"/>
      <c r="CU255" s="395"/>
      <c r="CV255" s="395"/>
      <c r="CW255" s="395"/>
      <c r="CX255" s="395"/>
      <c r="CY255" s="395"/>
      <c r="CZ255" s="395"/>
      <c r="DA255" s="395"/>
      <c r="DB255" s="395"/>
      <c r="DC255" s="395"/>
      <c r="DD255" s="395"/>
      <c r="DE255" s="395"/>
      <c r="DF255" s="395"/>
      <c r="DG255" s="395"/>
      <c r="DH255" s="395"/>
      <c r="DI255" s="395"/>
      <c r="DJ255" s="395"/>
      <c r="DK255" s="395"/>
      <c r="DL255" s="395"/>
      <c r="DM255" s="395"/>
      <c r="DN255" s="395"/>
      <c r="DO255" s="395"/>
      <c r="DP255" s="395"/>
      <c r="DQ255" s="395"/>
      <c r="DR255" s="395"/>
      <c r="DS255" s="395"/>
      <c r="DT255" s="395"/>
      <c r="DU255" s="395"/>
      <c r="DV255" s="395"/>
      <c r="DW255" s="395"/>
      <c r="DX255" s="395"/>
      <c r="DY255" s="395"/>
      <c r="DZ255" s="395"/>
      <c r="EA255" s="395"/>
      <c r="EB255" s="395"/>
      <c r="EC255" s="395"/>
      <c r="ED255" s="395"/>
      <c r="EE255" s="395"/>
      <c r="EF255" s="395"/>
      <c r="EG255" s="395"/>
      <c r="EH255" s="395"/>
      <c r="EI255" s="395"/>
      <c r="EJ255" s="395"/>
      <c r="EK255" s="395"/>
      <c r="EL255" s="395"/>
      <c r="EM255" s="395"/>
      <c r="EN255" s="395"/>
      <c r="EO255" s="395"/>
      <c r="EP255" s="395"/>
      <c r="EQ255" s="395"/>
      <c r="ER255" s="395"/>
      <c r="ES255" s="395"/>
      <c r="ET255" s="395"/>
      <c r="EU255" s="395"/>
      <c r="EV255" s="395"/>
      <c r="EW255" s="395"/>
      <c r="EX255" s="395"/>
      <c r="EY255" s="395"/>
      <c r="EZ255" s="395"/>
      <c r="FA255" s="395"/>
      <c r="FB255" s="395"/>
      <c r="FC255" s="395"/>
      <c r="FD255" s="395"/>
      <c r="FE255" s="395"/>
      <c r="FF255" s="395"/>
      <c r="FG255" s="395"/>
      <c r="FH255" s="395"/>
      <c r="FI255" s="395"/>
      <c r="FJ255" s="395"/>
      <c r="FK255" s="395"/>
      <c r="FL255" s="395"/>
      <c r="FM255" s="395"/>
      <c r="FN255" s="395"/>
      <c r="FO255" s="395"/>
      <c r="FP255" s="395"/>
      <c r="FQ255" s="395"/>
      <c r="FR255" s="395"/>
      <c r="FS255" s="395"/>
      <c r="FT255" s="395"/>
      <c r="FU255" s="395"/>
      <c r="FV255" s="395"/>
      <c r="FW255" s="395"/>
      <c r="FX255" s="395"/>
      <c r="FY255" s="395"/>
      <c r="FZ255" s="395"/>
      <c r="GA255" s="395"/>
      <c r="GB255" s="395"/>
      <c r="GC255" s="395"/>
      <c r="GD255" s="395"/>
      <c r="GE255" s="395"/>
      <c r="GF255" s="395"/>
      <c r="GG255" s="395"/>
      <c r="GH255" s="395"/>
      <c r="GI255" s="395"/>
      <c r="GJ255" s="395"/>
      <c r="GK255" s="395"/>
      <c r="GL255" s="395"/>
      <c r="GM255" s="395"/>
      <c r="GN255" s="395"/>
      <c r="GO255" s="395"/>
      <c r="GP255" s="395"/>
      <c r="GQ255" s="395"/>
      <c r="GR255" s="395"/>
      <c r="GS255" s="395"/>
      <c r="GT255" s="395"/>
      <c r="GU255" s="395"/>
      <c r="GV255" s="395"/>
      <c r="GW255" s="395"/>
      <c r="GX255" s="395"/>
      <c r="GY255" s="395"/>
      <c r="GZ255" s="395"/>
      <c r="HA255" s="395"/>
      <c r="HB255" s="395"/>
      <c r="HC255" s="395"/>
      <c r="HD255" s="395"/>
      <c r="HE255" s="395"/>
      <c r="HF255" s="395"/>
      <c r="HG255" s="395"/>
      <c r="HH255" s="395"/>
      <c r="HI255" s="395"/>
      <c r="HJ255" s="395"/>
      <c r="HK255" s="395"/>
      <c r="HL255" s="395"/>
      <c r="HM255" s="395"/>
      <c r="HN255" s="395"/>
      <c r="HO255" s="395"/>
      <c r="HP255" s="395"/>
      <c r="HQ255" s="395"/>
      <c r="HR255" s="395"/>
      <c r="HS255" s="395"/>
      <c r="HT255" s="395"/>
      <c r="HU255" s="395"/>
      <c r="HV255" s="395"/>
      <c r="HW255" s="395"/>
      <c r="HX255" s="395"/>
      <c r="HY255" s="395"/>
      <c r="HZ255" s="395"/>
      <c r="IA255" s="395"/>
      <c r="IB255" s="395"/>
      <c r="IC255" s="395"/>
      <c r="ID255" s="395"/>
      <c r="IE255" s="395"/>
      <c r="IF255" s="395"/>
      <c r="IG255" s="395"/>
      <c r="IH255" s="395"/>
      <c r="II255" s="395"/>
      <c r="IJ255" s="395"/>
      <c r="IK255" s="395"/>
      <c r="IL255" s="395"/>
      <c r="IM255" s="395"/>
      <c r="IN255" s="395"/>
      <c r="IO255" s="395"/>
      <c r="IP255" s="395"/>
      <c r="IQ255" s="395"/>
      <c r="IR255" s="395"/>
      <c r="IS255" s="395"/>
      <c r="IT255" s="395"/>
      <c r="IU255" s="395"/>
      <c r="IV255" s="395"/>
      <c r="IW255" s="395"/>
      <c r="IX255" s="395"/>
      <c r="IY255" s="395"/>
      <c r="IZ255" s="395"/>
      <c r="JA255" s="395"/>
      <c r="JB255" s="395"/>
      <c r="JC255" s="395"/>
      <c r="JD255" s="395"/>
      <c r="JE255" s="395"/>
    </row>
    <row r="256" spans="13:265" s="426" customFormat="1" ht="15" hidden="1" customHeight="1" x14ac:dyDescent="0.25">
      <c r="M256" s="321"/>
      <c r="N256" s="321"/>
      <c r="CK256" s="395"/>
      <c r="CL256" s="395"/>
      <c r="CM256" s="395"/>
      <c r="CN256" s="395"/>
      <c r="CO256" s="395"/>
      <c r="CP256" s="395"/>
      <c r="CQ256" s="395"/>
      <c r="CR256" s="395"/>
      <c r="CS256" s="395"/>
      <c r="CT256" s="395"/>
      <c r="CU256" s="395"/>
      <c r="CV256" s="395"/>
      <c r="CW256" s="395"/>
      <c r="CX256" s="395"/>
      <c r="CY256" s="395"/>
      <c r="CZ256" s="395"/>
      <c r="DA256" s="395"/>
      <c r="DB256" s="395"/>
      <c r="DC256" s="395"/>
      <c r="DD256" s="395"/>
      <c r="DE256" s="395"/>
      <c r="DF256" s="395"/>
      <c r="DG256" s="395"/>
      <c r="DH256" s="395"/>
      <c r="DI256" s="395"/>
      <c r="DJ256" s="395"/>
      <c r="DK256" s="395"/>
      <c r="DL256" s="395"/>
      <c r="DM256" s="395"/>
      <c r="DN256" s="395"/>
      <c r="DO256" s="395"/>
      <c r="DP256" s="395"/>
      <c r="DQ256" s="395"/>
      <c r="DR256" s="395"/>
      <c r="DS256" s="395"/>
      <c r="DT256" s="395"/>
      <c r="DU256" s="395"/>
      <c r="DV256" s="395"/>
      <c r="DW256" s="395"/>
      <c r="DX256" s="395"/>
      <c r="DY256" s="395"/>
      <c r="DZ256" s="395"/>
      <c r="EA256" s="395"/>
      <c r="EB256" s="395"/>
      <c r="EC256" s="395"/>
      <c r="ED256" s="395"/>
      <c r="EE256" s="395"/>
      <c r="EF256" s="395"/>
      <c r="EG256" s="395"/>
      <c r="EH256" s="395"/>
      <c r="EI256" s="395"/>
      <c r="EJ256" s="395"/>
      <c r="EK256" s="395"/>
      <c r="EL256" s="395"/>
      <c r="EM256" s="395"/>
      <c r="EN256" s="395"/>
      <c r="EO256" s="395"/>
      <c r="EP256" s="395"/>
      <c r="EQ256" s="395"/>
      <c r="ER256" s="395"/>
      <c r="ES256" s="395"/>
      <c r="ET256" s="395"/>
      <c r="EU256" s="395"/>
      <c r="EV256" s="395"/>
      <c r="EW256" s="395"/>
      <c r="EX256" s="395"/>
      <c r="EY256" s="395"/>
      <c r="EZ256" s="395"/>
      <c r="FA256" s="395"/>
      <c r="FB256" s="395"/>
      <c r="FC256" s="395"/>
      <c r="FD256" s="395"/>
      <c r="FE256" s="395"/>
      <c r="FF256" s="395"/>
      <c r="FG256" s="395"/>
      <c r="FH256" s="395"/>
      <c r="FI256" s="395"/>
      <c r="FJ256" s="395"/>
      <c r="FK256" s="395"/>
      <c r="FL256" s="395"/>
      <c r="FM256" s="395"/>
      <c r="FN256" s="395"/>
      <c r="FO256" s="395"/>
      <c r="FP256" s="395"/>
      <c r="FQ256" s="395"/>
      <c r="FR256" s="395"/>
      <c r="FS256" s="395"/>
      <c r="FT256" s="395"/>
      <c r="FU256" s="395"/>
      <c r="FV256" s="395"/>
      <c r="FW256" s="395"/>
      <c r="FX256" s="395"/>
      <c r="FY256" s="395"/>
      <c r="FZ256" s="395"/>
      <c r="GA256" s="395"/>
      <c r="GB256" s="395"/>
      <c r="GC256" s="395"/>
      <c r="GD256" s="395"/>
      <c r="GE256" s="395"/>
      <c r="GF256" s="395"/>
      <c r="GG256" s="395"/>
      <c r="GH256" s="395"/>
      <c r="GI256" s="395"/>
      <c r="GJ256" s="395"/>
      <c r="GK256" s="395"/>
      <c r="GL256" s="395"/>
      <c r="GM256" s="395"/>
      <c r="GN256" s="395"/>
      <c r="GO256" s="395"/>
      <c r="GP256" s="395"/>
      <c r="GQ256" s="395"/>
      <c r="GR256" s="395"/>
      <c r="GS256" s="395"/>
      <c r="GT256" s="395"/>
      <c r="GU256" s="395"/>
      <c r="GV256" s="395"/>
      <c r="GW256" s="395"/>
      <c r="GX256" s="395"/>
      <c r="GY256" s="395"/>
      <c r="GZ256" s="395"/>
      <c r="HA256" s="395"/>
      <c r="HB256" s="395"/>
      <c r="HC256" s="395"/>
      <c r="HD256" s="395"/>
      <c r="HE256" s="395"/>
      <c r="HF256" s="395"/>
      <c r="HG256" s="395"/>
      <c r="HH256" s="395"/>
      <c r="HI256" s="395"/>
      <c r="HJ256" s="395"/>
      <c r="HK256" s="395"/>
      <c r="HL256" s="395"/>
      <c r="HM256" s="395"/>
      <c r="HN256" s="395"/>
      <c r="HO256" s="395"/>
      <c r="HP256" s="395"/>
      <c r="HQ256" s="395"/>
      <c r="HR256" s="395"/>
      <c r="HS256" s="395"/>
      <c r="HT256" s="395"/>
      <c r="HU256" s="395"/>
      <c r="HV256" s="395"/>
      <c r="HW256" s="395"/>
      <c r="HX256" s="395"/>
      <c r="HY256" s="395"/>
      <c r="HZ256" s="395"/>
      <c r="IA256" s="395"/>
      <c r="IB256" s="395"/>
      <c r="IC256" s="395"/>
      <c r="ID256" s="395"/>
      <c r="IE256" s="395"/>
      <c r="IF256" s="395"/>
      <c r="IG256" s="395"/>
      <c r="IH256" s="395"/>
      <c r="II256" s="395"/>
      <c r="IJ256" s="395"/>
      <c r="IK256" s="395"/>
      <c r="IL256" s="395"/>
      <c r="IM256" s="395"/>
      <c r="IN256" s="395"/>
      <c r="IO256" s="395"/>
      <c r="IP256" s="395"/>
      <c r="IQ256" s="395"/>
      <c r="IR256" s="395"/>
      <c r="IS256" s="395"/>
      <c r="IT256" s="395"/>
      <c r="IU256" s="395"/>
      <c r="IV256" s="395"/>
      <c r="IW256" s="395"/>
      <c r="IX256" s="395"/>
      <c r="IY256" s="395"/>
      <c r="IZ256" s="395"/>
      <c r="JA256" s="395"/>
      <c r="JB256" s="395"/>
      <c r="JC256" s="395"/>
      <c r="JD256" s="395"/>
      <c r="JE256" s="395"/>
    </row>
    <row r="257" spans="13:265" s="426" customFormat="1" ht="15" hidden="1" customHeight="1" x14ac:dyDescent="0.25">
      <c r="M257" s="321"/>
      <c r="N257" s="321"/>
      <c r="CK257" s="395"/>
      <c r="CL257" s="395"/>
      <c r="CM257" s="395"/>
      <c r="CN257" s="395"/>
      <c r="CO257" s="395"/>
      <c r="CP257" s="395"/>
      <c r="CQ257" s="395"/>
      <c r="CR257" s="395"/>
      <c r="CS257" s="395"/>
      <c r="CT257" s="395"/>
      <c r="CU257" s="395"/>
      <c r="CV257" s="395"/>
      <c r="CW257" s="395"/>
      <c r="CX257" s="395"/>
      <c r="CY257" s="395"/>
      <c r="CZ257" s="395"/>
      <c r="DA257" s="395"/>
      <c r="DB257" s="395"/>
      <c r="DC257" s="395"/>
      <c r="DD257" s="395"/>
      <c r="DE257" s="395"/>
      <c r="DF257" s="395"/>
      <c r="DG257" s="395"/>
      <c r="DH257" s="395"/>
      <c r="DI257" s="395"/>
      <c r="DJ257" s="395"/>
      <c r="DK257" s="395"/>
      <c r="DL257" s="395"/>
      <c r="DM257" s="395"/>
      <c r="DN257" s="395"/>
      <c r="DO257" s="395"/>
      <c r="DP257" s="395"/>
      <c r="DQ257" s="395"/>
      <c r="DR257" s="395"/>
      <c r="DS257" s="395"/>
      <c r="DT257" s="395"/>
      <c r="DU257" s="395"/>
      <c r="DV257" s="395"/>
      <c r="DW257" s="395"/>
      <c r="DX257" s="395"/>
      <c r="DY257" s="395"/>
      <c r="DZ257" s="395"/>
      <c r="EA257" s="395"/>
      <c r="EB257" s="395"/>
      <c r="EC257" s="395"/>
      <c r="ED257" s="395"/>
      <c r="EE257" s="395"/>
      <c r="EF257" s="395"/>
      <c r="EG257" s="395"/>
      <c r="EH257" s="395"/>
      <c r="EI257" s="395"/>
      <c r="EJ257" s="395"/>
      <c r="EK257" s="395"/>
      <c r="EL257" s="395"/>
      <c r="EM257" s="395"/>
      <c r="EN257" s="395"/>
      <c r="EO257" s="395"/>
      <c r="EP257" s="395"/>
      <c r="EQ257" s="395"/>
      <c r="ER257" s="395"/>
      <c r="ES257" s="395"/>
      <c r="ET257" s="395"/>
      <c r="EU257" s="395"/>
      <c r="EV257" s="395"/>
      <c r="EW257" s="395"/>
      <c r="EX257" s="395"/>
      <c r="EY257" s="395"/>
      <c r="EZ257" s="395"/>
      <c r="FA257" s="395"/>
      <c r="FB257" s="395"/>
      <c r="FC257" s="395"/>
      <c r="FD257" s="395"/>
      <c r="FE257" s="395"/>
      <c r="FF257" s="395"/>
      <c r="FG257" s="395"/>
      <c r="FH257" s="395"/>
      <c r="FI257" s="395"/>
      <c r="FJ257" s="395"/>
      <c r="FK257" s="395"/>
      <c r="FL257" s="395"/>
      <c r="FM257" s="395"/>
      <c r="FN257" s="395"/>
      <c r="FO257" s="395"/>
      <c r="FP257" s="395"/>
      <c r="FQ257" s="395"/>
      <c r="FR257" s="395"/>
      <c r="FS257" s="395"/>
      <c r="FT257" s="395"/>
      <c r="FU257" s="395"/>
      <c r="FV257" s="395"/>
      <c r="FW257" s="395"/>
      <c r="FX257" s="395"/>
      <c r="FY257" s="395"/>
      <c r="FZ257" s="395"/>
      <c r="GA257" s="395"/>
      <c r="GB257" s="395"/>
      <c r="GC257" s="395"/>
      <c r="GD257" s="395"/>
      <c r="GE257" s="395"/>
      <c r="GF257" s="395"/>
      <c r="GG257" s="395"/>
      <c r="GH257" s="395"/>
      <c r="GI257" s="395"/>
      <c r="GJ257" s="395"/>
      <c r="GK257" s="395"/>
      <c r="GL257" s="395"/>
      <c r="GM257" s="395"/>
      <c r="GN257" s="395"/>
      <c r="GO257" s="395"/>
      <c r="GP257" s="395"/>
      <c r="GQ257" s="395"/>
      <c r="GR257" s="395"/>
      <c r="GS257" s="395"/>
      <c r="GT257" s="395"/>
      <c r="GU257" s="395"/>
      <c r="GV257" s="395"/>
      <c r="GW257" s="395"/>
      <c r="GX257" s="395"/>
      <c r="GY257" s="395"/>
      <c r="GZ257" s="395"/>
      <c r="HA257" s="395"/>
      <c r="HB257" s="395"/>
      <c r="HC257" s="395"/>
      <c r="HD257" s="395"/>
      <c r="HE257" s="395"/>
      <c r="HF257" s="395"/>
      <c r="HG257" s="395"/>
      <c r="HH257" s="395"/>
      <c r="HI257" s="395"/>
      <c r="HJ257" s="395"/>
      <c r="HK257" s="395"/>
      <c r="HL257" s="395"/>
      <c r="HM257" s="395"/>
      <c r="HN257" s="395"/>
      <c r="HO257" s="395"/>
      <c r="HP257" s="395"/>
      <c r="HQ257" s="395"/>
      <c r="HR257" s="395"/>
      <c r="HS257" s="395"/>
      <c r="HT257" s="395"/>
      <c r="HU257" s="395"/>
      <c r="HV257" s="395"/>
      <c r="HW257" s="395"/>
      <c r="HX257" s="395"/>
      <c r="HY257" s="395"/>
      <c r="HZ257" s="395"/>
      <c r="IA257" s="395"/>
      <c r="IB257" s="395"/>
      <c r="IC257" s="395"/>
      <c r="ID257" s="395"/>
      <c r="IE257" s="395"/>
      <c r="IF257" s="395"/>
      <c r="IG257" s="395"/>
      <c r="IH257" s="395"/>
      <c r="II257" s="395"/>
      <c r="IJ257" s="395"/>
      <c r="IK257" s="395"/>
      <c r="IL257" s="395"/>
      <c r="IM257" s="395"/>
      <c r="IN257" s="395"/>
      <c r="IO257" s="395"/>
      <c r="IP257" s="395"/>
      <c r="IQ257" s="395"/>
      <c r="IR257" s="395"/>
      <c r="IS257" s="395"/>
      <c r="IT257" s="395"/>
      <c r="IU257" s="395"/>
      <c r="IV257" s="395"/>
      <c r="IW257" s="395"/>
      <c r="IX257" s="395"/>
      <c r="IY257" s="395"/>
      <c r="IZ257" s="395"/>
      <c r="JA257" s="395"/>
      <c r="JB257" s="395"/>
      <c r="JC257" s="395"/>
      <c r="JD257" s="395"/>
      <c r="JE257" s="395"/>
    </row>
    <row r="258" spans="13:265" s="426" customFormat="1" ht="15" hidden="1" customHeight="1" x14ac:dyDescent="0.25">
      <c r="M258" s="321"/>
      <c r="N258" s="321"/>
      <c r="CK258" s="395"/>
      <c r="CL258" s="395"/>
      <c r="CM258" s="395"/>
      <c r="CN258" s="395"/>
      <c r="CO258" s="395"/>
      <c r="CP258" s="395"/>
      <c r="CQ258" s="395"/>
      <c r="CR258" s="395"/>
      <c r="CS258" s="395"/>
      <c r="CT258" s="395"/>
      <c r="CU258" s="395"/>
      <c r="CV258" s="395"/>
      <c r="CW258" s="395"/>
      <c r="CX258" s="395"/>
      <c r="CY258" s="395"/>
      <c r="CZ258" s="395"/>
      <c r="DA258" s="395"/>
      <c r="DB258" s="395"/>
      <c r="DC258" s="395"/>
      <c r="DD258" s="395"/>
      <c r="DE258" s="395"/>
      <c r="DF258" s="395"/>
      <c r="DG258" s="395"/>
      <c r="DH258" s="395"/>
      <c r="DI258" s="395"/>
      <c r="DJ258" s="395"/>
      <c r="DK258" s="395"/>
      <c r="DL258" s="395"/>
      <c r="DM258" s="395"/>
      <c r="DN258" s="395"/>
      <c r="DO258" s="395"/>
      <c r="DP258" s="395"/>
      <c r="DQ258" s="395"/>
      <c r="DR258" s="395"/>
      <c r="DS258" s="395"/>
      <c r="DT258" s="395"/>
      <c r="DU258" s="395"/>
      <c r="DV258" s="395"/>
      <c r="DW258" s="395"/>
      <c r="DX258" s="395"/>
      <c r="DY258" s="395"/>
      <c r="DZ258" s="395"/>
      <c r="EA258" s="395"/>
      <c r="EB258" s="395"/>
      <c r="EC258" s="395"/>
      <c r="ED258" s="395"/>
      <c r="EE258" s="395"/>
      <c r="EF258" s="395"/>
      <c r="EG258" s="395"/>
      <c r="EH258" s="395"/>
      <c r="EI258" s="395"/>
      <c r="EJ258" s="395"/>
      <c r="EK258" s="395"/>
      <c r="EL258" s="395"/>
      <c r="EM258" s="395"/>
      <c r="EN258" s="395"/>
      <c r="EO258" s="395"/>
      <c r="EP258" s="395"/>
      <c r="EQ258" s="395"/>
      <c r="ER258" s="395"/>
      <c r="ES258" s="395"/>
      <c r="ET258" s="395"/>
      <c r="EU258" s="395"/>
      <c r="EV258" s="395"/>
      <c r="EW258" s="395"/>
      <c r="EX258" s="395"/>
      <c r="EY258" s="395"/>
      <c r="EZ258" s="395"/>
      <c r="FA258" s="395"/>
      <c r="FB258" s="395"/>
      <c r="FC258" s="395"/>
      <c r="FD258" s="395"/>
      <c r="FE258" s="395"/>
      <c r="FF258" s="395"/>
      <c r="FG258" s="395"/>
      <c r="FH258" s="395"/>
      <c r="FI258" s="395"/>
      <c r="FJ258" s="395"/>
      <c r="FK258" s="395"/>
      <c r="FL258" s="395"/>
      <c r="FM258" s="395"/>
      <c r="FN258" s="395"/>
      <c r="FO258" s="395"/>
      <c r="FP258" s="395"/>
      <c r="FQ258" s="395"/>
      <c r="FR258" s="395"/>
      <c r="FS258" s="395"/>
      <c r="FT258" s="395"/>
      <c r="FU258" s="395"/>
      <c r="FV258" s="395"/>
      <c r="FW258" s="395"/>
      <c r="FX258" s="395"/>
      <c r="FY258" s="395"/>
      <c r="FZ258" s="395"/>
      <c r="GA258" s="395"/>
      <c r="GB258" s="395"/>
      <c r="GC258" s="395"/>
      <c r="GD258" s="395"/>
      <c r="GE258" s="395"/>
      <c r="GF258" s="395"/>
      <c r="GG258" s="395"/>
      <c r="GH258" s="395"/>
      <c r="GI258" s="395"/>
      <c r="GJ258" s="395"/>
      <c r="GK258" s="395"/>
      <c r="GL258" s="395"/>
      <c r="GM258" s="395"/>
      <c r="GN258" s="395"/>
      <c r="GO258" s="395"/>
      <c r="GP258" s="395"/>
      <c r="GQ258" s="395"/>
      <c r="GR258" s="395"/>
      <c r="GS258" s="395"/>
      <c r="GT258" s="395"/>
      <c r="GU258" s="395"/>
      <c r="GV258" s="395"/>
      <c r="GW258" s="395"/>
      <c r="GX258" s="395"/>
      <c r="GY258" s="395"/>
      <c r="GZ258" s="395"/>
      <c r="HA258" s="395"/>
      <c r="HB258" s="395"/>
      <c r="HC258" s="395"/>
      <c r="HD258" s="395"/>
      <c r="HE258" s="395"/>
      <c r="HF258" s="395"/>
      <c r="HG258" s="395"/>
      <c r="HH258" s="395"/>
      <c r="HI258" s="395"/>
      <c r="HJ258" s="395"/>
      <c r="HK258" s="395"/>
      <c r="HL258" s="395"/>
      <c r="HM258" s="395"/>
      <c r="HN258" s="395"/>
      <c r="HO258" s="395"/>
      <c r="HP258" s="395"/>
      <c r="HQ258" s="395"/>
      <c r="HR258" s="395"/>
      <c r="HS258" s="395"/>
      <c r="HT258" s="395"/>
      <c r="HU258" s="395"/>
      <c r="HV258" s="395"/>
      <c r="HW258" s="395"/>
      <c r="HX258" s="395"/>
      <c r="HY258" s="395"/>
      <c r="HZ258" s="395"/>
      <c r="IA258" s="395"/>
      <c r="IB258" s="395"/>
      <c r="IC258" s="395"/>
      <c r="ID258" s="395"/>
      <c r="IE258" s="395"/>
      <c r="IF258" s="395"/>
      <c r="IG258" s="395"/>
      <c r="IH258" s="395"/>
      <c r="II258" s="395"/>
      <c r="IJ258" s="395"/>
      <c r="IK258" s="395"/>
      <c r="IL258" s="395"/>
      <c r="IM258" s="395"/>
      <c r="IN258" s="395"/>
      <c r="IO258" s="395"/>
      <c r="IP258" s="395"/>
      <c r="IQ258" s="395"/>
      <c r="IR258" s="395"/>
      <c r="IS258" s="395"/>
      <c r="IT258" s="395"/>
      <c r="IU258" s="395"/>
      <c r="IV258" s="395"/>
      <c r="IW258" s="395"/>
      <c r="IX258" s="395"/>
      <c r="IY258" s="395"/>
      <c r="IZ258" s="395"/>
      <c r="JA258" s="395"/>
      <c r="JB258" s="395"/>
      <c r="JC258" s="395"/>
      <c r="JD258" s="395"/>
      <c r="JE258" s="395"/>
    </row>
    <row r="259" spans="13:265" s="426" customFormat="1" ht="15" hidden="1" customHeight="1" x14ac:dyDescent="0.25">
      <c r="M259" s="321"/>
      <c r="N259" s="321"/>
      <c r="CK259" s="395"/>
      <c r="CL259" s="395"/>
      <c r="CM259" s="395"/>
      <c r="CN259" s="395"/>
      <c r="CO259" s="395"/>
      <c r="CP259" s="395"/>
      <c r="CQ259" s="395"/>
      <c r="CR259" s="395"/>
      <c r="CS259" s="395"/>
      <c r="CT259" s="395"/>
      <c r="CU259" s="395"/>
      <c r="CV259" s="395"/>
      <c r="CW259" s="395"/>
      <c r="CX259" s="395"/>
      <c r="CY259" s="395"/>
      <c r="CZ259" s="395"/>
      <c r="DA259" s="395"/>
      <c r="DB259" s="395"/>
      <c r="DC259" s="395"/>
      <c r="DD259" s="395"/>
      <c r="DE259" s="395"/>
      <c r="DF259" s="395"/>
      <c r="DG259" s="395"/>
      <c r="DH259" s="395"/>
      <c r="DI259" s="395"/>
      <c r="DJ259" s="395"/>
      <c r="DK259" s="395"/>
      <c r="DL259" s="395"/>
      <c r="DM259" s="395"/>
      <c r="DN259" s="395"/>
      <c r="DO259" s="395"/>
      <c r="DP259" s="395"/>
      <c r="DQ259" s="395"/>
      <c r="DR259" s="395"/>
      <c r="DS259" s="395"/>
      <c r="DT259" s="395"/>
      <c r="DU259" s="395"/>
      <c r="DV259" s="395"/>
      <c r="DW259" s="395"/>
      <c r="DX259" s="395"/>
      <c r="DY259" s="395"/>
      <c r="DZ259" s="395"/>
      <c r="EA259" s="395"/>
      <c r="EB259" s="395"/>
      <c r="EC259" s="395"/>
      <c r="ED259" s="395"/>
      <c r="EE259" s="395"/>
      <c r="EF259" s="395"/>
      <c r="EG259" s="395"/>
      <c r="EH259" s="395"/>
      <c r="EI259" s="395"/>
      <c r="EJ259" s="395"/>
      <c r="EK259" s="395"/>
      <c r="EL259" s="395"/>
      <c r="EM259" s="395"/>
      <c r="EN259" s="395"/>
      <c r="EO259" s="395"/>
      <c r="EP259" s="395"/>
      <c r="EQ259" s="395"/>
      <c r="ER259" s="395"/>
      <c r="ES259" s="395"/>
      <c r="ET259" s="395"/>
      <c r="EU259" s="395"/>
      <c r="EV259" s="395"/>
      <c r="EW259" s="395"/>
      <c r="EX259" s="395"/>
      <c r="EY259" s="395"/>
      <c r="EZ259" s="395"/>
      <c r="FA259" s="395"/>
      <c r="FB259" s="395"/>
      <c r="FC259" s="395"/>
      <c r="FD259" s="395"/>
      <c r="FE259" s="395"/>
      <c r="FF259" s="395"/>
      <c r="FG259" s="395"/>
      <c r="FH259" s="395"/>
      <c r="FI259" s="395"/>
      <c r="FJ259" s="395"/>
      <c r="FK259" s="395"/>
      <c r="FL259" s="395"/>
      <c r="FM259" s="395"/>
      <c r="FN259" s="395"/>
      <c r="FO259" s="395"/>
      <c r="FP259" s="395"/>
      <c r="FQ259" s="395"/>
      <c r="FR259" s="395"/>
      <c r="FS259" s="395"/>
      <c r="FT259" s="395"/>
      <c r="FU259" s="395"/>
      <c r="FV259" s="395"/>
      <c r="FW259" s="395"/>
      <c r="FX259" s="395"/>
      <c r="FY259" s="395"/>
      <c r="FZ259" s="395"/>
      <c r="GA259" s="395"/>
      <c r="GB259" s="395"/>
      <c r="GC259" s="395"/>
      <c r="GD259" s="395"/>
      <c r="GE259" s="395"/>
      <c r="GF259" s="395"/>
      <c r="GG259" s="395"/>
      <c r="GH259" s="395"/>
      <c r="GI259" s="395"/>
      <c r="GJ259" s="395"/>
      <c r="GK259" s="395"/>
      <c r="GL259" s="395"/>
      <c r="GM259" s="395"/>
      <c r="GN259" s="395"/>
      <c r="GO259" s="395"/>
      <c r="GP259" s="395"/>
      <c r="GQ259" s="395"/>
      <c r="GR259" s="395"/>
      <c r="GS259" s="395"/>
      <c r="GT259" s="395"/>
      <c r="GU259" s="395"/>
      <c r="GV259" s="395"/>
      <c r="GW259" s="395"/>
      <c r="GX259" s="395"/>
      <c r="GY259" s="395"/>
      <c r="GZ259" s="395"/>
      <c r="HA259" s="395"/>
      <c r="HB259" s="395"/>
      <c r="HC259" s="395"/>
      <c r="HD259" s="395"/>
      <c r="HE259" s="395"/>
      <c r="HF259" s="395"/>
      <c r="HG259" s="395"/>
      <c r="HH259" s="395"/>
      <c r="HI259" s="395"/>
      <c r="HJ259" s="395"/>
      <c r="HK259" s="395"/>
      <c r="HL259" s="395"/>
      <c r="HM259" s="395"/>
      <c r="HN259" s="395"/>
      <c r="HO259" s="395"/>
      <c r="HP259" s="395"/>
      <c r="HQ259" s="395"/>
      <c r="HR259" s="395"/>
      <c r="HS259" s="395"/>
      <c r="HT259" s="395"/>
      <c r="HU259" s="395"/>
      <c r="HV259" s="395"/>
      <c r="HW259" s="395"/>
      <c r="HX259" s="395"/>
      <c r="HY259" s="395"/>
      <c r="HZ259" s="395"/>
      <c r="IA259" s="395"/>
      <c r="IB259" s="395"/>
      <c r="IC259" s="395"/>
      <c r="ID259" s="395"/>
      <c r="IE259" s="395"/>
      <c r="IF259" s="395"/>
      <c r="IG259" s="395"/>
      <c r="IH259" s="395"/>
      <c r="II259" s="395"/>
      <c r="IJ259" s="395"/>
      <c r="IK259" s="395"/>
      <c r="IL259" s="395"/>
      <c r="IM259" s="395"/>
      <c r="IN259" s="395"/>
      <c r="IO259" s="395"/>
      <c r="IP259" s="395"/>
      <c r="IQ259" s="395"/>
      <c r="IR259" s="395"/>
      <c r="IS259" s="395"/>
      <c r="IT259" s="395"/>
      <c r="IU259" s="395"/>
      <c r="IV259" s="395"/>
      <c r="IW259" s="395"/>
      <c r="IX259" s="395"/>
      <c r="IY259" s="395"/>
      <c r="IZ259" s="395"/>
      <c r="JA259" s="395"/>
      <c r="JB259" s="395"/>
      <c r="JC259" s="395"/>
      <c r="JD259" s="395"/>
      <c r="JE259" s="395"/>
    </row>
    <row r="260" spans="13:265" s="426" customFormat="1" ht="15" hidden="1" customHeight="1" x14ac:dyDescent="0.25">
      <c r="M260" s="321"/>
      <c r="N260" s="321"/>
      <c r="CK260" s="395"/>
      <c r="CL260" s="395"/>
      <c r="CM260" s="395"/>
      <c r="CN260" s="395"/>
      <c r="CO260" s="395"/>
      <c r="CP260" s="395"/>
      <c r="CQ260" s="395"/>
      <c r="CR260" s="395"/>
      <c r="CS260" s="395"/>
      <c r="CT260" s="395"/>
      <c r="CU260" s="395"/>
      <c r="CV260" s="395"/>
      <c r="CW260" s="395"/>
      <c r="CX260" s="395"/>
      <c r="CY260" s="395"/>
      <c r="CZ260" s="395"/>
      <c r="DA260" s="395"/>
      <c r="DB260" s="395"/>
      <c r="DC260" s="395"/>
      <c r="DD260" s="395"/>
      <c r="DE260" s="395"/>
      <c r="DF260" s="395"/>
      <c r="DG260" s="395"/>
      <c r="DH260" s="395"/>
      <c r="DI260" s="395"/>
      <c r="DJ260" s="395"/>
      <c r="DK260" s="395"/>
      <c r="DL260" s="395"/>
      <c r="DM260" s="395"/>
      <c r="DN260" s="395"/>
      <c r="DO260" s="395"/>
      <c r="DP260" s="395"/>
      <c r="DQ260" s="395"/>
      <c r="DR260" s="395"/>
      <c r="DS260" s="395"/>
      <c r="DT260" s="395"/>
      <c r="DU260" s="395"/>
      <c r="DV260" s="395"/>
      <c r="DW260" s="395"/>
      <c r="DX260" s="395"/>
      <c r="DY260" s="395"/>
      <c r="DZ260" s="395"/>
      <c r="EA260" s="395"/>
      <c r="EB260" s="395"/>
      <c r="EC260" s="395"/>
      <c r="ED260" s="395"/>
      <c r="EE260" s="395"/>
      <c r="EF260" s="395"/>
      <c r="EG260" s="395"/>
      <c r="EH260" s="395"/>
      <c r="EI260" s="395"/>
      <c r="EJ260" s="395"/>
      <c r="EK260" s="395"/>
      <c r="EL260" s="395"/>
      <c r="EM260" s="395"/>
      <c r="EN260" s="395"/>
      <c r="EO260" s="395"/>
      <c r="EP260" s="395"/>
      <c r="EQ260" s="395"/>
      <c r="ER260" s="395"/>
      <c r="ES260" s="395"/>
      <c r="ET260" s="395"/>
      <c r="EU260" s="395"/>
      <c r="EV260" s="395"/>
      <c r="EW260" s="395"/>
      <c r="EX260" s="395"/>
      <c r="EY260" s="395"/>
      <c r="EZ260" s="395"/>
      <c r="FA260" s="395"/>
      <c r="FB260" s="395"/>
      <c r="FC260" s="395"/>
      <c r="FD260" s="395"/>
      <c r="FE260" s="395"/>
      <c r="FF260" s="395"/>
      <c r="FG260" s="395"/>
      <c r="FH260" s="395"/>
      <c r="FI260" s="395"/>
      <c r="FJ260" s="395"/>
      <c r="FK260" s="395"/>
      <c r="FL260" s="395"/>
      <c r="FM260" s="395"/>
      <c r="FN260" s="395"/>
      <c r="FO260" s="395"/>
      <c r="FP260" s="395"/>
      <c r="FQ260" s="395"/>
      <c r="FR260" s="395"/>
      <c r="FS260" s="395"/>
      <c r="FT260" s="395"/>
      <c r="FU260" s="395"/>
      <c r="FV260" s="395"/>
      <c r="FW260" s="395"/>
      <c r="FX260" s="395"/>
      <c r="FY260" s="395"/>
      <c r="FZ260" s="395"/>
      <c r="GA260" s="395"/>
      <c r="GB260" s="395"/>
      <c r="GC260" s="395"/>
      <c r="GD260" s="395"/>
      <c r="GE260" s="395"/>
      <c r="GF260" s="395"/>
      <c r="GG260" s="395"/>
      <c r="GH260" s="395"/>
      <c r="GI260" s="395"/>
      <c r="GJ260" s="395"/>
      <c r="GK260" s="395"/>
      <c r="GL260" s="395"/>
      <c r="GM260" s="395"/>
      <c r="GN260" s="395"/>
      <c r="GO260" s="395"/>
      <c r="GP260" s="395"/>
      <c r="GQ260" s="395"/>
      <c r="GR260" s="395"/>
      <c r="GS260" s="395"/>
      <c r="GT260" s="395"/>
      <c r="GU260" s="395"/>
      <c r="GV260" s="395"/>
      <c r="GW260" s="395"/>
      <c r="GX260" s="395"/>
      <c r="GY260" s="395"/>
      <c r="GZ260" s="395"/>
      <c r="HA260" s="395"/>
      <c r="HB260" s="395"/>
      <c r="HC260" s="395"/>
      <c r="HD260" s="395"/>
      <c r="HE260" s="395"/>
      <c r="HF260" s="395"/>
      <c r="HG260" s="395"/>
      <c r="HH260" s="395"/>
      <c r="HI260" s="395"/>
      <c r="HJ260" s="395"/>
      <c r="HK260" s="395"/>
      <c r="HL260" s="395"/>
      <c r="HM260" s="395"/>
      <c r="HN260" s="395"/>
      <c r="HO260" s="395"/>
      <c r="HP260" s="395"/>
      <c r="HQ260" s="395"/>
      <c r="HR260" s="395"/>
      <c r="HS260" s="395"/>
      <c r="HT260" s="395"/>
      <c r="HU260" s="395"/>
      <c r="HV260" s="395"/>
      <c r="HW260" s="395"/>
      <c r="HX260" s="395"/>
      <c r="HY260" s="395"/>
      <c r="HZ260" s="395"/>
      <c r="IA260" s="395"/>
      <c r="IB260" s="395"/>
      <c r="IC260" s="395"/>
      <c r="ID260" s="395"/>
      <c r="IE260" s="395"/>
      <c r="IF260" s="395"/>
      <c r="IG260" s="395"/>
      <c r="IH260" s="395"/>
      <c r="II260" s="395"/>
      <c r="IJ260" s="395"/>
      <c r="IK260" s="395"/>
      <c r="IL260" s="395"/>
      <c r="IM260" s="395"/>
      <c r="IN260" s="395"/>
      <c r="IO260" s="395"/>
      <c r="IP260" s="395"/>
      <c r="IQ260" s="395"/>
      <c r="IR260" s="395"/>
      <c r="IS260" s="395"/>
      <c r="IT260" s="395"/>
      <c r="IU260" s="395"/>
      <c r="IV260" s="395"/>
      <c r="IW260" s="395"/>
      <c r="IX260" s="395"/>
      <c r="IY260" s="395"/>
      <c r="IZ260" s="395"/>
      <c r="JA260" s="395"/>
      <c r="JB260" s="395"/>
      <c r="JC260" s="395"/>
      <c r="JD260" s="395"/>
      <c r="JE260" s="395"/>
    </row>
    <row r="261" spans="13:265" s="426" customFormat="1" ht="15" hidden="1" customHeight="1" x14ac:dyDescent="0.25">
      <c r="M261" s="321"/>
      <c r="N261" s="321"/>
      <c r="CK261" s="395"/>
      <c r="CL261" s="395"/>
      <c r="CM261" s="395"/>
      <c r="CN261" s="395"/>
      <c r="CO261" s="395"/>
      <c r="CP261" s="395"/>
      <c r="CQ261" s="395"/>
      <c r="CR261" s="395"/>
      <c r="CS261" s="395"/>
      <c r="CT261" s="395"/>
      <c r="CU261" s="395"/>
      <c r="CV261" s="395"/>
      <c r="CW261" s="395"/>
      <c r="CX261" s="395"/>
      <c r="CY261" s="395"/>
      <c r="CZ261" s="395"/>
      <c r="DA261" s="395"/>
      <c r="DB261" s="395"/>
      <c r="DC261" s="395"/>
      <c r="DD261" s="395"/>
      <c r="DE261" s="395"/>
      <c r="DF261" s="395"/>
      <c r="DG261" s="395"/>
      <c r="DH261" s="395"/>
      <c r="DI261" s="395"/>
      <c r="DJ261" s="395"/>
      <c r="DK261" s="395"/>
      <c r="DL261" s="395"/>
      <c r="DM261" s="395"/>
      <c r="DN261" s="395"/>
      <c r="DO261" s="395"/>
      <c r="DP261" s="395"/>
      <c r="DQ261" s="395"/>
      <c r="DR261" s="395"/>
      <c r="DS261" s="395"/>
      <c r="DT261" s="395"/>
      <c r="DU261" s="395"/>
      <c r="DV261" s="395"/>
      <c r="DW261" s="395"/>
      <c r="DX261" s="395"/>
      <c r="DY261" s="395"/>
      <c r="DZ261" s="395"/>
      <c r="EA261" s="395"/>
      <c r="EB261" s="395"/>
      <c r="EC261" s="395"/>
      <c r="ED261" s="395"/>
      <c r="EE261" s="395"/>
      <c r="EF261" s="395"/>
      <c r="EG261" s="395"/>
      <c r="EH261" s="395"/>
      <c r="EI261" s="395"/>
      <c r="EJ261" s="395"/>
      <c r="EK261" s="395"/>
      <c r="EL261" s="395"/>
      <c r="EM261" s="395"/>
      <c r="EN261" s="395"/>
      <c r="EO261" s="395"/>
      <c r="EP261" s="395"/>
      <c r="EQ261" s="395"/>
      <c r="ER261" s="395"/>
      <c r="ES261" s="395"/>
      <c r="ET261" s="395"/>
      <c r="EU261" s="395"/>
      <c r="EV261" s="395"/>
      <c r="EW261" s="395"/>
      <c r="EX261" s="395"/>
      <c r="EY261" s="395"/>
      <c r="EZ261" s="395"/>
      <c r="FA261" s="395"/>
      <c r="FB261" s="395"/>
      <c r="FC261" s="395"/>
      <c r="FD261" s="395"/>
      <c r="FE261" s="395"/>
      <c r="FF261" s="395"/>
      <c r="FG261" s="395"/>
      <c r="FH261" s="395"/>
      <c r="FI261" s="395"/>
      <c r="FJ261" s="395"/>
      <c r="FK261" s="395"/>
      <c r="FL261" s="395"/>
      <c r="FM261" s="395"/>
      <c r="FN261" s="395"/>
      <c r="FO261" s="395"/>
      <c r="FP261" s="395"/>
      <c r="FQ261" s="395"/>
      <c r="FR261" s="395"/>
      <c r="FS261" s="395"/>
      <c r="FT261" s="395"/>
      <c r="FU261" s="395"/>
      <c r="FV261" s="395"/>
      <c r="FW261" s="395"/>
      <c r="FX261" s="395"/>
      <c r="FY261" s="395"/>
      <c r="FZ261" s="395"/>
      <c r="GA261" s="395"/>
      <c r="GB261" s="395"/>
      <c r="GC261" s="395"/>
      <c r="GD261" s="395"/>
      <c r="GE261" s="395"/>
      <c r="GF261" s="395"/>
      <c r="GG261" s="395"/>
      <c r="GH261" s="395"/>
      <c r="GI261" s="395"/>
      <c r="GJ261" s="395"/>
      <c r="GK261" s="395"/>
      <c r="GL261" s="395"/>
      <c r="GM261" s="395"/>
      <c r="GN261" s="395"/>
      <c r="GO261" s="395"/>
      <c r="GP261" s="395"/>
      <c r="GQ261" s="395"/>
      <c r="GR261" s="395"/>
      <c r="GS261" s="395"/>
      <c r="GT261" s="395"/>
      <c r="GU261" s="395"/>
      <c r="GV261" s="395"/>
      <c r="GW261" s="395"/>
      <c r="GX261" s="395"/>
      <c r="GY261" s="395"/>
      <c r="GZ261" s="395"/>
      <c r="HA261" s="395"/>
      <c r="HB261" s="395"/>
      <c r="HC261" s="395"/>
      <c r="HD261" s="395"/>
      <c r="HE261" s="395"/>
      <c r="HF261" s="395"/>
      <c r="HG261" s="395"/>
      <c r="HH261" s="395"/>
      <c r="HI261" s="395"/>
      <c r="HJ261" s="395"/>
      <c r="HK261" s="395"/>
      <c r="HL261" s="395"/>
      <c r="HM261" s="395"/>
      <c r="HN261" s="395"/>
      <c r="HO261" s="395"/>
      <c r="HP261" s="395"/>
      <c r="HQ261" s="395"/>
      <c r="HR261" s="395"/>
      <c r="HS261" s="395"/>
      <c r="HT261" s="395"/>
      <c r="HU261" s="395"/>
      <c r="HV261" s="395"/>
      <c r="HW261" s="395"/>
      <c r="HX261" s="395"/>
      <c r="HY261" s="395"/>
      <c r="HZ261" s="395"/>
      <c r="IA261" s="395"/>
      <c r="IB261" s="395"/>
      <c r="IC261" s="395"/>
      <c r="ID261" s="395"/>
      <c r="IE261" s="395"/>
      <c r="IF261" s="395"/>
      <c r="IG261" s="395"/>
      <c r="IH261" s="395"/>
      <c r="II261" s="395"/>
      <c r="IJ261" s="395"/>
      <c r="IK261" s="395"/>
      <c r="IL261" s="395"/>
      <c r="IM261" s="395"/>
      <c r="IN261" s="395"/>
      <c r="IO261" s="395"/>
      <c r="IP261" s="395"/>
      <c r="IQ261" s="395"/>
      <c r="IR261" s="395"/>
      <c r="IS261" s="395"/>
      <c r="IT261" s="395"/>
      <c r="IU261" s="395"/>
      <c r="IV261" s="395"/>
      <c r="IW261" s="395"/>
      <c r="IX261" s="395"/>
      <c r="IY261" s="395"/>
      <c r="IZ261" s="395"/>
      <c r="JA261" s="395"/>
      <c r="JB261" s="395"/>
      <c r="JC261" s="395"/>
      <c r="JD261" s="395"/>
      <c r="JE261" s="395"/>
    </row>
    <row r="262" spans="13:265" s="426" customFormat="1" ht="15" hidden="1" customHeight="1" x14ac:dyDescent="0.25">
      <c r="M262" s="321"/>
      <c r="N262" s="321"/>
      <c r="CK262" s="395"/>
      <c r="CL262" s="395"/>
      <c r="CM262" s="395"/>
      <c r="CN262" s="395"/>
      <c r="CO262" s="395"/>
      <c r="CP262" s="395"/>
      <c r="CQ262" s="395"/>
      <c r="CR262" s="395"/>
      <c r="CS262" s="395"/>
      <c r="CT262" s="395"/>
      <c r="CU262" s="395"/>
      <c r="CV262" s="395"/>
      <c r="CW262" s="395"/>
      <c r="CX262" s="395"/>
      <c r="CY262" s="395"/>
      <c r="CZ262" s="395"/>
      <c r="DA262" s="395"/>
      <c r="DB262" s="395"/>
      <c r="DC262" s="395"/>
      <c r="DD262" s="395"/>
      <c r="DE262" s="395"/>
      <c r="DF262" s="395"/>
      <c r="DG262" s="395"/>
      <c r="DH262" s="395"/>
      <c r="DI262" s="395"/>
      <c r="DJ262" s="395"/>
      <c r="DK262" s="395"/>
      <c r="DL262" s="395"/>
      <c r="DM262" s="395"/>
      <c r="DN262" s="395"/>
      <c r="DO262" s="395"/>
      <c r="DP262" s="395"/>
      <c r="DQ262" s="395"/>
      <c r="DR262" s="395"/>
      <c r="DS262" s="395"/>
      <c r="DT262" s="395"/>
      <c r="DU262" s="395"/>
      <c r="DV262" s="395"/>
      <c r="DW262" s="395"/>
      <c r="DX262" s="395"/>
      <c r="DY262" s="395"/>
      <c r="DZ262" s="395"/>
      <c r="EA262" s="395"/>
      <c r="EB262" s="395"/>
      <c r="EC262" s="395"/>
      <c r="ED262" s="395"/>
      <c r="EE262" s="395"/>
      <c r="EF262" s="395"/>
      <c r="EG262" s="395"/>
      <c r="EH262" s="395"/>
      <c r="EI262" s="395"/>
      <c r="EJ262" s="395"/>
      <c r="EK262" s="395"/>
      <c r="EL262" s="395"/>
      <c r="EM262" s="395"/>
      <c r="EN262" s="395"/>
      <c r="EO262" s="395"/>
      <c r="EP262" s="395"/>
      <c r="EQ262" s="395"/>
      <c r="ER262" s="395"/>
      <c r="ES262" s="395"/>
      <c r="ET262" s="395"/>
      <c r="EU262" s="395"/>
      <c r="EV262" s="395"/>
      <c r="EW262" s="395"/>
      <c r="EX262" s="395"/>
      <c r="EY262" s="395"/>
      <c r="EZ262" s="395"/>
      <c r="FA262" s="395"/>
      <c r="FB262" s="395"/>
      <c r="FC262" s="395"/>
      <c r="FD262" s="395"/>
      <c r="FE262" s="395"/>
      <c r="FF262" s="395"/>
      <c r="FG262" s="395"/>
      <c r="FH262" s="395"/>
      <c r="FI262" s="395"/>
      <c r="FJ262" s="395"/>
      <c r="FK262" s="395"/>
      <c r="FL262" s="395"/>
      <c r="FM262" s="395"/>
      <c r="FN262" s="395"/>
      <c r="FO262" s="395"/>
      <c r="FP262" s="395"/>
      <c r="FQ262" s="395"/>
      <c r="FR262" s="395"/>
      <c r="FS262" s="395"/>
      <c r="FT262" s="395"/>
      <c r="FU262" s="395"/>
      <c r="FV262" s="395"/>
      <c r="FW262" s="395"/>
      <c r="FX262" s="395"/>
      <c r="FY262" s="395"/>
      <c r="FZ262" s="395"/>
      <c r="GA262" s="395"/>
      <c r="GB262" s="395"/>
      <c r="GC262" s="395"/>
      <c r="GD262" s="395"/>
      <c r="GE262" s="395"/>
      <c r="GF262" s="395"/>
      <c r="GG262" s="395"/>
      <c r="GH262" s="395"/>
      <c r="GI262" s="395"/>
      <c r="GJ262" s="395"/>
      <c r="GK262" s="395"/>
      <c r="GL262" s="395"/>
      <c r="GM262" s="395"/>
      <c r="GN262" s="395"/>
      <c r="GO262" s="395"/>
      <c r="GP262" s="395"/>
      <c r="GQ262" s="395"/>
      <c r="GR262" s="395"/>
      <c r="GS262" s="395"/>
      <c r="GT262" s="395"/>
      <c r="GU262" s="395"/>
      <c r="GV262" s="395"/>
      <c r="GW262" s="395"/>
      <c r="GX262" s="395"/>
      <c r="GY262" s="395"/>
      <c r="GZ262" s="395"/>
      <c r="HA262" s="395"/>
      <c r="HB262" s="395"/>
      <c r="HC262" s="395"/>
      <c r="HD262" s="395"/>
      <c r="HE262" s="395"/>
      <c r="HF262" s="395"/>
      <c r="HG262" s="395"/>
      <c r="HH262" s="395"/>
      <c r="HI262" s="395"/>
      <c r="HJ262" s="395"/>
      <c r="HK262" s="395"/>
      <c r="HL262" s="395"/>
      <c r="HM262" s="395"/>
      <c r="HN262" s="395"/>
      <c r="HO262" s="395"/>
      <c r="HP262" s="395"/>
      <c r="HQ262" s="395"/>
      <c r="HR262" s="395"/>
      <c r="HS262" s="395"/>
      <c r="HT262" s="395"/>
      <c r="HU262" s="395"/>
      <c r="HV262" s="395"/>
      <c r="HW262" s="395"/>
      <c r="HX262" s="395"/>
      <c r="HY262" s="395"/>
      <c r="HZ262" s="395"/>
      <c r="IA262" s="395"/>
      <c r="IB262" s="395"/>
      <c r="IC262" s="395"/>
      <c r="ID262" s="395"/>
      <c r="IE262" s="395"/>
      <c r="IF262" s="395"/>
      <c r="IG262" s="395"/>
      <c r="IH262" s="395"/>
      <c r="II262" s="395"/>
      <c r="IJ262" s="395"/>
      <c r="IK262" s="395"/>
      <c r="IL262" s="395"/>
      <c r="IM262" s="395"/>
      <c r="IN262" s="395"/>
      <c r="IO262" s="395"/>
      <c r="IP262" s="395"/>
      <c r="IQ262" s="395"/>
      <c r="IR262" s="395"/>
      <c r="IS262" s="395"/>
      <c r="IT262" s="395"/>
      <c r="IU262" s="395"/>
      <c r="IV262" s="395"/>
      <c r="IW262" s="395"/>
      <c r="IX262" s="395"/>
      <c r="IY262" s="395"/>
      <c r="IZ262" s="395"/>
      <c r="JA262" s="395"/>
      <c r="JB262" s="395"/>
      <c r="JC262" s="395"/>
      <c r="JD262" s="395"/>
      <c r="JE262" s="395"/>
    </row>
    <row r="263" spans="13:265" s="426" customFormat="1" ht="15" hidden="1" customHeight="1" x14ac:dyDescent="0.25">
      <c r="M263" s="321"/>
      <c r="N263" s="321"/>
      <c r="CK263" s="395"/>
      <c r="CL263" s="395"/>
      <c r="CM263" s="395"/>
      <c r="CN263" s="395"/>
      <c r="CO263" s="395"/>
      <c r="CP263" s="395"/>
      <c r="CQ263" s="395"/>
      <c r="CR263" s="395"/>
      <c r="CS263" s="395"/>
      <c r="CT263" s="395"/>
      <c r="CU263" s="395"/>
      <c r="CV263" s="395"/>
      <c r="CW263" s="395"/>
      <c r="CX263" s="395"/>
      <c r="CY263" s="395"/>
      <c r="CZ263" s="395"/>
      <c r="DA263" s="395"/>
      <c r="DB263" s="395"/>
      <c r="DC263" s="395"/>
      <c r="DD263" s="395"/>
      <c r="DE263" s="395"/>
      <c r="DF263" s="395"/>
      <c r="DG263" s="395"/>
      <c r="DH263" s="395"/>
      <c r="DI263" s="395"/>
      <c r="DJ263" s="395"/>
      <c r="DK263" s="395"/>
      <c r="DL263" s="395"/>
      <c r="DM263" s="395"/>
      <c r="DN263" s="395"/>
      <c r="DO263" s="395"/>
      <c r="DP263" s="395"/>
      <c r="DQ263" s="395"/>
      <c r="DR263" s="395"/>
      <c r="DS263" s="395"/>
      <c r="DT263" s="395"/>
      <c r="DU263" s="395"/>
      <c r="DV263" s="395"/>
      <c r="DW263" s="395"/>
      <c r="DX263" s="395"/>
      <c r="DY263" s="395"/>
      <c r="DZ263" s="395"/>
      <c r="EA263" s="395"/>
      <c r="EB263" s="395"/>
      <c r="EC263" s="395"/>
      <c r="ED263" s="395"/>
      <c r="EE263" s="395"/>
      <c r="EF263" s="395"/>
      <c r="EG263" s="395"/>
      <c r="EH263" s="395"/>
      <c r="EI263" s="395"/>
      <c r="EJ263" s="395"/>
      <c r="EK263" s="395"/>
      <c r="EL263" s="395"/>
      <c r="EM263" s="395"/>
      <c r="EN263" s="395"/>
      <c r="EO263" s="395"/>
      <c r="EP263" s="395"/>
      <c r="EQ263" s="395"/>
      <c r="ER263" s="395"/>
      <c r="ES263" s="395"/>
      <c r="ET263" s="395"/>
      <c r="EU263" s="395"/>
      <c r="EV263" s="395"/>
      <c r="EW263" s="395"/>
      <c r="EX263" s="395"/>
      <c r="EY263" s="395"/>
      <c r="EZ263" s="395"/>
      <c r="FA263" s="395"/>
      <c r="FB263" s="395"/>
      <c r="FC263" s="395"/>
      <c r="FD263" s="395"/>
      <c r="FE263" s="395"/>
      <c r="FF263" s="395"/>
      <c r="FG263" s="395"/>
      <c r="FH263" s="395"/>
      <c r="FI263" s="395"/>
      <c r="FJ263" s="395"/>
      <c r="FK263" s="395"/>
      <c r="FL263" s="395"/>
      <c r="FM263" s="395"/>
      <c r="FN263" s="395"/>
      <c r="FO263" s="395"/>
      <c r="FP263" s="395"/>
      <c r="FQ263" s="395"/>
      <c r="FR263" s="395"/>
      <c r="FS263" s="395"/>
      <c r="FT263" s="395"/>
      <c r="FU263" s="395"/>
      <c r="FV263" s="395"/>
      <c r="FW263" s="395"/>
      <c r="FX263" s="395"/>
      <c r="FY263" s="395"/>
      <c r="FZ263" s="395"/>
      <c r="GA263" s="395"/>
      <c r="GB263" s="395"/>
      <c r="GC263" s="395"/>
      <c r="GD263" s="395"/>
      <c r="GE263" s="395"/>
      <c r="GF263" s="395"/>
      <c r="GG263" s="395"/>
      <c r="GH263" s="395"/>
      <c r="GI263" s="395"/>
      <c r="GJ263" s="395"/>
      <c r="GK263" s="395"/>
      <c r="GL263" s="395"/>
      <c r="GM263" s="395"/>
      <c r="GN263" s="395"/>
      <c r="GO263" s="395"/>
      <c r="GP263" s="395"/>
      <c r="GQ263" s="395"/>
      <c r="GR263" s="395"/>
      <c r="GS263" s="395"/>
      <c r="GT263" s="395"/>
      <c r="GU263" s="395"/>
      <c r="GV263" s="395"/>
      <c r="GW263" s="395"/>
      <c r="GX263" s="395"/>
      <c r="GY263" s="395"/>
      <c r="GZ263" s="395"/>
      <c r="HA263" s="395"/>
      <c r="HB263" s="395"/>
      <c r="HC263" s="395"/>
      <c r="HD263" s="395"/>
      <c r="HE263" s="395"/>
      <c r="HF263" s="395"/>
      <c r="HG263" s="395"/>
      <c r="HH263" s="395"/>
      <c r="HI263" s="395"/>
      <c r="HJ263" s="395"/>
      <c r="HK263" s="395"/>
      <c r="HL263" s="395"/>
      <c r="HM263" s="395"/>
      <c r="HN263" s="395"/>
      <c r="HO263" s="395"/>
      <c r="HP263" s="395"/>
      <c r="HQ263" s="395"/>
      <c r="HR263" s="395"/>
      <c r="HS263" s="395"/>
      <c r="HT263" s="395"/>
      <c r="HU263" s="395"/>
      <c r="HV263" s="395"/>
      <c r="HW263" s="395"/>
      <c r="HX263" s="395"/>
      <c r="HY263" s="395"/>
      <c r="HZ263" s="395"/>
      <c r="IA263" s="395"/>
      <c r="IB263" s="395"/>
      <c r="IC263" s="395"/>
      <c r="ID263" s="395"/>
      <c r="IE263" s="395"/>
      <c r="IF263" s="395"/>
      <c r="IG263" s="395"/>
      <c r="IH263" s="395"/>
      <c r="II263" s="395"/>
      <c r="IJ263" s="395"/>
      <c r="IK263" s="395"/>
      <c r="IL263" s="395"/>
      <c r="IM263" s="395"/>
      <c r="IN263" s="395"/>
      <c r="IO263" s="395"/>
      <c r="IP263" s="395"/>
      <c r="IQ263" s="395"/>
      <c r="IR263" s="395"/>
      <c r="IS263" s="395"/>
      <c r="IT263" s="395"/>
      <c r="IU263" s="395"/>
      <c r="IV263" s="395"/>
      <c r="IW263" s="395"/>
      <c r="IX263" s="395"/>
      <c r="IY263" s="395"/>
      <c r="IZ263" s="395"/>
      <c r="JA263" s="395"/>
      <c r="JB263" s="395"/>
      <c r="JC263" s="395"/>
      <c r="JD263" s="395"/>
      <c r="JE263" s="395"/>
    </row>
    <row r="264" spans="13:265" s="426" customFormat="1" ht="15" hidden="1" customHeight="1" x14ac:dyDescent="0.25">
      <c r="M264" s="321"/>
      <c r="N264" s="321"/>
      <c r="CK264" s="395"/>
      <c r="CL264" s="395"/>
      <c r="CM264" s="395"/>
      <c r="CN264" s="395"/>
      <c r="CO264" s="395"/>
      <c r="CP264" s="395"/>
      <c r="CQ264" s="395"/>
      <c r="CR264" s="395"/>
      <c r="CS264" s="395"/>
      <c r="CT264" s="395"/>
      <c r="CU264" s="395"/>
      <c r="CV264" s="395"/>
      <c r="CW264" s="395"/>
      <c r="CX264" s="395"/>
      <c r="CY264" s="395"/>
      <c r="CZ264" s="395"/>
      <c r="DA264" s="395"/>
      <c r="DB264" s="395"/>
      <c r="DC264" s="395"/>
      <c r="DD264" s="395"/>
      <c r="DE264" s="395"/>
      <c r="DF264" s="395"/>
      <c r="DG264" s="395"/>
      <c r="DH264" s="395"/>
      <c r="DI264" s="395"/>
      <c r="DJ264" s="395"/>
      <c r="DK264" s="395"/>
      <c r="DL264" s="395"/>
      <c r="DM264" s="395"/>
      <c r="DN264" s="395"/>
      <c r="DO264" s="395"/>
      <c r="DP264" s="395"/>
      <c r="DQ264" s="395"/>
      <c r="DR264" s="395"/>
      <c r="DS264" s="395"/>
      <c r="DT264" s="395"/>
      <c r="DU264" s="395"/>
      <c r="DV264" s="395"/>
      <c r="DW264" s="395"/>
      <c r="DX264" s="395"/>
      <c r="DY264" s="395"/>
      <c r="DZ264" s="395"/>
      <c r="EA264" s="395"/>
      <c r="EB264" s="395"/>
      <c r="EC264" s="395"/>
      <c r="ED264" s="395"/>
      <c r="EE264" s="395"/>
      <c r="EF264" s="395"/>
      <c r="EG264" s="395"/>
      <c r="EH264" s="395"/>
      <c r="EI264" s="395"/>
      <c r="EJ264" s="395"/>
      <c r="EK264" s="395"/>
      <c r="EL264" s="395"/>
      <c r="EM264" s="395"/>
      <c r="EN264" s="395"/>
      <c r="EO264" s="395"/>
      <c r="EP264" s="395"/>
      <c r="EQ264" s="395"/>
      <c r="ER264" s="395"/>
      <c r="ES264" s="395"/>
      <c r="ET264" s="395"/>
      <c r="EU264" s="395"/>
      <c r="EV264" s="395"/>
      <c r="EW264" s="395"/>
      <c r="EX264" s="395"/>
      <c r="EY264" s="395"/>
      <c r="EZ264" s="395"/>
      <c r="FA264" s="395"/>
      <c r="FB264" s="395"/>
      <c r="FC264" s="395"/>
      <c r="FD264" s="395"/>
      <c r="FE264" s="395"/>
      <c r="FF264" s="395"/>
      <c r="FG264" s="395"/>
      <c r="FH264" s="395"/>
      <c r="FI264" s="395"/>
      <c r="FJ264" s="395"/>
      <c r="FK264" s="395"/>
      <c r="FL264" s="395"/>
      <c r="FM264" s="395"/>
      <c r="FN264" s="395"/>
      <c r="FO264" s="395"/>
      <c r="FP264" s="395"/>
      <c r="FQ264" s="395"/>
      <c r="FR264" s="395"/>
      <c r="FS264" s="395"/>
      <c r="FT264" s="395"/>
      <c r="FU264" s="395"/>
      <c r="FV264" s="395"/>
      <c r="FW264" s="395"/>
      <c r="FX264" s="395"/>
      <c r="FY264" s="395"/>
      <c r="FZ264" s="395"/>
      <c r="GA264" s="395"/>
      <c r="GB264" s="395"/>
      <c r="GC264" s="395"/>
      <c r="GD264" s="395"/>
      <c r="GE264" s="395"/>
      <c r="GF264" s="395"/>
      <c r="GG264" s="395"/>
      <c r="GH264" s="395"/>
      <c r="GI264" s="395"/>
      <c r="GJ264" s="395"/>
      <c r="GK264" s="395"/>
      <c r="GL264" s="395"/>
      <c r="GM264" s="395"/>
      <c r="GN264" s="395"/>
      <c r="GO264" s="395"/>
      <c r="GP264" s="395"/>
      <c r="GQ264" s="395"/>
      <c r="GR264" s="395"/>
      <c r="GS264" s="395"/>
      <c r="GT264" s="395"/>
      <c r="GU264" s="395"/>
      <c r="GV264" s="395"/>
      <c r="GW264" s="395"/>
      <c r="GX264" s="395"/>
      <c r="GY264" s="395"/>
      <c r="GZ264" s="395"/>
      <c r="HA264" s="395"/>
      <c r="HB264" s="395"/>
      <c r="HC264" s="395"/>
      <c r="HD264" s="395"/>
      <c r="HE264" s="395"/>
      <c r="HF264" s="395"/>
      <c r="HG264" s="395"/>
      <c r="HH264" s="395"/>
      <c r="HI264" s="395"/>
      <c r="HJ264" s="395"/>
      <c r="HK264" s="395"/>
      <c r="HL264" s="395"/>
      <c r="HM264" s="395"/>
      <c r="HN264" s="395"/>
      <c r="HO264" s="395"/>
      <c r="HP264" s="395"/>
      <c r="HQ264" s="395"/>
      <c r="HR264" s="395"/>
      <c r="HS264" s="395"/>
      <c r="HT264" s="395"/>
      <c r="HU264" s="395"/>
      <c r="HV264" s="395"/>
      <c r="HW264" s="395"/>
      <c r="HX264" s="395"/>
      <c r="HY264" s="395"/>
      <c r="HZ264" s="395"/>
      <c r="IA264" s="395"/>
      <c r="IB264" s="395"/>
      <c r="IC264" s="395"/>
      <c r="ID264" s="395"/>
      <c r="IE264" s="395"/>
      <c r="IF264" s="395"/>
      <c r="IG264" s="395"/>
      <c r="IH264" s="395"/>
      <c r="II264" s="395"/>
      <c r="IJ264" s="395"/>
      <c r="IK264" s="395"/>
      <c r="IL264" s="395"/>
      <c r="IM264" s="395"/>
      <c r="IN264" s="395"/>
      <c r="IO264" s="395"/>
      <c r="IP264" s="395"/>
      <c r="IQ264" s="395"/>
      <c r="IR264" s="395"/>
      <c r="IS264" s="395"/>
      <c r="IT264" s="395"/>
      <c r="IU264" s="395"/>
      <c r="IV264" s="395"/>
      <c r="IW264" s="395"/>
      <c r="IX264" s="395"/>
      <c r="IY264" s="395"/>
      <c r="IZ264" s="395"/>
      <c r="JA264" s="395"/>
      <c r="JB264" s="395"/>
      <c r="JC264" s="395"/>
      <c r="JD264" s="395"/>
      <c r="JE264" s="395"/>
    </row>
    <row r="265" spans="13:265" s="426" customFormat="1" ht="15" hidden="1" customHeight="1" x14ac:dyDescent="0.25">
      <c r="M265" s="321"/>
      <c r="N265" s="321"/>
      <c r="CK265" s="395"/>
      <c r="CL265" s="395"/>
      <c r="CM265" s="395"/>
      <c r="CN265" s="395"/>
      <c r="CO265" s="395"/>
      <c r="CP265" s="395"/>
      <c r="CQ265" s="395"/>
      <c r="CR265" s="395"/>
      <c r="CS265" s="395"/>
      <c r="CT265" s="395"/>
      <c r="CU265" s="395"/>
      <c r="CV265" s="395"/>
      <c r="CW265" s="395"/>
      <c r="CX265" s="395"/>
      <c r="CY265" s="395"/>
      <c r="CZ265" s="395"/>
      <c r="DA265" s="395"/>
      <c r="DB265" s="395"/>
      <c r="DC265" s="395"/>
      <c r="DD265" s="395"/>
      <c r="DE265" s="395"/>
      <c r="DF265" s="395"/>
      <c r="DG265" s="395"/>
      <c r="DH265" s="395"/>
      <c r="DI265" s="395"/>
      <c r="DJ265" s="395"/>
      <c r="DK265" s="395"/>
      <c r="DL265" s="395"/>
      <c r="DM265" s="395"/>
      <c r="DN265" s="395"/>
      <c r="DO265" s="395"/>
      <c r="DP265" s="395"/>
      <c r="DQ265" s="395"/>
      <c r="DR265" s="395"/>
      <c r="DS265" s="395"/>
      <c r="DT265" s="395"/>
      <c r="DU265" s="395"/>
      <c r="DV265" s="395"/>
      <c r="DW265" s="395"/>
      <c r="DX265" s="395"/>
      <c r="DY265" s="395"/>
      <c r="DZ265" s="395"/>
      <c r="EA265" s="395"/>
      <c r="EB265" s="395"/>
      <c r="EC265" s="395"/>
      <c r="ED265" s="395"/>
      <c r="EE265" s="395"/>
      <c r="EF265" s="395"/>
      <c r="EG265" s="395"/>
      <c r="EH265" s="395"/>
      <c r="EI265" s="395"/>
      <c r="EJ265" s="395"/>
      <c r="EK265" s="395"/>
      <c r="EL265" s="395"/>
      <c r="EM265" s="395"/>
      <c r="EN265" s="395"/>
      <c r="EO265" s="395"/>
      <c r="EP265" s="395"/>
      <c r="EQ265" s="395"/>
      <c r="ER265" s="395"/>
      <c r="ES265" s="395"/>
      <c r="ET265" s="395"/>
      <c r="EU265" s="395"/>
      <c r="EV265" s="395"/>
      <c r="EW265" s="395"/>
      <c r="EX265" s="395"/>
      <c r="EY265" s="395"/>
      <c r="EZ265" s="395"/>
      <c r="FA265" s="395"/>
      <c r="FB265" s="395"/>
      <c r="FC265" s="395"/>
      <c r="FD265" s="395"/>
      <c r="FE265" s="395"/>
      <c r="FF265" s="395"/>
      <c r="FG265" s="395"/>
      <c r="FH265" s="395"/>
      <c r="FI265" s="395"/>
      <c r="FJ265" s="395"/>
      <c r="FK265" s="395"/>
      <c r="FL265" s="395"/>
      <c r="FM265" s="395"/>
      <c r="FN265" s="395"/>
      <c r="FO265" s="395"/>
      <c r="FP265" s="395"/>
      <c r="FQ265" s="395"/>
      <c r="FR265" s="395"/>
      <c r="FS265" s="395"/>
      <c r="FT265" s="395"/>
      <c r="FU265" s="395"/>
      <c r="FV265" s="395"/>
      <c r="FW265" s="395"/>
      <c r="FX265" s="395"/>
      <c r="FY265" s="395"/>
      <c r="FZ265" s="395"/>
      <c r="GA265" s="395"/>
      <c r="GB265" s="395"/>
      <c r="GC265" s="395"/>
      <c r="GD265" s="395"/>
      <c r="GE265" s="395"/>
      <c r="GF265" s="395"/>
      <c r="GG265" s="395"/>
      <c r="GH265" s="395"/>
      <c r="GI265" s="395"/>
      <c r="GJ265" s="395"/>
      <c r="GK265" s="395"/>
      <c r="GL265" s="395"/>
      <c r="GM265" s="395"/>
      <c r="GN265" s="395"/>
      <c r="GO265" s="395"/>
      <c r="GP265" s="395"/>
      <c r="GQ265" s="395"/>
      <c r="GR265" s="395"/>
      <c r="GS265" s="395"/>
      <c r="GT265" s="395"/>
      <c r="GU265" s="395"/>
      <c r="GV265" s="395"/>
      <c r="GW265" s="395"/>
      <c r="GX265" s="395"/>
      <c r="GY265" s="395"/>
      <c r="GZ265" s="395"/>
      <c r="HA265" s="395"/>
      <c r="HB265" s="395"/>
      <c r="HC265" s="395"/>
      <c r="HD265" s="395"/>
      <c r="HE265" s="395"/>
      <c r="HF265" s="395"/>
      <c r="HG265" s="395"/>
      <c r="HH265" s="395"/>
      <c r="HI265" s="395"/>
      <c r="HJ265" s="395"/>
      <c r="HK265" s="395"/>
      <c r="HL265" s="395"/>
      <c r="HM265" s="395"/>
      <c r="HN265" s="395"/>
      <c r="HO265" s="395"/>
      <c r="HP265" s="395"/>
      <c r="HQ265" s="395"/>
      <c r="HR265" s="395"/>
      <c r="HS265" s="395"/>
      <c r="HT265" s="395"/>
      <c r="HU265" s="395"/>
      <c r="HV265" s="395"/>
      <c r="HW265" s="395"/>
      <c r="HX265" s="395"/>
      <c r="HY265" s="395"/>
      <c r="HZ265" s="395"/>
      <c r="IA265" s="395"/>
      <c r="IB265" s="395"/>
      <c r="IC265" s="395"/>
      <c r="ID265" s="395"/>
      <c r="IE265" s="395"/>
      <c r="IF265" s="395"/>
      <c r="IG265" s="395"/>
      <c r="IH265" s="395"/>
      <c r="II265" s="395"/>
      <c r="IJ265" s="395"/>
      <c r="IK265" s="395"/>
      <c r="IL265" s="395"/>
      <c r="IM265" s="395"/>
      <c r="IN265" s="395"/>
      <c r="IO265" s="395"/>
      <c r="IP265" s="395"/>
      <c r="IQ265" s="395"/>
      <c r="IR265" s="395"/>
      <c r="IS265" s="395"/>
      <c r="IT265" s="395"/>
      <c r="IU265" s="395"/>
      <c r="IV265" s="395"/>
      <c r="IW265" s="395"/>
      <c r="IX265" s="395"/>
      <c r="IY265" s="395"/>
      <c r="IZ265" s="395"/>
      <c r="JA265" s="395"/>
      <c r="JB265" s="395"/>
      <c r="JC265" s="395"/>
      <c r="JD265" s="395"/>
      <c r="JE265" s="395"/>
    </row>
    <row r="266" spans="13:265" s="426" customFormat="1" ht="15" hidden="1" customHeight="1" x14ac:dyDescent="0.25">
      <c r="M266" s="321"/>
      <c r="N266" s="321"/>
      <c r="CK266" s="395"/>
      <c r="CL266" s="395"/>
      <c r="CM266" s="395"/>
      <c r="CN266" s="395"/>
      <c r="CO266" s="395"/>
      <c r="CP266" s="395"/>
      <c r="CQ266" s="395"/>
      <c r="CR266" s="395"/>
      <c r="CS266" s="395"/>
      <c r="CT266" s="395"/>
      <c r="CU266" s="395"/>
      <c r="CV266" s="395"/>
      <c r="CW266" s="395"/>
      <c r="CX266" s="395"/>
      <c r="CY266" s="395"/>
      <c r="CZ266" s="395"/>
      <c r="DA266" s="395"/>
      <c r="DB266" s="395"/>
      <c r="DC266" s="395"/>
      <c r="DD266" s="395"/>
      <c r="DE266" s="395"/>
      <c r="DF266" s="395"/>
      <c r="DG266" s="395"/>
      <c r="DH266" s="395"/>
      <c r="DI266" s="395"/>
      <c r="DJ266" s="395"/>
      <c r="DK266" s="395"/>
      <c r="DL266" s="395"/>
      <c r="DM266" s="395"/>
      <c r="DN266" s="395"/>
      <c r="DO266" s="395"/>
      <c r="DP266" s="395"/>
      <c r="DQ266" s="395"/>
      <c r="DR266" s="395"/>
      <c r="DS266" s="395"/>
      <c r="DT266" s="395"/>
      <c r="DU266" s="395"/>
      <c r="DV266" s="395"/>
      <c r="DW266" s="395"/>
      <c r="DX266" s="395"/>
      <c r="DY266" s="395"/>
      <c r="DZ266" s="395"/>
      <c r="EA266" s="395"/>
      <c r="EB266" s="395"/>
      <c r="EC266" s="395"/>
      <c r="ED266" s="395"/>
      <c r="EE266" s="395"/>
      <c r="EF266" s="395"/>
      <c r="EG266" s="395"/>
      <c r="EH266" s="395"/>
      <c r="EI266" s="395"/>
      <c r="EJ266" s="395"/>
      <c r="EK266" s="395"/>
      <c r="EL266" s="395"/>
      <c r="EM266" s="395"/>
      <c r="EN266" s="395"/>
      <c r="EO266" s="395"/>
      <c r="EP266" s="395"/>
      <c r="EQ266" s="395"/>
      <c r="ER266" s="395"/>
      <c r="ES266" s="395"/>
      <c r="ET266" s="395"/>
      <c r="EU266" s="395"/>
      <c r="EV266" s="395"/>
      <c r="EW266" s="395"/>
      <c r="EX266" s="395"/>
      <c r="EY266" s="395"/>
      <c r="EZ266" s="395"/>
      <c r="FA266" s="395"/>
      <c r="FB266" s="395"/>
      <c r="FC266" s="395"/>
      <c r="FD266" s="395"/>
      <c r="FE266" s="395"/>
      <c r="FF266" s="395"/>
      <c r="FG266" s="395"/>
      <c r="FH266" s="395"/>
      <c r="FI266" s="395"/>
      <c r="FJ266" s="395"/>
      <c r="FK266" s="395"/>
      <c r="FL266" s="395"/>
      <c r="FM266" s="395"/>
      <c r="FN266" s="395"/>
      <c r="FO266" s="395"/>
      <c r="FP266" s="395"/>
      <c r="FQ266" s="395"/>
      <c r="FR266" s="395"/>
      <c r="FS266" s="395"/>
      <c r="FT266" s="395"/>
      <c r="FU266" s="395"/>
      <c r="FV266" s="395"/>
      <c r="FW266" s="395"/>
      <c r="FX266" s="395"/>
      <c r="FY266" s="395"/>
      <c r="FZ266" s="395"/>
      <c r="GA266" s="395"/>
      <c r="GB266" s="395"/>
      <c r="GC266" s="395"/>
      <c r="GD266" s="395"/>
      <c r="GE266" s="395"/>
      <c r="GF266" s="395"/>
      <c r="GG266" s="395"/>
      <c r="GH266" s="395"/>
      <c r="GI266" s="395"/>
      <c r="GJ266" s="395"/>
      <c r="GK266" s="395"/>
      <c r="GL266" s="395"/>
      <c r="GM266" s="395"/>
      <c r="GN266" s="395"/>
      <c r="GO266" s="395"/>
      <c r="GP266" s="395"/>
      <c r="GQ266" s="395"/>
      <c r="GR266" s="395"/>
      <c r="GS266" s="395"/>
      <c r="GT266" s="395"/>
      <c r="GU266" s="395"/>
      <c r="GV266" s="395"/>
      <c r="GW266" s="395"/>
      <c r="GX266" s="395"/>
      <c r="GY266" s="395"/>
      <c r="GZ266" s="395"/>
      <c r="HA266" s="395"/>
      <c r="HB266" s="395"/>
      <c r="HC266" s="395"/>
      <c r="HD266" s="395"/>
      <c r="HE266" s="395"/>
      <c r="HF266" s="395"/>
      <c r="HG266" s="395"/>
      <c r="HH266" s="395"/>
      <c r="HI266" s="395"/>
      <c r="HJ266" s="395"/>
      <c r="HK266" s="395"/>
      <c r="HL266" s="395"/>
      <c r="HM266" s="395"/>
      <c r="HN266" s="395"/>
      <c r="HO266" s="395"/>
      <c r="HP266" s="395"/>
      <c r="HQ266" s="395"/>
      <c r="HR266" s="395"/>
      <c r="HS266" s="395"/>
      <c r="HT266" s="395"/>
      <c r="HU266" s="395"/>
      <c r="HV266" s="395"/>
      <c r="HW266" s="395"/>
      <c r="HX266" s="395"/>
      <c r="HY266" s="395"/>
      <c r="HZ266" s="395"/>
      <c r="IA266" s="395"/>
      <c r="IB266" s="395"/>
      <c r="IC266" s="395"/>
      <c r="ID266" s="395"/>
      <c r="IE266" s="395"/>
      <c r="IF266" s="395"/>
      <c r="IG266" s="395"/>
      <c r="IH266" s="395"/>
      <c r="II266" s="395"/>
      <c r="IJ266" s="395"/>
      <c r="IK266" s="395"/>
      <c r="IL266" s="395"/>
      <c r="IM266" s="395"/>
      <c r="IN266" s="395"/>
      <c r="IO266" s="395"/>
      <c r="IP266" s="395"/>
      <c r="IQ266" s="395"/>
      <c r="IR266" s="395"/>
      <c r="IS266" s="395"/>
      <c r="IT266" s="395"/>
      <c r="IU266" s="395"/>
      <c r="IV266" s="395"/>
      <c r="IW266" s="395"/>
      <c r="IX266" s="395"/>
      <c r="IY266" s="395"/>
      <c r="IZ266" s="395"/>
      <c r="JA266" s="395"/>
      <c r="JB266" s="395"/>
      <c r="JC266" s="395"/>
      <c r="JD266" s="395"/>
      <c r="JE266" s="395"/>
    </row>
    <row r="267" spans="13:265" s="426" customFormat="1" ht="15" hidden="1" customHeight="1" x14ac:dyDescent="0.25">
      <c r="M267" s="321"/>
      <c r="N267" s="321"/>
      <c r="CK267" s="395"/>
      <c r="CL267" s="395"/>
      <c r="CM267" s="395"/>
      <c r="CN267" s="395"/>
      <c r="CO267" s="395"/>
      <c r="CP267" s="395"/>
      <c r="CQ267" s="395"/>
      <c r="CR267" s="395"/>
      <c r="CS267" s="395"/>
      <c r="CT267" s="395"/>
      <c r="CU267" s="395"/>
      <c r="CV267" s="395"/>
      <c r="CW267" s="395"/>
      <c r="CX267" s="395"/>
      <c r="CY267" s="395"/>
      <c r="CZ267" s="395"/>
      <c r="DA267" s="395"/>
      <c r="DB267" s="395"/>
      <c r="DC267" s="395"/>
      <c r="DD267" s="395"/>
      <c r="DE267" s="395"/>
      <c r="DF267" s="395"/>
      <c r="DG267" s="395"/>
      <c r="DH267" s="395"/>
      <c r="DI267" s="395"/>
      <c r="DJ267" s="395"/>
      <c r="DK267" s="395"/>
      <c r="DL267" s="395"/>
      <c r="DM267" s="395"/>
      <c r="DN267" s="395"/>
      <c r="DO267" s="395"/>
      <c r="DP267" s="395"/>
      <c r="DQ267" s="395"/>
      <c r="DR267" s="395"/>
      <c r="DS267" s="395"/>
      <c r="DT267" s="395"/>
      <c r="DU267" s="395"/>
      <c r="DV267" s="395"/>
      <c r="DW267" s="395"/>
      <c r="DX267" s="395"/>
      <c r="DY267" s="395"/>
      <c r="DZ267" s="395"/>
      <c r="EA267" s="395"/>
      <c r="EB267" s="395"/>
      <c r="EC267" s="395"/>
      <c r="ED267" s="395"/>
      <c r="EE267" s="395"/>
      <c r="EF267" s="395"/>
      <c r="EG267" s="395"/>
      <c r="EH267" s="395"/>
      <c r="EI267" s="395"/>
      <c r="EJ267" s="395"/>
      <c r="EK267" s="395"/>
      <c r="EL267" s="395"/>
      <c r="EM267" s="395"/>
      <c r="EN267" s="395"/>
      <c r="EO267" s="395"/>
      <c r="EP267" s="395"/>
      <c r="EQ267" s="395"/>
      <c r="ER267" s="395"/>
      <c r="ES267" s="395"/>
      <c r="ET267" s="395"/>
      <c r="EU267" s="395"/>
      <c r="EV267" s="395"/>
      <c r="EW267" s="395"/>
      <c r="EX267" s="395"/>
      <c r="EY267" s="395"/>
      <c r="EZ267" s="395"/>
      <c r="FA267" s="395"/>
      <c r="FB267" s="395"/>
      <c r="FC267" s="395"/>
      <c r="FD267" s="395"/>
      <c r="FE267" s="395"/>
      <c r="FF267" s="395"/>
      <c r="FG267" s="395"/>
      <c r="FH267" s="395"/>
      <c r="FI267" s="395"/>
      <c r="FJ267" s="395"/>
      <c r="FK267" s="395"/>
      <c r="FL267" s="395"/>
      <c r="FM267" s="395"/>
      <c r="FN267" s="395"/>
      <c r="FO267" s="395"/>
      <c r="FP267" s="395"/>
      <c r="FQ267" s="395"/>
      <c r="FR267" s="395"/>
      <c r="FS267" s="395"/>
      <c r="FT267" s="395"/>
      <c r="FU267" s="395"/>
      <c r="FV267" s="395"/>
      <c r="FW267" s="395"/>
      <c r="FX267" s="395"/>
      <c r="FY267" s="395"/>
      <c r="FZ267" s="395"/>
      <c r="GA267" s="395"/>
      <c r="GB267" s="395"/>
      <c r="GC267" s="395"/>
      <c r="GD267" s="395"/>
      <c r="GE267" s="395"/>
      <c r="GF267" s="395"/>
      <c r="GG267" s="395"/>
      <c r="GH267" s="395"/>
      <c r="GI267" s="395"/>
      <c r="GJ267" s="395"/>
      <c r="GK267" s="395"/>
      <c r="GL267" s="395"/>
      <c r="GM267" s="395"/>
      <c r="GN267" s="395"/>
      <c r="GO267" s="395"/>
      <c r="GP267" s="395"/>
      <c r="GQ267" s="395"/>
      <c r="GR267" s="395"/>
      <c r="GS267" s="395"/>
      <c r="GT267" s="395"/>
      <c r="GU267" s="395"/>
      <c r="GV267" s="395"/>
      <c r="GW267" s="395"/>
      <c r="GX267" s="395"/>
      <c r="GY267" s="395"/>
      <c r="GZ267" s="395"/>
      <c r="HA267" s="395"/>
      <c r="HB267" s="395"/>
      <c r="HC267" s="395"/>
      <c r="HD267" s="395"/>
      <c r="HE267" s="395"/>
      <c r="HF267" s="395"/>
      <c r="HG267" s="395"/>
      <c r="HH267" s="395"/>
      <c r="HI267" s="395"/>
      <c r="HJ267" s="395"/>
      <c r="HK267" s="395"/>
      <c r="HL267" s="395"/>
      <c r="HM267" s="395"/>
      <c r="HN267" s="395"/>
      <c r="HO267" s="395"/>
      <c r="HP267" s="395"/>
      <c r="HQ267" s="395"/>
      <c r="HR267" s="395"/>
      <c r="HS267" s="395"/>
      <c r="HT267" s="395"/>
      <c r="HU267" s="395"/>
      <c r="HV267" s="395"/>
      <c r="HW267" s="395"/>
      <c r="HX267" s="395"/>
      <c r="HY267" s="395"/>
      <c r="HZ267" s="395"/>
      <c r="IA267" s="395"/>
      <c r="IB267" s="395"/>
      <c r="IC267" s="395"/>
      <c r="ID267" s="395"/>
      <c r="IE267" s="395"/>
      <c r="IF267" s="395"/>
      <c r="IG267" s="395"/>
      <c r="IH267" s="395"/>
      <c r="II267" s="395"/>
      <c r="IJ267" s="395"/>
      <c r="IK267" s="395"/>
      <c r="IL267" s="395"/>
      <c r="IM267" s="395"/>
      <c r="IN267" s="395"/>
      <c r="IO267" s="395"/>
      <c r="IP267" s="395"/>
      <c r="IQ267" s="395"/>
      <c r="IR267" s="395"/>
      <c r="IS267" s="395"/>
      <c r="IT267" s="395"/>
      <c r="IU267" s="395"/>
      <c r="IV267" s="395"/>
      <c r="IW267" s="395"/>
      <c r="IX267" s="395"/>
      <c r="IY267" s="395"/>
      <c r="IZ267" s="395"/>
      <c r="JA267" s="395"/>
      <c r="JB267" s="395"/>
      <c r="JC267" s="395"/>
      <c r="JD267" s="395"/>
      <c r="JE267" s="395"/>
    </row>
    <row r="268" spans="13:265" s="426" customFormat="1" ht="15" hidden="1" customHeight="1" x14ac:dyDescent="0.25">
      <c r="M268" s="321"/>
      <c r="N268" s="321"/>
      <c r="CK268" s="395"/>
      <c r="CL268" s="395"/>
      <c r="CM268" s="395"/>
      <c r="CN268" s="395"/>
      <c r="CO268" s="395"/>
      <c r="CP268" s="395"/>
      <c r="CQ268" s="395"/>
      <c r="CR268" s="395"/>
      <c r="CS268" s="395"/>
      <c r="CT268" s="395"/>
      <c r="CU268" s="395"/>
      <c r="CV268" s="395"/>
      <c r="CW268" s="395"/>
      <c r="CX268" s="395"/>
      <c r="CY268" s="395"/>
      <c r="CZ268" s="395"/>
      <c r="DA268" s="395"/>
      <c r="DB268" s="395"/>
      <c r="DC268" s="395"/>
      <c r="DD268" s="395"/>
      <c r="DE268" s="395"/>
      <c r="DF268" s="395"/>
      <c r="DG268" s="395"/>
      <c r="DH268" s="395"/>
      <c r="DI268" s="395"/>
      <c r="DJ268" s="395"/>
      <c r="DK268" s="395"/>
      <c r="DL268" s="395"/>
      <c r="DM268" s="395"/>
      <c r="DN268" s="395"/>
      <c r="DO268" s="395"/>
      <c r="DP268" s="395"/>
      <c r="DQ268" s="395"/>
      <c r="DR268" s="395"/>
      <c r="DS268" s="395"/>
      <c r="DT268" s="395"/>
      <c r="DU268" s="395"/>
      <c r="DV268" s="395"/>
      <c r="DW268" s="395"/>
      <c r="DX268" s="395"/>
      <c r="DY268" s="395"/>
      <c r="DZ268" s="395"/>
      <c r="EA268" s="395"/>
      <c r="EB268" s="395"/>
      <c r="EC268" s="395"/>
      <c r="ED268" s="395"/>
      <c r="EE268" s="395"/>
      <c r="EF268" s="395"/>
      <c r="EG268" s="395"/>
      <c r="EH268" s="395"/>
      <c r="EI268" s="395"/>
      <c r="EJ268" s="395"/>
      <c r="EK268" s="395"/>
      <c r="EL268" s="395"/>
      <c r="EM268" s="395"/>
      <c r="EN268" s="395"/>
      <c r="EO268" s="395"/>
      <c r="EP268" s="395"/>
      <c r="EQ268" s="395"/>
      <c r="ER268" s="395"/>
      <c r="ES268" s="395"/>
      <c r="ET268" s="395"/>
      <c r="EU268" s="395"/>
      <c r="EV268" s="395"/>
      <c r="EW268" s="395"/>
      <c r="EX268" s="395"/>
      <c r="EY268" s="395"/>
      <c r="EZ268" s="395"/>
      <c r="FA268" s="395"/>
      <c r="FB268" s="395"/>
      <c r="FC268" s="395"/>
      <c r="FD268" s="395"/>
      <c r="FE268" s="395"/>
      <c r="FF268" s="395"/>
      <c r="FG268" s="395"/>
      <c r="FH268" s="395"/>
      <c r="FI268" s="395"/>
      <c r="FJ268" s="395"/>
      <c r="FK268" s="395"/>
      <c r="FL268" s="395"/>
      <c r="FM268" s="395"/>
      <c r="FN268" s="395"/>
      <c r="FO268" s="395"/>
      <c r="FP268" s="395"/>
      <c r="FQ268" s="395"/>
      <c r="FR268" s="395"/>
      <c r="FS268" s="395"/>
      <c r="FT268" s="395"/>
      <c r="FU268" s="395"/>
      <c r="FV268" s="395"/>
      <c r="FW268" s="395"/>
      <c r="FX268" s="395"/>
      <c r="FY268" s="395"/>
      <c r="FZ268" s="395"/>
      <c r="GA268" s="395"/>
      <c r="GB268" s="395"/>
      <c r="GC268" s="395"/>
      <c r="GD268" s="395"/>
      <c r="GE268" s="395"/>
      <c r="GF268" s="395"/>
      <c r="GG268" s="395"/>
      <c r="GH268" s="395"/>
      <c r="GI268" s="395"/>
      <c r="GJ268" s="395"/>
      <c r="GK268" s="395"/>
      <c r="GL268" s="395"/>
      <c r="GM268" s="395"/>
      <c r="GN268" s="395"/>
      <c r="GO268" s="395"/>
      <c r="GP268" s="395"/>
      <c r="GQ268" s="395"/>
      <c r="GR268" s="395"/>
      <c r="GS268" s="395"/>
      <c r="GT268" s="395"/>
      <c r="GU268" s="395"/>
      <c r="GV268" s="395"/>
      <c r="GW268" s="395"/>
      <c r="GX268" s="395"/>
      <c r="GY268" s="395"/>
      <c r="GZ268" s="395"/>
      <c r="HA268" s="395"/>
      <c r="HB268" s="395"/>
      <c r="HC268" s="395"/>
      <c r="HD268" s="395"/>
      <c r="HE268" s="395"/>
      <c r="HF268" s="395"/>
      <c r="HG268" s="395"/>
      <c r="HH268" s="395"/>
      <c r="HI268" s="395"/>
      <c r="HJ268" s="395"/>
      <c r="HK268" s="395"/>
      <c r="HL268" s="395"/>
      <c r="HM268" s="395"/>
      <c r="HN268" s="395"/>
      <c r="HO268" s="395"/>
      <c r="HP268" s="395"/>
      <c r="HQ268" s="395"/>
      <c r="HR268" s="395"/>
      <c r="HS268" s="395"/>
      <c r="HT268" s="395"/>
      <c r="HU268" s="395"/>
      <c r="HV268" s="395"/>
      <c r="HW268" s="395"/>
      <c r="HX268" s="395"/>
      <c r="HY268" s="395"/>
      <c r="HZ268" s="395"/>
      <c r="IA268" s="395"/>
      <c r="IB268" s="395"/>
      <c r="IC268" s="395"/>
      <c r="ID268" s="395"/>
      <c r="IE268" s="395"/>
      <c r="IF268" s="395"/>
      <c r="IG268" s="395"/>
      <c r="IH268" s="395"/>
      <c r="II268" s="395"/>
      <c r="IJ268" s="395"/>
      <c r="IK268" s="395"/>
      <c r="IL268" s="395"/>
      <c r="IM268" s="395"/>
      <c r="IN268" s="395"/>
      <c r="IO268" s="395"/>
      <c r="IP268" s="395"/>
      <c r="IQ268" s="395"/>
      <c r="IR268" s="395"/>
      <c r="IS268" s="395"/>
      <c r="IT268" s="395"/>
      <c r="IU268" s="395"/>
      <c r="IV268" s="395"/>
      <c r="IW268" s="395"/>
      <c r="IX268" s="395"/>
      <c r="IY268" s="395"/>
      <c r="IZ268" s="395"/>
      <c r="JA268" s="395"/>
      <c r="JB268" s="395"/>
      <c r="JC268" s="395"/>
      <c r="JD268" s="395"/>
      <c r="JE268" s="395"/>
    </row>
    <row r="269" spans="13:265" s="426" customFormat="1" ht="15" hidden="1" customHeight="1" x14ac:dyDescent="0.25">
      <c r="M269" s="321"/>
      <c r="N269" s="321"/>
      <c r="CK269" s="395"/>
      <c r="CL269" s="395"/>
      <c r="CM269" s="395"/>
      <c r="CN269" s="395"/>
      <c r="CO269" s="395"/>
      <c r="CP269" s="395"/>
      <c r="CQ269" s="395"/>
      <c r="CR269" s="395"/>
      <c r="CS269" s="395"/>
      <c r="CT269" s="395"/>
      <c r="CU269" s="395"/>
      <c r="CV269" s="395"/>
      <c r="CW269" s="395"/>
      <c r="CX269" s="395"/>
      <c r="CY269" s="395"/>
      <c r="CZ269" s="395"/>
      <c r="DA269" s="395"/>
      <c r="DB269" s="395"/>
      <c r="DC269" s="395"/>
      <c r="DD269" s="395"/>
      <c r="DE269" s="395"/>
      <c r="DF269" s="395"/>
      <c r="DG269" s="395"/>
      <c r="DH269" s="395"/>
      <c r="DI269" s="395"/>
      <c r="DJ269" s="395"/>
      <c r="DK269" s="395"/>
      <c r="DL269" s="395"/>
      <c r="DM269" s="395"/>
      <c r="DN269" s="395"/>
      <c r="DO269" s="395"/>
      <c r="DP269" s="395"/>
      <c r="DQ269" s="395"/>
      <c r="DR269" s="395"/>
      <c r="DS269" s="395"/>
      <c r="DT269" s="395"/>
      <c r="DU269" s="395"/>
      <c r="DV269" s="395"/>
      <c r="DW269" s="395"/>
      <c r="DX269" s="395"/>
      <c r="DY269" s="395"/>
      <c r="DZ269" s="395"/>
      <c r="EA269" s="395"/>
      <c r="EB269" s="395"/>
      <c r="EC269" s="395"/>
      <c r="ED269" s="395"/>
      <c r="EE269" s="395"/>
      <c r="EF269" s="395"/>
      <c r="EG269" s="395"/>
      <c r="EH269" s="395"/>
      <c r="EI269" s="395"/>
      <c r="EJ269" s="395"/>
      <c r="EK269" s="395"/>
      <c r="EL269" s="395"/>
      <c r="EM269" s="395"/>
      <c r="EN269" s="395"/>
      <c r="EO269" s="395"/>
      <c r="EP269" s="395"/>
      <c r="EQ269" s="395"/>
      <c r="ER269" s="395"/>
      <c r="ES269" s="395"/>
      <c r="ET269" s="395"/>
      <c r="EU269" s="395"/>
      <c r="EV269" s="395"/>
      <c r="EW269" s="395"/>
      <c r="EX269" s="395"/>
      <c r="EY269" s="395"/>
      <c r="EZ269" s="395"/>
      <c r="FA269" s="395"/>
      <c r="FB269" s="395"/>
      <c r="FC269" s="395"/>
      <c r="FD269" s="395"/>
      <c r="FE269" s="395"/>
      <c r="FF269" s="395"/>
      <c r="FG269" s="395"/>
      <c r="FH269" s="395"/>
      <c r="FI269" s="395"/>
      <c r="FJ269" s="395"/>
      <c r="FK269" s="395"/>
      <c r="FL269" s="395"/>
      <c r="FM269" s="395"/>
      <c r="FN269" s="395"/>
      <c r="FO269" s="395"/>
      <c r="FP269" s="395"/>
      <c r="FQ269" s="395"/>
      <c r="FR269" s="395"/>
      <c r="FS269" s="395"/>
      <c r="FT269" s="395"/>
      <c r="FU269" s="395"/>
      <c r="FV269" s="395"/>
      <c r="FW269" s="395"/>
      <c r="FX269" s="395"/>
      <c r="FY269" s="395"/>
      <c r="FZ269" s="395"/>
      <c r="GA269" s="395"/>
      <c r="GB269" s="395"/>
      <c r="GC269" s="395"/>
      <c r="GD269" s="395"/>
      <c r="GE269" s="395"/>
      <c r="GF269" s="395"/>
      <c r="GG269" s="395"/>
      <c r="GH269" s="395"/>
      <c r="GI269" s="395"/>
      <c r="GJ269" s="395"/>
      <c r="GK269" s="395"/>
      <c r="GL269" s="395"/>
      <c r="GM269" s="395"/>
      <c r="GN269" s="395"/>
      <c r="GO269" s="395"/>
      <c r="GP269" s="395"/>
      <c r="GQ269" s="395"/>
      <c r="GR269" s="395"/>
      <c r="GS269" s="395"/>
      <c r="GT269" s="395"/>
      <c r="GU269" s="395"/>
      <c r="GV269" s="395"/>
      <c r="GW269" s="395"/>
      <c r="GX269" s="395"/>
      <c r="GY269" s="395"/>
      <c r="GZ269" s="395"/>
      <c r="HA269" s="395"/>
      <c r="HB269" s="395"/>
      <c r="HC269" s="395"/>
      <c r="HD269" s="395"/>
      <c r="HE269" s="395"/>
      <c r="HF269" s="395"/>
      <c r="HG269" s="395"/>
      <c r="HH269" s="395"/>
      <c r="HI269" s="395"/>
      <c r="HJ269" s="395"/>
      <c r="HK269" s="395"/>
      <c r="HL269" s="395"/>
      <c r="HM269" s="395"/>
      <c r="HN269" s="395"/>
      <c r="HO269" s="395"/>
      <c r="HP269" s="395"/>
      <c r="HQ269" s="395"/>
      <c r="HR269" s="395"/>
      <c r="HS269" s="395"/>
      <c r="HT269" s="395"/>
      <c r="HU269" s="395"/>
      <c r="HV269" s="395"/>
      <c r="HW269" s="395"/>
      <c r="HX269" s="395"/>
      <c r="HY269" s="395"/>
      <c r="HZ269" s="395"/>
      <c r="IA269" s="395"/>
      <c r="IB269" s="395"/>
      <c r="IC269" s="395"/>
      <c r="ID269" s="395"/>
      <c r="IE269" s="395"/>
      <c r="IF269" s="395"/>
      <c r="IG269" s="395"/>
      <c r="IH269" s="395"/>
      <c r="II269" s="395"/>
      <c r="IJ269" s="395"/>
      <c r="IK269" s="395"/>
      <c r="IL269" s="395"/>
      <c r="IM269" s="395"/>
      <c r="IN269" s="395"/>
      <c r="IO269" s="395"/>
      <c r="IP269" s="395"/>
      <c r="IQ269" s="395"/>
      <c r="IR269" s="395"/>
      <c r="IS269" s="395"/>
      <c r="IT269" s="395"/>
      <c r="IU269" s="395"/>
      <c r="IV269" s="395"/>
      <c r="IW269" s="395"/>
      <c r="IX269" s="395"/>
      <c r="IY269" s="395"/>
      <c r="IZ269" s="395"/>
      <c r="JA269" s="395"/>
      <c r="JB269" s="395"/>
      <c r="JC269" s="395"/>
      <c r="JD269" s="395"/>
      <c r="JE269" s="395"/>
    </row>
    <row r="270" spans="13:265" s="426" customFormat="1" ht="15" hidden="1" customHeight="1" x14ac:dyDescent="0.25">
      <c r="M270" s="321"/>
      <c r="N270" s="321"/>
      <c r="CK270" s="395"/>
      <c r="CL270" s="395"/>
      <c r="CM270" s="395"/>
      <c r="CN270" s="395"/>
      <c r="CO270" s="395"/>
      <c r="CP270" s="395"/>
      <c r="CQ270" s="395"/>
      <c r="CR270" s="395"/>
      <c r="CS270" s="395"/>
      <c r="CT270" s="395"/>
      <c r="CU270" s="395"/>
      <c r="CV270" s="395"/>
      <c r="CW270" s="395"/>
      <c r="CX270" s="395"/>
      <c r="CY270" s="395"/>
      <c r="CZ270" s="395"/>
      <c r="DA270" s="395"/>
      <c r="DB270" s="395"/>
      <c r="DC270" s="395"/>
      <c r="DD270" s="395"/>
      <c r="DE270" s="395"/>
      <c r="DF270" s="395"/>
      <c r="DG270" s="395"/>
      <c r="DH270" s="395"/>
      <c r="DI270" s="395"/>
      <c r="DJ270" s="395"/>
      <c r="DK270" s="395"/>
      <c r="DL270" s="395"/>
      <c r="DM270" s="395"/>
      <c r="DN270" s="395"/>
      <c r="DO270" s="395"/>
      <c r="DP270" s="395"/>
      <c r="DQ270" s="395"/>
      <c r="DR270" s="395"/>
      <c r="DS270" s="395"/>
      <c r="DT270" s="395"/>
      <c r="DU270" s="395"/>
      <c r="DV270" s="395"/>
      <c r="DW270" s="395"/>
      <c r="DX270" s="395"/>
      <c r="DY270" s="395"/>
      <c r="DZ270" s="395"/>
      <c r="EA270" s="395"/>
      <c r="EB270" s="395"/>
      <c r="EC270" s="395"/>
      <c r="ED270" s="395"/>
      <c r="EE270" s="395"/>
      <c r="EF270" s="395"/>
      <c r="EG270" s="395"/>
      <c r="EH270" s="395"/>
      <c r="EI270" s="395"/>
      <c r="EJ270" s="395"/>
      <c r="EK270" s="395"/>
      <c r="EL270" s="395"/>
      <c r="EM270" s="395"/>
      <c r="EN270" s="395"/>
      <c r="EO270" s="395"/>
      <c r="EP270" s="395"/>
      <c r="EQ270" s="395"/>
      <c r="ER270" s="395"/>
      <c r="ES270" s="395"/>
      <c r="ET270" s="395"/>
      <c r="EU270" s="395"/>
      <c r="EV270" s="395"/>
      <c r="EW270" s="395"/>
      <c r="EX270" s="395"/>
      <c r="EY270" s="395"/>
      <c r="EZ270" s="395"/>
      <c r="FA270" s="395"/>
      <c r="FB270" s="395"/>
      <c r="FC270" s="395"/>
      <c r="FD270" s="395"/>
      <c r="FE270" s="395"/>
      <c r="FF270" s="395"/>
      <c r="FG270" s="395"/>
      <c r="FH270" s="395"/>
      <c r="FI270" s="395"/>
      <c r="FJ270" s="395"/>
      <c r="FK270" s="395"/>
      <c r="FL270" s="395"/>
      <c r="FM270" s="395"/>
      <c r="FN270" s="395"/>
      <c r="FO270" s="395"/>
      <c r="FP270" s="395"/>
      <c r="FQ270" s="395"/>
      <c r="FR270" s="395"/>
      <c r="FS270" s="395"/>
      <c r="FT270" s="395"/>
      <c r="FU270" s="395"/>
      <c r="FV270" s="395"/>
      <c r="FW270" s="395"/>
      <c r="FX270" s="395"/>
      <c r="FY270" s="395"/>
      <c r="FZ270" s="395"/>
      <c r="GA270" s="395"/>
      <c r="GB270" s="395"/>
      <c r="GC270" s="395"/>
      <c r="GD270" s="395"/>
      <c r="GE270" s="395"/>
      <c r="GF270" s="395"/>
      <c r="GG270" s="395"/>
      <c r="GH270" s="395"/>
      <c r="GI270" s="395"/>
      <c r="GJ270" s="395"/>
      <c r="GK270" s="395"/>
      <c r="GL270" s="395"/>
      <c r="GM270" s="395"/>
      <c r="GN270" s="395"/>
      <c r="GO270" s="395"/>
      <c r="GP270" s="395"/>
      <c r="GQ270" s="395"/>
      <c r="GR270" s="395"/>
      <c r="GS270" s="395"/>
      <c r="GT270" s="395"/>
      <c r="GU270" s="395"/>
      <c r="GV270" s="395"/>
      <c r="GW270" s="395"/>
      <c r="GX270" s="395"/>
      <c r="GY270" s="395"/>
      <c r="GZ270" s="395"/>
      <c r="HA270" s="395"/>
      <c r="HB270" s="395"/>
      <c r="HC270" s="395"/>
      <c r="HD270" s="395"/>
      <c r="HE270" s="395"/>
      <c r="HF270" s="395"/>
      <c r="HG270" s="395"/>
      <c r="HH270" s="395"/>
      <c r="HI270" s="395"/>
      <c r="HJ270" s="395"/>
      <c r="HK270" s="395"/>
      <c r="HL270" s="395"/>
      <c r="HM270" s="395"/>
      <c r="HN270" s="395"/>
      <c r="HO270" s="395"/>
      <c r="HP270" s="395"/>
      <c r="HQ270" s="395"/>
      <c r="HR270" s="395"/>
      <c r="HS270" s="395"/>
      <c r="HT270" s="395"/>
      <c r="HU270" s="395"/>
      <c r="HV270" s="395"/>
      <c r="HW270" s="395"/>
      <c r="HX270" s="395"/>
      <c r="HY270" s="395"/>
      <c r="HZ270" s="395"/>
      <c r="IA270" s="395"/>
      <c r="IB270" s="395"/>
      <c r="IC270" s="395"/>
      <c r="ID270" s="395"/>
      <c r="IE270" s="395"/>
      <c r="IF270" s="395"/>
      <c r="IG270" s="395"/>
      <c r="IH270" s="395"/>
      <c r="II270" s="395"/>
      <c r="IJ270" s="395"/>
      <c r="IK270" s="395"/>
      <c r="IL270" s="395"/>
      <c r="IM270" s="395"/>
      <c r="IN270" s="395"/>
      <c r="IO270" s="395"/>
      <c r="IP270" s="395"/>
      <c r="IQ270" s="395"/>
      <c r="IR270" s="395"/>
      <c r="IS270" s="395"/>
      <c r="IT270" s="395"/>
      <c r="IU270" s="395"/>
      <c r="IV270" s="395"/>
      <c r="IW270" s="395"/>
      <c r="IX270" s="395"/>
      <c r="IY270" s="395"/>
      <c r="IZ270" s="395"/>
      <c r="JA270" s="395"/>
      <c r="JB270" s="395"/>
      <c r="JC270" s="395"/>
      <c r="JD270" s="395"/>
      <c r="JE270" s="395"/>
    </row>
    <row r="271" spans="13:265" s="426" customFormat="1" ht="15" hidden="1" customHeight="1" x14ac:dyDescent="0.25">
      <c r="M271" s="321"/>
      <c r="N271" s="321"/>
      <c r="CK271" s="395"/>
      <c r="CL271" s="395"/>
      <c r="CM271" s="395"/>
      <c r="CN271" s="395"/>
      <c r="CO271" s="395"/>
      <c r="CP271" s="395"/>
      <c r="CQ271" s="395"/>
      <c r="CR271" s="395"/>
      <c r="CS271" s="395"/>
      <c r="CT271" s="395"/>
      <c r="CU271" s="395"/>
      <c r="CV271" s="395"/>
      <c r="CW271" s="395"/>
      <c r="CX271" s="395"/>
      <c r="CY271" s="395"/>
      <c r="CZ271" s="395"/>
      <c r="DA271" s="395"/>
      <c r="DB271" s="395"/>
      <c r="DC271" s="395"/>
      <c r="DD271" s="395"/>
      <c r="DE271" s="395"/>
      <c r="DF271" s="395"/>
      <c r="DG271" s="395"/>
      <c r="DH271" s="395"/>
      <c r="DI271" s="395"/>
      <c r="DJ271" s="395"/>
      <c r="DK271" s="395"/>
      <c r="DL271" s="395"/>
      <c r="DM271" s="395"/>
      <c r="DN271" s="395"/>
      <c r="DO271" s="395"/>
      <c r="DP271" s="395"/>
      <c r="DQ271" s="395"/>
      <c r="DR271" s="395"/>
      <c r="DS271" s="395"/>
      <c r="DT271" s="395"/>
      <c r="DU271" s="395"/>
      <c r="DV271" s="395"/>
      <c r="DW271" s="395"/>
      <c r="DX271" s="395"/>
      <c r="DY271" s="395"/>
      <c r="DZ271" s="395"/>
      <c r="EA271" s="395"/>
      <c r="EB271" s="395"/>
      <c r="EC271" s="395"/>
      <c r="ED271" s="395"/>
      <c r="EE271" s="395"/>
      <c r="EF271" s="395"/>
      <c r="EG271" s="395"/>
      <c r="EH271" s="395"/>
      <c r="EI271" s="395"/>
      <c r="EJ271" s="395"/>
      <c r="EK271" s="395"/>
      <c r="EL271" s="395"/>
      <c r="EM271" s="395"/>
      <c r="EN271" s="395"/>
      <c r="EO271" s="395"/>
      <c r="EP271" s="395"/>
      <c r="EQ271" s="395"/>
      <c r="ER271" s="395"/>
      <c r="ES271" s="395"/>
      <c r="ET271" s="395"/>
      <c r="EU271" s="395"/>
      <c r="EV271" s="395"/>
      <c r="EW271" s="395"/>
      <c r="EX271" s="395"/>
      <c r="EY271" s="395"/>
      <c r="EZ271" s="395"/>
      <c r="FA271" s="395"/>
      <c r="FB271" s="395"/>
      <c r="FC271" s="395"/>
      <c r="FD271" s="395"/>
      <c r="FE271" s="395"/>
      <c r="FF271" s="395"/>
      <c r="FG271" s="395"/>
      <c r="FH271" s="395"/>
      <c r="FI271" s="395"/>
      <c r="FJ271" s="395"/>
      <c r="FK271" s="395"/>
      <c r="FL271" s="395"/>
      <c r="FM271" s="395"/>
      <c r="FN271" s="395"/>
      <c r="FO271" s="395"/>
      <c r="FP271" s="395"/>
      <c r="FQ271" s="395"/>
      <c r="FR271" s="395"/>
      <c r="FS271" s="395"/>
      <c r="FT271" s="395"/>
      <c r="FU271" s="395"/>
      <c r="FV271" s="395"/>
      <c r="FW271" s="395"/>
      <c r="FX271" s="395"/>
      <c r="FY271" s="395"/>
      <c r="FZ271" s="395"/>
      <c r="GA271" s="395"/>
      <c r="GB271" s="395"/>
      <c r="GC271" s="395"/>
      <c r="GD271" s="395"/>
      <c r="GE271" s="395"/>
      <c r="GF271" s="395"/>
      <c r="GG271" s="395"/>
      <c r="GH271" s="395"/>
      <c r="GI271" s="395"/>
      <c r="GJ271" s="395"/>
      <c r="GK271" s="395"/>
      <c r="GL271" s="395"/>
      <c r="GM271" s="395"/>
      <c r="GN271" s="395"/>
      <c r="GO271" s="395"/>
      <c r="GP271" s="395"/>
      <c r="GQ271" s="395"/>
      <c r="GR271" s="395"/>
      <c r="GS271" s="395"/>
      <c r="GT271" s="395"/>
      <c r="GU271" s="395"/>
      <c r="GV271" s="395"/>
      <c r="GW271" s="395"/>
      <c r="GX271" s="395"/>
      <c r="GY271" s="395"/>
      <c r="GZ271" s="395"/>
      <c r="HA271" s="395"/>
      <c r="HB271" s="395"/>
      <c r="HC271" s="395"/>
      <c r="HD271" s="395"/>
      <c r="HE271" s="395"/>
      <c r="HF271" s="395"/>
      <c r="HG271" s="395"/>
      <c r="HH271" s="395"/>
      <c r="HI271" s="395"/>
      <c r="HJ271" s="395"/>
      <c r="HK271" s="395"/>
      <c r="HL271" s="395"/>
      <c r="HM271" s="395"/>
      <c r="HN271" s="395"/>
      <c r="HO271" s="395"/>
      <c r="HP271" s="395"/>
      <c r="HQ271" s="395"/>
      <c r="HR271" s="395"/>
      <c r="HS271" s="395"/>
      <c r="HT271" s="395"/>
      <c r="HU271" s="395"/>
      <c r="HV271" s="395"/>
      <c r="HW271" s="395"/>
      <c r="HX271" s="395"/>
      <c r="HY271" s="395"/>
      <c r="HZ271" s="395"/>
      <c r="IA271" s="395"/>
      <c r="IB271" s="395"/>
      <c r="IC271" s="395"/>
      <c r="ID271" s="395"/>
      <c r="IE271" s="395"/>
      <c r="IF271" s="395"/>
      <c r="IG271" s="395"/>
      <c r="IH271" s="395"/>
      <c r="II271" s="395"/>
      <c r="IJ271" s="395"/>
      <c r="IK271" s="395"/>
      <c r="IL271" s="395"/>
      <c r="IM271" s="395"/>
      <c r="IN271" s="395"/>
      <c r="IO271" s="395"/>
      <c r="IP271" s="395"/>
      <c r="IQ271" s="395"/>
      <c r="IR271" s="395"/>
      <c r="IS271" s="395"/>
      <c r="IT271" s="395"/>
      <c r="IU271" s="395"/>
      <c r="IV271" s="395"/>
      <c r="IW271" s="395"/>
      <c r="IX271" s="395"/>
      <c r="IY271" s="395"/>
      <c r="IZ271" s="395"/>
      <c r="JA271" s="395"/>
      <c r="JB271" s="395"/>
      <c r="JC271" s="395"/>
      <c r="JD271" s="395"/>
      <c r="JE271" s="395"/>
    </row>
    <row r="272" spans="13:265" s="426" customFormat="1" ht="15" hidden="1" customHeight="1" x14ac:dyDescent="0.25">
      <c r="M272" s="321"/>
      <c r="N272" s="321"/>
      <c r="CK272" s="395"/>
      <c r="CL272" s="395"/>
      <c r="CM272" s="395"/>
      <c r="CN272" s="395"/>
      <c r="CO272" s="395"/>
      <c r="CP272" s="395"/>
      <c r="CQ272" s="395"/>
      <c r="CR272" s="395"/>
      <c r="CS272" s="395"/>
      <c r="CT272" s="395"/>
      <c r="CU272" s="395"/>
      <c r="CV272" s="395"/>
      <c r="CW272" s="395"/>
      <c r="CX272" s="395"/>
      <c r="CY272" s="395"/>
      <c r="CZ272" s="395"/>
      <c r="DA272" s="395"/>
      <c r="DB272" s="395"/>
      <c r="DC272" s="395"/>
      <c r="DD272" s="395"/>
      <c r="DE272" s="395"/>
      <c r="DF272" s="395"/>
      <c r="DG272" s="395"/>
      <c r="DH272" s="395"/>
      <c r="DI272" s="395"/>
      <c r="DJ272" s="395"/>
      <c r="DK272" s="395"/>
      <c r="DL272" s="395"/>
      <c r="DM272" s="395"/>
      <c r="DN272" s="395"/>
      <c r="DO272" s="395"/>
      <c r="DP272" s="395"/>
      <c r="DQ272" s="395"/>
      <c r="DR272" s="395"/>
      <c r="DS272" s="395"/>
      <c r="DT272" s="395"/>
      <c r="DU272" s="395"/>
      <c r="DV272" s="395"/>
      <c r="DW272" s="395"/>
      <c r="DX272" s="395"/>
      <c r="DY272" s="395"/>
      <c r="DZ272" s="395"/>
      <c r="EA272" s="395"/>
      <c r="EB272" s="395"/>
      <c r="EC272" s="395"/>
      <c r="ED272" s="395"/>
      <c r="EE272" s="395"/>
      <c r="EF272" s="395"/>
      <c r="EG272" s="395"/>
      <c r="EH272" s="395"/>
      <c r="EI272" s="395"/>
      <c r="EJ272" s="395"/>
      <c r="EK272" s="395"/>
      <c r="EL272" s="395"/>
      <c r="EM272" s="395"/>
      <c r="EN272" s="395"/>
      <c r="EO272" s="395"/>
      <c r="EP272" s="395"/>
      <c r="EQ272" s="395"/>
      <c r="ER272" s="395"/>
      <c r="ES272" s="395"/>
      <c r="ET272" s="395"/>
      <c r="EU272" s="395"/>
      <c r="EV272" s="395"/>
      <c r="EW272" s="395"/>
      <c r="EX272" s="395"/>
      <c r="EY272" s="395"/>
      <c r="EZ272" s="395"/>
      <c r="FA272" s="395"/>
      <c r="FB272" s="395"/>
      <c r="FC272" s="395"/>
      <c r="FD272" s="395"/>
      <c r="FE272" s="395"/>
      <c r="FF272" s="395"/>
      <c r="FG272" s="395"/>
      <c r="FH272" s="395"/>
      <c r="FI272" s="395"/>
      <c r="FJ272" s="395"/>
      <c r="FK272" s="395"/>
      <c r="FL272" s="395"/>
      <c r="FM272" s="395"/>
      <c r="FN272" s="395"/>
      <c r="FO272" s="395"/>
      <c r="FP272" s="395"/>
      <c r="FQ272" s="395"/>
      <c r="FR272" s="395"/>
      <c r="FS272" s="395"/>
      <c r="FT272" s="395"/>
      <c r="FU272" s="395"/>
      <c r="FV272" s="395"/>
      <c r="FW272" s="395"/>
      <c r="FX272" s="395"/>
      <c r="FY272" s="395"/>
      <c r="FZ272" s="395"/>
      <c r="GA272" s="395"/>
      <c r="GB272" s="395"/>
      <c r="GC272" s="395"/>
      <c r="GD272" s="395"/>
      <c r="GE272" s="395"/>
      <c r="GF272" s="395"/>
      <c r="GG272" s="395"/>
      <c r="GH272" s="395"/>
      <c r="GI272" s="395"/>
      <c r="GJ272" s="395"/>
      <c r="GK272" s="395"/>
      <c r="GL272" s="395"/>
      <c r="GM272" s="395"/>
      <c r="GN272" s="395"/>
      <c r="GO272" s="395"/>
      <c r="GP272" s="395"/>
      <c r="GQ272" s="395"/>
      <c r="GR272" s="395"/>
      <c r="GS272" s="395"/>
      <c r="GT272" s="395"/>
      <c r="GU272" s="395"/>
      <c r="GV272" s="395"/>
      <c r="GW272" s="395"/>
      <c r="GX272" s="395"/>
      <c r="GY272" s="395"/>
      <c r="GZ272" s="395"/>
      <c r="HA272" s="395"/>
      <c r="HB272" s="395"/>
      <c r="HC272" s="395"/>
      <c r="HD272" s="395"/>
      <c r="HE272" s="395"/>
      <c r="HF272" s="395"/>
      <c r="HG272" s="395"/>
      <c r="HH272" s="395"/>
      <c r="HI272" s="395"/>
      <c r="HJ272" s="395"/>
      <c r="HK272" s="395"/>
      <c r="HL272" s="395"/>
      <c r="HM272" s="395"/>
      <c r="HN272" s="395"/>
      <c r="HO272" s="395"/>
      <c r="HP272" s="395"/>
      <c r="HQ272" s="395"/>
      <c r="HR272" s="395"/>
      <c r="HS272" s="395"/>
      <c r="HT272" s="395"/>
      <c r="HU272" s="395"/>
      <c r="HV272" s="395"/>
      <c r="HW272" s="395"/>
      <c r="HX272" s="395"/>
      <c r="HY272" s="395"/>
      <c r="HZ272" s="395"/>
      <c r="IA272" s="395"/>
      <c r="IB272" s="395"/>
      <c r="IC272" s="395"/>
      <c r="ID272" s="395"/>
      <c r="IE272" s="395"/>
      <c r="IF272" s="395"/>
      <c r="IG272" s="395"/>
      <c r="IH272" s="395"/>
      <c r="II272" s="395"/>
      <c r="IJ272" s="395"/>
      <c r="IK272" s="395"/>
      <c r="IL272" s="395"/>
      <c r="IM272" s="395"/>
      <c r="IN272" s="395"/>
      <c r="IO272" s="395"/>
      <c r="IP272" s="395"/>
      <c r="IQ272" s="395"/>
      <c r="IR272" s="395"/>
      <c r="IS272" s="395"/>
      <c r="IT272" s="395"/>
      <c r="IU272" s="395"/>
      <c r="IV272" s="395"/>
      <c r="IW272" s="395"/>
      <c r="IX272" s="395"/>
      <c r="IY272" s="395"/>
      <c r="IZ272" s="395"/>
      <c r="JA272" s="395"/>
      <c r="JB272" s="395"/>
      <c r="JC272" s="395"/>
      <c r="JD272" s="395"/>
      <c r="JE272" s="395"/>
    </row>
    <row r="273" spans="13:265" s="426" customFormat="1" ht="15" hidden="1" customHeight="1" x14ac:dyDescent="0.25">
      <c r="M273" s="321"/>
      <c r="N273" s="321"/>
      <c r="CK273" s="395"/>
      <c r="CL273" s="395"/>
      <c r="CM273" s="395"/>
      <c r="CN273" s="395"/>
      <c r="CO273" s="395"/>
      <c r="CP273" s="395"/>
      <c r="CQ273" s="395"/>
      <c r="CR273" s="395"/>
      <c r="CS273" s="395"/>
      <c r="CT273" s="395"/>
      <c r="CU273" s="395"/>
      <c r="CV273" s="395"/>
      <c r="CW273" s="395"/>
      <c r="CX273" s="395"/>
      <c r="CY273" s="395"/>
      <c r="CZ273" s="395"/>
      <c r="DA273" s="395"/>
      <c r="DB273" s="395"/>
      <c r="DC273" s="395"/>
      <c r="DD273" s="395"/>
      <c r="DE273" s="395"/>
      <c r="DF273" s="395"/>
      <c r="DG273" s="395"/>
      <c r="DH273" s="395"/>
      <c r="DI273" s="395"/>
      <c r="DJ273" s="395"/>
      <c r="DK273" s="395"/>
      <c r="DL273" s="395"/>
      <c r="DM273" s="395"/>
      <c r="DN273" s="395"/>
      <c r="DO273" s="395"/>
      <c r="DP273" s="395"/>
      <c r="DQ273" s="395"/>
      <c r="DR273" s="395"/>
      <c r="DS273" s="395"/>
      <c r="DT273" s="395"/>
      <c r="DU273" s="395"/>
      <c r="DV273" s="395"/>
      <c r="DW273" s="395"/>
      <c r="DX273" s="395"/>
      <c r="DY273" s="395"/>
      <c r="DZ273" s="395"/>
      <c r="EA273" s="395"/>
      <c r="EB273" s="395"/>
      <c r="EC273" s="395"/>
      <c r="ED273" s="395"/>
      <c r="EE273" s="395"/>
      <c r="EF273" s="395"/>
      <c r="EG273" s="395"/>
      <c r="EH273" s="395"/>
      <c r="EI273" s="395"/>
      <c r="EJ273" s="395"/>
      <c r="EK273" s="395"/>
      <c r="EL273" s="395"/>
      <c r="EM273" s="395"/>
      <c r="EN273" s="395"/>
      <c r="EO273" s="395"/>
      <c r="EP273" s="395"/>
      <c r="EQ273" s="395"/>
      <c r="ER273" s="395"/>
      <c r="ES273" s="395"/>
      <c r="ET273" s="395"/>
      <c r="EU273" s="395"/>
      <c r="EV273" s="395"/>
      <c r="EW273" s="395"/>
      <c r="EX273" s="395"/>
      <c r="EY273" s="395"/>
      <c r="EZ273" s="395"/>
      <c r="FA273" s="395"/>
      <c r="FB273" s="395"/>
      <c r="FC273" s="395"/>
      <c r="FD273" s="395"/>
      <c r="FE273" s="395"/>
      <c r="FF273" s="395"/>
      <c r="FG273" s="395"/>
      <c r="FH273" s="395"/>
      <c r="FI273" s="395"/>
      <c r="FJ273" s="395"/>
      <c r="FK273" s="395"/>
      <c r="FL273" s="395"/>
      <c r="FM273" s="395"/>
      <c r="FN273" s="395"/>
      <c r="FO273" s="395"/>
      <c r="FP273" s="395"/>
      <c r="FQ273" s="395"/>
      <c r="FR273" s="395"/>
      <c r="FS273" s="395"/>
      <c r="FT273" s="395"/>
      <c r="FU273" s="395"/>
      <c r="FV273" s="395"/>
      <c r="FW273" s="395"/>
      <c r="FX273" s="395"/>
      <c r="FY273" s="395"/>
      <c r="FZ273" s="395"/>
      <c r="GA273" s="395"/>
      <c r="GB273" s="395"/>
      <c r="GC273" s="395"/>
      <c r="GD273" s="395"/>
      <c r="GE273" s="395"/>
      <c r="GF273" s="395"/>
      <c r="GG273" s="395"/>
      <c r="GH273" s="395"/>
      <c r="GI273" s="395"/>
      <c r="GJ273" s="395"/>
      <c r="GK273" s="395"/>
      <c r="GL273" s="395"/>
      <c r="GM273" s="395"/>
      <c r="GN273" s="395"/>
      <c r="GO273" s="395"/>
      <c r="GP273" s="395"/>
      <c r="GQ273" s="395"/>
      <c r="GR273" s="395"/>
      <c r="GS273" s="395"/>
      <c r="GT273" s="395"/>
      <c r="GU273" s="395"/>
      <c r="GV273" s="395"/>
      <c r="GW273" s="395"/>
      <c r="GX273" s="395"/>
      <c r="GY273" s="395"/>
      <c r="GZ273" s="395"/>
      <c r="HA273" s="395"/>
      <c r="HB273" s="395"/>
      <c r="HC273" s="395"/>
      <c r="HD273" s="395"/>
      <c r="HE273" s="395"/>
      <c r="HF273" s="395"/>
      <c r="HG273" s="395"/>
      <c r="HH273" s="395"/>
      <c r="HI273" s="395"/>
      <c r="HJ273" s="395"/>
      <c r="HK273" s="395"/>
      <c r="HL273" s="395"/>
      <c r="HM273" s="395"/>
      <c r="HN273" s="395"/>
      <c r="HO273" s="395"/>
      <c r="HP273" s="395"/>
      <c r="HQ273" s="395"/>
      <c r="HR273" s="395"/>
      <c r="HS273" s="395"/>
      <c r="HT273" s="395"/>
      <c r="HU273" s="395"/>
      <c r="HV273" s="395"/>
      <c r="HW273" s="395"/>
      <c r="HX273" s="395"/>
      <c r="HY273" s="395"/>
      <c r="HZ273" s="395"/>
      <c r="IA273" s="395"/>
      <c r="IB273" s="395"/>
      <c r="IC273" s="395"/>
      <c r="ID273" s="395"/>
      <c r="IE273" s="395"/>
      <c r="IF273" s="395"/>
      <c r="IG273" s="395"/>
      <c r="IH273" s="395"/>
      <c r="II273" s="395"/>
      <c r="IJ273" s="395"/>
      <c r="IK273" s="395"/>
      <c r="IL273" s="395"/>
      <c r="IM273" s="395"/>
      <c r="IN273" s="395"/>
      <c r="IO273" s="395"/>
      <c r="IP273" s="395"/>
      <c r="IQ273" s="395"/>
      <c r="IR273" s="395"/>
      <c r="IS273" s="395"/>
      <c r="IT273" s="395"/>
      <c r="IU273" s="395"/>
      <c r="IV273" s="395"/>
      <c r="IW273" s="395"/>
      <c r="IX273" s="395"/>
      <c r="IY273" s="395"/>
      <c r="IZ273" s="395"/>
      <c r="JA273" s="395"/>
      <c r="JB273" s="395"/>
      <c r="JC273" s="395"/>
      <c r="JD273" s="395"/>
      <c r="JE273" s="395"/>
    </row>
    <row r="274" spans="13:265" s="426" customFormat="1" ht="15" hidden="1" customHeight="1" x14ac:dyDescent="0.25">
      <c r="M274" s="321"/>
      <c r="N274" s="321"/>
      <c r="CK274" s="395"/>
      <c r="CL274" s="395"/>
      <c r="CM274" s="395"/>
      <c r="CN274" s="395"/>
      <c r="CO274" s="395"/>
      <c r="CP274" s="395"/>
      <c r="CQ274" s="395"/>
      <c r="CR274" s="395"/>
      <c r="CS274" s="395"/>
      <c r="CT274" s="395"/>
      <c r="CU274" s="395"/>
      <c r="CV274" s="395"/>
      <c r="CW274" s="395"/>
      <c r="CX274" s="395"/>
      <c r="CY274" s="395"/>
      <c r="CZ274" s="395"/>
      <c r="DA274" s="395"/>
      <c r="DB274" s="395"/>
      <c r="DC274" s="395"/>
      <c r="DD274" s="395"/>
      <c r="DE274" s="395"/>
      <c r="DF274" s="395"/>
      <c r="DG274" s="395"/>
      <c r="DH274" s="395"/>
      <c r="DI274" s="395"/>
      <c r="DJ274" s="395"/>
      <c r="DK274" s="395"/>
      <c r="DL274" s="395"/>
      <c r="DM274" s="395"/>
      <c r="DN274" s="395"/>
      <c r="DO274" s="395"/>
      <c r="DP274" s="395"/>
      <c r="DQ274" s="395"/>
      <c r="DR274" s="395"/>
      <c r="DS274" s="395"/>
      <c r="DT274" s="395"/>
      <c r="DU274" s="395"/>
      <c r="DV274" s="395"/>
      <c r="DW274" s="395"/>
      <c r="DX274" s="395"/>
      <c r="DY274" s="395"/>
      <c r="DZ274" s="395"/>
      <c r="EA274" s="395"/>
      <c r="EB274" s="395"/>
      <c r="EC274" s="395"/>
      <c r="ED274" s="395"/>
      <c r="EE274" s="395"/>
      <c r="EF274" s="395"/>
      <c r="EG274" s="395"/>
      <c r="EH274" s="395"/>
      <c r="EI274" s="395"/>
      <c r="EJ274" s="395"/>
      <c r="EK274" s="395"/>
      <c r="EL274" s="395"/>
      <c r="EM274" s="395"/>
      <c r="EN274" s="395"/>
      <c r="EO274" s="395"/>
      <c r="EP274" s="395"/>
      <c r="EQ274" s="395"/>
      <c r="ER274" s="395"/>
      <c r="ES274" s="395"/>
      <c r="ET274" s="395"/>
      <c r="EU274" s="395"/>
      <c r="EV274" s="395"/>
      <c r="EW274" s="395"/>
      <c r="EX274" s="395"/>
      <c r="EY274" s="395"/>
      <c r="EZ274" s="395"/>
      <c r="FA274" s="395"/>
      <c r="FB274" s="395"/>
      <c r="FC274" s="395"/>
      <c r="FD274" s="395"/>
      <c r="FE274" s="395"/>
      <c r="FF274" s="395"/>
      <c r="FG274" s="395"/>
      <c r="FH274" s="395"/>
      <c r="FI274" s="395"/>
      <c r="FJ274" s="395"/>
      <c r="FK274" s="395"/>
      <c r="FL274" s="395"/>
      <c r="FM274" s="395"/>
      <c r="FN274" s="395"/>
      <c r="FO274" s="395"/>
      <c r="FP274" s="395"/>
      <c r="FQ274" s="395"/>
      <c r="FR274" s="395"/>
      <c r="FS274" s="395"/>
      <c r="FT274" s="395"/>
      <c r="FU274" s="395"/>
      <c r="FV274" s="395"/>
      <c r="FW274" s="395"/>
      <c r="FX274" s="395"/>
      <c r="FY274" s="395"/>
      <c r="FZ274" s="395"/>
      <c r="GA274" s="395"/>
      <c r="GB274" s="395"/>
      <c r="GC274" s="395"/>
      <c r="GD274" s="395"/>
      <c r="GE274" s="395"/>
      <c r="GF274" s="395"/>
      <c r="GG274" s="395"/>
      <c r="GH274" s="395"/>
      <c r="GI274" s="395"/>
      <c r="GJ274" s="395"/>
      <c r="GK274" s="395"/>
      <c r="GL274" s="395"/>
      <c r="GM274" s="395"/>
      <c r="GN274" s="395"/>
      <c r="GO274" s="395"/>
      <c r="GP274" s="395"/>
      <c r="GQ274" s="395"/>
      <c r="GR274" s="395"/>
      <c r="GS274" s="395"/>
      <c r="GT274" s="395"/>
      <c r="GU274" s="395"/>
      <c r="GV274" s="395"/>
      <c r="GW274" s="395"/>
      <c r="GX274" s="395"/>
      <c r="GY274" s="395"/>
      <c r="GZ274" s="395"/>
      <c r="HA274" s="395"/>
      <c r="HB274" s="395"/>
      <c r="HC274" s="395"/>
      <c r="HD274" s="395"/>
      <c r="HE274" s="395"/>
      <c r="HF274" s="395"/>
      <c r="HG274" s="395"/>
      <c r="HH274" s="395"/>
      <c r="HI274" s="395"/>
      <c r="HJ274" s="395"/>
      <c r="HK274" s="395"/>
      <c r="HL274" s="395"/>
      <c r="HM274" s="395"/>
      <c r="HN274" s="395"/>
      <c r="HO274" s="395"/>
      <c r="HP274" s="395"/>
      <c r="HQ274" s="395"/>
      <c r="HR274" s="395"/>
      <c r="HS274" s="395"/>
      <c r="HT274" s="395"/>
      <c r="HU274" s="395"/>
      <c r="HV274" s="395"/>
      <c r="HW274" s="395"/>
      <c r="HX274" s="395"/>
      <c r="HY274" s="395"/>
      <c r="HZ274" s="395"/>
      <c r="IA274" s="395"/>
      <c r="IB274" s="395"/>
      <c r="IC274" s="395"/>
      <c r="ID274" s="395"/>
      <c r="IE274" s="395"/>
      <c r="IF274" s="395"/>
      <c r="IG274" s="395"/>
      <c r="IH274" s="395"/>
      <c r="II274" s="395"/>
      <c r="IJ274" s="395"/>
      <c r="IK274" s="395"/>
      <c r="IL274" s="395"/>
      <c r="IM274" s="395"/>
      <c r="IN274" s="395"/>
      <c r="IO274" s="395"/>
      <c r="IP274" s="395"/>
      <c r="IQ274" s="395"/>
      <c r="IR274" s="395"/>
      <c r="IS274" s="395"/>
      <c r="IT274" s="395"/>
      <c r="IU274" s="395"/>
      <c r="IV274" s="395"/>
      <c r="IW274" s="395"/>
      <c r="IX274" s="395"/>
      <c r="IY274" s="395"/>
      <c r="IZ274" s="395"/>
      <c r="JA274" s="395"/>
      <c r="JB274" s="395"/>
      <c r="JC274" s="395"/>
      <c r="JD274" s="395"/>
      <c r="JE274" s="395"/>
    </row>
    <row r="275" spans="13:265" s="426" customFormat="1" ht="15" hidden="1" customHeight="1" x14ac:dyDescent="0.25">
      <c r="M275" s="321"/>
      <c r="N275" s="321"/>
      <c r="CK275" s="395"/>
      <c r="CL275" s="395"/>
      <c r="CM275" s="395"/>
      <c r="CN275" s="395"/>
      <c r="CO275" s="395"/>
      <c r="CP275" s="395"/>
      <c r="CQ275" s="395"/>
      <c r="CR275" s="395"/>
      <c r="CS275" s="395"/>
      <c r="CT275" s="395"/>
      <c r="CU275" s="395"/>
      <c r="CV275" s="395"/>
      <c r="CW275" s="395"/>
      <c r="CX275" s="395"/>
      <c r="CY275" s="395"/>
      <c r="CZ275" s="395"/>
      <c r="DA275" s="395"/>
      <c r="DB275" s="395"/>
      <c r="DC275" s="395"/>
      <c r="DD275" s="395"/>
      <c r="DE275" s="395"/>
      <c r="DF275" s="395"/>
      <c r="DG275" s="395"/>
      <c r="DH275" s="395"/>
      <c r="DI275" s="395"/>
      <c r="DJ275" s="395"/>
      <c r="DK275" s="395"/>
      <c r="DL275" s="395"/>
      <c r="DM275" s="395"/>
      <c r="DN275" s="395"/>
      <c r="DO275" s="395"/>
      <c r="DP275" s="395"/>
      <c r="DQ275" s="395"/>
      <c r="DR275" s="395"/>
      <c r="DS275" s="395"/>
      <c r="DT275" s="395"/>
      <c r="DU275" s="395"/>
      <c r="DV275" s="395"/>
      <c r="DW275" s="395"/>
      <c r="DX275" s="395"/>
      <c r="DY275" s="395"/>
      <c r="DZ275" s="395"/>
      <c r="EA275" s="395"/>
      <c r="EB275" s="395"/>
      <c r="EC275" s="395"/>
      <c r="ED275" s="395"/>
      <c r="EE275" s="395"/>
      <c r="EF275" s="395"/>
      <c r="EG275" s="395"/>
      <c r="EH275" s="395"/>
      <c r="EI275" s="395"/>
      <c r="EJ275" s="395"/>
      <c r="EK275" s="395"/>
      <c r="EL275" s="395"/>
      <c r="EM275" s="395"/>
      <c r="EN275" s="395"/>
      <c r="EO275" s="395"/>
      <c r="EP275" s="395"/>
      <c r="EQ275" s="395"/>
      <c r="ER275" s="395"/>
      <c r="ES275" s="395"/>
      <c r="ET275" s="395"/>
      <c r="EU275" s="395"/>
      <c r="EV275" s="395"/>
      <c r="EW275" s="395"/>
      <c r="EX275" s="395"/>
      <c r="EY275" s="395"/>
      <c r="EZ275" s="395"/>
      <c r="FA275" s="395"/>
      <c r="FB275" s="395"/>
      <c r="FC275" s="395"/>
      <c r="FD275" s="395"/>
      <c r="FE275" s="395"/>
      <c r="FF275" s="395"/>
      <c r="FG275" s="395"/>
      <c r="FH275" s="395"/>
      <c r="FI275" s="395"/>
      <c r="FJ275" s="395"/>
      <c r="FK275" s="395"/>
      <c r="FL275" s="395"/>
      <c r="FM275" s="395"/>
      <c r="FN275" s="395"/>
      <c r="FO275" s="395"/>
      <c r="FP275" s="395"/>
      <c r="FQ275" s="395"/>
      <c r="FR275" s="395"/>
      <c r="FS275" s="395"/>
      <c r="FT275" s="395"/>
      <c r="FU275" s="395"/>
      <c r="FV275" s="395"/>
      <c r="FW275" s="395"/>
      <c r="FX275" s="395"/>
      <c r="FY275" s="395"/>
      <c r="FZ275" s="395"/>
      <c r="GA275" s="395"/>
      <c r="GB275" s="395"/>
      <c r="GC275" s="395"/>
      <c r="GD275" s="395"/>
      <c r="GE275" s="395"/>
      <c r="GF275" s="395"/>
      <c r="GG275" s="395"/>
      <c r="GH275" s="395"/>
      <c r="GI275" s="395"/>
      <c r="GJ275" s="395"/>
      <c r="GK275" s="395"/>
      <c r="GL275" s="395"/>
      <c r="GM275" s="395"/>
      <c r="GN275" s="395"/>
      <c r="GO275" s="395"/>
      <c r="GP275" s="395"/>
      <c r="GQ275" s="395"/>
      <c r="GR275" s="395"/>
      <c r="GS275" s="395"/>
      <c r="GT275" s="395"/>
      <c r="GU275" s="395"/>
      <c r="GV275" s="395"/>
      <c r="GW275" s="395"/>
      <c r="GX275" s="395"/>
      <c r="GY275" s="395"/>
      <c r="GZ275" s="395"/>
      <c r="HA275" s="395"/>
      <c r="HB275" s="395"/>
      <c r="HC275" s="395"/>
      <c r="HD275" s="395"/>
      <c r="HE275" s="395"/>
      <c r="HF275" s="395"/>
      <c r="HG275" s="395"/>
      <c r="HH275" s="395"/>
      <c r="HI275" s="395"/>
      <c r="HJ275" s="395"/>
      <c r="HK275" s="395"/>
      <c r="HL275" s="395"/>
      <c r="HM275" s="395"/>
      <c r="HN275" s="395"/>
      <c r="HO275" s="395"/>
      <c r="HP275" s="395"/>
      <c r="HQ275" s="395"/>
      <c r="HR275" s="395"/>
      <c r="HS275" s="395"/>
      <c r="HT275" s="395"/>
      <c r="HU275" s="395"/>
      <c r="HV275" s="395"/>
      <c r="HW275" s="395"/>
      <c r="HX275" s="395"/>
      <c r="HY275" s="395"/>
      <c r="HZ275" s="395"/>
      <c r="IA275" s="395"/>
      <c r="IB275" s="395"/>
      <c r="IC275" s="395"/>
      <c r="ID275" s="395"/>
      <c r="IE275" s="395"/>
      <c r="IF275" s="395"/>
      <c r="IG275" s="395"/>
      <c r="IH275" s="395"/>
      <c r="II275" s="395"/>
      <c r="IJ275" s="395"/>
      <c r="IK275" s="395"/>
      <c r="IL275" s="395"/>
      <c r="IM275" s="395"/>
      <c r="IN275" s="395"/>
      <c r="IO275" s="395"/>
      <c r="IP275" s="395"/>
      <c r="IQ275" s="395"/>
      <c r="IR275" s="395"/>
      <c r="IS275" s="395"/>
      <c r="IT275" s="395"/>
      <c r="IU275" s="395"/>
      <c r="IV275" s="395"/>
      <c r="IW275" s="395"/>
      <c r="IX275" s="395"/>
      <c r="IY275" s="395"/>
      <c r="IZ275" s="395"/>
      <c r="JA275" s="395"/>
      <c r="JB275" s="395"/>
      <c r="JC275" s="395"/>
      <c r="JD275" s="395"/>
      <c r="JE275" s="395"/>
    </row>
    <row r="276" spans="13:265" s="426" customFormat="1" ht="15" hidden="1" customHeight="1" x14ac:dyDescent="0.25">
      <c r="M276" s="321"/>
      <c r="N276" s="321"/>
      <c r="CK276" s="395"/>
      <c r="CL276" s="395"/>
      <c r="CM276" s="395"/>
      <c r="CN276" s="395"/>
      <c r="CO276" s="395"/>
      <c r="CP276" s="395"/>
      <c r="CQ276" s="395"/>
      <c r="CR276" s="395"/>
      <c r="CS276" s="395"/>
      <c r="CT276" s="395"/>
      <c r="CU276" s="395"/>
      <c r="CV276" s="395"/>
      <c r="CW276" s="395"/>
      <c r="CX276" s="395"/>
      <c r="CY276" s="395"/>
      <c r="CZ276" s="395"/>
      <c r="DA276" s="395"/>
      <c r="DB276" s="395"/>
      <c r="DC276" s="395"/>
      <c r="DD276" s="395"/>
      <c r="DE276" s="395"/>
      <c r="DF276" s="395"/>
      <c r="DG276" s="395"/>
      <c r="DH276" s="395"/>
      <c r="DI276" s="395"/>
      <c r="DJ276" s="395"/>
      <c r="DK276" s="395"/>
      <c r="DL276" s="395"/>
      <c r="DM276" s="395"/>
      <c r="DN276" s="395"/>
      <c r="DO276" s="395"/>
      <c r="DP276" s="395"/>
      <c r="DQ276" s="395"/>
      <c r="DR276" s="395"/>
      <c r="DS276" s="395"/>
      <c r="DT276" s="395"/>
      <c r="DU276" s="395"/>
      <c r="DV276" s="395"/>
      <c r="DW276" s="395"/>
      <c r="DX276" s="395"/>
      <c r="DY276" s="395"/>
      <c r="DZ276" s="395"/>
      <c r="EA276" s="395"/>
      <c r="EB276" s="395"/>
      <c r="EC276" s="395"/>
      <c r="ED276" s="395"/>
      <c r="EE276" s="395"/>
      <c r="EF276" s="395"/>
      <c r="EG276" s="395"/>
      <c r="EH276" s="395"/>
      <c r="EI276" s="395"/>
      <c r="EJ276" s="395"/>
      <c r="EK276" s="395"/>
      <c r="EL276" s="395"/>
      <c r="EM276" s="395"/>
      <c r="EN276" s="395"/>
      <c r="EO276" s="395"/>
      <c r="EP276" s="395"/>
      <c r="EQ276" s="395"/>
      <c r="ER276" s="395"/>
      <c r="ES276" s="395"/>
      <c r="ET276" s="395"/>
      <c r="EU276" s="395"/>
      <c r="EV276" s="395"/>
      <c r="EW276" s="395"/>
      <c r="EX276" s="395"/>
      <c r="EY276" s="395"/>
      <c r="EZ276" s="395"/>
      <c r="FA276" s="395"/>
      <c r="FB276" s="395"/>
      <c r="FC276" s="395"/>
      <c r="FD276" s="395"/>
      <c r="FE276" s="395"/>
      <c r="FF276" s="395"/>
      <c r="FG276" s="395"/>
      <c r="FH276" s="395"/>
      <c r="FI276" s="395"/>
      <c r="FJ276" s="395"/>
      <c r="FK276" s="395"/>
      <c r="FL276" s="395"/>
      <c r="FM276" s="395"/>
      <c r="FN276" s="395"/>
      <c r="FO276" s="395"/>
      <c r="FP276" s="395"/>
      <c r="FQ276" s="395"/>
      <c r="FR276" s="395"/>
      <c r="FS276" s="395"/>
      <c r="FT276" s="395"/>
      <c r="FU276" s="395"/>
      <c r="FV276" s="395"/>
      <c r="FW276" s="395"/>
      <c r="FX276" s="395"/>
      <c r="FY276" s="395"/>
      <c r="FZ276" s="395"/>
      <c r="GA276" s="395"/>
      <c r="GB276" s="395"/>
      <c r="GC276" s="395"/>
      <c r="GD276" s="395"/>
      <c r="GE276" s="395"/>
      <c r="GF276" s="395"/>
      <c r="GG276" s="395"/>
      <c r="GH276" s="395"/>
      <c r="GI276" s="395"/>
      <c r="GJ276" s="395"/>
      <c r="GK276" s="395"/>
      <c r="GL276" s="395"/>
      <c r="GM276" s="395"/>
      <c r="GN276" s="395"/>
      <c r="GO276" s="395"/>
      <c r="GP276" s="395"/>
      <c r="GQ276" s="395"/>
      <c r="GR276" s="395"/>
      <c r="GS276" s="395"/>
      <c r="GT276" s="395"/>
      <c r="GU276" s="395"/>
      <c r="GV276" s="395"/>
      <c r="GW276" s="395"/>
      <c r="GX276" s="395"/>
      <c r="GY276" s="395"/>
      <c r="GZ276" s="395"/>
      <c r="HA276" s="395"/>
      <c r="HB276" s="395"/>
      <c r="HC276" s="395"/>
      <c r="HD276" s="395"/>
      <c r="HE276" s="395"/>
      <c r="HF276" s="395"/>
      <c r="HG276" s="395"/>
      <c r="HH276" s="395"/>
      <c r="HI276" s="395"/>
      <c r="HJ276" s="395"/>
      <c r="HK276" s="395"/>
      <c r="HL276" s="395"/>
      <c r="HM276" s="395"/>
      <c r="HN276" s="395"/>
      <c r="HO276" s="395"/>
      <c r="HP276" s="395"/>
      <c r="HQ276" s="395"/>
      <c r="HR276" s="395"/>
      <c r="HS276" s="395"/>
      <c r="HT276" s="395"/>
      <c r="HU276" s="395"/>
      <c r="HV276" s="395"/>
      <c r="HW276" s="395"/>
      <c r="HX276" s="395"/>
      <c r="HY276" s="395"/>
      <c r="HZ276" s="395"/>
      <c r="IA276" s="395"/>
      <c r="IB276" s="395"/>
      <c r="IC276" s="395"/>
      <c r="ID276" s="395"/>
      <c r="IE276" s="395"/>
      <c r="IF276" s="395"/>
      <c r="IG276" s="395"/>
      <c r="IH276" s="395"/>
      <c r="II276" s="395"/>
      <c r="IJ276" s="395"/>
      <c r="IK276" s="395"/>
      <c r="IL276" s="395"/>
      <c r="IM276" s="395"/>
      <c r="IN276" s="395"/>
      <c r="IO276" s="395"/>
      <c r="IP276" s="395"/>
      <c r="IQ276" s="395"/>
      <c r="IR276" s="395"/>
      <c r="IS276" s="395"/>
      <c r="IT276" s="395"/>
      <c r="IU276" s="395"/>
      <c r="IV276" s="395"/>
      <c r="IW276" s="395"/>
      <c r="IX276" s="395"/>
      <c r="IY276" s="395"/>
      <c r="IZ276" s="395"/>
      <c r="JA276" s="395"/>
      <c r="JB276" s="395"/>
      <c r="JC276" s="395"/>
      <c r="JD276" s="395"/>
      <c r="JE276" s="395"/>
    </row>
    <row r="277" spans="13:265" s="426" customFormat="1" ht="15" hidden="1" customHeight="1" x14ac:dyDescent="0.25">
      <c r="M277" s="321"/>
      <c r="N277" s="321"/>
      <c r="CK277" s="395"/>
      <c r="CL277" s="395"/>
      <c r="CM277" s="395"/>
      <c r="CN277" s="395"/>
      <c r="CO277" s="395"/>
      <c r="CP277" s="395"/>
      <c r="CQ277" s="395"/>
      <c r="CR277" s="395"/>
      <c r="CS277" s="395"/>
      <c r="CT277" s="395"/>
      <c r="CU277" s="395"/>
      <c r="CV277" s="395"/>
      <c r="CW277" s="395"/>
      <c r="CX277" s="395"/>
      <c r="CY277" s="395"/>
      <c r="CZ277" s="395"/>
      <c r="DA277" s="395"/>
      <c r="DB277" s="395"/>
      <c r="DC277" s="395"/>
      <c r="DD277" s="395"/>
      <c r="DE277" s="395"/>
      <c r="DF277" s="395"/>
      <c r="DG277" s="395"/>
      <c r="DH277" s="395"/>
      <c r="DI277" s="395"/>
      <c r="DJ277" s="395"/>
      <c r="DK277" s="395"/>
      <c r="DL277" s="395"/>
      <c r="DM277" s="395"/>
      <c r="DN277" s="395"/>
      <c r="DO277" s="395"/>
      <c r="DP277" s="395"/>
      <c r="DQ277" s="395"/>
      <c r="DR277" s="395"/>
      <c r="DS277" s="395"/>
      <c r="DT277" s="395"/>
      <c r="DU277" s="395"/>
      <c r="DV277" s="395"/>
      <c r="DW277" s="395"/>
      <c r="DX277" s="395"/>
      <c r="DY277" s="395"/>
      <c r="DZ277" s="395"/>
      <c r="EA277" s="395"/>
      <c r="EB277" s="395"/>
      <c r="EC277" s="395"/>
      <c r="ED277" s="395"/>
      <c r="EE277" s="395"/>
      <c r="EF277" s="395"/>
      <c r="EG277" s="395"/>
      <c r="EH277" s="395"/>
      <c r="EI277" s="395"/>
      <c r="EJ277" s="395"/>
      <c r="EK277" s="395"/>
      <c r="EL277" s="395"/>
      <c r="EM277" s="395"/>
      <c r="EN277" s="395"/>
      <c r="EO277" s="395"/>
      <c r="EP277" s="395"/>
      <c r="EQ277" s="395"/>
      <c r="ER277" s="395"/>
      <c r="ES277" s="395"/>
      <c r="ET277" s="395"/>
      <c r="EU277" s="395"/>
      <c r="EV277" s="395"/>
      <c r="EW277" s="395"/>
      <c r="EX277" s="395"/>
      <c r="EY277" s="395"/>
      <c r="EZ277" s="395"/>
      <c r="FA277" s="395"/>
      <c r="FB277" s="395"/>
      <c r="FC277" s="395"/>
      <c r="FD277" s="395"/>
      <c r="FE277" s="395"/>
      <c r="FF277" s="395"/>
      <c r="FG277" s="395"/>
      <c r="FH277" s="395"/>
      <c r="FI277" s="395"/>
      <c r="FJ277" s="395"/>
      <c r="FK277" s="395"/>
      <c r="FL277" s="395"/>
      <c r="FM277" s="395"/>
      <c r="FN277" s="395"/>
      <c r="FO277" s="395"/>
      <c r="FP277" s="395"/>
      <c r="FQ277" s="395"/>
      <c r="FR277" s="395"/>
      <c r="FS277" s="395"/>
      <c r="FT277" s="395"/>
      <c r="FU277" s="395"/>
      <c r="FV277" s="395"/>
      <c r="FW277" s="395"/>
      <c r="FX277" s="395"/>
      <c r="FY277" s="395"/>
      <c r="FZ277" s="395"/>
      <c r="GA277" s="395"/>
      <c r="GB277" s="395"/>
      <c r="GC277" s="395"/>
      <c r="GD277" s="395"/>
      <c r="GE277" s="395"/>
      <c r="GF277" s="395"/>
      <c r="GG277" s="395"/>
      <c r="GH277" s="395"/>
      <c r="GI277" s="395"/>
      <c r="GJ277" s="395"/>
      <c r="GK277" s="395"/>
      <c r="GL277" s="395"/>
      <c r="GM277" s="395"/>
      <c r="GN277" s="395"/>
      <c r="GO277" s="395"/>
      <c r="GP277" s="395"/>
      <c r="GQ277" s="395"/>
      <c r="GR277" s="395"/>
      <c r="GS277" s="395"/>
      <c r="GT277" s="395"/>
      <c r="GU277" s="395"/>
      <c r="GV277" s="395"/>
      <c r="GW277" s="395"/>
      <c r="GX277" s="395"/>
      <c r="GY277" s="395"/>
      <c r="GZ277" s="395"/>
      <c r="HA277" s="395"/>
      <c r="HB277" s="395"/>
      <c r="HC277" s="395"/>
      <c r="HD277" s="395"/>
      <c r="HE277" s="395"/>
      <c r="HF277" s="395"/>
      <c r="HG277" s="395"/>
      <c r="HH277" s="395"/>
      <c r="HI277" s="395"/>
      <c r="HJ277" s="395"/>
      <c r="HK277" s="395"/>
      <c r="HL277" s="395"/>
      <c r="HM277" s="395"/>
      <c r="HN277" s="395"/>
      <c r="HO277" s="395"/>
      <c r="HP277" s="395"/>
      <c r="HQ277" s="395"/>
      <c r="HR277" s="395"/>
      <c r="HS277" s="395"/>
      <c r="HT277" s="395"/>
      <c r="HU277" s="395"/>
      <c r="HV277" s="395"/>
      <c r="HW277" s="395"/>
      <c r="HX277" s="395"/>
      <c r="HY277" s="395"/>
      <c r="HZ277" s="395"/>
      <c r="IA277" s="395"/>
      <c r="IB277" s="395"/>
      <c r="IC277" s="395"/>
      <c r="ID277" s="395"/>
      <c r="IE277" s="395"/>
      <c r="IF277" s="395"/>
      <c r="IG277" s="395"/>
      <c r="IH277" s="395"/>
      <c r="II277" s="395"/>
      <c r="IJ277" s="395"/>
      <c r="IK277" s="395"/>
      <c r="IL277" s="395"/>
      <c r="IM277" s="395"/>
      <c r="IN277" s="395"/>
      <c r="IO277" s="395"/>
      <c r="IP277" s="395"/>
      <c r="IQ277" s="395"/>
      <c r="IR277" s="395"/>
      <c r="IS277" s="395"/>
      <c r="IT277" s="395"/>
      <c r="IU277" s="395"/>
      <c r="IV277" s="395"/>
      <c r="IW277" s="395"/>
      <c r="IX277" s="395"/>
      <c r="IY277" s="395"/>
      <c r="IZ277" s="395"/>
      <c r="JA277" s="395"/>
      <c r="JB277" s="395"/>
      <c r="JC277" s="395"/>
      <c r="JD277" s="395"/>
      <c r="JE277" s="395"/>
    </row>
    <row r="278" spans="13:265" s="426" customFormat="1" ht="15" hidden="1" customHeight="1" x14ac:dyDescent="0.25">
      <c r="M278" s="321"/>
      <c r="N278" s="321"/>
      <c r="CK278" s="395"/>
      <c r="CL278" s="395"/>
      <c r="CM278" s="395"/>
      <c r="CN278" s="395"/>
      <c r="CO278" s="395"/>
      <c r="CP278" s="395"/>
      <c r="CQ278" s="395"/>
      <c r="CR278" s="395"/>
      <c r="CS278" s="395"/>
      <c r="CT278" s="395"/>
      <c r="CU278" s="395"/>
      <c r="CV278" s="395"/>
      <c r="CW278" s="395"/>
      <c r="CX278" s="395"/>
      <c r="CY278" s="395"/>
      <c r="CZ278" s="395"/>
      <c r="DA278" s="395"/>
      <c r="DB278" s="395"/>
      <c r="DC278" s="395"/>
      <c r="DD278" s="395"/>
      <c r="DE278" s="395"/>
      <c r="DF278" s="395"/>
      <c r="DG278" s="395"/>
      <c r="DH278" s="395"/>
      <c r="DI278" s="395"/>
      <c r="DJ278" s="395"/>
      <c r="DK278" s="395"/>
      <c r="DL278" s="395"/>
      <c r="DM278" s="395"/>
      <c r="DN278" s="395"/>
      <c r="DO278" s="395"/>
      <c r="DP278" s="395"/>
      <c r="DQ278" s="395"/>
      <c r="DR278" s="395"/>
      <c r="DS278" s="395"/>
      <c r="DT278" s="395"/>
      <c r="DU278" s="395"/>
      <c r="DV278" s="395"/>
      <c r="DW278" s="395"/>
      <c r="DX278" s="395"/>
      <c r="DY278" s="395"/>
      <c r="DZ278" s="395"/>
      <c r="EA278" s="395"/>
      <c r="EB278" s="395"/>
      <c r="EC278" s="395"/>
      <c r="ED278" s="395"/>
      <c r="EE278" s="395"/>
      <c r="EF278" s="395"/>
      <c r="EG278" s="395"/>
      <c r="EH278" s="395"/>
      <c r="EI278" s="395"/>
      <c r="EJ278" s="395"/>
      <c r="EK278" s="395"/>
      <c r="EL278" s="395"/>
      <c r="EM278" s="395"/>
      <c r="EN278" s="395"/>
      <c r="EO278" s="395"/>
      <c r="EP278" s="395"/>
      <c r="EQ278" s="395"/>
      <c r="ER278" s="395"/>
      <c r="ES278" s="395"/>
      <c r="ET278" s="395"/>
      <c r="EU278" s="395"/>
      <c r="EV278" s="395"/>
      <c r="EW278" s="395"/>
      <c r="EX278" s="395"/>
      <c r="EY278" s="395"/>
      <c r="EZ278" s="395"/>
      <c r="FA278" s="395"/>
      <c r="FB278" s="395"/>
      <c r="FC278" s="395"/>
      <c r="FD278" s="395"/>
      <c r="FE278" s="395"/>
      <c r="FF278" s="395"/>
      <c r="FG278" s="395"/>
      <c r="FH278" s="395"/>
      <c r="FI278" s="395"/>
      <c r="FJ278" s="395"/>
      <c r="FK278" s="395"/>
      <c r="FL278" s="395"/>
      <c r="FM278" s="395"/>
      <c r="FN278" s="395"/>
      <c r="FO278" s="395"/>
      <c r="FP278" s="395"/>
      <c r="FQ278" s="395"/>
      <c r="FR278" s="395"/>
      <c r="FS278" s="395"/>
      <c r="FT278" s="395"/>
      <c r="FU278" s="395"/>
      <c r="FV278" s="395"/>
      <c r="FW278" s="395"/>
      <c r="FX278" s="395"/>
      <c r="FY278" s="395"/>
      <c r="FZ278" s="395"/>
      <c r="GA278" s="395"/>
      <c r="GB278" s="395"/>
      <c r="GC278" s="395"/>
      <c r="GD278" s="395"/>
      <c r="GE278" s="395"/>
      <c r="GF278" s="395"/>
      <c r="GG278" s="395"/>
      <c r="GH278" s="395"/>
      <c r="GI278" s="395"/>
      <c r="GJ278" s="395"/>
      <c r="GK278" s="395"/>
      <c r="GL278" s="395"/>
      <c r="GM278" s="395"/>
      <c r="GN278" s="395"/>
      <c r="GO278" s="395"/>
      <c r="GP278" s="395"/>
      <c r="GQ278" s="395"/>
      <c r="GR278" s="395"/>
      <c r="GS278" s="395"/>
      <c r="GT278" s="395"/>
      <c r="GU278" s="395"/>
      <c r="GV278" s="395"/>
      <c r="GW278" s="395"/>
      <c r="GX278" s="395"/>
      <c r="GY278" s="395"/>
      <c r="GZ278" s="395"/>
      <c r="HA278" s="395"/>
      <c r="HB278" s="395"/>
      <c r="HC278" s="395"/>
      <c r="HD278" s="395"/>
      <c r="HE278" s="395"/>
      <c r="HF278" s="395"/>
      <c r="HG278" s="395"/>
      <c r="HH278" s="395"/>
      <c r="HI278" s="395"/>
      <c r="HJ278" s="395"/>
      <c r="HK278" s="395"/>
      <c r="HL278" s="395"/>
      <c r="HM278" s="395"/>
      <c r="HN278" s="395"/>
      <c r="HO278" s="395"/>
      <c r="HP278" s="395"/>
      <c r="HQ278" s="395"/>
      <c r="HR278" s="395"/>
      <c r="HS278" s="395"/>
      <c r="HT278" s="395"/>
      <c r="HU278" s="395"/>
      <c r="HV278" s="395"/>
      <c r="HW278" s="395"/>
      <c r="HX278" s="395"/>
      <c r="HY278" s="395"/>
      <c r="HZ278" s="395"/>
      <c r="IA278" s="395"/>
      <c r="IB278" s="395"/>
      <c r="IC278" s="395"/>
      <c r="ID278" s="395"/>
      <c r="IE278" s="395"/>
      <c r="IF278" s="395"/>
      <c r="IG278" s="395"/>
      <c r="IH278" s="395"/>
      <c r="II278" s="395"/>
      <c r="IJ278" s="395"/>
      <c r="IK278" s="395"/>
      <c r="IL278" s="395"/>
      <c r="IM278" s="395"/>
      <c r="IN278" s="395"/>
      <c r="IO278" s="395"/>
      <c r="IP278" s="395"/>
      <c r="IQ278" s="395"/>
      <c r="IR278" s="395"/>
      <c r="IS278" s="395"/>
      <c r="IT278" s="395"/>
      <c r="IU278" s="395"/>
      <c r="IV278" s="395"/>
      <c r="IW278" s="395"/>
      <c r="IX278" s="395"/>
      <c r="IY278" s="395"/>
      <c r="IZ278" s="395"/>
      <c r="JA278" s="395"/>
      <c r="JB278" s="395"/>
      <c r="JC278" s="395"/>
      <c r="JD278" s="395"/>
      <c r="JE278" s="395"/>
    </row>
    <row r="279" spans="13:265" s="426" customFormat="1" ht="15" hidden="1" customHeight="1" x14ac:dyDescent="0.25">
      <c r="M279" s="321"/>
      <c r="N279" s="321"/>
      <c r="CK279" s="395"/>
      <c r="CL279" s="395"/>
      <c r="CM279" s="395"/>
      <c r="CN279" s="395"/>
      <c r="CO279" s="395"/>
      <c r="CP279" s="395"/>
      <c r="CQ279" s="395"/>
      <c r="CR279" s="395"/>
      <c r="CS279" s="395"/>
      <c r="CT279" s="395"/>
      <c r="CU279" s="395"/>
      <c r="CV279" s="395"/>
      <c r="CW279" s="395"/>
      <c r="CX279" s="395"/>
      <c r="CY279" s="395"/>
      <c r="CZ279" s="395"/>
      <c r="DA279" s="395"/>
      <c r="DB279" s="395"/>
      <c r="DC279" s="395"/>
      <c r="DD279" s="395"/>
      <c r="DE279" s="395"/>
      <c r="DF279" s="395"/>
      <c r="DG279" s="395"/>
      <c r="DH279" s="395"/>
      <c r="DI279" s="395"/>
      <c r="DJ279" s="395"/>
      <c r="DK279" s="395"/>
      <c r="DL279" s="395"/>
      <c r="DM279" s="395"/>
      <c r="DN279" s="395"/>
      <c r="DO279" s="395"/>
      <c r="DP279" s="395"/>
      <c r="DQ279" s="395"/>
      <c r="DR279" s="395"/>
      <c r="DS279" s="395"/>
      <c r="DT279" s="395"/>
      <c r="DU279" s="395"/>
      <c r="DV279" s="395"/>
      <c r="DW279" s="395"/>
      <c r="DX279" s="395"/>
      <c r="DY279" s="395"/>
      <c r="DZ279" s="395"/>
      <c r="EA279" s="395"/>
      <c r="EB279" s="395"/>
      <c r="EC279" s="395"/>
      <c r="ED279" s="395"/>
      <c r="EE279" s="395"/>
      <c r="EF279" s="395"/>
      <c r="EG279" s="395"/>
      <c r="EH279" s="395"/>
      <c r="EI279" s="395"/>
      <c r="EJ279" s="395"/>
      <c r="EK279" s="395"/>
      <c r="EL279" s="395"/>
      <c r="EM279" s="395"/>
      <c r="EN279" s="395"/>
      <c r="EO279" s="395"/>
      <c r="EP279" s="395"/>
      <c r="EQ279" s="395"/>
      <c r="ER279" s="395"/>
      <c r="ES279" s="395"/>
      <c r="ET279" s="395"/>
      <c r="EU279" s="395"/>
      <c r="EV279" s="395"/>
      <c r="EW279" s="395"/>
      <c r="EX279" s="395"/>
      <c r="EY279" s="395"/>
      <c r="EZ279" s="395"/>
      <c r="FA279" s="395"/>
      <c r="FB279" s="395"/>
      <c r="FC279" s="395"/>
      <c r="FD279" s="395"/>
      <c r="FE279" s="395"/>
      <c r="FF279" s="395"/>
      <c r="FG279" s="395"/>
      <c r="FH279" s="395"/>
      <c r="FI279" s="395"/>
      <c r="FJ279" s="395"/>
      <c r="FK279" s="395"/>
      <c r="FL279" s="395"/>
      <c r="FM279" s="395"/>
      <c r="FN279" s="395"/>
      <c r="FO279" s="395"/>
      <c r="FP279" s="395"/>
      <c r="FQ279" s="395"/>
      <c r="FR279" s="395"/>
      <c r="FS279" s="395"/>
      <c r="FT279" s="395"/>
      <c r="FU279" s="395"/>
      <c r="FV279" s="395"/>
      <c r="FW279" s="395"/>
      <c r="FX279" s="395"/>
      <c r="FY279" s="395"/>
      <c r="FZ279" s="395"/>
      <c r="GA279" s="395"/>
      <c r="GB279" s="395"/>
      <c r="GC279" s="395"/>
      <c r="GD279" s="395"/>
      <c r="GE279" s="395"/>
      <c r="GF279" s="395"/>
      <c r="GG279" s="395"/>
      <c r="GH279" s="395"/>
      <c r="GI279" s="395"/>
      <c r="GJ279" s="395"/>
      <c r="GK279" s="395"/>
      <c r="GL279" s="395"/>
      <c r="GM279" s="395"/>
      <c r="GN279" s="395"/>
      <c r="GO279" s="395"/>
      <c r="GP279" s="395"/>
      <c r="GQ279" s="395"/>
      <c r="GR279" s="395"/>
      <c r="GS279" s="395"/>
      <c r="GT279" s="395"/>
      <c r="GU279" s="395"/>
      <c r="GV279" s="395"/>
      <c r="GW279" s="395"/>
      <c r="GX279" s="395"/>
      <c r="GY279" s="395"/>
      <c r="GZ279" s="395"/>
      <c r="HA279" s="395"/>
      <c r="HB279" s="395"/>
      <c r="HC279" s="395"/>
      <c r="HD279" s="395"/>
      <c r="HE279" s="395"/>
      <c r="HF279" s="395"/>
      <c r="HG279" s="395"/>
      <c r="HH279" s="395"/>
      <c r="HI279" s="395"/>
      <c r="HJ279" s="395"/>
      <c r="HK279" s="395"/>
      <c r="HL279" s="395"/>
      <c r="HM279" s="395"/>
      <c r="HN279" s="395"/>
      <c r="HO279" s="395"/>
      <c r="HP279" s="395"/>
      <c r="HQ279" s="395"/>
      <c r="HR279" s="395"/>
      <c r="HS279" s="395"/>
      <c r="HT279" s="395"/>
      <c r="HU279" s="395"/>
      <c r="HV279" s="395"/>
      <c r="HW279" s="395"/>
      <c r="HX279" s="395"/>
      <c r="HY279" s="395"/>
      <c r="HZ279" s="395"/>
      <c r="IA279" s="395"/>
      <c r="IB279" s="395"/>
      <c r="IC279" s="395"/>
      <c r="ID279" s="395"/>
      <c r="IE279" s="395"/>
      <c r="IF279" s="395"/>
      <c r="IG279" s="395"/>
      <c r="IH279" s="395"/>
      <c r="II279" s="395"/>
      <c r="IJ279" s="395"/>
      <c r="IK279" s="395"/>
      <c r="IL279" s="395"/>
      <c r="IM279" s="395"/>
      <c r="IN279" s="395"/>
      <c r="IO279" s="395"/>
      <c r="IP279" s="395"/>
      <c r="IQ279" s="395"/>
      <c r="IR279" s="395"/>
      <c r="IS279" s="395"/>
      <c r="IT279" s="395"/>
      <c r="IU279" s="395"/>
      <c r="IV279" s="395"/>
      <c r="IW279" s="395"/>
      <c r="IX279" s="395"/>
      <c r="IY279" s="395"/>
      <c r="IZ279" s="395"/>
      <c r="JA279" s="395"/>
      <c r="JB279" s="395"/>
      <c r="JC279" s="395"/>
      <c r="JD279" s="395"/>
      <c r="JE279" s="395"/>
    </row>
    <row r="280" spans="13:265" s="426" customFormat="1" ht="15" hidden="1" customHeight="1" x14ac:dyDescent="0.25">
      <c r="M280" s="321"/>
      <c r="N280" s="321"/>
      <c r="CK280" s="395"/>
      <c r="CL280" s="395"/>
      <c r="CM280" s="395"/>
      <c r="CN280" s="395"/>
      <c r="CO280" s="395"/>
      <c r="CP280" s="395"/>
      <c r="CQ280" s="395"/>
      <c r="CR280" s="395"/>
      <c r="CS280" s="395"/>
      <c r="CT280" s="395"/>
      <c r="CU280" s="395"/>
      <c r="CV280" s="395"/>
      <c r="CW280" s="395"/>
      <c r="CX280" s="395"/>
      <c r="CY280" s="395"/>
      <c r="CZ280" s="395"/>
      <c r="DA280" s="395"/>
      <c r="DB280" s="395"/>
      <c r="DC280" s="395"/>
      <c r="DD280" s="395"/>
      <c r="DE280" s="395"/>
      <c r="DF280" s="395"/>
      <c r="DG280" s="395"/>
      <c r="DH280" s="395"/>
      <c r="DI280" s="395"/>
      <c r="DJ280" s="395"/>
      <c r="DK280" s="395"/>
      <c r="DL280" s="395"/>
      <c r="DM280" s="395"/>
      <c r="DN280" s="395"/>
      <c r="DO280" s="395"/>
      <c r="DP280" s="395"/>
      <c r="DQ280" s="395"/>
      <c r="DR280" s="395"/>
      <c r="DS280" s="395"/>
      <c r="DT280" s="395"/>
      <c r="DU280" s="395"/>
      <c r="DV280" s="395"/>
      <c r="DW280" s="395"/>
      <c r="DX280" s="395"/>
      <c r="DY280" s="395"/>
      <c r="DZ280" s="395"/>
      <c r="EA280" s="395"/>
      <c r="EB280" s="395"/>
      <c r="EC280" s="395"/>
      <c r="ED280" s="395"/>
      <c r="EE280" s="395"/>
      <c r="EF280" s="395"/>
      <c r="EG280" s="395"/>
      <c r="EH280" s="395"/>
      <c r="EI280" s="395"/>
      <c r="EJ280" s="395"/>
      <c r="EK280" s="395"/>
      <c r="EL280" s="395"/>
      <c r="EM280" s="395"/>
      <c r="EN280" s="395"/>
      <c r="EO280" s="395"/>
      <c r="EP280" s="395"/>
      <c r="EQ280" s="395"/>
      <c r="ER280" s="395"/>
      <c r="ES280" s="395"/>
      <c r="ET280" s="395"/>
      <c r="EU280" s="395"/>
      <c r="EV280" s="395"/>
      <c r="EW280" s="395"/>
      <c r="EX280" s="395"/>
      <c r="EY280" s="395"/>
      <c r="EZ280" s="395"/>
      <c r="FA280" s="395"/>
      <c r="FB280" s="395"/>
      <c r="FC280" s="395"/>
      <c r="FD280" s="395"/>
      <c r="FE280" s="395"/>
      <c r="FF280" s="395"/>
      <c r="FG280" s="395"/>
      <c r="FH280" s="395"/>
      <c r="FI280" s="395"/>
      <c r="FJ280" s="395"/>
      <c r="FK280" s="395"/>
      <c r="FL280" s="395"/>
      <c r="FM280" s="395"/>
      <c r="FN280" s="395"/>
      <c r="FO280" s="395"/>
      <c r="FP280" s="395"/>
      <c r="FQ280" s="395"/>
      <c r="FR280" s="395"/>
      <c r="FS280" s="395"/>
      <c r="FT280" s="395"/>
      <c r="FU280" s="395"/>
      <c r="FV280" s="395"/>
      <c r="FW280" s="395"/>
      <c r="FX280" s="395"/>
      <c r="FY280" s="395"/>
      <c r="FZ280" s="395"/>
      <c r="GA280" s="395"/>
      <c r="GB280" s="395"/>
      <c r="GC280" s="395"/>
      <c r="GD280" s="395"/>
      <c r="GE280" s="395"/>
      <c r="GF280" s="395"/>
      <c r="GG280" s="395"/>
      <c r="GH280" s="395"/>
      <c r="GI280" s="395"/>
      <c r="GJ280" s="395"/>
      <c r="GK280" s="395"/>
      <c r="GL280" s="395"/>
      <c r="GM280" s="395"/>
      <c r="GN280" s="395"/>
      <c r="GO280" s="395"/>
      <c r="GP280" s="395"/>
      <c r="GQ280" s="395"/>
      <c r="GR280" s="395"/>
      <c r="GS280" s="395"/>
      <c r="GT280" s="395"/>
      <c r="GU280" s="395"/>
      <c r="GV280" s="395"/>
      <c r="GW280" s="395"/>
      <c r="GX280" s="395"/>
      <c r="GY280" s="395"/>
      <c r="GZ280" s="395"/>
      <c r="HA280" s="395"/>
      <c r="HB280" s="395"/>
      <c r="HC280" s="395"/>
      <c r="HD280" s="395"/>
      <c r="HE280" s="395"/>
      <c r="HF280" s="395"/>
      <c r="HG280" s="395"/>
      <c r="HH280" s="395"/>
      <c r="HI280" s="395"/>
      <c r="HJ280" s="395"/>
      <c r="HK280" s="395"/>
      <c r="HL280" s="395"/>
      <c r="HM280" s="395"/>
      <c r="HN280" s="395"/>
      <c r="HO280" s="395"/>
      <c r="HP280" s="395"/>
      <c r="HQ280" s="395"/>
      <c r="HR280" s="395"/>
      <c r="HS280" s="395"/>
      <c r="HT280" s="395"/>
      <c r="HU280" s="395"/>
      <c r="HV280" s="395"/>
      <c r="HW280" s="395"/>
      <c r="HX280" s="395"/>
      <c r="HY280" s="395"/>
      <c r="HZ280" s="395"/>
      <c r="IA280" s="395"/>
      <c r="IB280" s="395"/>
      <c r="IC280" s="395"/>
      <c r="ID280" s="395"/>
      <c r="IE280" s="395"/>
      <c r="IF280" s="395"/>
      <c r="IG280" s="395"/>
      <c r="IH280" s="395"/>
      <c r="II280" s="395"/>
      <c r="IJ280" s="395"/>
      <c r="IK280" s="395"/>
      <c r="IL280" s="395"/>
      <c r="IM280" s="395"/>
      <c r="IN280" s="395"/>
      <c r="IO280" s="395"/>
      <c r="IP280" s="395"/>
      <c r="IQ280" s="395"/>
      <c r="IR280" s="395"/>
      <c r="IS280" s="395"/>
      <c r="IT280" s="395"/>
      <c r="IU280" s="395"/>
      <c r="IV280" s="395"/>
      <c r="IW280" s="395"/>
      <c r="IX280" s="395"/>
      <c r="IY280" s="395"/>
      <c r="IZ280" s="395"/>
      <c r="JA280" s="395"/>
      <c r="JB280" s="395"/>
      <c r="JC280" s="395"/>
      <c r="JD280" s="395"/>
      <c r="JE280" s="395"/>
    </row>
    <row r="281" spans="13:265" s="426" customFormat="1" ht="15" hidden="1" customHeight="1" x14ac:dyDescent="0.25">
      <c r="M281" s="321"/>
      <c r="N281" s="321"/>
      <c r="CK281" s="395"/>
      <c r="CL281" s="395"/>
      <c r="CM281" s="395"/>
      <c r="CN281" s="395"/>
      <c r="CO281" s="395"/>
      <c r="CP281" s="395"/>
      <c r="CQ281" s="395"/>
      <c r="CR281" s="395"/>
      <c r="CS281" s="395"/>
      <c r="CT281" s="395"/>
      <c r="CU281" s="395"/>
      <c r="CV281" s="395"/>
      <c r="CW281" s="395"/>
      <c r="CX281" s="395"/>
      <c r="CY281" s="395"/>
      <c r="CZ281" s="395"/>
      <c r="DA281" s="395"/>
      <c r="DB281" s="395"/>
      <c r="DC281" s="395"/>
      <c r="DD281" s="395"/>
      <c r="DE281" s="395"/>
      <c r="DF281" s="395"/>
      <c r="DG281" s="395"/>
      <c r="DH281" s="395"/>
      <c r="DI281" s="395"/>
      <c r="DJ281" s="395"/>
      <c r="DK281" s="395"/>
      <c r="DL281" s="395"/>
      <c r="DM281" s="395"/>
      <c r="DN281" s="395"/>
      <c r="DO281" s="395"/>
      <c r="DP281" s="395"/>
      <c r="DQ281" s="395"/>
      <c r="DR281" s="395"/>
      <c r="DS281" s="395"/>
      <c r="DT281" s="395"/>
      <c r="DU281" s="395"/>
      <c r="DV281" s="395"/>
      <c r="DW281" s="395"/>
      <c r="DX281" s="395"/>
      <c r="DY281" s="395"/>
      <c r="DZ281" s="395"/>
      <c r="EA281" s="395"/>
      <c r="EB281" s="395"/>
      <c r="EC281" s="395"/>
      <c r="ED281" s="395"/>
      <c r="EE281" s="395"/>
      <c r="EF281" s="395"/>
      <c r="EG281" s="395"/>
      <c r="EH281" s="395"/>
      <c r="EI281" s="395"/>
      <c r="EJ281" s="395"/>
      <c r="EK281" s="395"/>
      <c r="EL281" s="395"/>
      <c r="EM281" s="395"/>
      <c r="EN281" s="395"/>
      <c r="EO281" s="395"/>
      <c r="EP281" s="395"/>
      <c r="EQ281" s="395"/>
      <c r="ER281" s="395"/>
      <c r="ES281" s="395"/>
      <c r="ET281" s="395"/>
      <c r="EU281" s="395"/>
      <c r="EV281" s="395"/>
      <c r="EW281" s="395"/>
      <c r="EX281" s="395"/>
      <c r="EY281" s="395"/>
      <c r="EZ281" s="395"/>
      <c r="FA281" s="395"/>
      <c r="FB281" s="395"/>
      <c r="FC281" s="395"/>
      <c r="FD281" s="395"/>
      <c r="FE281" s="395"/>
      <c r="FF281" s="395"/>
      <c r="FG281" s="395"/>
      <c r="FH281" s="395"/>
      <c r="FI281" s="395"/>
      <c r="FJ281" s="395"/>
      <c r="FK281" s="395"/>
      <c r="FL281" s="395"/>
      <c r="FM281" s="395"/>
      <c r="FN281" s="395"/>
      <c r="FO281" s="395"/>
      <c r="FP281" s="395"/>
      <c r="FQ281" s="395"/>
      <c r="FR281" s="395"/>
      <c r="FS281" s="395"/>
      <c r="FT281" s="395"/>
      <c r="FU281" s="395"/>
      <c r="FV281" s="395"/>
      <c r="FW281" s="395"/>
      <c r="FX281" s="395"/>
      <c r="FY281" s="395"/>
      <c r="FZ281" s="395"/>
      <c r="GA281" s="395"/>
      <c r="GB281" s="395"/>
      <c r="GC281" s="395"/>
      <c r="GD281" s="395"/>
      <c r="GE281" s="395"/>
      <c r="GF281" s="395"/>
      <c r="GG281" s="395"/>
      <c r="GH281" s="395"/>
      <c r="GI281" s="395"/>
      <c r="GJ281" s="395"/>
      <c r="GK281" s="395"/>
      <c r="GL281" s="395"/>
      <c r="GM281" s="395"/>
      <c r="GN281" s="395"/>
      <c r="GO281" s="395"/>
      <c r="GP281" s="395"/>
      <c r="GQ281" s="395"/>
      <c r="GR281" s="395"/>
      <c r="GS281" s="395"/>
      <c r="GT281" s="395"/>
      <c r="GU281" s="395"/>
      <c r="GV281" s="395"/>
      <c r="GW281" s="395"/>
      <c r="GX281" s="395"/>
      <c r="GY281" s="395"/>
      <c r="GZ281" s="395"/>
      <c r="HA281" s="395"/>
      <c r="HB281" s="395"/>
      <c r="HC281" s="395"/>
      <c r="HD281" s="395"/>
      <c r="HE281" s="395"/>
      <c r="HF281" s="395"/>
      <c r="HG281" s="395"/>
      <c r="HH281" s="395"/>
      <c r="HI281" s="395"/>
      <c r="HJ281" s="395"/>
      <c r="HK281" s="395"/>
      <c r="HL281" s="395"/>
      <c r="HM281" s="395"/>
      <c r="HN281" s="395"/>
      <c r="HO281" s="395"/>
      <c r="HP281" s="395"/>
      <c r="HQ281" s="395"/>
      <c r="HR281" s="395"/>
      <c r="HS281" s="395"/>
      <c r="HT281" s="395"/>
      <c r="HU281" s="395"/>
      <c r="HV281" s="395"/>
      <c r="HW281" s="395"/>
      <c r="HX281" s="395"/>
      <c r="HY281" s="395"/>
      <c r="HZ281" s="395"/>
      <c r="IA281" s="395"/>
      <c r="IB281" s="395"/>
      <c r="IC281" s="395"/>
      <c r="ID281" s="395"/>
      <c r="IE281" s="395"/>
      <c r="IF281" s="395"/>
      <c r="IG281" s="395"/>
      <c r="IH281" s="395"/>
      <c r="II281" s="395"/>
      <c r="IJ281" s="395"/>
      <c r="IK281" s="395"/>
      <c r="IL281" s="395"/>
      <c r="IM281" s="395"/>
      <c r="IN281" s="395"/>
      <c r="IO281" s="395"/>
      <c r="IP281" s="395"/>
      <c r="IQ281" s="395"/>
      <c r="IR281" s="395"/>
      <c r="IS281" s="395"/>
      <c r="IT281" s="395"/>
      <c r="IU281" s="395"/>
      <c r="IV281" s="395"/>
      <c r="IW281" s="395"/>
      <c r="IX281" s="395"/>
      <c r="IY281" s="395"/>
      <c r="IZ281" s="395"/>
      <c r="JA281" s="395"/>
      <c r="JB281" s="395"/>
      <c r="JC281" s="395"/>
      <c r="JD281" s="395"/>
      <c r="JE281" s="395"/>
    </row>
    <row r="282" spans="13:265" s="426" customFormat="1" ht="15" hidden="1" customHeight="1" x14ac:dyDescent="0.25">
      <c r="M282" s="321"/>
      <c r="N282" s="321"/>
      <c r="CK282" s="395"/>
      <c r="CL282" s="395"/>
      <c r="CM282" s="395"/>
      <c r="CN282" s="395"/>
      <c r="CO282" s="395"/>
      <c r="CP282" s="395"/>
      <c r="CQ282" s="395"/>
      <c r="CR282" s="395"/>
      <c r="CS282" s="395"/>
      <c r="CT282" s="395"/>
      <c r="CU282" s="395"/>
      <c r="CV282" s="395"/>
      <c r="CW282" s="395"/>
      <c r="CX282" s="395"/>
      <c r="CY282" s="395"/>
      <c r="CZ282" s="395"/>
      <c r="DA282" s="395"/>
      <c r="DB282" s="395"/>
      <c r="DC282" s="395"/>
      <c r="DD282" s="395"/>
      <c r="DE282" s="395"/>
      <c r="DF282" s="395"/>
      <c r="DG282" s="395"/>
      <c r="DH282" s="395"/>
      <c r="DI282" s="395"/>
      <c r="DJ282" s="395"/>
      <c r="DK282" s="395"/>
      <c r="DL282" s="395"/>
      <c r="DM282" s="395"/>
      <c r="DN282" s="395"/>
      <c r="DO282" s="395"/>
      <c r="DP282" s="395"/>
      <c r="DQ282" s="395"/>
      <c r="DR282" s="395"/>
      <c r="DS282" s="395"/>
      <c r="DT282" s="395"/>
      <c r="DU282" s="395"/>
      <c r="DV282" s="395"/>
      <c r="DW282" s="395"/>
      <c r="DX282" s="395"/>
      <c r="DY282" s="395"/>
      <c r="DZ282" s="395"/>
      <c r="EA282" s="395"/>
      <c r="EB282" s="395"/>
      <c r="EC282" s="395"/>
      <c r="ED282" s="395"/>
      <c r="EE282" s="395"/>
      <c r="EF282" s="395"/>
      <c r="EG282" s="395"/>
      <c r="EH282" s="395"/>
      <c r="EI282" s="395"/>
      <c r="EJ282" s="395"/>
      <c r="EK282" s="395"/>
      <c r="EL282" s="395"/>
      <c r="EM282" s="395"/>
      <c r="EN282" s="395"/>
      <c r="EO282" s="395"/>
      <c r="EP282" s="395"/>
      <c r="EQ282" s="395"/>
      <c r="ER282" s="395"/>
      <c r="ES282" s="395"/>
      <c r="ET282" s="395"/>
      <c r="EU282" s="395"/>
      <c r="EV282" s="395"/>
      <c r="EW282" s="395"/>
      <c r="EX282" s="395"/>
      <c r="EY282" s="395"/>
      <c r="EZ282" s="395"/>
      <c r="FA282" s="395"/>
      <c r="FB282" s="395"/>
      <c r="FC282" s="395"/>
      <c r="FD282" s="395"/>
      <c r="FE282" s="395"/>
      <c r="FF282" s="395"/>
      <c r="FG282" s="395"/>
      <c r="FH282" s="395"/>
      <c r="FI282" s="395"/>
      <c r="FJ282" s="395"/>
      <c r="FK282" s="395"/>
      <c r="FL282" s="395"/>
      <c r="FM282" s="395"/>
      <c r="FN282" s="395"/>
      <c r="FO282" s="395"/>
      <c r="FP282" s="395"/>
      <c r="FQ282" s="395"/>
      <c r="FR282" s="395"/>
      <c r="FS282" s="395"/>
      <c r="FT282" s="395"/>
      <c r="FU282" s="395"/>
      <c r="FV282" s="395"/>
      <c r="FW282" s="395"/>
      <c r="FX282" s="395"/>
      <c r="FY282" s="395"/>
      <c r="FZ282" s="395"/>
      <c r="GA282" s="395"/>
      <c r="GB282" s="395"/>
      <c r="GC282" s="395"/>
      <c r="GD282" s="395"/>
      <c r="GE282" s="395"/>
      <c r="GF282" s="395"/>
      <c r="GG282" s="395"/>
      <c r="GH282" s="395"/>
      <c r="GI282" s="395"/>
      <c r="GJ282" s="395"/>
      <c r="GK282" s="395"/>
      <c r="GL282" s="395"/>
      <c r="GM282" s="395"/>
      <c r="GN282" s="395"/>
      <c r="GO282" s="395"/>
      <c r="GP282" s="395"/>
      <c r="GQ282" s="395"/>
      <c r="GR282" s="395"/>
      <c r="GS282" s="395"/>
      <c r="GT282" s="395"/>
      <c r="GU282" s="395"/>
      <c r="GV282" s="395"/>
      <c r="GW282" s="395"/>
      <c r="GX282" s="395"/>
      <c r="GY282" s="395"/>
      <c r="GZ282" s="395"/>
      <c r="HA282" s="395"/>
      <c r="HB282" s="395"/>
      <c r="HC282" s="395"/>
      <c r="HD282" s="395"/>
      <c r="HE282" s="395"/>
      <c r="HF282" s="395"/>
      <c r="HG282" s="395"/>
      <c r="HH282" s="395"/>
      <c r="HI282" s="395"/>
      <c r="HJ282" s="395"/>
      <c r="HK282" s="395"/>
      <c r="HL282" s="395"/>
      <c r="HM282" s="395"/>
      <c r="HN282" s="395"/>
      <c r="HO282" s="395"/>
      <c r="HP282" s="395"/>
      <c r="HQ282" s="395"/>
      <c r="HR282" s="395"/>
      <c r="HS282" s="395"/>
      <c r="HT282" s="395"/>
      <c r="HU282" s="395"/>
      <c r="HV282" s="395"/>
      <c r="HW282" s="395"/>
      <c r="HX282" s="395"/>
      <c r="HY282" s="395"/>
      <c r="HZ282" s="395"/>
      <c r="IA282" s="395"/>
      <c r="IB282" s="395"/>
      <c r="IC282" s="395"/>
      <c r="ID282" s="395"/>
      <c r="IE282" s="395"/>
      <c r="IF282" s="395"/>
      <c r="IG282" s="395"/>
      <c r="IH282" s="395"/>
      <c r="II282" s="395"/>
      <c r="IJ282" s="395"/>
      <c r="IK282" s="395"/>
      <c r="IL282" s="395"/>
      <c r="IM282" s="395"/>
      <c r="IN282" s="395"/>
      <c r="IO282" s="395"/>
      <c r="IP282" s="395"/>
      <c r="IQ282" s="395"/>
      <c r="IR282" s="395"/>
      <c r="IS282" s="395"/>
      <c r="IT282" s="395"/>
      <c r="IU282" s="395"/>
      <c r="IV282" s="395"/>
      <c r="IW282" s="395"/>
      <c r="IX282" s="395"/>
      <c r="IY282" s="395"/>
      <c r="IZ282" s="395"/>
      <c r="JA282" s="395"/>
      <c r="JB282" s="395"/>
      <c r="JC282" s="395"/>
      <c r="JD282" s="395"/>
      <c r="JE282" s="395"/>
    </row>
    <row r="283" spans="13:265" s="426" customFormat="1" ht="15" hidden="1" customHeight="1" x14ac:dyDescent="0.25">
      <c r="M283" s="321"/>
      <c r="N283" s="321"/>
      <c r="CK283" s="395"/>
      <c r="CL283" s="395"/>
      <c r="CM283" s="395"/>
      <c r="CN283" s="395"/>
      <c r="CO283" s="395"/>
      <c r="CP283" s="395"/>
      <c r="CQ283" s="395"/>
      <c r="CR283" s="395"/>
      <c r="CS283" s="395"/>
      <c r="CT283" s="395"/>
      <c r="CU283" s="395"/>
      <c r="CV283" s="395"/>
      <c r="CW283" s="395"/>
      <c r="CX283" s="395"/>
      <c r="CY283" s="395"/>
      <c r="CZ283" s="395"/>
      <c r="DA283" s="395"/>
      <c r="DB283" s="395"/>
      <c r="DC283" s="395"/>
      <c r="DD283" s="395"/>
      <c r="DE283" s="395"/>
      <c r="DF283" s="395"/>
      <c r="DG283" s="395"/>
      <c r="DH283" s="395"/>
      <c r="DI283" s="395"/>
      <c r="DJ283" s="395"/>
      <c r="DK283" s="395"/>
      <c r="DL283" s="395"/>
      <c r="DM283" s="395"/>
      <c r="DN283" s="395"/>
      <c r="DO283" s="395"/>
      <c r="DP283" s="395"/>
      <c r="DQ283" s="395"/>
      <c r="DR283" s="395"/>
      <c r="DS283" s="395"/>
      <c r="DT283" s="395"/>
      <c r="DU283" s="395"/>
      <c r="DV283" s="395"/>
      <c r="DW283" s="395"/>
      <c r="DX283" s="395"/>
      <c r="DY283" s="395"/>
      <c r="DZ283" s="395"/>
      <c r="EA283" s="395"/>
      <c r="EB283" s="395"/>
      <c r="EC283" s="395"/>
      <c r="ED283" s="395"/>
      <c r="EE283" s="395"/>
      <c r="EF283" s="395"/>
      <c r="EG283" s="395"/>
      <c r="EH283" s="395"/>
      <c r="EI283" s="395"/>
      <c r="EJ283" s="395"/>
      <c r="EK283" s="395"/>
      <c r="EL283" s="395"/>
      <c r="EM283" s="395"/>
      <c r="EN283" s="395"/>
      <c r="EO283" s="395"/>
      <c r="EP283" s="395"/>
      <c r="EQ283" s="395"/>
      <c r="ER283" s="395"/>
      <c r="ES283" s="395"/>
      <c r="ET283" s="395"/>
      <c r="EU283" s="395"/>
      <c r="EV283" s="395"/>
      <c r="EW283" s="395"/>
      <c r="EX283" s="395"/>
      <c r="EY283" s="395"/>
      <c r="EZ283" s="395"/>
      <c r="FA283" s="395"/>
      <c r="FB283" s="395"/>
      <c r="FC283" s="395"/>
      <c r="FD283" s="395"/>
      <c r="FE283" s="395"/>
      <c r="FF283" s="395"/>
      <c r="FG283" s="395"/>
      <c r="FH283" s="395"/>
      <c r="FI283" s="395"/>
      <c r="FJ283" s="395"/>
      <c r="FK283" s="395"/>
      <c r="FL283" s="395"/>
      <c r="FM283" s="395"/>
      <c r="FN283" s="395"/>
      <c r="FO283" s="395"/>
      <c r="FP283" s="395"/>
      <c r="FQ283" s="395"/>
      <c r="FR283" s="395"/>
      <c r="FS283" s="395"/>
      <c r="FT283" s="395"/>
      <c r="FU283" s="395"/>
      <c r="FV283" s="395"/>
      <c r="FW283" s="395"/>
      <c r="FX283" s="395"/>
      <c r="FY283" s="395"/>
      <c r="FZ283" s="395"/>
      <c r="GA283" s="395"/>
      <c r="GB283" s="395"/>
      <c r="GC283" s="395"/>
      <c r="GD283" s="395"/>
      <c r="GE283" s="395"/>
      <c r="GF283" s="395"/>
      <c r="GG283" s="395"/>
      <c r="GH283" s="395"/>
      <c r="GI283" s="395"/>
      <c r="GJ283" s="395"/>
      <c r="GK283" s="395"/>
      <c r="GL283" s="395"/>
      <c r="GM283" s="395"/>
      <c r="GN283" s="395"/>
      <c r="GO283" s="395"/>
      <c r="GP283" s="395"/>
      <c r="GQ283" s="395"/>
      <c r="GR283" s="395"/>
      <c r="GS283" s="395"/>
      <c r="GT283" s="395"/>
      <c r="GU283" s="395"/>
      <c r="GV283" s="395"/>
      <c r="GW283" s="395"/>
      <c r="GX283" s="395"/>
      <c r="GY283" s="395"/>
      <c r="GZ283" s="395"/>
      <c r="HA283" s="395"/>
      <c r="HB283" s="395"/>
      <c r="HC283" s="395"/>
      <c r="HD283" s="395"/>
      <c r="HE283" s="395"/>
      <c r="HF283" s="395"/>
      <c r="HG283" s="395"/>
      <c r="HH283" s="395"/>
      <c r="HI283" s="395"/>
      <c r="HJ283" s="395"/>
      <c r="HK283" s="395"/>
      <c r="HL283" s="395"/>
      <c r="HM283" s="395"/>
      <c r="HN283" s="395"/>
      <c r="HO283" s="395"/>
      <c r="HP283" s="395"/>
      <c r="HQ283" s="395"/>
      <c r="HR283" s="395"/>
      <c r="HS283" s="395"/>
      <c r="HT283" s="395"/>
      <c r="HU283" s="395"/>
      <c r="HV283" s="395"/>
      <c r="HW283" s="395"/>
      <c r="HX283" s="395"/>
      <c r="HY283" s="395"/>
      <c r="HZ283" s="395"/>
      <c r="IA283" s="395"/>
      <c r="IB283" s="395"/>
      <c r="IC283" s="395"/>
      <c r="ID283" s="395"/>
      <c r="IE283" s="395"/>
      <c r="IF283" s="395"/>
      <c r="IG283" s="395"/>
      <c r="IH283" s="395"/>
      <c r="II283" s="395"/>
      <c r="IJ283" s="395"/>
      <c r="IK283" s="395"/>
      <c r="IL283" s="395"/>
      <c r="IM283" s="395"/>
      <c r="IN283" s="395"/>
      <c r="IO283" s="395"/>
      <c r="IP283" s="395"/>
      <c r="IQ283" s="395"/>
      <c r="IR283" s="395"/>
      <c r="IS283" s="395"/>
      <c r="IT283" s="395"/>
      <c r="IU283" s="395"/>
      <c r="IV283" s="395"/>
      <c r="IW283" s="395"/>
      <c r="IX283" s="395"/>
      <c r="IY283" s="395"/>
      <c r="IZ283" s="395"/>
      <c r="JA283" s="395"/>
      <c r="JB283" s="395"/>
      <c r="JC283" s="395"/>
      <c r="JD283" s="395"/>
      <c r="JE283" s="395"/>
    </row>
    <row r="284" spans="13:265" s="426" customFormat="1" ht="15" hidden="1" customHeight="1" x14ac:dyDescent="0.25">
      <c r="M284" s="321"/>
      <c r="N284" s="321"/>
      <c r="CK284" s="395"/>
      <c r="CL284" s="395"/>
      <c r="CM284" s="395"/>
      <c r="CN284" s="395"/>
      <c r="CO284" s="395"/>
      <c r="CP284" s="395"/>
      <c r="CQ284" s="395"/>
      <c r="CR284" s="395"/>
      <c r="CS284" s="395"/>
      <c r="CT284" s="395"/>
      <c r="CU284" s="395"/>
      <c r="CV284" s="395"/>
      <c r="CW284" s="395"/>
      <c r="CX284" s="395"/>
      <c r="CY284" s="395"/>
      <c r="CZ284" s="395"/>
      <c r="DA284" s="395"/>
      <c r="DB284" s="395"/>
      <c r="DC284" s="395"/>
      <c r="DD284" s="395"/>
      <c r="DE284" s="395"/>
      <c r="DF284" s="395"/>
      <c r="DG284" s="395"/>
      <c r="DH284" s="395"/>
      <c r="DI284" s="395"/>
      <c r="DJ284" s="395"/>
      <c r="DK284" s="395"/>
      <c r="DL284" s="395"/>
      <c r="DM284" s="395"/>
      <c r="DN284" s="395"/>
      <c r="DO284" s="395"/>
      <c r="DP284" s="395"/>
      <c r="DQ284" s="395"/>
      <c r="DR284" s="395"/>
      <c r="DS284" s="395"/>
      <c r="DT284" s="395"/>
      <c r="DU284" s="395"/>
      <c r="DV284" s="395"/>
      <c r="DW284" s="395"/>
      <c r="DX284" s="395"/>
      <c r="DY284" s="395"/>
      <c r="DZ284" s="395"/>
      <c r="EA284" s="395"/>
      <c r="EB284" s="395"/>
      <c r="EC284" s="395"/>
      <c r="ED284" s="395"/>
      <c r="EE284" s="395"/>
      <c r="EF284" s="395"/>
      <c r="EG284" s="395"/>
      <c r="EH284" s="395"/>
      <c r="EI284" s="395"/>
      <c r="EJ284" s="395"/>
      <c r="EK284" s="395"/>
      <c r="EL284" s="395"/>
      <c r="EM284" s="395"/>
      <c r="EN284" s="395"/>
      <c r="EO284" s="395"/>
      <c r="EP284" s="395"/>
      <c r="EQ284" s="395"/>
      <c r="ER284" s="395"/>
      <c r="ES284" s="395"/>
      <c r="ET284" s="395"/>
      <c r="EU284" s="395"/>
      <c r="EV284" s="395"/>
      <c r="EW284" s="395"/>
      <c r="EX284" s="395"/>
      <c r="EY284" s="395"/>
      <c r="EZ284" s="395"/>
      <c r="FA284" s="395"/>
      <c r="FB284" s="395"/>
      <c r="FC284" s="395"/>
      <c r="FD284" s="395"/>
      <c r="FE284" s="395"/>
      <c r="FF284" s="395"/>
      <c r="FG284" s="395"/>
      <c r="FH284" s="395"/>
      <c r="FI284" s="395"/>
      <c r="FJ284" s="395"/>
      <c r="FK284" s="395"/>
      <c r="FL284" s="395"/>
      <c r="FM284" s="395"/>
      <c r="FN284" s="395"/>
      <c r="FO284" s="395"/>
      <c r="FP284" s="395"/>
      <c r="FQ284" s="395"/>
      <c r="FR284" s="395"/>
      <c r="FS284" s="395"/>
      <c r="FT284" s="395"/>
      <c r="FU284" s="395"/>
      <c r="FV284" s="395"/>
      <c r="FW284" s="395"/>
      <c r="FX284" s="395"/>
      <c r="FY284" s="395"/>
      <c r="FZ284" s="395"/>
      <c r="GA284" s="395"/>
      <c r="GB284" s="395"/>
      <c r="GC284" s="395"/>
      <c r="GD284" s="395"/>
      <c r="GE284" s="395"/>
      <c r="GF284" s="395"/>
      <c r="GG284" s="395"/>
      <c r="GH284" s="395"/>
      <c r="GI284" s="395"/>
      <c r="GJ284" s="395"/>
      <c r="GK284" s="395"/>
      <c r="GL284" s="395"/>
      <c r="GM284" s="395"/>
      <c r="GN284" s="395"/>
      <c r="GO284" s="395"/>
      <c r="GP284" s="395"/>
      <c r="GQ284" s="395"/>
      <c r="GR284" s="395"/>
      <c r="GS284" s="395"/>
      <c r="GT284" s="395"/>
      <c r="GU284" s="395"/>
      <c r="GV284" s="395"/>
      <c r="GW284" s="395"/>
      <c r="GX284" s="395"/>
      <c r="GY284" s="395"/>
      <c r="GZ284" s="395"/>
      <c r="HA284" s="395"/>
      <c r="HB284" s="395"/>
      <c r="HC284" s="395"/>
      <c r="HD284" s="395"/>
      <c r="HE284" s="395"/>
      <c r="HF284" s="395"/>
      <c r="HG284" s="395"/>
      <c r="HH284" s="395"/>
      <c r="HI284" s="395"/>
      <c r="HJ284" s="395"/>
      <c r="HK284" s="395"/>
      <c r="HL284" s="395"/>
      <c r="HM284" s="395"/>
      <c r="HN284" s="395"/>
      <c r="HO284" s="395"/>
      <c r="HP284" s="395"/>
      <c r="HQ284" s="395"/>
      <c r="HR284" s="395"/>
      <c r="HS284" s="395"/>
      <c r="HT284" s="395"/>
      <c r="HU284" s="395"/>
      <c r="HV284" s="395"/>
      <c r="HW284" s="395"/>
      <c r="HX284" s="395"/>
      <c r="HY284" s="395"/>
      <c r="HZ284" s="395"/>
      <c r="IA284" s="395"/>
      <c r="IB284" s="395"/>
      <c r="IC284" s="395"/>
      <c r="ID284" s="395"/>
      <c r="IE284" s="395"/>
      <c r="IF284" s="395"/>
      <c r="IG284" s="395"/>
      <c r="IH284" s="395"/>
      <c r="II284" s="395"/>
      <c r="IJ284" s="395"/>
      <c r="IK284" s="395"/>
      <c r="IL284" s="395"/>
      <c r="IM284" s="395"/>
      <c r="IN284" s="395"/>
      <c r="IO284" s="395"/>
      <c r="IP284" s="395"/>
      <c r="IQ284" s="395"/>
      <c r="IR284" s="395"/>
      <c r="IS284" s="395"/>
      <c r="IT284" s="395"/>
      <c r="IU284" s="395"/>
      <c r="IV284" s="395"/>
      <c r="IW284" s="395"/>
      <c r="IX284" s="395"/>
      <c r="IY284" s="395"/>
      <c r="IZ284" s="395"/>
      <c r="JA284" s="395"/>
      <c r="JB284" s="395"/>
      <c r="JC284" s="395"/>
      <c r="JD284" s="395"/>
      <c r="JE284" s="395"/>
    </row>
    <row r="285" spans="13:265" s="426" customFormat="1" ht="15" hidden="1" customHeight="1" x14ac:dyDescent="0.25">
      <c r="M285" s="321"/>
      <c r="N285" s="321"/>
      <c r="CK285" s="395"/>
      <c r="CL285" s="395"/>
      <c r="CM285" s="395"/>
      <c r="CN285" s="395"/>
      <c r="CO285" s="395"/>
      <c r="CP285" s="395"/>
      <c r="CQ285" s="395"/>
      <c r="CR285" s="395"/>
      <c r="CS285" s="395"/>
      <c r="CT285" s="395"/>
      <c r="CU285" s="395"/>
      <c r="CV285" s="395"/>
      <c r="CW285" s="395"/>
      <c r="CX285" s="395"/>
      <c r="CY285" s="395"/>
      <c r="CZ285" s="395"/>
      <c r="DA285" s="395"/>
      <c r="DB285" s="395"/>
      <c r="DC285" s="395"/>
      <c r="DD285" s="395"/>
      <c r="DE285" s="395"/>
      <c r="DF285" s="395"/>
      <c r="DG285" s="395"/>
      <c r="DH285" s="395"/>
      <c r="DI285" s="395"/>
      <c r="DJ285" s="395"/>
      <c r="DK285" s="395"/>
      <c r="DL285" s="395"/>
      <c r="DM285" s="395"/>
      <c r="DN285" s="395"/>
      <c r="DO285" s="395"/>
      <c r="DP285" s="395"/>
      <c r="DQ285" s="395"/>
      <c r="DR285" s="395"/>
      <c r="DS285" s="395"/>
      <c r="DT285" s="395"/>
      <c r="DU285" s="395"/>
      <c r="DV285" s="395"/>
      <c r="DW285" s="395"/>
      <c r="DX285" s="395"/>
      <c r="DY285" s="395"/>
      <c r="DZ285" s="395"/>
      <c r="EA285" s="395"/>
      <c r="EB285" s="395"/>
      <c r="EC285" s="395"/>
      <c r="ED285" s="395"/>
      <c r="EE285" s="395"/>
      <c r="EF285" s="395"/>
      <c r="EG285" s="395"/>
      <c r="EH285" s="395"/>
      <c r="EI285" s="395"/>
      <c r="EJ285" s="395"/>
      <c r="EK285" s="395"/>
      <c r="EL285" s="395"/>
      <c r="EM285" s="395"/>
      <c r="EN285" s="395"/>
      <c r="EO285" s="395"/>
      <c r="EP285" s="395"/>
      <c r="EQ285" s="395"/>
      <c r="ER285" s="395"/>
      <c r="ES285" s="395"/>
      <c r="ET285" s="395"/>
      <c r="EU285" s="395"/>
      <c r="EV285" s="395"/>
      <c r="EW285" s="395"/>
      <c r="EX285" s="395"/>
      <c r="EY285" s="395"/>
      <c r="EZ285" s="395"/>
      <c r="FA285" s="395"/>
      <c r="FB285" s="395"/>
      <c r="FC285" s="395"/>
      <c r="FD285" s="395"/>
      <c r="FE285" s="395"/>
      <c r="FF285" s="395"/>
      <c r="FG285" s="395"/>
      <c r="FH285" s="395"/>
      <c r="FI285" s="395"/>
      <c r="FJ285" s="395"/>
      <c r="FK285" s="395"/>
      <c r="FL285" s="395"/>
      <c r="FM285" s="395"/>
      <c r="FN285" s="395"/>
      <c r="FO285" s="395"/>
      <c r="FP285" s="395"/>
      <c r="FQ285" s="395"/>
      <c r="FR285" s="395"/>
      <c r="FS285" s="395"/>
      <c r="FT285" s="395"/>
      <c r="FU285" s="395"/>
      <c r="FV285" s="395"/>
      <c r="FW285" s="395"/>
      <c r="FX285" s="395"/>
      <c r="FY285" s="395"/>
      <c r="FZ285" s="395"/>
      <c r="GA285" s="395"/>
      <c r="GB285" s="395"/>
      <c r="GC285" s="395"/>
      <c r="GD285" s="395"/>
      <c r="GE285" s="395"/>
      <c r="GF285" s="395"/>
      <c r="GG285" s="395"/>
      <c r="GH285" s="395"/>
      <c r="GI285" s="395"/>
      <c r="GJ285" s="395"/>
      <c r="GK285" s="395"/>
      <c r="GL285" s="395"/>
      <c r="GM285" s="395"/>
      <c r="GN285" s="395"/>
      <c r="GO285" s="395"/>
      <c r="GP285" s="395"/>
      <c r="GQ285" s="395"/>
      <c r="GR285" s="395"/>
      <c r="GS285" s="395"/>
      <c r="GT285" s="395"/>
      <c r="GU285" s="395"/>
      <c r="GV285" s="395"/>
      <c r="GW285" s="395"/>
      <c r="GX285" s="395"/>
      <c r="GY285" s="395"/>
      <c r="GZ285" s="395"/>
      <c r="HA285" s="395"/>
      <c r="HB285" s="395"/>
      <c r="HC285" s="395"/>
      <c r="HD285" s="395"/>
      <c r="HE285" s="395"/>
      <c r="HF285" s="395"/>
      <c r="HG285" s="395"/>
      <c r="HH285" s="395"/>
      <c r="HI285" s="395"/>
      <c r="HJ285" s="395"/>
      <c r="HK285" s="395"/>
      <c r="HL285" s="395"/>
      <c r="HM285" s="395"/>
      <c r="HN285" s="395"/>
      <c r="HO285" s="395"/>
      <c r="HP285" s="395"/>
      <c r="HQ285" s="395"/>
      <c r="HR285" s="395"/>
      <c r="HS285" s="395"/>
      <c r="HT285" s="395"/>
      <c r="HU285" s="395"/>
      <c r="HV285" s="395"/>
      <c r="HW285" s="395"/>
      <c r="HX285" s="395"/>
      <c r="HY285" s="395"/>
      <c r="HZ285" s="395"/>
      <c r="IA285" s="395"/>
      <c r="IB285" s="395"/>
      <c r="IC285" s="395"/>
      <c r="ID285" s="395"/>
      <c r="IE285" s="395"/>
      <c r="IF285" s="395"/>
      <c r="IG285" s="395"/>
      <c r="IH285" s="395"/>
      <c r="II285" s="395"/>
      <c r="IJ285" s="395"/>
      <c r="IK285" s="395"/>
      <c r="IL285" s="395"/>
      <c r="IM285" s="395"/>
      <c r="IN285" s="395"/>
      <c r="IO285" s="395"/>
      <c r="IP285" s="395"/>
      <c r="IQ285" s="395"/>
      <c r="IR285" s="395"/>
      <c r="IS285" s="395"/>
      <c r="IT285" s="395"/>
      <c r="IU285" s="395"/>
      <c r="IV285" s="395"/>
      <c r="IW285" s="395"/>
      <c r="IX285" s="395"/>
      <c r="IY285" s="395"/>
      <c r="IZ285" s="395"/>
      <c r="JA285" s="395"/>
      <c r="JB285" s="395"/>
      <c r="JC285" s="395"/>
      <c r="JD285" s="395"/>
      <c r="JE285" s="395"/>
    </row>
    <row r="286" spans="13:265" s="426" customFormat="1" ht="15" hidden="1" customHeight="1" x14ac:dyDescent="0.25">
      <c r="M286" s="321"/>
      <c r="N286" s="321"/>
      <c r="CK286" s="395"/>
      <c r="CL286" s="395"/>
      <c r="CM286" s="395"/>
      <c r="CN286" s="395"/>
      <c r="CO286" s="395"/>
      <c r="CP286" s="395"/>
      <c r="CQ286" s="395"/>
      <c r="CR286" s="395"/>
      <c r="CS286" s="395"/>
      <c r="CT286" s="395"/>
      <c r="CU286" s="395"/>
      <c r="CV286" s="395"/>
      <c r="CW286" s="395"/>
      <c r="CX286" s="395"/>
      <c r="CY286" s="395"/>
      <c r="CZ286" s="395"/>
      <c r="DA286" s="395"/>
      <c r="DB286" s="395"/>
      <c r="DC286" s="395"/>
      <c r="DD286" s="395"/>
      <c r="DE286" s="395"/>
      <c r="DF286" s="395"/>
      <c r="DG286" s="395"/>
      <c r="DH286" s="395"/>
      <c r="DI286" s="395"/>
      <c r="DJ286" s="395"/>
      <c r="DK286" s="395"/>
      <c r="DL286" s="395"/>
      <c r="DM286" s="395"/>
      <c r="DN286" s="395"/>
      <c r="DO286" s="395"/>
      <c r="DP286" s="395"/>
      <c r="DQ286" s="395"/>
      <c r="DR286" s="395"/>
      <c r="DS286" s="395"/>
      <c r="DT286" s="395"/>
      <c r="DU286" s="395"/>
      <c r="DV286" s="395"/>
      <c r="DW286" s="395"/>
      <c r="DX286" s="395"/>
      <c r="DY286" s="395"/>
      <c r="DZ286" s="395"/>
      <c r="EA286" s="395"/>
      <c r="EB286" s="395"/>
      <c r="EC286" s="395"/>
      <c r="ED286" s="395"/>
      <c r="EE286" s="395"/>
      <c r="EF286" s="395"/>
      <c r="EG286" s="395"/>
      <c r="EH286" s="395"/>
      <c r="EI286" s="395"/>
      <c r="EJ286" s="395"/>
      <c r="EK286" s="395"/>
      <c r="EL286" s="395"/>
      <c r="EM286" s="395"/>
      <c r="EN286" s="395"/>
      <c r="EO286" s="395"/>
      <c r="EP286" s="395"/>
      <c r="EQ286" s="395"/>
      <c r="ER286" s="395"/>
      <c r="ES286" s="395"/>
      <c r="ET286" s="395"/>
      <c r="EU286" s="395"/>
      <c r="EV286" s="395"/>
      <c r="EW286" s="395"/>
      <c r="EX286" s="395"/>
      <c r="EY286" s="395"/>
      <c r="EZ286" s="395"/>
      <c r="FA286" s="395"/>
      <c r="FB286" s="395"/>
      <c r="FC286" s="395"/>
      <c r="FD286" s="395"/>
      <c r="FE286" s="395"/>
      <c r="FF286" s="395"/>
      <c r="FG286" s="395"/>
      <c r="FH286" s="395"/>
      <c r="FI286" s="395"/>
      <c r="FJ286" s="395"/>
      <c r="FK286" s="395"/>
      <c r="FL286" s="395"/>
      <c r="FM286" s="395"/>
      <c r="FN286" s="395"/>
      <c r="FO286" s="395"/>
      <c r="FP286" s="395"/>
      <c r="FQ286" s="395"/>
      <c r="FR286" s="395"/>
      <c r="FS286" s="395"/>
      <c r="FT286" s="395"/>
      <c r="FU286" s="395"/>
      <c r="FV286" s="395"/>
      <c r="FW286" s="395"/>
      <c r="FX286" s="395"/>
      <c r="FY286" s="395"/>
      <c r="FZ286" s="395"/>
      <c r="GA286" s="395"/>
      <c r="GB286" s="395"/>
      <c r="GC286" s="395"/>
      <c r="GD286" s="395"/>
      <c r="GE286" s="395"/>
      <c r="GF286" s="395"/>
      <c r="GG286" s="395"/>
      <c r="GH286" s="395"/>
      <c r="GI286" s="395"/>
      <c r="GJ286" s="395"/>
      <c r="GK286" s="395"/>
      <c r="GL286" s="395"/>
      <c r="GM286" s="395"/>
      <c r="GN286" s="395"/>
      <c r="GO286" s="395"/>
      <c r="GP286" s="395"/>
      <c r="GQ286" s="395"/>
      <c r="GR286" s="395"/>
      <c r="GS286" s="395"/>
      <c r="GT286" s="395"/>
      <c r="GU286" s="395"/>
      <c r="GV286" s="395"/>
      <c r="GW286" s="395"/>
      <c r="GX286" s="395"/>
      <c r="GY286" s="395"/>
      <c r="GZ286" s="395"/>
      <c r="HA286" s="395"/>
      <c r="HB286" s="395"/>
      <c r="HC286" s="395"/>
      <c r="HD286" s="395"/>
      <c r="HE286" s="395"/>
      <c r="HF286" s="395"/>
      <c r="HG286" s="395"/>
      <c r="HH286" s="395"/>
      <c r="HI286" s="395"/>
      <c r="HJ286" s="395"/>
      <c r="HK286" s="395"/>
      <c r="HL286" s="395"/>
      <c r="HM286" s="395"/>
      <c r="HN286" s="395"/>
      <c r="HO286" s="395"/>
      <c r="HP286" s="395"/>
      <c r="HQ286" s="395"/>
      <c r="HR286" s="395"/>
      <c r="HS286" s="395"/>
      <c r="HT286" s="395"/>
      <c r="HU286" s="395"/>
      <c r="HV286" s="395"/>
      <c r="HW286" s="395"/>
      <c r="HX286" s="395"/>
      <c r="HY286" s="395"/>
      <c r="HZ286" s="395"/>
      <c r="IA286" s="395"/>
      <c r="IB286" s="395"/>
      <c r="IC286" s="395"/>
      <c r="ID286" s="395"/>
      <c r="IE286" s="395"/>
      <c r="IF286" s="395"/>
      <c r="IG286" s="395"/>
      <c r="IH286" s="395"/>
      <c r="II286" s="395"/>
      <c r="IJ286" s="395"/>
      <c r="IK286" s="395"/>
      <c r="IL286" s="395"/>
      <c r="IM286" s="395"/>
      <c r="IN286" s="395"/>
      <c r="IO286" s="395"/>
      <c r="IP286" s="395"/>
      <c r="IQ286" s="395"/>
      <c r="IR286" s="395"/>
      <c r="IS286" s="395"/>
      <c r="IT286" s="395"/>
      <c r="IU286" s="395"/>
      <c r="IV286" s="395"/>
      <c r="IW286" s="395"/>
      <c r="IX286" s="395"/>
      <c r="IY286" s="395"/>
      <c r="IZ286" s="395"/>
      <c r="JA286" s="395"/>
      <c r="JB286" s="395"/>
      <c r="JC286" s="395"/>
      <c r="JD286" s="395"/>
      <c r="JE286" s="395"/>
    </row>
    <row r="287" spans="13:265" s="426" customFormat="1" ht="15" hidden="1" customHeight="1" x14ac:dyDescent="0.25">
      <c r="M287" s="321"/>
      <c r="N287" s="321"/>
      <c r="CK287" s="395"/>
      <c r="CL287" s="395"/>
      <c r="CM287" s="395"/>
      <c r="CN287" s="395"/>
      <c r="CO287" s="395"/>
      <c r="CP287" s="395"/>
      <c r="CQ287" s="395"/>
      <c r="CR287" s="395"/>
      <c r="CS287" s="395"/>
      <c r="CT287" s="395"/>
      <c r="CU287" s="395"/>
      <c r="CV287" s="395"/>
      <c r="CW287" s="395"/>
      <c r="CX287" s="395"/>
      <c r="CY287" s="395"/>
      <c r="CZ287" s="395"/>
      <c r="DA287" s="395"/>
      <c r="DB287" s="395"/>
      <c r="DC287" s="395"/>
      <c r="DD287" s="395"/>
      <c r="DE287" s="395"/>
      <c r="DF287" s="395"/>
      <c r="DG287" s="395"/>
      <c r="DH287" s="395"/>
      <c r="DI287" s="395"/>
      <c r="DJ287" s="395"/>
      <c r="DK287" s="395"/>
      <c r="DL287" s="395"/>
      <c r="DM287" s="395"/>
      <c r="DN287" s="395"/>
      <c r="DO287" s="395"/>
      <c r="DP287" s="395"/>
      <c r="DQ287" s="395"/>
      <c r="DR287" s="395"/>
      <c r="DS287" s="395"/>
      <c r="DT287" s="395"/>
      <c r="DU287" s="395"/>
      <c r="DV287" s="395"/>
      <c r="DW287" s="395"/>
      <c r="DX287" s="395"/>
      <c r="DY287" s="395"/>
      <c r="DZ287" s="395"/>
      <c r="EA287" s="395"/>
      <c r="EB287" s="395"/>
      <c r="EC287" s="395"/>
      <c r="ED287" s="395"/>
      <c r="EE287" s="395"/>
      <c r="EF287" s="395"/>
      <c r="EG287" s="395"/>
      <c r="EH287" s="395"/>
      <c r="EI287" s="395"/>
      <c r="EJ287" s="395"/>
      <c r="EK287" s="395"/>
      <c r="EL287" s="395"/>
      <c r="EM287" s="395"/>
      <c r="EN287" s="395"/>
      <c r="EO287" s="395"/>
      <c r="EP287" s="395"/>
      <c r="EQ287" s="395"/>
      <c r="ER287" s="395"/>
      <c r="ES287" s="395"/>
      <c r="ET287" s="395"/>
      <c r="EU287" s="395"/>
      <c r="EV287" s="395"/>
      <c r="EW287" s="395"/>
      <c r="EX287" s="395"/>
      <c r="EY287" s="395"/>
      <c r="EZ287" s="395"/>
      <c r="FA287" s="395"/>
      <c r="FB287" s="395"/>
      <c r="FC287" s="395"/>
      <c r="FD287" s="395"/>
      <c r="FE287" s="395"/>
      <c r="FF287" s="395"/>
      <c r="FG287" s="395"/>
      <c r="FH287" s="395"/>
      <c r="FI287" s="395"/>
      <c r="FJ287" s="395"/>
      <c r="FK287" s="395"/>
      <c r="FL287" s="395"/>
      <c r="FM287" s="395"/>
      <c r="FN287" s="395"/>
      <c r="FO287" s="395"/>
      <c r="FP287" s="395"/>
      <c r="FQ287" s="395"/>
      <c r="FR287" s="395"/>
      <c r="FS287" s="395"/>
      <c r="FT287" s="395"/>
      <c r="FU287" s="395"/>
      <c r="FV287" s="395"/>
      <c r="FW287" s="395"/>
      <c r="FX287" s="395"/>
      <c r="FY287" s="395"/>
      <c r="FZ287" s="395"/>
      <c r="GA287" s="395"/>
      <c r="GB287" s="395"/>
      <c r="GC287" s="395"/>
      <c r="GD287" s="395"/>
      <c r="GE287" s="395"/>
      <c r="GF287" s="395"/>
      <c r="GG287" s="395"/>
      <c r="GH287" s="395"/>
      <c r="GI287" s="395"/>
      <c r="GJ287" s="395"/>
      <c r="GK287" s="395"/>
      <c r="GL287" s="395"/>
      <c r="GM287" s="395"/>
      <c r="GN287" s="395"/>
      <c r="GO287" s="395"/>
      <c r="GP287" s="395"/>
      <c r="GQ287" s="395"/>
      <c r="GR287" s="395"/>
      <c r="GS287" s="395"/>
      <c r="GT287" s="395"/>
      <c r="GU287" s="395"/>
      <c r="GV287" s="395"/>
      <c r="GW287" s="395"/>
      <c r="GX287" s="395"/>
      <c r="GY287" s="395"/>
      <c r="GZ287" s="395"/>
      <c r="HA287" s="395"/>
      <c r="HB287" s="395"/>
      <c r="HC287" s="395"/>
      <c r="HD287" s="395"/>
      <c r="HE287" s="395"/>
      <c r="HF287" s="395"/>
      <c r="HG287" s="395"/>
      <c r="HH287" s="395"/>
      <c r="HI287" s="395"/>
      <c r="HJ287" s="395"/>
      <c r="HK287" s="395"/>
      <c r="HL287" s="395"/>
      <c r="HM287" s="395"/>
      <c r="HN287" s="395"/>
      <c r="HO287" s="395"/>
      <c r="HP287" s="395"/>
      <c r="HQ287" s="395"/>
      <c r="HR287" s="395"/>
      <c r="HS287" s="395"/>
      <c r="HT287" s="395"/>
      <c r="HU287" s="395"/>
      <c r="HV287" s="395"/>
      <c r="HW287" s="395"/>
      <c r="HX287" s="395"/>
      <c r="HY287" s="395"/>
      <c r="HZ287" s="395"/>
      <c r="IA287" s="395"/>
      <c r="IB287" s="395"/>
      <c r="IC287" s="395"/>
      <c r="ID287" s="395"/>
      <c r="IE287" s="395"/>
      <c r="IF287" s="395"/>
      <c r="IG287" s="395"/>
      <c r="IH287" s="395"/>
      <c r="II287" s="395"/>
      <c r="IJ287" s="395"/>
      <c r="IK287" s="395"/>
      <c r="IL287" s="395"/>
      <c r="IM287" s="395"/>
      <c r="IN287" s="395"/>
      <c r="IO287" s="395"/>
      <c r="IP287" s="395"/>
      <c r="IQ287" s="395"/>
      <c r="IR287" s="395"/>
      <c r="IS287" s="395"/>
      <c r="IT287" s="395"/>
      <c r="IU287" s="395"/>
      <c r="IV287" s="395"/>
      <c r="IW287" s="395"/>
      <c r="IX287" s="395"/>
      <c r="IY287" s="395"/>
      <c r="IZ287" s="395"/>
      <c r="JA287" s="395"/>
      <c r="JB287" s="395"/>
      <c r="JC287" s="395"/>
      <c r="JD287" s="395"/>
      <c r="JE287" s="395"/>
    </row>
    <row r="288" spans="13:265" s="426" customFormat="1" ht="15" hidden="1" customHeight="1" x14ac:dyDescent="0.25">
      <c r="M288" s="321"/>
      <c r="N288" s="321"/>
      <c r="CK288" s="395"/>
      <c r="CL288" s="395"/>
      <c r="CM288" s="395"/>
      <c r="CN288" s="395"/>
      <c r="CO288" s="395"/>
      <c r="CP288" s="395"/>
      <c r="CQ288" s="395"/>
      <c r="CR288" s="395"/>
      <c r="CS288" s="395"/>
      <c r="CT288" s="395"/>
      <c r="CU288" s="395"/>
      <c r="CV288" s="395"/>
      <c r="CW288" s="395"/>
      <c r="CX288" s="395"/>
      <c r="CY288" s="395"/>
      <c r="CZ288" s="395"/>
      <c r="DA288" s="395"/>
      <c r="DB288" s="395"/>
      <c r="DC288" s="395"/>
      <c r="DD288" s="395"/>
      <c r="DE288" s="395"/>
      <c r="DF288" s="395"/>
      <c r="DG288" s="395"/>
      <c r="DH288" s="395"/>
      <c r="DI288" s="395"/>
      <c r="DJ288" s="395"/>
      <c r="DK288" s="395"/>
      <c r="DL288" s="395"/>
      <c r="DM288" s="395"/>
      <c r="DN288" s="395"/>
      <c r="DO288" s="395"/>
      <c r="DP288" s="395"/>
      <c r="DQ288" s="395"/>
      <c r="DR288" s="395"/>
      <c r="DS288" s="395"/>
      <c r="DT288" s="395"/>
      <c r="DU288" s="395"/>
      <c r="DV288" s="395"/>
      <c r="DW288" s="395"/>
      <c r="DX288" s="395"/>
      <c r="DY288" s="395"/>
      <c r="DZ288" s="395"/>
      <c r="EA288" s="395"/>
      <c r="EB288" s="395"/>
      <c r="EC288" s="395"/>
      <c r="ED288" s="395"/>
      <c r="EE288" s="395"/>
      <c r="EF288" s="395"/>
      <c r="EG288" s="395"/>
      <c r="EH288" s="395"/>
      <c r="EI288" s="395"/>
      <c r="EJ288" s="395"/>
      <c r="EK288" s="395"/>
      <c r="EL288" s="395"/>
      <c r="EM288" s="395"/>
      <c r="EN288" s="395"/>
      <c r="EO288" s="395"/>
      <c r="EP288" s="395"/>
      <c r="EQ288" s="395"/>
      <c r="ER288" s="395"/>
      <c r="ES288" s="395"/>
      <c r="ET288" s="395"/>
      <c r="EU288" s="395"/>
      <c r="EV288" s="395"/>
      <c r="EW288" s="395"/>
      <c r="EX288" s="395"/>
      <c r="EY288" s="395"/>
      <c r="EZ288" s="395"/>
      <c r="FA288" s="395"/>
      <c r="FB288" s="395"/>
      <c r="FC288" s="395"/>
      <c r="FD288" s="395"/>
      <c r="FE288" s="395"/>
      <c r="FF288" s="395"/>
      <c r="FG288" s="395"/>
      <c r="FH288" s="395"/>
      <c r="FI288" s="395"/>
      <c r="FJ288" s="395"/>
      <c r="FK288" s="395"/>
      <c r="FL288" s="395"/>
      <c r="FM288" s="395"/>
      <c r="FN288" s="395"/>
      <c r="FO288" s="395"/>
      <c r="FP288" s="395"/>
      <c r="FQ288" s="395"/>
      <c r="FR288" s="395"/>
      <c r="FS288" s="395"/>
      <c r="FT288" s="395"/>
      <c r="FU288" s="395"/>
      <c r="FV288" s="395"/>
      <c r="FW288" s="395"/>
      <c r="FX288" s="395"/>
      <c r="FY288" s="395"/>
      <c r="FZ288" s="395"/>
      <c r="GA288" s="395"/>
      <c r="GB288" s="395"/>
      <c r="GC288" s="395"/>
      <c r="GD288" s="395"/>
      <c r="GE288" s="395"/>
      <c r="GF288" s="395"/>
      <c r="GG288" s="395"/>
      <c r="GH288" s="395"/>
      <c r="GI288" s="395"/>
      <c r="GJ288" s="395"/>
      <c r="GK288" s="395"/>
      <c r="GL288" s="395"/>
      <c r="GM288" s="395"/>
      <c r="GN288" s="395"/>
      <c r="GO288" s="395"/>
      <c r="GP288" s="395"/>
      <c r="GQ288" s="395"/>
      <c r="GR288" s="395"/>
      <c r="GS288" s="395"/>
      <c r="GT288" s="395"/>
      <c r="GU288" s="395"/>
      <c r="GV288" s="395"/>
      <c r="GW288" s="395"/>
      <c r="GX288" s="395"/>
      <c r="GY288" s="395"/>
      <c r="GZ288" s="395"/>
      <c r="HA288" s="395"/>
      <c r="HB288" s="395"/>
      <c r="HC288" s="395"/>
      <c r="HD288" s="395"/>
      <c r="HE288" s="395"/>
      <c r="HF288" s="395"/>
      <c r="HG288" s="395"/>
      <c r="HH288" s="395"/>
      <c r="HI288" s="395"/>
      <c r="HJ288" s="395"/>
      <c r="HK288" s="395"/>
      <c r="HL288" s="395"/>
      <c r="HM288" s="395"/>
      <c r="HN288" s="395"/>
      <c r="HO288" s="395"/>
      <c r="HP288" s="395"/>
      <c r="HQ288" s="395"/>
      <c r="HR288" s="395"/>
      <c r="HS288" s="395"/>
      <c r="HT288" s="395"/>
      <c r="HU288" s="395"/>
      <c r="HV288" s="395"/>
      <c r="HW288" s="395"/>
      <c r="HX288" s="395"/>
      <c r="HY288" s="395"/>
      <c r="HZ288" s="395"/>
      <c r="IA288" s="395"/>
      <c r="IB288" s="395"/>
      <c r="IC288" s="395"/>
      <c r="ID288" s="395"/>
      <c r="IE288" s="395"/>
      <c r="IF288" s="395"/>
      <c r="IG288" s="395"/>
      <c r="IH288" s="395"/>
      <c r="II288" s="395"/>
      <c r="IJ288" s="395"/>
      <c r="IK288" s="395"/>
      <c r="IL288" s="395"/>
      <c r="IM288" s="395"/>
      <c r="IN288" s="395"/>
      <c r="IO288" s="395"/>
      <c r="IP288" s="395"/>
      <c r="IQ288" s="395"/>
      <c r="IR288" s="395"/>
      <c r="IS288" s="395"/>
      <c r="IT288" s="395"/>
      <c r="IU288" s="395"/>
      <c r="IV288" s="395"/>
      <c r="IW288" s="395"/>
      <c r="IX288" s="395"/>
      <c r="IY288" s="395"/>
      <c r="IZ288" s="395"/>
      <c r="JA288" s="395"/>
      <c r="JB288" s="395"/>
      <c r="JC288" s="395"/>
      <c r="JD288" s="395"/>
      <c r="JE288" s="395"/>
    </row>
    <row r="289" spans="13:265" s="426" customFormat="1" ht="15" hidden="1" customHeight="1" x14ac:dyDescent="0.25">
      <c r="M289" s="321"/>
      <c r="N289" s="321"/>
      <c r="CK289" s="395"/>
      <c r="CL289" s="395"/>
      <c r="CM289" s="395"/>
      <c r="CN289" s="395"/>
      <c r="CO289" s="395"/>
      <c r="CP289" s="395"/>
      <c r="CQ289" s="395"/>
      <c r="CR289" s="395"/>
      <c r="CS289" s="395"/>
      <c r="CT289" s="395"/>
      <c r="CU289" s="395"/>
      <c r="CV289" s="395"/>
      <c r="CW289" s="395"/>
      <c r="CX289" s="395"/>
      <c r="CY289" s="395"/>
      <c r="CZ289" s="395"/>
      <c r="DA289" s="395"/>
      <c r="DB289" s="395"/>
      <c r="DC289" s="395"/>
      <c r="DD289" s="395"/>
      <c r="DE289" s="395"/>
      <c r="DF289" s="395"/>
      <c r="DG289" s="395"/>
      <c r="DH289" s="395"/>
      <c r="DI289" s="395"/>
      <c r="DJ289" s="395"/>
      <c r="DK289" s="395"/>
      <c r="DL289" s="395"/>
      <c r="DM289" s="395"/>
      <c r="DN289" s="395"/>
      <c r="DO289" s="395"/>
      <c r="DP289" s="395"/>
      <c r="DQ289" s="395"/>
      <c r="DR289" s="395"/>
      <c r="DS289" s="395"/>
      <c r="DT289" s="395"/>
      <c r="DU289" s="395"/>
      <c r="DV289" s="395"/>
      <c r="DW289" s="395"/>
      <c r="DX289" s="395"/>
      <c r="DY289" s="395"/>
      <c r="DZ289" s="395"/>
      <c r="EA289" s="395"/>
      <c r="EB289" s="395"/>
      <c r="EC289" s="395"/>
      <c r="ED289" s="395"/>
      <c r="EE289" s="395"/>
      <c r="EF289" s="395"/>
      <c r="EG289" s="395"/>
      <c r="EH289" s="395"/>
      <c r="EI289" s="395"/>
      <c r="EJ289" s="395"/>
      <c r="EK289" s="395"/>
      <c r="EL289" s="395"/>
      <c r="EM289" s="395"/>
      <c r="EN289" s="395"/>
      <c r="EO289" s="395"/>
      <c r="EP289" s="395"/>
      <c r="EQ289" s="395"/>
      <c r="ER289" s="395"/>
      <c r="ES289" s="395"/>
      <c r="ET289" s="395"/>
      <c r="EU289" s="395"/>
      <c r="EV289" s="395"/>
      <c r="EW289" s="395"/>
      <c r="EX289" s="395"/>
      <c r="EY289" s="395"/>
      <c r="EZ289" s="395"/>
      <c r="FA289" s="395"/>
      <c r="FB289" s="395"/>
      <c r="FC289" s="395"/>
      <c r="FD289" s="395"/>
      <c r="FE289" s="395"/>
      <c r="FF289" s="395"/>
      <c r="FG289" s="395"/>
      <c r="FH289" s="395"/>
      <c r="FI289" s="395"/>
      <c r="FJ289" s="395"/>
      <c r="FK289" s="395"/>
      <c r="FL289" s="395"/>
      <c r="FM289" s="395"/>
      <c r="FN289" s="395"/>
      <c r="FO289" s="395"/>
      <c r="FP289" s="395"/>
      <c r="FQ289" s="395"/>
      <c r="FR289" s="395"/>
      <c r="FS289" s="395"/>
      <c r="FT289" s="395"/>
      <c r="FU289" s="395"/>
      <c r="FV289" s="395"/>
      <c r="FW289" s="395"/>
      <c r="FX289" s="395"/>
      <c r="FY289" s="395"/>
      <c r="FZ289" s="395"/>
      <c r="GA289" s="395"/>
      <c r="GB289" s="395"/>
      <c r="GC289" s="395"/>
      <c r="GD289" s="395"/>
      <c r="GE289" s="395"/>
      <c r="GF289" s="395"/>
      <c r="GG289" s="395"/>
      <c r="GH289" s="395"/>
      <c r="GI289" s="395"/>
      <c r="GJ289" s="395"/>
      <c r="GK289" s="395"/>
      <c r="GL289" s="395"/>
      <c r="GM289" s="395"/>
      <c r="GN289" s="395"/>
      <c r="GO289" s="395"/>
      <c r="GP289" s="395"/>
      <c r="GQ289" s="395"/>
      <c r="GR289" s="395"/>
      <c r="GS289" s="395"/>
      <c r="GT289" s="395"/>
      <c r="GU289" s="395"/>
      <c r="GV289" s="395"/>
      <c r="GW289" s="395"/>
      <c r="GX289" s="395"/>
      <c r="GY289" s="395"/>
      <c r="GZ289" s="395"/>
      <c r="HA289" s="395"/>
      <c r="HB289" s="395"/>
      <c r="HC289" s="395"/>
      <c r="HD289" s="395"/>
      <c r="HE289" s="395"/>
      <c r="HF289" s="395"/>
      <c r="HG289" s="395"/>
      <c r="HH289" s="395"/>
      <c r="HI289" s="395"/>
      <c r="HJ289" s="395"/>
      <c r="HK289" s="395"/>
      <c r="HL289" s="395"/>
      <c r="HM289" s="395"/>
      <c r="HN289" s="395"/>
      <c r="HO289" s="395"/>
      <c r="HP289" s="395"/>
      <c r="HQ289" s="395"/>
      <c r="HR289" s="395"/>
      <c r="HS289" s="395"/>
      <c r="HT289" s="395"/>
      <c r="HU289" s="395"/>
      <c r="HV289" s="395"/>
      <c r="HW289" s="395"/>
      <c r="HX289" s="395"/>
      <c r="HY289" s="395"/>
      <c r="HZ289" s="395"/>
      <c r="IA289" s="395"/>
      <c r="IB289" s="395"/>
      <c r="IC289" s="395"/>
      <c r="ID289" s="395"/>
      <c r="IE289" s="395"/>
      <c r="IF289" s="395"/>
      <c r="IG289" s="395"/>
      <c r="IH289" s="395"/>
      <c r="II289" s="395"/>
      <c r="IJ289" s="395"/>
      <c r="IK289" s="395"/>
      <c r="IL289" s="395"/>
      <c r="IM289" s="395"/>
      <c r="IN289" s="395"/>
      <c r="IO289" s="395"/>
      <c r="IP289" s="395"/>
      <c r="IQ289" s="395"/>
      <c r="IR289" s="395"/>
      <c r="IS289" s="395"/>
      <c r="IT289" s="395"/>
      <c r="IU289" s="395"/>
      <c r="IV289" s="395"/>
      <c r="IW289" s="395"/>
      <c r="IX289" s="395"/>
      <c r="IY289" s="395"/>
      <c r="IZ289" s="395"/>
      <c r="JA289" s="395"/>
      <c r="JB289" s="395"/>
      <c r="JC289" s="395"/>
      <c r="JD289" s="395"/>
      <c r="JE289" s="395"/>
    </row>
    <row r="290" spans="13:265" s="426" customFormat="1" ht="15" hidden="1" customHeight="1" x14ac:dyDescent="0.25">
      <c r="M290" s="321"/>
      <c r="N290" s="321"/>
      <c r="CK290" s="395"/>
      <c r="CL290" s="395"/>
      <c r="CM290" s="395"/>
      <c r="CN290" s="395"/>
      <c r="CO290" s="395"/>
      <c r="CP290" s="395"/>
      <c r="CQ290" s="395"/>
      <c r="CR290" s="395"/>
      <c r="CS290" s="395"/>
      <c r="CT290" s="395"/>
      <c r="CU290" s="395"/>
      <c r="CV290" s="395"/>
      <c r="CW290" s="395"/>
      <c r="CX290" s="395"/>
      <c r="CY290" s="395"/>
      <c r="CZ290" s="395"/>
      <c r="DA290" s="395"/>
      <c r="DB290" s="395"/>
      <c r="DC290" s="395"/>
      <c r="DD290" s="395"/>
      <c r="DE290" s="395"/>
      <c r="DF290" s="395"/>
      <c r="DG290" s="395"/>
      <c r="DH290" s="395"/>
      <c r="DI290" s="395"/>
      <c r="DJ290" s="395"/>
      <c r="DK290" s="395"/>
      <c r="DL290" s="395"/>
      <c r="DM290" s="395"/>
      <c r="DN290" s="395"/>
      <c r="DO290" s="395"/>
      <c r="DP290" s="395"/>
      <c r="DQ290" s="395"/>
      <c r="DR290" s="395"/>
      <c r="DS290" s="395"/>
      <c r="DT290" s="395"/>
      <c r="DU290" s="395"/>
      <c r="DV290" s="395"/>
      <c r="DW290" s="395"/>
      <c r="DX290" s="395"/>
      <c r="DY290" s="395"/>
      <c r="DZ290" s="395"/>
      <c r="EA290" s="395"/>
      <c r="EB290" s="395"/>
      <c r="EC290" s="395"/>
      <c r="ED290" s="395"/>
      <c r="EE290" s="395"/>
      <c r="EF290" s="395"/>
      <c r="EG290" s="395"/>
      <c r="EH290" s="395"/>
      <c r="EI290" s="395"/>
      <c r="EJ290" s="395"/>
      <c r="EK290" s="395"/>
      <c r="EL290" s="395"/>
      <c r="EM290" s="395"/>
      <c r="EN290" s="395"/>
      <c r="EO290" s="395"/>
      <c r="EP290" s="395"/>
      <c r="EQ290" s="395"/>
      <c r="ER290" s="395"/>
      <c r="ES290" s="395"/>
      <c r="ET290" s="395"/>
      <c r="EU290" s="395"/>
      <c r="EV290" s="395"/>
      <c r="EW290" s="395"/>
      <c r="EX290" s="395"/>
      <c r="EY290" s="395"/>
      <c r="EZ290" s="395"/>
      <c r="FA290" s="395"/>
      <c r="FB290" s="395"/>
      <c r="FC290" s="395"/>
      <c r="FD290" s="395"/>
      <c r="FE290" s="395"/>
      <c r="FF290" s="395"/>
      <c r="FG290" s="395"/>
      <c r="FH290" s="395"/>
      <c r="FI290" s="395"/>
      <c r="FJ290" s="395"/>
      <c r="FK290" s="395"/>
      <c r="FL290" s="395"/>
      <c r="FM290" s="395"/>
      <c r="FN290" s="395"/>
      <c r="FO290" s="395"/>
      <c r="FP290" s="395"/>
      <c r="FQ290" s="395"/>
      <c r="FR290" s="395"/>
      <c r="FS290" s="395"/>
      <c r="FT290" s="395"/>
      <c r="FU290" s="395"/>
      <c r="FV290" s="395"/>
      <c r="FW290" s="395"/>
      <c r="FX290" s="395"/>
      <c r="FY290" s="395"/>
      <c r="FZ290" s="395"/>
      <c r="GA290" s="395"/>
      <c r="GB290" s="395"/>
      <c r="GC290" s="395"/>
      <c r="GD290" s="395"/>
      <c r="GE290" s="395"/>
      <c r="GF290" s="395"/>
      <c r="GG290" s="395"/>
      <c r="GH290" s="395"/>
      <c r="GI290" s="395"/>
      <c r="GJ290" s="395"/>
      <c r="GK290" s="395"/>
      <c r="GL290" s="395"/>
      <c r="GM290" s="395"/>
      <c r="GN290" s="395"/>
      <c r="GO290" s="395"/>
      <c r="GP290" s="395"/>
      <c r="GQ290" s="395"/>
      <c r="GR290" s="395"/>
      <c r="GS290" s="395"/>
      <c r="GT290" s="395"/>
      <c r="GU290" s="395"/>
      <c r="GV290" s="395"/>
      <c r="GW290" s="395"/>
      <c r="GX290" s="395"/>
      <c r="GY290" s="395"/>
      <c r="GZ290" s="395"/>
      <c r="HA290" s="395"/>
      <c r="HB290" s="395"/>
      <c r="HC290" s="395"/>
      <c r="HD290" s="395"/>
      <c r="HE290" s="395"/>
      <c r="HF290" s="395"/>
      <c r="HG290" s="395"/>
      <c r="HH290" s="395"/>
      <c r="HI290" s="395"/>
      <c r="HJ290" s="395"/>
      <c r="HK290" s="395"/>
      <c r="HL290" s="395"/>
      <c r="HM290" s="395"/>
      <c r="HN290" s="395"/>
      <c r="HO290" s="395"/>
      <c r="HP290" s="395"/>
      <c r="HQ290" s="395"/>
      <c r="HR290" s="395"/>
      <c r="HS290" s="395"/>
      <c r="HT290" s="395"/>
      <c r="HU290" s="395"/>
      <c r="HV290" s="395"/>
      <c r="HW290" s="395"/>
      <c r="HX290" s="395"/>
      <c r="HY290" s="395"/>
      <c r="HZ290" s="395"/>
      <c r="IA290" s="395"/>
      <c r="IB290" s="395"/>
      <c r="IC290" s="395"/>
      <c r="ID290" s="395"/>
      <c r="IE290" s="395"/>
      <c r="IF290" s="395"/>
      <c r="IG290" s="395"/>
      <c r="IH290" s="395"/>
      <c r="II290" s="395"/>
      <c r="IJ290" s="395"/>
      <c r="IK290" s="395"/>
      <c r="IL290" s="395"/>
      <c r="IM290" s="395"/>
      <c r="IN290" s="395"/>
      <c r="IO290" s="395"/>
      <c r="IP290" s="395"/>
      <c r="IQ290" s="395"/>
      <c r="IR290" s="395"/>
      <c r="IS290" s="395"/>
      <c r="IT290" s="395"/>
      <c r="IU290" s="395"/>
      <c r="IV290" s="395"/>
      <c r="IW290" s="395"/>
      <c r="IX290" s="395"/>
      <c r="IY290" s="395"/>
      <c r="IZ290" s="395"/>
      <c r="JA290" s="395"/>
      <c r="JB290" s="395"/>
      <c r="JC290" s="395"/>
      <c r="JD290" s="395"/>
      <c r="JE290" s="395"/>
    </row>
    <row r="291" spans="13:265" s="426" customFormat="1" ht="15" hidden="1" customHeight="1" x14ac:dyDescent="0.25">
      <c r="M291" s="321"/>
      <c r="N291" s="321"/>
      <c r="CK291" s="395"/>
      <c r="CL291" s="395"/>
      <c r="CM291" s="395"/>
      <c r="CN291" s="395"/>
      <c r="CO291" s="395"/>
      <c r="CP291" s="395"/>
      <c r="CQ291" s="395"/>
      <c r="CR291" s="395"/>
      <c r="CS291" s="395"/>
      <c r="CT291" s="395"/>
      <c r="CU291" s="395"/>
      <c r="CV291" s="395"/>
      <c r="CW291" s="395"/>
      <c r="CX291" s="395"/>
      <c r="CY291" s="395"/>
      <c r="CZ291" s="395"/>
      <c r="DA291" s="395"/>
      <c r="DB291" s="395"/>
      <c r="DC291" s="395"/>
      <c r="DD291" s="395"/>
      <c r="DE291" s="395"/>
      <c r="DF291" s="395"/>
      <c r="DG291" s="395"/>
      <c r="DH291" s="395"/>
      <c r="DI291" s="395"/>
      <c r="DJ291" s="395"/>
      <c r="DK291" s="395"/>
      <c r="DL291" s="395"/>
      <c r="DM291" s="395"/>
      <c r="DN291" s="395"/>
      <c r="DO291" s="395"/>
      <c r="DP291" s="395"/>
      <c r="DQ291" s="395"/>
      <c r="DR291" s="395"/>
      <c r="DS291" s="395"/>
      <c r="DT291" s="395"/>
      <c r="DU291" s="395"/>
      <c r="DV291" s="395"/>
      <c r="DW291" s="395"/>
      <c r="DX291" s="395"/>
      <c r="DY291" s="395"/>
      <c r="DZ291" s="395"/>
      <c r="EA291" s="395"/>
      <c r="EB291" s="395"/>
      <c r="EC291" s="395"/>
      <c r="ED291" s="395"/>
      <c r="EE291" s="395"/>
      <c r="EF291" s="395"/>
      <c r="EG291" s="395"/>
      <c r="EH291" s="395"/>
      <c r="EI291" s="395"/>
      <c r="EJ291" s="395"/>
      <c r="EK291" s="395"/>
      <c r="EL291" s="395"/>
      <c r="EM291" s="395"/>
      <c r="EN291" s="395"/>
      <c r="EO291" s="395"/>
      <c r="EP291" s="395"/>
      <c r="EQ291" s="395"/>
      <c r="ER291" s="395"/>
      <c r="ES291" s="395"/>
      <c r="ET291" s="395"/>
      <c r="EU291" s="395"/>
      <c r="EV291" s="395"/>
      <c r="EW291" s="395"/>
      <c r="EX291" s="395"/>
      <c r="EY291" s="395"/>
      <c r="EZ291" s="395"/>
      <c r="FA291" s="395"/>
      <c r="FB291" s="395"/>
      <c r="FC291" s="395"/>
      <c r="FD291" s="395"/>
      <c r="FE291" s="395"/>
      <c r="FF291" s="395"/>
      <c r="FG291" s="395"/>
      <c r="FH291" s="395"/>
      <c r="FI291" s="395"/>
      <c r="FJ291" s="395"/>
      <c r="FK291" s="395"/>
      <c r="FL291" s="395"/>
      <c r="FM291" s="395"/>
      <c r="FN291" s="395"/>
      <c r="FO291" s="395"/>
      <c r="FP291" s="395"/>
      <c r="FQ291" s="395"/>
      <c r="FR291" s="395"/>
      <c r="FS291" s="395"/>
      <c r="FT291" s="395"/>
      <c r="FU291" s="395"/>
      <c r="FV291" s="395"/>
      <c r="FW291" s="395"/>
      <c r="FX291" s="395"/>
      <c r="FY291" s="395"/>
      <c r="FZ291" s="395"/>
      <c r="GA291" s="395"/>
      <c r="GB291" s="395"/>
      <c r="GC291" s="395"/>
      <c r="GD291" s="395"/>
      <c r="GE291" s="395"/>
      <c r="GF291" s="395"/>
      <c r="GG291" s="395"/>
      <c r="GH291" s="395"/>
      <c r="GI291" s="395"/>
      <c r="GJ291" s="395"/>
      <c r="GK291" s="395"/>
      <c r="GL291" s="395"/>
      <c r="GM291" s="395"/>
      <c r="GN291" s="395"/>
      <c r="GO291" s="395"/>
      <c r="GP291" s="395"/>
      <c r="GQ291" s="395"/>
      <c r="GR291" s="395"/>
      <c r="GS291" s="395"/>
      <c r="GT291" s="395"/>
      <c r="GU291" s="395"/>
      <c r="GV291" s="395"/>
      <c r="GW291" s="395"/>
      <c r="GX291" s="395"/>
      <c r="GY291" s="395"/>
      <c r="GZ291" s="395"/>
      <c r="HA291" s="395"/>
      <c r="HB291" s="395"/>
      <c r="HC291" s="395"/>
      <c r="HD291" s="395"/>
      <c r="HE291" s="395"/>
      <c r="HF291" s="395"/>
      <c r="HG291" s="395"/>
      <c r="HH291" s="395"/>
      <c r="HI291" s="395"/>
      <c r="HJ291" s="395"/>
      <c r="HK291" s="395"/>
      <c r="HL291" s="395"/>
      <c r="HM291" s="395"/>
      <c r="HN291" s="395"/>
      <c r="HO291" s="395"/>
      <c r="HP291" s="395"/>
      <c r="HQ291" s="395"/>
      <c r="HR291" s="395"/>
      <c r="HS291" s="395"/>
      <c r="HT291" s="395"/>
      <c r="HU291" s="395"/>
      <c r="HV291" s="395"/>
      <c r="HW291" s="395"/>
      <c r="HX291" s="395"/>
      <c r="HY291" s="395"/>
      <c r="HZ291" s="395"/>
      <c r="IA291" s="395"/>
      <c r="IB291" s="395"/>
      <c r="IC291" s="395"/>
      <c r="ID291" s="395"/>
      <c r="IE291" s="395"/>
      <c r="IF291" s="395"/>
      <c r="IG291" s="395"/>
      <c r="IH291" s="395"/>
      <c r="II291" s="395"/>
      <c r="IJ291" s="395"/>
      <c r="IK291" s="395"/>
      <c r="IL291" s="395"/>
      <c r="IM291" s="395"/>
      <c r="IN291" s="395"/>
      <c r="IO291" s="395"/>
      <c r="IP291" s="395"/>
      <c r="IQ291" s="395"/>
      <c r="IR291" s="395"/>
      <c r="IS291" s="395"/>
      <c r="IT291" s="395"/>
      <c r="IU291" s="395"/>
      <c r="IV291" s="395"/>
      <c r="IW291" s="395"/>
      <c r="IX291" s="395"/>
      <c r="IY291" s="395"/>
      <c r="IZ291" s="395"/>
      <c r="JA291" s="395"/>
      <c r="JB291" s="395"/>
      <c r="JC291" s="395"/>
      <c r="JD291" s="395"/>
      <c r="JE291" s="395"/>
    </row>
    <row r="292" spans="13:265" s="426" customFormat="1" ht="15" hidden="1" customHeight="1" x14ac:dyDescent="0.25">
      <c r="M292" s="321"/>
      <c r="N292" s="321"/>
      <c r="CK292" s="395"/>
      <c r="CL292" s="395"/>
      <c r="CM292" s="395"/>
      <c r="CN292" s="395"/>
      <c r="CO292" s="395"/>
      <c r="CP292" s="395"/>
      <c r="CQ292" s="395"/>
      <c r="CR292" s="395"/>
      <c r="CS292" s="395"/>
      <c r="CT292" s="395"/>
      <c r="CU292" s="395"/>
      <c r="CV292" s="395"/>
      <c r="CW292" s="395"/>
      <c r="CX292" s="395"/>
      <c r="CY292" s="395"/>
      <c r="CZ292" s="395"/>
      <c r="DA292" s="395"/>
      <c r="DB292" s="395"/>
      <c r="DC292" s="395"/>
      <c r="DD292" s="395"/>
      <c r="DE292" s="395"/>
      <c r="DF292" s="395"/>
      <c r="DG292" s="395"/>
      <c r="DH292" s="395"/>
      <c r="DI292" s="395"/>
      <c r="DJ292" s="395"/>
      <c r="DK292" s="395"/>
      <c r="DL292" s="395"/>
      <c r="DM292" s="395"/>
      <c r="DN292" s="395"/>
      <c r="DO292" s="395"/>
      <c r="DP292" s="395"/>
      <c r="DQ292" s="395"/>
      <c r="DR292" s="395"/>
      <c r="DS292" s="395"/>
      <c r="DT292" s="395"/>
      <c r="DU292" s="395"/>
      <c r="DV292" s="395"/>
      <c r="DW292" s="395"/>
      <c r="DX292" s="395"/>
      <c r="DY292" s="395"/>
      <c r="DZ292" s="395"/>
      <c r="EA292" s="395"/>
      <c r="EB292" s="395"/>
      <c r="EC292" s="395"/>
      <c r="ED292" s="395"/>
      <c r="EE292" s="395"/>
      <c r="EF292" s="395"/>
      <c r="EG292" s="395"/>
      <c r="EH292" s="395"/>
      <c r="EI292" s="395"/>
      <c r="EJ292" s="395"/>
      <c r="EK292" s="395"/>
      <c r="EL292" s="395"/>
      <c r="EM292" s="395"/>
      <c r="EN292" s="395"/>
      <c r="EO292" s="395"/>
      <c r="EP292" s="395"/>
      <c r="EQ292" s="395"/>
      <c r="ER292" s="395"/>
      <c r="ES292" s="395"/>
      <c r="ET292" s="395"/>
      <c r="EU292" s="395"/>
      <c r="EV292" s="395"/>
      <c r="EW292" s="395"/>
      <c r="EX292" s="395"/>
      <c r="EY292" s="395"/>
      <c r="EZ292" s="395"/>
      <c r="FA292" s="395"/>
      <c r="FB292" s="395"/>
      <c r="FC292" s="395"/>
      <c r="FD292" s="395"/>
      <c r="FE292" s="395"/>
      <c r="FF292" s="395"/>
      <c r="FG292" s="395"/>
      <c r="FH292" s="395"/>
      <c r="FI292" s="395"/>
      <c r="FJ292" s="395"/>
      <c r="FK292" s="395"/>
      <c r="FL292" s="395"/>
      <c r="FM292" s="395"/>
      <c r="FN292" s="395"/>
      <c r="FO292" s="395"/>
      <c r="FP292" s="395"/>
      <c r="FQ292" s="395"/>
      <c r="FR292" s="395"/>
      <c r="FS292" s="395"/>
      <c r="FT292" s="395"/>
      <c r="FU292" s="395"/>
      <c r="FV292" s="395"/>
      <c r="FW292" s="395"/>
      <c r="FX292" s="395"/>
      <c r="FY292" s="395"/>
      <c r="FZ292" s="395"/>
      <c r="GA292" s="395"/>
      <c r="GB292" s="395"/>
      <c r="GC292" s="395"/>
      <c r="GD292" s="395"/>
      <c r="GE292" s="395"/>
      <c r="GF292" s="395"/>
      <c r="GG292" s="395"/>
      <c r="GH292" s="395"/>
      <c r="GI292" s="395"/>
      <c r="GJ292" s="395"/>
      <c r="GK292" s="395"/>
      <c r="GL292" s="395"/>
      <c r="GM292" s="395"/>
      <c r="GN292" s="395"/>
      <c r="GO292" s="395"/>
      <c r="GP292" s="395"/>
      <c r="GQ292" s="395"/>
      <c r="GR292" s="395"/>
      <c r="GS292" s="395"/>
      <c r="GT292" s="395"/>
      <c r="GU292" s="395"/>
      <c r="GV292" s="395"/>
      <c r="GW292" s="395"/>
      <c r="GX292" s="395"/>
      <c r="GY292" s="395"/>
      <c r="GZ292" s="395"/>
      <c r="HA292" s="395"/>
      <c r="HB292" s="395"/>
      <c r="HC292" s="395"/>
      <c r="HD292" s="395"/>
      <c r="HE292" s="395"/>
      <c r="HF292" s="395"/>
      <c r="HG292" s="395"/>
      <c r="HH292" s="395"/>
      <c r="HI292" s="395"/>
      <c r="HJ292" s="395"/>
      <c r="HK292" s="395"/>
      <c r="HL292" s="395"/>
      <c r="HM292" s="395"/>
      <c r="HN292" s="395"/>
      <c r="HO292" s="395"/>
      <c r="HP292" s="395"/>
      <c r="HQ292" s="395"/>
      <c r="HR292" s="395"/>
      <c r="HS292" s="395"/>
      <c r="HT292" s="395"/>
      <c r="HU292" s="395"/>
      <c r="HV292" s="395"/>
      <c r="HW292" s="395"/>
      <c r="HX292" s="395"/>
      <c r="HY292" s="395"/>
      <c r="HZ292" s="395"/>
      <c r="IA292" s="395"/>
      <c r="IB292" s="395"/>
      <c r="IC292" s="395"/>
      <c r="ID292" s="395"/>
      <c r="IE292" s="395"/>
      <c r="IF292" s="395"/>
      <c r="IG292" s="395"/>
      <c r="IH292" s="395"/>
      <c r="II292" s="395"/>
      <c r="IJ292" s="395"/>
      <c r="IK292" s="395"/>
      <c r="IL292" s="395"/>
      <c r="IM292" s="395"/>
      <c r="IN292" s="395"/>
      <c r="IO292" s="395"/>
      <c r="IP292" s="395"/>
      <c r="IQ292" s="395"/>
      <c r="IR292" s="395"/>
      <c r="IS292" s="395"/>
      <c r="IT292" s="395"/>
      <c r="IU292" s="395"/>
      <c r="IV292" s="395"/>
      <c r="IW292" s="395"/>
      <c r="IX292" s="395"/>
      <c r="IY292" s="395"/>
      <c r="IZ292" s="395"/>
      <c r="JA292" s="395"/>
      <c r="JB292" s="395"/>
      <c r="JC292" s="395"/>
      <c r="JD292" s="395"/>
      <c r="JE292" s="395"/>
    </row>
    <row r="293" spans="13:265" s="426" customFormat="1" ht="15" hidden="1" customHeight="1" x14ac:dyDescent="0.25">
      <c r="M293" s="321"/>
      <c r="N293" s="321"/>
      <c r="CK293" s="395"/>
      <c r="CL293" s="395"/>
      <c r="CM293" s="395"/>
      <c r="CN293" s="395"/>
      <c r="CO293" s="395"/>
      <c r="CP293" s="395"/>
      <c r="CQ293" s="395"/>
      <c r="CR293" s="395"/>
      <c r="CS293" s="395"/>
      <c r="CT293" s="395"/>
      <c r="CU293" s="395"/>
      <c r="CV293" s="395"/>
      <c r="CW293" s="395"/>
      <c r="CX293" s="395"/>
      <c r="CY293" s="395"/>
      <c r="CZ293" s="395"/>
      <c r="DA293" s="395"/>
      <c r="DB293" s="395"/>
      <c r="DC293" s="395"/>
      <c r="DD293" s="395"/>
      <c r="DE293" s="395"/>
      <c r="DF293" s="395"/>
      <c r="DG293" s="395"/>
      <c r="DH293" s="395"/>
      <c r="DI293" s="395"/>
      <c r="DJ293" s="395"/>
      <c r="DK293" s="395"/>
      <c r="DL293" s="395"/>
      <c r="DM293" s="395"/>
      <c r="DN293" s="395"/>
      <c r="DO293" s="395"/>
      <c r="DP293" s="395"/>
      <c r="DQ293" s="395"/>
      <c r="DR293" s="395"/>
      <c r="DS293" s="395"/>
      <c r="DT293" s="395"/>
      <c r="DU293" s="395"/>
      <c r="DV293" s="395"/>
      <c r="DW293" s="395"/>
      <c r="DX293" s="395"/>
      <c r="DY293" s="395"/>
      <c r="DZ293" s="395"/>
      <c r="EA293" s="395"/>
      <c r="EB293" s="395"/>
      <c r="EC293" s="395"/>
      <c r="ED293" s="395"/>
      <c r="EE293" s="395"/>
      <c r="EF293" s="395"/>
      <c r="EG293" s="395"/>
      <c r="EH293" s="395"/>
      <c r="EI293" s="395"/>
      <c r="EJ293" s="395"/>
      <c r="EK293" s="395"/>
      <c r="EL293" s="395"/>
      <c r="EM293" s="395"/>
      <c r="EN293" s="395"/>
      <c r="EO293" s="395"/>
      <c r="EP293" s="395"/>
      <c r="EQ293" s="395"/>
      <c r="ER293" s="395"/>
      <c r="ES293" s="395"/>
      <c r="ET293" s="395"/>
      <c r="EU293" s="395"/>
      <c r="EV293" s="395"/>
      <c r="EW293" s="395"/>
      <c r="EX293" s="395"/>
      <c r="EY293" s="395"/>
      <c r="EZ293" s="395"/>
      <c r="FA293" s="395"/>
      <c r="FB293" s="395"/>
      <c r="FC293" s="395"/>
      <c r="FD293" s="395"/>
      <c r="FE293" s="395"/>
      <c r="FF293" s="395"/>
      <c r="FG293" s="395"/>
      <c r="FH293" s="395"/>
      <c r="FI293" s="395"/>
      <c r="FJ293" s="395"/>
      <c r="FK293" s="395"/>
      <c r="FL293" s="395"/>
      <c r="FM293" s="395"/>
      <c r="FN293" s="395"/>
      <c r="FO293" s="395"/>
      <c r="FP293" s="395"/>
      <c r="FQ293" s="395"/>
      <c r="FR293" s="395"/>
      <c r="FS293" s="395"/>
      <c r="FT293" s="395"/>
      <c r="FU293" s="395"/>
      <c r="FV293" s="395"/>
      <c r="FW293" s="395"/>
      <c r="FX293" s="395"/>
      <c r="FY293" s="395"/>
      <c r="FZ293" s="395"/>
      <c r="GA293" s="395"/>
      <c r="GB293" s="395"/>
      <c r="GC293" s="395"/>
      <c r="GD293" s="395"/>
      <c r="GE293" s="395"/>
      <c r="GF293" s="395"/>
      <c r="GG293" s="395"/>
      <c r="GH293" s="395"/>
      <c r="GI293" s="395"/>
      <c r="GJ293" s="395"/>
      <c r="GK293" s="395"/>
      <c r="GL293" s="395"/>
      <c r="GM293" s="395"/>
      <c r="GN293" s="395"/>
      <c r="GO293" s="395"/>
      <c r="GP293" s="395"/>
      <c r="GQ293" s="395"/>
      <c r="GR293" s="395"/>
      <c r="GS293" s="395"/>
      <c r="GT293" s="395"/>
      <c r="GU293" s="395"/>
      <c r="GV293" s="395"/>
      <c r="GW293" s="395"/>
      <c r="GX293" s="395"/>
      <c r="GY293" s="395"/>
      <c r="GZ293" s="395"/>
      <c r="HA293" s="395"/>
      <c r="HB293" s="395"/>
      <c r="HC293" s="395"/>
      <c r="HD293" s="395"/>
      <c r="HE293" s="395"/>
      <c r="HF293" s="395"/>
      <c r="HG293" s="395"/>
      <c r="HH293" s="395"/>
      <c r="HI293" s="395"/>
      <c r="HJ293" s="395"/>
      <c r="HK293" s="395"/>
      <c r="HL293" s="395"/>
      <c r="HM293" s="395"/>
      <c r="HN293" s="395"/>
      <c r="HO293" s="395"/>
      <c r="HP293" s="395"/>
      <c r="HQ293" s="395"/>
      <c r="HR293" s="395"/>
      <c r="HS293" s="395"/>
      <c r="HT293" s="395"/>
      <c r="HU293" s="395"/>
      <c r="HV293" s="395"/>
      <c r="HW293" s="395"/>
      <c r="HX293" s="395"/>
      <c r="HY293" s="395"/>
      <c r="HZ293" s="395"/>
      <c r="IA293" s="395"/>
      <c r="IB293" s="395"/>
      <c r="IC293" s="395"/>
      <c r="ID293" s="395"/>
      <c r="IE293" s="395"/>
      <c r="IF293" s="395"/>
      <c r="IG293" s="395"/>
      <c r="IH293" s="395"/>
      <c r="II293" s="395"/>
      <c r="IJ293" s="395"/>
      <c r="IK293" s="395"/>
      <c r="IL293" s="395"/>
      <c r="IM293" s="395"/>
      <c r="IN293" s="395"/>
      <c r="IO293" s="395"/>
      <c r="IP293" s="395"/>
      <c r="IQ293" s="395"/>
      <c r="IR293" s="395"/>
      <c r="IS293" s="395"/>
      <c r="IT293" s="395"/>
      <c r="IU293" s="395"/>
      <c r="IV293" s="395"/>
      <c r="IW293" s="395"/>
      <c r="IX293" s="395"/>
      <c r="IY293" s="395"/>
      <c r="IZ293" s="395"/>
      <c r="JA293" s="395"/>
      <c r="JB293" s="395"/>
      <c r="JC293" s="395"/>
      <c r="JD293" s="395"/>
      <c r="JE293" s="395"/>
    </row>
    <row r="294" spans="13:265" s="426" customFormat="1" ht="15" hidden="1" customHeight="1" x14ac:dyDescent="0.25">
      <c r="M294" s="321"/>
      <c r="N294" s="321"/>
      <c r="CK294" s="395"/>
      <c r="CL294" s="395"/>
      <c r="CM294" s="395"/>
      <c r="CN294" s="395"/>
      <c r="CO294" s="395"/>
      <c r="CP294" s="395"/>
      <c r="CQ294" s="395"/>
      <c r="CR294" s="395"/>
      <c r="CS294" s="395"/>
      <c r="CT294" s="395"/>
      <c r="CU294" s="395"/>
      <c r="CV294" s="395"/>
      <c r="CW294" s="395"/>
      <c r="CX294" s="395"/>
      <c r="CY294" s="395"/>
      <c r="CZ294" s="395"/>
      <c r="DA294" s="395"/>
      <c r="DB294" s="395"/>
      <c r="DC294" s="395"/>
      <c r="DD294" s="395"/>
      <c r="DE294" s="395"/>
      <c r="DF294" s="395"/>
      <c r="DG294" s="395"/>
      <c r="DH294" s="395"/>
      <c r="DI294" s="395"/>
      <c r="DJ294" s="395"/>
      <c r="DK294" s="395"/>
      <c r="DL294" s="395"/>
      <c r="DM294" s="395"/>
      <c r="DN294" s="395"/>
      <c r="DO294" s="395"/>
      <c r="DP294" s="395"/>
      <c r="DQ294" s="395"/>
      <c r="DR294" s="395"/>
      <c r="DS294" s="395"/>
      <c r="DT294" s="395"/>
      <c r="DU294" s="395"/>
      <c r="DV294" s="395"/>
      <c r="DW294" s="395"/>
      <c r="DX294" s="395"/>
      <c r="DY294" s="395"/>
      <c r="DZ294" s="395"/>
      <c r="EA294" s="395"/>
      <c r="EB294" s="395"/>
      <c r="EC294" s="395"/>
      <c r="ED294" s="395"/>
      <c r="EE294" s="395"/>
      <c r="EF294" s="395"/>
      <c r="EG294" s="395"/>
      <c r="EH294" s="395"/>
      <c r="EI294" s="395"/>
      <c r="EJ294" s="395"/>
      <c r="EK294" s="395"/>
      <c r="EL294" s="395"/>
      <c r="EM294" s="395"/>
      <c r="EN294" s="395"/>
      <c r="EO294" s="395"/>
      <c r="EP294" s="395"/>
      <c r="EQ294" s="395"/>
      <c r="ER294" s="395"/>
      <c r="ES294" s="395"/>
      <c r="ET294" s="395"/>
      <c r="EU294" s="395"/>
      <c r="EV294" s="395"/>
      <c r="EW294" s="395"/>
      <c r="EX294" s="395"/>
      <c r="EY294" s="395"/>
      <c r="EZ294" s="395"/>
      <c r="FA294" s="395"/>
      <c r="FB294" s="395"/>
      <c r="FC294" s="395"/>
      <c r="FD294" s="395"/>
      <c r="FE294" s="395"/>
      <c r="FF294" s="395"/>
      <c r="FG294" s="395"/>
      <c r="FH294" s="395"/>
      <c r="FI294" s="395"/>
      <c r="FJ294" s="395"/>
      <c r="FK294" s="395"/>
      <c r="FL294" s="395"/>
      <c r="FM294" s="395"/>
      <c r="FN294" s="395"/>
      <c r="FO294" s="395"/>
      <c r="FP294" s="395"/>
      <c r="FQ294" s="395"/>
      <c r="FR294" s="395"/>
      <c r="FS294" s="395"/>
      <c r="FT294" s="395"/>
      <c r="FU294" s="395"/>
      <c r="FV294" s="395"/>
      <c r="FW294" s="395"/>
      <c r="FX294" s="395"/>
      <c r="FY294" s="395"/>
      <c r="FZ294" s="395"/>
      <c r="GA294" s="395"/>
      <c r="GB294" s="395"/>
      <c r="GC294" s="395"/>
      <c r="GD294" s="395"/>
      <c r="GE294" s="395"/>
      <c r="GF294" s="395"/>
      <c r="GG294" s="395"/>
      <c r="GH294" s="395"/>
      <c r="GI294" s="395"/>
      <c r="GJ294" s="395"/>
      <c r="GK294" s="395"/>
      <c r="GL294" s="395"/>
      <c r="GM294" s="395"/>
      <c r="GN294" s="395"/>
      <c r="GO294" s="395"/>
      <c r="GP294" s="395"/>
      <c r="GQ294" s="395"/>
      <c r="GR294" s="395"/>
      <c r="GS294" s="395"/>
      <c r="GT294" s="395"/>
      <c r="GU294" s="395"/>
      <c r="GV294" s="395"/>
      <c r="GW294" s="395"/>
      <c r="GX294" s="395"/>
      <c r="GY294" s="395"/>
      <c r="GZ294" s="395"/>
      <c r="HA294" s="395"/>
      <c r="HB294" s="395"/>
      <c r="HC294" s="395"/>
      <c r="HD294" s="395"/>
      <c r="HE294" s="395"/>
      <c r="HF294" s="395"/>
      <c r="HG294" s="395"/>
      <c r="HH294" s="395"/>
      <c r="HI294" s="395"/>
      <c r="HJ294" s="395"/>
      <c r="HK294" s="395"/>
      <c r="HL294" s="395"/>
      <c r="HM294" s="395"/>
      <c r="HN294" s="395"/>
      <c r="HO294" s="395"/>
      <c r="HP294" s="395"/>
      <c r="HQ294" s="395"/>
      <c r="HR294" s="395"/>
      <c r="HS294" s="395"/>
      <c r="HT294" s="395"/>
      <c r="HU294" s="395"/>
      <c r="HV294" s="395"/>
      <c r="HW294" s="395"/>
      <c r="HX294" s="395"/>
      <c r="HY294" s="395"/>
      <c r="HZ294" s="395"/>
      <c r="IA294" s="395"/>
      <c r="IB294" s="395"/>
      <c r="IC294" s="395"/>
      <c r="ID294" s="395"/>
      <c r="IE294" s="395"/>
      <c r="IF294" s="395"/>
      <c r="IG294" s="395"/>
      <c r="IH294" s="395"/>
      <c r="II294" s="395"/>
      <c r="IJ294" s="395"/>
      <c r="IK294" s="395"/>
      <c r="IL294" s="395"/>
      <c r="IM294" s="395"/>
      <c r="IN294" s="395"/>
      <c r="IO294" s="395"/>
      <c r="IP294" s="395"/>
      <c r="IQ294" s="395"/>
      <c r="IR294" s="395"/>
      <c r="IS294" s="395"/>
      <c r="IT294" s="395"/>
      <c r="IU294" s="395"/>
      <c r="IV294" s="395"/>
      <c r="IW294" s="395"/>
      <c r="IX294" s="395"/>
      <c r="IY294" s="395"/>
      <c r="IZ294" s="395"/>
      <c r="JA294" s="395"/>
      <c r="JB294" s="395"/>
      <c r="JC294" s="395"/>
      <c r="JD294" s="395"/>
      <c r="JE294" s="395"/>
    </row>
    <row r="295" spans="13:265" s="426" customFormat="1" ht="15" hidden="1" customHeight="1" x14ac:dyDescent="0.25">
      <c r="M295" s="321"/>
      <c r="N295" s="321"/>
      <c r="CK295" s="395"/>
      <c r="CL295" s="395"/>
      <c r="CM295" s="395"/>
      <c r="CN295" s="395"/>
      <c r="CO295" s="395"/>
      <c r="CP295" s="395"/>
      <c r="CQ295" s="395"/>
      <c r="CR295" s="395"/>
      <c r="CS295" s="395"/>
      <c r="CT295" s="395"/>
      <c r="CU295" s="395"/>
      <c r="CV295" s="395"/>
      <c r="CW295" s="395"/>
      <c r="CX295" s="395"/>
      <c r="CY295" s="395"/>
      <c r="CZ295" s="395"/>
      <c r="DA295" s="395"/>
      <c r="DB295" s="395"/>
      <c r="DC295" s="395"/>
      <c r="DD295" s="395"/>
      <c r="DE295" s="395"/>
      <c r="DF295" s="395"/>
      <c r="DG295" s="395"/>
      <c r="DH295" s="395"/>
      <c r="DI295" s="395"/>
      <c r="DJ295" s="395"/>
      <c r="DK295" s="395"/>
      <c r="DL295" s="395"/>
      <c r="DM295" s="395"/>
      <c r="DN295" s="395"/>
      <c r="DO295" s="395"/>
      <c r="DP295" s="395"/>
      <c r="DQ295" s="395"/>
      <c r="DR295" s="395"/>
      <c r="DS295" s="395"/>
      <c r="DT295" s="395"/>
      <c r="DU295" s="395"/>
      <c r="DV295" s="395"/>
      <c r="DW295" s="395"/>
      <c r="DX295" s="395"/>
      <c r="DY295" s="395"/>
      <c r="DZ295" s="395"/>
      <c r="EA295" s="395"/>
      <c r="EB295" s="395"/>
      <c r="EC295" s="395"/>
      <c r="ED295" s="395"/>
      <c r="EE295" s="395"/>
      <c r="EF295" s="395"/>
      <c r="EG295" s="395"/>
      <c r="EH295" s="395"/>
      <c r="EI295" s="395"/>
      <c r="EJ295" s="395"/>
      <c r="EK295" s="395"/>
      <c r="EL295" s="395"/>
      <c r="EM295" s="395"/>
      <c r="EN295" s="395"/>
      <c r="EO295" s="395"/>
      <c r="EP295" s="395"/>
      <c r="EQ295" s="395"/>
      <c r="ER295" s="395"/>
      <c r="ES295" s="395"/>
      <c r="ET295" s="395"/>
      <c r="EU295" s="395"/>
      <c r="EV295" s="395"/>
      <c r="EW295" s="395"/>
      <c r="EX295" s="395"/>
      <c r="EY295" s="395"/>
      <c r="EZ295" s="395"/>
      <c r="FA295" s="395"/>
      <c r="FB295" s="395"/>
      <c r="FC295" s="395"/>
      <c r="FD295" s="395"/>
      <c r="FE295" s="395"/>
      <c r="FF295" s="395"/>
      <c r="FG295" s="395"/>
      <c r="FH295" s="395"/>
      <c r="FI295" s="395"/>
      <c r="FJ295" s="395"/>
      <c r="FK295" s="395"/>
      <c r="FL295" s="395"/>
      <c r="FM295" s="395"/>
      <c r="FN295" s="395"/>
      <c r="FO295" s="395"/>
      <c r="FP295" s="395"/>
      <c r="FQ295" s="395"/>
      <c r="FR295" s="395"/>
      <c r="FS295" s="395"/>
      <c r="FT295" s="395"/>
      <c r="FU295" s="395"/>
      <c r="FV295" s="395"/>
      <c r="FW295" s="395"/>
      <c r="FX295" s="395"/>
      <c r="FY295" s="395"/>
      <c r="FZ295" s="395"/>
      <c r="GA295" s="395"/>
      <c r="GB295" s="395"/>
      <c r="GC295" s="395"/>
      <c r="GD295" s="395"/>
      <c r="GE295" s="395"/>
      <c r="GF295" s="395"/>
      <c r="GG295" s="395"/>
      <c r="GH295" s="395"/>
      <c r="GI295" s="395"/>
      <c r="GJ295" s="395"/>
      <c r="GK295" s="395"/>
      <c r="GL295" s="395"/>
      <c r="GM295" s="395"/>
      <c r="GN295" s="395"/>
      <c r="GO295" s="395"/>
      <c r="GP295" s="395"/>
      <c r="GQ295" s="395"/>
      <c r="GR295" s="395"/>
      <c r="GS295" s="395"/>
      <c r="GT295" s="395"/>
      <c r="GU295" s="395"/>
      <c r="GV295" s="395"/>
      <c r="GW295" s="395"/>
      <c r="GX295" s="395"/>
      <c r="GY295" s="395"/>
      <c r="GZ295" s="395"/>
      <c r="HA295" s="395"/>
      <c r="HB295" s="395"/>
      <c r="HC295" s="395"/>
      <c r="HD295" s="395"/>
      <c r="HE295" s="395"/>
      <c r="HF295" s="395"/>
      <c r="HG295" s="395"/>
      <c r="HH295" s="395"/>
      <c r="HI295" s="395"/>
      <c r="HJ295" s="395"/>
      <c r="HK295" s="395"/>
      <c r="HL295" s="395"/>
      <c r="HM295" s="395"/>
      <c r="HN295" s="395"/>
      <c r="HO295" s="395"/>
      <c r="HP295" s="395"/>
      <c r="HQ295" s="395"/>
      <c r="HR295" s="395"/>
      <c r="HS295" s="395"/>
      <c r="HT295" s="395"/>
      <c r="HU295" s="395"/>
      <c r="HV295" s="395"/>
      <c r="HW295" s="395"/>
      <c r="HX295" s="395"/>
      <c r="HY295" s="395"/>
      <c r="HZ295" s="395"/>
      <c r="IA295" s="395"/>
      <c r="IB295" s="395"/>
      <c r="IC295" s="395"/>
      <c r="ID295" s="395"/>
      <c r="IE295" s="395"/>
      <c r="IF295" s="395"/>
      <c r="IG295" s="395"/>
      <c r="IH295" s="395"/>
      <c r="II295" s="395"/>
      <c r="IJ295" s="395"/>
      <c r="IK295" s="395"/>
      <c r="IL295" s="395"/>
      <c r="IM295" s="395"/>
      <c r="IN295" s="395"/>
      <c r="IO295" s="395"/>
      <c r="IP295" s="395"/>
      <c r="IQ295" s="395"/>
      <c r="IR295" s="395"/>
      <c r="IS295" s="395"/>
      <c r="IT295" s="395"/>
      <c r="IU295" s="395"/>
      <c r="IV295" s="395"/>
      <c r="IW295" s="395"/>
      <c r="IX295" s="395"/>
      <c r="IY295" s="395"/>
      <c r="IZ295" s="395"/>
      <c r="JA295" s="395"/>
      <c r="JB295" s="395"/>
      <c r="JC295" s="395"/>
      <c r="JD295" s="395"/>
      <c r="JE295" s="395"/>
    </row>
    <row r="296" spans="13:265" s="426" customFormat="1" ht="15" hidden="1" customHeight="1" x14ac:dyDescent="0.25">
      <c r="M296" s="321"/>
      <c r="N296" s="321"/>
      <c r="CK296" s="395"/>
      <c r="CL296" s="395"/>
      <c r="CM296" s="395"/>
      <c r="CN296" s="395"/>
      <c r="CO296" s="395"/>
      <c r="CP296" s="395"/>
      <c r="CQ296" s="395"/>
      <c r="CR296" s="395"/>
      <c r="CS296" s="395"/>
      <c r="CT296" s="395"/>
      <c r="CU296" s="395"/>
      <c r="CV296" s="395"/>
      <c r="CW296" s="395"/>
      <c r="CX296" s="395"/>
      <c r="CY296" s="395"/>
      <c r="CZ296" s="395"/>
      <c r="DA296" s="395"/>
      <c r="DB296" s="395"/>
      <c r="DC296" s="395"/>
      <c r="DD296" s="395"/>
      <c r="DE296" s="395"/>
      <c r="DF296" s="395"/>
      <c r="DG296" s="395"/>
      <c r="DH296" s="395"/>
      <c r="DI296" s="395"/>
      <c r="DJ296" s="395"/>
      <c r="DK296" s="395"/>
      <c r="DL296" s="395"/>
      <c r="DM296" s="395"/>
      <c r="DN296" s="395"/>
      <c r="DO296" s="395"/>
      <c r="DP296" s="395"/>
      <c r="DQ296" s="395"/>
      <c r="DR296" s="395"/>
      <c r="DS296" s="395"/>
      <c r="DT296" s="395"/>
      <c r="DU296" s="395"/>
      <c r="DV296" s="395"/>
      <c r="DW296" s="395"/>
      <c r="DX296" s="395"/>
      <c r="DY296" s="395"/>
      <c r="DZ296" s="395"/>
      <c r="EA296" s="395"/>
      <c r="EB296" s="395"/>
      <c r="EC296" s="395"/>
      <c r="ED296" s="395"/>
      <c r="EE296" s="395"/>
      <c r="EF296" s="395"/>
      <c r="EG296" s="395"/>
      <c r="EH296" s="395"/>
      <c r="EI296" s="395"/>
      <c r="EJ296" s="395"/>
      <c r="EK296" s="395"/>
      <c r="EL296" s="395"/>
      <c r="EM296" s="395"/>
      <c r="EN296" s="395"/>
      <c r="EO296" s="395"/>
      <c r="EP296" s="395"/>
      <c r="EQ296" s="395"/>
      <c r="ER296" s="395"/>
      <c r="ES296" s="395"/>
      <c r="ET296" s="395"/>
      <c r="EU296" s="395"/>
      <c r="EV296" s="395"/>
      <c r="EW296" s="395"/>
      <c r="EX296" s="395"/>
      <c r="EY296" s="395"/>
      <c r="EZ296" s="395"/>
      <c r="FA296" s="395"/>
      <c r="FB296" s="395"/>
      <c r="FC296" s="395"/>
      <c r="FD296" s="395"/>
      <c r="FE296" s="395"/>
      <c r="FF296" s="395"/>
      <c r="FG296" s="395"/>
      <c r="FH296" s="395"/>
      <c r="FI296" s="395"/>
      <c r="FJ296" s="395"/>
      <c r="FK296" s="395"/>
      <c r="FL296" s="395"/>
      <c r="FM296" s="395"/>
      <c r="FN296" s="395"/>
      <c r="FO296" s="395"/>
      <c r="FP296" s="395"/>
      <c r="FQ296" s="395"/>
      <c r="FR296" s="395"/>
      <c r="FS296" s="395"/>
      <c r="FT296" s="395"/>
      <c r="FU296" s="395"/>
      <c r="FV296" s="395"/>
      <c r="FW296" s="395"/>
      <c r="FX296" s="395"/>
      <c r="FY296" s="395"/>
      <c r="FZ296" s="395"/>
      <c r="GA296" s="395"/>
      <c r="GB296" s="395"/>
      <c r="GC296" s="395"/>
      <c r="GD296" s="395"/>
      <c r="GE296" s="395"/>
      <c r="GF296" s="395"/>
      <c r="GG296" s="395"/>
      <c r="GH296" s="395"/>
      <c r="GI296" s="395"/>
      <c r="GJ296" s="395"/>
      <c r="GK296" s="395"/>
      <c r="GL296" s="395"/>
      <c r="GM296" s="395"/>
      <c r="GN296" s="395"/>
      <c r="GO296" s="395"/>
      <c r="GP296" s="395"/>
      <c r="GQ296" s="395"/>
      <c r="GR296" s="395"/>
      <c r="GS296" s="395"/>
      <c r="GT296" s="395"/>
      <c r="GU296" s="395"/>
      <c r="GV296" s="395"/>
      <c r="GW296" s="395"/>
      <c r="GX296" s="395"/>
      <c r="GY296" s="395"/>
      <c r="GZ296" s="395"/>
      <c r="HA296" s="395"/>
      <c r="HB296" s="395"/>
      <c r="HC296" s="395"/>
      <c r="HD296" s="395"/>
      <c r="HE296" s="395"/>
      <c r="HF296" s="395"/>
      <c r="HG296" s="395"/>
      <c r="HH296" s="395"/>
      <c r="HI296" s="395"/>
      <c r="HJ296" s="395"/>
      <c r="HK296" s="395"/>
      <c r="HL296" s="395"/>
      <c r="HM296" s="395"/>
      <c r="HN296" s="395"/>
      <c r="HO296" s="395"/>
      <c r="HP296" s="395"/>
      <c r="HQ296" s="395"/>
      <c r="HR296" s="395"/>
      <c r="HS296" s="395"/>
      <c r="HT296" s="395"/>
      <c r="HU296" s="395"/>
      <c r="HV296" s="395"/>
      <c r="HW296" s="395"/>
      <c r="HX296" s="395"/>
      <c r="HY296" s="395"/>
      <c r="HZ296" s="395"/>
      <c r="IA296" s="395"/>
      <c r="IB296" s="395"/>
      <c r="IC296" s="395"/>
      <c r="ID296" s="395"/>
      <c r="IE296" s="395"/>
      <c r="IF296" s="395"/>
      <c r="IG296" s="395"/>
      <c r="IH296" s="395"/>
      <c r="II296" s="395"/>
      <c r="IJ296" s="395"/>
      <c r="IK296" s="395"/>
      <c r="IL296" s="395"/>
      <c r="IM296" s="395"/>
      <c r="IN296" s="395"/>
      <c r="IO296" s="395"/>
      <c r="IP296" s="395"/>
      <c r="IQ296" s="395"/>
      <c r="IR296" s="395"/>
      <c r="IS296" s="395"/>
      <c r="IT296" s="395"/>
      <c r="IU296" s="395"/>
      <c r="IV296" s="395"/>
      <c r="IW296" s="395"/>
      <c r="IX296" s="395"/>
      <c r="IY296" s="395"/>
      <c r="IZ296" s="395"/>
      <c r="JA296" s="395"/>
      <c r="JB296" s="395"/>
      <c r="JC296" s="395"/>
      <c r="JD296" s="395"/>
      <c r="JE296" s="395"/>
    </row>
    <row r="297" spans="13:265" s="426" customFormat="1" ht="15" hidden="1" customHeight="1" x14ac:dyDescent="0.25">
      <c r="M297" s="321"/>
      <c r="N297" s="321"/>
      <c r="CK297" s="395"/>
      <c r="CL297" s="395"/>
      <c r="CM297" s="395"/>
      <c r="CN297" s="395"/>
      <c r="CO297" s="395"/>
      <c r="CP297" s="395"/>
      <c r="CQ297" s="395"/>
      <c r="CR297" s="395"/>
      <c r="CS297" s="395"/>
      <c r="CT297" s="395"/>
      <c r="CU297" s="395"/>
      <c r="CV297" s="395"/>
      <c r="CW297" s="395"/>
      <c r="CX297" s="395"/>
      <c r="CY297" s="395"/>
      <c r="CZ297" s="395"/>
      <c r="DA297" s="395"/>
      <c r="DB297" s="395"/>
      <c r="DC297" s="395"/>
      <c r="DD297" s="395"/>
      <c r="DE297" s="395"/>
      <c r="DF297" s="395"/>
      <c r="DG297" s="395"/>
      <c r="DH297" s="395"/>
      <c r="DI297" s="395"/>
      <c r="DJ297" s="395"/>
      <c r="DK297" s="395"/>
      <c r="DL297" s="395"/>
      <c r="DM297" s="395"/>
      <c r="DN297" s="395"/>
      <c r="DO297" s="395"/>
      <c r="DP297" s="395"/>
      <c r="DQ297" s="395"/>
      <c r="DR297" s="395"/>
      <c r="DS297" s="395"/>
      <c r="DT297" s="395"/>
      <c r="DU297" s="395"/>
      <c r="DV297" s="395"/>
      <c r="DW297" s="395"/>
      <c r="DX297" s="395"/>
      <c r="DY297" s="395"/>
      <c r="DZ297" s="395"/>
      <c r="EA297" s="395"/>
      <c r="EB297" s="395"/>
      <c r="EC297" s="395"/>
      <c r="ED297" s="395"/>
      <c r="EE297" s="395"/>
      <c r="EF297" s="395"/>
      <c r="EG297" s="395"/>
      <c r="EH297" s="395"/>
      <c r="EI297" s="395"/>
      <c r="EJ297" s="395"/>
      <c r="EK297" s="395"/>
      <c r="EL297" s="395"/>
      <c r="EM297" s="395"/>
      <c r="EN297" s="395"/>
      <c r="EO297" s="395"/>
      <c r="EP297" s="395"/>
      <c r="EQ297" s="395"/>
      <c r="ER297" s="395"/>
      <c r="ES297" s="395"/>
      <c r="ET297" s="395"/>
      <c r="EU297" s="395"/>
      <c r="EV297" s="395"/>
      <c r="EW297" s="395"/>
      <c r="EX297" s="395"/>
      <c r="EY297" s="395"/>
      <c r="EZ297" s="395"/>
      <c r="FA297" s="395"/>
      <c r="FB297" s="395"/>
      <c r="FC297" s="395"/>
      <c r="FD297" s="395"/>
      <c r="FE297" s="395"/>
      <c r="FF297" s="395"/>
      <c r="FG297" s="395"/>
      <c r="FH297" s="395"/>
      <c r="FI297" s="395"/>
      <c r="FJ297" s="395"/>
      <c r="FK297" s="395"/>
      <c r="FL297" s="395"/>
      <c r="FM297" s="395"/>
      <c r="FN297" s="395"/>
      <c r="FO297" s="395"/>
      <c r="FP297" s="395"/>
      <c r="FQ297" s="395"/>
      <c r="FR297" s="395"/>
      <c r="FS297" s="395"/>
      <c r="FT297" s="395"/>
      <c r="FU297" s="395"/>
      <c r="FV297" s="395"/>
      <c r="FW297" s="395"/>
      <c r="FX297" s="395"/>
      <c r="FY297" s="395"/>
      <c r="FZ297" s="395"/>
      <c r="GA297" s="395"/>
      <c r="GB297" s="395"/>
      <c r="GC297" s="395"/>
      <c r="GD297" s="395"/>
      <c r="GE297" s="395"/>
      <c r="GF297" s="395"/>
      <c r="GG297" s="395"/>
      <c r="GH297" s="395"/>
      <c r="GI297" s="395"/>
      <c r="GJ297" s="395"/>
      <c r="GK297" s="395"/>
      <c r="GL297" s="395"/>
      <c r="GM297" s="395"/>
      <c r="GN297" s="395"/>
      <c r="GO297" s="395"/>
      <c r="GP297" s="395"/>
      <c r="GQ297" s="395"/>
      <c r="GR297" s="395"/>
      <c r="GS297" s="395"/>
      <c r="GT297" s="395"/>
      <c r="GU297" s="395"/>
      <c r="GV297" s="395"/>
      <c r="GW297" s="395"/>
      <c r="GX297" s="395"/>
      <c r="GY297" s="395"/>
      <c r="GZ297" s="395"/>
      <c r="HA297" s="395"/>
      <c r="HB297" s="395"/>
      <c r="HC297" s="395"/>
      <c r="HD297" s="395"/>
      <c r="HE297" s="395"/>
      <c r="HF297" s="395"/>
      <c r="HG297" s="395"/>
      <c r="HH297" s="395"/>
      <c r="HI297" s="395"/>
      <c r="HJ297" s="395"/>
      <c r="HK297" s="395"/>
      <c r="HL297" s="395"/>
      <c r="HM297" s="395"/>
      <c r="HN297" s="395"/>
      <c r="HO297" s="395"/>
      <c r="HP297" s="395"/>
      <c r="HQ297" s="395"/>
      <c r="HR297" s="395"/>
      <c r="HS297" s="395"/>
      <c r="HT297" s="395"/>
      <c r="HU297" s="395"/>
      <c r="HV297" s="395"/>
      <c r="HW297" s="395"/>
      <c r="HX297" s="395"/>
      <c r="HY297" s="395"/>
      <c r="HZ297" s="395"/>
      <c r="IA297" s="395"/>
      <c r="IB297" s="395"/>
      <c r="IC297" s="395"/>
      <c r="ID297" s="395"/>
      <c r="IE297" s="395"/>
      <c r="IF297" s="395"/>
      <c r="IG297" s="395"/>
      <c r="IH297" s="395"/>
      <c r="II297" s="395"/>
      <c r="IJ297" s="395"/>
      <c r="IK297" s="395"/>
      <c r="IL297" s="395"/>
      <c r="IM297" s="395"/>
      <c r="IN297" s="395"/>
      <c r="IO297" s="395"/>
      <c r="IP297" s="395"/>
      <c r="IQ297" s="395"/>
      <c r="IR297" s="395"/>
      <c r="IS297" s="395"/>
      <c r="IT297" s="395"/>
      <c r="IU297" s="395"/>
      <c r="IV297" s="395"/>
      <c r="IW297" s="395"/>
      <c r="IX297" s="395"/>
      <c r="IY297" s="395"/>
      <c r="IZ297" s="395"/>
      <c r="JA297" s="395"/>
      <c r="JB297" s="395"/>
      <c r="JC297" s="395"/>
      <c r="JD297" s="395"/>
      <c r="JE297" s="395"/>
    </row>
    <row r="298" spans="13:265" s="426" customFormat="1" ht="15" hidden="1" customHeight="1" x14ac:dyDescent="0.25">
      <c r="M298" s="321"/>
      <c r="N298" s="321"/>
      <c r="CK298" s="395"/>
      <c r="CL298" s="395"/>
      <c r="CM298" s="395"/>
      <c r="CN298" s="395"/>
      <c r="CO298" s="395"/>
      <c r="CP298" s="395"/>
      <c r="CQ298" s="395"/>
      <c r="CR298" s="395"/>
      <c r="CS298" s="395"/>
      <c r="CT298" s="395"/>
      <c r="CU298" s="395"/>
      <c r="CV298" s="395"/>
      <c r="CW298" s="395"/>
      <c r="CX298" s="395"/>
      <c r="CY298" s="395"/>
      <c r="CZ298" s="395"/>
      <c r="DA298" s="395"/>
      <c r="DB298" s="395"/>
      <c r="DC298" s="395"/>
      <c r="DD298" s="395"/>
      <c r="DE298" s="395"/>
      <c r="DF298" s="395"/>
      <c r="DG298" s="395"/>
      <c r="DH298" s="395"/>
      <c r="DI298" s="395"/>
      <c r="DJ298" s="395"/>
      <c r="DK298" s="395"/>
      <c r="DL298" s="395"/>
      <c r="DM298" s="395"/>
      <c r="DN298" s="395"/>
      <c r="DO298" s="395"/>
      <c r="DP298" s="395"/>
      <c r="DQ298" s="395"/>
      <c r="DR298" s="395"/>
      <c r="DS298" s="395"/>
      <c r="DT298" s="395"/>
      <c r="DU298" s="395"/>
      <c r="DV298" s="395"/>
      <c r="DW298" s="395"/>
      <c r="DX298" s="395"/>
      <c r="DY298" s="395"/>
      <c r="DZ298" s="395"/>
      <c r="EA298" s="395"/>
      <c r="EB298" s="395"/>
      <c r="EC298" s="395"/>
      <c r="ED298" s="395"/>
      <c r="EE298" s="395"/>
      <c r="EF298" s="395"/>
      <c r="EG298" s="395"/>
      <c r="EH298" s="395"/>
      <c r="EI298" s="395"/>
      <c r="EJ298" s="395"/>
      <c r="EK298" s="395"/>
      <c r="EL298" s="395"/>
      <c r="EM298" s="395"/>
      <c r="EN298" s="395"/>
      <c r="EO298" s="395"/>
      <c r="EP298" s="395"/>
      <c r="EQ298" s="395"/>
      <c r="ER298" s="395"/>
      <c r="ES298" s="395"/>
      <c r="ET298" s="395"/>
      <c r="EU298" s="395"/>
      <c r="EV298" s="395"/>
      <c r="EW298" s="395"/>
      <c r="EX298" s="395"/>
      <c r="EY298" s="395"/>
      <c r="EZ298" s="395"/>
      <c r="FA298" s="395"/>
      <c r="FB298" s="395"/>
      <c r="FC298" s="395"/>
      <c r="FD298" s="395"/>
      <c r="FE298" s="395"/>
      <c r="FF298" s="395"/>
      <c r="FG298" s="395"/>
      <c r="FH298" s="395"/>
      <c r="FI298" s="395"/>
      <c r="FJ298" s="395"/>
      <c r="FK298" s="395"/>
      <c r="FL298" s="395"/>
      <c r="FM298" s="395"/>
      <c r="FN298" s="395"/>
      <c r="FO298" s="395"/>
      <c r="FP298" s="395"/>
      <c r="FQ298" s="395"/>
      <c r="FR298" s="395"/>
      <c r="FS298" s="395"/>
      <c r="FT298" s="395"/>
      <c r="FU298" s="395"/>
      <c r="FV298" s="395"/>
      <c r="FW298" s="395"/>
      <c r="FX298" s="395"/>
      <c r="FY298" s="395"/>
      <c r="FZ298" s="395"/>
      <c r="GA298" s="395"/>
      <c r="GB298" s="395"/>
      <c r="GC298" s="395"/>
      <c r="GD298" s="395"/>
      <c r="GE298" s="395"/>
      <c r="GF298" s="395"/>
      <c r="GG298" s="395"/>
      <c r="GH298" s="395"/>
      <c r="GI298" s="395"/>
      <c r="GJ298" s="395"/>
      <c r="GK298" s="395"/>
      <c r="GL298" s="395"/>
      <c r="GM298" s="395"/>
      <c r="GN298" s="395"/>
      <c r="GO298" s="395"/>
      <c r="GP298" s="395"/>
      <c r="GQ298" s="395"/>
      <c r="GR298" s="395"/>
      <c r="GS298" s="395"/>
      <c r="GT298" s="395"/>
      <c r="GU298" s="395"/>
      <c r="GV298" s="395"/>
      <c r="GW298" s="395"/>
      <c r="GX298" s="395"/>
      <c r="GY298" s="395"/>
      <c r="GZ298" s="395"/>
      <c r="HA298" s="395"/>
      <c r="HB298" s="395"/>
      <c r="HC298" s="395"/>
      <c r="HD298" s="395"/>
      <c r="HE298" s="395"/>
      <c r="HF298" s="395"/>
      <c r="HG298" s="395"/>
      <c r="HH298" s="395"/>
      <c r="HI298" s="395"/>
      <c r="HJ298" s="395"/>
      <c r="HK298" s="395"/>
      <c r="HL298" s="395"/>
      <c r="HM298" s="395"/>
      <c r="HN298" s="395"/>
      <c r="HO298" s="395"/>
      <c r="HP298" s="395"/>
      <c r="HQ298" s="395"/>
      <c r="HR298" s="395"/>
      <c r="HS298" s="395"/>
      <c r="HT298" s="395"/>
      <c r="HU298" s="395"/>
      <c r="HV298" s="395"/>
      <c r="HW298" s="395"/>
      <c r="HX298" s="395"/>
      <c r="HY298" s="395"/>
      <c r="HZ298" s="395"/>
      <c r="IA298" s="395"/>
      <c r="IB298" s="395"/>
      <c r="IC298" s="395"/>
      <c r="ID298" s="395"/>
      <c r="IE298" s="395"/>
      <c r="IF298" s="395"/>
      <c r="IG298" s="395"/>
      <c r="IH298" s="395"/>
      <c r="II298" s="395"/>
      <c r="IJ298" s="395"/>
      <c r="IK298" s="395"/>
      <c r="IL298" s="395"/>
      <c r="IM298" s="395"/>
      <c r="IN298" s="395"/>
      <c r="IO298" s="395"/>
      <c r="IP298" s="395"/>
      <c r="IQ298" s="395"/>
      <c r="IR298" s="395"/>
      <c r="IS298" s="395"/>
      <c r="IT298" s="395"/>
      <c r="IU298" s="395"/>
      <c r="IV298" s="395"/>
      <c r="IW298" s="395"/>
      <c r="IX298" s="395"/>
      <c r="IY298" s="395"/>
      <c r="IZ298" s="395"/>
      <c r="JA298" s="395"/>
      <c r="JB298" s="395"/>
      <c r="JC298" s="395"/>
      <c r="JD298" s="395"/>
      <c r="JE298" s="395"/>
    </row>
    <row r="299" spans="13:265" s="426" customFormat="1" ht="15" hidden="1" customHeight="1" x14ac:dyDescent="0.25">
      <c r="M299" s="321"/>
      <c r="N299" s="321"/>
      <c r="CK299" s="395"/>
      <c r="CL299" s="395"/>
      <c r="CM299" s="395"/>
      <c r="CN299" s="395"/>
      <c r="CO299" s="395"/>
      <c r="CP299" s="395"/>
      <c r="CQ299" s="395"/>
      <c r="CR299" s="395"/>
      <c r="CS299" s="395"/>
      <c r="CT299" s="395"/>
      <c r="CU299" s="395"/>
      <c r="CV299" s="395"/>
      <c r="CW299" s="395"/>
      <c r="CX299" s="395"/>
      <c r="CY299" s="395"/>
      <c r="CZ299" s="395"/>
      <c r="DA299" s="395"/>
      <c r="DB299" s="395"/>
      <c r="DC299" s="395"/>
      <c r="DD299" s="395"/>
      <c r="DE299" s="395"/>
      <c r="DF299" s="395"/>
      <c r="DG299" s="395"/>
      <c r="DH299" s="395"/>
      <c r="DI299" s="395"/>
      <c r="DJ299" s="395"/>
      <c r="DK299" s="395"/>
      <c r="DL299" s="395"/>
      <c r="DM299" s="395"/>
      <c r="DN299" s="395"/>
      <c r="DO299" s="395"/>
      <c r="DP299" s="395"/>
      <c r="DQ299" s="395"/>
      <c r="DR299" s="395"/>
      <c r="DS299" s="395"/>
      <c r="DT299" s="395"/>
      <c r="DU299" s="395"/>
      <c r="DV299" s="395"/>
      <c r="DW299" s="395"/>
      <c r="DX299" s="395"/>
      <c r="DY299" s="395"/>
      <c r="DZ299" s="395"/>
      <c r="EA299" s="395"/>
      <c r="EB299" s="395"/>
      <c r="EC299" s="395"/>
      <c r="ED299" s="395"/>
      <c r="EE299" s="395"/>
      <c r="EF299" s="395"/>
      <c r="EG299" s="395"/>
      <c r="EH299" s="395"/>
      <c r="EI299" s="395"/>
      <c r="EJ299" s="395"/>
      <c r="EK299" s="395"/>
      <c r="EL299" s="395"/>
      <c r="EM299" s="395"/>
      <c r="EN299" s="395"/>
      <c r="EO299" s="395"/>
      <c r="EP299" s="395"/>
      <c r="EQ299" s="395"/>
      <c r="ER299" s="395"/>
      <c r="ES299" s="395"/>
      <c r="ET299" s="395"/>
      <c r="EU299" s="395"/>
      <c r="EV299" s="395"/>
      <c r="EW299" s="395"/>
      <c r="EX299" s="395"/>
      <c r="EY299" s="395"/>
      <c r="EZ299" s="395"/>
      <c r="FA299" s="395"/>
      <c r="FB299" s="395"/>
      <c r="FC299" s="395"/>
      <c r="FD299" s="395"/>
      <c r="FE299" s="395"/>
      <c r="FF299" s="395"/>
      <c r="FG299" s="395"/>
      <c r="FH299" s="395"/>
      <c r="FI299" s="395"/>
      <c r="FJ299" s="395"/>
      <c r="FK299" s="395"/>
      <c r="FL299" s="395"/>
      <c r="FM299" s="395"/>
      <c r="FN299" s="395"/>
      <c r="FO299" s="395"/>
      <c r="FP299" s="395"/>
      <c r="FQ299" s="395"/>
      <c r="FR299" s="395"/>
      <c r="FS299" s="395"/>
      <c r="FT299" s="395"/>
      <c r="FU299" s="395"/>
      <c r="FV299" s="395"/>
      <c r="FW299" s="395"/>
      <c r="FX299" s="395"/>
      <c r="FY299" s="395"/>
      <c r="FZ299" s="395"/>
      <c r="GA299" s="395"/>
      <c r="GB299" s="395"/>
      <c r="GC299" s="395"/>
      <c r="GD299" s="395"/>
      <c r="GE299" s="395"/>
      <c r="GF299" s="395"/>
      <c r="GG299" s="395"/>
      <c r="GH299" s="395"/>
      <c r="GI299" s="395"/>
      <c r="GJ299" s="395"/>
      <c r="GK299" s="395"/>
      <c r="GL299" s="395"/>
      <c r="GM299" s="395"/>
      <c r="GN299" s="395"/>
      <c r="GO299" s="395"/>
      <c r="GP299" s="395"/>
      <c r="GQ299" s="395"/>
      <c r="GR299" s="395"/>
      <c r="GS299" s="395"/>
      <c r="GT299" s="395"/>
      <c r="GU299" s="395"/>
      <c r="GV299" s="395"/>
      <c r="GW299" s="395"/>
      <c r="GX299" s="395"/>
      <c r="GY299" s="395"/>
      <c r="GZ299" s="395"/>
      <c r="HA299" s="395"/>
      <c r="HB299" s="395"/>
      <c r="HC299" s="395"/>
      <c r="HD299" s="395"/>
      <c r="HE299" s="395"/>
      <c r="HF299" s="395"/>
      <c r="HG299" s="395"/>
      <c r="HH299" s="395"/>
      <c r="HI299" s="395"/>
      <c r="HJ299" s="395"/>
      <c r="HK299" s="395"/>
      <c r="HL299" s="395"/>
      <c r="HM299" s="395"/>
      <c r="HN299" s="395"/>
      <c r="HO299" s="395"/>
      <c r="HP299" s="395"/>
      <c r="HQ299" s="395"/>
      <c r="HR299" s="395"/>
      <c r="HS299" s="395"/>
      <c r="HT299" s="395"/>
      <c r="HU299" s="395"/>
      <c r="HV299" s="395"/>
      <c r="HW299" s="395"/>
      <c r="HX299" s="395"/>
      <c r="HY299" s="395"/>
      <c r="HZ299" s="395"/>
      <c r="IA299" s="395"/>
      <c r="IB299" s="395"/>
      <c r="IC299" s="395"/>
      <c r="ID299" s="395"/>
      <c r="IE299" s="395"/>
      <c r="IF299" s="395"/>
      <c r="IG299" s="395"/>
      <c r="IH299" s="395"/>
      <c r="II299" s="395"/>
      <c r="IJ299" s="395"/>
      <c r="IK299" s="395"/>
      <c r="IL299" s="395"/>
      <c r="IM299" s="395"/>
      <c r="IN299" s="395"/>
      <c r="IO299" s="395"/>
      <c r="IP299" s="395"/>
      <c r="IQ299" s="395"/>
      <c r="IR299" s="395"/>
      <c r="IS299" s="395"/>
      <c r="IT299" s="395"/>
      <c r="IU299" s="395"/>
      <c r="IV299" s="395"/>
      <c r="IW299" s="395"/>
      <c r="IX299" s="395"/>
      <c r="IY299" s="395"/>
      <c r="IZ299" s="395"/>
      <c r="JA299" s="395"/>
      <c r="JB299" s="395"/>
      <c r="JC299" s="395"/>
      <c r="JD299" s="395"/>
      <c r="JE299" s="395"/>
    </row>
    <row r="300" spans="13:265" s="426" customFormat="1" ht="15" hidden="1" customHeight="1" x14ac:dyDescent="0.25">
      <c r="M300" s="321"/>
      <c r="N300" s="321"/>
      <c r="CK300" s="395"/>
      <c r="CL300" s="395"/>
      <c r="CM300" s="395"/>
      <c r="CN300" s="395"/>
      <c r="CO300" s="395"/>
      <c r="CP300" s="395"/>
      <c r="CQ300" s="395"/>
      <c r="CR300" s="395"/>
      <c r="CS300" s="395"/>
      <c r="CT300" s="395"/>
      <c r="CU300" s="395"/>
      <c r="CV300" s="395"/>
      <c r="CW300" s="395"/>
      <c r="CX300" s="395"/>
      <c r="CY300" s="395"/>
      <c r="CZ300" s="395"/>
      <c r="DA300" s="395"/>
      <c r="DB300" s="395"/>
      <c r="DC300" s="395"/>
      <c r="DD300" s="395"/>
      <c r="DE300" s="395"/>
      <c r="DF300" s="395"/>
      <c r="DG300" s="395"/>
      <c r="DH300" s="395"/>
      <c r="DI300" s="395"/>
      <c r="DJ300" s="395"/>
      <c r="DK300" s="395"/>
      <c r="DL300" s="395"/>
      <c r="DM300" s="395"/>
      <c r="DN300" s="395"/>
      <c r="DO300" s="395"/>
      <c r="DP300" s="395"/>
      <c r="DQ300" s="395"/>
      <c r="DR300" s="395"/>
      <c r="DS300" s="395"/>
      <c r="DT300" s="395"/>
      <c r="DU300" s="395"/>
      <c r="DV300" s="395"/>
      <c r="DW300" s="395"/>
      <c r="DX300" s="395"/>
      <c r="DY300" s="395"/>
      <c r="DZ300" s="395"/>
      <c r="EA300" s="395"/>
      <c r="EB300" s="395"/>
      <c r="EC300" s="395"/>
      <c r="ED300" s="395"/>
      <c r="EE300" s="395"/>
      <c r="EF300" s="395"/>
      <c r="EG300" s="395"/>
      <c r="EH300" s="395"/>
      <c r="EI300" s="395"/>
      <c r="EJ300" s="395"/>
      <c r="EK300" s="395"/>
      <c r="EL300" s="395"/>
      <c r="EM300" s="395"/>
      <c r="EN300" s="395"/>
      <c r="EO300" s="395"/>
      <c r="EP300" s="395"/>
      <c r="EQ300" s="395"/>
      <c r="ER300" s="395"/>
      <c r="ES300" s="395"/>
      <c r="ET300" s="395"/>
      <c r="EU300" s="395"/>
      <c r="EV300" s="395"/>
      <c r="EW300" s="395"/>
      <c r="EX300" s="395"/>
      <c r="EY300" s="395"/>
      <c r="EZ300" s="395"/>
      <c r="FA300" s="395"/>
      <c r="FB300" s="395"/>
      <c r="FC300" s="395"/>
      <c r="FD300" s="395"/>
      <c r="FE300" s="395"/>
      <c r="FF300" s="395"/>
      <c r="FG300" s="395"/>
      <c r="FH300" s="395"/>
      <c r="FI300" s="395"/>
      <c r="FJ300" s="395"/>
      <c r="FK300" s="395"/>
      <c r="FL300" s="395"/>
      <c r="FM300" s="395"/>
      <c r="FN300" s="395"/>
      <c r="FO300" s="395"/>
      <c r="FP300" s="395"/>
      <c r="FQ300" s="395"/>
      <c r="FR300" s="395"/>
      <c r="FS300" s="395"/>
      <c r="FT300" s="395"/>
      <c r="FU300" s="395"/>
      <c r="FV300" s="395"/>
      <c r="FW300" s="395"/>
      <c r="FX300" s="395"/>
      <c r="FY300" s="395"/>
      <c r="FZ300" s="395"/>
      <c r="GA300" s="395"/>
      <c r="GB300" s="395"/>
      <c r="GC300" s="395"/>
      <c r="GD300" s="395"/>
      <c r="GE300" s="395"/>
      <c r="GF300" s="395"/>
      <c r="GG300" s="395"/>
      <c r="GH300" s="395"/>
      <c r="GI300" s="395"/>
      <c r="GJ300" s="395"/>
      <c r="GK300" s="395"/>
      <c r="GL300" s="395"/>
      <c r="GM300" s="395"/>
      <c r="GN300" s="395"/>
      <c r="GO300" s="395"/>
      <c r="GP300" s="395"/>
      <c r="GQ300" s="395"/>
      <c r="GR300" s="395"/>
      <c r="GS300" s="395"/>
      <c r="GT300" s="395"/>
      <c r="GU300" s="395"/>
      <c r="GV300" s="395"/>
      <c r="GW300" s="395"/>
      <c r="GX300" s="395"/>
      <c r="GY300" s="395"/>
      <c r="GZ300" s="395"/>
      <c r="HA300" s="395"/>
      <c r="HB300" s="395"/>
      <c r="HC300" s="395"/>
      <c r="HD300" s="395"/>
      <c r="HE300" s="395"/>
      <c r="HF300" s="395"/>
      <c r="HG300" s="395"/>
      <c r="HH300" s="395"/>
      <c r="HI300" s="395"/>
      <c r="HJ300" s="395"/>
      <c r="HK300" s="395"/>
      <c r="HL300" s="395"/>
      <c r="HM300" s="395"/>
      <c r="HN300" s="395"/>
      <c r="HO300" s="395"/>
      <c r="HP300" s="395"/>
      <c r="HQ300" s="395"/>
      <c r="HR300" s="395"/>
      <c r="HS300" s="395"/>
      <c r="HT300" s="395"/>
      <c r="HU300" s="395"/>
      <c r="HV300" s="395"/>
      <c r="HW300" s="395"/>
      <c r="HX300" s="395"/>
      <c r="HY300" s="395"/>
      <c r="HZ300" s="395"/>
      <c r="IA300" s="395"/>
      <c r="IB300" s="395"/>
      <c r="IC300" s="395"/>
      <c r="ID300" s="395"/>
      <c r="IE300" s="395"/>
      <c r="IF300" s="395"/>
      <c r="IG300" s="395"/>
      <c r="IH300" s="395"/>
      <c r="II300" s="395"/>
      <c r="IJ300" s="395"/>
      <c r="IK300" s="395"/>
      <c r="IL300" s="395"/>
      <c r="IM300" s="395"/>
      <c r="IN300" s="395"/>
      <c r="IO300" s="395"/>
      <c r="IP300" s="395"/>
      <c r="IQ300" s="395"/>
      <c r="IR300" s="395"/>
      <c r="IS300" s="395"/>
      <c r="IT300" s="395"/>
      <c r="IU300" s="395"/>
      <c r="IV300" s="395"/>
      <c r="IW300" s="395"/>
      <c r="IX300" s="395"/>
      <c r="IY300" s="395"/>
      <c r="IZ300" s="395"/>
      <c r="JA300" s="395"/>
      <c r="JB300" s="395"/>
      <c r="JC300" s="395"/>
      <c r="JD300" s="395"/>
      <c r="JE300" s="395"/>
    </row>
    <row r="301" spans="13:265" s="426" customFormat="1" ht="15" hidden="1" customHeight="1" x14ac:dyDescent="0.25">
      <c r="M301" s="321"/>
      <c r="N301" s="321"/>
      <c r="CK301" s="395"/>
      <c r="CL301" s="395"/>
      <c r="CM301" s="395"/>
      <c r="CN301" s="395"/>
      <c r="CO301" s="395"/>
      <c r="CP301" s="395"/>
      <c r="CQ301" s="395"/>
      <c r="CR301" s="395"/>
      <c r="CS301" s="395"/>
      <c r="CT301" s="395"/>
      <c r="CU301" s="395"/>
      <c r="CV301" s="395"/>
      <c r="CW301" s="395"/>
      <c r="CX301" s="395"/>
      <c r="CY301" s="395"/>
      <c r="CZ301" s="395"/>
      <c r="DA301" s="395"/>
      <c r="DB301" s="395"/>
      <c r="DC301" s="395"/>
      <c r="DD301" s="395"/>
      <c r="DE301" s="395"/>
      <c r="DF301" s="395"/>
      <c r="DG301" s="395"/>
      <c r="DH301" s="395"/>
      <c r="DI301" s="395"/>
      <c r="DJ301" s="395"/>
      <c r="DK301" s="395"/>
      <c r="DL301" s="395"/>
      <c r="DM301" s="395"/>
      <c r="DN301" s="395"/>
      <c r="DO301" s="395"/>
      <c r="DP301" s="395"/>
      <c r="DQ301" s="395"/>
      <c r="DR301" s="395"/>
      <c r="DS301" s="395"/>
      <c r="DT301" s="395"/>
      <c r="DU301" s="395"/>
      <c r="DV301" s="395"/>
      <c r="DW301" s="395"/>
      <c r="DX301" s="395"/>
      <c r="DY301" s="395"/>
      <c r="DZ301" s="395"/>
      <c r="EA301" s="395"/>
      <c r="EB301" s="395"/>
      <c r="EC301" s="395"/>
      <c r="ED301" s="395"/>
      <c r="EE301" s="395"/>
      <c r="EF301" s="395"/>
      <c r="EG301" s="395"/>
      <c r="EH301" s="395"/>
      <c r="EI301" s="395"/>
      <c r="EJ301" s="395"/>
      <c r="EK301" s="395"/>
      <c r="EL301" s="395"/>
      <c r="EM301" s="395"/>
      <c r="EN301" s="395"/>
      <c r="EO301" s="395"/>
      <c r="EP301" s="395"/>
      <c r="EQ301" s="395"/>
      <c r="ER301" s="395"/>
      <c r="ES301" s="395"/>
      <c r="ET301" s="395"/>
      <c r="EU301" s="395"/>
      <c r="EV301" s="395"/>
      <c r="EW301" s="395"/>
      <c r="EX301" s="395"/>
      <c r="EY301" s="395"/>
      <c r="EZ301" s="395"/>
      <c r="FA301" s="395"/>
      <c r="FB301" s="395"/>
      <c r="FC301" s="395"/>
      <c r="FD301" s="395"/>
      <c r="FE301" s="395"/>
      <c r="FF301" s="395"/>
      <c r="FG301" s="395"/>
      <c r="FH301" s="395"/>
      <c r="FI301" s="395"/>
      <c r="FJ301" s="395"/>
      <c r="FK301" s="395"/>
      <c r="FL301" s="395"/>
      <c r="FM301" s="395"/>
      <c r="FN301" s="395"/>
      <c r="FO301" s="395"/>
      <c r="FP301" s="395"/>
      <c r="FQ301" s="395"/>
      <c r="FR301" s="395"/>
      <c r="FS301" s="395"/>
      <c r="FT301" s="395"/>
      <c r="FU301" s="395"/>
      <c r="FV301" s="395"/>
      <c r="FW301" s="395"/>
      <c r="FX301" s="395"/>
      <c r="FY301" s="395"/>
      <c r="FZ301" s="395"/>
      <c r="GA301" s="395"/>
      <c r="GB301" s="395"/>
      <c r="GC301" s="395"/>
      <c r="GD301" s="395"/>
      <c r="GE301" s="395"/>
      <c r="GF301" s="395"/>
      <c r="GG301" s="395"/>
      <c r="GH301" s="395"/>
      <c r="GI301" s="395"/>
      <c r="GJ301" s="395"/>
      <c r="GK301" s="395"/>
      <c r="GL301" s="395"/>
      <c r="GM301" s="395"/>
      <c r="GN301" s="395"/>
      <c r="GO301" s="395"/>
      <c r="GP301" s="395"/>
      <c r="GQ301" s="395"/>
      <c r="GR301" s="395"/>
      <c r="GS301" s="395"/>
      <c r="GT301" s="395"/>
      <c r="GU301" s="395"/>
      <c r="GV301" s="395"/>
      <c r="GW301" s="395"/>
      <c r="GX301" s="395"/>
      <c r="GY301" s="395"/>
      <c r="GZ301" s="395"/>
      <c r="HA301" s="395"/>
      <c r="HB301" s="395"/>
      <c r="HC301" s="395"/>
      <c r="HD301" s="395"/>
      <c r="HE301" s="395"/>
      <c r="HF301" s="395"/>
      <c r="HG301" s="395"/>
      <c r="HH301" s="395"/>
      <c r="HI301" s="395"/>
      <c r="HJ301" s="395"/>
      <c r="HK301" s="395"/>
      <c r="HL301" s="395"/>
      <c r="HM301" s="395"/>
      <c r="HN301" s="395"/>
      <c r="HO301" s="395"/>
      <c r="HP301" s="395"/>
      <c r="HQ301" s="395"/>
      <c r="HR301" s="395"/>
      <c r="HS301" s="395"/>
      <c r="HT301" s="395"/>
      <c r="HU301" s="395"/>
      <c r="HV301" s="395"/>
      <c r="HW301" s="395"/>
      <c r="HX301" s="395"/>
      <c r="HY301" s="395"/>
      <c r="HZ301" s="395"/>
      <c r="IA301" s="395"/>
      <c r="IB301" s="395"/>
      <c r="IC301" s="395"/>
      <c r="ID301" s="395"/>
      <c r="IE301" s="395"/>
      <c r="IF301" s="395"/>
      <c r="IG301" s="395"/>
      <c r="IH301" s="395"/>
      <c r="II301" s="395"/>
      <c r="IJ301" s="395"/>
      <c r="IK301" s="395"/>
      <c r="IL301" s="395"/>
      <c r="IM301" s="395"/>
      <c r="IN301" s="395"/>
      <c r="IO301" s="395"/>
      <c r="IP301" s="395"/>
      <c r="IQ301" s="395"/>
      <c r="IR301" s="395"/>
      <c r="IS301" s="395"/>
      <c r="IT301" s="395"/>
      <c r="IU301" s="395"/>
      <c r="IV301" s="395"/>
      <c r="IW301" s="395"/>
      <c r="IX301" s="395"/>
      <c r="IY301" s="395"/>
      <c r="IZ301" s="395"/>
      <c r="JA301" s="395"/>
      <c r="JB301" s="395"/>
      <c r="JC301" s="395"/>
      <c r="JD301" s="395"/>
      <c r="JE301" s="395"/>
    </row>
    <row r="302" spans="13:265" s="426" customFormat="1" ht="15" hidden="1" customHeight="1" x14ac:dyDescent="0.25">
      <c r="M302" s="321"/>
      <c r="N302" s="321"/>
      <c r="CK302" s="395"/>
      <c r="CL302" s="395"/>
      <c r="CM302" s="395"/>
      <c r="CN302" s="395"/>
      <c r="CO302" s="395"/>
      <c r="CP302" s="395"/>
      <c r="CQ302" s="395"/>
      <c r="CR302" s="395"/>
      <c r="CS302" s="395"/>
      <c r="CT302" s="395"/>
      <c r="CU302" s="395"/>
      <c r="CV302" s="395"/>
      <c r="CW302" s="395"/>
      <c r="CX302" s="395"/>
      <c r="CY302" s="395"/>
      <c r="CZ302" s="395"/>
      <c r="DA302" s="395"/>
      <c r="DB302" s="395"/>
      <c r="DC302" s="395"/>
      <c r="DD302" s="395"/>
      <c r="DE302" s="395"/>
      <c r="DF302" s="395"/>
      <c r="DG302" s="395"/>
      <c r="DH302" s="395"/>
      <c r="DI302" s="395"/>
      <c r="DJ302" s="395"/>
      <c r="DK302" s="395"/>
      <c r="DL302" s="395"/>
      <c r="DM302" s="395"/>
      <c r="DN302" s="395"/>
      <c r="DO302" s="395"/>
      <c r="DP302" s="395"/>
      <c r="DQ302" s="395"/>
      <c r="DR302" s="395"/>
      <c r="DS302" s="395"/>
      <c r="DT302" s="395"/>
      <c r="DU302" s="395"/>
      <c r="DV302" s="395"/>
      <c r="DW302" s="395"/>
      <c r="DX302" s="395"/>
      <c r="DY302" s="395"/>
      <c r="DZ302" s="395"/>
      <c r="EA302" s="395"/>
      <c r="EB302" s="395"/>
      <c r="EC302" s="395"/>
      <c r="ED302" s="395"/>
      <c r="EE302" s="395"/>
      <c r="EF302" s="395"/>
      <c r="EG302" s="395"/>
      <c r="EH302" s="395"/>
      <c r="EI302" s="395"/>
      <c r="EJ302" s="395"/>
      <c r="EK302" s="395"/>
      <c r="EL302" s="395"/>
      <c r="EM302" s="395"/>
      <c r="EN302" s="395"/>
      <c r="EO302" s="395"/>
      <c r="EP302" s="395"/>
      <c r="EQ302" s="395"/>
      <c r="ER302" s="395"/>
      <c r="ES302" s="395"/>
      <c r="ET302" s="395"/>
      <c r="EU302" s="395"/>
      <c r="EV302" s="395"/>
      <c r="EW302" s="395"/>
      <c r="EX302" s="395"/>
      <c r="EY302" s="395"/>
      <c r="EZ302" s="395"/>
      <c r="FA302" s="395"/>
      <c r="FB302" s="395"/>
      <c r="FC302" s="395"/>
      <c r="FD302" s="395"/>
      <c r="FE302" s="395"/>
      <c r="FF302" s="395"/>
      <c r="FG302" s="395"/>
      <c r="FH302" s="395"/>
      <c r="FI302" s="395"/>
      <c r="FJ302" s="395"/>
      <c r="FK302" s="395"/>
      <c r="FL302" s="395"/>
      <c r="FM302" s="395"/>
      <c r="FN302" s="395"/>
      <c r="FO302" s="395"/>
      <c r="FP302" s="395"/>
      <c r="FQ302" s="395"/>
      <c r="FR302" s="395"/>
      <c r="FS302" s="395"/>
      <c r="FT302" s="395"/>
      <c r="FU302" s="395"/>
      <c r="FV302" s="395"/>
      <c r="FW302" s="395"/>
      <c r="FX302" s="395"/>
      <c r="FY302" s="395"/>
      <c r="FZ302" s="395"/>
      <c r="GA302" s="395"/>
      <c r="GB302" s="395"/>
      <c r="GC302" s="395"/>
      <c r="GD302" s="395"/>
      <c r="GE302" s="395"/>
      <c r="GF302" s="395"/>
      <c r="GG302" s="395"/>
      <c r="GH302" s="395"/>
      <c r="GI302" s="395"/>
      <c r="GJ302" s="395"/>
      <c r="GK302" s="395"/>
      <c r="GL302" s="395"/>
      <c r="GM302" s="395"/>
      <c r="GN302" s="395"/>
      <c r="GO302" s="395"/>
      <c r="GP302" s="395"/>
      <c r="GQ302" s="395"/>
      <c r="GR302" s="395"/>
      <c r="GS302" s="395"/>
      <c r="GT302" s="395"/>
      <c r="GU302" s="395"/>
      <c r="GV302" s="395"/>
      <c r="GW302" s="395"/>
      <c r="GX302" s="395"/>
      <c r="GY302" s="395"/>
      <c r="GZ302" s="395"/>
      <c r="HA302" s="395"/>
      <c r="HB302" s="395"/>
      <c r="HC302" s="395"/>
      <c r="HD302" s="395"/>
      <c r="HE302" s="395"/>
      <c r="HF302" s="395"/>
      <c r="HG302" s="395"/>
      <c r="HH302" s="395"/>
      <c r="HI302" s="395"/>
      <c r="HJ302" s="395"/>
      <c r="HK302" s="395"/>
      <c r="HL302" s="395"/>
      <c r="HM302" s="395"/>
      <c r="HN302" s="395"/>
      <c r="HO302" s="395"/>
      <c r="HP302" s="395"/>
      <c r="HQ302" s="395"/>
      <c r="HR302" s="395"/>
      <c r="HS302" s="395"/>
      <c r="HT302" s="395"/>
      <c r="HU302" s="395"/>
      <c r="HV302" s="395"/>
      <c r="HW302" s="395"/>
      <c r="HX302" s="395"/>
      <c r="HY302" s="395"/>
      <c r="HZ302" s="395"/>
      <c r="IA302" s="395"/>
      <c r="IB302" s="395"/>
      <c r="IC302" s="395"/>
      <c r="ID302" s="395"/>
      <c r="IE302" s="395"/>
      <c r="IF302" s="395"/>
      <c r="IG302" s="395"/>
      <c r="IH302" s="395"/>
      <c r="II302" s="395"/>
      <c r="IJ302" s="395"/>
      <c r="IK302" s="395"/>
      <c r="IL302" s="395"/>
      <c r="IM302" s="395"/>
      <c r="IN302" s="395"/>
      <c r="IO302" s="395"/>
      <c r="IP302" s="395"/>
      <c r="IQ302" s="395"/>
      <c r="IR302" s="395"/>
      <c r="IS302" s="395"/>
      <c r="IT302" s="395"/>
      <c r="IU302" s="395"/>
      <c r="IV302" s="395"/>
      <c r="IW302" s="395"/>
      <c r="IX302" s="395"/>
      <c r="IY302" s="395"/>
      <c r="IZ302" s="395"/>
      <c r="JA302" s="395"/>
      <c r="JB302" s="395"/>
      <c r="JC302" s="395"/>
      <c r="JD302" s="395"/>
      <c r="JE302" s="395"/>
    </row>
    <row r="303" spans="13:265" s="426" customFormat="1" ht="15" hidden="1" customHeight="1" x14ac:dyDescent="0.25">
      <c r="M303" s="321"/>
      <c r="N303" s="321"/>
      <c r="CK303" s="395"/>
      <c r="CL303" s="395"/>
      <c r="CM303" s="395"/>
      <c r="CN303" s="395"/>
      <c r="CO303" s="395"/>
      <c r="CP303" s="395"/>
      <c r="CQ303" s="395"/>
      <c r="CR303" s="395"/>
      <c r="CS303" s="395"/>
      <c r="CT303" s="395"/>
      <c r="CU303" s="395"/>
      <c r="CV303" s="395"/>
      <c r="CW303" s="395"/>
      <c r="CX303" s="395"/>
      <c r="CY303" s="395"/>
      <c r="CZ303" s="395"/>
      <c r="DA303" s="395"/>
      <c r="DB303" s="395"/>
      <c r="DC303" s="395"/>
      <c r="DD303" s="395"/>
      <c r="DE303" s="395"/>
      <c r="DF303" s="395"/>
      <c r="DG303" s="395"/>
      <c r="DH303" s="395"/>
      <c r="DI303" s="395"/>
      <c r="DJ303" s="395"/>
      <c r="DK303" s="395"/>
      <c r="DL303" s="395"/>
      <c r="DM303" s="395"/>
      <c r="DN303" s="395"/>
      <c r="DO303" s="395"/>
      <c r="DP303" s="395"/>
      <c r="DQ303" s="395"/>
      <c r="DR303" s="395"/>
      <c r="DS303" s="395"/>
      <c r="DT303" s="395"/>
      <c r="DU303" s="395"/>
      <c r="DV303" s="395"/>
      <c r="DW303" s="395"/>
      <c r="DX303" s="395"/>
      <c r="DY303" s="395"/>
      <c r="DZ303" s="395"/>
      <c r="EA303" s="395"/>
      <c r="EB303" s="395"/>
      <c r="EC303" s="395"/>
      <c r="ED303" s="395"/>
      <c r="EE303" s="395"/>
      <c r="EF303" s="395"/>
      <c r="EG303" s="395"/>
      <c r="EH303" s="395"/>
      <c r="EI303" s="395"/>
      <c r="EJ303" s="395"/>
      <c r="EK303" s="395"/>
      <c r="EL303" s="395"/>
      <c r="EM303" s="395"/>
      <c r="EN303" s="395"/>
      <c r="EO303" s="395"/>
      <c r="EP303" s="395"/>
      <c r="EQ303" s="395"/>
      <c r="ER303" s="395"/>
      <c r="ES303" s="395"/>
      <c r="ET303" s="395"/>
      <c r="EU303" s="395"/>
      <c r="EV303" s="395"/>
      <c r="EW303" s="395"/>
      <c r="EX303" s="395"/>
      <c r="EY303" s="395"/>
      <c r="EZ303" s="395"/>
      <c r="FA303" s="395"/>
      <c r="FB303" s="395"/>
      <c r="FC303" s="395"/>
      <c r="FD303" s="395"/>
      <c r="FE303" s="395"/>
      <c r="FF303" s="395"/>
      <c r="FG303" s="395"/>
      <c r="FH303" s="395"/>
      <c r="FI303" s="395"/>
      <c r="FJ303" s="395"/>
      <c r="FK303" s="395"/>
      <c r="FL303" s="395"/>
      <c r="FM303" s="395"/>
      <c r="FN303" s="395"/>
      <c r="FO303" s="395"/>
      <c r="FP303" s="395"/>
      <c r="FQ303" s="395"/>
      <c r="FR303" s="395"/>
      <c r="FS303" s="395"/>
      <c r="FT303" s="395"/>
      <c r="FU303" s="395"/>
      <c r="FV303" s="395"/>
      <c r="FW303" s="395"/>
      <c r="FX303" s="395"/>
      <c r="FY303" s="395"/>
      <c r="FZ303" s="395"/>
      <c r="GA303" s="395"/>
      <c r="GB303" s="395"/>
      <c r="GC303" s="395"/>
      <c r="GD303" s="395"/>
      <c r="GE303" s="395"/>
      <c r="GF303" s="395"/>
      <c r="GG303" s="395"/>
      <c r="GH303" s="395"/>
      <c r="GI303" s="395"/>
      <c r="GJ303" s="395"/>
      <c r="GK303" s="395"/>
      <c r="GL303" s="395"/>
      <c r="GM303" s="395"/>
      <c r="GN303" s="395"/>
      <c r="GO303" s="395"/>
      <c r="GP303" s="395"/>
      <c r="GQ303" s="395"/>
      <c r="GR303" s="395"/>
      <c r="GS303" s="395"/>
      <c r="GT303" s="395"/>
      <c r="GU303" s="395"/>
      <c r="GV303" s="395"/>
      <c r="GW303" s="395"/>
      <c r="GX303" s="395"/>
      <c r="GY303" s="395"/>
      <c r="GZ303" s="395"/>
      <c r="HA303" s="395"/>
      <c r="HB303" s="395"/>
      <c r="HC303" s="395"/>
      <c r="HD303" s="395"/>
      <c r="HE303" s="395"/>
      <c r="HF303" s="395"/>
      <c r="HG303" s="395"/>
      <c r="HH303" s="395"/>
      <c r="HI303" s="395"/>
      <c r="HJ303" s="395"/>
      <c r="HK303" s="395"/>
      <c r="HL303" s="395"/>
      <c r="HM303" s="395"/>
      <c r="HN303" s="395"/>
      <c r="HO303" s="395"/>
      <c r="HP303" s="395"/>
      <c r="HQ303" s="395"/>
      <c r="HR303" s="395"/>
      <c r="HS303" s="395"/>
      <c r="HT303" s="395"/>
      <c r="HU303" s="395"/>
      <c r="HV303" s="395"/>
      <c r="HW303" s="395"/>
      <c r="HX303" s="395"/>
      <c r="HY303" s="395"/>
      <c r="HZ303" s="395"/>
      <c r="IA303" s="395"/>
      <c r="IB303" s="395"/>
      <c r="IC303" s="395"/>
      <c r="ID303" s="395"/>
      <c r="IE303" s="395"/>
      <c r="IF303" s="395"/>
      <c r="IG303" s="395"/>
      <c r="IH303" s="395"/>
      <c r="II303" s="395"/>
      <c r="IJ303" s="395"/>
      <c r="IK303" s="395"/>
      <c r="IL303" s="395"/>
      <c r="IM303" s="395"/>
      <c r="IN303" s="395"/>
      <c r="IO303" s="395"/>
      <c r="IP303" s="395"/>
      <c r="IQ303" s="395"/>
      <c r="IR303" s="395"/>
      <c r="IS303" s="395"/>
      <c r="IT303" s="395"/>
      <c r="IU303" s="395"/>
      <c r="IV303" s="395"/>
      <c r="IW303" s="395"/>
      <c r="IX303" s="395"/>
      <c r="IY303" s="395"/>
      <c r="IZ303" s="395"/>
      <c r="JA303" s="395"/>
      <c r="JB303" s="395"/>
      <c r="JC303" s="395"/>
      <c r="JD303" s="395"/>
      <c r="JE303" s="395"/>
    </row>
    <row r="304" spans="13:265" s="426" customFormat="1" ht="15" hidden="1" customHeight="1" x14ac:dyDescent="0.25">
      <c r="M304" s="321"/>
      <c r="N304" s="321"/>
      <c r="CK304" s="395"/>
      <c r="CL304" s="395"/>
      <c r="CM304" s="395"/>
      <c r="CN304" s="395"/>
      <c r="CO304" s="395"/>
      <c r="CP304" s="395"/>
      <c r="CQ304" s="395"/>
      <c r="CR304" s="395"/>
      <c r="CS304" s="395"/>
      <c r="CT304" s="395"/>
      <c r="CU304" s="395"/>
      <c r="CV304" s="395"/>
      <c r="CW304" s="395"/>
      <c r="CX304" s="395"/>
      <c r="CY304" s="395"/>
      <c r="CZ304" s="395"/>
      <c r="DA304" s="395"/>
      <c r="DB304" s="395"/>
      <c r="DC304" s="395"/>
      <c r="DD304" s="395"/>
      <c r="DE304" s="395"/>
      <c r="DF304" s="395"/>
      <c r="DG304" s="395"/>
      <c r="DH304" s="395"/>
      <c r="DI304" s="395"/>
      <c r="DJ304" s="395"/>
      <c r="DK304" s="395"/>
      <c r="DL304" s="395"/>
      <c r="DM304" s="395"/>
      <c r="DN304" s="395"/>
      <c r="DO304" s="395"/>
      <c r="DP304" s="395"/>
      <c r="DQ304" s="395"/>
      <c r="DR304" s="395"/>
      <c r="DS304" s="395"/>
      <c r="DT304" s="395"/>
      <c r="DU304" s="395"/>
      <c r="DV304" s="395"/>
      <c r="DW304" s="395"/>
      <c r="DX304" s="395"/>
      <c r="DY304" s="395"/>
      <c r="DZ304" s="395"/>
      <c r="EA304" s="395"/>
      <c r="EB304" s="395"/>
      <c r="EC304" s="395"/>
      <c r="ED304" s="395"/>
      <c r="EE304" s="395"/>
      <c r="EF304" s="395"/>
      <c r="EG304" s="395"/>
      <c r="EH304" s="395"/>
      <c r="EI304" s="395"/>
      <c r="EJ304" s="395"/>
      <c r="EK304" s="395"/>
      <c r="EL304" s="395"/>
      <c r="EM304" s="395"/>
      <c r="EN304" s="395"/>
      <c r="EO304" s="395"/>
      <c r="EP304" s="395"/>
      <c r="EQ304" s="395"/>
      <c r="ER304" s="395"/>
      <c r="ES304" s="395"/>
      <c r="ET304" s="395"/>
      <c r="EU304" s="395"/>
      <c r="EV304" s="395"/>
      <c r="EW304" s="395"/>
      <c r="EX304" s="395"/>
      <c r="EY304" s="395"/>
      <c r="EZ304" s="395"/>
      <c r="FA304" s="395"/>
      <c r="FB304" s="395"/>
      <c r="FC304" s="395"/>
      <c r="FD304" s="395"/>
      <c r="FE304" s="395"/>
      <c r="FF304" s="395"/>
      <c r="FG304" s="395"/>
      <c r="FH304" s="395"/>
      <c r="FI304" s="395"/>
      <c r="FJ304" s="395"/>
      <c r="FK304" s="395"/>
      <c r="FL304" s="395"/>
      <c r="FM304" s="395"/>
      <c r="FN304" s="395"/>
      <c r="FO304" s="395"/>
      <c r="FP304" s="395"/>
      <c r="FQ304" s="395"/>
      <c r="FR304" s="395"/>
      <c r="FS304" s="395"/>
      <c r="FT304" s="395"/>
      <c r="FU304" s="395"/>
      <c r="FV304" s="395"/>
      <c r="FW304" s="395"/>
      <c r="FX304" s="395"/>
      <c r="FY304" s="395"/>
      <c r="FZ304" s="395"/>
      <c r="GA304" s="395"/>
      <c r="GB304" s="395"/>
      <c r="GC304" s="395"/>
      <c r="GD304" s="395"/>
      <c r="GE304" s="395"/>
      <c r="GF304" s="395"/>
      <c r="GG304" s="395"/>
      <c r="GH304" s="395"/>
      <c r="GI304" s="395"/>
      <c r="GJ304" s="395"/>
      <c r="GK304" s="395"/>
      <c r="GL304" s="395"/>
      <c r="GM304" s="395"/>
      <c r="GN304" s="395"/>
      <c r="GO304" s="395"/>
      <c r="GP304" s="395"/>
      <c r="GQ304" s="395"/>
      <c r="GR304" s="395"/>
      <c r="GS304" s="395"/>
      <c r="GT304" s="395"/>
      <c r="GU304" s="395"/>
      <c r="GV304" s="395"/>
      <c r="GW304" s="395"/>
      <c r="GX304" s="395"/>
      <c r="GY304" s="395"/>
      <c r="GZ304" s="395"/>
      <c r="HA304" s="395"/>
      <c r="HB304" s="395"/>
      <c r="HC304" s="395"/>
      <c r="HD304" s="395"/>
      <c r="HE304" s="395"/>
      <c r="HF304" s="395"/>
      <c r="HG304" s="395"/>
      <c r="HH304" s="395"/>
      <c r="HI304" s="395"/>
      <c r="HJ304" s="395"/>
      <c r="HK304" s="395"/>
      <c r="HL304" s="395"/>
      <c r="HM304" s="395"/>
      <c r="HN304" s="395"/>
      <c r="HO304" s="395"/>
      <c r="HP304" s="395"/>
      <c r="HQ304" s="395"/>
      <c r="HR304" s="395"/>
      <c r="HS304" s="395"/>
      <c r="HT304" s="395"/>
      <c r="HU304" s="395"/>
      <c r="HV304" s="395"/>
      <c r="HW304" s="395"/>
      <c r="HX304" s="395"/>
      <c r="HY304" s="395"/>
      <c r="HZ304" s="395"/>
      <c r="IA304" s="395"/>
      <c r="IB304" s="395"/>
      <c r="IC304" s="395"/>
      <c r="ID304" s="395"/>
      <c r="IE304" s="395"/>
      <c r="IF304" s="395"/>
      <c r="IG304" s="395"/>
      <c r="IH304" s="395"/>
      <c r="II304" s="395"/>
      <c r="IJ304" s="395"/>
      <c r="IK304" s="395"/>
      <c r="IL304" s="395"/>
      <c r="IM304" s="395"/>
      <c r="IN304" s="395"/>
      <c r="IO304" s="395"/>
      <c r="IP304" s="395"/>
      <c r="IQ304" s="395"/>
      <c r="IR304" s="395"/>
      <c r="IS304" s="395"/>
      <c r="IT304" s="395"/>
      <c r="IU304" s="395"/>
      <c r="IV304" s="395"/>
      <c r="IW304" s="395"/>
      <c r="IX304" s="395"/>
      <c r="IY304" s="395"/>
      <c r="IZ304" s="395"/>
      <c r="JA304" s="395"/>
      <c r="JB304" s="395"/>
      <c r="JC304" s="395"/>
      <c r="JD304" s="395"/>
      <c r="JE304" s="395"/>
    </row>
    <row r="305" spans="13:265" s="426" customFormat="1" ht="15" hidden="1" customHeight="1" x14ac:dyDescent="0.25">
      <c r="M305" s="321"/>
      <c r="N305" s="321"/>
      <c r="CK305" s="395"/>
      <c r="CL305" s="395"/>
      <c r="CM305" s="395"/>
      <c r="CN305" s="395"/>
      <c r="CO305" s="395"/>
      <c r="CP305" s="395"/>
      <c r="CQ305" s="395"/>
      <c r="CR305" s="395"/>
      <c r="CS305" s="395"/>
      <c r="CT305" s="395"/>
      <c r="CU305" s="395"/>
      <c r="CV305" s="395"/>
      <c r="CW305" s="395"/>
      <c r="CX305" s="395"/>
      <c r="CY305" s="395"/>
      <c r="CZ305" s="395"/>
      <c r="DA305" s="395"/>
      <c r="DB305" s="395"/>
      <c r="DC305" s="395"/>
      <c r="DD305" s="395"/>
      <c r="DE305" s="395"/>
      <c r="DF305" s="395"/>
      <c r="DG305" s="395"/>
      <c r="DH305" s="395"/>
      <c r="DI305" s="395"/>
      <c r="DJ305" s="395"/>
      <c r="DK305" s="395"/>
      <c r="DL305" s="395"/>
      <c r="DM305" s="395"/>
      <c r="DN305" s="395"/>
      <c r="DO305" s="395"/>
      <c r="DP305" s="395"/>
      <c r="DQ305" s="395"/>
      <c r="DR305" s="395"/>
      <c r="DS305" s="395"/>
      <c r="DT305" s="395"/>
      <c r="DU305" s="395"/>
      <c r="DV305" s="395"/>
      <c r="DW305" s="395"/>
      <c r="DX305" s="395"/>
      <c r="DY305" s="395"/>
      <c r="DZ305" s="395"/>
      <c r="EA305" s="395"/>
      <c r="EB305" s="395"/>
      <c r="EC305" s="395"/>
      <c r="ED305" s="395"/>
      <c r="EE305" s="395"/>
      <c r="EF305" s="395"/>
      <c r="EG305" s="395"/>
      <c r="EH305" s="395"/>
      <c r="EI305" s="395"/>
      <c r="EJ305" s="395"/>
      <c r="EK305" s="395"/>
      <c r="EL305" s="395"/>
      <c r="EM305" s="395"/>
      <c r="EN305" s="395"/>
      <c r="EO305" s="395"/>
      <c r="EP305" s="395"/>
      <c r="EQ305" s="395"/>
      <c r="ER305" s="395"/>
      <c r="ES305" s="395"/>
      <c r="ET305" s="395"/>
      <c r="EU305" s="395"/>
      <c r="EV305" s="395"/>
      <c r="EW305" s="395"/>
      <c r="EX305" s="395"/>
      <c r="EY305" s="395"/>
      <c r="EZ305" s="395"/>
      <c r="FA305" s="395"/>
      <c r="FB305" s="395"/>
      <c r="FC305" s="395"/>
      <c r="FD305" s="395"/>
      <c r="FE305" s="395"/>
      <c r="FF305" s="395"/>
      <c r="FG305" s="395"/>
      <c r="FH305" s="395"/>
      <c r="FI305" s="395"/>
      <c r="FJ305" s="395"/>
      <c r="FK305" s="395"/>
      <c r="FL305" s="395"/>
      <c r="FM305" s="395"/>
      <c r="FN305" s="395"/>
      <c r="FO305" s="395"/>
      <c r="FP305" s="395"/>
      <c r="FQ305" s="395"/>
      <c r="FR305" s="395"/>
      <c r="FS305" s="395"/>
      <c r="FT305" s="395"/>
      <c r="FU305" s="395"/>
      <c r="FV305" s="395"/>
      <c r="FW305" s="395"/>
      <c r="FX305" s="395"/>
      <c r="FY305" s="395"/>
      <c r="FZ305" s="395"/>
      <c r="GA305" s="395"/>
      <c r="GB305" s="395"/>
      <c r="GC305" s="395"/>
      <c r="GD305" s="395"/>
      <c r="GE305" s="395"/>
      <c r="GF305" s="395"/>
      <c r="GG305" s="395"/>
      <c r="GH305" s="395"/>
      <c r="GI305" s="395"/>
      <c r="GJ305" s="395"/>
      <c r="GK305" s="395"/>
      <c r="GL305" s="395"/>
      <c r="GM305" s="395"/>
      <c r="GN305" s="395"/>
      <c r="GO305" s="395"/>
      <c r="GP305" s="395"/>
      <c r="GQ305" s="395"/>
      <c r="GR305" s="395"/>
      <c r="GS305" s="395"/>
      <c r="GT305" s="395"/>
      <c r="GU305" s="395"/>
      <c r="GV305" s="395"/>
      <c r="GW305" s="395"/>
      <c r="GX305" s="395"/>
      <c r="GY305" s="395"/>
      <c r="GZ305" s="395"/>
      <c r="HA305" s="395"/>
      <c r="HB305" s="395"/>
      <c r="HC305" s="395"/>
      <c r="HD305" s="395"/>
      <c r="HE305" s="395"/>
      <c r="HF305" s="395"/>
      <c r="HG305" s="395"/>
      <c r="HH305" s="395"/>
      <c r="HI305" s="395"/>
      <c r="HJ305" s="395"/>
      <c r="HK305" s="395"/>
      <c r="HL305" s="395"/>
      <c r="HM305" s="395"/>
      <c r="HN305" s="395"/>
      <c r="HO305" s="395"/>
      <c r="HP305" s="395"/>
      <c r="HQ305" s="395"/>
      <c r="HR305" s="395"/>
      <c r="HS305" s="395"/>
      <c r="HT305" s="395"/>
      <c r="HU305" s="395"/>
      <c r="HV305" s="395"/>
      <c r="HW305" s="395"/>
      <c r="HX305" s="395"/>
      <c r="HY305" s="395"/>
      <c r="HZ305" s="395"/>
      <c r="IA305" s="395"/>
      <c r="IB305" s="395"/>
      <c r="IC305" s="395"/>
      <c r="ID305" s="395"/>
      <c r="IE305" s="395"/>
      <c r="IF305" s="395"/>
      <c r="IG305" s="395"/>
      <c r="IH305" s="395"/>
      <c r="II305" s="395"/>
      <c r="IJ305" s="395"/>
      <c r="IK305" s="395"/>
      <c r="IL305" s="395"/>
      <c r="IM305" s="395"/>
      <c r="IN305" s="395"/>
      <c r="IO305" s="395"/>
      <c r="IP305" s="395"/>
      <c r="IQ305" s="395"/>
      <c r="IR305" s="395"/>
      <c r="IS305" s="395"/>
      <c r="IT305" s="395"/>
      <c r="IU305" s="395"/>
      <c r="IV305" s="395"/>
      <c r="IW305" s="395"/>
      <c r="IX305" s="395"/>
      <c r="IY305" s="395"/>
      <c r="IZ305" s="395"/>
      <c r="JA305" s="395"/>
      <c r="JB305" s="395"/>
      <c r="JC305" s="395"/>
      <c r="JD305" s="395"/>
      <c r="JE305" s="395"/>
    </row>
    <row r="306" spans="13:265" s="426" customFormat="1" ht="15" hidden="1" customHeight="1" x14ac:dyDescent="0.25">
      <c r="M306" s="321"/>
      <c r="N306" s="321"/>
      <c r="CK306" s="395"/>
      <c r="CL306" s="395"/>
      <c r="CM306" s="395"/>
      <c r="CN306" s="395"/>
      <c r="CO306" s="395"/>
      <c r="CP306" s="395"/>
      <c r="CQ306" s="395"/>
      <c r="CR306" s="395"/>
      <c r="CS306" s="395"/>
      <c r="CT306" s="395"/>
      <c r="CU306" s="395"/>
      <c r="CV306" s="395"/>
      <c r="CW306" s="395"/>
      <c r="CX306" s="395"/>
      <c r="CY306" s="395"/>
      <c r="CZ306" s="395"/>
      <c r="DA306" s="395"/>
      <c r="DB306" s="395"/>
      <c r="DC306" s="395"/>
      <c r="DD306" s="395"/>
      <c r="DE306" s="395"/>
      <c r="DF306" s="395"/>
      <c r="DG306" s="395"/>
      <c r="DH306" s="395"/>
      <c r="DI306" s="395"/>
      <c r="DJ306" s="395"/>
      <c r="DK306" s="395"/>
      <c r="DL306" s="395"/>
      <c r="DM306" s="395"/>
      <c r="DN306" s="395"/>
      <c r="DO306" s="395"/>
      <c r="DP306" s="395"/>
      <c r="DQ306" s="395"/>
      <c r="DR306" s="395"/>
      <c r="DS306" s="395"/>
      <c r="DT306" s="395"/>
      <c r="DU306" s="395"/>
      <c r="DV306" s="395"/>
      <c r="DW306" s="395"/>
      <c r="DX306" s="395"/>
      <c r="DY306" s="395"/>
      <c r="DZ306" s="395"/>
      <c r="EA306" s="395"/>
      <c r="EB306" s="395"/>
      <c r="EC306" s="395"/>
      <c r="ED306" s="395"/>
      <c r="EE306" s="395"/>
      <c r="EF306" s="395"/>
      <c r="EG306" s="395"/>
      <c r="EH306" s="395"/>
      <c r="EI306" s="395"/>
      <c r="EJ306" s="395"/>
      <c r="EK306" s="395"/>
      <c r="EL306" s="395"/>
      <c r="EM306" s="395"/>
      <c r="EN306" s="395"/>
      <c r="EO306" s="395"/>
      <c r="EP306" s="395"/>
      <c r="EQ306" s="395"/>
      <c r="ER306" s="395"/>
      <c r="ES306" s="395"/>
      <c r="ET306" s="395"/>
      <c r="EU306" s="395"/>
      <c r="EV306" s="395"/>
      <c r="EW306" s="395"/>
      <c r="EX306" s="395"/>
      <c r="EY306" s="395"/>
      <c r="EZ306" s="395"/>
      <c r="FA306" s="395"/>
      <c r="FB306" s="395"/>
      <c r="FC306" s="395"/>
      <c r="FD306" s="395"/>
      <c r="FE306" s="395"/>
      <c r="FF306" s="395"/>
      <c r="FG306" s="395"/>
      <c r="FH306" s="395"/>
      <c r="FI306" s="395"/>
      <c r="FJ306" s="395"/>
      <c r="FK306" s="395"/>
      <c r="FL306" s="395"/>
      <c r="FM306" s="395"/>
      <c r="FN306" s="395"/>
      <c r="FO306" s="395"/>
      <c r="FP306" s="395"/>
      <c r="FQ306" s="395"/>
      <c r="FR306" s="395"/>
      <c r="FS306" s="395"/>
      <c r="FT306" s="395"/>
      <c r="FU306" s="395"/>
      <c r="FV306" s="395"/>
      <c r="FW306" s="395"/>
      <c r="FX306" s="395"/>
      <c r="FY306" s="395"/>
      <c r="FZ306" s="395"/>
      <c r="GA306" s="395"/>
      <c r="GB306" s="395"/>
      <c r="GC306" s="395"/>
      <c r="GD306" s="395"/>
      <c r="GE306" s="395"/>
      <c r="GF306" s="395"/>
      <c r="GG306" s="395"/>
      <c r="GH306" s="395"/>
      <c r="GI306" s="395"/>
      <c r="GJ306" s="395"/>
      <c r="GK306" s="395"/>
      <c r="GL306" s="395"/>
      <c r="GM306" s="395"/>
      <c r="GN306" s="395"/>
      <c r="GO306" s="395"/>
      <c r="GP306" s="395"/>
      <c r="GQ306" s="395"/>
      <c r="GR306" s="395"/>
      <c r="GS306" s="395"/>
      <c r="GT306" s="395"/>
      <c r="GU306" s="395"/>
      <c r="GV306" s="395"/>
      <c r="GW306" s="395"/>
      <c r="GX306" s="395"/>
      <c r="GY306" s="395"/>
      <c r="GZ306" s="395"/>
      <c r="HA306" s="395"/>
      <c r="HB306" s="395"/>
      <c r="HC306" s="395"/>
      <c r="HD306" s="395"/>
      <c r="HE306" s="395"/>
      <c r="HF306" s="395"/>
      <c r="HG306" s="395"/>
      <c r="HH306" s="395"/>
      <c r="HI306" s="395"/>
      <c r="HJ306" s="395"/>
      <c r="HK306" s="395"/>
      <c r="HL306" s="395"/>
      <c r="HM306" s="395"/>
      <c r="HN306" s="395"/>
      <c r="HO306" s="395"/>
      <c r="HP306" s="395"/>
      <c r="HQ306" s="395"/>
      <c r="HR306" s="395"/>
      <c r="HS306" s="395"/>
      <c r="HT306" s="395"/>
      <c r="HU306" s="395"/>
      <c r="HV306" s="395"/>
      <c r="HW306" s="395"/>
      <c r="HX306" s="395"/>
      <c r="HY306" s="395"/>
      <c r="HZ306" s="395"/>
      <c r="IA306" s="395"/>
      <c r="IB306" s="395"/>
      <c r="IC306" s="395"/>
      <c r="ID306" s="395"/>
      <c r="IE306" s="395"/>
      <c r="IF306" s="395"/>
      <c r="IG306" s="395"/>
      <c r="IH306" s="395"/>
      <c r="II306" s="395"/>
      <c r="IJ306" s="395"/>
      <c r="IK306" s="395"/>
      <c r="IL306" s="395"/>
      <c r="IM306" s="395"/>
      <c r="IN306" s="395"/>
      <c r="IO306" s="395"/>
      <c r="IP306" s="395"/>
      <c r="IQ306" s="395"/>
      <c r="IR306" s="395"/>
      <c r="IS306" s="395"/>
      <c r="IT306" s="395"/>
      <c r="IU306" s="395"/>
      <c r="IV306" s="395"/>
      <c r="IW306" s="395"/>
      <c r="IX306" s="395"/>
      <c r="IY306" s="395"/>
      <c r="IZ306" s="395"/>
      <c r="JA306" s="395"/>
      <c r="JB306" s="395"/>
      <c r="JC306" s="395"/>
      <c r="JD306" s="395"/>
      <c r="JE306" s="395"/>
    </row>
    <row r="307" spans="13:265" s="426" customFormat="1" ht="15" hidden="1" customHeight="1" x14ac:dyDescent="0.25">
      <c r="M307" s="321"/>
      <c r="N307" s="321"/>
      <c r="CK307" s="395"/>
      <c r="CL307" s="395"/>
      <c r="CM307" s="395"/>
      <c r="CN307" s="395"/>
      <c r="CO307" s="395"/>
      <c r="CP307" s="395"/>
      <c r="CQ307" s="395"/>
      <c r="CR307" s="395"/>
      <c r="CS307" s="395"/>
      <c r="CT307" s="395"/>
      <c r="CU307" s="395"/>
      <c r="CV307" s="395"/>
      <c r="CW307" s="395"/>
      <c r="CX307" s="395"/>
      <c r="CY307" s="395"/>
      <c r="CZ307" s="395"/>
      <c r="DA307" s="395"/>
      <c r="DB307" s="395"/>
      <c r="DC307" s="395"/>
      <c r="DD307" s="395"/>
      <c r="DE307" s="395"/>
      <c r="DF307" s="395"/>
      <c r="DG307" s="395"/>
      <c r="DH307" s="395"/>
      <c r="DI307" s="395"/>
      <c r="DJ307" s="395"/>
      <c r="DK307" s="395"/>
      <c r="DL307" s="395"/>
      <c r="DM307" s="395"/>
      <c r="DN307" s="395"/>
      <c r="DO307" s="395"/>
      <c r="DP307" s="395"/>
      <c r="DQ307" s="395"/>
      <c r="DR307" s="395"/>
      <c r="DS307" s="395"/>
      <c r="DT307" s="395"/>
      <c r="DU307" s="395"/>
      <c r="DV307" s="395"/>
      <c r="DW307" s="395"/>
      <c r="DX307" s="395"/>
      <c r="DY307" s="395"/>
      <c r="DZ307" s="395"/>
      <c r="EA307" s="395"/>
      <c r="EB307" s="395"/>
      <c r="EC307" s="395"/>
      <c r="ED307" s="395"/>
      <c r="EE307" s="395"/>
      <c r="EF307" s="395"/>
      <c r="EG307" s="395"/>
      <c r="EH307" s="395"/>
      <c r="EI307" s="395"/>
      <c r="EJ307" s="395"/>
      <c r="EK307" s="395"/>
      <c r="EL307" s="395"/>
      <c r="EM307" s="395"/>
      <c r="EN307" s="395"/>
      <c r="EO307" s="395"/>
      <c r="EP307" s="395"/>
      <c r="EQ307" s="395"/>
      <c r="ER307" s="395"/>
      <c r="ES307" s="395"/>
      <c r="ET307" s="395"/>
      <c r="EU307" s="395"/>
      <c r="EV307" s="395"/>
      <c r="EW307" s="395"/>
      <c r="EX307" s="395"/>
      <c r="EY307" s="395"/>
      <c r="EZ307" s="395"/>
      <c r="FA307" s="395"/>
      <c r="FB307" s="395"/>
      <c r="FC307" s="395"/>
      <c r="FD307" s="395"/>
      <c r="FE307" s="395"/>
      <c r="FF307" s="395"/>
      <c r="FG307" s="395"/>
      <c r="FH307" s="395"/>
      <c r="FI307" s="395"/>
      <c r="FJ307" s="395"/>
      <c r="FK307" s="395"/>
      <c r="FL307" s="395"/>
      <c r="FM307" s="395"/>
      <c r="FN307" s="395"/>
      <c r="FO307" s="395"/>
      <c r="FP307" s="395"/>
      <c r="FQ307" s="395"/>
      <c r="FR307" s="395"/>
      <c r="FS307" s="395"/>
      <c r="FT307" s="395"/>
      <c r="FU307" s="395"/>
      <c r="FV307" s="395"/>
      <c r="FW307" s="395"/>
      <c r="FX307" s="395"/>
      <c r="FY307" s="395"/>
      <c r="FZ307" s="395"/>
      <c r="GA307" s="395"/>
      <c r="GB307" s="395"/>
      <c r="GC307" s="395"/>
      <c r="GD307" s="395"/>
      <c r="GE307" s="395"/>
      <c r="GF307" s="395"/>
      <c r="GG307" s="395"/>
      <c r="GH307" s="395"/>
      <c r="GI307" s="395"/>
      <c r="GJ307" s="395"/>
      <c r="GK307" s="395"/>
      <c r="GL307" s="395"/>
      <c r="GM307" s="395"/>
      <c r="GN307" s="395"/>
      <c r="GO307" s="395"/>
      <c r="GP307" s="395"/>
      <c r="GQ307" s="395"/>
      <c r="GR307" s="395"/>
      <c r="GS307" s="395"/>
      <c r="GT307" s="395"/>
      <c r="GU307" s="395"/>
      <c r="GV307" s="395"/>
      <c r="GW307" s="395"/>
      <c r="GX307" s="395"/>
      <c r="GY307" s="395"/>
      <c r="GZ307" s="395"/>
      <c r="HA307" s="395"/>
      <c r="HB307" s="395"/>
      <c r="HC307" s="395"/>
      <c r="HD307" s="395"/>
      <c r="HE307" s="395"/>
      <c r="HF307" s="395"/>
      <c r="HG307" s="395"/>
      <c r="HH307" s="395"/>
      <c r="HI307" s="395"/>
      <c r="HJ307" s="395"/>
      <c r="HK307" s="395"/>
      <c r="HL307" s="395"/>
      <c r="HM307" s="395"/>
      <c r="HN307" s="395"/>
      <c r="HO307" s="395"/>
      <c r="HP307" s="395"/>
      <c r="HQ307" s="395"/>
      <c r="HR307" s="395"/>
      <c r="HS307" s="395"/>
      <c r="HT307" s="395"/>
      <c r="HU307" s="395"/>
      <c r="HV307" s="395"/>
      <c r="HW307" s="395"/>
      <c r="HX307" s="395"/>
      <c r="HY307" s="395"/>
      <c r="HZ307" s="395"/>
      <c r="IA307" s="395"/>
      <c r="IB307" s="395"/>
      <c r="IC307" s="395"/>
      <c r="ID307" s="395"/>
      <c r="IE307" s="395"/>
      <c r="IF307" s="395"/>
      <c r="IG307" s="395"/>
      <c r="IH307" s="395"/>
      <c r="II307" s="395"/>
      <c r="IJ307" s="395"/>
      <c r="IK307" s="395"/>
      <c r="IL307" s="395"/>
      <c r="IM307" s="395"/>
      <c r="IN307" s="395"/>
      <c r="IO307" s="395"/>
      <c r="IP307" s="395"/>
      <c r="IQ307" s="395"/>
      <c r="IR307" s="395"/>
      <c r="IS307" s="395"/>
      <c r="IT307" s="395"/>
      <c r="IU307" s="395"/>
      <c r="IV307" s="395"/>
      <c r="IW307" s="395"/>
      <c r="IX307" s="395"/>
      <c r="IY307" s="395"/>
      <c r="IZ307" s="395"/>
      <c r="JA307" s="395"/>
      <c r="JB307" s="395"/>
      <c r="JC307" s="395"/>
      <c r="JD307" s="395"/>
      <c r="JE307" s="395"/>
    </row>
    <row r="308" spans="13:265" s="426" customFormat="1" ht="15" hidden="1" customHeight="1" x14ac:dyDescent="0.25">
      <c r="M308" s="321"/>
      <c r="N308" s="321"/>
      <c r="CK308" s="395"/>
      <c r="CL308" s="395"/>
      <c r="CM308" s="395"/>
      <c r="CN308" s="395"/>
      <c r="CO308" s="395"/>
      <c r="CP308" s="395"/>
      <c r="CQ308" s="395"/>
      <c r="CR308" s="395"/>
      <c r="CS308" s="395"/>
      <c r="CT308" s="395"/>
      <c r="CU308" s="395"/>
      <c r="CV308" s="395"/>
      <c r="CW308" s="395"/>
      <c r="CX308" s="395"/>
      <c r="CY308" s="395"/>
      <c r="CZ308" s="395"/>
      <c r="DA308" s="395"/>
      <c r="DB308" s="395"/>
      <c r="DC308" s="395"/>
      <c r="DD308" s="395"/>
      <c r="DE308" s="395"/>
      <c r="DF308" s="395"/>
      <c r="DG308" s="395"/>
      <c r="DH308" s="395"/>
      <c r="DI308" s="395"/>
      <c r="DJ308" s="395"/>
      <c r="DK308" s="395"/>
      <c r="DL308" s="395"/>
      <c r="DM308" s="395"/>
      <c r="DN308" s="395"/>
      <c r="DO308" s="395"/>
      <c r="DP308" s="395"/>
      <c r="DQ308" s="395"/>
      <c r="DR308" s="395"/>
      <c r="DS308" s="395"/>
      <c r="DT308" s="395"/>
      <c r="DU308" s="395"/>
      <c r="DV308" s="395"/>
      <c r="DW308" s="395"/>
      <c r="DX308" s="395"/>
      <c r="DY308" s="395"/>
      <c r="DZ308" s="395"/>
      <c r="EA308" s="395"/>
      <c r="EB308" s="395"/>
      <c r="EC308" s="395"/>
      <c r="ED308" s="395"/>
      <c r="EE308" s="395"/>
      <c r="EF308" s="395"/>
      <c r="EG308" s="395"/>
      <c r="EH308" s="395"/>
      <c r="EI308" s="395"/>
      <c r="EJ308" s="395"/>
      <c r="EK308" s="395"/>
      <c r="EL308" s="395"/>
      <c r="EM308" s="395"/>
      <c r="EN308" s="395"/>
      <c r="EO308" s="395"/>
      <c r="EP308" s="395"/>
      <c r="EQ308" s="395"/>
      <c r="ER308" s="395"/>
      <c r="ES308" s="395"/>
      <c r="ET308" s="395"/>
      <c r="EU308" s="395"/>
      <c r="EV308" s="395"/>
      <c r="EW308" s="395"/>
      <c r="EX308" s="395"/>
      <c r="EY308" s="395"/>
      <c r="EZ308" s="395"/>
      <c r="FA308" s="395"/>
      <c r="FB308" s="395"/>
      <c r="FC308" s="395"/>
      <c r="FD308" s="395"/>
      <c r="FE308" s="395"/>
      <c r="FF308" s="395"/>
      <c r="FG308" s="395"/>
      <c r="FH308" s="395"/>
      <c r="FI308" s="395"/>
      <c r="FJ308" s="395"/>
      <c r="FK308" s="395"/>
      <c r="FL308" s="395"/>
      <c r="FM308" s="395"/>
      <c r="FN308" s="395"/>
      <c r="FO308" s="395"/>
      <c r="FP308" s="395"/>
      <c r="FQ308" s="395"/>
      <c r="FR308" s="395"/>
      <c r="FS308" s="395"/>
      <c r="FT308" s="395"/>
      <c r="FU308" s="395"/>
      <c r="FV308" s="395"/>
      <c r="FW308" s="395"/>
      <c r="FX308" s="395"/>
      <c r="FY308" s="395"/>
      <c r="FZ308" s="395"/>
      <c r="GA308" s="395"/>
      <c r="GB308" s="395"/>
      <c r="GC308" s="395"/>
      <c r="GD308" s="395"/>
      <c r="GE308" s="395"/>
      <c r="GF308" s="395"/>
      <c r="GG308" s="395"/>
      <c r="GH308" s="395"/>
      <c r="GI308" s="395"/>
      <c r="GJ308" s="395"/>
      <c r="GK308" s="395"/>
      <c r="GL308" s="395"/>
      <c r="GM308" s="395"/>
      <c r="GN308" s="395"/>
      <c r="GO308" s="395"/>
      <c r="GP308" s="395"/>
      <c r="GQ308" s="395"/>
      <c r="GR308" s="395"/>
      <c r="GS308" s="395"/>
      <c r="GT308" s="395"/>
      <c r="GU308" s="395"/>
      <c r="GV308" s="395"/>
      <c r="GW308" s="395"/>
      <c r="GX308" s="395"/>
      <c r="GY308" s="395"/>
      <c r="GZ308" s="395"/>
      <c r="HA308" s="395"/>
      <c r="HB308" s="395"/>
      <c r="HC308" s="395"/>
      <c r="HD308" s="395"/>
      <c r="HE308" s="395"/>
      <c r="HF308" s="395"/>
      <c r="HG308" s="395"/>
      <c r="HH308" s="395"/>
      <c r="HI308" s="395"/>
      <c r="HJ308" s="395"/>
      <c r="HK308" s="395"/>
      <c r="HL308" s="395"/>
      <c r="HM308" s="395"/>
      <c r="HN308" s="395"/>
      <c r="HO308" s="395"/>
      <c r="HP308" s="395"/>
      <c r="HQ308" s="395"/>
      <c r="HR308" s="395"/>
      <c r="HS308" s="395"/>
      <c r="HT308" s="395"/>
      <c r="HU308" s="395"/>
      <c r="HV308" s="395"/>
      <c r="HW308" s="395"/>
      <c r="HX308" s="395"/>
      <c r="HY308" s="395"/>
      <c r="HZ308" s="395"/>
      <c r="IA308" s="395"/>
      <c r="IB308" s="395"/>
      <c r="IC308" s="395"/>
      <c r="ID308" s="395"/>
      <c r="IE308" s="395"/>
      <c r="IF308" s="395"/>
      <c r="IG308" s="395"/>
      <c r="IH308" s="395"/>
      <c r="II308" s="395"/>
      <c r="IJ308" s="395"/>
      <c r="IK308" s="395"/>
      <c r="IL308" s="395"/>
      <c r="IM308" s="395"/>
      <c r="IN308" s="395"/>
      <c r="IO308" s="395"/>
      <c r="IP308" s="395"/>
      <c r="IQ308" s="395"/>
      <c r="IR308" s="395"/>
      <c r="IS308" s="395"/>
      <c r="IT308" s="395"/>
      <c r="IU308" s="395"/>
      <c r="IV308" s="395"/>
      <c r="IW308" s="395"/>
      <c r="IX308" s="395"/>
      <c r="IY308" s="395"/>
      <c r="IZ308" s="395"/>
      <c r="JA308" s="395"/>
      <c r="JB308" s="395"/>
      <c r="JC308" s="395"/>
      <c r="JD308" s="395"/>
      <c r="JE308" s="395"/>
    </row>
    <row r="309" spans="13:265" s="426" customFormat="1" ht="15" hidden="1" customHeight="1" x14ac:dyDescent="0.25">
      <c r="M309" s="321"/>
      <c r="N309" s="321"/>
      <c r="CK309" s="395"/>
      <c r="CL309" s="395"/>
      <c r="CM309" s="395"/>
      <c r="CN309" s="395"/>
      <c r="CO309" s="395"/>
      <c r="CP309" s="395"/>
      <c r="CQ309" s="395"/>
      <c r="CR309" s="395"/>
      <c r="CS309" s="395"/>
      <c r="CT309" s="395"/>
      <c r="CU309" s="395"/>
      <c r="CV309" s="395"/>
      <c r="CW309" s="395"/>
      <c r="CX309" s="395"/>
      <c r="CY309" s="395"/>
      <c r="CZ309" s="395"/>
      <c r="DA309" s="395"/>
      <c r="DB309" s="395"/>
      <c r="DC309" s="395"/>
      <c r="DD309" s="395"/>
      <c r="DE309" s="395"/>
      <c r="DF309" s="395"/>
      <c r="DG309" s="395"/>
      <c r="DH309" s="395"/>
      <c r="DI309" s="395"/>
      <c r="DJ309" s="395"/>
      <c r="DK309" s="395"/>
      <c r="DL309" s="395"/>
      <c r="DM309" s="395"/>
      <c r="DN309" s="395"/>
      <c r="DO309" s="395"/>
      <c r="DP309" s="395"/>
      <c r="DQ309" s="395"/>
      <c r="DR309" s="395"/>
      <c r="DS309" s="395"/>
      <c r="DT309" s="395"/>
      <c r="DU309" s="395"/>
      <c r="DV309" s="395"/>
      <c r="DW309" s="395"/>
      <c r="DX309" s="395"/>
      <c r="DY309" s="395"/>
      <c r="DZ309" s="395"/>
      <c r="EA309" s="395"/>
      <c r="EB309" s="395"/>
      <c r="EC309" s="395"/>
      <c r="ED309" s="395"/>
      <c r="EE309" s="395"/>
      <c r="EF309" s="395"/>
      <c r="EG309" s="395"/>
      <c r="EH309" s="395"/>
      <c r="EI309" s="395"/>
      <c r="EJ309" s="395"/>
      <c r="EK309" s="395"/>
      <c r="EL309" s="395"/>
      <c r="EM309" s="395"/>
      <c r="EN309" s="395"/>
      <c r="EO309" s="395"/>
      <c r="EP309" s="395"/>
      <c r="EQ309" s="395"/>
      <c r="ER309" s="395"/>
      <c r="ES309" s="395"/>
      <c r="ET309" s="395"/>
      <c r="EU309" s="395"/>
      <c r="EV309" s="395"/>
      <c r="EW309" s="395"/>
      <c r="EX309" s="395"/>
      <c r="EY309" s="395"/>
      <c r="EZ309" s="395"/>
      <c r="FA309" s="395"/>
      <c r="FB309" s="395"/>
      <c r="FC309" s="395"/>
      <c r="FD309" s="395"/>
      <c r="FE309" s="395"/>
      <c r="FF309" s="395"/>
      <c r="FG309" s="395"/>
      <c r="FH309" s="395"/>
      <c r="FI309" s="395"/>
      <c r="FJ309" s="395"/>
      <c r="FK309" s="395"/>
      <c r="FL309" s="395"/>
      <c r="FM309" s="395"/>
      <c r="FN309" s="395"/>
      <c r="FO309" s="395"/>
      <c r="FP309" s="395"/>
      <c r="FQ309" s="395"/>
      <c r="FR309" s="395"/>
      <c r="FS309" s="395"/>
      <c r="FT309" s="395"/>
      <c r="FU309" s="395"/>
      <c r="FV309" s="395"/>
      <c r="FW309" s="395"/>
      <c r="FX309" s="395"/>
      <c r="FY309" s="395"/>
      <c r="FZ309" s="395"/>
      <c r="GA309" s="395"/>
      <c r="GB309" s="395"/>
      <c r="GC309" s="395"/>
      <c r="GD309" s="395"/>
      <c r="GE309" s="395"/>
      <c r="GF309" s="395"/>
      <c r="GG309" s="395"/>
      <c r="GH309" s="395"/>
      <c r="GI309" s="395"/>
      <c r="GJ309" s="395"/>
      <c r="GK309" s="395"/>
      <c r="GL309" s="395"/>
      <c r="GM309" s="395"/>
      <c r="GN309" s="395"/>
      <c r="GO309" s="395"/>
      <c r="GP309" s="395"/>
      <c r="GQ309" s="395"/>
      <c r="GR309" s="395"/>
      <c r="GS309" s="395"/>
      <c r="GT309" s="395"/>
      <c r="GU309" s="395"/>
      <c r="GV309" s="395"/>
      <c r="GW309" s="395"/>
      <c r="GX309" s="395"/>
      <c r="GY309" s="395"/>
      <c r="GZ309" s="395"/>
      <c r="HA309" s="395"/>
      <c r="HB309" s="395"/>
      <c r="HC309" s="395"/>
      <c r="HD309" s="395"/>
      <c r="HE309" s="395"/>
      <c r="HF309" s="395"/>
      <c r="HG309" s="395"/>
      <c r="HH309" s="395"/>
      <c r="HI309" s="395"/>
      <c r="HJ309" s="395"/>
      <c r="HK309" s="395"/>
      <c r="HL309" s="395"/>
      <c r="HM309" s="395"/>
      <c r="HN309" s="395"/>
      <c r="HO309" s="395"/>
      <c r="HP309" s="395"/>
      <c r="HQ309" s="395"/>
      <c r="HR309" s="395"/>
      <c r="HS309" s="395"/>
      <c r="HT309" s="395"/>
      <c r="HU309" s="395"/>
      <c r="HV309" s="395"/>
      <c r="HW309" s="395"/>
      <c r="HX309" s="395"/>
      <c r="HY309" s="395"/>
      <c r="HZ309" s="395"/>
      <c r="IA309" s="395"/>
      <c r="IB309" s="395"/>
      <c r="IC309" s="395"/>
      <c r="ID309" s="395"/>
      <c r="IE309" s="395"/>
      <c r="IF309" s="395"/>
      <c r="IG309" s="395"/>
      <c r="IH309" s="395"/>
      <c r="II309" s="395"/>
      <c r="IJ309" s="395"/>
      <c r="IK309" s="395"/>
      <c r="IL309" s="395"/>
      <c r="IM309" s="395"/>
      <c r="IN309" s="395"/>
      <c r="IO309" s="395"/>
      <c r="IP309" s="395"/>
      <c r="IQ309" s="395"/>
      <c r="IR309" s="395"/>
      <c r="IS309" s="395"/>
      <c r="IT309" s="395"/>
      <c r="IU309" s="395"/>
      <c r="IV309" s="395"/>
      <c r="IW309" s="395"/>
      <c r="IX309" s="395"/>
      <c r="IY309" s="395"/>
      <c r="IZ309" s="395"/>
      <c r="JA309" s="395"/>
      <c r="JB309" s="395"/>
      <c r="JC309" s="395"/>
      <c r="JD309" s="395"/>
      <c r="JE309" s="395"/>
    </row>
    <row r="310" spans="13:265" s="426" customFormat="1" ht="15" hidden="1" customHeight="1" x14ac:dyDescent="0.25">
      <c r="M310" s="321"/>
      <c r="N310" s="321"/>
      <c r="CK310" s="395"/>
      <c r="CL310" s="395"/>
      <c r="CM310" s="395"/>
      <c r="CN310" s="395"/>
      <c r="CO310" s="395"/>
      <c r="CP310" s="395"/>
      <c r="CQ310" s="395"/>
      <c r="CR310" s="395"/>
      <c r="CS310" s="395"/>
      <c r="CT310" s="395"/>
      <c r="CU310" s="395"/>
      <c r="CV310" s="395"/>
      <c r="CW310" s="395"/>
      <c r="CX310" s="395"/>
      <c r="CY310" s="395"/>
      <c r="CZ310" s="395"/>
      <c r="DA310" s="395"/>
      <c r="DB310" s="395"/>
      <c r="DC310" s="395"/>
      <c r="DD310" s="395"/>
      <c r="DE310" s="395"/>
      <c r="DF310" s="395"/>
      <c r="DG310" s="395"/>
      <c r="DH310" s="395"/>
      <c r="DI310" s="395"/>
      <c r="DJ310" s="395"/>
      <c r="DK310" s="395"/>
      <c r="DL310" s="395"/>
      <c r="DM310" s="395"/>
      <c r="DN310" s="395"/>
      <c r="DO310" s="395"/>
      <c r="DP310" s="395"/>
      <c r="DQ310" s="395"/>
      <c r="DR310" s="395"/>
      <c r="DS310" s="395"/>
      <c r="DT310" s="395"/>
      <c r="DU310" s="395"/>
      <c r="DV310" s="395"/>
      <c r="DW310" s="395"/>
      <c r="DX310" s="395"/>
      <c r="DY310" s="395"/>
      <c r="DZ310" s="395"/>
      <c r="EA310" s="395"/>
      <c r="EB310" s="395"/>
      <c r="EC310" s="395"/>
      <c r="ED310" s="395"/>
      <c r="EE310" s="395"/>
      <c r="EF310" s="395"/>
      <c r="EG310" s="395"/>
      <c r="EH310" s="395"/>
      <c r="EI310" s="395"/>
      <c r="EJ310" s="395"/>
      <c r="EK310" s="395"/>
      <c r="EL310" s="395"/>
      <c r="EM310" s="395"/>
      <c r="EN310" s="395"/>
      <c r="EO310" s="395"/>
      <c r="EP310" s="395"/>
      <c r="EQ310" s="395"/>
      <c r="ER310" s="395"/>
      <c r="ES310" s="395"/>
      <c r="ET310" s="395"/>
      <c r="EU310" s="395"/>
      <c r="EV310" s="395"/>
      <c r="EW310" s="395"/>
      <c r="EX310" s="395"/>
      <c r="EY310" s="395"/>
      <c r="EZ310" s="395"/>
      <c r="FA310" s="395"/>
      <c r="FB310" s="395"/>
      <c r="FC310" s="395"/>
      <c r="FD310" s="395"/>
      <c r="FE310" s="395"/>
      <c r="FF310" s="395"/>
      <c r="FG310" s="395"/>
      <c r="FH310" s="395"/>
      <c r="FI310" s="395"/>
      <c r="FJ310" s="395"/>
      <c r="FK310" s="395"/>
      <c r="FL310" s="395"/>
      <c r="FM310" s="395"/>
      <c r="FN310" s="395"/>
      <c r="FO310" s="395"/>
      <c r="FP310" s="395"/>
      <c r="FQ310" s="395"/>
      <c r="FR310" s="395"/>
      <c r="FS310" s="395"/>
      <c r="FT310" s="395"/>
      <c r="FU310" s="395"/>
      <c r="FV310" s="395"/>
      <c r="FW310" s="395"/>
      <c r="FX310" s="395"/>
      <c r="FY310" s="395"/>
      <c r="FZ310" s="395"/>
      <c r="GA310" s="395"/>
      <c r="GB310" s="395"/>
      <c r="GC310" s="395"/>
      <c r="GD310" s="395"/>
      <c r="GE310" s="395"/>
      <c r="GF310" s="395"/>
      <c r="GG310" s="395"/>
      <c r="GH310" s="395"/>
      <c r="GI310" s="395"/>
      <c r="GJ310" s="395"/>
      <c r="GK310" s="395"/>
      <c r="GL310" s="395"/>
      <c r="GM310" s="395"/>
      <c r="GN310" s="395"/>
      <c r="GO310" s="395"/>
      <c r="GP310" s="395"/>
      <c r="GQ310" s="395"/>
      <c r="GR310" s="395"/>
      <c r="GS310" s="395"/>
      <c r="GT310" s="395"/>
      <c r="GU310" s="395"/>
      <c r="GV310" s="395"/>
      <c r="GW310" s="395"/>
      <c r="GX310" s="395"/>
      <c r="GY310" s="395"/>
      <c r="GZ310" s="395"/>
      <c r="HA310" s="395"/>
      <c r="HB310" s="395"/>
      <c r="HC310" s="395"/>
      <c r="HD310" s="395"/>
      <c r="HE310" s="395"/>
      <c r="HF310" s="395"/>
      <c r="HG310" s="395"/>
      <c r="HH310" s="395"/>
      <c r="HI310" s="395"/>
      <c r="HJ310" s="395"/>
      <c r="HK310" s="395"/>
      <c r="HL310" s="395"/>
      <c r="HM310" s="395"/>
      <c r="HN310" s="395"/>
      <c r="HO310" s="395"/>
      <c r="HP310" s="395"/>
      <c r="HQ310" s="395"/>
      <c r="HR310" s="395"/>
      <c r="HS310" s="395"/>
      <c r="HT310" s="395"/>
      <c r="HU310" s="395"/>
      <c r="HV310" s="395"/>
      <c r="HW310" s="395"/>
      <c r="HX310" s="395"/>
      <c r="HY310" s="395"/>
      <c r="HZ310" s="395"/>
      <c r="IA310" s="395"/>
      <c r="IB310" s="395"/>
      <c r="IC310" s="395"/>
      <c r="ID310" s="395"/>
      <c r="IE310" s="395"/>
      <c r="IF310" s="395"/>
      <c r="IG310" s="395"/>
      <c r="IH310" s="395"/>
      <c r="II310" s="395"/>
      <c r="IJ310" s="395"/>
      <c r="IK310" s="395"/>
      <c r="IL310" s="395"/>
      <c r="IM310" s="395"/>
      <c r="IN310" s="395"/>
      <c r="IO310" s="395"/>
      <c r="IP310" s="395"/>
      <c r="IQ310" s="395"/>
      <c r="IR310" s="395"/>
      <c r="IS310" s="395"/>
      <c r="IT310" s="395"/>
      <c r="IU310" s="395"/>
      <c r="IV310" s="395"/>
      <c r="IW310" s="395"/>
      <c r="IX310" s="395"/>
      <c r="IY310" s="395"/>
      <c r="IZ310" s="395"/>
      <c r="JA310" s="395"/>
      <c r="JB310" s="395"/>
      <c r="JC310" s="395"/>
      <c r="JD310" s="395"/>
      <c r="JE310" s="395"/>
    </row>
    <row r="311" spans="13:265" s="426" customFormat="1" ht="15" hidden="1" customHeight="1" x14ac:dyDescent="0.25">
      <c r="M311" s="321"/>
      <c r="N311" s="321"/>
      <c r="CK311" s="395"/>
      <c r="CL311" s="395"/>
      <c r="CM311" s="395"/>
      <c r="CN311" s="395"/>
      <c r="CO311" s="395"/>
      <c r="CP311" s="395"/>
      <c r="CQ311" s="395"/>
      <c r="CR311" s="395"/>
      <c r="CS311" s="395"/>
      <c r="CT311" s="395"/>
      <c r="CU311" s="395"/>
      <c r="CV311" s="395"/>
      <c r="CW311" s="395"/>
      <c r="CX311" s="395"/>
      <c r="CY311" s="395"/>
      <c r="CZ311" s="395"/>
      <c r="DA311" s="395"/>
      <c r="DB311" s="395"/>
      <c r="DC311" s="395"/>
      <c r="DD311" s="395"/>
      <c r="DE311" s="395"/>
      <c r="DF311" s="395"/>
      <c r="DG311" s="395"/>
      <c r="DH311" s="395"/>
      <c r="DI311" s="395"/>
      <c r="DJ311" s="395"/>
      <c r="DK311" s="395"/>
      <c r="DL311" s="395"/>
      <c r="DM311" s="395"/>
      <c r="DN311" s="395"/>
      <c r="DO311" s="395"/>
      <c r="DP311" s="395"/>
      <c r="DQ311" s="395"/>
      <c r="DR311" s="395"/>
      <c r="DS311" s="395"/>
      <c r="DT311" s="395"/>
      <c r="DU311" s="395"/>
      <c r="DV311" s="395"/>
      <c r="DW311" s="395"/>
      <c r="DX311" s="395"/>
      <c r="DY311" s="395"/>
      <c r="DZ311" s="395"/>
      <c r="EA311" s="395"/>
      <c r="EB311" s="395"/>
      <c r="EC311" s="395"/>
      <c r="ED311" s="395"/>
      <c r="EE311" s="395"/>
      <c r="EF311" s="395"/>
      <c r="EG311" s="395"/>
      <c r="EH311" s="395"/>
      <c r="EI311" s="395"/>
      <c r="EJ311" s="395"/>
      <c r="EK311" s="395"/>
      <c r="EL311" s="395"/>
      <c r="EM311" s="395"/>
      <c r="EN311" s="395"/>
      <c r="EO311" s="395"/>
      <c r="EP311" s="395"/>
      <c r="EQ311" s="395"/>
      <c r="ER311" s="395"/>
      <c r="ES311" s="395"/>
      <c r="ET311" s="395"/>
      <c r="EU311" s="395"/>
      <c r="EV311" s="395"/>
      <c r="EW311" s="395"/>
      <c r="EX311" s="395"/>
      <c r="EY311" s="395"/>
      <c r="EZ311" s="395"/>
      <c r="FA311" s="395"/>
      <c r="FB311" s="395"/>
      <c r="FC311" s="395"/>
      <c r="FD311" s="395"/>
      <c r="FE311" s="395"/>
      <c r="FF311" s="395"/>
      <c r="FG311" s="395"/>
      <c r="FH311" s="395"/>
      <c r="FI311" s="395"/>
      <c r="FJ311" s="395"/>
      <c r="FK311" s="395"/>
      <c r="FL311" s="395"/>
      <c r="FM311" s="395"/>
      <c r="FN311" s="395"/>
      <c r="FO311" s="395"/>
      <c r="FP311" s="395"/>
      <c r="FQ311" s="395"/>
      <c r="FR311" s="395"/>
      <c r="FS311" s="395"/>
      <c r="FT311" s="395"/>
      <c r="FU311" s="395"/>
      <c r="FV311" s="395"/>
      <c r="FW311" s="395"/>
      <c r="FX311" s="395"/>
      <c r="FY311" s="395"/>
      <c r="FZ311" s="395"/>
      <c r="GA311" s="395"/>
      <c r="GB311" s="395"/>
      <c r="GC311" s="395"/>
      <c r="GD311" s="395"/>
      <c r="GE311" s="395"/>
      <c r="GF311" s="395"/>
      <c r="GG311" s="395"/>
      <c r="GH311" s="395"/>
      <c r="GI311" s="395"/>
      <c r="GJ311" s="395"/>
      <c r="GK311" s="395"/>
      <c r="GL311" s="395"/>
      <c r="GM311" s="395"/>
      <c r="GN311" s="395"/>
      <c r="GO311" s="395"/>
      <c r="GP311" s="395"/>
      <c r="GQ311" s="395"/>
      <c r="GR311" s="395"/>
      <c r="GS311" s="395"/>
      <c r="GT311" s="395"/>
      <c r="GU311" s="395"/>
      <c r="GV311" s="395"/>
      <c r="GW311" s="395"/>
      <c r="GX311" s="395"/>
      <c r="GY311" s="395"/>
      <c r="GZ311" s="395"/>
      <c r="HA311" s="395"/>
      <c r="HB311" s="395"/>
      <c r="HC311" s="395"/>
      <c r="HD311" s="395"/>
      <c r="HE311" s="395"/>
      <c r="HF311" s="395"/>
      <c r="HG311" s="395"/>
      <c r="HH311" s="395"/>
      <c r="HI311" s="395"/>
      <c r="HJ311" s="395"/>
      <c r="HK311" s="395"/>
      <c r="HL311" s="395"/>
      <c r="HM311" s="395"/>
      <c r="HN311" s="395"/>
      <c r="HO311" s="395"/>
      <c r="HP311" s="395"/>
      <c r="HQ311" s="395"/>
      <c r="HR311" s="395"/>
      <c r="HS311" s="395"/>
      <c r="HT311" s="395"/>
      <c r="HU311" s="395"/>
      <c r="HV311" s="395"/>
      <c r="HW311" s="395"/>
      <c r="HX311" s="395"/>
      <c r="HY311" s="395"/>
      <c r="HZ311" s="395"/>
      <c r="IA311" s="395"/>
      <c r="IB311" s="395"/>
      <c r="IC311" s="395"/>
      <c r="ID311" s="395"/>
      <c r="IE311" s="395"/>
      <c r="IF311" s="395"/>
      <c r="IG311" s="395"/>
      <c r="IH311" s="395"/>
      <c r="II311" s="395"/>
      <c r="IJ311" s="395"/>
      <c r="IK311" s="395"/>
      <c r="IL311" s="395"/>
      <c r="IM311" s="395"/>
      <c r="IN311" s="395"/>
      <c r="IO311" s="395"/>
      <c r="IP311" s="395"/>
      <c r="IQ311" s="395"/>
      <c r="IR311" s="395"/>
      <c r="IS311" s="395"/>
      <c r="IT311" s="395"/>
      <c r="IU311" s="395"/>
      <c r="IV311" s="395"/>
      <c r="IW311" s="395"/>
      <c r="IX311" s="395"/>
      <c r="IY311" s="395"/>
      <c r="IZ311" s="395"/>
      <c r="JA311" s="395"/>
      <c r="JB311" s="395"/>
      <c r="JC311" s="395"/>
      <c r="JD311" s="395"/>
      <c r="JE311" s="395"/>
    </row>
    <row r="312" spans="13:265" s="426" customFormat="1" ht="15" hidden="1" customHeight="1" x14ac:dyDescent="0.25">
      <c r="M312" s="321"/>
      <c r="N312" s="321"/>
      <c r="CK312" s="395"/>
      <c r="CL312" s="395"/>
      <c r="CM312" s="395"/>
      <c r="CN312" s="395"/>
      <c r="CO312" s="395"/>
      <c r="CP312" s="395"/>
      <c r="CQ312" s="395"/>
      <c r="CR312" s="395"/>
      <c r="CS312" s="395"/>
      <c r="CT312" s="395"/>
      <c r="CU312" s="395"/>
      <c r="CV312" s="395"/>
      <c r="CW312" s="395"/>
      <c r="CX312" s="395"/>
      <c r="CY312" s="395"/>
      <c r="CZ312" s="395"/>
      <c r="DA312" s="395"/>
      <c r="DB312" s="395"/>
      <c r="DC312" s="395"/>
      <c r="DD312" s="395"/>
      <c r="DE312" s="395"/>
      <c r="DF312" s="395"/>
      <c r="DG312" s="395"/>
      <c r="DH312" s="395"/>
      <c r="DI312" s="395"/>
      <c r="DJ312" s="395"/>
      <c r="DK312" s="395"/>
      <c r="DL312" s="395"/>
      <c r="DM312" s="395"/>
      <c r="DN312" s="395"/>
      <c r="DO312" s="395"/>
      <c r="DP312" s="395"/>
      <c r="DQ312" s="395"/>
      <c r="DR312" s="395"/>
      <c r="DS312" s="395"/>
      <c r="DT312" s="395"/>
      <c r="DU312" s="395"/>
      <c r="DV312" s="395"/>
      <c r="DW312" s="395"/>
      <c r="DX312" s="395"/>
      <c r="DY312" s="395"/>
      <c r="DZ312" s="395"/>
      <c r="EA312" s="395"/>
      <c r="EB312" s="395"/>
      <c r="EC312" s="395"/>
      <c r="ED312" s="395"/>
      <c r="EE312" s="395"/>
      <c r="EF312" s="395"/>
      <c r="EG312" s="395"/>
      <c r="EH312" s="395"/>
      <c r="EI312" s="395"/>
      <c r="EJ312" s="395"/>
      <c r="EK312" s="395"/>
      <c r="EL312" s="395"/>
      <c r="EM312" s="395"/>
      <c r="EN312" s="395"/>
      <c r="EO312" s="395"/>
      <c r="EP312" s="395"/>
      <c r="EQ312" s="395"/>
      <c r="ER312" s="395"/>
      <c r="ES312" s="395"/>
      <c r="ET312" s="395"/>
      <c r="EU312" s="395"/>
      <c r="EV312" s="395"/>
      <c r="EW312" s="395"/>
      <c r="EX312" s="395"/>
      <c r="EY312" s="395"/>
      <c r="EZ312" s="395"/>
      <c r="FA312" s="395"/>
      <c r="FB312" s="395"/>
      <c r="FC312" s="395"/>
      <c r="FD312" s="395"/>
      <c r="FE312" s="395"/>
      <c r="FF312" s="395"/>
      <c r="FG312" s="395"/>
      <c r="FH312" s="395"/>
      <c r="FI312" s="395"/>
      <c r="FJ312" s="395"/>
      <c r="FK312" s="395"/>
      <c r="FL312" s="395"/>
      <c r="FM312" s="395"/>
      <c r="FN312" s="395"/>
      <c r="FO312" s="395"/>
      <c r="FP312" s="395"/>
      <c r="FQ312" s="395"/>
      <c r="FR312" s="395"/>
      <c r="FS312" s="395"/>
      <c r="FT312" s="395"/>
      <c r="FU312" s="395"/>
      <c r="FV312" s="395"/>
      <c r="FW312" s="395"/>
      <c r="FX312" s="395"/>
      <c r="FY312" s="395"/>
      <c r="FZ312" s="395"/>
      <c r="GA312" s="395"/>
      <c r="GB312" s="395"/>
      <c r="GC312" s="395"/>
      <c r="GD312" s="395"/>
      <c r="GE312" s="395"/>
      <c r="GF312" s="395"/>
      <c r="GG312" s="395"/>
      <c r="GH312" s="395"/>
      <c r="GI312" s="395"/>
      <c r="GJ312" s="395"/>
      <c r="GK312" s="395"/>
      <c r="GL312" s="395"/>
      <c r="GM312" s="395"/>
      <c r="GN312" s="395"/>
      <c r="GO312" s="395"/>
      <c r="GP312" s="395"/>
      <c r="GQ312" s="395"/>
      <c r="GR312" s="395"/>
      <c r="GS312" s="395"/>
      <c r="GT312" s="395"/>
      <c r="GU312" s="395"/>
      <c r="GV312" s="395"/>
      <c r="GW312" s="395"/>
      <c r="GX312" s="395"/>
      <c r="GY312" s="395"/>
      <c r="GZ312" s="395"/>
      <c r="HA312" s="395"/>
      <c r="HB312" s="395"/>
      <c r="HC312" s="395"/>
      <c r="HD312" s="395"/>
      <c r="HE312" s="395"/>
      <c r="HF312" s="395"/>
      <c r="HG312" s="395"/>
      <c r="HH312" s="395"/>
      <c r="HI312" s="395"/>
      <c r="HJ312" s="395"/>
      <c r="HK312" s="395"/>
      <c r="HL312" s="395"/>
      <c r="HM312" s="395"/>
      <c r="HN312" s="395"/>
      <c r="HO312" s="395"/>
      <c r="HP312" s="395"/>
      <c r="HQ312" s="395"/>
      <c r="HR312" s="395"/>
      <c r="HS312" s="395"/>
      <c r="HT312" s="395"/>
      <c r="HU312" s="395"/>
      <c r="HV312" s="395"/>
      <c r="HW312" s="395"/>
      <c r="HX312" s="395"/>
      <c r="HY312" s="395"/>
      <c r="HZ312" s="395"/>
      <c r="IA312" s="395"/>
      <c r="IB312" s="395"/>
      <c r="IC312" s="395"/>
      <c r="ID312" s="395"/>
      <c r="IE312" s="395"/>
      <c r="IF312" s="395"/>
      <c r="IG312" s="395"/>
      <c r="IH312" s="395"/>
      <c r="II312" s="395"/>
      <c r="IJ312" s="395"/>
      <c r="IK312" s="395"/>
      <c r="IL312" s="395"/>
      <c r="IM312" s="395"/>
      <c r="IN312" s="395"/>
      <c r="IO312" s="395"/>
      <c r="IP312" s="395"/>
      <c r="IQ312" s="395"/>
      <c r="IR312" s="395"/>
      <c r="IS312" s="395"/>
      <c r="IT312" s="395"/>
      <c r="IU312" s="395"/>
      <c r="IV312" s="395"/>
      <c r="IW312" s="395"/>
      <c r="IX312" s="395"/>
      <c r="IY312" s="395"/>
      <c r="IZ312" s="395"/>
      <c r="JA312" s="395"/>
      <c r="JB312" s="395"/>
      <c r="JC312" s="395"/>
      <c r="JD312" s="395"/>
      <c r="JE312" s="395"/>
    </row>
    <row r="313" spans="13:265" s="426" customFormat="1" ht="15" hidden="1" customHeight="1" x14ac:dyDescent="0.25">
      <c r="M313" s="321"/>
      <c r="N313" s="321"/>
      <c r="CK313" s="395"/>
      <c r="CL313" s="395"/>
      <c r="CM313" s="395"/>
      <c r="CN313" s="395"/>
      <c r="CO313" s="395"/>
      <c r="CP313" s="395"/>
      <c r="CQ313" s="395"/>
      <c r="CR313" s="395"/>
      <c r="CS313" s="395"/>
      <c r="CT313" s="395"/>
      <c r="CU313" s="395"/>
      <c r="CV313" s="395"/>
      <c r="CW313" s="395"/>
      <c r="CX313" s="395"/>
      <c r="CY313" s="395"/>
      <c r="CZ313" s="395"/>
      <c r="DA313" s="395"/>
      <c r="DB313" s="395"/>
      <c r="DC313" s="395"/>
      <c r="DD313" s="395"/>
      <c r="DE313" s="395"/>
      <c r="DF313" s="395"/>
      <c r="DG313" s="395"/>
      <c r="DH313" s="395"/>
      <c r="DI313" s="395"/>
      <c r="DJ313" s="395"/>
      <c r="DK313" s="395"/>
      <c r="DL313" s="395"/>
      <c r="DM313" s="395"/>
      <c r="DN313" s="395"/>
      <c r="DO313" s="395"/>
      <c r="DP313" s="395"/>
      <c r="DQ313" s="395"/>
      <c r="DR313" s="395"/>
      <c r="DS313" s="395"/>
      <c r="DT313" s="395"/>
      <c r="DU313" s="395"/>
      <c r="DV313" s="395"/>
      <c r="DW313" s="395"/>
      <c r="DX313" s="395"/>
      <c r="DY313" s="395"/>
      <c r="DZ313" s="395"/>
      <c r="EA313" s="395"/>
      <c r="EB313" s="395"/>
      <c r="EC313" s="395"/>
      <c r="ED313" s="395"/>
      <c r="EE313" s="395"/>
      <c r="EF313" s="395"/>
      <c r="EG313" s="395"/>
      <c r="EH313" s="395"/>
      <c r="EI313" s="395"/>
      <c r="EJ313" s="395"/>
      <c r="EK313" s="395"/>
      <c r="EL313" s="395"/>
      <c r="EM313" s="395"/>
      <c r="EN313" s="395"/>
      <c r="EO313" s="395"/>
      <c r="EP313" s="395"/>
      <c r="EQ313" s="395"/>
      <c r="ER313" s="395"/>
      <c r="ES313" s="395"/>
      <c r="ET313" s="395"/>
      <c r="EU313" s="395"/>
      <c r="EV313" s="395"/>
      <c r="EW313" s="395"/>
      <c r="EX313" s="395"/>
      <c r="EY313" s="395"/>
      <c r="EZ313" s="395"/>
      <c r="FA313" s="395"/>
      <c r="FB313" s="395"/>
      <c r="FC313" s="395"/>
      <c r="FD313" s="395"/>
      <c r="FE313" s="395"/>
      <c r="FF313" s="395"/>
      <c r="FG313" s="395"/>
      <c r="FH313" s="395"/>
      <c r="FI313" s="395"/>
      <c r="FJ313" s="395"/>
      <c r="FK313" s="395"/>
      <c r="FL313" s="395"/>
      <c r="FM313" s="395"/>
      <c r="FN313" s="395"/>
      <c r="FO313" s="395"/>
      <c r="FP313" s="395"/>
      <c r="FQ313" s="395"/>
      <c r="FR313" s="395"/>
      <c r="FS313" s="395"/>
      <c r="FT313" s="395"/>
      <c r="FU313" s="395"/>
      <c r="FV313" s="395"/>
      <c r="FW313" s="395"/>
      <c r="FX313" s="395"/>
      <c r="FY313" s="395"/>
      <c r="FZ313" s="395"/>
      <c r="GA313" s="395"/>
      <c r="GB313" s="395"/>
      <c r="GC313" s="395"/>
      <c r="GD313" s="395"/>
      <c r="GE313" s="395"/>
      <c r="GF313" s="395"/>
      <c r="GG313" s="395"/>
      <c r="GH313" s="395"/>
      <c r="GI313" s="395"/>
      <c r="GJ313" s="395"/>
      <c r="GK313" s="395"/>
      <c r="GL313" s="395"/>
      <c r="GM313" s="395"/>
      <c r="GN313" s="395"/>
      <c r="GO313" s="395"/>
      <c r="GP313" s="395"/>
      <c r="GQ313" s="395"/>
      <c r="GR313" s="395"/>
      <c r="GS313" s="395"/>
      <c r="GT313" s="395"/>
      <c r="GU313" s="395"/>
      <c r="GV313" s="395"/>
      <c r="GW313" s="395"/>
      <c r="GX313" s="395"/>
      <c r="GY313" s="395"/>
      <c r="GZ313" s="395"/>
      <c r="HA313" s="395"/>
      <c r="HB313" s="395"/>
      <c r="HC313" s="395"/>
      <c r="HD313" s="395"/>
      <c r="HE313" s="395"/>
      <c r="HF313" s="395"/>
      <c r="HG313" s="395"/>
      <c r="HH313" s="395"/>
      <c r="HI313" s="395"/>
      <c r="HJ313" s="395"/>
      <c r="HK313" s="395"/>
      <c r="HL313" s="395"/>
      <c r="HM313" s="395"/>
      <c r="HN313" s="395"/>
      <c r="HO313" s="395"/>
      <c r="HP313" s="395"/>
      <c r="HQ313" s="395"/>
      <c r="HR313" s="395"/>
      <c r="HS313" s="395"/>
      <c r="HT313" s="395"/>
      <c r="HU313" s="395"/>
      <c r="HV313" s="395"/>
      <c r="HW313" s="395"/>
      <c r="HX313" s="395"/>
      <c r="HY313" s="395"/>
      <c r="HZ313" s="395"/>
      <c r="IA313" s="395"/>
      <c r="IB313" s="395"/>
      <c r="IC313" s="395"/>
      <c r="ID313" s="395"/>
      <c r="IE313" s="395"/>
      <c r="IF313" s="395"/>
      <c r="IG313" s="395"/>
      <c r="IH313" s="395"/>
      <c r="II313" s="395"/>
      <c r="IJ313" s="395"/>
      <c r="IK313" s="395"/>
      <c r="IL313" s="395"/>
      <c r="IM313" s="395"/>
      <c r="IN313" s="395"/>
      <c r="IO313" s="395"/>
      <c r="IP313" s="395"/>
      <c r="IQ313" s="395"/>
      <c r="IR313" s="395"/>
      <c r="IS313" s="395"/>
      <c r="IT313" s="395"/>
      <c r="IU313" s="395"/>
      <c r="IV313" s="395"/>
      <c r="IW313" s="395"/>
      <c r="IX313" s="395"/>
      <c r="IY313" s="395"/>
      <c r="IZ313" s="395"/>
      <c r="JA313" s="395"/>
      <c r="JB313" s="395"/>
      <c r="JC313" s="395"/>
      <c r="JD313" s="395"/>
      <c r="JE313" s="395"/>
    </row>
    <row r="314" spans="13:265" s="426" customFormat="1" ht="15" hidden="1" customHeight="1" x14ac:dyDescent="0.25">
      <c r="M314" s="321"/>
      <c r="N314" s="321"/>
      <c r="CK314" s="395"/>
      <c r="CL314" s="395"/>
      <c r="CM314" s="395"/>
      <c r="CN314" s="395"/>
      <c r="CO314" s="395"/>
      <c r="CP314" s="395"/>
      <c r="CQ314" s="395"/>
      <c r="CR314" s="395"/>
      <c r="CS314" s="395"/>
      <c r="CT314" s="395"/>
      <c r="CU314" s="395"/>
      <c r="CV314" s="395"/>
      <c r="CW314" s="395"/>
      <c r="CX314" s="395"/>
      <c r="CY314" s="395"/>
      <c r="CZ314" s="395"/>
      <c r="DA314" s="395"/>
      <c r="DB314" s="395"/>
      <c r="DC314" s="395"/>
      <c r="DD314" s="395"/>
      <c r="DE314" s="395"/>
      <c r="DF314" s="395"/>
      <c r="DG314" s="395"/>
      <c r="DH314" s="395"/>
      <c r="DI314" s="395"/>
      <c r="DJ314" s="395"/>
      <c r="DK314" s="395"/>
      <c r="DL314" s="395"/>
      <c r="DM314" s="395"/>
      <c r="DN314" s="395"/>
      <c r="DO314" s="395"/>
      <c r="DP314" s="395"/>
      <c r="DQ314" s="395"/>
      <c r="DR314" s="395"/>
      <c r="DS314" s="395"/>
      <c r="DT314" s="395"/>
      <c r="DU314" s="395"/>
      <c r="DV314" s="395"/>
      <c r="DW314" s="395"/>
      <c r="DX314" s="395"/>
      <c r="DY314" s="395"/>
      <c r="DZ314" s="395"/>
      <c r="EA314" s="395"/>
      <c r="EB314" s="395"/>
      <c r="EC314" s="395"/>
      <c r="ED314" s="395"/>
      <c r="EE314" s="395"/>
      <c r="EF314" s="395"/>
      <c r="EG314" s="395"/>
      <c r="EH314" s="395"/>
      <c r="EI314" s="395"/>
      <c r="EJ314" s="395"/>
      <c r="EK314" s="395"/>
      <c r="EL314" s="395"/>
      <c r="EM314" s="395"/>
      <c r="EN314" s="395"/>
      <c r="EO314" s="395"/>
      <c r="EP314" s="395"/>
      <c r="EQ314" s="395"/>
      <c r="ER314" s="395"/>
      <c r="ES314" s="395"/>
      <c r="ET314" s="395"/>
      <c r="EU314" s="395"/>
      <c r="EV314" s="395"/>
      <c r="EW314" s="395"/>
      <c r="EX314" s="395"/>
      <c r="EY314" s="395"/>
      <c r="EZ314" s="395"/>
      <c r="FA314" s="395"/>
      <c r="FB314" s="395"/>
      <c r="FC314" s="395"/>
      <c r="FD314" s="395"/>
      <c r="FE314" s="395"/>
      <c r="FF314" s="395"/>
      <c r="FG314" s="395"/>
      <c r="FH314" s="395"/>
      <c r="FI314" s="395"/>
      <c r="FJ314" s="395"/>
      <c r="FK314" s="395"/>
      <c r="FL314" s="395"/>
      <c r="FM314" s="395"/>
      <c r="FN314" s="395"/>
      <c r="FO314" s="395"/>
      <c r="FP314" s="395"/>
      <c r="FQ314" s="395"/>
      <c r="FR314" s="395"/>
      <c r="FS314" s="395"/>
      <c r="FT314" s="395"/>
      <c r="FU314" s="395"/>
      <c r="FV314" s="395"/>
      <c r="FW314" s="395"/>
      <c r="FX314" s="395"/>
      <c r="FY314" s="395"/>
      <c r="FZ314" s="395"/>
      <c r="GA314" s="395"/>
      <c r="GB314" s="395"/>
      <c r="GC314" s="395"/>
      <c r="GD314" s="395"/>
      <c r="GE314" s="395"/>
      <c r="GF314" s="395"/>
      <c r="GG314" s="395"/>
      <c r="GH314" s="395"/>
      <c r="GI314" s="395"/>
      <c r="GJ314" s="395"/>
      <c r="GK314" s="395"/>
      <c r="GL314" s="395"/>
      <c r="GM314" s="395"/>
      <c r="GN314" s="395"/>
      <c r="GO314" s="395"/>
      <c r="GP314" s="395"/>
      <c r="GQ314" s="395"/>
      <c r="GR314" s="395"/>
      <c r="GS314" s="395"/>
      <c r="GT314" s="395"/>
      <c r="GU314" s="395"/>
      <c r="GV314" s="395"/>
      <c r="GW314" s="395"/>
      <c r="GX314" s="395"/>
      <c r="GY314" s="395"/>
      <c r="GZ314" s="395"/>
      <c r="HA314" s="395"/>
      <c r="HB314" s="395"/>
      <c r="HC314" s="395"/>
      <c r="HD314" s="395"/>
      <c r="HE314" s="395"/>
      <c r="HF314" s="395"/>
      <c r="HG314" s="395"/>
      <c r="HH314" s="395"/>
      <c r="HI314" s="395"/>
      <c r="HJ314" s="395"/>
      <c r="HK314" s="395"/>
      <c r="HL314" s="395"/>
      <c r="HM314" s="395"/>
      <c r="HN314" s="395"/>
      <c r="HO314" s="395"/>
      <c r="HP314" s="395"/>
      <c r="HQ314" s="395"/>
      <c r="HR314" s="395"/>
      <c r="HS314" s="395"/>
      <c r="HT314" s="395"/>
      <c r="HU314" s="395"/>
      <c r="HV314" s="395"/>
      <c r="HW314" s="395"/>
      <c r="HX314" s="395"/>
      <c r="HY314" s="395"/>
      <c r="HZ314" s="395"/>
      <c r="IA314" s="395"/>
      <c r="IB314" s="395"/>
      <c r="IC314" s="395"/>
      <c r="ID314" s="395"/>
      <c r="IE314" s="395"/>
      <c r="IF314" s="395"/>
      <c r="IG314" s="395"/>
      <c r="IH314" s="395"/>
      <c r="II314" s="395"/>
      <c r="IJ314" s="395"/>
      <c r="IK314" s="395"/>
      <c r="IL314" s="395"/>
      <c r="IM314" s="395"/>
      <c r="IN314" s="395"/>
      <c r="IO314" s="395"/>
      <c r="IP314" s="395"/>
      <c r="IQ314" s="395"/>
      <c r="IR314" s="395"/>
      <c r="IS314" s="395"/>
      <c r="IT314" s="395"/>
      <c r="IU314" s="395"/>
      <c r="IV314" s="395"/>
      <c r="IW314" s="395"/>
      <c r="IX314" s="395"/>
      <c r="IY314" s="395"/>
      <c r="IZ314" s="395"/>
      <c r="JA314" s="395"/>
      <c r="JB314" s="395"/>
      <c r="JC314" s="395"/>
      <c r="JD314" s="395"/>
      <c r="JE314" s="395"/>
    </row>
    <row r="315" spans="13:265" s="426" customFormat="1" ht="15" hidden="1" customHeight="1" x14ac:dyDescent="0.25">
      <c r="M315" s="321"/>
      <c r="N315" s="321"/>
      <c r="CK315" s="395"/>
      <c r="CL315" s="395"/>
      <c r="CM315" s="395"/>
      <c r="CN315" s="395"/>
      <c r="CO315" s="395"/>
      <c r="CP315" s="395"/>
      <c r="CQ315" s="395"/>
      <c r="CR315" s="395"/>
      <c r="CS315" s="395"/>
      <c r="CT315" s="395"/>
      <c r="CU315" s="395"/>
      <c r="CV315" s="395"/>
      <c r="CW315" s="395"/>
      <c r="CX315" s="395"/>
      <c r="CY315" s="395"/>
      <c r="CZ315" s="395"/>
      <c r="DA315" s="395"/>
      <c r="DB315" s="395"/>
      <c r="DC315" s="395"/>
      <c r="DD315" s="395"/>
      <c r="DE315" s="395"/>
      <c r="DF315" s="395"/>
      <c r="DG315" s="395"/>
      <c r="DH315" s="395"/>
      <c r="DI315" s="395"/>
      <c r="DJ315" s="395"/>
      <c r="DK315" s="395"/>
      <c r="DL315" s="395"/>
      <c r="DM315" s="395"/>
      <c r="DN315" s="395"/>
      <c r="DO315" s="395"/>
      <c r="DP315" s="395"/>
      <c r="DQ315" s="395"/>
      <c r="DR315" s="395"/>
      <c r="DS315" s="395"/>
      <c r="DT315" s="395"/>
      <c r="DU315" s="395"/>
      <c r="DV315" s="395"/>
      <c r="DW315" s="395"/>
      <c r="DX315" s="395"/>
      <c r="DY315" s="395"/>
      <c r="DZ315" s="395"/>
      <c r="EA315" s="395"/>
      <c r="EB315" s="395"/>
      <c r="EC315" s="395"/>
      <c r="ED315" s="395"/>
      <c r="EE315" s="395"/>
      <c r="EF315" s="395"/>
      <c r="EG315" s="395"/>
      <c r="EH315" s="395"/>
      <c r="EI315" s="395"/>
      <c r="EJ315" s="395"/>
      <c r="EK315" s="395"/>
      <c r="EL315" s="395"/>
      <c r="EM315" s="395"/>
      <c r="EN315" s="395"/>
      <c r="EO315" s="395"/>
      <c r="EP315" s="395"/>
      <c r="EQ315" s="395"/>
      <c r="ER315" s="395"/>
      <c r="ES315" s="395"/>
      <c r="ET315" s="395"/>
      <c r="EU315" s="395"/>
      <c r="EV315" s="395"/>
      <c r="EW315" s="395"/>
      <c r="EX315" s="395"/>
      <c r="EY315" s="395"/>
      <c r="EZ315" s="395"/>
      <c r="FA315" s="395"/>
      <c r="FB315" s="395"/>
      <c r="FC315" s="395"/>
      <c r="FD315" s="395"/>
      <c r="FE315" s="395"/>
      <c r="FF315" s="395"/>
      <c r="FG315" s="395"/>
      <c r="FH315" s="395"/>
      <c r="FI315" s="395"/>
      <c r="FJ315" s="395"/>
      <c r="FK315" s="395"/>
      <c r="FL315" s="395"/>
      <c r="FM315" s="395"/>
      <c r="FN315" s="395"/>
      <c r="FO315" s="395"/>
      <c r="FP315" s="395"/>
      <c r="FQ315" s="395"/>
      <c r="FR315" s="395"/>
      <c r="FS315" s="395"/>
      <c r="FT315" s="395"/>
      <c r="FU315" s="395"/>
      <c r="FV315" s="395"/>
      <c r="FW315" s="395"/>
      <c r="FX315" s="395"/>
      <c r="FY315" s="395"/>
      <c r="FZ315" s="395"/>
      <c r="GA315" s="395"/>
      <c r="GB315" s="395"/>
      <c r="GC315" s="395"/>
      <c r="GD315" s="395"/>
      <c r="GE315" s="395"/>
      <c r="GF315" s="395"/>
      <c r="GG315" s="395"/>
      <c r="GH315" s="395"/>
      <c r="GI315" s="395"/>
      <c r="GJ315" s="395"/>
      <c r="GK315" s="395"/>
      <c r="GL315" s="395"/>
      <c r="GM315" s="395"/>
      <c r="GN315" s="395"/>
      <c r="GO315" s="395"/>
      <c r="GP315" s="395"/>
      <c r="GQ315" s="395"/>
      <c r="GR315" s="395"/>
      <c r="GS315" s="395"/>
      <c r="GT315" s="395"/>
      <c r="GU315" s="395"/>
      <c r="GV315" s="395"/>
      <c r="GW315" s="395"/>
      <c r="GX315" s="395"/>
      <c r="GY315" s="395"/>
      <c r="GZ315" s="395"/>
      <c r="HA315" s="395"/>
      <c r="HB315" s="395"/>
      <c r="HC315" s="395"/>
      <c r="HD315" s="395"/>
      <c r="HE315" s="395"/>
      <c r="HF315" s="395"/>
      <c r="HG315" s="395"/>
      <c r="HH315" s="395"/>
      <c r="HI315" s="395"/>
      <c r="HJ315" s="395"/>
      <c r="HK315" s="395"/>
      <c r="HL315" s="395"/>
      <c r="HM315" s="395"/>
      <c r="HN315" s="395"/>
      <c r="HO315" s="395"/>
      <c r="HP315" s="395"/>
      <c r="HQ315" s="395"/>
      <c r="HR315" s="395"/>
      <c r="HS315" s="395"/>
      <c r="HT315" s="395"/>
      <c r="HU315" s="395"/>
      <c r="HV315" s="395"/>
      <c r="HW315" s="395"/>
      <c r="HX315" s="395"/>
      <c r="HY315" s="395"/>
      <c r="HZ315" s="395"/>
      <c r="IA315" s="395"/>
      <c r="IB315" s="395"/>
      <c r="IC315" s="395"/>
      <c r="ID315" s="395"/>
      <c r="IE315" s="395"/>
      <c r="IF315" s="395"/>
      <c r="IG315" s="395"/>
      <c r="IH315" s="395"/>
      <c r="II315" s="395"/>
      <c r="IJ315" s="395"/>
      <c r="IK315" s="395"/>
      <c r="IL315" s="395"/>
      <c r="IM315" s="395"/>
      <c r="IN315" s="395"/>
      <c r="IO315" s="395"/>
      <c r="IP315" s="395"/>
      <c r="IQ315" s="395"/>
      <c r="IR315" s="395"/>
      <c r="IS315" s="395"/>
      <c r="IT315" s="395"/>
      <c r="IU315" s="395"/>
      <c r="IV315" s="395"/>
      <c r="IW315" s="395"/>
      <c r="IX315" s="395"/>
      <c r="IY315" s="395"/>
      <c r="IZ315" s="395"/>
      <c r="JA315" s="395"/>
      <c r="JB315" s="395"/>
      <c r="JC315" s="395"/>
      <c r="JD315" s="395"/>
      <c r="JE315" s="395"/>
    </row>
    <row r="316" spans="13:265" s="426" customFormat="1" ht="15" hidden="1" customHeight="1" x14ac:dyDescent="0.25">
      <c r="M316" s="321"/>
      <c r="N316" s="321"/>
      <c r="CK316" s="395"/>
      <c r="CL316" s="395"/>
      <c r="CM316" s="395"/>
      <c r="CN316" s="395"/>
      <c r="CO316" s="395"/>
      <c r="CP316" s="395"/>
      <c r="CQ316" s="395"/>
      <c r="CR316" s="395"/>
      <c r="CS316" s="395"/>
      <c r="CT316" s="395"/>
      <c r="CU316" s="395"/>
      <c r="CV316" s="395"/>
      <c r="CW316" s="395"/>
      <c r="CX316" s="395"/>
      <c r="CY316" s="395"/>
      <c r="CZ316" s="395"/>
      <c r="DA316" s="395"/>
      <c r="DB316" s="395"/>
      <c r="DC316" s="395"/>
      <c r="DD316" s="395"/>
      <c r="DE316" s="395"/>
      <c r="DF316" s="395"/>
      <c r="DG316" s="395"/>
      <c r="DH316" s="395"/>
      <c r="DI316" s="395"/>
      <c r="DJ316" s="395"/>
      <c r="DK316" s="395"/>
      <c r="DL316" s="395"/>
      <c r="DM316" s="395"/>
      <c r="DN316" s="395"/>
      <c r="DO316" s="395"/>
      <c r="DP316" s="395"/>
      <c r="DQ316" s="395"/>
      <c r="DR316" s="395"/>
      <c r="DS316" s="395"/>
      <c r="DT316" s="395"/>
      <c r="DU316" s="395"/>
      <c r="DV316" s="395"/>
      <c r="DW316" s="395"/>
      <c r="DX316" s="395"/>
      <c r="DY316" s="395"/>
      <c r="DZ316" s="395"/>
      <c r="EA316" s="395"/>
      <c r="EB316" s="395"/>
      <c r="EC316" s="395"/>
      <c r="ED316" s="395"/>
      <c r="EE316" s="395"/>
      <c r="EF316" s="395"/>
      <c r="EG316" s="395"/>
      <c r="EH316" s="395"/>
      <c r="EI316" s="395"/>
      <c r="EJ316" s="395"/>
      <c r="EK316" s="395"/>
      <c r="EL316" s="395"/>
      <c r="EM316" s="395"/>
      <c r="EN316" s="395"/>
      <c r="EO316" s="395"/>
      <c r="EP316" s="395"/>
      <c r="EQ316" s="395"/>
      <c r="ER316" s="395"/>
      <c r="ES316" s="395"/>
      <c r="ET316" s="395"/>
      <c r="EU316" s="395"/>
      <c r="EV316" s="395"/>
      <c r="EW316" s="395"/>
      <c r="EX316" s="395"/>
      <c r="EY316" s="395"/>
      <c r="EZ316" s="395"/>
      <c r="FA316" s="395"/>
      <c r="FB316" s="395"/>
      <c r="FC316" s="395"/>
      <c r="FD316" s="395"/>
      <c r="FE316" s="395"/>
      <c r="FF316" s="395"/>
      <c r="FG316" s="395"/>
      <c r="FH316" s="395"/>
      <c r="FI316" s="395"/>
      <c r="FJ316" s="395"/>
      <c r="FK316" s="395"/>
      <c r="FL316" s="395"/>
      <c r="FM316" s="395"/>
      <c r="FN316" s="395"/>
      <c r="FO316" s="395"/>
      <c r="FP316" s="395"/>
      <c r="FQ316" s="395"/>
      <c r="FR316" s="395"/>
      <c r="FS316" s="395"/>
      <c r="FT316" s="395"/>
      <c r="FU316" s="395"/>
      <c r="FV316" s="395"/>
      <c r="FW316" s="395"/>
      <c r="FX316" s="395"/>
      <c r="FY316" s="395"/>
      <c r="FZ316" s="395"/>
      <c r="GA316" s="395"/>
      <c r="GB316" s="395"/>
      <c r="GC316" s="395"/>
      <c r="GD316" s="395"/>
      <c r="GE316" s="395"/>
      <c r="GF316" s="395"/>
      <c r="GG316" s="395"/>
      <c r="GH316" s="395"/>
      <c r="GI316" s="395"/>
      <c r="GJ316" s="395"/>
      <c r="GK316" s="395"/>
      <c r="GL316" s="395"/>
      <c r="GM316" s="395"/>
      <c r="GN316" s="395"/>
      <c r="GO316" s="395"/>
      <c r="GP316" s="395"/>
      <c r="GQ316" s="395"/>
      <c r="GR316" s="395"/>
      <c r="GS316" s="395"/>
      <c r="GT316" s="395"/>
      <c r="GU316" s="395"/>
      <c r="GV316" s="395"/>
      <c r="GW316" s="395"/>
      <c r="GX316" s="395"/>
      <c r="GY316" s="395"/>
      <c r="GZ316" s="395"/>
      <c r="HA316" s="395"/>
      <c r="HB316" s="395"/>
      <c r="HC316" s="395"/>
      <c r="HD316" s="395"/>
      <c r="HE316" s="395"/>
      <c r="HF316" s="395"/>
      <c r="HG316" s="395"/>
      <c r="HH316" s="395"/>
      <c r="HI316" s="395"/>
      <c r="HJ316" s="395"/>
      <c r="HK316" s="395"/>
      <c r="HL316" s="395"/>
      <c r="HM316" s="395"/>
      <c r="HN316" s="395"/>
      <c r="HO316" s="395"/>
      <c r="HP316" s="395"/>
      <c r="HQ316" s="395"/>
      <c r="HR316" s="395"/>
      <c r="HS316" s="395"/>
      <c r="HT316" s="395"/>
      <c r="HU316" s="395"/>
      <c r="HV316" s="395"/>
      <c r="HW316" s="395"/>
      <c r="HX316" s="395"/>
      <c r="HY316" s="395"/>
      <c r="HZ316" s="395"/>
      <c r="IA316" s="395"/>
      <c r="IB316" s="395"/>
      <c r="IC316" s="395"/>
      <c r="ID316" s="395"/>
      <c r="IE316" s="395"/>
      <c r="IF316" s="395"/>
      <c r="IG316" s="395"/>
      <c r="IH316" s="395"/>
      <c r="II316" s="395"/>
      <c r="IJ316" s="395"/>
      <c r="IK316" s="395"/>
      <c r="IL316" s="395"/>
      <c r="IM316" s="395"/>
      <c r="IN316" s="395"/>
      <c r="IO316" s="395"/>
      <c r="IP316" s="395"/>
      <c r="IQ316" s="395"/>
      <c r="IR316" s="395"/>
      <c r="IS316" s="395"/>
      <c r="IT316" s="395"/>
      <c r="IU316" s="395"/>
      <c r="IV316" s="395"/>
      <c r="IW316" s="395"/>
      <c r="IX316" s="395"/>
      <c r="IY316" s="395"/>
      <c r="IZ316" s="395"/>
      <c r="JA316" s="395"/>
      <c r="JB316" s="395"/>
      <c r="JC316" s="395"/>
      <c r="JD316" s="395"/>
      <c r="JE316" s="395"/>
    </row>
    <row r="317" spans="13:265" s="426" customFormat="1" ht="15" hidden="1" customHeight="1" x14ac:dyDescent="0.25">
      <c r="M317" s="321"/>
      <c r="N317" s="321"/>
      <c r="CK317" s="395"/>
      <c r="CL317" s="395"/>
      <c r="CM317" s="395"/>
      <c r="CN317" s="395"/>
      <c r="CO317" s="395"/>
      <c r="CP317" s="395"/>
      <c r="CQ317" s="395"/>
      <c r="CR317" s="395"/>
      <c r="CS317" s="395"/>
      <c r="CT317" s="395"/>
      <c r="CU317" s="395"/>
      <c r="CV317" s="395"/>
      <c r="CW317" s="395"/>
      <c r="CX317" s="395"/>
      <c r="CY317" s="395"/>
      <c r="CZ317" s="395"/>
      <c r="DA317" s="395"/>
      <c r="DB317" s="395"/>
      <c r="DC317" s="395"/>
      <c r="DD317" s="395"/>
      <c r="DE317" s="395"/>
      <c r="DF317" s="395"/>
      <c r="DG317" s="395"/>
      <c r="DH317" s="395"/>
      <c r="DI317" s="395"/>
      <c r="DJ317" s="395"/>
      <c r="DK317" s="395"/>
      <c r="DL317" s="395"/>
      <c r="DM317" s="395"/>
      <c r="DN317" s="395"/>
      <c r="DO317" s="395"/>
      <c r="DP317" s="395"/>
      <c r="DQ317" s="395"/>
      <c r="DR317" s="395"/>
      <c r="DS317" s="395"/>
      <c r="DT317" s="395"/>
      <c r="DU317" s="395"/>
      <c r="DV317" s="395"/>
      <c r="DW317" s="395"/>
      <c r="DX317" s="395"/>
      <c r="DY317" s="395"/>
      <c r="DZ317" s="395"/>
      <c r="EA317" s="395"/>
      <c r="EB317" s="395"/>
      <c r="EC317" s="395"/>
      <c r="ED317" s="395"/>
      <c r="EE317" s="395"/>
      <c r="EF317" s="395"/>
      <c r="EG317" s="395"/>
      <c r="EH317" s="395"/>
      <c r="EI317" s="395"/>
      <c r="EJ317" s="395"/>
      <c r="EK317" s="395"/>
      <c r="EL317" s="395"/>
      <c r="EM317" s="395"/>
      <c r="EN317" s="395"/>
      <c r="EO317" s="395"/>
      <c r="EP317" s="395"/>
      <c r="EQ317" s="395"/>
      <c r="ER317" s="395"/>
      <c r="ES317" s="395"/>
      <c r="ET317" s="395"/>
      <c r="EU317" s="395"/>
      <c r="EV317" s="395"/>
      <c r="EW317" s="395"/>
      <c r="EX317" s="395"/>
      <c r="EY317" s="395"/>
      <c r="EZ317" s="395"/>
      <c r="FA317" s="395"/>
      <c r="FB317" s="395"/>
      <c r="FC317" s="395"/>
      <c r="FD317" s="395"/>
      <c r="FE317" s="395"/>
      <c r="FF317" s="395"/>
      <c r="FG317" s="395"/>
      <c r="FH317" s="395"/>
      <c r="FI317" s="395"/>
      <c r="FJ317" s="395"/>
      <c r="FK317" s="395"/>
      <c r="FL317" s="395"/>
      <c r="FM317" s="395"/>
      <c r="FN317" s="395"/>
      <c r="FO317" s="395"/>
      <c r="FP317" s="395"/>
      <c r="FQ317" s="395"/>
      <c r="FR317" s="395"/>
      <c r="FS317" s="395"/>
      <c r="FT317" s="395"/>
      <c r="FU317" s="395"/>
      <c r="FV317" s="395"/>
      <c r="FW317" s="395"/>
      <c r="FX317" s="395"/>
      <c r="FY317" s="395"/>
      <c r="FZ317" s="395"/>
      <c r="GA317" s="395"/>
      <c r="GB317" s="395"/>
      <c r="GC317" s="395"/>
      <c r="GD317" s="395"/>
      <c r="GE317" s="395"/>
      <c r="GF317" s="395"/>
      <c r="GG317" s="395"/>
      <c r="GH317" s="395"/>
      <c r="GI317" s="395"/>
      <c r="GJ317" s="395"/>
      <c r="GK317" s="395"/>
      <c r="GL317" s="395"/>
      <c r="GM317" s="395"/>
      <c r="GN317" s="395"/>
      <c r="GO317" s="395"/>
      <c r="GP317" s="395"/>
      <c r="GQ317" s="395"/>
      <c r="GR317" s="395"/>
      <c r="GS317" s="395"/>
      <c r="GT317" s="395"/>
      <c r="GU317" s="395"/>
      <c r="GV317" s="395"/>
      <c r="GW317" s="395"/>
      <c r="GX317" s="395"/>
      <c r="GY317" s="395"/>
      <c r="GZ317" s="395"/>
      <c r="HA317" s="395"/>
      <c r="HB317" s="395"/>
      <c r="HC317" s="395"/>
      <c r="HD317" s="395"/>
      <c r="HE317" s="395"/>
      <c r="HF317" s="395"/>
      <c r="HG317" s="395"/>
      <c r="HH317" s="395"/>
      <c r="HI317" s="395"/>
      <c r="HJ317" s="395"/>
      <c r="HK317" s="395"/>
      <c r="HL317" s="395"/>
      <c r="HM317" s="395"/>
      <c r="HN317" s="395"/>
      <c r="HO317" s="395"/>
      <c r="HP317" s="395"/>
      <c r="HQ317" s="395"/>
      <c r="HR317" s="395"/>
      <c r="HS317" s="395"/>
      <c r="HT317" s="395"/>
      <c r="HU317" s="395"/>
      <c r="HV317" s="395"/>
      <c r="HW317" s="395"/>
      <c r="HX317" s="395"/>
      <c r="HY317" s="395"/>
      <c r="HZ317" s="395"/>
      <c r="IA317" s="395"/>
      <c r="IB317" s="395"/>
      <c r="IC317" s="395"/>
      <c r="ID317" s="395"/>
      <c r="IE317" s="395"/>
      <c r="IF317" s="395"/>
      <c r="IG317" s="395"/>
      <c r="IH317" s="395"/>
      <c r="II317" s="395"/>
      <c r="IJ317" s="395"/>
      <c r="IK317" s="395"/>
      <c r="IL317" s="395"/>
      <c r="IM317" s="395"/>
      <c r="IN317" s="395"/>
      <c r="IO317" s="395"/>
      <c r="IP317" s="395"/>
      <c r="IQ317" s="395"/>
      <c r="IR317" s="395"/>
      <c r="IS317" s="395"/>
      <c r="IT317" s="395"/>
      <c r="IU317" s="395"/>
      <c r="IV317" s="395"/>
      <c r="IW317" s="395"/>
      <c r="IX317" s="395"/>
      <c r="IY317" s="395"/>
      <c r="IZ317" s="395"/>
      <c r="JA317" s="395"/>
      <c r="JB317" s="395"/>
      <c r="JC317" s="395"/>
      <c r="JD317" s="395"/>
      <c r="JE317" s="395"/>
    </row>
    <row r="318" spans="13:265" s="426" customFormat="1" ht="15" hidden="1" customHeight="1" x14ac:dyDescent="0.25">
      <c r="M318" s="321"/>
      <c r="N318" s="321"/>
      <c r="CK318" s="395"/>
      <c r="CL318" s="395"/>
      <c r="CM318" s="395"/>
      <c r="CN318" s="395"/>
      <c r="CO318" s="395"/>
      <c r="CP318" s="395"/>
      <c r="CQ318" s="395"/>
      <c r="CR318" s="395"/>
      <c r="CS318" s="395"/>
      <c r="CT318" s="395"/>
      <c r="CU318" s="395"/>
      <c r="CV318" s="395"/>
      <c r="CW318" s="395"/>
      <c r="CX318" s="395"/>
      <c r="CY318" s="395"/>
      <c r="CZ318" s="395"/>
      <c r="DA318" s="395"/>
      <c r="DB318" s="395"/>
      <c r="DC318" s="395"/>
      <c r="DD318" s="395"/>
      <c r="DE318" s="395"/>
      <c r="DF318" s="395"/>
      <c r="DG318" s="395"/>
      <c r="DH318" s="395"/>
      <c r="DI318" s="395"/>
      <c r="DJ318" s="395"/>
      <c r="DK318" s="395"/>
      <c r="DL318" s="395"/>
      <c r="DM318" s="395"/>
      <c r="DN318" s="395"/>
      <c r="DO318" s="395"/>
      <c r="DP318" s="395"/>
      <c r="DQ318" s="395"/>
      <c r="DR318" s="395"/>
      <c r="DS318" s="395"/>
      <c r="DT318" s="395"/>
      <c r="DU318" s="395"/>
      <c r="DV318" s="395"/>
      <c r="DW318" s="395"/>
      <c r="DX318" s="395"/>
      <c r="DY318" s="395"/>
      <c r="DZ318" s="395"/>
      <c r="EA318" s="395"/>
      <c r="EB318" s="395"/>
      <c r="EC318" s="395"/>
      <c r="ED318" s="395"/>
      <c r="EE318" s="395"/>
      <c r="EF318" s="395"/>
      <c r="EG318" s="395"/>
      <c r="EH318" s="395"/>
      <c r="EI318" s="395"/>
      <c r="EJ318" s="395"/>
      <c r="EK318" s="395"/>
      <c r="EL318" s="395"/>
      <c r="EM318" s="395"/>
      <c r="EN318" s="395"/>
      <c r="EO318" s="395"/>
      <c r="EP318" s="395"/>
      <c r="EQ318" s="395"/>
      <c r="ER318" s="395"/>
      <c r="ES318" s="395"/>
      <c r="ET318" s="395"/>
      <c r="EU318" s="395"/>
      <c r="EV318" s="395"/>
      <c r="EW318" s="395"/>
      <c r="EX318" s="395"/>
      <c r="EY318" s="395"/>
      <c r="EZ318" s="395"/>
      <c r="FA318" s="395"/>
      <c r="FB318" s="395"/>
      <c r="FC318" s="395"/>
      <c r="FD318" s="395"/>
      <c r="FE318" s="395"/>
      <c r="FF318" s="395"/>
      <c r="FG318" s="395"/>
      <c r="FH318" s="395"/>
      <c r="FI318" s="395"/>
      <c r="FJ318" s="395"/>
      <c r="FK318" s="395"/>
      <c r="FL318" s="395"/>
      <c r="FM318" s="395"/>
      <c r="FN318" s="395"/>
      <c r="FO318" s="395"/>
      <c r="FP318" s="395"/>
      <c r="FQ318" s="395"/>
      <c r="FR318" s="395"/>
      <c r="FS318" s="395"/>
      <c r="FT318" s="395"/>
      <c r="FU318" s="395"/>
      <c r="FV318" s="395"/>
      <c r="FW318" s="395"/>
      <c r="FX318" s="395"/>
      <c r="FY318" s="395"/>
      <c r="FZ318" s="395"/>
      <c r="GA318" s="395"/>
      <c r="GB318" s="395"/>
      <c r="GC318" s="395"/>
      <c r="GD318" s="395"/>
      <c r="GE318" s="395"/>
      <c r="GF318" s="395"/>
      <c r="GG318" s="395"/>
      <c r="GH318" s="395"/>
      <c r="GI318" s="395"/>
      <c r="GJ318" s="395"/>
      <c r="GK318" s="395"/>
      <c r="GL318" s="395"/>
      <c r="GM318" s="395"/>
      <c r="GN318" s="395"/>
      <c r="GO318" s="395"/>
      <c r="GP318" s="395"/>
      <c r="GQ318" s="395"/>
      <c r="GR318" s="395"/>
      <c r="GS318" s="395"/>
      <c r="GT318" s="395"/>
      <c r="GU318" s="395"/>
      <c r="GV318" s="395"/>
      <c r="GW318" s="395"/>
      <c r="GX318" s="395"/>
      <c r="GY318" s="395"/>
      <c r="GZ318" s="395"/>
      <c r="HA318" s="395"/>
      <c r="HB318" s="395"/>
      <c r="HC318" s="395"/>
      <c r="HD318" s="395"/>
      <c r="HE318" s="395"/>
      <c r="HF318" s="395"/>
      <c r="HG318" s="395"/>
      <c r="HH318" s="395"/>
      <c r="HI318" s="395"/>
      <c r="HJ318" s="395"/>
      <c r="HK318" s="395"/>
      <c r="HL318" s="395"/>
      <c r="HM318" s="395"/>
      <c r="HN318" s="395"/>
      <c r="HO318" s="395"/>
      <c r="HP318" s="395"/>
      <c r="HQ318" s="395"/>
      <c r="HR318" s="395"/>
      <c r="HS318" s="395"/>
      <c r="HT318" s="395"/>
      <c r="HU318" s="395"/>
      <c r="HV318" s="395"/>
      <c r="HW318" s="395"/>
      <c r="HX318" s="395"/>
      <c r="HY318" s="395"/>
      <c r="HZ318" s="395"/>
      <c r="IA318" s="395"/>
      <c r="IB318" s="395"/>
      <c r="IC318" s="395"/>
      <c r="ID318" s="395"/>
      <c r="IE318" s="395"/>
      <c r="IF318" s="395"/>
      <c r="IG318" s="395"/>
      <c r="IH318" s="395"/>
      <c r="II318" s="395"/>
      <c r="IJ318" s="395"/>
      <c r="IK318" s="395"/>
      <c r="IL318" s="395"/>
      <c r="IM318" s="395"/>
      <c r="IN318" s="395"/>
      <c r="IO318" s="395"/>
      <c r="IP318" s="395"/>
      <c r="IQ318" s="395"/>
      <c r="IR318" s="395"/>
      <c r="IS318" s="395"/>
      <c r="IT318" s="395"/>
      <c r="IU318" s="395"/>
      <c r="IV318" s="395"/>
      <c r="IW318" s="395"/>
      <c r="IX318" s="395"/>
      <c r="IY318" s="395"/>
      <c r="IZ318" s="395"/>
      <c r="JA318" s="395"/>
      <c r="JB318" s="395"/>
      <c r="JC318" s="395"/>
      <c r="JD318" s="395"/>
      <c r="JE318" s="395"/>
    </row>
    <row r="319" spans="13:265" s="426" customFormat="1" ht="15" hidden="1" customHeight="1" x14ac:dyDescent="0.25">
      <c r="M319" s="321"/>
      <c r="N319" s="321"/>
      <c r="CK319" s="395"/>
      <c r="CL319" s="395"/>
      <c r="CM319" s="395"/>
      <c r="CN319" s="395"/>
      <c r="CO319" s="395"/>
      <c r="CP319" s="395"/>
      <c r="CQ319" s="395"/>
      <c r="CR319" s="395"/>
      <c r="CS319" s="395"/>
      <c r="CT319" s="395"/>
      <c r="CU319" s="395"/>
      <c r="CV319" s="395"/>
      <c r="CW319" s="395"/>
      <c r="CX319" s="395"/>
      <c r="CY319" s="395"/>
      <c r="CZ319" s="395"/>
      <c r="DA319" s="395"/>
      <c r="DB319" s="395"/>
      <c r="DC319" s="395"/>
      <c r="DD319" s="395"/>
      <c r="DE319" s="395"/>
      <c r="DF319" s="395"/>
      <c r="DG319" s="395"/>
      <c r="DH319" s="395"/>
      <c r="DI319" s="395"/>
      <c r="DJ319" s="395"/>
      <c r="DK319" s="395"/>
      <c r="DL319" s="395"/>
      <c r="DM319" s="395"/>
      <c r="DN319" s="395"/>
      <c r="DO319" s="395"/>
      <c r="DP319" s="395"/>
      <c r="DQ319" s="395"/>
      <c r="DR319" s="395"/>
      <c r="DS319" s="395"/>
      <c r="DT319" s="395"/>
      <c r="DU319" s="395"/>
      <c r="DV319" s="395"/>
      <c r="DW319" s="395"/>
      <c r="DX319" s="395"/>
      <c r="DY319" s="395"/>
      <c r="DZ319" s="395"/>
      <c r="EA319" s="395"/>
      <c r="EB319" s="395"/>
      <c r="EC319" s="395"/>
      <c r="ED319" s="395"/>
      <c r="EE319" s="395"/>
      <c r="EF319" s="395"/>
      <c r="EG319" s="395"/>
      <c r="EH319" s="395"/>
      <c r="EI319" s="395"/>
      <c r="EJ319" s="395"/>
      <c r="EK319" s="395"/>
      <c r="EL319" s="395"/>
      <c r="EM319" s="395"/>
      <c r="EN319" s="395"/>
      <c r="EO319" s="395"/>
      <c r="EP319" s="395"/>
      <c r="EQ319" s="395"/>
      <c r="ER319" s="395"/>
      <c r="ES319" s="395"/>
      <c r="ET319" s="395"/>
      <c r="EU319" s="395"/>
      <c r="EV319" s="395"/>
      <c r="EW319" s="395"/>
      <c r="EX319" s="395"/>
      <c r="EY319" s="395"/>
      <c r="EZ319" s="395"/>
      <c r="FA319" s="395"/>
      <c r="FB319" s="395"/>
      <c r="FC319" s="395"/>
      <c r="FD319" s="395"/>
      <c r="FE319" s="395"/>
      <c r="FF319" s="395"/>
      <c r="FG319" s="395"/>
      <c r="FH319" s="395"/>
      <c r="FI319" s="395"/>
      <c r="FJ319" s="395"/>
      <c r="FK319" s="395"/>
      <c r="FL319" s="395"/>
      <c r="FM319" s="395"/>
      <c r="FN319" s="395"/>
      <c r="FO319" s="395"/>
      <c r="FP319" s="395"/>
      <c r="FQ319" s="395"/>
      <c r="FR319" s="395"/>
      <c r="FS319" s="395"/>
      <c r="FT319" s="395"/>
      <c r="FU319" s="395"/>
      <c r="FV319" s="395"/>
      <c r="FW319" s="395"/>
      <c r="FX319" s="395"/>
      <c r="FY319" s="395"/>
      <c r="FZ319" s="395"/>
      <c r="GA319" s="395"/>
      <c r="GB319" s="395"/>
      <c r="GC319" s="395"/>
      <c r="GD319" s="395"/>
      <c r="GE319" s="395"/>
      <c r="GF319" s="395"/>
      <c r="GG319" s="395"/>
      <c r="GH319" s="395"/>
      <c r="GI319" s="395"/>
      <c r="GJ319" s="395"/>
      <c r="GK319" s="395"/>
      <c r="GL319" s="395"/>
      <c r="GM319" s="395"/>
      <c r="GN319" s="395"/>
      <c r="GO319" s="395"/>
      <c r="GP319" s="395"/>
      <c r="GQ319" s="395"/>
      <c r="GR319" s="395"/>
      <c r="GS319" s="395"/>
      <c r="GT319" s="395"/>
      <c r="GU319" s="395"/>
      <c r="GV319" s="395"/>
      <c r="GW319" s="395"/>
      <c r="GX319" s="395"/>
      <c r="GY319" s="395"/>
      <c r="GZ319" s="395"/>
      <c r="HA319" s="395"/>
      <c r="HB319" s="395"/>
      <c r="HC319" s="395"/>
      <c r="HD319" s="395"/>
      <c r="HE319" s="395"/>
      <c r="HF319" s="395"/>
      <c r="HG319" s="395"/>
      <c r="HH319" s="395"/>
      <c r="HI319" s="395"/>
      <c r="HJ319" s="395"/>
      <c r="HK319" s="395"/>
      <c r="HL319" s="395"/>
      <c r="HM319" s="395"/>
      <c r="HN319" s="395"/>
      <c r="HO319" s="395"/>
      <c r="HP319" s="395"/>
      <c r="HQ319" s="395"/>
      <c r="HR319" s="395"/>
      <c r="HS319" s="395"/>
      <c r="HT319" s="395"/>
      <c r="HU319" s="395"/>
      <c r="HV319" s="395"/>
      <c r="HW319" s="395"/>
      <c r="HX319" s="395"/>
      <c r="HY319" s="395"/>
      <c r="HZ319" s="395"/>
      <c r="IA319" s="395"/>
      <c r="IB319" s="395"/>
      <c r="IC319" s="395"/>
      <c r="ID319" s="395"/>
      <c r="IE319" s="395"/>
      <c r="IF319" s="395"/>
      <c r="IG319" s="395"/>
      <c r="IH319" s="395"/>
      <c r="II319" s="395"/>
      <c r="IJ319" s="395"/>
      <c r="IK319" s="395"/>
      <c r="IL319" s="395"/>
      <c r="IM319" s="395"/>
      <c r="IN319" s="395"/>
      <c r="IO319" s="395"/>
      <c r="IP319" s="395"/>
      <c r="IQ319" s="395"/>
      <c r="IR319" s="395"/>
      <c r="IS319" s="395"/>
      <c r="IT319" s="395"/>
      <c r="IU319" s="395"/>
      <c r="IV319" s="395"/>
      <c r="IW319" s="395"/>
      <c r="IX319" s="395"/>
      <c r="IY319" s="395"/>
      <c r="IZ319" s="395"/>
      <c r="JA319" s="395"/>
      <c r="JB319" s="395"/>
      <c r="JC319" s="395"/>
      <c r="JD319" s="395"/>
      <c r="JE319" s="395"/>
    </row>
    <row r="320" spans="13:265" s="426" customFormat="1" ht="15" hidden="1" customHeight="1" x14ac:dyDescent="0.25">
      <c r="M320" s="321"/>
      <c r="N320" s="321"/>
      <c r="CK320" s="395"/>
      <c r="CL320" s="395"/>
      <c r="CM320" s="395"/>
      <c r="CN320" s="395"/>
      <c r="CO320" s="395"/>
      <c r="CP320" s="395"/>
      <c r="CQ320" s="395"/>
      <c r="CR320" s="395"/>
      <c r="CS320" s="395"/>
      <c r="CT320" s="395"/>
      <c r="CU320" s="395"/>
      <c r="CV320" s="395"/>
      <c r="CW320" s="395"/>
      <c r="CX320" s="395"/>
      <c r="CY320" s="395"/>
      <c r="CZ320" s="395"/>
      <c r="DA320" s="395"/>
      <c r="DB320" s="395"/>
      <c r="DC320" s="395"/>
      <c r="DD320" s="395"/>
      <c r="DE320" s="395"/>
      <c r="DF320" s="395"/>
      <c r="DG320" s="395"/>
      <c r="DH320" s="395"/>
      <c r="DI320" s="395"/>
      <c r="DJ320" s="395"/>
      <c r="DK320" s="395"/>
      <c r="DL320" s="395"/>
      <c r="DM320" s="395"/>
      <c r="DN320" s="395"/>
      <c r="DO320" s="395"/>
      <c r="DP320" s="395"/>
      <c r="DQ320" s="395"/>
      <c r="DR320" s="395"/>
      <c r="DS320" s="395"/>
      <c r="DT320" s="395"/>
      <c r="DU320" s="395"/>
      <c r="DV320" s="395"/>
      <c r="DW320" s="395"/>
      <c r="DX320" s="395"/>
      <c r="DY320" s="395"/>
      <c r="DZ320" s="395"/>
      <c r="EA320" s="395"/>
      <c r="EB320" s="395"/>
      <c r="EC320" s="395"/>
      <c r="ED320" s="395"/>
      <c r="EE320" s="395"/>
      <c r="EF320" s="395"/>
      <c r="EG320" s="395"/>
      <c r="EH320" s="395"/>
      <c r="EI320" s="395"/>
      <c r="EJ320" s="395"/>
      <c r="EK320" s="395"/>
      <c r="EL320" s="395"/>
      <c r="EM320" s="395"/>
      <c r="EN320" s="395"/>
      <c r="EO320" s="395"/>
      <c r="EP320" s="395"/>
      <c r="EQ320" s="395"/>
      <c r="ER320" s="395"/>
      <c r="ES320" s="395"/>
      <c r="ET320" s="395"/>
      <c r="EU320" s="395"/>
      <c r="EV320" s="395"/>
      <c r="EW320" s="395"/>
      <c r="EX320" s="395"/>
      <c r="EY320" s="395"/>
      <c r="EZ320" s="395"/>
      <c r="FA320" s="395"/>
      <c r="FB320" s="395"/>
      <c r="FC320" s="395"/>
      <c r="FD320" s="395"/>
      <c r="FE320" s="395"/>
      <c r="FF320" s="395"/>
      <c r="FG320" s="395"/>
      <c r="FH320" s="395"/>
      <c r="FI320" s="395"/>
      <c r="FJ320" s="395"/>
      <c r="FK320" s="395"/>
      <c r="FL320" s="395"/>
      <c r="FM320" s="395"/>
      <c r="FN320" s="395"/>
      <c r="FO320" s="395"/>
      <c r="FP320" s="395"/>
      <c r="FQ320" s="395"/>
      <c r="FR320" s="395"/>
      <c r="FS320" s="395"/>
      <c r="FT320" s="395"/>
      <c r="FU320" s="395"/>
      <c r="FV320" s="395"/>
      <c r="FW320" s="395"/>
      <c r="FX320" s="395"/>
      <c r="FY320" s="395"/>
      <c r="FZ320" s="395"/>
      <c r="GA320" s="395"/>
      <c r="GB320" s="395"/>
      <c r="GC320" s="395"/>
      <c r="GD320" s="395"/>
      <c r="GE320" s="395"/>
      <c r="GF320" s="395"/>
      <c r="GG320" s="395"/>
      <c r="GH320" s="395"/>
      <c r="GI320" s="395"/>
      <c r="GJ320" s="395"/>
      <c r="GK320" s="395"/>
      <c r="GL320" s="395"/>
      <c r="GM320" s="395"/>
      <c r="GN320" s="395"/>
      <c r="GO320" s="395"/>
      <c r="GP320" s="395"/>
      <c r="GQ320" s="395"/>
      <c r="GR320" s="395"/>
      <c r="GS320" s="395"/>
      <c r="GT320" s="395"/>
      <c r="GU320" s="395"/>
      <c r="GV320" s="395"/>
      <c r="GW320" s="395"/>
      <c r="GX320" s="395"/>
      <c r="GY320" s="395"/>
      <c r="GZ320" s="395"/>
      <c r="HA320" s="395"/>
      <c r="HB320" s="395"/>
      <c r="HC320" s="395"/>
      <c r="HD320" s="395"/>
      <c r="HE320" s="395"/>
      <c r="HF320" s="395"/>
      <c r="HG320" s="395"/>
      <c r="HH320" s="395"/>
      <c r="HI320" s="395"/>
      <c r="HJ320" s="395"/>
      <c r="HK320" s="395"/>
      <c r="HL320" s="395"/>
      <c r="HM320" s="395"/>
      <c r="HN320" s="395"/>
      <c r="HO320" s="395"/>
      <c r="HP320" s="395"/>
      <c r="HQ320" s="395"/>
      <c r="HR320" s="395"/>
      <c r="HS320" s="395"/>
      <c r="HT320" s="395"/>
      <c r="HU320" s="395"/>
      <c r="HV320" s="395"/>
      <c r="HW320" s="395"/>
      <c r="HX320" s="395"/>
      <c r="HY320" s="395"/>
      <c r="HZ320" s="395"/>
      <c r="IA320" s="395"/>
      <c r="IB320" s="395"/>
      <c r="IC320" s="395"/>
      <c r="ID320" s="395"/>
      <c r="IE320" s="395"/>
      <c r="IF320" s="395"/>
      <c r="IG320" s="395"/>
      <c r="IH320" s="395"/>
      <c r="II320" s="395"/>
      <c r="IJ320" s="395"/>
      <c r="IK320" s="395"/>
      <c r="IL320" s="395"/>
      <c r="IM320" s="395"/>
      <c r="IN320" s="395"/>
      <c r="IO320" s="395"/>
      <c r="IP320" s="395"/>
      <c r="IQ320" s="395"/>
      <c r="IR320" s="395"/>
      <c r="IS320" s="395"/>
      <c r="IT320" s="395"/>
      <c r="IU320" s="395"/>
      <c r="IV320" s="395"/>
      <c r="IW320" s="395"/>
      <c r="IX320" s="395"/>
      <c r="IY320" s="395"/>
      <c r="IZ320" s="395"/>
      <c r="JA320" s="395"/>
      <c r="JB320" s="395"/>
      <c r="JC320" s="395"/>
      <c r="JD320" s="395"/>
      <c r="JE320" s="395"/>
    </row>
    <row r="321" spans="13:265" s="426" customFormat="1" ht="15" hidden="1" customHeight="1" x14ac:dyDescent="0.25">
      <c r="M321" s="321"/>
      <c r="N321" s="321"/>
      <c r="CK321" s="395"/>
      <c r="CL321" s="395"/>
      <c r="CM321" s="395"/>
      <c r="CN321" s="395"/>
      <c r="CO321" s="395"/>
      <c r="CP321" s="395"/>
      <c r="CQ321" s="395"/>
      <c r="CR321" s="395"/>
      <c r="CS321" s="395"/>
      <c r="CT321" s="395"/>
      <c r="CU321" s="395"/>
      <c r="CV321" s="395"/>
      <c r="CW321" s="395"/>
      <c r="CX321" s="395"/>
      <c r="CY321" s="395"/>
      <c r="CZ321" s="395"/>
      <c r="DA321" s="395"/>
      <c r="DB321" s="395"/>
      <c r="DC321" s="395"/>
      <c r="DD321" s="395"/>
      <c r="DE321" s="395"/>
      <c r="DF321" s="395"/>
      <c r="DG321" s="395"/>
      <c r="DH321" s="395"/>
      <c r="DI321" s="395"/>
      <c r="DJ321" s="395"/>
      <c r="DK321" s="395"/>
      <c r="DL321" s="395"/>
      <c r="DM321" s="395"/>
      <c r="DN321" s="395"/>
      <c r="DO321" s="395"/>
      <c r="DP321" s="395"/>
      <c r="DQ321" s="395"/>
      <c r="DR321" s="395"/>
      <c r="DS321" s="395"/>
      <c r="DT321" s="395"/>
      <c r="DU321" s="395"/>
      <c r="DV321" s="395"/>
      <c r="DW321" s="395"/>
      <c r="DX321" s="395"/>
      <c r="DY321" s="395"/>
      <c r="DZ321" s="395"/>
      <c r="EA321" s="395"/>
      <c r="EB321" s="395"/>
      <c r="EC321" s="395"/>
      <c r="ED321" s="395"/>
      <c r="EE321" s="395"/>
      <c r="EF321" s="395"/>
      <c r="EG321" s="395"/>
      <c r="EH321" s="395"/>
      <c r="EI321" s="395"/>
      <c r="EJ321" s="395"/>
      <c r="EK321" s="395"/>
      <c r="EL321" s="395"/>
      <c r="EM321" s="395"/>
      <c r="EN321" s="395"/>
      <c r="EO321" s="395"/>
      <c r="EP321" s="395"/>
      <c r="EQ321" s="395"/>
      <c r="ER321" s="395"/>
      <c r="ES321" s="395"/>
      <c r="ET321" s="395"/>
      <c r="EU321" s="395"/>
      <c r="EV321" s="395"/>
      <c r="EW321" s="395"/>
      <c r="EX321" s="395"/>
      <c r="EY321" s="395"/>
      <c r="EZ321" s="395"/>
      <c r="FA321" s="395"/>
      <c r="FB321" s="395"/>
      <c r="FC321" s="395"/>
      <c r="FD321" s="395"/>
      <c r="FE321" s="395"/>
      <c r="FF321" s="395"/>
      <c r="FG321" s="395"/>
      <c r="FH321" s="395"/>
      <c r="FI321" s="395"/>
      <c r="FJ321" s="395"/>
      <c r="FK321" s="395"/>
      <c r="FL321" s="395"/>
      <c r="FM321" s="395"/>
      <c r="FN321" s="395"/>
      <c r="FO321" s="395"/>
      <c r="FP321" s="395"/>
      <c r="FQ321" s="395"/>
      <c r="FR321" s="395"/>
      <c r="FS321" s="395"/>
      <c r="FT321" s="395"/>
      <c r="FU321" s="395"/>
      <c r="FV321" s="395"/>
      <c r="FW321" s="395"/>
      <c r="FX321" s="395"/>
      <c r="FY321" s="395"/>
      <c r="FZ321" s="395"/>
      <c r="GA321" s="395"/>
      <c r="GB321" s="395"/>
      <c r="GC321" s="395"/>
      <c r="GD321" s="395"/>
      <c r="GE321" s="395"/>
      <c r="GF321" s="395"/>
      <c r="GG321" s="395"/>
      <c r="GH321" s="395"/>
      <c r="GI321" s="395"/>
      <c r="GJ321" s="395"/>
      <c r="GK321" s="395"/>
      <c r="GL321" s="395"/>
      <c r="GM321" s="395"/>
      <c r="GN321" s="395"/>
      <c r="GO321" s="395"/>
      <c r="GP321" s="395"/>
      <c r="GQ321" s="395"/>
      <c r="GR321" s="395"/>
      <c r="GS321" s="395"/>
      <c r="GT321" s="395"/>
      <c r="GU321" s="395"/>
      <c r="GV321" s="395"/>
      <c r="GW321" s="395"/>
      <c r="GX321" s="395"/>
      <c r="GY321" s="395"/>
      <c r="GZ321" s="395"/>
      <c r="HA321" s="395"/>
      <c r="HB321" s="395"/>
      <c r="HC321" s="395"/>
      <c r="HD321" s="395"/>
      <c r="HE321" s="395"/>
      <c r="HF321" s="395"/>
      <c r="HG321" s="395"/>
      <c r="HH321" s="395"/>
      <c r="HI321" s="395"/>
      <c r="HJ321" s="395"/>
      <c r="HK321" s="395"/>
      <c r="HL321" s="395"/>
      <c r="HM321" s="395"/>
      <c r="HN321" s="395"/>
      <c r="HO321" s="395"/>
      <c r="HP321" s="395"/>
      <c r="HQ321" s="395"/>
      <c r="HR321" s="395"/>
      <c r="HS321" s="395"/>
      <c r="HT321" s="395"/>
      <c r="HU321" s="395"/>
      <c r="HV321" s="395"/>
      <c r="HW321" s="395"/>
      <c r="HX321" s="395"/>
      <c r="HY321" s="395"/>
      <c r="HZ321" s="395"/>
      <c r="IA321" s="395"/>
      <c r="IB321" s="395"/>
      <c r="IC321" s="395"/>
      <c r="ID321" s="395"/>
      <c r="IE321" s="395"/>
      <c r="IF321" s="395"/>
      <c r="IG321" s="395"/>
      <c r="IH321" s="395"/>
      <c r="II321" s="395"/>
      <c r="IJ321" s="395"/>
      <c r="IK321" s="395"/>
      <c r="IL321" s="395"/>
      <c r="IM321" s="395"/>
      <c r="IN321" s="395"/>
      <c r="IO321" s="395"/>
      <c r="IP321" s="395"/>
      <c r="IQ321" s="395"/>
      <c r="IR321" s="395"/>
      <c r="IS321" s="395"/>
      <c r="IT321" s="395"/>
      <c r="IU321" s="395"/>
      <c r="IV321" s="395"/>
      <c r="IW321" s="395"/>
      <c r="IX321" s="395"/>
      <c r="IY321" s="395"/>
      <c r="IZ321" s="395"/>
      <c r="JA321" s="395"/>
      <c r="JB321" s="395"/>
      <c r="JC321" s="395"/>
      <c r="JD321" s="395"/>
      <c r="JE321" s="395"/>
    </row>
    <row r="322" spans="13:265" s="426" customFormat="1" ht="15" hidden="1" customHeight="1" x14ac:dyDescent="0.25">
      <c r="M322" s="321"/>
      <c r="N322" s="321"/>
      <c r="CK322" s="395"/>
      <c r="CL322" s="395"/>
      <c r="CM322" s="395"/>
      <c r="CN322" s="395"/>
      <c r="CO322" s="395"/>
      <c r="CP322" s="395"/>
      <c r="CQ322" s="395"/>
      <c r="CR322" s="395"/>
      <c r="CS322" s="395"/>
      <c r="CT322" s="395"/>
      <c r="CU322" s="395"/>
      <c r="CV322" s="395"/>
      <c r="CW322" s="395"/>
      <c r="CX322" s="395"/>
      <c r="CY322" s="395"/>
      <c r="CZ322" s="395"/>
      <c r="DA322" s="395"/>
      <c r="DB322" s="395"/>
      <c r="DC322" s="395"/>
      <c r="DD322" s="395"/>
      <c r="DE322" s="395"/>
      <c r="DF322" s="395"/>
      <c r="DG322" s="395"/>
      <c r="DH322" s="395"/>
      <c r="DI322" s="395"/>
      <c r="DJ322" s="395"/>
      <c r="DK322" s="395"/>
      <c r="DL322" s="395"/>
      <c r="DM322" s="395"/>
      <c r="DN322" s="395"/>
      <c r="DO322" s="395"/>
      <c r="DP322" s="395"/>
      <c r="DQ322" s="395"/>
      <c r="DR322" s="395"/>
      <c r="DS322" s="395"/>
      <c r="DT322" s="395"/>
      <c r="DU322" s="395"/>
      <c r="DV322" s="395"/>
      <c r="DW322" s="395"/>
      <c r="DX322" s="395"/>
      <c r="DY322" s="395"/>
      <c r="DZ322" s="395"/>
      <c r="EA322" s="395"/>
      <c r="EB322" s="395"/>
      <c r="EC322" s="395"/>
      <c r="ED322" s="395"/>
      <c r="EE322" s="395"/>
      <c r="EF322" s="395"/>
      <c r="EG322" s="395"/>
      <c r="EH322" s="395"/>
      <c r="EI322" s="395"/>
      <c r="EJ322" s="395"/>
      <c r="EK322" s="395"/>
      <c r="EL322" s="395"/>
      <c r="EM322" s="395"/>
      <c r="EN322" s="395"/>
      <c r="EO322" s="395"/>
      <c r="EP322" s="395"/>
      <c r="EQ322" s="395"/>
      <c r="ER322" s="395"/>
      <c r="ES322" s="395"/>
      <c r="ET322" s="395"/>
      <c r="EU322" s="395"/>
      <c r="EV322" s="395"/>
      <c r="EW322" s="395"/>
      <c r="EX322" s="395"/>
      <c r="EY322" s="395"/>
      <c r="EZ322" s="395"/>
      <c r="FA322" s="395"/>
      <c r="FB322" s="395"/>
      <c r="FC322" s="395"/>
      <c r="FD322" s="395"/>
      <c r="FE322" s="395"/>
      <c r="FF322" s="395"/>
      <c r="FG322" s="395"/>
      <c r="FH322" s="395"/>
      <c r="FI322" s="395"/>
      <c r="FJ322" s="395"/>
      <c r="FK322" s="395"/>
      <c r="FL322" s="395"/>
      <c r="FM322" s="395"/>
      <c r="FN322" s="395"/>
      <c r="FO322" s="395"/>
      <c r="FP322" s="395"/>
      <c r="FQ322" s="395"/>
      <c r="FR322" s="395"/>
      <c r="FS322" s="395"/>
      <c r="FT322" s="395"/>
      <c r="FU322" s="395"/>
      <c r="FV322" s="395"/>
      <c r="FW322" s="395"/>
      <c r="FX322" s="395"/>
      <c r="FY322" s="395"/>
      <c r="FZ322" s="395"/>
      <c r="GA322" s="395"/>
      <c r="GB322" s="395"/>
      <c r="GC322" s="395"/>
      <c r="GD322" s="395"/>
      <c r="GE322" s="395"/>
      <c r="GF322" s="395"/>
      <c r="GG322" s="395"/>
      <c r="GH322" s="395"/>
      <c r="GI322" s="395"/>
      <c r="GJ322" s="395"/>
      <c r="GK322" s="395"/>
      <c r="GL322" s="395"/>
      <c r="GM322" s="395"/>
      <c r="GN322" s="395"/>
      <c r="GO322" s="395"/>
      <c r="GP322" s="395"/>
      <c r="GQ322" s="395"/>
      <c r="GR322" s="395"/>
      <c r="GS322" s="395"/>
      <c r="GT322" s="395"/>
      <c r="GU322" s="395"/>
      <c r="GV322" s="395"/>
      <c r="GW322" s="395"/>
      <c r="GX322" s="395"/>
      <c r="GY322" s="395"/>
      <c r="GZ322" s="395"/>
      <c r="HA322" s="395"/>
      <c r="HB322" s="395"/>
      <c r="HC322" s="395"/>
      <c r="HD322" s="395"/>
      <c r="HE322" s="395"/>
      <c r="HF322" s="395"/>
      <c r="HG322" s="395"/>
      <c r="HH322" s="395"/>
      <c r="HI322" s="395"/>
      <c r="HJ322" s="395"/>
      <c r="HK322" s="395"/>
      <c r="HL322" s="395"/>
      <c r="HM322" s="395"/>
      <c r="HN322" s="395"/>
      <c r="HO322" s="395"/>
      <c r="HP322" s="395"/>
      <c r="HQ322" s="395"/>
      <c r="HR322" s="395"/>
      <c r="HS322" s="395"/>
      <c r="HT322" s="395"/>
      <c r="HU322" s="395"/>
      <c r="HV322" s="395"/>
      <c r="HW322" s="395"/>
      <c r="HX322" s="395"/>
      <c r="HY322" s="395"/>
      <c r="HZ322" s="395"/>
      <c r="IA322" s="395"/>
      <c r="IB322" s="395"/>
      <c r="IC322" s="395"/>
      <c r="ID322" s="395"/>
      <c r="IE322" s="395"/>
      <c r="IF322" s="395"/>
      <c r="IG322" s="395"/>
      <c r="IH322" s="395"/>
      <c r="II322" s="395"/>
      <c r="IJ322" s="395"/>
      <c r="IK322" s="395"/>
      <c r="IL322" s="395"/>
      <c r="IM322" s="395"/>
      <c r="IN322" s="395"/>
      <c r="IO322" s="395"/>
      <c r="IP322" s="395"/>
      <c r="IQ322" s="395"/>
      <c r="IR322" s="395"/>
      <c r="IS322" s="395"/>
      <c r="IT322" s="395"/>
      <c r="IU322" s="395"/>
      <c r="IV322" s="395"/>
      <c r="IW322" s="395"/>
      <c r="IX322" s="395"/>
      <c r="IY322" s="395"/>
      <c r="IZ322" s="395"/>
      <c r="JA322" s="395"/>
      <c r="JB322" s="395"/>
      <c r="JC322" s="395"/>
      <c r="JD322" s="395"/>
      <c r="JE322" s="395"/>
    </row>
    <row r="323" spans="13:265" s="426" customFormat="1" ht="15" hidden="1" customHeight="1" x14ac:dyDescent="0.25">
      <c r="M323" s="321"/>
      <c r="N323" s="321"/>
      <c r="CK323" s="395"/>
      <c r="CL323" s="395"/>
      <c r="CM323" s="395"/>
      <c r="CN323" s="395"/>
      <c r="CO323" s="395"/>
      <c r="CP323" s="395"/>
      <c r="CQ323" s="395"/>
      <c r="CR323" s="395"/>
      <c r="CS323" s="395"/>
      <c r="CT323" s="395"/>
      <c r="CU323" s="395"/>
      <c r="CV323" s="395"/>
      <c r="CW323" s="395"/>
      <c r="CX323" s="395"/>
      <c r="CY323" s="395"/>
      <c r="CZ323" s="395"/>
      <c r="DA323" s="395"/>
      <c r="DB323" s="395"/>
      <c r="DC323" s="395"/>
      <c r="DD323" s="395"/>
      <c r="DE323" s="395"/>
      <c r="DF323" s="395"/>
      <c r="DG323" s="395"/>
      <c r="DH323" s="395"/>
      <c r="DI323" s="395"/>
      <c r="DJ323" s="395"/>
      <c r="DK323" s="395"/>
      <c r="DL323" s="395"/>
      <c r="DM323" s="395"/>
      <c r="DN323" s="395"/>
      <c r="DO323" s="395"/>
      <c r="DP323" s="395"/>
      <c r="DQ323" s="395"/>
      <c r="DR323" s="395"/>
      <c r="DS323" s="395"/>
      <c r="DT323" s="395"/>
      <c r="DU323" s="395"/>
      <c r="DV323" s="395"/>
      <c r="DW323" s="395"/>
      <c r="DX323" s="395"/>
      <c r="DY323" s="395"/>
      <c r="DZ323" s="395"/>
      <c r="EA323" s="395"/>
      <c r="EB323" s="395"/>
      <c r="EC323" s="395"/>
      <c r="ED323" s="395"/>
      <c r="EE323" s="395"/>
      <c r="EF323" s="395"/>
      <c r="EG323" s="395"/>
      <c r="EH323" s="395"/>
      <c r="EI323" s="395"/>
      <c r="EJ323" s="395"/>
      <c r="EK323" s="395"/>
      <c r="EL323" s="395"/>
      <c r="EM323" s="395"/>
      <c r="EN323" s="395"/>
      <c r="EO323" s="395"/>
      <c r="EP323" s="395"/>
      <c r="EQ323" s="395"/>
      <c r="ER323" s="395"/>
      <c r="ES323" s="395"/>
      <c r="ET323" s="395"/>
      <c r="EU323" s="395"/>
      <c r="EV323" s="395"/>
      <c r="EW323" s="395"/>
      <c r="EX323" s="395"/>
      <c r="EY323" s="395"/>
      <c r="EZ323" s="395"/>
      <c r="FA323" s="395"/>
      <c r="FB323" s="395"/>
      <c r="FC323" s="395"/>
      <c r="FD323" s="395"/>
      <c r="FE323" s="395"/>
      <c r="FF323" s="395"/>
      <c r="FG323" s="395"/>
      <c r="FH323" s="395"/>
      <c r="FI323" s="395"/>
      <c r="FJ323" s="395"/>
      <c r="FK323" s="395"/>
      <c r="FL323" s="395"/>
      <c r="FM323" s="395"/>
      <c r="FN323" s="395"/>
      <c r="FO323" s="395"/>
      <c r="FP323" s="395"/>
      <c r="FQ323" s="395"/>
      <c r="FR323" s="395"/>
      <c r="FS323" s="395"/>
      <c r="FT323" s="395"/>
      <c r="FU323" s="395"/>
      <c r="FV323" s="395"/>
      <c r="FW323" s="395"/>
      <c r="FX323" s="395"/>
      <c r="FY323" s="395"/>
      <c r="FZ323" s="395"/>
      <c r="GA323" s="395"/>
      <c r="GB323" s="395"/>
      <c r="GC323" s="395"/>
      <c r="GD323" s="395"/>
      <c r="GE323" s="395"/>
      <c r="GF323" s="395"/>
      <c r="GG323" s="395"/>
      <c r="GH323" s="395"/>
      <c r="GI323" s="395"/>
      <c r="GJ323" s="395"/>
      <c r="GK323" s="395"/>
      <c r="GL323" s="395"/>
      <c r="GM323" s="395"/>
      <c r="GN323" s="395"/>
      <c r="GO323" s="395"/>
      <c r="GP323" s="395"/>
      <c r="GQ323" s="395"/>
      <c r="GR323" s="395"/>
      <c r="GS323" s="395"/>
      <c r="GT323" s="395"/>
      <c r="GU323" s="395"/>
      <c r="GV323" s="395"/>
      <c r="GW323" s="395"/>
      <c r="GX323" s="395"/>
      <c r="GY323" s="395"/>
      <c r="GZ323" s="395"/>
      <c r="HA323" s="395"/>
      <c r="HB323" s="395"/>
      <c r="HC323" s="395"/>
      <c r="HD323" s="395"/>
      <c r="HE323" s="395"/>
      <c r="HF323" s="395"/>
      <c r="HG323" s="395"/>
      <c r="HH323" s="395"/>
      <c r="HI323" s="395"/>
      <c r="HJ323" s="395"/>
      <c r="HK323" s="395"/>
      <c r="HL323" s="395"/>
      <c r="HM323" s="395"/>
      <c r="HN323" s="395"/>
      <c r="HO323" s="395"/>
      <c r="HP323" s="395"/>
      <c r="HQ323" s="395"/>
      <c r="HR323" s="395"/>
      <c r="HS323" s="395"/>
      <c r="HT323" s="395"/>
      <c r="HU323" s="395"/>
      <c r="HV323" s="395"/>
      <c r="HW323" s="395"/>
      <c r="HX323" s="395"/>
      <c r="HY323" s="395"/>
      <c r="HZ323" s="395"/>
      <c r="IA323" s="395"/>
      <c r="IB323" s="395"/>
      <c r="IC323" s="395"/>
      <c r="ID323" s="395"/>
      <c r="IE323" s="395"/>
      <c r="IF323" s="395"/>
      <c r="IG323" s="395"/>
      <c r="IH323" s="395"/>
      <c r="II323" s="395"/>
      <c r="IJ323" s="395"/>
      <c r="IK323" s="395"/>
      <c r="IL323" s="395"/>
      <c r="IM323" s="395"/>
      <c r="IN323" s="395"/>
      <c r="IO323" s="395"/>
      <c r="IP323" s="395"/>
      <c r="IQ323" s="395"/>
      <c r="IR323" s="395"/>
      <c r="IS323" s="395"/>
      <c r="IT323" s="395"/>
      <c r="IU323" s="395"/>
      <c r="IV323" s="395"/>
      <c r="IW323" s="395"/>
      <c r="IX323" s="395"/>
      <c r="IY323" s="395"/>
      <c r="IZ323" s="395"/>
      <c r="JA323" s="395"/>
      <c r="JB323" s="395"/>
      <c r="JC323" s="395"/>
      <c r="JD323" s="395"/>
      <c r="JE323" s="395"/>
    </row>
    <row r="324" spans="13:265" s="426" customFormat="1" ht="15" hidden="1" customHeight="1" x14ac:dyDescent="0.25">
      <c r="M324" s="321"/>
      <c r="N324" s="321"/>
      <c r="CK324" s="395"/>
      <c r="CL324" s="395"/>
      <c r="CM324" s="395"/>
      <c r="CN324" s="395"/>
      <c r="CO324" s="395"/>
      <c r="CP324" s="395"/>
      <c r="CQ324" s="395"/>
      <c r="CR324" s="395"/>
      <c r="CS324" s="395"/>
      <c r="CT324" s="395"/>
      <c r="CU324" s="395"/>
      <c r="CV324" s="395"/>
      <c r="CW324" s="395"/>
      <c r="CX324" s="395"/>
      <c r="CY324" s="395"/>
      <c r="CZ324" s="395"/>
      <c r="DA324" s="395"/>
      <c r="DB324" s="395"/>
      <c r="DC324" s="395"/>
      <c r="DD324" s="395"/>
      <c r="DE324" s="395"/>
      <c r="DF324" s="395"/>
      <c r="DG324" s="395"/>
      <c r="DH324" s="395"/>
      <c r="DI324" s="395"/>
      <c r="DJ324" s="395"/>
      <c r="DK324" s="395"/>
      <c r="DL324" s="395"/>
      <c r="DM324" s="395"/>
      <c r="DN324" s="395"/>
      <c r="DO324" s="395"/>
      <c r="DP324" s="395"/>
      <c r="DQ324" s="395"/>
      <c r="DR324" s="395"/>
      <c r="DS324" s="395"/>
      <c r="DT324" s="395"/>
      <c r="DU324" s="395"/>
      <c r="DV324" s="395"/>
      <c r="DW324" s="395"/>
      <c r="DX324" s="395"/>
      <c r="DY324" s="395"/>
      <c r="DZ324" s="395"/>
      <c r="EA324" s="395"/>
      <c r="EB324" s="395"/>
      <c r="EC324" s="395"/>
      <c r="ED324" s="395"/>
      <c r="EE324" s="395"/>
      <c r="EF324" s="395"/>
      <c r="EG324" s="395"/>
      <c r="EH324" s="395"/>
      <c r="EI324" s="395"/>
      <c r="EJ324" s="395"/>
      <c r="EK324" s="395"/>
      <c r="EL324" s="395"/>
      <c r="EM324" s="395"/>
      <c r="EN324" s="395"/>
      <c r="EO324" s="395"/>
      <c r="EP324" s="395"/>
      <c r="EQ324" s="395"/>
      <c r="ER324" s="395"/>
      <c r="ES324" s="395"/>
      <c r="ET324" s="395"/>
      <c r="EU324" s="395"/>
      <c r="EV324" s="395"/>
      <c r="EW324" s="395"/>
      <c r="EX324" s="395"/>
      <c r="EY324" s="395"/>
      <c r="EZ324" s="395"/>
      <c r="FA324" s="395"/>
      <c r="FB324" s="395"/>
      <c r="FC324" s="395"/>
      <c r="FD324" s="395"/>
      <c r="FE324" s="395"/>
      <c r="FF324" s="395"/>
      <c r="FG324" s="395"/>
      <c r="FH324" s="395"/>
      <c r="FI324" s="395"/>
      <c r="FJ324" s="395"/>
      <c r="FK324" s="395"/>
      <c r="FL324" s="395"/>
      <c r="FM324" s="395"/>
      <c r="FN324" s="395"/>
      <c r="FO324" s="395"/>
      <c r="FP324" s="395"/>
      <c r="FQ324" s="395"/>
      <c r="FR324" s="395"/>
      <c r="FS324" s="395"/>
      <c r="FT324" s="395"/>
      <c r="FU324" s="395"/>
      <c r="FV324" s="395"/>
      <c r="FW324" s="395"/>
      <c r="FX324" s="395"/>
      <c r="FY324" s="395"/>
      <c r="FZ324" s="395"/>
      <c r="GA324" s="395"/>
      <c r="GB324" s="395"/>
      <c r="GC324" s="395"/>
      <c r="GD324" s="395"/>
      <c r="GE324" s="395"/>
      <c r="GF324" s="395"/>
      <c r="GG324" s="395"/>
      <c r="GH324" s="395"/>
      <c r="GI324" s="395"/>
      <c r="GJ324" s="395"/>
      <c r="GK324" s="395"/>
      <c r="GL324" s="395"/>
      <c r="GM324" s="395"/>
      <c r="GN324" s="395"/>
      <c r="GO324" s="395"/>
      <c r="GP324" s="395"/>
      <c r="GQ324" s="395"/>
      <c r="GR324" s="395"/>
      <c r="GS324" s="395"/>
      <c r="GT324" s="395"/>
      <c r="GU324" s="395"/>
      <c r="GV324" s="395"/>
      <c r="GW324" s="395"/>
      <c r="GX324" s="395"/>
      <c r="GY324" s="395"/>
      <c r="GZ324" s="395"/>
      <c r="HA324" s="395"/>
      <c r="HB324" s="395"/>
      <c r="HC324" s="395"/>
      <c r="HD324" s="395"/>
      <c r="HE324" s="395"/>
      <c r="HF324" s="395"/>
      <c r="HG324" s="395"/>
      <c r="HH324" s="395"/>
      <c r="HI324" s="395"/>
      <c r="HJ324" s="395"/>
      <c r="HK324" s="395"/>
      <c r="HL324" s="395"/>
      <c r="HM324" s="395"/>
      <c r="HN324" s="395"/>
      <c r="HO324" s="395"/>
      <c r="HP324" s="395"/>
      <c r="HQ324" s="395"/>
      <c r="HR324" s="395"/>
      <c r="HS324" s="395"/>
      <c r="HT324" s="395"/>
      <c r="HU324" s="395"/>
      <c r="HV324" s="395"/>
      <c r="HW324" s="395"/>
      <c r="HX324" s="395"/>
      <c r="HY324" s="395"/>
      <c r="HZ324" s="395"/>
      <c r="IA324" s="395"/>
      <c r="IB324" s="395"/>
      <c r="IC324" s="395"/>
      <c r="ID324" s="395"/>
      <c r="IE324" s="395"/>
      <c r="IF324" s="395"/>
      <c r="IG324" s="395"/>
      <c r="IH324" s="395"/>
      <c r="II324" s="395"/>
      <c r="IJ324" s="395"/>
      <c r="IK324" s="395"/>
      <c r="IL324" s="395"/>
      <c r="IM324" s="395"/>
      <c r="IN324" s="395"/>
      <c r="IO324" s="395"/>
      <c r="IP324" s="395"/>
      <c r="IQ324" s="395"/>
      <c r="IR324" s="395"/>
      <c r="IS324" s="395"/>
      <c r="IT324" s="395"/>
      <c r="IU324" s="395"/>
      <c r="IV324" s="395"/>
      <c r="IW324" s="395"/>
      <c r="IX324" s="395"/>
      <c r="IY324" s="395"/>
      <c r="IZ324" s="395"/>
      <c r="JA324" s="395"/>
      <c r="JB324" s="395"/>
      <c r="JC324" s="395"/>
      <c r="JD324" s="395"/>
      <c r="JE324" s="395"/>
    </row>
    <row r="325" spans="13:265" s="426" customFormat="1" ht="15" hidden="1" customHeight="1" x14ac:dyDescent="0.25">
      <c r="M325" s="321"/>
      <c r="N325" s="321"/>
      <c r="CK325" s="395"/>
      <c r="CL325" s="395"/>
      <c r="CM325" s="395"/>
      <c r="CN325" s="395"/>
      <c r="CO325" s="395"/>
      <c r="CP325" s="395"/>
      <c r="CQ325" s="395"/>
      <c r="CR325" s="395"/>
      <c r="CS325" s="395"/>
      <c r="CT325" s="395"/>
      <c r="CU325" s="395"/>
      <c r="CV325" s="395"/>
      <c r="CW325" s="395"/>
      <c r="CX325" s="395"/>
      <c r="CY325" s="395"/>
      <c r="CZ325" s="395"/>
      <c r="DA325" s="395"/>
      <c r="DB325" s="395"/>
      <c r="DC325" s="395"/>
      <c r="DD325" s="395"/>
      <c r="DE325" s="395"/>
      <c r="DF325" s="395"/>
      <c r="DG325" s="395"/>
      <c r="DH325" s="395"/>
      <c r="DI325" s="395"/>
      <c r="DJ325" s="395"/>
      <c r="DK325" s="395"/>
      <c r="DL325" s="395"/>
      <c r="DM325" s="395"/>
      <c r="DN325" s="395"/>
      <c r="DO325" s="395"/>
      <c r="DP325" s="395"/>
      <c r="DQ325" s="395"/>
      <c r="DR325" s="395"/>
      <c r="DS325" s="395"/>
      <c r="DT325" s="395"/>
      <c r="DU325" s="395"/>
      <c r="DV325" s="395"/>
      <c r="DW325" s="395"/>
      <c r="DX325" s="395"/>
      <c r="DY325" s="395"/>
      <c r="DZ325" s="395"/>
      <c r="EA325" s="395"/>
      <c r="EB325" s="395"/>
      <c r="EC325" s="395"/>
      <c r="ED325" s="395"/>
      <c r="EE325" s="395"/>
      <c r="EF325" s="395"/>
      <c r="EG325" s="395"/>
      <c r="EH325" s="395"/>
      <c r="EI325" s="395"/>
      <c r="EJ325" s="395"/>
      <c r="EK325" s="395"/>
      <c r="EL325" s="395"/>
      <c r="EM325" s="395"/>
      <c r="EN325" s="395"/>
      <c r="EO325" s="395"/>
      <c r="EP325" s="395"/>
      <c r="EQ325" s="395"/>
      <c r="ER325" s="395"/>
      <c r="ES325" s="395"/>
      <c r="ET325" s="395"/>
      <c r="EU325" s="395"/>
      <c r="EV325" s="395"/>
      <c r="EW325" s="395"/>
      <c r="EX325" s="395"/>
      <c r="EY325" s="395"/>
      <c r="EZ325" s="395"/>
      <c r="FA325" s="395"/>
      <c r="FB325" s="395"/>
      <c r="FC325" s="395"/>
      <c r="FD325" s="395"/>
      <c r="FE325" s="395"/>
      <c r="FF325" s="395"/>
      <c r="FG325" s="395"/>
      <c r="FH325" s="395"/>
      <c r="FI325" s="395"/>
      <c r="FJ325" s="395"/>
      <c r="FK325" s="395"/>
      <c r="FL325" s="395"/>
      <c r="FM325" s="395"/>
      <c r="FN325" s="395"/>
      <c r="FO325" s="395"/>
      <c r="FP325" s="395"/>
      <c r="FQ325" s="395"/>
      <c r="FR325" s="395"/>
      <c r="FS325" s="395"/>
      <c r="FT325" s="395"/>
      <c r="FU325" s="395"/>
      <c r="FV325" s="395"/>
      <c r="FW325" s="395"/>
      <c r="FX325" s="395"/>
      <c r="FY325" s="395"/>
      <c r="FZ325" s="395"/>
      <c r="GA325" s="395"/>
      <c r="GB325" s="395"/>
      <c r="GC325" s="395"/>
      <c r="GD325" s="395"/>
      <c r="GE325" s="395"/>
      <c r="GF325" s="395"/>
      <c r="GG325" s="395"/>
      <c r="GH325" s="395"/>
      <c r="GI325" s="395"/>
      <c r="GJ325" s="395"/>
      <c r="GK325" s="395"/>
      <c r="GL325" s="395"/>
      <c r="GM325" s="395"/>
      <c r="GN325" s="395"/>
      <c r="GO325" s="395"/>
      <c r="GP325" s="395"/>
      <c r="GQ325" s="395"/>
      <c r="GR325" s="395"/>
      <c r="GS325" s="395"/>
      <c r="GT325" s="395"/>
      <c r="GU325" s="395"/>
      <c r="GV325" s="395"/>
      <c r="GW325" s="395"/>
      <c r="GX325" s="395"/>
      <c r="GY325" s="395"/>
      <c r="GZ325" s="395"/>
      <c r="HA325" s="395"/>
      <c r="HB325" s="395"/>
      <c r="HC325" s="395"/>
      <c r="HD325" s="395"/>
      <c r="HE325" s="395"/>
      <c r="HF325" s="395"/>
      <c r="HG325" s="395"/>
      <c r="HH325" s="395"/>
      <c r="HI325" s="395"/>
      <c r="HJ325" s="395"/>
      <c r="HK325" s="395"/>
      <c r="HL325" s="395"/>
      <c r="HM325" s="395"/>
      <c r="HN325" s="395"/>
      <c r="HO325" s="395"/>
      <c r="HP325" s="395"/>
      <c r="HQ325" s="395"/>
      <c r="HR325" s="395"/>
      <c r="HS325" s="395"/>
      <c r="HT325" s="395"/>
      <c r="HU325" s="395"/>
      <c r="HV325" s="395"/>
      <c r="HW325" s="395"/>
      <c r="HX325" s="395"/>
      <c r="HY325" s="395"/>
      <c r="HZ325" s="395"/>
      <c r="IA325" s="395"/>
      <c r="IB325" s="395"/>
      <c r="IC325" s="395"/>
      <c r="ID325" s="395"/>
      <c r="IE325" s="395"/>
      <c r="IF325" s="395"/>
      <c r="IG325" s="395"/>
      <c r="IH325" s="395"/>
      <c r="II325" s="395"/>
      <c r="IJ325" s="395"/>
      <c r="IK325" s="395"/>
      <c r="IL325" s="395"/>
      <c r="IM325" s="395"/>
      <c r="IN325" s="395"/>
      <c r="IO325" s="395"/>
      <c r="IP325" s="395"/>
      <c r="IQ325" s="395"/>
      <c r="IR325" s="395"/>
      <c r="IS325" s="395"/>
      <c r="IT325" s="395"/>
      <c r="IU325" s="395"/>
      <c r="IV325" s="395"/>
      <c r="IW325" s="395"/>
      <c r="IX325" s="395"/>
      <c r="IY325" s="395"/>
      <c r="IZ325" s="395"/>
      <c r="JA325" s="395"/>
      <c r="JB325" s="395"/>
      <c r="JC325" s="395"/>
      <c r="JD325" s="395"/>
      <c r="JE325" s="395"/>
    </row>
    <row r="326" spans="13:265" s="426" customFormat="1" ht="15" hidden="1" customHeight="1" x14ac:dyDescent="0.25">
      <c r="M326" s="321"/>
      <c r="N326" s="321"/>
      <c r="CK326" s="395"/>
      <c r="CL326" s="395"/>
      <c r="CM326" s="395"/>
      <c r="CN326" s="395"/>
      <c r="CO326" s="395"/>
      <c r="CP326" s="395"/>
      <c r="CQ326" s="395"/>
      <c r="CR326" s="395"/>
      <c r="CS326" s="395"/>
      <c r="CT326" s="395"/>
      <c r="CU326" s="395"/>
      <c r="CV326" s="395"/>
      <c r="CW326" s="395"/>
      <c r="CX326" s="395"/>
      <c r="CY326" s="395"/>
      <c r="CZ326" s="395"/>
      <c r="DA326" s="395"/>
      <c r="DB326" s="395"/>
      <c r="DC326" s="395"/>
      <c r="DD326" s="395"/>
      <c r="DE326" s="395"/>
      <c r="DF326" s="395"/>
      <c r="DG326" s="395"/>
      <c r="DH326" s="395"/>
      <c r="DI326" s="395"/>
      <c r="DJ326" s="395"/>
      <c r="DK326" s="395"/>
      <c r="DL326" s="395"/>
      <c r="DM326" s="395"/>
      <c r="DN326" s="395"/>
      <c r="DO326" s="395"/>
      <c r="DP326" s="395"/>
      <c r="DQ326" s="395"/>
      <c r="DR326" s="395"/>
      <c r="DS326" s="395"/>
      <c r="DT326" s="395"/>
      <c r="DU326" s="395"/>
      <c r="DV326" s="395"/>
      <c r="DW326" s="395"/>
      <c r="DX326" s="395"/>
      <c r="DY326" s="395"/>
      <c r="DZ326" s="395"/>
      <c r="EA326" s="395"/>
      <c r="EB326" s="395"/>
      <c r="EC326" s="395"/>
      <c r="ED326" s="395"/>
      <c r="EE326" s="395"/>
      <c r="EF326" s="395"/>
      <c r="EG326" s="395"/>
      <c r="EH326" s="395"/>
      <c r="EI326" s="395"/>
      <c r="EJ326" s="395"/>
      <c r="EK326" s="395"/>
      <c r="EL326" s="395"/>
      <c r="EM326" s="395"/>
      <c r="EN326" s="395"/>
      <c r="EO326" s="395"/>
      <c r="EP326" s="395"/>
      <c r="EQ326" s="395"/>
      <c r="ER326" s="395"/>
      <c r="ES326" s="395"/>
      <c r="ET326" s="395"/>
      <c r="EU326" s="395"/>
      <c r="EV326" s="395"/>
      <c r="EW326" s="395"/>
      <c r="EX326" s="395"/>
      <c r="EY326" s="395"/>
      <c r="EZ326" s="395"/>
      <c r="FA326" s="395"/>
      <c r="FB326" s="395"/>
      <c r="FC326" s="395"/>
      <c r="FD326" s="395"/>
      <c r="FE326" s="395"/>
      <c r="FF326" s="395"/>
      <c r="FG326" s="395"/>
      <c r="FH326" s="395"/>
      <c r="FI326" s="395"/>
      <c r="FJ326" s="395"/>
      <c r="FK326" s="395"/>
      <c r="FL326" s="395"/>
      <c r="FM326" s="395"/>
      <c r="FN326" s="395"/>
      <c r="FO326" s="395"/>
      <c r="FP326" s="395"/>
      <c r="FQ326" s="395"/>
      <c r="FR326" s="395"/>
      <c r="FS326" s="395"/>
      <c r="FT326" s="395"/>
      <c r="FU326" s="395"/>
      <c r="FV326" s="395"/>
      <c r="FW326" s="395"/>
      <c r="FX326" s="395"/>
      <c r="FY326" s="395"/>
      <c r="FZ326" s="395"/>
      <c r="GA326" s="395"/>
      <c r="GB326" s="395"/>
      <c r="GC326" s="395"/>
      <c r="GD326" s="395"/>
      <c r="GE326" s="395"/>
      <c r="GF326" s="395"/>
      <c r="GG326" s="395"/>
      <c r="GH326" s="395"/>
      <c r="GI326" s="395"/>
      <c r="GJ326" s="395"/>
      <c r="GK326" s="395"/>
      <c r="GL326" s="395"/>
      <c r="GM326" s="395"/>
      <c r="GN326" s="395"/>
      <c r="GO326" s="395"/>
      <c r="GP326" s="395"/>
      <c r="GQ326" s="395"/>
      <c r="GR326" s="395"/>
      <c r="GS326" s="395"/>
      <c r="GT326" s="395"/>
      <c r="GU326" s="395"/>
      <c r="GV326" s="395"/>
      <c r="GW326" s="395"/>
      <c r="GX326" s="395"/>
      <c r="GY326" s="395"/>
      <c r="GZ326" s="395"/>
      <c r="HA326" s="395"/>
      <c r="HB326" s="395"/>
      <c r="HC326" s="395"/>
      <c r="HD326" s="395"/>
      <c r="HE326" s="395"/>
      <c r="HF326" s="395"/>
      <c r="HG326" s="395"/>
      <c r="HH326" s="395"/>
      <c r="HI326" s="395"/>
      <c r="HJ326" s="395"/>
      <c r="HK326" s="395"/>
      <c r="HL326" s="395"/>
      <c r="HM326" s="395"/>
      <c r="HN326" s="395"/>
      <c r="HO326" s="395"/>
      <c r="HP326" s="395"/>
      <c r="HQ326" s="395"/>
      <c r="HR326" s="395"/>
      <c r="HS326" s="395"/>
      <c r="HT326" s="395"/>
      <c r="HU326" s="395"/>
      <c r="HV326" s="395"/>
      <c r="HW326" s="395"/>
      <c r="HX326" s="395"/>
      <c r="HY326" s="395"/>
      <c r="HZ326" s="395"/>
      <c r="IA326" s="395"/>
      <c r="IB326" s="395"/>
      <c r="IC326" s="395"/>
      <c r="ID326" s="395"/>
      <c r="IE326" s="395"/>
      <c r="IF326" s="395"/>
      <c r="IG326" s="395"/>
      <c r="IH326" s="395"/>
      <c r="II326" s="395"/>
      <c r="IJ326" s="395"/>
      <c r="IK326" s="395"/>
      <c r="IL326" s="395"/>
      <c r="IM326" s="395"/>
      <c r="IN326" s="395"/>
      <c r="IO326" s="395"/>
      <c r="IP326" s="395"/>
      <c r="IQ326" s="395"/>
      <c r="IR326" s="395"/>
      <c r="IS326" s="395"/>
      <c r="IT326" s="395"/>
      <c r="IU326" s="395"/>
      <c r="IV326" s="395"/>
      <c r="IW326" s="395"/>
      <c r="IX326" s="395"/>
      <c r="IY326" s="395"/>
      <c r="IZ326" s="395"/>
      <c r="JA326" s="395"/>
      <c r="JB326" s="395"/>
      <c r="JC326" s="395"/>
      <c r="JD326" s="395"/>
      <c r="JE326" s="395"/>
    </row>
    <row r="327" spans="13:265" s="426" customFormat="1" ht="15" hidden="1" customHeight="1" x14ac:dyDescent="0.25">
      <c r="M327" s="321"/>
      <c r="N327" s="321"/>
      <c r="CK327" s="395"/>
      <c r="CL327" s="395"/>
      <c r="CM327" s="395"/>
      <c r="CN327" s="395"/>
      <c r="CO327" s="395"/>
      <c r="CP327" s="395"/>
      <c r="CQ327" s="395"/>
      <c r="CR327" s="395"/>
      <c r="CS327" s="395"/>
      <c r="CT327" s="395"/>
      <c r="CU327" s="395"/>
      <c r="CV327" s="395"/>
      <c r="CW327" s="395"/>
      <c r="CX327" s="395"/>
      <c r="CY327" s="395"/>
      <c r="CZ327" s="395"/>
      <c r="DA327" s="395"/>
      <c r="DB327" s="395"/>
      <c r="DC327" s="395"/>
      <c r="DD327" s="395"/>
      <c r="DE327" s="395"/>
      <c r="DF327" s="395"/>
      <c r="DG327" s="395"/>
      <c r="DH327" s="395"/>
      <c r="DI327" s="395"/>
      <c r="DJ327" s="395"/>
      <c r="DK327" s="395"/>
      <c r="DL327" s="395"/>
      <c r="DM327" s="395"/>
      <c r="DN327" s="395"/>
      <c r="DO327" s="395"/>
      <c r="DP327" s="395"/>
      <c r="DQ327" s="395"/>
      <c r="DR327" s="395"/>
      <c r="DS327" s="395"/>
      <c r="DT327" s="395"/>
      <c r="DU327" s="395"/>
      <c r="DV327" s="395"/>
      <c r="DW327" s="395"/>
      <c r="DX327" s="395"/>
      <c r="DY327" s="395"/>
      <c r="DZ327" s="395"/>
      <c r="EA327" s="395"/>
      <c r="EB327" s="395"/>
      <c r="EC327" s="395"/>
      <c r="ED327" s="395"/>
      <c r="EE327" s="395"/>
      <c r="EF327" s="395"/>
      <c r="EG327" s="395"/>
      <c r="EH327" s="395"/>
      <c r="EI327" s="395"/>
      <c r="EJ327" s="395"/>
      <c r="EK327" s="395"/>
      <c r="EL327" s="395"/>
      <c r="EM327" s="395"/>
      <c r="EN327" s="395"/>
      <c r="EO327" s="395"/>
      <c r="EP327" s="395"/>
      <c r="EQ327" s="395"/>
      <c r="ER327" s="395"/>
      <c r="ES327" s="395"/>
      <c r="ET327" s="395"/>
      <c r="EU327" s="395"/>
      <c r="EV327" s="395"/>
      <c r="EW327" s="395"/>
      <c r="EX327" s="395"/>
      <c r="EY327" s="395"/>
      <c r="EZ327" s="395"/>
      <c r="FA327" s="395"/>
      <c r="FB327" s="395"/>
      <c r="FC327" s="395"/>
      <c r="FD327" s="395"/>
      <c r="FE327" s="395"/>
      <c r="FF327" s="395"/>
      <c r="FG327" s="395"/>
      <c r="FH327" s="395"/>
      <c r="FI327" s="395"/>
      <c r="FJ327" s="395"/>
      <c r="FK327" s="395"/>
      <c r="FL327" s="395"/>
      <c r="FM327" s="395"/>
      <c r="FN327" s="395"/>
      <c r="FO327" s="395"/>
      <c r="FP327" s="395"/>
      <c r="FQ327" s="395"/>
      <c r="FR327" s="395"/>
      <c r="FS327" s="395"/>
      <c r="FT327" s="395"/>
      <c r="FU327" s="395"/>
      <c r="FV327" s="395"/>
      <c r="FW327" s="395"/>
      <c r="FX327" s="395"/>
      <c r="FY327" s="395"/>
      <c r="FZ327" s="395"/>
      <c r="GA327" s="395"/>
      <c r="GB327" s="395"/>
      <c r="GC327" s="395"/>
      <c r="GD327" s="395"/>
      <c r="GE327" s="395"/>
      <c r="GF327" s="395"/>
      <c r="GG327" s="395"/>
      <c r="GH327" s="395"/>
      <c r="GI327" s="395"/>
      <c r="GJ327" s="395"/>
      <c r="GK327" s="395"/>
      <c r="GL327" s="395"/>
      <c r="GM327" s="395"/>
      <c r="GN327" s="395"/>
      <c r="GO327" s="395"/>
      <c r="GP327" s="395"/>
      <c r="GQ327" s="395"/>
      <c r="GR327" s="395"/>
      <c r="GS327" s="395"/>
      <c r="GT327" s="395"/>
      <c r="GU327" s="395"/>
      <c r="GV327" s="395"/>
      <c r="GW327" s="395"/>
      <c r="GX327" s="395"/>
      <c r="GY327" s="395"/>
      <c r="GZ327" s="395"/>
      <c r="HA327" s="395"/>
      <c r="HB327" s="395"/>
      <c r="HC327" s="395"/>
      <c r="HD327" s="395"/>
      <c r="HE327" s="395"/>
      <c r="HF327" s="395"/>
      <c r="HG327" s="395"/>
      <c r="HH327" s="395"/>
      <c r="HI327" s="395"/>
      <c r="HJ327" s="395"/>
      <c r="HK327" s="395"/>
      <c r="HL327" s="395"/>
      <c r="HM327" s="395"/>
      <c r="HN327" s="395"/>
      <c r="HO327" s="395"/>
      <c r="HP327" s="395"/>
      <c r="HQ327" s="395"/>
      <c r="HR327" s="395"/>
      <c r="HS327" s="395"/>
      <c r="HT327" s="395"/>
      <c r="HU327" s="395"/>
      <c r="HV327" s="395"/>
      <c r="HW327" s="395"/>
      <c r="HX327" s="395"/>
      <c r="HY327" s="395"/>
      <c r="HZ327" s="395"/>
      <c r="IA327" s="395"/>
      <c r="IB327" s="395"/>
      <c r="IC327" s="395"/>
      <c r="ID327" s="395"/>
      <c r="IE327" s="395"/>
      <c r="IF327" s="395"/>
      <c r="IG327" s="395"/>
      <c r="IH327" s="395"/>
      <c r="II327" s="395"/>
      <c r="IJ327" s="395"/>
      <c r="IK327" s="395"/>
      <c r="IL327" s="395"/>
      <c r="IM327" s="395"/>
      <c r="IN327" s="395"/>
      <c r="IO327" s="395"/>
      <c r="IP327" s="395"/>
      <c r="IQ327" s="395"/>
      <c r="IR327" s="395"/>
      <c r="IS327" s="395"/>
      <c r="IT327" s="395"/>
      <c r="IU327" s="395"/>
      <c r="IV327" s="395"/>
      <c r="IW327" s="395"/>
      <c r="IX327" s="395"/>
      <c r="IY327" s="395"/>
      <c r="IZ327" s="395"/>
      <c r="JA327" s="395"/>
      <c r="JB327" s="395"/>
      <c r="JC327" s="395"/>
      <c r="JD327" s="395"/>
      <c r="JE327" s="395"/>
    </row>
    <row r="328" spans="13:265" s="426" customFormat="1" ht="15" hidden="1" customHeight="1" x14ac:dyDescent="0.25">
      <c r="M328" s="321"/>
      <c r="N328" s="321"/>
      <c r="CK328" s="395"/>
      <c r="CL328" s="395"/>
      <c r="CM328" s="395"/>
      <c r="CN328" s="395"/>
      <c r="CO328" s="395"/>
      <c r="CP328" s="395"/>
      <c r="CQ328" s="395"/>
      <c r="CR328" s="395"/>
      <c r="CS328" s="395"/>
      <c r="CT328" s="395"/>
      <c r="CU328" s="395"/>
      <c r="CV328" s="395"/>
      <c r="CW328" s="395"/>
      <c r="CX328" s="395"/>
      <c r="CY328" s="395"/>
      <c r="CZ328" s="395"/>
      <c r="DA328" s="395"/>
      <c r="DB328" s="395"/>
      <c r="DC328" s="395"/>
      <c r="DD328" s="395"/>
      <c r="DE328" s="395"/>
      <c r="DF328" s="395"/>
      <c r="DG328" s="395"/>
      <c r="DH328" s="395"/>
      <c r="DI328" s="395"/>
      <c r="DJ328" s="395"/>
      <c r="DK328" s="395"/>
      <c r="DL328" s="395"/>
      <c r="DM328" s="395"/>
      <c r="DN328" s="395"/>
      <c r="DO328" s="395"/>
      <c r="DP328" s="395"/>
      <c r="DQ328" s="395"/>
      <c r="DR328" s="395"/>
      <c r="DS328" s="395"/>
      <c r="DT328" s="395"/>
      <c r="DU328" s="395"/>
      <c r="DV328" s="395"/>
      <c r="DW328" s="395"/>
      <c r="DX328" s="395"/>
      <c r="DY328" s="395"/>
      <c r="DZ328" s="395"/>
      <c r="EA328" s="395"/>
      <c r="EB328" s="395"/>
      <c r="EC328" s="395"/>
      <c r="ED328" s="395"/>
      <c r="EE328" s="395"/>
      <c r="EF328" s="395"/>
      <c r="EG328" s="395"/>
      <c r="EH328" s="395"/>
      <c r="EI328" s="395"/>
      <c r="EJ328" s="395"/>
      <c r="EK328" s="395"/>
      <c r="EL328" s="395"/>
      <c r="EM328" s="395"/>
      <c r="EN328" s="395"/>
      <c r="EO328" s="395"/>
      <c r="EP328" s="395"/>
      <c r="EQ328" s="395"/>
      <c r="ER328" s="395"/>
      <c r="ES328" s="395"/>
      <c r="ET328" s="395"/>
      <c r="EU328" s="395"/>
      <c r="EV328" s="395"/>
      <c r="EW328" s="395"/>
      <c r="EX328" s="395"/>
      <c r="EY328" s="395"/>
      <c r="EZ328" s="395"/>
      <c r="FA328" s="395"/>
      <c r="FB328" s="395"/>
      <c r="FC328" s="395"/>
      <c r="FD328" s="395"/>
      <c r="FE328" s="395"/>
      <c r="FF328" s="395"/>
      <c r="FG328" s="395"/>
      <c r="FH328" s="395"/>
      <c r="FI328" s="395"/>
      <c r="FJ328" s="395"/>
      <c r="FK328" s="395"/>
      <c r="FL328" s="395"/>
      <c r="FM328" s="395"/>
      <c r="FN328" s="395"/>
      <c r="FO328" s="395"/>
      <c r="FP328" s="395"/>
      <c r="FQ328" s="395"/>
      <c r="FR328" s="395"/>
      <c r="FS328" s="395"/>
      <c r="FT328" s="395"/>
      <c r="FU328" s="395"/>
      <c r="FV328" s="395"/>
      <c r="FW328" s="395"/>
      <c r="FX328" s="395"/>
      <c r="FY328" s="395"/>
      <c r="FZ328" s="395"/>
      <c r="GA328" s="395"/>
      <c r="GB328" s="395"/>
      <c r="GC328" s="395"/>
      <c r="GD328" s="395"/>
      <c r="GE328" s="395"/>
      <c r="GF328" s="395"/>
      <c r="GG328" s="395"/>
      <c r="GH328" s="395"/>
      <c r="GI328" s="395"/>
      <c r="GJ328" s="395"/>
      <c r="GK328" s="395"/>
      <c r="GL328" s="395"/>
      <c r="GM328" s="395"/>
      <c r="GN328" s="395"/>
      <c r="GO328" s="395"/>
      <c r="GP328" s="395"/>
      <c r="GQ328" s="395"/>
      <c r="GR328" s="395"/>
      <c r="GS328" s="395"/>
      <c r="GT328" s="395"/>
      <c r="GU328" s="395"/>
      <c r="GV328" s="395"/>
      <c r="GW328" s="395"/>
      <c r="GX328" s="395"/>
      <c r="GY328" s="395"/>
      <c r="GZ328" s="395"/>
      <c r="HA328" s="395"/>
      <c r="HB328" s="395"/>
      <c r="HC328" s="395"/>
      <c r="HD328" s="395"/>
      <c r="HE328" s="395"/>
      <c r="HF328" s="395"/>
      <c r="HG328" s="395"/>
      <c r="HH328" s="395"/>
      <c r="HI328" s="395"/>
      <c r="HJ328" s="395"/>
      <c r="HK328" s="395"/>
      <c r="HL328" s="395"/>
      <c r="HM328" s="395"/>
      <c r="HN328" s="395"/>
      <c r="HO328" s="395"/>
      <c r="HP328" s="395"/>
      <c r="HQ328" s="395"/>
      <c r="HR328" s="395"/>
      <c r="HS328" s="395"/>
      <c r="HT328" s="395"/>
      <c r="HU328" s="395"/>
      <c r="HV328" s="395"/>
      <c r="HW328" s="395"/>
      <c r="HX328" s="395"/>
      <c r="HY328" s="395"/>
      <c r="HZ328" s="395"/>
      <c r="IA328" s="395"/>
      <c r="IB328" s="395"/>
      <c r="IC328" s="395"/>
      <c r="ID328" s="395"/>
      <c r="IE328" s="395"/>
      <c r="IF328" s="395"/>
      <c r="IG328" s="395"/>
      <c r="IH328" s="395"/>
      <c r="II328" s="395"/>
      <c r="IJ328" s="395"/>
      <c r="IK328" s="395"/>
      <c r="IL328" s="395"/>
      <c r="IM328" s="395"/>
      <c r="IN328" s="395"/>
      <c r="IO328" s="395"/>
      <c r="IP328" s="395"/>
      <c r="IQ328" s="395"/>
      <c r="IR328" s="395"/>
      <c r="IS328" s="395"/>
      <c r="IT328" s="395"/>
      <c r="IU328" s="395"/>
      <c r="IV328" s="395"/>
      <c r="IW328" s="395"/>
      <c r="IX328" s="395"/>
      <c r="IY328" s="395"/>
      <c r="IZ328" s="395"/>
      <c r="JA328" s="395"/>
      <c r="JB328" s="395"/>
      <c r="JC328" s="395"/>
      <c r="JD328" s="395"/>
      <c r="JE328" s="395"/>
    </row>
    <row r="329" spans="13:265" s="426" customFormat="1" ht="15" hidden="1" customHeight="1" x14ac:dyDescent="0.25">
      <c r="M329" s="321"/>
      <c r="N329" s="321"/>
      <c r="CK329" s="395"/>
      <c r="CL329" s="395"/>
      <c r="CM329" s="395"/>
      <c r="CN329" s="395"/>
      <c r="CO329" s="395"/>
      <c r="CP329" s="395"/>
      <c r="CQ329" s="395"/>
      <c r="CR329" s="395"/>
      <c r="CS329" s="395"/>
      <c r="CT329" s="395"/>
      <c r="CU329" s="395"/>
      <c r="CV329" s="395"/>
      <c r="CW329" s="395"/>
      <c r="CX329" s="395"/>
      <c r="CY329" s="395"/>
      <c r="CZ329" s="395"/>
      <c r="DA329" s="395"/>
      <c r="DB329" s="395"/>
      <c r="DC329" s="395"/>
      <c r="DD329" s="395"/>
      <c r="DE329" s="395"/>
      <c r="DF329" s="395"/>
      <c r="DG329" s="395"/>
      <c r="DH329" s="395"/>
      <c r="DI329" s="395"/>
      <c r="DJ329" s="395"/>
      <c r="DK329" s="395"/>
      <c r="DL329" s="395"/>
      <c r="DM329" s="395"/>
      <c r="DN329" s="395"/>
      <c r="DO329" s="395"/>
      <c r="DP329" s="395"/>
      <c r="DQ329" s="395"/>
      <c r="DR329" s="395"/>
      <c r="DS329" s="395"/>
      <c r="DT329" s="395"/>
      <c r="DU329" s="395"/>
      <c r="DV329" s="395"/>
      <c r="DW329" s="395"/>
      <c r="DX329" s="395"/>
      <c r="DY329" s="395"/>
      <c r="DZ329" s="395"/>
      <c r="EA329" s="395"/>
      <c r="EB329" s="395"/>
      <c r="EC329" s="395"/>
      <c r="ED329" s="395"/>
      <c r="EE329" s="395"/>
      <c r="EF329" s="395"/>
      <c r="EG329" s="395"/>
      <c r="EH329" s="395"/>
      <c r="EI329" s="395"/>
      <c r="EJ329" s="395"/>
      <c r="EK329" s="395"/>
      <c r="EL329" s="395"/>
      <c r="EM329" s="395"/>
      <c r="EN329" s="395"/>
      <c r="EO329" s="395"/>
      <c r="EP329" s="395"/>
      <c r="EQ329" s="395"/>
      <c r="ER329" s="395"/>
      <c r="ES329" s="395"/>
      <c r="ET329" s="395"/>
      <c r="EU329" s="395"/>
      <c r="EV329" s="395"/>
      <c r="EW329" s="395"/>
      <c r="EX329" s="395"/>
      <c r="EY329" s="395"/>
      <c r="EZ329" s="395"/>
      <c r="FA329" s="395"/>
      <c r="FB329" s="395"/>
      <c r="FC329" s="395"/>
      <c r="FD329" s="395"/>
      <c r="FE329" s="395"/>
      <c r="FF329" s="395"/>
      <c r="FG329" s="395"/>
      <c r="FH329" s="395"/>
      <c r="FI329" s="395"/>
      <c r="FJ329" s="395"/>
      <c r="FK329" s="395"/>
      <c r="FL329" s="395"/>
      <c r="FM329" s="395"/>
      <c r="FN329" s="395"/>
      <c r="FO329" s="395"/>
      <c r="FP329" s="395"/>
      <c r="FQ329" s="395"/>
      <c r="FR329" s="395"/>
      <c r="FS329" s="395"/>
      <c r="FT329" s="395"/>
      <c r="FU329" s="395"/>
      <c r="FV329" s="395"/>
      <c r="FW329" s="395"/>
      <c r="FX329" s="395"/>
      <c r="FY329" s="395"/>
      <c r="FZ329" s="395"/>
      <c r="GA329" s="395"/>
      <c r="GB329" s="395"/>
      <c r="GC329" s="395"/>
      <c r="GD329" s="395"/>
      <c r="GE329" s="395"/>
      <c r="GF329" s="395"/>
      <c r="GG329" s="395"/>
      <c r="GH329" s="395"/>
      <c r="GI329" s="395"/>
      <c r="GJ329" s="395"/>
      <c r="GK329" s="395"/>
      <c r="GL329" s="395"/>
      <c r="GM329" s="395"/>
      <c r="GN329" s="395"/>
      <c r="GO329" s="395"/>
      <c r="GP329" s="395"/>
      <c r="GQ329" s="395"/>
      <c r="GR329" s="395"/>
      <c r="GS329" s="395"/>
      <c r="GT329" s="395"/>
      <c r="GU329" s="395"/>
      <c r="GV329" s="395"/>
      <c r="GW329" s="395"/>
      <c r="GX329" s="395"/>
      <c r="GY329" s="395"/>
      <c r="GZ329" s="395"/>
      <c r="HA329" s="395"/>
      <c r="HB329" s="395"/>
      <c r="HC329" s="395"/>
      <c r="HD329" s="395"/>
      <c r="HE329" s="395"/>
      <c r="HF329" s="395"/>
      <c r="HG329" s="395"/>
      <c r="HH329" s="395"/>
      <c r="HI329" s="395"/>
      <c r="HJ329" s="395"/>
      <c r="HK329" s="395"/>
      <c r="HL329" s="395"/>
      <c r="HM329" s="395"/>
      <c r="HN329" s="395"/>
      <c r="HO329" s="395"/>
      <c r="HP329" s="395"/>
      <c r="HQ329" s="395"/>
      <c r="HR329" s="395"/>
      <c r="HS329" s="395"/>
      <c r="HT329" s="395"/>
      <c r="HU329" s="395"/>
      <c r="HV329" s="395"/>
      <c r="HW329" s="395"/>
      <c r="HX329" s="395"/>
      <c r="HY329" s="395"/>
      <c r="HZ329" s="395"/>
      <c r="IA329" s="395"/>
      <c r="IB329" s="395"/>
      <c r="IC329" s="395"/>
      <c r="ID329" s="395"/>
      <c r="IE329" s="395"/>
      <c r="IF329" s="395"/>
      <c r="IG329" s="395"/>
      <c r="IH329" s="395"/>
      <c r="II329" s="395"/>
      <c r="IJ329" s="395"/>
      <c r="IK329" s="395"/>
      <c r="IL329" s="395"/>
      <c r="IM329" s="395"/>
      <c r="IN329" s="395"/>
      <c r="IO329" s="395"/>
      <c r="IP329" s="395"/>
      <c r="IQ329" s="395"/>
      <c r="IR329" s="395"/>
      <c r="IS329" s="395"/>
      <c r="IT329" s="395"/>
      <c r="IU329" s="395"/>
      <c r="IV329" s="395"/>
      <c r="IW329" s="395"/>
      <c r="IX329" s="395"/>
      <c r="IY329" s="395"/>
      <c r="IZ329" s="395"/>
      <c r="JA329" s="395"/>
      <c r="JB329" s="395"/>
      <c r="JC329" s="395"/>
      <c r="JD329" s="395"/>
      <c r="JE329" s="395"/>
    </row>
    <row r="330" spans="13:265" s="426" customFormat="1" ht="15" hidden="1" customHeight="1" x14ac:dyDescent="0.25">
      <c r="M330" s="321"/>
      <c r="N330" s="321"/>
      <c r="CK330" s="395"/>
      <c r="CL330" s="395"/>
      <c r="CM330" s="395"/>
      <c r="CN330" s="395"/>
      <c r="CO330" s="395"/>
      <c r="CP330" s="395"/>
      <c r="CQ330" s="395"/>
      <c r="CR330" s="395"/>
      <c r="CS330" s="395"/>
      <c r="CT330" s="395"/>
      <c r="CU330" s="395"/>
      <c r="CV330" s="395"/>
      <c r="CW330" s="395"/>
      <c r="CX330" s="395"/>
      <c r="CY330" s="395"/>
      <c r="CZ330" s="395"/>
      <c r="DA330" s="395"/>
      <c r="DB330" s="395"/>
      <c r="DC330" s="395"/>
      <c r="DD330" s="395"/>
      <c r="DE330" s="395"/>
      <c r="DF330" s="395"/>
      <c r="DG330" s="395"/>
      <c r="DH330" s="395"/>
      <c r="DI330" s="395"/>
      <c r="DJ330" s="395"/>
      <c r="DK330" s="395"/>
      <c r="DL330" s="395"/>
      <c r="DM330" s="395"/>
      <c r="DN330" s="395"/>
      <c r="DO330" s="395"/>
      <c r="DP330" s="395"/>
      <c r="DQ330" s="395"/>
      <c r="DR330" s="395"/>
      <c r="DS330" s="395"/>
      <c r="DT330" s="395"/>
      <c r="DU330" s="395"/>
      <c r="DV330" s="395"/>
      <c r="DW330" s="395"/>
      <c r="DX330" s="395"/>
      <c r="DY330" s="395"/>
      <c r="DZ330" s="395"/>
      <c r="EA330" s="395"/>
      <c r="EB330" s="395"/>
      <c r="EC330" s="395"/>
      <c r="ED330" s="395"/>
      <c r="EE330" s="395"/>
      <c r="EF330" s="395"/>
      <c r="EG330" s="395"/>
      <c r="EH330" s="395"/>
      <c r="EI330" s="395"/>
      <c r="EJ330" s="395"/>
      <c r="EK330" s="395"/>
      <c r="EL330" s="395"/>
      <c r="EM330" s="395"/>
      <c r="EN330" s="395"/>
      <c r="EO330" s="395"/>
      <c r="EP330" s="395"/>
      <c r="EQ330" s="395"/>
      <c r="ER330" s="395"/>
      <c r="ES330" s="395"/>
      <c r="ET330" s="395"/>
      <c r="EU330" s="395"/>
      <c r="EV330" s="395"/>
      <c r="EW330" s="395"/>
      <c r="EX330" s="395"/>
      <c r="EY330" s="395"/>
      <c r="EZ330" s="395"/>
      <c r="FA330" s="395"/>
      <c r="FB330" s="395"/>
      <c r="FC330" s="395"/>
      <c r="FD330" s="395"/>
      <c r="FE330" s="395"/>
      <c r="FF330" s="395"/>
      <c r="FG330" s="395"/>
      <c r="FH330" s="395"/>
      <c r="FI330" s="395"/>
      <c r="FJ330" s="395"/>
      <c r="FK330" s="395"/>
      <c r="FL330" s="395"/>
      <c r="FM330" s="395"/>
      <c r="FN330" s="395"/>
      <c r="FO330" s="395"/>
      <c r="FP330" s="395"/>
      <c r="FQ330" s="395"/>
      <c r="FR330" s="395"/>
      <c r="FS330" s="395"/>
      <c r="FT330" s="395"/>
      <c r="FU330" s="395"/>
      <c r="FV330" s="395"/>
      <c r="FW330" s="395"/>
      <c r="FX330" s="395"/>
      <c r="FY330" s="395"/>
      <c r="FZ330" s="395"/>
      <c r="GA330" s="395"/>
      <c r="GB330" s="395"/>
      <c r="GC330" s="395"/>
      <c r="GD330" s="395"/>
      <c r="GE330" s="395"/>
      <c r="GF330" s="395"/>
      <c r="GG330" s="395"/>
      <c r="GH330" s="395"/>
      <c r="GI330" s="395"/>
      <c r="GJ330" s="395"/>
      <c r="GK330" s="395"/>
      <c r="GL330" s="395"/>
      <c r="GM330" s="395"/>
      <c r="GN330" s="395"/>
      <c r="GO330" s="395"/>
      <c r="GP330" s="395"/>
      <c r="GQ330" s="395"/>
      <c r="GR330" s="395"/>
      <c r="GS330" s="395"/>
      <c r="GT330" s="395"/>
      <c r="GU330" s="395"/>
      <c r="GV330" s="395"/>
      <c r="GW330" s="395"/>
      <c r="GX330" s="395"/>
      <c r="GY330" s="395"/>
      <c r="GZ330" s="395"/>
      <c r="HA330" s="395"/>
      <c r="HB330" s="395"/>
      <c r="HC330" s="395"/>
      <c r="HD330" s="395"/>
      <c r="HE330" s="395"/>
      <c r="HF330" s="395"/>
      <c r="HG330" s="395"/>
      <c r="HH330" s="395"/>
      <c r="HI330" s="395"/>
      <c r="HJ330" s="395"/>
      <c r="HK330" s="395"/>
      <c r="HL330" s="395"/>
      <c r="HM330" s="395"/>
      <c r="HN330" s="395"/>
      <c r="HO330" s="395"/>
      <c r="HP330" s="395"/>
      <c r="HQ330" s="395"/>
      <c r="HR330" s="395"/>
      <c r="HS330" s="395"/>
      <c r="HT330" s="395"/>
      <c r="HU330" s="395"/>
      <c r="HV330" s="395"/>
      <c r="HW330" s="395"/>
      <c r="HX330" s="395"/>
      <c r="HY330" s="395"/>
      <c r="HZ330" s="395"/>
      <c r="IA330" s="395"/>
      <c r="IB330" s="395"/>
      <c r="IC330" s="395"/>
      <c r="ID330" s="395"/>
      <c r="IE330" s="395"/>
      <c r="IF330" s="395"/>
      <c r="IG330" s="395"/>
      <c r="IH330" s="395"/>
      <c r="II330" s="395"/>
      <c r="IJ330" s="395"/>
      <c r="IK330" s="395"/>
      <c r="IL330" s="395"/>
      <c r="IM330" s="395"/>
      <c r="IN330" s="395"/>
      <c r="IO330" s="395"/>
      <c r="IP330" s="395"/>
      <c r="IQ330" s="395"/>
      <c r="IR330" s="395"/>
      <c r="IS330" s="395"/>
      <c r="IT330" s="395"/>
      <c r="IU330" s="395"/>
      <c r="IV330" s="395"/>
      <c r="IW330" s="395"/>
      <c r="IX330" s="395"/>
      <c r="IY330" s="395"/>
      <c r="IZ330" s="395"/>
      <c r="JA330" s="395"/>
      <c r="JB330" s="395"/>
      <c r="JC330" s="395"/>
      <c r="JD330" s="395"/>
      <c r="JE330" s="395"/>
    </row>
    <row r="331" spans="13:265" s="426" customFormat="1" ht="15" hidden="1" customHeight="1" x14ac:dyDescent="0.25">
      <c r="M331" s="321"/>
      <c r="N331" s="321"/>
      <c r="CK331" s="395"/>
      <c r="CL331" s="395"/>
      <c r="CM331" s="395"/>
      <c r="CN331" s="395"/>
      <c r="CO331" s="395"/>
      <c r="CP331" s="395"/>
      <c r="CQ331" s="395"/>
      <c r="CR331" s="395"/>
      <c r="CS331" s="395"/>
      <c r="CT331" s="395"/>
      <c r="CU331" s="395"/>
      <c r="CV331" s="395"/>
      <c r="CW331" s="395"/>
      <c r="CX331" s="395"/>
      <c r="CY331" s="395"/>
      <c r="CZ331" s="395"/>
      <c r="DA331" s="395"/>
      <c r="DB331" s="395"/>
      <c r="DC331" s="395"/>
      <c r="DD331" s="395"/>
      <c r="DE331" s="395"/>
      <c r="DF331" s="395"/>
      <c r="DG331" s="395"/>
      <c r="DH331" s="395"/>
      <c r="DI331" s="395"/>
      <c r="DJ331" s="395"/>
      <c r="DK331" s="395"/>
      <c r="DL331" s="395"/>
      <c r="DM331" s="395"/>
      <c r="DN331" s="395"/>
      <c r="DO331" s="395"/>
      <c r="DP331" s="395"/>
      <c r="DQ331" s="395"/>
      <c r="DR331" s="395"/>
      <c r="DS331" s="395"/>
      <c r="DT331" s="395"/>
      <c r="DU331" s="395"/>
      <c r="DV331" s="395"/>
      <c r="DW331" s="395"/>
      <c r="DX331" s="395"/>
      <c r="DY331" s="395"/>
      <c r="DZ331" s="395"/>
      <c r="EA331" s="395"/>
      <c r="EB331" s="395"/>
      <c r="EC331" s="395"/>
      <c r="ED331" s="395"/>
      <c r="EE331" s="395"/>
      <c r="EF331" s="395"/>
      <c r="EG331" s="395"/>
      <c r="EH331" s="395"/>
      <c r="EI331" s="395"/>
      <c r="EJ331" s="395"/>
      <c r="EK331" s="395"/>
      <c r="EL331" s="395"/>
      <c r="EM331" s="395"/>
      <c r="EN331" s="395"/>
      <c r="EO331" s="395"/>
      <c r="EP331" s="395"/>
      <c r="EQ331" s="395"/>
      <c r="ER331" s="395"/>
      <c r="ES331" s="395"/>
      <c r="ET331" s="395"/>
      <c r="EU331" s="395"/>
      <c r="EV331" s="395"/>
      <c r="EW331" s="395"/>
      <c r="EX331" s="395"/>
      <c r="EY331" s="395"/>
      <c r="EZ331" s="395"/>
      <c r="FA331" s="395"/>
      <c r="FB331" s="395"/>
      <c r="FC331" s="395"/>
      <c r="FD331" s="395"/>
      <c r="FE331" s="395"/>
      <c r="FF331" s="395"/>
      <c r="FG331" s="395"/>
      <c r="FH331" s="395"/>
      <c r="FI331" s="395"/>
      <c r="FJ331" s="395"/>
      <c r="FK331" s="395"/>
      <c r="FL331" s="395"/>
      <c r="FM331" s="395"/>
      <c r="FN331" s="395"/>
      <c r="FO331" s="395"/>
      <c r="FP331" s="395"/>
      <c r="FQ331" s="395"/>
      <c r="FR331" s="395"/>
      <c r="FS331" s="395"/>
      <c r="FT331" s="395"/>
      <c r="FU331" s="395"/>
      <c r="FV331" s="395"/>
      <c r="FW331" s="395"/>
      <c r="FX331" s="395"/>
      <c r="FY331" s="395"/>
      <c r="FZ331" s="395"/>
      <c r="GA331" s="395"/>
      <c r="GB331" s="395"/>
      <c r="GC331" s="395"/>
      <c r="GD331" s="395"/>
      <c r="GE331" s="395"/>
      <c r="GF331" s="395"/>
      <c r="GG331" s="395"/>
      <c r="GH331" s="395"/>
      <c r="GI331" s="395"/>
      <c r="GJ331" s="395"/>
      <c r="GK331" s="395"/>
      <c r="GL331" s="395"/>
      <c r="GM331" s="395"/>
      <c r="GN331" s="395"/>
      <c r="GO331" s="395"/>
      <c r="GP331" s="395"/>
      <c r="GQ331" s="395"/>
      <c r="GR331" s="395"/>
      <c r="GS331" s="395"/>
      <c r="GT331" s="395"/>
      <c r="GU331" s="395"/>
      <c r="GV331" s="395"/>
      <c r="GW331" s="395"/>
      <c r="GX331" s="395"/>
      <c r="GY331" s="395"/>
      <c r="GZ331" s="395"/>
      <c r="HA331" s="395"/>
      <c r="HB331" s="395"/>
      <c r="HC331" s="395"/>
      <c r="HD331" s="395"/>
      <c r="HE331" s="395"/>
      <c r="HF331" s="395"/>
      <c r="HG331" s="395"/>
      <c r="HH331" s="395"/>
      <c r="HI331" s="395"/>
      <c r="HJ331" s="395"/>
      <c r="HK331" s="395"/>
      <c r="HL331" s="395"/>
      <c r="HM331" s="395"/>
      <c r="HN331" s="395"/>
      <c r="HO331" s="395"/>
      <c r="HP331" s="395"/>
      <c r="HQ331" s="395"/>
      <c r="HR331" s="395"/>
      <c r="HS331" s="395"/>
      <c r="HT331" s="395"/>
      <c r="HU331" s="395"/>
      <c r="HV331" s="395"/>
      <c r="HW331" s="395"/>
      <c r="HX331" s="395"/>
      <c r="HY331" s="395"/>
      <c r="HZ331" s="395"/>
      <c r="IA331" s="395"/>
      <c r="IB331" s="395"/>
      <c r="IC331" s="395"/>
      <c r="ID331" s="395"/>
      <c r="IE331" s="395"/>
      <c r="IF331" s="395"/>
      <c r="IG331" s="395"/>
      <c r="IH331" s="395"/>
      <c r="II331" s="395"/>
      <c r="IJ331" s="395"/>
      <c r="IK331" s="395"/>
      <c r="IL331" s="395"/>
      <c r="IM331" s="395"/>
      <c r="IN331" s="395"/>
      <c r="IO331" s="395"/>
      <c r="IP331" s="395"/>
      <c r="IQ331" s="395"/>
      <c r="IR331" s="395"/>
      <c r="IS331" s="395"/>
      <c r="IT331" s="395"/>
      <c r="IU331" s="395"/>
      <c r="IV331" s="395"/>
      <c r="IW331" s="395"/>
      <c r="IX331" s="395"/>
      <c r="IY331" s="395"/>
      <c r="IZ331" s="395"/>
      <c r="JA331" s="395"/>
      <c r="JB331" s="395"/>
      <c r="JC331" s="395"/>
      <c r="JD331" s="395"/>
      <c r="JE331" s="395"/>
    </row>
    <row r="332" spans="13:265" s="426" customFormat="1" ht="15" hidden="1" customHeight="1" x14ac:dyDescent="0.25">
      <c r="M332" s="321"/>
      <c r="N332" s="321"/>
      <c r="CK332" s="395"/>
      <c r="CL332" s="395"/>
      <c r="CM332" s="395"/>
      <c r="CN332" s="395"/>
      <c r="CO332" s="395"/>
      <c r="CP332" s="395"/>
      <c r="CQ332" s="395"/>
      <c r="CR332" s="395"/>
      <c r="CS332" s="395"/>
      <c r="CT332" s="395"/>
      <c r="CU332" s="395"/>
      <c r="CV332" s="395"/>
      <c r="CW332" s="395"/>
      <c r="CX332" s="395"/>
      <c r="CY332" s="395"/>
      <c r="CZ332" s="395"/>
      <c r="DA332" s="395"/>
      <c r="DB332" s="395"/>
      <c r="DC332" s="395"/>
      <c r="DD332" s="395"/>
      <c r="DE332" s="395"/>
      <c r="DF332" s="395"/>
      <c r="DG332" s="395"/>
      <c r="DH332" s="395"/>
      <c r="DI332" s="395"/>
      <c r="DJ332" s="395"/>
      <c r="DK332" s="395"/>
      <c r="DL332" s="395"/>
      <c r="DM332" s="395"/>
      <c r="DN332" s="395"/>
      <c r="DO332" s="395"/>
      <c r="DP332" s="395"/>
      <c r="DQ332" s="395"/>
      <c r="DR332" s="395"/>
      <c r="DS332" s="395"/>
      <c r="DT332" s="395"/>
      <c r="DU332" s="395"/>
      <c r="DV332" s="395"/>
      <c r="DW332" s="395"/>
      <c r="DX332" s="395"/>
      <c r="DY332" s="395"/>
      <c r="DZ332" s="395"/>
      <c r="EA332" s="395"/>
      <c r="EB332" s="395"/>
      <c r="EC332" s="395"/>
      <c r="ED332" s="395"/>
      <c r="EE332" s="395"/>
      <c r="EF332" s="395"/>
      <c r="EG332" s="395"/>
      <c r="EH332" s="395"/>
      <c r="EI332" s="395"/>
      <c r="EJ332" s="395"/>
      <c r="EK332" s="395"/>
      <c r="EL332" s="395"/>
      <c r="EM332" s="395"/>
      <c r="EN332" s="395"/>
      <c r="EO332" s="395"/>
      <c r="EP332" s="395"/>
      <c r="EQ332" s="395"/>
      <c r="ER332" s="395"/>
      <c r="ES332" s="395"/>
      <c r="ET332" s="395"/>
      <c r="EU332" s="395"/>
      <c r="EV332" s="395"/>
      <c r="EW332" s="395"/>
      <c r="EX332" s="395"/>
      <c r="EY332" s="395"/>
      <c r="EZ332" s="395"/>
      <c r="FA332" s="395"/>
      <c r="FB332" s="395"/>
      <c r="FC332" s="395"/>
      <c r="FD332" s="395"/>
      <c r="FE332" s="395"/>
      <c r="FF332" s="395"/>
      <c r="FG332" s="395"/>
      <c r="FH332" s="395"/>
      <c r="FI332" s="395"/>
      <c r="FJ332" s="395"/>
      <c r="FK332" s="395"/>
      <c r="FL332" s="395"/>
      <c r="FM332" s="395"/>
      <c r="FN332" s="395"/>
      <c r="FO332" s="395"/>
      <c r="FP332" s="395"/>
      <c r="FQ332" s="395"/>
      <c r="FR332" s="395"/>
      <c r="FS332" s="395"/>
      <c r="FT332" s="395"/>
      <c r="FU332" s="395"/>
      <c r="FV332" s="395"/>
      <c r="FW332" s="395"/>
      <c r="FX332" s="395"/>
      <c r="FY332" s="395"/>
      <c r="FZ332" s="395"/>
      <c r="GA332" s="395"/>
      <c r="GB332" s="395"/>
      <c r="GC332" s="395"/>
      <c r="GD332" s="395"/>
      <c r="GE332" s="395"/>
      <c r="GF332" s="395"/>
      <c r="GG332" s="395"/>
      <c r="GH332" s="395"/>
      <c r="GI332" s="395"/>
      <c r="GJ332" s="395"/>
      <c r="GK332" s="395"/>
      <c r="GL332" s="395"/>
      <c r="GM332" s="395"/>
      <c r="GN332" s="395"/>
      <c r="GO332" s="395"/>
      <c r="GP332" s="395"/>
      <c r="GQ332" s="395"/>
      <c r="GR332" s="395"/>
      <c r="GS332" s="395"/>
      <c r="GT332" s="395"/>
      <c r="GU332" s="395"/>
      <c r="GV332" s="395"/>
      <c r="GW332" s="395"/>
      <c r="GX332" s="395"/>
      <c r="GY332" s="395"/>
      <c r="GZ332" s="395"/>
      <c r="HA332" s="395"/>
      <c r="HB332" s="395"/>
      <c r="HC332" s="395"/>
      <c r="HD332" s="395"/>
      <c r="HE332" s="395"/>
      <c r="HF332" s="395"/>
      <c r="HG332" s="395"/>
      <c r="HH332" s="395"/>
      <c r="HI332" s="395"/>
      <c r="HJ332" s="395"/>
      <c r="HK332" s="395"/>
      <c r="HL332" s="395"/>
      <c r="HM332" s="395"/>
      <c r="HN332" s="395"/>
      <c r="HO332" s="395"/>
      <c r="HP332" s="395"/>
      <c r="HQ332" s="395"/>
      <c r="HR332" s="395"/>
      <c r="HS332" s="395"/>
      <c r="HT332" s="395"/>
      <c r="HU332" s="395"/>
      <c r="HV332" s="395"/>
      <c r="HW332" s="395"/>
      <c r="HX332" s="395"/>
      <c r="HY332" s="395"/>
      <c r="HZ332" s="395"/>
      <c r="IA332" s="395"/>
      <c r="IB332" s="395"/>
      <c r="IC332" s="395"/>
      <c r="ID332" s="395"/>
      <c r="IE332" s="395"/>
      <c r="IF332" s="395"/>
      <c r="IG332" s="395"/>
      <c r="IH332" s="395"/>
      <c r="II332" s="395"/>
      <c r="IJ332" s="395"/>
      <c r="IK332" s="395"/>
      <c r="IL332" s="395"/>
      <c r="IM332" s="395"/>
      <c r="IN332" s="395"/>
      <c r="IO332" s="395"/>
      <c r="IP332" s="395"/>
      <c r="IQ332" s="395"/>
      <c r="IR332" s="395"/>
      <c r="IS332" s="395"/>
      <c r="IT332" s="395"/>
      <c r="IU332" s="395"/>
      <c r="IV332" s="395"/>
      <c r="IW332" s="395"/>
      <c r="IX332" s="395"/>
      <c r="IY332" s="395"/>
      <c r="IZ332" s="395"/>
      <c r="JA332" s="395"/>
      <c r="JB332" s="395"/>
      <c r="JC332" s="395"/>
      <c r="JD332" s="395"/>
      <c r="JE332" s="395"/>
    </row>
    <row r="333" spans="13:265" s="426" customFormat="1" ht="15" hidden="1" customHeight="1" x14ac:dyDescent="0.25">
      <c r="M333" s="321"/>
      <c r="N333" s="321"/>
      <c r="CK333" s="395"/>
      <c r="CL333" s="395"/>
      <c r="CM333" s="395"/>
      <c r="CN333" s="395"/>
      <c r="CO333" s="395"/>
      <c r="CP333" s="395"/>
      <c r="CQ333" s="395"/>
      <c r="CR333" s="395"/>
      <c r="CS333" s="395"/>
      <c r="CT333" s="395"/>
      <c r="CU333" s="395"/>
      <c r="CV333" s="395"/>
      <c r="CW333" s="395"/>
      <c r="CX333" s="395"/>
      <c r="CY333" s="395"/>
      <c r="CZ333" s="395"/>
      <c r="DA333" s="395"/>
      <c r="DB333" s="395"/>
      <c r="DC333" s="395"/>
      <c r="DD333" s="395"/>
      <c r="DE333" s="395"/>
      <c r="DF333" s="395"/>
      <c r="DG333" s="395"/>
      <c r="DH333" s="395"/>
      <c r="DI333" s="395"/>
      <c r="DJ333" s="395"/>
      <c r="DK333" s="395"/>
      <c r="DL333" s="395"/>
      <c r="DM333" s="395"/>
      <c r="DN333" s="395"/>
      <c r="DO333" s="395"/>
      <c r="DP333" s="395"/>
      <c r="DQ333" s="395"/>
      <c r="DR333" s="395"/>
      <c r="DS333" s="395"/>
      <c r="DT333" s="395"/>
      <c r="DU333" s="395"/>
      <c r="DV333" s="395"/>
      <c r="DW333" s="395"/>
      <c r="DX333" s="395"/>
      <c r="DY333" s="395"/>
      <c r="DZ333" s="395"/>
      <c r="EA333" s="395"/>
      <c r="EB333" s="395"/>
      <c r="EC333" s="395"/>
      <c r="ED333" s="395"/>
      <c r="EE333" s="395"/>
      <c r="EF333" s="395"/>
      <c r="EG333" s="395"/>
      <c r="EH333" s="395"/>
      <c r="EI333" s="395"/>
      <c r="EJ333" s="395"/>
      <c r="EK333" s="395"/>
      <c r="EL333" s="395"/>
      <c r="EM333" s="395"/>
      <c r="EN333" s="395"/>
      <c r="EO333" s="395"/>
      <c r="EP333" s="395"/>
      <c r="EQ333" s="395"/>
      <c r="ER333" s="395"/>
      <c r="ES333" s="395"/>
      <c r="ET333" s="395"/>
      <c r="EU333" s="395"/>
      <c r="EV333" s="395"/>
      <c r="EW333" s="395"/>
      <c r="EX333" s="395"/>
      <c r="EY333" s="395"/>
      <c r="EZ333" s="395"/>
      <c r="FA333" s="395"/>
      <c r="FB333" s="395"/>
      <c r="FC333" s="395"/>
      <c r="FD333" s="395"/>
      <c r="FE333" s="395"/>
      <c r="FF333" s="395"/>
      <c r="FG333" s="395"/>
      <c r="FH333" s="395"/>
      <c r="FI333" s="395"/>
      <c r="FJ333" s="395"/>
      <c r="FK333" s="395"/>
      <c r="FL333" s="395"/>
      <c r="FM333" s="395"/>
      <c r="FN333" s="395"/>
      <c r="FO333" s="395"/>
      <c r="FP333" s="395"/>
      <c r="FQ333" s="395"/>
      <c r="FR333" s="395"/>
      <c r="FS333" s="395"/>
      <c r="FT333" s="395"/>
      <c r="FU333" s="395"/>
      <c r="FV333" s="395"/>
      <c r="FW333" s="395"/>
      <c r="FX333" s="395"/>
      <c r="FY333" s="395"/>
      <c r="FZ333" s="395"/>
      <c r="GA333" s="395"/>
      <c r="GB333" s="395"/>
      <c r="GC333" s="395"/>
      <c r="GD333" s="395"/>
      <c r="GE333" s="395"/>
      <c r="GF333" s="395"/>
      <c r="GG333" s="395"/>
      <c r="GH333" s="395"/>
      <c r="GI333" s="395"/>
      <c r="GJ333" s="395"/>
      <c r="GK333" s="395"/>
      <c r="GL333" s="395"/>
      <c r="GM333" s="395"/>
      <c r="GN333" s="395"/>
      <c r="GO333" s="395"/>
      <c r="GP333" s="395"/>
      <c r="GQ333" s="395"/>
      <c r="GR333" s="395"/>
      <c r="GS333" s="395"/>
      <c r="GT333" s="395"/>
      <c r="GU333" s="395"/>
      <c r="GV333" s="395"/>
      <c r="GW333" s="395"/>
      <c r="GX333" s="395"/>
      <c r="GY333" s="395"/>
      <c r="GZ333" s="395"/>
      <c r="HA333" s="395"/>
      <c r="HB333" s="395"/>
      <c r="HC333" s="395"/>
      <c r="HD333" s="395"/>
      <c r="HE333" s="395"/>
      <c r="HF333" s="395"/>
      <c r="HG333" s="395"/>
      <c r="HH333" s="395"/>
      <c r="HI333" s="395"/>
      <c r="HJ333" s="395"/>
      <c r="HK333" s="395"/>
      <c r="HL333" s="395"/>
      <c r="HM333" s="395"/>
      <c r="HN333" s="395"/>
      <c r="HO333" s="395"/>
      <c r="HP333" s="395"/>
      <c r="HQ333" s="395"/>
      <c r="HR333" s="395"/>
      <c r="HS333" s="395"/>
      <c r="HT333" s="395"/>
      <c r="HU333" s="395"/>
      <c r="HV333" s="395"/>
      <c r="HW333" s="395"/>
      <c r="HX333" s="395"/>
      <c r="HY333" s="395"/>
      <c r="HZ333" s="395"/>
      <c r="IA333" s="395"/>
      <c r="IB333" s="395"/>
      <c r="IC333" s="395"/>
      <c r="ID333" s="395"/>
      <c r="IE333" s="395"/>
      <c r="IF333" s="395"/>
      <c r="IG333" s="395"/>
      <c r="IH333" s="395"/>
      <c r="II333" s="395"/>
      <c r="IJ333" s="395"/>
      <c r="IK333" s="395"/>
      <c r="IL333" s="395"/>
      <c r="IM333" s="395"/>
      <c r="IN333" s="395"/>
      <c r="IO333" s="395"/>
      <c r="IP333" s="395"/>
      <c r="IQ333" s="395"/>
      <c r="IR333" s="395"/>
      <c r="IS333" s="395"/>
      <c r="IT333" s="395"/>
      <c r="IU333" s="395"/>
      <c r="IV333" s="395"/>
      <c r="IW333" s="395"/>
      <c r="IX333" s="395"/>
      <c r="IY333" s="395"/>
      <c r="IZ333" s="395"/>
      <c r="JA333" s="395"/>
      <c r="JB333" s="395"/>
      <c r="JC333" s="395"/>
      <c r="JD333" s="395"/>
      <c r="JE333" s="395"/>
    </row>
    <row r="334" spans="13:265" s="426" customFormat="1" ht="15" hidden="1" customHeight="1" x14ac:dyDescent="0.25">
      <c r="M334" s="321"/>
      <c r="N334" s="321"/>
      <c r="CK334" s="395"/>
      <c r="CL334" s="395"/>
      <c r="CM334" s="395"/>
      <c r="CN334" s="395"/>
      <c r="CO334" s="395"/>
      <c r="CP334" s="395"/>
      <c r="CQ334" s="395"/>
      <c r="CR334" s="395"/>
      <c r="CS334" s="395"/>
      <c r="CT334" s="395"/>
      <c r="CU334" s="395"/>
      <c r="CV334" s="395"/>
      <c r="CW334" s="395"/>
      <c r="CX334" s="395"/>
      <c r="CY334" s="395"/>
      <c r="CZ334" s="395"/>
      <c r="DA334" s="395"/>
      <c r="DB334" s="395"/>
      <c r="DC334" s="395"/>
      <c r="DD334" s="395"/>
      <c r="DE334" s="395"/>
      <c r="DF334" s="395"/>
      <c r="DG334" s="395"/>
      <c r="DH334" s="395"/>
      <c r="DI334" s="395"/>
      <c r="DJ334" s="395"/>
      <c r="DK334" s="395"/>
      <c r="DL334" s="395"/>
      <c r="DM334" s="395"/>
      <c r="DN334" s="395"/>
      <c r="DO334" s="395"/>
      <c r="DP334" s="395"/>
      <c r="DQ334" s="395"/>
      <c r="DR334" s="395"/>
      <c r="DS334" s="395"/>
      <c r="DT334" s="395"/>
      <c r="DU334" s="395"/>
      <c r="DV334" s="395"/>
      <c r="DW334" s="395"/>
      <c r="DX334" s="395"/>
      <c r="DY334" s="395"/>
      <c r="DZ334" s="395"/>
      <c r="EA334" s="395"/>
      <c r="EB334" s="395"/>
      <c r="EC334" s="395"/>
      <c r="ED334" s="395"/>
      <c r="EE334" s="395"/>
      <c r="EF334" s="395"/>
      <c r="EG334" s="395"/>
      <c r="EH334" s="395"/>
      <c r="EI334" s="395"/>
      <c r="EJ334" s="395"/>
      <c r="EK334" s="395"/>
      <c r="EL334" s="395"/>
      <c r="EM334" s="395"/>
      <c r="EN334" s="395"/>
      <c r="EO334" s="395"/>
      <c r="EP334" s="395"/>
      <c r="EQ334" s="395"/>
      <c r="ER334" s="395"/>
      <c r="ES334" s="395"/>
      <c r="ET334" s="395"/>
      <c r="EU334" s="395"/>
      <c r="EV334" s="395"/>
      <c r="EW334" s="395"/>
      <c r="EX334" s="395"/>
      <c r="EY334" s="395"/>
      <c r="EZ334" s="395"/>
      <c r="FA334" s="395"/>
      <c r="FB334" s="395"/>
      <c r="FC334" s="395"/>
      <c r="FD334" s="395"/>
      <c r="FE334" s="395"/>
      <c r="FF334" s="395"/>
      <c r="FG334" s="395"/>
      <c r="FH334" s="395"/>
      <c r="FI334" s="395"/>
      <c r="FJ334" s="395"/>
      <c r="FK334" s="395"/>
      <c r="FL334" s="395"/>
      <c r="FM334" s="395"/>
      <c r="FN334" s="395"/>
      <c r="FO334" s="395"/>
      <c r="FP334" s="395"/>
      <c r="FQ334" s="395"/>
      <c r="FR334" s="395"/>
      <c r="FS334" s="395"/>
      <c r="FT334" s="395"/>
      <c r="FU334" s="395"/>
      <c r="FV334" s="395"/>
      <c r="FW334" s="395"/>
      <c r="FX334" s="395"/>
      <c r="FY334" s="395"/>
      <c r="FZ334" s="395"/>
      <c r="GA334" s="395"/>
      <c r="GB334" s="395"/>
      <c r="GC334" s="395"/>
      <c r="GD334" s="395"/>
      <c r="GE334" s="395"/>
      <c r="GF334" s="395"/>
      <c r="GG334" s="395"/>
      <c r="GH334" s="395"/>
      <c r="GI334" s="395"/>
      <c r="GJ334" s="395"/>
      <c r="GK334" s="395"/>
      <c r="GL334" s="395"/>
      <c r="GM334" s="395"/>
      <c r="GN334" s="395"/>
      <c r="GO334" s="395"/>
      <c r="GP334" s="395"/>
      <c r="GQ334" s="395"/>
      <c r="GR334" s="395"/>
      <c r="GS334" s="395"/>
      <c r="GT334" s="395"/>
      <c r="GU334" s="395"/>
      <c r="GV334" s="395"/>
      <c r="GW334" s="395"/>
      <c r="GX334" s="395"/>
      <c r="GY334" s="395"/>
      <c r="GZ334" s="395"/>
      <c r="HA334" s="395"/>
      <c r="HB334" s="395"/>
      <c r="HC334" s="395"/>
      <c r="HD334" s="395"/>
      <c r="HE334" s="395"/>
      <c r="HF334" s="395"/>
      <c r="HG334" s="395"/>
      <c r="HH334" s="395"/>
      <c r="HI334" s="395"/>
      <c r="HJ334" s="395"/>
      <c r="HK334" s="395"/>
      <c r="HL334" s="395"/>
      <c r="HM334" s="395"/>
      <c r="HN334" s="395"/>
      <c r="HO334" s="395"/>
      <c r="HP334" s="395"/>
      <c r="HQ334" s="395"/>
      <c r="HR334" s="395"/>
      <c r="HS334" s="395"/>
      <c r="HT334" s="395"/>
      <c r="HU334" s="395"/>
      <c r="HV334" s="395"/>
      <c r="HW334" s="395"/>
      <c r="HX334" s="395"/>
      <c r="HY334" s="395"/>
      <c r="HZ334" s="395"/>
      <c r="IA334" s="395"/>
      <c r="IB334" s="395"/>
      <c r="IC334" s="395"/>
      <c r="ID334" s="395"/>
      <c r="IE334" s="395"/>
      <c r="IF334" s="395"/>
      <c r="IG334" s="395"/>
      <c r="IH334" s="395"/>
      <c r="II334" s="395"/>
      <c r="IJ334" s="395"/>
      <c r="IK334" s="395"/>
      <c r="IL334" s="395"/>
      <c r="IM334" s="395"/>
      <c r="IN334" s="395"/>
      <c r="IO334" s="395"/>
      <c r="IP334" s="395"/>
      <c r="IQ334" s="395"/>
      <c r="IR334" s="395"/>
      <c r="IS334" s="395"/>
      <c r="IT334" s="395"/>
      <c r="IU334" s="395"/>
      <c r="IV334" s="395"/>
      <c r="IW334" s="395"/>
      <c r="IX334" s="395"/>
      <c r="IY334" s="395"/>
      <c r="IZ334" s="395"/>
      <c r="JA334" s="395"/>
      <c r="JB334" s="395"/>
      <c r="JC334" s="395"/>
      <c r="JD334" s="395"/>
      <c r="JE334" s="395"/>
    </row>
    <row r="335" spans="13:265" s="426" customFormat="1" ht="15" hidden="1" customHeight="1" x14ac:dyDescent="0.25">
      <c r="M335" s="321"/>
      <c r="N335" s="321"/>
      <c r="CK335" s="395"/>
      <c r="CL335" s="395"/>
      <c r="CM335" s="395"/>
      <c r="CN335" s="395"/>
      <c r="CO335" s="395"/>
      <c r="CP335" s="395"/>
      <c r="CQ335" s="395"/>
      <c r="CR335" s="395"/>
      <c r="CS335" s="395"/>
      <c r="CT335" s="395"/>
      <c r="CU335" s="395"/>
      <c r="CV335" s="395"/>
      <c r="CW335" s="395"/>
      <c r="CX335" s="395"/>
      <c r="CY335" s="395"/>
      <c r="CZ335" s="395"/>
      <c r="DA335" s="395"/>
      <c r="DB335" s="395"/>
      <c r="DC335" s="395"/>
      <c r="DD335" s="395"/>
      <c r="DE335" s="395"/>
      <c r="DF335" s="395"/>
      <c r="DG335" s="395"/>
      <c r="DH335" s="395"/>
      <c r="DI335" s="395"/>
      <c r="DJ335" s="395"/>
      <c r="DK335" s="395"/>
      <c r="DL335" s="395"/>
      <c r="DM335" s="395"/>
      <c r="DN335" s="395"/>
      <c r="DO335" s="395"/>
      <c r="DP335" s="395"/>
      <c r="DQ335" s="395"/>
      <c r="DR335" s="395"/>
      <c r="DS335" s="395"/>
      <c r="DT335" s="395"/>
      <c r="DU335" s="395"/>
      <c r="DV335" s="395"/>
      <c r="DW335" s="395"/>
      <c r="DX335" s="395"/>
      <c r="DY335" s="395"/>
      <c r="DZ335" s="395"/>
      <c r="EA335" s="395"/>
      <c r="EB335" s="395"/>
      <c r="EC335" s="395"/>
      <c r="ED335" s="395"/>
      <c r="EE335" s="395"/>
      <c r="EF335" s="395"/>
      <c r="EG335" s="395"/>
      <c r="EH335" s="395"/>
      <c r="EI335" s="395"/>
      <c r="EJ335" s="395"/>
      <c r="EK335" s="395"/>
      <c r="EL335" s="395"/>
      <c r="EM335" s="395"/>
      <c r="EN335" s="395"/>
      <c r="EO335" s="395"/>
      <c r="EP335" s="395"/>
      <c r="EQ335" s="395"/>
      <c r="ER335" s="395"/>
      <c r="ES335" s="395"/>
      <c r="ET335" s="395"/>
      <c r="EU335" s="395"/>
      <c r="EV335" s="395"/>
      <c r="EW335" s="395"/>
      <c r="EX335" s="395"/>
      <c r="EY335" s="395"/>
      <c r="EZ335" s="395"/>
      <c r="FA335" s="395"/>
      <c r="FB335" s="395"/>
      <c r="FC335" s="395"/>
      <c r="FD335" s="395"/>
      <c r="FE335" s="395"/>
      <c r="FF335" s="395"/>
      <c r="FG335" s="395"/>
      <c r="FH335" s="395"/>
      <c r="FI335" s="395"/>
      <c r="FJ335" s="395"/>
      <c r="FK335" s="395"/>
      <c r="FL335" s="395"/>
      <c r="FM335" s="395"/>
      <c r="FN335" s="395"/>
      <c r="FO335" s="395"/>
      <c r="FP335" s="395"/>
      <c r="FQ335" s="395"/>
      <c r="FR335" s="395"/>
      <c r="FS335" s="395"/>
      <c r="FT335" s="395"/>
      <c r="FU335" s="395"/>
      <c r="FV335" s="395"/>
      <c r="FW335" s="395"/>
      <c r="FX335" s="395"/>
      <c r="FY335" s="395"/>
      <c r="FZ335" s="395"/>
      <c r="GA335" s="395"/>
      <c r="GB335" s="395"/>
      <c r="GC335" s="395"/>
      <c r="GD335" s="395"/>
      <c r="GE335" s="395"/>
      <c r="GF335" s="395"/>
      <c r="GG335" s="395"/>
      <c r="GH335" s="395"/>
      <c r="GI335" s="395"/>
      <c r="GJ335" s="395"/>
      <c r="GK335" s="395"/>
      <c r="GL335" s="395"/>
      <c r="GM335" s="395"/>
      <c r="GN335" s="395"/>
      <c r="GO335" s="395"/>
      <c r="GP335" s="395"/>
      <c r="GQ335" s="395"/>
      <c r="GR335" s="395"/>
      <c r="GS335" s="395"/>
      <c r="GT335" s="395"/>
      <c r="GU335" s="395"/>
      <c r="GV335" s="395"/>
      <c r="GW335" s="395"/>
      <c r="GX335" s="395"/>
      <c r="GY335" s="395"/>
      <c r="GZ335" s="395"/>
      <c r="HA335" s="395"/>
      <c r="HB335" s="395"/>
      <c r="HC335" s="395"/>
      <c r="HD335" s="395"/>
      <c r="HE335" s="395"/>
      <c r="HF335" s="395"/>
      <c r="HG335" s="395"/>
      <c r="HH335" s="395"/>
      <c r="HI335" s="395"/>
      <c r="HJ335" s="395"/>
      <c r="HK335" s="395"/>
      <c r="HL335" s="395"/>
      <c r="HM335" s="395"/>
      <c r="HN335" s="395"/>
      <c r="HO335" s="395"/>
      <c r="HP335" s="395"/>
      <c r="HQ335" s="395"/>
      <c r="HR335" s="395"/>
      <c r="HS335" s="395"/>
      <c r="HT335" s="395"/>
      <c r="HU335" s="395"/>
      <c r="HV335" s="395"/>
      <c r="HW335" s="395"/>
      <c r="HX335" s="395"/>
      <c r="HY335" s="395"/>
      <c r="HZ335" s="395"/>
      <c r="IA335" s="395"/>
      <c r="IB335" s="395"/>
      <c r="IC335" s="395"/>
      <c r="ID335" s="395"/>
      <c r="IE335" s="395"/>
      <c r="IF335" s="395"/>
      <c r="IG335" s="395"/>
      <c r="IH335" s="395"/>
      <c r="II335" s="395"/>
      <c r="IJ335" s="395"/>
      <c r="IK335" s="395"/>
      <c r="IL335" s="395"/>
      <c r="IM335" s="395"/>
      <c r="IN335" s="395"/>
      <c r="IO335" s="395"/>
      <c r="IP335" s="395"/>
      <c r="IQ335" s="395"/>
      <c r="IR335" s="395"/>
      <c r="IS335" s="395"/>
      <c r="IT335" s="395"/>
      <c r="IU335" s="395"/>
      <c r="IV335" s="395"/>
      <c r="IW335" s="395"/>
      <c r="IX335" s="395"/>
      <c r="IY335" s="395"/>
      <c r="IZ335" s="395"/>
      <c r="JA335" s="395"/>
      <c r="JB335" s="395"/>
      <c r="JC335" s="395"/>
      <c r="JD335" s="395"/>
      <c r="JE335" s="395"/>
    </row>
    <row r="336" spans="13:265" s="426" customFormat="1" ht="15" hidden="1" customHeight="1" x14ac:dyDescent="0.25">
      <c r="M336" s="321"/>
      <c r="N336" s="321"/>
      <c r="CK336" s="395"/>
      <c r="CL336" s="395"/>
      <c r="CM336" s="395"/>
      <c r="CN336" s="395"/>
      <c r="CO336" s="395"/>
      <c r="CP336" s="395"/>
      <c r="CQ336" s="395"/>
      <c r="CR336" s="395"/>
      <c r="CS336" s="395"/>
      <c r="CT336" s="395"/>
      <c r="CU336" s="395"/>
      <c r="CV336" s="395"/>
      <c r="CW336" s="395"/>
      <c r="CX336" s="395"/>
      <c r="CY336" s="395"/>
      <c r="CZ336" s="395"/>
      <c r="DA336" s="395"/>
      <c r="DB336" s="395"/>
      <c r="DC336" s="395"/>
      <c r="DD336" s="395"/>
      <c r="DE336" s="395"/>
      <c r="DF336" s="395"/>
      <c r="DG336" s="395"/>
      <c r="DH336" s="395"/>
      <c r="DI336" s="395"/>
      <c r="DJ336" s="395"/>
      <c r="DK336" s="395"/>
      <c r="DL336" s="395"/>
      <c r="DM336" s="395"/>
      <c r="DN336" s="395"/>
      <c r="DO336" s="395"/>
      <c r="DP336" s="395"/>
      <c r="DQ336" s="395"/>
      <c r="DR336" s="395"/>
      <c r="DS336" s="395"/>
      <c r="DT336" s="395"/>
      <c r="DU336" s="395"/>
      <c r="DV336" s="395"/>
      <c r="DW336" s="395"/>
      <c r="DX336" s="395"/>
      <c r="DY336" s="395"/>
      <c r="DZ336" s="395"/>
      <c r="EA336" s="395"/>
      <c r="EB336" s="395"/>
      <c r="EC336" s="395"/>
      <c r="ED336" s="395"/>
      <c r="EE336" s="395"/>
      <c r="EF336" s="395"/>
      <c r="EG336" s="395"/>
      <c r="EH336" s="395"/>
      <c r="EI336" s="395"/>
      <c r="EJ336" s="395"/>
      <c r="EK336" s="395"/>
      <c r="EL336" s="395"/>
      <c r="EM336" s="395"/>
      <c r="EN336" s="395"/>
      <c r="EO336" s="395"/>
      <c r="EP336" s="395"/>
      <c r="EQ336" s="395"/>
      <c r="ER336" s="395"/>
      <c r="ES336" s="395"/>
      <c r="ET336" s="395"/>
      <c r="EU336" s="395"/>
      <c r="EV336" s="395"/>
      <c r="EW336" s="395"/>
      <c r="EX336" s="395"/>
      <c r="EY336" s="395"/>
      <c r="EZ336" s="395"/>
      <c r="FA336" s="395"/>
      <c r="FB336" s="395"/>
      <c r="FC336" s="395"/>
      <c r="FD336" s="395"/>
      <c r="FE336" s="395"/>
      <c r="FF336" s="395"/>
      <c r="FG336" s="395"/>
      <c r="FH336" s="395"/>
      <c r="FI336" s="395"/>
      <c r="FJ336" s="395"/>
      <c r="FK336" s="395"/>
      <c r="FL336" s="395"/>
      <c r="FM336" s="395"/>
      <c r="FN336" s="395"/>
      <c r="FO336" s="395"/>
      <c r="FP336" s="395"/>
      <c r="FQ336" s="395"/>
      <c r="FR336" s="395"/>
      <c r="FS336" s="395"/>
      <c r="FT336" s="395"/>
      <c r="FU336" s="395"/>
      <c r="FV336" s="395"/>
      <c r="FW336" s="395"/>
      <c r="FX336" s="395"/>
      <c r="FY336" s="395"/>
      <c r="FZ336" s="395"/>
      <c r="GA336" s="395"/>
      <c r="GB336" s="395"/>
      <c r="GC336" s="395"/>
      <c r="GD336" s="395"/>
      <c r="GE336" s="395"/>
      <c r="GF336" s="395"/>
      <c r="GG336" s="395"/>
      <c r="GH336" s="395"/>
      <c r="GI336" s="395"/>
      <c r="GJ336" s="395"/>
      <c r="GK336" s="395"/>
      <c r="GL336" s="395"/>
      <c r="GM336" s="395"/>
      <c r="GN336" s="395"/>
      <c r="GO336" s="395"/>
      <c r="GP336" s="395"/>
      <c r="GQ336" s="395"/>
      <c r="GR336" s="395"/>
      <c r="GS336" s="395"/>
      <c r="GT336" s="395"/>
      <c r="GU336" s="395"/>
      <c r="GV336" s="395"/>
      <c r="GW336" s="395"/>
      <c r="GX336" s="395"/>
      <c r="GY336" s="395"/>
      <c r="GZ336" s="395"/>
      <c r="HA336" s="395"/>
      <c r="HB336" s="395"/>
      <c r="HC336" s="395"/>
      <c r="HD336" s="395"/>
      <c r="HE336" s="395"/>
      <c r="HF336" s="395"/>
      <c r="HG336" s="395"/>
      <c r="HH336" s="395"/>
      <c r="HI336" s="395"/>
      <c r="HJ336" s="395"/>
      <c r="HK336" s="395"/>
      <c r="HL336" s="395"/>
      <c r="HM336" s="395"/>
      <c r="HN336" s="395"/>
      <c r="HO336" s="395"/>
      <c r="HP336" s="395"/>
      <c r="HQ336" s="395"/>
      <c r="HR336" s="395"/>
      <c r="HS336" s="395"/>
      <c r="HT336" s="395"/>
      <c r="HU336" s="395"/>
      <c r="HV336" s="395"/>
      <c r="HW336" s="395"/>
      <c r="HX336" s="395"/>
      <c r="HY336" s="395"/>
      <c r="HZ336" s="395"/>
      <c r="IA336" s="395"/>
      <c r="IB336" s="395"/>
      <c r="IC336" s="395"/>
      <c r="ID336" s="395"/>
      <c r="IE336" s="395"/>
      <c r="IF336" s="395"/>
      <c r="IG336" s="395"/>
      <c r="IH336" s="395"/>
      <c r="II336" s="395"/>
      <c r="IJ336" s="395"/>
      <c r="IK336" s="395"/>
      <c r="IL336" s="395"/>
      <c r="IM336" s="395"/>
      <c r="IN336" s="395"/>
      <c r="IO336" s="395"/>
      <c r="IP336" s="395"/>
      <c r="IQ336" s="395"/>
      <c r="IR336" s="395"/>
      <c r="IS336" s="395"/>
      <c r="IT336" s="395"/>
      <c r="IU336" s="395"/>
      <c r="IV336" s="395"/>
      <c r="IW336" s="395"/>
      <c r="IX336" s="395"/>
      <c r="IY336" s="395"/>
      <c r="IZ336" s="395"/>
      <c r="JA336" s="395"/>
      <c r="JB336" s="395"/>
      <c r="JC336" s="395"/>
      <c r="JD336" s="395"/>
      <c r="JE336" s="395"/>
    </row>
    <row r="337" spans="13:265" s="426" customFormat="1" ht="15" hidden="1" customHeight="1" x14ac:dyDescent="0.25">
      <c r="M337" s="321"/>
      <c r="N337" s="321"/>
      <c r="CK337" s="395"/>
      <c r="CL337" s="395"/>
      <c r="CM337" s="395"/>
      <c r="CN337" s="395"/>
      <c r="CO337" s="395"/>
      <c r="CP337" s="395"/>
      <c r="CQ337" s="395"/>
      <c r="CR337" s="395"/>
      <c r="CS337" s="395"/>
      <c r="CT337" s="395"/>
      <c r="CU337" s="395"/>
      <c r="CV337" s="395"/>
      <c r="CW337" s="395"/>
      <c r="CX337" s="395"/>
      <c r="CY337" s="395"/>
      <c r="CZ337" s="395"/>
      <c r="DA337" s="395"/>
      <c r="DB337" s="395"/>
      <c r="DC337" s="395"/>
      <c r="DD337" s="395"/>
      <c r="DE337" s="395"/>
      <c r="DF337" s="395"/>
      <c r="DG337" s="395"/>
      <c r="DH337" s="395"/>
      <c r="DI337" s="395"/>
      <c r="DJ337" s="395"/>
      <c r="DK337" s="395"/>
      <c r="DL337" s="395"/>
      <c r="DM337" s="395"/>
      <c r="DN337" s="395"/>
      <c r="DO337" s="395"/>
      <c r="DP337" s="395"/>
      <c r="DQ337" s="395"/>
      <c r="DR337" s="395"/>
      <c r="DS337" s="395"/>
      <c r="DT337" s="395"/>
      <c r="DU337" s="395"/>
      <c r="DV337" s="395"/>
      <c r="DW337" s="395"/>
      <c r="DX337" s="395"/>
      <c r="DY337" s="395"/>
      <c r="DZ337" s="395"/>
      <c r="EA337" s="395"/>
      <c r="EB337" s="395"/>
      <c r="EC337" s="395"/>
      <c r="ED337" s="395"/>
      <c r="EE337" s="395"/>
      <c r="EF337" s="395"/>
      <c r="EG337" s="395"/>
      <c r="EH337" s="395"/>
      <c r="EI337" s="395"/>
      <c r="EJ337" s="395"/>
      <c r="EK337" s="395"/>
      <c r="EL337" s="395"/>
      <c r="EM337" s="395"/>
      <c r="EN337" s="395"/>
      <c r="EO337" s="395"/>
      <c r="EP337" s="395"/>
      <c r="EQ337" s="395"/>
      <c r="ER337" s="395"/>
      <c r="ES337" s="395"/>
      <c r="ET337" s="395"/>
      <c r="EU337" s="395"/>
      <c r="EV337" s="395"/>
      <c r="EW337" s="395"/>
      <c r="EX337" s="395"/>
      <c r="EY337" s="395"/>
      <c r="EZ337" s="395"/>
      <c r="FA337" s="395"/>
      <c r="FB337" s="395"/>
      <c r="FC337" s="395"/>
      <c r="FD337" s="395"/>
      <c r="FE337" s="395"/>
      <c r="FF337" s="395"/>
      <c r="FG337" s="395"/>
      <c r="FH337" s="395"/>
      <c r="FI337" s="395"/>
      <c r="FJ337" s="395"/>
      <c r="FK337" s="395"/>
      <c r="FL337" s="395"/>
      <c r="FM337" s="395"/>
      <c r="FN337" s="395"/>
      <c r="FO337" s="395"/>
      <c r="FP337" s="395"/>
      <c r="FQ337" s="395"/>
      <c r="FR337" s="395"/>
      <c r="FS337" s="395"/>
      <c r="FT337" s="395"/>
      <c r="FU337" s="395"/>
      <c r="FV337" s="395"/>
      <c r="FW337" s="395"/>
      <c r="FX337" s="395"/>
      <c r="FY337" s="395"/>
      <c r="FZ337" s="395"/>
      <c r="GA337" s="395"/>
      <c r="GB337" s="395"/>
      <c r="GC337" s="395"/>
      <c r="GD337" s="395"/>
      <c r="GE337" s="395"/>
      <c r="GF337" s="395"/>
      <c r="GG337" s="395"/>
      <c r="GH337" s="395"/>
      <c r="GI337" s="395"/>
      <c r="GJ337" s="395"/>
      <c r="GK337" s="395"/>
      <c r="GL337" s="395"/>
      <c r="GM337" s="395"/>
      <c r="GN337" s="395"/>
      <c r="GO337" s="395"/>
      <c r="GP337" s="395"/>
      <c r="GQ337" s="395"/>
      <c r="GR337" s="395"/>
      <c r="GS337" s="395"/>
      <c r="GT337" s="395"/>
      <c r="GU337" s="395"/>
      <c r="GV337" s="395"/>
      <c r="GW337" s="395"/>
      <c r="GX337" s="395"/>
      <c r="GY337" s="395"/>
      <c r="GZ337" s="395"/>
      <c r="HA337" s="395"/>
      <c r="HB337" s="395"/>
      <c r="HC337" s="395"/>
      <c r="HD337" s="395"/>
      <c r="HE337" s="395"/>
      <c r="HF337" s="395"/>
      <c r="HG337" s="395"/>
      <c r="HH337" s="395"/>
      <c r="HI337" s="395"/>
      <c r="HJ337" s="395"/>
      <c r="HK337" s="395"/>
      <c r="HL337" s="395"/>
      <c r="HM337" s="395"/>
      <c r="HN337" s="395"/>
      <c r="HO337" s="395"/>
      <c r="HP337" s="395"/>
      <c r="HQ337" s="395"/>
      <c r="HR337" s="395"/>
      <c r="HS337" s="395"/>
      <c r="HT337" s="395"/>
      <c r="HU337" s="395"/>
      <c r="HV337" s="395"/>
      <c r="HW337" s="395"/>
      <c r="HX337" s="395"/>
      <c r="HY337" s="395"/>
      <c r="HZ337" s="395"/>
      <c r="IA337" s="395"/>
      <c r="IB337" s="395"/>
      <c r="IC337" s="395"/>
      <c r="ID337" s="395"/>
      <c r="IE337" s="395"/>
      <c r="IF337" s="395"/>
      <c r="IG337" s="395"/>
      <c r="IH337" s="395"/>
      <c r="II337" s="395"/>
      <c r="IJ337" s="395"/>
      <c r="IK337" s="395"/>
      <c r="IL337" s="395"/>
      <c r="IM337" s="395"/>
      <c r="IN337" s="395"/>
      <c r="IO337" s="395"/>
      <c r="IP337" s="395"/>
      <c r="IQ337" s="395"/>
      <c r="IR337" s="395"/>
      <c r="IS337" s="395"/>
      <c r="IT337" s="395"/>
      <c r="IU337" s="395"/>
      <c r="IV337" s="395"/>
      <c r="IW337" s="395"/>
      <c r="IX337" s="395"/>
      <c r="IY337" s="395"/>
      <c r="IZ337" s="395"/>
      <c r="JA337" s="395"/>
      <c r="JB337" s="395"/>
      <c r="JC337" s="395"/>
      <c r="JD337" s="395"/>
      <c r="JE337" s="395"/>
    </row>
    <row r="338" spans="13:265" s="426" customFormat="1" ht="15" hidden="1" customHeight="1" x14ac:dyDescent="0.25">
      <c r="M338" s="321"/>
      <c r="N338" s="321"/>
      <c r="CK338" s="395"/>
      <c r="CL338" s="395"/>
      <c r="CM338" s="395"/>
      <c r="CN338" s="395"/>
      <c r="CO338" s="395"/>
      <c r="CP338" s="395"/>
      <c r="CQ338" s="395"/>
      <c r="CR338" s="395"/>
      <c r="CS338" s="395"/>
      <c r="CT338" s="395"/>
      <c r="CU338" s="395"/>
      <c r="CV338" s="395"/>
      <c r="CW338" s="395"/>
      <c r="CX338" s="395"/>
      <c r="CY338" s="395"/>
      <c r="CZ338" s="395"/>
      <c r="DA338" s="395"/>
      <c r="DB338" s="395"/>
      <c r="DC338" s="395"/>
      <c r="DD338" s="395"/>
      <c r="DE338" s="395"/>
      <c r="DF338" s="395"/>
      <c r="DG338" s="395"/>
      <c r="DH338" s="395"/>
      <c r="DI338" s="395"/>
      <c r="DJ338" s="395"/>
      <c r="DK338" s="395"/>
      <c r="DL338" s="395"/>
      <c r="DM338" s="395"/>
      <c r="DN338" s="395"/>
      <c r="DO338" s="395"/>
      <c r="DP338" s="395"/>
      <c r="DQ338" s="395"/>
      <c r="DR338" s="395"/>
      <c r="DS338" s="395"/>
      <c r="DT338" s="395"/>
      <c r="DU338" s="395"/>
      <c r="DV338" s="395"/>
      <c r="DW338" s="395"/>
      <c r="DX338" s="395"/>
      <c r="DY338" s="395"/>
      <c r="DZ338" s="395"/>
      <c r="EA338" s="395"/>
      <c r="EB338" s="395"/>
      <c r="EC338" s="395"/>
      <c r="ED338" s="395"/>
      <c r="EE338" s="395"/>
      <c r="EF338" s="395"/>
      <c r="EG338" s="395"/>
      <c r="EH338" s="395"/>
      <c r="EI338" s="395"/>
      <c r="EJ338" s="395"/>
      <c r="EK338" s="395"/>
      <c r="EL338" s="395"/>
      <c r="EM338" s="395"/>
      <c r="EN338" s="395"/>
      <c r="EO338" s="395"/>
      <c r="EP338" s="395"/>
      <c r="EQ338" s="395"/>
      <c r="ER338" s="395"/>
      <c r="ES338" s="395"/>
      <c r="ET338" s="395"/>
      <c r="EU338" s="395"/>
      <c r="EV338" s="395"/>
      <c r="EW338" s="395"/>
      <c r="EX338" s="395"/>
      <c r="EY338" s="395"/>
      <c r="EZ338" s="395"/>
      <c r="FA338" s="395"/>
      <c r="FB338" s="395"/>
      <c r="FC338" s="395"/>
      <c r="FD338" s="395"/>
      <c r="FE338" s="395"/>
      <c r="FF338" s="395"/>
      <c r="FG338" s="395"/>
      <c r="FH338" s="395"/>
      <c r="FI338" s="395"/>
      <c r="FJ338" s="395"/>
      <c r="FK338" s="395"/>
      <c r="FL338" s="395"/>
      <c r="FM338" s="395"/>
      <c r="FN338" s="395"/>
      <c r="FO338" s="395"/>
      <c r="FP338" s="395"/>
      <c r="FQ338" s="395"/>
      <c r="FR338" s="395"/>
      <c r="FS338" s="395"/>
      <c r="FT338" s="395"/>
      <c r="FU338" s="395"/>
      <c r="FV338" s="395"/>
      <c r="FW338" s="395"/>
      <c r="FX338" s="395"/>
      <c r="FY338" s="395"/>
      <c r="FZ338" s="395"/>
      <c r="GA338" s="395"/>
      <c r="GB338" s="395"/>
      <c r="GC338" s="395"/>
      <c r="GD338" s="395"/>
      <c r="GE338" s="395"/>
      <c r="GF338" s="395"/>
      <c r="GG338" s="395"/>
      <c r="GH338" s="395"/>
      <c r="GI338" s="395"/>
      <c r="GJ338" s="395"/>
      <c r="GK338" s="395"/>
      <c r="GL338" s="395"/>
      <c r="GM338" s="395"/>
      <c r="GN338" s="395"/>
      <c r="GO338" s="395"/>
      <c r="GP338" s="395"/>
      <c r="GQ338" s="395"/>
      <c r="GR338" s="395"/>
      <c r="GS338" s="395"/>
      <c r="GT338" s="395"/>
      <c r="GU338" s="395"/>
      <c r="GV338" s="395"/>
      <c r="GW338" s="395"/>
      <c r="GX338" s="395"/>
      <c r="GY338" s="395"/>
      <c r="GZ338" s="395"/>
      <c r="HA338" s="395"/>
      <c r="HB338" s="395"/>
      <c r="HC338" s="395"/>
      <c r="HD338" s="395"/>
      <c r="HE338" s="395"/>
      <c r="HF338" s="395"/>
      <c r="HG338" s="395"/>
      <c r="HH338" s="395"/>
      <c r="HI338" s="395"/>
      <c r="HJ338" s="395"/>
      <c r="HK338" s="395"/>
      <c r="HL338" s="395"/>
      <c r="HM338" s="395"/>
      <c r="HN338" s="395"/>
      <c r="HO338" s="395"/>
      <c r="HP338" s="395"/>
      <c r="HQ338" s="395"/>
      <c r="HR338" s="395"/>
      <c r="HS338" s="395"/>
      <c r="HT338" s="395"/>
      <c r="HU338" s="395"/>
      <c r="HV338" s="395"/>
      <c r="HW338" s="395"/>
      <c r="HX338" s="395"/>
      <c r="HY338" s="395"/>
      <c r="HZ338" s="395"/>
      <c r="IA338" s="395"/>
      <c r="IB338" s="395"/>
      <c r="IC338" s="395"/>
      <c r="ID338" s="395"/>
      <c r="IE338" s="395"/>
      <c r="IF338" s="395"/>
      <c r="IG338" s="395"/>
      <c r="IH338" s="395"/>
      <c r="II338" s="395"/>
      <c r="IJ338" s="395"/>
      <c r="IK338" s="395"/>
      <c r="IL338" s="395"/>
      <c r="IM338" s="395"/>
      <c r="IN338" s="395"/>
      <c r="IO338" s="395"/>
      <c r="IP338" s="395"/>
      <c r="IQ338" s="395"/>
      <c r="IR338" s="395"/>
      <c r="IS338" s="395"/>
      <c r="IT338" s="395"/>
      <c r="IU338" s="395"/>
      <c r="IV338" s="395"/>
      <c r="IW338" s="395"/>
      <c r="IX338" s="395"/>
      <c r="IY338" s="395"/>
      <c r="IZ338" s="395"/>
      <c r="JA338" s="395"/>
      <c r="JB338" s="395"/>
      <c r="JC338" s="395"/>
      <c r="JD338" s="395"/>
      <c r="JE338" s="395"/>
    </row>
    <row r="339" spans="13:265" s="426" customFormat="1" ht="15" hidden="1" customHeight="1" x14ac:dyDescent="0.25">
      <c r="M339" s="321"/>
      <c r="N339" s="321"/>
      <c r="CK339" s="395"/>
      <c r="CL339" s="395"/>
      <c r="CM339" s="395"/>
      <c r="CN339" s="395"/>
      <c r="CO339" s="395"/>
      <c r="CP339" s="395"/>
      <c r="CQ339" s="395"/>
      <c r="CR339" s="395"/>
      <c r="CS339" s="395"/>
      <c r="CT339" s="395"/>
      <c r="CU339" s="395"/>
      <c r="CV339" s="395"/>
      <c r="CW339" s="395"/>
      <c r="CX339" s="395"/>
      <c r="CY339" s="395"/>
      <c r="CZ339" s="395"/>
      <c r="DA339" s="395"/>
      <c r="DB339" s="395"/>
      <c r="DC339" s="395"/>
      <c r="DD339" s="395"/>
      <c r="DE339" s="395"/>
      <c r="DF339" s="395"/>
      <c r="DG339" s="395"/>
      <c r="DH339" s="395"/>
      <c r="DI339" s="395"/>
      <c r="DJ339" s="395"/>
      <c r="DK339" s="395"/>
      <c r="DL339" s="395"/>
      <c r="DM339" s="395"/>
      <c r="DN339" s="395"/>
      <c r="DO339" s="395"/>
      <c r="DP339" s="395"/>
      <c r="DQ339" s="395"/>
      <c r="DR339" s="395"/>
      <c r="DS339" s="395"/>
      <c r="DT339" s="395"/>
      <c r="DU339" s="395"/>
      <c r="DV339" s="395"/>
      <c r="DW339" s="395"/>
      <c r="DX339" s="395"/>
      <c r="DY339" s="395"/>
      <c r="DZ339" s="395"/>
      <c r="EA339" s="395"/>
      <c r="EB339" s="395"/>
      <c r="EC339" s="395"/>
      <c r="ED339" s="395"/>
      <c r="EE339" s="395"/>
      <c r="EF339" s="395"/>
      <c r="EG339" s="395"/>
      <c r="EH339" s="395"/>
      <c r="EI339" s="395"/>
      <c r="EJ339" s="395"/>
      <c r="EK339" s="395"/>
      <c r="EL339" s="395"/>
      <c r="EM339" s="395"/>
      <c r="EN339" s="395"/>
      <c r="EO339" s="395"/>
      <c r="EP339" s="395"/>
      <c r="EQ339" s="395"/>
      <c r="ER339" s="395"/>
      <c r="ES339" s="395"/>
      <c r="ET339" s="395"/>
      <c r="EU339" s="395"/>
      <c r="EV339" s="395"/>
      <c r="EW339" s="395"/>
      <c r="EX339" s="395"/>
      <c r="EY339" s="395"/>
      <c r="EZ339" s="395"/>
      <c r="FA339" s="395"/>
      <c r="FB339" s="395"/>
      <c r="FC339" s="395"/>
      <c r="FD339" s="395"/>
      <c r="FE339" s="395"/>
      <c r="FF339" s="395"/>
      <c r="FG339" s="395"/>
      <c r="FH339" s="395"/>
      <c r="FI339" s="395"/>
      <c r="FJ339" s="395"/>
      <c r="FK339" s="395"/>
      <c r="FL339" s="395"/>
      <c r="FM339" s="395"/>
      <c r="FN339" s="395"/>
      <c r="FO339" s="395"/>
      <c r="FP339" s="395"/>
      <c r="FQ339" s="395"/>
      <c r="FR339" s="395"/>
      <c r="FS339" s="395"/>
      <c r="FT339" s="395"/>
      <c r="FU339" s="395"/>
      <c r="FV339" s="395"/>
      <c r="FW339" s="395"/>
      <c r="FX339" s="395"/>
      <c r="FY339" s="395"/>
      <c r="FZ339" s="395"/>
      <c r="GA339" s="395"/>
      <c r="GB339" s="395"/>
      <c r="GC339" s="395"/>
      <c r="GD339" s="395"/>
      <c r="GE339" s="395"/>
      <c r="GF339" s="395"/>
      <c r="GG339" s="395"/>
      <c r="GH339" s="395"/>
      <c r="GI339" s="395"/>
      <c r="GJ339" s="395"/>
      <c r="GK339" s="395"/>
      <c r="GL339" s="395"/>
      <c r="GM339" s="395"/>
      <c r="GN339" s="395"/>
      <c r="GO339" s="395"/>
      <c r="GP339" s="395"/>
      <c r="GQ339" s="395"/>
      <c r="GR339" s="395"/>
      <c r="GS339" s="395"/>
      <c r="GT339" s="395"/>
      <c r="GU339" s="395"/>
      <c r="GV339" s="395"/>
      <c r="GW339" s="395"/>
      <c r="GX339" s="395"/>
      <c r="GY339" s="395"/>
      <c r="GZ339" s="395"/>
      <c r="HA339" s="395"/>
      <c r="HB339" s="395"/>
      <c r="HC339" s="395"/>
      <c r="HD339" s="395"/>
      <c r="HE339" s="395"/>
      <c r="HF339" s="395"/>
      <c r="HG339" s="395"/>
      <c r="HH339" s="395"/>
      <c r="HI339" s="395"/>
      <c r="HJ339" s="395"/>
      <c r="HK339" s="395"/>
      <c r="HL339" s="395"/>
      <c r="HM339" s="395"/>
      <c r="HN339" s="395"/>
      <c r="HO339" s="395"/>
      <c r="HP339" s="395"/>
      <c r="HQ339" s="395"/>
      <c r="HR339" s="395"/>
      <c r="HS339" s="395"/>
      <c r="HT339" s="395"/>
      <c r="HU339" s="395"/>
      <c r="HV339" s="395"/>
      <c r="HW339" s="395"/>
      <c r="HX339" s="395"/>
      <c r="HY339" s="395"/>
      <c r="HZ339" s="395"/>
      <c r="IA339" s="395"/>
      <c r="IB339" s="395"/>
      <c r="IC339" s="395"/>
      <c r="ID339" s="395"/>
      <c r="IE339" s="395"/>
      <c r="IF339" s="395"/>
      <c r="IG339" s="395"/>
      <c r="IH339" s="395"/>
      <c r="II339" s="395"/>
      <c r="IJ339" s="395"/>
      <c r="IK339" s="395"/>
      <c r="IL339" s="395"/>
      <c r="IM339" s="395"/>
      <c r="IN339" s="395"/>
      <c r="IO339" s="395"/>
      <c r="IP339" s="395"/>
      <c r="IQ339" s="395"/>
      <c r="IR339" s="395"/>
      <c r="IS339" s="395"/>
      <c r="IT339" s="395"/>
      <c r="IU339" s="395"/>
      <c r="IV339" s="395"/>
      <c r="IW339" s="395"/>
      <c r="IX339" s="395"/>
      <c r="IY339" s="395"/>
      <c r="IZ339" s="395"/>
      <c r="JA339" s="395"/>
      <c r="JB339" s="395"/>
      <c r="JC339" s="395"/>
      <c r="JD339" s="395"/>
      <c r="JE339" s="395"/>
    </row>
    <row r="340" spans="13:265" s="426" customFormat="1" ht="15" hidden="1" customHeight="1" x14ac:dyDescent="0.25">
      <c r="M340" s="321"/>
      <c r="N340" s="321"/>
      <c r="CK340" s="395"/>
      <c r="CL340" s="395"/>
      <c r="CM340" s="395"/>
      <c r="CN340" s="395"/>
      <c r="CO340" s="395"/>
      <c r="CP340" s="395"/>
      <c r="CQ340" s="395"/>
      <c r="CR340" s="395"/>
      <c r="CS340" s="395"/>
      <c r="CT340" s="395"/>
      <c r="CU340" s="395"/>
      <c r="CV340" s="395"/>
      <c r="CW340" s="395"/>
      <c r="CX340" s="395"/>
      <c r="CY340" s="395"/>
      <c r="CZ340" s="395"/>
      <c r="DA340" s="395"/>
      <c r="DB340" s="395"/>
      <c r="DC340" s="395"/>
      <c r="DD340" s="395"/>
      <c r="DE340" s="395"/>
      <c r="DF340" s="395"/>
      <c r="DG340" s="395"/>
      <c r="DH340" s="395"/>
      <c r="DI340" s="395"/>
      <c r="DJ340" s="395"/>
      <c r="DK340" s="395"/>
      <c r="DL340" s="395"/>
      <c r="DM340" s="395"/>
      <c r="DN340" s="395"/>
      <c r="DO340" s="395"/>
      <c r="DP340" s="395"/>
      <c r="DQ340" s="395"/>
      <c r="DR340" s="395"/>
      <c r="DS340" s="395"/>
      <c r="DT340" s="395"/>
      <c r="DU340" s="395"/>
      <c r="DV340" s="395"/>
      <c r="DW340" s="395"/>
      <c r="DX340" s="395"/>
      <c r="DY340" s="395"/>
      <c r="DZ340" s="395"/>
      <c r="EA340" s="395"/>
      <c r="EB340" s="395"/>
      <c r="EC340" s="395"/>
      <c r="ED340" s="395"/>
      <c r="EE340" s="395"/>
      <c r="EF340" s="395"/>
      <c r="EG340" s="395"/>
      <c r="EH340" s="395"/>
      <c r="EI340" s="395"/>
      <c r="EJ340" s="395"/>
      <c r="EK340" s="395"/>
      <c r="EL340" s="395"/>
      <c r="EM340" s="395"/>
      <c r="EN340" s="395"/>
      <c r="EO340" s="395"/>
      <c r="EP340" s="395"/>
      <c r="EQ340" s="395"/>
      <c r="ER340" s="395"/>
      <c r="ES340" s="395"/>
      <c r="ET340" s="395"/>
      <c r="EU340" s="395"/>
      <c r="EV340" s="395"/>
      <c r="EW340" s="395"/>
      <c r="EX340" s="395"/>
      <c r="EY340" s="395"/>
      <c r="EZ340" s="395"/>
      <c r="FA340" s="395"/>
      <c r="FB340" s="395"/>
      <c r="FC340" s="395"/>
      <c r="FD340" s="395"/>
      <c r="FE340" s="395"/>
      <c r="FF340" s="395"/>
      <c r="FG340" s="395"/>
      <c r="FH340" s="395"/>
      <c r="FI340" s="395"/>
      <c r="FJ340" s="395"/>
      <c r="FK340" s="395"/>
      <c r="FL340" s="395"/>
      <c r="FM340" s="395"/>
      <c r="FN340" s="395"/>
      <c r="FO340" s="395"/>
      <c r="FP340" s="395"/>
      <c r="FQ340" s="395"/>
      <c r="FR340" s="395"/>
      <c r="FS340" s="395"/>
      <c r="FT340" s="395"/>
      <c r="FU340" s="395"/>
      <c r="FV340" s="395"/>
      <c r="FW340" s="395"/>
      <c r="FX340" s="395"/>
      <c r="FY340" s="395"/>
      <c r="FZ340" s="395"/>
      <c r="GA340" s="395"/>
      <c r="GB340" s="395"/>
      <c r="GC340" s="395"/>
      <c r="GD340" s="395"/>
      <c r="GE340" s="395"/>
      <c r="GF340" s="395"/>
      <c r="GG340" s="395"/>
      <c r="GH340" s="395"/>
      <c r="GI340" s="395"/>
      <c r="GJ340" s="395"/>
      <c r="GK340" s="395"/>
      <c r="GL340" s="395"/>
      <c r="GM340" s="395"/>
      <c r="GN340" s="395"/>
      <c r="GO340" s="395"/>
      <c r="GP340" s="395"/>
      <c r="GQ340" s="395"/>
      <c r="GR340" s="395"/>
      <c r="GS340" s="395"/>
      <c r="GT340" s="395"/>
      <c r="GU340" s="395"/>
      <c r="GV340" s="395"/>
      <c r="GW340" s="395"/>
      <c r="GX340" s="395"/>
      <c r="GY340" s="395"/>
      <c r="GZ340" s="395"/>
      <c r="HA340" s="395"/>
      <c r="HB340" s="395"/>
      <c r="HC340" s="395"/>
      <c r="HD340" s="395"/>
      <c r="HE340" s="395"/>
      <c r="HF340" s="395"/>
      <c r="HG340" s="395"/>
      <c r="HH340" s="395"/>
      <c r="HI340" s="395"/>
      <c r="HJ340" s="395"/>
      <c r="HK340" s="395"/>
      <c r="HL340" s="395"/>
      <c r="HM340" s="395"/>
      <c r="HN340" s="395"/>
      <c r="HO340" s="395"/>
      <c r="HP340" s="395"/>
      <c r="HQ340" s="395"/>
      <c r="HR340" s="395"/>
      <c r="HS340" s="395"/>
      <c r="HT340" s="395"/>
      <c r="HU340" s="395"/>
      <c r="HV340" s="395"/>
      <c r="HW340" s="395"/>
      <c r="HX340" s="395"/>
      <c r="HY340" s="395"/>
      <c r="HZ340" s="395"/>
      <c r="IA340" s="395"/>
      <c r="IB340" s="395"/>
      <c r="IC340" s="395"/>
      <c r="ID340" s="395"/>
      <c r="IE340" s="395"/>
      <c r="IF340" s="395"/>
      <c r="IG340" s="395"/>
      <c r="IH340" s="395"/>
      <c r="II340" s="395"/>
      <c r="IJ340" s="395"/>
      <c r="IK340" s="395"/>
      <c r="IL340" s="395"/>
      <c r="IM340" s="395"/>
      <c r="IN340" s="395"/>
      <c r="IO340" s="395"/>
      <c r="IP340" s="395"/>
      <c r="IQ340" s="395"/>
      <c r="IR340" s="395"/>
      <c r="IS340" s="395"/>
      <c r="IT340" s="395"/>
      <c r="IU340" s="395"/>
      <c r="IV340" s="395"/>
      <c r="IW340" s="395"/>
      <c r="IX340" s="395"/>
      <c r="IY340" s="395"/>
      <c r="IZ340" s="395"/>
      <c r="JA340" s="395"/>
      <c r="JB340" s="395"/>
      <c r="JC340" s="395"/>
      <c r="JD340" s="395"/>
      <c r="JE340" s="395"/>
    </row>
    <row r="341" spans="13:265" s="426" customFormat="1" ht="15" hidden="1" customHeight="1" x14ac:dyDescent="0.25">
      <c r="M341" s="321"/>
      <c r="N341" s="321"/>
      <c r="CK341" s="395"/>
      <c r="CL341" s="395"/>
      <c r="CM341" s="395"/>
      <c r="CN341" s="395"/>
      <c r="CO341" s="395"/>
      <c r="CP341" s="395"/>
      <c r="CQ341" s="395"/>
      <c r="CR341" s="395"/>
      <c r="CS341" s="395"/>
      <c r="CT341" s="395"/>
      <c r="CU341" s="395"/>
      <c r="CV341" s="395"/>
      <c r="CW341" s="395"/>
      <c r="CX341" s="395"/>
      <c r="CY341" s="395"/>
      <c r="CZ341" s="395"/>
      <c r="DA341" s="395"/>
      <c r="DB341" s="395"/>
      <c r="DC341" s="395"/>
      <c r="DD341" s="395"/>
      <c r="DE341" s="395"/>
      <c r="DF341" s="395"/>
      <c r="DG341" s="395"/>
      <c r="DH341" s="395"/>
      <c r="DI341" s="395"/>
      <c r="DJ341" s="395"/>
      <c r="DK341" s="395"/>
      <c r="DL341" s="395"/>
      <c r="DM341" s="395"/>
      <c r="DN341" s="395"/>
      <c r="DO341" s="395"/>
      <c r="DP341" s="395"/>
      <c r="DQ341" s="395"/>
      <c r="DR341" s="395"/>
      <c r="DS341" s="395"/>
      <c r="DT341" s="395"/>
      <c r="DU341" s="395"/>
      <c r="DV341" s="395"/>
      <c r="DW341" s="395"/>
      <c r="DX341" s="395"/>
      <c r="DY341" s="395"/>
      <c r="DZ341" s="395"/>
      <c r="EA341" s="395"/>
      <c r="EB341" s="395"/>
      <c r="EC341" s="395"/>
      <c r="ED341" s="395"/>
      <c r="EE341" s="395"/>
      <c r="EF341" s="395"/>
      <c r="EG341" s="395"/>
      <c r="EH341" s="395"/>
      <c r="EI341" s="395"/>
      <c r="EJ341" s="395"/>
      <c r="EK341" s="395"/>
      <c r="EL341" s="395"/>
      <c r="EM341" s="395"/>
      <c r="EN341" s="395"/>
      <c r="EO341" s="395"/>
      <c r="EP341" s="395"/>
      <c r="EQ341" s="395"/>
      <c r="ER341" s="395"/>
      <c r="ES341" s="395"/>
      <c r="ET341" s="395"/>
      <c r="EU341" s="395"/>
      <c r="EV341" s="395"/>
      <c r="EW341" s="395"/>
      <c r="EX341" s="395"/>
      <c r="EY341" s="395"/>
      <c r="EZ341" s="395"/>
      <c r="FA341" s="395"/>
      <c r="FB341" s="395"/>
      <c r="FC341" s="395"/>
      <c r="FD341" s="395"/>
      <c r="FE341" s="395"/>
      <c r="FF341" s="395"/>
      <c r="FG341" s="395"/>
      <c r="FH341" s="395"/>
      <c r="FI341" s="395"/>
      <c r="FJ341" s="395"/>
      <c r="FK341" s="395"/>
      <c r="FL341" s="395"/>
      <c r="FM341" s="395"/>
      <c r="FN341" s="395"/>
      <c r="FO341" s="395"/>
      <c r="FP341" s="395"/>
      <c r="FQ341" s="395"/>
      <c r="FR341" s="395"/>
      <c r="FS341" s="395"/>
      <c r="FT341" s="395"/>
      <c r="FU341" s="395"/>
      <c r="FV341" s="395"/>
      <c r="FW341" s="395"/>
      <c r="FX341" s="395"/>
      <c r="FY341" s="395"/>
      <c r="FZ341" s="395"/>
      <c r="GA341" s="395"/>
      <c r="GB341" s="395"/>
      <c r="GC341" s="395"/>
      <c r="GD341" s="395"/>
      <c r="GE341" s="395"/>
      <c r="GF341" s="395"/>
      <c r="GG341" s="395"/>
      <c r="GH341" s="395"/>
      <c r="GI341" s="395"/>
      <c r="GJ341" s="395"/>
      <c r="GK341" s="395"/>
      <c r="GL341" s="395"/>
      <c r="GM341" s="395"/>
      <c r="GN341" s="395"/>
      <c r="GO341" s="395"/>
      <c r="GP341" s="395"/>
      <c r="GQ341" s="395"/>
      <c r="GR341" s="395"/>
      <c r="GS341" s="395"/>
      <c r="GT341" s="395"/>
      <c r="GU341" s="395"/>
      <c r="GV341" s="395"/>
      <c r="GW341" s="395"/>
      <c r="GX341" s="395"/>
      <c r="GY341" s="395"/>
      <c r="GZ341" s="395"/>
      <c r="HA341" s="395"/>
      <c r="HB341" s="395"/>
      <c r="HC341" s="395"/>
      <c r="HD341" s="395"/>
      <c r="HE341" s="395"/>
      <c r="HF341" s="395"/>
      <c r="HG341" s="395"/>
      <c r="HH341" s="395"/>
      <c r="HI341" s="395"/>
      <c r="HJ341" s="395"/>
      <c r="HK341" s="395"/>
      <c r="HL341" s="395"/>
      <c r="HM341" s="395"/>
      <c r="HN341" s="395"/>
      <c r="HO341" s="395"/>
      <c r="HP341" s="395"/>
      <c r="HQ341" s="395"/>
      <c r="HR341" s="395"/>
      <c r="HS341" s="395"/>
      <c r="HT341" s="395"/>
      <c r="HU341" s="395"/>
      <c r="HV341" s="395"/>
      <c r="HW341" s="395"/>
      <c r="HX341" s="395"/>
      <c r="HY341" s="395"/>
      <c r="HZ341" s="395"/>
      <c r="IA341" s="395"/>
      <c r="IB341" s="395"/>
      <c r="IC341" s="395"/>
      <c r="ID341" s="395"/>
      <c r="IE341" s="395"/>
      <c r="IF341" s="395"/>
      <c r="IG341" s="395"/>
      <c r="IH341" s="395"/>
      <c r="II341" s="395"/>
      <c r="IJ341" s="395"/>
      <c r="IK341" s="395"/>
      <c r="IL341" s="395"/>
      <c r="IM341" s="395"/>
      <c r="IN341" s="395"/>
      <c r="IO341" s="395"/>
      <c r="IP341" s="395"/>
      <c r="IQ341" s="395"/>
      <c r="IR341" s="395"/>
      <c r="IS341" s="395"/>
      <c r="IT341" s="395"/>
      <c r="IU341" s="395"/>
      <c r="IV341" s="395"/>
      <c r="IW341" s="395"/>
      <c r="IX341" s="395"/>
      <c r="IY341" s="395"/>
      <c r="IZ341" s="395"/>
      <c r="JA341" s="395"/>
      <c r="JB341" s="395"/>
      <c r="JC341" s="395"/>
      <c r="JD341" s="395"/>
      <c r="JE341" s="395"/>
    </row>
    <row r="342" spans="13:265" s="426" customFormat="1" ht="15" hidden="1" customHeight="1" x14ac:dyDescent="0.25">
      <c r="M342" s="321"/>
      <c r="N342" s="321"/>
      <c r="CK342" s="395"/>
      <c r="CL342" s="395"/>
      <c r="CM342" s="395"/>
      <c r="CN342" s="395"/>
      <c r="CO342" s="395"/>
      <c r="CP342" s="395"/>
      <c r="CQ342" s="395"/>
      <c r="CR342" s="395"/>
      <c r="CS342" s="395"/>
      <c r="CT342" s="395"/>
      <c r="CU342" s="395"/>
      <c r="CV342" s="395"/>
      <c r="CW342" s="395"/>
      <c r="CX342" s="395"/>
      <c r="CY342" s="395"/>
      <c r="CZ342" s="395"/>
      <c r="DA342" s="395"/>
      <c r="DB342" s="395"/>
      <c r="DC342" s="395"/>
      <c r="DD342" s="395"/>
      <c r="DE342" s="395"/>
      <c r="DF342" s="395"/>
      <c r="DG342" s="395"/>
      <c r="DH342" s="395"/>
      <c r="DI342" s="395"/>
      <c r="DJ342" s="395"/>
      <c r="DK342" s="395"/>
      <c r="DL342" s="395"/>
      <c r="DM342" s="395"/>
      <c r="DN342" s="395"/>
      <c r="DO342" s="395"/>
      <c r="DP342" s="395"/>
      <c r="DQ342" s="395"/>
      <c r="DR342" s="395"/>
      <c r="DS342" s="395"/>
      <c r="DT342" s="395"/>
      <c r="DU342" s="395"/>
      <c r="DV342" s="395"/>
      <c r="DW342" s="395"/>
      <c r="DX342" s="395"/>
      <c r="DY342" s="395"/>
      <c r="DZ342" s="395"/>
      <c r="EA342" s="395"/>
      <c r="EB342" s="395"/>
      <c r="EC342" s="395"/>
      <c r="ED342" s="395"/>
      <c r="EE342" s="395"/>
      <c r="EF342" s="395"/>
      <c r="EG342" s="395"/>
      <c r="EH342" s="395"/>
      <c r="EI342" s="395"/>
      <c r="EJ342" s="395"/>
      <c r="EK342" s="395"/>
      <c r="EL342" s="395"/>
      <c r="EM342" s="395"/>
      <c r="EN342" s="395"/>
      <c r="EO342" s="395"/>
      <c r="EP342" s="395"/>
      <c r="EQ342" s="395"/>
      <c r="ER342" s="395"/>
      <c r="ES342" s="395"/>
      <c r="ET342" s="395"/>
      <c r="EU342" s="395"/>
      <c r="EV342" s="395"/>
      <c r="EW342" s="395"/>
      <c r="EX342" s="395"/>
      <c r="EY342" s="395"/>
      <c r="EZ342" s="395"/>
      <c r="FA342" s="395"/>
      <c r="FB342" s="395"/>
      <c r="FC342" s="395"/>
      <c r="FD342" s="395"/>
      <c r="FE342" s="395"/>
      <c r="FF342" s="395"/>
      <c r="FG342" s="395"/>
      <c r="FH342" s="395"/>
      <c r="FI342" s="395"/>
      <c r="FJ342" s="395"/>
      <c r="FK342" s="395"/>
      <c r="FL342" s="395"/>
      <c r="FM342" s="395"/>
      <c r="FN342" s="395"/>
      <c r="FO342" s="395"/>
      <c r="FP342" s="395"/>
      <c r="FQ342" s="395"/>
      <c r="FR342" s="395"/>
      <c r="FS342" s="395"/>
      <c r="FT342" s="395"/>
      <c r="FU342" s="395"/>
      <c r="FV342" s="395"/>
      <c r="FW342" s="395"/>
      <c r="FX342" s="395"/>
      <c r="FY342" s="395"/>
      <c r="FZ342" s="395"/>
      <c r="GA342" s="395"/>
      <c r="GB342" s="395"/>
      <c r="GC342" s="395"/>
      <c r="GD342" s="395"/>
      <c r="GE342" s="395"/>
      <c r="GF342" s="395"/>
      <c r="GG342" s="395"/>
      <c r="GH342" s="395"/>
      <c r="GI342" s="395"/>
      <c r="GJ342" s="395"/>
      <c r="GK342" s="395"/>
      <c r="GL342" s="395"/>
      <c r="GM342" s="395"/>
      <c r="GN342" s="395"/>
      <c r="GO342" s="395"/>
      <c r="GP342" s="395"/>
      <c r="GQ342" s="395"/>
      <c r="GR342" s="395"/>
      <c r="GS342" s="395"/>
      <c r="GT342" s="395"/>
      <c r="GU342" s="395"/>
      <c r="GV342" s="395"/>
      <c r="GW342" s="395"/>
      <c r="GX342" s="395"/>
      <c r="GY342" s="395"/>
      <c r="GZ342" s="395"/>
      <c r="HA342" s="395"/>
      <c r="HB342" s="395"/>
      <c r="HC342" s="395"/>
      <c r="HD342" s="395"/>
      <c r="HE342" s="395"/>
      <c r="HF342" s="395"/>
      <c r="HG342" s="395"/>
      <c r="HH342" s="395"/>
      <c r="HI342" s="395"/>
      <c r="HJ342" s="395"/>
      <c r="HK342" s="395"/>
      <c r="HL342" s="395"/>
      <c r="HM342" s="395"/>
      <c r="HN342" s="395"/>
      <c r="HO342" s="395"/>
      <c r="HP342" s="395"/>
      <c r="HQ342" s="395"/>
      <c r="HR342" s="395"/>
      <c r="HS342" s="395"/>
      <c r="HT342" s="395"/>
      <c r="HU342" s="395"/>
      <c r="HV342" s="395"/>
      <c r="HW342" s="395"/>
      <c r="HX342" s="395"/>
      <c r="HY342" s="395"/>
      <c r="HZ342" s="395"/>
      <c r="IA342" s="395"/>
      <c r="IB342" s="395"/>
      <c r="IC342" s="395"/>
      <c r="ID342" s="395"/>
      <c r="IE342" s="395"/>
      <c r="IF342" s="395"/>
      <c r="IG342" s="395"/>
      <c r="IH342" s="395"/>
      <c r="II342" s="395"/>
      <c r="IJ342" s="395"/>
      <c r="IK342" s="395"/>
      <c r="IL342" s="395"/>
      <c r="IM342" s="395"/>
      <c r="IN342" s="395"/>
      <c r="IO342" s="395"/>
      <c r="IP342" s="395"/>
      <c r="IQ342" s="395"/>
      <c r="IR342" s="395"/>
      <c r="IS342" s="395"/>
      <c r="IT342" s="395"/>
      <c r="IU342" s="395"/>
      <c r="IV342" s="395"/>
      <c r="IW342" s="395"/>
      <c r="IX342" s="395"/>
      <c r="IY342" s="395"/>
      <c r="IZ342" s="395"/>
      <c r="JA342" s="395"/>
      <c r="JB342" s="395"/>
      <c r="JC342" s="395"/>
      <c r="JD342" s="395"/>
      <c r="JE342" s="395"/>
    </row>
    <row r="343" spans="13:265" s="426" customFormat="1" ht="15" hidden="1" customHeight="1" x14ac:dyDescent="0.25">
      <c r="M343" s="321"/>
      <c r="N343" s="321"/>
      <c r="CK343" s="395"/>
      <c r="CL343" s="395"/>
      <c r="CM343" s="395"/>
      <c r="CN343" s="395"/>
      <c r="CO343" s="395"/>
      <c r="CP343" s="395"/>
      <c r="CQ343" s="395"/>
      <c r="CR343" s="395"/>
      <c r="CS343" s="395"/>
      <c r="CT343" s="395"/>
      <c r="CU343" s="395"/>
      <c r="CV343" s="395"/>
      <c r="CW343" s="395"/>
      <c r="CX343" s="395"/>
      <c r="CY343" s="395"/>
      <c r="CZ343" s="395"/>
      <c r="DA343" s="395"/>
      <c r="DB343" s="395"/>
      <c r="DC343" s="395"/>
      <c r="DD343" s="395"/>
      <c r="DE343" s="395"/>
      <c r="DF343" s="395"/>
      <c r="DG343" s="395"/>
      <c r="DH343" s="395"/>
      <c r="DI343" s="395"/>
      <c r="DJ343" s="395"/>
      <c r="DK343" s="395"/>
      <c r="DL343" s="395"/>
      <c r="DM343" s="395"/>
      <c r="DN343" s="395"/>
      <c r="DO343" s="395"/>
      <c r="DP343" s="395"/>
      <c r="DQ343" s="395"/>
      <c r="DR343" s="395"/>
      <c r="DS343" s="395"/>
      <c r="DT343" s="395"/>
      <c r="DU343" s="395"/>
      <c r="DV343" s="395"/>
      <c r="DW343" s="395"/>
      <c r="DX343" s="395"/>
      <c r="DY343" s="395"/>
      <c r="DZ343" s="395"/>
      <c r="EA343" s="395"/>
      <c r="EB343" s="395"/>
      <c r="EC343" s="395"/>
      <c r="ED343" s="395"/>
      <c r="EE343" s="395"/>
      <c r="EF343" s="395"/>
      <c r="EG343" s="395"/>
      <c r="EH343" s="395"/>
      <c r="EI343" s="395"/>
      <c r="EJ343" s="395"/>
      <c r="EK343" s="395"/>
      <c r="EL343" s="395"/>
      <c r="EM343" s="395"/>
      <c r="EN343" s="395"/>
      <c r="EO343" s="395"/>
      <c r="EP343" s="395"/>
      <c r="EQ343" s="395"/>
      <c r="ER343" s="395"/>
      <c r="ES343" s="395"/>
      <c r="ET343" s="395"/>
      <c r="EU343" s="395"/>
      <c r="EV343" s="395"/>
      <c r="EW343" s="395"/>
      <c r="EX343" s="395"/>
      <c r="EY343" s="395"/>
      <c r="EZ343" s="395"/>
      <c r="FA343" s="395"/>
      <c r="FB343" s="395"/>
      <c r="FC343" s="395"/>
      <c r="FD343" s="395"/>
      <c r="FE343" s="395"/>
      <c r="FF343" s="395"/>
      <c r="FG343" s="395"/>
      <c r="FH343" s="395"/>
      <c r="FI343" s="395"/>
      <c r="FJ343" s="395"/>
      <c r="FK343" s="395"/>
      <c r="FL343" s="395"/>
      <c r="FM343" s="395"/>
      <c r="FN343" s="395"/>
      <c r="FO343" s="395"/>
      <c r="FP343" s="395"/>
      <c r="FQ343" s="395"/>
      <c r="FR343" s="395"/>
      <c r="FS343" s="395"/>
      <c r="FT343" s="395"/>
      <c r="FU343" s="395"/>
      <c r="FV343" s="395"/>
      <c r="FW343" s="395"/>
      <c r="FX343" s="395"/>
      <c r="FY343" s="395"/>
      <c r="FZ343" s="395"/>
      <c r="GA343" s="395"/>
      <c r="GB343" s="395"/>
      <c r="GC343" s="395"/>
      <c r="GD343" s="395"/>
      <c r="GE343" s="395"/>
      <c r="GF343" s="395"/>
      <c r="GG343" s="395"/>
      <c r="GH343" s="395"/>
      <c r="GI343" s="395"/>
      <c r="GJ343" s="395"/>
      <c r="GK343" s="395"/>
      <c r="GL343" s="395"/>
      <c r="GM343" s="395"/>
      <c r="GN343" s="395"/>
      <c r="GO343" s="395"/>
      <c r="GP343" s="395"/>
      <c r="GQ343" s="395"/>
      <c r="GR343" s="395"/>
      <c r="GS343" s="395"/>
      <c r="GT343" s="395"/>
      <c r="GU343" s="395"/>
      <c r="GV343" s="395"/>
      <c r="GW343" s="395"/>
      <c r="GX343" s="395"/>
      <c r="GY343" s="395"/>
      <c r="GZ343" s="395"/>
      <c r="HA343" s="395"/>
      <c r="HB343" s="395"/>
      <c r="HC343" s="395"/>
      <c r="HD343" s="395"/>
      <c r="HE343" s="395"/>
      <c r="HF343" s="395"/>
      <c r="HG343" s="395"/>
      <c r="HH343" s="395"/>
      <c r="HI343" s="395"/>
      <c r="HJ343" s="395"/>
      <c r="HK343" s="395"/>
      <c r="HL343" s="395"/>
      <c r="HM343" s="395"/>
      <c r="HN343" s="395"/>
      <c r="HO343" s="395"/>
      <c r="HP343" s="395"/>
      <c r="HQ343" s="395"/>
      <c r="HR343" s="395"/>
      <c r="HS343" s="395"/>
      <c r="HT343" s="395"/>
      <c r="HU343" s="395"/>
      <c r="HV343" s="395"/>
      <c r="HW343" s="395"/>
      <c r="HX343" s="395"/>
      <c r="HY343" s="395"/>
      <c r="HZ343" s="395"/>
      <c r="IA343" s="395"/>
      <c r="IB343" s="395"/>
      <c r="IC343" s="395"/>
      <c r="ID343" s="395"/>
      <c r="IE343" s="395"/>
      <c r="IF343" s="395"/>
      <c r="IG343" s="395"/>
      <c r="IH343" s="395"/>
      <c r="II343" s="395"/>
      <c r="IJ343" s="395"/>
      <c r="IK343" s="395"/>
      <c r="IL343" s="395"/>
      <c r="IM343" s="395"/>
      <c r="IN343" s="395"/>
      <c r="IO343" s="395"/>
      <c r="IP343" s="395"/>
      <c r="IQ343" s="395"/>
      <c r="IR343" s="395"/>
      <c r="IS343" s="395"/>
      <c r="IT343" s="395"/>
      <c r="IU343" s="395"/>
      <c r="IV343" s="395"/>
      <c r="IW343" s="395"/>
      <c r="IX343" s="395"/>
      <c r="IY343" s="395"/>
      <c r="IZ343" s="395"/>
      <c r="JA343" s="395"/>
      <c r="JB343" s="395"/>
      <c r="JC343" s="395"/>
      <c r="JD343" s="395"/>
      <c r="JE343" s="395"/>
    </row>
    <row r="344" spans="13:265" s="426" customFormat="1" ht="15" hidden="1" customHeight="1" x14ac:dyDescent="0.25">
      <c r="M344" s="321"/>
      <c r="N344" s="321"/>
      <c r="CK344" s="395"/>
      <c r="CL344" s="395"/>
      <c r="CM344" s="395"/>
      <c r="CN344" s="395"/>
      <c r="CO344" s="395"/>
      <c r="CP344" s="395"/>
      <c r="CQ344" s="395"/>
      <c r="CR344" s="395"/>
      <c r="CS344" s="395"/>
      <c r="CT344" s="395"/>
      <c r="CU344" s="395"/>
      <c r="CV344" s="395"/>
      <c r="CW344" s="395"/>
      <c r="CX344" s="395"/>
      <c r="CY344" s="395"/>
      <c r="CZ344" s="395"/>
      <c r="DA344" s="395"/>
      <c r="DB344" s="395"/>
      <c r="DC344" s="395"/>
      <c r="DD344" s="395"/>
      <c r="DE344" s="395"/>
      <c r="DF344" s="395"/>
      <c r="DG344" s="395"/>
      <c r="DH344" s="395"/>
      <c r="DI344" s="395"/>
      <c r="DJ344" s="395"/>
      <c r="DK344" s="395"/>
      <c r="DL344" s="395"/>
      <c r="DM344" s="395"/>
      <c r="DN344" s="395"/>
      <c r="DO344" s="395"/>
      <c r="DP344" s="395"/>
      <c r="DQ344" s="395"/>
      <c r="DR344" s="395"/>
      <c r="DS344" s="395"/>
      <c r="DT344" s="395"/>
      <c r="DU344" s="395"/>
      <c r="DV344" s="395"/>
      <c r="DW344" s="395"/>
      <c r="DX344" s="395"/>
      <c r="DY344" s="395"/>
      <c r="DZ344" s="395"/>
      <c r="EA344" s="395"/>
      <c r="EB344" s="395"/>
      <c r="EC344" s="395"/>
      <c r="ED344" s="395"/>
      <c r="EE344" s="395"/>
      <c r="EF344" s="395"/>
      <c r="EG344" s="395"/>
      <c r="EH344" s="395"/>
      <c r="EI344" s="395"/>
      <c r="EJ344" s="395"/>
      <c r="EK344" s="395"/>
      <c r="EL344" s="395"/>
      <c r="EM344" s="395"/>
      <c r="EN344" s="395"/>
      <c r="EO344" s="395"/>
      <c r="EP344" s="395"/>
      <c r="EQ344" s="395"/>
      <c r="ER344" s="395"/>
      <c r="ES344" s="395"/>
      <c r="ET344" s="395"/>
      <c r="EU344" s="395"/>
      <c r="EV344" s="395"/>
      <c r="EW344" s="395"/>
      <c r="EX344" s="395"/>
      <c r="EY344" s="395"/>
      <c r="EZ344" s="395"/>
      <c r="FA344" s="395"/>
      <c r="FB344" s="395"/>
      <c r="FC344" s="395"/>
      <c r="FD344" s="395"/>
      <c r="FE344" s="395"/>
      <c r="FF344" s="395"/>
      <c r="FG344" s="395"/>
      <c r="FH344" s="395"/>
      <c r="FI344" s="395"/>
      <c r="FJ344" s="395"/>
      <c r="FK344" s="395"/>
      <c r="FL344" s="395"/>
      <c r="FM344" s="395"/>
      <c r="FN344" s="395"/>
      <c r="FO344" s="395"/>
      <c r="FP344" s="395"/>
      <c r="FQ344" s="395"/>
      <c r="FR344" s="395"/>
      <c r="FS344" s="395"/>
      <c r="FT344" s="395"/>
      <c r="FU344" s="395"/>
      <c r="FV344" s="395"/>
      <c r="FW344" s="395"/>
      <c r="FX344" s="395"/>
      <c r="FY344" s="395"/>
      <c r="FZ344" s="395"/>
      <c r="GA344" s="395"/>
      <c r="GB344" s="395"/>
      <c r="GC344" s="395"/>
      <c r="GD344" s="395"/>
      <c r="GE344" s="395"/>
      <c r="GF344" s="395"/>
      <c r="GG344" s="395"/>
      <c r="GH344" s="395"/>
      <c r="GI344" s="395"/>
      <c r="GJ344" s="395"/>
      <c r="GK344" s="395"/>
      <c r="GL344" s="395"/>
      <c r="GM344" s="395"/>
      <c r="GN344" s="395"/>
      <c r="GO344" s="395"/>
      <c r="GP344" s="395"/>
      <c r="GQ344" s="395"/>
      <c r="GR344" s="395"/>
      <c r="GS344" s="395"/>
      <c r="GT344" s="395"/>
      <c r="GU344" s="395"/>
      <c r="GV344" s="395"/>
      <c r="GW344" s="395"/>
      <c r="GX344" s="395"/>
      <c r="GY344" s="395"/>
      <c r="GZ344" s="395"/>
      <c r="HA344" s="395"/>
      <c r="HB344" s="395"/>
      <c r="HC344" s="395"/>
      <c r="HD344" s="395"/>
      <c r="HE344" s="395"/>
      <c r="HF344" s="395"/>
      <c r="HG344" s="395"/>
      <c r="HH344" s="395"/>
      <c r="HI344" s="395"/>
      <c r="HJ344" s="395"/>
      <c r="HK344" s="395"/>
      <c r="HL344" s="395"/>
      <c r="HM344" s="395"/>
      <c r="HN344" s="395"/>
      <c r="HO344" s="395"/>
      <c r="HP344" s="395"/>
      <c r="HQ344" s="395"/>
      <c r="HR344" s="395"/>
      <c r="HS344" s="395"/>
      <c r="HT344" s="395"/>
      <c r="HU344" s="395"/>
      <c r="HV344" s="395"/>
      <c r="HW344" s="395"/>
      <c r="HX344" s="395"/>
      <c r="HY344" s="395"/>
      <c r="HZ344" s="395"/>
      <c r="IA344" s="395"/>
      <c r="IB344" s="395"/>
      <c r="IC344" s="395"/>
      <c r="ID344" s="395"/>
      <c r="IE344" s="395"/>
      <c r="IF344" s="395"/>
      <c r="IG344" s="395"/>
      <c r="IH344" s="395"/>
      <c r="II344" s="395"/>
      <c r="IJ344" s="395"/>
      <c r="IK344" s="395"/>
      <c r="IL344" s="395"/>
      <c r="IM344" s="395"/>
      <c r="IN344" s="395"/>
      <c r="IO344" s="395"/>
      <c r="IP344" s="395"/>
      <c r="IQ344" s="395"/>
      <c r="IR344" s="395"/>
      <c r="IS344" s="395"/>
      <c r="IT344" s="395"/>
      <c r="IU344" s="395"/>
      <c r="IV344" s="395"/>
      <c r="IW344" s="395"/>
      <c r="IX344" s="395"/>
      <c r="IY344" s="395"/>
      <c r="IZ344" s="395"/>
      <c r="JA344" s="395"/>
      <c r="JB344" s="395"/>
      <c r="JC344" s="395"/>
      <c r="JD344" s="395"/>
      <c r="JE344" s="395"/>
    </row>
    <row r="345" spans="13:265" s="426" customFormat="1" ht="15" hidden="1" customHeight="1" x14ac:dyDescent="0.25">
      <c r="M345" s="321"/>
      <c r="N345" s="321"/>
      <c r="CK345" s="395"/>
      <c r="CL345" s="395"/>
      <c r="CM345" s="395"/>
      <c r="CN345" s="395"/>
      <c r="CO345" s="395"/>
      <c r="CP345" s="395"/>
      <c r="CQ345" s="395"/>
      <c r="CR345" s="395"/>
      <c r="CS345" s="395"/>
      <c r="CT345" s="395"/>
      <c r="CU345" s="395"/>
      <c r="CV345" s="395"/>
      <c r="CW345" s="395"/>
      <c r="CX345" s="395"/>
      <c r="CY345" s="395"/>
      <c r="CZ345" s="395"/>
      <c r="DA345" s="395"/>
      <c r="DB345" s="395"/>
      <c r="DC345" s="395"/>
      <c r="DD345" s="395"/>
      <c r="DE345" s="395"/>
      <c r="DF345" s="395"/>
      <c r="DG345" s="395"/>
      <c r="DH345" s="395"/>
      <c r="DI345" s="395"/>
      <c r="DJ345" s="395"/>
      <c r="DK345" s="395"/>
      <c r="DL345" s="395"/>
      <c r="DM345" s="395"/>
      <c r="DN345" s="395"/>
      <c r="DO345" s="395"/>
      <c r="DP345" s="395"/>
      <c r="DQ345" s="395"/>
      <c r="DR345" s="395"/>
      <c r="DS345" s="395"/>
      <c r="DT345" s="395"/>
      <c r="DU345" s="395"/>
      <c r="DV345" s="395"/>
      <c r="DW345" s="395"/>
      <c r="DX345" s="395"/>
      <c r="DY345" s="395"/>
      <c r="DZ345" s="395"/>
      <c r="EA345" s="395"/>
      <c r="EB345" s="395"/>
      <c r="EC345" s="395"/>
      <c r="ED345" s="395"/>
      <c r="EE345" s="395"/>
      <c r="EF345" s="395"/>
      <c r="EG345" s="395"/>
      <c r="EH345" s="395"/>
      <c r="EI345" s="395"/>
      <c r="EJ345" s="395"/>
      <c r="EK345" s="395"/>
      <c r="EL345" s="395"/>
      <c r="EM345" s="395"/>
      <c r="EN345" s="395"/>
      <c r="EO345" s="395"/>
      <c r="EP345" s="395"/>
      <c r="EQ345" s="395"/>
      <c r="ER345" s="395"/>
      <c r="ES345" s="395"/>
      <c r="ET345" s="395"/>
      <c r="EU345" s="395"/>
      <c r="EV345" s="395"/>
      <c r="EW345" s="395"/>
      <c r="EX345" s="395"/>
      <c r="EY345" s="395"/>
      <c r="EZ345" s="395"/>
      <c r="FA345" s="395"/>
      <c r="FB345" s="395"/>
      <c r="FC345" s="395"/>
      <c r="FD345" s="395"/>
      <c r="FE345" s="395"/>
      <c r="FF345" s="395"/>
      <c r="FG345" s="395"/>
      <c r="FH345" s="395"/>
      <c r="FI345" s="395"/>
      <c r="FJ345" s="395"/>
      <c r="FK345" s="395"/>
      <c r="FL345" s="395"/>
      <c r="FM345" s="395"/>
      <c r="FN345" s="395"/>
      <c r="FO345" s="395"/>
      <c r="FP345" s="395"/>
      <c r="FQ345" s="395"/>
      <c r="FR345" s="395"/>
      <c r="FS345" s="395"/>
      <c r="FT345" s="395"/>
      <c r="FU345" s="395"/>
      <c r="FV345" s="395"/>
      <c r="FW345" s="395"/>
      <c r="FX345" s="395"/>
      <c r="FY345" s="395"/>
      <c r="FZ345" s="395"/>
      <c r="GA345" s="395"/>
      <c r="GB345" s="395"/>
      <c r="GC345" s="395"/>
      <c r="GD345" s="395"/>
      <c r="GE345" s="395"/>
      <c r="GF345" s="395"/>
      <c r="GG345" s="395"/>
      <c r="GH345" s="395"/>
      <c r="GI345" s="395"/>
      <c r="GJ345" s="395"/>
      <c r="GK345" s="395"/>
      <c r="GL345" s="395"/>
      <c r="GM345" s="395"/>
      <c r="GN345" s="395"/>
      <c r="GO345" s="395"/>
      <c r="GP345" s="395"/>
      <c r="GQ345" s="395"/>
      <c r="GR345" s="395"/>
      <c r="GS345" s="395"/>
      <c r="GT345" s="395"/>
      <c r="GU345" s="395"/>
      <c r="GV345" s="395"/>
      <c r="GW345" s="395"/>
      <c r="GX345" s="395"/>
      <c r="GY345" s="395"/>
      <c r="GZ345" s="395"/>
      <c r="HA345" s="395"/>
      <c r="HB345" s="395"/>
      <c r="HC345" s="395"/>
      <c r="HD345" s="395"/>
      <c r="HE345" s="395"/>
      <c r="HF345" s="395"/>
      <c r="HG345" s="395"/>
      <c r="HH345" s="395"/>
      <c r="HI345" s="395"/>
      <c r="HJ345" s="395"/>
      <c r="HK345" s="395"/>
      <c r="HL345" s="395"/>
      <c r="HM345" s="395"/>
      <c r="HN345" s="395"/>
      <c r="HO345" s="395"/>
      <c r="HP345" s="395"/>
      <c r="HQ345" s="395"/>
      <c r="HR345" s="395"/>
      <c r="HS345" s="395"/>
      <c r="HT345" s="395"/>
      <c r="HU345" s="395"/>
      <c r="HV345" s="395"/>
      <c r="HW345" s="395"/>
      <c r="HX345" s="395"/>
      <c r="HY345" s="395"/>
      <c r="HZ345" s="395"/>
      <c r="IA345" s="395"/>
      <c r="IB345" s="395"/>
      <c r="IC345" s="395"/>
      <c r="ID345" s="395"/>
      <c r="IE345" s="395"/>
      <c r="IF345" s="395"/>
      <c r="IG345" s="395"/>
      <c r="IH345" s="395"/>
      <c r="II345" s="395"/>
      <c r="IJ345" s="395"/>
      <c r="IK345" s="395"/>
      <c r="IL345" s="395"/>
      <c r="IM345" s="395"/>
      <c r="IN345" s="395"/>
      <c r="IO345" s="395"/>
      <c r="IP345" s="395"/>
      <c r="IQ345" s="395"/>
      <c r="IR345" s="395"/>
      <c r="IS345" s="395"/>
      <c r="IT345" s="395"/>
      <c r="IU345" s="395"/>
      <c r="IV345" s="395"/>
      <c r="IW345" s="395"/>
      <c r="IX345" s="395"/>
      <c r="IY345" s="395"/>
      <c r="IZ345" s="395"/>
      <c r="JA345" s="395"/>
      <c r="JB345" s="395"/>
      <c r="JC345" s="395"/>
      <c r="JD345" s="395"/>
      <c r="JE345" s="395"/>
    </row>
    <row r="346" spans="13:265" s="426" customFormat="1" ht="15" hidden="1" customHeight="1" x14ac:dyDescent="0.25">
      <c r="M346" s="321"/>
      <c r="N346" s="321"/>
      <c r="CK346" s="395"/>
      <c r="CL346" s="395"/>
      <c r="CM346" s="395"/>
      <c r="CN346" s="395"/>
      <c r="CO346" s="395"/>
      <c r="CP346" s="395"/>
      <c r="CQ346" s="395"/>
      <c r="CR346" s="395"/>
      <c r="CS346" s="395"/>
      <c r="CT346" s="395"/>
      <c r="CU346" s="395"/>
      <c r="CV346" s="395"/>
      <c r="CW346" s="395"/>
      <c r="CX346" s="395"/>
      <c r="CY346" s="395"/>
      <c r="CZ346" s="395"/>
      <c r="DA346" s="395"/>
      <c r="DB346" s="395"/>
      <c r="DC346" s="395"/>
      <c r="DD346" s="395"/>
      <c r="DE346" s="395"/>
      <c r="DF346" s="395"/>
      <c r="DG346" s="395"/>
      <c r="DH346" s="395"/>
      <c r="DI346" s="395"/>
      <c r="DJ346" s="395"/>
      <c r="DK346" s="395"/>
      <c r="DL346" s="395"/>
      <c r="DM346" s="395"/>
      <c r="DN346" s="395"/>
      <c r="DO346" s="395"/>
      <c r="DP346" s="395"/>
      <c r="DQ346" s="395"/>
      <c r="DR346" s="395"/>
      <c r="DS346" s="395"/>
      <c r="DT346" s="395"/>
      <c r="DU346" s="395"/>
      <c r="DV346" s="395"/>
      <c r="DW346" s="395"/>
      <c r="DX346" s="395"/>
      <c r="DY346" s="395"/>
      <c r="DZ346" s="395"/>
      <c r="EA346" s="395"/>
      <c r="EB346" s="395"/>
      <c r="EC346" s="395"/>
      <c r="ED346" s="395"/>
      <c r="EE346" s="395"/>
      <c r="EF346" s="395"/>
      <c r="EG346" s="395"/>
      <c r="EH346" s="395"/>
      <c r="EI346" s="395"/>
      <c r="EJ346" s="395"/>
      <c r="EK346" s="395"/>
      <c r="EL346" s="395"/>
      <c r="EM346" s="395"/>
      <c r="EN346" s="395"/>
      <c r="EO346" s="395"/>
      <c r="EP346" s="395"/>
      <c r="EQ346" s="395"/>
      <c r="ER346" s="395"/>
      <c r="ES346" s="395"/>
      <c r="ET346" s="395"/>
      <c r="EU346" s="395"/>
      <c r="EV346" s="395"/>
      <c r="EW346" s="395"/>
      <c r="EX346" s="395"/>
      <c r="EY346" s="395"/>
      <c r="EZ346" s="395"/>
      <c r="FA346" s="395"/>
      <c r="FB346" s="395"/>
      <c r="FC346" s="395"/>
      <c r="FD346" s="395"/>
      <c r="FE346" s="395"/>
      <c r="FF346" s="395"/>
      <c r="FG346" s="395"/>
      <c r="FH346" s="395"/>
      <c r="FI346" s="395"/>
      <c r="FJ346" s="395"/>
      <c r="FK346" s="395"/>
      <c r="FL346" s="395"/>
      <c r="FM346" s="395"/>
      <c r="FN346" s="395"/>
      <c r="FO346" s="395"/>
      <c r="FP346" s="395"/>
      <c r="FQ346" s="395"/>
      <c r="FR346" s="395"/>
      <c r="FS346" s="395"/>
      <c r="FT346" s="395"/>
      <c r="FU346" s="395"/>
      <c r="FV346" s="395"/>
      <c r="FW346" s="395"/>
      <c r="FX346" s="395"/>
      <c r="FY346" s="395"/>
      <c r="FZ346" s="395"/>
      <c r="GA346" s="395"/>
      <c r="GB346" s="395"/>
      <c r="GC346" s="395"/>
      <c r="GD346" s="395"/>
      <c r="GE346" s="395"/>
      <c r="GF346" s="395"/>
      <c r="GG346" s="395"/>
      <c r="GH346" s="395"/>
      <c r="GI346" s="395"/>
      <c r="GJ346" s="395"/>
      <c r="GK346" s="395"/>
      <c r="GL346" s="395"/>
      <c r="GM346" s="395"/>
      <c r="GN346" s="395"/>
      <c r="GO346" s="395"/>
      <c r="GP346" s="395"/>
      <c r="GQ346" s="395"/>
      <c r="GR346" s="395"/>
      <c r="GS346" s="395"/>
      <c r="GT346" s="395"/>
      <c r="GU346" s="395"/>
      <c r="GV346" s="395"/>
      <c r="GW346" s="395"/>
      <c r="GX346" s="395"/>
      <c r="GY346" s="395"/>
      <c r="GZ346" s="395"/>
      <c r="HA346" s="395"/>
      <c r="HB346" s="395"/>
      <c r="HC346" s="395"/>
      <c r="HD346" s="395"/>
      <c r="HE346" s="395"/>
      <c r="HF346" s="395"/>
      <c r="HG346" s="395"/>
      <c r="HH346" s="395"/>
      <c r="HI346" s="395"/>
      <c r="HJ346" s="395"/>
      <c r="HK346" s="395"/>
      <c r="HL346" s="395"/>
      <c r="HM346" s="395"/>
      <c r="HN346" s="395"/>
      <c r="HO346" s="395"/>
      <c r="HP346" s="395"/>
      <c r="HQ346" s="395"/>
      <c r="HR346" s="395"/>
      <c r="HS346" s="395"/>
      <c r="HT346" s="395"/>
      <c r="HU346" s="395"/>
      <c r="HV346" s="395"/>
      <c r="HW346" s="395"/>
      <c r="HX346" s="395"/>
      <c r="HY346" s="395"/>
      <c r="HZ346" s="395"/>
      <c r="IA346" s="395"/>
      <c r="IB346" s="395"/>
      <c r="IC346" s="395"/>
      <c r="ID346" s="395"/>
      <c r="IE346" s="395"/>
      <c r="IF346" s="395"/>
      <c r="IG346" s="395"/>
      <c r="IH346" s="395"/>
      <c r="II346" s="395"/>
      <c r="IJ346" s="395"/>
      <c r="IK346" s="395"/>
      <c r="IL346" s="395"/>
      <c r="IM346" s="395"/>
      <c r="IN346" s="395"/>
      <c r="IO346" s="395"/>
      <c r="IP346" s="395"/>
      <c r="IQ346" s="395"/>
      <c r="IR346" s="395"/>
      <c r="IS346" s="395"/>
      <c r="IT346" s="395"/>
      <c r="IU346" s="395"/>
      <c r="IV346" s="395"/>
      <c r="IW346" s="395"/>
      <c r="IX346" s="395"/>
      <c r="IY346" s="395"/>
      <c r="IZ346" s="395"/>
      <c r="JA346" s="395"/>
      <c r="JB346" s="395"/>
      <c r="JC346" s="395"/>
      <c r="JD346" s="395"/>
      <c r="JE346" s="395"/>
    </row>
    <row r="347" spans="13:265" s="426" customFormat="1" ht="15" hidden="1" customHeight="1" x14ac:dyDescent="0.25">
      <c r="M347" s="321"/>
      <c r="N347" s="321"/>
      <c r="CK347" s="395"/>
      <c r="CL347" s="395"/>
      <c r="CM347" s="395"/>
      <c r="CN347" s="395"/>
      <c r="CO347" s="395"/>
      <c r="CP347" s="395"/>
      <c r="CQ347" s="395"/>
      <c r="CR347" s="395"/>
      <c r="CS347" s="395"/>
      <c r="CT347" s="395"/>
      <c r="CU347" s="395"/>
      <c r="CV347" s="395"/>
      <c r="CW347" s="395"/>
      <c r="CX347" s="395"/>
      <c r="CY347" s="395"/>
      <c r="CZ347" s="395"/>
      <c r="DA347" s="395"/>
      <c r="DB347" s="395"/>
      <c r="DC347" s="395"/>
      <c r="DD347" s="395"/>
      <c r="DE347" s="395"/>
      <c r="DF347" s="395"/>
      <c r="DG347" s="395"/>
      <c r="DH347" s="395"/>
      <c r="DI347" s="395"/>
      <c r="DJ347" s="395"/>
      <c r="DK347" s="395"/>
      <c r="DL347" s="395"/>
      <c r="DM347" s="395"/>
      <c r="DN347" s="395"/>
      <c r="DO347" s="395"/>
      <c r="DP347" s="395"/>
      <c r="DQ347" s="395"/>
      <c r="DR347" s="395"/>
      <c r="DS347" s="395"/>
      <c r="DT347" s="395"/>
      <c r="DU347" s="395"/>
      <c r="DV347" s="395"/>
      <c r="DW347" s="395"/>
      <c r="DX347" s="395"/>
      <c r="DY347" s="395"/>
      <c r="DZ347" s="395"/>
      <c r="EA347" s="395"/>
      <c r="EB347" s="395"/>
      <c r="EC347" s="395"/>
      <c r="ED347" s="395"/>
      <c r="EE347" s="395"/>
      <c r="EF347" s="395"/>
      <c r="EG347" s="395"/>
      <c r="EH347" s="395"/>
      <c r="EI347" s="395"/>
      <c r="EJ347" s="395"/>
      <c r="EK347" s="395"/>
      <c r="EL347" s="395"/>
      <c r="EM347" s="395"/>
      <c r="EN347" s="395"/>
      <c r="EO347" s="395"/>
      <c r="EP347" s="395"/>
      <c r="EQ347" s="395"/>
      <c r="ER347" s="395"/>
      <c r="ES347" s="395"/>
      <c r="ET347" s="395"/>
      <c r="EU347" s="395"/>
      <c r="EV347" s="395"/>
      <c r="EW347" s="395"/>
      <c r="EX347" s="395"/>
      <c r="EY347" s="395"/>
      <c r="EZ347" s="395"/>
      <c r="FA347" s="395"/>
      <c r="FB347" s="395"/>
      <c r="FC347" s="395"/>
      <c r="FD347" s="395"/>
      <c r="FE347" s="395"/>
      <c r="FF347" s="395"/>
      <c r="FG347" s="395"/>
      <c r="FH347" s="395"/>
      <c r="FI347" s="395"/>
      <c r="FJ347" s="395"/>
      <c r="FK347" s="395"/>
      <c r="FL347" s="395"/>
      <c r="FM347" s="395"/>
      <c r="FN347" s="395"/>
      <c r="FO347" s="395"/>
      <c r="FP347" s="395"/>
      <c r="FQ347" s="395"/>
      <c r="FR347" s="395"/>
      <c r="FS347" s="395"/>
      <c r="FT347" s="395"/>
      <c r="FU347" s="395"/>
      <c r="FV347" s="395"/>
      <c r="FW347" s="395"/>
      <c r="FX347" s="395"/>
      <c r="FY347" s="395"/>
      <c r="FZ347" s="395"/>
      <c r="GA347" s="395"/>
      <c r="GB347" s="395"/>
      <c r="GC347" s="395"/>
      <c r="GD347" s="395"/>
      <c r="GE347" s="395"/>
      <c r="GF347" s="395"/>
      <c r="GG347" s="395"/>
      <c r="GH347" s="395"/>
      <c r="GI347" s="395"/>
      <c r="GJ347" s="395"/>
      <c r="GK347" s="395"/>
      <c r="GL347" s="395"/>
      <c r="GM347" s="395"/>
      <c r="GN347" s="395"/>
      <c r="GO347" s="395"/>
      <c r="GP347" s="395"/>
      <c r="GQ347" s="395"/>
      <c r="GR347" s="395"/>
      <c r="GS347" s="395"/>
      <c r="GT347" s="395"/>
      <c r="GU347" s="395"/>
      <c r="GV347" s="395"/>
      <c r="GW347" s="395"/>
      <c r="GX347" s="395"/>
      <c r="GY347" s="395"/>
      <c r="GZ347" s="395"/>
      <c r="HA347" s="395"/>
      <c r="HB347" s="395"/>
      <c r="HC347" s="395"/>
      <c r="HD347" s="395"/>
      <c r="HE347" s="395"/>
      <c r="HF347" s="395"/>
      <c r="HG347" s="395"/>
      <c r="HH347" s="395"/>
      <c r="HI347" s="395"/>
      <c r="HJ347" s="395"/>
      <c r="HK347" s="395"/>
      <c r="HL347" s="395"/>
      <c r="HM347" s="395"/>
      <c r="HN347" s="395"/>
      <c r="HO347" s="395"/>
      <c r="HP347" s="395"/>
      <c r="HQ347" s="395"/>
      <c r="HR347" s="395"/>
      <c r="HS347" s="395"/>
      <c r="HT347" s="395"/>
      <c r="HU347" s="395"/>
      <c r="HV347" s="395"/>
      <c r="HW347" s="395"/>
      <c r="HX347" s="395"/>
      <c r="HY347" s="395"/>
      <c r="HZ347" s="395"/>
      <c r="IA347" s="395"/>
      <c r="IB347" s="395"/>
      <c r="IC347" s="395"/>
      <c r="ID347" s="395"/>
      <c r="IE347" s="395"/>
      <c r="IF347" s="395"/>
      <c r="IG347" s="395"/>
      <c r="IH347" s="395"/>
      <c r="II347" s="395"/>
      <c r="IJ347" s="395"/>
      <c r="IK347" s="395"/>
      <c r="IL347" s="395"/>
      <c r="IM347" s="395"/>
      <c r="IN347" s="395"/>
      <c r="IO347" s="395"/>
      <c r="IP347" s="395"/>
      <c r="IQ347" s="395"/>
      <c r="IR347" s="395"/>
      <c r="IS347" s="395"/>
      <c r="IT347" s="395"/>
      <c r="IU347" s="395"/>
      <c r="IV347" s="395"/>
      <c r="IW347" s="395"/>
      <c r="IX347" s="395"/>
      <c r="IY347" s="395"/>
      <c r="IZ347" s="395"/>
      <c r="JA347" s="395"/>
      <c r="JB347" s="395"/>
      <c r="JC347" s="395"/>
      <c r="JD347" s="395"/>
      <c r="JE347" s="395"/>
    </row>
    <row r="348" spans="13:265" s="426" customFormat="1" ht="15" hidden="1" customHeight="1" x14ac:dyDescent="0.25">
      <c r="M348" s="321"/>
      <c r="N348" s="321"/>
      <c r="CK348" s="395"/>
      <c r="CL348" s="395"/>
      <c r="CM348" s="395"/>
      <c r="CN348" s="395"/>
      <c r="CO348" s="395"/>
      <c r="CP348" s="395"/>
      <c r="CQ348" s="395"/>
      <c r="CR348" s="395"/>
      <c r="CS348" s="395"/>
      <c r="CT348" s="395"/>
      <c r="CU348" s="395"/>
      <c r="CV348" s="395"/>
      <c r="CW348" s="395"/>
      <c r="CX348" s="395"/>
      <c r="CY348" s="395"/>
      <c r="CZ348" s="395"/>
      <c r="DA348" s="395"/>
      <c r="DB348" s="395"/>
      <c r="DC348" s="395"/>
      <c r="DD348" s="395"/>
      <c r="DE348" s="395"/>
      <c r="DF348" s="395"/>
      <c r="DG348" s="395"/>
      <c r="DH348" s="395"/>
      <c r="DI348" s="395"/>
      <c r="DJ348" s="395"/>
      <c r="DK348" s="395"/>
      <c r="DL348" s="395"/>
      <c r="DM348" s="395"/>
      <c r="DN348" s="395"/>
      <c r="DO348" s="395"/>
      <c r="DP348" s="395"/>
      <c r="DQ348" s="395"/>
      <c r="DR348" s="395"/>
      <c r="DS348" s="395"/>
      <c r="DT348" s="395"/>
      <c r="DU348" s="395"/>
      <c r="DV348" s="395"/>
      <c r="DW348" s="395"/>
      <c r="DX348" s="395"/>
      <c r="DY348" s="395"/>
      <c r="DZ348" s="395"/>
      <c r="EA348" s="395"/>
      <c r="EB348" s="395"/>
      <c r="EC348" s="395"/>
      <c r="ED348" s="395"/>
      <c r="EE348" s="395"/>
      <c r="EF348" s="395"/>
      <c r="EG348" s="395"/>
      <c r="EH348" s="395"/>
      <c r="EI348" s="395"/>
      <c r="EJ348" s="395"/>
      <c r="EK348" s="395"/>
      <c r="EL348" s="395"/>
      <c r="EM348" s="395"/>
      <c r="EN348" s="395"/>
      <c r="EO348" s="395"/>
      <c r="EP348" s="395"/>
      <c r="EQ348" s="395"/>
      <c r="ER348" s="395"/>
      <c r="ES348" s="395"/>
      <c r="ET348" s="395"/>
      <c r="EU348" s="395"/>
      <c r="EV348" s="395"/>
      <c r="EW348" s="395"/>
      <c r="EX348" s="395"/>
      <c r="EY348" s="395"/>
      <c r="EZ348" s="395"/>
      <c r="FA348" s="395"/>
      <c r="FB348" s="395"/>
      <c r="FC348" s="395"/>
      <c r="FD348" s="395"/>
      <c r="FE348" s="395"/>
      <c r="FF348" s="395"/>
      <c r="FG348" s="395"/>
      <c r="FH348" s="395"/>
      <c r="FI348" s="395"/>
      <c r="FJ348" s="395"/>
      <c r="FK348" s="395"/>
      <c r="FL348" s="395"/>
      <c r="FM348" s="395"/>
      <c r="FN348" s="395"/>
      <c r="FO348" s="395"/>
      <c r="FP348" s="395"/>
      <c r="FQ348" s="395"/>
      <c r="FR348" s="395"/>
      <c r="FS348" s="395"/>
      <c r="FT348" s="395"/>
      <c r="FU348" s="395"/>
      <c r="FV348" s="395"/>
      <c r="FW348" s="395"/>
      <c r="FX348" s="395"/>
      <c r="FY348" s="395"/>
      <c r="FZ348" s="395"/>
      <c r="GA348" s="395"/>
      <c r="GB348" s="395"/>
      <c r="GC348" s="395"/>
      <c r="GD348" s="395"/>
      <c r="GE348" s="395"/>
      <c r="GF348" s="395"/>
      <c r="GG348" s="395"/>
      <c r="GH348" s="395"/>
      <c r="GI348" s="395"/>
      <c r="GJ348" s="395"/>
      <c r="GK348" s="395"/>
      <c r="GL348" s="395"/>
      <c r="GM348" s="395"/>
      <c r="GN348" s="395"/>
      <c r="GO348" s="395"/>
      <c r="GP348" s="395"/>
      <c r="GQ348" s="395"/>
      <c r="GR348" s="395"/>
      <c r="GS348" s="395"/>
      <c r="GT348" s="395"/>
      <c r="GU348" s="395"/>
      <c r="GV348" s="395"/>
      <c r="GW348" s="395"/>
      <c r="GX348" s="395"/>
      <c r="GY348" s="395"/>
      <c r="GZ348" s="395"/>
      <c r="HA348" s="395"/>
      <c r="HB348" s="395"/>
      <c r="HC348" s="395"/>
      <c r="HD348" s="395"/>
      <c r="HE348" s="395"/>
      <c r="HF348" s="395"/>
      <c r="HG348" s="395"/>
      <c r="HH348" s="395"/>
      <c r="HI348" s="395"/>
      <c r="HJ348" s="395"/>
      <c r="HK348" s="395"/>
      <c r="HL348" s="395"/>
      <c r="HM348" s="395"/>
      <c r="HN348" s="395"/>
      <c r="HO348" s="395"/>
      <c r="HP348" s="395"/>
      <c r="HQ348" s="395"/>
      <c r="HR348" s="395"/>
      <c r="HS348" s="395"/>
      <c r="HT348" s="395"/>
      <c r="HU348" s="395"/>
      <c r="HV348" s="395"/>
      <c r="HW348" s="395"/>
      <c r="HX348" s="395"/>
      <c r="HY348" s="395"/>
      <c r="HZ348" s="395"/>
      <c r="IA348" s="395"/>
      <c r="IB348" s="395"/>
      <c r="IC348" s="395"/>
      <c r="ID348" s="395"/>
      <c r="IE348" s="395"/>
      <c r="IF348" s="395"/>
      <c r="IG348" s="395"/>
      <c r="IH348" s="395"/>
      <c r="II348" s="395"/>
      <c r="IJ348" s="395"/>
      <c r="IK348" s="395"/>
      <c r="IL348" s="395"/>
      <c r="IM348" s="395"/>
      <c r="IN348" s="395"/>
      <c r="IO348" s="395"/>
      <c r="IP348" s="395"/>
      <c r="IQ348" s="395"/>
      <c r="IR348" s="395"/>
      <c r="IS348" s="395"/>
      <c r="IT348" s="395"/>
      <c r="IU348" s="395"/>
      <c r="IV348" s="395"/>
      <c r="IW348" s="395"/>
      <c r="IX348" s="395"/>
      <c r="IY348" s="395"/>
      <c r="IZ348" s="395"/>
      <c r="JA348" s="395"/>
      <c r="JB348" s="395"/>
      <c r="JC348" s="395"/>
      <c r="JD348" s="395"/>
      <c r="JE348" s="395"/>
    </row>
    <row r="349" spans="13:265" s="426" customFormat="1" ht="15" hidden="1" customHeight="1" x14ac:dyDescent="0.25">
      <c r="M349" s="321"/>
      <c r="N349" s="321"/>
      <c r="CK349" s="395"/>
      <c r="CL349" s="395"/>
      <c r="CM349" s="395"/>
      <c r="CN349" s="395"/>
      <c r="CO349" s="395"/>
      <c r="CP349" s="395"/>
      <c r="CQ349" s="395"/>
      <c r="CR349" s="395"/>
      <c r="CS349" s="395"/>
      <c r="CT349" s="395"/>
      <c r="CU349" s="395"/>
      <c r="CV349" s="395"/>
      <c r="CW349" s="395"/>
      <c r="CX349" s="395"/>
      <c r="CY349" s="395"/>
      <c r="CZ349" s="395"/>
      <c r="DA349" s="395"/>
      <c r="DB349" s="395"/>
      <c r="DC349" s="395"/>
      <c r="DD349" s="395"/>
      <c r="DE349" s="395"/>
      <c r="DF349" s="395"/>
      <c r="DG349" s="395"/>
      <c r="DH349" s="395"/>
      <c r="DI349" s="395"/>
      <c r="DJ349" s="395"/>
      <c r="DK349" s="395"/>
      <c r="DL349" s="395"/>
      <c r="DM349" s="395"/>
      <c r="DN349" s="395"/>
      <c r="DO349" s="395"/>
      <c r="DP349" s="395"/>
      <c r="DQ349" s="395"/>
      <c r="DR349" s="395"/>
      <c r="DS349" s="395"/>
      <c r="DT349" s="395"/>
      <c r="DU349" s="395"/>
      <c r="DV349" s="395"/>
      <c r="DW349" s="395"/>
      <c r="DX349" s="395"/>
      <c r="DY349" s="395"/>
      <c r="DZ349" s="395"/>
      <c r="EA349" s="395"/>
      <c r="EB349" s="395"/>
      <c r="EC349" s="395"/>
      <c r="ED349" s="395"/>
      <c r="EE349" s="395"/>
      <c r="EF349" s="395"/>
      <c r="EG349" s="395"/>
      <c r="EH349" s="395"/>
      <c r="EI349" s="395"/>
      <c r="EJ349" s="395"/>
      <c r="EK349" s="395"/>
      <c r="EL349" s="395"/>
      <c r="EM349" s="395"/>
      <c r="EN349" s="395"/>
      <c r="EO349" s="395"/>
      <c r="EP349" s="395"/>
      <c r="EQ349" s="395"/>
      <c r="ER349" s="395"/>
      <c r="ES349" s="395"/>
      <c r="ET349" s="395"/>
      <c r="EU349" s="395"/>
      <c r="EV349" s="395"/>
      <c r="EW349" s="395"/>
      <c r="EX349" s="395"/>
      <c r="EY349" s="395"/>
      <c r="EZ349" s="395"/>
      <c r="FA349" s="395"/>
      <c r="FB349" s="395"/>
      <c r="FC349" s="395"/>
      <c r="FD349" s="395"/>
      <c r="FE349" s="395"/>
      <c r="FF349" s="395"/>
      <c r="FG349" s="395"/>
      <c r="FH349" s="395"/>
      <c r="FI349" s="395"/>
      <c r="FJ349" s="395"/>
      <c r="FK349" s="395"/>
      <c r="FL349" s="395"/>
      <c r="FM349" s="395"/>
      <c r="FN349" s="395"/>
      <c r="FO349" s="395"/>
      <c r="FP349" s="395"/>
      <c r="FQ349" s="395"/>
      <c r="FR349" s="395"/>
      <c r="FS349" s="395"/>
      <c r="FT349" s="395"/>
      <c r="FU349" s="395"/>
      <c r="FV349" s="395"/>
      <c r="FW349" s="395"/>
      <c r="FX349" s="395"/>
      <c r="FY349" s="395"/>
      <c r="FZ349" s="395"/>
      <c r="GA349" s="395"/>
      <c r="GB349" s="395"/>
      <c r="GC349" s="395"/>
      <c r="GD349" s="395"/>
      <c r="GE349" s="395"/>
      <c r="GF349" s="395"/>
      <c r="GG349" s="395"/>
      <c r="GH349" s="395"/>
      <c r="GI349" s="395"/>
      <c r="GJ349" s="395"/>
      <c r="GK349" s="395"/>
      <c r="GL349" s="395"/>
      <c r="GM349" s="395"/>
      <c r="GN349" s="395"/>
      <c r="GO349" s="395"/>
      <c r="GP349" s="395"/>
      <c r="GQ349" s="395"/>
      <c r="GR349" s="395"/>
      <c r="GS349" s="395"/>
      <c r="GT349" s="395"/>
      <c r="GU349" s="395"/>
      <c r="GV349" s="395"/>
      <c r="GW349" s="395"/>
      <c r="GX349" s="395"/>
      <c r="GY349" s="395"/>
      <c r="GZ349" s="395"/>
      <c r="HA349" s="395"/>
      <c r="HB349" s="395"/>
      <c r="HC349" s="395"/>
      <c r="HD349" s="395"/>
      <c r="HE349" s="395"/>
      <c r="HF349" s="395"/>
      <c r="HG349" s="395"/>
      <c r="HH349" s="395"/>
      <c r="HI349" s="395"/>
      <c r="HJ349" s="395"/>
      <c r="HK349" s="395"/>
      <c r="HL349" s="395"/>
      <c r="HM349" s="395"/>
      <c r="HN349" s="395"/>
      <c r="HO349" s="395"/>
      <c r="HP349" s="395"/>
      <c r="HQ349" s="395"/>
      <c r="HR349" s="395"/>
      <c r="HS349" s="395"/>
      <c r="HT349" s="395"/>
      <c r="HU349" s="395"/>
      <c r="HV349" s="395"/>
      <c r="HW349" s="395"/>
      <c r="HX349" s="395"/>
      <c r="HY349" s="395"/>
      <c r="HZ349" s="395"/>
      <c r="IA349" s="395"/>
      <c r="IB349" s="395"/>
      <c r="IC349" s="395"/>
      <c r="ID349" s="395"/>
      <c r="IE349" s="395"/>
      <c r="IF349" s="395"/>
      <c r="IG349" s="395"/>
      <c r="IH349" s="395"/>
      <c r="II349" s="395"/>
      <c r="IJ349" s="395"/>
      <c r="IK349" s="395"/>
      <c r="IL349" s="395"/>
      <c r="IM349" s="395"/>
      <c r="IN349" s="395"/>
      <c r="IO349" s="395"/>
      <c r="IP349" s="395"/>
      <c r="IQ349" s="395"/>
      <c r="IR349" s="395"/>
      <c r="IS349" s="395"/>
      <c r="IT349" s="395"/>
      <c r="IU349" s="395"/>
      <c r="IV349" s="395"/>
      <c r="IW349" s="395"/>
      <c r="IX349" s="395"/>
      <c r="IY349" s="395"/>
      <c r="IZ349" s="395"/>
      <c r="JA349" s="395"/>
      <c r="JB349" s="395"/>
      <c r="JC349" s="395"/>
      <c r="JD349" s="395"/>
      <c r="JE349" s="395"/>
    </row>
    <row r="350" spans="13:265" s="426" customFormat="1" ht="15" hidden="1" customHeight="1" x14ac:dyDescent="0.25">
      <c r="M350" s="321"/>
      <c r="N350" s="321"/>
      <c r="CK350" s="395"/>
      <c r="CL350" s="395"/>
      <c r="CM350" s="395"/>
      <c r="CN350" s="395"/>
      <c r="CO350" s="395"/>
      <c r="CP350" s="395"/>
      <c r="CQ350" s="395"/>
      <c r="CR350" s="395"/>
      <c r="CS350" s="395"/>
      <c r="CT350" s="395"/>
      <c r="CU350" s="395"/>
      <c r="CV350" s="395"/>
      <c r="CW350" s="395"/>
      <c r="CX350" s="395"/>
      <c r="CY350" s="395"/>
      <c r="CZ350" s="395"/>
      <c r="DA350" s="395"/>
      <c r="DB350" s="395"/>
      <c r="DC350" s="395"/>
      <c r="DD350" s="395"/>
      <c r="DE350" s="395"/>
      <c r="DF350" s="395"/>
      <c r="DG350" s="395"/>
      <c r="DH350" s="395"/>
      <c r="DI350" s="395"/>
      <c r="DJ350" s="395"/>
      <c r="DK350" s="395"/>
      <c r="DL350" s="395"/>
      <c r="DM350" s="395"/>
      <c r="DN350" s="395"/>
      <c r="DO350" s="395"/>
      <c r="DP350" s="395"/>
      <c r="DQ350" s="395"/>
      <c r="DR350" s="395"/>
      <c r="DS350" s="395"/>
      <c r="DT350" s="395"/>
      <c r="DU350" s="395"/>
      <c r="DV350" s="395"/>
      <c r="DW350" s="395"/>
      <c r="DX350" s="395"/>
      <c r="DY350" s="395"/>
      <c r="DZ350" s="395"/>
      <c r="EA350" s="395"/>
      <c r="EB350" s="395"/>
      <c r="EC350" s="395"/>
      <c r="ED350" s="395"/>
      <c r="EE350" s="395"/>
      <c r="EF350" s="395"/>
      <c r="EG350" s="395"/>
      <c r="EH350" s="395"/>
      <c r="EI350" s="395"/>
      <c r="EJ350" s="395"/>
      <c r="EK350" s="395"/>
      <c r="EL350" s="395"/>
      <c r="EM350" s="395"/>
      <c r="EN350" s="395"/>
      <c r="EO350" s="395"/>
      <c r="EP350" s="395"/>
      <c r="EQ350" s="395"/>
      <c r="ER350" s="395"/>
      <c r="ES350" s="395"/>
      <c r="ET350" s="395"/>
      <c r="EU350" s="395"/>
      <c r="EV350" s="395"/>
      <c r="EW350" s="395"/>
      <c r="EX350" s="395"/>
      <c r="EY350" s="395"/>
      <c r="EZ350" s="395"/>
      <c r="FA350" s="395"/>
      <c r="FB350" s="395"/>
      <c r="FC350" s="395"/>
      <c r="FD350" s="395"/>
      <c r="FE350" s="395"/>
      <c r="FF350" s="395"/>
      <c r="FG350" s="395"/>
      <c r="FH350" s="395"/>
      <c r="FI350" s="395"/>
      <c r="FJ350" s="395"/>
      <c r="FK350" s="395"/>
      <c r="FL350" s="395"/>
      <c r="FM350" s="395"/>
      <c r="FN350" s="395"/>
      <c r="FO350" s="395"/>
      <c r="FP350" s="395"/>
      <c r="FQ350" s="395"/>
      <c r="FR350" s="395"/>
      <c r="FS350" s="395"/>
      <c r="FT350" s="395"/>
      <c r="FU350" s="395"/>
      <c r="FV350" s="395"/>
      <c r="FW350" s="395"/>
      <c r="FX350" s="395"/>
      <c r="FY350" s="395"/>
      <c r="FZ350" s="395"/>
      <c r="GA350" s="395"/>
      <c r="GB350" s="395"/>
      <c r="GC350" s="395"/>
      <c r="GD350" s="395"/>
      <c r="GE350" s="395"/>
      <c r="GF350" s="395"/>
      <c r="GG350" s="395"/>
      <c r="GH350" s="395"/>
      <c r="GI350" s="395"/>
      <c r="GJ350" s="395"/>
      <c r="GK350" s="395"/>
      <c r="GL350" s="395"/>
      <c r="GM350" s="395"/>
      <c r="GN350" s="395"/>
      <c r="GO350" s="395"/>
      <c r="GP350" s="395"/>
      <c r="GQ350" s="395"/>
      <c r="GR350" s="395"/>
      <c r="GS350" s="395"/>
      <c r="GT350" s="395"/>
      <c r="GU350" s="395"/>
      <c r="GV350" s="395"/>
      <c r="GW350" s="395"/>
      <c r="GX350" s="395"/>
      <c r="GY350" s="395"/>
      <c r="GZ350" s="395"/>
      <c r="HA350" s="395"/>
      <c r="HB350" s="395"/>
      <c r="HC350" s="395"/>
      <c r="HD350" s="395"/>
      <c r="HE350" s="395"/>
      <c r="HF350" s="395"/>
      <c r="HG350" s="395"/>
      <c r="HH350" s="395"/>
      <c r="HI350" s="395"/>
      <c r="HJ350" s="395"/>
      <c r="HK350" s="395"/>
      <c r="HL350" s="395"/>
      <c r="HM350" s="395"/>
      <c r="HN350" s="395"/>
      <c r="HO350" s="395"/>
      <c r="HP350" s="395"/>
      <c r="HQ350" s="395"/>
      <c r="HR350" s="395"/>
      <c r="HS350" s="395"/>
      <c r="HT350" s="395"/>
      <c r="HU350" s="395"/>
      <c r="HV350" s="395"/>
      <c r="HW350" s="395"/>
      <c r="HX350" s="395"/>
      <c r="HY350" s="395"/>
      <c r="HZ350" s="395"/>
      <c r="IA350" s="395"/>
      <c r="IB350" s="395"/>
      <c r="IC350" s="395"/>
      <c r="ID350" s="395"/>
      <c r="IE350" s="395"/>
      <c r="IF350" s="395"/>
      <c r="IG350" s="395"/>
      <c r="IH350" s="395"/>
      <c r="II350" s="395"/>
      <c r="IJ350" s="395"/>
      <c r="IK350" s="395"/>
      <c r="IL350" s="395"/>
      <c r="IM350" s="395"/>
      <c r="IN350" s="395"/>
      <c r="IO350" s="395"/>
      <c r="IP350" s="395"/>
      <c r="IQ350" s="395"/>
      <c r="IR350" s="395"/>
      <c r="IS350" s="395"/>
      <c r="IT350" s="395"/>
      <c r="IU350" s="395"/>
      <c r="IV350" s="395"/>
      <c r="IW350" s="395"/>
      <c r="IX350" s="395"/>
      <c r="IY350" s="395"/>
      <c r="IZ350" s="395"/>
      <c r="JA350" s="395"/>
      <c r="JB350" s="395"/>
      <c r="JC350" s="395"/>
      <c r="JD350" s="395"/>
      <c r="JE350" s="395"/>
    </row>
    <row r="351" spans="13:265" s="426" customFormat="1" ht="15" hidden="1" customHeight="1" x14ac:dyDescent="0.25">
      <c r="M351" s="321"/>
      <c r="N351" s="321"/>
      <c r="CK351" s="395"/>
      <c r="CL351" s="395"/>
      <c r="CM351" s="395"/>
      <c r="CN351" s="395"/>
      <c r="CO351" s="395"/>
      <c r="CP351" s="395"/>
      <c r="CQ351" s="395"/>
      <c r="CR351" s="395"/>
      <c r="CS351" s="395"/>
      <c r="CT351" s="395"/>
      <c r="CU351" s="395"/>
      <c r="CV351" s="395"/>
      <c r="CW351" s="395"/>
      <c r="CX351" s="395"/>
      <c r="CY351" s="395"/>
      <c r="CZ351" s="395"/>
      <c r="DA351" s="395"/>
      <c r="DB351" s="395"/>
      <c r="DC351" s="395"/>
      <c r="DD351" s="395"/>
      <c r="DE351" s="395"/>
      <c r="DF351" s="395"/>
      <c r="DG351" s="395"/>
      <c r="DH351" s="395"/>
      <c r="DI351" s="395"/>
      <c r="DJ351" s="395"/>
      <c r="DK351" s="395"/>
      <c r="DL351" s="395"/>
      <c r="DM351" s="395"/>
      <c r="DN351" s="395"/>
      <c r="DO351" s="395"/>
      <c r="DP351" s="395"/>
      <c r="DQ351" s="395"/>
      <c r="DR351" s="395"/>
      <c r="DS351" s="395"/>
      <c r="DT351" s="395"/>
      <c r="DU351" s="395"/>
      <c r="DV351" s="395"/>
      <c r="DW351" s="395"/>
      <c r="DX351" s="395"/>
      <c r="DY351" s="395"/>
      <c r="DZ351" s="395"/>
      <c r="EA351" s="395"/>
      <c r="EB351" s="395"/>
      <c r="EC351" s="395"/>
      <c r="ED351" s="395"/>
      <c r="EE351" s="395"/>
      <c r="EF351" s="395"/>
      <c r="EG351" s="395"/>
      <c r="EH351" s="395"/>
      <c r="EI351" s="395"/>
      <c r="EJ351" s="395"/>
      <c r="EK351" s="395"/>
      <c r="EL351" s="395"/>
      <c r="EM351" s="395"/>
      <c r="EN351" s="395"/>
      <c r="EO351" s="395"/>
      <c r="EP351" s="395"/>
      <c r="EQ351" s="395"/>
      <c r="ER351" s="395"/>
      <c r="ES351" s="395"/>
      <c r="ET351" s="395"/>
      <c r="EU351" s="395"/>
      <c r="EV351" s="395"/>
      <c r="EW351" s="395"/>
      <c r="EX351" s="395"/>
      <c r="EY351" s="395"/>
      <c r="EZ351" s="395"/>
      <c r="FA351" s="395"/>
      <c r="FB351" s="395"/>
      <c r="FC351" s="395"/>
      <c r="FD351" s="395"/>
      <c r="FE351" s="395"/>
      <c r="FF351" s="395"/>
      <c r="FG351" s="395"/>
      <c r="FH351" s="395"/>
      <c r="FI351" s="395"/>
      <c r="FJ351" s="395"/>
      <c r="FK351" s="395"/>
      <c r="FL351" s="395"/>
      <c r="FM351" s="395"/>
      <c r="FN351" s="395"/>
      <c r="FO351" s="395"/>
      <c r="FP351" s="395"/>
      <c r="FQ351" s="395"/>
      <c r="FR351" s="395"/>
      <c r="FS351" s="395"/>
      <c r="FT351" s="395"/>
      <c r="FU351" s="395"/>
      <c r="FV351" s="395"/>
      <c r="FW351" s="395"/>
      <c r="FX351" s="395"/>
      <c r="FY351" s="395"/>
      <c r="FZ351" s="395"/>
      <c r="GA351" s="395"/>
      <c r="GB351" s="395"/>
      <c r="GC351" s="395"/>
      <c r="GD351" s="395"/>
      <c r="GE351" s="395"/>
      <c r="GF351" s="395"/>
      <c r="GG351" s="395"/>
      <c r="GH351" s="395"/>
      <c r="GI351" s="395"/>
      <c r="GJ351" s="395"/>
      <c r="GK351" s="395"/>
      <c r="GL351" s="395"/>
      <c r="GM351" s="395"/>
      <c r="GN351" s="395"/>
      <c r="GO351" s="395"/>
      <c r="GP351" s="395"/>
      <c r="GQ351" s="395"/>
      <c r="GR351" s="395"/>
      <c r="GS351" s="395"/>
      <c r="GT351" s="395"/>
      <c r="GU351" s="395"/>
      <c r="GV351" s="395"/>
      <c r="GW351" s="395"/>
      <c r="GX351" s="395"/>
      <c r="GY351" s="395"/>
      <c r="GZ351" s="395"/>
      <c r="HA351" s="395"/>
      <c r="HB351" s="395"/>
      <c r="HC351" s="395"/>
      <c r="HD351" s="395"/>
      <c r="HE351" s="395"/>
      <c r="HF351" s="395"/>
      <c r="HG351" s="395"/>
      <c r="HH351" s="395"/>
      <c r="HI351" s="395"/>
      <c r="HJ351" s="395"/>
      <c r="HK351" s="395"/>
      <c r="HL351" s="395"/>
      <c r="HM351" s="395"/>
      <c r="HN351" s="395"/>
      <c r="HO351" s="395"/>
      <c r="HP351" s="395"/>
      <c r="HQ351" s="395"/>
      <c r="HR351" s="395"/>
      <c r="HS351" s="395"/>
      <c r="HT351" s="395"/>
      <c r="HU351" s="395"/>
      <c r="HV351" s="395"/>
      <c r="HW351" s="395"/>
      <c r="HX351" s="395"/>
      <c r="HY351" s="395"/>
      <c r="HZ351" s="395"/>
      <c r="IA351" s="395"/>
      <c r="IB351" s="395"/>
      <c r="IC351" s="395"/>
      <c r="ID351" s="395"/>
      <c r="IE351" s="395"/>
      <c r="IF351" s="395"/>
      <c r="IG351" s="395"/>
      <c r="IH351" s="395"/>
      <c r="II351" s="395"/>
      <c r="IJ351" s="395"/>
      <c r="IK351" s="395"/>
      <c r="IL351" s="395"/>
      <c r="IM351" s="395"/>
      <c r="IN351" s="395"/>
      <c r="IO351" s="395"/>
      <c r="IP351" s="395"/>
      <c r="IQ351" s="395"/>
      <c r="IR351" s="395"/>
      <c r="IS351" s="395"/>
      <c r="IT351" s="395"/>
      <c r="IU351" s="395"/>
      <c r="IV351" s="395"/>
      <c r="IW351" s="395"/>
      <c r="IX351" s="395"/>
      <c r="IY351" s="395"/>
      <c r="IZ351" s="395"/>
      <c r="JA351" s="395"/>
      <c r="JB351" s="395"/>
      <c r="JC351" s="395"/>
      <c r="JD351" s="395"/>
      <c r="JE351" s="395"/>
    </row>
    <row r="352" spans="13:265" s="426" customFormat="1" ht="15" hidden="1" customHeight="1" x14ac:dyDescent="0.25">
      <c r="M352" s="321"/>
      <c r="N352" s="321"/>
      <c r="CK352" s="395"/>
      <c r="CL352" s="395"/>
      <c r="CM352" s="395"/>
      <c r="CN352" s="395"/>
      <c r="CO352" s="395"/>
      <c r="CP352" s="395"/>
      <c r="CQ352" s="395"/>
      <c r="CR352" s="395"/>
      <c r="CS352" s="395"/>
      <c r="CT352" s="395"/>
      <c r="CU352" s="395"/>
      <c r="CV352" s="395"/>
      <c r="CW352" s="395"/>
      <c r="CX352" s="395"/>
      <c r="CY352" s="395"/>
      <c r="CZ352" s="395"/>
      <c r="DA352" s="395"/>
      <c r="DB352" s="395"/>
      <c r="DC352" s="395"/>
      <c r="DD352" s="395"/>
      <c r="DE352" s="395"/>
      <c r="DF352" s="395"/>
      <c r="DG352" s="395"/>
      <c r="DH352" s="395"/>
      <c r="DI352" s="395"/>
      <c r="DJ352" s="395"/>
      <c r="DK352" s="395"/>
      <c r="DL352" s="395"/>
      <c r="DM352" s="395"/>
      <c r="DN352" s="395"/>
      <c r="DO352" s="395"/>
      <c r="DP352" s="395"/>
      <c r="DQ352" s="395"/>
      <c r="DR352" s="395"/>
      <c r="DS352" s="395"/>
      <c r="DT352" s="395"/>
      <c r="DU352" s="395"/>
      <c r="DV352" s="395"/>
      <c r="DW352" s="395"/>
      <c r="DX352" s="395"/>
      <c r="DY352" s="395"/>
      <c r="DZ352" s="395"/>
      <c r="EA352" s="395"/>
      <c r="EB352" s="395"/>
      <c r="EC352" s="395"/>
      <c r="ED352" s="395"/>
      <c r="EE352" s="395"/>
      <c r="EF352" s="395"/>
      <c r="EG352" s="395"/>
      <c r="EH352" s="395"/>
      <c r="EI352" s="395"/>
      <c r="EJ352" s="395"/>
      <c r="EK352" s="395"/>
      <c r="EL352" s="395"/>
      <c r="EM352" s="395"/>
      <c r="EN352" s="395"/>
      <c r="EO352" s="395"/>
      <c r="EP352" s="395"/>
      <c r="EQ352" s="395"/>
      <c r="ER352" s="395"/>
      <c r="ES352" s="395"/>
      <c r="ET352" s="395"/>
      <c r="EU352" s="395"/>
      <c r="EV352" s="395"/>
      <c r="EW352" s="395"/>
      <c r="EX352" s="395"/>
      <c r="EY352" s="395"/>
      <c r="EZ352" s="395"/>
      <c r="FA352" s="395"/>
      <c r="FB352" s="395"/>
      <c r="FC352" s="395"/>
      <c r="FD352" s="395"/>
      <c r="FE352" s="395"/>
      <c r="FF352" s="395"/>
      <c r="FG352" s="395"/>
      <c r="FH352" s="395"/>
      <c r="FI352" s="395"/>
      <c r="FJ352" s="395"/>
      <c r="FK352" s="395"/>
      <c r="FL352" s="395"/>
      <c r="FM352" s="395"/>
      <c r="FN352" s="395"/>
      <c r="FO352" s="395"/>
      <c r="FP352" s="395"/>
      <c r="FQ352" s="395"/>
      <c r="FR352" s="395"/>
      <c r="FS352" s="395"/>
      <c r="FT352" s="395"/>
      <c r="FU352" s="395"/>
      <c r="FV352" s="395"/>
      <c r="FW352" s="395"/>
      <c r="FX352" s="395"/>
      <c r="FY352" s="395"/>
      <c r="FZ352" s="395"/>
      <c r="GA352" s="395"/>
      <c r="GB352" s="395"/>
      <c r="GC352" s="395"/>
      <c r="GD352" s="395"/>
      <c r="GE352" s="395"/>
      <c r="GF352" s="395"/>
      <c r="GG352" s="395"/>
      <c r="GH352" s="395"/>
      <c r="GI352" s="395"/>
      <c r="GJ352" s="395"/>
      <c r="GK352" s="395"/>
      <c r="GL352" s="395"/>
      <c r="GM352" s="395"/>
      <c r="GN352" s="395"/>
      <c r="GO352" s="395"/>
      <c r="GP352" s="395"/>
      <c r="GQ352" s="395"/>
      <c r="GR352" s="395"/>
      <c r="GS352" s="395"/>
      <c r="GT352" s="395"/>
      <c r="GU352" s="395"/>
      <c r="GV352" s="395"/>
      <c r="GW352" s="395"/>
      <c r="GX352" s="395"/>
      <c r="GY352" s="395"/>
      <c r="GZ352" s="395"/>
      <c r="HA352" s="395"/>
      <c r="HB352" s="395"/>
      <c r="HC352" s="395"/>
      <c r="HD352" s="395"/>
      <c r="HE352" s="395"/>
      <c r="HF352" s="395"/>
      <c r="HG352" s="395"/>
      <c r="HH352" s="395"/>
      <c r="HI352" s="395"/>
      <c r="HJ352" s="395"/>
      <c r="HK352" s="395"/>
      <c r="HL352" s="395"/>
      <c r="HM352" s="395"/>
      <c r="HN352" s="395"/>
      <c r="HO352" s="395"/>
      <c r="HP352" s="395"/>
      <c r="HQ352" s="395"/>
      <c r="HR352" s="395"/>
      <c r="HS352" s="395"/>
      <c r="HT352" s="395"/>
      <c r="HU352" s="395"/>
      <c r="HV352" s="395"/>
      <c r="HW352" s="395"/>
      <c r="HX352" s="395"/>
      <c r="HY352" s="395"/>
      <c r="HZ352" s="395"/>
      <c r="IA352" s="395"/>
      <c r="IB352" s="395"/>
      <c r="IC352" s="395"/>
      <c r="ID352" s="395"/>
      <c r="IE352" s="395"/>
      <c r="IF352" s="395"/>
      <c r="IG352" s="395"/>
      <c r="IH352" s="395"/>
      <c r="II352" s="395"/>
      <c r="IJ352" s="395"/>
      <c r="IK352" s="395"/>
      <c r="IL352" s="395"/>
      <c r="IM352" s="395"/>
      <c r="IN352" s="395"/>
      <c r="IO352" s="395"/>
      <c r="IP352" s="395"/>
      <c r="IQ352" s="395"/>
      <c r="IR352" s="395"/>
      <c r="IS352" s="395"/>
      <c r="IT352" s="395"/>
      <c r="IU352" s="395"/>
      <c r="IV352" s="395"/>
      <c r="IW352" s="395"/>
      <c r="IX352" s="395"/>
      <c r="IY352" s="395"/>
      <c r="IZ352" s="395"/>
      <c r="JA352" s="395"/>
      <c r="JB352" s="395"/>
      <c r="JC352" s="395"/>
      <c r="JD352" s="395"/>
      <c r="JE352" s="395"/>
    </row>
    <row r="353" spans="1:265" s="426" customFormat="1" ht="15" hidden="1" customHeight="1" x14ac:dyDescent="0.25">
      <c r="M353" s="321"/>
      <c r="N353" s="321"/>
      <c r="CK353" s="395"/>
      <c r="CL353" s="395"/>
      <c r="CM353" s="395"/>
      <c r="CN353" s="395"/>
      <c r="CO353" s="395"/>
      <c r="CP353" s="395"/>
      <c r="CQ353" s="395"/>
      <c r="CR353" s="395"/>
      <c r="CS353" s="395"/>
      <c r="CT353" s="395"/>
      <c r="CU353" s="395"/>
      <c r="CV353" s="395"/>
      <c r="CW353" s="395"/>
      <c r="CX353" s="395"/>
      <c r="CY353" s="395"/>
      <c r="CZ353" s="395"/>
      <c r="DA353" s="395"/>
      <c r="DB353" s="395"/>
      <c r="DC353" s="395"/>
      <c r="DD353" s="395"/>
      <c r="DE353" s="395"/>
      <c r="DF353" s="395"/>
      <c r="DG353" s="395"/>
      <c r="DH353" s="395"/>
      <c r="DI353" s="395"/>
      <c r="DJ353" s="395"/>
      <c r="DK353" s="395"/>
      <c r="DL353" s="395"/>
      <c r="DM353" s="395"/>
      <c r="DN353" s="395"/>
      <c r="DO353" s="395"/>
      <c r="DP353" s="395"/>
      <c r="DQ353" s="395"/>
      <c r="DR353" s="395"/>
      <c r="DS353" s="395"/>
      <c r="DT353" s="395"/>
      <c r="DU353" s="395"/>
      <c r="DV353" s="395"/>
      <c r="DW353" s="395"/>
      <c r="DX353" s="395"/>
      <c r="DY353" s="395"/>
      <c r="DZ353" s="395"/>
      <c r="EA353" s="395"/>
      <c r="EB353" s="395"/>
      <c r="EC353" s="395"/>
      <c r="ED353" s="395"/>
      <c r="EE353" s="395"/>
      <c r="EF353" s="395"/>
      <c r="EG353" s="395"/>
      <c r="EH353" s="395"/>
      <c r="EI353" s="395"/>
      <c r="EJ353" s="395"/>
      <c r="EK353" s="395"/>
      <c r="EL353" s="395"/>
      <c r="EM353" s="395"/>
      <c r="EN353" s="395"/>
      <c r="EO353" s="395"/>
      <c r="EP353" s="395"/>
      <c r="EQ353" s="395"/>
      <c r="ER353" s="395"/>
      <c r="ES353" s="395"/>
      <c r="ET353" s="395"/>
      <c r="EU353" s="395"/>
      <c r="EV353" s="395"/>
      <c r="EW353" s="395"/>
      <c r="EX353" s="395"/>
      <c r="EY353" s="395"/>
      <c r="EZ353" s="395"/>
      <c r="FA353" s="395"/>
      <c r="FB353" s="395"/>
      <c r="FC353" s="395"/>
      <c r="FD353" s="395"/>
      <c r="FE353" s="395"/>
      <c r="FF353" s="395"/>
      <c r="FG353" s="395"/>
      <c r="FH353" s="395"/>
      <c r="FI353" s="395"/>
      <c r="FJ353" s="395"/>
      <c r="FK353" s="395"/>
      <c r="FL353" s="395"/>
      <c r="FM353" s="395"/>
      <c r="FN353" s="395"/>
      <c r="FO353" s="395"/>
      <c r="FP353" s="395"/>
      <c r="FQ353" s="395"/>
      <c r="FR353" s="395"/>
      <c r="FS353" s="395"/>
      <c r="FT353" s="395"/>
      <c r="FU353" s="395"/>
      <c r="FV353" s="395"/>
      <c r="FW353" s="395"/>
      <c r="FX353" s="395"/>
      <c r="FY353" s="395"/>
      <c r="FZ353" s="395"/>
      <c r="GA353" s="395"/>
      <c r="GB353" s="395"/>
      <c r="GC353" s="395"/>
      <c r="GD353" s="395"/>
      <c r="GE353" s="395"/>
      <c r="GF353" s="395"/>
      <c r="GG353" s="395"/>
      <c r="GH353" s="395"/>
      <c r="GI353" s="395"/>
      <c r="GJ353" s="395"/>
      <c r="GK353" s="395"/>
      <c r="GL353" s="395"/>
      <c r="GM353" s="395"/>
      <c r="GN353" s="395"/>
      <c r="GO353" s="395"/>
      <c r="GP353" s="395"/>
      <c r="GQ353" s="395"/>
      <c r="GR353" s="395"/>
      <c r="GS353" s="395"/>
      <c r="GT353" s="395"/>
      <c r="GU353" s="395"/>
      <c r="GV353" s="395"/>
      <c r="GW353" s="395"/>
      <c r="GX353" s="395"/>
      <c r="GY353" s="395"/>
      <c r="GZ353" s="395"/>
      <c r="HA353" s="395"/>
      <c r="HB353" s="395"/>
      <c r="HC353" s="395"/>
      <c r="HD353" s="395"/>
      <c r="HE353" s="395"/>
      <c r="HF353" s="395"/>
      <c r="HG353" s="395"/>
      <c r="HH353" s="395"/>
      <c r="HI353" s="395"/>
      <c r="HJ353" s="395"/>
      <c r="HK353" s="395"/>
      <c r="HL353" s="395"/>
      <c r="HM353" s="395"/>
      <c r="HN353" s="395"/>
      <c r="HO353" s="395"/>
      <c r="HP353" s="395"/>
      <c r="HQ353" s="395"/>
      <c r="HR353" s="395"/>
      <c r="HS353" s="395"/>
      <c r="HT353" s="395"/>
      <c r="HU353" s="395"/>
      <c r="HV353" s="395"/>
      <c r="HW353" s="395"/>
      <c r="HX353" s="395"/>
      <c r="HY353" s="395"/>
      <c r="HZ353" s="395"/>
      <c r="IA353" s="395"/>
      <c r="IB353" s="395"/>
      <c r="IC353" s="395"/>
      <c r="ID353" s="395"/>
      <c r="IE353" s="395"/>
      <c r="IF353" s="395"/>
      <c r="IG353" s="395"/>
      <c r="IH353" s="395"/>
      <c r="II353" s="395"/>
      <c r="IJ353" s="395"/>
      <c r="IK353" s="395"/>
      <c r="IL353" s="395"/>
      <c r="IM353" s="395"/>
      <c r="IN353" s="395"/>
      <c r="IO353" s="395"/>
      <c r="IP353" s="395"/>
      <c r="IQ353" s="395"/>
      <c r="IR353" s="395"/>
      <c r="IS353" s="395"/>
      <c r="IT353" s="395"/>
      <c r="IU353" s="395"/>
      <c r="IV353" s="395"/>
      <c r="IW353" s="395"/>
      <c r="IX353" s="395"/>
      <c r="IY353" s="395"/>
      <c r="IZ353" s="395"/>
      <c r="JA353" s="395"/>
      <c r="JB353" s="395"/>
      <c r="JC353" s="395"/>
      <c r="JD353" s="395"/>
      <c r="JE353" s="395"/>
    </row>
    <row r="354" spans="1:265" s="426" customFormat="1" ht="15" hidden="1" customHeight="1" x14ac:dyDescent="0.25">
      <c r="M354" s="321"/>
      <c r="N354" s="321"/>
      <c r="CK354" s="395"/>
      <c r="CL354" s="395"/>
      <c r="CM354" s="395"/>
      <c r="CN354" s="395"/>
      <c r="CO354" s="395"/>
      <c r="CP354" s="395"/>
      <c r="CQ354" s="395"/>
      <c r="CR354" s="395"/>
      <c r="CS354" s="395"/>
      <c r="CT354" s="395"/>
      <c r="CU354" s="395"/>
      <c r="CV354" s="395"/>
      <c r="CW354" s="395"/>
      <c r="CX354" s="395"/>
      <c r="CY354" s="395"/>
      <c r="CZ354" s="395"/>
      <c r="DA354" s="395"/>
      <c r="DB354" s="395"/>
      <c r="DC354" s="395"/>
      <c r="DD354" s="395"/>
      <c r="DE354" s="395"/>
      <c r="DF354" s="395"/>
      <c r="DG354" s="395"/>
      <c r="DH354" s="395"/>
      <c r="DI354" s="395"/>
      <c r="DJ354" s="395"/>
      <c r="DK354" s="395"/>
      <c r="DL354" s="395"/>
      <c r="DM354" s="395"/>
      <c r="DN354" s="395"/>
      <c r="DO354" s="395"/>
      <c r="DP354" s="395"/>
      <c r="DQ354" s="395"/>
      <c r="DR354" s="395"/>
      <c r="DS354" s="395"/>
      <c r="DT354" s="395"/>
      <c r="DU354" s="395"/>
      <c r="DV354" s="395"/>
      <c r="DW354" s="395"/>
      <c r="DX354" s="395"/>
      <c r="DY354" s="395"/>
      <c r="DZ354" s="395"/>
      <c r="EA354" s="395"/>
      <c r="EB354" s="395"/>
      <c r="EC354" s="395"/>
      <c r="ED354" s="395"/>
      <c r="EE354" s="395"/>
      <c r="EF354" s="395"/>
      <c r="EG354" s="395"/>
      <c r="EH354" s="395"/>
      <c r="EI354" s="395"/>
      <c r="EJ354" s="395"/>
      <c r="EK354" s="395"/>
      <c r="EL354" s="395"/>
      <c r="EM354" s="395"/>
      <c r="EN354" s="395"/>
      <c r="EO354" s="395"/>
      <c r="EP354" s="395"/>
      <c r="EQ354" s="395"/>
      <c r="ER354" s="395"/>
      <c r="ES354" s="395"/>
      <c r="ET354" s="395"/>
      <c r="EU354" s="395"/>
      <c r="EV354" s="395"/>
      <c r="EW354" s="395"/>
      <c r="EX354" s="395"/>
      <c r="EY354" s="395"/>
      <c r="EZ354" s="395"/>
      <c r="FA354" s="395"/>
      <c r="FB354" s="395"/>
      <c r="FC354" s="395"/>
      <c r="FD354" s="395"/>
      <c r="FE354" s="395"/>
      <c r="FF354" s="395"/>
      <c r="FG354" s="395"/>
      <c r="FH354" s="395"/>
      <c r="FI354" s="395"/>
      <c r="FJ354" s="395"/>
      <c r="FK354" s="395"/>
      <c r="FL354" s="395"/>
      <c r="FM354" s="395"/>
      <c r="FN354" s="395"/>
      <c r="FO354" s="395"/>
      <c r="FP354" s="395"/>
      <c r="FQ354" s="395"/>
      <c r="FR354" s="395"/>
      <c r="FS354" s="395"/>
      <c r="FT354" s="395"/>
      <c r="FU354" s="395"/>
      <c r="FV354" s="395"/>
      <c r="FW354" s="395"/>
      <c r="FX354" s="395"/>
      <c r="FY354" s="395"/>
      <c r="FZ354" s="395"/>
      <c r="GA354" s="395"/>
      <c r="GB354" s="395"/>
      <c r="GC354" s="395"/>
      <c r="GD354" s="395"/>
      <c r="GE354" s="395"/>
      <c r="GF354" s="395"/>
      <c r="GG354" s="395"/>
      <c r="GH354" s="395"/>
      <c r="GI354" s="395"/>
      <c r="GJ354" s="395"/>
      <c r="GK354" s="395"/>
      <c r="GL354" s="395"/>
      <c r="GM354" s="395"/>
      <c r="GN354" s="395"/>
      <c r="GO354" s="395"/>
      <c r="GP354" s="395"/>
      <c r="GQ354" s="395"/>
      <c r="GR354" s="395"/>
      <c r="GS354" s="395"/>
      <c r="GT354" s="395"/>
      <c r="GU354" s="395"/>
      <c r="GV354" s="395"/>
      <c r="GW354" s="395"/>
      <c r="GX354" s="395"/>
      <c r="GY354" s="395"/>
      <c r="GZ354" s="395"/>
      <c r="HA354" s="395"/>
      <c r="HB354" s="395"/>
      <c r="HC354" s="395"/>
      <c r="HD354" s="395"/>
      <c r="HE354" s="395"/>
      <c r="HF354" s="395"/>
      <c r="HG354" s="395"/>
      <c r="HH354" s="395"/>
      <c r="HI354" s="395"/>
      <c r="HJ354" s="395"/>
      <c r="HK354" s="395"/>
      <c r="HL354" s="395"/>
      <c r="HM354" s="395"/>
      <c r="HN354" s="395"/>
      <c r="HO354" s="395"/>
      <c r="HP354" s="395"/>
      <c r="HQ354" s="395"/>
      <c r="HR354" s="395"/>
      <c r="HS354" s="395"/>
      <c r="HT354" s="395"/>
      <c r="HU354" s="395"/>
      <c r="HV354" s="395"/>
      <c r="HW354" s="395"/>
      <c r="HX354" s="395"/>
      <c r="HY354" s="395"/>
      <c r="HZ354" s="395"/>
      <c r="IA354" s="395"/>
      <c r="IB354" s="395"/>
      <c r="IC354" s="395"/>
      <c r="ID354" s="395"/>
      <c r="IE354" s="395"/>
      <c r="IF354" s="395"/>
      <c r="IG354" s="395"/>
      <c r="IH354" s="395"/>
      <c r="II354" s="395"/>
      <c r="IJ354" s="395"/>
      <c r="IK354" s="395"/>
      <c r="IL354" s="395"/>
      <c r="IM354" s="395"/>
      <c r="IN354" s="395"/>
      <c r="IO354" s="395"/>
      <c r="IP354" s="395"/>
      <c r="IQ354" s="395"/>
      <c r="IR354" s="395"/>
      <c r="IS354" s="395"/>
      <c r="IT354" s="395"/>
      <c r="IU354" s="395"/>
      <c r="IV354" s="395"/>
      <c r="IW354" s="395"/>
      <c r="IX354" s="395"/>
      <c r="IY354" s="395"/>
      <c r="IZ354" s="395"/>
      <c r="JA354" s="395"/>
      <c r="JB354" s="395"/>
      <c r="JC354" s="395"/>
      <c r="JD354" s="395"/>
      <c r="JE354" s="395"/>
    </row>
    <row r="355" spans="1:265" s="426" customFormat="1" ht="15" hidden="1" customHeight="1" x14ac:dyDescent="0.25">
      <c r="M355" s="321"/>
      <c r="N355" s="321"/>
      <c r="CK355" s="395"/>
      <c r="CL355" s="395"/>
      <c r="CM355" s="395"/>
      <c r="CN355" s="395"/>
      <c r="CO355" s="395"/>
      <c r="CP355" s="395"/>
      <c r="CQ355" s="395"/>
      <c r="CR355" s="395"/>
      <c r="CS355" s="395"/>
      <c r="CT355" s="395"/>
      <c r="CU355" s="395"/>
      <c r="CV355" s="395"/>
      <c r="CW355" s="395"/>
      <c r="CX355" s="395"/>
      <c r="CY355" s="395"/>
      <c r="CZ355" s="395"/>
      <c r="DA355" s="395"/>
      <c r="DB355" s="395"/>
      <c r="DC355" s="395"/>
      <c r="DD355" s="395"/>
      <c r="DE355" s="395"/>
      <c r="DF355" s="395"/>
      <c r="DG355" s="395"/>
      <c r="DH355" s="395"/>
      <c r="DI355" s="395"/>
      <c r="DJ355" s="395"/>
      <c r="DK355" s="395"/>
      <c r="DL355" s="395"/>
      <c r="DM355" s="395"/>
      <c r="DN355" s="395"/>
      <c r="DO355" s="395"/>
      <c r="DP355" s="395"/>
      <c r="DQ355" s="395"/>
      <c r="DR355" s="395"/>
      <c r="DS355" s="395"/>
      <c r="DT355" s="395"/>
      <c r="DU355" s="395"/>
      <c r="DV355" s="395"/>
      <c r="DW355" s="395"/>
      <c r="DX355" s="395"/>
      <c r="DY355" s="395"/>
      <c r="DZ355" s="395"/>
      <c r="EA355" s="395"/>
      <c r="EB355" s="395"/>
      <c r="EC355" s="395"/>
      <c r="ED355" s="395"/>
      <c r="EE355" s="395"/>
      <c r="EF355" s="395"/>
      <c r="EG355" s="395"/>
      <c r="EH355" s="395"/>
      <c r="EI355" s="395"/>
      <c r="EJ355" s="395"/>
      <c r="EK355" s="395"/>
      <c r="EL355" s="395"/>
      <c r="EM355" s="395"/>
      <c r="EN355" s="395"/>
      <c r="EO355" s="395"/>
      <c r="EP355" s="395"/>
      <c r="EQ355" s="395"/>
      <c r="ER355" s="395"/>
      <c r="ES355" s="395"/>
      <c r="ET355" s="395"/>
      <c r="EU355" s="395"/>
      <c r="EV355" s="395"/>
      <c r="EW355" s="395"/>
      <c r="EX355" s="395"/>
      <c r="EY355" s="395"/>
      <c r="EZ355" s="395"/>
      <c r="FA355" s="395"/>
      <c r="FB355" s="395"/>
      <c r="FC355" s="395"/>
      <c r="FD355" s="395"/>
      <c r="FE355" s="395"/>
      <c r="FF355" s="395"/>
      <c r="FG355" s="395"/>
      <c r="FH355" s="395"/>
      <c r="FI355" s="395"/>
      <c r="FJ355" s="395"/>
      <c r="FK355" s="395"/>
      <c r="FL355" s="395"/>
      <c r="FM355" s="395"/>
      <c r="FN355" s="395"/>
      <c r="FO355" s="395"/>
      <c r="FP355" s="395"/>
      <c r="FQ355" s="395"/>
      <c r="FR355" s="395"/>
      <c r="FS355" s="395"/>
      <c r="FT355" s="395"/>
      <c r="FU355" s="395"/>
      <c r="FV355" s="395"/>
      <c r="FW355" s="395"/>
      <c r="FX355" s="395"/>
      <c r="FY355" s="395"/>
      <c r="FZ355" s="395"/>
      <c r="GA355" s="395"/>
      <c r="GB355" s="395"/>
      <c r="GC355" s="395"/>
      <c r="GD355" s="395"/>
      <c r="GE355" s="395"/>
      <c r="GF355" s="395"/>
      <c r="GG355" s="395"/>
      <c r="GH355" s="395"/>
      <c r="GI355" s="395"/>
      <c r="GJ355" s="395"/>
      <c r="GK355" s="395"/>
      <c r="GL355" s="395"/>
      <c r="GM355" s="395"/>
      <c r="GN355" s="395"/>
      <c r="GO355" s="395"/>
      <c r="GP355" s="395"/>
      <c r="GQ355" s="395"/>
      <c r="GR355" s="395"/>
      <c r="GS355" s="395"/>
      <c r="GT355" s="395"/>
      <c r="GU355" s="395"/>
      <c r="GV355" s="395"/>
      <c r="GW355" s="395"/>
      <c r="GX355" s="395"/>
      <c r="GY355" s="395"/>
      <c r="GZ355" s="395"/>
      <c r="HA355" s="395"/>
      <c r="HB355" s="395"/>
      <c r="HC355" s="395"/>
      <c r="HD355" s="395"/>
      <c r="HE355" s="395"/>
      <c r="HF355" s="395"/>
      <c r="HG355" s="395"/>
      <c r="HH355" s="395"/>
      <c r="HI355" s="395"/>
      <c r="HJ355" s="395"/>
      <c r="HK355" s="395"/>
      <c r="HL355" s="395"/>
      <c r="HM355" s="395"/>
      <c r="HN355" s="395"/>
      <c r="HO355" s="395"/>
      <c r="HP355" s="395"/>
      <c r="HQ355" s="395"/>
      <c r="HR355" s="395"/>
      <c r="HS355" s="395"/>
      <c r="HT355" s="395"/>
      <c r="HU355" s="395"/>
      <c r="HV355" s="395"/>
      <c r="HW355" s="395"/>
      <c r="HX355" s="395"/>
      <c r="HY355" s="395"/>
      <c r="HZ355" s="395"/>
      <c r="IA355" s="395"/>
      <c r="IB355" s="395"/>
      <c r="IC355" s="395"/>
      <c r="ID355" s="395"/>
      <c r="IE355" s="395"/>
      <c r="IF355" s="395"/>
      <c r="IG355" s="395"/>
      <c r="IH355" s="395"/>
      <c r="II355" s="395"/>
      <c r="IJ355" s="395"/>
      <c r="IK355" s="395"/>
      <c r="IL355" s="395"/>
      <c r="IM355" s="395"/>
      <c r="IN355" s="395"/>
      <c r="IO355" s="395"/>
      <c r="IP355" s="395"/>
      <c r="IQ355" s="395"/>
      <c r="IR355" s="395"/>
      <c r="IS355" s="395"/>
      <c r="IT355" s="395"/>
      <c r="IU355" s="395"/>
      <c r="IV355" s="395"/>
      <c r="IW355" s="395"/>
      <c r="IX355" s="395"/>
      <c r="IY355" s="395"/>
      <c r="IZ355" s="395"/>
      <c r="JA355" s="395"/>
      <c r="JB355" s="395"/>
      <c r="JC355" s="395"/>
      <c r="JD355" s="395"/>
      <c r="JE355" s="395"/>
    </row>
    <row r="356" spans="1:265" s="426" customFormat="1" ht="15" hidden="1" customHeight="1" x14ac:dyDescent="0.25">
      <c r="M356" s="321"/>
      <c r="N356" s="321"/>
      <c r="CK356" s="395"/>
      <c r="CL356" s="395"/>
      <c r="CM356" s="395"/>
      <c r="CN356" s="395"/>
      <c r="CO356" s="395"/>
      <c r="CP356" s="395"/>
      <c r="CQ356" s="395"/>
      <c r="CR356" s="395"/>
      <c r="CS356" s="395"/>
      <c r="CT356" s="395"/>
      <c r="CU356" s="395"/>
      <c r="CV356" s="395"/>
      <c r="CW356" s="395"/>
      <c r="CX356" s="395"/>
      <c r="CY356" s="395"/>
      <c r="CZ356" s="395"/>
      <c r="DA356" s="395"/>
      <c r="DB356" s="395"/>
      <c r="DC356" s="395"/>
      <c r="DD356" s="395"/>
      <c r="DE356" s="395"/>
      <c r="DF356" s="395"/>
      <c r="DG356" s="395"/>
      <c r="DH356" s="395"/>
      <c r="DI356" s="395"/>
      <c r="DJ356" s="395"/>
      <c r="DK356" s="395"/>
      <c r="DL356" s="395"/>
      <c r="DM356" s="395"/>
      <c r="DN356" s="395"/>
      <c r="DO356" s="395"/>
      <c r="DP356" s="395"/>
      <c r="DQ356" s="395"/>
      <c r="DR356" s="395"/>
      <c r="DS356" s="395"/>
      <c r="DT356" s="395"/>
      <c r="DU356" s="395"/>
      <c r="DV356" s="395"/>
      <c r="DW356" s="395"/>
      <c r="DX356" s="395"/>
      <c r="DY356" s="395"/>
      <c r="DZ356" s="395"/>
      <c r="EA356" s="395"/>
      <c r="EB356" s="395"/>
      <c r="EC356" s="395"/>
      <c r="ED356" s="395"/>
      <c r="EE356" s="395"/>
      <c r="EF356" s="395"/>
      <c r="EG356" s="395"/>
      <c r="EH356" s="395"/>
      <c r="EI356" s="395"/>
      <c r="EJ356" s="395"/>
      <c r="EK356" s="395"/>
      <c r="EL356" s="395"/>
      <c r="EM356" s="395"/>
      <c r="EN356" s="395"/>
      <c r="EO356" s="395"/>
      <c r="EP356" s="395"/>
      <c r="EQ356" s="395"/>
      <c r="ER356" s="395"/>
      <c r="ES356" s="395"/>
      <c r="ET356" s="395"/>
      <c r="EU356" s="395"/>
      <c r="EV356" s="395"/>
      <c r="EW356" s="395"/>
      <c r="EX356" s="395"/>
      <c r="EY356" s="395"/>
      <c r="EZ356" s="395"/>
      <c r="FA356" s="395"/>
      <c r="FB356" s="395"/>
      <c r="FC356" s="395"/>
      <c r="FD356" s="395"/>
      <c r="FE356" s="395"/>
      <c r="FF356" s="395"/>
      <c r="FG356" s="395"/>
      <c r="FH356" s="395"/>
      <c r="FI356" s="395"/>
      <c r="FJ356" s="395"/>
      <c r="FK356" s="395"/>
      <c r="FL356" s="395"/>
      <c r="FM356" s="395"/>
      <c r="FN356" s="395"/>
      <c r="FO356" s="395"/>
      <c r="FP356" s="395"/>
      <c r="FQ356" s="395"/>
      <c r="FR356" s="395"/>
      <c r="FS356" s="395"/>
      <c r="FT356" s="395"/>
      <c r="FU356" s="395"/>
      <c r="FV356" s="395"/>
      <c r="FW356" s="395"/>
      <c r="FX356" s="395"/>
      <c r="FY356" s="395"/>
      <c r="FZ356" s="395"/>
      <c r="GA356" s="395"/>
      <c r="GB356" s="395"/>
      <c r="GC356" s="395"/>
      <c r="GD356" s="395"/>
      <c r="GE356" s="395"/>
      <c r="GF356" s="395"/>
      <c r="GG356" s="395"/>
      <c r="GH356" s="395"/>
      <c r="GI356" s="395"/>
      <c r="GJ356" s="395"/>
      <c r="GK356" s="395"/>
      <c r="GL356" s="395"/>
      <c r="GM356" s="395"/>
      <c r="GN356" s="395"/>
      <c r="GO356" s="395"/>
      <c r="GP356" s="395"/>
      <c r="GQ356" s="395"/>
      <c r="GR356" s="395"/>
      <c r="GS356" s="395"/>
      <c r="GT356" s="395"/>
      <c r="GU356" s="395"/>
      <c r="GV356" s="395"/>
      <c r="GW356" s="395"/>
      <c r="GX356" s="395"/>
      <c r="GY356" s="395"/>
      <c r="GZ356" s="395"/>
      <c r="HA356" s="395"/>
      <c r="HB356" s="395"/>
      <c r="HC356" s="395"/>
      <c r="HD356" s="395"/>
      <c r="HE356" s="395"/>
      <c r="HF356" s="395"/>
      <c r="HG356" s="395"/>
      <c r="HH356" s="395"/>
      <c r="HI356" s="395"/>
      <c r="HJ356" s="395"/>
      <c r="HK356" s="395"/>
      <c r="HL356" s="395"/>
      <c r="HM356" s="395"/>
      <c r="HN356" s="395"/>
      <c r="HO356" s="395"/>
      <c r="HP356" s="395"/>
      <c r="HQ356" s="395"/>
      <c r="HR356" s="395"/>
      <c r="HS356" s="395"/>
      <c r="HT356" s="395"/>
      <c r="HU356" s="395"/>
      <c r="HV356" s="395"/>
      <c r="HW356" s="395"/>
      <c r="HX356" s="395"/>
      <c r="HY356" s="395"/>
      <c r="HZ356" s="395"/>
      <c r="IA356" s="395"/>
      <c r="IB356" s="395"/>
      <c r="IC356" s="395"/>
      <c r="ID356" s="395"/>
      <c r="IE356" s="395"/>
      <c r="IF356" s="395"/>
      <c r="IG356" s="395"/>
      <c r="IH356" s="395"/>
      <c r="II356" s="395"/>
      <c r="IJ356" s="395"/>
      <c r="IK356" s="395"/>
      <c r="IL356" s="395"/>
      <c r="IM356" s="395"/>
      <c r="IN356" s="395"/>
      <c r="IO356" s="395"/>
      <c r="IP356" s="395"/>
      <c r="IQ356" s="395"/>
      <c r="IR356" s="395"/>
      <c r="IS356" s="395"/>
      <c r="IT356" s="395"/>
      <c r="IU356" s="395"/>
      <c r="IV356" s="395"/>
      <c r="IW356" s="395"/>
      <c r="IX356" s="395"/>
      <c r="IY356" s="395"/>
      <c r="IZ356" s="395"/>
      <c r="JA356" s="395"/>
      <c r="JB356" s="395"/>
      <c r="JC356" s="395"/>
      <c r="JD356" s="395"/>
      <c r="JE356" s="395"/>
    </row>
    <row r="357" spans="1:265" s="426" customFormat="1" ht="15" hidden="1" customHeight="1" x14ac:dyDescent="0.25">
      <c r="M357" s="321"/>
      <c r="N357" s="321"/>
      <c r="CK357" s="395"/>
      <c r="CL357" s="395"/>
      <c r="CM357" s="395"/>
      <c r="CN357" s="395"/>
      <c r="CO357" s="395"/>
      <c r="CP357" s="395"/>
      <c r="CQ357" s="395"/>
      <c r="CR357" s="395"/>
      <c r="CS357" s="395"/>
      <c r="CT357" s="395"/>
      <c r="CU357" s="395"/>
      <c r="CV357" s="395"/>
      <c r="CW357" s="395"/>
      <c r="CX357" s="395"/>
      <c r="CY357" s="395"/>
      <c r="CZ357" s="395"/>
      <c r="DA357" s="395"/>
      <c r="DB357" s="395"/>
      <c r="DC357" s="395"/>
      <c r="DD357" s="395"/>
      <c r="DE357" s="395"/>
      <c r="DF357" s="395"/>
      <c r="DG357" s="395"/>
      <c r="DH357" s="395"/>
      <c r="DI357" s="395"/>
      <c r="DJ357" s="395"/>
      <c r="DK357" s="395"/>
      <c r="DL357" s="395"/>
      <c r="DM357" s="395"/>
      <c r="DN357" s="395"/>
      <c r="DO357" s="395"/>
      <c r="DP357" s="395"/>
      <c r="DQ357" s="395"/>
      <c r="DR357" s="395"/>
      <c r="DS357" s="395"/>
      <c r="DT357" s="395"/>
      <c r="DU357" s="395"/>
      <c r="DV357" s="395"/>
      <c r="DW357" s="395"/>
      <c r="DX357" s="395"/>
      <c r="DY357" s="395"/>
      <c r="DZ357" s="395"/>
      <c r="EA357" s="395"/>
      <c r="EB357" s="395"/>
      <c r="EC357" s="395"/>
      <c r="ED357" s="395"/>
      <c r="EE357" s="395"/>
      <c r="EF357" s="395"/>
      <c r="EG357" s="395"/>
      <c r="EH357" s="395"/>
      <c r="EI357" s="395"/>
      <c r="EJ357" s="395"/>
      <c r="EK357" s="395"/>
      <c r="EL357" s="395"/>
      <c r="EM357" s="395"/>
      <c r="EN357" s="395"/>
      <c r="EO357" s="395"/>
      <c r="EP357" s="395"/>
      <c r="EQ357" s="395"/>
      <c r="ER357" s="395"/>
      <c r="ES357" s="395"/>
      <c r="ET357" s="395"/>
      <c r="EU357" s="395"/>
      <c r="EV357" s="395"/>
      <c r="EW357" s="395"/>
      <c r="EX357" s="395"/>
      <c r="EY357" s="395"/>
      <c r="EZ357" s="395"/>
      <c r="FA357" s="395"/>
      <c r="FB357" s="395"/>
      <c r="FC357" s="395"/>
      <c r="FD357" s="395"/>
      <c r="FE357" s="395"/>
      <c r="FF357" s="395"/>
      <c r="FG357" s="395"/>
      <c r="FH357" s="395"/>
      <c r="FI357" s="395"/>
      <c r="FJ357" s="395"/>
      <c r="FK357" s="395"/>
      <c r="FL357" s="395"/>
      <c r="FM357" s="395"/>
      <c r="FN357" s="395"/>
      <c r="FO357" s="395"/>
      <c r="FP357" s="395"/>
      <c r="FQ357" s="395"/>
      <c r="FR357" s="395"/>
      <c r="FS357" s="395"/>
      <c r="FT357" s="395"/>
      <c r="FU357" s="395"/>
      <c r="FV357" s="395"/>
      <c r="FW357" s="395"/>
      <c r="FX357" s="395"/>
      <c r="FY357" s="395"/>
      <c r="FZ357" s="395"/>
      <c r="GA357" s="395"/>
      <c r="GB357" s="395"/>
      <c r="GC357" s="395"/>
      <c r="GD357" s="395"/>
      <c r="GE357" s="395"/>
      <c r="GF357" s="395"/>
      <c r="GG357" s="395"/>
      <c r="GH357" s="395"/>
      <c r="GI357" s="395"/>
      <c r="GJ357" s="395"/>
      <c r="GK357" s="395"/>
      <c r="GL357" s="395"/>
      <c r="GM357" s="395"/>
      <c r="GN357" s="395"/>
      <c r="GO357" s="395"/>
      <c r="GP357" s="395"/>
      <c r="GQ357" s="395"/>
      <c r="GR357" s="395"/>
      <c r="GS357" s="395"/>
      <c r="GT357" s="395"/>
      <c r="GU357" s="395"/>
      <c r="GV357" s="395"/>
      <c r="GW357" s="395"/>
      <c r="GX357" s="395"/>
      <c r="GY357" s="395"/>
      <c r="GZ357" s="395"/>
      <c r="HA357" s="395"/>
      <c r="HB357" s="395"/>
      <c r="HC357" s="395"/>
      <c r="HD357" s="395"/>
      <c r="HE357" s="395"/>
      <c r="HF357" s="395"/>
      <c r="HG357" s="395"/>
      <c r="HH357" s="395"/>
      <c r="HI357" s="395"/>
      <c r="HJ357" s="395"/>
      <c r="HK357" s="395"/>
      <c r="HL357" s="395"/>
      <c r="HM357" s="395"/>
      <c r="HN357" s="395"/>
      <c r="HO357" s="395"/>
      <c r="HP357" s="395"/>
      <c r="HQ357" s="395"/>
      <c r="HR357" s="395"/>
      <c r="HS357" s="395"/>
      <c r="HT357" s="395"/>
      <c r="HU357" s="395"/>
      <c r="HV357" s="395"/>
      <c r="HW357" s="395"/>
      <c r="HX357" s="395"/>
      <c r="HY357" s="395"/>
      <c r="HZ357" s="395"/>
      <c r="IA357" s="395"/>
      <c r="IB357" s="395"/>
      <c r="IC357" s="395"/>
      <c r="ID357" s="395"/>
      <c r="IE357" s="395"/>
      <c r="IF357" s="395"/>
      <c r="IG357" s="395"/>
      <c r="IH357" s="395"/>
      <c r="II357" s="395"/>
      <c r="IJ357" s="395"/>
      <c r="IK357" s="395"/>
      <c r="IL357" s="395"/>
      <c r="IM357" s="395"/>
      <c r="IN357" s="395"/>
      <c r="IO357" s="395"/>
      <c r="IP357" s="395"/>
      <c r="IQ357" s="395"/>
      <c r="IR357" s="395"/>
      <c r="IS357" s="395"/>
      <c r="IT357" s="395"/>
      <c r="IU357" s="395"/>
      <c r="IV357" s="395"/>
      <c r="IW357" s="395"/>
      <c r="IX357" s="395"/>
      <c r="IY357" s="395"/>
      <c r="IZ357" s="395"/>
      <c r="JA357" s="395"/>
      <c r="JB357" s="395"/>
      <c r="JC357" s="395"/>
      <c r="JD357" s="395"/>
      <c r="JE357" s="395"/>
    </row>
    <row r="358" spans="1:265" s="426" customFormat="1" ht="15" hidden="1" customHeight="1" x14ac:dyDescent="0.25">
      <c r="M358" s="321"/>
      <c r="N358" s="321"/>
      <c r="CK358" s="395"/>
      <c r="CL358" s="395"/>
      <c r="CM358" s="395"/>
      <c r="CN358" s="395"/>
      <c r="CO358" s="395"/>
      <c r="CP358" s="395"/>
      <c r="CQ358" s="395"/>
      <c r="CR358" s="395"/>
      <c r="CS358" s="395"/>
      <c r="CT358" s="395"/>
      <c r="CU358" s="395"/>
      <c r="CV358" s="395"/>
      <c r="CW358" s="395"/>
      <c r="CX358" s="395"/>
      <c r="CY358" s="395"/>
      <c r="CZ358" s="395"/>
      <c r="DA358" s="395"/>
      <c r="DB358" s="395"/>
      <c r="DC358" s="395"/>
      <c r="DD358" s="395"/>
      <c r="DE358" s="395"/>
      <c r="DF358" s="395"/>
      <c r="DG358" s="395"/>
      <c r="DH358" s="395"/>
      <c r="DI358" s="395"/>
      <c r="DJ358" s="395"/>
      <c r="DK358" s="395"/>
      <c r="DL358" s="395"/>
      <c r="DM358" s="395"/>
      <c r="DN358" s="395"/>
      <c r="DO358" s="395"/>
      <c r="DP358" s="395"/>
      <c r="DQ358" s="395"/>
      <c r="DR358" s="395"/>
      <c r="DS358" s="395"/>
      <c r="DT358" s="395"/>
      <c r="DU358" s="395"/>
      <c r="DV358" s="395"/>
      <c r="DW358" s="395"/>
      <c r="DX358" s="395"/>
      <c r="DY358" s="395"/>
      <c r="DZ358" s="395"/>
      <c r="EA358" s="395"/>
      <c r="EB358" s="395"/>
      <c r="EC358" s="395"/>
      <c r="ED358" s="395"/>
      <c r="EE358" s="395"/>
      <c r="EF358" s="395"/>
      <c r="EG358" s="395"/>
      <c r="EH358" s="395"/>
      <c r="EI358" s="395"/>
      <c r="EJ358" s="395"/>
      <c r="EK358" s="395"/>
      <c r="EL358" s="395"/>
      <c r="EM358" s="395"/>
      <c r="EN358" s="395"/>
      <c r="EO358" s="395"/>
      <c r="EP358" s="395"/>
      <c r="EQ358" s="395"/>
      <c r="ER358" s="395"/>
      <c r="ES358" s="395"/>
      <c r="ET358" s="395"/>
      <c r="EU358" s="395"/>
      <c r="EV358" s="395"/>
      <c r="EW358" s="395"/>
      <c r="EX358" s="395"/>
      <c r="EY358" s="395"/>
      <c r="EZ358" s="395"/>
      <c r="FA358" s="395"/>
      <c r="FB358" s="395"/>
      <c r="FC358" s="395"/>
      <c r="FD358" s="395"/>
      <c r="FE358" s="395"/>
      <c r="FF358" s="395"/>
      <c r="FG358" s="395"/>
      <c r="FH358" s="395"/>
      <c r="FI358" s="395"/>
      <c r="FJ358" s="395"/>
      <c r="FK358" s="395"/>
      <c r="FL358" s="395"/>
      <c r="FM358" s="395"/>
      <c r="FN358" s="395"/>
      <c r="FO358" s="395"/>
      <c r="FP358" s="395"/>
      <c r="FQ358" s="395"/>
      <c r="FR358" s="395"/>
      <c r="FS358" s="395"/>
      <c r="FT358" s="395"/>
      <c r="FU358" s="395"/>
      <c r="FV358" s="395"/>
      <c r="FW358" s="395"/>
      <c r="FX358" s="395"/>
      <c r="FY358" s="395"/>
      <c r="FZ358" s="395"/>
      <c r="GA358" s="395"/>
      <c r="GB358" s="395"/>
      <c r="GC358" s="395"/>
      <c r="GD358" s="395"/>
      <c r="GE358" s="395"/>
      <c r="GF358" s="395"/>
      <c r="GG358" s="395"/>
      <c r="GH358" s="395"/>
      <c r="GI358" s="395"/>
      <c r="GJ358" s="395"/>
      <c r="GK358" s="395"/>
      <c r="GL358" s="395"/>
      <c r="GM358" s="395"/>
      <c r="GN358" s="395"/>
      <c r="GO358" s="395"/>
      <c r="GP358" s="395"/>
      <c r="GQ358" s="395"/>
      <c r="GR358" s="395"/>
      <c r="GS358" s="395"/>
      <c r="GT358" s="395"/>
      <c r="GU358" s="395"/>
      <c r="GV358" s="395"/>
      <c r="GW358" s="395"/>
      <c r="GX358" s="395"/>
      <c r="GY358" s="395"/>
      <c r="GZ358" s="395"/>
      <c r="HA358" s="395"/>
      <c r="HB358" s="395"/>
      <c r="HC358" s="395"/>
      <c r="HD358" s="395"/>
      <c r="HE358" s="395"/>
      <c r="HF358" s="395"/>
      <c r="HG358" s="395"/>
      <c r="HH358" s="395"/>
      <c r="HI358" s="395"/>
      <c r="HJ358" s="395"/>
      <c r="HK358" s="395"/>
      <c r="HL358" s="395"/>
      <c r="HM358" s="395"/>
      <c r="HN358" s="395"/>
      <c r="HO358" s="395"/>
      <c r="HP358" s="395"/>
      <c r="HQ358" s="395"/>
      <c r="HR358" s="395"/>
      <c r="HS358" s="395"/>
      <c r="HT358" s="395"/>
      <c r="HU358" s="395"/>
      <c r="HV358" s="395"/>
      <c r="HW358" s="395"/>
      <c r="HX358" s="395"/>
      <c r="HY358" s="395"/>
      <c r="HZ358" s="395"/>
      <c r="IA358" s="395"/>
      <c r="IB358" s="395"/>
      <c r="IC358" s="395"/>
      <c r="ID358" s="395"/>
      <c r="IE358" s="395"/>
      <c r="IF358" s="395"/>
      <c r="IG358" s="395"/>
      <c r="IH358" s="395"/>
      <c r="II358" s="395"/>
      <c r="IJ358" s="395"/>
      <c r="IK358" s="395"/>
      <c r="IL358" s="395"/>
      <c r="IM358" s="395"/>
      <c r="IN358" s="395"/>
      <c r="IO358" s="395"/>
      <c r="IP358" s="395"/>
      <c r="IQ358" s="395"/>
      <c r="IR358" s="395"/>
      <c r="IS358" s="395"/>
      <c r="IT358" s="395"/>
      <c r="IU358" s="395"/>
      <c r="IV358" s="395"/>
      <c r="IW358" s="395"/>
      <c r="IX358" s="395"/>
      <c r="IY358" s="395"/>
      <c r="IZ358" s="395"/>
      <c r="JA358" s="395"/>
      <c r="JB358" s="395"/>
      <c r="JC358" s="395"/>
      <c r="JD358" s="395"/>
      <c r="JE358" s="395"/>
    </row>
    <row r="359" spans="1:265" s="395" customFormat="1" ht="15" hidden="1" customHeight="1" x14ac:dyDescent="0.25">
      <c r="A359" s="426"/>
      <c r="B359" s="426"/>
      <c r="C359" s="426"/>
      <c r="D359" s="426"/>
      <c r="E359" s="426"/>
      <c r="F359" s="426"/>
      <c r="G359" s="426"/>
      <c r="H359" s="426"/>
      <c r="I359" s="426"/>
      <c r="J359" s="426"/>
      <c r="K359" s="426"/>
      <c r="L359" s="426"/>
      <c r="M359" s="321"/>
      <c r="N359" s="321"/>
      <c r="O359" s="426"/>
      <c r="P359" s="426"/>
      <c r="Q359" s="426"/>
      <c r="R359" s="426"/>
      <c r="S359" s="426"/>
      <c r="T359" s="426"/>
      <c r="U359" s="426"/>
      <c r="V359" s="426"/>
      <c r="W359" s="426"/>
      <c r="X359" s="426"/>
      <c r="Y359" s="426"/>
      <c r="Z359" s="426"/>
      <c r="AA359" s="426"/>
      <c r="AB359" s="426"/>
      <c r="AC359" s="426"/>
      <c r="AD359" s="426"/>
      <c r="AE359" s="426"/>
      <c r="AF359" s="426"/>
      <c r="AG359" s="426"/>
      <c r="AH359" s="426"/>
      <c r="AI359" s="426"/>
      <c r="AJ359" s="426"/>
      <c r="AK359" s="426"/>
      <c r="AL359" s="426"/>
      <c r="AM359" s="426"/>
      <c r="AN359" s="426"/>
      <c r="AO359" s="426"/>
      <c r="AP359" s="426"/>
      <c r="AQ359" s="426"/>
      <c r="AR359" s="426"/>
      <c r="AS359" s="426"/>
      <c r="AT359" s="426"/>
      <c r="AU359" s="426"/>
      <c r="AV359" s="426"/>
      <c r="AW359" s="426"/>
      <c r="AX359" s="426"/>
      <c r="AY359" s="426"/>
      <c r="AZ359" s="426"/>
      <c r="BA359" s="426"/>
      <c r="BB359" s="426"/>
      <c r="BC359" s="426"/>
      <c r="BD359" s="426"/>
      <c r="BE359" s="426"/>
      <c r="BF359" s="426"/>
      <c r="BG359" s="426"/>
      <c r="BH359" s="426"/>
      <c r="BI359" s="426"/>
      <c r="BJ359" s="426"/>
      <c r="BK359" s="426"/>
      <c r="BL359" s="426"/>
      <c r="BM359" s="426"/>
      <c r="BN359" s="426"/>
      <c r="BO359" s="426"/>
      <c r="BP359" s="426"/>
      <c r="BQ359" s="426"/>
      <c r="BR359" s="426"/>
      <c r="BS359" s="426"/>
      <c r="BT359" s="426"/>
      <c r="BU359" s="426"/>
      <c r="BV359" s="426"/>
      <c r="BW359" s="426"/>
      <c r="BX359" s="426"/>
      <c r="BY359" s="426"/>
      <c r="BZ359" s="426"/>
      <c r="CA359" s="426"/>
      <c r="CB359" s="426"/>
      <c r="CC359" s="426"/>
      <c r="CD359" s="426"/>
      <c r="CE359" s="426"/>
      <c r="CF359" s="426"/>
      <c r="CG359" s="426"/>
      <c r="CH359" s="426"/>
      <c r="CI359" s="426"/>
      <c r="CJ359" s="426"/>
    </row>
    <row r="360" spans="1:265" s="395" customFormat="1" ht="15" hidden="1" customHeight="1" x14ac:dyDescent="0.25">
      <c r="A360" s="426"/>
      <c r="B360" s="426"/>
      <c r="C360" s="426"/>
      <c r="D360" s="426"/>
      <c r="E360" s="426"/>
      <c r="F360" s="426"/>
      <c r="G360" s="426"/>
      <c r="H360" s="426"/>
      <c r="I360" s="426"/>
      <c r="J360" s="426"/>
      <c r="K360" s="426"/>
      <c r="L360" s="426"/>
      <c r="M360" s="321"/>
      <c r="N360" s="321"/>
      <c r="O360" s="426"/>
      <c r="P360" s="426"/>
      <c r="Q360" s="426"/>
      <c r="R360" s="426"/>
      <c r="S360" s="426"/>
      <c r="T360" s="426"/>
      <c r="U360" s="426"/>
      <c r="V360" s="426"/>
      <c r="W360" s="426"/>
      <c r="X360" s="426"/>
      <c r="Y360" s="426"/>
      <c r="Z360" s="426"/>
      <c r="AA360" s="426"/>
      <c r="AB360" s="426"/>
      <c r="AC360" s="426"/>
      <c r="AD360" s="426"/>
      <c r="AE360" s="426"/>
      <c r="AF360" s="426"/>
      <c r="AG360" s="426"/>
      <c r="AH360" s="426"/>
      <c r="AI360" s="426"/>
      <c r="AJ360" s="426"/>
      <c r="AK360" s="426"/>
      <c r="AL360" s="426"/>
      <c r="AM360" s="426"/>
      <c r="AN360" s="426"/>
      <c r="AO360" s="426"/>
      <c r="AP360" s="426"/>
      <c r="AQ360" s="426"/>
      <c r="AR360" s="426"/>
      <c r="AS360" s="426"/>
      <c r="AT360" s="426"/>
      <c r="AU360" s="426"/>
      <c r="AV360" s="426"/>
      <c r="AW360" s="426"/>
      <c r="AX360" s="426"/>
      <c r="AY360" s="426"/>
      <c r="AZ360" s="426"/>
      <c r="BA360" s="426"/>
      <c r="BB360" s="426"/>
      <c r="BC360" s="426"/>
      <c r="BD360" s="426"/>
      <c r="BE360" s="426"/>
      <c r="BF360" s="426"/>
      <c r="BG360" s="426"/>
      <c r="BH360" s="426"/>
      <c r="BI360" s="426"/>
      <c r="BJ360" s="426"/>
      <c r="BK360" s="426"/>
      <c r="BL360" s="426"/>
      <c r="BM360" s="426"/>
      <c r="BN360" s="426"/>
      <c r="BO360" s="426"/>
      <c r="BP360" s="426"/>
      <c r="BQ360" s="426"/>
      <c r="BR360" s="426"/>
      <c r="BS360" s="426"/>
      <c r="BT360" s="426"/>
      <c r="BU360" s="426"/>
      <c r="BV360" s="426"/>
      <c r="BW360" s="426"/>
      <c r="BX360" s="426"/>
      <c r="BY360" s="426"/>
      <c r="BZ360" s="426"/>
      <c r="CA360" s="426"/>
      <c r="CB360" s="426"/>
      <c r="CC360" s="426"/>
      <c r="CD360" s="426"/>
      <c r="CE360" s="426"/>
      <c r="CF360" s="426"/>
      <c r="CG360" s="426"/>
      <c r="CH360" s="426"/>
      <c r="CI360" s="426"/>
      <c r="CJ360" s="426"/>
    </row>
    <row r="361" spans="1:265" s="426" customFormat="1" ht="15" hidden="1" customHeight="1" x14ac:dyDescent="0.25">
      <c r="M361" s="321"/>
      <c r="N361" s="321"/>
      <c r="CK361" s="395"/>
      <c r="CL361" s="395"/>
      <c r="CM361" s="395"/>
      <c r="CN361" s="395"/>
      <c r="CO361" s="395"/>
      <c r="CP361" s="395"/>
      <c r="CQ361" s="395"/>
      <c r="CR361" s="395"/>
      <c r="CS361" s="395"/>
      <c r="CT361" s="395"/>
      <c r="CU361" s="395"/>
      <c r="CV361" s="395"/>
      <c r="CW361" s="395"/>
      <c r="CX361" s="395"/>
      <c r="CY361" s="395"/>
      <c r="CZ361" s="395"/>
      <c r="DA361" s="395"/>
      <c r="DB361" s="395"/>
      <c r="DC361" s="395"/>
      <c r="DD361" s="395"/>
      <c r="DE361" s="395"/>
      <c r="DF361" s="395"/>
      <c r="DG361" s="395"/>
      <c r="DH361" s="395"/>
      <c r="DI361" s="395"/>
      <c r="DJ361" s="395"/>
      <c r="DK361" s="395"/>
      <c r="DL361" s="395"/>
      <c r="DM361" s="395"/>
      <c r="DN361" s="395"/>
      <c r="DO361" s="395"/>
      <c r="DP361" s="395"/>
      <c r="DQ361" s="395"/>
      <c r="DR361" s="395"/>
      <c r="DS361" s="395"/>
      <c r="DT361" s="395"/>
      <c r="DU361" s="395"/>
      <c r="DV361" s="395"/>
      <c r="DW361" s="395"/>
      <c r="DX361" s="395"/>
      <c r="DY361" s="395"/>
      <c r="DZ361" s="395"/>
      <c r="EA361" s="395"/>
      <c r="EB361" s="395"/>
      <c r="EC361" s="395"/>
      <c r="ED361" s="395"/>
      <c r="EE361" s="395"/>
      <c r="EF361" s="395"/>
      <c r="EG361" s="395"/>
      <c r="EH361" s="395"/>
      <c r="EI361" s="395"/>
      <c r="EJ361" s="395"/>
      <c r="EK361" s="395"/>
      <c r="EL361" s="395"/>
      <c r="EM361" s="395"/>
      <c r="EN361" s="395"/>
      <c r="EO361" s="395"/>
      <c r="EP361" s="395"/>
      <c r="EQ361" s="395"/>
      <c r="ER361" s="395"/>
      <c r="ES361" s="395"/>
      <c r="ET361" s="395"/>
      <c r="EU361" s="395"/>
      <c r="EV361" s="395"/>
      <c r="EW361" s="395"/>
      <c r="EX361" s="395"/>
      <c r="EY361" s="395"/>
      <c r="EZ361" s="395"/>
      <c r="FA361" s="395"/>
      <c r="FB361" s="395"/>
      <c r="FC361" s="395"/>
      <c r="FD361" s="395"/>
      <c r="FE361" s="395"/>
      <c r="FF361" s="395"/>
      <c r="FG361" s="395"/>
      <c r="FH361" s="395"/>
      <c r="FI361" s="395"/>
      <c r="FJ361" s="395"/>
      <c r="FK361" s="395"/>
      <c r="FL361" s="395"/>
      <c r="FM361" s="395"/>
      <c r="FN361" s="395"/>
      <c r="FO361" s="395"/>
      <c r="FP361" s="395"/>
      <c r="FQ361" s="395"/>
      <c r="FR361" s="395"/>
      <c r="FS361" s="395"/>
      <c r="FT361" s="395"/>
      <c r="FU361" s="395"/>
      <c r="FV361" s="395"/>
      <c r="FW361" s="395"/>
      <c r="FX361" s="395"/>
      <c r="FY361" s="395"/>
      <c r="FZ361" s="395"/>
      <c r="GA361" s="395"/>
      <c r="GB361" s="395"/>
      <c r="GC361" s="395"/>
      <c r="GD361" s="395"/>
      <c r="GE361" s="395"/>
      <c r="GF361" s="395"/>
      <c r="GG361" s="395"/>
      <c r="GH361" s="395"/>
      <c r="GI361" s="395"/>
      <c r="GJ361" s="395"/>
      <c r="GK361" s="395"/>
      <c r="GL361" s="395"/>
      <c r="GM361" s="395"/>
      <c r="GN361" s="395"/>
      <c r="GO361" s="395"/>
      <c r="GP361" s="395"/>
      <c r="GQ361" s="395"/>
      <c r="GR361" s="395"/>
      <c r="GS361" s="395"/>
      <c r="GT361" s="395"/>
      <c r="GU361" s="395"/>
      <c r="GV361" s="395"/>
      <c r="GW361" s="395"/>
      <c r="GX361" s="395"/>
      <c r="GY361" s="395"/>
      <c r="GZ361" s="395"/>
      <c r="HA361" s="395"/>
      <c r="HB361" s="395"/>
      <c r="HC361" s="395"/>
      <c r="HD361" s="395"/>
      <c r="HE361" s="395"/>
      <c r="HF361" s="395"/>
      <c r="HG361" s="395"/>
      <c r="HH361" s="395"/>
      <c r="HI361" s="395"/>
      <c r="HJ361" s="395"/>
      <c r="HK361" s="395"/>
      <c r="HL361" s="395"/>
      <c r="HM361" s="395"/>
      <c r="HN361" s="395"/>
      <c r="HO361" s="395"/>
      <c r="HP361" s="395"/>
      <c r="HQ361" s="395"/>
      <c r="HR361" s="395"/>
      <c r="HS361" s="395"/>
      <c r="HT361" s="395"/>
      <c r="HU361" s="395"/>
      <c r="HV361" s="395"/>
      <c r="HW361" s="395"/>
      <c r="HX361" s="395"/>
      <c r="HY361" s="395"/>
      <c r="HZ361" s="395"/>
      <c r="IA361" s="395"/>
      <c r="IB361" s="395"/>
      <c r="IC361" s="395"/>
      <c r="ID361" s="395"/>
      <c r="IE361" s="395"/>
      <c r="IF361" s="395"/>
      <c r="IG361" s="395"/>
      <c r="IH361" s="395"/>
      <c r="II361" s="395"/>
      <c r="IJ361" s="395"/>
      <c r="IK361" s="395"/>
      <c r="IL361" s="395"/>
      <c r="IM361" s="395"/>
      <c r="IN361" s="395"/>
      <c r="IO361" s="395"/>
      <c r="IP361" s="395"/>
      <c r="IQ361" s="395"/>
      <c r="IR361" s="395"/>
      <c r="IS361" s="395"/>
      <c r="IT361" s="395"/>
      <c r="IU361" s="395"/>
      <c r="IV361" s="395"/>
      <c r="IW361" s="395"/>
      <c r="IX361" s="395"/>
      <c r="IY361" s="395"/>
      <c r="IZ361" s="395"/>
      <c r="JA361" s="395"/>
      <c r="JB361" s="395"/>
      <c r="JC361" s="395"/>
      <c r="JD361" s="395"/>
      <c r="JE361" s="395"/>
    </row>
    <row r="362" spans="1:265" s="426" customFormat="1" ht="15" hidden="1" customHeight="1" x14ac:dyDescent="0.25">
      <c r="M362" s="321"/>
      <c r="N362" s="321"/>
      <c r="CK362" s="395"/>
      <c r="CL362" s="395"/>
      <c r="CM362" s="395"/>
      <c r="CN362" s="395"/>
      <c r="CO362" s="395"/>
      <c r="CP362" s="395"/>
      <c r="CQ362" s="395"/>
      <c r="CR362" s="395"/>
      <c r="CS362" s="395"/>
      <c r="CT362" s="395"/>
      <c r="CU362" s="395"/>
      <c r="CV362" s="395"/>
      <c r="CW362" s="395"/>
      <c r="CX362" s="395"/>
      <c r="CY362" s="395"/>
      <c r="CZ362" s="395"/>
      <c r="DA362" s="395"/>
      <c r="DB362" s="395"/>
      <c r="DC362" s="395"/>
      <c r="DD362" s="395"/>
      <c r="DE362" s="395"/>
      <c r="DF362" s="395"/>
      <c r="DG362" s="395"/>
      <c r="DH362" s="395"/>
      <c r="DI362" s="395"/>
      <c r="DJ362" s="395"/>
      <c r="DK362" s="395"/>
      <c r="DL362" s="395"/>
      <c r="DM362" s="395"/>
      <c r="DN362" s="395"/>
      <c r="DO362" s="395"/>
      <c r="DP362" s="395"/>
      <c r="DQ362" s="395"/>
      <c r="DR362" s="395"/>
      <c r="DS362" s="395"/>
      <c r="DT362" s="395"/>
      <c r="DU362" s="395"/>
      <c r="DV362" s="395"/>
      <c r="DW362" s="395"/>
      <c r="DX362" s="395"/>
      <c r="DY362" s="395"/>
      <c r="DZ362" s="395"/>
      <c r="EA362" s="395"/>
      <c r="EB362" s="395"/>
      <c r="EC362" s="395"/>
      <c r="ED362" s="395"/>
      <c r="EE362" s="395"/>
      <c r="EF362" s="395"/>
      <c r="EG362" s="395"/>
      <c r="EH362" s="395"/>
      <c r="EI362" s="395"/>
      <c r="EJ362" s="395"/>
      <c r="EK362" s="395"/>
      <c r="EL362" s="395"/>
      <c r="EM362" s="395"/>
      <c r="EN362" s="395"/>
      <c r="EO362" s="395"/>
      <c r="EP362" s="395"/>
      <c r="EQ362" s="395"/>
      <c r="ER362" s="395"/>
      <c r="ES362" s="395"/>
      <c r="ET362" s="395"/>
      <c r="EU362" s="395"/>
      <c r="EV362" s="395"/>
      <c r="EW362" s="395"/>
      <c r="EX362" s="395"/>
      <c r="EY362" s="395"/>
      <c r="EZ362" s="395"/>
      <c r="FA362" s="395"/>
      <c r="FB362" s="395"/>
      <c r="FC362" s="395"/>
      <c r="FD362" s="395"/>
      <c r="FE362" s="395"/>
      <c r="FF362" s="395"/>
      <c r="FG362" s="395"/>
      <c r="FH362" s="395"/>
      <c r="FI362" s="395"/>
      <c r="FJ362" s="395"/>
      <c r="FK362" s="395"/>
      <c r="FL362" s="395"/>
      <c r="FM362" s="395"/>
      <c r="FN362" s="395"/>
      <c r="FO362" s="395"/>
      <c r="FP362" s="395"/>
      <c r="FQ362" s="395"/>
      <c r="FR362" s="395"/>
      <c r="FS362" s="395"/>
      <c r="FT362" s="395"/>
      <c r="FU362" s="395"/>
      <c r="FV362" s="395"/>
      <c r="FW362" s="395"/>
      <c r="FX362" s="395"/>
      <c r="FY362" s="395"/>
      <c r="FZ362" s="395"/>
      <c r="GA362" s="395"/>
      <c r="GB362" s="395"/>
      <c r="GC362" s="395"/>
      <c r="GD362" s="395"/>
      <c r="GE362" s="395"/>
      <c r="GF362" s="395"/>
      <c r="GG362" s="395"/>
      <c r="GH362" s="395"/>
      <c r="GI362" s="395"/>
      <c r="GJ362" s="395"/>
      <c r="GK362" s="395"/>
      <c r="GL362" s="395"/>
      <c r="GM362" s="395"/>
      <c r="GN362" s="395"/>
      <c r="GO362" s="395"/>
      <c r="GP362" s="395"/>
      <c r="GQ362" s="395"/>
      <c r="GR362" s="395"/>
      <c r="GS362" s="395"/>
      <c r="GT362" s="395"/>
      <c r="GU362" s="395"/>
      <c r="GV362" s="395"/>
      <c r="GW362" s="395"/>
      <c r="GX362" s="395"/>
      <c r="GY362" s="395"/>
      <c r="GZ362" s="395"/>
      <c r="HA362" s="395"/>
      <c r="HB362" s="395"/>
      <c r="HC362" s="395"/>
      <c r="HD362" s="395"/>
      <c r="HE362" s="395"/>
      <c r="HF362" s="395"/>
      <c r="HG362" s="395"/>
      <c r="HH362" s="395"/>
      <c r="HI362" s="395"/>
      <c r="HJ362" s="395"/>
      <c r="HK362" s="395"/>
      <c r="HL362" s="395"/>
      <c r="HM362" s="395"/>
      <c r="HN362" s="395"/>
      <c r="HO362" s="395"/>
      <c r="HP362" s="395"/>
      <c r="HQ362" s="395"/>
      <c r="HR362" s="395"/>
      <c r="HS362" s="395"/>
      <c r="HT362" s="395"/>
      <c r="HU362" s="395"/>
      <c r="HV362" s="395"/>
      <c r="HW362" s="395"/>
      <c r="HX362" s="395"/>
      <c r="HY362" s="395"/>
      <c r="HZ362" s="395"/>
      <c r="IA362" s="395"/>
      <c r="IB362" s="395"/>
      <c r="IC362" s="395"/>
      <c r="ID362" s="395"/>
      <c r="IE362" s="395"/>
      <c r="IF362" s="395"/>
      <c r="IG362" s="395"/>
      <c r="IH362" s="395"/>
      <c r="II362" s="395"/>
      <c r="IJ362" s="395"/>
      <c r="IK362" s="395"/>
      <c r="IL362" s="395"/>
      <c r="IM362" s="395"/>
      <c r="IN362" s="395"/>
      <c r="IO362" s="395"/>
      <c r="IP362" s="395"/>
      <c r="IQ362" s="395"/>
      <c r="IR362" s="395"/>
      <c r="IS362" s="395"/>
      <c r="IT362" s="395"/>
      <c r="IU362" s="395"/>
      <c r="IV362" s="395"/>
      <c r="IW362" s="395"/>
      <c r="IX362" s="395"/>
      <c r="IY362" s="395"/>
      <c r="IZ362" s="395"/>
      <c r="JA362" s="395"/>
      <c r="JB362" s="395"/>
      <c r="JC362" s="395"/>
      <c r="JD362" s="395"/>
      <c r="JE362" s="395"/>
    </row>
    <row r="363" spans="1:265" s="426" customFormat="1" ht="15" hidden="1" customHeight="1" x14ac:dyDescent="0.25">
      <c r="M363" s="321"/>
      <c r="N363" s="321"/>
      <c r="CK363" s="395"/>
      <c r="CL363" s="395"/>
      <c r="CM363" s="395"/>
      <c r="CN363" s="395"/>
      <c r="CO363" s="395"/>
      <c r="CP363" s="395"/>
      <c r="CQ363" s="395"/>
      <c r="CR363" s="395"/>
      <c r="CS363" s="395"/>
      <c r="CT363" s="395"/>
      <c r="CU363" s="395"/>
      <c r="CV363" s="395"/>
      <c r="CW363" s="395"/>
      <c r="CX363" s="395"/>
      <c r="CY363" s="395"/>
      <c r="CZ363" s="395"/>
      <c r="DA363" s="395"/>
      <c r="DB363" s="395"/>
      <c r="DC363" s="395"/>
      <c r="DD363" s="395"/>
      <c r="DE363" s="395"/>
      <c r="DF363" s="395"/>
      <c r="DG363" s="395"/>
      <c r="DH363" s="395"/>
      <c r="DI363" s="395"/>
      <c r="DJ363" s="395"/>
      <c r="DK363" s="395"/>
      <c r="DL363" s="395"/>
      <c r="DM363" s="395"/>
      <c r="DN363" s="395"/>
      <c r="DO363" s="395"/>
      <c r="DP363" s="395"/>
      <c r="DQ363" s="395"/>
      <c r="DR363" s="395"/>
      <c r="DS363" s="395"/>
      <c r="DT363" s="395"/>
      <c r="DU363" s="395"/>
      <c r="DV363" s="395"/>
      <c r="DW363" s="395"/>
      <c r="DX363" s="395"/>
      <c r="DY363" s="395"/>
      <c r="DZ363" s="395"/>
      <c r="EA363" s="395"/>
      <c r="EB363" s="395"/>
      <c r="EC363" s="395"/>
      <c r="ED363" s="395"/>
      <c r="EE363" s="395"/>
      <c r="EF363" s="395"/>
      <c r="EG363" s="395"/>
      <c r="EH363" s="395"/>
      <c r="EI363" s="395"/>
      <c r="EJ363" s="395"/>
      <c r="EK363" s="395"/>
      <c r="EL363" s="395"/>
      <c r="EM363" s="395"/>
      <c r="EN363" s="395"/>
      <c r="EO363" s="395"/>
      <c r="EP363" s="395"/>
      <c r="EQ363" s="395"/>
      <c r="ER363" s="395"/>
      <c r="ES363" s="395"/>
      <c r="ET363" s="395"/>
      <c r="EU363" s="395"/>
      <c r="EV363" s="395"/>
      <c r="EW363" s="395"/>
      <c r="EX363" s="395"/>
      <c r="EY363" s="395"/>
      <c r="EZ363" s="395"/>
      <c r="FA363" s="395"/>
      <c r="FB363" s="395"/>
      <c r="FC363" s="395"/>
      <c r="FD363" s="395"/>
      <c r="FE363" s="395"/>
      <c r="FF363" s="395"/>
      <c r="FG363" s="395"/>
      <c r="FH363" s="395"/>
      <c r="FI363" s="395"/>
      <c r="FJ363" s="395"/>
      <c r="FK363" s="395"/>
      <c r="FL363" s="395"/>
      <c r="FM363" s="395"/>
      <c r="FN363" s="395"/>
      <c r="FO363" s="395"/>
      <c r="FP363" s="395"/>
      <c r="FQ363" s="395"/>
      <c r="FR363" s="395"/>
      <c r="FS363" s="395"/>
      <c r="FT363" s="395"/>
      <c r="FU363" s="395"/>
      <c r="FV363" s="395"/>
      <c r="FW363" s="395"/>
      <c r="FX363" s="395"/>
      <c r="FY363" s="395"/>
      <c r="FZ363" s="395"/>
      <c r="GA363" s="395"/>
      <c r="GB363" s="395"/>
      <c r="GC363" s="395"/>
      <c r="GD363" s="395"/>
      <c r="GE363" s="395"/>
      <c r="GF363" s="395"/>
      <c r="GG363" s="395"/>
      <c r="GH363" s="395"/>
      <c r="GI363" s="395"/>
      <c r="GJ363" s="395"/>
      <c r="GK363" s="395"/>
      <c r="GL363" s="395"/>
      <c r="GM363" s="395"/>
      <c r="GN363" s="395"/>
      <c r="GO363" s="395"/>
      <c r="GP363" s="395"/>
      <c r="GQ363" s="395"/>
      <c r="GR363" s="395"/>
      <c r="GS363" s="395"/>
      <c r="GT363" s="395"/>
      <c r="GU363" s="395"/>
      <c r="GV363" s="395"/>
      <c r="GW363" s="395"/>
      <c r="GX363" s="395"/>
      <c r="GY363" s="395"/>
      <c r="GZ363" s="395"/>
      <c r="HA363" s="395"/>
      <c r="HB363" s="395"/>
      <c r="HC363" s="395"/>
      <c r="HD363" s="395"/>
      <c r="HE363" s="395"/>
      <c r="HF363" s="395"/>
      <c r="HG363" s="395"/>
      <c r="HH363" s="395"/>
      <c r="HI363" s="395"/>
      <c r="HJ363" s="395"/>
      <c r="HK363" s="395"/>
      <c r="HL363" s="395"/>
      <c r="HM363" s="395"/>
      <c r="HN363" s="395"/>
      <c r="HO363" s="395"/>
      <c r="HP363" s="395"/>
      <c r="HQ363" s="395"/>
      <c r="HR363" s="395"/>
      <c r="HS363" s="395"/>
      <c r="HT363" s="395"/>
      <c r="HU363" s="395"/>
      <c r="HV363" s="395"/>
      <c r="HW363" s="395"/>
      <c r="HX363" s="395"/>
      <c r="HY363" s="395"/>
      <c r="HZ363" s="395"/>
      <c r="IA363" s="395"/>
      <c r="IB363" s="395"/>
      <c r="IC363" s="395"/>
      <c r="ID363" s="395"/>
      <c r="IE363" s="395"/>
      <c r="IF363" s="395"/>
      <c r="IG363" s="395"/>
      <c r="IH363" s="395"/>
      <c r="II363" s="395"/>
      <c r="IJ363" s="395"/>
      <c r="IK363" s="395"/>
      <c r="IL363" s="395"/>
      <c r="IM363" s="395"/>
      <c r="IN363" s="395"/>
      <c r="IO363" s="395"/>
      <c r="IP363" s="395"/>
      <c r="IQ363" s="395"/>
      <c r="IR363" s="395"/>
      <c r="IS363" s="395"/>
      <c r="IT363" s="395"/>
      <c r="IU363" s="395"/>
      <c r="IV363" s="395"/>
      <c r="IW363" s="395"/>
      <c r="IX363" s="395"/>
      <c r="IY363" s="395"/>
      <c r="IZ363" s="395"/>
      <c r="JA363" s="395"/>
      <c r="JB363" s="395"/>
      <c r="JC363" s="395"/>
      <c r="JD363" s="395"/>
      <c r="JE363" s="395"/>
    </row>
    <row r="364" spans="1:265" s="426" customFormat="1" ht="15" hidden="1" customHeight="1" x14ac:dyDescent="0.25">
      <c r="M364" s="321"/>
      <c r="N364" s="321"/>
      <c r="CK364" s="395"/>
      <c r="CL364" s="395"/>
      <c r="CM364" s="395"/>
      <c r="CN364" s="395"/>
      <c r="CO364" s="395"/>
      <c r="CP364" s="395"/>
      <c r="CQ364" s="395"/>
      <c r="CR364" s="395"/>
      <c r="CS364" s="395"/>
      <c r="CT364" s="395"/>
      <c r="CU364" s="395"/>
      <c r="CV364" s="395"/>
      <c r="CW364" s="395"/>
      <c r="CX364" s="395"/>
      <c r="CY364" s="395"/>
      <c r="CZ364" s="395"/>
      <c r="DA364" s="395"/>
      <c r="DB364" s="395"/>
      <c r="DC364" s="395"/>
      <c r="DD364" s="395"/>
      <c r="DE364" s="395"/>
      <c r="DF364" s="395"/>
      <c r="DG364" s="395"/>
      <c r="DH364" s="395"/>
      <c r="DI364" s="395"/>
      <c r="DJ364" s="395"/>
      <c r="DK364" s="395"/>
      <c r="DL364" s="395"/>
      <c r="DM364" s="395"/>
      <c r="DN364" s="395"/>
      <c r="DO364" s="395"/>
      <c r="DP364" s="395"/>
      <c r="DQ364" s="395"/>
      <c r="DR364" s="395"/>
      <c r="DS364" s="395"/>
      <c r="DT364" s="395"/>
      <c r="DU364" s="395"/>
      <c r="DV364" s="395"/>
      <c r="DW364" s="395"/>
      <c r="DX364" s="395"/>
      <c r="DY364" s="395"/>
      <c r="DZ364" s="395"/>
      <c r="EA364" s="395"/>
      <c r="EB364" s="395"/>
      <c r="EC364" s="395"/>
      <c r="ED364" s="395"/>
      <c r="EE364" s="395"/>
      <c r="EF364" s="395"/>
      <c r="EG364" s="395"/>
      <c r="EH364" s="395"/>
      <c r="EI364" s="395"/>
      <c r="EJ364" s="395"/>
      <c r="EK364" s="395"/>
      <c r="EL364" s="395"/>
      <c r="EM364" s="395"/>
      <c r="EN364" s="395"/>
      <c r="EO364" s="395"/>
      <c r="EP364" s="395"/>
      <c r="EQ364" s="395"/>
      <c r="ER364" s="395"/>
      <c r="ES364" s="395"/>
      <c r="ET364" s="395"/>
      <c r="EU364" s="395"/>
      <c r="EV364" s="395"/>
      <c r="EW364" s="395"/>
      <c r="EX364" s="395"/>
      <c r="EY364" s="395"/>
      <c r="EZ364" s="395"/>
      <c r="FA364" s="395"/>
      <c r="FB364" s="395"/>
      <c r="FC364" s="395"/>
      <c r="FD364" s="395"/>
      <c r="FE364" s="395"/>
      <c r="FF364" s="395"/>
      <c r="FG364" s="395"/>
      <c r="FH364" s="395"/>
      <c r="FI364" s="395"/>
      <c r="FJ364" s="395"/>
      <c r="FK364" s="395"/>
      <c r="FL364" s="395"/>
      <c r="FM364" s="395"/>
      <c r="FN364" s="395"/>
      <c r="FO364" s="395"/>
      <c r="FP364" s="395"/>
      <c r="FQ364" s="395"/>
      <c r="FR364" s="395"/>
      <c r="FS364" s="395"/>
      <c r="FT364" s="395"/>
      <c r="FU364" s="395"/>
      <c r="FV364" s="395"/>
      <c r="FW364" s="395"/>
      <c r="FX364" s="395"/>
      <c r="FY364" s="395"/>
      <c r="FZ364" s="395"/>
      <c r="GA364" s="395"/>
      <c r="GB364" s="395"/>
      <c r="GC364" s="395"/>
      <c r="GD364" s="395"/>
      <c r="GE364" s="395"/>
      <c r="GF364" s="395"/>
      <c r="GG364" s="395"/>
      <c r="GH364" s="395"/>
      <c r="GI364" s="395"/>
      <c r="GJ364" s="395"/>
      <c r="GK364" s="395"/>
      <c r="GL364" s="395"/>
      <c r="GM364" s="395"/>
      <c r="GN364" s="395"/>
      <c r="GO364" s="395"/>
      <c r="GP364" s="395"/>
      <c r="GQ364" s="395"/>
      <c r="GR364" s="395"/>
      <c r="GS364" s="395"/>
      <c r="GT364" s="395"/>
      <c r="GU364" s="395"/>
      <c r="GV364" s="395"/>
      <c r="GW364" s="395"/>
      <c r="GX364" s="395"/>
      <c r="GY364" s="395"/>
      <c r="GZ364" s="395"/>
      <c r="HA364" s="395"/>
      <c r="HB364" s="395"/>
      <c r="HC364" s="395"/>
      <c r="HD364" s="395"/>
      <c r="HE364" s="395"/>
      <c r="HF364" s="395"/>
      <c r="HG364" s="395"/>
      <c r="HH364" s="395"/>
      <c r="HI364" s="395"/>
      <c r="HJ364" s="395"/>
      <c r="HK364" s="395"/>
      <c r="HL364" s="395"/>
      <c r="HM364" s="395"/>
      <c r="HN364" s="395"/>
      <c r="HO364" s="395"/>
      <c r="HP364" s="395"/>
      <c r="HQ364" s="395"/>
      <c r="HR364" s="395"/>
      <c r="HS364" s="395"/>
      <c r="HT364" s="395"/>
      <c r="HU364" s="395"/>
      <c r="HV364" s="395"/>
      <c r="HW364" s="395"/>
      <c r="HX364" s="395"/>
      <c r="HY364" s="395"/>
      <c r="HZ364" s="395"/>
      <c r="IA364" s="395"/>
      <c r="IB364" s="395"/>
      <c r="IC364" s="395"/>
      <c r="ID364" s="395"/>
      <c r="IE364" s="395"/>
      <c r="IF364" s="395"/>
      <c r="IG364" s="395"/>
      <c r="IH364" s="395"/>
      <c r="II364" s="395"/>
      <c r="IJ364" s="395"/>
      <c r="IK364" s="395"/>
      <c r="IL364" s="395"/>
      <c r="IM364" s="395"/>
      <c r="IN364" s="395"/>
      <c r="IO364" s="395"/>
      <c r="IP364" s="395"/>
      <c r="IQ364" s="395"/>
      <c r="IR364" s="395"/>
      <c r="IS364" s="395"/>
      <c r="IT364" s="395"/>
      <c r="IU364" s="395"/>
      <c r="IV364" s="395"/>
      <c r="IW364" s="395"/>
      <c r="IX364" s="395"/>
      <c r="IY364" s="395"/>
      <c r="IZ364" s="395"/>
      <c r="JA364" s="395"/>
      <c r="JB364" s="395"/>
      <c r="JC364" s="395"/>
      <c r="JD364" s="395"/>
      <c r="JE364" s="395"/>
    </row>
    <row r="365" spans="1:265" s="426" customFormat="1" ht="15" hidden="1" customHeight="1" x14ac:dyDescent="0.25">
      <c r="M365" s="321"/>
      <c r="N365" s="321"/>
      <c r="CK365" s="395"/>
      <c r="CL365" s="395"/>
      <c r="CM365" s="395"/>
      <c r="CN365" s="395"/>
      <c r="CO365" s="395"/>
      <c r="CP365" s="395"/>
      <c r="CQ365" s="395"/>
      <c r="CR365" s="395"/>
      <c r="CS365" s="395"/>
      <c r="CT365" s="395"/>
      <c r="CU365" s="395"/>
      <c r="CV365" s="395"/>
      <c r="CW365" s="395"/>
      <c r="CX365" s="395"/>
      <c r="CY365" s="395"/>
      <c r="CZ365" s="395"/>
      <c r="DA365" s="395"/>
      <c r="DB365" s="395"/>
      <c r="DC365" s="395"/>
      <c r="DD365" s="395"/>
      <c r="DE365" s="395"/>
      <c r="DF365" s="395"/>
      <c r="DG365" s="395"/>
      <c r="DH365" s="395"/>
      <c r="DI365" s="395"/>
      <c r="DJ365" s="395"/>
      <c r="DK365" s="395"/>
      <c r="DL365" s="395"/>
      <c r="DM365" s="395"/>
      <c r="DN365" s="395"/>
      <c r="DO365" s="395"/>
      <c r="DP365" s="395"/>
      <c r="DQ365" s="395"/>
      <c r="DR365" s="395"/>
      <c r="DS365" s="395"/>
      <c r="DT365" s="395"/>
      <c r="DU365" s="395"/>
      <c r="DV365" s="395"/>
      <c r="DW365" s="395"/>
      <c r="DX365" s="395"/>
      <c r="DY365" s="395"/>
      <c r="DZ365" s="395"/>
      <c r="EA365" s="395"/>
      <c r="EB365" s="395"/>
      <c r="EC365" s="395"/>
      <c r="ED365" s="395"/>
      <c r="EE365" s="395"/>
      <c r="EF365" s="395"/>
      <c r="EG365" s="395"/>
      <c r="EH365" s="395"/>
      <c r="EI365" s="395"/>
      <c r="EJ365" s="395"/>
      <c r="EK365" s="395"/>
      <c r="EL365" s="395"/>
      <c r="EM365" s="395"/>
      <c r="EN365" s="395"/>
      <c r="EO365" s="395"/>
      <c r="EP365" s="395"/>
      <c r="EQ365" s="395"/>
      <c r="ER365" s="395"/>
      <c r="ES365" s="395"/>
      <c r="ET365" s="395"/>
      <c r="EU365" s="395"/>
      <c r="EV365" s="395"/>
      <c r="EW365" s="395"/>
      <c r="EX365" s="395"/>
      <c r="EY365" s="395"/>
      <c r="EZ365" s="395"/>
      <c r="FA365" s="395"/>
      <c r="FB365" s="395"/>
      <c r="FC365" s="395"/>
      <c r="FD365" s="395"/>
      <c r="FE365" s="395"/>
      <c r="FF365" s="395"/>
      <c r="FG365" s="395"/>
      <c r="FH365" s="395"/>
      <c r="FI365" s="395"/>
      <c r="FJ365" s="395"/>
      <c r="FK365" s="395"/>
      <c r="FL365" s="395"/>
      <c r="FM365" s="395"/>
      <c r="FN365" s="395"/>
      <c r="FO365" s="395"/>
      <c r="FP365" s="395"/>
      <c r="FQ365" s="395"/>
      <c r="FR365" s="395"/>
      <c r="FS365" s="395"/>
      <c r="FT365" s="395"/>
      <c r="FU365" s="395"/>
      <c r="FV365" s="395"/>
      <c r="FW365" s="395"/>
      <c r="FX365" s="395"/>
      <c r="FY365" s="395"/>
      <c r="FZ365" s="395"/>
      <c r="GA365" s="395"/>
      <c r="GB365" s="395"/>
      <c r="GC365" s="395"/>
      <c r="GD365" s="395"/>
      <c r="GE365" s="395"/>
      <c r="GF365" s="395"/>
      <c r="GG365" s="395"/>
      <c r="GH365" s="395"/>
      <c r="GI365" s="395"/>
      <c r="GJ365" s="395"/>
      <c r="GK365" s="395"/>
      <c r="GL365" s="395"/>
      <c r="GM365" s="395"/>
      <c r="GN365" s="395"/>
      <c r="GO365" s="395"/>
      <c r="GP365" s="395"/>
      <c r="GQ365" s="395"/>
      <c r="GR365" s="395"/>
      <c r="GS365" s="395"/>
      <c r="GT365" s="395"/>
      <c r="GU365" s="395"/>
      <c r="GV365" s="395"/>
      <c r="GW365" s="395"/>
      <c r="GX365" s="395"/>
      <c r="GY365" s="395"/>
      <c r="GZ365" s="395"/>
      <c r="HA365" s="395"/>
      <c r="HB365" s="395"/>
      <c r="HC365" s="395"/>
      <c r="HD365" s="395"/>
      <c r="HE365" s="395"/>
      <c r="HF365" s="395"/>
      <c r="HG365" s="395"/>
      <c r="HH365" s="395"/>
      <c r="HI365" s="395"/>
      <c r="HJ365" s="395"/>
      <c r="HK365" s="395"/>
      <c r="HL365" s="395"/>
      <c r="HM365" s="395"/>
      <c r="HN365" s="395"/>
      <c r="HO365" s="395"/>
      <c r="HP365" s="395"/>
      <c r="HQ365" s="395"/>
      <c r="HR365" s="395"/>
      <c r="HS365" s="395"/>
      <c r="HT365" s="395"/>
      <c r="HU365" s="395"/>
      <c r="HV365" s="395"/>
      <c r="HW365" s="395"/>
      <c r="HX365" s="395"/>
      <c r="HY365" s="395"/>
      <c r="HZ365" s="395"/>
      <c r="IA365" s="395"/>
      <c r="IB365" s="395"/>
      <c r="IC365" s="395"/>
      <c r="ID365" s="395"/>
      <c r="IE365" s="395"/>
      <c r="IF365" s="395"/>
      <c r="IG365" s="395"/>
      <c r="IH365" s="395"/>
      <c r="II365" s="395"/>
      <c r="IJ365" s="395"/>
      <c r="IK365" s="395"/>
      <c r="IL365" s="395"/>
      <c r="IM365" s="395"/>
      <c r="IN365" s="395"/>
      <c r="IO365" s="395"/>
      <c r="IP365" s="395"/>
      <c r="IQ365" s="395"/>
      <c r="IR365" s="395"/>
      <c r="IS365" s="395"/>
      <c r="IT365" s="395"/>
      <c r="IU365" s="395"/>
      <c r="IV365" s="395"/>
      <c r="IW365" s="395"/>
      <c r="IX365" s="395"/>
      <c r="IY365" s="395"/>
      <c r="IZ365" s="395"/>
      <c r="JA365" s="395"/>
      <c r="JB365" s="395"/>
      <c r="JC365" s="395"/>
      <c r="JD365" s="395"/>
      <c r="JE365" s="395"/>
    </row>
    <row r="366" spans="1:265" s="395" customFormat="1" ht="15" hidden="1" customHeight="1" x14ac:dyDescent="0.25">
      <c r="A366" s="426"/>
      <c r="B366" s="426"/>
      <c r="C366" s="426"/>
      <c r="D366" s="426"/>
      <c r="E366" s="426"/>
      <c r="F366" s="426"/>
      <c r="G366" s="426"/>
      <c r="H366" s="426"/>
      <c r="I366" s="426"/>
      <c r="J366" s="426"/>
      <c r="K366" s="426"/>
      <c r="L366" s="426"/>
      <c r="M366" s="321"/>
      <c r="N366" s="321"/>
      <c r="O366" s="426"/>
      <c r="P366" s="426"/>
      <c r="Q366" s="426"/>
      <c r="R366" s="426"/>
      <c r="S366" s="426"/>
      <c r="T366" s="426"/>
      <c r="U366" s="426"/>
      <c r="V366" s="426"/>
      <c r="W366" s="426"/>
      <c r="X366" s="426"/>
      <c r="Y366" s="426"/>
      <c r="Z366" s="426"/>
      <c r="AA366" s="426"/>
      <c r="AB366" s="426"/>
      <c r="AC366" s="426"/>
      <c r="AD366" s="426"/>
      <c r="AE366" s="426"/>
      <c r="AF366" s="426"/>
      <c r="AG366" s="426"/>
      <c r="AH366" s="426"/>
      <c r="AI366" s="426"/>
      <c r="AJ366" s="426"/>
      <c r="AK366" s="426"/>
      <c r="AL366" s="426"/>
      <c r="AM366" s="426"/>
      <c r="AN366" s="426"/>
      <c r="AO366" s="426"/>
      <c r="AP366" s="426"/>
      <c r="AQ366" s="426"/>
      <c r="AR366" s="426"/>
      <c r="AS366" s="426"/>
      <c r="AT366" s="426"/>
      <c r="AU366" s="426"/>
      <c r="AV366" s="426"/>
      <c r="AW366" s="426"/>
      <c r="AX366" s="426"/>
      <c r="AY366" s="426"/>
      <c r="AZ366" s="426"/>
      <c r="BA366" s="426"/>
      <c r="BB366" s="426"/>
      <c r="BC366" s="426"/>
      <c r="BD366" s="426"/>
      <c r="BE366" s="426"/>
      <c r="BF366" s="426"/>
      <c r="BG366" s="426"/>
      <c r="BH366" s="426"/>
      <c r="BI366" s="426"/>
      <c r="BJ366" s="426"/>
      <c r="BK366" s="426"/>
      <c r="BL366" s="426"/>
      <c r="BM366" s="426"/>
      <c r="BN366" s="426"/>
      <c r="BO366" s="426"/>
      <c r="BP366" s="426"/>
      <c r="BQ366" s="426"/>
      <c r="BR366" s="426"/>
      <c r="BS366" s="426"/>
      <c r="BT366" s="426"/>
      <c r="BU366" s="426"/>
      <c r="BV366" s="426"/>
      <c r="BW366" s="426"/>
      <c r="BX366" s="426"/>
      <c r="BY366" s="426"/>
      <c r="BZ366" s="426"/>
      <c r="CA366" s="426"/>
      <c r="CB366" s="426"/>
      <c r="CC366" s="426"/>
      <c r="CD366" s="426"/>
      <c r="CE366" s="426"/>
      <c r="CF366" s="426"/>
      <c r="CG366" s="426"/>
      <c r="CH366" s="426"/>
      <c r="CI366" s="426"/>
      <c r="CJ366" s="426"/>
    </row>
    <row r="367" spans="1:265" s="426" customFormat="1" ht="15" hidden="1" customHeight="1" x14ac:dyDescent="0.25">
      <c r="M367" s="321"/>
      <c r="N367" s="321"/>
      <c r="CK367" s="395"/>
      <c r="CL367" s="395"/>
      <c r="CM367" s="395"/>
      <c r="CN367" s="395"/>
      <c r="CO367" s="395"/>
      <c r="CP367" s="395"/>
      <c r="CQ367" s="395"/>
      <c r="CR367" s="395"/>
      <c r="CS367" s="395"/>
      <c r="CT367" s="395"/>
      <c r="CU367" s="395"/>
      <c r="CV367" s="395"/>
      <c r="CW367" s="395"/>
      <c r="CX367" s="395"/>
      <c r="CY367" s="395"/>
      <c r="CZ367" s="395"/>
      <c r="DA367" s="395"/>
      <c r="DB367" s="395"/>
      <c r="DC367" s="395"/>
      <c r="DD367" s="395"/>
      <c r="DE367" s="395"/>
      <c r="DF367" s="395"/>
      <c r="DG367" s="395"/>
      <c r="DH367" s="395"/>
      <c r="DI367" s="395"/>
      <c r="DJ367" s="395"/>
      <c r="DK367" s="395"/>
      <c r="DL367" s="395"/>
      <c r="DM367" s="395"/>
      <c r="DN367" s="395"/>
      <c r="DO367" s="395"/>
      <c r="DP367" s="395"/>
      <c r="DQ367" s="395"/>
      <c r="DR367" s="395"/>
      <c r="DS367" s="395"/>
      <c r="DT367" s="395"/>
      <c r="DU367" s="395"/>
      <c r="DV367" s="395"/>
      <c r="DW367" s="395"/>
      <c r="DX367" s="395"/>
      <c r="DY367" s="395"/>
      <c r="DZ367" s="395"/>
      <c r="EA367" s="395"/>
      <c r="EB367" s="395"/>
      <c r="EC367" s="395"/>
      <c r="ED367" s="395"/>
      <c r="EE367" s="395"/>
      <c r="EF367" s="395"/>
      <c r="EG367" s="395"/>
      <c r="EH367" s="395"/>
      <c r="EI367" s="395"/>
      <c r="EJ367" s="395"/>
      <c r="EK367" s="395"/>
      <c r="EL367" s="395"/>
      <c r="EM367" s="395"/>
      <c r="EN367" s="395"/>
      <c r="EO367" s="395"/>
      <c r="EP367" s="395"/>
      <c r="EQ367" s="395"/>
      <c r="ER367" s="395"/>
      <c r="ES367" s="395"/>
      <c r="ET367" s="395"/>
      <c r="EU367" s="395"/>
      <c r="EV367" s="395"/>
      <c r="EW367" s="395"/>
      <c r="EX367" s="395"/>
      <c r="EY367" s="395"/>
      <c r="EZ367" s="395"/>
      <c r="FA367" s="395"/>
      <c r="FB367" s="395"/>
      <c r="FC367" s="395"/>
      <c r="FD367" s="395"/>
      <c r="FE367" s="395"/>
      <c r="FF367" s="395"/>
      <c r="FG367" s="395"/>
      <c r="FH367" s="395"/>
      <c r="FI367" s="395"/>
      <c r="FJ367" s="395"/>
      <c r="FK367" s="395"/>
      <c r="FL367" s="395"/>
      <c r="FM367" s="395"/>
      <c r="FN367" s="395"/>
      <c r="FO367" s="395"/>
      <c r="FP367" s="395"/>
      <c r="FQ367" s="395"/>
      <c r="FR367" s="395"/>
      <c r="FS367" s="395"/>
      <c r="FT367" s="395"/>
      <c r="FU367" s="395"/>
      <c r="FV367" s="395"/>
      <c r="FW367" s="395"/>
      <c r="FX367" s="395"/>
      <c r="FY367" s="395"/>
      <c r="FZ367" s="395"/>
      <c r="GA367" s="395"/>
      <c r="GB367" s="395"/>
      <c r="GC367" s="395"/>
      <c r="GD367" s="395"/>
      <c r="GE367" s="395"/>
      <c r="GF367" s="395"/>
      <c r="GG367" s="395"/>
      <c r="GH367" s="395"/>
      <c r="GI367" s="395"/>
      <c r="GJ367" s="395"/>
      <c r="GK367" s="395"/>
      <c r="GL367" s="395"/>
      <c r="GM367" s="395"/>
      <c r="GN367" s="395"/>
      <c r="GO367" s="395"/>
      <c r="GP367" s="395"/>
      <c r="GQ367" s="395"/>
      <c r="GR367" s="395"/>
      <c r="GS367" s="395"/>
      <c r="GT367" s="395"/>
      <c r="GU367" s="395"/>
      <c r="GV367" s="395"/>
      <c r="GW367" s="395"/>
      <c r="GX367" s="395"/>
      <c r="GY367" s="395"/>
      <c r="GZ367" s="395"/>
      <c r="HA367" s="395"/>
      <c r="HB367" s="395"/>
      <c r="HC367" s="395"/>
      <c r="HD367" s="395"/>
      <c r="HE367" s="395"/>
      <c r="HF367" s="395"/>
      <c r="HG367" s="395"/>
      <c r="HH367" s="395"/>
      <c r="HI367" s="395"/>
      <c r="HJ367" s="395"/>
      <c r="HK367" s="395"/>
      <c r="HL367" s="395"/>
      <c r="HM367" s="395"/>
      <c r="HN367" s="395"/>
      <c r="HO367" s="395"/>
      <c r="HP367" s="395"/>
      <c r="HQ367" s="395"/>
      <c r="HR367" s="395"/>
      <c r="HS367" s="395"/>
      <c r="HT367" s="395"/>
      <c r="HU367" s="395"/>
      <c r="HV367" s="395"/>
      <c r="HW367" s="395"/>
      <c r="HX367" s="395"/>
      <c r="HY367" s="395"/>
      <c r="HZ367" s="395"/>
      <c r="IA367" s="395"/>
      <c r="IB367" s="395"/>
      <c r="IC367" s="395"/>
      <c r="ID367" s="395"/>
      <c r="IE367" s="395"/>
      <c r="IF367" s="395"/>
      <c r="IG367" s="395"/>
      <c r="IH367" s="395"/>
      <c r="II367" s="395"/>
      <c r="IJ367" s="395"/>
      <c r="IK367" s="395"/>
      <c r="IL367" s="395"/>
      <c r="IM367" s="395"/>
      <c r="IN367" s="395"/>
      <c r="IO367" s="395"/>
      <c r="IP367" s="395"/>
      <c r="IQ367" s="395"/>
      <c r="IR367" s="395"/>
      <c r="IS367" s="395"/>
      <c r="IT367" s="395"/>
      <c r="IU367" s="395"/>
      <c r="IV367" s="395"/>
      <c r="IW367" s="395"/>
      <c r="IX367" s="395"/>
      <c r="IY367" s="395"/>
      <c r="IZ367" s="395"/>
      <c r="JA367" s="395"/>
      <c r="JB367" s="395"/>
      <c r="JC367" s="395"/>
      <c r="JD367" s="395"/>
      <c r="JE367" s="395"/>
    </row>
    <row r="368" spans="1:265" s="426" customFormat="1" ht="15" hidden="1" customHeight="1" x14ac:dyDescent="0.25">
      <c r="M368" s="321"/>
      <c r="N368" s="321"/>
      <c r="CK368" s="395"/>
      <c r="CL368" s="395"/>
      <c r="CM368" s="395"/>
      <c r="CN368" s="395"/>
      <c r="CO368" s="395"/>
      <c r="CP368" s="395"/>
      <c r="CQ368" s="395"/>
      <c r="CR368" s="395"/>
      <c r="CS368" s="395"/>
      <c r="CT368" s="395"/>
      <c r="CU368" s="395"/>
      <c r="CV368" s="395"/>
      <c r="CW368" s="395"/>
      <c r="CX368" s="395"/>
      <c r="CY368" s="395"/>
      <c r="CZ368" s="395"/>
      <c r="DA368" s="395"/>
      <c r="DB368" s="395"/>
      <c r="DC368" s="395"/>
      <c r="DD368" s="395"/>
      <c r="DE368" s="395"/>
      <c r="DF368" s="395"/>
      <c r="DG368" s="395"/>
      <c r="DH368" s="395"/>
      <c r="DI368" s="395"/>
      <c r="DJ368" s="395"/>
      <c r="DK368" s="395"/>
      <c r="DL368" s="395"/>
      <c r="DM368" s="395"/>
      <c r="DN368" s="395"/>
      <c r="DO368" s="395"/>
      <c r="DP368" s="395"/>
      <c r="DQ368" s="395"/>
      <c r="DR368" s="395"/>
      <c r="DS368" s="395"/>
      <c r="DT368" s="395"/>
      <c r="DU368" s="395"/>
      <c r="DV368" s="395"/>
      <c r="DW368" s="395"/>
      <c r="DX368" s="395"/>
      <c r="DY368" s="395"/>
      <c r="DZ368" s="395"/>
      <c r="EA368" s="395"/>
      <c r="EB368" s="395"/>
      <c r="EC368" s="395"/>
      <c r="ED368" s="395"/>
      <c r="EE368" s="395"/>
      <c r="EF368" s="395"/>
      <c r="EG368" s="395"/>
      <c r="EH368" s="395"/>
      <c r="EI368" s="395"/>
      <c r="EJ368" s="395"/>
      <c r="EK368" s="395"/>
      <c r="EL368" s="395"/>
      <c r="EM368" s="395"/>
      <c r="EN368" s="395"/>
      <c r="EO368" s="395"/>
      <c r="EP368" s="395"/>
      <c r="EQ368" s="395"/>
      <c r="ER368" s="395"/>
      <c r="ES368" s="395"/>
      <c r="ET368" s="395"/>
      <c r="EU368" s="395"/>
      <c r="EV368" s="395"/>
      <c r="EW368" s="395"/>
      <c r="EX368" s="395"/>
      <c r="EY368" s="395"/>
      <c r="EZ368" s="395"/>
      <c r="FA368" s="395"/>
      <c r="FB368" s="395"/>
      <c r="FC368" s="395"/>
      <c r="FD368" s="395"/>
      <c r="FE368" s="395"/>
      <c r="FF368" s="395"/>
      <c r="FG368" s="395"/>
      <c r="FH368" s="395"/>
      <c r="FI368" s="395"/>
      <c r="FJ368" s="395"/>
      <c r="FK368" s="395"/>
      <c r="FL368" s="395"/>
      <c r="FM368" s="395"/>
      <c r="FN368" s="395"/>
      <c r="FO368" s="395"/>
      <c r="FP368" s="395"/>
      <c r="FQ368" s="395"/>
      <c r="FR368" s="395"/>
      <c r="FS368" s="395"/>
      <c r="FT368" s="395"/>
      <c r="FU368" s="395"/>
      <c r="FV368" s="395"/>
      <c r="FW368" s="395"/>
      <c r="FX368" s="395"/>
      <c r="FY368" s="395"/>
      <c r="FZ368" s="395"/>
      <c r="GA368" s="395"/>
      <c r="GB368" s="395"/>
      <c r="GC368" s="395"/>
      <c r="GD368" s="395"/>
      <c r="GE368" s="395"/>
      <c r="GF368" s="395"/>
      <c r="GG368" s="395"/>
      <c r="GH368" s="395"/>
      <c r="GI368" s="395"/>
      <c r="GJ368" s="395"/>
      <c r="GK368" s="395"/>
      <c r="GL368" s="395"/>
      <c r="GM368" s="395"/>
      <c r="GN368" s="395"/>
      <c r="GO368" s="395"/>
      <c r="GP368" s="395"/>
      <c r="GQ368" s="395"/>
      <c r="GR368" s="395"/>
      <c r="GS368" s="395"/>
      <c r="GT368" s="395"/>
      <c r="GU368" s="395"/>
      <c r="GV368" s="395"/>
      <c r="GW368" s="395"/>
      <c r="GX368" s="395"/>
      <c r="GY368" s="395"/>
      <c r="GZ368" s="395"/>
      <c r="HA368" s="395"/>
      <c r="HB368" s="395"/>
      <c r="HC368" s="395"/>
      <c r="HD368" s="395"/>
      <c r="HE368" s="395"/>
      <c r="HF368" s="395"/>
      <c r="HG368" s="395"/>
      <c r="HH368" s="395"/>
      <c r="HI368" s="395"/>
      <c r="HJ368" s="395"/>
      <c r="HK368" s="395"/>
      <c r="HL368" s="395"/>
      <c r="HM368" s="395"/>
      <c r="HN368" s="395"/>
      <c r="HO368" s="395"/>
      <c r="HP368" s="395"/>
      <c r="HQ368" s="395"/>
      <c r="HR368" s="395"/>
      <c r="HS368" s="395"/>
      <c r="HT368" s="395"/>
      <c r="HU368" s="395"/>
      <c r="HV368" s="395"/>
      <c r="HW368" s="395"/>
      <c r="HX368" s="395"/>
      <c r="HY368" s="395"/>
      <c r="HZ368" s="395"/>
      <c r="IA368" s="395"/>
      <c r="IB368" s="395"/>
      <c r="IC368" s="395"/>
      <c r="ID368" s="395"/>
      <c r="IE368" s="395"/>
      <c r="IF368" s="395"/>
      <c r="IG368" s="395"/>
      <c r="IH368" s="395"/>
      <c r="II368" s="395"/>
      <c r="IJ368" s="395"/>
      <c r="IK368" s="395"/>
      <c r="IL368" s="395"/>
      <c r="IM368" s="395"/>
      <c r="IN368" s="395"/>
      <c r="IO368" s="395"/>
      <c r="IP368" s="395"/>
      <c r="IQ368" s="395"/>
      <c r="IR368" s="395"/>
      <c r="IS368" s="395"/>
      <c r="IT368" s="395"/>
      <c r="IU368" s="395"/>
      <c r="IV368" s="395"/>
      <c r="IW368" s="395"/>
      <c r="IX368" s="395"/>
      <c r="IY368" s="395"/>
      <c r="IZ368" s="395"/>
      <c r="JA368" s="395"/>
      <c r="JB368" s="395"/>
      <c r="JC368" s="395"/>
      <c r="JD368" s="395"/>
      <c r="JE368" s="395"/>
    </row>
    <row r="369" spans="1:265" s="426" customFormat="1" ht="15" hidden="1" customHeight="1" x14ac:dyDescent="0.25">
      <c r="M369" s="321"/>
      <c r="N369" s="321"/>
      <c r="CK369" s="395"/>
      <c r="CL369" s="395"/>
      <c r="CM369" s="395"/>
      <c r="CN369" s="395"/>
      <c r="CO369" s="395"/>
      <c r="CP369" s="395"/>
      <c r="CQ369" s="395"/>
      <c r="CR369" s="395"/>
      <c r="CS369" s="395"/>
      <c r="CT369" s="395"/>
      <c r="CU369" s="395"/>
      <c r="CV369" s="395"/>
      <c r="CW369" s="395"/>
      <c r="CX369" s="395"/>
      <c r="CY369" s="395"/>
      <c r="CZ369" s="395"/>
      <c r="DA369" s="395"/>
      <c r="DB369" s="395"/>
      <c r="DC369" s="395"/>
      <c r="DD369" s="395"/>
      <c r="DE369" s="395"/>
      <c r="DF369" s="395"/>
      <c r="DG369" s="395"/>
      <c r="DH369" s="395"/>
      <c r="DI369" s="395"/>
      <c r="DJ369" s="395"/>
      <c r="DK369" s="395"/>
      <c r="DL369" s="395"/>
      <c r="DM369" s="395"/>
      <c r="DN369" s="395"/>
      <c r="DO369" s="395"/>
      <c r="DP369" s="395"/>
      <c r="DQ369" s="395"/>
      <c r="DR369" s="395"/>
      <c r="DS369" s="395"/>
      <c r="DT369" s="395"/>
      <c r="DU369" s="395"/>
      <c r="DV369" s="395"/>
      <c r="DW369" s="395"/>
      <c r="DX369" s="395"/>
      <c r="DY369" s="395"/>
      <c r="DZ369" s="395"/>
      <c r="EA369" s="395"/>
      <c r="EB369" s="395"/>
      <c r="EC369" s="395"/>
      <c r="ED369" s="395"/>
      <c r="EE369" s="395"/>
      <c r="EF369" s="395"/>
      <c r="EG369" s="395"/>
      <c r="EH369" s="395"/>
      <c r="EI369" s="395"/>
      <c r="EJ369" s="395"/>
      <c r="EK369" s="395"/>
      <c r="EL369" s="395"/>
      <c r="EM369" s="395"/>
      <c r="EN369" s="395"/>
      <c r="EO369" s="395"/>
      <c r="EP369" s="395"/>
      <c r="EQ369" s="395"/>
      <c r="ER369" s="395"/>
      <c r="ES369" s="395"/>
      <c r="ET369" s="395"/>
      <c r="EU369" s="395"/>
      <c r="EV369" s="395"/>
      <c r="EW369" s="395"/>
      <c r="EX369" s="395"/>
      <c r="EY369" s="395"/>
      <c r="EZ369" s="395"/>
      <c r="FA369" s="395"/>
      <c r="FB369" s="395"/>
      <c r="FC369" s="395"/>
      <c r="FD369" s="395"/>
      <c r="FE369" s="395"/>
      <c r="FF369" s="395"/>
      <c r="FG369" s="395"/>
      <c r="FH369" s="395"/>
      <c r="FI369" s="395"/>
      <c r="FJ369" s="395"/>
      <c r="FK369" s="395"/>
      <c r="FL369" s="395"/>
      <c r="FM369" s="395"/>
      <c r="FN369" s="395"/>
      <c r="FO369" s="395"/>
      <c r="FP369" s="395"/>
      <c r="FQ369" s="395"/>
      <c r="FR369" s="395"/>
      <c r="FS369" s="395"/>
      <c r="FT369" s="395"/>
      <c r="FU369" s="395"/>
      <c r="FV369" s="395"/>
      <c r="FW369" s="395"/>
      <c r="FX369" s="395"/>
      <c r="FY369" s="395"/>
      <c r="FZ369" s="395"/>
      <c r="GA369" s="395"/>
      <c r="GB369" s="395"/>
      <c r="GC369" s="395"/>
      <c r="GD369" s="395"/>
      <c r="GE369" s="395"/>
      <c r="GF369" s="395"/>
      <c r="GG369" s="395"/>
      <c r="GH369" s="395"/>
      <c r="GI369" s="395"/>
      <c r="GJ369" s="395"/>
      <c r="GK369" s="395"/>
      <c r="GL369" s="395"/>
      <c r="GM369" s="395"/>
      <c r="GN369" s="395"/>
      <c r="GO369" s="395"/>
      <c r="GP369" s="395"/>
      <c r="GQ369" s="395"/>
      <c r="GR369" s="395"/>
      <c r="GS369" s="395"/>
      <c r="GT369" s="395"/>
      <c r="GU369" s="395"/>
      <c r="GV369" s="395"/>
      <c r="GW369" s="395"/>
      <c r="GX369" s="395"/>
      <c r="GY369" s="395"/>
      <c r="GZ369" s="395"/>
      <c r="HA369" s="395"/>
      <c r="HB369" s="395"/>
      <c r="HC369" s="395"/>
      <c r="HD369" s="395"/>
      <c r="HE369" s="395"/>
      <c r="HF369" s="395"/>
      <c r="HG369" s="395"/>
      <c r="HH369" s="395"/>
      <c r="HI369" s="395"/>
      <c r="HJ369" s="395"/>
      <c r="HK369" s="395"/>
      <c r="HL369" s="395"/>
      <c r="HM369" s="395"/>
      <c r="HN369" s="395"/>
      <c r="HO369" s="395"/>
      <c r="HP369" s="395"/>
      <c r="HQ369" s="395"/>
      <c r="HR369" s="395"/>
      <c r="HS369" s="395"/>
      <c r="HT369" s="395"/>
      <c r="HU369" s="395"/>
      <c r="HV369" s="395"/>
      <c r="HW369" s="395"/>
      <c r="HX369" s="395"/>
      <c r="HY369" s="395"/>
      <c r="HZ369" s="395"/>
      <c r="IA369" s="395"/>
      <c r="IB369" s="395"/>
      <c r="IC369" s="395"/>
      <c r="ID369" s="395"/>
      <c r="IE369" s="395"/>
      <c r="IF369" s="395"/>
      <c r="IG369" s="395"/>
      <c r="IH369" s="395"/>
      <c r="II369" s="395"/>
      <c r="IJ369" s="395"/>
      <c r="IK369" s="395"/>
      <c r="IL369" s="395"/>
      <c r="IM369" s="395"/>
      <c r="IN369" s="395"/>
      <c r="IO369" s="395"/>
      <c r="IP369" s="395"/>
      <c r="IQ369" s="395"/>
      <c r="IR369" s="395"/>
      <c r="IS369" s="395"/>
      <c r="IT369" s="395"/>
      <c r="IU369" s="395"/>
      <c r="IV369" s="395"/>
      <c r="IW369" s="395"/>
      <c r="IX369" s="395"/>
      <c r="IY369" s="395"/>
      <c r="IZ369" s="395"/>
      <c r="JA369" s="395"/>
      <c r="JB369" s="395"/>
      <c r="JC369" s="395"/>
      <c r="JD369" s="395"/>
      <c r="JE369" s="395"/>
    </row>
    <row r="370" spans="1:265" s="426" customFormat="1" ht="15" hidden="1" customHeight="1" x14ac:dyDescent="0.25">
      <c r="M370" s="321"/>
      <c r="N370" s="321"/>
      <c r="CK370" s="395"/>
      <c r="CL370" s="395"/>
      <c r="CM370" s="395"/>
      <c r="CN370" s="395"/>
      <c r="CO370" s="395"/>
      <c r="CP370" s="395"/>
      <c r="CQ370" s="395"/>
      <c r="CR370" s="395"/>
      <c r="CS370" s="395"/>
      <c r="CT370" s="395"/>
      <c r="CU370" s="395"/>
      <c r="CV370" s="395"/>
      <c r="CW370" s="395"/>
      <c r="CX370" s="395"/>
      <c r="CY370" s="395"/>
      <c r="CZ370" s="395"/>
      <c r="DA370" s="395"/>
      <c r="DB370" s="395"/>
      <c r="DC370" s="395"/>
      <c r="DD370" s="395"/>
      <c r="DE370" s="395"/>
      <c r="DF370" s="395"/>
      <c r="DG370" s="395"/>
      <c r="DH370" s="395"/>
      <c r="DI370" s="395"/>
      <c r="DJ370" s="395"/>
      <c r="DK370" s="395"/>
      <c r="DL370" s="395"/>
      <c r="DM370" s="395"/>
      <c r="DN370" s="395"/>
      <c r="DO370" s="395"/>
      <c r="DP370" s="395"/>
      <c r="DQ370" s="395"/>
      <c r="DR370" s="395"/>
      <c r="DS370" s="395"/>
      <c r="DT370" s="395"/>
      <c r="DU370" s="395"/>
      <c r="DV370" s="395"/>
      <c r="DW370" s="395"/>
      <c r="DX370" s="395"/>
      <c r="DY370" s="395"/>
      <c r="DZ370" s="395"/>
      <c r="EA370" s="395"/>
      <c r="EB370" s="395"/>
      <c r="EC370" s="395"/>
      <c r="ED370" s="395"/>
      <c r="EE370" s="395"/>
      <c r="EF370" s="395"/>
      <c r="EG370" s="395"/>
      <c r="EH370" s="395"/>
      <c r="EI370" s="395"/>
      <c r="EJ370" s="395"/>
      <c r="EK370" s="395"/>
      <c r="EL370" s="395"/>
      <c r="EM370" s="395"/>
      <c r="EN370" s="395"/>
      <c r="EO370" s="395"/>
      <c r="EP370" s="395"/>
      <c r="EQ370" s="395"/>
      <c r="ER370" s="395"/>
      <c r="ES370" s="395"/>
      <c r="ET370" s="395"/>
      <c r="EU370" s="395"/>
      <c r="EV370" s="395"/>
      <c r="EW370" s="395"/>
      <c r="EX370" s="395"/>
      <c r="EY370" s="395"/>
      <c r="EZ370" s="395"/>
      <c r="FA370" s="395"/>
      <c r="FB370" s="395"/>
      <c r="FC370" s="395"/>
      <c r="FD370" s="395"/>
      <c r="FE370" s="395"/>
      <c r="FF370" s="395"/>
      <c r="FG370" s="395"/>
      <c r="FH370" s="395"/>
      <c r="FI370" s="395"/>
      <c r="FJ370" s="395"/>
      <c r="FK370" s="395"/>
      <c r="FL370" s="395"/>
      <c r="FM370" s="395"/>
      <c r="FN370" s="395"/>
      <c r="FO370" s="395"/>
      <c r="FP370" s="395"/>
      <c r="FQ370" s="395"/>
      <c r="FR370" s="395"/>
      <c r="FS370" s="395"/>
      <c r="FT370" s="395"/>
      <c r="FU370" s="395"/>
      <c r="FV370" s="395"/>
      <c r="FW370" s="395"/>
      <c r="FX370" s="395"/>
      <c r="FY370" s="395"/>
      <c r="FZ370" s="395"/>
      <c r="GA370" s="395"/>
      <c r="GB370" s="395"/>
      <c r="GC370" s="395"/>
      <c r="GD370" s="395"/>
      <c r="GE370" s="395"/>
      <c r="GF370" s="395"/>
      <c r="GG370" s="395"/>
      <c r="GH370" s="395"/>
      <c r="GI370" s="395"/>
      <c r="GJ370" s="395"/>
      <c r="GK370" s="395"/>
      <c r="GL370" s="395"/>
      <c r="GM370" s="395"/>
      <c r="GN370" s="395"/>
      <c r="GO370" s="395"/>
      <c r="GP370" s="395"/>
      <c r="GQ370" s="395"/>
      <c r="GR370" s="395"/>
      <c r="GS370" s="395"/>
      <c r="GT370" s="395"/>
      <c r="GU370" s="395"/>
      <c r="GV370" s="395"/>
      <c r="GW370" s="395"/>
      <c r="GX370" s="395"/>
      <c r="GY370" s="395"/>
      <c r="GZ370" s="395"/>
      <c r="HA370" s="395"/>
      <c r="HB370" s="395"/>
      <c r="HC370" s="395"/>
      <c r="HD370" s="395"/>
      <c r="HE370" s="395"/>
      <c r="HF370" s="395"/>
      <c r="HG370" s="395"/>
      <c r="HH370" s="395"/>
      <c r="HI370" s="395"/>
      <c r="HJ370" s="395"/>
      <c r="HK370" s="395"/>
      <c r="HL370" s="395"/>
      <c r="HM370" s="395"/>
      <c r="HN370" s="395"/>
      <c r="HO370" s="395"/>
      <c r="HP370" s="395"/>
      <c r="HQ370" s="395"/>
      <c r="HR370" s="395"/>
      <c r="HS370" s="395"/>
      <c r="HT370" s="395"/>
      <c r="HU370" s="395"/>
      <c r="HV370" s="395"/>
      <c r="HW370" s="395"/>
      <c r="HX370" s="395"/>
      <c r="HY370" s="395"/>
      <c r="HZ370" s="395"/>
      <c r="IA370" s="395"/>
      <c r="IB370" s="395"/>
      <c r="IC370" s="395"/>
      <c r="ID370" s="395"/>
      <c r="IE370" s="395"/>
      <c r="IF370" s="395"/>
      <c r="IG370" s="395"/>
      <c r="IH370" s="395"/>
      <c r="II370" s="395"/>
      <c r="IJ370" s="395"/>
      <c r="IK370" s="395"/>
      <c r="IL370" s="395"/>
      <c r="IM370" s="395"/>
      <c r="IN370" s="395"/>
      <c r="IO370" s="395"/>
      <c r="IP370" s="395"/>
      <c r="IQ370" s="395"/>
      <c r="IR370" s="395"/>
      <c r="IS370" s="395"/>
      <c r="IT370" s="395"/>
      <c r="IU370" s="395"/>
      <c r="IV370" s="395"/>
      <c r="IW370" s="395"/>
      <c r="IX370" s="395"/>
      <c r="IY370" s="395"/>
      <c r="IZ370" s="395"/>
      <c r="JA370" s="395"/>
      <c r="JB370" s="395"/>
      <c r="JC370" s="395"/>
      <c r="JD370" s="395"/>
      <c r="JE370" s="395"/>
    </row>
    <row r="371" spans="1:265" s="426" customFormat="1" ht="15" hidden="1" customHeight="1" x14ac:dyDescent="0.25">
      <c r="M371" s="321"/>
      <c r="N371" s="321"/>
      <c r="CK371" s="395"/>
      <c r="CL371" s="395"/>
      <c r="CM371" s="395"/>
      <c r="CN371" s="395"/>
      <c r="CO371" s="395"/>
      <c r="CP371" s="395"/>
      <c r="CQ371" s="395"/>
      <c r="CR371" s="395"/>
      <c r="CS371" s="395"/>
      <c r="CT371" s="395"/>
      <c r="CU371" s="395"/>
      <c r="CV371" s="395"/>
      <c r="CW371" s="395"/>
      <c r="CX371" s="395"/>
      <c r="CY371" s="395"/>
      <c r="CZ371" s="395"/>
      <c r="DA371" s="395"/>
      <c r="DB371" s="395"/>
      <c r="DC371" s="395"/>
      <c r="DD371" s="395"/>
      <c r="DE371" s="395"/>
      <c r="DF371" s="395"/>
      <c r="DG371" s="395"/>
      <c r="DH371" s="395"/>
      <c r="DI371" s="395"/>
      <c r="DJ371" s="395"/>
      <c r="DK371" s="395"/>
      <c r="DL371" s="395"/>
      <c r="DM371" s="395"/>
      <c r="DN371" s="395"/>
      <c r="DO371" s="395"/>
      <c r="DP371" s="395"/>
      <c r="DQ371" s="395"/>
      <c r="DR371" s="395"/>
      <c r="DS371" s="395"/>
      <c r="DT371" s="395"/>
      <c r="DU371" s="395"/>
      <c r="DV371" s="395"/>
      <c r="DW371" s="395"/>
      <c r="DX371" s="395"/>
      <c r="DY371" s="395"/>
      <c r="DZ371" s="395"/>
      <c r="EA371" s="395"/>
      <c r="EB371" s="395"/>
      <c r="EC371" s="395"/>
      <c r="ED371" s="395"/>
      <c r="EE371" s="395"/>
      <c r="EF371" s="395"/>
      <c r="EG371" s="395"/>
      <c r="EH371" s="395"/>
      <c r="EI371" s="395"/>
      <c r="EJ371" s="395"/>
      <c r="EK371" s="395"/>
      <c r="EL371" s="395"/>
      <c r="EM371" s="395"/>
      <c r="EN371" s="395"/>
      <c r="EO371" s="395"/>
      <c r="EP371" s="395"/>
      <c r="EQ371" s="395"/>
      <c r="ER371" s="395"/>
      <c r="ES371" s="395"/>
      <c r="ET371" s="395"/>
      <c r="EU371" s="395"/>
      <c r="EV371" s="395"/>
      <c r="EW371" s="395"/>
      <c r="EX371" s="395"/>
      <c r="EY371" s="395"/>
      <c r="EZ371" s="395"/>
      <c r="FA371" s="395"/>
      <c r="FB371" s="395"/>
      <c r="FC371" s="395"/>
      <c r="FD371" s="395"/>
      <c r="FE371" s="395"/>
      <c r="FF371" s="395"/>
      <c r="FG371" s="395"/>
      <c r="FH371" s="395"/>
      <c r="FI371" s="395"/>
      <c r="FJ371" s="395"/>
      <c r="FK371" s="395"/>
      <c r="FL371" s="395"/>
      <c r="FM371" s="395"/>
      <c r="FN371" s="395"/>
      <c r="FO371" s="395"/>
      <c r="FP371" s="395"/>
      <c r="FQ371" s="395"/>
      <c r="FR371" s="395"/>
      <c r="FS371" s="395"/>
      <c r="FT371" s="395"/>
      <c r="FU371" s="395"/>
      <c r="FV371" s="395"/>
      <c r="FW371" s="395"/>
      <c r="FX371" s="395"/>
      <c r="FY371" s="395"/>
      <c r="FZ371" s="395"/>
      <c r="GA371" s="395"/>
      <c r="GB371" s="395"/>
      <c r="GC371" s="395"/>
      <c r="GD371" s="395"/>
      <c r="GE371" s="395"/>
      <c r="GF371" s="395"/>
      <c r="GG371" s="395"/>
      <c r="GH371" s="395"/>
      <c r="GI371" s="395"/>
      <c r="GJ371" s="395"/>
      <c r="GK371" s="395"/>
      <c r="GL371" s="395"/>
      <c r="GM371" s="395"/>
      <c r="GN371" s="395"/>
      <c r="GO371" s="395"/>
      <c r="GP371" s="395"/>
      <c r="GQ371" s="395"/>
      <c r="GR371" s="395"/>
      <c r="GS371" s="395"/>
      <c r="GT371" s="395"/>
      <c r="GU371" s="395"/>
      <c r="GV371" s="395"/>
      <c r="GW371" s="395"/>
      <c r="GX371" s="395"/>
      <c r="GY371" s="395"/>
      <c r="GZ371" s="395"/>
      <c r="HA371" s="395"/>
      <c r="HB371" s="395"/>
      <c r="HC371" s="395"/>
      <c r="HD371" s="395"/>
      <c r="HE371" s="395"/>
      <c r="HF371" s="395"/>
      <c r="HG371" s="395"/>
      <c r="HH371" s="395"/>
      <c r="HI371" s="395"/>
      <c r="HJ371" s="395"/>
      <c r="HK371" s="395"/>
      <c r="HL371" s="395"/>
      <c r="HM371" s="395"/>
      <c r="HN371" s="395"/>
      <c r="HO371" s="395"/>
      <c r="HP371" s="395"/>
      <c r="HQ371" s="395"/>
      <c r="HR371" s="395"/>
      <c r="HS371" s="395"/>
      <c r="HT371" s="395"/>
      <c r="HU371" s="395"/>
      <c r="HV371" s="395"/>
      <c r="HW371" s="395"/>
      <c r="HX371" s="395"/>
      <c r="HY371" s="395"/>
      <c r="HZ371" s="395"/>
      <c r="IA371" s="395"/>
      <c r="IB371" s="395"/>
      <c r="IC371" s="395"/>
      <c r="ID371" s="395"/>
      <c r="IE371" s="395"/>
      <c r="IF371" s="395"/>
      <c r="IG371" s="395"/>
      <c r="IH371" s="395"/>
      <c r="II371" s="395"/>
      <c r="IJ371" s="395"/>
      <c r="IK371" s="395"/>
      <c r="IL371" s="395"/>
      <c r="IM371" s="395"/>
      <c r="IN371" s="395"/>
      <c r="IO371" s="395"/>
      <c r="IP371" s="395"/>
      <c r="IQ371" s="395"/>
      <c r="IR371" s="395"/>
      <c r="IS371" s="395"/>
      <c r="IT371" s="395"/>
      <c r="IU371" s="395"/>
      <c r="IV371" s="395"/>
      <c r="IW371" s="395"/>
      <c r="IX371" s="395"/>
      <c r="IY371" s="395"/>
      <c r="IZ371" s="395"/>
      <c r="JA371" s="395"/>
      <c r="JB371" s="395"/>
      <c r="JC371" s="395"/>
      <c r="JD371" s="395"/>
      <c r="JE371" s="395"/>
    </row>
    <row r="372" spans="1:265" s="426" customFormat="1" ht="15" hidden="1" customHeight="1" x14ac:dyDescent="0.25">
      <c r="M372" s="321"/>
      <c r="N372" s="321"/>
      <c r="CK372" s="395"/>
      <c r="CL372" s="395"/>
      <c r="CM372" s="395"/>
      <c r="CN372" s="395"/>
      <c r="CO372" s="395"/>
      <c r="CP372" s="395"/>
      <c r="CQ372" s="395"/>
      <c r="CR372" s="395"/>
      <c r="CS372" s="395"/>
      <c r="CT372" s="395"/>
      <c r="CU372" s="395"/>
      <c r="CV372" s="395"/>
      <c r="CW372" s="395"/>
      <c r="CX372" s="395"/>
      <c r="CY372" s="395"/>
      <c r="CZ372" s="395"/>
      <c r="DA372" s="395"/>
      <c r="DB372" s="395"/>
      <c r="DC372" s="395"/>
      <c r="DD372" s="395"/>
      <c r="DE372" s="395"/>
      <c r="DF372" s="395"/>
      <c r="DG372" s="395"/>
      <c r="DH372" s="395"/>
      <c r="DI372" s="395"/>
      <c r="DJ372" s="395"/>
      <c r="DK372" s="395"/>
      <c r="DL372" s="395"/>
      <c r="DM372" s="395"/>
      <c r="DN372" s="395"/>
      <c r="DO372" s="395"/>
      <c r="DP372" s="395"/>
      <c r="DQ372" s="395"/>
      <c r="DR372" s="395"/>
      <c r="DS372" s="395"/>
      <c r="DT372" s="395"/>
      <c r="DU372" s="395"/>
      <c r="DV372" s="395"/>
      <c r="DW372" s="395"/>
      <c r="DX372" s="395"/>
      <c r="DY372" s="395"/>
      <c r="DZ372" s="395"/>
      <c r="EA372" s="395"/>
      <c r="EB372" s="395"/>
      <c r="EC372" s="395"/>
      <c r="ED372" s="395"/>
      <c r="EE372" s="395"/>
      <c r="EF372" s="395"/>
      <c r="EG372" s="395"/>
      <c r="EH372" s="395"/>
      <c r="EI372" s="395"/>
      <c r="EJ372" s="395"/>
      <c r="EK372" s="395"/>
      <c r="EL372" s="395"/>
      <c r="EM372" s="395"/>
      <c r="EN372" s="395"/>
      <c r="EO372" s="395"/>
      <c r="EP372" s="395"/>
      <c r="EQ372" s="395"/>
      <c r="ER372" s="395"/>
      <c r="ES372" s="395"/>
      <c r="ET372" s="395"/>
      <c r="EU372" s="395"/>
      <c r="EV372" s="395"/>
      <c r="EW372" s="395"/>
      <c r="EX372" s="395"/>
      <c r="EY372" s="395"/>
      <c r="EZ372" s="395"/>
      <c r="FA372" s="395"/>
      <c r="FB372" s="395"/>
      <c r="FC372" s="395"/>
      <c r="FD372" s="395"/>
      <c r="FE372" s="395"/>
      <c r="FF372" s="395"/>
      <c r="FG372" s="395"/>
      <c r="FH372" s="395"/>
      <c r="FI372" s="395"/>
      <c r="FJ372" s="395"/>
      <c r="FK372" s="395"/>
      <c r="FL372" s="395"/>
      <c r="FM372" s="395"/>
      <c r="FN372" s="395"/>
      <c r="FO372" s="395"/>
      <c r="FP372" s="395"/>
      <c r="FQ372" s="395"/>
      <c r="FR372" s="395"/>
      <c r="FS372" s="395"/>
      <c r="FT372" s="395"/>
      <c r="FU372" s="395"/>
      <c r="FV372" s="395"/>
      <c r="FW372" s="395"/>
      <c r="FX372" s="395"/>
      <c r="FY372" s="395"/>
      <c r="FZ372" s="395"/>
      <c r="GA372" s="395"/>
      <c r="GB372" s="395"/>
      <c r="GC372" s="395"/>
      <c r="GD372" s="395"/>
      <c r="GE372" s="395"/>
      <c r="GF372" s="395"/>
      <c r="GG372" s="395"/>
      <c r="GH372" s="395"/>
      <c r="GI372" s="395"/>
      <c r="GJ372" s="395"/>
      <c r="GK372" s="395"/>
      <c r="GL372" s="395"/>
      <c r="GM372" s="395"/>
      <c r="GN372" s="395"/>
      <c r="GO372" s="395"/>
      <c r="GP372" s="395"/>
      <c r="GQ372" s="395"/>
      <c r="GR372" s="395"/>
      <c r="GS372" s="395"/>
      <c r="GT372" s="395"/>
      <c r="GU372" s="395"/>
      <c r="GV372" s="395"/>
      <c r="GW372" s="395"/>
      <c r="GX372" s="395"/>
      <c r="GY372" s="395"/>
      <c r="GZ372" s="395"/>
      <c r="HA372" s="395"/>
      <c r="HB372" s="395"/>
      <c r="HC372" s="395"/>
      <c r="HD372" s="395"/>
      <c r="HE372" s="395"/>
      <c r="HF372" s="395"/>
      <c r="HG372" s="395"/>
      <c r="HH372" s="395"/>
      <c r="HI372" s="395"/>
      <c r="HJ372" s="395"/>
      <c r="HK372" s="395"/>
      <c r="HL372" s="395"/>
      <c r="HM372" s="395"/>
      <c r="HN372" s="395"/>
      <c r="HO372" s="395"/>
      <c r="HP372" s="395"/>
      <c r="HQ372" s="395"/>
      <c r="HR372" s="395"/>
      <c r="HS372" s="395"/>
      <c r="HT372" s="395"/>
      <c r="HU372" s="395"/>
      <c r="HV372" s="395"/>
      <c r="HW372" s="395"/>
      <c r="HX372" s="395"/>
      <c r="HY372" s="395"/>
      <c r="HZ372" s="395"/>
      <c r="IA372" s="395"/>
      <c r="IB372" s="395"/>
      <c r="IC372" s="395"/>
      <c r="ID372" s="395"/>
      <c r="IE372" s="395"/>
      <c r="IF372" s="395"/>
      <c r="IG372" s="395"/>
      <c r="IH372" s="395"/>
      <c r="II372" s="395"/>
      <c r="IJ372" s="395"/>
      <c r="IK372" s="395"/>
      <c r="IL372" s="395"/>
      <c r="IM372" s="395"/>
      <c r="IN372" s="395"/>
      <c r="IO372" s="395"/>
      <c r="IP372" s="395"/>
      <c r="IQ372" s="395"/>
      <c r="IR372" s="395"/>
      <c r="IS372" s="395"/>
      <c r="IT372" s="395"/>
      <c r="IU372" s="395"/>
      <c r="IV372" s="395"/>
      <c r="IW372" s="395"/>
      <c r="IX372" s="395"/>
      <c r="IY372" s="395"/>
      <c r="IZ372" s="395"/>
      <c r="JA372" s="395"/>
      <c r="JB372" s="395"/>
      <c r="JC372" s="395"/>
      <c r="JD372" s="395"/>
      <c r="JE372" s="395"/>
    </row>
    <row r="373" spans="1:265" s="426" customFormat="1" ht="15" hidden="1" customHeight="1" x14ac:dyDescent="0.25">
      <c r="M373" s="321"/>
      <c r="N373" s="321"/>
      <c r="CK373" s="395"/>
      <c r="CL373" s="395"/>
      <c r="CM373" s="395"/>
      <c r="CN373" s="395"/>
      <c r="CO373" s="395"/>
      <c r="CP373" s="395"/>
      <c r="CQ373" s="395"/>
      <c r="CR373" s="395"/>
      <c r="CS373" s="395"/>
      <c r="CT373" s="395"/>
      <c r="CU373" s="395"/>
      <c r="CV373" s="395"/>
      <c r="CW373" s="395"/>
      <c r="CX373" s="395"/>
      <c r="CY373" s="395"/>
      <c r="CZ373" s="395"/>
      <c r="DA373" s="395"/>
      <c r="DB373" s="395"/>
      <c r="DC373" s="395"/>
      <c r="DD373" s="395"/>
      <c r="DE373" s="395"/>
      <c r="DF373" s="395"/>
      <c r="DG373" s="395"/>
      <c r="DH373" s="395"/>
      <c r="DI373" s="395"/>
      <c r="DJ373" s="395"/>
      <c r="DK373" s="395"/>
      <c r="DL373" s="395"/>
      <c r="DM373" s="395"/>
      <c r="DN373" s="395"/>
      <c r="DO373" s="395"/>
      <c r="DP373" s="395"/>
      <c r="DQ373" s="395"/>
      <c r="DR373" s="395"/>
      <c r="DS373" s="395"/>
      <c r="DT373" s="395"/>
      <c r="DU373" s="395"/>
      <c r="DV373" s="395"/>
      <c r="DW373" s="395"/>
      <c r="DX373" s="395"/>
      <c r="DY373" s="395"/>
      <c r="DZ373" s="395"/>
      <c r="EA373" s="395"/>
      <c r="EB373" s="395"/>
      <c r="EC373" s="395"/>
      <c r="ED373" s="395"/>
      <c r="EE373" s="395"/>
      <c r="EF373" s="395"/>
      <c r="EG373" s="395"/>
      <c r="EH373" s="395"/>
      <c r="EI373" s="395"/>
      <c r="EJ373" s="395"/>
      <c r="EK373" s="395"/>
      <c r="EL373" s="395"/>
      <c r="EM373" s="395"/>
      <c r="EN373" s="395"/>
      <c r="EO373" s="395"/>
      <c r="EP373" s="395"/>
      <c r="EQ373" s="395"/>
      <c r="ER373" s="395"/>
      <c r="ES373" s="395"/>
      <c r="ET373" s="395"/>
      <c r="EU373" s="395"/>
      <c r="EV373" s="395"/>
      <c r="EW373" s="395"/>
      <c r="EX373" s="395"/>
      <c r="EY373" s="395"/>
      <c r="EZ373" s="395"/>
      <c r="FA373" s="395"/>
      <c r="FB373" s="395"/>
      <c r="FC373" s="395"/>
      <c r="FD373" s="395"/>
      <c r="FE373" s="395"/>
      <c r="FF373" s="395"/>
      <c r="FG373" s="395"/>
      <c r="FH373" s="395"/>
      <c r="FI373" s="395"/>
      <c r="FJ373" s="395"/>
      <c r="FK373" s="395"/>
      <c r="FL373" s="395"/>
      <c r="FM373" s="395"/>
      <c r="FN373" s="395"/>
      <c r="FO373" s="395"/>
      <c r="FP373" s="395"/>
      <c r="FQ373" s="395"/>
      <c r="FR373" s="395"/>
      <c r="FS373" s="395"/>
      <c r="FT373" s="395"/>
      <c r="FU373" s="395"/>
      <c r="FV373" s="395"/>
      <c r="FW373" s="395"/>
      <c r="FX373" s="395"/>
      <c r="FY373" s="395"/>
      <c r="FZ373" s="395"/>
      <c r="GA373" s="395"/>
      <c r="GB373" s="395"/>
      <c r="GC373" s="395"/>
      <c r="GD373" s="395"/>
      <c r="GE373" s="395"/>
      <c r="GF373" s="395"/>
      <c r="GG373" s="395"/>
      <c r="GH373" s="395"/>
      <c r="GI373" s="395"/>
      <c r="GJ373" s="395"/>
      <c r="GK373" s="395"/>
      <c r="GL373" s="395"/>
      <c r="GM373" s="395"/>
      <c r="GN373" s="395"/>
      <c r="GO373" s="395"/>
      <c r="GP373" s="395"/>
      <c r="GQ373" s="395"/>
      <c r="GR373" s="395"/>
      <c r="GS373" s="395"/>
      <c r="GT373" s="395"/>
      <c r="GU373" s="395"/>
      <c r="GV373" s="395"/>
      <c r="GW373" s="395"/>
      <c r="GX373" s="395"/>
      <c r="GY373" s="395"/>
      <c r="GZ373" s="395"/>
      <c r="HA373" s="395"/>
      <c r="HB373" s="395"/>
      <c r="HC373" s="395"/>
      <c r="HD373" s="395"/>
      <c r="HE373" s="395"/>
      <c r="HF373" s="395"/>
      <c r="HG373" s="395"/>
      <c r="HH373" s="395"/>
      <c r="HI373" s="395"/>
      <c r="HJ373" s="395"/>
      <c r="HK373" s="395"/>
      <c r="HL373" s="395"/>
      <c r="HM373" s="395"/>
      <c r="HN373" s="395"/>
      <c r="HO373" s="395"/>
      <c r="HP373" s="395"/>
      <c r="HQ373" s="395"/>
      <c r="HR373" s="395"/>
      <c r="HS373" s="395"/>
      <c r="HT373" s="395"/>
      <c r="HU373" s="395"/>
      <c r="HV373" s="395"/>
      <c r="HW373" s="395"/>
      <c r="HX373" s="395"/>
      <c r="HY373" s="395"/>
      <c r="HZ373" s="395"/>
      <c r="IA373" s="395"/>
      <c r="IB373" s="395"/>
      <c r="IC373" s="395"/>
      <c r="ID373" s="395"/>
      <c r="IE373" s="395"/>
      <c r="IF373" s="395"/>
      <c r="IG373" s="395"/>
      <c r="IH373" s="395"/>
      <c r="II373" s="395"/>
      <c r="IJ373" s="395"/>
      <c r="IK373" s="395"/>
      <c r="IL373" s="395"/>
      <c r="IM373" s="395"/>
      <c r="IN373" s="395"/>
      <c r="IO373" s="395"/>
      <c r="IP373" s="395"/>
      <c r="IQ373" s="395"/>
      <c r="IR373" s="395"/>
      <c r="IS373" s="395"/>
      <c r="IT373" s="395"/>
      <c r="IU373" s="395"/>
      <c r="IV373" s="395"/>
      <c r="IW373" s="395"/>
      <c r="IX373" s="395"/>
      <c r="IY373" s="395"/>
      <c r="IZ373" s="395"/>
      <c r="JA373" s="395"/>
      <c r="JB373" s="395"/>
      <c r="JC373" s="395"/>
      <c r="JD373" s="395"/>
      <c r="JE373" s="395"/>
    </row>
    <row r="374" spans="1:265" s="426" customFormat="1" ht="15" hidden="1" customHeight="1" x14ac:dyDescent="0.25">
      <c r="M374" s="321"/>
      <c r="N374" s="321"/>
      <c r="CK374" s="395"/>
      <c r="CL374" s="395"/>
      <c r="CM374" s="395"/>
      <c r="CN374" s="395"/>
      <c r="CO374" s="395"/>
      <c r="CP374" s="395"/>
      <c r="CQ374" s="395"/>
      <c r="CR374" s="395"/>
      <c r="CS374" s="395"/>
      <c r="CT374" s="395"/>
      <c r="CU374" s="395"/>
      <c r="CV374" s="395"/>
      <c r="CW374" s="395"/>
      <c r="CX374" s="395"/>
      <c r="CY374" s="395"/>
      <c r="CZ374" s="395"/>
      <c r="DA374" s="395"/>
      <c r="DB374" s="395"/>
      <c r="DC374" s="395"/>
      <c r="DD374" s="395"/>
      <c r="DE374" s="395"/>
      <c r="DF374" s="395"/>
      <c r="DG374" s="395"/>
      <c r="DH374" s="395"/>
      <c r="DI374" s="395"/>
      <c r="DJ374" s="395"/>
      <c r="DK374" s="395"/>
      <c r="DL374" s="395"/>
      <c r="DM374" s="395"/>
      <c r="DN374" s="395"/>
      <c r="DO374" s="395"/>
      <c r="DP374" s="395"/>
      <c r="DQ374" s="395"/>
      <c r="DR374" s="395"/>
      <c r="DS374" s="395"/>
      <c r="DT374" s="395"/>
      <c r="DU374" s="395"/>
      <c r="DV374" s="395"/>
      <c r="DW374" s="395"/>
      <c r="DX374" s="395"/>
      <c r="DY374" s="395"/>
      <c r="DZ374" s="395"/>
      <c r="EA374" s="395"/>
      <c r="EB374" s="395"/>
      <c r="EC374" s="395"/>
      <c r="ED374" s="395"/>
      <c r="EE374" s="395"/>
      <c r="EF374" s="395"/>
      <c r="EG374" s="395"/>
      <c r="EH374" s="395"/>
      <c r="EI374" s="395"/>
      <c r="EJ374" s="395"/>
      <c r="EK374" s="395"/>
      <c r="EL374" s="395"/>
      <c r="EM374" s="395"/>
      <c r="EN374" s="395"/>
      <c r="EO374" s="395"/>
      <c r="EP374" s="395"/>
      <c r="EQ374" s="395"/>
      <c r="ER374" s="395"/>
      <c r="ES374" s="395"/>
      <c r="ET374" s="395"/>
      <c r="EU374" s="395"/>
      <c r="EV374" s="395"/>
      <c r="EW374" s="395"/>
      <c r="EX374" s="395"/>
      <c r="EY374" s="395"/>
      <c r="EZ374" s="395"/>
      <c r="FA374" s="395"/>
      <c r="FB374" s="395"/>
      <c r="FC374" s="395"/>
      <c r="FD374" s="395"/>
      <c r="FE374" s="395"/>
      <c r="FF374" s="395"/>
      <c r="FG374" s="395"/>
      <c r="FH374" s="395"/>
      <c r="FI374" s="395"/>
      <c r="FJ374" s="395"/>
      <c r="FK374" s="395"/>
      <c r="FL374" s="395"/>
      <c r="FM374" s="395"/>
      <c r="FN374" s="395"/>
      <c r="FO374" s="395"/>
      <c r="FP374" s="395"/>
      <c r="FQ374" s="395"/>
      <c r="FR374" s="395"/>
      <c r="FS374" s="395"/>
      <c r="FT374" s="395"/>
      <c r="FU374" s="395"/>
      <c r="FV374" s="395"/>
      <c r="FW374" s="395"/>
      <c r="FX374" s="395"/>
      <c r="FY374" s="395"/>
      <c r="FZ374" s="395"/>
      <c r="GA374" s="395"/>
      <c r="GB374" s="395"/>
      <c r="GC374" s="395"/>
      <c r="GD374" s="395"/>
      <c r="GE374" s="395"/>
      <c r="GF374" s="395"/>
      <c r="GG374" s="395"/>
      <c r="GH374" s="395"/>
      <c r="GI374" s="395"/>
      <c r="GJ374" s="395"/>
      <c r="GK374" s="395"/>
      <c r="GL374" s="395"/>
      <c r="GM374" s="395"/>
      <c r="GN374" s="395"/>
      <c r="GO374" s="395"/>
      <c r="GP374" s="395"/>
      <c r="GQ374" s="395"/>
      <c r="GR374" s="395"/>
      <c r="GS374" s="395"/>
      <c r="GT374" s="395"/>
      <c r="GU374" s="395"/>
      <c r="GV374" s="395"/>
      <c r="GW374" s="395"/>
      <c r="GX374" s="395"/>
      <c r="GY374" s="395"/>
      <c r="GZ374" s="395"/>
      <c r="HA374" s="395"/>
      <c r="HB374" s="395"/>
      <c r="HC374" s="395"/>
      <c r="HD374" s="395"/>
      <c r="HE374" s="395"/>
      <c r="HF374" s="395"/>
      <c r="HG374" s="395"/>
      <c r="HH374" s="395"/>
      <c r="HI374" s="395"/>
      <c r="HJ374" s="395"/>
      <c r="HK374" s="395"/>
      <c r="HL374" s="395"/>
      <c r="HM374" s="395"/>
      <c r="HN374" s="395"/>
      <c r="HO374" s="395"/>
      <c r="HP374" s="395"/>
      <c r="HQ374" s="395"/>
      <c r="HR374" s="395"/>
      <c r="HS374" s="395"/>
      <c r="HT374" s="395"/>
      <c r="HU374" s="395"/>
      <c r="HV374" s="395"/>
      <c r="HW374" s="395"/>
      <c r="HX374" s="395"/>
      <c r="HY374" s="395"/>
      <c r="HZ374" s="395"/>
      <c r="IA374" s="395"/>
      <c r="IB374" s="395"/>
      <c r="IC374" s="395"/>
      <c r="ID374" s="395"/>
      <c r="IE374" s="395"/>
      <c r="IF374" s="395"/>
      <c r="IG374" s="395"/>
      <c r="IH374" s="395"/>
      <c r="II374" s="395"/>
      <c r="IJ374" s="395"/>
      <c r="IK374" s="395"/>
      <c r="IL374" s="395"/>
      <c r="IM374" s="395"/>
      <c r="IN374" s="395"/>
      <c r="IO374" s="395"/>
      <c r="IP374" s="395"/>
      <c r="IQ374" s="395"/>
      <c r="IR374" s="395"/>
      <c r="IS374" s="395"/>
      <c r="IT374" s="395"/>
      <c r="IU374" s="395"/>
      <c r="IV374" s="395"/>
      <c r="IW374" s="395"/>
      <c r="IX374" s="395"/>
      <c r="IY374" s="395"/>
      <c r="IZ374" s="395"/>
      <c r="JA374" s="395"/>
      <c r="JB374" s="395"/>
      <c r="JC374" s="395"/>
      <c r="JD374" s="395"/>
      <c r="JE374" s="395"/>
    </row>
    <row r="375" spans="1:265" s="426" customFormat="1" ht="15" hidden="1" customHeight="1" x14ac:dyDescent="0.25">
      <c r="M375" s="321"/>
      <c r="N375" s="321"/>
      <c r="CK375" s="395"/>
      <c r="CL375" s="395"/>
      <c r="CM375" s="395"/>
      <c r="CN375" s="395"/>
      <c r="CO375" s="395"/>
      <c r="CP375" s="395"/>
      <c r="CQ375" s="395"/>
      <c r="CR375" s="395"/>
      <c r="CS375" s="395"/>
      <c r="CT375" s="395"/>
      <c r="CU375" s="395"/>
      <c r="CV375" s="395"/>
      <c r="CW375" s="395"/>
      <c r="CX375" s="395"/>
      <c r="CY375" s="395"/>
      <c r="CZ375" s="395"/>
      <c r="DA375" s="395"/>
      <c r="DB375" s="395"/>
      <c r="DC375" s="395"/>
      <c r="DD375" s="395"/>
      <c r="DE375" s="395"/>
      <c r="DF375" s="395"/>
      <c r="DG375" s="395"/>
      <c r="DH375" s="395"/>
      <c r="DI375" s="395"/>
      <c r="DJ375" s="395"/>
      <c r="DK375" s="395"/>
      <c r="DL375" s="395"/>
      <c r="DM375" s="395"/>
      <c r="DN375" s="395"/>
      <c r="DO375" s="395"/>
      <c r="DP375" s="395"/>
      <c r="DQ375" s="395"/>
      <c r="DR375" s="395"/>
      <c r="DS375" s="395"/>
      <c r="DT375" s="395"/>
      <c r="DU375" s="395"/>
      <c r="DV375" s="395"/>
      <c r="DW375" s="395"/>
      <c r="DX375" s="395"/>
      <c r="DY375" s="395"/>
      <c r="DZ375" s="395"/>
      <c r="EA375" s="395"/>
      <c r="EB375" s="395"/>
      <c r="EC375" s="395"/>
      <c r="ED375" s="395"/>
      <c r="EE375" s="395"/>
      <c r="EF375" s="395"/>
      <c r="EG375" s="395"/>
      <c r="EH375" s="395"/>
      <c r="EI375" s="395"/>
      <c r="EJ375" s="395"/>
      <c r="EK375" s="395"/>
      <c r="EL375" s="395"/>
      <c r="EM375" s="395"/>
      <c r="EN375" s="395"/>
      <c r="EO375" s="395"/>
      <c r="EP375" s="395"/>
      <c r="EQ375" s="395"/>
      <c r="ER375" s="395"/>
      <c r="ES375" s="395"/>
      <c r="ET375" s="395"/>
      <c r="EU375" s="395"/>
      <c r="EV375" s="395"/>
      <c r="EW375" s="395"/>
      <c r="EX375" s="395"/>
      <c r="EY375" s="395"/>
      <c r="EZ375" s="395"/>
      <c r="FA375" s="395"/>
      <c r="FB375" s="395"/>
      <c r="FC375" s="395"/>
      <c r="FD375" s="395"/>
      <c r="FE375" s="395"/>
      <c r="FF375" s="395"/>
      <c r="FG375" s="395"/>
      <c r="FH375" s="395"/>
      <c r="FI375" s="395"/>
      <c r="FJ375" s="395"/>
      <c r="FK375" s="395"/>
      <c r="FL375" s="395"/>
      <c r="FM375" s="395"/>
      <c r="FN375" s="395"/>
      <c r="FO375" s="395"/>
      <c r="FP375" s="395"/>
      <c r="FQ375" s="395"/>
      <c r="FR375" s="395"/>
      <c r="FS375" s="395"/>
      <c r="FT375" s="395"/>
      <c r="FU375" s="395"/>
      <c r="FV375" s="395"/>
      <c r="FW375" s="395"/>
      <c r="FX375" s="395"/>
      <c r="FY375" s="395"/>
      <c r="FZ375" s="395"/>
      <c r="GA375" s="395"/>
      <c r="GB375" s="395"/>
      <c r="GC375" s="395"/>
      <c r="GD375" s="395"/>
      <c r="GE375" s="395"/>
      <c r="GF375" s="395"/>
      <c r="GG375" s="395"/>
      <c r="GH375" s="395"/>
      <c r="GI375" s="395"/>
      <c r="GJ375" s="395"/>
      <c r="GK375" s="395"/>
      <c r="GL375" s="395"/>
      <c r="GM375" s="395"/>
      <c r="GN375" s="395"/>
      <c r="GO375" s="395"/>
      <c r="GP375" s="395"/>
      <c r="GQ375" s="395"/>
      <c r="GR375" s="395"/>
      <c r="GS375" s="395"/>
      <c r="GT375" s="395"/>
      <c r="GU375" s="395"/>
      <c r="GV375" s="395"/>
      <c r="GW375" s="395"/>
      <c r="GX375" s="395"/>
      <c r="GY375" s="395"/>
      <c r="GZ375" s="395"/>
      <c r="HA375" s="395"/>
      <c r="HB375" s="395"/>
      <c r="HC375" s="395"/>
      <c r="HD375" s="395"/>
      <c r="HE375" s="395"/>
      <c r="HF375" s="395"/>
      <c r="HG375" s="395"/>
      <c r="HH375" s="395"/>
      <c r="HI375" s="395"/>
      <c r="HJ375" s="395"/>
      <c r="HK375" s="395"/>
      <c r="HL375" s="395"/>
      <c r="HM375" s="395"/>
      <c r="HN375" s="395"/>
      <c r="HO375" s="395"/>
      <c r="HP375" s="395"/>
      <c r="HQ375" s="395"/>
      <c r="HR375" s="395"/>
      <c r="HS375" s="395"/>
      <c r="HT375" s="395"/>
      <c r="HU375" s="395"/>
      <c r="HV375" s="395"/>
      <c r="HW375" s="395"/>
      <c r="HX375" s="395"/>
      <c r="HY375" s="395"/>
      <c r="HZ375" s="395"/>
      <c r="IA375" s="395"/>
      <c r="IB375" s="395"/>
      <c r="IC375" s="395"/>
      <c r="ID375" s="395"/>
      <c r="IE375" s="395"/>
      <c r="IF375" s="395"/>
      <c r="IG375" s="395"/>
      <c r="IH375" s="395"/>
      <c r="II375" s="395"/>
      <c r="IJ375" s="395"/>
      <c r="IK375" s="395"/>
      <c r="IL375" s="395"/>
      <c r="IM375" s="395"/>
      <c r="IN375" s="395"/>
      <c r="IO375" s="395"/>
      <c r="IP375" s="395"/>
      <c r="IQ375" s="395"/>
      <c r="IR375" s="395"/>
      <c r="IS375" s="395"/>
      <c r="IT375" s="395"/>
      <c r="IU375" s="395"/>
      <c r="IV375" s="395"/>
      <c r="IW375" s="395"/>
      <c r="IX375" s="395"/>
      <c r="IY375" s="395"/>
      <c r="IZ375" s="395"/>
      <c r="JA375" s="395"/>
      <c r="JB375" s="395"/>
      <c r="JC375" s="395"/>
      <c r="JD375" s="395"/>
      <c r="JE375" s="395"/>
    </row>
    <row r="376" spans="1:265" s="395" customFormat="1" ht="15" hidden="1" customHeight="1" x14ac:dyDescent="0.25">
      <c r="A376" s="426"/>
      <c r="B376" s="426"/>
      <c r="C376" s="426"/>
      <c r="D376" s="426"/>
      <c r="E376" s="426"/>
      <c r="F376" s="426"/>
      <c r="G376" s="426"/>
      <c r="H376" s="426"/>
      <c r="I376" s="426"/>
      <c r="J376" s="426"/>
      <c r="K376" s="426"/>
      <c r="L376" s="426"/>
      <c r="M376" s="321"/>
      <c r="N376" s="321"/>
      <c r="O376" s="426"/>
      <c r="P376" s="426"/>
      <c r="Q376" s="426"/>
      <c r="R376" s="426"/>
      <c r="S376" s="426"/>
      <c r="T376" s="426"/>
      <c r="U376" s="426"/>
      <c r="V376" s="426"/>
      <c r="W376" s="426"/>
      <c r="X376" s="426"/>
      <c r="Y376" s="426"/>
      <c r="Z376" s="426"/>
      <c r="AA376" s="426"/>
      <c r="AB376" s="426"/>
      <c r="AC376" s="426"/>
      <c r="AD376" s="426"/>
      <c r="AE376" s="426"/>
      <c r="AF376" s="426"/>
      <c r="AG376" s="426"/>
      <c r="AH376" s="426"/>
      <c r="AI376" s="426"/>
      <c r="AJ376" s="426"/>
      <c r="AK376" s="426"/>
      <c r="AL376" s="426"/>
      <c r="AM376" s="426"/>
      <c r="AN376" s="426"/>
      <c r="AO376" s="426"/>
      <c r="AP376" s="426"/>
      <c r="AQ376" s="426"/>
      <c r="AR376" s="426"/>
      <c r="AS376" s="426"/>
      <c r="AT376" s="426"/>
      <c r="AU376" s="426"/>
      <c r="AV376" s="426"/>
      <c r="AW376" s="426"/>
      <c r="AX376" s="426"/>
      <c r="AY376" s="426"/>
      <c r="AZ376" s="426"/>
      <c r="BA376" s="426"/>
      <c r="BB376" s="426"/>
      <c r="BC376" s="426"/>
      <c r="BD376" s="426"/>
      <c r="BE376" s="426"/>
      <c r="BF376" s="426"/>
      <c r="BG376" s="426"/>
      <c r="BH376" s="426"/>
      <c r="BI376" s="426"/>
      <c r="BJ376" s="426"/>
      <c r="BK376" s="426"/>
      <c r="BL376" s="426"/>
      <c r="BM376" s="426"/>
      <c r="BN376" s="426"/>
      <c r="BO376" s="426"/>
      <c r="BP376" s="426"/>
      <c r="BQ376" s="426"/>
      <c r="BR376" s="426"/>
      <c r="BS376" s="426"/>
      <c r="BT376" s="426"/>
      <c r="BU376" s="426"/>
      <c r="BV376" s="426"/>
      <c r="BW376" s="426"/>
      <c r="BX376" s="426"/>
      <c r="BY376" s="426"/>
      <c r="BZ376" s="426"/>
      <c r="CA376" s="426"/>
      <c r="CB376" s="426"/>
      <c r="CC376" s="426"/>
      <c r="CD376" s="426"/>
      <c r="CE376" s="426"/>
      <c r="CF376" s="426"/>
      <c r="CG376" s="426"/>
      <c r="CH376" s="426"/>
      <c r="CI376" s="426"/>
      <c r="CJ376" s="426"/>
    </row>
    <row r="377" spans="1:265" s="395" customFormat="1" ht="15" hidden="1" customHeight="1" x14ac:dyDescent="0.25">
      <c r="A377" s="426"/>
      <c r="B377" s="426"/>
      <c r="C377" s="426"/>
      <c r="D377" s="426"/>
      <c r="E377" s="426"/>
      <c r="F377" s="426"/>
      <c r="G377" s="426"/>
      <c r="H377" s="426"/>
      <c r="I377" s="426"/>
      <c r="J377" s="426"/>
      <c r="K377" s="426"/>
      <c r="L377" s="426"/>
      <c r="M377" s="321"/>
      <c r="N377" s="321"/>
      <c r="O377" s="426"/>
      <c r="P377" s="426"/>
      <c r="Q377" s="426"/>
      <c r="R377" s="426"/>
      <c r="S377" s="426"/>
      <c r="T377" s="426"/>
      <c r="U377" s="426"/>
      <c r="V377" s="426"/>
      <c r="W377" s="426"/>
      <c r="X377" s="426"/>
      <c r="Y377" s="426"/>
      <c r="Z377" s="426"/>
      <c r="AA377" s="426"/>
      <c r="AB377" s="426"/>
      <c r="AC377" s="426"/>
      <c r="AD377" s="426"/>
      <c r="AE377" s="426"/>
      <c r="AF377" s="426"/>
      <c r="AG377" s="426"/>
      <c r="AH377" s="426"/>
      <c r="AI377" s="426"/>
      <c r="AJ377" s="426"/>
      <c r="AK377" s="426"/>
      <c r="AL377" s="426"/>
      <c r="AM377" s="426"/>
      <c r="AN377" s="426"/>
      <c r="AO377" s="426"/>
      <c r="AP377" s="426"/>
      <c r="AQ377" s="426"/>
      <c r="AR377" s="426"/>
      <c r="AS377" s="426"/>
      <c r="AT377" s="426"/>
      <c r="AU377" s="426"/>
      <c r="AV377" s="426"/>
      <c r="AW377" s="426"/>
      <c r="AX377" s="426"/>
      <c r="AY377" s="426"/>
      <c r="AZ377" s="426"/>
      <c r="BA377" s="426"/>
      <c r="BB377" s="426"/>
      <c r="BC377" s="426"/>
      <c r="BD377" s="426"/>
      <c r="BE377" s="426"/>
      <c r="BF377" s="426"/>
      <c r="BG377" s="426"/>
      <c r="BH377" s="426"/>
      <c r="BI377" s="426"/>
      <c r="BJ377" s="426"/>
      <c r="BK377" s="426"/>
      <c r="BL377" s="426"/>
      <c r="BM377" s="426"/>
      <c r="BN377" s="426"/>
      <c r="BO377" s="426"/>
      <c r="BP377" s="426"/>
      <c r="BQ377" s="426"/>
      <c r="BR377" s="426"/>
      <c r="BS377" s="426"/>
      <c r="BT377" s="426"/>
      <c r="BU377" s="426"/>
      <c r="BV377" s="426"/>
      <c r="BW377" s="426"/>
      <c r="BX377" s="426"/>
      <c r="BY377" s="426"/>
      <c r="BZ377" s="426"/>
      <c r="CA377" s="426"/>
      <c r="CB377" s="426"/>
      <c r="CC377" s="426"/>
      <c r="CD377" s="426"/>
      <c r="CE377" s="426"/>
      <c r="CF377" s="426"/>
      <c r="CG377" s="426"/>
      <c r="CH377" s="426"/>
      <c r="CI377" s="426"/>
      <c r="CJ377" s="426"/>
    </row>
    <row r="378" spans="1:265" s="395" customFormat="1" ht="15" hidden="1" customHeight="1" x14ac:dyDescent="0.25">
      <c r="A378" s="426"/>
      <c r="B378" s="426"/>
      <c r="C378" s="426"/>
      <c r="D378" s="426"/>
      <c r="E378" s="426"/>
      <c r="F378" s="426"/>
      <c r="G378" s="426"/>
      <c r="H378" s="426"/>
      <c r="I378" s="426"/>
      <c r="J378" s="426"/>
      <c r="K378" s="426"/>
      <c r="L378" s="426"/>
      <c r="M378" s="321"/>
      <c r="N378" s="321"/>
      <c r="O378" s="426"/>
      <c r="P378" s="426"/>
      <c r="Q378" s="426"/>
      <c r="R378" s="426"/>
      <c r="S378" s="426"/>
      <c r="T378" s="426"/>
      <c r="U378" s="426"/>
      <c r="V378" s="426"/>
      <c r="W378" s="426"/>
      <c r="X378" s="426"/>
      <c r="Y378" s="426"/>
      <c r="Z378" s="426"/>
      <c r="AA378" s="426"/>
      <c r="AB378" s="426"/>
      <c r="AC378" s="426"/>
      <c r="AD378" s="426"/>
      <c r="AE378" s="426"/>
      <c r="AF378" s="426"/>
      <c r="AG378" s="426"/>
      <c r="AH378" s="426"/>
      <c r="AI378" s="426"/>
      <c r="AJ378" s="426"/>
      <c r="AK378" s="426"/>
      <c r="AL378" s="426"/>
      <c r="AM378" s="426"/>
      <c r="AN378" s="426"/>
      <c r="AO378" s="426"/>
      <c r="AP378" s="426"/>
      <c r="AQ378" s="426"/>
      <c r="AR378" s="426"/>
      <c r="AS378" s="426"/>
      <c r="AT378" s="426"/>
      <c r="AU378" s="426"/>
      <c r="AV378" s="426"/>
      <c r="AW378" s="426"/>
      <c r="AX378" s="426"/>
      <c r="AY378" s="426"/>
      <c r="AZ378" s="426"/>
      <c r="BA378" s="426"/>
      <c r="BB378" s="426"/>
      <c r="BC378" s="426"/>
      <c r="BD378" s="426"/>
      <c r="BE378" s="426"/>
      <c r="BF378" s="426"/>
      <c r="BG378" s="426"/>
      <c r="BH378" s="426"/>
      <c r="BI378" s="426"/>
      <c r="BJ378" s="426"/>
      <c r="BK378" s="426"/>
      <c r="BL378" s="426"/>
      <c r="BM378" s="426"/>
      <c r="BN378" s="426"/>
      <c r="BO378" s="426"/>
      <c r="BP378" s="426"/>
      <c r="BQ378" s="426"/>
      <c r="BR378" s="426"/>
      <c r="BS378" s="426"/>
      <c r="BT378" s="426"/>
      <c r="BU378" s="426"/>
      <c r="BV378" s="426"/>
      <c r="BW378" s="426"/>
      <c r="BX378" s="426"/>
      <c r="BY378" s="426"/>
      <c r="BZ378" s="426"/>
      <c r="CA378" s="426"/>
      <c r="CB378" s="426"/>
      <c r="CC378" s="426"/>
      <c r="CD378" s="426"/>
      <c r="CE378" s="426"/>
      <c r="CF378" s="426"/>
      <c r="CG378" s="426"/>
      <c r="CH378" s="426"/>
      <c r="CI378" s="426"/>
      <c r="CJ378" s="426"/>
    </row>
    <row r="379" spans="1:265" s="395" customFormat="1" ht="15" hidden="1" customHeight="1" x14ac:dyDescent="0.25">
      <c r="A379" s="426"/>
      <c r="B379" s="426"/>
      <c r="C379" s="426"/>
      <c r="D379" s="426"/>
      <c r="E379" s="426"/>
      <c r="F379" s="426"/>
      <c r="G379" s="426"/>
      <c r="H379" s="426"/>
      <c r="I379" s="426"/>
      <c r="J379" s="426"/>
      <c r="K379" s="426"/>
      <c r="L379" s="426"/>
      <c r="M379" s="321"/>
      <c r="N379" s="321"/>
      <c r="O379" s="426"/>
      <c r="P379" s="426"/>
      <c r="Q379" s="426"/>
      <c r="R379" s="426"/>
      <c r="S379" s="426"/>
      <c r="T379" s="426"/>
      <c r="U379" s="426"/>
      <c r="V379" s="426"/>
      <c r="W379" s="426"/>
      <c r="X379" s="426"/>
      <c r="Y379" s="426"/>
      <c r="Z379" s="426"/>
      <c r="AA379" s="426"/>
      <c r="AB379" s="426"/>
      <c r="AC379" s="426"/>
      <c r="AD379" s="426"/>
      <c r="AE379" s="426"/>
      <c r="AF379" s="426"/>
      <c r="AG379" s="426"/>
      <c r="AH379" s="426"/>
      <c r="AI379" s="426"/>
      <c r="AJ379" s="426"/>
      <c r="AK379" s="426"/>
      <c r="AL379" s="426"/>
      <c r="AM379" s="426"/>
      <c r="AN379" s="426"/>
      <c r="AO379" s="426"/>
      <c r="AP379" s="426"/>
      <c r="AQ379" s="426"/>
      <c r="AR379" s="426"/>
      <c r="AS379" s="426"/>
      <c r="AT379" s="426"/>
      <c r="AU379" s="426"/>
      <c r="AV379" s="426"/>
      <c r="AW379" s="426"/>
      <c r="AX379" s="426"/>
      <c r="AY379" s="426"/>
      <c r="AZ379" s="426"/>
      <c r="BA379" s="426"/>
      <c r="BB379" s="426"/>
      <c r="BC379" s="426"/>
      <c r="BD379" s="426"/>
      <c r="BE379" s="426"/>
      <c r="BF379" s="426"/>
      <c r="BG379" s="426"/>
      <c r="BH379" s="426"/>
      <c r="BI379" s="426"/>
      <c r="BJ379" s="426"/>
      <c r="BK379" s="426"/>
      <c r="BL379" s="426"/>
      <c r="BM379" s="426"/>
      <c r="BN379" s="426"/>
      <c r="BO379" s="426"/>
      <c r="BP379" s="426"/>
      <c r="BQ379" s="426"/>
      <c r="BR379" s="426"/>
      <c r="BS379" s="426"/>
      <c r="BT379" s="426"/>
      <c r="BU379" s="426"/>
      <c r="BV379" s="426"/>
      <c r="BW379" s="426"/>
      <c r="BX379" s="426"/>
      <c r="BY379" s="426"/>
      <c r="BZ379" s="426"/>
      <c r="CA379" s="426"/>
      <c r="CB379" s="426"/>
      <c r="CC379" s="426"/>
      <c r="CD379" s="426"/>
      <c r="CE379" s="426"/>
      <c r="CF379" s="426"/>
      <c r="CG379" s="426"/>
      <c r="CH379" s="426"/>
      <c r="CI379" s="426"/>
      <c r="CJ379" s="426"/>
    </row>
    <row r="380" spans="1:265" s="426" customFormat="1" ht="15" hidden="1" customHeight="1" x14ac:dyDescent="0.25">
      <c r="M380" s="321"/>
      <c r="N380" s="321"/>
      <c r="CK380" s="395"/>
      <c r="CL380" s="395"/>
      <c r="CM380" s="395"/>
      <c r="CN380" s="395"/>
      <c r="CO380" s="395"/>
      <c r="CP380" s="395"/>
      <c r="CQ380" s="395"/>
      <c r="CR380" s="395"/>
      <c r="CS380" s="395"/>
      <c r="CT380" s="395"/>
      <c r="CU380" s="395"/>
      <c r="CV380" s="395"/>
      <c r="CW380" s="395"/>
      <c r="CX380" s="395"/>
      <c r="CY380" s="395"/>
      <c r="CZ380" s="395"/>
      <c r="DA380" s="395"/>
      <c r="DB380" s="395"/>
      <c r="DC380" s="395"/>
      <c r="DD380" s="395"/>
      <c r="DE380" s="395"/>
      <c r="DF380" s="395"/>
      <c r="DG380" s="395"/>
      <c r="DH380" s="395"/>
      <c r="DI380" s="395"/>
      <c r="DJ380" s="395"/>
      <c r="DK380" s="395"/>
      <c r="DL380" s="395"/>
      <c r="DM380" s="395"/>
      <c r="DN380" s="395"/>
      <c r="DO380" s="395"/>
      <c r="DP380" s="395"/>
      <c r="DQ380" s="395"/>
      <c r="DR380" s="395"/>
      <c r="DS380" s="395"/>
      <c r="DT380" s="395"/>
      <c r="DU380" s="395"/>
      <c r="DV380" s="395"/>
      <c r="DW380" s="395"/>
      <c r="DX380" s="395"/>
      <c r="DY380" s="395"/>
      <c r="DZ380" s="395"/>
      <c r="EA380" s="395"/>
      <c r="EB380" s="395"/>
      <c r="EC380" s="395"/>
      <c r="ED380" s="395"/>
      <c r="EE380" s="395"/>
      <c r="EF380" s="395"/>
      <c r="EG380" s="395"/>
      <c r="EH380" s="395"/>
      <c r="EI380" s="395"/>
      <c r="EJ380" s="395"/>
      <c r="EK380" s="395"/>
      <c r="EL380" s="395"/>
      <c r="EM380" s="395"/>
      <c r="EN380" s="395"/>
      <c r="EO380" s="395"/>
      <c r="EP380" s="395"/>
      <c r="EQ380" s="395"/>
      <c r="ER380" s="395"/>
      <c r="ES380" s="395"/>
      <c r="ET380" s="395"/>
      <c r="EU380" s="395"/>
      <c r="EV380" s="395"/>
      <c r="EW380" s="395"/>
      <c r="EX380" s="395"/>
      <c r="EY380" s="395"/>
      <c r="EZ380" s="395"/>
      <c r="FA380" s="395"/>
      <c r="FB380" s="395"/>
      <c r="FC380" s="395"/>
      <c r="FD380" s="395"/>
      <c r="FE380" s="395"/>
      <c r="FF380" s="395"/>
      <c r="FG380" s="395"/>
      <c r="FH380" s="395"/>
      <c r="FI380" s="395"/>
      <c r="FJ380" s="395"/>
      <c r="FK380" s="395"/>
      <c r="FL380" s="395"/>
      <c r="FM380" s="395"/>
      <c r="FN380" s="395"/>
      <c r="FO380" s="395"/>
      <c r="FP380" s="395"/>
      <c r="FQ380" s="395"/>
      <c r="FR380" s="395"/>
      <c r="FS380" s="395"/>
      <c r="FT380" s="395"/>
      <c r="FU380" s="395"/>
      <c r="FV380" s="395"/>
      <c r="FW380" s="395"/>
      <c r="FX380" s="395"/>
      <c r="FY380" s="395"/>
      <c r="FZ380" s="395"/>
      <c r="GA380" s="395"/>
      <c r="GB380" s="395"/>
      <c r="GC380" s="395"/>
      <c r="GD380" s="395"/>
      <c r="GE380" s="395"/>
      <c r="GF380" s="395"/>
      <c r="GG380" s="395"/>
      <c r="GH380" s="395"/>
      <c r="GI380" s="395"/>
      <c r="GJ380" s="395"/>
      <c r="GK380" s="395"/>
      <c r="GL380" s="395"/>
      <c r="GM380" s="395"/>
      <c r="GN380" s="395"/>
      <c r="GO380" s="395"/>
      <c r="GP380" s="395"/>
      <c r="GQ380" s="395"/>
      <c r="GR380" s="395"/>
      <c r="GS380" s="395"/>
      <c r="GT380" s="395"/>
      <c r="GU380" s="395"/>
      <c r="GV380" s="395"/>
      <c r="GW380" s="395"/>
      <c r="GX380" s="395"/>
      <c r="GY380" s="395"/>
      <c r="GZ380" s="395"/>
      <c r="HA380" s="395"/>
      <c r="HB380" s="395"/>
      <c r="HC380" s="395"/>
      <c r="HD380" s="395"/>
      <c r="HE380" s="395"/>
      <c r="HF380" s="395"/>
      <c r="HG380" s="395"/>
      <c r="HH380" s="395"/>
      <c r="HI380" s="395"/>
      <c r="HJ380" s="395"/>
      <c r="HK380" s="395"/>
      <c r="HL380" s="395"/>
      <c r="HM380" s="395"/>
      <c r="HN380" s="395"/>
      <c r="HO380" s="395"/>
      <c r="HP380" s="395"/>
      <c r="HQ380" s="395"/>
      <c r="HR380" s="395"/>
      <c r="HS380" s="395"/>
      <c r="HT380" s="395"/>
      <c r="HU380" s="395"/>
      <c r="HV380" s="395"/>
      <c r="HW380" s="395"/>
      <c r="HX380" s="395"/>
      <c r="HY380" s="395"/>
      <c r="HZ380" s="395"/>
      <c r="IA380" s="395"/>
      <c r="IB380" s="395"/>
      <c r="IC380" s="395"/>
      <c r="ID380" s="395"/>
      <c r="IE380" s="395"/>
      <c r="IF380" s="395"/>
      <c r="IG380" s="395"/>
      <c r="IH380" s="395"/>
      <c r="II380" s="395"/>
      <c r="IJ380" s="395"/>
      <c r="IK380" s="395"/>
      <c r="IL380" s="395"/>
      <c r="IM380" s="395"/>
      <c r="IN380" s="395"/>
      <c r="IO380" s="395"/>
      <c r="IP380" s="395"/>
      <c r="IQ380" s="395"/>
      <c r="IR380" s="395"/>
      <c r="IS380" s="395"/>
      <c r="IT380" s="395"/>
      <c r="IU380" s="395"/>
      <c r="IV380" s="395"/>
      <c r="IW380" s="395"/>
      <c r="IX380" s="395"/>
      <c r="IY380" s="395"/>
      <c r="IZ380" s="395"/>
      <c r="JA380" s="395"/>
      <c r="JB380" s="395"/>
      <c r="JC380" s="395"/>
      <c r="JD380" s="395"/>
      <c r="JE380" s="395"/>
    </row>
    <row r="381" spans="1:265" s="395" customFormat="1" ht="15" hidden="1" customHeight="1" x14ac:dyDescent="0.25">
      <c r="A381" s="426"/>
      <c r="B381" s="426"/>
      <c r="C381" s="426"/>
      <c r="D381" s="426"/>
      <c r="E381" s="426"/>
      <c r="F381" s="426"/>
      <c r="G381" s="426"/>
      <c r="H381" s="426"/>
      <c r="I381" s="426"/>
      <c r="J381" s="426"/>
      <c r="K381" s="426"/>
      <c r="L381" s="426"/>
      <c r="M381" s="321"/>
      <c r="N381" s="321"/>
      <c r="O381" s="426"/>
      <c r="P381" s="426"/>
      <c r="Q381" s="426"/>
      <c r="R381" s="426"/>
      <c r="S381" s="426"/>
      <c r="T381" s="426"/>
      <c r="U381" s="426"/>
      <c r="V381" s="426"/>
      <c r="W381" s="426"/>
      <c r="X381" s="426"/>
      <c r="Y381" s="426"/>
      <c r="Z381" s="426"/>
      <c r="AA381" s="426"/>
      <c r="AB381" s="426"/>
      <c r="AC381" s="426"/>
      <c r="AD381" s="426"/>
      <c r="AE381" s="426"/>
      <c r="AF381" s="426"/>
      <c r="AG381" s="426"/>
      <c r="AH381" s="426"/>
      <c r="AI381" s="426"/>
      <c r="AJ381" s="426"/>
      <c r="AK381" s="426"/>
      <c r="AL381" s="426"/>
      <c r="AM381" s="426"/>
      <c r="AN381" s="426"/>
      <c r="AO381" s="426"/>
      <c r="AP381" s="426"/>
      <c r="AQ381" s="426"/>
      <c r="AR381" s="426"/>
      <c r="AS381" s="426"/>
      <c r="AT381" s="426"/>
      <c r="AU381" s="426"/>
      <c r="AV381" s="426"/>
      <c r="AW381" s="426"/>
      <c r="AX381" s="426"/>
      <c r="AY381" s="426"/>
      <c r="AZ381" s="426"/>
      <c r="BA381" s="426"/>
      <c r="BB381" s="426"/>
      <c r="BC381" s="426"/>
      <c r="BD381" s="426"/>
      <c r="BE381" s="426"/>
      <c r="BF381" s="426"/>
      <c r="BG381" s="426"/>
      <c r="BH381" s="426"/>
      <c r="BI381" s="426"/>
      <c r="BJ381" s="426"/>
      <c r="BK381" s="426"/>
      <c r="BL381" s="426"/>
      <c r="BM381" s="426"/>
      <c r="BN381" s="426"/>
      <c r="BO381" s="426"/>
      <c r="BP381" s="426"/>
      <c r="BQ381" s="426"/>
      <c r="BR381" s="426"/>
      <c r="BS381" s="426"/>
      <c r="BT381" s="426"/>
      <c r="BU381" s="426"/>
      <c r="BV381" s="426"/>
      <c r="BW381" s="426"/>
      <c r="BX381" s="426"/>
      <c r="BY381" s="426"/>
      <c r="BZ381" s="426"/>
      <c r="CA381" s="426"/>
      <c r="CB381" s="426"/>
      <c r="CC381" s="426"/>
      <c r="CD381" s="426"/>
      <c r="CE381" s="426"/>
      <c r="CF381" s="426"/>
      <c r="CG381" s="426"/>
      <c r="CH381" s="426"/>
      <c r="CI381" s="426"/>
      <c r="CJ381" s="426"/>
    </row>
    <row r="382" spans="1:265" s="426" customFormat="1" ht="15" hidden="1" customHeight="1" x14ac:dyDescent="0.25">
      <c r="M382" s="321"/>
      <c r="N382" s="321"/>
      <c r="CK382" s="395"/>
      <c r="CL382" s="395"/>
      <c r="CM382" s="395"/>
      <c r="CN382" s="395"/>
      <c r="CO382" s="395"/>
      <c r="CP382" s="395"/>
      <c r="CQ382" s="395"/>
      <c r="CR382" s="395"/>
      <c r="CS382" s="395"/>
      <c r="CT382" s="395"/>
      <c r="CU382" s="395"/>
      <c r="CV382" s="395"/>
      <c r="CW382" s="395"/>
      <c r="CX382" s="395"/>
      <c r="CY382" s="395"/>
      <c r="CZ382" s="395"/>
      <c r="DA382" s="395"/>
      <c r="DB382" s="395"/>
      <c r="DC382" s="395"/>
      <c r="DD382" s="395"/>
      <c r="DE382" s="395"/>
      <c r="DF382" s="395"/>
      <c r="DG382" s="395"/>
      <c r="DH382" s="395"/>
      <c r="DI382" s="395"/>
      <c r="DJ382" s="395"/>
      <c r="DK382" s="395"/>
      <c r="DL382" s="395"/>
      <c r="DM382" s="395"/>
      <c r="DN382" s="395"/>
      <c r="DO382" s="395"/>
      <c r="DP382" s="395"/>
      <c r="DQ382" s="395"/>
      <c r="DR382" s="395"/>
      <c r="DS382" s="395"/>
      <c r="DT382" s="395"/>
      <c r="DU382" s="395"/>
      <c r="DV382" s="395"/>
      <c r="DW382" s="395"/>
      <c r="DX382" s="395"/>
      <c r="DY382" s="395"/>
      <c r="DZ382" s="395"/>
      <c r="EA382" s="395"/>
      <c r="EB382" s="395"/>
      <c r="EC382" s="395"/>
      <c r="ED382" s="395"/>
      <c r="EE382" s="395"/>
      <c r="EF382" s="395"/>
      <c r="EG382" s="395"/>
      <c r="EH382" s="395"/>
      <c r="EI382" s="395"/>
      <c r="EJ382" s="395"/>
      <c r="EK382" s="395"/>
      <c r="EL382" s="395"/>
      <c r="EM382" s="395"/>
      <c r="EN382" s="395"/>
      <c r="EO382" s="395"/>
      <c r="EP382" s="395"/>
      <c r="EQ382" s="395"/>
      <c r="ER382" s="395"/>
      <c r="ES382" s="395"/>
      <c r="ET382" s="395"/>
      <c r="EU382" s="395"/>
      <c r="EV382" s="395"/>
      <c r="EW382" s="395"/>
      <c r="EX382" s="395"/>
      <c r="EY382" s="395"/>
      <c r="EZ382" s="395"/>
      <c r="FA382" s="395"/>
      <c r="FB382" s="395"/>
      <c r="FC382" s="395"/>
      <c r="FD382" s="395"/>
      <c r="FE382" s="395"/>
      <c r="FF382" s="395"/>
      <c r="FG382" s="395"/>
      <c r="FH382" s="395"/>
      <c r="FI382" s="395"/>
      <c r="FJ382" s="395"/>
      <c r="FK382" s="395"/>
      <c r="FL382" s="395"/>
      <c r="FM382" s="395"/>
      <c r="FN382" s="395"/>
      <c r="FO382" s="395"/>
      <c r="FP382" s="395"/>
      <c r="FQ382" s="395"/>
      <c r="FR382" s="395"/>
      <c r="FS382" s="395"/>
      <c r="FT382" s="395"/>
      <c r="FU382" s="395"/>
      <c r="FV382" s="395"/>
      <c r="FW382" s="395"/>
      <c r="FX382" s="395"/>
      <c r="FY382" s="395"/>
      <c r="FZ382" s="395"/>
      <c r="GA382" s="395"/>
      <c r="GB382" s="395"/>
      <c r="GC382" s="395"/>
      <c r="GD382" s="395"/>
      <c r="GE382" s="395"/>
      <c r="GF382" s="395"/>
      <c r="GG382" s="395"/>
      <c r="GH382" s="395"/>
      <c r="GI382" s="395"/>
      <c r="GJ382" s="395"/>
      <c r="GK382" s="395"/>
      <c r="GL382" s="395"/>
      <c r="GM382" s="395"/>
      <c r="GN382" s="395"/>
      <c r="GO382" s="395"/>
      <c r="GP382" s="395"/>
      <c r="GQ382" s="395"/>
      <c r="GR382" s="395"/>
      <c r="GS382" s="395"/>
      <c r="GT382" s="395"/>
      <c r="GU382" s="395"/>
      <c r="GV382" s="395"/>
      <c r="GW382" s="395"/>
      <c r="GX382" s="395"/>
      <c r="GY382" s="395"/>
      <c r="GZ382" s="395"/>
      <c r="HA382" s="395"/>
      <c r="HB382" s="395"/>
      <c r="HC382" s="395"/>
      <c r="HD382" s="395"/>
      <c r="HE382" s="395"/>
      <c r="HF382" s="395"/>
      <c r="HG382" s="395"/>
      <c r="HH382" s="395"/>
      <c r="HI382" s="395"/>
      <c r="HJ382" s="395"/>
      <c r="HK382" s="395"/>
      <c r="HL382" s="395"/>
      <c r="HM382" s="395"/>
      <c r="HN382" s="395"/>
      <c r="HO382" s="395"/>
      <c r="HP382" s="395"/>
      <c r="HQ382" s="395"/>
      <c r="HR382" s="395"/>
      <c r="HS382" s="395"/>
      <c r="HT382" s="395"/>
      <c r="HU382" s="395"/>
      <c r="HV382" s="395"/>
      <c r="HW382" s="395"/>
      <c r="HX382" s="395"/>
      <c r="HY382" s="395"/>
      <c r="HZ382" s="395"/>
      <c r="IA382" s="395"/>
      <c r="IB382" s="395"/>
      <c r="IC382" s="395"/>
      <c r="ID382" s="395"/>
      <c r="IE382" s="395"/>
      <c r="IF382" s="395"/>
      <c r="IG382" s="395"/>
      <c r="IH382" s="395"/>
      <c r="II382" s="395"/>
      <c r="IJ382" s="395"/>
      <c r="IK382" s="395"/>
      <c r="IL382" s="395"/>
      <c r="IM382" s="395"/>
      <c r="IN382" s="395"/>
      <c r="IO382" s="395"/>
      <c r="IP382" s="395"/>
      <c r="IQ382" s="395"/>
      <c r="IR382" s="395"/>
      <c r="IS382" s="395"/>
      <c r="IT382" s="395"/>
      <c r="IU382" s="395"/>
      <c r="IV382" s="395"/>
      <c r="IW382" s="395"/>
      <c r="IX382" s="395"/>
      <c r="IY382" s="395"/>
      <c r="IZ382" s="395"/>
      <c r="JA382" s="395"/>
      <c r="JB382" s="395"/>
      <c r="JC382" s="395"/>
      <c r="JD382" s="395"/>
      <c r="JE382" s="395"/>
    </row>
    <row r="383" spans="1:265" s="426" customFormat="1" ht="15" hidden="1" customHeight="1" x14ac:dyDescent="0.25">
      <c r="M383" s="321"/>
      <c r="N383" s="321"/>
      <c r="CK383" s="395"/>
      <c r="CL383" s="395"/>
      <c r="CM383" s="395"/>
      <c r="CN383" s="395"/>
      <c r="CO383" s="395"/>
      <c r="CP383" s="395"/>
      <c r="CQ383" s="395"/>
      <c r="CR383" s="395"/>
      <c r="CS383" s="395"/>
      <c r="CT383" s="395"/>
      <c r="CU383" s="395"/>
      <c r="CV383" s="395"/>
      <c r="CW383" s="395"/>
      <c r="CX383" s="395"/>
      <c r="CY383" s="395"/>
      <c r="CZ383" s="395"/>
      <c r="DA383" s="395"/>
      <c r="DB383" s="395"/>
      <c r="DC383" s="395"/>
      <c r="DD383" s="395"/>
      <c r="DE383" s="395"/>
      <c r="DF383" s="395"/>
      <c r="DG383" s="395"/>
      <c r="DH383" s="395"/>
      <c r="DI383" s="395"/>
      <c r="DJ383" s="395"/>
      <c r="DK383" s="395"/>
      <c r="DL383" s="395"/>
      <c r="DM383" s="395"/>
      <c r="DN383" s="395"/>
      <c r="DO383" s="395"/>
      <c r="DP383" s="395"/>
      <c r="DQ383" s="395"/>
      <c r="DR383" s="395"/>
      <c r="DS383" s="395"/>
      <c r="DT383" s="395"/>
      <c r="DU383" s="395"/>
      <c r="DV383" s="395"/>
      <c r="DW383" s="395"/>
      <c r="DX383" s="395"/>
      <c r="DY383" s="395"/>
      <c r="DZ383" s="395"/>
      <c r="EA383" s="395"/>
      <c r="EB383" s="395"/>
      <c r="EC383" s="395"/>
      <c r="ED383" s="395"/>
      <c r="EE383" s="395"/>
      <c r="EF383" s="395"/>
      <c r="EG383" s="395"/>
      <c r="EH383" s="395"/>
      <c r="EI383" s="395"/>
      <c r="EJ383" s="395"/>
      <c r="EK383" s="395"/>
      <c r="EL383" s="395"/>
      <c r="EM383" s="395"/>
      <c r="EN383" s="395"/>
      <c r="EO383" s="395"/>
      <c r="EP383" s="395"/>
      <c r="EQ383" s="395"/>
      <c r="ER383" s="395"/>
      <c r="ES383" s="395"/>
      <c r="ET383" s="395"/>
      <c r="EU383" s="395"/>
      <c r="EV383" s="395"/>
      <c r="EW383" s="395"/>
      <c r="EX383" s="395"/>
      <c r="EY383" s="395"/>
      <c r="EZ383" s="395"/>
      <c r="FA383" s="395"/>
      <c r="FB383" s="395"/>
      <c r="FC383" s="395"/>
      <c r="FD383" s="395"/>
      <c r="FE383" s="395"/>
      <c r="FF383" s="395"/>
      <c r="FG383" s="395"/>
      <c r="FH383" s="395"/>
      <c r="FI383" s="395"/>
      <c r="FJ383" s="395"/>
      <c r="FK383" s="395"/>
      <c r="FL383" s="395"/>
      <c r="FM383" s="395"/>
      <c r="FN383" s="395"/>
      <c r="FO383" s="395"/>
      <c r="FP383" s="395"/>
      <c r="FQ383" s="395"/>
      <c r="FR383" s="395"/>
      <c r="FS383" s="395"/>
      <c r="FT383" s="395"/>
      <c r="FU383" s="395"/>
      <c r="FV383" s="395"/>
      <c r="FW383" s="395"/>
      <c r="FX383" s="395"/>
      <c r="FY383" s="395"/>
      <c r="FZ383" s="395"/>
      <c r="GA383" s="395"/>
      <c r="GB383" s="395"/>
      <c r="GC383" s="395"/>
      <c r="GD383" s="395"/>
      <c r="GE383" s="395"/>
      <c r="GF383" s="395"/>
      <c r="GG383" s="395"/>
      <c r="GH383" s="395"/>
      <c r="GI383" s="395"/>
      <c r="GJ383" s="395"/>
      <c r="GK383" s="395"/>
      <c r="GL383" s="395"/>
      <c r="GM383" s="395"/>
      <c r="GN383" s="395"/>
      <c r="GO383" s="395"/>
      <c r="GP383" s="395"/>
      <c r="GQ383" s="395"/>
      <c r="GR383" s="395"/>
      <c r="GS383" s="395"/>
      <c r="GT383" s="395"/>
      <c r="GU383" s="395"/>
      <c r="GV383" s="395"/>
      <c r="GW383" s="395"/>
      <c r="GX383" s="395"/>
      <c r="GY383" s="395"/>
      <c r="GZ383" s="395"/>
      <c r="HA383" s="395"/>
      <c r="HB383" s="395"/>
      <c r="HC383" s="395"/>
      <c r="HD383" s="395"/>
      <c r="HE383" s="395"/>
      <c r="HF383" s="395"/>
      <c r="HG383" s="395"/>
      <c r="HH383" s="395"/>
      <c r="HI383" s="395"/>
      <c r="HJ383" s="395"/>
      <c r="HK383" s="395"/>
      <c r="HL383" s="395"/>
      <c r="HM383" s="395"/>
      <c r="HN383" s="395"/>
      <c r="HO383" s="395"/>
      <c r="HP383" s="395"/>
      <c r="HQ383" s="395"/>
      <c r="HR383" s="395"/>
      <c r="HS383" s="395"/>
      <c r="HT383" s="395"/>
      <c r="HU383" s="395"/>
      <c r="HV383" s="395"/>
      <c r="HW383" s="395"/>
      <c r="HX383" s="395"/>
      <c r="HY383" s="395"/>
      <c r="HZ383" s="395"/>
      <c r="IA383" s="395"/>
      <c r="IB383" s="395"/>
      <c r="IC383" s="395"/>
      <c r="ID383" s="395"/>
      <c r="IE383" s="395"/>
      <c r="IF383" s="395"/>
      <c r="IG383" s="395"/>
      <c r="IH383" s="395"/>
      <c r="II383" s="395"/>
      <c r="IJ383" s="395"/>
      <c r="IK383" s="395"/>
      <c r="IL383" s="395"/>
      <c r="IM383" s="395"/>
      <c r="IN383" s="395"/>
      <c r="IO383" s="395"/>
      <c r="IP383" s="395"/>
      <c r="IQ383" s="395"/>
      <c r="IR383" s="395"/>
      <c r="IS383" s="395"/>
      <c r="IT383" s="395"/>
      <c r="IU383" s="395"/>
      <c r="IV383" s="395"/>
      <c r="IW383" s="395"/>
      <c r="IX383" s="395"/>
      <c r="IY383" s="395"/>
      <c r="IZ383" s="395"/>
      <c r="JA383" s="395"/>
      <c r="JB383" s="395"/>
      <c r="JC383" s="395"/>
      <c r="JD383" s="395"/>
      <c r="JE383" s="395"/>
    </row>
    <row r="384" spans="1:265" s="426" customFormat="1" ht="15" hidden="1" customHeight="1" x14ac:dyDescent="0.25">
      <c r="M384" s="321"/>
      <c r="N384" s="321"/>
      <c r="CK384" s="395"/>
      <c r="CL384" s="395"/>
      <c r="CM384" s="395"/>
      <c r="CN384" s="395"/>
      <c r="CO384" s="395"/>
      <c r="CP384" s="395"/>
      <c r="CQ384" s="395"/>
      <c r="CR384" s="395"/>
      <c r="CS384" s="395"/>
      <c r="CT384" s="395"/>
      <c r="CU384" s="395"/>
      <c r="CV384" s="395"/>
      <c r="CW384" s="395"/>
      <c r="CX384" s="395"/>
      <c r="CY384" s="395"/>
      <c r="CZ384" s="395"/>
      <c r="DA384" s="395"/>
      <c r="DB384" s="395"/>
      <c r="DC384" s="395"/>
      <c r="DD384" s="395"/>
      <c r="DE384" s="395"/>
      <c r="DF384" s="395"/>
      <c r="DG384" s="395"/>
      <c r="DH384" s="395"/>
      <c r="DI384" s="395"/>
      <c r="DJ384" s="395"/>
      <c r="DK384" s="395"/>
      <c r="DL384" s="395"/>
      <c r="DM384" s="395"/>
      <c r="DN384" s="395"/>
      <c r="DO384" s="395"/>
      <c r="DP384" s="395"/>
      <c r="DQ384" s="395"/>
      <c r="DR384" s="395"/>
      <c r="DS384" s="395"/>
      <c r="DT384" s="395"/>
      <c r="DU384" s="395"/>
      <c r="DV384" s="395"/>
      <c r="DW384" s="395"/>
      <c r="DX384" s="395"/>
      <c r="DY384" s="395"/>
      <c r="DZ384" s="395"/>
      <c r="EA384" s="395"/>
      <c r="EB384" s="395"/>
      <c r="EC384" s="395"/>
      <c r="ED384" s="395"/>
      <c r="EE384" s="395"/>
      <c r="EF384" s="395"/>
      <c r="EG384" s="395"/>
      <c r="EH384" s="395"/>
      <c r="EI384" s="395"/>
      <c r="EJ384" s="395"/>
      <c r="EK384" s="395"/>
      <c r="EL384" s="395"/>
      <c r="EM384" s="395"/>
      <c r="EN384" s="395"/>
      <c r="EO384" s="395"/>
      <c r="EP384" s="395"/>
      <c r="EQ384" s="395"/>
      <c r="ER384" s="395"/>
      <c r="ES384" s="395"/>
      <c r="ET384" s="395"/>
      <c r="EU384" s="395"/>
      <c r="EV384" s="395"/>
      <c r="EW384" s="395"/>
      <c r="EX384" s="395"/>
      <c r="EY384" s="395"/>
      <c r="EZ384" s="395"/>
      <c r="FA384" s="395"/>
      <c r="FB384" s="395"/>
      <c r="FC384" s="395"/>
      <c r="FD384" s="395"/>
      <c r="FE384" s="395"/>
      <c r="FF384" s="395"/>
      <c r="FG384" s="395"/>
      <c r="FH384" s="395"/>
      <c r="FI384" s="395"/>
      <c r="FJ384" s="395"/>
      <c r="FK384" s="395"/>
      <c r="FL384" s="395"/>
      <c r="FM384" s="395"/>
      <c r="FN384" s="395"/>
      <c r="FO384" s="395"/>
      <c r="FP384" s="395"/>
      <c r="FQ384" s="395"/>
      <c r="FR384" s="395"/>
      <c r="FS384" s="395"/>
      <c r="FT384" s="395"/>
      <c r="FU384" s="395"/>
      <c r="FV384" s="395"/>
      <c r="FW384" s="395"/>
      <c r="FX384" s="395"/>
      <c r="FY384" s="395"/>
      <c r="FZ384" s="395"/>
      <c r="GA384" s="395"/>
      <c r="GB384" s="395"/>
      <c r="GC384" s="395"/>
      <c r="GD384" s="395"/>
      <c r="GE384" s="395"/>
      <c r="GF384" s="395"/>
      <c r="GG384" s="395"/>
      <c r="GH384" s="395"/>
      <c r="GI384" s="395"/>
      <c r="GJ384" s="395"/>
      <c r="GK384" s="395"/>
      <c r="GL384" s="395"/>
      <c r="GM384" s="395"/>
      <c r="GN384" s="395"/>
      <c r="GO384" s="395"/>
      <c r="GP384" s="395"/>
      <c r="GQ384" s="395"/>
      <c r="GR384" s="395"/>
      <c r="GS384" s="395"/>
      <c r="GT384" s="395"/>
      <c r="GU384" s="395"/>
      <c r="GV384" s="395"/>
      <c r="GW384" s="395"/>
      <c r="GX384" s="395"/>
      <c r="GY384" s="395"/>
      <c r="GZ384" s="395"/>
      <c r="HA384" s="395"/>
      <c r="HB384" s="395"/>
      <c r="HC384" s="395"/>
      <c r="HD384" s="395"/>
      <c r="HE384" s="395"/>
      <c r="HF384" s="395"/>
      <c r="HG384" s="395"/>
      <c r="HH384" s="395"/>
      <c r="HI384" s="395"/>
      <c r="HJ384" s="395"/>
      <c r="HK384" s="395"/>
      <c r="HL384" s="395"/>
      <c r="HM384" s="395"/>
      <c r="HN384" s="395"/>
      <c r="HO384" s="395"/>
      <c r="HP384" s="395"/>
      <c r="HQ384" s="395"/>
      <c r="HR384" s="395"/>
      <c r="HS384" s="395"/>
      <c r="HT384" s="395"/>
      <c r="HU384" s="395"/>
      <c r="HV384" s="395"/>
      <c r="HW384" s="395"/>
      <c r="HX384" s="395"/>
      <c r="HY384" s="395"/>
      <c r="HZ384" s="395"/>
      <c r="IA384" s="395"/>
      <c r="IB384" s="395"/>
      <c r="IC384" s="395"/>
      <c r="ID384" s="395"/>
      <c r="IE384" s="395"/>
      <c r="IF384" s="395"/>
      <c r="IG384" s="395"/>
      <c r="IH384" s="395"/>
      <c r="II384" s="395"/>
      <c r="IJ384" s="395"/>
      <c r="IK384" s="395"/>
      <c r="IL384" s="395"/>
      <c r="IM384" s="395"/>
      <c r="IN384" s="395"/>
      <c r="IO384" s="395"/>
      <c r="IP384" s="395"/>
      <c r="IQ384" s="395"/>
      <c r="IR384" s="395"/>
      <c r="IS384" s="395"/>
      <c r="IT384" s="395"/>
      <c r="IU384" s="395"/>
      <c r="IV384" s="395"/>
      <c r="IW384" s="395"/>
      <c r="IX384" s="395"/>
      <c r="IY384" s="395"/>
      <c r="IZ384" s="395"/>
      <c r="JA384" s="395"/>
      <c r="JB384" s="395"/>
      <c r="JC384" s="395"/>
      <c r="JD384" s="395"/>
      <c r="JE384" s="395"/>
    </row>
    <row r="385" spans="1:265" s="395" customFormat="1" ht="15" hidden="1" customHeight="1" x14ac:dyDescent="0.25">
      <c r="A385" s="426"/>
      <c r="B385" s="426"/>
      <c r="C385" s="426"/>
      <c r="D385" s="426"/>
      <c r="E385" s="426"/>
      <c r="F385" s="426"/>
      <c r="G385" s="426"/>
      <c r="H385" s="426"/>
      <c r="I385" s="426"/>
      <c r="J385" s="426"/>
      <c r="K385" s="426"/>
      <c r="L385" s="426"/>
      <c r="M385" s="321"/>
      <c r="N385" s="321"/>
      <c r="O385" s="426"/>
      <c r="P385" s="426"/>
      <c r="Q385" s="426"/>
      <c r="R385" s="426"/>
      <c r="S385" s="426"/>
      <c r="T385" s="426"/>
      <c r="U385" s="426"/>
      <c r="V385" s="426"/>
      <c r="W385" s="426"/>
      <c r="X385" s="426"/>
      <c r="Y385" s="426"/>
      <c r="Z385" s="426"/>
      <c r="AA385" s="426"/>
      <c r="AB385" s="426"/>
      <c r="AC385" s="426"/>
      <c r="AD385" s="426"/>
      <c r="AE385" s="426"/>
      <c r="AF385" s="426"/>
      <c r="AG385" s="426"/>
      <c r="AH385" s="426"/>
      <c r="AI385" s="426"/>
      <c r="AJ385" s="426"/>
      <c r="AK385" s="426"/>
      <c r="AL385" s="426"/>
      <c r="AM385" s="426"/>
      <c r="AN385" s="426"/>
      <c r="AO385" s="426"/>
      <c r="AP385" s="426"/>
      <c r="AQ385" s="426"/>
      <c r="AR385" s="426"/>
      <c r="AS385" s="426"/>
      <c r="AT385" s="426"/>
      <c r="AU385" s="426"/>
      <c r="AV385" s="426"/>
      <c r="AW385" s="426"/>
      <c r="AX385" s="426"/>
      <c r="AY385" s="426"/>
      <c r="AZ385" s="426"/>
      <c r="BA385" s="426"/>
      <c r="BB385" s="426"/>
      <c r="BC385" s="426"/>
      <c r="BD385" s="426"/>
      <c r="BE385" s="426"/>
      <c r="BF385" s="426"/>
      <c r="BG385" s="426"/>
      <c r="BH385" s="426"/>
      <c r="BI385" s="426"/>
      <c r="BJ385" s="426"/>
      <c r="BK385" s="426"/>
      <c r="BL385" s="426"/>
      <c r="BM385" s="426"/>
      <c r="BN385" s="426"/>
      <c r="BO385" s="426"/>
      <c r="BP385" s="426"/>
      <c r="BQ385" s="426"/>
      <c r="BR385" s="426"/>
      <c r="BS385" s="426"/>
      <c r="BT385" s="426"/>
      <c r="BU385" s="426"/>
      <c r="BV385" s="426"/>
      <c r="BW385" s="426"/>
      <c r="BX385" s="426"/>
      <c r="BY385" s="426"/>
      <c r="BZ385" s="426"/>
      <c r="CA385" s="426"/>
      <c r="CB385" s="426"/>
      <c r="CC385" s="426"/>
      <c r="CD385" s="426"/>
      <c r="CE385" s="426"/>
      <c r="CF385" s="426"/>
      <c r="CG385" s="426"/>
      <c r="CH385" s="426"/>
      <c r="CI385" s="426"/>
      <c r="CJ385" s="426"/>
    </row>
    <row r="386" spans="1:265" s="395" customFormat="1" ht="15" hidden="1" customHeight="1" x14ac:dyDescent="0.25">
      <c r="A386" s="426"/>
      <c r="B386" s="426"/>
      <c r="C386" s="426"/>
      <c r="D386" s="426"/>
      <c r="E386" s="426"/>
      <c r="F386" s="426"/>
      <c r="G386" s="426"/>
      <c r="H386" s="426"/>
      <c r="I386" s="426"/>
      <c r="J386" s="426"/>
      <c r="K386" s="426"/>
      <c r="L386" s="426"/>
      <c r="M386" s="321"/>
      <c r="N386" s="321"/>
      <c r="O386" s="426"/>
      <c r="P386" s="426"/>
      <c r="Q386" s="426"/>
      <c r="R386" s="426"/>
      <c r="S386" s="426"/>
      <c r="T386" s="426"/>
      <c r="U386" s="426"/>
      <c r="V386" s="426"/>
      <c r="W386" s="426"/>
      <c r="X386" s="426"/>
      <c r="Y386" s="426"/>
      <c r="Z386" s="426"/>
      <c r="AA386" s="426"/>
      <c r="AB386" s="426"/>
      <c r="AC386" s="426"/>
      <c r="AD386" s="426"/>
      <c r="AE386" s="426"/>
      <c r="AF386" s="426"/>
      <c r="AG386" s="426"/>
      <c r="AH386" s="426"/>
      <c r="AI386" s="426"/>
      <c r="AJ386" s="426"/>
      <c r="AK386" s="426"/>
      <c r="AL386" s="426"/>
      <c r="AM386" s="426"/>
      <c r="AN386" s="426"/>
      <c r="AO386" s="426"/>
      <c r="AP386" s="426"/>
      <c r="AQ386" s="426"/>
      <c r="AR386" s="426"/>
      <c r="AS386" s="426"/>
      <c r="AT386" s="426"/>
      <c r="AU386" s="426"/>
      <c r="AV386" s="426"/>
      <c r="AW386" s="426"/>
      <c r="AX386" s="426"/>
      <c r="AY386" s="426"/>
      <c r="AZ386" s="426"/>
      <c r="BA386" s="426"/>
      <c r="BB386" s="426"/>
      <c r="BC386" s="426"/>
      <c r="BD386" s="426"/>
      <c r="BE386" s="426"/>
      <c r="BF386" s="426"/>
      <c r="BG386" s="426"/>
      <c r="BH386" s="426"/>
      <c r="BI386" s="426"/>
      <c r="BJ386" s="426"/>
      <c r="BK386" s="426"/>
      <c r="BL386" s="426"/>
      <c r="BM386" s="426"/>
      <c r="BN386" s="426"/>
      <c r="BO386" s="426"/>
      <c r="BP386" s="426"/>
      <c r="BQ386" s="426"/>
      <c r="BR386" s="426"/>
      <c r="BS386" s="426"/>
      <c r="BT386" s="426"/>
      <c r="BU386" s="426"/>
      <c r="BV386" s="426"/>
      <c r="BW386" s="426"/>
      <c r="BX386" s="426"/>
      <c r="BY386" s="426"/>
      <c r="BZ386" s="426"/>
      <c r="CA386" s="426"/>
      <c r="CB386" s="426"/>
      <c r="CC386" s="426"/>
      <c r="CD386" s="426"/>
      <c r="CE386" s="426"/>
      <c r="CF386" s="426"/>
      <c r="CG386" s="426"/>
      <c r="CH386" s="426"/>
      <c r="CI386" s="426"/>
      <c r="CJ386" s="426"/>
    </row>
    <row r="387" spans="1:265" s="395" customFormat="1" ht="15" hidden="1" customHeight="1" x14ac:dyDescent="0.25">
      <c r="A387" s="426"/>
      <c r="B387" s="426"/>
      <c r="C387" s="426"/>
      <c r="D387" s="426"/>
      <c r="E387" s="426"/>
      <c r="F387" s="426"/>
      <c r="G387" s="426"/>
      <c r="H387" s="426"/>
      <c r="I387" s="426"/>
      <c r="J387" s="426"/>
      <c r="K387" s="426"/>
      <c r="L387" s="426"/>
      <c r="M387" s="321"/>
      <c r="N387" s="321"/>
      <c r="O387" s="426"/>
      <c r="P387" s="426"/>
      <c r="Q387" s="426"/>
      <c r="R387" s="426"/>
      <c r="S387" s="426"/>
      <c r="T387" s="426"/>
      <c r="U387" s="426"/>
      <c r="V387" s="426"/>
      <c r="W387" s="426"/>
      <c r="X387" s="426"/>
      <c r="Y387" s="426"/>
      <c r="Z387" s="426"/>
      <c r="AA387" s="426"/>
      <c r="AB387" s="426"/>
      <c r="AC387" s="426"/>
      <c r="AD387" s="426"/>
      <c r="AE387" s="426"/>
      <c r="AF387" s="426"/>
      <c r="AG387" s="426"/>
      <c r="AH387" s="426"/>
      <c r="AI387" s="426"/>
      <c r="AJ387" s="426"/>
      <c r="AK387" s="426"/>
      <c r="AL387" s="426"/>
      <c r="AM387" s="426"/>
      <c r="AN387" s="426"/>
      <c r="AO387" s="426"/>
      <c r="AP387" s="426"/>
      <c r="AQ387" s="426"/>
      <c r="AR387" s="426"/>
      <c r="AS387" s="426"/>
      <c r="AT387" s="426"/>
      <c r="AU387" s="426"/>
      <c r="AV387" s="426"/>
      <c r="AW387" s="426"/>
      <c r="AX387" s="426"/>
      <c r="AY387" s="426"/>
      <c r="AZ387" s="426"/>
      <c r="BA387" s="426"/>
      <c r="BB387" s="426"/>
      <c r="BC387" s="426"/>
      <c r="BD387" s="426"/>
      <c r="BE387" s="426"/>
      <c r="BF387" s="426"/>
      <c r="BG387" s="426"/>
      <c r="BH387" s="426"/>
      <c r="BI387" s="426"/>
      <c r="BJ387" s="426"/>
      <c r="BK387" s="426"/>
      <c r="BL387" s="426"/>
      <c r="BM387" s="426"/>
      <c r="BN387" s="426"/>
      <c r="BO387" s="426"/>
      <c r="BP387" s="426"/>
      <c r="BQ387" s="426"/>
      <c r="BR387" s="426"/>
      <c r="BS387" s="426"/>
      <c r="BT387" s="426"/>
      <c r="BU387" s="426"/>
      <c r="BV387" s="426"/>
      <c r="BW387" s="426"/>
      <c r="BX387" s="426"/>
      <c r="BY387" s="426"/>
      <c r="BZ387" s="426"/>
      <c r="CA387" s="426"/>
      <c r="CB387" s="426"/>
      <c r="CC387" s="426"/>
      <c r="CD387" s="426"/>
      <c r="CE387" s="426"/>
      <c r="CF387" s="426"/>
      <c r="CG387" s="426"/>
      <c r="CH387" s="426"/>
      <c r="CI387" s="426"/>
      <c r="CJ387" s="426"/>
    </row>
    <row r="388" spans="1:265" s="395" customFormat="1" ht="15" hidden="1" customHeight="1" x14ac:dyDescent="0.25">
      <c r="A388" s="426"/>
      <c r="B388" s="426"/>
      <c r="C388" s="426"/>
      <c r="D388" s="426"/>
      <c r="E388" s="426"/>
      <c r="F388" s="426"/>
      <c r="G388" s="426"/>
      <c r="H388" s="426"/>
      <c r="I388" s="426"/>
      <c r="J388" s="426"/>
      <c r="K388" s="426"/>
      <c r="L388" s="426"/>
      <c r="M388" s="321"/>
      <c r="N388" s="321"/>
      <c r="O388" s="426"/>
      <c r="P388" s="426"/>
      <c r="Q388" s="426"/>
      <c r="R388" s="426"/>
      <c r="S388" s="426"/>
      <c r="T388" s="426"/>
      <c r="U388" s="426"/>
      <c r="V388" s="426"/>
      <c r="W388" s="426"/>
      <c r="X388" s="426"/>
      <c r="Y388" s="426"/>
      <c r="Z388" s="426"/>
      <c r="AA388" s="426"/>
      <c r="AB388" s="426"/>
      <c r="AC388" s="426"/>
      <c r="AD388" s="426"/>
      <c r="AE388" s="426"/>
      <c r="AF388" s="426"/>
      <c r="AG388" s="426"/>
      <c r="AH388" s="426"/>
      <c r="AI388" s="426"/>
      <c r="AJ388" s="426"/>
      <c r="AK388" s="426"/>
      <c r="AL388" s="426"/>
      <c r="AM388" s="426"/>
      <c r="AN388" s="426"/>
      <c r="AO388" s="426"/>
      <c r="AP388" s="426"/>
      <c r="AQ388" s="426"/>
      <c r="AR388" s="426"/>
      <c r="AS388" s="426"/>
      <c r="AT388" s="426"/>
      <c r="AU388" s="426"/>
      <c r="AV388" s="426"/>
      <c r="AW388" s="426"/>
      <c r="AX388" s="426"/>
      <c r="AY388" s="426"/>
      <c r="AZ388" s="426"/>
      <c r="BA388" s="426"/>
      <c r="BB388" s="426"/>
      <c r="BC388" s="426"/>
      <c r="BD388" s="426"/>
      <c r="BE388" s="426"/>
      <c r="BF388" s="426"/>
      <c r="BG388" s="426"/>
      <c r="BH388" s="426"/>
      <c r="BI388" s="426"/>
      <c r="BJ388" s="426"/>
      <c r="BK388" s="426"/>
      <c r="BL388" s="426"/>
      <c r="BM388" s="426"/>
      <c r="BN388" s="426"/>
      <c r="BO388" s="426"/>
      <c r="BP388" s="426"/>
      <c r="BQ388" s="426"/>
      <c r="BR388" s="426"/>
      <c r="BS388" s="426"/>
      <c r="BT388" s="426"/>
      <c r="BU388" s="426"/>
      <c r="BV388" s="426"/>
      <c r="BW388" s="426"/>
      <c r="BX388" s="426"/>
      <c r="BY388" s="426"/>
      <c r="BZ388" s="426"/>
      <c r="CA388" s="426"/>
      <c r="CB388" s="426"/>
      <c r="CC388" s="426"/>
      <c r="CD388" s="426"/>
      <c r="CE388" s="426"/>
      <c r="CF388" s="426"/>
      <c r="CG388" s="426"/>
      <c r="CH388" s="426"/>
      <c r="CI388" s="426"/>
      <c r="CJ388" s="426"/>
    </row>
    <row r="389" spans="1:265" s="426" customFormat="1" ht="15" hidden="1" customHeight="1" x14ac:dyDescent="0.25">
      <c r="M389" s="321"/>
      <c r="N389" s="321"/>
      <c r="CK389" s="395"/>
      <c r="CL389" s="395"/>
      <c r="CM389" s="395"/>
      <c r="CN389" s="395"/>
      <c r="CO389" s="395"/>
      <c r="CP389" s="395"/>
      <c r="CQ389" s="395"/>
      <c r="CR389" s="395"/>
      <c r="CS389" s="395"/>
      <c r="CT389" s="395"/>
      <c r="CU389" s="395"/>
      <c r="CV389" s="395"/>
      <c r="CW389" s="395"/>
      <c r="CX389" s="395"/>
      <c r="CY389" s="395"/>
      <c r="CZ389" s="395"/>
      <c r="DA389" s="395"/>
      <c r="DB389" s="395"/>
      <c r="DC389" s="395"/>
      <c r="DD389" s="395"/>
      <c r="DE389" s="395"/>
      <c r="DF389" s="395"/>
      <c r="DG389" s="395"/>
      <c r="DH389" s="395"/>
      <c r="DI389" s="395"/>
      <c r="DJ389" s="395"/>
      <c r="DK389" s="395"/>
      <c r="DL389" s="395"/>
      <c r="DM389" s="395"/>
      <c r="DN389" s="395"/>
      <c r="DO389" s="395"/>
      <c r="DP389" s="395"/>
      <c r="DQ389" s="395"/>
      <c r="DR389" s="395"/>
      <c r="DS389" s="395"/>
      <c r="DT389" s="395"/>
      <c r="DU389" s="395"/>
      <c r="DV389" s="395"/>
      <c r="DW389" s="395"/>
      <c r="DX389" s="395"/>
      <c r="DY389" s="395"/>
      <c r="DZ389" s="395"/>
      <c r="EA389" s="395"/>
      <c r="EB389" s="395"/>
      <c r="EC389" s="395"/>
      <c r="ED389" s="395"/>
      <c r="EE389" s="395"/>
      <c r="EF389" s="395"/>
      <c r="EG389" s="395"/>
      <c r="EH389" s="395"/>
      <c r="EI389" s="395"/>
      <c r="EJ389" s="395"/>
      <c r="EK389" s="395"/>
      <c r="EL389" s="395"/>
      <c r="EM389" s="395"/>
      <c r="EN389" s="395"/>
      <c r="EO389" s="395"/>
      <c r="EP389" s="395"/>
      <c r="EQ389" s="395"/>
      <c r="ER389" s="395"/>
      <c r="ES389" s="395"/>
      <c r="ET389" s="395"/>
      <c r="EU389" s="395"/>
      <c r="EV389" s="395"/>
      <c r="EW389" s="395"/>
      <c r="EX389" s="395"/>
      <c r="EY389" s="395"/>
      <c r="EZ389" s="395"/>
      <c r="FA389" s="395"/>
      <c r="FB389" s="395"/>
      <c r="FC389" s="395"/>
      <c r="FD389" s="395"/>
      <c r="FE389" s="395"/>
      <c r="FF389" s="395"/>
      <c r="FG389" s="395"/>
      <c r="FH389" s="395"/>
      <c r="FI389" s="395"/>
      <c r="FJ389" s="395"/>
      <c r="FK389" s="395"/>
      <c r="FL389" s="395"/>
      <c r="FM389" s="395"/>
      <c r="FN389" s="395"/>
      <c r="FO389" s="395"/>
      <c r="FP389" s="395"/>
      <c r="FQ389" s="395"/>
      <c r="FR389" s="395"/>
      <c r="FS389" s="395"/>
      <c r="FT389" s="395"/>
      <c r="FU389" s="395"/>
      <c r="FV389" s="395"/>
      <c r="FW389" s="395"/>
      <c r="FX389" s="395"/>
      <c r="FY389" s="395"/>
      <c r="FZ389" s="395"/>
      <c r="GA389" s="395"/>
      <c r="GB389" s="395"/>
      <c r="GC389" s="395"/>
      <c r="GD389" s="395"/>
      <c r="GE389" s="395"/>
      <c r="GF389" s="395"/>
      <c r="GG389" s="395"/>
      <c r="GH389" s="395"/>
      <c r="GI389" s="395"/>
      <c r="GJ389" s="395"/>
      <c r="GK389" s="395"/>
      <c r="GL389" s="395"/>
      <c r="GM389" s="395"/>
      <c r="GN389" s="395"/>
      <c r="GO389" s="395"/>
      <c r="GP389" s="395"/>
      <c r="GQ389" s="395"/>
      <c r="GR389" s="395"/>
      <c r="GS389" s="395"/>
      <c r="GT389" s="395"/>
      <c r="GU389" s="395"/>
      <c r="GV389" s="395"/>
      <c r="GW389" s="395"/>
      <c r="GX389" s="395"/>
      <c r="GY389" s="395"/>
      <c r="GZ389" s="395"/>
      <c r="HA389" s="395"/>
      <c r="HB389" s="395"/>
      <c r="HC389" s="395"/>
      <c r="HD389" s="395"/>
      <c r="HE389" s="395"/>
      <c r="HF389" s="395"/>
      <c r="HG389" s="395"/>
      <c r="HH389" s="395"/>
      <c r="HI389" s="395"/>
      <c r="HJ389" s="395"/>
      <c r="HK389" s="395"/>
      <c r="HL389" s="395"/>
      <c r="HM389" s="395"/>
      <c r="HN389" s="395"/>
      <c r="HO389" s="395"/>
      <c r="HP389" s="395"/>
      <c r="HQ389" s="395"/>
      <c r="HR389" s="395"/>
      <c r="HS389" s="395"/>
      <c r="HT389" s="395"/>
      <c r="HU389" s="395"/>
      <c r="HV389" s="395"/>
      <c r="HW389" s="395"/>
      <c r="HX389" s="395"/>
      <c r="HY389" s="395"/>
      <c r="HZ389" s="395"/>
      <c r="IA389" s="395"/>
      <c r="IB389" s="395"/>
      <c r="IC389" s="395"/>
      <c r="ID389" s="395"/>
      <c r="IE389" s="395"/>
      <c r="IF389" s="395"/>
      <c r="IG389" s="395"/>
      <c r="IH389" s="395"/>
      <c r="II389" s="395"/>
      <c r="IJ389" s="395"/>
      <c r="IK389" s="395"/>
      <c r="IL389" s="395"/>
      <c r="IM389" s="395"/>
      <c r="IN389" s="395"/>
      <c r="IO389" s="395"/>
      <c r="IP389" s="395"/>
      <c r="IQ389" s="395"/>
      <c r="IR389" s="395"/>
      <c r="IS389" s="395"/>
      <c r="IT389" s="395"/>
      <c r="IU389" s="395"/>
      <c r="IV389" s="395"/>
      <c r="IW389" s="395"/>
      <c r="IX389" s="395"/>
      <c r="IY389" s="395"/>
      <c r="IZ389" s="395"/>
      <c r="JA389" s="395"/>
      <c r="JB389" s="395"/>
      <c r="JC389" s="395"/>
      <c r="JD389" s="395"/>
      <c r="JE389" s="395"/>
    </row>
    <row r="390" spans="1:265" s="395" customFormat="1" ht="15" hidden="1" customHeight="1" x14ac:dyDescent="0.25">
      <c r="A390" s="426"/>
      <c r="B390" s="426"/>
      <c r="C390" s="426"/>
      <c r="D390" s="426"/>
      <c r="E390" s="426"/>
      <c r="F390" s="426"/>
      <c r="G390" s="426"/>
      <c r="H390" s="426"/>
      <c r="I390" s="426"/>
      <c r="J390" s="426"/>
      <c r="K390" s="426"/>
      <c r="L390" s="426"/>
      <c r="M390" s="321"/>
      <c r="N390" s="321"/>
      <c r="O390" s="426"/>
      <c r="P390" s="426"/>
      <c r="Q390" s="426"/>
      <c r="R390" s="426"/>
      <c r="S390" s="426"/>
      <c r="T390" s="426"/>
      <c r="U390" s="426"/>
      <c r="V390" s="426"/>
      <c r="W390" s="426"/>
      <c r="X390" s="426"/>
      <c r="Y390" s="426"/>
      <c r="Z390" s="426"/>
      <c r="AA390" s="426"/>
      <c r="AB390" s="426"/>
      <c r="AC390" s="426"/>
      <c r="AD390" s="426"/>
      <c r="AE390" s="426"/>
      <c r="AF390" s="426"/>
      <c r="AG390" s="426"/>
      <c r="AH390" s="426"/>
      <c r="AI390" s="426"/>
      <c r="AJ390" s="426"/>
      <c r="AK390" s="426"/>
      <c r="AL390" s="426"/>
      <c r="AM390" s="426"/>
      <c r="AN390" s="426"/>
      <c r="AO390" s="426"/>
      <c r="AP390" s="426"/>
      <c r="AQ390" s="426"/>
      <c r="AR390" s="426"/>
      <c r="AS390" s="426"/>
      <c r="AT390" s="426"/>
      <c r="AU390" s="426"/>
      <c r="AV390" s="426"/>
      <c r="AW390" s="426"/>
      <c r="AX390" s="426"/>
      <c r="AY390" s="426"/>
      <c r="AZ390" s="426"/>
      <c r="BA390" s="426"/>
      <c r="BB390" s="426"/>
      <c r="BC390" s="426"/>
      <c r="BD390" s="426"/>
      <c r="BE390" s="426"/>
      <c r="BF390" s="426"/>
      <c r="BG390" s="426"/>
      <c r="BH390" s="426"/>
      <c r="BI390" s="426"/>
      <c r="BJ390" s="426"/>
      <c r="BK390" s="426"/>
      <c r="BL390" s="426"/>
      <c r="BM390" s="426"/>
      <c r="BN390" s="426"/>
      <c r="BO390" s="426"/>
      <c r="BP390" s="426"/>
      <c r="BQ390" s="426"/>
      <c r="BR390" s="426"/>
      <c r="BS390" s="426"/>
      <c r="BT390" s="426"/>
      <c r="BU390" s="426"/>
      <c r="BV390" s="426"/>
      <c r="BW390" s="426"/>
      <c r="BX390" s="426"/>
      <c r="BY390" s="426"/>
      <c r="BZ390" s="426"/>
      <c r="CA390" s="426"/>
      <c r="CB390" s="426"/>
      <c r="CC390" s="426"/>
      <c r="CD390" s="426"/>
      <c r="CE390" s="426"/>
      <c r="CF390" s="426"/>
      <c r="CG390" s="426"/>
      <c r="CH390" s="426"/>
      <c r="CI390" s="426"/>
      <c r="CJ390" s="426"/>
    </row>
    <row r="391" spans="1:265" s="395" customFormat="1" ht="15" hidden="1" customHeight="1" x14ac:dyDescent="0.25">
      <c r="A391" s="426"/>
      <c r="B391" s="426"/>
      <c r="C391" s="426"/>
      <c r="D391" s="426"/>
      <c r="E391" s="426"/>
      <c r="F391" s="426"/>
      <c r="G391" s="426"/>
      <c r="H391" s="426"/>
      <c r="I391" s="426"/>
      <c r="J391" s="426"/>
      <c r="K391" s="426"/>
      <c r="L391" s="426"/>
      <c r="M391" s="321"/>
      <c r="N391" s="321"/>
      <c r="O391" s="426"/>
      <c r="P391" s="426"/>
      <c r="Q391" s="426"/>
      <c r="R391" s="426"/>
      <c r="S391" s="426"/>
      <c r="T391" s="426"/>
      <c r="U391" s="426"/>
      <c r="V391" s="426"/>
      <c r="W391" s="426"/>
      <c r="X391" s="426"/>
      <c r="Y391" s="426"/>
      <c r="Z391" s="426"/>
      <c r="AA391" s="426"/>
      <c r="AB391" s="426"/>
      <c r="AC391" s="426"/>
      <c r="AD391" s="426"/>
      <c r="AE391" s="426"/>
      <c r="AF391" s="426"/>
      <c r="AG391" s="426"/>
      <c r="AH391" s="426"/>
      <c r="AI391" s="426"/>
      <c r="AJ391" s="426"/>
      <c r="AK391" s="426"/>
      <c r="AL391" s="426"/>
      <c r="AM391" s="426"/>
      <c r="AN391" s="426"/>
      <c r="AO391" s="426"/>
      <c r="AP391" s="426"/>
      <c r="AQ391" s="426"/>
      <c r="AR391" s="426"/>
      <c r="AS391" s="426"/>
      <c r="AT391" s="426"/>
      <c r="AU391" s="426"/>
      <c r="AV391" s="426"/>
      <c r="AW391" s="426"/>
      <c r="AX391" s="426"/>
      <c r="AY391" s="426"/>
      <c r="AZ391" s="426"/>
      <c r="BA391" s="426"/>
      <c r="BB391" s="426"/>
      <c r="BC391" s="426"/>
      <c r="BD391" s="426"/>
      <c r="BE391" s="426"/>
      <c r="BF391" s="426"/>
      <c r="BG391" s="426"/>
      <c r="BH391" s="426"/>
      <c r="BI391" s="426"/>
      <c r="BJ391" s="426"/>
      <c r="BK391" s="426"/>
      <c r="BL391" s="426"/>
      <c r="BM391" s="426"/>
      <c r="BN391" s="426"/>
      <c r="BO391" s="426"/>
      <c r="BP391" s="426"/>
      <c r="BQ391" s="426"/>
      <c r="BR391" s="426"/>
      <c r="BS391" s="426"/>
      <c r="BT391" s="426"/>
      <c r="BU391" s="426"/>
      <c r="BV391" s="426"/>
      <c r="BW391" s="426"/>
      <c r="BX391" s="426"/>
      <c r="BY391" s="426"/>
      <c r="BZ391" s="426"/>
      <c r="CA391" s="426"/>
      <c r="CB391" s="426"/>
      <c r="CC391" s="426"/>
      <c r="CD391" s="426"/>
      <c r="CE391" s="426"/>
      <c r="CF391" s="426"/>
      <c r="CG391" s="426"/>
      <c r="CH391" s="426"/>
      <c r="CI391" s="426"/>
      <c r="CJ391" s="426"/>
    </row>
    <row r="392" spans="1:265" s="395" customFormat="1" ht="15" hidden="1" customHeight="1" x14ac:dyDescent="0.25">
      <c r="A392" s="426"/>
      <c r="B392" s="426"/>
      <c r="C392" s="426"/>
      <c r="D392" s="426"/>
      <c r="E392" s="426"/>
      <c r="F392" s="426"/>
      <c r="G392" s="426"/>
      <c r="H392" s="426"/>
      <c r="I392" s="426"/>
      <c r="J392" s="426"/>
      <c r="K392" s="426"/>
      <c r="L392" s="426"/>
      <c r="M392" s="321"/>
      <c r="N392" s="321"/>
      <c r="O392" s="426"/>
      <c r="P392" s="426"/>
      <c r="Q392" s="426"/>
      <c r="R392" s="426"/>
      <c r="S392" s="426"/>
      <c r="T392" s="426"/>
      <c r="U392" s="426"/>
      <c r="V392" s="426"/>
      <c r="W392" s="426"/>
      <c r="X392" s="426"/>
      <c r="Y392" s="426"/>
      <c r="Z392" s="426"/>
      <c r="AA392" s="426"/>
      <c r="AB392" s="426"/>
      <c r="AC392" s="426"/>
      <c r="AD392" s="426"/>
      <c r="AE392" s="426"/>
      <c r="AF392" s="426"/>
      <c r="AG392" s="426"/>
      <c r="AH392" s="426"/>
      <c r="AI392" s="426"/>
      <c r="AJ392" s="426"/>
      <c r="AK392" s="426"/>
      <c r="AL392" s="426"/>
      <c r="AM392" s="426"/>
      <c r="AN392" s="426"/>
      <c r="AO392" s="426"/>
      <c r="AP392" s="426"/>
      <c r="AQ392" s="426"/>
      <c r="AR392" s="426"/>
      <c r="AS392" s="426"/>
      <c r="AT392" s="426"/>
      <c r="AU392" s="426"/>
      <c r="AV392" s="426"/>
      <c r="AW392" s="426"/>
      <c r="AX392" s="426"/>
      <c r="AY392" s="426"/>
      <c r="AZ392" s="426"/>
      <c r="BA392" s="426"/>
      <c r="BB392" s="426"/>
      <c r="BC392" s="426"/>
      <c r="BD392" s="426"/>
      <c r="BE392" s="426"/>
      <c r="BF392" s="426"/>
      <c r="BG392" s="426"/>
      <c r="BH392" s="426"/>
      <c r="BI392" s="426"/>
      <c r="BJ392" s="426"/>
      <c r="BK392" s="426"/>
      <c r="BL392" s="426"/>
      <c r="BM392" s="426"/>
      <c r="BN392" s="426"/>
      <c r="BO392" s="426"/>
      <c r="BP392" s="426"/>
      <c r="BQ392" s="426"/>
      <c r="BR392" s="426"/>
      <c r="BS392" s="426"/>
      <c r="BT392" s="426"/>
      <c r="BU392" s="426"/>
      <c r="BV392" s="426"/>
      <c r="BW392" s="426"/>
      <c r="BX392" s="426"/>
      <c r="BY392" s="426"/>
      <c r="BZ392" s="426"/>
      <c r="CA392" s="426"/>
      <c r="CB392" s="426"/>
      <c r="CC392" s="426"/>
      <c r="CD392" s="426"/>
      <c r="CE392" s="426"/>
      <c r="CF392" s="426"/>
      <c r="CG392" s="426"/>
      <c r="CH392" s="426"/>
      <c r="CI392" s="426"/>
      <c r="CJ392" s="426"/>
    </row>
    <row r="393" spans="1:265" s="395" customFormat="1" ht="15" hidden="1" customHeight="1" x14ac:dyDescent="0.25">
      <c r="A393" s="426"/>
      <c r="B393" s="426"/>
      <c r="C393" s="426"/>
      <c r="D393" s="426"/>
      <c r="E393" s="426"/>
      <c r="F393" s="426"/>
      <c r="G393" s="426"/>
      <c r="H393" s="426"/>
      <c r="I393" s="426"/>
      <c r="J393" s="426"/>
      <c r="K393" s="426"/>
      <c r="L393" s="426"/>
      <c r="M393" s="321"/>
      <c r="N393" s="321"/>
      <c r="O393" s="426"/>
      <c r="P393" s="426"/>
      <c r="Q393" s="426"/>
      <c r="R393" s="426"/>
      <c r="S393" s="426"/>
      <c r="T393" s="426"/>
      <c r="U393" s="426"/>
      <c r="V393" s="426"/>
      <c r="W393" s="426"/>
      <c r="X393" s="426"/>
      <c r="Y393" s="426"/>
      <c r="Z393" s="426"/>
      <c r="AA393" s="426"/>
      <c r="AB393" s="426"/>
      <c r="AC393" s="426"/>
      <c r="AD393" s="426"/>
      <c r="AE393" s="426"/>
      <c r="AF393" s="426"/>
      <c r="AG393" s="426"/>
      <c r="AH393" s="426"/>
      <c r="AI393" s="426"/>
      <c r="AJ393" s="426"/>
      <c r="AK393" s="426"/>
      <c r="AL393" s="426"/>
      <c r="AM393" s="426"/>
      <c r="AN393" s="426"/>
      <c r="AO393" s="426"/>
      <c r="AP393" s="426"/>
      <c r="AQ393" s="426"/>
      <c r="AR393" s="426"/>
      <c r="AS393" s="426"/>
      <c r="AT393" s="426"/>
      <c r="AU393" s="426"/>
      <c r="AV393" s="426"/>
      <c r="AW393" s="426"/>
      <c r="AX393" s="426"/>
      <c r="AY393" s="426"/>
      <c r="AZ393" s="426"/>
      <c r="BA393" s="426"/>
      <c r="BB393" s="426"/>
      <c r="BC393" s="426"/>
      <c r="BD393" s="426"/>
      <c r="BE393" s="426"/>
      <c r="BF393" s="426"/>
      <c r="BG393" s="426"/>
      <c r="BH393" s="426"/>
      <c r="BI393" s="426"/>
      <c r="BJ393" s="426"/>
      <c r="BK393" s="426"/>
      <c r="BL393" s="426"/>
      <c r="BM393" s="426"/>
      <c r="BN393" s="426"/>
      <c r="BO393" s="426"/>
      <c r="BP393" s="426"/>
      <c r="BQ393" s="426"/>
      <c r="BR393" s="426"/>
      <c r="BS393" s="426"/>
      <c r="BT393" s="426"/>
      <c r="BU393" s="426"/>
      <c r="BV393" s="426"/>
      <c r="BW393" s="426"/>
      <c r="BX393" s="426"/>
      <c r="BY393" s="426"/>
      <c r="BZ393" s="426"/>
      <c r="CA393" s="426"/>
      <c r="CB393" s="426"/>
      <c r="CC393" s="426"/>
      <c r="CD393" s="426"/>
      <c r="CE393" s="426"/>
      <c r="CF393" s="426"/>
      <c r="CG393" s="426"/>
      <c r="CH393" s="426"/>
      <c r="CI393" s="426"/>
      <c r="CJ393" s="426"/>
    </row>
    <row r="394" spans="1:265" s="395" customFormat="1" ht="15" hidden="1" customHeight="1" x14ac:dyDescent="0.25">
      <c r="A394" s="426"/>
      <c r="B394" s="426"/>
      <c r="C394" s="426"/>
      <c r="D394" s="426"/>
      <c r="E394" s="426"/>
      <c r="F394" s="426"/>
      <c r="G394" s="426"/>
      <c r="H394" s="426"/>
      <c r="I394" s="426"/>
      <c r="J394" s="426"/>
      <c r="K394" s="426"/>
      <c r="L394" s="426"/>
      <c r="M394" s="321"/>
      <c r="N394" s="321"/>
      <c r="O394" s="426"/>
      <c r="P394" s="426"/>
      <c r="Q394" s="426"/>
      <c r="R394" s="426"/>
      <c r="S394" s="426"/>
      <c r="T394" s="426"/>
      <c r="U394" s="426"/>
      <c r="V394" s="426"/>
      <c r="W394" s="426"/>
      <c r="X394" s="426"/>
      <c r="Y394" s="426"/>
      <c r="Z394" s="426"/>
      <c r="AA394" s="426"/>
      <c r="AB394" s="426"/>
      <c r="AC394" s="426"/>
      <c r="AD394" s="426"/>
      <c r="AE394" s="426"/>
      <c r="AF394" s="426"/>
      <c r="AG394" s="426"/>
      <c r="AH394" s="426"/>
      <c r="AI394" s="426"/>
      <c r="AJ394" s="426"/>
      <c r="AK394" s="426"/>
      <c r="AL394" s="426"/>
      <c r="AM394" s="426"/>
      <c r="AN394" s="426"/>
      <c r="AO394" s="426"/>
      <c r="AP394" s="426"/>
      <c r="AQ394" s="426"/>
      <c r="AR394" s="426"/>
      <c r="AS394" s="426"/>
      <c r="AT394" s="426"/>
      <c r="AU394" s="426"/>
      <c r="AV394" s="426"/>
      <c r="AW394" s="426"/>
      <c r="AX394" s="426"/>
      <c r="AY394" s="426"/>
      <c r="AZ394" s="426"/>
      <c r="BA394" s="426"/>
      <c r="BB394" s="426"/>
      <c r="BC394" s="426"/>
      <c r="BD394" s="426"/>
      <c r="BE394" s="426"/>
      <c r="BF394" s="426"/>
      <c r="BG394" s="426"/>
      <c r="BH394" s="426"/>
      <c r="BI394" s="426"/>
      <c r="BJ394" s="426"/>
      <c r="BK394" s="426"/>
      <c r="BL394" s="426"/>
      <c r="BM394" s="426"/>
      <c r="BN394" s="426"/>
      <c r="BO394" s="426"/>
      <c r="BP394" s="426"/>
      <c r="BQ394" s="426"/>
      <c r="BR394" s="426"/>
      <c r="BS394" s="426"/>
      <c r="BT394" s="426"/>
      <c r="BU394" s="426"/>
      <c r="BV394" s="426"/>
      <c r="BW394" s="426"/>
      <c r="BX394" s="426"/>
      <c r="BY394" s="426"/>
      <c r="BZ394" s="426"/>
      <c r="CA394" s="426"/>
      <c r="CB394" s="426"/>
      <c r="CC394" s="426"/>
      <c r="CD394" s="426"/>
      <c r="CE394" s="426"/>
      <c r="CF394" s="426"/>
      <c r="CG394" s="426"/>
      <c r="CH394" s="426"/>
      <c r="CI394" s="426"/>
      <c r="CJ394" s="426"/>
    </row>
    <row r="395" spans="1:265" s="395" customFormat="1" ht="15" hidden="1" customHeight="1" x14ac:dyDescent="0.25">
      <c r="A395" s="426"/>
      <c r="B395" s="426"/>
      <c r="C395" s="426"/>
      <c r="D395" s="426"/>
      <c r="E395" s="426"/>
      <c r="F395" s="426"/>
      <c r="G395" s="426"/>
      <c r="H395" s="426"/>
      <c r="I395" s="426"/>
      <c r="J395" s="426"/>
      <c r="K395" s="426"/>
      <c r="L395" s="426"/>
      <c r="M395" s="321"/>
      <c r="N395" s="321"/>
      <c r="O395" s="426"/>
      <c r="P395" s="426"/>
      <c r="Q395" s="426"/>
      <c r="R395" s="426"/>
      <c r="S395" s="426"/>
      <c r="T395" s="426"/>
      <c r="U395" s="426"/>
      <c r="V395" s="426"/>
      <c r="W395" s="426"/>
      <c r="X395" s="426"/>
      <c r="Y395" s="426"/>
      <c r="Z395" s="426"/>
      <c r="AA395" s="426"/>
      <c r="AB395" s="426"/>
      <c r="AC395" s="426"/>
      <c r="AD395" s="426"/>
      <c r="AE395" s="426"/>
      <c r="AF395" s="426"/>
      <c r="AG395" s="426"/>
      <c r="AH395" s="426"/>
      <c r="AI395" s="426"/>
      <c r="AJ395" s="426"/>
      <c r="AK395" s="426"/>
      <c r="AL395" s="426"/>
      <c r="AM395" s="426"/>
      <c r="AN395" s="426"/>
      <c r="AO395" s="426"/>
      <c r="AP395" s="426"/>
      <c r="AQ395" s="426"/>
      <c r="AR395" s="426"/>
      <c r="AS395" s="426"/>
      <c r="AT395" s="426"/>
      <c r="AU395" s="426"/>
      <c r="AV395" s="426"/>
      <c r="AW395" s="426"/>
      <c r="AX395" s="426"/>
      <c r="AY395" s="426"/>
      <c r="AZ395" s="426"/>
      <c r="BA395" s="426"/>
      <c r="BB395" s="426"/>
      <c r="BC395" s="426"/>
      <c r="BD395" s="426"/>
      <c r="BE395" s="426"/>
      <c r="BF395" s="426"/>
      <c r="BG395" s="426"/>
      <c r="BH395" s="426"/>
      <c r="BI395" s="426"/>
      <c r="BJ395" s="426"/>
      <c r="BK395" s="426"/>
      <c r="BL395" s="426"/>
      <c r="BM395" s="426"/>
      <c r="BN395" s="426"/>
      <c r="BO395" s="426"/>
      <c r="BP395" s="426"/>
      <c r="BQ395" s="426"/>
      <c r="BR395" s="426"/>
      <c r="BS395" s="426"/>
      <c r="BT395" s="426"/>
      <c r="BU395" s="426"/>
      <c r="BV395" s="426"/>
      <c r="BW395" s="426"/>
      <c r="BX395" s="426"/>
      <c r="BY395" s="426"/>
      <c r="BZ395" s="426"/>
      <c r="CA395" s="426"/>
      <c r="CB395" s="426"/>
      <c r="CC395" s="426"/>
      <c r="CD395" s="426"/>
      <c r="CE395" s="426"/>
      <c r="CF395" s="426"/>
      <c r="CG395" s="426"/>
      <c r="CH395" s="426"/>
      <c r="CI395" s="426"/>
      <c r="CJ395" s="426"/>
    </row>
    <row r="396" spans="1:265" s="395" customFormat="1" ht="15" hidden="1" customHeight="1" x14ac:dyDescent="0.25">
      <c r="A396" s="426"/>
      <c r="B396" s="426"/>
      <c r="C396" s="426"/>
      <c r="D396" s="426"/>
      <c r="E396" s="426"/>
      <c r="F396" s="426"/>
      <c r="G396" s="426"/>
      <c r="H396" s="426"/>
      <c r="I396" s="426"/>
      <c r="J396" s="426"/>
      <c r="K396" s="426"/>
      <c r="L396" s="426"/>
      <c r="M396" s="321"/>
      <c r="N396" s="321"/>
      <c r="O396" s="426"/>
      <c r="P396" s="426"/>
      <c r="Q396" s="426"/>
      <c r="R396" s="426"/>
      <c r="S396" s="426"/>
      <c r="T396" s="426"/>
      <c r="U396" s="426"/>
      <c r="V396" s="426"/>
      <c r="W396" s="426"/>
      <c r="X396" s="426"/>
      <c r="Y396" s="426"/>
      <c r="Z396" s="426"/>
      <c r="AA396" s="426"/>
      <c r="AB396" s="426"/>
      <c r="AC396" s="426"/>
      <c r="AD396" s="426"/>
      <c r="AE396" s="426"/>
      <c r="AF396" s="426"/>
      <c r="AG396" s="426"/>
      <c r="AH396" s="426"/>
      <c r="AI396" s="426"/>
      <c r="AJ396" s="426"/>
      <c r="AK396" s="426"/>
      <c r="AL396" s="426"/>
      <c r="AM396" s="426"/>
      <c r="AN396" s="426"/>
      <c r="AO396" s="426"/>
      <c r="AP396" s="426"/>
      <c r="AQ396" s="426"/>
      <c r="AR396" s="426"/>
      <c r="AS396" s="426"/>
      <c r="AT396" s="426"/>
      <c r="AU396" s="426"/>
      <c r="AV396" s="426"/>
      <c r="AW396" s="426"/>
      <c r="AX396" s="426"/>
      <c r="AY396" s="426"/>
      <c r="AZ396" s="426"/>
      <c r="BA396" s="426"/>
      <c r="BB396" s="426"/>
      <c r="BC396" s="426"/>
      <c r="BD396" s="426"/>
      <c r="BE396" s="426"/>
      <c r="BF396" s="426"/>
      <c r="BG396" s="426"/>
      <c r="BH396" s="426"/>
      <c r="BI396" s="426"/>
      <c r="BJ396" s="426"/>
      <c r="BK396" s="426"/>
      <c r="BL396" s="426"/>
      <c r="BM396" s="426"/>
      <c r="BN396" s="426"/>
      <c r="BO396" s="426"/>
      <c r="BP396" s="426"/>
      <c r="BQ396" s="426"/>
      <c r="BR396" s="426"/>
      <c r="BS396" s="426"/>
      <c r="BT396" s="426"/>
      <c r="BU396" s="426"/>
      <c r="BV396" s="426"/>
      <c r="BW396" s="426"/>
      <c r="BX396" s="426"/>
      <c r="BY396" s="426"/>
      <c r="BZ396" s="426"/>
      <c r="CA396" s="426"/>
      <c r="CB396" s="426"/>
      <c r="CC396" s="426"/>
      <c r="CD396" s="426"/>
      <c r="CE396" s="426"/>
      <c r="CF396" s="426"/>
      <c r="CG396" s="426"/>
      <c r="CH396" s="426"/>
      <c r="CI396" s="426"/>
      <c r="CJ396" s="426"/>
    </row>
    <row r="397" spans="1:265" s="395" customFormat="1" ht="15" hidden="1" customHeight="1" x14ac:dyDescent="0.25">
      <c r="A397" s="426"/>
      <c r="B397" s="426"/>
      <c r="C397" s="426"/>
      <c r="D397" s="426"/>
      <c r="E397" s="426"/>
      <c r="F397" s="426"/>
      <c r="G397" s="426"/>
      <c r="H397" s="426"/>
      <c r="I397" s="426"/>
      <c r="J397" s="426"/>
      <c r="K397" s="426"/>
      <c r="L397" s="426"/>
      <c r="M397" s="321"/>
      <c r="N397" s="321"/>
      <c r="O397" s="426"/>
      <c r="P397" s="426"/>
      <c r="Q397" s="426"/>
      <c r="R397" s="426"/>
      <c r="S397" s="426"/>
      <c r="T397" s="426"/>
      <c r="U397" s="426"/>
      <c r="V397" s="426"/>
      <c r="W397" s="426"/>
      <c r="X397" s="426"/>
      <c r="Y397" s="426"/>
      <c r="Z397" s="426"/>
      <c r="AA397" s="426"/>
      <c r="AB397" s="426"/>
      <c r="AC397" s="426"/>
      <c r="AD397" s="426"/>
      <c r="AE397" s="426"/>
      <c r="AF397" s="426"/>
      <c r="AG397" s="426"/>
      <c r="AH397" s="426"/>
      <c r="AI397" s="426"/>
      <c r="AJ397" s="426"/>
      <c r="AK397" s="426"/>
      <c r="AL397" s="426"/>
      <c r="AM397" s="426"/>
      <c r="AN397" s="426"/>
      <c r="AO397" s="426"/>
      <c r="AP397" s="426"/>
      <c r="AQ397" s="426"/>
      <c r="AR397" s="426"/>
      <c r="AS397" s="426"/>
      <c r="AT397" s="426"/>
      <c r="AU397" s="426"/>
      <c r="AV397" s="426"/>
      <c r="AW397" s="426"/>
      <c r="AX397" s="426"/>
      <c r="AY397" s="426"/>
      <c r="AZ397" s="426"/>
      <c r="BA397" s="426"/>
      <c r="BB397" s="426"/>
      <c r="BC397" s="426"/>
      <c r="BD397" s="426"/>
      <c r="BE397" s="426"/>
      <c r="BF397" s="426"/>
      <c r="BG397" s="426"/>
      <c r="BH397" s="426"/>
      <c r="BI397" s="426"/>
      <c r="BJ397" s="426"/>
      <c r="BK397" s="426"/>
      <c r="BL397" s="426"/>
      <c r="BM397" s="426"/>
      <c r="BN397" s="426"/>
      <c r="BO397" s="426"/>
      <c r="BP397" s="426"/>
      <c r="BQ397" s="426"/>
      <c r="BR397" s="426"/>
      <c r="BS397" s="426"/>
      <c r="BT397" s="426"/>
      <c r="BU397" s="426"/>
      <c r="BV397" s="426"/>
      <c r="BW397" s="426"/>
      <c r="BX397" s="426"/>
      <c r="BY397" s="426"/>
      <c r="BZ397" s="426"/>
      <c r="CA397" s="426"/>
      <c r="CB397" s="426"/>
      <c r="CC397" s="426"/>
      <c r="CD397" s="426"/>
      <c r="CE397" s="426"/>
      <c r="CF397" s="426"/>
      <c r="CG397" s="426"/>
      <c r="CH397" s="426"/>
      <c r="CI397" s="426"/>
      <c r="CJ397" s="426"/>
    </row>
    <row r="398" spans="1:265" s="395" customFormat="1" ht="15" hidden="1" customHeight="1" x14ac:dyDescent="0.25">
      <c r="A398" s="426"/>
      <c r="B398" s="426"/>
      <c r="C398" s="426"/>
      <c r="D398" s="426"/>
      <c r="E398" s="426"/>
      <c r="F398" s="426"/>
      <c r="G398" s="426"/>
      <c r="H398" s="426"/>
      <c r="I398" s="426"/>
      <c r="J398" s="426"/>
      <c r="K398" s="426"/>
      <c r="L398" s="426"/>
      <c r="M398" s="321"/>
      <c r="N398" s="321"/>
      <c r="O398" s="426"/>
      <c r="P398" s="426"/>
      <c r="Q398" s="426"/>
      <c r="R398" s="426"/>
      <c r="S398" s="426"/>
      <c r="T398" s="426"/>
      <c r="U398" s="426"/>
      <c r="V398" s="426"/>
      <c r="W398" s="426"/>
      <c r="X398" s="426"/>
      <c r="Y398" s="426"/>
      <c r="Z398" s="426"/>
      <c r="AA398" s="426"/>
      <c r="AB398" s="426"/>
      <c r="AC398" s="426"/>
      <c r="AD398" s="426"/>
      <c r="AE398" s="426"/>
      <c r="AF398" s="426"/>
      <c r="AG398" s="426"/>
      <c r="AH398" s="426"/>
      <c r="AI398" s="426"/>
      <c r="AJ398" s="426"/>
      <c r="AK398" s="426"/>
      <c r="AL398" s="426"/>
      <c r="AM398" s="426"/>
      <c r="AN398" s="426"/>
      <c r="AO398" s="426"/>
      <c r="AP398" s="426"/>
      <c r="AQ398" s="426"/>
      <c r="AR398" s="426"/>
      <c r="AS398" s="426"/>
      <c r="AT398" s="426"/>
      <c r="AU398" s="426"/>
      <c r="AV398" s="426"/>
      <c r="AW398" s="426"/>
      <c r="AX398" s="426"/>
      <c r="AY398" s="426"/>
      <c r="AZ398" s="426"/>
      <c r="BA398" s="426"/>
      <c r="BB398" s="426"/>
      <c r="BC398" s="426"/>
      <c r="BD398" s="426"/>
      <c r="BE398" s="426"/>
      <c r="BF398" s="426"/>
      <c r="BG398" s="426"/>
      <c r="BH398" s="426"/>
      <c r="BI398" s="426"/>
      <c r="BJ398" s="426"/>
      <c r="BK398" s="426"/>
      <c r="BL398" s="426"/>
      <c r="BM398" s="426"/>
      <c r="BN398" s="426"/>
      <c r="BO398" s="426"/>
      <c r="BP398" s="426"/>
      <c r="BQ398" s="426"/>
      <c r="BR398" s="426"/>
      <c r="BS398" s="426"/>
      <c r="BT398" s="426"/>
      <c r="BU398" s="426"/>
      <c r="BV398" s="426"/>
      <c r="BW398" s="426"/>
      <c r="BX398" s="426"/>
      <c r="BY398" s="426"/>
      <c r="BZ398" s="426"/>
      <c r="CA398" s="426"/>
      <c r="CB398" s="426"/>
      <c r="CC398" s="426"/>
      <c r="CD398" s="426"/>
      <c r="CE398" s="426"/>
      <c r="CF398" s="426"/>
      <c r="CG398" s="426"/>
      <c r="CH398" s="426"/>
      <c r="CI398" s="426"/>
      <c r="CJ398" s="426"/>
    </row>
    <row r="399" spans="1:265" s="395" customFormat="1" ht="15" hidden="1" customHeight="1" x14ac:dyDescent="0.25">
      <c r="A399" s="426"/>
      <c r="B399" s="426"/>
      <c r="C399" s="426"/>
      <c r="D399" s="426"/>
      <c r="E399" s="426"/>
      <c r="F399" s="426"/>
      <c r="G399" s="426"/>
      <c r="H399" s="426"/>
      <c r="I399" s="426"/>
      <c r="J399" s="426"/>
      <c r="K399" s="426"/>
      <c r="L399" s="426"/>
      <c r="M399" s="321"/>
      <c r="N399" s="321"/>
      <c r="O399" s="426"/>
      <c r="P399" s="426"/>
      <c r="Q399" s="426"/>
      <c r="R399" s="426"/>
      <c r="S399" s="426"/>
      <c r="T399" s="426"/>
      <c r="U399" s="426"/>
      <c r="V399" s="426"/>
      <c r="W399" s="426"/>
      <c r="X399" s="426"/>
      <c r="Y399" s="426"/>
      <c r="Z399" s="426"/>
      <c r="AA399" s="426"/>
      <c r="AB399" s="426"/>
      <c r="AC399" s="426"/>
      <c r="AD399" s="426"/>
      <c r="AE399" s="426"/>
      <c r="AF399" s="426"/>
      <c r="AG399" s="426"/>
      <c r="AH399" s="426"/>
      <c r="AI399" s="426"/>
      <c r="AJ399" s="426"/>
      <c r="AK399" s="426"/>
      <c r="AL399" s="426"/>
      <c r="AM399" s="426"/>
      <c r="AN399" s="426"/>
      <c r="AO399" s="426"/>
      <c r="AP399" s="426"/>
      <c r="AQ399" s="426"/>
      <c r="AR399" s="426"/>
      <c r="AS399" s="426"/>
      <c r="AT399" s="426"/>
      <c r="AU399" s="426"/>
      <c r="AV399" s="426"/>
      <c r="AW399" s="426"/>
      <c r="AX399" s="426"/>
      <c r="AY399" s="426"/>
      <c r="AZ399" s="426"/>
      <c r="BA399" s="426"/>
      <c r="BB399" s="426"/>
      <c r="BC399" s="426"/>
      <c r="BD399" s="426"/>
      <c r="BE399" s="426"/>
      <c r="BF399" s="426"/>
      <c r="BG399" s="426"/>
      <c r="BH399" s="426"/>
      <c r="BI399" s="426"/>
      <c r="BJ399" s="426"/>
      <c r="BK399" s="426"/>
      <c r="BL399" s="426"/>
      <c r="BM399" s="426"/>
      <c r="BN399" s="426"/>
      <c r="BO399" s="426"/>
      <c r="BP399" s="426"/>
      <c r="BQ399" s="426"/>
      <c r="BR399" s="426"/>
      <c r="BS399" s="426"/>
      <c r="BT399" s="426"/>
      <c r="BU399" s="426"/>
      <c r="BV399" s="426"/>
      <c r="BW399" s="426"/>
      <c r="BX399" s="426"/>
      <c r="BY399" s="426"/>
      <c r="BZ399" s="426"/>
      <c r="CA399" s="426"/>
      <c r="CB399" s="426"/>
      <c r="CC399" s="426"/>
      <c r="CD399" s="426"/>
      <c r="CE399" s="426"/>
      <c r="CF399" s="426"/>
      <c r="CG399" s="426"/>
      <c r="CH399" s="426"/>
      <c r="CI399" s="426"/>
      <c r="CJ399" s="426"/>
    </row>
    <row r="400" spans="1:265" s="426" customFormat="1" ht="15" hidden="1" customHeight="1" x14ac:dyDescent="0.25">
      <c r="M400" s="321"/>
      <c r="N400" s="321"/>
      <c r="CK400" s="395"/>
      <c r="CL400" s="395"/>
      <c r="CM400" s="395"/>
      <c r="CN400" s="395"/>
      <c r="CO400" s="395"/>
      <c r="CP400" s="395"/>
      <c r="CQ400" s="395"/>
      <c r="CR400" s="395"/>
      <c r="CS400" s="395"/>
      <c r="CT400" s="395"/>
      <c r="CU400" s="395"/>
      <c r="CV400" s="395"/>
      <c r="CW400" s="395"/>
      <c r="CX400" s="395"/>
      <c r="CY400" s="395"/>
      <c r="CZ400" s="395"/>
      <c r="DA400" s="395"/>
      <c r="DB400" s="395"/>
      <c r="DC400" s="395"/>
      <c r="DD400" s="395"/>
      <c r="DE400" s="395"/>
      <c r="DF400" s="395"/>
      <c r="DG400" s="395"/>
      <c r="DH400" s="395"/>
      <c r="DI400" s="395"/>
      <c r="DJ400" s="395"/>
      <c r="DK400" s="395"/>
      <c r="DL400" s="395"/>
      <c r="DM400" s="395"/>
      <c r="DN400" s="395"/>
      <c r="DO400" s="395"/>
      <c r="DP400" s="395"/>
      <c r="DQ400" s="395"/>
      <c r="DR400" s="395"/>
      <c r="DS400" s="395"/>
      <c r="DT400" s="395"/>
      <c r="DU400" s="395"/>
      <c r="DV400" s="395"/>
      <c r="DW400" s="395"/>
      <c r="DX400" s="395"/>
      <c r="DY400" s="395"/>
      <c r="DZ400" s="395"/>
      <c r="EA400" s="395"/>
      <c r="EB400" s="395"/>
      <c r="EC400" s="395"/>
      <c r="ED400" s="395"/>
      <c r="EE400" s="395"/>
      <c r="EF400" s="395"/>
      <c r="EG400" s="395"/>
      <c r="EH400" s="395"/>
      <c r="EI400" s="395"/>
      <c r="EJ400" s="395"/>
      <c r="EK400" s="395"/>
      <c r="EL400" s="395"/>
      <c r="EM400" s="395"/>
      <c r="EN400" s="395"/>
      <c r="EO400" s="395"/>
      <c r="EP400" s="395"/>
      <c r="EQ400" s="395"/>
      <c r="ER400" s="395"/>
      <c r="ES400" s="395"/>
      <c r="ET400" s="395"/>
      <c r="EU400" s="395"/>
      <c r="EV400" s="395"/>
      <c r="EW400" s="395"/>
      <c r="EX400" s="395"/>
      <c r="EY400" s="395"/>
      <c r="EZ400" s="395"/>
      <c r="FA400" s="395"/>
      <c r="FB400" s="395"/>
      <c r="FC400" s="395"/>
      <c r="FD400" s="395"/>
      <c r="FE400" s="395"/>
      <c r="FF400" s="395"/>
      <c r="FG400" s="395"/>
      <c r="FH400" s="395"/>
      <c r="FI400" s="395"/>
      <c r="FJ400" s="395"/>
      <c r="FK400" s="395"/>
      <c r="FL400" s="395"/>
      <c r="FM400" s="395"/>
      <c r="FN400" s="395"/>
      <c r="FO400" s="395"/>
      <c r="FP400" s="395"/>
      <c r="FQ400" s="395"/>
      <c r="FR400" s="395"/>
      <c r="FS400" s="395"/>
      <c r="FT400" s="395"/>
      <c r="FU400" s="395"/>
      <c r="FV400" s="395"/>
      <c r="FW400" s="395"/>
      <c r="FX400" s="395"/>
      <c r="FY400" s="395"/>
      <c r="FZ400" s="395"/>
      <c r="GA400" s="395"/>
      <c r="GB400" s="395"/>
      <c r="GC400" s="395"/>
      <c r="GD400" s="395"/>
      <c r="GE400" s="395"/>
      <c r="GF400" s="395"/>
      <c r="GG400" s="395"/>
      <c r="GH400" s="395"/>
      <c r="GI400" s="395"/>
      <c r="GJ400" s="395"/>
      <c r="GK400" s="395"/>
      <c r="GL400" s="395"/>
      <c r="GM400" s="395"/>
      <c r="GN400" s="395"/>
      <c r="GO400" s="395"/>
      <c r="GP400" s="395"/>
      <c r="GQ400" s="395"/>
      <c r="GR400" s="395"/>
      <c r="GS400" s="395"/>
      <c r="GT400" s="395"/>
      <c r="GU400" s="395"/>
      <c r="GV400" s="395"/>
      <c r="GW400" s="395"/>
      <c r="GX400" s="395"/>
      <c r="GY400" s="395"/>
      <c r="GZ400" s="395"/>
      <c r="HA400" s="395"/>
      <c r="HB400" s="395"/>
      <c r="HC400" s="395"/>
      <c r="HD400" s="395"/>
      <c r="HE400" s="395"/>
      <c r="HF400" s="395"/>
      <c r="HG400" s="395"/>
      <c r="HH400" s="395"/>
      <c r="HI400" s="395"/>
      <c r="HJ400" s="395"/>
      <c r="HK400" s="395"/>
      <c r="HL400" s="395"/>
      <c r="HM400" s="395"/>
      <c r="HN400" s="395"/>
      <c r="HO400" s="395"/>
      <c r="HP400" s="395"/>
      <c r="HQ400" s="395"/>
      <c r="HR400" s="395"/>
      <c r="HS400" s="395"/>
      <c r="HT400" s="395"/>
      <c r="HU400" s="395"/>
      <c r="HV400" s="395"/>
      <c r="HW400" s="395"/>
      <c r="HX400" s="395"/>
      <c r="HY400" s="395"/>
      <c r="HZ400" s="395"/>
      <c r="IA400" s="395"/>
      <c r="IB400" s="395"/>
      <c r="IC400" s="395"/>
      <c r="ID400" s="395"/>
      <c r="IE400" s="395"/>
      <c r="IF400" s="395"/>
      <c r="IG400" s="395"/>
      <c r="IH400" s="395"/>
      <c r="II400" s="395"/>
      <c r="IJ400" s="395"/>
      <c r="IK400" s="395"/>
      <c r="IL400" s="395"/>
      <c r="IM400" s="395"/>
      <c r="IN400" s="395"/>
      <c r="IO400" s="395"/>
      <c r="IP400" s="395"/>
      <c r="IQ400" s="395"/>
      <c r="IR400" s="395"/>
      <c r="IS400" s="395"/>
      <c r="IT400" s="395"/>
      <c r="IU400" s="395"/>
      <c r="IV400" s="395"/>
      <c r="IW400" s="395"/>
      <c r="IX400" s="395"/>
      <c r="IY400" s="395"/>
      <c r="IZ400" s="395"/>
      <c r="JA400" s="395"/>
      <c r="JB400" s="395"/>
      <c r="JC400" s="395"/>
      <c r="JD400" s="395"/>
      <c r="JE400" s="395"/>
    </row>
    <row r="401" spans="1:265" s="426" customFormat="1" ht="15" hidden="1" customHeight="1" x14ac:dyDescent="0.25">
      <c r="M401" s="321"/>
      <c r="N401" s="321"/>
      <c r="CK401" s="395"/>
      <c r="CL401" s="395"/>
      <c r="CM401" s="395"/>
      <c r="CN401" s="395"/>
      <c r="CO401" s="395"/>
      <c r="CP401" s="395"/>
      <c r="CQ401" s="395"/>
      <c r="CR401" s="395"/>
      <c r="CS401" s="395"/>
      <c r="CT401" s="395"/>
      <c r="CU401" s="395"/>
      <c r="CV401" s="395"/>
      <c r="CW401" s="395"/>
      <c r="CX401" s="395"/>
      <c r="CY401" s="395"/>
      <c r="CZ401" s="395"/>
      <c r="DA401" s="395"/>
      <c r="DB401" s="395"/>
      <c r="DC401" s="395"/>
      <c r="DD401" s="395"/>
      <c r="DE401" s="395"/>
      <c r="DF401" s="395"/>
      <c r="DG401" s="395"/>
      <c r="DH401" s="395"/>
      <c r="DI401" s="395"/>
      <c r="DJ401" s="395"/>
      <c r="DK401" s="395"/>
      <c r="DL401" s="395"/>
      <c r="DM401" s="395"/>
      <c r="DN401" s="395"/>
      <c r="DO401" s="395"/>
      <c r="DP401" s="395"/>
      <c r="DQ401" s="395"/>
      <c r="DR401" s="395"/>
      <c r="DS401" s="395"/>
      <c r="DT401" s="395"/>
      <c r="DU401" s="395"/>
      <c r="DV401" s="395"/>
      <c r="DW401" s="395"/>
      <c r="DX401" s="395"/>
      <c r="DY401" s="395"/>
      <c r="DZ401" s="395"/>
      <c r="EA401" s="395"/>
      <c r="EB401" s="395"/>
      <c r="EC401" s="395"/>
      <c r="ED401" s="395"/>
      <c r="EE401" s="395"/>
      <c r="EF401" s="395"/>
      <c r="EG401" s="395"/>
      <c r="EH401" s="395"/>
      <c r="EI401" s="395"/>
      <c r="EJ401" s="395"/>
      <c r="EK401" s="395"/>
      <c r="EL401" s="395"/>
      <c r="EM401" s="395"/>
      <c r="EN401" s="395"/>
      <c r="EO401" s="395"/>
      <c r="EP401" s="395"/>
      <c r="EQ401" s="395"/>
      <c r="ER401" s="395"/>
      <c r="ES401" s="395"/>
      <c r="ET401" s="395"/>
      <c r="EU401" s="395"/>
      <c r="EV401" s="395"/>
      <c r="EW401" s="395"/>
      <c r="EX401" s="395"/>
      <c r="EY401" s="395"/>
      <c r="EZ401" s="395"/>
      <c r="FA401" s="395"/>
      <c r="FB401" s="395"/>
      <c r="FC401" s="395"/>
      <c r="FD401" s="395"/>
      <c r="FE401" s="395"/>
      <c r="FF401" s="395"/>
      <c r="FG401" s="395"/>
      <c r="FH401" s="395"/>
      <c r="FI401" s="395"/>
      <c r="FJ401" s="395"/>
      <c r="FK401" s="395"/>
      <c r="FL401" s="395"/>
      <c r="FM401" s="395"/>
      <c r="FN401" s="395"/>
      <c r="FO401" s="395"/>
      <c r="FP401" s="395"/>
      <c r="FQ401" s="395"/>
      <c r="FR401" s="395"/>
      <c r="FS401" s="395"/>
      <c r="FT401" s="395"/>
      <c r="FU401" s="395"/>
      <c r="FV401" s="395"/>
      <c r="FW401" s="395"/>
      <c r="FX401" s="395"/>
      <c r="FY401" s="395"/>
      <c r="FZ401" s="395"/>
      <c r="GA401" s="395"/>
      <c r="GB401" s="395"/>
      <c r="GC401" s="395"/>
      <c r="GD401" s="395"/>
      <c r="GE401" s="395"/>
      <c r="GF401" s="395"/>
      <c r="GG401" s="395"/>
      <c r="GH401" s="395"/>
      <c r="GI401" s="395"/>
      <c r="GJ401" s="395"/>
      <c r="GK401" s="395"/>
      <c r="GL401" s="395"/>
      <c r="GM401" s="395"/>
      <c r="GN401" s="395"/>
      <c r="GO401" s="395"/>
      <c r="GP401" s="395"/>
      <c r="GQ401" s="395"/>
      <c r="GR401" s="395"/>
      <c r="GS401" s="395"/>
      <c r="GT401" s="395"/>
      <c r="GU401" s="395"/>
      <c r="GV401" s="395"/>
      <c r="GW401" s="395"/>
      <c r="GX401" s="395"/>
      <c r="GY401" s="395"/>
      <c r="GZ401" s="395"/>
      <c r="HA401" s="395"/>
      <c r="HB401" s="395"/>
      <c r="HC401" s="395"/>
      <c r="HD401" s="395"/>
      <c r="HE401" s="395"/>
      <c r="HF401" s="395"/>
      <c r="HG401" s="395"/>
      <c r="HH401" s="395"/>
      <c r="HI401" s="395"/>
      <c r="HJ401" s="395"/>
      <c r="HK401" s="395"/>
      <c r="HL401" s="395"/>
      <c r="HM401" s="395"/>
      <c r="HN401" s="395"/>
      <c r="HO401" s="395"/>
      <c r="HP401" s="395"/>
      <c r="HQ401" s="395"/>
      <c r="HR401" s="395"/>
      <c r="HS401" s="395"/>
      <c r="HT401" s="395"/>
      <c r="HU401" s="395"/>
      <c r="HV401" s="395"/>
      <c r="HW401" s="395"/>
      <c r="HX401" s="395"/>
      <c r="HY401" s="395"/>
      <c r="HZ401" s="395"/>
      <c r="IA401" s="395"/>
      <c r="IB401" s="395"/>
      <c r="IC401" s="395"/>
      <c r="ID401" s="395"/>
      <c r="IE401" s="395"/>
      <c r="IF401" s="395"/>
      <c r="IG401" s="395"/>
      <c r="IH401" s="395"/>
      <c r="II401" s="395"/>
      <c r="IJ401" s="395"/>
      <c r="IK401" s="395"/>
      <c r="IL401" s="395"/>
      <c r="IM401" s="395"/>
      <c r="IN401" s="395"/>
      <c r="IO401" s="395"/>
      <c r="IP401" s="395"/>
      <c r="IQ401" s="395"/>
      <c r="IR401" s="395"/>
      <c r="IS401" s="395"/>
      <c r="IT401" s="395"/>
      <c r="IU401" s="395"/>
      <c r="IV401" s="395"/>
      <c r="IW401" s="395"/>
      <c r="IX401" s="395"/>
      <c r="IY401" s="395"/>
      <c r="IZ401" s="395"/>
      <c r="JA401" s="395"/>
      <c r="JB401" s="395"/>
      <c r="JC401" s="395"/>
      <c r="JD401" s="395"/>
      <c r="JE401" s="395"/>
    </row>
    <row r="402" spans="1:265" s="395" customFormat="1" ht="15" hidden="1" customHeight="1" x14ac:dyDescent="0.25">
      <c r="A402" s="426"/>
      <c r="B402" s="426"/>
      <c r="C402" s="426"/>
      <c r="D402" s="426"/>
      <c r="E402" s="426"/>
      <c r="F402" s="426"/>
      <c r="G402" s="426"/>
      <c r="H402" s="426"/>
      <c r="I402" s="426"/>
      <c r="J402" s="426"/>
      <c r="K402" s="426"/>
      <c r="L402" s="426"/>
      <c r="M402" s="321"/>
      <c r="N402" s="321"/>
      <c r="O402" s="426"/>
      <c r="P402" s="426"/>
      <c r="Q402" s="426"/>
      <c r="R402" s="426"/>
      <c r="S402" s="426"/>
      <c r="T402" s="426"/>
      <c r="U402" s="426"/>
      <c r="V402" s="426"/>
      <c r="W402" s="426"/>
      <c r="X402" s="426"/>
      <c r="Y402" s="426"/>
      <c r="Z402" s="426"/>
      <c r="AA402" s="426"/>
      <c r="AB402" s="426"/>
      <c r="AC402" s="426"/>
      <c r="AD402" s="426"/>
      <c r="AE402" s="426"/>
      <c r="AF402" s="426"/>
      <c r="AG402" s="426"/>
      <c r="AH402" s="426"/>
      <c r="AI402" s="426"/>
      <c r="AJ402" s="426"/>
      <c r="AK402" s="426"/>
      <c r="AL402" s="426"/>
      <c r="AM402" s="426"/>
      <c r="AN402" s="426"/>
      <c r="AO402" s="426"/>
      <c r="AP402" s="426"/>
      <c r="AQ402" s="426"/>
      <c r="AR402" s="426"/>
      <c r="AS402" s="426"/>
      <c r="AT402" s="426"/>
      <c r="AU402" s="426"/>
      <c r="AV402" s="426"/>
      <c r="AW402" s="426"/>
      <c r="AX402" s="426"/>
      <c r="AY402" s="426"/>
      <c r="AZ402" s="426"/>
      <c r="BA402" s="426"/>
      <c r="BB402" s="426"/>
      <c r="BC402" s="426"/>
      <c r="BD402" s="426"/>
      <c r="BE402" s="426"/>
      <c r="BF402" s="426"/>
      <c r="BG402" s="426"/>
      <c r="BH402" s="426"/>
      <c r="BI402" s="426"/>
      <c r="BJ402" s="426"/>
      <c r="BK402" s="426"/>
      <c r="BL402" s="426"/>
      <c r="BM402" s="426"/>
      <c r="BN402" s="426"/>
      <c r="BO402" s="426"/>
      <c r="BP402" s="426"/>
      <c r="BQ402" s="426"/>
      <c r="BR402" s="426"/>
      <c r="BS402" s="426"/>
      <c r="BT402" s="426"/>
      <c r="BU402" s="426"/>
      <c r="BV402" s="426"/>
      <c r="BW402" s="426"/>
      <c r="BX402" s="426"/>
      <c r="BY402" s="426"/>
      <c r="BZ402" s="426"/>
      <c r="CA402" s="426"/>
      <c r="CB402" s="426"/>
      <c r="CC402" s="426"/>
      <c r="CD402" s="426"/>
      <c r="CE402" s="426"/>
      <c r="CF402" s="426"/>
      <c r="CG402" s="426"/>
      <c r="CH402" s="426"/>
      <c r="CI402" s="426"/>
      <c r="CJ402" s="426"/>
    </row>
    <row r="403" spans="1:265" s="395" customFormat="1" ht="15" hidden="1" customHeight="1" x14ac:dyDescent="0.25">
      <c r="A403" s="426"/>
      <c r="B403" s="426"/>
      <c r="C403" s="426"/>
      <c r="D403" s="426"/>
      <c r="E403" s="426"/>
      <c r="F403" s="426"/>
      <c r="G403" s="426"/>
      <c r="H403" s="426"/>
      <c r="I403" s="426"/>
      <c r="J403" s="426"/>
      <c r="K403" s="426"/>
      <c r="L403" s="426"/>
      <c r="M403" s="321"/>
      <c r="N403" s="321"/>
      <c r="O403" s="426"/>
      <c r="P403" s="426"/>
      <c r="Q403" s="426"/>
      <c r="R403" s="426"/>
      <c r="S403" s="426"/>
      <c r="T403" s="426"/>
      <c r="U403" s="426"/>
      <c r="V403" s="426"/>
      <c r="W403" s="426"/>
      <c r="X403" s="426"/>
      <c r="Y403" s="426"/>
      <c r="Z403" s="426"/>
      <c r="AA403" s="426"/>
      <c r="AB403" s="426"/>
      <c r="AC403" s="426"/>
      <c r="AD403" s="426"/>
      <c r="AE403" s="426"/>
      <c r="AF403" s="426"/>
      <c r="AG403" s="426"/>
      <c r="AH403" s="426"/>
      <c r="AI403" s="426"/>
      <c r="AJ403" s="426"/>
      <c r="AK403" s="426"/>
      <c r="AL403" s="426"/>
      <c r="AM403" s="426"/>
      <c r="AN403" s="426"/>
      <c r="AO403" s="426"/>
      <c r="AP403" s="426"/>
      <c r="AQ403" s="426"/>
      <c r="AR403" s="426"/>
      <c r="AS403" s="426"/>
      <c r="AT403" s="426"/>
      <c r="AU403" s="426"/>
      <c r="AV403" s="426"/>
      <c r="AW403" s="426"/>
      <c r="AX403" s="426"/>
      <c r="AY403" s="426"/>
      <c r="AZ403" s="426"/>
      <c r="BA403" s="426"/>
      <c r="BB403" s="426"/>
      <c r="BC403" s="426"/>
      <c r="BD403" s="426"/>
      <c r="BE403" s="426"/>
      <c r="BF403" s="426"/>
      <c r="BG403" s="426"/>
      <c r="BH403" s="426"/>
      <c r="BI403" s="426"/>
      <c r="BJ403" s="426"/>
      <c r="BK403" s="426"/>
      <c r="BL403" s="426"/>
      <c r="BM403" s="426"/>
      <c r="BN403" s="426"/>
      <c r="BO403" s="426"/>
      <c r="BP403" s="426"/>
      <c r="BQ403" s="426"/>
      <c r="BR403" s="426"/>
      <c r="BS403" s="426"/>
      <c r="BT403" s="426"/>
      <c r="BU403" s="426"/>
      <c r="BV403" s="426"/>
      <c r="BW403" s="426"/>
      <c r="BX403" s="426"/>
      <c r="BY403" s="426"/>
      <c r="BZ403" s="426"/>
      <c r="CA403" s="426"/>
      <c r="CB403" s="426"/>
      <c r="CC403" s="426"/>
      <c r="CD403" s="426"/>
      <c r="CE403" s="426"/>
      <c r="CF403" s="426"/>
      <c r="CG403" s="426"/>
      <c r="CH403" s="426"/>
      <c r="CI403" s="426"/>
      <c r="CJ403" s="426"/>
    </row>
    <row r="404" spans="1:265" s="426" customFormat="1" ht="15" hidden="1" customHeight="1" x14ac:dyDescent="0.25">
      <c r="M404" s="321"/>
      <c r="N404" s="321"/>
      <c r="CK404" s="395"/>
      <c r="CL404" s="395"/>
      <c r="CM404" s="395"/>
      <c r="CN404" s="395"/>
      <c r="CO404" s="395"/>
      <c r="CP404" s="395"/>
      <c r="CQ404" s="395"/>
      <c r="CR404" s="395"/>
      <c r="CS404" s="395"/>
      <c r="CT404" s="395"/>
      <c r="CU404" s="395"/>
      <c r="CV404" s="395"/>
      <c r="CW404" s="395"/>
      <c r="CX404" s="395"/>
      <c r="CY404" s="395"/>
      <c r="CZ404" s="395"/>
      <c r="DA404" s="395"/>
      <c r="DB404" s="395"/>
      <c r="DC404" s="395"/>
      <c r="DD404" s="395"/>
      <c r="DE404" s="395"/>
      <c r="DF404" s="395"/>
      <c r="DG404" s="395"/>
      <c r="DH404" s="395"/>
      <c r="DI404" s="395"/>
      <c r="DJ404" s="395"/>
      <c r="DK404" s="395"/>
      <c r="DL404" s="395"/>
      <c r="DM404" s="395"/>
      <c r="DN404" s="395"/>
      <c r="DO404" s="395"/>
      <c r="DP404" s="395"/>
      <c r="DQ404" s="395"/>
      <c r="DR404" s="395"/>
      <c r="DS404" s="395"/>
      <c r="DT404" s="395"/>
      <c r="DU404" s="395"/>
      <c r="DV404" s="395"/>
      <c r="DW404" s="395"/>
      <c r="DX404" s="395"/>
      <c r="DY404" s="395"/>
      <c r="DZ404" s="395"/>
      <c r="EA404" s="395"/>
      <c r="EB404" s="395"/>
      <c r="EC404" s="395"/>
      <c r="ED404" s="395"/>
      <c r="EE404" s="395"/>
      <c r="EF404" s="395"/>
      <c r="EG404" s="395"/>
      <c r="EH404" s="395"/>
      <c r="EI404" s="395"/>
      <c r="EJ404" s="395"/>
      <c r="EK404" s="395"/>
      <c r="EL404" s="395"/>
      <c r="EM404" s="395"/>
      <c r="EN404" s="395"/>
      <c r="EO404" s="395"/>
      <c r="EP404" s="395"/>
      <c r="EQ404" s="395"/>
      <c r="ER404" s="395"/>
      <c r="ES404" s="395"/>
      <c r="ET404" s="395"/>
      <c r="EU404" s="395"/>
      <c r="EV404" s="395"/>
      <c r="EW404" s="395"/>
      <c r="EX404" s="395"/>
      <c r="EY404" s="395"/>
      <c r="EZ404" s="395"/>
      <c r="FA404" s="395"/>
      <c r="FB404" s="395"/>
      <c r="FC404" s="395"/>
      <c r="FD404" s="395"/>
      <c r="FE404" s="395"/>
      <c r="FF404" s="395"/>
      <c r="FG404" s="395"/>
      <c r="FH404" s="395"/>
      <c r="FI404" s="395"/>
      <c r="FJ404" s="395"/>
      <c r="FK404" s="395"/>
      <c r="FL404" s="395"/>
      <c r="FM404" s="395"/>
      <c r="FN404" s="395"/>
      <c r="FO404" s="395"/>
      <c r="FP404" s="395"/>
      <c r="FQ404" s="395"/>
      <c r="FR404" s="395"/>
      <c r="FS404" s="395"/>
      <c r="FT404" s="395"/>
      <c r="FU404" s="395"/>
      <c r="FV404" s="395"/>
      <c r="FW404" s="395"/>
      <c r="FX404" s="395"/>
      <c r="FY404" s="395"/>
      <c r="FZ404" s="395"/>
      <c r="GA404" s="395"/>
      <c r="GB404" s="395"/>
      <c r="GC404" s="395"/>
      <c r="GD404" s="395"/>
      <c r="GE404" s="395"/>
      <c r="GF404" s="395"/>
      <c r="GG404" s="395"/>
      <c r="GH404" s="395"/>
      <c r="GI404" s="395"/>
      <c r="GJ404" s="395"/>
      <c r="GK404" s="395"/>
      <c r="GL404" s="395"/>
      <c r="GM404" s="395"/>
      <c r="GN404" s="395"/>
      <c r="GO404" s="395"/>
      <c r="GP404" s="395"/>
      <c r="GQ404" s="395"/>
      <c r="GR404" s="395"/>
      <c r="GS404" s="395"/>
      <c r="GT404" s="395"/>
      <c r="GU404" s="395"/>
      <c r="GV404" s="395"/>
      <c r="GW404" s="395"/>
      <c r="GX404" s="395"/>
      <c r="GY404" s="395"/>
      <c r="GZ404" s="395"/>
      <c r="HA404" s="395"/>
      <c r="HB404" s="395"/>
      <c r="HC404" s="395"/>
      <c r="HD404" s="395"/>
      <c r="HE404" s="395"/>
      <c r="HF404" s="395"/>
      <c r="HG404" s="395"/>
      <c r="HH404" s="395"/>
      <c r="HI404" s="395"/>
      <c r="HJ404" s="395"/>
      <c r="HK404" s="395"/>
      <c r="HL404" s="395"/>
      <c r="HM404" s="395"/>
      <c r="HN404" s="395"/>
      <c r="HO404" s="395"/>
      <c r="HP404" s="395"/>
      <c r="HQ404" s="395"/>
      <c r="HR404" s="395"/>
      <c r="HS404" s="395"/>
      <c r="HT404" s="395"/>
      <c r="HU404" s="395"/>
      <c r="HV404" s="395"/>
      <c r="HW404" s="395"/>
      <c r="HX404" s="395"/>
      <c r="HY404" s="395"/>
      <c r="HZ404" s="395"/>
      <c r="IA404" s="395"/>
      <c r="IB404" s="395"/>
      <c r="IC404" s="395"/>
      <c r="ID404" s="395"/>
      <c r="IE404" s="395"/>
      <c r="IF404" s="395"/>
      <c r="IG404" s="395"/>
      <c r="IH404" s="395"/>
      <c r="II404" s="395"/>
      <c r="IJ404" s="395"/>
      <c r="IK404" s="395"/>
      <c r="IL404" s="395"/>
      <c r="IM404" s="395"/>
      <c r="IN404" s="395"/>
      <c r="IO404" s="395"/>
      <c r="IP404" s="395"/>
      <c r="IQ404" s="395"/>
      <c r="IR404" s="395"/>
      <c r="IS404" s="395"/>
      <c r="IT404" s="395"/>
      <c r="IU404" s="395"/>
      <c r="IV404" s="395"/>
      <c r="IW404" s="395"/>
      <c r="IX404" s="395"/>
      <c r="IY404" s="395"/>
      <c r="IZ404" s="395"/>
      <c r="JA404" s="395"/>
      <c r="JB404" s="395"/>
      <c r="JC404" s="395"/>
      <c r="JD404" s="395"/>
      <c r="JE404" s="395"/>
    </row>
    <row r="405" spans="1:265" s="395" customFormat="1" ht="15" hidden="1" customHeight="1" x14ac:dyDescent="0.25">
      <c r="A405" s="426"/>
      <c r="B405" s="426"/>
      <c r="C405" s="426"/>
      <c r="D405" s="426"/>
      <c r="E405" s="426"/>
      <c r="F405" s="426"/>
      <c r="G405" s="426"/>
      <c r="H405" s="426"/>
      <c r="I405" s="426"/>
      <c r="J405" s="426"/>
      <c r="K405" s="426"/>
      <c r="L405" s="426"/>
      <c r="M405" s="321"/>
      <c r="N405" s="321"/>
      <c r="O405" s="426"/>
      <c r="P405" s="426"/>
      <c r="Q405" s="426"/>
      <c r="R405" s="426"/>
      <c r="S405" s="426"/>
      <c r="T405" s="426"/>
      <c r="U405" s="426"/>
      <c r="V405" s="426"/>
      <c r="W405" s="426"/>
      <c r="X405" s="426"/>
      <c r="Y405" s="426"/>
      <c r="Z405" s="426"/>
      <c r="AA405" s="426"/>
      <c r="AB405" s="426"/>
      <c r="AC405" s="426"/>
      <c r="AD405" s="426"/>
      <c r="AE405" s="426"/>
      <c r="AF405" s="426"/>
      <c r="AG405" s="426"/>
      <c r="AH405" s="426"/>
      <c r="AI405" s="426"/>
      <c r="AJ405" s="426"/>
      <c r="AK405" s="426"/>
      <c r="AL405" s="426"/>
      <c r="AM405" s="426"/>
      <c r="AN405" s="426"/>
      <c r="AO405" s="426"/>
      <c r="AP405" s="426"/>
      <c r="AQ405" s="426"/>
      <c r="AR405" s="426"/>
      <c r="AS405" s="426"/>
      <c r="AT405" s="426"/>
      <c r="AU405" s="426"/>
      <c r="AV405" s="426"/>
      <c r="AW405" s="426"/>
      <c r="AX405" s="426"/>
      <c r="AY405" s="426"/>
      <c r="AZ405" s="426"/>
      <c r="BA405" s="426"/>
      <c r="BB405" s="426"/>
      <c r="BC405" s="426"/>
      <c r="BD405" s="426"/>
      <c r="BE405" s="426"/>
      <c r="BF405" s="426"/>
      <c r="BG405" s="426"/>
      <c r="BH405" s="426"/>
      <c r="BI405" s="426"/>
      <c r="BJ405" s="426"/>
      <c r="BK405" s="426"/>
      <c r="BL405" s="426"/>
      <c r="BM405" s="426"/>
      <c r="BN405" s="426"/>
      <c r="BO405" s="426"/>
      <c r="BP405" s="426"/>
      <c r="BQ405" s="426"/>
      <c r="BR405" s="426"/>
      <c r="BS405" s="426"/>
      <c r="BT405" s="426"/>
      <c r="BU405" s="426"/>
      <c r="BV405" s="426"/>
      <c r="BW405" s="426"/>
      <c r="BX405" s="426"/>
      <c r="BY405" s="426"/>
      <c r="BZ405" s="426"/>
      <c r="CA405" s="426"/>
      <c r="CB405" s="426"/>
      <c r="CC405" s="426"/>
      <c r="CD405" s="426"/>
      <c r="CE405" s="426"/>
      <c r="CF405" s="426"/>
      <c r="CG405" s="426"/>
      <c r="CH405" s="426"/>
      <c r="CI405" s="426"/>
      <c r="CJ405" s="426"/>
    </row>
    <row r="406" spans="1:265" s="395" customFormat="1" ht="15" hidden="1" customHeight="1" x14ac:dyDescent="0.25">
      <c r="A406" s="426"/>
      <c r="B406" s="426"/>
      <c r="C406" s="426"/>
      <c r="D406" s="426"/>
      <c r="E406" s="426"/>
      <c r="F406" s="426"/>
      <c r="G406" s="426"/>
      <c r="H406" s="426"/>
      <c r="I406" s="426"/>
      <c r="J406" s="426"/>
      <c r="K406" s="426"/>
      <c r="L406" s="426"/>
      <c r="M406" s="321"/>
      <c r="N406" s="321"/>
      <c r="O406" s="426"/>
      <c r="P406" s="426"/>
      <c r="Q406" s="426"/>
      <c r="R406" s="426"/>
      <c r="S406" s="426"/>
      <c r="T406" s="426"/>
      <c r="U406" s="426"/>
      <c r="V406" s="426"/>
      <c r="W406" s="426"/>
      <c r="X406" s="426"/>
      <c r="Y406" s="426"/>
      <c r="Z406" s="426"/>
      <c r="AA406" s="426"/>
      <c r="AB406" s="426"/>
      <c r="AC406" s="426"/>
      <c r="AD406" s="426"/>
      <c r="AE406" s="426"/>
      <c r="AF406" s="426"/>
      <c r="AG406" s="426"/>
      <c r="AH406" s="426"/>
      <c r="AI406" s="426"/>
      <c r="AJ406" s="426"/>
      <c r="AK406" s="426"/>
      <c r="AL406" s="426"/>
      <c r="AM406" s="426"/>
      <c r="AN406" s="426"/>
      <c r="AO406" s="426"/>
      <c r="AP406" s="426"/>
      <c r="AQ406" s="426"/>
      <c r="AR406" s="426"/>
      <c r="AS406" s="426"/>
      <c r="AT406" s="426"/>
      <c r="AU406" s="426"/>
      <c r="AV406" s="426"/>
      <c r="AW406" s="426"/>
      <c r="AX406" s="426"/>
      <c r="AY406" s="426"/>
      <c r="AZ406" s="426"/>
      <c r="BA406" s="426"/>
      <c r="BB406" s="426"/>
      <c r="BC406" s="426"/>
      <c r="BD406" s="426"/>
      <c r="BE406" s="426"/>
      <c r="BF406" s="426"/>
      <c r="BG406" s="426"/>
      <c r="BH406" s="426"/>
      <c r="BI406" s="426"/>
      <c r="BJ406" s="426"/>
      <c r="BK406" s="426"/>
      <c r="BL406" s="426"/>
      <c r="BM406" s="426"/>
      <c r="BN406" s="426"/>
      <c r="BO406" s="426"/>
      <c r="BP406" s="426"/>
      <c r="BQ406" s="426"/>
      <c r="BR406" s="426"/>
      <c r="BS406" s="426"/>
      <c r="BT406" s="426"/>
      <c r="BU406" s="426"/>
      <c r="BV406" s="426"/>
      <c r="BW406" s="426"/>
      <c r="BX406" s="426"/>
      <c r="BY406" s="426"/>
      <c r="BZ406" s="426"/>
      <c r="CA406" s="426"/>
      <c r="CB406" s="426"/>
      <c r="CC406" s="426"/>
      <c r="CD406" s="426"/>
      <c r="CE406" s="426"/>
      <c r="CF406" s="426"/>
      <c r="CG406" s="426"/>
      <c r="CH406" s="426"/>
      <c r="CI406" s="426"/>
      <c r="CJ406" s="426"/>
    </row>
    <row r="407" spans="1:265" s="395" customFormat="1" ht="15" hidden="1" customHeight="1" x14ac:dyDescent="0.25">
      <c r="A407" s="426"/>
      <c r="B407" s="426"/>
      <c r="C407" s="426"/>
      <c r="D407" s="426"/>
      <c r="E407" s="426"/>
      <c r="F407" s="426"/>
      <c r="G407" s="426"/>
      <c r="H407" s="426"/>
      <c r="I407" s="426"/>
      <c r="J407" s="426"/>
      <c r="K407" s="426"/>
      <c r="L407" s="426"/>
      <c r="M407" s="321"/>
      <c r="N407" s="321"/>
      <c r="O407" s="426"/>
      <c r="P407" s="426"/>
      <c r="Q407" s="426"/>
      <c r="R407" s="426"/>
      <c r="S407" s="426"/>
      <c r="T407" s="426"/>
      <c r="U407" s="426"/>
      <c r="V407" s="426"/>
      <c r="W407" s="426"/>
      <c r="X407" s="426"/>
      <c r="Y407" s="426"/>
      <c r="Z407" s="426"/>
      <c r="AA407" s="426"/>
      <c r="AB407" s="426"/>
      <c r="AC407" s="426"/>
      <c r="AD407" s="426"/>
      <c r="AE407" s="426"/>
      <c r="AF407" s="426"/>
      <c r="AG407" s="426"/>
      <c r="AH407" s="426"/>
      <c r="AI407" s="426"/>
      <c r="AJ407" s="426"/>
      <c r="AK407" s="426"/>
      <c r="AL407" s="426"/>
      <c r="AM407" s="426"/>
      <c r="AN407" s="426"/>
      <c r="AO407" s="426"/>
      <c r="AP407" s="426"/>
      <c r="AQ407" s="426"/>
      <c r="AR407" s="426"/>
      <c r="AS407" s="426"/>
      <c r="AT407" s="426"/>
      <c r="AU407" s="426"/>
      <c r="AV407" s="426"/>
      <c r="AW407" s="426"/>
      <c r="AX407" s="426"/>
      <c r="AY407" s="426"/>
      <c r="AZ407" s="426"/>
      <c r="BA407" s="426"/>
      <c r="BB407" s="426"/>
      <c r="BC407" s="426"/>
      <c r="BD407" s="426"/>
      <c r="BE407" s="426"/>
      <c r="BF407" s="426"/>
      <c r="BG407" s="426"/>
      <c r="BH407" s="426"/>
      <c r="BI407" s="426"/>
      <c r="BJ407" s="426"/>
      <c r="BK407" s="426"/>
      <c r="BL407" s="426"/>
      <c r="BM407" s="426"/>
      <c r="BN407" s="426"/>
      <c r="BO407" s="426"/>
      <c r="BP407" s="426"/>
      <c r="BQ407" s="426"/>
      <c r="BR407" s="426"/>
      <c r="BS407" s="426"/>
      <c r="BT407" s="426"/>
      <c r="BU407" s="426"/>
      <c r="BV407" s="426"/>
      <c r="BW407" s="426"/>
      <c r="BX407" s="426"/>
      <c r="BY407" s="426"/>
      <c r="BZ407" s="426"/>
      <c r="CA407" s="426"/>
      <c r="CB407" s="426"/>
      <c r="CC407" s="426"/>
      <c r="CD407" s="426"/>
      <c r="CE407" s="426"/>
      <c r="CF407" s="426"/>
      <c r="CG407" s="426"/>
      <c r="CH407" s="426"/>
      <c r="CI407" s="426"/>
      <c r="CJ407" s="426"/>
    </row>
    <row r="408" spans="1:265" s="395" customFormat="1" ht="15" hidden="1" customHeight="1" x14ac:dyDescent="0.25">
      <c r="A408" s="426"/>
      <c r="B408" s="426"/>
      <c r="C408" s="426"/>
      <c r="D408" s="426"/>
      <c r="E408" s="426"/>
      <c r="F408" s="426"/>
      <c r="G408" s="426"/>
      <c r="H408" s="426"/>
      <c r="I408" s="426"/>
      <c r="J408" s="426"/>
      <c r="K408" s="426"/>
      <c r="L408" s="426"/>
      <c r="M408" s="321"/>
      <c r="N408" s="321"/>
      <c r="O408" s="426"/>
      <c r="P408" s="426"/>
      <c r="Q408" s="426"/>
      <c r="R408" s="426"/>
      <c r="S408" s="426"/>
      <c r="T408" s="426"/>
      <c r="U408" s="426"/>
      <c r="V408" s="426"/>
      <c r="W408" s="426"/>
      <c r="X408" s="426"/>
      <c r="Y408" s="426"/>
      <c r="Z408" s="426"/>
      <c r="AA408" s="426"/>
      <c r="AB408" s="426"/>
      <c r="AC408" s="426"/>
      <c r="AD408" s="426"/>
      <c r="AE408" s="426"/>
      <c r="AF408" s="426"/>
      <c r="AG408" s="426"/>
      <c r="AH408" s="426"/>
      <c r="AI408" s="426"/>
      <c r="AJ408" s="426"/>
      <c r="AK408" s="426"/>
      <c r="AL408" s="426"/>
      <c r="AM408" s="426"/>
      <c r="AN408" s="426"/>
      <c r="AO408" s="426"/>
      <c r="AP408" s="426"/>
      <c r="AQ408" s="426"/>
      <c r="AR408" s="426"/>
      <c r="AS408" s="426"/>
      <c r="AT408" s="426"/>
      <c r="AU408" s="426"/>
      <c r="AV408" s="426"/>
      <c r="AW408" s="426"/>
      <c r="AX408" s="426"/>
      <c r="AY408" s="426"/>
      <c r="AZ408" s="426"/>
      <c r="BA408" s="426"/>
      <c r="BB408" s="426"/>
      <c r="BC408" s="426"/>
      <c r="BD408" s="426"/>
      <c r="BE408" s="426"/>
      <c r="BF408" s="426"/>
      <c r="BG408" s="426"/>
      <c r="BH408" s="426"/>
      <c r="BI408" s="426"/>
      <c r="BJ408" s="426"/>
      <c r="BK408" s="426"/>
      <c r="BL408" s="426"/>
      <c r="BM408" s="426"/>
      <c r="BN408" s="426"/>
      <c r="BO408" s="426"/>
      <c r="BP408" s="426"/>
      <c r="BQ408" s="426"/>
      <c r="BR408" s="426"/>
      <c r="BS408" s="426"/>
      <c r="BT408" s="426"/>
      <c r="BU408" s="426"/>
      <c r="BV408" s="426"/>
      <c r="BW408" s="426"/>
      <c r="BX408" s="426"/>
      <c r="BY408" s="426"/>
      <c r="BZ408" s="426"/>
      <c r="CA408" s="426"/>
      <c r="CB408" s="426"/>
      <c r="CC408" s="426"/>
      <c r="CD408" s="426"/>
      <c r="CE408" s="426"/>
      <c r="CF408" s="426"/>
      <c r="CG408" s="426"/>
      <c r="CH408" s="426"/>
      <c r="CI408" s="426"/>
      <c r="CJ408" s="426"/>
    </row>
    <row r="409" spans="1:265" s="395" customFormat="1" ht="15" hidden="1" customHeight="1" x14ac:dyDescent="0.25">
      <c r="A409" s="426"/>
      <c r="B409" s="426"/>
      <c r="C409" s="426"/>
      <c r="D409" s="426"/>
      <c r="E409" s="426"/>
      <c r="F409" s="426"/>
      <c r="G409" s="426"/>
      <c r="H409" s="426"/>
      <c r="I409" s="426"/>
      <c r="J409" s="426"/>
      <c r="K409" s="426"/>
      <c r="L409" s="426"/>
      <c r="M409" s="321"/>
      <c r="N409" s="321"/>
      <c r="O409" s="426"/>
      <c r="P409" s="426"/>
      <c r="Q409" s="426"/>
      <c r="R409" s="426"/>
      <c r="S409" s="426"/>
      <c r="T409" s="426"/>
      <c r="U409" s="426"/>
      <c r="V409" s="426"/>
      <c r="W409" s="426"/>
      <c r="X409" s="426"/>
      <c r="Y409" s="426"/>
      <c r="Z409" s="426"/>
      <c r="AA409" s="426"/>
      <c r="AB409" s="426"/>
      <c r="AC409" s="426"/>
      <c r="AD409" s="426"/>
      <c r="AE409" s="426"/>
      <c r="AF409" s="426"/>
      <c r="AG409" s="426"/>
      <c r="AH409" s="426"/>
      <c r="AI409" s="426"/>
      <c r="AJ409" s="426"/>
      <c r="AK409" s="426"/>
      <c r="AL409" s="426"/>
      <c r="AM409" s="426"/>
      <c r="AN409" s="426"/>
      <c r="AO409" s="426"/>
      <c r="AP409" s="426"/>
      <c r="AQ409" s="426"/>
      <c r="AR409" s="426"/>
      <c r="AS409" s="426"/>
      <c r="AT409" s="426"/>
      <c r="AU409" s="426"/>
      <c r="AV409" s="426"/>
      <c r="AW409" s="426"/>
      <c r="AX409" s="426"/>
      <c r="AY409" s="426"/>
      <c r="AZ409" s="426"/>
      <c r="BA409" s="426"/>
      <c r="BB409" s="426"/>
      <c r="BC409" s="426"/>
      <c r="BD409" s="426"/>
      <c r="BE409" s="426"/>
      <c r="BF409" s="426"/>
      <c r="BG409" s="426"/>
      <c r="BH409" s="426"/>
      <c r="BI409" s="426"/>
      <c r="BJ409" s="426"/>
      <c r="BK409" s="426"/>
      <c r="BL409" s="426"/>
      <c r="BM409" s="426"/>
      <c r="BN409" s="426"/>
      <c r="BO409" s="426"/>
      <c r="BP409" s="426"/>
      <c r="BQ409" s="426"/>
      <c r="BR409" s="426"/>
      <c r="BS409" s="426"/>
      <c r="BT409" s="426"/>
      <c r="BU409" s="426"/>
      <c r="BV409" s="426"/>
      <c r="BW409" s="426"/>
      <c r="BX409" s="426"/>
      <c r="BY409" s="426"/>
      <c r="BZ409" s="426"/>
      <c r="CA409" s="426"/>
      <c r="CB409" s="426"/>
      <c r="CC409" s="426"/>
      <c r="CD409" s="426"/>
      <c r="CE409" s="426"/>
      <c r="CF409" s="426"/>
      <c r="CG409" s="426"/>
      <c r="CH409" s="426"/>
      <c r="CI409" s="426"/>
      <c r="CJ409" s="426"/>
    </row>
    <row r="410" spans="1:265" s="395" customFormat="1" ht="15" hidden="1" customHeight="1" x14ac:dyDescent="0.25">
      <c r="A410" s="426"/>
      <c r="B410" s="426"/>
      <c r="C410" s="426"/>
      <c r="D410" s="426"/>
      <c r="E410" s="426"/>
      <c r="F410" s="426"/>
      <c r="G410" s="426"/>
      <c r="H410" s="426"/>
      <c r="I410" s="426"/>
      <c r="J410" s="426"/>
      <c r="K410" s="426"/>
      <c r="L410" s="426"/>
      <c r="M410" s="321"/>
      <c r="N410" s="321"/>
      <c r="O410" s="426"/>
      <c r="P410" s="426"/>
      <c r="Q410" s="426"/>
      <c r="R410" s="426"/>
      <c r="S410" s="426"/>
      <c r="T410" s="426"/>
      <c r="U410" s="426"/>
      <c r="V410" s="426"/>
      <c r="W410" s="426"/>
      <c r="X410" s="426"/>
      <c r="Y410" s="426"/>
      <c r="Z410" s="426"/>
      <c r="AA410" s="426"/>
      <c r="AB410" s="426"/>
      <c r="AC410" s="426"/>
      <c r="AD410" s="426"/>
      <c r="AE410" s="426"/>
      <c r="AF410" s="426"/>
      <c r="AG410" s="426"/>
      <c r="AH410" s="426"/>
      <c r="AI410" s="426"/>
      <c r="AJ410" s="426"/>
      <c r="AK410" s="426"/>
      <c r="AL410" s="426"/>
      <c r="AM410" s="426"/>
      <c r="AN410" s="426"/>
      <c r="AO410" s="426"/>
      <c r="AP410" s="426"/>
      <c r="AQ410" s="426"/>
      <c r="AR410" s="426"/>
      <c r="AS410" s="426"/>
      <c r="AT410" s="426"/>
      <c r="AU410" s="426"/>
      <c r="AV410" s="426"/>
      <c r="AW410" s="426"/>
      <c r="AX410" s="426"/>
      <c r="AY410" s="426"/>
      <c r="AZ410" s="426"/>
      <c r="BA410" s="426"/>
      <c r="BB410" s="426"/>
      <c r="BC410" s="426"/>
      <c r="BD410" s="426"/>
      <c r="BE410" s="426"/>
      <c r="BF410" s="426"/>
      <c r="BG410" s="426"/>
      <c r="BH410" s="426"/>
      <c r="BI410" s="426"/>
      <c r="BJ410" s="426"/>
      <c r="BK410" s="426"/>
      <c r="BL410" s="426"/>
      <c r="BM410" s="426"/>
      <c r="BN410" s="426"/>
      <c r="BO410" s="426"/>
      <c r="BP410" s="426"/>
      <c r="BQ410" s="426"/>
      <c r="BR410" s="426"/>
      <c r="BS410" s="426"/>
      <c r="BT410" s="426"/>
      <c r="BU410" s="426"/>
      <c r="BV410" s="426"/>
      <c r="BW410" s="426"/>
      <c r="BX410" s="426"/>
      <c r="BY410" s="426"/>
      <c r="BZ410" s="426"/>
      <c r="CA410" s="426"/>
      <c r="CB410" s="426"/>
      <c r="CC410" s="426"/>
      <c r="CD410" s="426"/>
      <c r="CE410" s="426"/>
      <c r="CF410" s="426"/>
      <c r="CG410" s="426"/>
      <c r="CH410" s="426"/>
      <c r="CI410" s="426"/>
      <c r="CJ410" s="426"/>
    </row>
    <row r="411" spans="1:265" s="395" customFormat="1" ht="15" hidden="1" customHeight="1" x14ac:dyDescent="0.25">
      <c r="A411" s="426"/>
      <c r="B411" s="426"/>
      <c r="C411" s="426"/>
      <c r="D411" s="426"/>
      <c r="E411" s="426"/>
      <c r="F411" s="426"/>
      <c r="G411" s="426"/>
      <c r="H411" s="426"/>
      <c r="I411" s="426"/>
      <c r="J411" s="426"/>
      <c r="K411" s="426"/>
      <c r="L411" s="426"/>
      <c r="M411" s="321"/>
      <c r="N411" s="321"/>
      <c r="O411" s="426"/>
      <c r="P411" s="426"/>
      <c r="Q411" s="426"/>
      <c r="R411" s="426"/>
      <c r="S411" s="426"/>
      <c r="T411" s="426"/>
      <c r="U411" s="426"/>
      <c r="V411" s="426"/>
      <c r="W411" s="426"/>
      <c r="X411" s="426"/>
      <c r="Y411" s="426"/>
      <c r="Z411" s="426"/>
      <c r="AA411" s="426"/>
      <c r="AB411" s="426"/>
      <c r="AC411" s="426"/>
      <c r="AD411" s="426"/>
      <c r="AE411" s="426"/>
      <c r="AF411" s="426"/>
      <c r="AG411" s="426"/>
      <c r="AH411" s="426"/>
      <c r="AI411" s="426"/>
      <c r="AJ411" s="426"/>
      <c r="AK411" s="426"/>
      <c r="AL411" s="426"/>
      <c r="AM411" s="426"/>
      <c r="AN411" s="426"/>
      <c r="AO411" s="426"/>
      <c r="AP411" s="426"/>
      <c r="AQ411" s="426"/>
      <c r="AR411" s="426"/>
      <c r="AS411" s="426"/>
      <c r="AT411" s="426"/>
      <c r="AU411" s="426"/>
      <c r="AV411" s="426"/>
      <c r="AW411" s="426"/>
      <c r="AX411" s="426"/>
      <c r="AY411" s="426"/>
      <c r="AZ411" s="426"/>
      <c r="BA411" s="426"/>
      <c r="BB411" s="426"/>
      <c r="BC411" s="426"/>
      <c r="BD411" s="426"/>
      <c r="BE411" s="426"/>
      <c r="BF411" s="426"/>
      <c r="BG411" s="426"/>
      <c r="BH411" s="426"/>
      <c r="BI411" s="426"/>
      <c r="BJ411" s="426"/>
      <c r="BK411" s="426"/>
      <c r="BL411" s="426"/>
      <c r="BM411" s="426"/>
      <c r="BN411" s="426"/>
      <c r="BO411" s="426"/>
      <c r="BP411" s="426"/>
      <c r="BQ411" s="426"/>
      <c r="BR411" s="426"/>
      <c r="BS411" s="426"/>
      <c r="BT411" s="426"/>
      <c r="BU411" s="426"/>
      <c r="BV411" s="426"/>
      <c r="BW411" s="426"/>
      <c r="BX411" s="426"/>
      <c r="BY411" s="426"/>
      <c r="BZ411" s="426"/>
      <c r="CA411" s="426"/>
      <c r="CB411" s="426"/>
      <c r="CC411" s="426"/>
      <c r="CD411" s="426"/>
      <c r="CE411" s="426"/>
      <c r="CF411" s="426"/>
      <c r="CG411" s="426"/>
      <c r="CH411" s="426"/>
      <c r="CI411" s="426"/>
      <c r="CJ411" s="426"/>
    </row>
    <row r="412" spans="1:265" s="395" customFormat="1" ht="15" hidden="1" customHeight="1" x14ac:dyDescent="0.25">
      <c r="A412" s="426"/>
      <c r="B412" s="426"/>
      <c r="C412" s="426"/>
      <c r="D412" s="426"/>
      <c r="E412" s="426"/>
      <c r="F412" s="426"/>
      <c r="G412" s="426"/>
      <c r="H412" s="426"/>
      <c r="I412" s="426"/>
      <c r="J412" s="426"/>
      <c r="K412" s="426"/>
      <c r="L412" s="426"/>
      <c r="M412" s="321"/>
      <c r="N412" s="321"/>
      <c r="O412" s="426"/>
      <c r="P412" s="426"/>
      <c r="Q412" s="426"/>
      <c r="R412" s="426"/>
      <c r="S412" s="426"/>
      <c r="T412" s="426"/>
      <c r="U412" s="426"/>
      <c r="V412" s="426"/>
      <c r="W412" s="426"/>
      <c r="X412" s="426"/>
      <c r="Y412" s="426"/>
      <c r="Z412" s="426"/>
      <c r="AA412" s="426"/>
      <c r="AB412" s="426"/>
      <c r="AC412" s="426"/>
      <c r="AD412" s="426"/>
      <c r="AE412" s="426"/>
      <c r="AF412" s="426"/>
      <c r="AG412" s="426"/>
      <c r="AH412" s="426"/>
      <c r="AI412" s="426"/>
      <c r="AJ412" s="426"/>
      <c r="AK412" s="426"/>
      <c r="AL412" s="426"/>
      <c r="AM412" s="426"/>
      <c r="AN412" s="426"/>
      <c r="AO412" s="426"/>
      <c r="AP412" s="426"/>
      <c r="AQ412" s="426"/>
      <c r="AR412" s="426"/>
      <c r="AS412" s="426"/>
      <c r="AT412" s="426"/>
      <c r="AU412" s="426"/>
      <c r="AV412" s="426"/>
      <c r="AW412" s="426"/>
      <c r="AX412" s="426"/>
      <c r="AY412" s="426"/>
      <c r="AZ412" s="426"/>
      <c r="BA412" s="426"/>
      <c r="BB412" s="426"/>
      <c r="BC412" s="426"/>
      <c r="BD412" s="426"/>
      <c r="BE412" s="426"/>
      <c r="BF412" s="426"/>
      <c r="BG412" s="426"/>
      <c r="BH412" s="426"/>
      <c r="BI412" s="426"/>
      <c r="BJ412" s="426"/>
      <c r="BK412" s="426"/>
      <c r="BL412" s="426"/>
      <c r="BM412" s="426"/>
      <c r="BN412" s="426"/>
      <c r="BO412" s="426"/>
      <c r="BP412" s="426"/>
      <c r="BQ412" s="426"/>
      <c r="BR412" s="426"/>
      <c r="BS412" s="426"/>
      <c r="BT412" s="426"/>
      <c r="BU412" s="426"/>
      <c r="BV412" s="426"/>
      <c r="BW412" s="426"/>
      <c r="BX412" s="426"/>
      <c r="BY412" s="426"/>
      <c r="BZ412" s="426"/>
      <c r="CA412" s="426"/>
      <c r="CB412" s="426"/>
      <c r="CC412" s="426"/>
      <c r="CD412" s="426"/>
      <c r="CE412" s="426"/>
      <c r="CF412" s="426"/>
      <c r="CG412" s="426"/>
      <c r="CH412" s="426"/>
      <c r="CI412" s="426"/>
      <c r="CJ412" s="426"/>
    </row>
    <row r="413" spans="1:265" s="395" customFormat="1" ht="15" hidden="1" customHeight="1" x14ac:dyDescent="0.25">
      <c r="A413" s="426"/>
      <c r="B413" s="426"/>
      <c r="C413" s="426"/>
      <c r="D413" s="426"/>
      <c r="E413" s="426"/>
      <c r="F413" s="426"/>
      <c r="G413" s="426"/>
      <c r="H413" s="426"/>
      <c r="I413" s="426"/>
      <c r="J413" s="426"/>
      <c r="K413" s="426"/>
      <c r="L413" s="426"/>
      <c r="M413" s="321"/>
      <c r="N413" s="321"/>
      <c r="O413" s="426"/>
      <c r="P413" s="426"/>
      <c r="Q413" s="426"/>
      <c r="R413" s="426"/>
      <c r="S413" s="426"/>
      <c r="T413" s="426"/>
      <c r="U413" s="426"/>
      <c r="V413" s="426"/>
      <c r="W413" s="426"/>
      <c r="X413" s="426"/>
      <c r="Y413" s="426"/>
      <c r="Z413" s="426"/>
      <c r="AA413" s="426"/>
      <c r="AB413" s="426"/>
      <c r="AC413" s="426"/>
      <c r="AD413" s="426"/>
      <c r="AE413" s="426"/>
      <c r="AF413" s="426"/>
      <c r="AG413" s="426"/>
      <c r="AH413" s="426"/>
      <c r="AI413" s="426"/>
      <c r="AJ413" s="426"/>
      <c r="AK413" s="426"/>
      <c r="AL413" s="426"/>
      <c r="AM413" s="426"/>
      <c r="AN413" s="426"/>
      <c r="AO413" s="426"/>
      <c r="AP413" s="426"/>
      <c r="AQ413" s="426"/>
      <c r="AR413" s="426"/>
      <c r="AS413" s="426"/>
      <c r="AT413" s="426"/>
      <c r="AU413" s="426"/>
      <c r="AV413" s="426"/>
      <c r="AW413" s="426"/>
      <c r="AX413" s="426"/>
      <c r="AY413" s="426"/>
      <c r="AZ413" s="426"/>
      <c r="BA413" s="426"/>
      <c r="BB413" s="426"/>
      <c r="BC413" s="426"/>
      <c r="BD413" s="426"/>
      <c r="BE413" s="426"/>
      <c r="BF413" s="426"/>
      <c r="BG413" s="426"/>
      <c r="BH413" s="426"/>
      <c r="BI413" s="426"/>
      <c r="BJ413" s="426"/>
      <c r="BK413" s="426"/>
      <c r="BL413" s="426"/>
      <c r="BM413" s="426"/>
      <c r="BN413" s="426"/>
      <c r="BO413" s="426"/>
      <c r="BP413" s="426"/>
      <c r="BQ413" s="426"/>
      <c r="BR413" s="426"/>
      <c r="BS413" s="426"/>
      <c r="BT413" s="426"/>
      <c r="BU413" s="426"/>
      <c r="BV413" s="426"/>
      <c r="BW413" s="426"/>
      <c r="BX413" s="426"/>
      <c r="BY413" s="426"/>
      <c r="BZ413" s="426"/>
      <c r="CA413" s="426"/>
      <c r="CB413" s="426"/>
      <c r="CC413" s="426"/>
      <c r="CD413" s="426"/>
      <c r="CE413" s="426"/>
      <c r="CF413" s="426"/>
      <c r="CG413" s="426"/>
      <c r="CH413" s="426"/>
      <c r="CI413" s="426"/>
      <c r="CJ413" s="426"/>
    </row>
    <row r="414" spans="1:265" s="395" customFormat="1" ht="15" hidden="1" customHeight="1" x14ac:dyDescent="0.25">
      <c r="A414" s="426"/>
      <c r="B414" s="426"/>
      <c r="C414" s="426"/>
      <c r="D414" s="426"/>
      <c r="E414" s="426"/>
      <c r="F414" s="426"/>
      <c r="G414" s="426"/>
      <c r="H414" s="426"/>
      <c r="I414" s="426"/>
      <c r="J414" s="426"/>
      <c r="K414" s="426"/>
      <c r="L414" s="426"/>
      <c r="M414" s="321"/>
      <c r="N414" s="321"/>
      <c r="O414" s="426"/>
      <c r="P414" s="426"/>
      <c r="Q414" s="426"/>
      <c r="R414" s="426"/>
      <c r="S414" s="426"/>
      <c r="T414" s="426"/>
      <c r="U414" s="426"/>
      <c r="V414" s="426"/>
      <c r="W414" s="426"/>
      <c r="X414" s="426"/>
      <c r="Y414" s="426"/>
      <c r="Z414" s="426"/>
      <c r="AA414" s="426"/>
      <c r="AB414" s="426"/>
      <c r="AC414" s="426"/>
      <c r="AD414" s="426"/>
      <c r="AE414" s="426"/>
      <c r="AF414" s="426"/>
      <c r="AG414" s="426"/>
      <c r="AH414" s="426"/>
      <c r="AI414" s="426"/>
      <c r="AJ414" s="426"/>
      <c r="AK414" s="426"/>
      <c r="AL414" s="426"/>
      <c r="AM414" s="426"/>
      <c r="AN414" s="426"/>
      <c r="AO414" s="426"/>
      <c r="AP414" s="426"/>
      <c r="AQ414" s="426"/>
      <c r="AR414" s="426"/>
      <c r="AS414" s="426"/>
      <c r="AT414" s="426"/>
      <c r="AU414" s="426"/>
      <c r="AV414" s="426"/>
      <c r="AW414" s="426"/>
      <c r="AX414" s="426"/>
      <c r="AY414" s="426"/>
      <c r="AZ414" s="426"/>
      <c r="BA414" s="426"/>
      <c r="BB414" s="426"/>
      <c r="BC414" s="426"/>
      <c r="BD414" s="426"/>
      <c r="BE414" s="426"/>
      <c r="BF414" s="426"/>
      <c r="BG414" s="426"/>
      <c r="BH414" s="426"/>
      <c r="BI414" s="426"/>
      <c r="BJ414" s="426"/>
      <c r="BK414" s="426"/>
      <c r="BL414" s="426"/>
      <c r="BM414" s="426"/>
      <c r="BN414" s="426"/>
      <c r="BO414" s="426"/>
      <c r="BP414" s="426"/>
      <c r="BQ414" s="426"/>
      <c r="BR414" s="426"/>
      <c r="BS414" s="426"/>
      <c r="BT414" s="426"/>
      <c r="BU414" s="426"/>
      <c r="BV414" s="426"/>
      <c r="BW414" s="426"/>
      <c r="BX414" s="426"/>
      <c r="BY414" s="426"/>
      <c r="BZ414" s="426"/>
      <c r="CA414" s="426"/>
      <c r="CB414" s="426"/>
      <c r="CC414" s="426"/>
      <c r="CD414" s="426"/>
      <c r="CE414" s="426"/>
      <c r="CF414" s="426"/>
      <c r="CG414" s="426"/>
      <c r="CH414" s="426"/>
      <c r="CI414" s="426"/>
      <c r="CJ414" s="426"/>
    </row>
    <row r="415" spans="1:265" s="395" customFormat="1" ht="15" hidden="1" customHeight="1" x14ac:dyDescent="0.25">
      <c r="A415" s="426"/>
      <c r="B415" s="426"/>
      <c r="C415" s="426"/>
      <c r="D415" s="426"/>
      <c r="E415" s="426"/>
      <c r="F415" s="426"/>
      <c r="G415" s="426"/>
      <c r="H415" s="426"/>
      <c r="I415" s="426"/>
      <c r="J415" s="426"/>
      <c r="K415" s="426"/>
      <c r="L415" s="426"/>
      <c r="M415" s="321"/>
      <c r="N415" s="321"/>
      <c r="O415" s="426"/>
      <c r="P415" s="426"/>
      <c r="Q415" s="426"/>
      <c r="R415" s="426"/>
      <c r="S415" s="426"/>
      <c r="T415" s="426"/>
      <c r="U415" s="426"/>
      <c r="V415" s="426"/>
      <c r="W415" s="426"/>
      <c r="X415" s="426"/>
      <c r="Y415" s="426"/>
      <c r="Z415" s="426"/>
      <c r="AA415" s="426"/>
      <c r="AB415" s="426"/>
      <c r="AC415" s="426"/>
      <c r="AD415" s="426"/>
      <c r="AE415" s="426"/>
      <c r="AF415" s="426"/>
      <c r="AG415" s="426"/>
      <c r="AH415" s="426"/>
      <c r="AI415" s="426"/>
      <c r="AJ415" s="426"/>
      <c r="AK415" s="426"/>
      <c r="AL415" s="426"/>
      <c r="AM415" s="426"/>
      <c r="AN415" s="426"/>
      <c r="AO415" s="426"/>
      <c r="AP415" s="426"/>
      <c r="AQ415" s="426"/>
      <c r="AR415" s="426"/>
      <c r="AS415" s="426"/>
      <c r="AT415" s="426"/>
      <c r="AU415" s="426"/>
      <c r="AV415" s="426"/>
      <c r="AW415" s="426"/>
      <c r="AX415" s="426"/>
      <c r="AY415" s="426"/>
      <c r="AZ415" s="426"/>
      <c r="BA415" s="426"/>
      <c r="BB415" s="426"/>
      <c r="BC415" s="426"/>
      <c r="BD415" s="426"/>
      <c r="BE415" s="426"/>
      <c r="BF415" s="426"/>
      <c r="BG415" s="426"/>
      <c r="BH415" s="426"/>
      <c r="BI415" s="426"/>
      <c r="BJ415" s="426"/>
      <c r="BK415" s="426"/>
      <c r="BL415" s="426"/>
      <c r="BM415" s="426"/>
      <c r="BN415" s="426"/>
      <c r="BO415" s="426"/>
      <c r="BP415" s="426"/>
      <c r="BQ415" s="426"/>
      <c r="BR415" s="426"/>
      <c r="BS415" s="426"/>
      <c r="BT415" s="426"/>
      <c r="BU415" s="426"/>
      <c r="BV415" s="426"/>
      <c r="BW415" s="426"/>
      <c r="BX415" s="426"/>
      <c r="BY415" s="426"/>
      <c r="BZ415" s="426"/>
      <c r="CA415" s="426"/>
      <c r="CB415" s="426"/>
      <c r="CC415" s="426"/>
      <c r="CD415" s="426"/>
      <c r="CE415" s="426"/>
      <c r="CF415" s="426"/>
      <c r="CG415" s="426"/>
      <c r="CH415" s="426"/>
      <c r="CI415" s="426"/>
      <c r="CJ415" s="426"/>
    </row>
    <row r="416" spans="1:265" s="395" customFormat="1" ht="15" hidden="1" customHeight="1" x14ac:dyDescent="0.25">
      <c r="A416" s="426"/>
      <c r="B416" s="426"/>
      <c r="C416" s="426"/>
      <c r="D416" s="426"/>
      <c r="E416" s="426"/>
      <c r="F416" s="426"/>
      <c r="G416" s="426"/>
      <c r="H416" s="426"/>
      <c r="I416" s="426"/>
      <c r="J416" s="426"/>
      <c r="K416" s="426"/>
      <c r="L416" s="426"/>
      <c r="M416" s="321"/>
      <c r="N416" s="321"/>
      <c r="O416" s="426"/>
      <c r="P416" s="426"/>
      <c r="Q416" s="426"/>
      <c r="R416" s="426"/>
      <c r="S416" s="426"/>
      <c r="T416" s="426"/>
      <c r="U416" s="426"/>
      <c r="V416" s="426"/>
      <c r="W416" s="426"/>
      <c r="X416" s="426"/>
      <c r="Y416" s="426"/>
      <c r="Z416" s="426"/>
      <c r="AA416" s="426"/>
      <c r="AB416" s="426"/>
      <c r="AC416" s="426"/>
      <c r="AD416" s="426"/>
      <c r="AE416" s="426"/>
      <c r="AF416" s="426"/>
      <c r="AG416" s="426"/>
      <c r="AH416" s="426"/>
      <c r="AI416" s="426"/>
      <c r="AJ416" s="426"/>
      <c r="AK416" s="426"/>
      <c r="AL416" s="426"/>
      <c r="AM416" s="426"/>
      <c r="AN416" s="426"/>
      <c r="AO416" s="426"/>
      <c r="AP416" s="426"/>
      <c r="AQ416" s="426"/>
      <c r="AR416" s="426"/>
      <c r="AS416" s="426"/>
      <c r="AT416" s="426"/>
      <c r="AU416" s="426"/>
      <c r="AV416" s="426"/>
      <c r="AW416" s="426"/>
      <c r="AX416" s="426"/>
      <c r="AY416" s="426"/>
      <c r="AZ416" s="426"/>
      <c r="BA416" s="426"/>
      <c r="BB416" s="426"/>
      <c r="BC416" s="426"/>
      <c r="BD416" s="426"/>
      <c r="BE416" s="426"/>
      <c r="BF416" s="426"/>
      <c r="BG416" s="426"/>
      <c r="BH416" s="426"/>
      <c r="BI416" s="426"/>
      <c r="BJ416" s="426"/>
      <c r="BK416" s="426"/>
      <c r="BL416" s="426"/>
      <c r="BM416" s="426"/>
      <c r="BN416" s="426"/>
      <c r="BO416" s="426"/>
      <c r="BP416" s="426"/>
      <c r="BQ416" s="426"/>
      <c r="BR416" s="426"/>
      <c r="BS416" s="426"/>
      <c r="BT416" s="426"/>
      <c r="BU416" s="426"/>
      <c r="BV416" s="426"/>
      <c r="BW416" s="426"/>
      <c r="BX416" s="426"/>
      <c r="BY416" s="426"/>
      <c r="BZ416" s="426"/>
      <c r="CA416" s="426"/>
      <c r="CB416" s="426"/>
      <c r="CC416" s="426"/>
      <c r="CD416" s="426"/>
      <c r="CE416" s="426"/>
      <c r="CF416" s="426"/>
      <c r="CG416" s="426"/>
      <c r="CH416" s="426"/>
      <c r="CI416" s="426"/>
      <c r="CJ416" s="426"/>
    </row>
    <row r="417" spans="1:265" s="395" customFormat="1" ht="15" hidden="1" customHeight="1" x14ac:dyDescent="0.25">
      <c r="A417" s="426"/>
      <c r="B417" s="426"/>
      <c r="C417" s="426"/>
      <c r="D417" s="426"/>
      <c r="E417" s="426"/>
      <c r="F417" s="426"/>
      <c r="G417" s="426"/>
      <c r="H417" s="426"/>
      <c r="I417" s="426"/>
      <c r="J417" s="426"/>
      <c r="K417" s="426"/>
      <c r="L417" s="426"/>
      <c r="M417" s="321"/>
      <c r="N417" s="321"/>
      <c r="O417" s="426"/>
      <c r="P417" s="426"/>
      <c r="Q417" s="426"/>
      <c r="R417" s="426"/>
      <c r="S417" s="426"/>
      <c r="T417" s="426"/>
      <c r="U417" s="426"/>
      <c r="V417" s="426"/>
      <c r="W417" s="426"/>
      <c r="X417" s="426"/>
      <c r="Y417" s="426"/>
      <c r="Z417" s="426"/>
      <c r="AA417" s="426"/>
      <c r="AB417" s="426"/>
      <c r="AC417" s="426"/>
      <c r="AD417" s="426"/>
      <c r="AE417" s="426"/>
      <c r="AF417" s="426"/>
      <c r="AG417" s="426"/>
      <c r="AH417" s="426"/>
      <c r="AI417" s="426"/>
      <c r="AJ417" s="426"/>
      <c r="AK417" s="426"/>
      <c r="AL417" s="426"/>
      <c r="AM417" s="426"/>
      <c r="AN417" s="426"/>
      <c r="AO417" s="426"/>
      <c r="AP417" s="426"/>
      <c r="AQ417" s="426"/>
      <c r="AR417" s="426"/>
      <c r="AS417" s="426"/>
      <c r="AT417" s="426"/>
      <c r="AU417" s="426"/>
      <c r="AV417" s="426"/>
      <c r="AW417" s="426"/>
      <c r="AX417" s="426"/>
      <c r="AY417" s="426"/>
      <c r="AZ417" s="426"/>
      <c r="BA417" s="426"/>
      <c r="BB417" s="426"/>
      <c r="BC417" s="426"/>
      <c r="BD417" s="426"/>
      <c r="BE417" s="426"/>
      <c r="BF417" s="426"/>
      <c r="BG417" s="426"/>
      <c r="BH417" s="426"/>
      <c r="BI417" s="426"/>
      <c r="BJ417" s="426"/>
      <c r="BK417" s="426"/>
      <c r="BL417" s="426"/>
      <c r="BM417" s="426"/>
      <c r="BN417" s="426"/>
      <c r="BO417" s="426"/>
      <c r="BP417" s="426"/>
      <c r="BQ417" s="426"/>
      <c r="BR417" s="426"/>
      <c r="BS417" s="426"/>
      <c r="BT417" s="426"/>
      <c r="BU417" s="426"/>
      <c r="BV417" s="426"/>
      <c r="BW417" s="426"/>
      <c r="BX417" s="426"/>
      <c r="BY417" s="426"/>
      <c r="BZ417" s="426"/>
      <c r="CA417" s="426"/>
      <c r="CB417" s="426"/>
      <c r="CC417" s="426"/>
      <c r="CD417" s="426"/>
      <c r="CE417" s="426"/>
      <c r="CF417" s="426"/>
      <c r="CG417" s="426"/>
      <c r="CH417" s="426"/>
      <c r="CI417" s="426"/>
      <c r="CJ417" s="426"/>
    </row>
    <row r="418" spans="1:265" s="395" customFormat="1" ht="15" hidden="1" customHeight="1" x14ac:dyDescent="0.25">
      <c r="A418" s="426"/>
      <c r="B418" s="426"/>
      <c r="C418" s="426"/>
      <c r="D418" s="426"/>
      <c r="E418" s="426"/>
      <c r="F418" s="426"/>
      <c r="G418" s="426"/>
      <c r="H418" s="426"/>
      <c r="I418" s="426"/>
      <c r="J418" s="426"/>
      <c r="K418" s="426"/>
      <c r="L418" s="426"/>
      <c r="M418" s="321"/>
      <c r="N418" s="321"/>
      <c r="O418" s="426"/>
      <c r="P418" s="426"/>
      <c r="Q418" s="426"/>
      <c r="R418" s="426"/>
      <c r="S418" s="426"/>
      <c r="T418" s="426"/>
      <c r="U418" s="426"/>
      <c r="V418" s="426"/>
      <c r="W418" s="426"/>
      <c r="X418" s="426"/>
      <c r="Y418" s="426"/>
      <c r="Z418" s="426"/>
      <c r="AA418" s="426"/>
      <c r="AB418" s="426"/>
      <c r="AC418" s="426"/>
      <c r="AD418" s="426"/>
      <c r="AE418" s="426"/>
      <c r="AF418" s="426"/>
      <c r="AG418" s="426"/>
      <c r="AH418" s="426"/>
      <c r="AI418" s="426"/>
      <c r="AJ418" s="426"/>
      <c r="AK418" s="426"/>
      <c r="AL418" s="426"/>
      <c r="AM418" s="426"/>
      <c r="AN418" s="426"/>
      <c r="AO418" s="426"/>
      <c r="AP418" s="426"/>
      <c r="AQ418" s="426"/>
      <c r="AR418" s="426"/>
      <c r="AS418" s="426"/>
      <c r="AT418" s="426"/>
      <c r="AU418" s="426"/>
      <c r="AV418" s="426"/>
      <c r="AW418" s="426"/>
      <c r="AX418" s="426"/>
      <c r="AY418" s="426"/>
      <c r="AZ418" s="426"/>
      <c r="BA418" s="426"/>
      <c r="BB418" s="426"/>
      <c r="BC418" s="426"/>
      <c r="BD418" s="426"/>
      <c r="BE418" s="426"/>
      <c r="BF418" s="426"/>
      <c r="BG418" s="426"/>
      <c r="BH418" s="426"/>
      <c r="BI418" s="426"/>
      <c r="BJ418" s="426"/>
      <c r="BK418" s="426"/>
      <c r="BL418" s="426"/>
      <c r="BM418" s="426"/>
      <c r="BN418" s="426"/>
      <c r="BO418" s="426"/>
      <c r="BP418" s="426"/>
      <c r="BQ418" s="426"/>
      <c r="BR418" s="426"/>
      <c r="BS418" s="426"/>
      <c r="BT418" s="426"/>
      <c r="BU418" s="426"/>
      <c r="BV418" s="426"/>
      <c r="BW418" s="426"/>
      <c r="BX418" s="426"/>
      <c r="BY418" s="426"/>
      <c r="BZ418" s="426"/>
      <c r="CA418" s="426"/>
      <c r="CB418" s="426"/>
      <c r="CC418" s="426"/>
      <c r="CD418" s="426"/>
      <c r="CE418" s="426"/>
      <c r="CF418" s="426"/>
      <c r="CG418" s="426"/>
      <c r="CH418" s="426"/>
      <c r="CI418" s="426"/>
      <c r="CJ418" s="426"/>
    </row>
    <row r="419" spans="1:265" s="395" customFormat="1" ht="15" hidden="1" customHeight="1" x14ac:dyDescent="0.25">
      <c r="A419" s="426"/>
      <c r="B419" s="426"/>
      <c r="C419" s="426"/>
      <c r="D419" s="426"/>
      <c r="E419" s="426"/>
      <c r="F419" s="426"/>
      <c r="G419" s="426"/>
      <c r="H419" s="426"/>
      <c r="I419" s="426"/>
      <c r="J419" s="426"/>
      <c r="K419" s="426"/>
      <c r="L419" s="426"/>
      <c r="M419" s="321"/>
      <c r="N419" s="321"/>
      <c r="O419" s="426"/>
      <c r="P419" s="426"/>
      <c r="Q419" s="426"/>
      <c r="R419" s="426"/>
      <c r="S419" s="426"/>
      <c r="T419" s="426"/>
      <c r="U419" s="426"/>
      <c r="V419" s="426"/>
      <c r="W419" s="426"/>
      <c r="X419" s="426"/>
      <c r="Y419" s="426"/>
      <c r="Z419" s="426"/>
      <c r="AA419" s="426"/>
      <c r="AB419" s="426"/>
      <c r="AC419" s="426"/>
      <c r="AD419" s="426"/>
      <c r="AE419" s="426"/>
      <c r="AF419" s="426"/>
      <c r="AG419" s="426"/>
      <c r="AH419" s="426"/>
      <c r="AI419" s="426"/>
      <c r="AJ419" s="426"/>
      <c r="AK419" s="426"/>
      <c r="AL419" s="426"/>
      <c r="AM419" s="426"/>
      <c r="AN419" s="426"/>
      <c r="AO419" s="426"/>
      <c r="AP419" s="426"/>
      <c r="AQ419" s="426"/>
      <c r="AR419" s="426"/>
      <c r="AS419" s="426"/>
      <c r="AT419" s="426"/>
      <c r="AU419" s="426"/>
      <c r="AV419" s="426"/>
      <c r="AW419" s="426"/>
      <c r="AX419" s="426"/>
      <c r="AY419" s="426"/>
      <c r="AZ419" s="426"/>
      <c r="BA419" s="426"/>
      <c r="BB419" s="426"/>
      <c r="BC419" s="426"/>
      <c r="BD419" s="426"/>
      <c r="BE419" s="426"/>
      <c r="BF419" s="426"/>
      <c r="BG419" s="426"/>
      <c r="BH419" s="426"/>
      <c r="BI419" s="426"/>
      <c r="BJ419" s="426"/>
      <c r="BK419" s="426"/>
      <c r="BL419" s="426"/>
      <c r="BM419" s="426"/>
      <c r="BN419" s="426"/>
      <c r="BO419" s="426"/>
      <c r="BP419" s="426"/>
      <c r="BQ419" s="426"/>
      <c r="BR419" s="426"/>
      <c r="BS419" s="426"/>
      <c r="BT419" s="426"/>
      <c r="BU419" s="426"/>
      <c r="BV419" s="426"/>
      <c r="BW419" s="426"/>
      <c r="BX419" s="426"/>
      <c r="BY419" s="426"/>
      <c r="BZ419" s="426"/>
      <c r="CA419" s="426"/>
      <c r="CB419" s="426"/>
      <c r="CC419" s="426"/>
      <c r="CD419" s="426"/>
      <c r="CE419" s="426"/>
      <c r="CF419" s="426"/>
      <c r="CG419" s="426"/>
      <c r="CH419" s="426"/>
      <c r="CI419" s="426"/>
      <c r="CJ419" s="426"/>
    </row>
    <row r="420" spans="1:265" s="395" customFormat="1" ht="15" hidden="1" customHeight="1" x14ac:dyDescent="0.25">
      <c r="A420" s="426"/>
      <c r="B420" s="426"/>
      <c r="C420" s="426"/>
      <c r="D420" s="426"/>
      <c r="E420" s="426"/>
      <c r="F420" s="426"/>
      <c r="G420" s="426"/>
      <c r="H420" s="426"/>
      <c r="I420" s="426"/>
      <c r="J420" s="426"/>
      <c r="K420" s="426"/>
      <c r="L420" s="426"/>
      <c r="M420" s="321"/>
      <c r="N420" s="321"/>
      <c r="O420" s="426"/>
      <c r="P420" s="426"/>
      <c r="Q420" s="426"/>
      <c r="R420" s="426"/>
      <c r="S420" s="426"/>
      <c r="T420" s="426"/>
      <c r="U420" s="426"/>
      <c r="V420" s="426"/>
      <c r="W420" s="426"/>
      <c r="X420" s="426"/>
      <c r="Y420" s="426"/>
      <c r="Z420" s="426"/>
      <c r="AA420" s="426"/>
      <c r="AB420" s="426"/>
      <c r="AC420" s="426"/>
      <c r="AD420" s="426"/>
      <c r="AE420" s="426"/>
      <c r="AF420" s="426"/>
      <c r="AG420" s="426"/>
      <c r="AH420" s="426"/>
      <c r="AI420" s="426"/>
      <c r="AJ420" s="426"/>
      <c r="AK420" s="426"/>
      <c r="AL420" s="426"/>
      <c r="AM420" s="426"/>
      <c r="AN420" s="426"/>
      <c r="AO420" s="426"/>
      <c r="AP420" s="426"/>
      <c r="AQ420" s="426"/>
      <c r="AR420" s="426"/>
      <c r="AS420" s="426"/>
      <c r="AT420" s="426"/>
      <c r="AU420" s="426"/>
      <c r="AV420" s="426"/>
      <c r="AW420" s="426"/>
      <c r="AX420" s="426"/>
      <c r="AY420" s="426"/>
      <c r="AZ420" s="426"/>
      <c r="BA420" s="426"/>
      <c r="BB420" s="426"/>
      <c r="BC420" s="426"/>
      <c r="BD420" s="426"/>
      <c r="BE420" s="426"/>
      <c r="BF420" s="426"/>
      <c r="BG420" s="426"/>
      <c r="BH420" s="426"/>
      <c r="BI420" s="426"/>
      <c r="BJ420" s="426"/>
      <c r="BK420" s="426"/>
      <c r="BL420" s="426"/>
      <c r="BM420" s="426"/>
      <c r="BN420" s="426"/>
      <c r="BO420" s="426"/>
      <c r="BP420" s="426"/>
      <c r="BQ420" s="426"/>
      <c r="BR420" s="426"/>
      <c r="BS420" s="426"/>
      <c r="BT420" s="426"/>
      <c r="BU420" s="426"/>
      <c r="BV420" s="426"/>
      <c r="BW420" s="426"/>
      <c r="BX420" s="426"/>
      <c r="BY420" s="426"/>
      <c r="BZ420" s="426"/>
      <c r="CA420" s="426"/>
      <c r="CB420" s="426"/>
      <c r="CC420" s="426"/>
      <c r="CD420" s="426"/>
      <c r="CE420" s="426"/>
      <c r="CF420" s="426"/>
      <c r="CG420" s="426"/>
      <c r="CH420" s="426"/>
      <c r="CI420" s="426"/>
      <c r="CJ420" s="426"/>
    </row>
    <row r="421" spans="1:265" s="426" customFormat="1" ht="15" hidden="1" customHeight="1" x14ac:dyDescent="0.25">
      <c r="M421" s="321"/>
      <c r="N421" s="321"/>
      <c r="CK421" s="395"/>
      <c r="CL421" s="395"/>
      <c r="CM421" s="395"/>
      <c r="CN421" s="395"/>
      <c r="CO421" s="395"/>
      <c r="CP421" s="395"/>
      <c r="CQ421" s="395"/>
      <c r="CR421" s="395"/>
      <c r="CS421" s="395"/>
      <c r="CT421" s="395"/>
      <c r="CU421" s="395"/>
      <c r="CV421" s="395"/>
      <c r="CW421" s="395"/>
      <c r="CX421" s="395"/>
      <c r="CY421" s="395"/>
      <c r="CZ421" s="395"/>
      <c r="DA421" s="395"/>
      <c r="DB421" s="395"/>
      <c r="DC421" s="395"/>
      <c r="DD421" s="395"/>
      <c r="DE421" s="395"/>
      <c r="DF421" s="395"/>
      <c r="DG421" s="395"/>
      <c r="DH421" s="395"/>
      <c r="DI421" s="395"/>
      <c r="DJ421" s="395"/>
      <c r="DK421" s="395"/>
      <c r="DL421" s="395"/>
      <c r="DM421" s="395"/>
      <c r="DN421" s="395"/>
      <c r="DO421" s="395"/>
      <c r="DP421" s="395"/>
      <c r="DQ421" s="395"/>
      <c r="DR421" s="395"/>
      <c r="DS421" s="395"/>
      <c r="DT421" s="395"/>
      <c r="DU421" s="395"/>
      <c r="DV421" s="395"/>
      <c r="DW421" s="395"/>
      <c r="DX421" s="395"/>
      <c r="DY421" s="395"/>
      <c r="DZ421" s="395"/>
      <c r="EA421" s="395"/>
      <c r="EB421" s="395"/>
      <c r="EC421" s="395"/>
      <c r="ED421" s="395"/>
      <c r="EE421" s="395"/>
      <c r="EF421" s="395"/>
      <c r="EG421" s="395"/>
      <c r="EH421" s="395"/>
      <c r="EI421" s="395"/>
      <c r="EJ421" s="395"/>
      <c r="EK421" s="395"/>
      <c r="EL421" s="395"/>
      <c r="EM421" s="395"/>
      <c r="EN421" s="395"/>
      <c r="EO421" s="395"/>
      <c r="EP421" s="395"/>
      <c r="EQ421" s="395"/>
      <c r="ER421" s="395"/>
      <c r="ES421" s="395"/>
      <c r="ET421" s="395"/>
      <c r="EU421" s="395"/>
      <c r="EV421" s="395"/>
      <c r="EW421" s="395"/>
      <c r="EX421" s="395"/>
      <c r="EY421" s="395"/>
      <c r="EZ421" s="395"/>
      <c r="FA421" s="395"/>
      <c r="FB421" s="395"/>
      <c r="FC421" s="395"/>
      <c r="FD421" s="395"/>
      <c r="FE421" s="395"/>
      <c r="FF421" s="395"/>
      <c r="FG421" s="395"/>
      <c r="FH421" s="395"/>
      <c r="FI421" s="395"/>
      <c r="FJ421" s="395"/>
      <c r="FK421" s="395"/>
      <c r="FL421" s="395"/>
      <c r="FM421" s="395"/>
      <c r="FN421" s="395"/>
      <c r="FO421" s="395"/>
      <c r="FP421" s="395"/>
      <c r="FQ421" s="395"/>
      <c r="FR421" s="395"/>
      <c r="FS421" s="395"/>
      <c r="FT421" s="395"/>
      <c r="FU421" s="395"/>
      <c r="FV421" s="395"/>
      <c r="FW421" s="395"/>
      <c r="FX421" s="395"/>
      <c r="FY421" s="395"/>
      <c r="FZ421" s="395"/>
      <c r="GA421" s="395"/>
      <c r="GB421" s="395"/>
      <c r="GC421" s="395"/>
      <c r="GD421" s="395"/>
      <c r="GE421" s="395"/>
      <c r="GF421" s="395"/>
      <c r="GG421" s="395"/>
      <c r="GH421" s="395"/>
      <c r="GI421" s="395"/>
      <c r="GJ421" s="395"/>
      <c r="GK421" s="395"/>
      <c r="GL421" s="395"/>
      <c r="GM421" s="395"/>
      <c r="GN421" s="395"/>
      <c r="GO421" s="395"/>
      <c r="GP421" s="395"/>
      <c r="GQ421" s="395"/>
      <c r="GR421" s="395"/>
      <c r="GS421" s="395"/>
      <c r="GT421" s="395"/>
      <c r="GU421" s="395"/>
      <c r="GV421" s="395"/>
      <c r="GW421" s="395"/>
      <c r="GX421" s="395"/>
      <c r="GY421" s="395"/>
      <c r="GZ421" s="395"/>
      <c r="HA421" s="395"/>
      <c r="HB421" s="395"/>
      <c r="HC421" s="395"/>
      <c r="HD421" s="395"/>
      <c r="HE421" s="395"/>
      <c r="HF421" s="395"/>
      <c r="HG421" s="395"/>
      <c r="HH421" s="395"/>
      <c r="HI421" s="395"/>
      <c r="HJ421" s="395"/>
      <c r="HK421" s="395"/>
      <c r="HL421" s="395"/>
      <c r="HM421" s="395"/>
      <c r="HN421" s="395"/>
      <c r="HO421" s="395"/>
      <c r="HP421" s="395"/>
      <c r="HQ421" s="395"/>
      <c r="HR421" s="395"/>
      <c r="HS421" s="395"/>
      <c r="HT421" s="395"/>
      <c r="HU421" s="395"/>
      <c r="HV421" s="395"/>
      <c r="HW421" s="395"/>
      <c r="HX421" s="395"/>
      <c r="HY421" s="395"/>
      <c r="HZ421" s="395"/>
      <c r="IA421" s="395"/>
      <c r="IB421" s="395"/>
      <c r="IC421" s="395"/>
      <c r="ID421" s="395"/>
      <c r="IE421" s="395"/>
      <c r="IF421" s="395"/>
      <c r="IG421" s="395"/>
      <c r="IH421" s="395"/>
      <c r="II421" s="395"/>
      <c r="IJ421" s="395"/>
      <c r="IK421" s="395"/>
      <c r="IL421" s="395"/>
      <c r="IM421" s="395"/>
      <c r="IN421" s="395"/>
      <c r="IO421" s="395"/>
      <c r="IP421" s="395"/>
      <c r="IQ421" s="395"/>
      <c r="IR421" s="395"/>
      <c r="IS421" s="395"/>
      <c r="IT421" s="395"/>
      <c r="IU421" s="395"/>
      <c r="IV421" s="395"/>
      <c r="IW421" s="395"/>
      <c r="IX421" s="395"/>
      <c r="IY421" s="395"/>
      <c r="IZ421" s="395"/>
      <c r="JA421" s="395"/>
      <c r="JB421" s="395"/>
      <c r="JC421" s="395"/>
      <c r="JD421" s="395"/>
      <c r="JE421" s="395"/>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sheetData>
  <mergeCells count="11">
    <mergeCell ref="F131:L131"/>
    <mergeCell ref="F136:L136"/>
    <mergeCell ref="F141:L141"/>
    <mergeCell ref="F146:L146"/>
    <mergeCell ref="F147:L147"/>
    <mergeCell ref="B115:E115"/>
    <mergeCell ref="B2:K2"/>
    <mergeCell ref="B51:E51"/>
    <mergeCell ref="B67:E67"/>
    <mergeCell ref="B83:E83"/>
    <mergeCell ref="B99:E99"/>
  </mergeCells>
  <conditionalFormatting sqref="F137:M137 L142:M143">
    <cfRule type="cellIs" dxfId="72" priority="6" stopIfTrue="1" operator="equal">
      <formula>"No"</formula>
    </cfRule>
    <cfRule type="cellIs" dxfId="71" priority="7" stopIfTrue="1" operator="equal">
      <formula>"Yes"</formula>
    </cfRule>
  </conditionalFormatting>
  <conditionalFormatting sqref="F142:K142">
    <cfRule type="cellIs" dxfId="70" priority="4" stopIfTrue="1" operator="equal">
      <formula>"No"</formula>
    </cfRule>
    <cfRule type="cellIs" dxfId="69" priority="5" stopIfTrue="1" operator="equal">
      <formula>"Yes"</formula>
    </cfRule>
  </conditionalFormatting>
  <conditionalFormatting sqref="J143:K143">
    <cfRule type="cellIs" dxfId="68" priority="2" stopIfTrue="1" operator="equal">
      <formula>"No"</formula>
    </cfRule>
    <cfRule type="cellIs" dxfId="67" priority="3" stopIfTrue="1" operator="equal">
      <formula>"Yes"</formula>
    </cfRule>
  </conditionalFormatting>
  <conditionalFormatting sqref="F5:F16 F20:F32 F36:F48 F52:F64 F68:F80 F84:F96 F100:F112 F116:F128 F133 F138 F143 F150:F154">
    <cfRule type="cellIs" dxfId="66"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EC72"/>
  </sheetPr>
  <dimension ref="A1:JF356"/>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279" customWidth="1"/>
    <col min="2" max="2" width="10.7109375" style="234" customWidth="1"/>
    <col min="3" max="4" width="12.7109375" style="234" customWidth="1"/>
    <col min="5" max="5" width="30.7109375" style="234" customWidth="1"/>
    <col min="6" max="134" width="28.7109375" style="234" customWidth="1"/>
    <col min="135" max="137" width="28.7109375" style="1279" customWidth="1"/>
    <col min="138" max="138" width="1.7109375" style="1279" customWidth="1"/>
    <col min="139" max="266" width="0" style="1279" hidden="1" customWidth="1"/>
    <col min="267" max="16384" width="19.42578125" style="1279" hidden="1"/>
  </cols>
  <sheetData>
    <row r="1" spans="1:138" s="1936" customFormat="1" ht="30" customHeight="1" x14ac:dyDescent="0.55000000000000004">
      <c r="A1" s="2283" t="s">
        <v>1313</v>
      </c>
      <c r="B1" s="1779"/>
      <c r="C1" s="1779"/>
      <c r="D1" s="1779"/>
      <c r="E1" s="1779"/>
      <c r="F1" s="1779"/>
      <c r="G1" s="1779"/>
      <c r="H1" s="1779"/>
      <c r="I1" s="1779"/>
      <c r="J1" s="1779"/>
      <c r="K1" s="1779"/>
      <c r="L1" s="1779"/>
      <c r="M1" s="1779"/>
      <c r="N1" s="1779"/>
      <c r="O1" s="1705"/>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c r="AN1" s="1984"/>
      <c r="AO1" s="1984"/>
      <c r="AP1" s="1984"/>
      <c r="AQ1" s="1984"/>
      <c r="AR1" s="1984"/>
      <c r="AS1" s="1984"/>
      <c r="AT1" s="1984"/>
      <c r="AU1" s="1984"/>
      <c r="AV1" s="1984"/>
      <c r="AW1" s="1984"/>
      <c r="AX1" s="1984"/>
      <c r="AY1" s="1984"/>
      <c r="AZ1" s="1984"/>
      <c r="BA1" s="1984"/>
      <c r="BB1" s="1984"/>
      <c r="BC1" s="1984"/>
      <c r="BD1" s="1984"/>
      <c r="BE1" s="1984"/>
      <c r="BF1" s="1984"/>
      <c r="BG1" s="1984"/>
      <c r="BH1" s="1984"/>
      <c r="BI1" s="1984"/>
      <c r="BJ1" s="1984"/>
      <c r="BK1" s="1984"/>
      <c r="BL1" s="1984"/>
      <c r="BM1" s="1984"/>
      <c r="BN1" s="1984"/>
      <c r="BO1" s="1984"/>
      <c r="BP1" s="1984"/>
      <c r="BQ1" s="1984"/>
      <c r="BR1" s="1984"/>
      <c r="BS1" s="1984"/>
      <c r="BT1" s="1984"/>
      <c r="BU1" s="1643"/>
      <c r="BV1" s="1984"/>
      <c r="BW1" s="1984"/>
      <c r="BX1" s="1643"/>
      <c r="BY1" s="1643"/>
      <c r="BZ1" s="1643"/>
      <c r="CA1" s="1643"/>
      <c r="CB1" s="1643"/>
      <c r="CC1" s="1643"/>
      <c r="CD1" s="1643"/>
      <c r="CE1" s="1643"/>
      <c r="CF1" s="1643"/>
      <c r="CG1" s="1643"/>
      <c r="CH1" s="1643"/>
      <c r="CI1" s="1643"/>
      <c r="CJ1" s="1643"/>
      <c r="CK1" s="1643"/>
      <c r="CL1" s="1984"/>
      <c r="CM1" s="1984"/>
      <c r="CN1" s="1643"/>
      <c r="CO1" s="1643"/>
      <c r="CP1" s="1643"/>
      <c r="CQ1" s="1643"/>
      <c r="CR1" s="1643"/>
      <c r="CS1" s="1643"/>
      <c r="CT1" s="1643"/>
      <c r="CU1" s="1643"/>
      <c r="CV1" s="1643"/>
      <c r="CW1" s="1643"/>
      <c r="CX1" s="1643"/>
      <c r="CY1" s="1643"/>
      <c r="CZ1" s="1984"/>
      <c r="DA1" s="1984"/>
      <c r="DB1" s="1643"/>
      <c r="DC1" s="1643"/>
      <c r="DD1" s="1643"/>
      <c r="DE1" s="1643"/>
      <c r="DF1" s="1643"/>
      <c r="DG1" s="1643"/>
      <c r="DH1" s="1643"/>
      <c r="DI1" s="1643"/>
      <c r="DJ1" s="1643"/>
      <c r="DK1" s="1643"/>
      <c r="DL1" s="1984"/>
      <c r="DM1" s="1984"/>
      <c r="DN1" s="1643"/>
      <c r="DO1" s="1643"/>
      <c r="DP1" s="1643"/>
      <c r="DQ1" s="1643"/>
      <c r="DR1" s="1643"/>
      <c r="DS1" s="1643"/>
      <c r="DT1" s="1643"/>
      <c r="DU1" s="1643"/>
      <c r="DV1" s="1984"/>
      <c r="DW1" s="1984"/>
      <c r="DX1" s="1643"/>
      <c r="DY1" s="1643"/>
      <c r="DZ1" s="1643"/>
      <c r="EA1" s="1643"/>
      <c r="EB1" s="1643"/>
      <c r="EC1" s="1643"/>
      <c r="ED1" s="1643"/>
      <c r="EE1" s="1643"/>
      <c r="EF1" s="1984"/>
      <c r="EG1" s="1643"/>
      <c r="EH1" s="2284"/>
    </row>
    <row r="2" spans="1:138" ht="45" customHeight="1" x14ac:dyDescent="0.25">
      <c r="A2" s="978" t="s">
        <v>1314</v>
      </c>
      <c r="B2" s="979"/>
      <c r="C2" s="162"/>
      <c r="D2" s="162"/>
      <c r="E2" s="162"/>
      <c r="F2" s="162"/>
      <c r="G2" s="162"/>
      <c r="H2" s="162"/>
      <c r="I2" s="162"/>
      <c r="J2" s="162"/>
      <c r="K2" s="162"/>
      <c r="L2" s="310"/>
      <c r="M2" s="310"/>
      <c r="N2" s="310"/>
      <c r="O2" s="310"/>
      <c r="P2" s="310"/>
      <c r="Q2" s="1084"/>
      <c r="R2" s="1084"/>
      <c r="S2" s="1084"/>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c r="BQ2" s="310"/>
      <c r="BR2" s="310"/>
      <c r="BS2" s="310"/>
      <c r="BT2" s="1279"/>
      <c r="BU2" s="1279"/>
      <c r="BV2" s="1279"/>
      <c r="BW2" s="1279"/>
      <c r="BX2" s="1279"/>
      <c r="BY2" s="1279"/>
      <c r="BZ2" s="1279"/>
      <c r="CA2" s="1279"/>
      <c r="CB2" s="1279"/>
      <c r="CC2" s="1279"/>
      <c r="CD2" s="1279"/>
      <c r="CE2" s="1279"/>
      <c r="CF2" s="1279"/>
      <c r="CG2" s="1279"/>
      <c r="CH2" s="1279"/>
      <c r="CI2" s="1279"/>
      <c r="CJ2" s="1279"/>
      <c r="CK2" s="1279"/>
      <c r="CL2" s="310"/>
      <c r="CM2" s="310"/>
      <c r="CN2" s="1279"/>
      <c r="CO2" s="1279"/>
      <c r="CP2" s="1279"/>
      <c r="CQ2" s="1279"/>
      <c r="CR2" s="1279"/>
      <c r="CS2" s="1279"/>
      <c r="CT2" s="1279"/>
      <c r="CU2" s="1279"/>
      <c r="CV2" s="1279"/>
      <c r="CW2" s="1279"/>
      <c r="CX2" s="1279"/>
      <c r="CY2" s="1279"/>
      <c r="CZ2" s="310"/>
      <c r="DA2" s="310"/>
      <c r="DB2" s="1279"/>
      <c r="DC2" s="1279"/>
      <c r="DD2" s="1279"/>
      <c r="DE2" s="1279"/>
      <c r="DF2" s="1279"/>
      <c r="DG2" s="1279"/>
      <c r="DH2" s="1279"/>
      <c r="DI2" s="1279"/>
      <c r="DJ2" s="1279"/>
      <c r="DK2" s="1279"/>
      <c r="DL2" s="310"/>
      <c r="DM2" s="310"/>
      <c r="DN2" s="1279"/>
      <c r="DO2" s="1279"/>
      <c r="DP2" s="1279"/>
      <c r="DQ2" s="1279"/>
      <c r="DR2" s="1279"/>
      <c r="DS2" s="1279"/>
      <c r="DT2" s="1279"/>
      <c r="DU2" s="1279"/>
      <c r="DV2" s="310"/>
      <c r="DW2" s="310"/>
      <c r="DX2" s="1279"/>
      <c r="DY2" s="1279"/>
      <c r="DZ2" s="1279"/>
      <c r="EA2" s="1279"/>
      <c r="EB2" s="1279"/>
      <c r="EC2" s="1279"/>
      <c r="ED2" s="1279"/>
      <c r="EF2" s="310"/>
      <c r="EH2" s="1265"/>
    </row>
    <row r="3" spans="1:138" s="234" customFormat="1" ht="105" customHeight="1" x14ac:dyDescent="0.25">
      <c r="A3" s="936"/>
      <c r="B3" s="2123" t="s">
        <v>1315</v>
      </c>
      <c r="C3" s="2124"/>
      <c r="D3" s="3143" t="s">
        <v>1591</v>
      </c>
      <c r="E3" s="3143"/>
      <c r="F3" s="3143"/>
      <c r="G3" s="3143"/>
      <c r="H3" s="3143"/>
      <c r="I3" s="3143"/>
      <c r="J3" s="3143"/>
      <c r="K3" s="3143"/>
      <c r="L3" s="3143"/>
      <c r="M3" s="3143"/>
      <c r="N3" s="3143"/>
      <c r="O3" s="2240"/>
      <c r="R3" s="975"/>
      <c r="BT3" s="1279"/>
      <c r="BU3" s="1279"/>
      <c r="BV3" s="1279"/>
      <c r="BW3" s="1279"/>
      <c r="BX3" s="1279"/>
      <c r="EH3" s="1857"/>
    </row>
    <row r="4" spans="1:138" s="1109" customFormat="1" ht="15" customHeight="1" x14ac:dyDescent="0.25">
      <c r="A4" s="2125"/>
      <c r="B4" s="1106"/>
      <c r="C4" s="1107"/>
      <c r="D4" s="1107"/>
      <c r="E4" s="1107"/>
      <c r="F4" s="1108"/>
      <c r="G4" s="3616"/>
      <c r="H4" s="3616"/>
      <c r="I4" s="3616"/>
      <c r="J4" s="3616"/>
      <c r="K4" s="3616"/>
      <c r="L4" s="3616"/>
      <c r="BT4" s="1110"/>
      <c r="BU4" s="1110"/>
      <c r="BV4" s="1110"/>
      <c r="BW4" s="1110"/>
      <c r="BX4" s="1110"/>
      <c r="EH4" s="1863"/>
    </row>
    <row r="5" spans="1:138" ht="45" customHeight="1" x14ac:dyDescent="0.25">
      <c r="A5" s="978" t="s">
        <v>807</v>
      </c>
      <c r="B5" s="979"/>
      <c r="C5" s="162"/>
      <c r="D5" s="162"/>
      <c r="E5" s="162"/>
      <c r="F5" s="162"/>
      <c r="G5" s="162"/>
      <c r="H5" s="162"/>
      <c r="I5" s="162"/>
      <c r="J5" s="162"/>
      <c r="K5" s="162"/>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1279"/>
      <c r="BU5" s="1279"/>
      <c r="BV5" s="1279"/>
      <c r="BW5" s="1279"/>
      <c r="BX5" s="1279"/>
      <c r="BY5" s="1279"/>
      <c r="BZ5" s="1279"/>
      <c r="CA5" s="1279"/>
      <c r="CB5" s="1279"/>
      <c r="CC5" s="1279"/>
      <c r="CD5" s="1279"/>
      <c r="CE5" s="1279"/>
      <c r="CF5" s="1279"/>
      <c r="CG5" s="1279"/>
      <c r="CH5" s="1279"/>
      <c r="CI5" s="1279"/>
      <c r="CJ5" s="1279"/>
      <c r="CK5" s="1279"/>
      <c r="CL5" s="1279"/>
      <c r="CM5" s="1279"/>
      <c r="CN5" s="1279"/>
      <c r="CO5" s="1279"/>
      <c r="CP5" s="1279"/>
      <c r="CQ5" s="1279"/>
      <c r="CR5" s="1279"/>
      <c r="CS5" s="1279"/>
      <c r="CT5" s="1279"/>
      <c r="CU5" s="1279"/>
      <c r="CV5" s="1279"/>
      <c r="CW5" s="1279"/>
      <c r="CX5" s="1279"/>
      <c r="CY5" s="1279"/>
      <c r="CZ5" s="1279"/>
      <c r="DA5" s="1279"/>
      <c r="DB5" s="1279"/>
      <c r="DC5" s="1279"/>
      <c r="DD5" s="1279"/>
      <c r="DE5" s="1279"/>
      <c r="DF5" s="1279"/>
      <c r="DG5" s="1279"/>
      <c r="DH5" s="1279"/>
      <c r="DI5" s="1279"/>
      <c r="DJ5" s="1279"/>
      <c r="DK5" s="1279"/>
      <c r="DL5" s="1279"/>
      <c r="DM5" s="1279"/>
      <c r="DN5" s="1279"/>
      <c r="DO5" s="1279"/>
      <c r="DP5" s="1279"/>
      <c r="DQ5" s="1279"/>
      <c r="DR5" s="1279"/>
      <c r="DS5" s="1279"/>
      <c r="DT5" s="1279"/>
      <c r="DU5" s="1279"/>
      <c r="DV5" s="1279"/>
      <c r="DW5" s="1279"/>
      <c r="DX5" s="1279"/>
      <c r="DY5" s="1279"/>
      <c r="DZ5" s="1279"/>
      <c r="EA5" s="1279"/>
      <c r="EB5" s="1279"/>
      <c r="EC5" s="1279"/>
      <c r="ED5" s="1279"/>
      <c r="EH5" s="1265"/>
    </row>
    <row r="6" spans="1:138" s="1409" customFormat="1" ht="45" customHeight="1" x14ac:dyDescent="0.25">
      <c r="A6" s="1111"/>
      <c r="B6" s="2126" t="s">
        <v>808</v>
      </c>
      <c r="C6" s="1700"/>
      <c r="D6" s="1700"/>
      <c r="E6" s="1700"/>
      <c r="F6" s="2127"/>
      <c r="G6" s="2128" t="s">
        <v>812</v>
      </c>
      <c r="H6" s="2128" t="s">
        <v>813</v>
      </c>
      <c r="I6" s="2128" t="s">
        <v>814</v>
      </c>
      <c r="J6" s="2229" t="s">
        <v>1840</v>
      </c>
      <c r="K6" s="3617" t="s">
        <v>1316</v>
      </c>
      <c r="L6" s="3618"/>
      <c r="M6" s="3617" t="s">
        <v>1317</v>
      </c>
      <c r="N6" s="3619"/>
      <c r="R6" s="980"/>
      <c r="BT6" s="596"/>
      <c r="BU6" s="596"/>
      <c r="BV6" s="596"/>
      <c r="BW6" s="596"/>
      <c r="BX6" s="596"/>
      <c r="EH6" s="1410"/>
    </row>
    <row r="7" spans="1:138" s="234" customFormat="1" ht="15" customHeight="1" x14ac:dyDescent="0.25">
      <c r="A7" s="936"/>
      <c r="B7" s="366" t="str">
        <f>A36</f>
        <v>B) General interest rate risk</v>
      </c>
      <c r="C7" s="619"/>
      <c r="D7" s="619"/>
      <c r="E7" s="619"/>
      <c r="F7" s="2352" t="str">
        <f>IF(AND(ISNUMBER(F91),F91&gt;0), "Yes","No")</f>
        <v>No</v>
      </c>
      <c r="G7" s="1821" t="str">
        <f>IF(AND(ISNUMBER(F93), ISNUMBER(F97), ISNUMBER(F101)), SUM(F93,F97,F101), "")</f>
        <v/>
      </c>
      <c r="H7" s="1821" t="str">
        <f>IF(AND(ISNUMBER(F94), ISNUMBER(F98), ISNUMBER(F102)), SUM(F94,F98,F102), "")</f>
        <v/>
      </c>
      <c r="I7" s="1821" t="str">
        <f>IF(AND(ISNUMBER(F95), ISNUMBER(F99), ISNUMBER(F103)), SUM(F95,F99,F103), "")</f>
        <v/>
      </c>
      <c r="J7" s="3620" t="str">
        <f>IF(MAX(SUM(G7:G12),SUM(H7:H12),SUM(I7:I12))=SUM(G7:G12),"Medium",IF(MAX(SUM(G7:G12),SUM(H7:H12),SUM(I7:I12))=SUM(H7:H12),"High",IF(MAX(SUM(G7:G12),SUM(H7:H12),SUM(I7:I12))=SUM(I7:I12),"Low","")))</f>
        <v>Medium</v>
      </c>
      <c r="K7" s="3621" t="s">
        <v>839</v>
      </c>
      <c r="L7" s="3621"/>
      <c r="M7" s="3621" t="s">
        <v>2174</v>
      </c>
      <c r="N7" s="3622"/>
      <c r="R7" s="1451"/>
      <c r="BT7" s="1279"/>
      <c r="BU7" s="1279"/>
      <c r="BV7" s="1279"/>
      <c r="BW7" s="1279"/>
      <c r="BX7" s="1279"/>
      <c r="EH7" s="1857"/>
    </row>
    <row r="8" spans="1:138" s="234" customFormat="1" ht="15" customHeight="1" x14ac:dyDescent="0.25">
      <c r="A8" s="936"/>
      <c r="B8" s="366" t="str">
        <f>A105</f>
        <v>C) Credit spread risk: non-securitisations</v>
      </c>
      <c r="C8" s="619"/>
      <c r="D8" s="619"/>
      <c r="E8" s="619"/>
      <c r="F8" s="2353" t="str">
        <f>IF(AND(ISNUMBER(F132), F132&gt;0), "Yes","No")</f>
        <v>No</v>
      </c>
      <c r="G8" s="477" t="str">
        <f>IF(AND(ISNUMBER(F134), ISNUMBER(F138), ISNUMBER(F142)), SUM(F134,F138,F142), "")</f>
        <v/>
      </c>
      <c r="H8" s="477" t="str">
        <f>IF(AND(ISNUMBER(F135), ISNUMBER(F139), ISNUMBER(F143)), SUM(F135,F139,F143), "")</f>
        <v/>
      </c>
      <c r="I8" s="477" t="str">
        <f>IF(AND(ISNUMBER(F136), ISNUMBER(F140), ISNUMBER(F144)), SUM(F136,F140,F144), "")</f>
        <v/>
      </c>
      <c r="J8" s="3620"/>
      <c r="K8" s="3612" t="s">
        <v>744</v>
      </c>
      <c r="L8" s="3612"/>
      <c r="M8" s="3612" t="s">
        <v>1318</v>
      </c>
      <c r="N8" s="3613"/>
      <c r="R8" s="1451"/>
      <c r="BT8" s="1279"/>
      <c r="BU8" s="1279"/>
      <c r="BV8" s="1279"/>
      <c r="BW8" s="1279"/>
      <c r="BX8" s="1279"/>
      <c r="EH8" s="1857"/>
    </row>
    <row r="9" spans="1:138" s="234" customFormat="1" ht="15" customHeight="1" x14ac:dyDescent="0.25">
      <c r="A9" s="936"/>
      <c r="B9" s="366" t="str">
        <f>A146</f>
        <v>D) Credit spread risk: securitisations (non-CTP)</v>
      </c>
      <c r="C9" s="619"/>
      <c r="D9" s="619"/>
      <c r="E9" s="619"/>
      <c r="F9" s="2353" t="str">
        <f>IF(AND(ISNUMBER(F182), F182&gt;0), "Yes","No")</f>
        <v>No</v>
      </c>
      <c r="G9" s="477" t="str">
        <f>IF(AND(ISNUMBER(F184), ISNUMBER(F188), ISNUMBER(F192)), SUM(F184,F188,F192), "")</f>
        <v/>
      </c>
      <c r="H9" s="477" t="str">
        <f>IF(AND(ISNUMBER(F185), ISNUMBER(F189), ISNUMBER(F193)), SUM(F185,F189,F193), "")</f>
        <v/>
      </c>
      <c r="I9" s="477" t="str">
        <f>IF(AND(ISNUMBER(F186), ISNUMBER(F190), ISNUMBER(F194)), SUM(F186,F190,F194), "")</f>
        <v/>
      </c>
      <c r="J9" s="3620"/>
      <c r="K9" s="3612" t="s">
        <v>1570</v>
      </c>
      <c r="L9" s="3612"/>
      <c r="M9" s="3612" t="s">
        <v>1570</v>
      </c>
      <c r="N9" s="3613"/>
      <c r="R9" s="1451"/>
      <c r="BT9" s="1279"/>
      <c r="BU9" s="1279"/>
      <c r="BV9" s="1279"/>
      <c r="BW9" s="1279"/>
      <c r="BX9" s="1279"/>
      <c r="EH9" s="1857"/>
    </row>
    <row r="10" spans="1:138" s="234" customFormat="1" ht="15" customHeight="1" x14ac:dyDescent="0.25">
      <c r="A10" s="936"/>
      <c r="B10" s="366" t="str">
        <f>A196</f>
        <v>E) Equity risk</v>
      </c>
      <c r="C10" s="619"/>
      <c r="D10" s="619"/>
      <c r="E10" s="619"/>
      <c r="F10" s="2353" t="str">
        <f>IF(AND(ISNUMBER(F216), F216&gt;0), "Yes","No")</f>
        <v>No</v>
      </c>
      <c r="G10" s="477" t="str">
        <f>IF(AND(ISNUMBER(F218), ISNUMBER(F222), ISNUMBER(F226)), SUM(F218,F222,F226), "")</f>
        <v/>
      </c>
      <c r="H10" s="477" t="str">
        <f>IF(AND(ISNUMBER(F219), ISNUMBER(F223), ISNUMBER(F227)), SUM(F219,F223,F227), "")</f>
        <v/>
      </c>
      <c r="I10" s="477" t="str">
        <f>IF(AND(ISNUMBER(F220), ISNUMBER(F224), ISNUMBER(F228)), SUM(F220,F224,F228), "")</f>
        <v/>
      </c>
      <c r="J10" s="3620"/>
      <c r="K10" s="3612" t="s">
        <v>839</v>
      </c>
      <c r="L10" s="3612"/>
      <c r="M10" s="3612" t="s">
        <v>1318</v>
      </c>
      <c r="N10" s="3613"/>
      <c r="R10" s="1451"/>
      <c r="BT10" s="1279"/>
      <c r="BU10" s="1279"/>
      <c r="BV10" s="1279"/>
      <c r="BW10" s="1279"/>
      <c r="BX10" s="1279"/>
      <c r="EH10" s="1857"/>
    </row>
    <row r="11" spans="1:138" s="234" customFormat="1" ht="15" customHeight="1" x14ac:dyDescent="0.25">
      <c r="A11" s="936"/>
      <c r="B11" s="366" t="str">
        <f>A230</f>
        <v>F) Commodity risk</v>
      </c>
      <c r="C11" s="619"/>
      <c r="D11" s="619"/>
      <c r="E11" s="619"/>
      <c r="F11" s="2353" t="str">
        <f>IF(AND(ISNUMBER(F252), F252&gt;0), "Yes","No")</f>
        <v>No</v>
      </c>
      <c r="G11" s="477" t="str">
        <f>IF(AND(ISNUMBER(F254), ISNUMBER(F258), ISNUMBER(F262)), SUM(F254,F258,F262), "")</f>
        <v/>
      </c>
      <c r="H11" s="477" t="str">
        <f>IF(AND(ISNUMBER(F255), ISNUMBER(F259), ISNUMBER(F263)), SUM(F255,F259,F263), "")</f>
        <v/>
      </c>
      <c r="I11" s="477" t="str">
        <f>IF(AND(ISNUMBER(F256), ISNUMBER(F260), ISNUMBER(F264)), SUM(F256,F260,F264), "")</f>
        <v/>
      </c>
      <c r="J11" s="3620"/>
      <c r="K11" s="3612" t="s">
        <v>839</v>
      </c>
      <c r="L11" s="3612"/>
      <c r="M11" s="3612" t="s">
        <v>1318</v>
      </c>
      <c r="N11" s="3613"/>
      <c r="R11" s="1451"/>
      <c r="BT11" s="1279"/>
      <c r="BU11" s="1279"/>
      <c r="BV11" s="1279"/>
      <c r="BW11" s="1279"/>
      <c r="BX11" s="1279"/>
      <c r="EH11" s="1857"/>
    </row>
    <row r="12" spans="1:138" s="234" customFormat="1" ht="15" customHeight="1" x14ac:dyDescent="0.25">
      <c r="A12" s="936"/>
      <c r="B12" s="977" t="str">
        <f>A266</f>
        <v>G) Foreign exchange risk</v>
      </c>
      <c r="C12" s="206"/>
      <c r="D12" s="206"/>
      <c r="E12" s="206"/>
      <c r="F12" s="2354" t="str">
        <f>IF(AND(ISNUMBER(F343), F343&gt;0), "Yes","No")</f>
        <v>No</v>
      </c>
      <c r="G12" s="483" t="str">
        <f>IF(AND(ISNUMBER(F345), ISNUMBER(F349), ISNUMBER(F353)), SUM(F345,F349,F353), "")</f>
        <v/>
      </c>
      <c r="H12" s="483" t="str">
        <f>IF(AND(ISNUMBER(F346), ISNUMBER(F350), ISNUMBER(F354)), SUM(F346,F350,F354), "")</f>
        <v/>
      </c>
      <c r="I12" s="483" t="str">
        <f>IF(AND(ISNUMBER(F347), ISNUMBER(F351), ISNUMBER(F355)), SUM(F347,F351,F355), "")</f>
        <v/>
      </c>
      <c r="J12" s="3620"/>
      <c r="K12" s="3614" t="s">
        <v>839</v>
      </c>
      <c r="L12" s="3614"/>
      <c r="M12" s="3614" t="s">
        <v>1318</v>
      </c>
      <c r="N12" s="3615"/>
      <c r="R12" s="1451"/>
      <c r="BT12" s="1279"/>
      <c r="BU12" s="1279"/>
      <c r="BV12" s="1279"/>
      <c r="BW12" s="1279"/>
      <c r="BX12" s="1279"/>
      <c r="EH12" s="1857"/>
    </row>
    <row r="13" spans="1:138" s="1109" customFormat="1" ht="15" customHeight="1" x14ac:dyDescent="0.25">
      <c r="A13" s="2125"/>
      <c r="Q13" s="1110"/>
      <c r="R13" s="1110"/>
      <c r="BT13" s="1110"/>
      <c r="BU13" s="1110"/>
      <c r="BV13" s="1110"/>
      <c r="BW13" s="1110"/>
      <c r="BX13" s="1110"/>
      <c r="EH13" s="1863"/>
    </row>
    <row r="14" spans="1:138" s="982" customFormat="1" ht="45" customHeight="1" x14ac:dyDescent="0.25">
      <c r="A14" s="2129" t="s">
        <v>1319</v>
      </c>
      <c r="B14" s="2130"/>
      <c r="C14" s="2131"/>
      <c r="D14" s="2131"/>
      <c r="E14" s="2131"/>
      <c r="F14" s="2252"/>
      <c r="G14" s="2252"/>
      <c r="H14" s="2252"/>
      <c r="I14" s="2252"/>
      <c r="J14" s="2252"/>
      <c r="K14" s="2252"/>
      <c r="L14" s="2253"/>
      <c r="M14" s="2253"/>
      <c r="N14" s="2253"/>
      <c r="O14" s="2253"/>
      <c r="P14" s="2253"/>
      <c r="S14" s="2253"/>
      <c r="T14" s="2253"/>
      <c r="U14" s="2253"/>
      <c r="V14" s="2253"/>
      <c r="W14" s="2253"/>
      <c r="X14" s="2253"/>
      <c r="Y14" s="2253"/>
      <c r="Z14" s="2253"/>
      <c r="AA14" s="2253"/>
      <c r="AB14" s="2253"/>
      <c r="AC14" s="2253"/>
      <c r="AD14" s="2253"/>
      <c r="AE14" s="2253"/>
      <c r="AF14" s="2253"/>
      <c r="AG14" s="2253"/>
      <c r="AH14" s="2253"/>
      <c r="AI14" s="2253"/>
      <c r="AJ14" s="2253"/>
      <c r="EH14" s="2116"/>
    </row>
    <row r="15" spans="1:138" s="1409" customFormat="1" ht="30" customHeight="1" x14ac:dyDescent="0.25">
      <c r="A15" s="1111"/>
      <c r="B15" s="1112"/>
      <c r="C15" s="1113"/>
      <c r="D15" s="1113"/>
      <c r="E15" s="1113"/>
      <c r="F15" s="2249" t="s">
        <v>839</v>
      </c>
      <c r="G15" s="2249" t="s">
        <v>1320</v>
      </c>
      <c r="H15" s="2249" t="s">
        <v>1569</v>
      </c>
      <c r="I15" s="2249" t="s">
        <v>957</v>
      </c>
      <c r="J15" s="2249" t="s">
        <v>1321</v>
      </c>
      <c r="K15" s="2241" t="s">
        <v>1567</v>
      </c>
      <c r="L15" s="2241" t="s">
        <v>1568</v>
      </c>
      <c r="M15" s="2241" t="s">
        <v>2441</v>
      </c>
      <c r="N15" s="596"/>
      <c r="O15" s="596"/>
      <c r="P15" s="596"/>
      <c r="Q15" s="596"/>
      <c r="R15" s="596"/>
      <c r="S15" s="596"/>
      <c r="T15" s="596"/>
      <c r="U15" s="596"/>
      <c r="V15" s="596"/>
      <c r="BO15" s="596"/>
      <c r="BP15" s="596"/>
      <c r="BQ15" s="596"/>
      <c r="BR15" s="596"/>
      <c r="BS15" s="596"/>
      <c r="EH15" s="1410"/>
    </row>
    <row r="16" spans="1:138" s="1409" customFormat="1" ht="15" customHeight="1" x14ac:dyDescent="0.25">
      <c r="A16" s="1111"/>
      <c r="B16" s="1409" t="s">
        <v>1753</v>
      </c>
      <c r="C16" s="983"/>
      <c r="D16" s="983"/>
      <c r="E16" s="983"/>
      <c r="F16" s="2355" t="str">
        <f>IF(AND(ISNUMBER(F17), ISNUMBER(F23), ISNUMBER(F29)), IF(F29=0, IF(F23=0, 0, ""), F17*MAX(1, F23/F29)), F17)</f>
        <v/>
      </c>
      <c r="G16" s="2355" t="str">
        <f t="shared" ref="G16:M16" si="0">IF(AND(ISNUMBER(G17), ISNUMBER(G23), ISNUMBER(G29)), IF(G29=0, IF(G23=0, 0, ""), G17*MAX(1, G23/G29)), G17)</f>
        <v/>
      </c>
      <c r="H16" s="2355" t="str">
        <f t="shared" si="0"/>
        <v/>
      </c>
      <c r="I16" s="2355" t="str">
        <f t="shared" si="0"/>
        <v/>
      </c>
      <c r="J16" s="2355" t="str">
        <f t="shared" si="0"/>
        <v/>
      </c>
      <c r="K16" s="2355" t="str">
        <f t="shared" si="0"/>
        <v/>
      </c>
      <c r="L16" s="2355" t="str">
        <f t="shared" si="0"/>
        <v/>
      </c>
      <c r="M16" s="2356" t="str">
        <f t="shared" si="0"/>
        <v/>
      </c>
      <c r="N16" s="596"/>
      <c r="O16" s="596"/>
      <c r="P16" s="596"/>
      <c r="Q16" s="596"/>
      <c r="R16" s="596"/>
      <c r="S16" s="596"/>
      <c r="T16" s="596"/>
      <c r="U16" s="596"/>
      <c r="V16" s="596"/>
      <c r="BO16" s="596"/>
      <c r="BP16" s="596"/>
      <c r="BQ16" s="596"/>
      <c r="BR16" s="596"/>
      <c r="BS16" s="596"/>
      <c r="EH16" s="1410"/>
    </row>
    <row r="17" spans="1:138" s="1409" customFormat="1" ht="15" customHeight="1" x14ac:dyDescent="0.25">
      <c r="A17" s="1111"/>
      <c r="B17" s="1296" t="s">
        <v>1322</v>
      </c>
      <c r="C17" s="984"/>
      <c r="D17" s="984"/>
      <c r="E17" s="984"/>
      <c r="F17" s="2132" t="str">
        <f t="array" ref="F17">IF(SUMPRODUCT(--NOT(ISNUMBER(F18:F22)))=0, SQRT((F18)^2+(F19)^2*((20-10)/10)+(F20)^2*((40-20)/10)+(F21)^2*((60-40)/10)+(F22)^2*((120-60)/10)), "")</f>
        <v/>
      </c>
      <c r="G17" s="2132" t="str">
        <f>IF(SUMPRODUCT(--NOT(ISNUMBER(G18:G21)))=0, SQRT((G18)^2+(G19)^2*((20-10)/10)+(G20)^2*((40-20)/10)+(G21)^2*((60-40)/10)), "")</f>
        <v/>
      </c>
      <c r="H17" s="2132" t="str">
        <f>IF(SUMPRODUCT(--NOT(ISNUMBER(H18:H22)))=0, SQRT((H18)^2+(H19)^2*((20-10)/10)+(H20)^2*((40-20)/10)+(H21)^2*((60-40)/10)+(H22)^2*((120-60)/10)), "")</f>
        <v/>
      </c>
      <c r="I17" s="2132" t="str">
        <f t="array" ref="I17">IF(SUMPRODUCT(--NOT(ISNUMBER(I18:I21)))=0, SQRT((I18)^2+(I19)^2*((20-10)/10)+(I20)^2*((40-20)/10)+(I21)^2*((60-40)/10)), "")</f>
        <v/>
      </c>
      <c r="J17" s="2132" t="str">
        <f t="array" ref="J17">IF(SUMPRODUCT(--NOT(ISNUMBER(J18:J22)))=0, SQRT((J18)^2+(J19)^2*((20-10)/10)+(J20)^2*((40-20)/10)+(J21)^2*((60-40)/10)+(J22)^2*((120-60)/10)), "")</f>
        <v/>
      </c>
      <c r="K17" s="2132" t="str">
        <f t="array" ref="K17">IF(SUMPRODUCT(--NOT(ISNUMBER(K18:K20)))=0, SQRT((K18)^2+(K19)^2*((20-10)/10)+(K20)^2*((40-20)/10)), "")</f>
        <v/>
      </c>
      <c r="L17" s="2132" t="str">
        <f t="array" ref="L17">IF(SUMPRODUCT(--NOT(ISNUMBER(L18:L20)))=0, SQRT((L18)^2+(L19)^2*((20-10)/10)+(L20)^2*((40-20)/10)), "")</f>
        <v/>
      </c>
      <c r="M17" s="1105" t="str">
        <f t="array" ref="M17">IF(SUMPRODUCT(--NOT(ISNUMBER(M18:M22)))=0, SQRT((M18)^2+(M19)^2*((20-10)/10)+(M20)^2*((40-20)/10)+(M21)^2*((60-40)/10)+(M22)^2*((120-60)/10)), "")</f>
        <v/>
      </c>
      <c r="N17" s="596"/>
      <c r="O17" s="596"/>
      <c r="P17" s="596"/>
      <c r="Q17" s="596"/>
      <c r="R17" s="596"/>
      <c r="S17" s="596"/>
      <c r="T17" s="596"/>
      <c r="U17" s="596"/>
      <c r="V17" s="596"/>
      <c r="BO17" s="596"/>
      <c r="BP17" s="596"/>
      <c r="BQ17" s="596"/>
      <c r="BR17" s="596"/>
      <c r="BS17" s="596"/>
      <c r="EH17" s="1410"/>
    </row>
    <row r="18" spans="1:138" s="1409" customFormat="1" ht="15" customHeight="1" x14ac:dyDescent="0.25">
      <c r="A18" s="1111"/>
      <c r="B18" s="443" t="s">
        <v>1754</v>
      </c>
      <c r="C18" s="619"/>
      <c r="D18" s="619"/>
      <c r="E18" s="619"/>
      <c r="F18" s="988"/>
      <c r="G18" s="985"/>
      <c r="H18" s="986"/>
      <c r="I18" s="985"/>
      <c r="J18" s="985"/>
      <c r="K18" s="987"/>
      <c r="L18" s="987"/>
      <c r="M18" s="1423"/>
      <c r="N18" s="596"/>
      <c r="O18" s="596"/>
      <c r="P18" s="596"/>
      <c r="Q18" s="596"/>
      <c r="R18" s="596"/>
      <c r="S18" s="596"/>
      <c r="T18" s="596"/>
      <c r="U18" s="596"/>
      <c r="V18" s="596"/>
      <c r="BO18" s="596"/>
      <c r="BP18" s="596"/>
      <c r="BQ18" s="596"/>
      <c r="BR18" s="596"/>
      <c r="BS18" s="596"/>
      <c r="EH18" s="1410"/>
    </row>
    <row r="19" spans="1:138" s="1409" customFormat="1" ht="15" customHeight="1" x14ac:dyDescent="0.25">
      <c r="A19" s="1111"/>
      <c r="B19" s="443" t="s">
        <v>1755</v>
      </c>
      <c r="C19" s="619"/>
      <c r="D19" s="619"/>
      <c r="E19" s="619"/>
      <c r="F19" s="988"/>
      <c r="G19" s="985"/>
      <c r="H19" s="988"/>
      <c r="I19" s="985"/>
      <c r="J19" s="985"/>
      <c r="K19" s="988"/>
      <c r="L19" s="987"/>
      <c r="M19" s="1423"/>
      <c r="N19" s="596"/>
      <c r="O19" s="596"/>
      <c r="P19" s="596"/>
      <c r="Q19" s="596"/>
      <c r="R19" s="596"/>
      <c r="S19" s="596"/>
      <c r="T19" s="596"/>
      <c r="U19" s="596"/>
      <c r="V19" s="596"/>
      <c r="BO19" s="596"/>
      <c r="BP19" s="596"/>
      <c r="BQ19" s="596"/>
      <c r="BR19" s="596"/>
      <c r="BS19" s="596"/>
      <c r="EH19" s="1410"/>
    </row>
    <row r="20" spans="1:138" s="1409" customFormat="1" ht="15" customHeight="1" x14ac:dyDescent="0.25">
      <c r="A20" s="1111"/>
      <c r="B20" s="443" t="s">
        <v>1756</v>
      </c>
      <c r="C20" s="619"/>
      <c r="D20" s="619"/>
      <c r="E20" s="619"/>
      <c r="F20" s="988"/>
      <c r="G20" s="988"/>
      <c r="H20" s="988"/>
      <c r="I20" s="986"/>
      <c r="J20" s="986"/>
      <c r="K20" s="988"/>
      <c r="L20" s="987"/>
      <c r="M20" s="1423"/>
      <c r="N20" s="596"/>
      <c r="O20" s="596"/>
      <c r="P20" s="596"/>
      <c r="Q20" s="596"/>
      <c r="R20" s="596"/>
      <c r="S20" s="596"/>
      <c r="T20" s="596"/>
      <c r="U20" s="596"/>
      <c r="V20" s="596"/>
      <c r="BO20" s="596"/>
      <c r="BP20" s="596"/>
      <c r="BQ20" s="596"/>
      <c r="BR20" s="596"/>
      <c r="BS20" s="596"/>
      <c r="EH20" s="1410"/>
    </row>
    <row r="21" spans="1:138" s="1409" customFormat="1" ht="15" customHeight="1" x14ac:dyDescent="0.25">
      <c r="A21" s="1111"/>
      <c r="B21" s="443" t="s">
        <v>1757</v>
      </c>
      <c r="C21" s="619"/>
      <c r="D21" s="619"/>
      <c r="E21" s="619"/>
      <c r="F21" s="988"/>
      <c r="G21" s="988"/>
      <c r="H21" s="988"/>
      <c r="I21" s="988"/>
      <c r="J21" s="988"/>
      <c r="K21" s="22"/>
      <c r="L21" s="114"/>
      <c r="M21" s="987"/>
      <c r="N21" s="596"/>
      <c r="O21" s="596"/>
      <c r="P21" s="596"/>
      <c r="Q21" s="596"/>
      <c r="R21" s="596"/>
      <c r="S21" s="596"/>
      <c r="T21" s="596"/>
      <c r="U21" s="596"/>
      <c r="V21" s="596"/>
      <c r="BO21" s="596"/>
      <c r="BP21" s="596"/>
      <c r="BQ21" s="596"/>
      <c r="BR21" s="596"/>
      <c r="BS21" s="596"/>
      <c r="EH21" s="1410"/>
    </row>
    <row r="22" spans="1:138" s="1409" customFormat="1" ht="15" customHeight="1" x14ac:dyDescent="0.25">
      <c r="A22" s="1111"/>
      <c r="B22" s="406" t="s">
        <v>1758</v>
      </c>
      <c r="C22" s="206"/>
      <c r="D22" s="206"/>
      <c r="E22" s="206"/>
      <c r="F22" s="990"/>
      <c r="G22" s="23"/>
      <c r="H22" s="990"/>
      <c r="I22" s="23"/>
      <c r="J22" s="990"/>
      <c r="K22" s="23"/>
      <c r="L22" s="157"/>
      <c r="M22" s="1007"/>
      <c r="N22" s="596"/>
      <c r="O22" s="596"/>
      <c r="P22" s="596"/>
      <c r="Q22" s="596"/>
      <c r="R22" s="596"/>
      <c r="S22" s="596"/>
      <c r="T22" s="596"/>
      <c r="U22" s="596"/>
      <c r="V22" s="596"/>
      <c r="BO22" s="596"/>
      <c r="BP22" s="596"/>
      <c r="BQ22" s="596"/>
      <c r="BR22" s="596"/>
      <c r="BS22" s="596"/>
      <c r="EH22" s="1410"/>
    </row>
    <row r="23" spans="1:138" s="1409" customFormat="1" ht="15" customHeight="1" x14ac:dyDescent="0.25">
      <c r="A23" s="1111"/>
      <c r="B23" s="442" t="s">
        <v>1323</v>
      </c>
      <c r="C23" s="619"/>
      <c r="D23" s="619"/>
      <c r="E23" s="619"/>
      <c r="F23" s="2132" t="str">
        <f t="array" ref="F23">IF(SUMPRODUCT(--NOT(ISNUMBER(F24:F28)))=0, SQRT((F24)^2+(F25)^2*((20-10)/10)+(F26)^2*((40-20)/10)+(F27)^2*((60-40)/10)+(F28)^2*((120-60)/10)), "")</f>
        <v/>
      </c>
      <c r="G23" s="2132" t="str">
        <f t="array" ref="G23">IF(SUMPRODUCT(--NOT(ISNUMBER(G24:G27)))=0, SQRT((G24)^2+(G25)^2*((20-10)/10)+(G26)^2*((40-20)/10)+(G27)^2*((60-40)/10)), "")</f>
        <v/>
      </c>
      <c r="H23" s="2132" t="str">
        <f t="array" ref="H23">IF(SUMPRODUCT(--NOT(ISNUMBER(H24:H28)))=0, SQRT((H24)^2+(H25)^2*((20-10)/10)+(H26)^2*((40-20)/10)+(H27)^2*((60-40)/10)+(H28)^2*((120-60)/10)), "")</f>
        <v/>
      </c>
      <c r="I23" s="2132" t="str">
        <f t="array" ref="I23">IF(SUMPRODUCT(--NOT(ISNUMBER(I24:I27)))=0, SQRT((I24)^2+(I25)^2*((20-10)/10)+(I26)^2*((40-20)/10)+(I27)^2*((60-40)/10)), "")</f>
        <v/>
      </c>
      <c r="J23" s="2132" t="str">
        <f t="array" ref="J23">IF(SUMPRODUCT(--NOT(ISNUMBER(J24:J28)))=0, SQRT((J24)^2+(J25)^2*((20-10)/10)+(J26)^2*((40-20)/10)+(J27)^2*((60-40)/10)+(J28)^2*((120-60)/10)), "")</f>
        <v/>
      </c>
      <c r="K23" s="2132" t="str">
        <f t="array" ref="K23">IF(SUMPRODUCT(--NOT(ISNUMBER(K24:K26)))=0, SQRT((K24)^2+(K25)^2*((20-10)/10)+(K26)^2*((40-20)/10)), "")</f>
        <v/>
      </c>
      <c r="L23" s="2132" t="str">
        <f t="array" ref="L23">IF(SUMPRODUCT(--NOT(ISNUMBER(L24:L26)))=0, SQRT((L24)^2+(L25)^2*((20-10)/10)+(L26)^2*((40-20)/10)), "")</f>
        <v/>
      </c>
      <c r="M23" s="1105" t="str">
        <f t="array" ref="M23">IF(SUMPRODUCT(--NOT(ISNUMBER(M24:M28)))=0, SQRT((M24)^2+(M25)^2*((20-10)/10)+(M26)^2*((40-20)/10)+(M27)^2*((60-40)/10)+(M28)^2*((120-60)/10)), "")</f>
        <v/>
      </c>
      <c r="N23" s="596"/>
      <c r="O23" s="596"/>
      <c r="P23" s="596"/>
      <c r="Q23" s="596"/>
      <c r="R23" s="596"/>
      <c r="S23" s="596"/>
      <c r="T23" s="596"/>
      <c r="U23" s="596"/>
      <c r="V23" s="596"/>
      <c r="BO23" s="596"/>
      <c r="BP23" s="596"/>
      <c r="BQ23" s="596"/>
      <c r="BR23" s="596"/>
      <c r="BS23" s="596"/>
      <c r="EH23" s="1410"/>
    </row>
    <row r="24" spans="1:138" s="1409" customFormat="1" ht="15" customHeight="1" x14ac:dyDescent="0.25">
      <c r="A24" s="1111"/>
      <c r="B24" s="443" t="s">
        <v>1759</v>
      </c>
      <c r="C24" s="619"/>
      <c r="D24" s="619"/>
      <c r="E24" s="619"/>
      <c r="F24" s="988"/>
      <c r="G24" s="988"/>
      <c r="H24" s="988"/>
      <c r="I24" s="988"/>
      <c r="J24" s="988"/>
      <c r="K24" s="988"/>
      <c r="L24" s="987"/>
      <c r="M24" s="987"/>
      <c r="N24" s="596"/>
      <c r="O24" s="596"/>
      <c r="P24" s="596"/>
      <c r="Q24" s="596"/>
      <c r="R24" s="596"/>
      <c r="S24" s="596"/>
      <c r="T24" s="596"/>
      <c r="U24" s="596"/>
      <c r="V24" s="596"/>
      <c r="BO24" s="596"/>
      <c r="BP24" s="596"/>
      <c r="BQ24" s="596"/>
      <c r="BR24" s="596"/>
      <c r="BS24" s="596"/>
      <c r="EH24" s="1410"/>
    </row>
    <row r="25" spans="1:138" s="1409" customFormat="1" ht="15" customHeight="1" x14ac:dyDescent="0.25">
      <c r="A25" s="1111"/>
      <c r="B25" s="443" t="s">
        <v>1760</v>
      </c>
      <c r="C25" s="619"/>
      <c r="D25" s="619"/>
      <c r="E25" s="619"/>
      <c r="F25" s="988"/>
      <c r="G25" s="988"/>
      <c r="H25" s="988"/>
      <c r="I25" s="988"/>
      <c r="J25" s="988"/>
      <c r="K25" s="988"/>
      <c r="L25" s="987"/>
      <c r="M25" s="987"/>
      <c r="N25" s="596"/>
      <c r="O25" s="596"/>
      <c r="P25" s="596"/>
      <c r="Q25" s="596"/>
      <c r="R25" s="596"/>
      <c r="S25" s="596"/>
      <c r="T25" s="596"/>
      <c r="U25" s="596"/>
      <c r="V25" s="596"/>
      <c r="BO25" s="596"/>
      <c r="BP25" s="596"/>
      <c r="BQ25" s="596"/>
      <c r="BR25" s="596"/>
      <c r="BS25" s="596"/>
      <c r="EH25" s="1410"/>
    </row>
    <row r="26" spans="1:138" s="1409" customFormat="1" ht="15" customHeight="1" x14ac:dyDescent="0.25">
      <c r="A26" s="1111"/>
      <c r="B26" s="443" t="s">
        <v>1761</v>
      </c>
      <c r="C26" s="619"/>
      <c r="D26" s="619"/>
      <c r="E26" s="619"/>
      <c r="F26" s="988"/>
      <c r="G26" s="988"/>
      <c r="H26" s="988"/>
      <c r="I26" s="988"/>
      <c r="J26" s="988"/>
      <c r="K26" s="988"/>
      <c r="L26" s="987"/>
      <c r="M26" s="987"/>
      <c r="N26" s="596"/>
      <c r="O26" s="596"/>
      <c r="P26" s="596"/>
      <c r="Q26" s="596"/>
      <c r="R26" s="596"/>
      <c r="S26" s="596"/>
      <c r="T26" s="596"/>
      <c r="U26" s="596"/>
      <c r="V26" s="596"/>
      <c r="BO26" s="596"/>
      <c r="BP26" s="596"/>
      <c r="BQ26" s="596"/>
      <c r="BR26" s="596"/>
      <c r="BS26" s="596"/>
      <c r="EH26" s="1410"/>
    </row>
    <row r="27" spans="1:138" s="1409" customFormat="1" ht="15" customHeight="1" x14ac:dyDescent="0.25">
      <c r="A27" s="1111"/>
      <c r="B27" s="443" t="s">
        <v>1762</v>
      </c>
      <c r="C27" s="619"/>
      <c r="D27" s="619"/>
      <c r="E27" s="619"/>
      <c r="F27" s="988"/>
      <c r="G27" s="988"/>
      <c r="H27" s="988"/>
      <c r="I27" s="988"/>
      <c r="J27" s="988"/>
      <c r="K27" s="22"/>
      <c r="L27" s="114"/>
      <c r="M27" s="987"/>
      <c r="N27" s="596"/>
      <c r="O27" s="596"/>
      <c r="P27" s="596"/>
      <c r="Q27" s="596"/>
      <c r="R27" s="596"/>
      <c r="S27" s="596"/>
      <c r="T27" s="596"/>
      <c r="U27" s="596"/>
      <c r="V27" s="596"/>
      <c r="BO27" s="596"/>
      <c r="BP27" s="596"/>
      <c r="BQ27" s="596"/>
      <c r="BR27" s="596"/>
      <c r="BS27" s="596"/>
      <c r="EH27" s="1410"/>
    </row>
    <row r="28" spans="1:138" s="1409" customFormat="1" ht="15" customHeight="1" x14ac:dyDescent="0.25">
      <c r="A28" s="1111"/>
      <c r="B28" s="406" t="s">
        <v>1763</v>
      </c>
      <c r="C28" s="206"/>
      <c r="D28" s="206"/>
      <c r="E28" s="206"/>
      <c r="F28" s="990"/>
      <c r="G28" s="23"/>
      <c r="H28" s="990"/>
      <c r="I28" s="23"/>
      <c r="J28" s="990"/>
      <c r="K28" s="23"/>
      <c r="L28" s="157"/>
      <c r="M28" s="1007"/>
      <c r="N28" s="596"/>
      <c r="O28" s="596"/>
      <c r="P28" s="596"/>
      <c r="Q28" s="596"/>
      <c r="R28" s="596"/>
      <c r="S28" s="596"/>
      <c r="T28" s="596"/>
      <c r="U28" s="596"/>
      <c r="V28" s="596"/>
      <c r="BO28" s="596"/>
      <c r="BP28" s="596"/>
      <c r="BQ28" s="596"/>
      <c r="BR28" s="596"/>
      <c r="BS28" s="596"/>
      <c r="EH28" s="1410"/>
    </row>
    <row r="29" spans="1:138" s="1409" customFormat="1" ht="15" customHeight="1" x14ac:dyDescent="0.25">
      <c r="A29" s="1111"/>
      <c r="B29" s="442" t="s">
        <v>1324</v>
      </c>
      <c r="C29" s="619"/>
      <c r="D29" s="619"/>
      <c r="E29" s="619"/>
      <c r="F29" s="2132" t="str">
        <f t="array" ref="F29">IF(SUMPRODUCT(--NOT(ISNUMBER(F30:F34)))=0, SQRT((F30)^2+(F31)^2*((20-10)/10)+(F32)^2*((40-20)/10)+(F33)^2*((60-40)/10)+(F34)^2*((120-60)/10)), "")</f>
        <v/>
      </c>
      <c r="G29" s="2132" t="str">
        <f t="array" ref="G29">IF(SUMPRODUCT(--NOT(ISNUMBER(G30:G33)))=0, SQRT((G30)^2+(G31)^2*((20-10)/10)+(G32)^2*((40-20)/10)+(G33)^2*((60-40)/10)), "")</f>
        <v/>
      </c>
      <c r="H29" s="2132" t="str">
        <f t="array" ref="H29">IF(SUMPRODUCT(--NOT(ISNUMBER(H30:H34)))=0, SQRT((H30)^2+(H31)^2*((20-10)/10)+(H32)^2*((40-20)/10)+(H33)^2*((60-40)/10)+(H34)^2*((120-60)/10)), "")</f>
        <v/>
      </c>
      <c r="I29" s="2132" t="str">
        <f t="array" ref="I29">IF(SUMPRODUCT(--NOT(ISNUMBER(I30:I33)))=0, SQRT((I30)^2+(I31)^2*((20-10)/10)+(I32)^2*((40-20)/10)+(I33)^2*((60-40)/10)), "")</f>
        <v/>
      </c>
      <c r="J29" s="2132" t="str">
        <f t="array" ref="J29">IF(SUMPRODUCT(--NOT(ISNUMBER(J30:J34)))=0, SQRT((J30)^2+(J31)^2*((20-10)/10)+(J32)^2*((40-20)/10)+(J33)^2*((60-40)/10)+(J34)^2*((120-60)/10)), "")</f>
        <v/>
      </c>
      <c r="K29" s="2132" t="str">
        <f t="array" ref="K29">IF(SUMPRODUCT(--NOT(ISNUMBER(K30:K32)))=0, SQRT((K30)^2+(K31)^2*((20-10)/10)+(K32)^2*((40-20)/10)), "")</f>
        <v/>
      </c>
      <c r="L29" s="2132" t="str">
        <f t="array" ref="L29">IF(SUMPRODUCT(--NOT(ISNUMBER(L30:L32)))=0, SQRT((L30)^2+(L31)^2*((20-10)/10)+(L32)^2*((40-20)/10)), "")</f>
        <v/>
      </c>
      <c r="M29" s="1105" t="str">
        <f t="array" ref="M29">IF(SUMPRODUCT(--NOT(ISNUMBER(M30:M34)))=0, SQRT((M30)^2+(M31)^2*((20-10)/10)+(M32)^2*((40-20)/10)+(M33)^2*((60-40)/10)+(M34)^2*((120-60)/10)), "")</f>
        <v/>
      </c>
      <c r="N29" s="596"/>
      <c r="O29" s="596"/>
      <c r="P29" s="596"/>
      <c r="Q29" s="596"/>
      <c r="R29" s="596"/>
      <c r="S29" s="596"/>
      <c r="T29" s="596"/>
      <c r="U29" s="596"/>
      <c r="V29" s="596"/>
      <c r="BO29" s="596"/>
      <c r="BP29" s="596"/>
      <c r="BQ29" s="596"/>
      <c r="BR29" s="596"/>
      <c r="BS29" s="596"/>
      <c r="EH29" s="1410"/>
    </row>
    <row r="30" spans="1:138" s="1409" customFormat="1" ht="15" customHeight="1" x14ac:dyDescent="0.25">
      <c r="A30" s="1111"/>
      <c r="B30" s="443" t="s">
        <v>1764</v>
      </c>
      <c r="C30" s="619"/>
      <c r="D30" s="619"/>
      <c r="E30" s="619"/>
      <c r="F30" s="988"/>
      <c r="G30" s="988"/>
      <c r="H30" s="988"/>
      <c r="I30" s="988"/>
      <c r="J30" s="988"/>
      <c r="K30" s="988"/>
      <c r="L30" s="987"/>
      <c r="M30" s="987"/>
      <c r="N30" s="596"/>
      <c r="O30" s="596"/>
      <c r="P30" s="596"/>
      <c r="Q30" s="596"/>
      <c r="R30" s="596"/>
      <c r="S30" s="596"/>
      <c r="T30" s="596"/>
      <c r="U30" s="596"/>
      <c r="V30" s="596"/>
      <c r="BO30" s="596"/>
      <c r="BP30" s="596"/>
      <c r="BQ30" s="596"/>
      <c r="BR30" s="596"/>
      <c r="BS30" s="596"/>
      <c r="EH30" s="1410"/>
    </row>
    <row r="31" spans="1:138" s="1409" customFormat="1" ht="15" customHeight="1" x14ac:dyDescent="0.25">
      <c r="A31" s="1111"/>
      <c r="B31" s="443" t="s">
        <v>1765</v>
      </c>
      <c r="C31" s="619"/>
      <c r="D31" s="619"/>
      <c r="E31" s="619"/>
      <c r="F31" s="988"/>
      <c r="G31" s="988"/>
      <c r="H31" s="988"/>
      <c r="I31" s="988"/>
      <c r="J31" s="988"/>
      <c r="K31" s="988"/>
      <c r="L31" s="987"/>
      <c r="M31" s="987"/>
      <c r="N31" s="596"/>
      <c r="O31" s="596"/>
      <c r="P31" s="596"/>
      <c r="Q31" s="596"/>
      <c r="R31" s="596"/>
      <c r="S31" s="596"/>
      <c r="T31" s="596"/>
      <c r="U31" s="596"/>
      <c r="V31" s="596"/>
      <c r="BO31" s="596"/>
      <c r="BP31" s="596"/>
      <c r="BQ31" s="596"/>
      <c r="BR31" s="596"/>
      <c r="BS31" s="596"/>
      <c r="EH31" s="1410"/>
    </row>
    <row r="32" spans="1:138" s="1409" customFormat="1" ht="15" customHeight="1" x14ac:dyDescent="0.25">
      <c r="A32" s="1111"/>
      <c r="B32" s="443" t="s">
        <v>1766</v>
      </c>
      <c r="C32" s="619"/>
      <c r="D32" s="619"/>
      <c r="E32" s="619"/>
      <c r="F32" s="988"/>
      <c r="G32" s="988"/>
      <c r="H32" s="988"/>
      <c r="I32" s="988"/>
      <c r="J32" s="988"/>
      <c r="K32" s="988"/>
      <c r="L32" s="987"/>
      <c r="M32" s="987"/>
      <c r="N32" s="596"/>
      <c r="O32" s="596"/>
      <c r="P32" s="596"/>
      <c r="Q32" s="596"/>
      <c r="R32" s="596"/>
      <c r="S32" s="596"/>
      <c r="T32" s="596"/>
      <c r="U32" s="596"/>
      <c r="V32" s="596"/>
      <c r="BO32" s="596"/>
      <c r="BP32" s="596"/>
      <c r="BQ32" s="596"/>
      <c r="BR32" s="596"/>
      <c r="BS32" s="596"/>
      <c r="EH32" s="1410"/>
    </row>
    <row r="33" spans="1:138" s="1409" customFormat="1" ht="15" customHeight="1" x14ac:dyDescent="0.25">
      <c r="A33" s="1111"/>
      <c r="B33" s="443" t="s">
        <v>1767</v>
      </c>
      <c r="C33" s="619"/>
      <c r="D33" s="619"/>
      <c r="E33" s="619"/>
      <c r="F33" s="988"/>
      <c r="G33" s="988"/>
      <c r="H33" s="988"/>
      <c r="I33" s="988"/>
      <c r="J33" s="988"/>
      <c r="K33" s="22"/>
      <c r="L33" s="114"/>
      <c r="M33" s="987"/>
      <c r="N33" s="596"/>
      <c r="O33" s="596"/>
      <c r="P33" s="596"/>
      <c r="Q33" s="596"/>
      <c r="R33" s="596"/>
      <c r="S33" s="596"/>
      <c r="T33" s="596"/>
      <c r="U33" s="596"/>
      <c r="V33" s="596"/>
      <c r="BO33" s="596"/>
      <c r="BP33" s="596"/>
      <c r="BQ33" s="596"/>
      <c r="BR33" s="596"/>
      <c r="BS33" s="596"/>
      <c r="EH33" s="1410"/>
    </row>
    <row r="34" spans="1:138" s="1409" customFormat="1" ht="15" customHeight="1" x14ac:dyDescent="0.25">
      <c r="A34" s="1111"/>
      <c r="B34" s="406" t="s">
        <v>1768</v>
      </c>
      <c r="C34" s="206"/>
      <c r="D34" s="206"/>
      <c r="E34" s="206"/>
      <c r="F34" s="990"/>
      <c r="G34" s="23"/>
      <c r="H34" s="990"/>
      <c r="I34" s="23"/>
      <c r="J34" s="990"/>
      <c r="K34" s="23"/>
      <c r="L34" s="157"/>
      <c r="M34" s="1007"/>
      <c r="N34" s="596"/>
      <c r="O34" s="596"/>
      <c r="P34" s="596"/>
      <c r="Q34" s="596"/>
      <c r="R34" s="596"/>
      <c r="S34" s="596"/>
      <c r="T34" s="596"/>
      <c r="U34" s="596"/>
      <c r="V34" s="596"/>
      <c r="BO34" s="596"/>
      <c r="BP34" s="596"/>
      <c r="BQ34" s="596"/>
      <c r="BR34" s="596"/>
      <c r="BS34" s="596"/>
      <c r="EH34" s="1410"/>
    </row>
    <row r="35" spans="1:138" s="1417" customFormat="1" ht="15" customHeight="1" x14ac:dyDescent="0.25">
      <c r="A35" s="2133"/>
      <c r="EH35" s="2117"/>
    </row>
    <row r="36" spans="1:138" s="1936" customFormat="1" ht="45" customHeight="1" x14ac:dyDescent="0.25">
      <c r="A36" s="2134" t="s">
        <v>1325</v>
      </c>
      <c r="B36" s="2254"/>
      <c r="C36" s="2255"/>
      <c r="D36" s="2255"/>
      <c r="E36" s="2255"/>
      <c r="F36" s="2255"/>
      <c r="G36" s="2255"/>
      <c r="H36" s="2255"/>
      <c r="I36" s="2255"/>
      <c r="J36" s="2255"/>
      <c r="K36" s="2255"/>
      <c r="L36" s="1992"/>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c r="AN36" s="1992"/>
      <c r="AO36" s="1992"/>
      <c r="AP36" s="1992"/>
      <c r="AQ36" s="1992"/>
      <c r="AR36" s="1992"/>
      <c r="AS36" s="1992"/>
      <c r="AT36" s="1992"/>
      <c r="AU36" s="1992"/>
      <c r="AV36" s="1992"/>
      <c r="AW36" s="1992"/>
      <c r="AX36" s="1992"/>
      <c r="AY36" s="1992"/>
      <c r="AZ36" s="1992"/>
      <c r="BA36" s="1992"/>
      <c r="BB36" s="1992"/>
      <c r="BC36" s="1992"/>
      <c r="BD36" s="1992"/>
      <c r="BE36" s="1992"/>
      <c r="BF36" s="1992"/>
      <c r="BG36" s="1992"/>
      <c r="BH36" s="1992"/>
      <c r="BI36" s="1992"/>
      <c r="BJ36" s="1992"/>
      <c r="BK36" s="1992"/>
      <c r="BL36" s="1992"/>
      <c r="BM36" s="1992"/>
      <c r="BN36" s="1992"/>
      <c r="BO36" s="1992"/>
      <c r="BP36" s="1992"/>
      <c r="BQ36" s="1992"/>
      <c r="BR36" s="1992"/>
      <c r="BS36" s="1992"/>
      <c r="CK36" s="1856"/>
      <c r="CL36" s="1856"/>
      <c r="CM36" s="1856"/>
      <c r="CN36" s="1856"/>
      <c r="CZ36" s="1856"/>
      <c r="DA36" s="1856"/>
      <c r="DL36" s="1856"/>
      <c r="DM36" s="1856"/>
      <c r="DV36" s="1856"/>
      <c r="DW36" s="1856"/>
      <c r="EF36" s="1856"/>
      <c r="EH36" s="2013"/>
    </row>
    <row r="37" spans="1:138" s="1409" customFormat="1" ht="15" customHeight="1" x14ac:dyDescent="0.25">
      <c r="A37" s="1111"/>
      <c r="B37" s="1699" t="s">
        <v>700</v>
      </c>
      <c r="C37" s="1699"/>
      <c r="D37" s="2135" t="s">
        <v>1326</v>
      </c>
      <c r="E37" s="2135"/>
      <c r="F37" s="2135"/>
      <c r="G37" s="2135"/>
      <c r="H37" s="2135"/>
      <c r="I37" s="2135"/>
      <c r="BT37" s="596"/>
      <c r="BU37" s="596"/>
      <c r="BV37" s="596"/>
      <c r="BW37" s="596"/>
      <c r="BX37" s="596"/>
      <c r="EH37" s="1410"/>
    </row>
    <row r="38" spans="1:138" s="234" customFormat="1" ht="15" customHeight="1" x14ac:dyDescent="0.25">
      <c r="A38" s="936"/>
      <c r="B38" s="619" t="s">
        <v>830</v>
      </c>
      <c r="C38" s="619"/>
      <c r="D38" s="1099" t="s">
        <v>1327</v>
      </c>
      <c r="E38" s="1100"/>
      <c r="F38" s="1100"/>
      <c r="G38" s="1100"/>
      <c r="H38" s="1100"/>
      <c r="I38" s="1100"/>
      <c r="EH38" s="1857"/>
    </row>
    <row r="39" spans="1:138" s="234" customFormat="1" ht="60" customHeight="1" x14ac:dyDescent="0.25">
      <c r="A39" s="936"/>
      <c r="B39" s="212" t="s">
        <v>2284</v>
      </c>
      <c r="C39" s="212"/>
      <c r="D39" s="3415" t="s">
        <v>2442</v>
      </c>
      <c r="E39" s="3415"/>
      <c r="F39" s="3415"/>
      <c r="G39" s="3415"/>
      <c r="H39" s="3415"/>
      <c r="I39" s="3415"/>
      <c r="EH39" s="1857"/>
    </row>
    <row r="40" spans="1:138" s="234" customFormat="1" ht="15" customHeight="1" x14ac:dyDescent="0.25">
      <c r="A40" s="936"/>
      <c r="B40" s="1101" t="s">
        <v>1328</v>
      </c>
      <c r="C40" s="206"/>
      <c r="D40" s="206"/>
      <c r="E40" s="206"/>
      <c r="F40" s="821"/>
      <c r="G40" s="2230"/>
      <c r="H40" s="2231"/>
      <c r="I40" s="2231"/>
      <c r="EH40" s="1857"/>
    </row>
    <row r="41" spans="1:138" ht="15" customHeight="1" x14ac:dyDescent="0.25">
      <c r="A41" s="936"/>
      <c r="B41" s="1279"/>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9"/>
      <c r="DE41" s="1279"/>
      <c r="DF41" s="1279"/>
      <c r="DG41" s="1279"/>
      <c r="DH41" s="1279"/>
      <c r="DI41" s="1279"/>
      <c r="DJ41" s="1279"/>
      <c r="DK41" s="1279"/>
      <c r="DL41" s="1279"/>
      <c r="DM41" s="1279"/>
      <c r="DN41" s="1279"/>
      <c r="DO41" s="1279"/>
      <c r="DP41" s="1279"/>
      <c r="DQ41" s="1279"/>
      <c r="DR41" s="1279"/>
      <c r="DS41" s="1279"/>
      <c r="DT41" s="1279"/>
      <c r="DU41" s="1279"/>
      <c r="DV41" s="1279"/>
      <c r="DW41" s="1279"/>
      <c r="DX41" s="1279"/>
      <c r="DY41" s="1279"/>
      <c r="DZ41" s="1279"/>
      <c r="EA41" s="1279"/>
      <c r="EB41" s="1279"/>
      <c r="EC41" s="1279"/>
      <c r="ED41" s="1279"/>
      <c r="EH41" s="1265"/>
    </row>
    <row r="42" spans="1:138" s="992" customFormat="1" ht="15" customHeight="1" x14ac:dyDescent="0.25">
      <c r="A42" s="991"/>
      <c r="B42" s="3465" t="s">
        <v>1329</v>
      </c>
      <c r="C42" s="3465"/>
      <c r="D42" s="3465"/>
      <c r="E42" s="3465"/>
      <c r="F42" s="3611" t="s">
        <v>1330</v>
      </c>
      <c r="G42" s="3495"/>
      <c r="H42" s="3495"/>
      <c r="I42" s="3495"/>
      <c r="J42" s="3495"/>
      <c r="K42" s="3495"/>
      <c r="L42" s="3495"/>
      <c r="M42" s="3495"/>
      <c r="N42" s="3496"/>
      <c r="O42" s="3517" t="s">
        <v>1330</v>
      </c>
      <c r="P42" s="3495"/>
      <c r="Q42" s="3495"/>
      <c r="R42" s="3495"/>
      <c r="S42" s="3495"/>
      <c r="T42" s="3495"/>
      <c r="U42" s="3495"/>
      <c r="V42" s="3495"/>
      <c r="W42" s="3495"/>
      <c r="X42" s="3495"/>
      <c r="Y42" s="3495"/>
      <c r="Z42" s="3495"/>
      <c r="AA42" s="3495"/>
      <c r="AB42" s="3495"/>
      <c r="AC42" s="3495"/>
      <c r="AD42" s="3495"/>
      <c r="AE42" s="3495"/>
      <c r="AF42" s="3495"/>
      <c r="AG42" s="3495"/>
      <c r="AH42" s="3495"/>
      <c r="AI42" s="3517" t="s">
        <v>1330</v>
      </c>
      <c r="AJ42" s="3495"/>
      <c r="AK42" s="3495"/>
      <c r="AL42" s="3495"/>
      <c r="AM42" s="3495"/>
      <c r="AN42" s="3495"/>
      <c r="AO42" s="3495"/>
      <c r="AP42" s="3495"/>
      <c r="AQ42" s="3495"/>
      <c r="AR42" s="3495"/>
      <c r="AS42" s="3495"/>
      <c r="AT42" s="3495"/>
      <c r="AU42" s="3495"/>
      <c r="AV42" s="3495"/>
      <c r="AW42" s="3495"/>
      <c r="AX42" s="3495"/>
      <c r="AY42" s="3495"/>
      <c r="AZ42" s="3496"/>
      <c r="BA42" s="3517" t="s">
        <v>1330</v>
      </c>
      <c r="BB42" s="3495"/>
      <c r="BC42" s="3495"/>
      <c r="BD42" s="3495"/>
      <c r="BE42" s="3495"/>
      <c r="BF42" s="3495"/>
      <c r="BG42" s="3495"/>
      <c r="BH42" s="3495"/>
      <c r="BI42" s="3495"/>
      <c r="BJ42" s="3495"/>
      <c r="BK42" s="3495"/>
      <c r="BL42" s="3495"/>
      <c r="BM42" s="3495"/>
      <c r="BN42" s="3495"/>
      <c r="BO42" s="3495"/>
      <c r="BP42" s="3610"/>
      <c r="BQ42" s="3609" t="s">
        <v>1330</v>
      </c>
      <c r="BR42" s="3495"/>
      <c r="BS42" s="3495"/>
      <c r="BT42" s="3495"/>
      <c r="BU42" s="3495"/>
      <c r="BV42" s="3495"/>
      <c r="BW42" s="3495"/>
      <c r="BX42" s="3495"/>
      <c r="BY42" s="3495"/>
      <c r="BZ42" s="3495"/>
      <c r="CA42" s="3495"/>
      <c r="CB42" s="3495"/>
      <c r="CC42" s="3495"/>
      <c r="CD42" s="3610"/>
      <c r="CE42" s="3609" t="s">
        <v>1330</v>
      </c>
      <c r="CF42" s="3495"/>
      <c r="CG42" s="3495"/>
      <c r="CH42" s="3495"/>
      <c r="CI42" s="3495"/>
      <c r="CJ42" s="3495"/>
      <c r="CK42" s="3495"/>
      <c r="CL42" s="3495"/>
      <c r="CM42" s="3495"/>
      <c r="CN42" s="3495"/>
      <c r="CO42" s="3495"/>
      <c r="CP42" s="3496"/>
      <c r="CQ42" s="3517" t="s">
        <v>1330</v>
      </c>
      <c r="CR42" s="3495"/>
      <c r="CS42" s="3495"/>
      <c r="CT42" s="3495"/>
      <c r="CU42" s="3495"/>
      <c r="CV42" s="3495"/>
      <c r="CW42" s="3495"/>
      <c r="CX42" s="3495"/>
      <c r="CY42" s="3495"/>
      <c r="CZ42" s="3496"/>
      <c r="DA42" s="3517" t="s">
        <v>1330</v>
      </c>
      <c r="DB42" s="3495"/>
      <c r="DC42" s="3495"/>
      <c r="DD42" s="3495"/>
      <c r="DE42" s="3495"/>
      <c r="DF42" s="3495"/>
      <c r="DG42" s="3495"/>
      <c r="DH42" s="3496"/>
      <c r="DI42" s="3517" t="s">
        <v>1330</v>
      </c>
      <c r="DJ42" s="3495"/>
      <c r="DK42" s="3495"/>
      <c r="DL42" s="3495"/>
      <c r="DM42" s="3495"/>
      <c r="DN42" s="3496"/>
      <c r="DO42" s="3517" t="s">
        <v>1330</v>
      </c>
      <c r="DP42" s="3495"/>
      <c r="DQ42" s="3495"/>
      <c r="DR42" s="3496"/>
      <c r="DS42" s="3517" t="s">
        <v>1330</v>
      </c>
      <c r="DT42" s="3496"/>
      <c r="DU42" s="2242" t="s">
        <v>1330</v>
      </c>
      <c r="DV42" s="3517" t="s">
        <v>1331</v>
      </c>
      <c r="DW42" s="3495"/>
      <c r="DX42" s="3495"/>
      <c r="DY42" s="3495"/>
      <c r="DZ42" s="3495"/>
      <c r="EA42" s="3495"/>
      <c r="EB42" s="3495"/>
      <c r="EC42" s="3408" t="s">
        <v>1332</v>
      </c>
      <c r="ED42" s="3409"/>
      <c r="EE42" s="3409"/>
      <c r="EF42" s="3409"/>
      <c r="EG42" s="3409"/>
    </row>
    <row r="43" spans="1:138" s="992" customFormat="1" ht="45" customHeight="1" x14ac:dyDescent="0.25">
      <c r="A43" s="993"/>
      <c r="B43" s="3468"/>
      <c r="C43" s="3468"/>
      <c r="D43" s="3468"/>
      <c r="E43" s="3468"/>
      <c r="F43" s="3605" t="s">
        <v>1593</v>
      </c>
      <c r="G43" s="3606"/>
      <c r="H43" s="3608"/>
      <c r="I43" s="3605" t="s">
        <v>1839</v>
      </c>
      <c r="J43" s="3606"/>
      <c r="K43" s="3608"/>
      <c r="L43" s="3532" t="s">
        <v>1333</v>
      </c>
      <c r="M43" s="3532" t="s">
        <v>1334</v>
      </c>
      <c r="N43" s="3541" t="s">
        <v>1335</v>
      </c>
      <c r="O43" s="3603" t="s">
        <v>1336</v>
      </c>
      <c r="P43" s="3604"/>
      <c r="Q43" s="3604" t="s">
        <v>1337</v>
      </c>
      <c r="R43" s="3604"/>
      <c r="S43" s="3604" t="s">
        <v>1338</v>
      </c>
      <c r="T43" s="3604"/>
      <c r="U43" s="3604" t="s">
        <v>1339</v>
      </c>
      <c r="V43" s="3604"/>
      <c r="W43" s="3604" t="s">
        <v>1340</v>
      </c>
      <c r="X43" s="3604"/>
      <c r="Y43" s="3604" t="s">
        <v>1341</v>
      </c>
      <c r="Z43" s="3604"/>
      <c r="AA43" s="3604" t="s">
        <v>1342</v>
      </c>
      <c r="AB43" s="3604"/>
      <c r="AC43" s="3604" t="s">
        <v>1343</v>
      </c>
      <c r="AD43" s="3604"/>
      <c r="AE43" s="3604" t="s">
        <v>1344</v>
      </c>
      <c r="AF43" s="3604"/>
      <c r="AG43" s="2245" t="s">
        <v>1345</v>
      </c>
      <c r="AH43" s="2136" t="s">
        <v>1346</v>
      </c>
      <c r="AI43" s="3603" t="s">
        <v>1347</v>
      </c>
      <c r="AJ43" s="3604"/>
      <c r="AK43" s="3604" t="s">
        <v>1348</v>
      </c>
      <c r="AL43" s="3604"/>
      <c r="AM43" s="3604" t="s">
        <v>1349</v>
      </c>
      <c r="AN43" s="3604"/>
      <c r="AO43" s="3604" t="s">
        <v>1350</v>
      </c>
      <c r="AP43" s="3604"/>
      <c r="AQ43" s="3604" t="s">
        <v>1351</v>
      </c>
      <c r="AR43" s="3604"/>
      <c r="AS43" s="3604" t="s">
        <v>1352</v>
      </c>
      <c r="AT43" s="3604"/>
      <c r="AU43" s="3604" t="s">
        <v>1353</v>
      </c>
      <c r="AV43" s="3604"/>
      <c r="AW43" s="3604" t="s">
        <v>1354</v>
      </c>
      <c r="AX43" s="3604"/>
      <c r="AY43" s="2245" t="s">
        <v>1355</v>
      </c>
      <c r="AZ43" s="2136" t="s">
        <v>1356</v>
      </c>
      <c r="BA43" s="3603" t="s">
        <v>1357</v>
      </c>
      <c r="BB43" s="3604"/>
      <c r="BC43" s="3604" t="s">
        <v>1358</v>
      </c>
      <c r="BD43" s="3604"/>
      <c r="BE43" s="3604" t="s">
        <v>1359</v>
      </c>
      <c r="BF43" s="3604"/>
      <c r="BG43" s="3604" t="s">
        <v>1360</v>
      </c>
      <c r="BH43" s="3604"/>
      <c r="BI43" s="3604" t="s">
        <v>1361</v>
      </c>
      <c r="BJ43" s="3604"/>
      <c r="BK43" s="3604" t="s">
        <v>1362</v>
      </c>
      <c r="BL43" s="3604"/>
      <c r="BM43" s="3604" t="s">
        <v>1363</v>
      </c>
      <c r="BN43" s="3604"/>
      <c r="BO43" s="2245" t="s">
        <v>1364</v>
      </c>
      <c r="BP43" s="2136" t="s">
        <v>1365</v>
      </c>
      <c r="BQ43" s="3603" t="s">
        <v>1366</v>
      </c>
      <c r="BR43" s="3604"/>
      <c r="BS43" s="3604" t="s">
        <v>1367</v>
      </c>
      <c r="BT43" s="3604"/>
      <c r="BU43" s="3604" t="s">
        <v>1368</v>
      </c>
      <c r="BV43" s="3604"/>
      <c r="BW43" s="3604" t="s">
        <v>1369</v>
      </c>
      <c r="BX43" s="3604"/>
      <c r="BY43" s="3604" t="s">
        <v>1370</v>
      </c>
      <c r="BZ43" s="3604"/>
      <c r="CA43" s="3604" t="s">
        <v>1371</v>
      </c>
      <c r="CB43" s="3604"/>
      <c r="CC43" s="2245" t="s">
        <v>1372</v>
      </c>
      <c r="CD43" s="2136" t="s">
        <v>1373</v>
      </c>
      <c r="CE43" s="3603" t="s">
        <v>1374</v>
      </c>
      <c r="CF43" s="3604"/>
      <c r="CG43" s="3604" t="s">
        <v>1375</v>
      </c>
      <c r="CH43" s="3604"/>
      <c r="CI43" s="3604" t="s">
        <v>1376</v>
      </c>
      <c r="CJ43" s="3604"/>
      <c r="CK43" s="3604" t="s">
        <v>1377</v>
      </c>
      <c r="CL43" s="3604"/>
      <c r="CM43" s="3604" t="s">
        <v>1378</v>
      </c>
      <c r="CN43" s="3604"/>
      <c r="CO43" s="2245" t="s">
        <v>1379</v>
      </c>
      <c r="CP43" s="2136" t="s">
        <v>1380</v>
      </c>
      <c r="CQ43" s="3603" t="s">
        <v>1381</v>
      </c>
      <c r="CR43" s="3604"/>
      <c r="CS43" s="3604" t="s">
        <v>1382</v>
      </c>
      <c r="CT43" s="3604"/>
      <c r="CU43" s="3604" t="s">
        <v>1383</v>
      </c>
      <c r="CV43" s="3604"/>
      <c r="CW43" s="3604" t="s">
        <v>1384</v>
      </c>
      <c r="CX43" s="3604"/>
      <c r="CY43" s="2245" t="s">
        <v>1385</v>
      </c>
      <c r="CZ43" s="2136" t="s">
        <v>1386</v>
      </c>
      <c r="DA43" s="3603" t="s">
        <v>1387</v>
      </c>
      <c r="DB43" s="3604"/>
      <c r="DC43" s="3604" t="s">
        <v>1388</v>
      </c>
      <c r="DD43" s="3604"/>
      <c r="DE43" s="3604" t="s">
        <v>1389</v>
      </c>
      <c r="DF43" s="3604"/>
      <c r="DG43" s="2245" t="s">
        <v>1390</v>
      </c>
      <c r="DH43" s="2136" t="s">
        <v>1391</v>
      </c>
      <c r="DI43" s="3603" t="s">
        <v>1392</v>
      </c>
      <c r="DJ43" s="3604"/>
      <c r="DK43" s="3604" t="s">
        <v>1393</v>
      </c>
      <c r="DL43" s="3604"/>
      <c r="DM43" s="2245" t="s">
        <v>1394</v>
      </c>
      <c r="DN43" s="2136" t="s">
        <v>1395</v>
      </c>
      <c r="DO43" s="3603" t="s">
        <v>1396</v>
      </c>
      <c r="DP43" s="3604"/>
      <c r="DQ43" s="2245" t="s">
        <v>1397</v>
      </c>
      <c r="DR43" s="2136" t="s">
        <v>1398</v>
      </c>
      <c r="DS43" s="2244" t="s">
        <v>1399</v>
      </c>
      <c r="DT43" s="2136" t="s">
        <v>1400</v>
      </c>
      <c r="DU43" s="2137" t="s">
        <v>1401</v>
      </c>
      <c r="DV43" s="3607" t="s">
        <v>1593</v>
      </c>
      <c r="DW43" s="3606"/>
      <c r="DX43" s="3608"/>
      <c r="DY43" s="3532" t="s">
        <v>1333</v>
      </c>
      <c r="DZ43" s="3605" t="s">
        <v>1839</v>
      </c>
      <c r="EA43" s="3606"/>
      <c r="EB43" s="3606"/>
      <c r="EC43" s="2613" t="s">
        <v>1593</v>
      </c>
      <c r="ED43" s="2619" t="s">
        <v>1839</v>
      </c>
      <c r="EE43" s="2620" t="s">
        <v>2216</v>
      </c>
      <c r="EF43" s="2620" t="s">
        <v>2215</v>
      </c>
      <c r="EG43" s="2621" t="s">
        <v>2214</v>
      </c>
    </row>
    <row r="44" spans="1:138" s="995" customFormat="1" ht="30" customHeight="1" x14ac:dyDescent="0.25">
      <c r="A44" s="994"/>
      <c r="B44" s="3471"/>
      <c r="C44" s="3471"/>
      <c r="D44" s="3471"/>
      <c r="E44" s="3471"/>
      <c r="F44" s="2249" t="s">
        <v>1594</v>
      </c>
      <c r="G44" s="2249" t="s">
        <v>1595</v>
      </c>
      <c r="H44" s="2249" t="s">
        <v>1596</v>
      </c>
      <c r="I44" s="2249" t="s">
        <v>1594</v>
      </c>
      <c r="J44" s="2249" t="s">
        <v>1595</v>
      </c>
      <c r="K44" s="2249" t="s">
        <v>1596</v>
      </c>
      <c r="L44" s="3533"/>
      <c r="M44" s="3533"/>
      <c r="N44" s="3543"/>
      <c r="O44" s="2138" t="s">
        <v>1403</v>
      </c>
      <c r="P44" s="1045" t="s">
        <v>1404</v>
      </c>
      <c r="Q44" s="1045" t="s">
        <v>1403</v>
      </c>
      <c r="R44" s="1045" t="s">
        <v>1404</v>
      </c>
      <c r="S44" s="1045" t="s">
        <v>1403</v>
      </c>
      <c r="T44" s="1045" t="s">
        <v>1404</v>
      </c>
      <c r="U44" s="1045" t="s">
        <v>1403</v>
      </c>
      <c r="V44" s="1045" t="s">
        <v>1404</v>
      </c>
      <c r="W44" s="1045" t="s">
        <v>1403</v>
      </c>
      <c r="X44" s="1045" t="s">
        <v>1404</v>
      </c>
      <c r="Y44" s="1045" t="s">
        <v>1403</v>
      </c>
      <c r="Z44" s="1045" t="s">
        <v>1404</v>
      </c>
      <c r="AA44" s="1045" t="s">
        <v>1403</v>
      </c>
      <c r="AB44" s="1045" t="s">
        <v>1404</v>
      </c>
      <c r="AC44" s="1045" t="s">
        <v>1403</v>
      </c>
      <c r="AD44" s="1045" t="s">
        <v>1404</v>
      </c>
      <c r="AE44" s="1045" t="s">
        <v>1403</v>
      </c>
      <c r="AF44" s="1045" t="s">
        <v>1404</v>
      </c>
      <c r="AG44" s="1045" t="s">
        <v>1405</v>
      </c>
      <c r="AH44" s="1046" t="s">
        <v>1406</v>
      </c>
      <c r="AI44" s="2138" t="s">
        <v>1403</v>
      </c>
      <c r="AJ44" s="1045" t="s">
        <v>1404</v>
      </c>
      <c r="AK44" s="1045" t="s">
        <v>1403</v>
      </c>
      <c r="AL44" s="1045" t="s">
        <v>1404</v>
      </c>
      <c r="AM44" s="1045" t="s">
        <v>1403</v>
      </c>
      <c r="AN44" s="1045" t="s">
        <v>1404</v>
      </c>
      <c r="AO44" s="1045" t="s">
        <v>1403</v>
      </c>
      <c r="AP44" s="1045" t="s">
        <v>1404</v>
      </c>
      <c r="AQ44" s="1045" t="s">
        <v>1403</v>
      </c>
      <c r="AR44" s="1045" t="s">
        <v>1404</v>
      </c>
      <c r="AS44" s="1045" t="s">
        <v>1403</v>
      </c>
      <c r="AT44" s="1045" t="s">
        <v>1404</v>
      </c>
      <c r="AU44" s="1045" t="s">
        <v>1403</v>
      </c>
      <c r="AV44" s="1045" t="s">
        <v>1404</v>
      </c>
      <c r="AW44" s="1045" t="s">
        <v>1403</v>
      </c>
      <c r="AX44" s="1045" t="s">
        <v>1404</v>
      </c>
      <c r="AY44" s="1045" t="s">
        <v>1405</v>
      </c>
      <c r="AZ44" s="1046" t="s">
        <v>1406</v>
      </c>
      <c r="BA44" s="2138" t="s">
        <v>1403</v>
      </c>
      <c r="BB44" s="1045" t="s">
        <v>1404</v>
      </c>
      <c r="BC44" s="1045" t="s">
        <v>1403</v>
      </c>
      <c r="BD44" s="1045" t="s">
        <v>1404</v>
      </c>
      <c r="BE44" s="1045" t="s">
        <v>1403</v>
      </c>
      <c r="BF44" s="1045" t="s">
        <v>1404</v>
      </c>
      <c r="BG44" s="1045" t="s">
        <v>1403</v>
      </c>
      <c r="BH44" s="1045" t="s">
        <v>1404</v>
      </c>
      <c r="BI44" s="1045" t="s">
        <v>1403</v>
      </c>
      <c r="BJ44" s="1045" t="s">
        <v>1404</v>
      </c>
      <c r="BK44" s="1045" t="s">
        <v>1403</v>
      </c>
      <c r="BL44" s="1045" t="s">
        <v>1404</v>
      </c>
      <c r="BM44" s="1045" t="s">
        <v>1403</v>
      </c>
      <c r="BN44" s="1045" t="s">
        <v>1404</v>
      </c>
      <c r="BO44" s="1045" t="s">
        <v>1405</v>
      </c>
      <c r="BP44" s="1046" t="s">
        <v>1406</v>
      </c>
      <c r="BQ44" s="2138" t="s">
        <v>1403</v>
      </c>
      <c r="BR44" s="1045" t="s">
        <v>1404</v>
      </c>
      <c r="BS44" s="1045" t="s">
        <v>1403</v>
      </c>
      <c r="BT44" s="1045" t="s">
        <v>1404</v>
      </c>
      <c r="BU44" s="1045" t="s">
        <v>1403</v>
      </c>
      <c r="BV44" s="1045" t="s">
        <v>1404</v>
      </c>
      <c r="BW44" s="1045" t="s">
        <v>1403</v>
      </c>
      <c r="BX44" s="1045" t="s">
        <v>1404</v>
      </c>
      <c r="BY44" s="1045" t="s">
        <v>1403</v>
      </c>
      <c r="BZ44" s="1045" t="s">
        <v>1404</v>
      </c>
      <c r="CA44" s="1045" t="s">
        <v>1403</v>
      </c>
      <c r="CB44" s="1045" t="s">
        <v>1404</v>
      </c>
      <c r="CC44" s="1045" t="s">
        <v>1405</v>
      </c>
      <c r="CD44" s="1046" t="s">
        <v>1406</v>
      </c>
      <c r="CE44" s="2138" t="s">
        <v>1403</v>
      </c>
      <c r="CF44" s="1045" t="s">
        <v>1404</v>
      </c>
      <c r="CG44" s="1045" t="s">
        <v>1403</v>
      </c>
      <c r="CH44" s="1045" t="s">
        <v>1404</v>
      </c>
      <c r="CI44" s="1045" t="s">
        <v>1403</v>
      </c>
      <c r="CJ44" s="1045" t="s">
        <v>1404</v>
      </c>
      <c r="CK44" s="1045" t="s">
        <v>1403</v>
      </c>
      <c r="CL44" s="1045" t="s">
        <v>1404</v>
      </c>
      <c r="CM44" s="1045" t="s">
        <v>1403</v>
      </c>
      <c r="CN44" s="1045" t="s">
        <v>1404</v>
      </c>
      <c r="CO44" s="1045" t="s">
        <v>1405</v>
      </c>
      <c r="CP44" s="1046" t="s">
        <v>1406</v>
      </c>
      <c r="CQ44" s="2138" t="s">
        <v>1403</v>
      </c>
      <c r="CR44" s="1045" t="s">
        <v>1404</v>
      </c>
      <c r="CS44" s="1045" t="s">
        <v>1403</v>
      </c>
      <c r="CT44" s="1045" t="s">
        <v>1404</v>
      </c>
      <c r="CU44" s="1045" t="s">
        <v>1403</v>
      </c>
      <c r="CV44" s="1045" t="s">
        <v>1404</v>
      </c>
      <c r="CW44" s="1045" t="s">
        <v>1403</v>
      </c>
      <c r="CX44" s="1045" t="s">
        <v>1404</v>
      </c>
      <c r="CY44" s="1045" t="s">
        <v>1405</v>
      </c>
      <c r="CZ44" s="1046" t="s">
        <v>1406</v>
      </c>
      <c r="DA44" s="2138" t="s">
        <v>1403</v>
      </c>
      <c r="DB44" s="1045" t="s">
        <v>1404</v>
      </c>
      <c r="DC44" s="1045" t="s">
        <v>1403</v>
      </c>
      <c r="DD44" s="1045" t="s">
        <v>1404</v>
      </c>
      <c r="DE44" s="1045" t="s">
        <v>1403</v>
      </c>
      <c r="DF44" s="1045" t="s">
        <v>1404</v>
      </c>
      <c r="DG44" s="1045" t="s">
        <v>1405</v>
      </c>
      <c r="DH44" s="1046" t="s">
        <v>1406</v>
      </c>
      <c r="DI44" s="2138" t="s">
        <v>1403</v>
      </c>
      <c r="DJ44" s="1045" t="s">
        <v>1404</v>
      </c>
      <c r="DK44" s="1045" t="s">
        <v>1403</v>
      </c>
      <c r="DL44" s="1045" t="s">
        <v>1404</v>
      </c>
      <c r="DM44" s="1045" t="s">
        <v>1405</v>
      </c>
      <c r="DN44" s="1046" t="s">
        <v>1406</v>
      </c>
      <c r="DO44" s="2138" t="s">
        <v>1403</v>
      </c>
      <c r="DP44" s="1045" t="s">
        <v>1404</v>
      </c>
      <c r="DQ44" s="1045" t="s">
        <v>1405</v>
      </c>
      <c r="DR44" s="1046" t="s">
        <v>1406</v>
      </c>
      <c r="DS44" s="2138" t="s">
        <v>1405</v>
      </c>
      <c r="DT44" s="1046" t="s">
        <v>1406</v>
      </c>
      <c r="DU44" s="2139" t="s">
        <v>1406</v>
      </c>
      <c r="DV44" s="2249" t="s">
        <v>1594</v>
      </c>
      <c r="DW44" s="2249" t="s">
        <v>1595</v>
      </c>
      <c r="DX44" s="2243" t="s">
        <v>1596</v>
      </c>
      <c r="DY44" s="3533"/>
      <c r="DZ44" s="2249" t="s">
        <v>1594</v>
      </c>
      <c r="EA44" s="2249" t="s">
        <v>1595</v>
      </c>
      <c r="EB44" s="2243" t="s">
        <v>1596</v>
      </c>
      <c r="EC44" s="2379" t="s">
        <v>1594</v>
      </c>
      <c r="ED44" s="2619" t="s">
        <v>1594</v>
      </c>
      <c r="EE44" s="2619" t="s">
        <v>1402</v>
      </c>
      <c r="EF44" s="2619" t="s">
        <v>1402</v>
      </c>
      <c r="EG44" s="2622" t="s">
        <v>1402</v>
      </c>
    </row>
    <row r="45" spans="1:138" s="234" customFormat="1" ht="15" customHeight="1" x14ac:dyDescent="0.25">
      <c r="A45" s="955"/>
      <c r="B45" s="1886" t="s">
        <v>1408</v>
      </c>
      <c r="C45" s="1886"/>
      <c r="D45" s="1886"/>
      <c r="E45" s="1886"/>
      <c r="F45" s="2132" t="str">
        <f t="array" ref="F45">IF( SUMPRODUCT(--NOT(ISNUMBER($M45:$DU45)))=0,SQRT(MAX(($M45)+SUMPRODUCT(($N45:$DU45),r_girr!$A$3:$DH$3),0)),"")</f>
        <v/>
      </c>
      <c r="G45" s="2132" t="str">
        <f t="array" ref="G45">IF( SUMPRODUCT(--NOT(ISNUMBER($M45:$DU45)))=0,SQRT(MAX(($M45)+SUMPRODUCT(($N45:$DU45),r_girr!$A$4:$DH$4),0)),"")</f>
        <v/>
      </c>
      <c r="H45" s="2132" t="str">
        <f t="array" ref="H45">IF( SUMPRODUCT(--NOT(ISNUMBER($M45:$DU45)))=0,SQRT(MAX(($M45)+SUMPRODUCT(($N45:$DU45),r_girr!$A$3:$DH$3)*0.75,0)),"")</f>
        <v/>
      </c>
      <c r="I45" s="2132" t="str">
        <f t="array" ref="I45">IF(AND( ISNUMBER(IFERROR(($L45),"")), ISNUMBER(IFERROR(($F45),""))), MAX(MIN(($L45), ($F45)), -($F45)), "")</f>
        <v/>
      </c>
      <c r="J45" s="2132" t="str">
        <f t="array" ref="J45">IF(AND( ISNUMBER(IFERROR(($L45),"")), ISNUMBER(IFERROR(($G45),""))), MAX(MIN(($L45), ($G45)), -($G45)), "")</f>
        <v/>
      </c>
      <c r="K45" s="2132" t="str">
        <f t="array" ref="K45">IF(AND( ISNUMBER(IFERROR(($L45),"")), ISNUMBER(IFERROR(($H45),""))), MAX(MIN(($L45), ($H45)), -($H45)), "")</f>
        <v/>
      </c>
      <c r="L45" s="2141"/>
      <c r="M45" s="2141"/>
      <c r="N45" s="1114"/>
      <c r="O45" s="997"/>
      <c r="P45" s="998"/>
      <c r="Q45" s="998"/>
      <c r="R45" s="998"/>
      <c r="S45" s="998"/>
      <c r="T45" s="998"/>
      <c r="U45" s="998"/>
      <c r="V45" s="998"/>
      <c r="W45" s="998"/>
      <c r="X45" s="998"/>
      <c r="Y45" s="998"/>
      <c r="Z45" s="998"/>
      <c r="AA45" s="998"/>
      <c r="AB45" s="998"/>
      <c r="AC45" s="998"/>
      <c r="AD45" s="998"/>
      <c r="AE45" s="998"/>
      <c r="AF45" s="998"/>
      <c r="AG45" s="998"/>
      <c r="AH45" s="999"/>
      <c r="AI45" s="2111"/>
      <c r="AJ45" s="1000"/>
      <c r="AK45" s="1000"/>
      <c r="AL45" s="1000"/>
      <c r="AM45" s="1000"/>
      <c r="AN45" s="1000"/>
      <c r="AO45" s="1000"/>
      <c r="AP45" s="1000"/>
      <c r="AQ45" s="1000"/>
      <c r="AR45" s="1000"/>
      <c r="AS45" s="1000"/>
      <c r="AT45" s="1000"/>
      <c r="AU45" s="1000"/>
      <c r="AV45" s="1000"/>
      <c r="AW45" s="1000"/>
      <c r="AX45" s="1000"/>
      <c r="AY45" s="1000"/>
      <c r="AZ45" s="1001"/>
      <c r="BA45" s="2111"/>
      <c r="BB45" s="1000"/>
      <c r="BC45" s="1000"/>
      <c r="BD45" s="1000"/>
      <c r="BE45" s="1000"/>
      <c r="BF45" s="1000"/>
      <c r="BG45" s="1000"/>
      <c r="BH45" s="1000"/>
      <c r="BI45" s="1000"/>
      <c r="BJ45" s="1000"/>
      <c r="BK45" s="1000"/>
      <c r="BL45" s="1000"/>
      <c r="BM45" s="1000"/>
      <c r="BN45" s="1000"/>
      <c r="BO45" s="1000"/>
      <c r="BP45" s="1001"/>
      <c r="BQ45" s="2140"/>
      <c r="BR45" s="2141"/>
      <c r="BS45" s="2141"/>
      <c r="BT45" s="2141"/>
      <c r="BU45" s="2141"/>
      <c r="BV45" s="2141"/>
      <c r="BW45" s="2141"/>
      <c r="BX45" s="2141"/>
      <c r="BY45" s="2141"/>
      <c r="BZ45" s="2141"/>
      <c r="CA45" s="2141"/>
      <c r="CB45" s="2141"/>
      <c r="CC45" s="2141"/>
      <c r="CD45" s="1114"/>
      <c r="CE45" s="2140"/>
      <c r="CF45" s="2141"/>
      <c r="CG45" s="2141"/>
      <c r="CH45" s="2141"/>
      <c r="CI45" s="2141"/>
      <c r="CJ45" s="2141"/>
      <c r="CK45" s="2141"/>
      <c r="CL45" s="2141"/>
      <c r="CM45" s="2141"/>
      <c r="CN45" s="2141"/>
      <c r="CO45" s="2141"/>
      <c r="CP45" s="1114"/>
      <c r="CQ45" s="2232"/>
      <c r="CR45" s="2141"/>
      <c r="CS45" s="2141"/>
      <c r="CT45" s="2141"/>
      <c r="CU45" s="2141"/>
      <c r="CV45" s="2141"/>
      <c r="CW45" s="2141"/>
      <c r="CX45" s="2141"/>
      <c r="CY45" s="2141"/>
      <c r="CZ45" s="1114"/>
      <c r="DA45" s="2232"/>
      <c r="DB45" s="2141"/>
      <c r="DC45" s="2141"/>
      <c r="DD45" s="2141"/>
      <c r="DE45" s="2141"/>
      <c r="DF45" s="2141"/>
      <c r="DG45" s="2141"/>
      <c r="DH45" s="1114"/>
      <c r="DI45" s="2232"/>
      <c r="DJ45" s="2141"/>
      <c r="DK45" s="2141"/>
      <c r="DL45" s="2141"/>
      <c r="DM45" s="2141"/>
      <c r="DN45" s="1114"/>
      <c r="DO45" s="2232"/>
      <c r="DP45" s="2141"/>
      <c r="DQ45" s="2141"/>
      <c r="DR45" s="1114"/>
      <c r="DS45" s="2233"/>
      <c r="DT45" s="1114"/>
      <c r="DU45" s="2140"/>
      <c r="DV45" s="1002"/>
      <c r="DW45" s="988"/>
      <c r="DX45" s="988"/>
      <c r="DY45" s="2256"/>
      <c r="DZ45" s="2132" t="str">
        <f t="array" ref="DZ45">IF(AND( ISNUMBER(IFERROR(($DY45),"")), ISNUMBER(IFERROR(($DV45),""))), MAX(MIN(($DY45), ($DV45)), -($DV45)), "")</f>
        <v/>
      </c>
      <c r="EA45" s="2132" t="str">
        <f t="array" ref="EA45">IF(AND( ISNUMBER(IFERROR(($DY45),"")), ISNUMBER(IFERROR(($DW45),""))), MAX(MIN(($DY45), ($DW45)), -($DW45)), "")</f>
        <v/>
      </c>
      <c r="EB45" s="2349" t="str">
        <f t="array" ref="EB45">IF(AND( ISNUMBER(IFERROR(($DY45),"")), ISNUMBER(IFERROR(($DX45),""))), MAX(MIN(($DY45), ($DX45)), -($DX45)), "")</f>
        <v/>
      </c>
      <c r="EC45" s="988"/>
      <c r="ED45" s="2132" t="str">
        <f>IF(AND( ISNUMBER(IFERROR(($EE45),"")), ISNUMBER(IFERROR(($EC45),""))), MAX(MIN(($EE45), ($EC45)), -($EC45)), "")</f>
        <v/>
      </c>
      <c r="EE45" s="988"/>
      <c r="EF45" s="1094"/>
      <c r="EG45" s="2623"/>
    </row>
    <row r="46" spans="1:138" s="234" customFormat="1" ht="15" customHeight="1" x14ac:dyDescent="0.25">
      <c r="A46" s="955"/>
      <c r="B46" s="619" t="s">
        <v>1409</v>
      </c>
      <c r="C46" s="619"/>
      <c r="D46" s="619"/>
      <c r="E46" s="619"/>
      <c r="F46" s="37" t="str">
        <f t="array" ref="F46">IF( SUMPRODUCT(--NOT(ISNUMBER($M46:$DU46)))=0,SQRT(MAX(($M46)+SUMPRODUCT(($N46:$DU46),r_girr!$A$3:$DH$3),0)),"")</f>
        <v/>
      </c>
      <c r="G46" s="37" t="str">
        <f t="array" ref="G46">IF( SUMPRODUCT(--NOT(ISNUMBER($M46:$DU46)))=0,SQRT(MAX(($M46)+SUMPRODUCT(($N46:$DU46),r_girr!$A$4:$DH$4),0)),"")</f>
        <v/>
      </c>
      <c r="H46" s="37" t="str">
        <f t="array" ref="H46">IF( SUMPRODUCT(--NOT(ISNUMBER($M46:$DU46)))=0,SQRT(MAX(($M46)+SUMPRODUCT(($N46:$DU46),r_girr!$A$3:$DH$3)*0.75,0)),"")</f>
        <v/>
      </c>
      <c r="I46" s="37" t="str">
        <f t="array" ref="I46">IF(AND( ISNUMBER(IFERROR(($L46),"")), ISNUMBER(IFERROR(($F46),""))), MAX(MIN(($L46), ($F46)), -($F46)), "")</f>
        <v/>
      </c>
      <c r="J46" s="37" t="str">
        <f t="array" ref="J46">IF(AND( ISNUMBER(IFERROR(($L46),"")), ISNUMBER(IFERROR(($G46),""))), MAX(MIN(($L46), ($G46)), -($G46)), "")</f>
        <v/>
      </c>
      <c r="K46" s="37" t="str">
        <f t="array" ref="K46">IF(AND( ISNUMBER(IFERROR(($L46),"")), ISNUMBER(IFERROR(($H46),""))), MAX(MIN(($L46), ($H46)), -($H46)), "")</f>
        <v/>
      </c>
      <c r="L46" s="988"/>
      <c r="M46" s="988"/>
      <c r="N46" s="1003"/>
      <c r="O46" s="1092"/>
      <c r="P46" s="988"/>
      <c r="Q46" s="988"/>
      <c r="R46" s="988"/>
      <c r="S46" s="988"/>
      <c r="T46" s="988"/>
      <c r="U46" s="988"/>
      <c r="V46" s="988"/>
      <c r="W46" s="988"/>
      <c r="X46" s="988"/>
      <c r="Y46" s="988"/>
      <c r="Z46" s="988"/>
      <c r="AA46" s="988"/>
      <c r="AB46" s="988"/>
      <c r="AC46" s="988"/>
      <c r="AD46" s="988"/>
      <c r="AE46" s="988"/>
      <c r="AF46" s="988"/>
      <c r="AG46" s="988"/>
      <c r="AH46" s="1003"/>
      <c r="AI46" s="1004"/>
      <c r="AJ46" s="1005"/>
      <c r="AK46" s="1005"/>
      <c r="AL46" s="1005"/>
      <c r="AM46" s="1005"/>
      <c r="AN46" s="1005"/>
      <c r="AO46" s="1005"/>
      <c r="AP46" s="1005"/>
      <c r="AQ46" s="1005"/>
      <c r="AR46" s="1005"/>
      <c r="AS46" s="1005"/>
      <c r="AT46" s="1005"/>
      <c r="AU46" s="1005"/>
      <c r="AV46" s="1005"/>
      <c r="AW46" s="1005"/>
      <c r="AX46" s="1005"/>
      <c r="AY46" s="1005"/>
      <c r="AZ46" s="1006"/>
      <c r="BA46" s="1004"/>
      <c r="BB46" s="1005"/>
      <c r="BC46" s="1005"/>
      <c r="BD46" s="1005"/>
      <c r="BE46" s="1005"/>
      <c r="BF46" s="1005"/>
      <c r="BG46" s="1005"/>
      <c r="BH46" s="1005"/>
      <c r="BI46" s="1005"/>
      <c r="BJ46" s="1005"/>
      <c r="BK46" s="1005"/>
      <c r="BL46" s="1005"/>
      <c r="BM46" s="1005"/>
      <c r="BN46" s="1005"/>
      <c r="BO46" s="1005"/>
      <c r="BP46" s="1006"/>
      <c r="BQ46" s="985"/>
      <c r="BR46" s="988"/>
      <c r="BS46" s="988"/>
      <c r="BT46" s="988"/>
      <c r="BU46" s="988"/>
      <c r="BV46" s="988"/>
      <c r="BW46" s="988"/>
      <c r="BX46" s="988"/>
      <c r="BY46" s="988"/>
      <c r="BZ46" s="988"/>
      <c r="CA46" s="988"/>
      <c r="CB46" s="988"/>
      <c r="CC46" s="988"/>
      <c r="CD46" s="1003"/>
      <c r="CE46" s="985"/>
      <c r="CF46" s="988"/>
      <c r="CG46" s="988"/>
      <c r="CH46" s="988"/>
      <c r="CI46" s="988"/>
      <c r="CJ46" s="988"/>
      <c r="CK46" s="988"/>
      <c r="CL46" s="988"/>
      <c r="CM46" s="988"/>
      <c r="CN46" s="988"/>
      <c r="CO46" s="988"/>
      <c r="CP46" s="1003"/>
      <c r="CQ46" s="1092"/>
      <c r="CR46" s="988"/>
      <c r="CS46" s="988"/>
      <c r="CT46" s="988"/>
      <c r="CU46" s="988"/>
      <c r="CV46" s="988"/>
      <c r="CW46" s="988"/>
      <c r="CX46" s="988"/>
      <c r="CY46" s="988"/>
      <c r="CZ46" s="1003"/>
      <c r="DA46" s="1092"/>
      <c r="DB46" s="988"/>
      <c r="DC46" s="988"/>
      <c r="DD46" s="988"/>
      <c r="DE46" s="988"/>
      <c r="DF46" s="988"/>
      <c r="DG46" s="988"/>
      <c r="DH46" s="1003"/>
      <c r="DI46" s="1092"/>
      <c r="DJ46" s="988"/>
      <c r="DK46" s="988"/>
      <c r="DL46" s="988"/>
      <c r="DM46" s="988"/>
      <c r="DN46" s="1003"/>
      <c r="DO46" s="1092"/>
      <c r="DP46" s="988"/>
      <c r="DQ46" s="988"/>
      <c r="DR46" s="1003"/>
      <c r="DS46" s="1091"/>
      <c r="DT46" s="1003"/>
      <c r="DU46" s="985"/>
      <c r="DV46" s="1002"/>
      <c r="DW46" s="988"/>
      <c r="DX46" s="988"/>
      <c r="DY46" s="987"/>
      <c r="DZ46" s="37" t="str">
        <f t="array" ref="DZ46">IF(AND( ISNUMBER(IFERROR(($DY46),"")), ISNUMBER(IFERROR(($DV46),""))), MAX(MIN(($DY46), ($DV46)), -($DV46)), "")</f>
        <v/>
      </c>
      <c r="EA46" s="37" t="str">
        <f t="array" ref="EA46">IF(AND( ISNUMBER(IFERROR(($DY46),"")), ISNUMBER(IFERROR(($DW46),""))), MAX(MIN(($DY46), ($DW46)), -($DW46)), "")</f>
        <v/>
      </c>
      <c r="EB46" s="701" t="str">
        <f t="array" ref="EB46">IF(AND( ISNUMBER(IFERROR(($DY46),"")), ISNUMBER(IFERROR(($DX46),""))), MAX(MIN(($DY46), ($DX46)), -($DX46)), "")</f>
        <v/>
      </c>
      <c r="EC46" s="988"/>
      <c r="ED46" s="37" t="str">
        <f t="array" ref="ED46">IF(AND( ISNUMBER(IFERROR(($EE46),"")), ISNUMBER(IFERROR(($EC46),""))), MAX(MIN(($EE46), ($EC46)), -($EC46)), "")</f>
        <v/>
      </c>
      <c r="EE46" s="988"/>
      <c r="EF46" s="1096"/>
      <c r="EG46" s="2624"/>
    </row>
    <row r="47" spans="1:138" s="234" customFormat="1" ht="15" customHeight="1" x14ac:dyDescent="0.25">
      <c r="A47" s="955"/>
      <c r="B47" s="619" t="s">
        <v>1410</v>
      </c>
      <c r="C47" s="619"/>
      <c r="D47" s="619"/>
      <c r="E47" s="619"/>
      <c r="F47" s="37" t="str">
        <f t="array" ref="F47">IF( SUMPRODUCT(--NOT(ISNUMBER($M47:$DU47)))=0,SQRT(MAX(($M47)+SUMPRODUCT(($N47:$DU47),r_girr!$A$3:$DH$3),0)),"")</f>
        <v/>
      </c>
      <c r="G47" s="37" t="str">
        <f t="array" ref="G47">IF( SUMPRODUCT(--NOT(ISNUMBER($M47:$DU47)))=0,SQRT(MAX(($M47)+SUMPRODUCT(($N47:$DU47),r_girr!$A$4:$DH$4),0)),"")</f>
        <v/>
      </c>
      <c r="H47" s="37" t="str">
        <f t="array" ref="H47">IF( SUMPRODUCT(--NOT(ISNUMBER($M47:$DU47)))=0,SQRT(MAX(($M47)+SUMPRODUCT(($N47:$DU47),r_girr!$A$3:$DH$3)*0.75,0)),"")</f>
        <v/>
      </c>
      <c r="I47" s="37" t="str">
        <f t="array" ref="I47">IF(AND( ISNUMBER(IFERROR(($L47),"")), ISNUMBER(IFERROR(($F47),""))), MAX(MIN(($L47), ($F47)), -($F47)), "")</f>
        <v/>
      </c>
      <c r="J47" s="37" t="str">
        <f t="array" ref="J47">IF(AND( ISNUMBER(IFERROR(($L47),"")), ISNUMBER(IFERROR(($G47),""))), MAX(MIN(($L47), ($G47)), -($G47)), "")</f>
        <v/>
      </c>
      <c r="K47" s="37" t="str">
        <f t="array" ref="K47">IF(AND( ISNUMBER(IFERROR(($L47),"")), ISNUMBER(IFERROR(($H47),""))), MAX(MIN(($L47), ($H47)), -($H47)), "")</f>
        <v/>
      </c>
      <c r="L47" s="988"/>
      <c r="M47" s="988"/>
      <c r="N47" s="1003"/>
      <c r="O47" s="1092"/>
      <c r="P47" s="988"/>
      <c r="Q47" s="988"/>
      <c r="R47" s="988"/>
      <c r="S47" s="988"/>
      <c r="T47" s="988"/>
      <c r="U47" s="988"/>
      <c r="V47" s="988"/>
      <c r="W47" s="988"/>
      <c r="X47" s="988"/>
      <c r="Y47" s="988"/>
      <c r="Z47" s="988"/>
      <c r="AA47" s="988"/>
      <c r="AB47" s="988"/>
      <c r="AC47" s="988"/>
      <c r="AD47" s="988"/>
      <c r="AE47" s="988"/>
      <c r="AF47" s="988"/>
      <c r="AG47" s="988"/>
      <c r="AH47" s="1003"/>
      <c r="AI47" s="1004"/>
      <c r="AJ47" s="1005"/>
      <c r="AK47" s="1005"/>
      <c r="AL47" s="1005"/>
      <c r="AM47" s="1005"/>
      <c r="AN47" s="1005"/>
      <c r="AO47" s="1005"/>
      <c r="AP47" s="1005"/>
      <c r="AQ47" s="1005"/>
      <c r="AR47" s="1005"/>
      <c r="AS47" s="1005"/>
      <c r="AT47" s="1005"/>
      <c r="AU47" s="1005"/>
      <c r="AV47" s="1005"/>
      <c r="AW47" s="1005"/>
      <c r="AX47" s="1005"/>
      <c r="AY47" s="1005"/>
      <c r="AZ47" s="1006"/>
      <c r="BA47" s="1004"/>
      <c r="BB47" s="1005"/>
      <c r="BC47" s="1005"/>
      <c r="BD47" s="1005"/>
      <c r="BE47" s="1005"/>
      <c r="BF47" s="1005"/>
      <c r="BG47" s="1005"/>
      <c r="BH47" s="1005"/>
      <c r="BI47" s="1005"/>
      <c r="BJ47" s="1005"/>
      <c r="BK47" s="1005"/>
      <c r="BL47" s="1005"/>
      <c r="BM47" s="1005"/>
      <c r="BN47" s="1005"/>
      <c r="BO47" s="1005"/>
      <c r="BP47" s="1006"/>
      <c r="BQ47" s="985"/>
      <c r="BR47" s="988"/>
      <c r="BS47" s="988"/>
      <c r="BT47" s="988"/>
      <c r="BU47" s="988"/>
      <c r="BV47" s="988"/>
      <c r="BW47" s="988"/>
      <c r="BX47" s="988"/>
      <c r="BY47" s="988"/>
      <c r="BZ47" s="988"/>
      <c r="CA47" s="988"/>
      <c r="CB47" s="988"/>
      <c r="CC47" s="988"/>
      <c r="CD47" s="1003"/>
      <c r="CE47" s="985"/>
      <c r="CF47" s="988"/>
      <c r="CG47" s="988"/>
      <c r="CH47" s="988"/>
      <c r="CI47" s="988"/>
      <c r="CJ47" s="988"/>
      <c r="CK47" s="988"/>
      <c r="CL47" s="988"/>
      <c r="CM47" s="988"/>
      <c r="CN47" s="988"/>
      <c r="CO47" s="988"/>
      <c r="CP47" s="1003"/>
      <c r="CQ47" s="1092"/>
      <c r="CR47" s="988"/>
      <c r="CS47" s="988"/>
      <c r="CT47" s="988"/>
      <c r="CU47" s="988"/>
      <c r="CV47" s="988"/>
      <c r="CW47" s="988"/>
      <c r="CX47" s="988"/>
      <c r="CY47" s="988"/>
      <c r="CZ47" s="1003"/>
      <c r="DA47" s="1092"/>
      <c r="DB47" s="988"/>
      <c r="DC47" s="988"/>
      <c r="DD47" s="988"/>
      <c r="DE47" s="988"/>
      <c r="DF47" s="988"/>
      <c r="DG47" s="988"/>
      <c r="DH47" s="1003"/>
      <c r="DI47" s="1092"/>
      <c r="DJ47" s="988"/>
      <c r="DK47" s="988"/>
      <c r="DL47" s="988"/>
      <c r="DM47" s="988"/>
      <c r="DN47" s="1003"/>
      <c r="DO47" s="1092"/>
      <c r="DP47" s="988"/>
      <c r="DQ47" s="988"/>
      <c r="DR47" s="1003"/>
      <c r="DS47" s="1091"/>
      <c r="DT47" s="1003"/>
      <c r="DU47" s="985"/>
      <c r="DV47" s="1002"/>
      <c r="DW47" s="988"/>
      <c r="DX47" s="988"/>
      <c r="DY47" s="987"/>
      <c r="DZ47" s="37" t="str">
        <f t="array" ref="DZ47">IF(AND( ISNUMBER(IFERROR(($DY47),"")), ISNUMBER(IFERROR(($DV47),""))), MAX(MIN(($DY47), ($DV47)), -($DV47)), "")</f>
        <v/>
      </c>
      <c r="EA47" s="37" t="str">
        <f t="array" ref="EA47">IF(AND( ISNUMBER(IFERROR(($DY47),"")), ISNUMBER(IFERROR(($DW47),""))), MAX(MIN(($DY47), ($DW47)), -($DW47)), "")</f>
        <v/>
      </c>
      <c r="EB47" s="701" t="str">
        <f t="array" ref="EB47">IF(AND( ISNUMBER(IFERROR(($DY47),"")), ISNUMBER(IFERROR(($DX47),""))), MAX(MIN(($DY47), ($DX47)), -($DX47)), "")</f>
        <v/>
      </c>
      <c r="EC47" s="988"/>
      <c r="ED47" s="37" t="str">
        <f t="array" ref="ED47">IF(AND( ISNUMBER(IFERROR(($EE47),"")), ISNUMBER(IFERROR(($EC47),""))), MAX(MIN(($EE47), ($EC47)), -($EC47)), "")</f>
        <v/>
      </c>
      <c r="EE47" s="988"/>
      <c r="EF47" s="1096"/>
      <c r="EG47" s="2624"/>
    </row>
    <row r="48" spans="1:138" s="234" customFormat="1" ht="15" customHeight="1" x14ac:dyDescent="0.25">
      <c r="A48" s="955"/>
      <c r="B48" s="619" t="s">
        <v>1411</v>
      </c>
      <c r="C48" s="619"/>
      <c r="D48" s="619"/>
      <c r="E48" s="619"/>
      <c r="F48" s="37" t="str">
        <f t="array" ref="F48">IF( SUMPRODUCT(--NOT(ISNUMBER($M48:$DU48)))=0,SQRT(MAX(($M48)+SUMPRODUCT(($N48:$DU48),r_girr!$A$3:$DH$3),0)),"")</f>
        <v/>
      </c>
      <c r="G48" s="37" t="str">
        <f t="array" ref="G48">IF( SUMPRODUCT(--NOT(ISNUMBER($M48:$DU48)))=0,SQRT(MAX(($M48)+SUMPRODUCT(($N48:$DU48),r_girr!$A$4:$DH$4),0)),"")</f>
        <v/>
      </c>
      <c r="H48" s="37" t="str">
        <f t="array" ref="H48">IF( SUMPRODUCT(--NOT(ISNUMBER($M48:$DU48)))=0,SQRT(MAX(($M48)+SUMPRODUCT(($N48:$DU48),r_girr!$A$3:$DH$3)*0.75,0)),"")</f>
        <v/>
      </c>
      <c r="I48" s="37" t="str">
        <f t="array" ref="I48">IF(AND( ISNUMBER(IFERROR(($L48),"")), ISNUMBER(IFERROR(($F48),""))), MAX(MIN(($L48), ($F48)), -($F48)), "")</f>
        <v/>
      </c>
      <c r="J48" s="37" t="str">
        <f t="array" ref="J48">IF(AND( ISNUMBER(IFERROR(($L48),"")), ISNUMBER(IFERROR(($G48),""))), MAX(MIN(($L48), ($G48)), -($G48)), "")</f>
        <v/>
      </c>
      <c r="K48" s="37" t="str">
        <f t="array" ref="K48">IF(AND( ISNUMBER(IFERROR(($L48),"")), ISNUMBER(IFERROR(($H48),""))), MAX(MIN(($L48), ($H48)), -($H48)), "")</f>
        <v/>
      </c>
      <c r="L48" s="988"/>
      <c r="M48" s="988"/>
      <c r="N48" s="1003"/>
      <c r="O48" s="1092"/>
      <c r="P48" s="988"/>
      <c r="Q48" s="988"/>
      <c r="R48" s="988"/>
      <c r="S48" s="988"/>
      <c r="T48" s="988"/>
      <c r="U48" s="988"/>
      <c r="V48" s="988"/>
      <c r="W48" s="988"/>
      <c r="X48" s="988"/>
      <c r="Y48" s="988"/>
      <c r="Z48" s="988"/>
      <c r="AA48" s="988"/>
      <c r="AB48" s="988"/>
      <c r="AC48" s="988"/>
      <c r="AD48" s="988"/>
      <c r="AE48" s="988"/>
      <c r="AF48" s="988"/>
      <c r="AG48" s="988"/>
      <c r="AH48" s="1003"/>
      <c r="AI48" s="1004"/>
      <c r="AJ48" s="1005"/>
      <c r="AK48" s="1005"/>
      <c r="AL48" s="1005"/>
      <c r="AM48" s="1005"/>
      <c r="AN48" s="1005"/>
      <c r="AO48" s="1005"/>
      <c r="AP48" s="1005"/>
      <c r="AQ48" s="1005"/>
      <c r="AR48" s="1005"/>
      <c r="AS48" s="1005"/>
      <c r="AT48" s="1005"/>
      <c r="AU48" s="1005"/>
      <c r="AV48" s="1005"/>
      <c r="AW48" s="1005"/>
      <c r="AX48" s="1005"/>
      <c r="AY48" s="1005"/>
      <c r="AZ48" s="1006"/>
      <c r="BA48" s="1004"/>
      <c r="BB48" s="1005"/>
      <c r="BC48" s="1005"/>
      <c r="BD48" s="1005"/>
      <c r="BE48" s="1005"/>
      <c r="BF48" s="1005"/>
      <c r="BG48" s="1005"/>
      <c r="BH48" s="1005"/>
      <c r="BI48" s="1005"/>
      <c r="BJ48" s="1005"/>
      <c r="BK48" s="1005"/>
      <c r="BL48" s="1005"/>
      <c r="BM48" s="1005"/>
      <c r="BN48" s="1005"/>
      <c r="BO48" s="1005"/>
      <c r="BP48" s="1006"/>
      <c r="BQ48" s="985"/>
      <c r="BR48" s="988"/>
      <c r="BS48" s="988"/>
      <c r="BT48" s="988"/>
      <c r="BU48" s="988"/>
      <c r="BV48" s="988"/>
      <c r="BW48" s="988"/>
      <c r="BX48" s="988"/>
      <c r="BY48" s="988"/>
      <c r="BZ48" s="988"/>
      <c r="CA48" s="988"/>
      <c r="CB48" s="988"/>
      <c r="CC48" s="988"/>
      <c r="CD48" s="1003"/>
      <c r="CE48" s="985"/>
      <c r="CF48" s="988"/>
      <c r="CG48" s="988"/>
      <c r="CH48" s="988"/>
      <c r="CI48" s="988"/>
      <c r="CJ48" s="988"/>
      <c r="CK48" s="988"/>
      <c r="CL48" s="988"/>
      <c r="CM48" s="988"/>
      <c r="CN48" s="988"/>
      <c r="CO48" s="988"/>
      <c r="CP48" s="1003"/>
      <c r="CQ48" s="1092"/>
      <c r="CR48" s="988"/>
      <c r="CS48" s="988"/>
      <c r="CT48" s="988"/>
      <c r="CU48" s="988"/>
      <c r="CV48" s="988"/>
      <c r="CW48" s="988"/>
      <c r="CX48" s="988"/>
      <c r="CY48" s="988"/>
      <c r="CZ48" s="1003"/>
      <c r="DA48" s="1092"/>
      <c r="DB48" s="988"/>
      <c r="DC48" s="988"/>
      <c r="DD48" s="988"/>
      <c r="DE48" s="988"/>
      <c r="DF48" s="988"/>
      <c r="DG48" s="988"/>
      <c r="DH48" s="1003"/>
      <c r="DI48" s="1092"/>
      <c r="DJ48" s="988"/>
      <c r="DK48" s="988"/>
      <c r="DL48" s="988"/>
      <c r="DM48" s="988"/>
      <c r="DN48" s="1003"/>
      <c r="DO48" s="1092"/>
      <c r="DP48" s="988"/>
      <c r="DQ48" s="988"/>
      <c r="DR48" s="1003"/>
      <c r="DS48" s="1091"/>
      <c r="DT48" s="1003"/>
      <c r="DU48" s="985"/>
      <c r="DV48" s="1002"/>
      <c r="DW48" s="988"/>
      <c r="DX48" s="988"/>
      <c r="DY48" s="987"/>
      <c r="DZ48" s="37" t="str">
        <f t="array" ref="DZ48">IF(AND( ISNUMBER(IFERROR(($DY48),"")), ISNUMBER(IFERROR(($DV48),""))), MAX(MIN(($DY48), ($DV48)), -($DV48)), "")</f>
        <v/>
      </c>
      <c r="EA48" s="37" t="str">
        <f t="array" ref="EA48">IF(AND( ISNUMBER(IFERROR(($DY48),"")), ISNUMBER(IFERROR(($DW48),""))), MAX(MIN(($DY48), ($DW48)), -($DW48)), "")</f>
        <v/>
      </c>
      <c r="EB48" s="701" t="str">
        <f t="array" ref="EB48">IF(AND( ISNUMBER(IFERROR(($DY48),"")), ISNUMBER(IFERROR(($DX48),""))), MAX(MIN(($DY48), ($DX48)), -($DX48)), "")</f>
        <v/>
      </c>
      <c r="EC48" s="988"/>
      <c r="ED48" s="37" t="str">
        <f t="array" ref="ED48">IF(AND( ISNUMBER(IFERROR(($EE48),"")), ISNUMBER(IFERROR(($EC48),""))), MAX(MIN(($EE48), ($EC48)), -($EC48)), "")</f>
        <v/>
      </c>
      <c r="EE48" s="988"/>
      <c r="EF48" s="1096"/>
      <c r="EG48" s="2624"/>
    </row>
    <row r="49" spans="1:137" s="1857" customFormat="1" ht="15" customHeight="1" x14ac:dyDescent="0.25">
      <c r="A49" s="955"/>
      <c r="B49" s="619" t="s">
        <v>1412</v>
      </c>
      <c r="C49" s="619"/>
      <c r="D49" s="619"/>
      <c r="E49" s="619"/>
      <c r="F49" s="37" t="str">
        <f t="array" ref="F49">IF( SUMPRODUCT(--NOT(ISNUMBER($M49:$DU49)))=0,SQRT(MAX(($M49)+SUMPRODUCT(($N49:$DU49),r_girr!$A$3:$DH$3),0)),"")</f>
        <v/>
      </c>
      <c r="G49" s="37" t="str">
        <f t="array" ref="G49">IF( SUMPRODUCT(--NOT(ISNUMBER($M49:$DU49)))=0,SQRT(MAX(($M49)+SUMPRODUCT(($N49:$DU49),r_girr!$A$4:$DH$4),0)),"")</f>
        <v/>
      </c>
      <c r="H49" s="37" t="str">
        <f t="array" ref="H49">IF( SUMPRODUCT(--NOT(ISNUMBER($M49:$DU49)))=0,SQRT(MAX(($M49)+SUMPRODUCT(($N49:$DU49),r_girr!$A$3:$DH$3)*0.75,0)),"")</f>
        <v/>
      </c>
      <c r="I49" s="37" t="str">
        <f t="array" ref="I49">IF(AND( ISNUMBER(IFERROR(($L49),"")), ISNUMBER(IFERROR(($F49),""))), MAX(MIN(($L49), ($F49)), -($F49)), "")</f>
        <v/>
      </c>
      <c r="J49" s="37" t="str">
        <f t="array" ref="J49">IF(AND( ISNUMBER(IFERROR(($L49),"")), ISNUMBER(IFERROR(($G49),""))), MAX(MIN(($L49), ($G49)), -($G49)), "")</f>
        <v/>
      </c>
      <c r="K49" s="37" t="str">
        <f t="array" ref="K49">IF(AND( ISNUMBER(IFERROR(($L49),"")), ISNUMBER(IFERROR(($H49),""))), MAX(MIN(($L49), ($H49)), -($H49)), "")</f>
        <v/>
      </c>
      <c r="L49" s="988"/>
      <c r="M49" s="988"/>
      <c r="N49" s="1003"/>
      <c r="O49" s="1092"/>
      <c r="P49" s="988"/>
      <c r="Q49" s="988"/>
      <c r="R49" s="988"/>
      <c r="S49" s="988"/>
      <c r="T49" s="988"/>
      <c r="U49" s="988"/>
      <c r="V49" s="988"/>
      <c r="W49" s="988"/>
      <c r="X49" s="988"/>
      <c r="Y49" s="988"/>
      <c r="Z49" s="988"/>
      <c r="AA49" s="988"/>
      <c r="AB49" s="988"/>
      <c r="AC49" s="988"/>
      <c r="AD49" s="988"/>
      <c r="AE49" s="988"/>
      <c r="AF49" s="988"/>
      <c r="AG49" s="988"/>
      <c r="AH49" s="1003"/>
      <c r="AI49" s="1004"/>
      <c r="AJ49" s="1005"/>
      <c r="AK49" s="1005"/>
      <c r="AL49" s="1005"/>
      <c r="AM49" s="1005"/>
      <c r="AN49" s="1005"/>
      <c r="AO49" s="1005"/>
      <c r="AP49" s="1005"/>
      <c r="AQ49" s="1005"/>
      <c r="AR49" s="1005"/>
      <c r="AS49" s="1005"/>
      <c r="AT49" s="1005"/>
      <c r="AU49" s="1005"/>
      <c r="AV49" s="1005"/>
      <c r="AW49" s="1005"/>
      <c r="AX49" s="1005"/>
      <c r="AY49" s="1005"/>
      <c r="AZ49" s="1006"/>
      <c r="BA49" s="1004"/>
      <c r="BB49" s="1005"/>
      <c r="BC49" s="1005"/>
      <c r="BD49" s="1005"/>
      <c r="BE49" s="1005"/>
      <c r="BF49" s="1005"/>
      <c r="BG49" s="1005"/>
      <c r="BH49" s="1005"/>
      <c r="BI49" s="1005"/>
      <c r="BJ49" s="1005"/>
      <c r="BK49" s="1005"/>
      <c r="BL49" s="1005"/>
      <c r="BM49" s="1005"/>
      <c r="BN49" s="1005"/>
      <c r="BO49" s="1005"/>
      <c r="BP49" s="1006"/>
      <c r="BQ49" s="985"/>
      <c r="BR49" s="988"/>
      <c r="BS49" s="988"/>
      <c r="BT49" s="988"/>
      <c r="BU49" s="988"/>
      <c r="BV49" s="988"/>
      <c r="BW49" s="988"/>
      <c r="BX49" s="988"/>
      <c r="BY49" s="988"/>
      <c r="BZ49" s="988"/>
      <c r="CA49" s="988"/>
      <c r="CB49" s="988"/>
      <c r="CC49" s="988"/>
      <c r="CD49" s="1003"/>
      <c r="CE49" s="985"/>
      <c r="CF49" s="988"/>
      <c r="CG49" s="988"/>
      <c r="CH49" s="988"/>
      <c r="CI49" s="988"/>
      <c r="CJ49" s="988"/>
      <c r="CK49" s="988"/>
      <c r="CL49" s="988"/>
      <c r="CM49" s="988"/>
      <c r="CN49" s="988"/>
      <c r="CO49" s="988"/>
      <c r="CP49" s="1003"/>
      <c r="CQ49" s="1092"/>
      <c r="CR49" s="988"/>
      <c r="CS49" s="988"/>
      <c r="CT49" s="988"/>
      <c r="CU49" s="988"/>
      <c r="CV49" s="988"/>
      <c r="CW49" s="988"/>
      <c r="CX49" s="988"/>
      <c r="CY49" s="988"/>
      <c r="CZ49" s="1003"/>
      <c r="DA49" s="1092"/>
      <c r="DB49" s="988"/>
      <c r="DC49" s="988"/>
      <c r="DD49" s="988"/>
      <c r="DE49" s="988"/>
      <c r="DF49" s="988"/>
      <c r="DG49" s="988"/>
      <c r="DH49" s="1003"/>
      <c r="DI49" s="1092"/>
      <c r="DJ49" s="988"/>
      <c r="DK49" s="988"/>
      <c r="DL49" s="988"/>
      <c r="DM49" s="988"/>
      <c r="DN49" s="1003"/>
      <c r="DO49" s="1092"/>
      <c r="DP49" s="988"/>
      <c r="DQ49" s="988"/>
      <c r="DR49" s="1003"/>
      <c r="DS49" s="1091"/>
      <c r="DT49" s="1003"/>
      <c r="DU49" s="985"/>
      <c r="DV49" s="1002"/>
      <c r="DW49" s="988"/>
      <c r="DX49" s="988"/>
      <c r="DY49" s="987"/>
      <c r="DZ49" s="37" t="str">
        <f t="array" ref="DZ49">IF(AND( ISNUMBER(IFERROR(($DY49),"")), ISNUMBER(IFERROR(($DV49),""))), MAX(MIN(($DY49), ($DV49)), -($DV49)), "")</f>
        <v/>
      </c>
      <c r="EA49" s="37" t="str">
        <f t="array" ref="EA49">IF(AND( ISNUMBER(IFERROR(($DY49),"")), ISNUMBER(IFERROR(($DW49),""))), MAX(MIN(($DY49), ($DW49)), -($DW49)), "")</f>
        <v/>
      </c>
      <c r="EB49" s="701" t="str">
        <f t="array" ref="EB49">IF(AND( ISNUMBER(IFERROR(($DY49),"")), ISNUMBER(IFERROR(($DX49),""))), MAX(MIN(($DY49), ($DX49)), -($DX49)), "")</f>
        <v/>
      </c>
      <c r="EC49" s="988"/>
      <c r="ED49" s="37" t="str">
        <f t="array" ref="ED49">IF(AND( ISNUMBER(IFERROR(($EE49),"")), ISNUMBER(IFERROR(($EC49),""))), MAX(MIN(($EE49), ($EC49)), -($EC49)), "")</f>
        <v/>
      </c>
      <c r="EE49" s="988"/>
      <c r="EF49" s="1096"/>
      <c r="EG49" s="2624"/>
    </row>
    <row r="50" spans="1:137" s="1857" customFormat="1" ht="15" customHeight="1" x14ac:dyDescent="0.25">
      <c r="A50" s="955"/>
      <c r="B50" s="619" t="s">
        <v>1413</v>
      </c>
      <c r="C50" s="619"/>
      <c r="D50" s="619"/>
      <c r="E50" s="619"/>
      <c r="F50" s="37" t="str">
        <f t="array" ref="F50">IF( SUMPRODUCT(--NOT(ISNUMBER($M50:$DU50)))=0,SQRT(MAX(($M50)+SUMPRODUCT(($N50:$DU50),r_girr!$A$3:$DH$3),0)),"")</f>
        <v/>
      </c>
      <c r="G50" s="37" t="str">
        <f t="array" ref="G50">IF( SUMPRODUCT(--NOT(ISNUMBER($M50:$DU50)))=0,SQRT(MAX(($M50)+SUMPRODUCT(($N50:$DU50),r_girr!$A$4:$DH$4),0)),"")</f>
        <v/>
      </c>
      <c r="H50" s="37" t="str">
        <f t="array" ref="H50">IF( SUMPRODUCT(--NOT(ISNUMBER($M50:$DU50)))=0,SQRT(MAX(($M50)+SUMPRODUCT(($N50:$DU50),r_girr!$A$3:$DH$3)*0.75,0)),"")</f>
        <v/>
      </c>
      <c r="I50" s="37" t="str">
        <f t="array" ref="I50">IF(AND( ISNUMBER(IFERROR(($L50),"")), ISNUMBER(IFERROR(($F50),""))), MAX(MIN(($L50), ($F50)), -($F50)), "")</f>
        <v/>
      </c>
      <c r="J50" s="37" t="str">
        <f t="array" ref="J50">IF(AND( ISNUMBER(IFERROR(($L50),"")), ISNUMBER(IFERROR(($G50),""))), MAX(MIN(($L50), ($G50)), -($G50)), "")</f>
        <v/>
      </c>
      <c r="K50" s="37" t="str">
        <f t="array" ref="K50">IF(AND( ISNUMBER(IFERROR(($L50),"")), ISNUMBER(IFERROR(($H50),""))), MAX(MIN(($L50), ($H50)), -($H50)), "")</f>
        <v/>
      </c>
      <c r="L50" s="988"/>
      <c r="M50" s="988"/>
      <c r="N50" s="1003"/>
      <c r="O50" s="1092"/>
      <c r="P50" s="988"/>
      <c r="Q50" s="988"/>
      <c r="R50" s="988"/>
      <c r="S50" s="988"/>
      <c r="T50" s="988"/>
      <c r="U50" s="988"/>
      <c r="V50" s="988"/>
      <c r="W50" s="988"/>
      <c r="X50" s="988"/>
      <c r="Y50" s="988"/>
      <c r="Z50" s="988"/>
      <c r="AA50" s="988"/>
      <c r="AB50" s="988"/>
      <c r="AC50" s="988"/>
      <c r="AD50" s="988"/>
      <c r="AE50" s="988"/>
      <c r="AF50" s="988"/>
      <c r="AG50" s="988"/>
      <c r="AH50" s="1003"/>
      <c r="AI50" s="1004"/>
      <c r="AJ50" s="1005"/>
      <c r="AK50" s="1005"/>
      <c r="AL50" s="1005"/>
      <c r="AM50" s="1005"/>
      <c r="AN50" s="1005"/>
      <c r="AO50" s="1005"/>
      <c r="AP50" s="1005"/>
      <c r="AQ50" s="1005"/>
      <c r="AR50" s="1005"/>
      <c r="AS50" s="1005"/>
      <c r="AT50" s="1005"/>
      <c r="AU50" s="1005"/>
      <c r="AV50" s="1005"/>
      <c r="AW50" s="1005"/>
      <c r="AX50" s="1005"/>
      <c r="AY50" s="1005"/>
      <c r="AZ50" s="1006"/>
      <c r="BA50" s="1004"/>
      <c r="BB50" s="1005"/>
      <c r="BC50" s="1005"/>
      <c r="BD50" s="1005"/>
      <c r="BE50" s="1005"/>
      <c r="BF50" s="1005"/>
      <c r="BG50" s="1005"/>
      <c r="BH50" s="1005"/>
      <c r="BI50" s="1005"/>
      <c r="BJ50" s="1005"/>
      <c r="BK50" s="1005"/>
      <c r="BL50" s="1005"/>
      <c r="BM50" s="1005"/>
      <c r="BN50" s="1005"/>
      <c r="BO50" s="1005"/>
      <c r="BP50" s="1006"/>
      <c r="BQ50" s="985"/>
      <c r="BR50" s="988"/>
      <c r="BS50" s="988"/>
      <c r="BT50" s="988"/>
      <c r="BU50" s="988"/>
      <c r="BV50" s="988"/>
      <c r="BW50" s="988"/>
      <c r="BX50" s="988"/>
      <c r="BY50" s="988"/>
      <c r="BZ50" s="988"/>
      <c r="CA50" s="988"/>
      <c r="CB50" s="988"/>
      <c r="CC50" s="988"/>
      <c r="CD50" s="1003"/>
      <c r="CE50" s="985"/>
      <c r="CF50" s="988"/>
      <c r="CG50" s="988"/>
      <c r="CH50" s="988"/>
      <c r="CI50" s="988"/>
      <c r="CJ50" s="988"/>
      <c r="CK50" s="988"/>
      <c r="CL50" s="988"/>
      <c r="CM50" s="988"/>
      <c r="CN50" s="988"/>
      <c r="CO50" s="988"/>
      <c r="CP50" s="1003"/>
      <c r="CQ50" s="1092"/>
      <c r="CR50" s="988"/>
      <c r="CS50" s="988"/>
      <c r="CT50" s="988"/>
      <c r="CU50" s="988"/>
      <c r="CV50" s="988"/>
      <c r="CW50" s="988"/>
      <c r="CX50" s="988"/>
      <c r="CY50" s="988"/>
      <c r="CZ50" s="1003"/>
      <c r="DA50" s="1092"/>
      <c r="DB50" s="988"/>
      <c r="DC50" s="988"/>
      <c r="DD50" s="988"/>
      <c r="DE50" s="988"/>
      <c r="DF50" s="988"/>
      <c r="DG50" s="988"/>
      <c r="DH50" s="1003"/>
      <c r="DI50" s="1092"/>
      <c r="DJ50" s="988"/>
      <c r="DK50" s="988"/>
      <c r="DL50" s="988"/>
      <c r="DM50" s="988"/>
      <c r="DN50" s="1003"/>
      <c r="DO50" s="1092"/>
      <c r="DP50" s="988"/>
      <c r="DQ50" s="988"/>
      <c r="DR50" s="1003"/>
      <c r="DS50" s="1091"/>
      <c r="DT50" s="1003"/>
      <c r="DU50" s="985"/>
      <c r="DV50" s="1002"/>
      <c r="DW50" s="988"/>
      <c r="DX50" s="988"/>
      <c r="DY50" s="987"/>
      <c r="DZ50" s="37" t="str">
        <f t="array" ref="DZ50">IF(AND( ISNUMBER(IFERROR(($DY50),"")), ISNUMBER(IFERROR(($DV50),""))), MAX(MIN(($DY50), ($DV50)), -($DV50)), "")</f>
        <v/>
      </c>
      <c r="EA50" s="37" t="str">
        <f t="array" ref="EA50">IF(AND( ISNUMBER(IFERROR(($DY50),"")), ISNUMBER(IFERROR(($DW50),""))), MAX(MIN(($DY50), ($DW50)), -($DW50)), "")</f>
        <v/>
      </c>
      <c r="EB50" s="701" t="str">
        <f t="array" ref="EB50">IF(AND( ISNUMBER(IFERROR(($DY50),"")), ISNUMBER(IFERROR(($DX50),""))), MAX(MIN(($DY50), ($DX50)), -($DX50)), "")</f>
        <v/>
      </c>
      <c r="EC50" s="988"/>
      <c r="ED50" s="37" t="str">
        <f t="array" ref="ED50">IF(AND( ISNUMBER(IFERROR(($EE50),"")), ISNUMBER(IFERROR(($EC50),""))), MAX(MIN(($EE50), ($EC50)), -($EC50)), "")</f>
        <v/>
      </c>
      <c r="EE50" s="988"/>
      <c r="EF50" s="1096"/>
      <c r="EG50" s="2624"/>
    </row>
    <row r="51" spans="1:137" s="1857" customFormat="1" ht="15" customHeight="1" x14ac:dyDescent="0.25">
      <c r="A51" s="955"/>
      <c r="B51" s="619" t="s">
        <v>1414</v>
      </c>
      <c r="C51" s="619"/>
      <c r="D51" s="619"/>
      <c r="E51" s="619"/>
      <c r="F51" s="37" t="str">
        <f t="array" ref="F51">IF( SUMPRODUCT(--NOT(ISNUMBER($M51:$DU51)))=0,SQRT(MAX(($M51)+SUMPRODUCT(($N51:$DU51),r_girr!$A$3:$DH$3),0)),"")</f>
        <v/>
      </c>
      <c r="G51" s="37" t="str">
        <f t="array" ref="G51">IF( SUMPRODUCT(--NOT(ISNUMBER($M51:$DU51)))=0,SQRT(MAX(($M51)+SUMPRODUCT(($N51:$DU51),r_girr!$A$4:$DH$4),0)),"")</f>
        <v/>
      </c>
      <c r="H51" s="37" t="str">
        <f t="array" ref="H51">IF( SUMPRODUCT(--NOT(ISNUMBER($M51:$DU51)))=0,SQRT(MAX(($M51)+SUMPRODUCT(($N51:$DU51),r_girr!$A$3:$DH$3)*0.75,0)),"")</f>
        <v/>
      </c>
      <c r="I51" s="37" t="str">
        <f t="array" ref="I51">IF(AND( ISNUMBER(IFERROR(($L51),"")), ISNUMBER(IFERROR(($F51),""))), MAX(MIN(($L51), ($F51)), -($F51)), "")</f>
        <v/>
      </c>
      <c r="J51" s="37" t="str">
        <f t="array" ref="J51">IF(AND( ISNUMBER(IFERROR(($L51),"")), ISNUMBER(IFERROR(($G51),""))), MAX(MIN(($L51), ($G51)), -($G51)), "")</f>
        <v/>
      </c>
      <c r="K51" s="37" t="str">
        <f t="array" ref="K51">IF(AND( ISNUMBER(IFERROR(($L51),"")), ISNUMBER(IFERROR(($H51),""))), MAX(MIN(($L51), ($H51)), -($H51)), "")</f>
        <v/>
      </c>
      <c r="L51" s="988"/>
      <c r="M51" s="988"/>
      <c r="N51" s="1003"/>
      <c r="O51" s="1092"/>
      <c r="P51" s="988"/>
      <c r="Q51" s="988"/>
      <c r="R51" s="988"/>
      <c r="S51" s="988"/>
      <c r="T51" s="988"/>
      <c r="U51" s="988"/>
      <c r="V51" s="988"/>
      <c r="W51" s="988"/>
      <c r="X51" s="988"/>
      <c r="Y51" s="988"/>
      <c r="Z51" s="988"/>
      <c r="AA51" s="988"/>
      <c r="AB51" s="988"/>
      <c r="AC51" s="988"/>
      <c r="AD51" s="988"/>
      <c r="AE51" s="988"/>
      <c r="AF51" s="988"/>
      <c r="AG51" s="988"/>
      <c r="AH51" s="1003"/>
      <c r="AI51" s="1004"/>
      <c r="AJ51" s="1005"/>
      <c r="AK51" s="1005"/>
      <c r="AL51" s="1005"/>
      <c r="AM51" s="1005"/>
      <c r="AN51" s="1005"/>
      <c r="AO51" s="1005"/>
      <c r="AP51" s="1005"/>
      <c r="AQ51" s="1005"/>
      <c r="AR51" s="1005"/>
      <c r="AS51" s="1005"/>
      <c r="AT51" s="1005"/>
      <c r="AU51" s="1005"/>
      <c r="AV51" s="1005"/>
      <c r="AW51" s="1005"/>
      <c r="AX51" s="1005"/>
      <c r="AY51" s="1005"/>
      <c r="AZ51" s="1006"/>
      <c r="BA51" s="1004"/>
      <c r="BB51" s="1005"/>
      <c r="BC51" s="1005"/>
      <c r="BD51" s="1005"/>
      <c r="BE51" s="1005"/>
      <c r="BF51" s="1005"/>
      <c r="BG51" s="1005"/>
      <c r="BH51" s="1005"/>
      <c r="BI51" s="1005"/>
      <c r="BJ51" s="1005"/>
      <c r="BK51" s="1005"/>
      <c r="BL51" s="1005"/>
      <c r="BM51" s="1005"/>
      <c r="BN51" s="1005"/>
      <c r="BO51" s="1005"/>
      <c r="BP51" s="1006"/>
      <c r="BQ51" s="985"/>
      <c r="BR51" s="988"/>
      <c r="BS51" s="988"/>
      <c r="BT51" s="988"/>
      <c r="BU51" s="988"/>
      <c r="BV51" s="988"/>
      <c r="BW51" s="988"/>
      <c r="BX51" s="988"/>
      <c r="BY51" s="988"/>
      <c r="BZ51" s="988"/>
      <c r="CA51" s="988"/>
      <c r="CB51" s="988"/>
      <c r="CC51" s="988"/>
      <c r="CD51" s="1003"/>
      <c r="CE51" s="985"/>
      <c r="CF51" s="988"/>
      <c r="CG51" s="988"/>
      <c r="CH51" s="988"/>
      <c r="CI51" s="988"/>
      <c r="CJ51" s="988"/>
      <c r="CK51" s="988"/>
      <c r="CL51" s="988"/>
      <c r="CM51" s="988"/>
      <c r="CN51" s="988"/>
      <c r="CO51" s="988"/>
      <c r="CP51" s="1003"/>
      <c r="CQ51" s="1092"/>
      <c r="CR51" s="988"/>
      <c r="CS51" s="988"/>
      <c r="CT51" s="988"/>
      <c r="CU51" s="988"/>
      <c r="CV51" s="988"/>
      <c r="CW51" s="988"/>
      <c r="CX51" s="988"/>
      <c r="CY51" s="988"/>
      <c r="CZ51" s="1003"/>
      <c r="DA51" s="1092"/>
      <c r="DB51" s="988"/>
      <c r="DC51" s="988"/>
      <c r="DD51" s="988"/>
      <c r="DE51" s="988"/>
      <c r="DF51" s="988"/>
      <c r="DG51" s="988"/>
      <c r="DH51" s="1003"/>
      <c r="DI51" s="1092"/>
      <c r="DJ51" s="988"/>
      <c r="DK51" s="988"/>
      <c r="DL51" s="988"/>
      <c r="DM51" s="988"/>
      <c r="DN51" s="1003"/>
      <c r="DO51" s="1092"/>
      <c r="DP51" s="988"/>
      <c r="DQ51" s="988"/>
      <c r="DR51" s="1003"/>
      <c r="DS51" s="1091"/>
      <c r="DT51" s="1003"/>
      <c r="DU51" s="985"/>
      <c r="DV51" s="1002"/>
      <c r="DW51" s="988"/>
      <c r="DX51" s="988"/>
      <c r="DY51" s="987"/>
      <c r="DZ51" s="37" t="str">
        <f t="array" ref="DZ51">IF(AND( ISNUMBER(IFERROR(($DY51),"")), ISNUMBER(IFERROR(($DV51),""))), MAX(MIN(($DY51), ($DV51)), -($DV51)), "")</f>
        <v/>
      </c>
      <c r="EA51" s="37" t="str">
        <f t="array" ref="EA51">IF(AND( ISNUMBER(IFERROR(($DY51),"")), ISNUMBER(IFERROR(($DW51),""))), MAX(MIN(($DY51), ($DW51)), -($DW51)), "")</f>
        <v/>
      </c>
      <c r="EB51" s="701" t="str">
        <f t="array" ref="EB51">IF(AND( ISNUMBER(IFERROR(($DY51),"")), ISNUMBER(IFERROR(($DX51),""))), MAX(MIN(($DY51), ($DX51)), -($DX51)), "")</f>
        <v/>
      </c>
      <c r="EC51" s="988"/>
      <c r="ED51" s="37" t="str">
        <f t="array" ref="ED51">IF(AND( ISNUMBER(IFERROR(($EE51),"")), ISNUMBER(IFERROR(($EC51),""))), MAX(MIN(($EE51), ($EC51)), -($EC51)), "")</f>
        <v/>
      </c>
      <c r="EE51" s="988"/>
      <c r="EF51" s="1096"/>
      <c r="EG51" s="2624"/>
    </row>
    <row r="52" spans="1:137" s="1857" customFormat="1" ht="15" customHeight="1" x14ac:dyDescent="0.25">
      <c r="A52" s="955"/>
      <c r="B52" s="619" t="s">
        <v>1415</v>
      </c>
      <c r="C52" s="619"/>
      <c r="D52" s="619"/>
      <c r="E52" s="619"/>
      <c r="F52" s="37" t="str">
        <f t="array" ref="F52">IF( SUMPRODUCT(--NOT(ISNUMBER($M52:$DU52)))=0,SQRT(MAX(($M52)+SUMPRODUCT(($N52:$DU52),r_girr!$A$3:$DH$3),0)),"")</f>
        <v/>
      </c>
      <c r="G52" s="37" t="str">
        <f t="array" ref="G52">IF( SUMPRODUCT(--NOT(ISNUMBER($M52:$DU52)))=0,SQRT(MAX(($M52)+SUMPRODUCT(($N52:$DU52),r_girr!$A$4:$DH$4),0)),"")</f>
        <v/>
      </c>
      <c r="H52" s="37" t="str">
        <f t="array" ref="H52">IF( SUMPRODUCT(--NOT(ISNUMBER($M52:$DU52)))=0,SQRT(MAX(($M52)+SUMPRODUCT(($N52:$DU52),r_girr!$A$3:$DH$3)*0.75,0)),"")</f>
        <v/>
      </c>
      <c r="I52" s="37" t="str">
        <f t="array" ref="I52">IF(AND( ISNUMBER(IFERROR(($L52),"")), ISNUMBER(IFERROR(($F52),""))), MAX(MIN(($L52), ($F52)), -($F52)), "")</f>
        <v/>
      </c>
      <c r="J52" s="37" t="str">
        <f t="array" ref="J52">IF(AND( ISNUMBER(IFERROR(($L52),"")), ISNUMBER(IFERROR(($G52),""))), MAX(MIN(($L52), ($G52)), -($G52)), "")</f>
        <v/>
      </c>
      <c r="K52" s="37" t="str">
        <f t="array" ref="K52">IF(AND( ISNUMBER(IFERROR(($L52),"")), ISNUMBER(IFERROR(($H52),""))), MAX(MIN(($L52), ($H52)), -($H52)), "")</f>
        <v/>
      </c>
      <c r="L52" s="988"/>
      <c r="M52" s="988"/>
      <c r="N52" s="1003"/>
      <c r="O52" s="1092"/>
      <c r="P52" s="988"/>
      <c r="Q52" s="988"/>
      <c r="R52" s="988"/>
      <c r="S52" s="988"/>
      <c r="T52" s="988"/>
      <c r="U52" s="988"/>
      <c r="V52" s="988"/>
      <c r="W52" s="988"/>
      <c r="X52" s="988"/>
      <c r="Y52" s="988"/>
      <c r="Z52" s="988"/>
      <c r="AA52" s="988"/>
      <c r="AB52" s="988"/>
      <c r="AC52" s="988"/>
      <c r="AD52" s="988"/>
      <c r="AE52" s="988"/>
      <c r="AF52" s="988"/>
      <c r="AG52" s="988"/>
      <c r="AH52" s="1003"/>
      <c r="AI52" s="1004"/>
      <c r="AJ52" s="1005"/>
      <c r="AK52" s="1005"/>
      <c r="AL52" s="1005"/>
      <c r="AM52" s="1005"/>
      <c r="AN52" s="1005"/>
      <c r="AO52" s="1005"/>
      <c r="AP52" s="1005"/>
      <c r="AQ52" s="1005"/>
      <c r="AR52" s="1005"/>
      <c r="AS52" s="1005"/>
      <c r="AT52" s="1005"/>
      <c r="AU52" s="1005"/>
      <c r="AV52" s="1005"/>
      <c r="AW52" s="1005"/>
      <c r="AX52" s="1005"/>
      <c r="AY52" s="1005"/>
      <c r="AZ52" s="1006"/>
      <c r="BA52" s="1004"/>
      <c r="BB52" s="1005"/>
      <c r="BC52" s="1005"/>
      <c r="BD52" s="1005"/>
      <c r="BE52" s="1005"/>
      <c r="BF52" s="1005"/>
      <c r="BG52" s="1005"/>
      <c r="BH52" s="1005"/>
      <c r="BI52" s="1005"/>
      <c r="BJ52" s="1005"/>
      <c r="BK52" s="1005"/>
      <c r="BL52" s="1005"/>
      <c r="BM52" s="1005"/>
      <c r="BN52" s="1005"/>
      <c r="BO52" s="1005"/>
      <c r="BP52" s="1006"/>
      <c r="BQ52" s="985"/>
      <c r="BR52" s="988"/>
      <c r="BS52" s="988"/>
      <c r="BT52" s="988"/>
      <c r="BU52" s="988"/>
      <c r="BV52" s="988"/>
      <c r="BW52" s="988"/>
      <c r="BX52" s="988"/>
      <c r="BY52" s="988"/>
      <c r="BZ52" s="988"/>
      <c r="CA52" s="988"/>
      <c r="CB52" s="988"/>
      <c r="CC52" s="988"/>
      <c r="CD52" s="1003"/>
      <c r="CE52" s="985"/>
      <c r="CF52" s="988"/>
      <c r="CG52" s="988"/>
      <c r="CH52" s="988"/>
      <c r="CI52" s="988"/>
      <c r="CJ52" s="988"/>
      <c r="CK52" s="988"/>
      <c r="CL52" s="988"/>
      <c r="CM52" s="988"/>
      <c r="CN52" s="988"/>
      <c r="CO52" s="988"/>
      <c r="CP52" s="1003"/>
      <c r="CQ52" s="1092"/>
      <c r="CR52" s="988"/>
      <c r="CS52" s="988"/>
      <c r="CT52" s="988"/>
      <c r="CU52" s="988"/>
      <c r="CV52" s="988"/>
      <c r="CW52" s="988"/>
      <c r="CX52" s="988"/>
      <c r="CY52" s="988"/>
      <c r="CZ52" s="1003"/>
      <c r="DA52" s="1092"/>
      <c r="DB52" s="988"/>
      <c r="DC52" s="988"/>
      <c r="DD52" s="988"/>
      <c r="DE52" s="988"/>
      <c r="DF52" s="988"/>
      <c r="DG52" s="988"/>
      <c r="DH52" s="1003"/>
      <c r="DI52" s="1092"/>
      <c r="DJ52" s="988"/>
      <c r="DK52" s="988"/>
      <c r="DL52" s="988"/>
      <c r="DM52" s="988"/>
      <c r="DN52" s="1003"/>
      <c r="DO52" s="1092"/>
      <c r="DP52" s="988"/>
      <c r="DQ52" s="988"/>
      <c r="DR52" s="1003"/>
      <c r="DS52" s="1091"/>
      <c r="DT52" s="1003"/>
      <c r="DU52" s="985"/>
      <c r="DV52" s="1002"/>
      <c r="DW52" s="988"/>
      <c r="DX52" s="988"/>
      <c r="DY52" s="987"/>
      <c r="DZ52" s="37" t="str">
        <f t="array" ref="DZ52">IF(AND( ISNUMBER(IFERROR(($DY52),"")), ISNUMBER(IFERROR(($DV52),""))), MAX(MIN(($DY52), ($DV52)), -($DV52)), "")</f>
        <v/>
      </c>
      <c r="EA52" s="37" t="str">
        <f t="array" ref="EA52">IF(AND( ISNUMBER(IFERROR(($DY52),"")), ISNUMBER(IFERROR(($DW52),""))), MAX(MIN(($DY52), ($DW52)), -($DW52)), "")</f>
        <v/>
      </c>
      <c r="EB52" s="701" t="str">
        <f t="array" ref="EB52">IF(AND( ISNUMBER(IFERROR(($DY52),"")), ISNUMBER(IFERROR(($DX52),""))), MAX(MIN(($DY52), ($DX52)), -($DX52)), "")</f>
        <v/>
      </c>
      <c r="EC52" s="988"/>
      <c r="ED52" s="37" t="str">
        <f t="array" ref="ED52">IF(AND( ISNUMBER(IFERROR(($EE52),"")), ISNUMBER(IFERROR(($EC52),""))), MAX(MIN(($EE52), ($EC52)), -($EC52)), "")</f>
        <v/>
      </c>
      <c r="EE52" s="988"/>
      <c r="EF52" s="1096"/>
      <c r="EG52" s="2624"/>
    </row>
    <row r="53" spans="1:137" s="1857" customFormat="1" ht="15" customHeight="1" x14ac:dyDescent="0.25">
      <c r="A53" s="955"/>
      <c r="B53" s="619" t="s">
        <v>1416</v>
      </c>
      <c r="C53" s="619"/>
      <c r="D53" s="619"/>
      <c r="E53" s="619"/>
      <c r="F53" s="37" t="str">
        <f t="array" ref="F53">IF( SUMPRODUCT(--NOT(ISNUMBER($M53:$DU53)))=0,SQRT(MAX(($M53)+SUMPRODUCT(($N53:$DU53),r_girr!$A$3:$DH$3),0)),"")</f>
        <v/>
      </c>
      <c r="G53" s="37" t="str">
        <f t="array" ref="G53">IF( SUMPRODUCT(--NOT(ISNUMBER($M53:$DU53)))=0,SQRT(MAX(($M53)+SUMPRODUCT(($N53:$DU53),r_girr!$A$4:$DH$4),0)),"")</f>
        <v/>
      </c>
      <c r="H53" s="37" t="str">
        <f t="array" ref="H53">IF( SUMPRODUCT(--NOT(ISNUMBER($M53:$DU53)))=0,SQRT(MAX(($M53)+SUMPRODUCT(($N53:$DU53),r_girr!$A$3:$DH$3)*0.75,0)),"")</f>
        <v/>
      </c>
      <c r="I53" s="37" t="str">
        <f t="array" ref="I53">IF(AND( ISNUMBER(IFERROR(($L53),"")), ISNUMBER(IFERROR(($F53),""))), MAX(MIN(($L53), ($F53)), -($F53)), "")</f>
        <v/>
      </c>
      <c r="J53" s="37" t="str">
        <f t="array" ref="J53">IF(AND( ISNUMBER(IFERROR(($L53),"")), ISNUMBER(IFERROR(($G53),""))), MAX(MIN(($L53), ($G53)), -($G53)), "")</f>
        <v/>
      </c>
      <c r="K53" s="37" t="str">
        <f t="array" ref="K53">IF(AND( ISNUMBER(IFERROR(($L53),"")), ISNUMBER(IFERROR(($H53),""))), MAX(MIN(($L53), ($H53)), -($H53)), "")</f>
        <v/>
      </c>
      <c r="L53" s="988"/>
      <c r="M53" s="988"/>
      <c r="N53" s="1003"/>
      <c r="O53" s="1092"/>
      <c r="P53" s="988"/>
      <c r="Q53" s="988"/>
      <c r="R53" s="988"/>
      <c r="S53" s="988"/>
      <c r="T53" s="988"/>
      <c r="U53" s="988"/>
      <c r="V53" s="988"/>
      <c r="W53" s="988"/>
      <c r="X53" s="988"/>
      <c r="Y53" s="988"/>
      <c r="Z53" s="988"/>
      <c r="AA53" s="988"/>
      <c r="AB53" s="988"/>
      <c r="AC53" s="988"/>
      <c r="AD53" s="988"/>
      <c r="AE53" s="988"/>
      <c r="AF53" s="988"/>
      <c r="AG53" s="988"/>
      <c r="AH53" s="1003"/>
      <c r="AI53" s="1004"/>
      <c r="AJ53" s="1005"/>
      <c r="AK53" s="1005"/>
      <c r="AL53" s="1005"/>
      <c r="AM53" s="1005"/>
      <c r="AN53" s="1005"/>
      <c r="AO53" s="1005"/>
      <c r="AP53" s="1005"/>
      <c r="AQ53" s="1005"/>
      <c r="AR53" s="1005"/>
      <c r="AS53" s="1005"/>
      <c r="AT53" s="1005"/>
      <c r="AU53" s="1005"/>
      <c r="AV53" s="1005"/>
      <c r="AW53" s="1005"/>
      <c r="AX53" s="1005"/>
      <c r="AY53" s="1005"/>
      <c r="AZ53" s="1006"/>
      <c r="BA53" s="1004"/>
      <c r="BB53" s="1005"/>
      <c r="BC53" s="1005"/>
      <c r="BD53" s="1005"/>
      <c r="BE53" s="1005"/>
      <c r="BF53" s="1005"/>
      <c r="BG53" s="1005"/>
      <c r="BH53" s="1005"/>
      <c r="BI53" s="1005"/>
      <c r="BJ53" s="1005"/>
      <c r="BK53" s="1005"/>
      <c r="BL53" s="1005"/>
      <c r="BM53" s="1005"/>
      <c r="BN53" s="1005"/>
      <c r="BO53" s="1005"/>
      <c r="BP53" s="1006"/>
      <c r="BQ53" s="985"/>
      <c r="BR53" s="988"/>
      <c r="BS53" s="988"/>
      <c r="BT53" s="988"/>
      <c r="BU53" s="988"/>
      <c r="BV53" s="988"/>
      <c r="BW53" s="988"/>
      <c r="BX53" s="988"/>
      <c r="BY53" s="988"/>
      <c r="BZ53" s="988"/>
      <c r="CA53" s="988"/>
      <c r="CB53" s="988"/>
      <c r="CC53" s="988"/>
      <c r="CD53" s="1003"/>
      <c r="CE53" s="985"/>
      <c r="CF53" s="988"/>
      <c r="CG53" s="988"/>
      <c r="CH53" s="988"/>
      <c r="CI53" s="988"/>
      <c r="CJ53" s="988"/>
      <c r="CK53" s="988"/>
      <c r="CL53" s="988"/>
      <c r="CM53" s="988"/>
      <c r="CN53" s="988"/>
      <c r="CO53" s="988"/>
      <c r="CP53" s="1003"/>
      <c r="CQ53" s="1092"/>
      <c r="CR53" s="988"/>
      <c r="CS53" s="988"/>
      <c r="CT53" s="988"/>
      <c r="CU53" s="988"/>
      <c r="CV53" s="988"/>
      <c r="CW53" s="988"/>
      <c r="CX53" s="988"/>
      <c r="CY53" s="988"/>
      <c r="CZ53" s="1003"/>
      <c r="DA53" s="1092"/>
      <c r="DB53" s="988"/>
      <c r="DC53" s="988"/>
      <c r="DD53" s="988"/>
      <c r="DE53" s="988"/>
      <c r="DF53" s="988"/>
      <c r="DG53" s="988"/>
      <c r="DH53" s="1003"/>
      <c r="DI53" s="1092"/>
      <c r="DJ53" s="988"/>
      <c r="DK53" s="988"/>
      <c r="DL53" s="988"/>
      <c r="DM53" s="988"/>
      <c r="DN53" s="1003"/>
      <c r="DO53" s="1092"/>
      <c r="DP53" s="988"/>
      <c r="DQ53" s="988"/>
      <c r="DR53" s="1003"/>
      <c r="DS53" s="1091"/>
      <c r="DT53" s="1003"/>
      <c r="DU53" s="985"/>
      <c r="DV53" s="1002"/>
      <c r="DW53" s="988"/>
      <c r="DX53" s="988"/>
      <c r="DY53" s="987"/>
      <c r="DZ53" s="37" t="str">
        <f t="array" ref="DZ53">IF(AND( ISNUMBER(IFERROR(($DY53),"")), ISNUMBER(IFERROR(($DV53),""))), MAX(MIN(($DY53), ($DV53)), -($DV53)), "")</f>
        <v/>
      </c>
      <c r="EA53" s="37" t="str">
        <f t="array" ref="EA53">IF(AND( ISNUMBER(IFERROR(($DY53),"")), ISNUMBER(IFERROR(($DW53),""))), MAX(MIN(($DY53), ($DW53)), -($DW53)), "")</f>
        <v/>
      </c>
      <c r="EB53" s="701" t="str">
        <f t="array" ref="EB53">IF(AND( ISNUMBER(IFERROR(($DY53),"")), ISNUMBER(IFERROR(($DX53),""))), MAX(MIN(($DY53), ($DX53)), -($DX53)), "")</f>
        <v/>
      </c>
      <c r="EC53" s="988"/>
      <c r="ED53" s="37" t="str">
        <f t="array" ref="ED53">IF(AND( ISNUMBER(IFERROR(($EE53),"")), ISNUMBER(IFERROR(($EC53),""))), MAX(MIN(($EE53), ($EC53)), -($EC53)), "")</f>
        <v/>
      </c>
      <c r="EE53" s="988"/>
      <c r="EF53" s="1096"/>
      <c r="EG53" s="2624"/>
    </row>
    <row r="54" spans="1:137" s="1857" customFormat="1" ht="15" customHeight="1" x14ac:dyDescent="0.25">
      <c r="A54" s="955"/>
      <c r="B54" s="619" t="s">
        <v>1417</v>
      </c>
      <c r="C54" s="619"/>
      <c r="D54" s="619"/>
      <c r="E54" s="619"/>
      <c r="F54" s="37" t="str">
        <f t="array" ref="F54">IF( SUMPRODUCT(--NOT(ISNUMBER($M54:$DU54)))=0,SQRT(MAX(($M54)+SUMPRODUCT(($N54:$DU54),r_girr!$A$3:$DH$3),0)),"")</f>
        <v/>
      </c>
      <c r="G54" s="37" t="str">
        <f t="array" ref="G54">IF( SUMPRODUCT(--NOT(ISNUMBER($M54:$DU54)))=0,SQRT(MAX(($M54)+SUMPRODUCT(($N54:$DU54),r_girr!$A$4:$DH$4),0)),"")</f>
        <v/>
      </c>
      <c r="H54" s="37" t="str">
        <f t="array" ref="H54">IF( SUMPRODUCT(--NOT(ISNUMBER($M54:$DU54)))=0,SQRT(MAX(($M54)+SUMPRODUCT(($N54:$DU54),r_girr!$A$3:$DH$3)*0.75,0)),"")</f>
        <v/>
      </c>
      <c r="I54" s="37" t="str">
        <f t="array" ref="I54">IF(AND( ISNUMBER(IFERROR(($L54),"")), ISNUMBER(IFERROR(($F54),""))), MAX(MIN(($L54), ($F54)), -($F54)), "")</f>
        <v/>
      </c>
      <c r="J54" s="37" t="str">
        <f t="array" ref="J54">IF(AND( ISNUMBER(IFERROR(($L54),"")), ISNUMBER(IFERROR(($G54),""))), MAX(MIN(($L54), ($G54)), -($G54)), "")</f>
        <v/>
      </c>
      <c r="K54" s="37" t="str">
        <f t="array" ref="K54">IF(AND( ISNUMBER(IFERROR(($L54),"")), ISNUMBER(IFERROR(($H54),""))), MAX(MIN(($L54), ($H54)), -($H54)), "")</f>
        <v/>
      </c>
      <c r="L54" s="988"/>
      <c r="M54" s="988"/>
      <c r="N54" s="1003"/>
      <c r="O54" s="1092"/>
      <c r="P54" s="988"/>
      <c r="Q54" s="988"/>
      <c r="R54" s="988"/>
      <c r="S54" s="988"/>
      <c r="T54" s="988"/>
      <c r="U54" s="988"/>
      <c r="V54" s="988"/>
      <c r="W54" s="988"/>
      <c r="X54" s="988"/>
      <c r="Y54" s="988"/>
      <c r="Z54" s="988"/>
      <c r="AA54" s="988"/>
      <c r="AB54" s="988"/>
      <c r="AC54" s="988"/>
      <c r="AD54" s="988"/>
      <c r="AE54" s="988"/>
      <c r="AF54" s="988"/>
      <c r="AG54" s="988"/>
      <c r="AH54" s="1003"/>
      <c r="AI54" s="1004"/>
      <c r="AJ54" s="1005"/>
      <c r="AK54" s="1005"/>
      <c r="AL54" s="1005"/>
      <c r="AM54" s="1005"/>
      <c r="AN54" s="1005"/>
      <c r="AO54" s="1005"/>
      <c r="AP54" s="1005"/>
      <c r="AQ54" s="1005"/>
      <c r="AR54" s="1005"/>
      <c r="AS54" s="1005"/>
      <c r="AT54" s="1005"/>
      <c r="AU54" s="1005"/>
      <c r="AV54" s="1005"/>
      <c r="AW54" s="1005"/>
      <c r="AX54" s="1005"/>
      <c r="AY54" s="1005"/>
      <c r="AZ54" s="1006"/>
      <c r="BA54" s="1004"/>
      <c r="BB54" s="1005"/>
      <c r="BC54" s="1005"/>
      <c r="BD54" s="1005"/>
      <c r="BE54" s="1005"/>
      <c r="BF54" s="1005"/>
      <c r="BG54" s="1005"/>
      <c r="BH54" s="1005"/>
      <c r="BI54" s="1005"/>
      <c r="BJ54" s="1005"/>
      <c r="BK54" s="1005"/>
      <c r="BL54" s="1005"/>
      <c r="BM54" s="1005"/>
      <c r="BN54" s="1005"/>
      <c r="BO54" s="1005"/>
      <c r="BP54" s="1006"/>
      <c r="BQ54" s="985"/>
      <c r="BR54" s="988"/>
      <c r="BS54" s="988"/>
      <c r="BT54" s="988"/>
      <c r="BU54" s="988"/>
      <c r="BV54" s="988"/>
      <c r="BW54" s="988"/>
      <c r="BX54" s="988"/>
      <c r="BY54" s="988"/>
      <c r="BZ54" s="988"/>
      <c r="CA54" s="988"/>
      <c r="CB54" s="988"/>
      <c r="CC54" s="988"/>
      <c r="CD54" s="1003"/>
      <c r="CE54" s="985"/>
      <c r="CF54" s="988"/>
      <c r="CG54" s="988"/>
      <c r="CH54" s="988"/>
      <c r="CI54" s="988"/>
      <c r="CJ54" s="988"/>
      <c r="CK54" s="988"/>
      <c r="CL54" s="988"/>
      <c r="CM54" s="988"/>
      <c r="CN54" s="988"/>
      <c r="CO54" s="988"/>
      <c r="CP54" s="1003"/>
      <c r="CQ54" s="1092"/>
      <c r="CR54" s="988"/>
      <c r="CS54" s="988"/>
      <c r="CT54" s="988"/>
      <c r="CU54" s="988"/>
      <c r="CV54" s="988"/>
      <c r="CW54" s="988"/>
      <c r="CX54" s="988"/>
      <c r="CY54" s="988"/>
      <c r="CZ54" s="1003"/>
      <c r="DA54" s="1092"/>
      <c r="DB54" s="988"/>
      <c r="DC54" s="988"/>
      <c r="DD54" s="988"/>
      <c r="DE54" s="988"/>
      <c r="DF54" s="988"/>
      <c r="DG54" s="988"/>
      <c r="DH54" s="1003"/>
      <c r="DI54" s="1092"/>
      <c r="DJ54" s="988"/>
      <c r="DK54" s="988"/>
      <c r="DL54" s="988"/>
      <c r="DM54" s="988"/>
      <c r="DN54" s="1003"/>
      <c r="DO54" s="1092"/>
      <c r="DP54" s="988"/>
      <c r="DQ54" s="988"/>
      <c r="DR54" s="1003"/>
      <c r="DS54" s="1091"/>
      <c r="DT54" s="1003"/>
      <c r="DU54" s="985"/>
      <c r="DV54" s="1002"/>
      <c r="DW54" s="988"/>
      <c r="DX54" s="988"/>
      <c r="DY54" s="987"/>
      <c r="DZ54" s="37" t="str">
        <f t="array" ref="DZ54">IF(AND( ISNUMBER(IFERROR(($DY54),"")), ISNUMBER(IFERROR(($DV54),""))), MAX(MIN(($DY54), ($DV54)), -($DV54)), "")</f>
        <v/>
      </c>
      <c r="EA54" s="37" t="str">
        <f t="array" ref="EA54">IF(AND( ISNUMBER(IFERROR(($DY54),"")), ISNUMBER(IFERROR(($DW54),""))), MAX(MIN(($DY54), ($DW54)), -($DW54)), "")</f>
        <v/>
      </c>
      <c r="EB54" s="701" t="str">
        <f t="array" ref="EB54">IF(AND( ISNUMBER(IFERROR(($DY54),"")), ISNUMBER(IFERROR(($DX54),""))), MAX(MIN(($DY54), ($DX54)), -($DX54)), "")</f>
        <v/>
      </c>
      <c r="EC54" s="988"/>
      <c r="ED54" s="37" t="str">
        <f t="array" ref="ED54">IF(AND( ISNUMBER(IFERROR(($EE54),"")), ISNUMBER(IFERROR(($EC54),""))), MAX(MIN(($EE54), ($EC54)), -($EC54)), "")</f>
        <v/>
      </c>
      <c r="EE54" s="988"/>
      <c r="EF54" s="1096"/>
      <c r="EG54" s="2624"/>
    </row>
    <row r="55" spans="1:137" s="1857" customFormat="1" ht="15" customHeight="1" x14ac:dyDescent="0.25">
      <c r="A55" s="955"/>
      <c r="B55" s="619" t="s">
        <v>1418</v>
      </c>
      <c r="C55" s="619"/>
      <c r="D55" s="619"/>
      <c r="E55" s="619"/>
      <c r="F55" s="37" t="str">
        <f t="array" ref="F55">IF( SUMPRODUCT(--NOT(ISNUMBER($M55:$DU55)))=0,SQRT(MAX(($M55)+SUMPRODUCT(($N55:$DU55),r_girr!$A$3:$DH$3),0)),"")</f>
        <v/>
      </c>
      <c r="G55" s="37" t="str">
        <f t="array" ref="G55">IF( SUMPRODUCT(--NOT(ISNUMBER($M55:$DU55)))=0,SQRT(MAX(($M55)+SUMPRODUCT(($N55:$DU55),r_girr!$A$4:$DH$4),0)),"")</f>
        <v/>
      </c>
      <c r="H55" s="37" t="str">
        <f t="array" ref="H55">IF( SUMPRODUCT(--NOT(ISNUMBER($M55:$DU55)))=0,SQRT(MAX(($M55)+SUMPRODUCT(($N55:$DU55),r_girr!$A$3:$DH$3)*0.75,0)),"")</f>
        <v/>
      </c>
      <c r="I55" s="37" t="str">
        <f t="array" ref="I55">IF(AND( ISNUMBER(IFERROR(($L55),"")), ISNUMBER(IFERROR(($F55),""))), MAX(MIN(($L55), ($F55)), -($F55)), "")</f>
        <v/>
      </c>
      <c r="J55" s="37" t="str">
        <f t="array" ref="J55">IF(AND( ISNUMBER(IFERROR(($L55),"")), ISNUMBER(IFERROR(($G55),""))), MAX(MIN(($L55), ($G55)), -($G55)), "")</f>
        <v/>
      </c>
      <c r="K55" s="37" t="str">
        <f t="array" ref="K55">IF(AND( ISNUMBER(IFERROR(($L55),"")), ISNUMBER(IFERROR(($H55),""))), MAX(MIN(($L55), ($H55)), -($H55)), "")</f>
        <v/>
      </c>
      <c r="L55" s="988"/>
      <c r="M55" s="988"/>
      <c r="N55" s="1003"/>
      <c r="O55" s="1092"/>
      <c r="P55" s="988"/>
      <c r="Q55" s="988"/>
      <c r="R55" s="988"/>
      <c r="S55" s="988"/>
      <c r="T55" s="988"/>
      <c r="U55" s="988"/>
      <c r="V55" s="988"/>
      <c r="W55" s="988"/>
      <c r="X55" s="988"/>
      <c r="Y55" s="988"/>
      <c r="Z55" s="988"/>
      <c r="AA55" s="988"/>
      <c r="AB55" s="988"/>
      <c r="AC55" s="988"/>
      <c r="AD55" s="988"/>
      <c r="AE55" s="988"/>
      <c r="AF55" s="988"/>
      <c r="AG55" s="988"/>
      <c r="AH55" s="1003"/>
      <c r="AI55" s="1004"/>
      <c r="AJ55" s="1005"/>
      <c r="AK55" s="1005"/>
      <c r="AL55" s="1005"/>
      <c r="AM55" s="1005"/>
      <c r="AN55" s="1005"/>
      <c r="AO55" s="1005"/>
      <c r="AP55" s="1005"/>
      <c r="AQ55" s="1005"/>
      <c r="AR55" s="1005"/>
      <c r="AS55" s="1005"/>
      <c r="AT55" s="1005"/>
      <c r="AU55" s="1005"/>
      <c r="AV55" s="1005"/>
      <c r="AW55" s="1005"/>
      <c r="AX55" s="1005"/>
      <c r="AY55" s="1005"/>
      <c r="AZ55" s="1006"/>
      <c r="BA55" s="1004"/>
      <c r="BB55" s="1005"/>
      <c r="BC55" s="1005"/>
      <c r="BD55" s="1005"/>
      <c r="BE55" s="1005"/>
      <c r="BF55" s="1005"/>
      <c r="BG55" s="1005"/>
      <c r="BH55" s="1005"/>
      <c r="BI55" s="1005"/>
      <c r="BJ55" s="1005"/>
      <c r="BK55" s="1005"/>
      <c r="BL55" s="1005"/>
      <c r="BM55" s="1005"/>
      <c r="BN55" s="1005"/>
      <c r="BO55" s="1005"/>
      <c r="BP55" s="1006"/>
      <c r="BQ55" s="985"/>
      <c r="BR55" s="988"/>
      <c r="BS55" s="988"/>
      <c r="BT55" s="988"/>
      <c r="BU55" s="988"/>
      <c r="BV55" s="988"/>
      <c r="BW55" s="988"/>
      <c r="BX55" s="988"/>
      <c r="BY55" s="988"/>
      <c r="BZ55" s="988"/>
      <c r="CA55" s="988"/>
      <c r="CB55" s="988"/>
      <c r="CC55" s="988"/>
      <c r="CD55" s="1003"/>
      <c r="CE55" s="985"/>
      <c r="CF55" s="988"/>
      <c r="CG55" s="988"/>
      <c r="CH55" s="988"/>
      <c r="CI55" s="988"/>
      <c r="CJ55" s="988"/>
      <c r="CK55" s="988"/>
      <c r="CL55" s="988"/>
      <c r="CM55" s="988"/>
      <c r="CN55" s="988"/>
      <c r="CO55" s="988"/>
      <c r="CP55" s="1003"/>
      <c r="CQ55" s="1092"/>
      <c r="CR55" s="988"/>
      <c r="CS55" s="988"/>
      <c r="CT55" s="988"/>
      <c r="CU55" s="988"/>
      <c r="CV55" s="988"/>
      <c r="CW55" s="988"/>
      <c r="CX55" s="988"/>
      <c r="CY55" s="988"/>
      <c r="CZ55" s="1003"/>
      <c r="DA55" s="1092"/>
      <c r="DB55" s="988"/>
      <c r="DC55" s="988"/>
      <c r="DD55" s="988"/>
      <c r="DE55" s="988"/>
      <c r="DF55" s="988"/>
      <c r="DG55" s="988"/>
      <c r="DH55" s="1003"/>
      <c r="DI55" s="1092"/>
      <c r="DJ55" s="988"/>
      <c r="DK55" s="988"/>
      <c r="DL55" s="988"/>
      <c r="DM55" s="988"/>
      <c r="DN55" s="1003"/>
      <c r="DO55" s="1092"/>
      <c r="DP55" s="988"/>
      <c r="DQ55" s="988"/>
      <c r="DR55" s="1003"/>
      <c r="DS55" s="1091"/>
      <c r="DT55" s="1003"/>
      <c r="DU55" s="985"/>
      <c r="DV55" s="1002"/>
      <c r="DW55" s="988"/>
      <c r="DX55" s="988"/>
      <c r="DY55" s="987"/>
      <c r="DZ55" s="37" t="str">
        <f t="array" ref="DZ55">IF(AND( ISNUMBER(IFERROR(($DY55),"")), ISNUMBER(IFERROR(($DV55),""))), MAX(MIN(($DY55), ($DV55)), -($DV55)), "")</f>
        <v/>
      </c>
      <c r="EA55" s="37" t="str">
        <f t="array" ref="EA55">IF(AND( ISNUMBER(IFERROR(($DY55),"")), ISNUMBER(IFERROR(($DW55),""))), MAX(MIN(($DY55), ($DW55)), -($DW55)), "")</f>
        <v/>
      </c>
      <c r="EB55" s="701" t="str">
        <f t="array" ref="EB55">IF(AND( ISNUMBER(IFERROR(($DY55),"")), ISNUMBER(IFERROR(($DX55),""))), MAX(MIN(($DY55), ($DX55)), -($DX55)), "")</f>
        <v/>
      </c>
      <c r="EC55" s="988"/>
      <c r="ED55" s="37" t="str">
        <f t="array" ref="ED55">IF(AND( ISNUMBER(IFERROR(($EE55),"")), ISNUMBER(IFERROR(($EC55),""))), MAX(MIN(($EE55), ($EC55)), -($EC55)), "")</f>
        <v/>
      </c>
      <c r="EE55" s="988"/>
      <c r="EF55" s="1096"/>
      <c r="EG55" s="2624"/>
    </row>
    <row r="56" spans="1:137" s="1857" customFormat="1" ht="15" customHeight="1" x14ac:dyDescent="0.25">
      <c r="A56" s="955"/>
      <c r="B56" s="619" t="s">
        <v>1419</v>
      </c>
      <c r="C56" s="619"/>
      <c r="D56" s="619"/>
      <c r="E56" s="619"/>
      <c r="F56" s="37" t="str">
        <f t="array" ref="F56">IF( SUMPRODUCT(--NOT(ISNUMBER($M56:$DU56)))=0,SQRT(MAX(($M56)+SUMPRODUCT(($N56:$DU56),r_girr!$A$3:$DH$3),0)),"")</f>
        <v/>
      </c>
      <c r="G56" s="37" t="str">
        <f t="array" ref="G56">IF( SUMPRODUCT(--NOT(ISNUMBER($M56:$DU56)))=0,SQRT(MAX(($M56)+SUMPRODUCT(($N56:$DU56),r_girr!$A$4:$DH$4),0)),"")</f>
        <v/>
      </c>
      <c r="H56" s="37" t="str">
        <f t="array" ref="H56">IF( SUMPRODUCT(--NOT(ISNUMBER($M56:$DU56)))=0,SQRT(MAX(($M56)+SUMPRODUCT(($N56:$DU56),r_girr!$A$3:$DH$3)*0.75,0)),"")</f>
        <v/>
      </c>
      <c r="I56" s="37" t="str">
        <f t="array" ref="I56">IF(AND( ISNUMBER(IFERROR(($L56),"")), ISNUMBER(IFERROR(($F56),""))), MAX(MIN(($L56), ($F56)), -($F56)), "")</f>
        <v/>
      </c>
      <c r="J56" s="37" t="str">
        <f t="array" ref="J56">IF(AND( ISNUMBER(IFERROR(($L56),"")), ISNUMBER(IFERROR(($G56),""))), MAX(MIN(($L56), ($G56)), -($G56)), "")</f>
        <v/>
      </c>
      <c r="K56" s="37" t="str">
        <f t="array" ref="K56">IF(AND( ISNUMBER(IFERROR(($L56),"")), ISNUMBER(IFERROR(($H56),""))), MAX(MIN(($L56), ($H56)), -($H56)), "")</f>
        <v/>
      </c>
      <c r="L56" s="988"/>
      <c r="M56" s="988"/>
      <c r="N56" s="1003"/>
      <c r="O56" s="1092"/>
      <c r="P56" s="988"/>
      <c r="Q56" s="988"/>
      <c r="R56" s="988"/>
      <c r="S56" s="988"/>
      <c r="T56" s="988"/>
      <c r="U56" s="988"/>
      <c r="V56" s="988"/>
      <c r="W56" s="988"/>
      <c r="X56" s="988"/>
      <c r="Y56" s="988"/>
      <c r="Z56" s="988"/>
      <c r="AA56" s="988"/>
      <c r="AB56" s="988"/>
      <c r="AC56" s="988"/>
      <c r="AD56" s="988"/>
      <c r="AE56" s="988"/>
      <c r="AF56" s="988"/>
      <c r="AG56" s="988"/>
      <c r="AH56" s="1003"/>
      <c r="AI56" s="1004"/>
      <c r="AJ56" s="1005"/>
      <c r="AK56" s="1005"/>
      <c r="AL56" s="1005"/>
      <c r="AM56" s="1005"/>
      <c r="AN56" s="1005"/>
      <c r="AO56" s="1005"/>
      <c r="AP56" s="1005"/>
      <c r="AQ56" s="1005"/>
      <c r="AR56" s="1005"/>
      <c r="AS56" s="1005"/>
      <c r="AT56" s="1005"/>
      <c r="AU56" s="1005"/>
      <c r="AV56" s="1005"/>
      <c r="AW56" s="1005"/>
      <c r="AX56" s="1005"/>
      <c r="AY56" s="1005"/>
      <c r="AZ56" s="1006"/>
      <c r="BA56" s="1004"/>
      <c r="BB56" s="1005"/>
      <c r="BC56" s="1005"/>
      <c r="BD56" s="1005"/>
      <c r="BE56" s="1005"/>
      <c r="BF56" s="1005"/>
      <c r="BG56" s="1005"/>
      <c r="BH56" s="1005"/>
      <c r="BI56" s="1005"/>
      <c r="BJ56" s="1005"/>
      <c r="BK56" s="1005"/>
      <c r="BL56" s="1005"/>
      <c r="BM56" s="1005"/>
      <c r="BN56" s="1005"/>
      <c r="BO56" s="1005"/>
      <c r="BP56" s="1006"/>
      <c r="BQ56" s="985"/>
      <c r="BR56" s="988"/>
      <c r="BS56" s="988"/>
      <c r="BT56" s="988"/>
      <c r="BU56" s="988"/>
      <c r="BV56" s="988"/>
      <c r="BW56" s="988"/>
      <c r="BX56" s="988"/>
      <c r="BY56" s="988"/>
      <c r="BZ56" s="988"/>
      <c r="CA56" s="988"/>
      <c r="CB56" s="988"/>
      <c r="CC56" s="988"/>
      <c r="CD56" s="1003"/>
      <c r="CE56" s="985"/>
      <c r="CF56" s="988"/>
      <c r="CG56" s="988"/>
      <c r="CH56" s="988"/>
      <c r="CI56" s="988"/>
      <c r="CJ56" s="988"/>
      <c r="CK56" s="988"/>
      <c r="CL56" s="988"/>
      <c r="CM56" s="988"/>
      <c r="CN56" s="988"/>
      <c r="CO56" s="988"/>
      <c r="CP56" s="1003"/>
      <c r="CQ56" s="1092"/>
      <c r="CR56" s="988"/>
      <c r="CS56" s="988"/>
      <c r="CT56" s="988"/>
      <c r="CU56" s="988"/>
      <c r="CV56" s="988"/>
      <c r="CW56" s="988"/>
      <c r="CX56" s="988"/>
      <c r="CY56" s="988"/>
      <c r="CZ56" s="1003"/>
      <c r="DA56" s="1092"/>
      <c r="DB56" s="988"/>
      <c r="DC56" s="988"/>
      <c r="DD56" s="988"/>
      <c r="DE56" s="988"/>
      <c r="DF56" s="988"/>
      <c r="DG56" s="988"/>
      <c r="DH56" s="1003"/>
      <c r="DI56" s="1092"/>
      <c r="DJ56" s="988"/>
      <c r="DK56" s="988"/>
      <c r="DL56" s="988"/>
      <c r="DM56" s="988"/>
      <c r="DN56" s="1003"/>
      <c r="DO56" s="1092"/>
      <c r="DP56" s="988"/>
      <c r="DQ56" s="988"/>
      <c r="DR56" s="1003"/>
      <c r="DS56" s="1091"/>
      <c r="DT56" s="1003"/>
      <c r="DU56" s="985"/>
      <c r="DV56" s="1002"/>
      <c r="DW56" s="988"/>
      <c r="DX56" s="988"/>
      <c r="DY56" s="987"/>
      <c r="DZ56" s="37" t="str">
        <f t="array" ref="DZ56">IF(AND( ISNUMBER(IFERROR(($DY56),"")), ISNUMBER(IFERROR(($DV56),""))), MAX(MIN(($DY56), ($DV56)), -($DV56)), "")</f>
        <v/>
      </c>
      <c r="EA56" s="37" t="str">
        <f t="array" ref="EA56">IF(AND( ISNUMBER(IFERROR(($DY56),"")), ISNUMBER(IFERROR(($DW56),""))), MAX(MIN(($DY56), ($DW56)), -($DW56)), "")</f>
        <v/>
      </c>
      <c r="EB56" s="701" t="str">
        <f t="array" ref="EB56">IF(AND( ISNUMBER(IFERROR(($DY56),"")), ISNUMBER(IFERROR(($DX56),""))), MAX(MIN(($DY56), ($DX56)), -($DX56)), "")</f>
        <v/>
      </c>
      <c r="EC56" s="988"/>
      <c r="ED56" s="37" t="str">
        <f t="array" ref="ED56">IF(AND( ISNUMBER(IFERROR(($EE56),"")), ISNUMBER(IFERROR(($EC56),""))), MAX(MIN(($EE56), ($EC56)), -($EC56)), "")</f>
        <v/>
      </c>
      <c r="EE56" s="988"/>
      <c r="EF56" s="1096"/>
      <c r="EG56" s="2624"/>
    </row>
    <row r="57" spans="1:137" s="1857" customFormat="1" ht="15" customHeight="1" x14ac:dyDescent="0.25">
      <c r="A57" s="955"/>
      <c r="B57" s="619" t="s">
        <v>1420</v>
      </c>
      <c r="C57" s="619"/>
      <c r="D57" s="619"/>
      <c r="E57" s="619"/>
      <c r="F57" s="37" t="str">
        <f t="array" ref="F57">IF( SUMPRODUCT(--NOT(ISNUMBER($M57:$DU57)))=0,SQRT(MAX(($M57)+SUMPRODUCT(($N57:$DU57),r_girr!$A$3:$DH$3),0)),"")</f>
        <v/>
      </c>
      <c r="G57" s="37" t="str">
        <f t="array" ref="G57">IF( SUMPRODUCT(--NOT(ISNUMBER($M57:$DU57)))=0,SQRT(MAX(($M57)+SUMPRODUCT(($N57:$DU57),r_girr!$A$4:$DH$4),0)),"")</f>
        <v/>
      </c>
      <c r="H57" s="37" t="str">
        <f t="array" ref="H57">IF( SUMPRODUCT(--NOT(ISNUMBER($M57:$DU57)))=0,SQRT(MAX(($M57)+SUMPRODUCT(($N57:$DU57),r_girr!$A$3:$DH$3)*0.75,0)),"")</f>
        <v/>
      </c>
      <c r="I57" s="37" t="str">
        <f t="array" ref="I57">IF(AND( ISNUMBER(IFERROR(($L57),"")), ISNUMBER(IFERROR(($F57),""))), MAX(MIN(($L57), ($F57)), -($F57)), "")</f>
        <v/>
      </c>
      <c r="J57" s="37" t="str">
        <f t="array" ref="J57">IF(AND( ISNUMBER(IFERROR(($L57),"")), ISNUMBER(IFERROR(($G57),""))), MAX(MIN(($L57), ($G57)), -($G57)), "")</f>
        <v/>
      </c>
      <c r="K57" s="37" t="str">
        <f t="array" ref="K57">IF(AND( ISNUMBER(IFERROR(($L57),"")), ISNUMBER(IFERROR(($H57),""))), MAX(MIN(($L57), ($H57)), -($H57)), "")</f>
        <v/>
      </c>
      <c r="L57" s="988"/>
      <c r="M57" s="988"/>
      <c r="N57" s="1003"/>
      <c r="O57" s="1092"/>
      <c r="P57" s="988"/>
      <c r="Q57" s="988"/>
      <c r="R57" s="988"/>
      <c r="S57" s="988"/>
      <c r="T57" s="988"/>
      <c r="U57" s="988"/>
      <c r="V57" s="988"/>
      <c r="W57" s="988"/>
      <c r="X57" s="988"/>
      <c r="Y57" s="988"/>
      <c r="Z57" s="988"/>
      <c r="AA57" s="988"/>
      <c r="AB57" s="988"/>
      <c r="AC57" s="988"/>
      <c r="AD57" s="988"/>
      <c r="AE57" s="988"/>
      <c r="AF57" s="988"/>
      <c r="AG57" s="988"/>
      <c r="AH57" s="1003"/>
      <c r="AI57" s="1004"/>
      <c r="AJ57" s="1005"/>
      <c r="AK57" s="1005"/>
      <c r="AL57" s="1005"/>
      <c r="AM57" s="1005"/>
      <c r="AN57" s="1005"/>
      <c r="AO57" s="1005"/>
      <c r="AP57" s="1005"/>
      <c r="AQ57" s="1005"/>
      <c r="AR57" s="1005"/>
      <c r="AS57" s="1005"/>
      <c r="AT57" s="1005"/>
      <c r="AU57" s="1005"/>
      <c r="AV57" s="1005"/>
      <c r="AW57" s="1005"/>
      <c r="AX57" s="1005"/>
      <c r="AY57" s="1005"/>
      <c r="AZ57" s="1006"/>
      <c r="BA57" s="1004"/>
      <c r="BB57" s="1005"/>
      <c r="BC57" s="1005"/>
      <c r="BD57" s="1005"/>
      <c r="BE57" s="1005"/>
      <c r="BF57" s="1005"/>
      <c r="BG57" s="1005"/>
      <c r="BH57" s="1005"/>
      <c r="BI57" s="1005"/>
      <c r="BJ57" s="1005"/>
      <c r="BK57" s="1005"/>
      <c r="BL57" s="1005"/>
      <c r="BM57" s="1005"/>
      <c r="BN57" s="1005"/>
      <c r="BO57" s="1005"/>
      <c r="BP57" s="1006"/>
      <c r="BQ57" s="985"/>
      <c r="BR57" s="988"/>
      <c r="BS57" s="988"/>
      <c r="BT57" s="988"/>
      <c r="BU57" s="988"/>
      <c r="BV57" s="988"/>
      <c r="BW57" s="988"/>
      <c r="BX57" s="988"/>
      <c r="BY57" s="988"/>
      <c r="BZ57" s="988"/>
      <c r="CA57" s="988"/>
      <c r="CB57" s="988"/>
      <c r="CC57" s="988"/>
      <c r="CD57" s="1003"/>
      <c r="CE57" s="985"/>
      <c r="CF57" s="988"/>
      <c r="CG57" s="988"/>
      <c r="CH57" s="988"/>
      <c r="CI57" s="988"/>
      <c r="CJ57" s="988"/>
      <c r="CK57" s="988"/>
      <c r="CL57" s="988"/>
      <c r="CM57" s="988"/>
      <c r="CN57" s="988"/>
      <c r="CO57" s="988"/>
      <c r="CP57" s="1003"/>
      <c r="CQ57" s="1092"/>
      <c r="CR57" s="988"/>
      <c r="CS57" s="988"/>
      <c r="CT57" s="988"/>
      <c r="CU57" s="988"/>
      <c r="CV57" s="988"/>
      <c r="CW57" s="988"/>
      <c r="CX57" s="988"/>
      <c r="CY57" s="988"/>
      <c r="CZ57" s="1003"/>
      <c r="DA57" s="1092"/>
      <c r="DB57" s="988"/>
      <c r="DC57" s="988"/>
      <c r="DD57" s="988"/>
      <c r="DE57" s="988"/>
      <c r="DF57" s="988"/>
      <c r="DG57" s="988"/>
      <c r="DH57" s="1003"/>
      <c r="DI57" s="1092"/>
      <c r="DJ57" s="988"/>
      <c r="DK57" s="988"/>
      <c r="DL57" s="988"/>
      <c r="DM57" s="988"/>
      <c r="DN57" s="1003"/>
      <c r="DO57" s="1092"/>
      <c r="DP57" s="988"/>
      <c r="DQ57" s="988"/>
      <c r="DR57" s="1003"/>
      <c r="DS57" s="1091"/>
      <c r="DT57" s="1003"/>
      <c r="DU57" s="985"/>
      <c r="DV57" s="1002"/>
      <c r="DW57" s="988"/>
      <c r="DX57" s="988"/>
      <c r="DY57" s="987"/>
      <c r="DZ57" s="37" t="str">
        <f t="array" ref="DZ57">IF(AND( ISNUMBER(IFERROR(($DY57),"")), ISNUMBER(IFERROR(($DV57),""))), MAX(MIN(($DY57), ($DV57)), -($DV57)), "")</f>
        <v/>
      </c>
      <c r="EA57" s="37" t="str">
        <f t="array" ref="EA57">IF(AND( ISNUMBER(IFERROR(($DY57),"")), ISNUMBER(IFERROR(($DW57),""))), MAX(MIN(($DY57), ($DW57)), -($DW57)), "")</f>
        <v/>
      </c>
      <c r="EB57" s="701" t="str">
        <f t="array" ref="EB57">IF(AND( ISNUMBER(IFERROR(($DY57),"")), ISNUMBER(IFERROR(($DX57),""))), MAX(MIN(($DY57), ($DX57)), -($DX57)), "")</f>
        <v/>
      </c>
      <c r="EC57" s="988"/>
      <c r="ED57" s="37" t="str">
        <f t="array" ref="ED57">IF(AND( ISNUMBER(IFERROR(($EE57),"")), ISNUMBER(IFERROR(($EC57),""))), MAX(MIN(($EE57), ($EC57)), -($EC57)), "")</f>
        <v/>
      </c>
      <c r="EE57" s="988"/>
      <c r="EF57" s="1096"/>
      <c r="EG57" s="2624"/>
    </row>
    <row r="58" spans="1:137" s="1857" customFormat="1" ht="15" customHeight="1" x14ac:dyDescent="0.25">
      <c r="A58" s="955"/>
      <c r="B58" s="619" t="s">
        <v>1421</v>
      </c>
      <c r="C58" s="619"/>
      <c r="D58" s="619"/>
      <c r="E58" s="619"/>
      <c r="F58" s="37" t="str">
        <f t="array" ref="F58">IF( SUMPRODUCT(--NOT(ISNUMBER($M58:$DU58)))=0,SQRT(MAX(($M58)+SUMPRODUCT(($N58:$DU58),r_girr!$A$3:$DH$3),0)),"")</f>
        <v/>
      </c>
      <c r="G58" s="37" t="str">
        <f t="array" ref="G58">IF( SUMPRODUCT(--NOT(ISNUMBER($M58:$DU58)))=0,SQRT(MAX(($M58)+SUMPRODUCT(($N58:$DU58),r_girr!$A$4:$DH$4),0)),"")</f>
        <v/>
      </c>
      <c r="H58" s="37" t="str">
        <f t="array" ref="H58">IF( SUMPRODUCT(--NOT(ISNUMBER($M58:$DU58)))=0,SQRT(MAX(($M58)+SUMPRODUCT(($N58:$DU58),r_girr!$A$3:$DH$3)*0.75,0)),"")</f>
        <v/>
      </c>
      <c r="I58" s="37" t="str">
        <f t="array" ref="I58">IF(AND( ISNUMBER(IFERROR(($L58),"")), ISNUMBER(IFERROR(($F58),""))), MAX(MIN(($L58), ($F58)), -($F58)), "")</f>
        <v/>
      </c>
      <c r="J58" s="37" t="str">
        <f t="array" ref="J58">IF(AND( ISNUMBER(IFERROR(($L58),"")), ISNUMBER(IFERROR(($G58),""))), MAX(MIN(($L58), ($G58)), -($G58)), "")</f>
        <v/>
      </c>
      <c r="K58" s="37" t="str">
        <f t="array" ref="K58">IF(AND( ISNUMBER(IFERROR(($L58),"")), ISNUMBER(IFERROR(($H58),""))), MAX(MIN(($L58), ($H58)), -($H58)), "")</f>
        <v/>
      </c>
      <c r="L58" s="988"/>
      <c r="M58" s="988"/>
      <c r="N58" s="1003"/>
      <c r="O58" s="1092"/>
      <c r="P58" s="988"/>
      <c r="Q58" s="988"/>
      <c r="R58" s="988"/>
      <c r="S58" s="988"/>
      <c r="T58" s="988"/>
      <c r="U58" s="988"/>
      <c r="V58" s="988"/>
      <c r="W58" s="988"/>
      <c r="X58" s="988"/>
      <c r="Y58" s="988"/>
      <c r="Z58" s="988"/>
      <c r="AA58" s="988"/>
      <c r="AB58" s="988"/>
      <c r="AC58" s="988"/>
      <c r="AD58" s="988"/>
      <c r="AE58" s="988"/>
      <c r="AF58" s="988"/>
      <c r="AG58" s="988"/>
      <c r="AH58" s="1003"/>
      <c r="AI58" s="1004"/>
      <c r="AJ58" s="1005"/>
      <c r="AK58" s="1005"/>
      <c r="AL58" s="1005"/>
      <c r="AM58" s="1005"/>
      <c r="AN58" s="1005"/>
      <c r="AO58" s="1005"/>
      <c r="AP58" s="1005"/>
      <c r="AQ58" s="1005"/>
      <c r="AR58" s="1005"/>
      <c r="AS58" s="1005"/>
      <c r="AT58" s="1005"/>
      <c r="AU58" s="1005"/>
      <c r="AV58" s="1005"/>
      <c r="AW58" s="1005"/>
      <c r="AX58" s="1005"/>
      <c r="AY58" s="1005"/>
      <c r="AZ58" s="1006"/>
      <c r="BA58" s="1004"/>
      <c r="BB58" s="1005"/>
      <c r="BC58" s="1005"/>
      <c r="BD58" s="1005"/>
      <c r="BE58" s="1005"/>
      <c r="BF58" s="1005"/>
      <c r="BG58" s="1005"/>
      <c r="BH58" s="1005"/>
      <c r="BI58" s="1005"/>
      <c r="BJ58" s="1005"/>
      <c r="BK58" s="1005"/>
      <c r="BL58" s="1005"/>
      <c r="BM58" s="1005"/>
      <c r="BN58" s="1005"/>
      <c r="BO58" s="1005"/>
      <c r="BP58" s="1006"/>
      <c r="BQ58" s="985"/>
      <c r="BR58" s="988"/>
      <c r="BS58" s="988"/>
      <c r="BT58" s="988"/>
      <c r="BU58" s="988"/>
      <c r="BV58" s="988"/>
      <c r="BW58" s="988"/>
      <c r="BX58" s="988"/>
      <c r="BY58" s="988"/>
      <c r="BZ58" s="988"/>
      <c r="CA58" s="988"/>
      <c r="CB58" s="988"/>
      <c r="CC58" s="988"/>
      <c r="CD58" s="1003"/>
      <c r="CE58" s="985"/>
      <c r="CF58" s="988"/>
      <c r="CG58" s="988"/>
      <c r="CH58" s="988"/>
      <c r="CI58" s="988"/>
      <c r="CJ58" s="988"/>
      <c r="CK58" s="988"/>
      <c r="CL58" s="988"/>
      <c r="CM58" s="988"/>
      <c r="CN58" s="988"/>
      <c r="CO58" s="988"/>
      <c r="CP58" s="1003"/>
      <c r="CQ58" s="1092"/>
      <c r="CR58" s="988"/>
      <c r="CS58" s="988"/>
      <c r="CT58" s="988"/>
      <c r="CU58" s="988"/>
      <c r="CV58" s="988"/>
      <c r="CW58" s="988"/>
      <c r="CX58" s="988"/>
      <c r="CY58" s="988"/>
      <c r="CZ58" s="1003"/>
      <c r="DA58" s="1092"/>
      <c r="DB58" s="988"/>
      <c r="DC58" s="988"/>
      <c r="DD58" s="988"/>
      <c r="DE58" s="988"/>
      <c r="DF58" s="988"/>
      <c r="DG58" s="988"/>
      <c r="DH58" s="1003"/>
      <c r="DI58" s="1092"/>
      <c r="DJ58" s="988"/>
      <c r="DK58" s="988"/>
      <c r="DL58" s="988"/>
      <c r="DM58" s="988"/>
      <c r="DN58" s="1003"/>
      <c r="DO58" s="1092"/>
      <c r="DP58" s="988"/>
      <c r="DQ58" s="988"/>
      <c r="DR58" s="1003"/>
      <c r="DS58" s="1091"/>
      <c r="DT58" s="1003"/>
      <c r="DU58" s="985"/>
      <c r="DV58" s="1002"/>
      <c r="DW58" s="988"/>
      <c r="DX58" s="988"/>
      <c r="DY58" s="987"/>
      <c r="DZ58" s="37" t="str">
        <f t="array" ref="DZ58">IF(AND( ISNUMBER(IFERROR(($DY58),"")), ISNUMBER(IFERROR(($DV58),""))), MAX(MIN(($DY58), ($DV58)), -($DV58)), "")</f>
        <v/>
      </c>
      <c r="EA58" s="37" t="str">
        <f t="array" ref="EA58">IF(AND( ISNUMBER(IFERROR(($DY58),"")), ISNUMBER(IFERROR(($DW58),""))), MAX(MIN(($DY58), ($DW58)), -($DW58)), "")</f>
        <v/>
      </c>
      <c r="EB58" s="701" t="str">
        <f t="array" ref="EB58">IF(AND( ISNUMBER(IFERROR(($DY58),"")), ISNUMBER(IFERROR(($DX58),""))), MAX(MIN(($DY58), ($DX58)), -($DX58)), "")</f>
        <v/>
      </c>
      <c r="EC58" s="988"/>
      <c r="ED58" s="37" t="str">
        <f t="array" ref="ED58">IF(AND( ISNUMBER(IFERROR(($EE58),"")), ISNUMBER(IFERROR(($EC58),""))), MAX(MIN(($EE58), ($EC58)), -($EC58)), "")</f>
        <v/>
      </c>
      <c r="EE58" s="988"/>
      <c r="EF58" s="1096"/>
      <c r="EG58" s="2624"/>
    </row>
    <row r="59" spans="1:137" s="1857" customFormat="1" ht="15" customHeight="1" x14ac:dyDescent="0.25">
      <c r="A59" s="955"/>
      <c r="B59" s="619" t="s">
        <v>1422</v>
      </c>
      <c r="C59" s="619"/>
      <c r="D59" s="619"/>
      <c r="E59" s="619"/>
      <c r="F59" s="37" t="str">
        <f t="array" ref="F59">IF( SUMPRODUCT(--NOT(ISNUMBER($M59:$DU59)))=0,SQRT(MAX(($M59)+SUMPRODUCT(($N59:$DU59),r_girr!$A$3:$DH$3),0)),"")</f>
        <v/>
      </c>
      <c r="G59" s="37" t="str">
        <f t="array" ref="G59">IF( SUMPRODUCT(--NOT(ISNUMBER($M59:$DU59)))=0,SQRT(MAX(($M59)+SUMPRODUCT(($N59:$DU59),r_girr!$A$4:$DH$4),0)),"")</f>
        <v/>
      </c>
      <c r="H59" s="37" t="str">
        <f t="array" ref="H59">IF( SUMPRODUCT(--NOT(ISNUMBER($M59:$DU59)))=0,SQRT(MAX(($M59)+SUMPRODUCT(($N59:$DU59),r_girr!$A$3:$DH$3)*0.75,0)),"")</f>
        <v/>
      </c>
      <c r="I59" s="37" t="str">
        <f t="array" ref="I59">IF(AND( ISNUMBER(IFERROR(($L59),"")), ISNUMBER(IFERROR(($F59),""))), MAX(MIN(($L59), ($F59)), -($F59)), "")</f>
        <v/>
      </c>
      <c r="J59" s="37" t="str">
        <f t="array" ref="J59">IF(AND( ISNUMBER(IFERROR(($L59),"")), ISNUMBER(IFERROR(($G59),""))), MAX(MIN(($L59), ($G59)), -($G59)), "")</f>
        <v/>
      </c>
      <c r="K59" s="37" t="str">
        <f t="array" ref="K59">IF(AND( ISNUMBER(IFERROR(($L59),"")), ISNUMBER(IFERROR(($H59),""))), MAX(MIN(($L59), ($H59)), -($H59)), "")</f>
        <v/>
      </c>
      <c r="L59" s="988"/>
      <c r="M59" s="988"/>
      <c r="N59" s="1003"/>
      <c r="O59" s="1092"/>
      <c r="P59" s="988"/>
      <c r="Q59" s="988"/>
      <c r="R59" s="988"/>
      <c r="S59" s="988"/>
      <c r="T59" s="988"/>
      <c r="U59" s="988"/>
      <c r="V59" s="988"/>
      <c r="W59" s="988"/>
      <c r="X59" s="988"/>
      <c r="Y59" s="988"/>
      <c r="Z59" s="988"/>
      <c r="AA59" s="988"/>
      <c r="AB59" s="988"/>
      <c r="AC59" s="988"/>
      <c r="AD59" s="988"/>
      <c r="AE59" s="988"/>
      <c r="AF59" s="988"/>
      <c r="AG59" s="988"/>
      <c r="AH59" s="1003"/>
      <c r="AI59" s="1004"/>
      <c r="AJ59" s="1005"/>
      <c r="AK59" s="1005"/>
      <c r="AL59" s="1005"/>
      <c r="AM59" s="1005"/>
      <c r="AN59" s="1005"/>
      <c r="AO59" s="1005"/>
      <c r="AP59" s="1005"/>
      <c r="AQ59" s="1005"/>
      <c r="AR59" s="1005"/>
      <c r="AS59" s="1005"/>
      <c r="AT59" s="1005"/>
      <c r="AU59" s="1005"/>
      <c r="AV59" s="1005"/>
      <c r="AW59" s="1005"/>
      <c r="AX59" s="1005"/>
      <c r="AY59" s="1005"/>
      <c r="AZ59" s="1006"/>
      <c r="BA59" s="1004"/>
      <c r="BB59" s="1005"/>
      <c r="BC59" s="1005"/>
      <c r="BD59" s="1005"/>
      <c r="BE59" s="1005"/>
      <c r="BF59" s="1005"/>
      <c r="BG59" s="1005"/>
      <c r="BH59" s="1005"/>
      <c r="BI59" s="1005"/>
      <c r="BJ59" s="1005"/>
      <c r="BK59" s="1005"/>
      <c r="BL59" s="1005"/>
      <c r="BM59" s="1005"/>
      <c r="BN59" s="1005"/>
      <c r="BO59" s="1005"/>
      <c r="BP59" s="1006"/>
      <c r="BQ59" s="985"/>
      <c r="BR59" s="988"/>
      <c r="BS59" s="988"/>
      <c r="BT59" s="988"/>
      <c r="BU59" s="988"/>
      <c r="BV59" s="988"/>
      <c r="BW59" s="988"/>
      <c r="BX59" s="988"/>
      <c r="BY59" s="988"/>
      <c r="BZ59" s="988"/>
      <c r="CA59" s="988"/>
      <c r="CB59" s="988"/>
      <c r="CC59" s="988"/>
      <c r="CD59" s="1003"/>
      <c r="CE59" s="985"/>
      <c r="CF59" s="988"/>
      <c r="CG59" s="988"/>
      <c r="CH59" s="988"/>
      <c r="CI59" s="988"/>
      <c r="CJ59" s="988"/>
      <c r="CK59" s="988"/>
      <c r="CL59" s="988"/>
      <c r="CM59" s="988"/>
      <c r="CN59" s="988"/>
      <c r="CO59" s="988"/>
      <c r="CP59" s="1003"/>
      <c r="CQ59" s="1092"/>
      <c r="CR59" s="988"/>
      <c r="CS59" s="988"/>
      <c r="CT59" s="988"/>
      <c r="CU59" s="988"/>
      <c r="CV59" s="988"/>
      <c r="CW59" s="988"/>
      <c r="CX59" s="988"/>
      <c r="CY59" s="988"/>
      <c r="CZ59" s="1003"/>
      <c r="DA59" s="1092"/>
      <c r="DB59" s="988"/>
      <c r="DC59" s="988"/>
      <c r="DD59" s="988"/>
      <c r="DE59" s="988"/>
      <c r="DF59" s="988"/>
      <c r="DG59" s="988"/>
      <c r="DH59" s="1003"/>
      <c r="DI59" s="1092"/>
      <c r="DJ59" s="988"/>
      <c r="DK59" s="988"/>
      <c r="DL59" s="988"/>
      <c r="DM59" s="988"/>
      <c r="DN59" s="1003"/>
      <c r="DO59" s="1092"/>
      <c r="DP59" s="988"/>
      <c r="DQ59" s="988"/>
      <c r="DR59" s="1003"/>
      <c r="DS59" s="1091"/>
      <c r="DT59" s="1003"/>
      <c r="DU59" s="985"/>
      <c r="DV59" s="1002"/>
      <c r="DW59" s="988"/>
      <c r="DX59" s="988"/>
      <c r="DY59" s="987"/>
      <c r="DZ59" s="37" t="str">
        <f t="array" ref="DZ59">IF(AND( ISNUMBER(IFERROR(($DY59),"")), ISNUMBER(IFERROR(($DV59),""))), MAX(MIN(($DY59), ($DV59)), -($DV59)), "")</f>
        <v/>
      </c>
      <c r="EA59" s="37" t="str">
        <f t="array" ref="EA59">IF(AND( ISNUMBER(IFERROR(($DY59),"")), ISNUMBER(IFERROR(($DW59),""))), MAX(MIN(($DY59), ($DW59)), -($DW59)), "")</f>
        <v/>
      </c>
      <c r="EB59" s="701" t="str">
        <f t="array" ref="EB59">IF(AND( ISNUMBER(IFERROR(($DY59),"")), ISNUMBER(IFERROR(($DX59),""))), MAX(MIN(($DY59), ($DX59)), -($DX59)), "")</f>
        <v/>
      </c>
      <c r="EC59" s="988"/>
      <c r="ED59" s="37" t="str">
        <f t="array" ref="ED59">IF(AND( ISNUMBER(IFERROR(($EE59),"")), ISNUMBER(IFERROR(($EC59),""))), MAX(MIN(($EE59), ($EC59)), -($EC59)), "")</f>
        <v/>
      </c>
      <c r="EE59" s="988"/>
      <c r="EF59" s="1096"/>
      <c r="EG59" s="2624"/>
    </row>
    <row r="60" spans="1:137" s="1857" customFormat="1" ht="15" customHeight="1" x14ac:dyDescent="0.25">
      <c r="A60" s="955"/>
      <c r="B60" s="619" t="s">
        <v>1423</v>
      </c>
      <c r="C60" s="619"/>
      <c r="D60" s="619"/>
      <c r="E60" s="619"/>
      <c r="F60" s="37" t="str">
        <f t="array" ref="F60">IF( SUMPRODUCT(--NOT(ISNUMBER($M60:$DU60)))=0,SQRT(MAX(($M60)+SUMPRODUCT(($N60:$DU60),r_girr!$A$3:$DH$3),0)),"")</f>
        <v/>
      </c>
      <c r="G60" s="37" t="str">
        <f t="array" ref="G60">IF( SUMPRODUCT(--NOT(ISNUMBER($M60:$DU60)))=0,SQRT(MAX(($M60)+SUMPRODUCT(($N60:$DU60),r_girr!$A$4:$DH$4),0)),"")</f>
        <v/>
      </c>
      <c r="H60" s="37" t="str">
        <f t="array" ref="H60">IF( SUMPRODUCT(--NOT(ISNUMBER($M60:$DU60)))=0,SQRT(MAX(($M60)+SUMPRODUCT(($N60:$DU60),r_girr!$A$3:$DH$3)*0.75,0)),"")</f>
        <v/>
      </c>
      <c r="I60" s="37" t="str">
        <f t="array" ref="I60">IF(AND( ISNUMBER(IFERROR(($L60),"")), ISNUMBER(IFERROR(($F60),""))), MAX(MIN(($L60), ($F60)), -($F60)), "")</f>
        <v/>
      </c>
      <c r="J60" s="37" t="str">
        <f t="array" ref="J60">IF(AND( ISNUMBER(IFERROR(($L60),"")), ISNUMBER(IFERROR(($G60),""))), MAX(MIN(($L60), ($G60)), -($G60)), "")</f>
        <v/>
      </c>
      <c r="K60" s="37" t="str">
        <f t="array" ref="K60">IF(AND( ISNUMBER(IFERROR(($L60),"")), ISNUMBER(IFERROR(($H60),""))), MAX(MIN(($L60), ($H60)), -($H60)), "")</f>
        <v/>
      </c>
      <c r="L60" s="988"/>
      <c r="M60" s="988"/>
      <c r="N60" s="1003"/>
      <c r="O60" s="1092"/>
      <c r="P60" s="988"/>
      <c r="Q60" s="988"/>
      <c r="R60" s="988"/>
      <c r="S60" s="988"/>
      <c r="T60" s="988"/>
      <c r="U60" s="988"/>
      <c r="V60" s="988"/>
      <c r="W60" s="988"/>
      <c r="X60" s="988"/>
      <c r="Y60" s="988"/>
      <c r="Z60" s="988"/>
      <c r="AA60" s="988"/>
      <c r="AB60" s="988"/>
      <c r="AC60" s="988"/>
      <c r="AD60" s="988"/>
      <c r="AE60" s="988"/>
      <c r="AF60" s="988"/>
      <c r="AG60" s="988"/>
      <c r="AH60" s="1003"/>
      <c r="AI60" s="1004"/>
      <c r="AJ60" s="1005"/>
      <c r="AK60" s="1005"/>
      <c r="AL60" s="1005"/>
      <c r="AM60" s="1005"/>
      <c r="AN60" s="1005"/>
      <c r="AO60" s="1005"/>
      <c r="AP60" s="1005"/>
      <c r="AQ60" s="1005"/>
      <c r="AR60" s="1005"/>
      <c r="AS60" s="1005"/>
      <c r="AT60" s="1005"/>
      <c r="AU60" s="1005"/>
      <c r="AV60" s="1005"/>
      <c r="AW60" s="1005"/>
      <c r="AX60" s="1005"/>
      <c r="AY60" s="1005"/>
      <c r="AZ60" s="1006"/>
      <c r="BA60" s="1004"/>
      <c r="BB60" s="1005"/>
      <c r="BC60" s="1005"/>
      <c r="BD60" s="1005"/>
      <c r="BE60" s="1005"/>
      <c r="BF60" s="1005"/>
      <c r="BG60" s="1005"/>
      <c r="BH60" s="1005"/>
      <c r="BI60" s="1005"/>
      <c r="BJ60" s="1005"/>
      <c r="BK60" s="1005"/>
      <c r="BL60" s="1005"/>
      <c r="BM60" s="1005"/>
      <c r="BN60" s="1005"/>
      <c r="BO60" s="1005"/>
      <c r="BP60" s="1006"/>
      <c r="BQ60" s="985"/>
      <c r="BR60" s="988"/>
      <c r="BS60" s="988"/>
      <c r="BT60" s="988"/>
      <c r="BU60" s="988"/>
      <c r="BV60" s="988"/>
      <c r="BW60" s="988"/>
      <c r="BX60" s="988"/>
      <c r="BY60" s="988"/>
      <c r="BZ60" s="988"/>
      <c r="CA60" s="988"/>
      <c r="CB60" s="988"/>
      <c r="CC60" s="988"/>
      <c r="CD60" s="1003"/>
      <c r="CE60" s="985"/>
      <c r="CF60" s="988"/>
      <c r="CG60" s="988"/>
      <c r="CH60" s="988"/>
      <c r="CI60" s="988"/>
      <c r="CJ60" s="988"/>
      <c r="CK60" s="988"/>
      <c r="CL60" s="988"/>
      <c r="CM60" s="988"/>
      <c r="CN60" s="988"/>
      <c r="CO60" s="988"/>
      <c r="CP60" s="1003"/>
      <c r="CQ60" s="1092"/>
      <c r="CR60" s="988"/>
      <c r="CS60" s="988"/>
      <c r="CT60" s="988"/>
      <c r="CU60" s="988"/>
      <c r="CV60" s="988"/>
      <c r="CW60" s="988"/>
      <c r="CX60" s="988"/>
      <c r="CY60" s="988"/>
      <c r="CZ60" s="1003"/>
      <c r="DA60" s="1092"/>
      <c r="DB60" s="988"/>
      <c r="DC60" s="988"/>
      <c r="DD60" s="988"/>
      <c r="DE60" s="988"/>
      <c r="DF60" s="988"/>
      <c r="DG60" s="988"/>
      <c r="DH60" s="1003"/>
      <c r="DI60" s="1092"/>
      <c r="DJ60" s="988"/>
      <c r="DK60" s="988"/>
      <c r="DL60" s="988"/>
      <c r="DM60" s="988"/>
      <c r="DN60" s="1003"/>
      <c r="DO60" s="1092"/>
      <c r="DP60" s="988"/>
      <c r="DQ60" s="988"/>
      <c r="DR60" s="1003"/>
      <c r="DS60" s="1091"/>
      <c r="DT60" s="1003"/>
      <c r="DU60" s="985"/>
      <c r="DV60" s="1002"/>
      <c r="DW60" s="988"/>
      <c r="DX60" s="988"/>
      <c r="DY60" s="987"/>
      <c r="DZ60" s="37" t="str">
        <f t="array" ref="DZ60">IF(AND( ISNUMBER(IFERROR(($DY60),"")), ISNUMBER(IFERROR(($DV60),""))), MAX(MIN(($DY60), ($DV60)), -($DV60)), "")</f>
        <v/>
      </c>
      <c r="EA60" s="37" t="str">
        <f t="array" ref="EA60">IF(AND( ISNUMBER(IFERROR(($DY60),"")), ISNUMBER(IFERROR(($DW60),""))), MAX(MIN(($DY60), ($DW60)), -($DW60)), "")</f>
        <v/>
      </c>
      <c r="EB60" s="701" t="str">
        <f t="array" ref="EB60">IF(AND( ISNUMBER(IFERROR(($DY60),"")), ISNUMBER(IFERROR(($DX60),""))), MAX(MIN(($DY60), ($DX60)), -($DX60)), "")</f>
        <v/>
      </c>
      <c r="EC60" s="988"/>
      <c r="ED60" s="37" t="str">
        <f t="array" ref="ED60">IF(AND( ISNUMBER(IFERROR(($EE60),"")), ISNUMBER(IFERROR(($EC60),""))), MAX(MIN(($EE60), ($EC60)), -($EC60)), "")</f>
        <v/>
      </c>
      <c r="EE60" s="988"/>
      <c r="EF60" s="1096"/>
      <c r="EG60" s="2624"/>
    </row>
    <row r="61" spans="1:137" s="1857" customFormat="1" ht="15" customHeight="1" x14ac:dyDescent="0.25">
      <c r="A61" s="955"/>
      <c r="B61" s="619" t="s">
        <v>1424</v>
      </c>
      <c r="C61" s="619"/>
      <c r="D61" s="619"/>
      <c r="E61" s="619"/>
      <c r="F61" s="37" t="str">
        <f t="array" ref="F61">IF( SUMPRODUCT(--NOT(ISNUMBER($M61:$DU61)))=0,SQRT(MAX(($M61)+SUMPRODUCT(($N61:$DU61),r_girr!$A$3:$DH$3),0)),"")</f>
        <v/>
      </c>
      <c r="G61" s="37" t="str">
        <f t="array" ref="G61">IF( SUMPRODUCT(--NOT(ISNUMBER($M61:$DU61)))=0,SQRT(MAX(($M61)+SUMPRODUCT(($N61:$DU61),r_girr!$A$4:$DH$4),0)),"")</f>
        <v/>
      </c>
      <c r="H61" s="37" t="str">
        <f t="array" ref="H61">IF( SUMPRODUCT(--NOT(ISNUMBER($M61:$DU61)))=0,SQRT(MAX(($M61)+SUMPRODUCT(($N61:$DU61),r_girr!$A$3:$DH$3)*0.75,0)),"")</f>
        <v/>
      </c>
      <c r="I61" s="37" t="str">
        <f t="array" ref="I61">IF(AND( ISNUMBER(IFERROR(($L61),"")), ISNUMBER(IFERROR(($F61),""))), MAX(MIN(($L61), ($F61)), -($F61)), "")</f>
        <v/>
      </c>
      <c r="J61" s="37" t="str">
        <f t="array" ref="J61">IF(AND( ISNUMBER(IFERROR(($L61),"")), ISNUMBER(IFERROR(($G61),""))), MAX(MIN(($L61), ($G61)), -($G61)), "")</f>
        <v/>
      </c>
      <c r="K61" s="37" t="str">
        <f t="array" ref="K61">IF(AND( ISNUMBER(IFERROR(($L61),"")), ISNUMBER(IFERROR(($H61),""))), MAX(MIN(($L61), ($H61)), -($H61)), "")</f>
        <v/>
      </c>
      <c r="L61" s="988"/>
      <c r="M61" s="988"/>
      <c r="N61" s="1003"/>
      <c r="O61" s="1092"/>
      <c r="P61" s="988"/>
      <c r="Q61" s="988"/>
      <c r="R61" s="988"/>
      <c r="S61" s="988"/>
      <c r="T61" s="988"/>
      <c r="U61" s="988"/>
      <c r="V61" s="988"/>
      <c r="W61" s="988"/>
      <c r="X61" s="988"/>
      <c r="Y61" s="988"/>
      <c r="Z61" s="988"/>
      <c r="AA61" s="988"/>
      <c r="AB61" s="988"/>
      <c r="AC61" s="988"/>
      <c r="AD61" s="988"/>
      <c r="AE61" s="988"/>
      <c r="AF61" s="988"/>
      <c r="AG61" s="988"/>
      <c r="AH61" s="1003"/>
      <c r="AI61" s="1004"/>
      <c r="AJ61" s="1005"/>
      <c r="AK61" s="1005"/>
      <c r="AL61" s="1005"/>
      <c r="AM61" s="1005"/>
      <c r="AN61" s="1005"/>
      <c r="AO61" s="1005"/>
      <c r="AP61" s="1005"/>
      <c r="AQ61" s="1005"/>
      <c r="AR61" s="1005"/>
      <c r="AS61" s="1005"/>
      <c r="AT61" s="1005"/>
      <c r="AU61" s="1005"/>
      <c r="AV61" s="1005"/>
      <c r="AW61" s="1005"/>
      <c r="AX61" s="1005"/>
      <c r="AY61" s="1005"/>
      <c r="AZ61" s="1006"/>
      <c r="BA61" s="1004"/>
      <c r="BB61" s="1005"/>
      <c r="BC61" s="1005"/>
      <c r="BD61" s="1005"/>
      <c r="BE61" s="1005"/>
      <c r="BF61" s="1005"/>
      <c r="BG61" s="1005"/>
      <c r="BH61" s="1005"/>
      <c r="BI61" s="1005"/>
      <c r="BJ61" s="1005"/>
      <c r="BK61" s="1005"/>
      <c r="BL61" s="1005"/>
      <c r="BM61" s="1005"/>
      <c r="BN61" s="1005"/>
      <c r="BO61" s="1005"/>
      <c r="BP61" s="1006"/>
      <c r="BQ61" s="985"/>
      <c r="BR61" s="988"/>
      <c r="BS61" s="988"/>
      <c r="BT61" s="988"/>
      <c r="BU61" s="988"/>
      <c r="BV61" s="988"/>
      <c r="BW61" s="988"/>
      <c r="BX61" s="988"/>
      <c r="BY61" s="988"/>
      <c r="BZ61" s="988"/>
      <c r="CA61" s="988"/>
      <c r="CB61" s="988"/>
      <c r="CC61" s="988"/>
      <c r="CD61" s="1003"/>
      <c r="CE61" s="985"/>
      <c r="CF61" s="988"/>
      <c r="CG61" s="988"/>
      <c r="CH61" s="988"/>
      <c r="CI61" s="988"/>
      <c r="CJ61" s="988"/>
      <c r="CK61" s="988"/>
      <c r="CL61" s="988"/>
      <c r="CM61" s="988"/>
      <c r="CN61" s="988"/>
      <c r="CO61" s="988"/>
      <c r="CP61" s="1003"/>
      <c r="CQ61" s="1092"/>
      <c r="CR61" s="988"/>
      <c r="CS61" s="988"/>
      <c r="CT61" s="988"/>
      <c r="CU61" s="988"/>
      <c r="CV61" s="988"/>
      <c r="CW61" s="988"/>
      <c r="CX61" s="988"/>
      <c r="CY61" s="988"/>
      <c r="CZ61" s="1003"/>
      <c r="DA61" s="1092"/>
      <c r="DB61" s="988"/>
      <c r="DC61" s="988"/>
      <c r="DD61" s="988"/>
      <c r="DE61" s="988"/>
      <c r="DF61" s="988"/>
      <c r="DG61" s="988"/>
      <c r="DH61" s="1003"/>
      <c r="DI61" s="1092"/>
      <c r="DJ61" s="988"/>
      <c r="DK61" s="988"/>
      <c r="DL61" s="988"/>
      <c r="DM61" s="988"/>
      <c r="DN61" s="1003"/>
      <c r="DO61" s="1092"/>
      <c r="DP61" s="988"/>
      <c r="DQ61" s="988"/>
      <c r="DR61" s="1003"/>
      <c r="DS61" s="1091"/>
      <c r="DT61" s="1003"/>
      <c r="DU61" s="985"/>
      <c r="DV61" s="1002"/>
      <c r="DW61" s="988"/>
      <c r="DX61" s="988"/>
      <c r="DY61" s="987"/>
      <c r="DZ61" s="37" t="str">
        <f t="array" ref="DZ61">IF(AND( ISNUMBER(IFERROR(($DY61),"")), ISNUMBER(IFERROR(($DV61),""))), MAX(MIN(($DY61), ($DV61)), -($DV61)), "")</f>
        <v/>
      </c>
      <c r="EA61" s="37" t="str">
        <f t="array" ref="EA61">IF(AND( ISNUMBER(IFERROR(($DY61),"")), ISNUMBER(IFERROR(($DW61),""))), MAX(MIN(($DY61), ($DW61)), -($DW61)), "")</f>
        <v/>
      </c>
      <c r="EB61" s="701" t="str">
        <f t="array" ref="EB61">IF(AND( ISNUMBER(IFERROR(($DY61),"")), ISNUMBER(IFERROR(($DX61),""))), MAX(MIN(($DY61), ($DX61)), -($DX61)), "")</f>
        <v/>
      </c>
      <c r="EC61" s="988"/>
      <c r="ED61" s="37" t="str">
        <f t="array" ref="ED61">IF(AND( ISNUMBER(IFERROR(($EE61),"")), ISNUMBER(IFERROR(($EC61),""))), MAX(MIN(($EE61), ($EC61)), -($EC61)), "")</f>
        <v/>
      </c>
      <c r="EE61" s="988"/>
      <c r="EF61" s="1096"/>
      <c r="EG61" s="2624"/>
    </row>
    <row r="62" spans="1:137" s="1857" customFormat="1" ht="15" customHeight="1" x14ac:dyDescent="0.25">
      <c r="A62" s="955"/>
      <c r="B62" s="619" t="s">
        <v>1425</v>
      </c>
      <c r="C62" s="619"/>
      <c r="D62" s="619"/>
      <c r="E62" s="619"/>
      <c r="F62" s="37" t="str">
        <f t="array" ref="F62">IF( SUMPRODUCT(--NOT(ISNUMBER($M62:$DU62)))=0,SQRT(MAX(($M62)+SUMPRODUCT(($N62:$DU62),r_girr!$A$3:$DH$3),0)),"")</f>
        <v/>
      </c>
      <c r="G62" s="37" t="str">
        <f t="array" ref="G62">IF( SUMPRODUCT(--NOT(ISNUMBER($M62:$DU62)))=0,SQRT(MAX(($M62)+SUMPRODUCT(($N62:$DU62),r_girr!$A$4:$DH$4),0)),"")</f>
        <v/>
      </c>
      <c r="H62" s="37" t="str">
        <f t="array" ref="H62">IF( SUMPRODUCT(--NOT(ISNUMBER($M62:$DU62)))=0,SQRT(MAX(($M62)+SUMPRODUCT(($N62:$DU62),r_girr!$A$3:$DH$3)*0.75,0)),"")</f>
        <v/>
      </c>
      <c r="I62" s="37" t="str">
        <f t="array" ref="I62">IF(AND( ISNUMBER(IFERROR(($L62),"")), ISNUMBER(IFERROR(($F62),""))), MAX(MIN(($L62), ($F62)), -($F62)), "")</f>
        <v/>
      </c>
      <c r="J62" s="37" t="str">
        <f t="array" ref="J62">IF(AND( ISNUMBER(IFERROR(($L62),"")), ISNUMBER(IFERROR(($G62),""))), MAX(MIN(($L62), ($G62)), -($G62)), "")</f>
        <v/>
      </c>
      <c r="K62" s="37" t="str">
        <f t="array" ref="K62">IF(AND( ISNUMBER(IFERROR(($L62),"")), ISNUMBER(IFERROR(($H62),""))), MAX(MIN(($L62), ($H62)), -($H62)), "")</f>
        <v/>
      </c>
      <c r="L62" s="988"/>
      <c r="M62" s="988"/>
      <c r="N62" s="1003"/>
      <c r="O62" s="1092"/>
      <c r="P62" s="988"/>
      <c r="Q62" s="988"/>
      <c r="R62" s="988"/>
      <c r="S62" s="988"/>
      <c r="T62" s="988"/>
      <c r="U62" s="988"/>
      <c r="V62" s="988"/>
      <c r="W62" s="988"/>
      <c r="X62" s="988"/>
      <c r="Y62" s="988"/>
      <c r="Z62" s="988"/>
      <c r="AA62" s="988"/>
      <c r="AB62" s="988"/>
      <c r="AC62" s="988"/>
      <c r="AD62" s="988"/>
      <c r="AE62" s="988"/>
      <c r="AF62" s="988"/>
      <c r="AG62" s="988"/>
      <c r="AH62" s="1003"/>
      <c r="AI62" s="1004"/>
      <c r="AJ62" s="1005"/>
      <c r="AK62" s="1005"/>
      <c r="AL62" s="1005"/>
      <c r="AM62" s="1005"/>
      <c r="AN62" s="1005"/>
      <c r="AO62" s="1005"/>
      <c r="AP62" s="1005"/>
      <c r="AQ62" s="1005"/>
      <c r="AR62" s="1005"/>
      <c r="AS62" s="1005"/>
      <c r="AT62" s="1005"/>
      <c r="AU62" s="1005"/>
      <c r="AV62" s="1005"/>
      <c r="AW62" s="1005"/>
      <c r="AX62" s="1005"/>
      <c r="AY62" s="1005"/>
      <c r="AZ62" s="1006"/>
      <c r="BA62" s="1004"/>
      <c r="BB62" s="1005"/>
      <c r="BC62" s="1005"/>
      <c r="BD62" s="1005"/>
      <c r="BE62" s="1005"/>
      <c r="BF62" s="1005"/>
      <c r="BG62" s="1005"/>
      <c r="BH62" s="1005"/>
      <c r="BI62" s="1005"/>
      <c r="BJ62" s="1005"/>
      <c r="BK62" s="1005"/>
      <c r="BL62" s="1005"/>
      <c r="BM62" s="1005"/>
      <c r="BN62" s="1005"/>
      <c r="BO62" s="1005"/>
      <c r="BP62" s="1006"/>
      <c r="BQ62" s="985"/>
      <c r="BR62" s="988"/>
      <c r="BS62" s="988"/>
      <c r="BT62" s="988"/>
      <c r="BU62" s="988"/>
      <c r="BV62" s="988"/>
      <c r="BW62" s="988"/>
      <c r="BX62" s="988"/>
      <c r="BY62" s="988"/>
      <c r="BZ62" s="988"/>
      <c r="CA62" s="988"/>
      <c r="CB62" s="988"/>
      <c r="CC62" s="988"/>
      <c r="CD62" s="1003"/>
      <c r="CE62" s="985"/>
      <c r="CF62" s="988"/>
      <c r="CG62" s="988"/>
      <c r="CH62" s="988"/>
      <c r="CI62" s="988"/>
      <c r="CJ62" s="988"/>
      <c r="CK62" s="988"/>
      <c r="CL62" s="988"/>
      <c r="CM62" s="988"/>
      <c r="CN62" s="988"/>
      <c r="CO62" s="988"/>
      <c r="CP62" s="1003"/>
      <c r="CQ62" s="1092"/>
      <c r="CR62" s="988"/>
      <c r="CS62" s="988"/>
      <c r="CT62" s="988"/>
      <c r="CU62" s="988"/>
      <c r="CV62" s="988"/>
      <c r="CW62" s="988"/>
      <c r="CX62" s="988"/>
      <c r="CY62" s="988"/>
      <c r="CZ62" s="1003"/>
      <c r="DA62" s="1092"/>
      <c r="DB62" s="988"/>
      <c r="DC62" s="988"/>
      <c r="DD62" s="988"/>
      <c r="DE62" s="988"/>
      <c r="DF62" s="988"/>
      <c r="DG62" s="988"/>
      <c r="DH62" s="1003"/>
      <c r="DI62" s="1092"/>
      <c r="DJ62" s="988"/>
      <c r="DK62" s="988"/>
      <c r="DL62" s="988"/>
      <c r="DM62" s="988"/>
      <c r="DN62" s="1003"/>
      <c r="DO62" s="1092"/>
      <c r="DP62" s="988"/>
      <c r="DQ62" s="988"/>
      <c r="DR62" s="1003"/>
      <c r="DS62" s="1091"/>
      <c r="DT62" s="1003"/>
      <c r="DU62" s="985"/>
      <c r="DV62" s="1002"/>
      <c r="DW62" s="988"/>
      <c r="DX62" s="988"/>
      <c r="DY62" s="987"/>
      <c r="DZ62" s="37" t="str">
        <f t="array" ref="DZ62">IF(AND( ISNUMBER(IFERROR(($DY62),"")), ISNUMBER(IFERROR(($DV62),""))), MAX(MIN(($DY62), ($DV62)), -($DV62)), "")</f>
        <v/>
      </c>
      <c r="EA62" s="37" t="str">
        <f t="array" ref="EA62">IF(AND( ISNUMBER(IFERROR(($DY62),"")), ISNUMBER(IFERROR(($DW62),""))), MAX(MIN(($DY62), ($DW62)), -($DW62)), "")</f>
        <v/>
      </c>
      <c r="EB62" s="701" t="str">
        <f t="array" ref="EB62">IF(AND( ISNUMBER(IFERROR(($DY62),"")), ISNUMBER(IFERROR(($DX62),""))), MAX(MIN(($DY62), ($DX62)), -($DX62)), "")</f>
        <v/>
      </c>
      <c r="EC62" s="988"/>
      <c r="ED62" s="37" t="str">
        <f t="array" ref="ED62">IF(AND( ISNUMBER(IFERROR(($EE62),"")), ISNUMBER(IFERROR(($EC62),""))), MAX(MIN(($EE62), ($EC62)), -($EC62)), "")</f>
        <v/>
      </c>
      <c r="EE62" s="988"/>
      <c r="EF62" s="1096"/>
      <c r="EG62" s="2624"/>
    </row>
    <row r="63" spans="1:137" s="1857" customFormat="1" ht="15" customHeight="1" x14ac:dyDescent="0.25">
      <c r="A63" s="955"/>
      <c r="B63" s="619" t="s">
        <v>1426</v>
      </c>
      <c r="C63" s="619"/>
      <c r="D63" s="619"/>
      <c r="E63" s="619"/>
      <c r="F63" s="37" t="str">
        <f t="array" ref="F63">IF( SUMPRODUCT(--NOT(ISNUMBER($M63:$DU63)))=0,SQRT(MAX(($M63)+SUMPRODUCT(($N63:$DU63),r_girr!$A$3:$DH$3),0)),"")</f>
        <v/>
      </c>
      <c r="G63" s="37" t="str">
        <f t="array" ref="G63">IF( SUMPRODUCT(--NOT(ISNUMBER($M63:$DU63)))=0,SQRT(MAX(($M63)+SUMPRODUCT(($N63:$DU63),r_girr!$A$4:$DH$4),0)),"")</f>
        <v/>
      </c>
      <c r="H63" s="37" t="str">
        <f t="array" ref="H63">IF( SUMPRODUCT(--NOT(ISNUMBER($M63:$DU63)))=0,SQRT(MAX(($M63)+SUMPRODUCT(($N63:$DU63),r_girr!$A$3:$DH$3)*0.75,0)),"")</f>
        <v/>
      </c>
      <c r="I63" s="37" t="str">
        <f t="array" ref="I63">IF(AND( ISNUMBER(IFERROR(($L63),"")), ISNUMBER(IFERROR(($F63),""))), MAX(MIN(($L63), ($F63)), -($F63)), "")</f>
        <v/>
      </c>
      <c r="J63" s="37" t="str">
        <f t="array" ref="J63">IF(AND( ISNUMBER(IFERROR(($L63),"")), ISNUMBER(IFERROR(($G63),""))), MAX(MIN(($L63), ($G63)), -($G63)), "")</f>
        <v/>
      </c>
      <c r="K63" s="37" t="str">
        <f t="array" ref="K63">IF(AND( ISNUMBER(IFERROR(($L63),"")), ISNUMBER(IFERROR(($H63),""))), MAX(MIN(($L63), ($H63)), -($H63)), "")</f>
        <v/>
      </c>
      <c r="L63" s="988"/>
      <c r="M63" s="988"/>
      <c r="N63" s="1003"/>
      <c r="O63" s="1092"/>
      <c r="P63" s="988"/>
      <c r="Q63" s="988"/>
      <c r="R63" s="988"/>
      <c r="S63" s="988"/>
      <c r="T63" s="988"/>
      <c r="U63" s="988"/>
      <c r="V63" s="988"/>
      <c r="W63" s="988"/>
      <c r="X63" s="988"/>
      <c r="Y63" s="988"/>
      <c r="Z63" s="988"/>
      <c r="AA63" s="988"/>
      <c r="AB63" s="988"/>
      <c r="AC63" s="988"/>
      <c r="AD63" s="988"/>
      <c r="AE63" s="988"/>
      <c r="AF63" s="988"/>
      <c r="AG63" s="988"/>
      <c r="AH63" s="1003"/>
      <c r="AI63" s="1004"/>
      <c r="AJ63" s="1005"/>
      <c r="AK63" s="1005"/>
      <c r="AL63" s="1005"/>
      <c r="AM63" s="1005"/>
      <c r="AN63" s="1005"/>
      <c r="AO63" s="1005"/>
      <c r="AP63" s="1005"/>
      <c r="AQ63" s="1005"/>
      <c r="AR63" s="1005"/>
      <c r="AS63" s="1005"/>
      <c r="AT63" s="1005"/>
      <c r="AU63" s="1005"/>
      <c r="AV63" s="1005"/>
      <c r="AW63" s="1005"/>
      <c r="AX63" s="1005"/>
      <c r="AY63" s="1005"/>
      <c r="AZ63" s="1006"/>
      <c r="BA63" s="1004"/>
      <c r="BB63" s="1005"/>
      <c r="BC63" s="1005"/>
      <c r="BD63" s="1005"/>
      <c r="BE63" s="1005"/>
      <c r="BF63" s="1005"/>
      <c r="BG63" s="1005"/>
      <c r="BH63" s="1005"/>
      <c r="BI63" s="1005"/>
      <c r="BJ63" s="1005"/>
      <c r="BK63" s="1005"/>
      <c r="BL63" s="1005"/>
      <c r="BM63" s="1005"/>
      <c r="BN63" s="1005"/>
      <c r="BO63" s="1005"/>
      <c r="BP63" s="1006"/>
      <c r="BQ63" s="985"/>
      <c r="BR63" s="988"/>
      <c r="BS63" s="988"/>
      <c r="BT63" s="988"/>
      <c r="BU63" s="988"/>
      <c r="BV63" s="988"/>
      <c r="BW63" s="988"/>
      <c r="BX63" s="988"/>
      <c r="BY63" s="988"/>
      <c r="BZ63" s="988"/>
      <c r="CA63" s="988"/>
      <c r="CB63" s="988"/>
      <c r="CC63" s="988"/>
      <c r="CD63" s="1003"/>
      <c r="CE63" s="985"/>
      <c r="CF63" s="988"/>
      <c r="CG63" s="988"/>
      <c r="CH63" s="988"/>
      <c r="CI63" s="988"/>
      <c r="CJ63" s="988"/>
      <c r="CK63" s="988"/>
      <c r="CL63" s="988"/>
      <c r="CM63" s="988"/>
      <c r="CN63" s="988"/>
      <c r="CO63" s="988"/>
      <c r="CP63" s="1003"/>
      <c r="CQ63" s="1092"/>
      <c r="CR63" s="988"/>
      <c r="CS63" s="988"/>
      <c r="CT63" s="988"/>
      <c r="CU63" s="988"/>
      <c r="CV63" s="988"/>
      <c r="CW63" s="988"/>
      <c r="CX63" s="988"/>
      <c r="CY63" s="988"/>
      <c r="CZ63" s="1003"/>
      <c r="DA63" s="1092"/>
      <c r="DB63" s="988"/>
      <c r="DC63" s="988"/>
      <c r="DD63" s="988"/>
      <c r="DE63" s="988"/>
      <c r="DF63" s="988"/>
      <c r="DG63" s="988"/>
      <c r="DH63" s="1003"/>
      <c r="DI63" s="1092"/>
      <c r="DJ63" s="988"/>
      <c r="DK63" s="988"/>
      <c r="DL63" s="988"/>
      <c r="DM63" s="988"/>
      <c r="DN63" s="1003"/>
      <c r="DO63" s="1092"/>
      <c r="DP63" s="988"/>
      <c r="DQ63" s="988"/>
      <c r="DR63" s="1003"/>
      <c r="DS63" s="1091"/>
      <c r="DT63" s="1003"/>
      <c r="DU63" s="985"/>
      <c r="DV63" s="1002"/>
      <c r="DW63" s="988"/>
      <c r="DX63" s="988"/>
      <c r="DY63" s="987"/>
      <c r="DZ63" s="37" t="str">
        <f t="array" ref="DZ63">IF(AND( ISNUMBER(IFERROR(($DY63),"")), ISNUMBER(IFERROR(($DV63),""))), MAX(MIN(($DY63), ($DV63)), -($DV63)), "")</f>
        <v/>
      </c>
      <c r="EA63" s="37" t="str">
        <f t="array" ref="EA63">IF(AND( ISNUMBER(IFERROR(($DY63),"")), ISNUMBER(IFERROR(($DW63),""))), MAX(MIN(($DY63), ($DW63)), -($DW63)), "")</f>
        <v/>
      </c>
      <c r="EB63" s="701" t="str">
        <f t="array" ref="EB63">IF(AND( ISNUMBER(IFERROR(($DY63),"")), ISNUMBER(IFERROR(($DX63),""))), MAX(MIN(($DY63), ($DX63)), -($DX63)), "")</f>
        <v/>
      </c>
      <c r="EC63" s="988"/>
      <c r="ED63" s="37" t="str">
        <f t="array" ref="ED63">IF(AND( ISNUMBER(IFERROR(($EE63),"")), ISNUMBER(IFERROR(($EC63),""))), MAX(MIN(($EE63), ($EC63)), -($EC63)), "")</f>
        <v/>
      </c>
      <c r="EE63" s="988"/>
      <c r="EF63" s="1096"/>
      <c r="EG63" s="2624"/>
    </row>
    <row r="64" spans="1:137" s="1857" customFormat="1" ht="15" customHeight="1" x14ac:dyDescent="0.25">
      <c r="A64" s="955"/>
      <c r="B64" s="619" t="s">
        <v>1427</v>
      </c>
      <c r="C64" s="619"/>
      <c r="D64" s="619"/>
      <c r="E64" s="619"/>
      <c r="F64" s="37" t="str">
        <f t="array" ref="F64">IF( SUMPRODUCT(--NOT(ISNUMBER($M64:$DU64)))=0,SQRT(MAX(($M64)+SUMPRODUCT(($N64:$DU64),r_girr!$A$3:$DH$3),0)),"")</f>
        <v/>
      </c>
      <c r="G64" s="37" t="str">
        <f t="array" ref="G64">IF( SUMPRODUCT(--NOT(ISNUMBER($M64:$DU64)))=0,SQRT(MAX(($M64)+SUMPRODUCT(($N64:$DU64),r_girr!$A$4:$DH$4),0)),"")</f>
        <v/>
      </c>
      <c r="H64" s="37" t="str">
        <f t="array" ref="H64">IF( SUMPRODUCT(--NOT(ISNUMBER($M64:$DU64)))=0,SQRT(MAX(($M64)+SUMPRODUCT(($N64:$DU64),r_girr!$A$3:$DH$3)*0.75,0)),"")</f>
        <v/>
      </c>
      <c r="I64" s="37" t="str">
        <f t="array" ref="I64">IF(AND( ISNUMBER(IFERROR(($L64),"")), ISNUMBER(IFERROR(($F64),""))), MAX(MIN(($L64), ($F64)), -($F64)), "")</f>
        <v/>
      </c>
      <c r="J64" s="37" t="str">
        <f t="array" ref="J64">IF(AND( ISNUMBER(IFERROR(($L64),"")), ISNUMBER(IFERROR(($G64),""))), MAX(MIN(($L64), ($G64)), -($G64)), "")</f>
        <v/>
      </c>
      <c r="K64" s="37" t="str">
        <f t="array" ref="K64">IF(AND( ISNUMBER(IFERROR(($L64),"")), ISNUMBER(IFERROR(($H64),""))), MAX(MIN(($L64), ($H64)), -($H64)), "")</f>
        <v/>
      </c>
      <c r="L64" s="988"/>
      <c r="M64" s="988"/>
      <c r="N64" s="1003"/>
      <c r="O64" s="1092"/>
      <c r="P64" s="988"/>
      <c r="Q64" s="988"/>
      <c r="R64" s="988"/>
      <c r="S64" s="988"/>
      <c r="T64" s="988"/>
      <c r="U64" s="988"/>
      <c r="V64" s="988"/>
      <c r="W64" s="988"/>
      <c r="X64" s="988"/>
      <c r="Y64" s="988"/>
      <c r="Z64" s="988"/>
      <c r="AA64" s="988"/>
      <c r="AB64" s="988"/>
      <c r="AC64" s="988"/>
      <c r="AD64" s="988"/>
      <c r="AE64" s="988"/>
      <c r="AF64" s="988"/>
      <c r="AG64" s="988"/>
      <c r="AH64" s="1003"/>
      <c r="AI64" s="1004"/>
      <c r="AJ64" s="1005"/>
      <c r="AK64" s="1005"/>
      <c r="AL64" s="1005"/>
      <c r="AM64" s="1005"/>
      <c r="AN64" s="1005"/>
      <c r="AO64" s="1005"/>
      <c r="AP64" s="1005"/>
      <c r="AQ64" s="1005"/>
      <c r="AR64" s="1005"/>
      <c r="AS64" s="1005"/>
      <c r="AT64" s="1005"/>
      <c r="AU64" s="1005"/>
      <c r="AV64" s="1005"/>
      <c r="AW64" s="1005"/>
      <c r="AX64" s="1005"/>
      <c r="AY64" s="1005"/>
      <c r="AZ64" s="1006"/>
      <c r="BA64" s="1004"/>
      <c r="BB64" s="1005"/>
      <c r="BC64" s="1005"/>
      <c r="BD64" s="1005"/>
      <c r="BE64" s="1005"/>
      <c r="BF64" s="1005"/>
      <c r="BG64" s="1005"/>
      <c r="BH64" s="1005"/>
      <c r="BI64" s="1005"/>
      <c r="BJ64" s="1005"/>
      <c r="BK64" s="1005"/>
      <c r="BL64" s="1005"/>
      <c r="BM64" s="1005"/>
      <c r="BN64" s="1005"/>
      <c r="BO64" s="1005"/>
      <c r="BP64" s="1006"/>
      <c r="BQ64" s="985"/>
      <c r="BR64" s="988"/>
      <c r="BS64" s="988"/>
      <c r="BT64" s="988"/>
      <c r="BU64" s="988"/>
      <c r="BV64" s="988"/>
      <c r="BW64" s="988"/>
      <c r="BX64" s="988"/>
      <c r="BY64" s="988"/>
      <c r="BZ64" s="988"/>
      <c r="CA64" s="988"/>
      <c r="CB64" s="988"/>
      <c r="CC64" s="988"/>
      <c r="CD64" s="1003"/>
      <c r="CE64" s="985"/>
      <c r="CF64" s="988"/>
      <c r="CG64" s="988"/>
      <c r="CH64" s="988"/>
      <c r="CI64" s="988"/>
      <c r="CJ64" s="988"/>
      <c r="CK64" s="988"/>
      <c r="CL64" s="988"/>
      <c r="CM64" s="988"/>
      <c r="CN64" s="988"/>
      <c r="CO64" s="988"/>
      <c r="CP64" s="1003"/>
      <c r="CQ64" s="1092"/>
      <c r="CR64" s="988"/>
      <c r="CS64" s="988"/>
      <c r="CT64" s="988"/>
      <c r="CU64" s="988"/>
      <c r="CV64" s="988"/>
      <c r="CW64" s="988"/>
      <c r="CX64" s="988"/>
      <c r="CY64" s="988"/>
      <c r="CZ64" s="1003"/>
      <c r="DA64" s="1092"/>
      <c r="DB64" s="988"/>
      <c r="DC64" s="988"/>
      <c r="DD64" s="988"/>
      <c r="DE64" s="988"/>
      <c r="DF64" s="988"/>
      <c r="DG64" s="988"/>
      <c r="DH64" s="1003"/>
      <c r="DI64" s="1092"/>
      <c r="DJ64" s="988"/>
      <c r="DK64" s="988"/>
      <c r="DL64" s="988"/>
      <c r="DM64" s="988"/>
      <c r="DN64" s="1003"/>
      <c r="DO64" s="1092"/>
      <c r="DP64" s="988"/>
      <c r="DQ64" s="988"/>
      <c r="DR64" s="1003"/>
      <c r="DS64" s="1091"/>
      <c r="DT64" s="1003"/>
      <c r="DU64" s="985"/>
      <c r="DV64" s="1002"/>
      <c r="DW64" s="988"/>
      <c r="DX64" s="988"/>
      <c r="DY64" s="987"/>
      <c r="DZ64" s="37" t="str">
        <f t="array" ref="DZ64">IF(AND( ISNUMBER(IFERROR(($DY64),"")), ISNUMBER(IFERROR(($DV64),""))), MAX(MIN(($DY64), ($DV64)), -($DV64)), "")</f>
        <v/>
      </c>
      <c r="EA64" s="37" t="str">
        <f t="array" ref="EA64">IF(AND( ISNUMBER(IFERROR(($DY64),"")), ISNUMBER(IFERROR(($DW64),""))), MAX(MIN(($DY64), ($DW64)), -($DW64)), "")</f>
        <v/>
      </c>
      <c r="EB64" s="701" t="str">
        <f t="array" ref="EB64">IF(AND( ISNUMBER(IFERROR(($DY64),"")), ISNUMBER(IFERROR(($DX64),""))), MAX(MIN(($DY64), ($DX64)), -($DX64)), "")</f>
        <v/>
      </c>
      <c r="EC64" s="988"/>
      <c r="ED64" s="37" t="str">
        <f t="array" ref="ED64">IF(AND( ISNUMBER(IFERROR(($EE64),"")), ISNUMBER(IFERROR(($EC64),""))), MAX(MIN(($EE64), ($EC64)), -($EC64)), "")</f>
        <v/>
      </c>
      <c r="EE64" s="988"/>
      <c r="EF64" s="1096"/>
      <c r="EG64" s="2624"/>
    </row>
    <row r="65" spans="1:137" s="234" customFormat="1" ht="15" customHeight="1" x14ac:dyDescent="0.25">
      <c r="A65" s="955"/>
      <c r="B65" s="366" t="s">
        <v>1428</v>
      </c>
      <c r="C65" s="619"/>
      <c r="D65" s="619"/>
      <c r="E65" s="619"/>
      <c r="F65" s="37" t="str">
        <f t="array" ref="F65">IF( SUMPRODUCT(--NOT(ISNUMBER($M65:$DU65)))=0,SQRT(MAX(($M65)+SUMPRODUCT(($N65:$DU65),r_girr!$A$3:$DH$3),0)),"")</f>
        <v/>
      </c>
      <c r="G65" s="37" t="str">
        <f t="array" ref="G65">IF( SUMPRODUCT(--NOT(ISNUMBER($M65:$DU65)))=0,SQRT(MAX(($M65)+SUMPRODUCT(($N65:$DU65),r_girr!$A$4:$DH$4),0)),"")</f>
        <v/>
      </c>
      <c r="H65" s="37" t="str">
        <f t="array" ref="H65">IF( SUMPRODUCT(--NOT(ISNUMBER($M65:$DU65)))=0,SQRT(MAX(($M65)+SUMPRODUCT(($N65:$DU65),r_girr!$A$3:$DH$3)*0.75,0)),"")</f>
        <v/>
      </c>
      <c r="I65" s="37" t="str">
        <f t="array" ref="I65">IF(AND( ISNUMBER(IFERROR(($L65),"")), ISNUMBER(IFERROR(($F65),""))), MAX(MIN(($L65), ($F65)), -($F65)), "")</f>
        <v/>
      </c>
      <c r="J65" s="37" t="str">
        <f t="array" ref="J65">IF(AND( ISNUMBER(IFERROR(($L65),"")), ISNUMBER(IFERROR(($G65),""))), MAX(MIN(($L65), ($G65)), -($G65)), "")</f>
        <v/>
      </c>
      <c r="K65" s="37" t="str">
        <f t="array" ref="K65">IF(AND( ISNUMBER(IFERROR(($L65),"")), ISNUMBER(IFERROR(($H65),""))), MAX(MIN(($L65), ($H65)), -($H65)), "")</f>
        <v/>
      </c>
      <c r="L65" s="988"/>
      <c r="M65" s="988"/>
      <c r="N65" s="1003"/>
      <c r="O65" s="1092"/>
      <c r="P65" s="988"/>
      <c r="Q65" s="988"/>
      <c r="R65" s="988"/>
      <c r="S65" s="988"/>
      <c r="T65" s="988"/>
      <c r="U65" s="988"/>
      <c r="V65" s="988"/>
      <c r="W65" s="988"/>
      <c r="X65" s="988"/>
      <c r="Y65" s="988"/>
      <c r="Z65" s="988"/>
      <c r="AA65" s="988"/>
      <c r="AB65" s="988"/>
      <c r="AC65" s="988"/>
      <c r="AD65" s="988"/>
      <c r="AE65" s="988"/>
      <c r="AF65" s="988"/>
      <c r="AG65" s="988"/>
      <c r="AH65" s="1003"/>
      <c r="AI65" s="1004"/>
      <c r="AJ65" s="1005"/>
      <c r="AK65" s="1005"/>
      <c r="AL65" s="1005"/>
      <c r="AM65" s="1005"/>
      <c r="AN65" s="1005"/>
      <c r="AO65" s="1005"/>
      <c r="AP65" s="1005"/>
      <c r="AQ65" s="1005"/>
      <c r="AR65" s="1005"/>
      <c r="AS65" s="1005"/>
      <c r="AT65" s="1005"/>
      <c r="AU65" s="1005"/>
      <c r="AV65" s="1005"/>
      <c r="AW65" s="1005"/>
      <c r="AX65" s="1005"/>
      <c r="AY65" s="1005"/>
      <c r="AZ65" s="1006"/>
      <c r="BA65" s="1004"/>
      <c r="BB65" s="1005"/>
      <c r="BC65" s="1005"/>
      <c r="BD65" s="1005"/>
      <c r="BE65" s="1005"/>
      <c r="BF65" s="1005"/>
      <c r="BG65" s="1005"/>
      <c r="BH65" s="1005"/>
      <c r="BI65" s="1005"/>
      <c r="BJ65" s="1005"/>
      <c r="BK65" s="1005"/>
      <c r="BL65" s="1005"/>
      <c r="BM65" s="1005"/>
      <c r="BN65" s="1005"/>
      <c r="BO65" s="1005"/>
      <c r="BP65" s="1006"/>
      <c r="BQ65" s="985"/>
      <c r="BR65" s="988"/>
      <c r="BS65" s="988"/>
      <c r="BT65" s="988"/>
      <c r="BU65" s="988"/>
      <c r="BV65" s="988"/>
      <c r="BW65" s="988"/>
      <c r="BX65" s="988"/>
      <c r="BY65" s="988"/>
      <c r="BZ65" s="988"/>
      <c r="CA65" s="988"/>
      <c r="CB65" s="988"/>
      <c r="CC65" s="988"/>
      <c r="CD65" s="1003"/>
      <c r="CE65" s="985"/>
      <c r="CF65" s="988"/>
      <c r="CG65" s="988"/>
      <c r="CH65" s="988"/>
      <c r="CI65" s="988"/>
      <c r="CJ65" s="988"/>
      <c r="CK65" s="988"/>
      <c r="CL65" s="988"/>
      <c r="CM65" s="988"/>
      <c r="CN65" s="988"/>
      <c r="CO65" s="988"/>
      <c r="CP65" s="1003"/>
      <c r="CQ65" s="1092"/>
      <c r="CR65" s="988"/>
      <c r="CS65" s="988"/>
      <c r="CT65" s="988"/>
      <c r="CU65" s="988"/>
      <c r="CV65" s="988"/>
      <c r="CW65" s="988"/>
      <c r="CX65" s="988"/>
      <c r="CY65" s="988"/>
      <c r="CZ65" s="1003"/>
      <c r="DA65" s="1092"/>
      <c r="DB65" s="988"/>
      <c r="DC65" s="988"/>
      <c r="DD65" s="988"/>
      <c r="DE65" s="988"/>
      <c r="DF65" s="988"/>
      <c r="DG65" s="988"/>
      <c r="DH65" s="1003"/>
      <c r="DI65" s="1092"/>
      <c r="DJ65" s="988"/>
      <c r="DK65" s="988"/>
      <c r="DL65" s="988"/>
      <c r="DM65" s="988"/>
      <c r="DN65" s="1003"/>
      <c r="DO65" s="1092"/>
      <c r="DP65" s="988"/>
      <c r="DQ65" s="988"/>
      <c r="DR65" s="1003"/>
      <c r="DS65" s="1091"/>
      <c r="DT65" s="1003"/>
      <c r="DU65" s="985"/>
      <c r="DV65" s="1002"/>
      <c r="DW65" s="988"/>
      <c r="DX65" s="988"/>
      <c r="DY65" s="987"/>
      <c r="DZ65" s="37" t="str">
        <f t="array" ref="DZ65">IF(AND( ISNUMBER(IFERROR(($DY65),"")), ISNUMBER(IFERROR(($DV65),""))), MAX(MIN(($DY65), ($DV65)), -($DV65)), "")</f>
        <v/>
      </c>
      <c r="EA65" s="37" t="str">
        <f t="array" ref="EA65">IF(AND( ISNUMBER(IFERROR(($DY65),"")), ISNUMBER(IFERROR(($DW65),""))), MAX(MIN(($DY65), ($DW65)), -($DW65)), "")</f>
        <v/>
      </c>
      <c r="EB65" s="701" t="str">
        <f t="array" ref="EB65">IF(AND( ISNUMBER(IFERROR(($DY65),"")), ISNUMBER(IFERROR(($DX65),""))), MAX(MIN(($DY65), ($DX65)), -($DX65)), "")</f>
        <v/>
      </c>
      <c r="EC65" s="988"/>
      <c r="ED65" s="37" t="str">
        <f t="array" ref="ED65">IF(AND( ISNUMBER(IFERROR(($EE65),"")), ISNUMBER(IFERROR(($EC65),""))), MAX(MIN(($EE65), ($EC65)), -($EC65)), "")</f>
        <v/>
      </c>
      <c r="EE65" s="988"/>
      <c r="EF65" s="1096"/>
      <c r="EG65" s="2624"/>
    </row>
    <row r="66" spans="1:137" s="234" customFormat="1" ht="15" customHeight="1" x14ac:dyDescent="0.25">
      <c r="A66" s="955"/>
      <c r="B66" s="366" t="s">
        <v>1429</v>
      </c>
      <c r="C66" s="619"/>
      <c r="D66" s="619"/>
      <c r="E66" s="619"/>
      <c r="F66" s="37" t="str">
        <f t="array" ref="F66">IF( SUMPRODUCT(--NOT(ISNUMBER($M66:$DU66)))=0,SQRT(MAX(($M66)+SUMPRODUCT(($N66:$DU66),r_girr!$A$3:$DH$3),0)),"")</f>
        <v/>
      </c>
      <c r="G66" s="37" t="str">
        <f t="array" ref="G66">IF( SUMPRODUCT(--NOT(ISNUMBER($M66:$DU66)))=0,SQRT(MAX(($M66)+SUMPRODUCT(($N66:$DU66),r_girr!$A$4:$DH$4),0)),"")</f>
        <v/>
      </c>
      <c r="H66" s="37" t="str">
        <f t="array" ref="H66">IF( SUMPRODUCT(--NOT(ISNUMBER($M66:$DU66)))=0,SQRT(MAX(($M66)+SUMPRODUCT(($N66:$DU66),r_girr!$A$3:$DH$3)*0.75,0)),"")</f>
        <v/>
      </c>
      <c r="I66" s="37" t="str">
        <f t="array" ref="I66">IF(AND( ISNUMBER(IFERROR(($L66),"")), ISNUMBER(IFERROR(($F66),""))), MAX(MIN(($L66), ($F66)), -($F66)), "")</f>
        <v/>
      </c>
      <c r="J66" s="37" t="str">
        <f t="array" ref="J66">IF(AND( ISNUMBER(IFERROR(($L66),"")), ISNUMBER(IFERROR(($G66),""))), MAX(MIN(($L66), ($G66)), -($G66)), "")</f>
        <v/>
      </c>
      <c r="K66" s="37" t="str">
        <f t="array" ref="K66">IF(AND( ISNUMBER(IFERROR(($L66),"")), ISNUMBER(IFERROR(($H66),""))), MAX(MIN(($L66), ($H66)), -($H66)), "")</f>
        <v/>
      </c>
      <c r="L66" s="988"/>
      <c r="M66" s="988"/>
      <c r="N66" s="1003"/>
      <c r="O66" s="1092"/>
      <c r="P66" s="988"/>
      <c r="Q66" s="988"/>
      <c r="R66" s="988"/>
      <c r="S66" s="988"/>
      <c r="T66" s="988"/>
      <c r="U66" s="988"/>
      <c r="V66" s="988"/>
      <c r="W66" s="988"/>
      <c r="X66" s="988"/>
      <c r="Y66" s="988"/>
      <c r="Z66" s="988"/>
      <c r="AA66" s="988"/>
      <c r="AB66" s="988"/>
      <c r="AC66" s="988"/>
      <c r="AD66" s="988"/>
      <c r="AE66" s="988"/>
      <c r="AF66" s="988"/>
      <c r="AG66" s="988"/>
      <c r="AH66" s="1003"/>
      <c r="AI66" s="1004"/>
      <c r="AJ66" s="1005"/>
      <c r="AK66" s="1005"/>
      <c r="AL66" s="1005"/>
      <c r="AM66" s="1005"/>
      <c r="AN66" s="1005"/>
      <c r="AO66" s="1005"/>
      <c r="AP66" s="1005"/>
      <c r="AQ66" s="1005"/>
      <c r="AR66" s="1005"/>
      <c r="AS66" s="1005"/>
      <c r="AT66" s="1005"/>
      <c r="AU66" s="1005"/>
      <c r="AV66" s="1005"/>
      <c r="AW66" s="1005"/>
      <c r="AX66" s="1005"/>
      <c r="AY66" s="1005"/>
      <c r="AZ66" s="1006"/>
      <c r="BA66" s="1004"/>
      <c r="BB66" s="1005"/>
      <c r="BC66" s="1005"/>
      <c r="BD66" s="1005"/>
      <c r="BE66" s="1005"/>
      <c r="BF66" s="1005"/>
      <c r="BG66" s="1005"/>
      <c r="BH66" s="1005"/>
      <c r="BI66" s="1005"/>
      <c r="BJ66" s="1005"/>
      <c r="BK66" s="1005"/>
      <c r="BL66" s="1005"/>
      <c r="BM66" s="1005"/>
      <c r="BN66" s="1005"/>
      <c r="BO66" s="1005"/>
      <c r="BP66" s="1006"/>
      <c r="BQ66" s="985"/>
      <c r="BR66" s="988"/>
      <c r="BS66" s="988"/>
      <c r="BT66" s="988"/>
      <c r="BU66" s="988"/>
      <c r="BV66" s="988"/>
      <c r="BW66" s="988"/>
      <c r="BX66" s="988"/>
      <c r="BY66" s="988"/>
      <c r="BZ66" s="988"/>
      <c r="CA66" s="988"/>
      <c r="CB66" s="988"/>
      <c r="CC66" s="988"/>
      <c r="CD66" s="1003"/>
      <c r="CE66" s="985"/>
      <c r="CF66" s="988"/>
      <c r="CG66" s="988"/>
      <c r="CH66" s="988"/>
      <c r="CI66" s="988"/>
      <c r="CJ66" s="988"/>
      <c r="CK66" s="988"/>
      <c r="CL66" s="988"/>
      <c r="CM66" s="988"/>
      <c r="CN66" s="988"/>
      <c r="CO66" s="988"/>
      <c r="CP66" s="1003"/>
      <c r="CQ66" s="1092"/>
      <c r="CR66" s="988"/>
      <c r="CS66" s="988"/>
      <c r="CT66" s="988"/>
      <c r="CU66" s="988"/>
      <c r="CV66" s="988"/>
      <c r="CW66" s="988"/>
      <c r="CX66" s="988"/>
      <c r="CY66" s="988"/>
      <c r="CZ66" s="1003"/>
      <c r="DA66" s="1092"/>
      <c r="DB66" s="988"/>
      <c r="DC66" s="988"/>
      <c r="DD66" s="988"/>
      <c r="DE66" s="988"/>
      <c r="DF66" s="988"/>
      <c r="DG66" s="988"/>
      <c r="DH66" s="1003"/>
      <c r="DI66" s="1092"/>
      <c r="DJ66" s="988"/>
      <c r="DK66" s="988"/>
      <c r="DL66" s="988"/>
      <c r="DM66" s="988"/>
      <c r="DN66" s="1003"/>
      <c r="DO66" s="1092"/>
      <c r="DP66" s="988"/>
      <c r="DQ66" s="988"/>
      <c r="DR66" s="1003"/>
      <c r="DS66" s="1091"/>
      <c r="DT66" s="1003"/>
      <c r="DU66" s="985"/>
      <c r="DV66" s="1002"/>
      <c r="DW66" s="988"/>
      <c r="DX66" s="988"/>
      <c r="DY66" s="987"/>
      <c r="DZ66" s="37" t="str">
        <f t="array" ref="DZ66">IF(AND( ISNUMBER(IFERROR(($DY66),"")), ISNUMBER(IFERROR(($DV66),""))), MAX(MIN(($DY66), ($DV66)), -($DV66)), "")</f>
        <v/>
      </c>
      <c r="EA66" s="37" t="str">
        <f t="array" ref="EA66">IF(AND( ISNUMBER(IFERROR(($DY66),"")), ISNUMBER(IFERROR(($DW66),""))), MAX(MIN(($DY66), ($DW66)), -($DW66)), "")</f>
        <v/>
      </c>
      <c r="EB66" s="701" t="str">
        <f t="array" ref="EB66">IF(AND( ISNUMBER(IFERROR(($DY66),"")), ISNUMBER(IFERROR(($DX66),""))), MAX(MIN(($DY66), ($DX66)), -($DX66)), "")</f>
        <v/>
      </c>
      <c r="EC66" s="988"/>
      <c r="ED66" s="37" t="str">
        <f t="array" ref="ED66">IF(AND( ISNUMBER(IFERROR(($EE66),"")), ISNUMBER(IFERROR(($EC66),""))), MAX(MIN(($EE66), ($EC66)), -($EC66)), "")</f>
        <v/>
      </c>
      <c r="EE66" s="988"/>
      <c r="EF66" s="1096"/>
      <c r="EG66" s="2624"/>
    </row>
    <row r="67" spans="1:137" s="234" customFormat="1" ht="15" customHeight="1" x14ac:dyDescent="0.25">
      <c r="A67" s="955"/>
      <c r="B67" s="366" t="s">
        <v>1430</v>
      </c>
      <c r="C67" s="619"/>
      <c r="D67" s="619"/>
      <c r="E67" s="619"/>
      <c r="F67" s="37" t="str">
        <f t="array" ref="F67">IF( SUMPRODUCT(--NOT(ISNUMBER($M67:$DU67)))=0,SQRT(MAX(($M67)+SUMPRODUCT(($N67:$DU67),r_girr!$A$3:$DH$3),0)),"")</f>
        <v/>
      </c>
      <c r="G67" s="37" t="str">
        <f t="array" ref="G67">IF( SUMPRODUCT(--NOT(ISNUMBER($M67:$DU67)))=0,SQRT(MAX(($M67)+SUMPRODUCT(($N67:$DU67),r_girr!$A$4:$DH$4),0)),"")</f>
        <v/>
      </c>
      <c r="H67" s="37" t="str">
        <f t="array" ref="H67">IF( SUMPRODUCT(--NOT(ISNUMBER($M67:$DU67)))=0,SQRT(MAX(($M67)+SUMPRODUCT(($N67:$DU67),r_girr!$A$3:$DH$3)*0.75,0)),"")</f>
        <v/>
      </c>
      <c r="I67" s="37" t="str">
        <f t="array" ref="I67">IF(AND( ISNUMBER(IFERROR(($L67),"")), ISNUMBER(IFERROR(($F67),""))), MAX(MIN(($L67), ($F67)), -($F67)), "")</f>
        <v/>
      </c>
      <c r="J67" s="37" t="str">
        <f t="array" ref="J67">IF(AND( ISNUMBER(IFERROR(($L67),"")), ISNUMBER(IFERROR(($G67),""))), MAX(MIN(($L67), ($G67)), -($G67)), "")</f>
        <v/>
      </c>
      <c r="K67" s="37" t="str">
        <f t="array" ref="K67">IF(AND( ISNUMBER(IFERROR(($L67),"")), ISNUMBER(IFERROR(($H67),""))), MAX(MIN(($L67), ($H67)), -($H67)), "")</f>
        <v/>
      </c>
      <c r="L67" s="988"/>
      <c r="M67" s="988"/>
      <c r="N67" s="1003"/>
      <c r="O67" s="1092"/>
      <c r="P67" s="988"/>
      <c r="Q67" s="988"/>
      <c r="R67" s="988"/>
      <c r="S67" s="988"/>
      <c r="T67" s="988"/>
      <c r="U67" s="988"/>
      <c r="V67" s="988"/>
      <c r="W67" s="988"/>
      <c r="X67" s="988"/>
      <c r="Y67" s="988"/>
      <c r="Z67" s="988"/>
      <c r="AA67" s="988"/>
      <c r="AB67" s="988"/>
      <c r="AC67" s="988"/>
      <c r="AD67" s="988"/>
      <c r="AE67" s="988"/>
      <c r="AF67" s="988"/>
      <c r="AG67" s="988"/>
      <c r="AH67" s="1003"/>
      <c r="AI67" s="1004"/>
      <c r="AJ67" s="1005"/>
      <c r="AK67" s="1005"/>
      <c r="AL67" s="1005"/>
      <c r="AM67" s="1005"/>
      <c r="AN67" s="1005"/>
      <c r="AO67" s="1005"/>
      <c r="AP67" s="1005"/>
      <c r="AQ67" s="1005"/>
      <c r="AR67" s="1005"/>
      <c r="AS67" s="1005"/>
      <c r="AT67" s="1005"/>
      <c r="AU67" s="1005"/>
      <c r="AV67" s="1005"/>
      <c r="AW67" s="1005"/>
      <c r="AX67" s="1005"/>
      <c r="AY67" s="1005"/>
      <c r="AZ67" s="1006"/>
      <c r="BA67" s="1004"/>
      <c r="BB67" s="1005"/>
      <c r="BC67" s="1005"/>
      <c r="BD67" s="1005"/>
      <c r="BE67" s="1005"/>
      <c r="BF67" s="1005"/>
      <c r="BG67" s="1005"/>
      <c r="BH67" s="1005"/>
      <c r="BI67" s="1005"/>
      <c r="BJ67" s="1005"/>
      <c r="BK67" s="1005"/>
      <c r="BL67" s="1005"/>
      <c r="BM67" s="1005"/>
      <c r="BN67" s="1005"/>
      <c r="BO67" s="1005"/>
      <c r="BP67" s="1006"/>
      <c r="BQ67" s="985"/>
      <c r="BR67" s="988"/>
      <c r="BS67" s="988"/>
      <c r="BT67" s="988"/>
      <c r="BU67" s="988"/>
      <c r="BV67" s="988"/>
      <c r="BW67" s="988"/>
      <c r="BX67" s="988"/>
      <c r="BY67" s="988"/>
      <c r="BZ67" s="988"/>
      <c r="CA67" s="988"/>
      <c r="CB67" s="988"/>
      <c r="CC67" s="988"/>
      <c r="CD67" s="1003"/>
      <c r="CE67" s="985"/>
      <c r="CF67" s="988"/>
      <c r="CG67" s="988"/>
      <c r="CH67" s="988"/>
      <c r="CI67" s="988"/>
      <c r="CJ67" s="988"/>
      <c r="CK67" s="988"/>
      <c r="CL67" s="988"/>
      <c r="CM67" s="988"/>
      <c r="CN67" s="988"/>
      <c r="CO67" s="988"/>
      <c r="CP67" s="1003"/>
      <c r="CQ67" s="1092"/>
      <c r="CR67" s="988"/>
      <c r="CS67" s="988"/>
      <c r="CT67" s="988"/>
      <c r="CU67" s="988"/>
      <c r="CV67" s="988"/>
      <c r="CW67" s="988"/>
      <c r="CX67" s="988"/>
      <c r="CY67" s="988"/>
      <c r="CZ67" s="1003"/>
      <c r="DA67" s="1092"/>
      <c r="DB67" s="988"/>
      <c r="DC67" s="988"/>
      <c r="DD67" s="988"/>
      <c r="DE67" s="988"/>
      <c r="DF67" s="988"/>
      <c r="DG67" s="988"/>
      <c r="DH67" s="1003"/>
      <c r="DI67" s="1092"/>
      <c r="DJ67" s="988"/>
      <c r="DK67" s="988"/>
      <c r="DL67" s="988"/>
      <c r="DM67" s="988"/>
      <c r="DN67" s="1003"/>
      <c r="DO67" s="1092"/>
      <c r="DP67" s="988"/>
      <c r="DQ67" s="988"/>
      <c r="DR67" s="1003"/>
      <c r="DS67" s="1091"/>
      <c r="DT67" s="1003"/>
      <c r="DU67" s="985"/>
      <c r="DV67" s="1002"/>
      <c r="DW67" s="988"/>
      <c r="DX67" s="988"/>
      <c r="DY67" s="987"/>
      <c r="DZ67" s="37" t="str">
        <f t="array" ref="DZ67">IF(AND( ISNUMBER(IFERROR(($DY67),"")), ISNUMBER(IFERROR(($DV67),""))), MAX(MIN(($DY67), ($DV67)), -($DV67)), "")</f>
        <v/>
      </c>
      <c r="EA67" s="37" t="str">
        <f t="array" ref="EA67">IF(AND( ISNUMBER(IFERROR(($DY67),"")), ISNUMBER(IFERROR(($DW67),""))), MAX(MIN(($DY67), ($DW67)), -($DW67)), "")</f>
        <v/>
      </c>
      <c r="EB67" s="701" t="str">
        <f t="array" ref="EB67">IF(AND( ISNUMBER(IFERROR(($DY67),"")), ISNUMBER(IFERROR(($DX67),""))), MAX(MIN(($DY67), ($DX67)), -($DX67)), "")</f>
        <v/>
      </c>
      <c r="EC67" s="988"/>
      <c r="ED67" s="37" t="str">
        <f t="array" ref="ED67">IF(AND( ISNUMBER(IFERROR(($EE67),"")), ISNUMBER(IFERROR(($EC67),""))), MAX(MIN(($EE67), ($EC67)), -($EC67)), "")</f>
        <v/>
      </c>
      <c r="EE67" s="988"/>
      <c r="EF67" s="1096"/>
      <c r="EG67" s="2624"/>
    </row>
    <row r="68" spans="1:137" s="234" customFormat="1" ht="15" customHeight="1" x14ac:dyDescent="0.25">
      <c r="A68" s="955"/>
      <c r="B68" s="366" t="s">
        <v>1431</v>
      </c>
      <c r="C68" s="619"/>
      <c r="D68" s="619"/>
      <c r="E68" s="619"/>
      <c r="F68" s="37" t="str">
        <f t="array" ref="F68">IF( SUMPRODUCT(--NOT(ISNUMBER($M68:$DU68)))=0,SQRT(MAX(($M68)+SUMPRODUCT(($N68:$DU68),r_girr!$A$3:$DH$3),0)),"")</f>
        <v/>
      </c>
      <c r="G68" s="37" t="str">
        <f t="array" ref="G68">IF( SUMPRODUCT(--NOT(ISNUMBER($M68:$DU68)))=0,SQRT(MAX(($M68)+SUMPRODUCT(($N68:$DU68),r_girr!$A$4:$DH$4),0)),"")</f>
        <v/>
      </c>
      <c r="H68" s="37" t="str">
        <f t="array" ref="H68">IF( SUMPRODUCT(--NOT(ISNUMBER($M68:$DU68)))=0,SQRT(MAX(($M68)+SUMPRODUCT(($N68:$DU68),r_girr!$A$3:$DH$3)*0.75,0)),"")</f>
        <v/>
      </c>
      <c r="I68" s="37" t="str">
        <f t="array" ref="I68">IF(AND( ISNUMBER(IFERROR(($L68),"")), ISNUMBER(IFERROR(($F68),""))), MAX(MIN(($L68), ($F68)), -($F68)), "")</f>
        <v/>
      </c>
      <c r="J68" s="37" t="str">
        <f t="array" ref="J68">IF(AND( ISNUMBER(IFERROR(($L68),"")), ISNUMBER(IFERROR(($G68),""))), MAX(MIN(($L68), ($G68)), -($G68)), "")</f>
        <v/>
      </c>
      <c r="K68" s="37" t="str">
        <f t="array" ref="K68">IF(AND( ISNUMBER(IFERROR(($L68),"")), ISNUMBER(IFERROR(($H68),""))), MAX(MIN(($L68), ($H68)), -($H68)), "")</f>
        <v/>
      </c>
      <c r="L68" s="988"/>
      <c r="M68" s="988"/>
      <c r="N68" s="1003"/>
      <c r="O68" s="1092"/>
      <c r="P68" s="988"/>
      <c r="Q68" s="988"/>
      <c r="R68" s="988"/>
      <c r="S68" s="988"/>
      <c r="T68" s="988"/>
      <c r="U68" s="988"/>
      <c r="V68" s="988"/>
      <c r="W68" s="988"/>
      <c r="X68" s="988"/>
      <c r="Y68" s="988"/>
      <c r="Z68" s="988"/>
      <c r="AA68" s="988"/>
      <c r="AB68" s="988"/>
      <c r="AC68" s="988"/>
      <c r="AD68" s="988"/>
      <c r="AE68" s="988"/>
      <c r="AF68" s="988"/>
      <c r="AG68" s="988"/>
      <c r="AH68" s="1003"/>
      <c r="AI68" s="1004"/>
      <c r="AJ68" s="1005"/>
      <c r="AK68" s="1005"/>
      <c r="AL68" s="1005"/>
      <c r="AM68" s="1005"/>
      <c r="AN68" s="1005"/>
      <c r="AO68" s="1005"/>
      <c r="AP68" s="1005"/>
      <c r="AQ68" s="1005"/>
      <c r="AR68" s="1005"/>
      <c r="AS68" s="1005"/>
      <c r="AT68" s="1005"/>
      <c r="AU68" s="1005"/>
      <c r="AV68" s="1005"/>
      <c r="AW68" s="1005"/>
      <c r="AX68" s="1005"/>
      <c r="AY68" s="1005"/>
      <c r="AZ68" s="1006"/>
      <c r="BA68" s="1004"/>
      <c r="BB68" s="1005"/>
      <c r="BC68" s="1005"/>
      <c r="BD68" s="1005"/>
      <c r="BE68" s="1005"/>
      <c r="BF68" s="1005"/>
      <c r="BG68" s="1005"/>
      <c r="BH68" s="1005"/>
      <c r="BI68" s="1005"/>
      <c r="BJ68" s="1005"/>
      <c r="BK68" s="1005"/>
      <c r="BL68" s="1005"/>
      <c r="BM68" s="1005"/>
      <c r="BN68" s="1005"/>
      <c r="BO68" s="1005"/>
      <c r="BP68" s="1006"/>
      <c r="BQ68" s="985"/>
      <c r="BR68" s="988"/>
      <c r="BS68" s="988"/>
      <c r="BT68" s="988"/>
      <c r="BU68" s="988"/>
      <c r="BV68" s="988"/>
      <c r="BW68" s="988"/>
      <c r="BX68" s="988"/>
      <c r="BY68" s="988"/>
      <c r="BZ68" s="988"/>
      <c r="CA68" s="988"/>
      <c r="CB68" s="988"/>
      <c r="CC68" s="988"/>
      <c r="CD68" s="1003"/>
      <c r="CE68" s="985"/>
      <c r="CF68" s="988"/>
      <c r="CG68" s="988"/>
      <c r="CH68" s="988"/>
      <c r="CI68" s="988"/>
      <c r="CJ68" s="988"/>
      <c r="CK68" s="988"/>
      <c r="CL68" s="988"/>
      <c r="CM68" s="988"/>
      <c r="CN68" s="988"/>
      <c r="CO68" s="988"/>
      <c r="CP68" s="1003"/>
      <c r="CQ68" s="1092"/>
      <c r="CR68" s="988"/>
      <c r="CS68" s="988"/>
      <c r="CT68" s="988"/>
      <c r="CU68" s="988"/>
      <c r="CV68" s="988"/>
      <c r="CW68" s="988"/>
      <c r="CX68" s="988"/>
      <c r="CY68" s="988"/>
      <c r="CZ68" s="1003"/>
      <c r="DA68" s="1092"/>
      <c r="DB68" s="988"/>
      <c r="DC68" s="988"/>
      <c r="DD68" s="988"/>
      <c r="DE68" s="988"/>
      <c r="DF68" s="988"/>
      <c r="DG68" s="988"/>
      <c r="DH68" s="1003"/>
      <c r="DI68" s="1092"/>
      <c r="DJ68" s="988"/>
      <c r="DK68" s="988"/>
      <c r="DL68" s="988"/>
      <c r="DM68" s="988"/>
      <c r="DN68" s="1003"/>
      <c r="DO68" s="1092"/>
      <c r="DP68" s="988"/>
      <c r="DQ68" s="988"/>
      <c r="DR68" s="1003"/>
      <c r="DS68" s="1091"/>
      <c r="DT68" s="1003"/>
      <c r="DU68" s="985"/>
      <c r="DV68" s="1002"/>
      <c r="DW68" s="988"/>
      <c r="DX68" s="988"/>
      <c r="DY68" s="987"/>
      <c r="DZ68" s="37" t="str">
        <f t="array" ref="DZ68">IF(AND( ISNUMBER(IFERROR(($DY68),"")), ISNUMBER(IFERROR(($DV68),""))), MAX(MIN(($DY68), ($DV68)), -($DV68)), "")</f>
        <v/>
      </c>
      <c r="EA68" s="37" t="str">
        <f t="array" ref="EA68">IF(AND( ISNUMBER(IFERROR(($DY68),"")), ISNUMBER(IFERROR(($DW68),""))), MAX(MIN(($DY68), ($DW68)), -($DW68)), "")</f>
        <v/>
      </c>
      <c r="EB68" s="701" t="str">
        <f t="array" ref="EB68">IF(AND( ISNUMBER(IFERROR(($DY68),"")), ISNUMBER(IFERROR(($DX68),""))), MAX(MIN(($DY68), ($DX68)), -($DX68)), "")</f>
        <v/>
      </c>
      <c r="EC68" s="988"/>
      <c r="ED68" s="37" t="str">
        <f t="array" ref="ED68">IF(AND( ISNUMBER(IFERROR(($EE68),"")), ISNUMBER(IFERROR(($EC68),""))), MAX(MIN(($EE68), ($EC68)), -($EC68)), "")</f>
        <v/>
      </c>
      <c r="EE68" s="988"/>
      <c r="EF68" s="1096"/>
      <c r="EG68" s="2624"/>
    </row>
    <row r="69" spans="1:137" s="234" customFormat="1" ht="15" customHeight="1" x14ac:dyDescent="0.25">
      <c r="A69" s="955"/>
      <c r="B69" s="366" t="s">
        <v>1432</v>
      </c>
      <c r="C69" s="619"/>
      <c r="D69" s="619"/>
      <c r="E69" s="619"/>
      <c r="F69" s="37" t="str">
        <f t="array" ref="F69">IF( SUMPRODUCT(--NOT(ISNUMBER($M69:$DU69)))=0,SQRT(MAX(($M69)+SUMPRODUCT(($N69:$DU69),r_girr!$A$3:$DH$3),0)),"")</f>
        <v/>
      </c>
      <c r="G69" s="37" t="str">
        <f t="array" ref="G69">IF( SUMPRODUCT(--NOT(ISNUMBER($M69:$DU69)))=0,SQRT(MAX(($M69)+SUMPRODUCT(($N69:$DU69),r_girr!$A$4:$DH$4),0)),"")</f>
        <v/>
      </c>
      <c r="H69" s="37" t="str">
        <f t="array" ref="H69">IF( SUMPRODUCT(--NOT(ISNUMBER($M69:$DU69)))=0,SQRT(MAX(($M69)+SUMPRODUCT(($N69:$DU69),r_girr!$A$3:$DH$3)*0.75,0)),"")</f>
        <v/>
      </c>
      <c r="I69" s="37" t="str">
        <f t="array" ref="I69">IF(AND( ISNUMBER(IFERROR(($L69),"")), ISNUMBER(IFERROR(($F69),""))), MAX(MIN(($L69), ($F69)), -($F69)), "")</f>
        <v/>
      </c>
      <c r="J69" s="37" t="str">
        <f t="array" ref="J69">IF(AND( ISNUMBER(IFERROR(($L69),"")), ISNUMBER(IFERROR(($G69),""))), MAX(MIN(($L69), ($G69)), -($G69)), "")</f>
        <v/>
      </c>
      <c r="K69" s="37" t="str">
        <f t="array" ref="K69">IF(AND( ISNUMBER(IFERROR(($L69),"")), ISNUMBER(IFERROR(($H69),""))), MAX(MIN(($L69), ($H69)), -($H69)), "")</f>
        <v/>
      </c>
      <c r="L69" s="988"/>
      <c r="M69" s="988"/>
      <c r="N69" s="1003"/>
      <c r="O69" s="2600"/>
      <c r="P69" s="988"/>
      <c r="Q69" s="988"/>
      <c r="R69" s="988"/>
      <c r="S69" s="988"/>
      <c r="T69" s="988"/>
      <c r="U69" s="988"/>
      <c r="V69" s="988"/>
      <c r="W69" s="988"/>
      <c r="X69" s="988"/>
      <c r="Y69" s="988"/>
      <c r="Z69" s="988"/>
      <c r="AA69" s="988"/>
      <c r="AB69" s="988"/>
      <c r="AC69" s="988"/>
      <c r="AD69" s="988"/>
      <c r="AE69" s="988"/>
      <c r="AF69" s="988"/>
      <c r="AG69" s="988"/>
      <c r="AH69" s="1003"/>
      <c r="AI69" s="1004"/>
      <c r="AJ69" s="1005"/>
      <c r="AK69" s="1005"/>
      <c r="AL69" s="1005"/>
      <c r="AM69" s="1005"/>
      <c r="AN69" s="1005"/>
      <c r="AO69" s="1005"/>
      <c r="AP69" s="1005"/>
      <c r="AQ69" s="1005"/>
      <c r="AR69" s="1005"/>
      <c r="AS69" s="1005"/>
      <c r="AT69" s="1005"/>
      <c r="AU69" s="1005"/>
      <c r="AV69" s="1005"/>
      <c r="AW69" s="1005"/>
      <c r="AX69" s="1005"/>
      <c r="AY69" s="1005"/>
      <c r="AZ69" s="1006"/>
      <c r="BA69" s="1004"/>
      <c r="BB69" s="1005"/>
      <c r="BC69" s="1005"/>
      <c r="BD69" s="1005"/>
      <c r="BE69" s="1005"/>
      <c r="BF69" s="1005"/>
      <c r="BG69" s="1005"/>
      <c r="BH69" s="1005"/>
      <c r="BI69" s="1005"/>
      <c r="BJ69" s="1005"/>
      <c r="BK69" s="1005"/>
      <c r="BL69" s="1005"/>
      <c r="BM69" s="1005"/>
      <c r="BN69" s="1005"/>
      <c r="BO69" s="1005"/>
      <c r="BP69" s="1006"/>
      <c r="BQ69" s="985"/>
      <c r="BR69" s="988"/>
      <c r="BS69" s="988"/>
      <c r="BT69" s="988"/>
      <c r="BU69" s="988"/>
      <c r="BV69" s="988"/>
      <c r="BW69" s="988"/>
      <c r="BX69" s="988"/>
      <c r="BY69" s="988"/>
      <c r="BZ69" s="988"/>
      <c r="CA69" s="988"/>
      <c r="CB69" s="988"/>
      <c r="CC69" s="988"/>
      <c r="CD69" s="1003"/>
      <c r="CE69" s="985"/>
      <c r="CF69" s="988"/>
      <c r="CG69" s="988"/>
      <c r="CH69" s="988"/>
      <c r="CI69" s="988"/>
      <c r="CJ69" s="988"/>
      <c r="CK69" s="988"/>
      <c r="CL69" s="988"/>
      <c r="CM69" s="988"/>
      <c r="CN69" s="988"/>
      <c r="CO69" s="988"/>
      <c r="CP69" s="1003"/>
      <c r="CQ69" s="2600"/>
      <c r="CR69" s="988"/>
      <c r="CS69" s="988"/>
      <c r="CT69" s="988"/>
      <c r="CU69" s="988"/>
      <c r="CV69" s="988"/>
      <c r="CW69" s="988"/>
      <c r="CX69" s="988"/>
      <c r="CY69" s="988"/>
      <c r="CZ69" s="1003"/>
      <c r="DA69" s="2600"/>
      <c r="DB69" s="988"/>
      <c r="DC69" s="988"/>
      <c r="DD69" s="988"/>
      <c r="DE69" s="988"/>
      <c r="DF69" s="988"/>
      <c r="DG69" s="988"/>
      <c r="DH69" s="1003"/>
      <c r="DI69" s="2600"/>
      <c r="DJ69" s="988"/>
      <c r="DK69" s="988"/>
      <c r="DL69" s="988"/>
      <c r="DM69" s="988"/>
      <c r="DN69" s="1003"/>
      <c r="DO69" s="2600"/>
      <c r="DP69" s="988"/>
      <c r="DQ69" s="988"/>
      <c r="DR69" s="1003"/>
      <c r="DS69" s="2601"/>
      <c r="DT69" s="1003"/>
      <c r="DU69" s="985"/>
      <c r="DV69" s="1002"/>
      <c r="DW69" s="988"/>
      <c r="DX69" s="988"/>
      <c r="DY69" s="987"/>
      <c r="DZ69" s="37" t="str">
        <f t="array" ref="DZ69">IF(AND( ISNUMBER(IFERROR(($DY69),"")), ISNUMBER(IFERROR(($DV69),""))), MAX(MIN(($DY69), ($DV69)), -($DV69)), "")</f>
        <v/>
      </c>
      <c r="EA69" s="37" t="str">
        <f t="array" ref="EA69">IF(AND( ISNUMBER(IFERROR(($DY69),"")), ISNUMBER(IFERROR(($DW69),""))), MAX(MIN(($DY69), ($DW69)), -($DW69)), "")</f>
        <v/>
      </c>
      <c r="EB69" s="701" t="str">
        <f t="array" ref="EB69">IF(AND( ISNUMBER(IFERROR(($DY69),"")), ISNUMBER(IFERROR(($DX69),""))), MAX(MIN(($DY69), ($DX69)), -($DX69)), "")</f>
        <v/>
      </c>
      <c r="EC69" s="988"/>
      <c r="ED69" s="37" t="str">
        <f t="array" ref="ED69">IF(AND( ISNUMBER(IFERROR(($EE69),"")), ISNUMBER(IFERROR(($EC69),""))), MAX(MIN(($EE69), ($EC69)), -($EC69)), "")</f>
        <v/>
      </c>
      <c r="EE69" s="988"/>
      <c r="EF69" s="1096"/>
      <c r="EG69" s="2624"/>
    </row>
    <row r="70" spans="1:137" s="234" customFormat="1" ht="15" customHeight="1" x14ac:dyDescent="0.25">
      <c r="A70" s="955"/>
      <c r="B70" s="619" t="s">
        <v>1433</v>
      </c>
      <c r="C70" s="619"/>
      <c r="D70" s="619"/>
      <c r="E70" s="619"/>
      <c r="F70" s="37" t="str">
        <f t="array" ref="F70">IF( SUMPRODUCT(--NOT(ISNUMBER($M70:$DU70)))=0,SQRT(MAX(($M70)+SUMPRODUCT(($N70:$DU70),r_girr!$A$3:$DH$3),0)),"")</f>
        <v/>
      </c>
      <c r="G70" s="37" t="str">
        <f t="array" ref="G70">IF( SUMPRODUCT(--NOT(ISNUMBER($M70:$DU70)))=0,SQRT(MAX(($M70)+SUMPRODUCT(($N70:$DU70),r_girr!$A$4:$DH$4),0)),"")</f>
        <v/>
      </c>
      <c r="H70" s="37" t="str">
        <f t="array" ref="H70">IF( SUMPRODUCT(--NOT(ISNUMBER($M70:$DU70)))=0,SQRT(MAX(($M70)+SUMPRODUCT(($N70:$DU70),r_girr!$A$3:$DH$3)*0.75,0)),"")</f>
        <v/>
      </c>
      <c r="I70" s="37" t="str">
        <f t="array" ref="I70">IF(AND( ISNUMBER(IFERROR(($L70),"")), ISNUMBER(IFERROR(($F70),""))), MAX(MIN(($L70), ($F70)), -($F70)), "")</f>
        <v/>
      </c>
      <c r="J70" s="37" t="str">
        <f t="array" ref="J70">IF(AND( ISNUMBER(IFERROR(($L70),"")), ISNUMBER(IFERROR(($G70),""))), MAX(MIN(($L70), ($G70)), -($G70)), "")</f>
        <v/>
      </c>
      <c r="K70" s="37" t="str">
        <f t="array" ref="K70">IF(AND( ISNUMBER(IFERROR(($L70),"")), ISNUMBER(IFERROR(($H70),""))), MAX(MIN(($L70), ($H70)), -($H70)), "")</f>
        <v/>
      </c>
      <c r="L70" s="988"/>
      <c r="M70" s="988"/>
      <c r="N70" s="1003"/>
      <c r="O70" s="2600"/>
      <c r="P70" s="988"/>
      <c r="Q70" s="988"/>
      <c r="R70" s="988"/>
      <c r="S70" s="988"/>
      <c r="T70" s="988"/>
      <c r="U70" s="988"/>
      <c r="V70" s="988"/>
      <c r="W70" s="988"/>
      <c r="X70" s="988"/>
      <c r="Y70" s="988"/>
      <c r="Z70" s="988"/>
      <c r="AA70" s="988"/>
      <c r="AB70" s="988"/>
      <c r="AC70" s="988"/>
      <c r="AD70" s="988"/>
      <c r="AE70" s="988"/>
      <c r="AF70" s="988"/>
      <c r="AG70" s="988"/>
      <c r="AH70" s="1003"/>
      <c r="AI70" s="1004"/>
      <c r="AJ70" s="1005"/>
      <c r="AK70" s="1005"/>
      <c r="AL70" s="1005"/>
      <c r="AM70" s="1005"/>
      <c r="AN70" s="1005"/>
      <c r="AO70" s="1005"/>
      <c r="AP70" s="1005"/>
      <c r="AQ70" s="1005"/>
      <c r="AR70" s="1005"/>
      <c r="AS70" s="1005"/>
      <c r="AT70" s="1005"/>
      <c r="AU70" s="1005"/>
      <c r="AV70" s="1005"/>
      <c r="AW70" s="1005"/>
      <c r="AX70" s="1005"/>
      <c r="AY70" s="1005"/>
      <c r="AZ70" s="1006"/>
      <c r="BA70" s="1004"/>
      <c r="BB70" s="1005"/>
      <c r="BC70" s="1005"/>
      <c r="BD70" s="1005"/>
      <c r="BE70" s="1005"/>
      <c r="BF70" s="1005"/>
      <c r="BG70" s="1005"/>
      <c r="BH70" s="1005"/>
      <c r="BI70" s="1005"/>
      <c r="BJ70" s="1005"/>
      <c r="BK70" s="1005"/>
      <c r="BL70" s="1005"/>
      <c r="BM70" s="1005"/>
      <c r="BN70" s="1005"/>
      <c r="BO70" s="1005"/>
      <c r="BP70" s="1006"/>
      <c r="BQ70" s="985"/>
      <c r="BR70" s="988"/>
      <c r="BS70" s="988"/>
      <c r="BT70" s="988"/>
      <c r="BU70" s="988"/>
      <c r="BV70" s="988"/>
      <c r="BW70" s="988"/>
      <c r="BX70" s="988"/>
      <c r="BY70" s="988"/>
      <c r="BZ70" s="988"/>
      <c r="CA70" s="988"/>
      <c r="CB70" s="988"/>
      <c r="CC70" s="988"/>
      <c r="CD70" s="1003"/>
      <c r="CE70" s="985"/>
      <c r="CF70" s="988"/>
      <c r="CG70" s="988"/>
      <c r="CH70" s="988"/>
      <c r="CI70" s="988"/>
      <c r="CJ70" s="988"/>
      <c r="CK70" s="988"/>
      <c r="CL70" s="988"/>
      <c r="CM70" s="988"/>
      <c r="CN70" s="988"/>
      <c r="CO70" s="988"/>
      <c r="CP70" s="1003"/>
      <c r="CQ70" s="2600"/>
      <c r="CR70" s="988"/>
      <c r="CS70" s="988"/>
      <c r="CT70" s="988"/>
      <c r="CU70" s="988"/>
      <c r="CV70" s="988"/>
      <c r="CW70" s="988"/>
      <c r="CX70" s="988"/>
      <c r="CY70" s="988"/>
      <c r="CZ70" s="1003"/>
      <c r="DA70" s="2600"/>
      <c r="DB70" s="988"/>
      <c r="DC70" s="988"/>
      <c r="DD70" s="988"/>
      <c r="DE70" s="988"/>
      <c r="DF70" s="988"/>
      <c r="DG70" s="988"/>
      <c r="DH70" s="1003"/>
      <c r="DI70" s="2600"/>
      <c r="DJ70" s="988"/>
      <c r="DK70" s="988"/>
      <c r="DL70" s="988"/>
      <c r="DM70" s="988"/>
      <c r="DN70" s="1003"/>
      <c r="DO70" s="2600"/>
      <c r="DP70" s="988"/>
      <c r="DQ70" s="988"/>
      <c r="DR70" s="1003"/>
      <c r="DS70" s="2601"/>
      <c r="DT70" s="1003"/>
      <c r="DU70" s="985"/>
      <c r="DV70" s="1002"/>
      <c r="DW70" s="988"/>
      <c r="DX70" s="988"/>
      <c r="DY70" s="987"/>
      <c r="DZ70" s="37" t="str">
        <f t="array" ref="DZ70">IF(AND( ISNUMBER(IFERROR(($DY70),"")), ISNUMBER(IFERROR(($DV70),""))), MAX(MIN(($DY70), ($DV70)), -($DV70)), "")</f>
        <v/>
      </c>
      <c r="EA70" s="37" t="str">
        <f t="array" ref="EA70">IF(AND( ISNUMBER(IFERROR(($DY70),"")), ISNUMBER(IFERROR(($DW70),""))), MAX(MIN(($DY70), ($DW70)), -($DW70)), "")</f>
        <v/>
      </c>
      <c r="EB70" s="701" t="str">
        <f t="array" ref="EB70">IF(AND( ISNUMBER(IFERROR(($DY70),"")), ISNUMBER(IFERROR(($DX70),""))), MAX(MIN(($DY70), ($DX70)), -($DX70)), "")</f>
        <v/>
      </c>
      <c r="EC70" s="988"/>
      <c r="ED70" s="37" t="str">
        <f t="array" ref="ED70">IF(AND( ISNUMBER(IFERROR(($EE70),"")), ISNUMBER(IFERROR(($EC70),""))), MAX(MIN(($EE70), ($EC70)), -($EC70)), "")</f>
        <v/>
      </c>
      <c r="EE70" s="988"/>
      <c r="EF70" s="1096"/>
      <c r="EG70" s="2624"/>
    </row>
    <row r="71" spans="1:137" s="234" customFormat="1" ht="15" customHeight="1" x14ac:dyDescent="0.25">
      <c r="A71" s="955"/>
      <c r="B71" s="619" t="s">
        <v>1434</v>
      </c>
      <c r="C71" s="619"/>
      <c r="D71" s="619"/>
      <c r="E71" s="619"/>
      <c r="F71" s="37" t="str">
        <f t="array" ref="F71">IF( SUMPRODUCT(--NOT(ISNUMBER($M71:$DU71)))=0,SQRT(MAX(($M71)+SUMPRODUCT(($N71:$DU71),r_girr!$A$3:$DH$3),0)),"")</f>
        <v/>
      </c>
      <c r="G71" s="37" t="str">
        <f t="array" ref="G71">IF( SUMPRODUCT(--NOT(ISNUMBER($M71:$DU71)))=0,SQRT(MAX(($M71)+SUMPRODUCT(($N71:$DU71),r_girr!$A$4:$DH$4),0)),"")</f>
        <v/>
      </c>
      <c r="H71" s="37" t="str">
        <f t="array" ref="H71">IF( SUMPRODUCT(--NOT(ISNUMBER($M71:$DU71)))=0,SQRT(MAX(($M71)+SUMPRODUCT(($N71:$DU71),r_girr!$A$3:$DH$3)*0.75,0)),"")</f>
        <v/>
      </c>
      <c r="I71" s="37" t="str">
        <f t="array" ref="I71">IF(AND( ISNUMBER(IFERROR(($L71),"")), ISNUMBER(IFERROR(($F71),""))), MAX(MIN(($L71), ($F71)), -($F71)), "")</f>
        <v/>
      </c>
      <c r="J71" s="37" t="str">
        <f t="array" ref="J71">IF(AND( ISNUMBER(IFERROR(($L71),"")), ISNUMBER(IFERROR(($G71),""))), MAX(MIN(($L71), ($G71)), -($G71)), "")</f>
        <v/>
      </c>
      <c r="K71" s="37" t="str">
        <f t="array" ref="K71">IF(AND( ISNUMBER(IFERROR(($L71),"")), ISNUMBER(IFERROR(($H71),""))), MAX(MIN(($L71), ($H71)), -($H71)), "")</f>
        <v/>
      </c>
      <c r="L71" s="988"/>
      <c r="M71" s="988"/>
      <c r="N71" s="1003"/>
      <c r="O71" s="2600"/>
      <c r="P71" s="988"/>
      <c r="Q71" s="988"/>
      <c r="R71" s="988"/>
      <c r="S71" s="988"/>
      <c r="T71" s="988"/>
      <c r="U71" s="988"/>
      <c r="V71" s="988"/>
      <c r="W71" s="988"/>
      <c r="X71" s="988"/>
      <c r="Y71" s="988"/>
      <c r="Z71" s="988"/>
      <c r="AA71" s="988"/>
      <c r="AB71" s="988"/>
      <c r="AC71" s="988"/>
      <c r="AD71" s="988"/>
      <c r="AE71" s="988"/>
      <c r="AF71" s="988"/>
      <c r="AG71" s="988"/>
      <c r="AH71" s="1003"/>
      <c r="AI71" s="1004"/>
      <c r="AJ71" s="1005"/>
      <c r="AK71" s="1005"/>
      <c r="AL71" s="1005"/>
      <c r="AM71" s="1005"/>
      <c r="AN71" s="1005"/>
      <c r="AO71" s="1005"/>
      <c r="AP71" s="1005"/>
      <c r="AQ71" s="1005"/>
      <c r="AR71" s="1005"/>
      <c r="AS71" s="1005"/>
      <c r="AT71" s="1005"/>
      <c r="AU71" s="1005"/>
      <c r="AV71" s="1005"/>
      <c r="AW71" s="1005"/>
      <c r="AX71" s="1005"/>
      <c r="AY71" s="1005"/>
      <c r="AZ71" s="1006"/>
      <c r="BA71" s="1004"/>
      <c r="BB71" s="1005"/>
      <c r="BC71" s="1005"/>
      <c r="BD71" s="1005"/>
      <c r="BE71" s="1005"/>
      <c r="BF71" s="1005"/>
      <c r="BG71" s="1005"/>
      <c r="BH71" s="1005"/>
      <c r="BI71" s="1005"/>
      <c r="BJ71" s="1005"/>
      <c r="BK71" s="1005"/>
      <c r="BL71" s="1005"/>
      <c r="BM71" s="1005"/>
      <c r="BN71" s="1005"/>
      <c r="BO71" s="1005"/>
      <c r="BP71" s="1006"/>
      <c r="BQ71" s="985"/>
      <c r="BR71" s="988"/>
      <c r="BS71" s="988"/>
      <c r="BT71" s="988"/>
      <c r="BU71" s="988"/>
      <c r="BV71" s="988"/>
      <c r="BW71" s="988"/>
      <c r="BX71" s="988"/>
      <c r="BY71" s="988"/>
      <c r="BZ71" s="988"/>
      <c r="CA71" s="988"/>
      <c r="CB71" s="988"/>
      <c r="CC71" s="988"/>
      <c r="CD71" s="1003"/>
      <c r="CE71" s="985"/>
      <c r="CF71" s="988"/>
      <c r="CG71" s="988"/>
      <c r="CH71" s="988"/>
      <c r="CI71" s="988"/>
      <c r="CJ71" s="988"/>
      <c r="CK71" s="988"/>
      <c r="CL71" s="988"/>
      <c r="CM71" s="988"/>
      <c r="CN71" s="988"/>
      <c r="CO71" s="988"/>
      <c r="CP71" s="1003"/>
      <c r="CQ71" s="2600"/>
      <c r="CR71" s="988"/>
      <c r="CS71" s="988"/>
      <c r="CT71" s="988"/>
      <c r="CU71" s="988"/>
      <c r="CV71" s="988"/>
      <c r="CW71" s="988"/>
      <c r="CX71" s="988"/>
      <c r="CY71" s="988"/>
      <c r="CZ71" s="1003"/>
      <c r="DA71" s="2600"/>
      <c r="DB71" s="988"/>
      <c r="DC71" s="988"/>
      <c r="DD71" s="988"/>
      <c r="DE71" s="988"/>
      <c r="DF71" s="988"/>
      <c r="DG71" s="988"/>
      <c r="DH71" s="1003"/>
      <c r="DI71" s="2600"/>
      <c r="DJ71" s="988"/>
      <c r="DK71" s="988"/>
      <c r="DL71" s="988"/>
      <c r="DM71" s="988"/>
      <c r="DN71" s="1003"/>
      <c r="DO71" s="2600"/>
      <c r="DP71" s="988"/>
      <c r="DQ71" s="988"/>
      <c r="DR71" s="1003"/>
      <c r="DS71" s="2601"/>
      <c r="DT71" s="1003"/>
      <c r="DU71" s="985"/>
      <c r="DV71" s="1002"/>
      <c r="DW71" s="988"/>
      <c r="DX71" s="988"/>
      <c r="DY71" s="987"/>
      <c r="DZ71" s="37" t="str">
        <f t="array" ref="DZ71">IF(AND( ISNUMBER(IFERROR(($DY71),"")), ISNUMBER(IFERROR(($DV71),""))), MAX(MIN(($DY71), ($DV71)), -($DV71)), "")</f>
        <v/>
      </c>
      <c r="EA71" s="37" t="str">
        <f t="array" ref="EA71">IF(AND( ISNUMBER(IFERROR(($DY71),"")), ISNUMBER(IFERROR(($DW71),""))), MAX(MIN(($DY71), ($DW71)), -($DW71)), "")</f>
        <v/>
      </c>
      <c r="EB71" s="701" t="str">
        <f t="array" ref="EB71">IF(AND( ISNUMBER(IFERROR(($DY71),"")), ISNUMBER(IFERROR(($DX71),""))), MAX(MIN(($DY71), ($DX71)), -($DX71)), "")</f>
        <v/>
      </c>
      <c r="EC71" s="988"/>
      <c r="ED71" s="37" t="str">
        <f t="array" ref="ED71">IF(AND( ISNUMBER(IFERROR(($EE71),"")), ISNUMBER(IFERROR(($EC71),""))), MAX(MIN(($EE71), ($EC71)), -($EC71)), "")</f>
        <v/>
      </c>
      <c r="EE71" s="988"/>
      <c r="EF71" s="1096"/>
      <c r="EG71" s="2624"/>
    </row>
    <row r="72" spans="1:137" s="234" customFormat="1" ht="15" customHeight="1" x14ac:dyDescent="0.25">
      <c r="A72" s="955"/>
      <c r="B72" s="619" t="s">
        <v>1435</v>
      </c>
      <c r="C72" s="619"/>
      <c r="D72" s="619"/>
      <c r="E72" s="619"/>
      <c r="F72" s="37" t="str">
        <f t="array" ref="F72">IF( SUMPRODUCT(--NOT(ISNUMBER($M72:$DU72)))=0,SQRT(MAX(($M72)+SUMPRODUCT(($N72:$DU72),r_girr!$A$3:$DH$3),0)),"")</f>
        <v/>
      </c>
      <c r="G72" s="37" t="str">
        <f t="array" ref="G72">IF( SUMPRODUCT(--NOT(ISNUMBER($M72:$DU72)))=0,SQRT(MAX(($M72)+SUMPRODUCT(($N72:$DU72),r_girr!$A$4:$DH$4),0)),"")</f>
        <v/>
      </c>
      <c r="H72" s="37" t="str">
        <f t="array" ref="H72">IF( SUMPRODUCT(--NOT(ISNUMBER($M72:$DU72)))=0,SQRT(MAX(($M72)+SUMPRODUCT(($N72:$DU72),r_girr!$A$3:$DH$3)*0.75,0)),"")</f>
        <v/>
      </c>
      <c r="I72" s="37" t="str">
        <f t="array" ref="I72">IF(AND( ISNUMBER(IFERROR(($L72),"")), ISNUMBER(IFERROR(($F72),""))), MAX(MIN(($L72), ($F72)), -($F72)), "")</f>
        <v/>
      </c>
      <c r="J72" s="37" t="str">
        <f t="array" ref="J72">IF(AND( ISNUMBER(IFERROR(($L72),"")), ISNUMBER(IFERROR(($G72),""))), MAX(MIN(($L72), ($G72)), -($G72)), "")</f>
        <v/>
      </c>
      <c r="K72" s="37" t="str">
        <f t="array" ref="K72">IF(AND( ISNUMBER(IFERROR(($L72),"")), ISNUMBER(IFERROR(($H72),""))), MAX(MIN(($L72), ($H72)), -($H72)), "")</f>
        <v/>
      </c>
      <c r="L72" s="988"/>
      <c r="M72" s="988"/>
      <c r="N72" s="1003"/>
      <c r="O72" s="2600"/>
      <c r="P72" s="988"/>
      <c r="Q72" s="988"/>
      <c r="R72" s="988"/>
      <c r="S72" s="988"/>
      <c r="T72" s="988"/>
      <c r="U72" s="988"/>
      <c r="V72" s="988"/>
      <c r="W72" s="988"/>
      <c r="X72" s="988"/>
      <c r="Y72" s="988"/>
      <c r="Z72" s="988"/>
      <c r="AA72" s="988"/>
      <c r="AB72" s="988"/>
      <c r="AC72" s="988"/>
      <c r="AD72" s="988"/>
      <c r="AE72" s="988"/>
      <c r="AF72" s="988"/>
      <c r="AG72" s="988"/>
      <c r="AH72" s="1003"/>
      <c r="AI72" s="1004"/>
      <c r="AJ72" s="1005"/>
      <c r="AK72" s="1005"/>
      <c r="AL72" s="1005"/>
      <c r="AM72" s="1005"/>
      <c r="AN72" s="1005"/>
      <c r="AO72" s="1005"/>
      <c r="AP72" s="1005"/>
      <c r="AQ72" s="1005"/>
      <c r="AR72" s="1005"/>
      <c r="AS72" s="1005"/>
      <c r="AT72" s="1005"/>
      <c r="AU72" s="1005"/>
      <c r="AV72" s="1005"/>
      <c r="AW72" s="1005"/>
      <c r="AX72" s="1005"/>
      <c r="AY72" s="1005"/>
      <c r="AZ72" s="1006"/>
      <c r="BA72" s="1004"/>
      <c r="BB72" s="1005"/>
      <c r="BC72" s="1005"/>
      <c r="BD72" s="1005"/>
      <c r="BE72" s="1005"/>
      <c r="BF72" s="1005"/>
      <c r="BG72" s="1005"/>
      <c r="BH72" s="1005"/>
      <c r="BI72" s="1005"/>
      <c r="BJ72" s="1005"/>
      <c r="BK72" s="1005"/>
      <c r="BL72" s="1005"/>
      <c r="BM72" s="1005"/>
      <c r="BN72" s="1005"/>
      <c r="BO72" s="1005"/>
      <c r="BP72" s="1006"/>
      <c r="BQ72" s="985"/>
      <c r="BR72" s="988"/>
      <c r="BS72" s="988"/>
      <c r="BT72" s="988"/>
      <c r="BU72" s="988"/>
      <c r="BV72" s="988"/>
      <c r="BW72" s="988"/>
      <c r="BX72" s="988"/>
      <c r="BY72" s="988"/>
      <c r="BZ72" s="988"/>
      <c r="CA72" s="988"/>
      <c r="CB72" s="988"/>
      <c r="CC72" s="988"/>
      <c r="CD72" s="1003"/>
      <c r="CE72" s="985"/>
      <c r="CF72" s="988"/>
      <c r="CG72" s="988"/>
      <c r="CH72" s="988"/>
      <c r="CI72" s="988"/>
      <c r="CJ72" s="988"/>
      <c r="CK72" s="988"/>
      <c r="CL72" s="988"/>
      <c r="CM72" s="988"/>
      <c r="CN72" s="988"/>
      <c r="CO72" s="988"/>
      <c r="CP72" s="1003"/>
      <c r="CQ72" s="2600"/>
      <c r="CR72" s="988"/>
      <c r="CS72" s="988"/>
      <c r="CT72" s="988"/>
      <c r="CU72" s="988"/>
      <c r="CV72" s="988"/>
      <c r="CW72" s="988"/>
      <c r="CX72" s="988"/>
      <c r="CY72" s="988"/>
      <c r="CZ72" s="1003"/>
      <c r="DA72" s="2600"/>
      <c r="DB72" s="988"/>
      <c r="DC72" s="988"/>
      <c r="DD72" s="988"/>
      <c r="DE72" s="988"/>
      <c r="DF72" s="988"/>
      <c r="DG72" s="988"/>
      <c r="DH72" s="1003"/>
      <c r="DI72" s="2600"/>
      <c r="DJ72" s="988"/>
      <c r="DK72" s="988"/>
      <c r="DL72" s="988"/>
      <c r="DM72" s="988"/>
      <c r="DN72" s="1003"/>
      <c r="DO72" s="2600"/>
      <c r="DP72" s="988"/>
      <c r="DQ72" s="988"/>
      <c r="DR72" s="1003"/>
      <c r="DS72" s="2601"/>
      <c r="DT72" s="1003"/>
      <c r="DU72" s="985"/>
      <c r="DV72" s="1002"/>
      <c r="DW72" s="988"/>
      <c r="DX72" s="988"/>
      <c r="DY72" s="987"/>
      <c r="DZ72" s="37" t="str">
        <f t="array" ref="DZ72">IF(AND( ISNUMBER(IFERROR(($DY72),"")), ISNUMBER(IFERROR(($DV72),""))), MAX(MIN(($DY72), ($DV72)), -($DV72)), "")</f>
        <v/>
      </c>
      <c r="EA72" s="37" t="str">
        <f t="array" ref="EA72">IF(AND( ISNUMBER(IFERROR(($DY72),"")), ISNUMBER(IFERROR(($DW72),""))), MAX(MIN(($DY72), ($DW72)), -($DW72)), "")</f>
        <v/>
      </c>
      <c r="EB72" s="701" t="str">
        <f t="array" ref="EB72">IF(AND( ISNUMBER(IFERROR(($DY72),"")), ISNUMBER(IFERROR(($DX72),""))), MAX(MIN(($DY72), ($DX72)), -($DX72)), "")</f>
        <v/>
      </c>
      <c r="EC72" s="988"/>
      <c r="ED72" s="37" t="str">
        <f t="array" ref="ED72">IF(AND( ISNUMBER(IFERROR(($EE72),"")), ISNUMBER(IFERROR(($EC72),""))), MAX(MIN(($EE72), ($EC72)), -($EC72)), "")</f>
        <v/>
      </c>
      <c r="EE72" s="988"/>
      <c r="EF72" s="1096"/>
      <c r="EG72" s="2624"/>
    </row>
    <row r="73" spans="1:137" s="234" customFormat="1" ht="15" customHeight="1" x14ac:dyDescent="0.25">
      <c r="A73" s="955"/>
      <c r="B73" s="619" t="s">
        <v>1436</v>
      </c>
      <c r="C73" s="619"/>
      <c r="D73" s="619"/>
      <c r="E73" s="619"/>
      <c r="F73" s="37" t="str">
        <f t="array" ref="F73">IF( SUMPRODUCT(--NOT(ISNUMBER($M73:$DU73)))=0,SQRT(MAX(($M73)+SUMPRODUCT(($N73:$DU73),r_girr!$A$3:$DH$3),0)),"")</f>
        <v/>
      </c>
      <c r="G73" s="37" t="str">
        <f t="array" ref="G73">IF( SUMPRODUCT(--NOT(ISNUMBER($M73:$DU73)))=0,SQRT(MAX(($M73)+SUMPRODUCT(($N73:$DU73),r_girr!$A$4:$DH$4),0)),"")</f>
        <v/>
      </c>
      <c r="H73" s="37" t="str">
        <f t="array" ref="H73">IF( SUMPRODUCT(--NOT(ISNUMBER($M73:$DU73)))=0,SQRT(MAX(($M73)+SUMPRODUCT(($N73:$DU73),r_girr!$A$3:$DH$3)*0.75,0)),"")</f>
        <v/>
      </c>
      <c r="I73" s="37" t="str">
        <f t="array" ref="I73">IF(AND( ISNUMBER(IFERROR(($L73),"")), ISNUMBER(IFERROR(($F73),""))), MAX(MIN(($L73), ($F73)), -($F73)), "")</f>
        <v/>
      </c>
      <c r="J73" s="37" t="str">
        <f t="array" ref="J73">IF(AND( ISNUMBER(IFERROR(($L73),"")), ISNUMBER(IFERROR(($G73),""))), MAX(MIN(($L73), ($G73)), -($G73)), "")</f>
        <v/>
      </c>
      <c r="K73" s="37" t="str">
        <f t="array" ref="K73">IF(AND( ISNUMBER(IFERROR(($L73),"")), ISNUMBER(IFERROR(($H73),""))), MAX(MIN(($L73), ($H73)), -($H73)), "")</f>
        <v/>
      </c>
      <c r="L73" s="988"/>
      <c r="M73" s="988"/>
      <c r="N73" s="1003"/>
      <c r="O73" s="2600"/>
      <c r="P73" s="988"/>
      <c r="Q73" s="988"/>
      <c r="R73" s="988"/>
      <c r="S73" s="988"/>
      <c r="T73" s="988"/>
      <c r="U73" s="988"/>
      <c r="V73" s="988"/>
      <c r="W73" s="988"/>
      <c r="X73" s="988"/>
      <c r="Y73" s="988"/>
      <c r="Z73" s="988"/>
      <c r="AA73" s="988"/>
      <c r="AB73" s="988"/>
      <c r="AC73" s="988"/>
      <c r="AD73" s="988"/>
      <c r="AE73" s="988"/>
      <c r="AF73" s="988"/>
      <c r="AG73" s="988"/>
      <c r="AH73" s="1003"/>
      <c r="AI73" s="1004"/>
      <c r="AJ73" s="1005"/>
      <c r="AK73" s="1005"/>
      <c r="AL73" s="1005"/>
      <c r="AM73" s="1005"/>
      <c r="AN73" s="1005"/>
      <c r="AO73" s="1005"/>
      <c r="AP73" s="1005"/>
      <c r="AQ73" s="1005"/>
      <c r="AR73" s="1005"/>
      <c r="AS73" s="1005"/>
      <c r="AT73" s="1005"/>
      <c r="AU73" s="1005"/>
      <c r="AV73" s="1005"/>
      <c r="AW73" s="1005"/>
      <c r="AX73" s="1005"/>
      <c r="AY73" s="1005"/>
      <c r="AZ73" s="1006"/>
      <c r="BA73" s="1004"/>
      <c r="BB73" s="1005"/>
      <c r="BC73" s="1005"/>
      <c r="BD73" s="1005"/>
      <c r="BE73" s="1005"/>
      <c r="BF73" s="1005"/>
      <c r="BG73" s="1005"/>
      <c r="BH73" s="1005"/>
      <c r="BI73" s="1005"/>
      <c r="BJ73" s="1005"/>
      <c r="BK73" s="1005"/>
      <c r="BL73" s="1005"/>
      <c r="BM73" s="1005"/>
      <c r="BN73" s="1005"/>
      <c r="BO73" s="1005"/>
      <c r="BP73" s="1006"/>
      <c r="BQ73" s="985"/>
      <c r="BR73" s="988"/>
      <c r="BS73" s="988"/>
      <c r="BT73" s="988"/>
      <c r="BU73" s="988"/>
      <c r="BV73" s="988"/>
      <c r="BW73" s="988"/>
      <c r="BX73" s="988"/>
      <c r="BY73" s="988"/>
      <c r="BZ73" s="988"/>
      <c r="CA73" s="988"/>
      <c r="CB73" s="988"/>
      <c r="CC73" s="988"/>
      <c r="CD73" s="1003"/>
      <c r="CE73" s="985"/>
      <c r="CF73" s="988"/>
      <c r="CG73" s="988"/>
      <c r="CH73" s="988"/>
      <c r="CI73" s="988"/>
      <c r="CJ73" s="988"/>
      <c r="CK73" s="988"/>
      <c r="CL73" s="988"/>
      <c r="CM73" s="988"/>
      <c r="CN73" s="988"/>
      <c r="CO73" s="988"/>
      <c r="CP73" s="1003"/>
      <c r="CQ73" s="2600"/>
      <c r="CR73" s="988"/>
      <c r="CS73" s="988"/>
      <c r="CT73" s="988"/>
      <c r="CU73" s="988"/>
      <c r="CV73" s="988"/>
      <c r="CW73" s="988"/>
      <c r="CX73" s="988"/>
      <c r="CY73" s="988"/>
      <c r="CZ73" s="1003"/>
      <c r="DA73" s="2600"/>
      <c r="DB73" s="988"/>
      <c r="DC73" s="988"/>
      <c r="DD73" s="988"/>
      <c r="DE73" s="988"/>
      <c r="DF73" s="988"/>
      <c r="DG73" s="988"/>
      <c r="DH73" s="1003"/>
      <c r="DI73" s="2600"/>
      <c r="DJ73" s="988"/>
      <c r="DK73" s="988"/>
      <c r="DL73" s="988"/>
      <c r="DM73" s="988"/>
      <c r="DN73" s="1003"/>
      <c r="DO73" s="2600"/>
      <c r="DP73" s="988"/>
      <c r="DQ73" s="988"/>
      <c r="DR73" s="1003"/>
      <c r="DS73" s="2601"/>
      <c r="DT73" s="1003"/>
      <c r="DU73" s="985"/>
      <c r="DV73" s="1002"/>
      <c r="DW73" s="988"/>
      <c r="DX73" s="988"/>
      <c r="DY73" s="987"/>
      <c r="DZ73" s="37" t="str">
        <f t="array" ref="DZ73">IF(AND( ISNUMBER(IFERROR(($DY73),"")), ISNUMBER(IFERROR(($DV73),""))), MAX(MIN(($DY73), ($DV73)), -($DV73)), "")</f>
        <v/>
      </c>
      <c r="EA73" s="37" t="str">
        <f t="array" ref="EA73">IF(AND( ISNUMBER(IFERROR(($DY73),"")), ISNUMBER(IFERROR(($DW73),""))), MAX(MIN(($DY73), ($DW73)), -($DW73)), "")</f>
        <v/>
      </c>
      <c r="EB73" s="701" t="str">
        <f t="array" ref="EB73">IF(AND( ISNUMBER(IFERROR(($DY73),"")), ISNUMBER(IFERROR(($DX73),""))), MAX(MIN(($DY73), ($DX73)), -($DX73)), "")</f>
        <v/>
      </c>
      <c r="EC73" s="988"/>
      <c r="ED73" s="37" t="str">
        <f t="array" ref="ED73">IF(AND( ISNUMBER(IFERROR(($EE73),"")), ISNUMBER(IFERROR(($EC73),""))), MAX(MIN(($EE73), ($EC73)), -($EC73)), "")</f>
        <v/>
      </c>
      <c r="EE73" s="988"/>
      <c r="EF73" s="1096"/>
      <c r="EG73" s="2624"/>
    </row>
    <row r="74" spans="1:137" s="234" customFormat="1" ht="15" customHeight="1" x14ac:dyDescent="0.25">
      <c r="A74" s="955"/>
      <c r="B74" s="619" t="s">
        <v>1437</v>
      </c>
      <c r="C74" s="619"/>
      <c r="D74" s="619"/>
      <c r="E74" s="619"/>
      <c r="F74" s="37" t="str">
        <f t="array" ref="F74">IF( SUMPRODUCT(--NOT(ISNUMBER($M74:$DU74)))=0,SQRT(MAX(($M74)+SUMPRODUCT(($N74:$DU74),r_girr!$A$3:$DH$3),0)),"")</f>
        <v/>
      </c>
      <c r="G74" s="37" t="str">
        <f t="array" ref="G74">IF( SUMPRODUCT(--NOT(ISNUMBER($M74:$DU74)))=0,SQRT(MAX(($M74)+SUMPRODUCT(($N74:$DU74),r_girr!$A$4:$DH$4),0)),"")</f>
        <v/>
      </c>
      <c r="H74" s="37" t="str">
        <f t="array" ref="H74">IF( SUMPRODUCT(--NOT(ISNUMBER($M74:$DU74)))=0,SQRT(MAX(($M74)+SUMPRODUCT(($N74:$DU74),r_girr!$A$3:$DH$3)*0.75,0)),"")</f>
        <v/>
      </c>
      <c r="I74" s="37" t="str">
        <f t="array" ref="I74">IF(AND( ISNUMBER(IFERROR(($L74),"")), ISNUMBER(IFERROR(($F74),""))), MAX(MIN(($L74), ($F74)), -($F74)), "")</f>
        <v/>
      </c>
      <c r="J74" s="37" t="str">
        <f t="array" ref="J74">IF(AND( ISNUMBER(IFERROR(($L74),"")), ISNUMBER(IFERROR(($G74),""))), MAX(MIN(($L74), ($G74)), -($G74)), "")</f>
        <v/>
      </c>
      <c r="K74" s="37" t="str">
        <f t="array" ref="K74">IF(AND( ISNUMBER(IFERROR(($L74),"")), ISNUMBER(IFERROR(($H74),""))), MAX(MIN(($L74), ($H74)), -($H74)), "")</f>
        <v/>
      </c>
      <c r="L74" s="988"/>
      <c r="M74" s="988"/>
      <c r="N74" s="1003"/>
      <c r="O74" s="2600"/>
      <c r="P74" s="988"/>
      <c r="Q74" s="988"/>
      <c r="R74" s="988"/>
      <c r="S74" s="988"/>
      <c r="T74" s="988"/>
      <c r="U74" s="988"/>
      <c r="V74" s="988"/>
      <c r="W74" s="988"/>
      <c r="X74" s="988"/>
      <c r="Y74" s="988"/>
      <c r="Z74" s="988"/>
      <c r="AA74" s="988"/>
      <c r="AB74" s="988"/>
      <c r="AC74" s="988"/>
      <c r="AD74" s="988"/>
      <c r="AE74" s="988"/>
      <c r="AF74" s="988"/>
      <c r="AG74" s="988"/>
      <c r="AH74" s="1003"/>
      <c r="AI74" s="1004"/>
      <c r="AJ74" s="1005"/>
      <c r="AK74" s="1005"/>
      <c r="AL74" s="1005"/>
      <c r="AM74" s="1005"/>
      <c r="AN74" s="1005"/>
      <c r="AO74" s="1005"/>
      <c r="AP74" s="1005"/>
      <c r="AQ74" s="1005"/>
      <c r="AR74" s="1005"/>
      <c r="AS74" s="1005"/>
      <c r="AT74" s="1005"/>
      <c r="AU74" s="1005"/>
      <c r="AV74" s="1005"/>
      <c r="AW74" s="1005"/>
      <c r="AX74" s="1005"/>
      <c r="AY74" s="1005"/>
      <c r="AZ74" s="1006"/>
      <c r="BA74" s="1004"/>
      <c r="BB74" s="1005"/>
      <c r="BC74" s="1005"/>
      <c r="BD74" s="1005"/>
      <c r="BE74" s="1005"/>
      <c r="BF74" s="1005"/>
      <c r="BG74" s="1005"/>
      <c r="BH74" s="1005"/>
      <c r="BI74" s="1005"/>
      <c r="BJ74" s="1005"/>
      <c r="BK74" s="1005"/>
      <c r="BL74" s="1005"/>
      <c r="BM74" s="1005"/>
      <c r="BN74" s="1005"/>
      <c r="BO74" s="1005"/>
      <c r="BP74" s="1006"/>
      <c r="BQ74" s="985"/>
      <c r="BR74" s="988"/>
      <c r="BS74" s="988"/>
      <c r="BT74" s="988"/>
      <c r="BU74" s="988"/>
      <c r="BV74" s="988"/>
      <c r="BW74" s="988"/>
      <c r="BX74" s="988"/>
      <c r="BY74" s="988"/>
      <c r="BZ74" s="988"/>
      <c r="CA74" s="988"/>
      <c r="CB74" s="988"/>
      <c r="CC74" s="988"/>
      <c r="CD74" s="1003"/>
      <c r="CE74" s="985"/>
      <c r="CF74" s="988"/>
      <c r="CG74" s="988"/>
      <c r="CH74" s="988"/>
      <c r="CI74" s="988"/>
      <c r="CJ74" s="988"/>
      <c r="CK74" s="988"/>
      <c r="CL74" s="988"/>
      <c r="CM74" s="988"/>
      <c r="CN74" s="988"/>
      <c r="CO74" s="988"/>
      <c r="CP74" s="1003"/>
      <c r="CQ74" s="2600"/>
      <c r="CR74" s="988"/>
      <c r="CS74" s="988"/>
      <c r="CT74" s="988"/>
      <c r="CU74" s="988"/>
      <c r="CV74" s="988"/>
      <c r="CW74" s="988"/>
      <c r="CX74" s="988"/>
      <c r="CY74" s="988"/>
      <c r="CZ74" s="1003"/>
      <c r="DA74" s="2600"/>
      <c r="DB74" s="988"/>
      <c r="DC74" s="988"/>
      <c r="DD74" s="988"/>
      <c r="DE74" s="988"/>
      <c r="DF74" s="988"/>
      <c r="DG74" s="988"/>
      <c r="DH74" s="1003"/>
      <c r="DI74" s="2600"/>
      <c r="DJ74" s="988"/>
      <c r="DK74" s="988"/>
      <c r="DL74" s="988"/>
      <c r="DM74" s="988"/>
      <c r="DN74" s="1003"/>
      <c r="DO74" s="2600"/>
      <c r="DP74" s="988"/>
      <c r="DQ74" s="988"/>
      <c r="DR74" s="1003"/>
      <c r="DS74" s="2601"/>
      <c r="DT74" s="1003"/>
      <c r="DU74" s="985"/>
      <c r="DV74" s="1002"/>
      <c r="DW74" s="988"/>
      <c r="DX74" s="988"/>
      <c r="DY74" s="987"/>
      <c r="DZ74" s="37" t="str">
        <f t="array" ref="DZ74">IF(AND( ISNUMBER(IFERROR(($DY74),"")), ISNUMBER(IFERROR(($DV74),""))), MAX(MIN(($DY74), ($DV74)), -($DV74)), "")</f>
        <v/>
      </c>
      <c r="EA74" s="37" t="str">
        <f t="array" ref="EA74">IF(AND( ISNUMBER(IFERROR(($DY74),"")), ISNUMBER(IFERROR(($DW74),""))), MAX(MIN(($DY74), ($DW74)), -($DW74)), "")</f>
        <v/>
      </c>
      <c r="EB74" s="701" t="str">
        <f t="array" ref="EB74">IF(AND( ISNUMBER(IFERROR(($DY74),"")), ISNUMBER(IFERROR(($DX74),""))), MAX(MIN(($DY74), ($DX74)), -($DX74)), "")</f>
        <v/>
      </c>
      <c r="EC74" s="988"/>
      <c r="ED74" s="37" t="str">
        <f t="array" ref="ED74">IF(AND( ISNUMBER(IFERROR(($EE74),"")), ISNUMBER(IFERROR(($EC74),""))), MAX(MIN(($EE74), ($EC74)), -($EC74)), "")</f>
        <v/>
      </c>
      <c r="EE74" s="988"/>
      <c r="EF74" s="1096"/>
      <c r="EG74" s="2624"/>
    </row>
    <row r="75" spans="1:137" s="234" customFormat="1" ht="15" customHeight="1" x14ac:dyDescent="0.25">
      <c r="A75" s="955"/>
      <c r="B75" s="619" t="s">
        <v>1438</v>
      </c>
      <c r="C75" s="619"/>
      <c r="D75" s="619"/>
      <c r="E75" s="619"/>
      <c r="F75" s="37" t="str">
        <f t="array" ref="F75">IF( SUMPRODUCT(--NOT(ISNUMBER($M75:$DU75)))=0,SQRT(MAX(($M75)+SUMPRODUCT(($N75:$DU75),r_girr!$A$3:$DH$3),0)),"")</f>
        <v/>
      </c>
      <c r="G75" s="37" t="str">
        <f t="array" ref="G75">IF( SUMPRODUCT(--NOT(ISNUMBER($M75:$DU75)))=0,SQRT(MAX(($M75)+SUMPRODUCT(($N75:$DU75),r_girr!$A$4:$DH$4),0)),"")</f>
        <v/>
      </c>
      <c r="H75" s="37" t="str">
        <f t="array" ref="H75">IF( SUMPRODUCT(--NOT(ISNUMBER($M75:$DU75)))=0,SQRT(MAX(($M75)+SUMPRODUCT(($N75:$DU75),r_girr!$A$3:$DH$3)*0.75,0)),"")</f>
        <v/>
      </c>
      <c r="I75" s="37" t="str">
        <f t="array" ref="I75">IF(AND( ISNUMBER(IFERROR(($L75),"")), ISNUMBER(IFERROR(($F75),""))), MAX(MIN(($L75), ($F75)), -($F75)), "")</f>
        <v/>
      </c>
      <c r="J75" s="37" t="str">
        <f t="array" ref="J75">IF(AND( ISNUMBER(IFERROR(($L75),"")), ISNUMBER(IFERROR(($G75),""))), MAX(MIN(($L75), ($G75)), -($G75)), "")</f>
        <v/>
      </c>
      <c r="K75" s="37" t="str">
        <f t="array" ref="K75">IF(AND( ISNUMBER(IFERROR(($L75),"")), ISNUMBER(IFERROR(($H75),""))), MAX(MIN(($L75), ($H75)), -($H75)), "")</f>
        <v/>
      </c>
      <c r="L75" s="988"/>
      <c r="M75" s="988"/>
      <c r="N75" s="1003"/>
      <c r="O75" s="2600"/>
      <c r="P75" s="988"/>
      <c r="Q75" s="988"/>
      <c r="R75" s="988"/>
      <c r="S75" s="988"/>
      <c r="T75" s="988"/>
      <c r="U75" s="988"/>
      <c r="V75" s="988"/>
      <c r="W75" s="988"/>
      <c r="X75" s="988"/>
      <c r="Y75" s="988"/>
      <c r="Z75" s="988"/>
      <c r="AA75" s="988"/>
      <c r="AB75" s="988"/>
      <c r="AC75" s="988"/>
      <c r="AD75" s="988"/>
      <c r="AE75" s="988"/>
      <c r="AF75" s="988"/>
      <c r="AG75" s="988"/>
      <c r="AH75" s="1003"/>
      <c r="AI75" s="1004"/>
      <c r="AJ75" s="1005"/>
      <c r="AK75" s="1005"/>
      <c r="AL75" s="1005"/>
      <c r="AM75" s="1005"/>
      <c r="AN75" s="1005"/>
      <c r="AO75" s="1005"/>
      <c r="AP75" s="1005"/>
      <c r="AQ75" s="1005"/>
      <c r="AR75" s="1005"/>
      <c r="AS75" s="1005"/>
      <c r="AT75" s="1005"/>
      <c r="AU75" s="1005"/>
      <c r="AV75" s="1005"/>
      <c r="AW75" s="1005"/>
      <c r="AX75" s="1005"/>
      <c r="AY75" s="1005"/>
      <c r="AZ75" s="1006"/>
      <c r="BA75" s="1004"/>
      <c r="BB75" s="1005"/>
      <c r="BC75" s="1005"/>
      <c r="BD75" s="1005"/>
      <c r="BE75" s="1005"/>
      <c r="BF75" s="1005"/>
      <c r="BG75" s="1005"/>
      <c r="BH75" s="1005"/>
      <c r="BI75" s="1005"/>
      <c r="BJ75" s="1005"/>
      <c r="BK75" s="1005"/>
      <c r="BL75" s="1005"/>
      <c r="BM75" s="1005"/>
      <c r="BN75" s="1005"/>
      <c r="BO75" s="1005"/>
      <c r="BP75" s="1006"/>
      <c r="BQ75" s="985"/>
      <c r="BR75" s="988"/>
      <c r="BS75" s="988"/>
      <c r="BT75" s="988"/>
      <c r="BU75" s="988"/>
      <c r="BV75" s="988"/>
      <c r="BW75" s="988"/>
      <c r="BX75" s="988"/>
      <c r="BY75" s="988"/>
      <c r="BZ75" s="988"/>
      <c r="CA75" s="988"/>
      <c r="CB75" s="988"/>
      <c r="CC75" s="988"/>
      <c r="CD75" s="1003"/>
      <c r="CE75" s="985"/>
      <c r="CF75" s="988"/>
      <c r="CG75" s="988"/>
      <c r="CH75" s="988"/>
      <c r="CI75" s="988"/>
      <c r="CJ75" s="988"/>
      <c r="CK75" s="988"/>
      <c r="CL75" s="988"/>
      <c r="CM75" s="988"/>
      <c r="CN75" s="988"/>
      <c r="CO75" s="988"/>
      <c r="CP75" s="1003"/>
      <c r="CQ75" s="2600"/>
      <c r="CR75" s="988"/>
      <c r="CS75" s="988"/>
      <c r="CT75" s="988"/>
      <c r="CU75" s="988"/>
      <c r="CV75" s="988"/>
      <c r="CW75" s="988"/>
      <c r="CX75" s="988"/>
      <c r="CY75" s="988"/>
      <c r="CZ75" s="1003"/>
      <c r="DA75" s="2600"/>
      <c r="DB75" s="988"/>
      <c r="DC75" s="988"/>
      <c r="DD75" s="988"/>
      <c r="DE75" s="988"/>
      <c r="DF75" s="988"/>
      <c r="DG75" s="988"/>
      <c r="DH75" s="1003"/>
      <c r="DI75" s="2600"/>
      <c r="DJ75" s="988"/>
      <c r="DK75" s="988"/>
      <c r="DL75" s="988"/>
      <c r="DM75" s="988"/>
      <c r="DN75" s="1003"/>
      <c r="DO75" s="2600"/>
      <c r="DP75" s="988"/>
      <c r="DQ75" s="988"/>
      <c r="DR75" s="1003"/>
      <c r="DS75" s="2601"/>
      <c r="DT75" s="1003"/>
      <c r="DU75" s="985"/>
      <c r="DV75" s="1002"/>
      <c r="DW75" s="988"/>
      <c r="DX75" s="988"/>
      <c r="DY75" s="987"/>
      <c r="DZ75" s="37" t="str">
        <f t="array" ref="DZ75">IF(AND( ISNUMBER(IFERROR(($DY75),"")), ISNUMBER(IFERROR(($DV75),""))), MAX(MIN(($DY75), ($DV75)), -($DV75)), "")</f>
        <v/>
      </c>
      <c r="EA75" s="37" t="str">
        <f t="array" ref="EA75">IF(AND( ISNUMBER(IFERROR(($DY75),"")), ISNUMBER(IFERROR(($DW75),""))), MAX(MIN(($DY75), ($DW75)), -($DW75)), "")</f>
        <v/>
      </c>
      <c r="EB75" s="701" t="str">
        <f t="array" ref="EB75">IF(AND( ISNUMBER(IFERROR(($DY75),"")), ISNUMBER(IFERROR(($DX75),""))), MAX(MIN(($DY75), ($DX75)), -($DX75)), "")</f>
        <v/>
      </c>
      <c r="EC75" s="988"/>
      <c r="ED75" s="37" t="str">
        <f t="array" ref="ED75">IF(AND( ISNUMBER(IFERROR(($EE75),"")), ISNUMBER(IFERROR(($EC75),""))), MAX(MIN(($EE75), ($EC75)), -($EC75)), "")</f>
        <v/>
      </c>
      <c r="EE75" s="988"/>
      <c r="EF75" s="1096"/>
      <c r="EG75" s="2624"/>
    </row>
    <row r="76" spans="1:137" s="234" customFormat="1" ht="15" customHeight="1" x14ac:dyDescent="0.25">
      <c r="A76" s="955"/>
      <c r="B76" s="619" t="s">
        <v>1439</v>
      </c>
      <c r="C76" s="619"/>
      <c r="D76" s="619"/>
      <c r="E76" s="619"/>
      <c r="F76" s="37" t="str">
        <f t="array" ref="F76">IF( SUMPRODUCT(--NOT(ISNUMBER($M76:$DU76)))=0,SQRT(MAX(($M76)+SUMPRODUCT(($N76:$DU76),r_girr!$A$3:$DH$3),0)),"")</f>
        <v/>
      </c>
      <c r="G76" s="37" t="str">
        <f t="array" ref="G76">IF( SUMPRODUCT(--NOT(ISNUMBER($M76:$DU76)))=0,SQRT(MAX(($M76)+SUMPRODUCT(($N76:$DU76),r_girr!$A$4:$DH$4),0)),"")</f>
        <v/>
      </c>
      <c r="H76" s="37" t="str">
        <f t="array" ref="H76">IF( SUMPRODUCT(--NOT(ISNUMBER($M76:$DU76)))=0,SQRT(MAX(($M76)+SUMPRODUCT(($N76:$DU76),r_girr!$A$3:$DH$3)*0.75,0)),"")</f>
        <v/>
      </c>
      <c r="I76" s="37" t="str">
        <f t="array" ref="I76">IF(AND( ISNUMBER(IFERROR(($L76),"")), ISNUMBER(IFERROR(($F76),""))), MAX(MIN(($L76), ($F76)), -($F76)), "")</f>
        <v/>
      </c>
      <c r="J76" s="37" t="str">
        <f t="array" ref="J76">IF(AND( ISNUMBER(IFERROR(($L76),"")), ISNUMBER(IFERROR(($G76),""))), MAX(MIN(($L76), ($G76)), -($G76)), "")</f>
        <v/>
      </c>
      <c r="K76" s="37" t="str">
        <f t="array" ref="K76">IF(AND( ISNUMBER(IFERROR(($L76),"")), ISNUMBER(IFERROR(($H76),""))), MAX(MIN(($L76), ($H76)), -($H76)), "")</f>
        <v/>
      </c>
      <c r="L76" s="988"/>
      <c r="M76" s="988"/>
      <c r="N76" s="1003"/>
      <c r="O76" s="2600"/>
      <c r="P76" s="988"/>
      <c r="Q76" s="988"/>
      <c r="R76" s="988"/>
      <c r="S76" s="988"/>
      <c r="T76" s="988"/>
      <c r="U76" s="988"/>
      <c r="V76" s="988"/>
      <c r="W76" s="988"/>
      <c r="X76" s="988"/>
      <c r="Y76" s="988"/>
      <c r="Z76" s="988"/>
      <c r="AA76" s="988"/>
      <c r="AB76" s="988"/>
      <c r="AC76" s="988"/>
      <c r="AD76" s="988"/>
      <c r="AE76" s="988"/>
      <c r="AF76" s="988"/>
      <c r="AG76" s="988"/>
      <c r="AH76" s="1003"/>
      <c r="AI76" s="1004"/>
      <c r="AJ76" s="1005"/>
      <c r="AK76" s="1005"/>
      <c r="AL76" s="1005"/>
      <c r="AM76" s="1005"/>
      <c r="AN76" s="1005"/>
      <c r="AO76" s="1005"/>
      <c r="AP76" s="1005"/>
      <c r="AQ76" s="1005"/>
      <c r="AR76" s="1005"/>
      <c r="AS76" s="1005"/>
      <c r="AT76" s="1005"/>
      <c r="AU76" s="1005"/>
      <c r="AV76" s="1005"/>
      <c r="AW76" s="1005"/>
      <c r="AX76" s="1005"/>
      <c r="AY76" s="1005"/>
      <c r="AZ76" s="1006"/>
      <c r="BA76" s="1004"/>
      <c r="BB76" s="1005"/>
      <c r="BC76" s="1005"/>
      <c r="BD76" s="1005"/>
      <c r="BE76" s="1005"/>
      <c r="BF76" s="1005"/>
      <c r="BG76" s="1005"/>
      <c r="BH76" s="1005"/>
      <c r="BI76" s="1005"/>
      <c r="BJ76" s="1005"/>
      <c r="BK76" s="1005"/>
      <c r="BL76" s="1005"/>
      <c r="BM76" s="1005"/>
      <c r="BN76" s="1005"/>
      <c r="BO76" s="1005"/>
      <c r="BP76" s="1006"/>
      <c r="BQ76" s="985"/>
      <c r="BR76" s="988"/>
      <c r="BS76" s="988"/>
      <c r="BT76" s="988"/>
      <c r="BU76" s="988"/>
      <c r="BV76" s="988"/>
      <c r="BW76" s="988"/>
      <c r="BX76" s="988"/>
      <c r="BY76" s="988"/>
      <c r="BZ76" s="988"/>
      <c r="CA76" s="988"/>
      <c r="CB76" s="988"/>
      <c r="CC76" s="988"/>
      <c r="CD76" s="1003"/>
      <c r="CE76" s="985"/>
      <c r="CF76" s="988"/>
      <c r="CG76" s="988"/>
      <c r="CH76" s="988"/>
      <c r="CI76" s="988"/>
      <c r="CJ76" s="988"/>
      <c r="CK76" s="988"/>
      <c r="CL76" s="988"/>
      <c r="CM76" s="988"/>
      <c r="CN76" s="988"/>
      <c r="CO76" s="988"/>
      <c r="CP76" s="1003"/>
      <c r="CQ76" s="2600"/>
      <c r="CR76" s="988"/>
      <c r="CS76" s="988"/>
      <c r="CT76" s="988"/>
      <c r="CU76" s="988"/>
      <c r="CV76" s="988"/>
      <c r="CW76" s="988"/>
      <c r="CX76" s="988"/>
      <c r="CY76" s="988"/>
      <c r="CZ76" s="1003"/>
      <c r="DA76" s="2600"/>
      <c r="DB76" s="988"/>
      <c r="DC76" s="988"/>
      <c r="DD76" s="988"/>
      <c r="DE76" s="988"/>
      <c r="DF76" s="988"/>
      <c r="DG76" s="988"/>
      <c r="DH76" s="1003"/>
      <c r="DI76" s="2600"/>
      <c r="DJ76" s="988"/>
      <c r="DK76" s="988"/>
      <c r="DL76" s="988"/>
      <c r="DM76" s="988"/>
      <c r="DN76" s="1003"/>
      <c r="DO76" s="2600"/>
      <c r="DP76" s="988"/>
      <c r="DQ76" s="988"/>
      <c r="DR76" s="1003"/>
      <c r="DS76" s="2601"/>
      <c r="DT76" s="1003"/>
      <c r="DU76" s="985"/>
      <c r="DV76" s="1002"/>
      <c r="DW76" s="988"/>
      <c r="DX76" s="988"/>
      <c r="DY76" s="987"/>
      <c r="DZ76" s="37" t="str">
        <f t="array" ref="DZ76">IF(AND( ISNUMBER(IFERROR(($DY76),"")), ISNUMBER(IFERROR(($DV76),""))), MAX(MIN(($DY76), ($DV76)), -($DV76)), "")</f>
        <v/>
      </c>
      <c r="EA76" s="37" t="str">
        <f t="array" ref="EA76">IF(AND( ISNUMBER(IFERROR(($DY76),"")), ISNUMBER(IFERROR(($DW76),""))), MAX(MIN(($DY76), ($DW76)), -($DW76)), "")</f>
        <v/>
      </c>
      <c r="EB76" s="701" t="str">
        <f t="array" ref="EB76">IF(AND( ISNUMBER(IFERROR(($DY76),"")), ISNUMBER(IFERROR(($DX76),""))), MAX(MIN(($DY76), ($DX76)), -($DX76)), "")</f>
        <v/>
      </c>
      <c r="EC76" s="988"/>
      <c r="ED76" s="37" t="str">
        <f t="array" ref="ED76">IF(AND( ISNUMBER(IFERROR(($EE76),"")), ISNUMBER(IFERROR(($EC76),""))), MAX(MIN(($EE76), ($EC76)), -($EC76)), "")</f>
        <v/>
      </c>
      <c r="EE76" s="988"/>
      <c r="EF76" s="1096"/>
      <c r="EG76" s="2624"/>
    </row>
    <row r="77" spans="1:137" s="234" customFormat="1" ht="15" customHeight="1" x14ac:dyDescent="0.25">
      <c r="A77" s="955"/>
      <c r="B77" s="619" t="s">
        <v>1440</v>
      </c>
      <c r="C77" s="619"/>
      <c r="D77" s="619"/>
      <c r="E77" s="619"/>
      <c r="F77" s="37" t="str">
        <f t="array" ref="F77">IF( SUMPRODUCT(--NOT(ISNUMBER($M77:$DU77)))=0,SQRT(MAX(($M77)+SUMPRODUCT(($N77:$DU77),r_girr!$A$3:$DH$3),0)),"")</f>
        <v/>
      </c>
      <c r="G77" s="37" t="str">
        <f t="array" ref="G77">IF( SUMPRODUCT(--NOT(ISNUMBER($M77:$DU77)))=0,SQRT(MAX(($M77)+SUMPRODUCT(($N77:$DU77),r_girr!$A$4:$DH$4),0)),"")</f>
        <v/>
      </c>
      <c r="H77" s="37" t="str">
        <f t="array" ref="H77">IF( SUMPRODUCT(--NOT(ISNUMBER($M77:$DU77)))=0,SQRT(MAX(($M77)+SUMPRODUCT(($N77:$DU77),r_girr!$A$3:$DH$3)*0.75,0)),"")</f>
        <v/>
      </c>
      <c r="I77" s="37" t="str">
        <f t="array" ref="I77">IF(AND( ISNUMBER(IFERROR(($L77),"")), ISNUMBER(IFERROR(($F77),""))), MAX(MIN(($L77), ($F77)), -($F77)), "")</f>
        <v/>
      </c>
      <c r="J77" s="37" t="str">
        <f t="array" ref="J77">IF(AND( ISNUMBER(IFERROR(($L77),"")), ISNUMBER(IFERROR(($G77),""))), MAX(MIN(($L77), ($G77)), -($G77)), "")</f>
        <v/>
      </c>
      <c r="K77" s="37" t="str">
        <f t="array" ref="K77">IF(AND( ISNUMBER(IFERROR(($L77),"")), ISNUMBER(IFERROR(($H77),""))), MAX(MIN(($L77), ($H77)), -($H77)), "")</f>
        <v/>
      </c>
      <c r="L77" s="988"/>
      <c r="M77" s="988"/>
      <c r="N77" s="1003"/>
      <c r="O77" s="2600"/>
      <c r="P77" s="988"/>
      <c r="Q77" s="988"/>
      <c r="R77" s="988"/>
      <c r="S77" s="988"/>
      <c r="T77" s="988"/>
      <c r="U77" s="988"/>
      <c r="V77" s="988"/>
      <c r="W77" s="988"/>
      <c r="X77" s="988"/>
      <c r="Y77" s="988"/>
      <c r="Z77" s="988"/>
      <c r="AA77" s="988"/>
      <c r="AB77" s="988"/>
      <c r="AC77" s="988"/>
      <c r="AD77" s="988"/>
      <c r="AE77" s="988"/>
      <c r="AF77" s="988"/>
      <c r="AG77" s="988"/>
      <c r="AH77" s="1003"/>
      <c r="AI77" s="1004"/>
      <c r="AJ77" s="1005"/>
      <c r="AK77" s="1005"/>
      <c r="AL77" s="1005"/>
      <c r="AM77" s="1005"/>
      <c r="AN77" s="1005"/>
      <c r="AO77" s="1005"/>
      <c r="AP77" s="1005"/>
      <c r="AQ77" s="1005"/>
      <c r="AR77" s="1005"/>
      <c r="AS77" s="1005"/>
      <c r="AT77" s="1005"/>
      <c r="AU77" s="1005"/>
      <c r="AV77" s="1005"/>
      <c r="AW77" s="1005"/>
      <c r="AX77" s="1005"/>
      <c r="AY77" s="1005"/>
      <c r="AZ77" s="1006"/>
      <c r="BA77" s="1004"/>
      <c r="BB77" s="1005"/>
      <c r="BC77" s="1005"/>
      <c r="BD77" s="1005"/>
      <c r="BE77" s="1005"/>
      <c r="BF77" s="1005"/>
      <c r="BG77" s="1005"/>
      <c r="BH77" s="1005"/>
      <c r="BI77" s="1005"/>
      <c r="BJ77" s="1005"/>
      <c r="BK77" s="1005"/>
      <c r="BL77" s="1005"/>
      <c r="BM77" s="1005"/>
      <c r="BN77" s="1005"/>
      <c r="BO77" s="1005"/>
      <c r="BP77" s="1006"/>
      <c r="BQ77" s="985"/>
      <c r="BR77" s="988"/>
      <c r="BS77" s="988"/>
      <c r="BT77" s="988"/>
      <c r="BU77" s="988"/>
      <c r="BV77" s="988"/>
      <c r="BW77" s="988"/>
      <c r="BX77" s="988"/>
      <c r="BY77" s="988"/>
      <c r="BZ77" s="988"/>
      <c r="CA77" s="988"/>
      <c r="CB77" s="988"/>
      <c r="CC77" s="988"/>
      <c r="CD77" s="1003"/>
      <c r="CE77" s="985"/>
      <c r="CF77" s="988"/>
      <c r="CG77" s="988"/>
      <c r="CH77" s="988"/>
      <c r="CI77" s="988"/>
      <c r="CJ77" s="988"/>
      <c r="CK77" s="988"/>
      <c r="CL77" s="988"/>
      <c r="CM77" s="988"/>
      <c r="CN77" s="988"/>
      <c r="CO77" s="988"/>
      <c r="CP77" s="1003"/>
      <c r="CQ77" s="2600"/>
      <c r="CR77" s="988"/>
      <c r="CS77" s="988"/>
      <c r="CT77" s="988"/>
      <c r="CU77" s="988"/>
      <c r="CV77" s="988"/>
      <c r="CW77" s="988"/>
      <c r="CX77" s="988"/>
      <c r="CY77" s="988"/>
      <c r="CZ77" s="1003"/>
      <c r="DA77" s="2600"/>
      <c r="DB77" s="988"/>
      <c r="DC77" s="988"/>
      <c r="DD77" s="988"/>
      <c r="DE77" s="988"/>
      <c r="DF77" s="988"/>
      <c r="DG77" s="988"/>
      <c r="DH77" s="1003"/>
      <c r="DI77" s="2600"/>
      <c r="DJ77" s="988"/>
      <c r="DK77" s="988"/>
      <c r="DL77" s="988"/>
      <c r="DM77" s="988"/>
      <c r="DN77" s="1003"/>
      <c r="DO77" s="2600"/>
      <c r="DP77" s="988"/>
      <c r="DQ77" s="988"/>
      <c r="DR77" s="1003"/>
      <c r="DS77" s="2601"/>
      <c r="DT77" s="1003"/>
      <c r="DU77" s="985"/>
      <c r="DV77" s="1002"/>
      <c r="DW77" s="988"/>
      <c r="DX77" s="988"/>
      <c r="DY77" s="987"/>
      <c r="DZ77" s="37" t="str">
        <f t="array" ref="DZ77">IF(AND( ISNUMBER(IFERROR(($DY77),"")), ISNUMBER(IFERROR(($DV77),""))), MAX(MIN(($DY77), ($DV77)), -($DV77)), "")</f>
        <v/>
      </c>
      <c r="EA77" s="37" t="str">
        <f t="array" ref="EA77">IF(AND( ISNUMBER(IFERROR(($DY77),"")), ISNUMBER(IFERROR(($DW77),""))), MAX(MIN(($DY77), ($DW77)), -($DW77)), "")</f>
        <v/>
      </c>
      <c r="EB77" s="701" t="str">
        <f t="array" ref="EB77">IF(AND( ISNUMBER(IFERROR(($DY77),"")), ISNUMBER(IFERROR(($DX77),""))), MAX(MIN(($DY77), ($DX77)), -($DX77)), "")</f>
        <v/>
      </c>
      <c r="EC77" s="988"/>
      <c r="ED77" s="37" t="str">
        <f t="array" ref="ED77">IF(AND( ISNUMBER(IFERROR(($EE77),"")), ISNUMBER(IFERROR(($EC77),""))), MAX(MIN(($EE77), ($EC77)), -($EC77)), "")</f>
        <v/>
      </c>
      <c r="EE77" s="988"/>
      <c r="EF77" s="1096"/>
      <c r="EG77" s="2624"/>
    </row>
    <row r="78" spans="1:137" s="234" customFormat="1" ht="15" customHeight="1" x14ac:dyDescent="0.25">
      <c r="A78" s="955"/>
      <c r="B78" s="212" t="s">
        <v>1441</v>
      </c>
      <c r="C78" s="212"/>
      <c r="D78" s="619"/>
      <c r="E78" s="619"/>
      <c r="F78" s="37" t="str">
        <f t="array" ref="F78">IF( SUMPRODUCT(--NOT(ISNUMBER($M78:$DU78)))=0,SQRT(MAX(($M78)+SUMPRODUCT(($N78:$DU78),r_girr!$A$3:$DH$3),0)),"")</f>
        <v/>
      </c>
      <c r="G78" s="37" t="str">
        <f t="array" ref="G78">IF( SUMPRODUCT(--NOT(ISNUMBER($M78:$DU78)))=0,SQRT(MAX(($M78)+SUMPRODUCT(($N78:$DU78),r_girr!$A$4:$DH$4),0)),"")</f>
        <v/>
      </c>
      <c r="H78" s="37" t="str">
        <f t="array" ref="H78">IF( SUMPRODUCT(--NOT(ISNUMBER($M78:$DU78)))=0,SQRT(MAX(($M78)+SUMPRODUCT(($N78:$DU78),r_girr!$A$3:$DH$3)*0.75,0)),"")</f>
        <v/>
      </c>
      <c r="I78" s="37" t="str">
        <f t="array" ref="I78">IF(AND( ISNUMBER(IFERROR(($L78),"")), ISNUMBER(IFERROR(($F78),""))), MAX(MIN(($L78), ($F78)), -($F78)), "")</f>
        <v/>
      </c>
      <c r="J78" s="37" t="str">
        <f t="array" ref="J78">IF(AND( ISNUMBER(IFERROR(($L78),"")), ISNUMBER(IFERROR(($G78),""))), MAX(MIN(($L78), ($G78)), -($G78)), "")</f>
        <v/>
      </c>
      <c r="K78" s="37" t="str">
        <f t="array" ref="K78">IF(AND( ISNUMBER(IFERROR(($L78),"")), ISNUMBER(IFERROR(($H78),""))), MAX(MIN(($L78), ($H78)), -($H78)), "")</f>
        <v/>
      </c>
      <c r="L78" s="988"/>
      <c r="M78" s="988"/>
      <c r="N78" s="1003"/>
      <c r="O78" s="2600"/>
      <c r="P78" s="988"/>
      <c r="Q78" s="988"/>
      <c r="R78" s="988"/>
      <c r="S78" s="988"/>
      <c r="T78" s="988"/>
      <c r="U78" s="988"/>
      <c r="V78" s="988"/>
      <c r="W78" s="988"/>
      <c r="X78" s="988"/>
      <c r="Y78" s="988"/>
      <c r="Z78" s="988"/>
      <c r="AA78" s="988"/>
      <c r="AB78" s="988"/>
      <c r="AC78" s="988"/>
      <c r="AD78" s="988"/>
      <c r="AE78" s="988"/>
      <c r="AF78" s="988"/>
      <c r="AG78" s="988"/>
      <c r="AH78" s="1003"/>
      <c r="AI78" s="1004"/>
      <c r="AJ78" s="1005"/>
      <c r="AK78" s="1005"/>
      <c r="AL78" s="1005"/>
      <c r="AM78" s="1005"/>
      <c r="AN78" s="1005"/>
      <c r="AO78" s="1005"/>
      <c r="AP78" s="1005"/>
      <c r="AQ78" s="1005"/>
      <c r="AR78" s="1005"/>
      <c r="AS78" s="1005"/>
      <c r="AT78" s="1005"/>
      <c r="AU78" s="1005"/>
      <c r="AV78" s="1005"/>
      <c r="AW78" s="1005"/>
      <c r="AX78" s="1005"/>
      <c r="AY78" s="1005"/>
      <c r="AZ78" s="1006"/>
      <c r="BA78" s="1004"/>
      <c r="BB78" s="1005"/>
      <c r="BC78" s="1005"/>
      <c r="BD78" s="1005"/>
      <c r="BE78" s="1005"/>
      <c r="BF78" s="1005"/>
      <c r="BG78" s="1005"/>
      <c r="BH78" s="1005"/>
      <c r="BI78" s="1005"/>
      <c r="BJ78" s="1005"/>
      <c r="BK78" s="1005"/>
      <c r="BL78" s="1005"/>
      <c r="BM78" s="1005"/>
      <c r="BN78" s="1005"/>
      <c r="BO78" s="1005"/>
      <c r="BP78" s="1006"/>
      <c r="BQ78" s="985"/>
      <c r="BR78" s="988"/>
      <c r="BS78" s="988"/>
      <c r="BT78" s="988"/>
      <c r="BU78" s="988"/>
      <c r="BV78" s="988"/>
      <c r="BW78" s="988"/>
      <c r="BX78" s="988"/>
      <c r="BY78" s="988"/>
      <c r="BZ78" s="988"/>
      <c r="CA78" s="988"/>
      <c r="CB78" s="988"/>
      <c r="CC78" s="988"/>
      <c r="CD78" s="1003"/>
      <c r="CE78" s="985"/>
      <c r="CF78" s="988"/>
      <c r="CG78" s="988"/>
      <c r="CH78" s="988"/>
      <c r="CI78" s="988"/>
      <c r="CJ78" s="988"/>
      <c r="CK78" s="988"/>
      <c r="CL78" s="988"/>
      <c r="CM78" s="988"/>
      <c r="CN78" s="988"/>
      <c r="CO78" s="988"/>
      <c r="CP78" s="1003"/>
      <c r="CQ78" s="2600"/>
      <c r="CR78" s="988"/>
      <c r="CS78" s="988"/>
      <c r="CT78" s="988"/>
      <c r="CU78" s="988"/>
      <c r="CV78" s="988"/>
      <c r="CW78" s="988"/>
      <c r="CX78" s="988"/>
      <c r="CY78" s="988"/>
      <c r="CZ78" s="1003"/>
      <c r="DA78" s="2600"/>
      <c r="DB78" s="988"/>
      <c r="DC78" s="988"/>
      <c r="DD78" s="988"/>
      <c r="DE78" s="988"/>
      <c r="DF78" s="988"/>
      <c r="DG78" s="988"/>
      <c r="DH78" s="1003"/>
      <c r="DI78" s="2600"/>
      <c r="DJ78" s="988"/>
      <c r="DK78" s="988"/>
      <c r="DL78" s="988"/>
      <c r="DM78" s="988"/>
      <c r="DN78" s="1003"/>
      <c r="DO78" s="2600"/>
      <c r="DP78" s="988"/>
      <c r="DQ78" s="988"/>
      <c r="DR78" s="1003"/>
      <c r="DS78" s="2601"/>
      <c r="DT78" s="1003"/>
      <c r="DU78" s="985"/>
      <c r="DV78" s="1002"/>
      <c r="DW78" s="988"/>
      <c r="DX78" s="988"/>
      <c r="DY78" s="987"/>
      <c r="DZ78" s="37" t="str">
        <f t="array" ref="DZ78">IF(AND( ISNUMBER(IFERROR(($DY78),"")), ISNUMBER(IFERROR(($DV78),""))), MAX(MIN(($DY78), ($DV78)), -($DV78)), "")</f>
        <v/>
      </c>
      <c r="EA78" s="37" t="str">
        <f t="array" ref="EA78">IF(AND( ISNUMBER(IFERROR(($DY78),"")), ISNUMBER(IFERROR(($DW78),""))), MAX(MIN(($DY78), ($DW78)), -($DW78)), "")</f>
        <v/>
      </c>
      <c r="EB78" s="701" t="str">
        <f t="array" ref="EB78">IF(AND( ISNUMBER(IFERROR(($DY78),"")), ISNUMBER(IFERROR(($DX78),""))), MAX(MIN(($DY78), ($DX78)), -($DX78)), "")</f>
        <v/>
      </c>
      <c r="EC78" s="988"/>
      <c r="ED78" s="37" t="str">
        <f t="array" ref="ED78">IF(AND( ISNUMBER(IFERROR(($EE78),"")), ISNUMBER(IFERROR(($EC78),""))), MAX(MIN(($EE78), ($EC78)), -($EC78)), "")</f>
        <v/>
      </c>
      <c r="EE78" s="988"/>
      <c r="EF78" s="1096"/>
      <c r="EG78" s="2624"/>
    </row>
    <row r="79" spans="1:137" s="234" customFormat="1" ht="15" customHeight="1" x14ac:dyDescent="0.25">
      <c r="A79" s="955"/>
      <c r="B79" s="366" t="s">
        <v>1545</v>
      </c>
      <c r="C79" s="2602"/>
      <c r="D79" s="619"/>
      <c r="E79" s="619"/>
      <c r="F79" s="37" t="str">
        <f t="array" ref="F79">IF( SUMPRODUCT(--NOT(ISNUMBER($M79:$DU79)))=0,SQRT(MAX(($M79)+SUMPRODUCT(($N79:$DU79),r_girr!$A$3:$DH$3),0)),"")</f>
        <v/>
      </c>
      <c r="G79" s="37" t="str">
        <f t="array" ref="G79">IF( SUMPRODUCT(--NOT(ISNUMBER($M79:$DU79)))=0,SQRT(MAX(($M79)+SUMPRODUCT(($N79:$DU79),r_girr!$A$4:$DH$4),0)),"")</f>
        <v/>
      </c>
      <c r="H79" s="37" t="str">
        <f t="array" ref="H79">IF( SUMPRODUCT(--NOT(ISNUMBER($M79:$DU79)))=0,SQRT(MAX(($M79)+SUMPRODUCT(($N79:$DU79),r_girr!$A$3:$DH$3)*0.75,0)),"")</f>
        <v/>
      </c>
      <c r="I79" s="37" t="str">
        <f t="array" ref="I79">IF(AND( ISNUMBER(IFERROR(($L79),"")), ISNUMBER(IFERROR(($F79),""))), MAX(MIN(($L79), ($F79)), -($F79)), "")</f>
        <v/>
      </c>
      <c r="J79" s="37" t="str">
        <f t="array" ref="J79">IF(AND( ISNUMBER(IFERROR(($L79),"")), ISNUMBER(IFERROR(($G79),""))), MAX(MIN(($L79), ($G79)), -($G79)), "")</f>
        <v/>
      </c>
      <c r="K79" s="37" t="str">
        <f t="array" ref="K79">IF(AND( ISNUMBER(IFERROR(($L79),"")), ISNUMBER(IFERROR(($H79),""))), MAX(MIN(($L79), ($H79)), -($H79)), "")</f>
        <v/>
      </c>
      <c r="L79" s="988"/>
      <c r="M79" s="988"/>
      <c r="N79" s="1003"/>
      <c r="O79" s="1092"/>
      <c r="P79" s="988"/>
      <c r="Q79" s="988"/>
      <c r="R79" s="988"/>
      <c r="S79" s="988"/>
      <c r="T79" s="988"/>
      <c r="U79" s="988"/>
      <c r="V79" s="988"/>
      <c r="W79" s="988"/>
      <c r="X79" s="988"/>
      <c r="Y79" s="988"/>
      <c r="Z79" s="988"/>
      <c r="AA79" s="988"/>
      <c r="AB79" s="988"/>
      <c r="AC79" s="988"/>
      <c r="AD79" s="988"/>
      <c r="AE79" s="988"/>
      <c r="AF79" s="988"/>
      <c r="AG79" s="988"/>
      <c r="AH79" s="1003"/>
      <c r="AI79" s="1004"/>
      <c r="AJ79" s="1005"/>
      <c r="AK79" s="1005"/>
      <c r="AL79" s="1005"/>
      <c r="AM79" s="1005"/>
      <c r="AN79" s="1005"/>
      <c r="AO79" s="1005"/>
      <c r="AP79" s="1005"/>
      <c r="AQ79" s="1005"/>
      <c r="AR79" s="1005"/>
      <c r="AS79" s="1005"/>
      <c r="AT79" s="1005"/>
      <c r="AU79" s="1005"/>
      <c r="AV79" s="1005"/>
      <c r="AW79" s="1005"/>
      <c r="AX79" s="1005"/>
      <c r="AY79" s="1005"/>
      <c r="AZ79" s="1006"/>
      <c r="BA79" s="1004"/>
      <c r="BB79" s="1005"/>
      <c r="BC79" s="1005"/>
      <c r="BD79" s="1005"/>
      <c r="BE79" s="1005"/>
      <c r="BF79" s="1005"/>
      <c r="BG79" s="1005"/>
      <c r="BH79" s="1005"/>
      <c r="BI79" s="1005"/>
      <c r="BJ79" s="1005"/>
      <c r="BK79" s="1005"/>
      <c r="BL79" s="1005"/>
      <c r="BM79" s="1005"/>
      <c r="BN79" s="1005"/>
      <c r="BO79" s="1005"/>
      <c r="BP79" s="1006"/>
      <c r="BQ79" s="985"/>
      <c r="BR79" s="988"/>
      <c r="BS79" s="988"/>
      <c r="BT79" s="988"/>
      <c r="BU79" s="988"/>
      <c r="BV79" s="988"/>
      <c r="BW79" s="988"/>
      <c r="BX79" s="988"/>
      <c r="BY79" s="988"/>
      <c r="BZ79" s="988"/>
      <c r="CA79" s="988"/>
      <c r="CB79" s="988"/>
      <c r="CC79" s="988"/>
      <c r="CD79" s="1003"/>
      <c r="CE79" s="985"/>
      <c r="CF79" s="988"/>
      <c r="CG79" s="988"/>
      <c r="CH79" s="988"/>
      <c r="CI79" s="988"/>
      <c r="CJ79" s="988"/>
      <c r="CK79" s="988"/>
      <c r="CL79" s="988"/>
      <c r="CM79" s="988"/>
      <c r="CN79" s="988"/>
      <c r="CO79" s="988"/>
      <c r="CP79" s="1003"/>
      <c r="CQ79" s="1092"/>
      <c r="CR79" s="988"/>
      <c r="CS79" s="988"/>
      <c r="CT79" s="988"/>
      <c r="CU79" s="988"/>
      <c r="CV79" s="988"/>
      <c r="CW79" s="988"/>
      <c r="CX79" s="988"/>
      <c r="CY79" s="988"/>
      <c r="CZ79" s="1003"/>
      <c r="DA79" s="1092"/>
      <c r="DB79" s="988"/>
      <c r="DC79" s="988"/>
      <c r="DD79" s="988"/>
      <c r="DE79" s="988"/>
      <c r="DF79" s="988"/>
      <c r="DG79" s="988"/>
      <c r="DH79" s="1003"/>
      <c r="DI79" s="1092"/>
      <c r="DJ79" s="988"/>
      <c r="DK79" s="988"/>
      <c r="DL79" s="988"/>
      <c r="DM79" s="988"/>
      <c r="DN79" s="1003"/>
      <c r="DO79" s="1092"/>
      <c r="DP79" s="988"/>
      <c r="DQ79" s="988"/>
      <c r="DR79" s="1003"/>
      <c r="DS79" s="1091"/>
      <c r="DT79" s="1003"/>
      <c r="DU79" s="985"/>
      <c r="DV79" s="1002"/>
      <c r="DW79" s="988"/>
      <c r="DX79" s="988"/>
      <c r="DY79" s="987"/>
      <c r="DZ79" s="37" t="str">
        <f t="array" ref="DZ79">IF(AND( ISNUMBER(IFERROR(($DY79),"")), ISNUMBER(IFERROR(($DV79),""))), MAX(MIN(($DY79), ($DV79)), -($DV79)), "")</f>
        <v/>
      </c>
      <c r="EA79" s="37" t="str">
        <f t="array" ref="EA79">IF(AND( ISNUMBER(IFERROR(($DY79),"")), ISNUMBER(IFERROR(($DW79),""))), MAX(MIN(($DY79), ($DW79)), -($DW79)), "")</f>
        <v/>
      </c>
      <c r="EB79" s="701" t="str">
        <f t="array" ref="EB79">IF(AND( ISNUMBER(IFERROR(($DY79),"")), ISNUMBER(IFERROR(($DX79),""))), MAX(MIN(($DY79), ($DX79)), -($DX79)), "")</f>
        <v/>
      </c>
      <c r="EC79" s="988"/>
      <c r="ED79" s="37" t="str">
        <f t="array" ref="ED79">IF(AND( ISNUMBER(IFERROR(($EE79),"")), ISNUMBER(IFERROR(($EC79),""))), MAX(MIN(($EE79), ($EC79)), -($EC79)), "")</f>
        <v/>
      </c>
      <c r="EE79" s="988"/>
      <c r="EF79" s="1096"/>
      <c r="EG79" s="2624"/>
    </row>
    <row r="80" spans="1:137" s="234" customFormat="1" ht="15" customHeight="1" x14ac:dyDescent="0.25">
      <c r="A80" s="955"/>
      <c r="B80" s="619" t="s">
        <v>1546</v>
      </c>
      <c r="C80" s="2602"/>
      <c r="D80" s="619"/>
      <c r="E80" s="619"/>
      <c r="F80" s="37" t="str">
        <f t="array" ref="F80">IF( SUMPRODUCT(--NOT(ISNUMBER($M80:$DU80)))=0,SQRT(MAX(($M80)+SUMPRODUCT(($N80:$DU80),r_girr!$A$3:$DH$3),0)),"")</f>
        <v/>
      </c>
      <c r="G80" s="37" t="str">
        <f t="array" ref="G80">IF( SUMPRODUCT(--NOT(ISNUMBER($M80:$DU80)))=0,SQRT(MAX(($M80)+SUMPRODUCT(($N80:$DU80),r_girr!$A$4:$DH$4),0)),"")</f>
        <v/>
      </c>
      <c r="H80" s="37" t="str">
        <f t="array" ref="H80">IF( SUMPRODUCT(--NOT(ISNUMBER($M80:$DU80)))=0,SQRT(MAX(($M80)+SUMPRODUCT(($N80:$DU80),r_girr!$A$3:$DH$3)*0.75,0)),"")</f>
        <v/>
      </c>
      <c r="I80" s="37" t="str">
        <f t="array" ref="I80">IF(AND( ISNUMBER(IFERROR(($L80),"")), ISNUMBER(IFERROR(($F80),""))), MAX(MIN(($L80), ($F80)), -($F80)), "")</f>
        <v/>
      </c>
      <c r="J80" s="37" t="str">
        <f t="array" ref="J80">IF(AND( ISNUMBER(IFERROR(($L80),"")), ISNUMBER(IFERROR(($G80),""))), MAX(MIN(($L80), ($G80)), -($G80)), "")</f>
        <v/>
      </c>
      <c r="K80" s="37" t="str">
        <f t="array" ref="K80">IF(AND( ISNUMBER(IFERROR(($L80),"")), ISNUMBER(IFERROR(($H80),""))), MAX(MIN(($L80), ($H80)), -($H80)), "")</f>
        <v/>
      </c>
      <c r="L80" s="988"/>
      <c r="M80" s="988"/>
      <c r="N80" s="1003"/>
      <c r="O80" s="1092"/>
      <c r="P80" s="988"/>
      <c r="Q80" s="988"/>
      <c r="R80" s="988"/>
      <c r="S80" s="988"/>
      <c r="T80" s="988"/>
      <c r="U80" s="988"/>
      <c r="V80" s="988"/>
      <c r="W80" s="988"/>
      <c r="X80" s="988"/>
      <c r="Y80" s="988"/>
      <c r="Z80" s="988"/>
      <c r="AA80" s="988"/>
      <c r="AB80" s="988"/>
      <c r="AC80" s="988"/>
      <c r="AD80" s="988"/>
      <c r="AE80" s="988"/>
      <c r="AF80" s="988"/>
      <c r="AG80" s="988"/>
      <c r="AH80" s="1003"/>
      <c r="AI80" s="1004"/>
      <c r="AJ80" s="1005"/>
      <c r="AK80" s="1005"/>
      <c r="AL80" s="1005"/>
      <c r="AM80" s="1005"/>
      <c r="AN80" s="1005"/>
      <c r="AO80" s="1005"/>
      <c r="AP80" s="1005"/>
      <c r="AQ80" s="1005"/>
      <c r="AR80" s="1005"/>
      <c r="AS80" s="1005"/>
      <c r="AT80" s="1005"/>
      <c r="AU80" s="1005"/>
      <c r="AV80" s="1005"/>
      <c r="AW80" s="1005"/>
      <c r="AX80" s="1005"/>
      <c r="AY80" s="1005"/>
      <c r="AZ80" s="1006"/>
      <c r="BA80" s="1004"/>
      <c r="BB80" s="1005"/>
      <c r="BC80" s="1005"/>
      <c r="BD80" s="1005"/>
      <c r="BE80" s="1005"/>
      <c r="BF80" s="1005"/>
      <c r="BG80" s="1005"/>
      <c r="BH80" s="1005"/>
      <c r="BI80" s="1005"/>
      <c r="BJ80" s="1005"/>
      <c r="BK80" s="1005"/>
      <c r="BL80" s="1005"/>
      <c r="BM80" s="1005"/>
      <c r="BN80" s="1005"/>
      <c r="BO80" s="1005"/>
      <c r="BP80" s="1006"/>
      <c r="BQ80" s="985"/>
      <c r="BR80" s="988"/>
      <c r="BS80" s="988"/>
      <c r="BT80" s="988"/>
      <c r="BU80" s="988"/>
      <c r="BV80" s="988"/>
      <c r="BW80" s="988"/>
      <c r="BX80" s="988"/>
      <c r="BY80" s="988"/>
      <c r="BZ80" s="988"/>
      <c r="CA80" s="988"/>
      <c r="CB80" s="988"/>
      <c r="CC80" s="988"/>
      <c r="CD80" s="1003"/>
      <c r="CE80" s="985"/>
      <c r="CF80" s="988"/>
      <c r="CG80" s="988"/>
      <c r="CH80" s="988"/>
      <c r="CI80" s="988"/>
      <c r="CJ80" s="988"/>
      <c r="CK80" s="988"/>
      <c r="CL80" s="988"/>
      <c r="CM80" s="988"/>
      <c r="CN80" s="988"/>
      <c r="CO80" s="988"/>
      <c r="CP80" s="1003"/>
      <c r="CQ80" s="1092"/>
      <c r="CR80" s="988"/>
      <c r="CS80" s="988"/>
      <c r="CT80" s="988"/>
      <c r="CU80" s="988"/>
      <c r="CV80" s="988"/>
      <c r="CW80" s="988"/>
      <c r="CX80" s="988"/>
      <c r="CY80" s="988"/>
      <c r="CZ80" s="1003"/>
      <c r="DA80" s="1092"/>
      <c r="DB80" s="988"/>
      <c r="DC80" s="988"/>
      <c r="DD80" s="988"/>
      <c r="DE80" s="988"/>
      <c r="DF80" s="988"/>
      <c r="DG80" s="988"/>
      <c r="DH80" s="1003"/>
      <c r="DI80" s="1092"/>
      <c r="DJ80" s="988"/>
      <c r="DK80" s="988"/>
      <c r="DL80" s="988"/>
      <c r="DM80" s="988"/>
      <c r="DN80" s="1003"/>
      <c r="DO80" s="1092"/>
      <c r="DP80" s="988"/>
      <c r="DQ80" s="988"/>
      <c r="DR80" s="1003"/>
      <c r="DS80" s="1091"/>
      <c r="DT80" s="1003"/>
      <c r="DU80" s="985"/>
      <c r="DV80" s="1002"/>
      <c r="DW80" s="988"/>
      <c r="DX80" s="988"/>
      <c r="DY80" s="987"/>
      <c r="DZ80" s="37" t="str">
        <f t="array" ref="DZ80">IF(AND( ISNUMBER(IFERROR(($DY80),"")), ISNUMBER(IFERROR(($DV80),""))), MAX(MIN(($DY80), ($DV80)), -($DV80)), "")</f>
        <v/>
      </c>
      <c r="EA80" s="37" t="str">
        <f t="array" ref="EA80">IF(AND( ISNUMBER(IFERROR(($DY80),"")), ISNUMBER(IFERROR(($DW80),""))), MAX(MIN(($DY80), ($DW80)), -($DW80)), "")</f>
        <v/>
      </c>
      <c r="EB80" s="701" t="str">
        <f t="array" ref="EB80">IF(AND( ISNUMBER(IFERROR(($DY80),"")), ISNUMBER(IFERROR(($DX80),""))), MAX(MIN(($DY80), ($DX80)), -($DX80)), "")</f>
        <v/>
      </c>
      <c r="EC80" s="988"/>
      <c r="ED80" s="37" t="str">
        <f t="array" ref="ED80">IF(AND( ISNUMBER(IFERROR(($EE80),"")), ISNUMBER(IFERROR(($EC80),""))), MAX(MIN(($EE80), ($EC80)), -($EC80)), "")</f>
        <v/>
      </c>
      <c r="EE80" s="988"/>
      <c r="EF80" s="1096"/>
      <c r="EG80" s="2624"/>
    </row>
    <row r="81" spans="1:138" s="234" customFormat="1" ht="15" customHeight="1" x14ac:dyDescent="0.25">
      <c r="A81" s="955"/>
      <c r="B81" s="619" t="s">
        <v>2285</v>
      </c>
      <c r="C81" s="2602"/>
      <c r="D81" s="619"/>
      <c r="E81" s="619"/>
      <c r="F81" s="37" t="str">
        <f t="array" ref="F81">IF( SUMPRODUCT(--NOT(ISNUMBER($M81:$DU81)))=0,SQRT(MAX(($M81)+SUMPRODUCT(($N81:$DU81),r_girr!$A$3:$DH$3),0)),"")</f>
        <v/>
      </c>
      <c r="G81" s="37" t="str">
        <f t="array" ref="G81">IF( SUMPRODUCT(--NOT(ISNUMBER($M81:$DU81)))=0,SQRT(MAX(($M81)+SUMPRODUCT(($N81:$DU81),r_girr!$A$4:$DH$4),0)),"")</f>
        <v/>
      </c>
      <c r="H81" s="37" t="str">
        <f t="array" ref="H81">IF( SUMPRODUCT(--NOT(ISNUMBER($M81:$DU81)))=0,SQRT(MAX(($M81)+SUMPRODUCT(($N81:$DU81),r_girr!$A$3:$DH$3)*0.75,0)),"")</f>
        <v/>
      </c>
      <c r="I81" s="37" t="str">
        <f t="array" ref="I81">IF(AND( ISNUMBER(IFERROR(($L81),"")), ISNUMBER(IFERROR(($F81),""))), MAX(MIN(($L81), ($F81)), -($F81)), "")</f>
        <v/>
      </c>
      <c r="J81" s="37" t="str">
        <f t="array" ref="J81">IF(AND( ISNUMBER(IFERROR(($L81),"")), ISNUMBER(IFERROR(($G81),""))), MAX(MIN(($L81), ($G81)), -($G81)), "")</f>
        <v/>
      </c>
      <c r="K81" s="37" t="str">
        <f t="array" ref="K81">IF(AND( ISNUMBER(IFERROR(($L81),"")), ISNUMBER(IFERROR(($H81),""))), MAX(MIN(($L81), ($H81)), -($H81)), "")</f>
        <v/>
      </c>
      <c r="L81" s="988"/>
      <c r="M81" s="988"/>
      <c r="N81" s="1003"/>
      <c r="O81" s="1092"/>
      <c r="P81" s="988"/>
      <c r="Q81" s="988"/>
      <c r="R81" s="988"/>
      <c r="S81" s="988"/>
      <c r="T81" s="988"/>
      <c r="U81" s="988"/>
      <c r="V81" s="988"/>
      <c r="W81" s="988"/>
      <c r="X81" s="988"/>
      <c r="Y81" s="988"/>
      <c r="Z81" s="988"/>
      <c r="AA81" s="988"/>
      <c r="AB81" s="988"/>
      <c r="AC81" s="988"/>
      <c r="AD81" s="988"/>
      <c r="AE81" s="988"/>
      <c r="AF81" s="988"/>
      <c r="AG81" s="988"/>
      <c r="AH81" s="1003"/>
      <c r="AI81" s="1004"/>
      <c r="AJ81" s="1005"/>
      <c r="AK81" s="1005"/>
      <c r="AL81" s="1005"/>
      <c r="AM81" s="1005"/>
      <c r="AN81" s="1005"/>
      <c r="AO81" s="1005"/>
      <c r="AP81" s="1005"/>
      <c r="AQ81" s="1005"/>
      <c r="AR81" s="1005"/>
      <c r="AS81" s="1005"/>
      <c r="AT81" s="1005"/>
      <c r="AU81" s="1005"/>
      <c r="AV81" s="1005"/>
      <c r="AW81" s="1005"/>
      <c r="AX81" s="1005"/>
      <c r="AY81" s="1005"/>
      <c r="AZ81" s="1006"/>
      <c r="BA81" s="1004"/>
      <c r="BB81" s="1005"/>
      <c r="BC81" s="1005"/>
      <c r="BD81" s="1005"/>
      <c r="BE81" s="1005"/>
      <c r="BF81" s="1005"/>
      <c r="BG81" s="1005"/>
      <c r="BH81" s="1005"/>
      <c r="BI81" s="1005"/>
      <c r="BJ81" s="1005"/>
      <c r="BK81" s="1005"/>
      <c r="BL81" s="1005"/>
      <c r="BM81" s="1005"/>
      <c r="BN81" s="1005"/>
      <c r="BO81" s="1005"/>
      <c r="BP81" s="1006"/>
      <c r="BQ81" s="985"/>
      <c r="BR81" s="988"/>
      <c r="BS81" s="988"/>
      <c r="BT81" s="988"/>
      <c r="BU81" s="988"/>
      <c r="BV81" s="988"/>
      <c r="BW81" s="988"/>
      <c r="BX81" s="988"/>
      <c r="BY81" s="988"/>
      <c r="BZ81" s="988"/>
      <c r="CA81" s="988"/>
      <c r="CB81" s="988"/>
      <c r="CC81" s="988"/>
      <c r="CD81" s="1003"/>
      <c r="CE81" s="985"/>
      <c r="CF81" s="988"/>
      <c r="CG81" s="988"/>
      <c r="CH81" s="988"/>
      <c r="CI81" s="988"/>
      <c r="CJ81" s="988"/>
      <c r="CK81" s="988"/>
      <c r="CL81" s="988"/>
      <c r="CM81" s="988"/>
      <c r="CN81" s="988"/>
      <c r="CO81" s="988"/>
      <c r="CP81" s="1003"/>
      <c r="CQ81" s="1092"/>
      <c r="CR81" s="988"/>
      <c r="CS81" s="988"/>
      <c r="CT81" s="988"/>
      <c r="CU81" s="988"/>
      <c r="CV81" s="988"/>
      <c r="CW81" s="988"/>
      <c r="CX81" s="988"/>
      <c r="CY81" s="988"/>
      <c r="CZ81" s="1003"/>
      <c r="DA81" s="1092"/>
      <c r="DB81" s="988"/>
      <c r="DC81" s="988"/>
      <c r="DD81" s="988"/>
      <c r="DE81" s="988"/>
      <c r="DF81" s="988"/>
      <c r="DG81" s="988"/>
      <c r="DH81" s="1003"/>
      <c r="DI81" s="1092"/>
      <c r="DJ81" s="988"/>
      <c r="DK81" s="988"/>
      <c r="DL81" s="988"/>
      <c r="DM81" s="988"/>
      <c r="DN81" s="1003"/>
      <c r="DO81" s="1092"/>
      <c r="DP81" s="988"/>
      <c r="DQ81" s="988"/>
      <c r="DR81" s="1003"/>
      <c r="DS81" s="1091"/>
      <c r="DT81" s="1003"/>
      <c r="DU81" s="985"/>
      <c r="DV81" s="1002"/>
      <c r="DW81" s="988"/>
      <c r="DX81" s="988"/>
      <c r="DY81" s="987"/>
      <c r="DZ81" s="37" t="str">
        <f t="array" ref="DZ81">IF(AND( ISNUMBER(IFERROR(($DY81),"")), ISNUMBER(IFERROR(($DV81),""))), MAX(MIN(($DY81), ($DV81)), -($DV81)), "")</f>
        <v/>
      </c>
      <c r="EA81" s="37" t="str">
        <f t="array" ref="EA81">IF(AND( ISNUMBER(IFERROR(($DY81),"")), ISNUMBER(IFERROR(($DW81),""))), MAX(MIN(($DY81), ($DW81)), -($DW81)), "")</f>
        <v/>
      </c>
      <c r="EB81" s="701" t="str">
        <f t="array" ref="EB81">IF(AND( ISNUMBER(IFERROR(($DY81),"")), ISNUMBER(IFERROR(($DX81),""))), MAX(MIN(($DY81), ($DX81)), -($DX81)), "")</f>
        <v/>
      </c>
      <c r="EC81" s="988"/>
      <c r="ED81" s="37" t="str">
        <f t="array" ref="ED81">IF(AND( ISNUMBER(IFERROR(($EE81),"")), ISNUMBER(IFERROR(($EC81),""))), MAX(MIN(($EE81), ($EC81)), -($EC81)), "")</f>
        <v/>
      </c>
      <c r="EE81" s="988"/>
      <c r="EF81" s="1096"/>
      <c r="EG81" s="2624"/>
    </row>
    <row r="82" spans="1:138" s="234" customFormat="1" ht="15" customHeight="1" x14ac:dyDescent="0.25">
      <c r="A82" s="955"/>
      <c r="B82" s="619" t="s">
        <v>2286</v>
      </c>
      <c r="C82" s="2602"/>
      <c r="D82" s="619"/>
      <c r="E82" s="619"/>
      <c r="F82" s="37" t="str">
        <f t="array" ref="F82">IF( SUMPRODUCT(--NOT(ISNUMBER($M82:$DU82)))=0,SQRT(MAX(($M82)+SUMPRODUCT(($N82:$DU82),r_girr!$A$3:$DH$3),0)),"")</f>
        <v/>
      </c>
      <c r="G82" s="37" t="str">
        <f t="array" ref="G82">IF( SUMPRODUCT(--NOT(ISNUMBER($M82:$DU82)))=0,SQRT(MAX(($M82)+SUMPRODUCT(($N82:$DU82),r_girr!$A$4:$DH$4),0)),"")</f>
        <v/>
      </c>
      <c r="H82" s="37" t="str">
        <f t="array" ref="H82">IF( SUMPRODUCT(--NOT(ISNUMBER($M82:$DU82)))=0,SQRT(MAX(($M82)+SUMPRODUCT(($N82:$DU82),r_girr!$A$3:$DH$3)*0.75,0)),"")</f>
        <v/>
      </c>
      <c r="I82" s="37" t="str">
        <f t="array" ref="I82">IF(AND( ISNUMBER(IFERROR(($L82),"")), ISNUMBER(IFERROR(($F82),""))), MAX(MIN(($L82), ($F82)), -($F82)), "")</f>
        <v/>
      </c>
      <c r="J82" s="37" t="str">
        <f t="array" ref="J82">IF(AND( ISNUMBER(IFERROR(($L82),"")), ISNUMBER(IFERROR(($G82),""))), MAX(MIN(($L82), ($G82)), -($G82)), "")</f>
        <v/>
      </c>
      <c r="K82" s="37" t="str">
        <f t="array" ref="K82">IF(AND( ISNUMBER(IFERROR(($L82),"")), ISNUMBER(IFERROR(($H82),""))), MAX(MIN(($L82), ($H82)), -($H82)), "")</f>
        <v/>
      </c>
      <c r="L82" s="988"/>
      <c r="M82" s="988"/>
      <c r="N82" s="1003"/>
      <c r="O82" s="1092"/>
      <c r="P82" s="988"/>
      <c r="Q82" s="988"/>
      <c r="R82" s="988"/>
      <c r="S82" s="988"/>
      <c r="T82" s="988"/>
      <c r="U82" s="988"/>
      <c r="V82" s="988"/>
      <c r="W82" s="988"/>
      <c r="X82" s="988"/>
      <c r="Y82" s="988"/>
      <c r="Z82" s="988"/>
      <c r="AA82" s="988"/>
      <c r="AB82" s="988"/>
      <c r="AC82" s="988"/>
      <c r="AD82" s="988"/>
      <c r="AE82" s="988"/>
      <c r="AF82" s="988"/>
      <c r="AG82" s="988"/>
      <c r="AH82" s="1003"/>
      <c r="AI82" s="1004"/>
      <c r="AJ82" s="1005"/>
      <c r="AK82" s="1005"/>
      <c r="AL82" s="1005"/>
      <c r="AM82" s="1005"/>
      <c r="AN82" s="1005"/>
      <c r="AO82" s="1005"/>
      <c r="AP82" s="1005"/>
      <c r="AQ82" s="1005"/>
      <c r="AR82" s="1005"/>
      <c r="AS82" s="1005"/>
      <c r="AT82" s="1005"/>
      <c r="AU82" s="1005"/>
      <c r="AV82" s="1005"/>
      <c r="AW82" s="1005"/>
      <c r="AX82" s="1005"/>
      <c r="AY82" s="1005"/>
      <c r="AZ82" s="1006"/>
      <c r="BA82" s="1004"/>
      <c r="BB82" s="1005"/>
      <c r="BC82" s="1005"/>
      <c r="BD82" s="1005"/>
      <c r="BE82" s="1005"/>
      <c r="BF82" s="1005"/>
      <c r="BG82" s="1005"/>
      <c r="BH82" s="1005"/>
      <c r="BI82" s="1005"/>
      <c r="BJ82" s="1005"/>
      <c r="BK82" s="1005"/>
      <c r="BL82" s="1005"/>
      <c r="BM82" s="1005"/>
      <c r="BN82" s="1005"/>
      <c r="BO82" s="1005"/>
      <c r="BP82" s="1006"/>
      <c r="BQ82" s="985"/>
      <c r="BR82" s="988"/>
      <c r="BS82" s="988"/>
      <c r="BT82" s="988"/>
      <c r="BU82" s="988"/>
      <c r="BV82" s="988"/>
      <c r="BW82" s="988"/>
      <c r="BX82" s="988"/>
      <c r="BY82" s="988"/>
      <c r="BZ82" s="988"/>
      <c r="CA82" s="988"/>
      <c r="CB82" s="988"/>
      <c r="CC82" s="988"/>
      <c r="CD82" s="1003"/>
      <c r="CE82" s="985"/>
      <c r="CF82" s="988"/>
      <c r="CG82" s="988"/>
      <c r="CH82" s="988"/>
      <c r="CI82" s="988"/>
      <c r="CJ82" s="988"/>
      <c r="CK82" s="988"/>
      <c r="CL82" s="988"/>
      <c r="CM82" s="988"/>
      <c r="CN82" s="988"/>
      <c r="CO82" s="988"/>
      <c r="CP82" s="1003"/>
      <c r="CQ82" s="1092"/>
      <c r="CR82" s="988"/>
      <c r="CS82" s="988"/>
      <c r="CT82" s="988"/>
      <c r="CU82" s="988"/>
      <c r="CV82" s="988"/>
      <c r="CW82" s="988"/>
      <c r="CX82" s="988"/>
      <c r="CY82" s="988"/>
      <c r="CZ82" s="1003"/>
      <c r="DA82" s="1092"/>
      <c r="DB82" s="988"/>
      <c r="DC82" s="988"/>
      <c r="DD82" s="988"/>
      <c r="DE82" s="988"/>
      <c r="DF82" s="988"/>
      <c r="DG82" s="988"/>
      <c r="DH82" s="1003"/>
      <c r="DI82" s="1092"/>
      <c r="DJ82" s="988"/>
      <c r="DK82" s="988"/>
      <c r="DL82" s="988"/>
      <c r="DM82" s="988"/>
      <c r="DN82" s="1003"/>
      <c r="DO82" s="1092"/>
      <c r="DP82" s="988"/>
      <c r="DQ82" s="988"/>
      <c r="DR82" s="1003"/>
      <c r="DS82" s="1091"/>
      <c r="DT82" s="1003"/>
      <c r="DU82" s="985"/>
      <c r="DV82" s="1002"/>
      <c r="DW82" s="988"/>
      <c r="DX82" s="988"/>
      <c r="DY82" s="987"/>
      <c r="DZ82" s="37" t="str">
        <f t="array" ref="DZ82">IF(AND( ISNUMBER(IFERROR(($DY82),"")), ISNUMBER(IFERROR(($DV82),""))), MAX(MIN(($DY82), ($DV82)), -($DV82)), "")</f>
        <v/>
      </c>
      <c r="EA82" s="37" t="str">
        <f t="array" ref="EA82">IF(AND( ISNUMBER(IFERROR(($DY82),"")), ISNUMBER(IFERROR(($DW82),""))), MAX(MIN(($DY82), ($DW82)), -($DW82)), "")</f>
        <v/>
      </c>
      <c r="EB82" s="701" t="str">
        <f t="array" ref="EB82">IF(AND( ISNUMBER(IFERROR(($DY82),"")), ISNUMBER(IFERROR(($DX82),""))), MAX(MIN(($DY82), ($DX82)), -($DX82)), "")</f>
        <v/>
      </c>
      <c r="EC82" s="988"/>
      <c r="ED82" s="37" t="str">
        <f t="array" ref="ED82">IF(AND( ISNUMBER(IFERROR(($EE82),"")), ISNUMBER(IFERROR(($EC82),""))), MAX(MIN(($EE82), ($EC82)), -($EC82)), "")</f>
        <v/>
      </c>
      <c r="EE82" s="988"/>
      <c r="EF82" s="1096"/>
      <c r="EG82" s="2624"/>
    </row>
    <row r="83" spans="1:138" s="234" customFormat="1" ht="15" customHeight="1" x14ac:dyDescent="0.25">
      <c r="A83" s="955"/>
      <c r="B83" s="619" t="s">
        <v>2287</v>
      </c>
      <c r="C83" s="2602"/>
      <c r="D83" s="619"/>
      <c r="E83" s="619"/>
      <c r="F83" s="37" t="str">
        <f t="array" ref="F83">IF( SUMPRODUCT(--NOT(ISNUMBER($M83:$DU83)))=0,SQRT(MAX(($M83)+SUMPRODUCT(($N83:$DU83),r_girr!$A$3:$DH$3),0)),"")</f>
        <v/>
      </c>
      <c r="G83" s="37" t="str">
        <f t="array" ref="G83">IF( SUMPRODUCT(--NOT(ISNUMBER($M83:$DU83)))=0,SQRT(MAX(($M83)+SUMPRODUCT(($N83:$DU83),r_girr!$A$4:$DH$4),0)),"")</f>
        <v/>
      </c>
      <c r="H83" s="37" t="str">
        <f t="array" ref="H83">IF( SUMPRODUCT(--NOT(ISNUMBER($M83:$DU83)))=0,SQRT(MAX(($M83)+SUMPRODUCT(($N83:$DU83),r_girr!$A$3:$DH$3)*0.75,0)),"")</f>
        <v/>
      </c>
      <c r="I83" s="37" t="str">
        <f t="array" ref="I83">IF(AND( ISNUMBER(IFERROR(($L83),"")), ISNUMBER(IFERROR(($F83),""))), MAX(MIN(($L83), ($F83)), -($F83)), "")</f>
        <v/>
      </c>
      <c r="J83" s="37" t="str">
        <f t="array" ref="J83">IF(AND( ISNUMBER(IFERROR(($L83),"")), ISNUMBER(IFERROR(($G83),""))), MAX(MIN(($L83), ($G83)), -($G83)), "")</f>
        <v/>
      </c>
      <c r="K83" s="37" t="str">
        <f t="array" ref="K83">IF(AND( ISNUMBER(IFERROR(($L83),"")), ISNUMBER(IFERROR(($H83),""))), MAX(MIN(($L83), ($H83)), -($H83)), "")</f>
        <v/>
      </c>
      <c r="L83" s="988"/>
      <c r="M83" s="988"/>
      <c r="N83" s="1003"/>
      <c r="O83" s="1092"/>
      <c r="P83" s="988"/>
      <c r="Q83" s="988"/>
      <c r="R83" s="988"/>
      <c r="S83" s="988"/>
      <c r="T83" s="988"/>
      <c r="U83" s="988"/>
      <c r="V83" s="988"/>
      <c r="W83" s="988"/>
      <c r="X83" s="988"/>
      <c r="Y83" s="988"/>
      <c r="Z83" s="988"/>
      <c r="AA83" s="988"/>
      <c r="AB83" s="988"/>
      <c r="AC83" s="988"/>
      <c r="AD83" s="988"/>
      <c r="AE83" s="988"/>
      <c r="AF83" s="988"/>
      <c r="AG83" s="988"/>
      <c r="AH83" s="1003"/>
      <c r="AI83" s="1004"/>
      <c r="AJ83" s="1005"/>
      <c r="AK83" s="1005"/>
      <c r="AL83" s="1005"/>
      <c r="AM83" s="1005"/>
      <c r="AN83" s="1005"/>
      <c r="AO83" s="1005"/>
      <c r="AP83" s="1005"/>
      <c r="AQ83" s="1005"/>
      <c r="AR83" s="1005"/>
      <c r="AS83" s="1005"/>
      <c r="AT83" s="1005"/>
      <c r="AU83" s="1005"/>
      <c r="AV83" s="1005"/>
      <c r="AW83" s="1005"/>
      <c r="AX83" s="1005"/>
      <c r="AY83" s="1005"/>
      <c r="AZ83" s="1006"/>
      <c r="BA83" s="1004"/>
      <c r="BB83" s="1005"/>
      <c r="BC83" s="1005"/>
      <c r="BD83" s="1005"/>
      <c r="BE83" s="1005"/>
      <c r="BF83" s="1005"/>
      <c r="BG83" s="1005"/>
      <c r="BH83" s="1005"/>
      <c r="BI83" s="1005"/>
      <c r="BJ83" s="1005"/>
      <c r="BK83" s="1005"/>
      <c r="BL83" s="1005"/>
      <c r="BM83" s="1005"/>
      <c r="BN83" s="1005"/>
      <c r="BO83" s="1005"/>
      <c r="BP83" s="1006"/>
      <c r="BQ83" s="985"/>
      <c r="BR83" s="988"/>
      <c r="BS83" s="988"/>
      <c r="BT83" s="988"/>
      <c r="BU83" s="988"/>
      <c r="BV83" s="988"/>
      <c r="BW83" s="988"/>
      <c r="BX83" s="988"/>
      <c r="BY83" s="988"/>
      <c r="BZ83" s="988"/>
      <c r="CA83" s="988"/>
      <c r="CB83" s="988"/>
      <c r="CC83" s="988"/>
      <c r="CD83" s="1003"/>
      <c r="CE83" s="985"/>
      <c r="CF83" s="988"/>
      <c r="CG83" s="988"/>
      <c r="CH83" s="988"/>
      <c r="CI83" s="988"/>
      <c r="CJ83" s="988"/>
      <c r="CK83" s="988"/>
      <c r="CL83" s="988"/>
      <c r="CM83" s="988"/>
      <c r="CN83" s="988"/>
      <c r="CO83" s="988"/>
      <c r="CP83" s="1003"/>
      <c r="CQ83" s="1092"/>
      <c r="CR83" s="988"/>
      <c r="CS83" s="988"/>
      <c r="CT83" s="988"/>
      <c r="CU83" s="988"/>
      <c r="CV83" s="988"/>
      <c r="CW83" s="988"/>
      <c r="CX83" s="988"/>
      <c r="CY83" s="988"/>
      <c r="CZ83" s="1003"/>
      <c r="DA83" s="1092"/>
      <c r="DB83" s="988"/>
      <c r="DC83" s="988"/>
      <c r="DD83" s="988"/>
      <c r="DE83" s="988"/>
      <c r="DF83" s="988"/>
      <c r="DG83" s="988"/>
      <c r="DH83" s="1003"/>
      <c r="DI83" s="1092"/>
      <c r="DJ83" s="988"/>
      <c r="DK83" s="988"/>
      <c r="DL83" s="988"/>
      <c r="DM83" s="988"/>
      <c r="DN83" s="1003"/>
      <c r="DO83" s="1092"/>
      <c r="DP83" s="988"/>
      <c r="DQ83" s="988"/>
      <c r="DR83" s="1003"/>
      <c r="DS83" s="1091"/>
      <c r="DT83" s="1003"/>
      <c r="DU83" s="985"/>
      <c r="DV83" s="1002"/>
      <c r="DW83" s="988"/>
      <c r="DX83" s="988"/>
      <c r="DY83" s="987"/>
      <c r="DZ83" s="37" t="str">
        <f t="array" ref="DZ83">IF(AND( ISNUMBER(IFERROR(($DY83),"")), ISNUMBER(IFERROR(($DV83),""))), MAX(MIN(($DY83), ($DV83)), -($DV83)), "")</f>
        <v/>
      </c>
      <c r="EA83" s="37" t="str">
        <f t="array" ref="EA83">IF(AND( ISNUMBER(IFERROR(($DY83),"")), ISNUMBER(IFERROR(($DW83),""))), MAX(MIN(($DY83), ($DW83)), -($DW83)), "")</f>
        <v/>
      </c>
      <c r="EB83" s="701" t="str">
        <f t="array" ref="EB83">IF(AND( ISNUMBER(IFERROR(($DY83),"")), ISNUMBER(IFERROR(($DX83),""))), MAX(MIN(($DY83), ($DX83)), -($DX83)), "")</f>
        <v/>
      </c>
      <c r="EC83" s="988"/>
      <c r="ED83" s="37" t="str">
        <f t="array" ref="ED83">IF(AND( ISNUMBER(IFERROR(($EE83),"")), ISNUMBER(IFERROR(($EC83),""))), MAX(MIN(($EE83), ($EC83)), -($EC83)), "")</f>
        <v/>
      </c>
      <c r="EE83" s="988"/>
      <c r="EF83" s="1096"/>
      <c r="EG83" s="2624"/>
    </row>
    <row r="84" spans="1:138" s="234" customFormat="1" ht="15" customHeight="1" x14ac:dyDescent="0.25">
      <c r="A84" s="955"/>
      <c r="B84" s="619" t="s">
        <v>2288</v>
      </c>
      <c r="C84" s="2602"/>
      <c r="D84" s="619"/>
      <c r="E84" s="619"/>
      <c r="F84" s="37" t="str">
        <f t="array" ref="F84">IF( SUMPRODUCT(--NOT(ISNUMBER($M84:$DU84)))=0,SQRT(MAX(($M84)+SUMPRODUCT(($N84:$DU84),r_girr!$A$3:$DH$3),0)),"")</f>
        <v/>
      </c>
      <c r="G84" s="37" t="str">
        <f t="array" ref="G84">IF( SUMPRODUCT(--NOT(ISNUMBER($M84:$DU84)))=0,SQRT(MAX(($M84)+SUMPRODUCT(($N84:$DU84),r_girr!$A$4:$DH$4),0)),"")</f>
        <v/>
      </c>
      <c r="H84" s="37" t="str">
        <f t="array" ref="H84">IF( SUMPRODUCT(--NOT(ISNUMBER($M84:$DU84)))=0,SQRT(MAX(($M84)+SUMPRODUCT(($N84:$DU84),r_girr!$A$3:$DH$3)*0.75,0)),"")</f>
        <v/>
      </c>
      <c r="I84" s="37" t="str">
        <f t="array" ref="I84">IF(AND( ISNUMBER(IFERROR(($L84),"")), ISNUMBER(IFERROR(($F84),""))), MAX(MIN(($L84), ($F84)), -($F84)), "")</f>
        <v/>
      </c>
      <c r="J84" s="37" t="str">
        <f t="array" ref="J84">IF(AND( ISNUMBER(IFERROR(($L84),"")), ISNUMBER(IFERROR(($G84),""))), MAX(MIN(($L84), ($G84)), -($G84)), "")</f>
        <v/>
      </c>
      <c r="K84" s="37" t="str">
        <f t="array" ref="K84">IF(AND( ISNUMBER(IFERROR(($L84),"")), ISNUMBER(IFERROR(($H84),""))), MAX(MIN(($L84), ($H84)), -($H84)), "")</f>
        <v/>
      </c>
      <c r="L84" s="988"/>
      <c r="M84" s="988"/>
      <c r="N84" s="1003"/>
      <c r="O84" s="1092"/>
      <c r="P84" s="988"/>
      <c r="Q84" s="988"/>
      <c r="R84" s="988"/>
      <c r="S84" s="988"/>
      <c r="T84" s="988"/>
      <c r="U84" s="988"/>
      <c r="V84" s="988"/>
      <c r="W84" s="988"/>
      <c r="X84" s="988"/>
      <c r="Y84" s="988"/>
      <c r="Z84" s="988"/>
      <c r="AA84" s="988"/>
      <c r="AB84" s="988"/>
      <c r="AC84" s="988"/>
      <c r="AD84" s="988"/>
      <c r="AE84" s="988"/>
      <c r="AF84" s="988"/>
      <c r="AG84" s="988"/>
      <c r="AH84" s="1003"/>
      <c r="AI84" s="1004"/>
      <c r="AJ84" s="1005"/>
      <c r="AK84" s="1005"/>
      <c r="AL84" s="1005"/>
      <c r="AM84" s="1005"/>
      <c r="AN84" s="1005"/>
      <c r="AO84" s="1005"/>
      <c r="AP84" s="1005"/>
      <c r="AQ84" s="1005"/>
      <c r="AR84" s="1005"/>
      <c r="AS84" s="1005"/>
      <c r="AT84" s="1005"/>
      <c r="AU84" s="1005"/>
      <c r="AV84" s="1005"/>
      <c r="AW84" s="1005"/>
      <c r="AX84" s="1005"/>
      <c r="AY84" s="1005"/>
      <c r="AZ84" s="1006"/>
      <c r="BA84" s="1004"/>
      <c r="BB84" s="1005"/>
      <c r="BC84" s="1005"/>
      <c r="BD84" s="1005"/>
      <c r="BE84" s="1005"/>
      <c r="BF84" s="1005"/>
      <c r="BG84" s="1005"/>
      <c r="BH84" s="1005"/>
      <c r="BI84" s="1005"/>
      <c r="BJ84" s="1005"/>
      <c r="BK84" s="1005"/>
      <c r="BL84" s="1005"/>
      <c r="BM84" s="1005"/>
      <c r="BN84" s="1005"/>
      <c r="BO84" s="1005"/>
      <c r="BP84" s="1006"/>
      <c r="BQ84" s="985"/>
      <c r="BR84" s="988"/>
      <c r="BS84" s="988"/>
      <c r="BT84" s="988"/>
      <c r="BU84" s="988"/>
      <c r="BV84" s="988"/>
      <c r="BW84" s="988"/>
      <c r="BX84" s="988"/>
      <c r="BY84" s="988"/>
      <c r="BZ84" s="988"/>
      <c r="CA84" s="988"/>
      <c r="CB84" s="988"/>
      <c r="CC84" s="988"/>
      <c r="CD84" s="1003"/>
      <c r="CE84" s="985"/>
      <c r="CF84" s="988"/>
      <c r="CG84" s="988"/>
      <c r="CH84" s="988"/>
      <c r="CI84" s="988"/>
      <c r="CJ84" s="988"/>
      <c r="CK84" s="988"/>
      <c r="CL84" s="988"/>
      <c r="CM84" s="988"/>
      <c r="CN84" s="988"/>
      <c r="CO84" s="988"/>
      <c r="CP84" s="1003"/>
      <c r="CQ84" s="1092"/>
      <c r="CR84" s="988"/>
      <c r="CS84" s="988"/>
      <c r="CT84" s="988"/>
      <c r="CU84" s="988"/>
      <c r="CV84" s="988"/>
      <c r="CW84" s="988"/>
      <c r="CX84" s="988"/>
      <c r="CY84" s="988"/>
      <c r="CZ84" s="1003"/>
      <c r="DA84" s="1092"/>
      <c r="DB84" s="988"/>
      <c r="DC84" s="988"/>
      <c r="DD84" s="988"/>
      <c r="DE84" s="988"/>
      <c r="DF84" s="988"/>
      <c r="DG84" s="988"/>
      <c r="DH84" s="1003"/>
      <c r="DI84" s="1092"/>
      <c r="DJ84" s="988"/>
      <c r="DK84" s="988"/>
      <c r="DL84" s="988"/>
      <c r="DM84" s="988"/>
      <c r="DN84" s="1003"/>
      <c r="DO84" s="1092"/>
      <c r="DP84" s="988"/>
      <c r="DQ84" s="988"/>
      <c r="DR84" s="1003"/>
      <c r="DS84" s="1091"/>
      <c r="DT84" s="1003"/>
      <c r="DU84" s="985"/>
      <c r="DV84" s="1002"/>
      <c r="DW84" s="988"/>
      <c r="DX84" s="988"/>
      <c r="DY84" s="987"/>
      <c r="DZ84" s="37" t="str">
        <f t="array" ref="DZ84">IF(AND( ISNUMBER(IFERROR(($DY84),"")), ISNUMBER(IFERROR(($DV84),""))), MAX(MIN(($DY84), ($DV84)), -($DV84)), "")</f>
        <v/>
      </c>
      <c r="EA84" s="37" t="str">
        <f t="array" ref="EA84">IF(AND( ISNUMBER(IFERROR(($DY84),"")), ISNUMBER(IFERROR(($DW84),""))), MAX(MIN(($DY84), ($DW84)), -($DW84)), "")</f>
        <v/>
      </c>
      <c r="EB84" s="701" t="str">
        <f t="array" ref="EB84">IF(AND( ISNUMBER(IFERROR(($DY84),"")), ISNUMBER(IFERROR(($DX84),""))), MAX(MIN(($DY84), ($DX84)), -($DX84)), "")</f>
        <v/>
      </c>
      <c r="EC84" s="988"/>
      <c r="ED84" s="37" t="str">
        <f t="array" ref="ED84">IF(AND( ISNUMBER(IFERROR(($EE84),"")), ISNUMBER(IFERROR(($EC84),""))), MAX(MIN(($EE84), ($EC84)), -($EC84)), "")</f>
        <v/>
      </c>
      <c r="EE84" s="988"/>
      <c r="EF84" s="1096"/>
      <c r="EG84" s="2624"/>
    </row>
    <row r="85" spans="1:138" s="234" customFormat="1" ht="15" customHeight="1" x14ac:dyDescent="0.25">
      <c r="A85" s="955"/>
      <c r="B85" s="619" t="s">
        <v>2289</v>
      </c>
      <c r="C85" s="2602"/>
      <c r="D85" s="619"/>
      <c r="E85" s="619"/>
      <c r="F85" s="37" t="str">
        <f t="array" ref="F85">IF( SUMPRODUCT(--NOT(ISNUMBER($M85:$DU85)))=0,SQRT(MAX(($M85)+SUMPRODUCT(($N85:$DU85),r_girr!$A$3:$DH$3),0)),"")</f>
        <v/>
      </c>
      <c r="G85" s="37" t="str">
        <f t="array" ref="G85">IF( SUMPRODUCT(--NOT(ISNUMBER($M85:$DU85)))=0,SQRT(MAX(($M85)+SUMPRODUCT(($N85:$DU85),r_girr!$A$4:$DH$4),0)),"")</f>
        <v/>
      </c>
      <c r="H85" s="37" t="str">
        <f t="array" ref="H85">IF( SUMPRODUCT(--NOT(ISNUMBER($M85:$DU85)))=0,SQRT(MAX(($M85)+SUMPRODUCT(($N85:$DU85),r_girr!$A$3:$DH$3)*0.75,0)),"")</f>
        <v/>
      </c>
      <c r="I85" s="37" t="str">
        <f t="array" ref="I85">IF(AND( ISNUMBER(IFERROR(($L85),"")), ISNUMBER(IFERROR(($F85),""))), MAX(MIN(($L85), ($F85)), -($F85)), "")</f>
        <v/>
      </c>
      <c r="J85" s="37" t="str">
        <f t="array" ref="J85">IF(AND( ISNUMBER(IFERROR(($L85),"")), ISNUMBER(IFERROR(($G85),""))), MAX(MIN(($L85), ($G85)), -($G85)), "")</f>
        <v/>
      </c>
      <c r="K85" s="37" t="str">
        <f t="array" ref="K85">IF(AND( ISNUMBER(IFERROR(($L85),"")), ISNUMBER(IFERROR(($H85),""))), MAX(MIN(($L85), ($H85)), -($H85)), "")</f>
        <v/>
      </c>
      <c r="L85" s="988"/>
      <c r="M85" s="988"/>
      <c r="N85" s="1003"/>
      <c r="O85" s="1092"/>
      <c r="P85" s="988"/>
      <c r="Q85" s="988"/>
      <c r="R85" s="988"/>
      <c r="S85" s="988"/>
      <c r="T85" s="988"/>
      <c r="U85" s="988"/>
      <c r="V85" s="988"/>
      <c r="W85" s="988"/>
      <c r="X85" s="988"/>
      <c r="Y85" s="988"/>
      <c r="Z85" s="988"/>
      <c r="AA85" s="988"/>
      <c r="AB85" s="988"/>
      <c r="AC85" s="988"/>
      <c r="AD85" s="988"/>
      <c r="AE85" s="988"/>
      <c r="AF85" s="988"/>
      <c r="AG85" s="988"/>
      <c r="AH85" s="1003"/>
      <c r="AI85" s="1004"/>
      <c r="AJ85" s="1005"/>
      <c r="AK85" s="1005"/>
      <c r="AL85" s="1005"/>
      <c r="AM85" s="1005"/>
      <c r="AN85" s="1005"/>
      <c r="AO85" s="1005"/>
      <c r="AP85" s="1005"/>
      <c r="AQ85" s="1005"/>
      <c r="AR85" s="1005"/>
      <c r="AS85" s="1005"/>
      <c r="AT85" s="1005"/>
      <c r="AU85" s="1005"/>
      <c r="AV85" s="1005"/>
      <c r="AW85" s="1005"/>
      <c r="AX85" s="1005"/>
      <c r="AY85" s="1005"/>
      <c r="AZ85" s="1006"/>
      <c r="BA85" s="1004"/>
      <c r="BB85" s="1005"/>
      <c r="BC85" s="1005"/>
      <c r="BD85" s="1005"/>
      <c r="BE85" s="1005"/>
      <c r="BF85" s="1005"/>
      <c r="BG85" s="1005"/>
      <c r="BH85" s="1005"/>
      <c r="BI85" s="1005"/>
      <c r="BJ85" s="1005"/>
      <c r="BK85" s="1005"/>
      <c r="BL85" s="1005"/>
      <c r="BM85" s="1005"/>
      <c r="BN85" s="1005"/>
      <c r="BO85" s="1005"/>
      <c r="BP85" s="1006"/>
      <c r="BQ85" s="985"/>
      <c r="BR85" s="988"/>
      <c r="BS85" s="988"/>
      <c r="BT85" s="988"/>
      <c r="BU85" s="988"/>
      <c r="BV85" s="988"/>
      <c r="BW85" s="988"/>
      <c r="BX85" s="988"/>
      <c r="BY85" s="988"/>
      <c r="BZ85" s="988"/>
      <c r="CA85" s="988"/>
      <c r="CB85" s="988"/>
      <c r="CC85" s="988"/>
      <c r="CD85" s="1003"/>
      <c r="CE85" s="985"/>
      <c r="CF85" s="988"/>
      <c r="CG85" s="988"/>
      <c r="CH85" s="988"/>
      <c r="CI85" s="988"/>
      <c r="CJ85" s="988"/>
      <c r="CK85" s="988"/>
      <c r="CL85" s="988"/>
      <c r="CM85" s="988"/>
      <c r="CN85" s="988"/>
      <c r="CO85" s="988"/>
      <c r="CP85" s="1003"/>
      <c r="CQ85" s="1092"/>
      <c r="CR85" s="988"/>
      <c r="CS85" s="988"/>
      <c r="CT85" s="988"/>
      <c r="CU85" s="988"/>
      <c r="CV85" s="988"/>
      <c r="CW85" s="988"/>
      <c r="CX85" s="988"/>
      <c r="CY85" s="988"/>
      <c r="CZ85" s="1003"/>
      <c r="DA85" s="1092"/>
      <c r="DB85" s="988"/>
      <c r="DC85" s="988"/>
      <c r="DD85" s="988"/>
      <c r="DE85" s="988"/>
      <c r="DF85" s="988"/>
      <c r="DG85" s="988"/>
      <c r="DH85" s="1003"/>
      <c r="DI85" s="1092"/>
      <c r="DJ85" s="988"/>
      <c r="DK85" s="988"/>
      <c r="DL85" s="988"/>
      <c r="DM85" s="988"/>
      <c r="DN85" s="1003"/>
      <c r="DO85" s="1092"/>
      <c r="DP85" s="988"/>
      <c r="DQ85" s="988"/>
      <c r="DR85" s="1003"/>
      <c r="DS85" s="1091"/>
      <c r="DT85" s="1003"/>
      <c r="DU85" s="985"/>
      <c r="DV85" s="1002"/>
      <c r="DW85" s="988"/>
      <c r="DX85" s="988"/>
      <c r="DY85" s="987"/>
      <c r="DZ85" s="37" t="str">
        <f t="array" ref="DZ85">IF(AND( ISNUMBER(IFERROR(($DY85),"")), ISNUMBER(IFERROR(($DV85),""))), MAX(MIN(($DY85), ($DV85)), -($DV85)), "")</f>
        <v/>
      </c>
      <c r="EA85" s="37" t="str">
        <f t="array" ref="EA85">IF(AND( ISNUMBER(IFERROR(($DY85),"")), ISNUMBER(IFERROR(($DW85),""))), MAX(MIN(($DY85), ($DW85)), -($DW85)), "")</f>
        <v/>
      </c>
      <c r="EB85" s="701" t="str">
        <f t="array" ref="EB85">IF(AND( ISNUMBER(IFERROR(($DY85),"")), ISNUMBER(IFERROR(($DX85),""))), MAX(MIN(($DY85), ($DX85)), -($DX85)), "")</f>
        <v/>
      </c>
      <c r="EC85" s="988"/>
      <c r="ED85" s="37" t="str">
        <f t="array" ref="ED85">IF(AND( ISNUMBER(IFERROR(($EE85),"")), ISNUMBER(IFERROR(($EC85),""))), MAX(MIN(($EE85), ($EC85)), -($EC85)), "")</f>
        <v/>
      </c>
      <c r="EE85" s="988"/>
      <c r="EF85" s="1096"/>
      <c r="EG85" s="2624"/>
    </row>
    <row r="86" spans="1:138" s="234" customFormat="1" ht="15" customHeight="1" x14ac:dyDescent="0.25">
      <c r="A86" s="955"/>
      <c r="B86" s="619" t="s">
        <v>2290</v>
      </c>
      <c r="C86" s="2602"/>
      <c r="D86" s="619"/>
      <c r="E86" s="619"/>
      <c r="F86" s="37" t="str">
        <f t="array" ref="F86">IF( SUMPRODUCT(--NOT(ISNUMBER($M86:$DU86)))=0,SQRT(MAX(($M86)+SUMPRODUCT(($N86:$DU86),r_girr!$A$3:$DH$3),0)),"")</f>
        <v/>
      </c>
      <c r="G86" s="37" t="str">
        <f t="array" ref="G86">IF( SUMPRODUCT(--NOT(ISNUMBER($M86:$DU86)))=0,SQRT(MAX(($M86)+SUMPRODUCT(($N86:$DU86),r_girr!$A$4:$DH$4),0)),"")</f>
        <v/>
      </c>
      <c r="H86" s="37" t="str">
        <f t="array" ref="H86">IF( SUMPRODUCT(--NOT(ISNUMBER($M86:$DU86)))=0,SQRT(MAX(($M86)+SUMPRODUCT(($N86:$DU86),r_girr!$A$3:$DH$3)*0.75,0)),"")</f>
        <v/>
      </c>
      <c r="I86" s="37" t="str">
        <f t="array" ref="I86">IF(AND( ISNUMBER(IFERROR(($L86),"")), ISNUMBER(IFERROR(($F86),""))), MAX(MIN(($L86), ($F86)), -($F86)), "")</f>
        <v/>
      </c>
      <c r="J86" s="37" t="str">
        <f t="array" ref="J86">IF(AND( ISNUMBER(IFERROR(($L86),"")), ISNUMBER(IFERROR(($G86),""))), MAX(MIN(($L86), ($G86)), -($G86)), "")</f>
        <v/>
      </c>
      <c r="K86" s="37" t="str">
        <f t="array" ref="K86">IF(AND( ISNUMBER(IFERROR(($L86),"")), ISNUMBER(IFERROR(($H86),""))), MAX(MIN(($L86), ($H86)), -($H86)), "")</f>
        <v/>
      </c>
      <c r="L86" s="988"/>
      <c r="M86" s="988"/>
      <c r="N86" s="1003"/>
      <c r="O86" s="1092"/>
      <c r="P86" s="988"/>
      <c r="Q86" s="988"/>
      <c r="R86" s="988"/>
      <c r="S86" s="988"/>
      <c r="T86" s="988"/>
      <c r="U86" s="988"/>
      <c r="V86" s="988"/>
      <c r="W86" s="988"/>
      <c r="X86" s="988"/>
      <c r="Y86" s="988"/>
      <c r="Z86" s="988"/>
      <c r="AA86" s="988"/>
      <c r="AB86" s="988"/>
      <c r="AC86" s="988"/>
      <c r="AD86" s="988"/>
      <c r="AE86" s="988"/>
      <c r="AF86" s="988"/>
      <c r="AG86" s="988"/>
      <c r="AH86" s="1003"/>
      <c r="AI86" s="1004"/>
      <c r="AJ86" s="1005"/>
      <c r="AK86" s="1005"/>
      <c r="AL86" s="1005"/>
      <c r="AM86" s="1005"/>
      <c r="AN86" s="1005"/>
      <c r="AO86" s="1005"/>
      <c r="AP86" s="1005"/>
      <c r="AQ86" s="1005"/>
      <c r="AR86" s="1005"/>
      <c r="AS86" s="1005"/>
      <c r="AT86" s="1005"/>
      <c r="AU86" s="1005"/>
      <c r="AV86" s="1005"/>
      <c r="AW86" s="1005"/>
      <c r="AX86" s="1005"/>
      <c r="AY86" s="1005"/>
      <c r="AZ86" s="1006"/>
      <c r="BA86" s="1004"/>
      <c r="BB86" s="1005"/>
      <c r="BC86" s="1005"/>
      <c r="BD86" s="1005"/>
      <c r="BE86" s="1005"/>
      <c r="BF86" s="1005"/>
      <c r="BG86" s="1005"/>
      <c r="BH86" s="1005"/>
      <c r="BI86" s="1005"/>
      <c r="BJ86" s="1005"/>
      <c r="BK86" s="1005"/>
      <c r="BL86" s="1005"/>
      <c r="BM86" s="1005"/>
      <c r="BN86" s="1005"/>
      <c r="BO86" s="1005"/>
      <c r="BP86" s="1006"/>
      <c r="BQ86" s="985"/>
      <c r="BR86" s="988"/>
      <c r="BS86" s="988"/>
      <c r="BT86" s="988"/>
      <c r="BU86" s="988"/>
      <c r="BV86" s="988"/>
      <c r="BW86" s="988"/>
      <c r="BX86" s="988"/>
      <c r="BY86" s="988"/>
      <c r="BZ86" s="988"/>
      <c r="CA86" s="988"/>
      <c r="CB86" s="988"/>
      <c r="CC86" s="988"/>
      <c r="CD86" s="1003"/>
      <c r="CE86" s="985"/>
      <c r="CF86" s="988"/>
      <c r="CG86" s="988"/>
      <c r="CH86" s="988"/>
      <c r="CI86" s="988"/>
      <c r="CJ86" s="988"/>
      <c r="CK86" s="988"/>
      <c r="CL86" s="988"/>
      <c r="CM86" s="988"/>
      <c r="CN86" s="988"/>
      <c r="CO86" s="988"/>
      <c r="CP86" s="1003"/>
      <c r="CQ86" s="1092"/>
      <c r="CR86" s="988"/>
      <c r="CS86" s="988"/>
      <c r="CT86" s="988"/>
      <c r="CU86" s="988"/>
      <c r="CV86" s="988"/>
      <c r="CW86" s="988"/>
      <c r="CX86" s="988"/>
      <c r="CY86" s="988"/>
      <c r="CZ86" s="1003"/>
      <c r="DA86" s="1092"/>
      <c r="DB86" s="988"/>
      <c r="DC86" s="988"/>
      <c r="DD86" s="988"/>
      <c r="DE86" s="988"/>
      <c r="DF86" s="988"/>
      <c r="DG86" s="988"/>
      <c r="DH86" s="1003"/>
      <c r="DI86" s="1092"/>
      <c r="DJ86" s="988"/>
      <c r="DK86" s="988"/>
      <c r="DL86" s="988"/>
      <c r="DM86" s="988"/>
      <c r="DN86" s="1003"/>
      <c r="DO86" s="1092"/>
      <c r="DP86" s="988"/>
      <c r="DQ86" s="988"/>
      <c r="DR86" s="1003"/>
      <c r="DS86" s="1091"/>
      <c r="DT86" s="1003"/>
      <c r="DU86" s="985"/>
      <c r="DV86" s="1002"/>
      <c r="DW86" s="988"/>
      <c r="DX86" s="988"/>
      <c r="DY86" s="987"/>
      <c r="DZ86" s="37" t="str">
        <f t="array" ref="DZ86">IF(AND( ISNUMBER(IFERROR(($DY86),"")), ISNUMBER(IFERROR(($DV86),""))), MAX(MIN(($DY86), ($DV86)), -($DV86)), "")</f>
        <v/>
      </c>
      <c r="EA86" s="37" t="str">
        <f t="array" ref="EA86">IF(AND( ISNUMBER(IFERROR(($DY86),"")), ISNUMBER(IFERROR(($DW86),""))), MAX(MIN(($DY86), ($DW86)), -($DW86)), "")</f>
        <v/>
      </c>
      <c r="EB86" s="701" t="str">
        <f t="array" ref="EB86">IF(AND( ISNUMBER(IFERROR(($DY86),"")), ISNUMBER(IFERROR(($DX86),""))), MAX(MIN(($DY86), ($DX86)), -($DX86)), "")</f>
        <v/>
      </c>
      <c r="EC86" s="988"/>
      <c r="ED86" s="37" t="str">
        <f t="array" ref="ED86">IF(AND( ISNUMBER(IFERROR(($EE86),"")), ISNUMBER(IFERROR(($EC86),""))), MAX(MIN(($EE86), ($EC86)), -($EC86)), "")</f>
        <v/>
      </c>
      <c r="EE86" s="988"/>
      <c r="EF86" s="1096"/>
      <c r="EG86" s="2624"/>
    </row>
    <row r="87" spans="1:138" s="234" customFormat="1" ht="15" customHeight="1" x14ac:dyDescent="0.25">
      <c r="A87" s="955"/>
      <c r="B87" s="619" t="s">
        <v>2291</v>
      </c>
      <c r="C87" s="2602"/>
      <c r="D87" s="619"/>
      <c r="E87" s="619"/>
      <c r="F87" s="37" t="str">
        <f t="array" ref="F87">IF( SUMPRODUCT(--NOT(ISNUMBER($M87:$DU87)))=0,SQRT(MAX(($M87)+SUMPRODUCT(($N87:$DU87),r_girr!$A$3:$DH$3),0)),"")</f>
        <v/>
      </c>
      <c r="G87" s="37" t="str">
        <f t="array" ref="G87">IF( SUMPRODUCT(--NOT(ISNUMBER($M87:$DU87)))=0,SQRT(MAX(($M87)+SUMPRODUCT(($N87:$DU87),r_girr!$A$4:$DH$4),0)),"")</f>
        <v/>
      </c>
      <c r="H87" s="37" t="str">
        <f t="array" ref="H87">IF( SUMPRODUCT(--NOT(ISNUMBER($M87:$DU87)))=0,SQRT(MAX(($M87)+SUMPRODUCT(($N87:$DU87),r_girr!$A$3:$DH$3)*0.75,0)),"")</f>
        <v/>
      </c>
      <c r="I87" s="37" t="str">
        <f t="array" ref="I87">IF(AND( ISNUMBER(IFERROR(($L87),"")), ISNUMBER(IFERROR(($F87),""))), MAX(MIN(($L87), ($F87)), -($F87)), "")</f>
        <v/>
      </c>
      <c r="J87" s="37" t="str">
        <f t="array" ref="J87">IF(AND( ISNUMBER(IFERROR(($L87),"")), ISNUMBER(IFERROR(($G87),""))), MAX(MIN(($L87), ($G87)), -($G87)), "")</f>
        <v/>
      </c>
      <c r="K87" s="37" t="str">
        <f t="array" ref="K87">IF(AND( ISNUMBER(IFERROR(($L87),"")), ISNUMBER(IFERROR(($H87),""))), MAX(MIN(($L87), ($H87)), -($H87)), "")</f>
        <v/>
      </c>
      <c r="L87" s="988"/>
      <c r="M87" s="988"/>
      <c r="N87" s="1003"/>
      <c r="O87" s="1092"/>
      <c r="P87" s="988"/>
      <c r="Q87" s="988"/>
      <c r="R87" s="988"/>
      <c r="S87" s="988"/>
      <c r="T87" s="988"/>
      <c r="U87" s="988"/>
      <c r="V87" s="988"/>
      <c r="W87" s="988"/>
      <c r="X87" s="988"/>
      <c r="Y87" s="988"/>
      <c r="Z87" s="988"/>
      <c r="AA87" s="988"/>
      <c r="AB87" s="988"/>
      <c r="AC87" s="988"/>
      <c r="AD87" s="988"/>
      <c r="AE87" s="988"/>
      <c r="AF87" s="988"/>
      <c r="AG87" s="988"/>
      <c r="AH87" s="1003"/>
      <c r="AI87" s="1004"/>
      <c r="AJ87" s="1005"/>
      <c r="AK87" s="1005"/>
      <c r="AL87" s="1005"/>
      <c r="AM87" s="1005"/>
      <c r="AN87" s="1005"/>
      <c r="AO87" s="1005"/>
      <c r="AP87" s="1005"/>
      <c r="AQ87" s="1005"/>
      <c r="AR87" s="1005"/>
      <c r="AS87" s="1005"/>
      <c r="AT87" s="1005"/>
      <c r="AU87" s="1005"/>
      <c r="AV87" s="1005"/>
      <c r="AW87" s="1005"/>
      <c r="AX87" s="1005"/>
      <c r="AY87" s="1005"/>
      <c r="AZ87" s="1006"/>
      <c r="BA87" s="1004"/>
      <c r="BB87" s="1005"/>
      <c r="BC87" s="1005"/>
      <c r="BD87" s="1005"/>
      <c r="BE87" s="1005"/>
      <c r="BF87" s="1005"/>
      <c r="BG87" s="1005"/>
      <c r="BH87" s="1005"/>
      <c r="BI87" s="1005"/>
      <c r="BJ87" s="1005"/>
      <c r="BK87" s="1005"/>
      <c r="BL87" s="1005"/>
      <c r="BM87" s="1005"/>
      <c r="BN87" s="1005"/>
      <c r="BO87" s="1005"/>
      <c r="BP87" s="1006"/>
      <c r="BQ87" s="985"/>
      <c r="BR87" s="988"/>
      <c r="BS87" s="988"/>
      <c r="BT87" s="988"/>
      <c r="BU87" s="988"/>
      <c r="BV87" s="988"/>
      <c r="BW87" s="988"/>
      <c r="BX87" s="988"/>
      <c r="BY87" s="988"/>
      <c r="BZ87" s="988"/>
      <c r="CA87" s="988"/>
      <c r="CB87" s="988"/>
      <c r="CC87" s="988"/>
      <c r="CD87" s="1003"/>
      <c r="CE87" s="985"/>
      <c r="CF87" s="988"/>
      <c r="CG87" s="988"/>
      <c r="CH87" s="988"/>
      <c r="CI87" s="988"/>
      <c r="CJ87" s="988"/>
      <c r="CK87" s="988"/>
      <c r="CL87" s="988"/>
      <c r="CM87" s="988"/>
      <c r="CN87" s="988"/>
      <c r="CO87" s="988"/>
      <c r="CP87" s="1003"/>
      <c r="CQ87" s="1092"/>
      <c r="CR87" s="988"/>
      <c r="CS87" s="988"/>
      <c r="CT87" s="988"/>
      <c r="CU87" s="988"/>
      <c r="CV87" s="988"/>
      <c r="CW87" s="988"/>
      <c r="CX87" s="988"/>
      <c r="CY87" s="988"/>
      <c r="CZ87" s="1003"/>
      <c r="DA87" s="1092"/>
      <c r="DB87" s="988"/>
      <c r="DC87" s="988"/>
      <c r="DD87" s="988"/>
      <c r="DE87" s="988"/>
      <c r="DF87" s="988"/>
      <c r="DG87" s="988"/>
      <c r="DH87" s="1003"/>
      <c r="DI87" s="1092"/>
      <c r="DJ87" s="988"/>
      <c r="DK87" s="988"/>
      <c r="DL87" s="988"/>
      <c r="DM87" s="988"/>
      <c r="DN87" s="1003"/>
      <c r="DO87" s="1092"/>
      <c r="DP87" s="988"/>
      <c r="DQ87" s="988"/>
      <c r="DR87" s="1003"/>
      <c r="DS87" s="1091"/>
      <c r="DT87" s="1003"/>
      <c r="DU87" s="985"/>
      <c r="DV87" s="1002"/>
      <c r="DW87" s="988"/>
      <c r="DX87" s="988"/>
      <c r="DY87" s="987"/>
      <c r="DZ87" s="37" t="str">
        <f t="array" ref="DZ87">IF(AND( ISNUMBER(IFERROR(($DY87),"")), ISNUMBER(IFERROR(($DV87),""))), MAX(MIN(($DY87), ($DV87)), -($DV87)), "")</f>
        <v/>
      </c>
      <c r="EA87" s="37" t="str">
        <f t="array" ref="EA87">IF(AND( ISNUMBER(IFERROR(($DY87),"")), ISNUMBER(IFERROR(($DW87),""))), MAX(MIN(($DY87), ($DW87)), -($DW87)), "")</f>
        <v/>
      </c>
      <c r="EB87" s="701" t="str">
        <f t="array" ref="EB87">IF(AND( ISNUMBER(IFERROR(($DY87),"")), ISNUMBER(IFERROR(($DX87),""))), MAX(MIN(($DY87), ($DX87)), -($DX87)), "")</f>
        <v/>
      </c>
      <c r="EC87" s="988"/>
      <c r="ED87" s="37" t="str">
        <f t="array" ref="ED87">IF(AND( ISNUMBER(IFERROR(($EE87),"")), ISNUMBER(IFERROR(($EC87),""))), MAX(MIN(($EE87), ($EC87)), -($EC87)), "")</f>
        <v/>
      </c>
      <c r="EE87" s="988"/>
      <c r="EF87" s="1096"/>
      <c r="EG87" s="2624"/>
    </row>
    <row r="88" spans="1:138" s="234" customFormat="1" ht="15" customHeight="1" x14ac:dyDescent="0.25">
      <c r="A88" s="955"/>
      <c r="B88" s="2595" t="s">
        <v>2292</v>
      </c>
      <c r="C88" s="2603"/>
      <c r="D88" s="206"/>
      <c r="E88" s="206"/>
      <c r="F88" s="228" t="str">
        <f t="array" ref="F88">IF( SUMPRODUCT(--NOT(ISNUMBER($M88:$DU88)))=0,SQRT(MAX(($M88)+SUMPRODUCT(($N88:$DU88),r_girr!$A$3:$DH$3),0)),"")</f>
        <v/>
      </c>
      <c r="G88" s="228" t="str">
        <f t="array" ref="G88">IF( SUMPRODUCT(--NOT(ISNUMBER($M88:$DU88)))=0,SQRT(MAX(($M88)+SUMPRODUCT(($N88:$DU88),r_girr!$A$4:$DH$4),0)),"")</f>
        <v/>
      </c>
      <c r="H88" s="228" t="str">
        <f t="array" ref="H88">IF( SUMPRODUCT(--NOT(ISNUMBER($M88:$DU88)))=0,SQRT(MAX(($M88)+SUMPRODUCT(($N88:$DU88),r_girr!$A$3:$DH$3)*0.75,0)),"")</f>
        <v/>
      </c>
      <c r="I88" s="228" t="str">
        <f t="array" ref="I88">IF(AND( ISNUMBER(IFERROR(($L88),"")), ISNUMBER(IFERROR(($F88),""))), MAX(MIN(($L88), ($F88)), -($F88)), "")</f>
        <v/>
      </c>
      <c r="J88" s="228" t="str">
        <f t="array" ref="J88">IF(AND( ISNUMBER(IFERROR(($L88),"")), ISNUMBER(IFERROR(($G88),""))), MAX(MIN(($L88), ($G88)), -($G88)), "")</f>
        <v/>
      </c>
      <c r="K88" s="228" t="str">
        <f t="array" ref="K88">IF(AND( ISNUMBER(IFERROR(($L88),"")), ISNUMBER(IFERROR(($H88),""))), MAX(MIN(($L88), ($H88)), -($H88)), "")</f>
        <v/>
      </c>
      <c r="L88" s="990"/>
      <c r="M88" s="990"/>
      <c r="N88" s="1009"/>
      <c r="O88" s="1008"/>
      <c r="P88" s="990"/>
      <c r="Q88" s="990"/>
      <c r="R88" s="990"/>
      <c r="S88" s="990"/>
      <c r="T88" s="990"/>
      <c r="U88" s="990"/>
      <c r="V88" s="990"/>
      <c r="W88" s="990"/>
      <c r="X88" s="990"/>
      <c r="Y88" s="990"/>
      <c r="Z88" s="990"/>
      <c r="AA88" s="990"/>
      <c r="AB88" s="990"/>
      <c r="AC88" s="990"/>
      <c r="AD88" s="990"/>
      <c r="AE88" s="990"/>
      <c r="AF88" s="990"/>
      <c r="AG88" s="990"/>
      <c r="AH88" s="1009"/>
      <c r="AI88" s="1010"/>
      <c r="AJ88" s="1011"/>
      <c r="AK88" s="1011"/>
      <c r="AL88" s="1011"/>
      <c r="AM88" s="1011"/>
      <c r="AN88" s="1011"/>
      <c r="AO88" s="1011"/>
      <c r="AP88" s="1011"/>
      <c r="AQ88" s="1011"/>
      <c r="AR88" s="1011"/>
      <c r="AS88" s="1011"/>
      <c r="AT88" s="1011"/>
      <c r="AU88" s="1011"/>
      <c r="AV88" s="1011"/>
      <c r="AW88" s="1011"/>
      <c r="AX88" s="1011"/>
      <c r="AY88" s="1011"/>
      <c r="AZ88" s="1012"/>
      <c r="BA88" s="1010"/>
      <c r="BB88" s="1011"/>
      <c r="BC88" s="1011"/>
      <c r="BD88" s="1011"/>
      <c r="BE88" s="1011"/>
      <c r="BF88" s="1011"/>
      <c r="BG88" s="1011"/>
      <c r="BH88" s="1011"/>
      <c r="BI88" s="1011"/>
      <c r="BJ88" s="1011"/>
      <c r="BK88" s="1011"/>
      <c r="BL88" s="1011"/>
      <c r="BM88" s="1011"/>
      <c r="BN88" s="1011"/>
      <c r="BO88" s="1011"/>
      <c r="BP88" s="1012"/>
      <c r="BQ88" s="989"/>
      <c r="BR88" s="990"/>
      <c r="BS88" s="990"/>
      <c r="BT88" s="990"/>
      <c r="BU88" s="990"/>
      <c r="BV88" s="990"/>
      <c r="BW88" s="990"/>
      <c r="BX88" s="990"/>
      <c r="BY88" s="990"/>
      <c r="BZ88" s="990"/>
      <c r="CA88" s="990"/>
      <c r="CB88" s="990"/>
      <c r="CC88" s="990"/>
      <c r="CD88" s="1009"/>
      <c r="CE88" s="989"/>
      <c r="CF88" s="990"/>
      <c r="CG88" s="990"/>
      <c r="CH88" s="990"/>
      <c r="CI88" s="990"/>
      <c r="CJ88" s="990"/>
      <c r="CK88" s="990"/>
      <c r="CL88" s="990"/>
      <c r="CM88" s="990"/>
      <c r="CN88" s="990"/>
      <c r="CO88" s="990"/>
      <c r="CP88" s="1009"/>
      <c r="CQ88" s="1008"/>
      <c r="CR88" s="990"/>
      <c r="CS88" s="990"/>
      <c r="CT88" s="990"/>
      <c r="CU88" s="990"/>
      <c r="CV88" s="990"/>
      <c r="CW88" s="990"/>
      <c r="CX88" s="990"/>
      <c r="CY88" s="990"/>
      <c r="CZ88" s="1009"/>
      <c r="DA88" s="1008"/>
      <c r="DB88" s="990"/>
      <c r="DC88" s="990"/>
      <c r="DD88" s="990"/>
      <c r="DE88" s="990"/>
      <c r="DF88" s="990"/>
      <c r="DG88" s="990"/>
      <c r="DH88" s="1009"/>
      <c r="DI88" s="1008"/>
      <c r="DJ88" s="990"/>
      <c r="DK88" s="990"/>
      <c r="DL88" s="990"/>
      <c r="DM88" s="990"/>
      <c r="DN88" s="1009"/>
      <c r="DO88" s="1008"/>
      <c r="DP88" s="990"/>
      <c r="DQ88" s="990"/>
      <c r="DR88" s="1009"/>
      <c r="DS88" s="1008"/>
      <c r="DT88" s="1009"/>
      <c r="DU88" s="989"/>
      <c r="DV88" s="1013"/>
      <c r="DW88" s="1014"/>
      <c r="DX88" s="1014"/>
      <c r="DY88" s="1007"/>
      <c r="DZ88" s="228" t="str">
        <f t="array" ref="DZ88">IF(AND( ISNUMBER(IFERROR(($DY88),"")), ISNUMBER(IFERROR(($DV88),""))), MAX(MIN(($DY88), ($DV88)), -($DV88)), "")</f>
        <v/>
      </c>
      <c r="EA88" s="228" t="str">
        <f t="array" ref="EA88">IF(AND( ISNUMBER(IFERROR(($DY88),"")), ISNUMBER(IFERROR(($DW88),""))), MAX(MIN(($DY88), ($DW88)), -($DW88)), "")</f>
        <v/>
      </c>
      <c r="EB88" s="2350" t="str">
        <f t="array" ref="EB88">IF(AND( ISNUMBER(IFERROR(($DY88),"")), ISNUMBER(IFERROR(($DX88),""))), MAX(MIN(($DY88), ($DX88)), -($DX88)), "")</f>
        <v/>
      </c>
      <c r="EC88" s="990"/>
      <c r="ED88" s="228" t="str">
        <f t="array" ref="ED88">IF(AND( ISNUMBER(IFERROR(($EE88),"")), ISNUMBER(IFERROR(($EC88),""))), MAX(MIN(($EE88), ($EC88)), -($EC88)), "")</f>
        <v/>
      </c>
      <c r="EE88" s="990"/>
      <c r="EF88" s="1098"/>
      <c r="EG88" s="2625"/>
    </row>
    <row r="89" spans="1:138" ht="15" customHeight="1" x14ac:dyDescent="0.25">
      <c r="A89" s="1015"/>
      <c r="B89" s="163"/>
      <c r="C89" s="163"/>
      <c r="D89" s="163"/>
      <c r="E89" s="163"/>
      <c r="F89" s="163"/>
      <c r="G89" s="163"/>
      <c r="H89" s="163"/>
      <c r="I89" s="163"/>
      <c r="J89" s="163"/>
      <c r="K89" s="163"/>
      <c r="L89" s="623"/>
      <c r="M89" s="310"/>
      <c r="N89" s="310"/>
      <c r="O89" s="310"/>
      <c r="P89" s="310"/>
      <c r="Q89" s="623"/>
      <c r="R89" s="310"/>
      <c r="S89" s="310"/>
      <c r="T89" s="310"/>
      <c r="U89" s="310"/>
      <c r="V89" s="623"/>
      <c r="W89" s="623"/>
      <c r="X89" s="310"/>
      <c r="Y89" s="310"/>
      <c r="Z89" s="310"/>
      <c r="AA89" s="310"/>
      <c r="AB89" s="623"/>
      <c r="AC89" s="310"/>
      <c r="AD89" s="310"/>
      <c r="AE89" s="310"/>
      <c r="AF89" s="310"/>
      <c r="AG89" s="623"/>
      <c r="AH89" s="623"/>
      <c r="AI89" s="310"/>
      <c r="AJ89" s="310"/>
      <c r="AK89" s="310"/>
      <c r="AL89" s="310"/>
      <c r="AM89" s="310"/>
      <c r="AN89" s="310"/>
      <c r="AO89" s="623"/>
      <c r="AP89" s="310"/>
      <c r="AQ89" s="623"/>
      <c r="AR89" s="310"/>
      <c r="AS89" s="310"/>
      <c r="AT89" s="623"/>
      <c r="AU89" s="623"/>
      <c r="AV89" s="310"/>
      <c r="AW89" s="310"/>
      <c r="AX89" s="310"/>
      <c r="AY89" s="310"/>
      <c r="AZ89" s="623"/>
      <c r="BA89" s="310"/>
      <c r="BB89" s="310"/>
      <c r="BC89" s="310"/>
      <c r="BD89" s="310"/>
      <c r="BE89" s="310"/>
      <c r="BF89" s="310"/>
      <c r="BG89" s="623"/>
      <c r="BH89" s="623"/>
      <c r="BI89" s="310"/>
      <c r="BJ89" s="310"/>
      <c r="BK89" s="310"/>
      <c r="BL89" s="310"/>
      <c r="BM89" s="310"/>
      <c r="BN89" s="310"/>
      <c r="BO89" s="310"/>
      <c r="BP89" s="310"/>
      <c r="BQ89" s="310"/>
      <c r="BR89" s="623"/>
      <c r="BS89" s="1962"/>
      <c r="BT89" s="1962"/>
      <c r="BU89" s="1279"/>
      <c r="BV89" s="310"/>
      <c r="BW89" s="310"/>
      <c r="BX89" s="1279"/>
      <c r="BY89" s="1279"/>
      <c r="BZ89" s="1279"/>
      <c r="CA89" s="1279"/>
      <c r="CB89" s="1279"/>
      <c r="CC89" s="1279"/>
      <c r="CD89" s="1279"/>
      <c r="CE89" s="1279"/>
      <c r="CF89" s="1279"/>
      <c r="CG89" s="1279"/>
      <c r="CH89" s="1279"/>
      <c r="CI89" s="1279"/>
      <c r="CJ89" s="1279"/>
      <c r="CK89" s="1279"/>
      <c r="CL89" s="310"/>
      <c r="CM89" s="310"/>
      <c r="CN89" s="1279"/>
      <c r="CO89" s="1279"/>
      <c r="CP89" s="1279"/>
      <c r="CQ89" s="1279"/>
      <c r="CR89" s="1279"/>
      <c r="CS89" s="1279"/>
      <c r="CT89" s="1279"/>
      <c r="CU89" s="1279"/>
      <c r="CV89" s="1279"/>
      <c r="CW89" s="1279"/>
      <c r="CX89" s="1279"/>
      <c r="CY89" s="1279"/>
      <c r="CZ89" s="310"/>
      <c r="DA89" s="310"/>
      <c r="DB89" s="1279"/>
      <c r="DC89" s="1279"/>
      <c r="DD89" s="1279"/>
      <c r="DE89" s="1279"/>
      <c r="DF89" s="1279"/>
      <c r="DG89" s="1279"/>
      <c r="DH89" s="1279"/>
      <c r="DI89" s="1279"/>
      <c r="DJ89" s="1279"/>
      <c r="DK89" s="1279"/>
      <c r="DL89" s="310"/>
      <c r="DM89" s="310"/>
      <c r="DN89" s="1279"/>
      <c r="DO89" s="1279"/>
      <c r="DP89" s="1279"/>
      <c r="DQ89" s="1279"/>
      <c r="DR89" s="1279"/>
      <c r="DS89" s="1279"/>
      <c r="DT89" s="1279"/>
      <c r="DU89" s="1279"/>
      <c r="DV89" s="310"/>
      <c r="DW89" s="310"/>
      <c r="DX89" s="1279"/>
      <c r="DY89" s="1279"/>
      <c r="DZ89" s="1279"/>
      <c r="EA89" s="1279"/>
      <c r="EB89" s="1279"/>
      <c r="EC89" s="1279"/>
      <c r="ED89" s="1279"/>
      <c r="EF89" s="310"/>
      <c r="EH89" s="1265"/>
    </row>
    <row r="90" spans="1:138" s="234" customFormat="1" ht="30" customHeight="1" x14ac:dyDescent="0.25">
      <c r="A90" s="955"/>
      <c r="B90" s="3426"/>
      <c r="C90" s="3427"/>
      <c r="D90" s="3427"/>
      <c r="E90" s="3428"/>
      <c r="F90" s="2311" t="s">
        <v>742</v>
      </c>
      <c r="G90" s="2328" t="s">
        <v>1836</v>
      </c>
      <c r="H90" s="2328" t="s">
        <v>1837</v>
      </c>
      <c r="I90" s="2329" t="s">
        <v>1838</v>
      </c>
      <c r="J90" s="310"/>
      <c r="K90" s="310"/>
      <c r="L90" s="623"/>
      <c r="M90" s="623"/>
      <c r="N90" s="623"/>
      <c r="O90" s="623"/>
      <c r="P90" s="623"/>
      <c r="Q90" s="623"/>
      <c r="R90" s="623"/>
      <c r="S90" s="623"/>
      <c r="T90" s="623"/>
      <c r="U90" s="623"/>
      <c r="V90" s="623"/>
      <c r="W90" s="623"/>
      <c r="X90" s="623"/>
      <c r="Y90" s="623"/>
      <c r="Z90" s="623"/>
      <c r="AA90" s="623"/>
      <c r="AB90" s="623"/>
      <c r="AC90" s="623"/>
      <c r="AD90" s="623"/>
      <c r="AE90" s="623"/>
      <c r="AF90" s="623"/>
      <c r="AG90" s="623"/>
      <c r="AH90" s="623"/>
      <c r="AI90" s="623"/>
      <c r="AJ90" s="623"/>
      <c r="AK90" s="623"/>
      <c r="AL90" s="623"/>
      <c r="AM90" s="623"/>
      <c r="AN90" s="623"/>
      <c r="AO90" s="623"/>
      <c r="AP90" s="623"/>
      <c r="AQ90" s="623"/>
      <c r="AR90" s="623"/>
      <c r="AS90" s="623"/>
      <c r="AT90" s="623"/>
      <c r="AU90" s="623"/>
      <c r="AV90" s="623"/>
      <c r="AW90" s="623"/>
      <c r="AX90" s="623"/>
      <c r="AY90" s="623"/>
      <c r="AZ90" s="623"/>
      <c r="BA90" s="623"/>
      <c r="BB90" s="623"/>
      <c r="BC90" s="623"/>
      <c r="BD90" s="623"/>
      <c r="BE90" s="623"/>
      <c r="BF90" s="623"/>
      <c r="BG90" s="623"/>
      <c r="BH90" s="623"/>
      <c r="BI90" s="623"/>
      <c r="BJ90" s="623"/>
      <c r="BK90" s="623"/>
      <c r="BL90" s="623"/>
      <c r="BM90" s="623"/>
      <c r="BN90" s="623"/>
      <c r="BO90" s="623"/>
      <c r="BP90" s="623"/>
      <c r="BQ90" s="623"/>
      <c r="BR90" s="623"/>
      <c r="BS90" s="623"/>
      <c r="BT90" s="623"/>
      <c r="BU90" s="623"/>
      <c r="BV90" s="623"/>
      <c r="BW90" s="623"/>
      <c r="BX90" s="623"/>
      <c r="BY90" s="623"/>
      <c r="BZ90" s="623"/>
      <c r="CA90" s="623"/>
      <c r="CB90" s="623"/>
      <c r="CC90" s="623"/>
      <c r="CD90" s="623"/>
      <c r="CE90" s="623"/>
      <c r="CF90" s="623"/>
      <c r="CG90" s="623"/>
      <c r="CH90" s="623"/>
      <c r="CI90" s="623"/>
      <c r="CJ90" s="623"/>
      <c r="CK90" s="623"/>
      <c r="CL90" s="623"/>
      <c r="CM90" s="623"/>
      <c r="CN90" s="623"/>
      <c r="CO90" s="623"/>
      <c r="CP90" s="623"/>
      <c r="CQ90" s="623"/>
      <c r="CR90" s="623"/>
      <c r="CS90" s="623"/>
      <c r="CT90" s="623"/>
      <c r="CU90" s="623"/>
      <c r="CV90" s="623"/>
      <c r="CW90" s="623"/>
      <c r="CX90" s="623"/>
      <c r="CY90" s="623"/>
      <c r="CZ90" s="623"/>
      <c r="DA90" s="623"/>
      <c r="DB90" s="623"/>
      <c r="DK90" s="623"/>
      <c r="DL90" s="623"/>
      <c r="DU90" s="623"/>
      <c r="DV90" s="623"/>
      <c r="EF90" s="623"/>
      <c r="EH90" s="1857"/>
    </row>
    <row r="91" spans="1:138" s="234" customFormat="1" ht="15" customHeight="1" x14ac:dyDescent="0.25">
      <c r="A91" s="955"/>
      <c r="B91" s="2142" t="s">
        <v>810</v>
      </c>
      <c r="C91" s="2142"/>
      <c r="D91" s="2142"/>
      <c r="E91" s="2142"/>
      <c r="F91" s="2143" t="str">
        <f>IF(AND(ISNUMBER(F92),ISNUMBER(F96),ISNUMBER(F100)),SUM(F92,F96,F100),"")</f>
        <v/>
      </c>
      <c r="G91" s="2324"/>
      <c r="H91" s="2324"/>
      <c r="I91" s="2325"/>
      <c r="J91" s="1242"/>
      <c r="K91" s="1242"/>
      <c r="L91" s="465"/>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c r="CM91" s="623"/>
      <c r="CN91" s="623"/>
      <c r="CO91" s="623"/>
      <c r="CP91" s="623"/>
      <c r="CQ91" s="623"/>
      <c r="CR91" s="623"/>
      <c r="CS91" s="623"/>
      <c r="CT91" s="623"/>
      <c r="CU91" s="623"/>
      <c r="CV91" s="623"/>
      <c r="CW91" s="623"/>
      <c r="CX91" s="623"/>
      <c r="CY91" s="623"/>
      <c r="CZ91" s="623"/>
      <c r="DA91" s="623"/>
      <c r="DB91" s="623"/>
      <c r="DK91" s="623"/>
      <c r="DL91" s="623"/>
      <c r="DU91" s="623"/>
      <c r="DV91" s="623"/>
      <c r="EF91" s="623"/>
      <c r="EH91" s="1857"/>
    </row>
    <row r="92" spans="1:138" s="234" customFormat="1" ht="15" customHeight="1" x14ac:dyDescent="0.25">
      <c r="A92" s="955"/>
      <c r="B92" s="1017" t="s">
        <v>811</v>
      </c>
      <c r="C92" s="400"/>
      <c r="D92" s="400"/>
      <c r="E92" s="400"/>
      <c r="F92" s="2132" t="str">
        <f>IF(AND(ISNUMBER(F93),ISNUMBER(F94),ISNUMBER(F95)),IF($J$7="Medium",F93,IF($J$7="High",F94,IF($J$7="Low",F95,""))),"")</f>
        <v/>
      </c>
      <c r="G92" s="1774"/>
      <c r="H92" s="1774"/>
      <c r="I92" s="2351"/>
      <c r="J92" s="1242"/>
      <c r="K92" s="1242"/>
      <c r="L92" s="465"/>
      <c r="N92" s="623"/>
      <c r="O92" s="623"/>
      <c r="P92" s="623"/>
      <c r="Q92" s="623"/>
      <c r="R92" s="623"/>
      <c r="S92" s="623"/>
      <c r="T92" s="623"/>
      <c r="U92" s="623"/>
      <c r="V92" s="623"/>
      <c r="W92" s="623"/>
      <c r="X92" s="623"/>
      <c r="Y92" s="623"/>
      <c r="Z92" s="623"/>
      <c r="AA92" s="623"/>
      <c r="AB92" s="623"/>
      <c r="AC92" s="623"/>
      <c r="AD92" s="623"/>
      <c r="AE92" s="623"/>
      <c r="AF92" s="623"/>
      <c r="AG92" s="623"/>
      <c r="AH92" s="623"/>
      <c r="AI92" s="623"/>
      <c r="AJ92" s="623"/>
      <c r="AK92" s="623"/>
      <c r="AL92" s="623"/>
      <c r="AM92" s="623"/>
      <c r="AN92" s="623"/>
      <c r="AO92" s="623"/>
      <c r="AP92" s="623"/>
      <c r="AQ92" s="623"/>
      <c r="AR92" s="623"/>
      <c r="AS92" s="623"/>
      <c r="AT92" s="623"/>
      <c r="AU92" s="623"/>
      <c r="AV92" s="623"/>
      <c r="AW92" s="623"/>
      <c r="AX92" s="623"/>
      <c r="AY92" s="623"/>
      <c r="AZ92" s="623"/>
      <c r="BA92" s="623"/>
      <c r="BB92" s="623"/>
      <c r="BC92" s="623"/>
      <c r="BD92" s="623"/>
      <c r="BE92" s="623"/>
      <c r="BF92" s="623"/>
      <c r="BG92" s="623"/>
      <c r="BH92" s="623"/>
      <c r="BI92" s="623"/>
      <c r="BJ92" s="623"/>
      <c r="BK92" s="623"/>
      <c r="BL92" s="623"/>
      <c r="BM92" s="623"/>
      <c r="BN92" s="623"/>
      <c r="BO92" s="623"/>
      <c r="BP92" s="623"/>
      <c r="BQ92" s="623"/>
      <c r="BR92" s="623"/>
      <c r="BS92" s="623"/>
      <c r="BT92" s="623"/>
      <c r="BU92" s="623"/>
      <c r="BV92" s="623"/>
      <c r="BW92" s="623"/>
      <c r="BX92" s="623"/>
      <c r="BY92" s="623"/>
      <c r="BZ92" s="623"/>
      <c r="CA92" s="623"/>
      <c r="CB92" s="623"/>
      <c r="CC92" s="623"/>
      <c r="CD92" s="623"/>
      <c r="CE92" s="623"/>
      <c r="CF92" s="623"/>
      <c r="CG92" s="623"/>
      <c r="CH92" s="623"/>
      <c r="CI92" s="623"/>
      <c r="CJ92" s="623"/>
      <c r="CK92" s="623"/>
      <c r="CL92" s="623"/>
      <c r="CM92" s="623"/>
      <c r="CN92" s="623"/>
      <c r="CO92" s="623"/>
      <c r="CP92" s="623"/>
      <c r="CQ92" s="623"/>
      <c r="CR92" s="623"/>
      <c r="CS92" s="623"/>
      <c r="CT92" s="623"/>
      <c r="CU92" s="623"/>
      <c r="CV92" s="623"/>
      <c r="CW92" s="623"/>
      <c r="CX92" s="623"/>
      <c r="CY92" s="623"/>
      <c r="CZ92" s="623"/>
      <c r="DA92" s="623"/>
      <c r="DB92" s="623"/>
      <c r="DK92" s="623"/>
      <c r="DL92" s="623"/>
      <c r="DU92" s="623"/>
      <c r="DV92" s="623"/>
      <c r="EF92" s="623"/>
      <c r="EH92" s="1857"/>
    </row>
    <row r="93" spans="1:138" s="234" customFormat="1" ht="15" customHeight="1" x14ac:dyDescent="0.25">
      <c r="A93" s="955"/>
      <c r="B93" s="974" t="s">
        <v>812</v>
      </c>
      <c r="C93" s="331"/>
      <c r="D93" s="331"/>
      <c r="E93" s="331"/>
      <c r="F93" s="37" t="str">
        <f>IF(AND(ISNUMBER(G93), ISNUMBER(H93), ISNUMBER(I93)), IFERROR(SQRT(G93+H93),SQRT(G93+I93)),"")</f>
        <v/>
      </c>
      <c r="G93" s="477" t="str">
        <f t="array" ref="G93">IF(SUMPRODUCT(--NOT(ISNUMBER(IFERROR((F45:F88),""))))=0, SUMSQ(($F45:F88)), "")</f>
        <v/>
      </c>
      <c r="H93" s="477" t="e">
        <f t="array" ref="H93">IF(SUMPRODUCT(--NOT(ISNUMBER(IFERROR((L45:L88),""))))=0, MMULT(MMULT(TRANSPOSE(($L45:L88)),g_girr),($L45:L88)), "")</f>
        <v>#VALUE!</v>
      </c>
      <c r="I93" s="338" t="str">
        <f t="array" ref="I93">IF(COUNT($I$45:$I$88)=ROWS($I$45:$I$88), MMULT(MMULT(TRANSPOSE($I$45:$I$88),g_girr),$I$45:$I$88), "")</f>
        <v/>
      </c>
      <c r="J93" s="1242"/>
      <c r="K93" s="1242"/>
      <c r="L93" s="465"/>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c r="CM93" s="623"/>
      <c r="CN93" s="623"/>
      <c r="CO93" s="623"/>
      <c r="CP93" s="623"/>
      <c r="CQ93" s="623"/>
      <c r="CR93" s="623"/>
      <c r="CS93" s="623"/>
      <c r="CT93" s="623"/>
      <c r="CU93" s="623"/>
      <c r="CV93" s="623"/>
      <c r="CW93" s="623"/>
      <c r="CX93" s="623"/>
      <c r="CY93" s="623"/>
      <c r="CZ93" s="623"/>
      <c r="DA93" s="623"/>
      <c r="DB93" s="623"/>
      <c r="DK93" s="623"/>
      <c r="DL93" s="623"/>
      <c r="DU93" s="623"/>
      <c r="DV93" s="623"/>
      <c r="EF93" s="623"/>
      <c r="EH93" s="1857"/>
    </row>
    <row r="94" spans="1:138" s="234" customFormat="1" ht="15" customHeight="1" x14ac:dyDescent="0.25">
      <c r="A94" s="955"/>
      <c r="B94" s="974" t="s">
        <v>813</v>
      </c>
      <c r="C94" s="331"/>
      <c r="D94" s="331"/>
      <c r="E94" s="331"/>
      <c r="F94" s="37" t="str">
        <f>IF(AND(ISNUMBER(G94), ISNUMBER(H94), ISNUMBER(I94)), IFERROR(SQRT(G94+H94),SQRT(G94+I94)),"")</f>
        <v/>
      </c>
      <c r="G94" s="477" t="str">
        <f t="array" ref="G94">IF(SUMPRODUCT(--NOT(ISNUMBER(IFERROR((G45:G88),""))))=0, SUMSQ(($G45:G88)), "")</f>
        <v/>
      </c>
      <c r="H94" s="477" t="e">
        <f t="array" ref="H94">IF(SUMPRODUCT(--NOT(ISNUMBER(IFERROR((L45:L88),""))))=0, MMULT(MMULT(TRANSPOSE(($L45:L88)),IF(g_girr*1.25&gt;1,1,g_girr*1.25)),($L45:L88)), "")</f>
        <v>#VALUE!</v>
      </c>
      <c r="I94" s="338" t="str">
        <f t="array" ref="I94">IF(COUNT($J$45:$J$88)=ROWS($J$45:$J$88), MMULT(MMULT(TRANSPOSE($J$45:$J$88),IF(g_girr*1.25&gt;1,1,g_girr*1.25)),$J$45:$J$88), "")</f>
        <v/>
      </c>
      <c r="J94" s="1242"/>
      <c r="K94" s="1242"/>
      <c r="L94" s="465"/>
      <c r="N94" s="623"/>
      <c r="O94" s="623"/>
      <c r="P94" s="623"/>
      <c r="Q94" s="623"/>
      <c r="R94" s="623"/>
      <c r="S94" s="623"/>
      <c r="T94" s="623"/>
      <c r="U94" s="623"/>
      <c r="V94" s="623"/>
      <c r="W94" s="623"/>
      <c r="X94" s="623"/>
      <c r="Y94" s="623"/>
      <c r="Z94" s="623"/>
      <c r="AA94" s="623"/>
      <c r="AB94" s="623"/>
      <c r="AC94" s="623"/>
      <c r="AD94" s="623"/>
      <c r="AE94" s="623"/>
      <c r="AF94" s="623"/>
      <c r="AG94" s="623"/>
      <c r="AH94" s="623"/>
      <c r="AI94" s="623"/>
      <c r="AJ94" s="623"/>
      <c r="AK94" s="623"/>
      <c r="AL94" s="623"/>
      <c r="AM94" s="623"/>
      <c r="AN94" s="623"/>
      <c r="AO94" s="623"/>
      <c r="AP94" s="623"/>
      <c r="AQ94" s="623"/>
      <c r="AR94" s="623"/>
      <c r="AS94" s="623"/>
      <c r="AT94" s="623"/>
      <c r="AU94" s="623"/>
      <c r="AV94" s="623"/>
      <c r="AW94" s="623"/>
      <c r="AX94" s="623"/>
      <c r="AY94" s="623"/>
      <c r="AZ94" s="623"/>
      <c r="BA94" s="623"/>
      <c r="BB94" s="623"/>
      <c r="BC94" s="623"/>
      <c r="BD94" s="623"/>
      <c r="BE94" s="623"/>
      <c r="BF94" s="623"/>
      <c r="BG94" s="623"/>
      <c r="BH94" s="623"/>
      <c r="BI94" s="623"/>
      <c r="BJ94" s="623"/>
      <c r="BK94" s="623"/>
      <c r="BL94" s="623"/>
      <c r="BM94" s="623"/>
      <c r="BN94" s="623"/>
      <c r="BO94" s="623"/>
      <c r="BP94" s="623"/>
      <c r="BQ94" s="623"/>
      <c r="BR94" s="623"/>
      <c r="BS94" s="623"/>
      <c r="BT94" s="623"/>
      <c r="BU94" s="623"/>
      <c r="BV94" s="623"/>
      <c r="BW94" s="623"/>
      <c r="BX94" s="623"/>
      <c r="BY94" s="623"/>
      <c r="BZ94" s="623"/>
      <c r="CA94" s="623"/>
      <c r="CB94" s="623"/>
      <c r="CC94" s="623"/>
      <c r="CD94" s="623"/>
      <c r="CE94" s="623"/>
      <c r="CF94" s="623"/>
      <c r="CG94" s="623"/>
      <c r="CH94" s="623"/>
      <c r="CI94" s="623"/>
      <c r="CJ94" s="623"/>
      <c r="CK94" s="623"/>
      <c r="CL94" s="623"/>
      <c r="CM94" s="623"/>
      <c r="CN94" s="623"/>
      <c r="CO94" s="623"/>
      <c r="CP94" s="623"/>
      <c r="CQ94" s="623"/>
      <c r="CR94" s="623"/>
      <c r="CS94" s="623"/>
      <c r="CT94" s="623"/>
      <c r="CU94" s="623"/>
      <c r="CV94" s="623"/>
      <c r="CW94" s="623"/>
      <c r="CX94" s="623"/>
      <c r="CY94" s="623"/>
      <c r="CZ94" s="623"/>
      <c r="DA94" s="623"/>
      <c r="DB94" s="623"/>
      <c r="DK94" s="623"/>
      <c r="DL94" s="623"/>
      <c r="DU94" s="623"/>
      <c r="DV94" s="623"/>
      <c r="EF94" s="623"/>
      <c r="EH94" s="1857"/>
    </row>
    <row r="95" spans="1:138" s="234" customFormat="1" ht="15" customHeight="1" x14ac:dyDescent="0.25">
      <c r="A95" s="955"/>
      <c r="B95" s="974" t="s">
        <v>814</v>
      </c>
      <c r="C95" s="331"/>
      <c r="D95" s="331"/>
      <c r="E95" s="331"/>
      <c r="F95" s="37" t="str">
        <f>IF(AND(ISNUMBER(G95), ISNUMBER(H95), ISNUMBER(I95)), IFERROR(SQRT(G95+H95),SQRT(G95+I95)),"")</f>
        <v/>
      </c>
      <c r="G95" s="477" t="str">
        <f t="array" ref="G95">IF(SUMPRODUCT(--NOT(ISNUMBER(IFERROR((H45:H88),""))))=0, SUMSQ(($H45:H88)), "")</f>
        <v/>
      </c>
      <c r="H95" s="477" t="e">
        <f t="array" ref="H95">IF(SUMPRODUCT(--NOT(ISNUMBER(IFERROR((L45:L88),""))))=0, MMULT(MMULT(TRANSPOSE(($L45:L88)),g_girr*0.75),($L45:L88)), "")</f>
        <v>#VALUE!</v>
      </c>
      <c r="I95" s="338" t="str">
        <f t="array" ref="I95">IF(COUNT($K$45:$K$88)=ROWS($K$45:$K$88), MMULT(MMULT(TRANSPOSE($K$45:$K$88),g_girr*0.75),$K$45:$K$88), "")</f>
        <v/>
      </c>
      <c r="J95" s="1242"/>
      <c r="K95" s="1242"/>
      <c r="L95" s="465"/>
      <c r="N95" s="623"/>
      <c r="O95" s="623"/>
      <c r="P95" s="623"/>
      <c r="Q95" s="623"/>
      <c r="R95" s="623"/>
      <c r="S95" s="623"/>
      <c r="T95" s="623"/>
      <c r="U95" s="623"/>
      <c r="V95" s="623"/>
      <c r="W95" s="623"/>
      <c r="X95" s="623"/>
      <c r="Y95" s="623"/>
      <c r="Z95" s="623"/>
      <c r="AA95" s="623"/>
      <c r="AB95" s="623"/>
      <c r="AC95" s="623"/>
      <c r="AD95" s="623"/>
      <c r="AE95" s="623"/>
      <c r="AF95" s="623"/>
      <c r="AG95" s="623"/>
      <c r="AH95" s="623"/>
      <c r="AI95" s="623"/>
      <c r="AJ95" s="623"/>
      <c r="AK95" s="623"/>
      <c r="AL95" s="623"/>
      <c r="AM95" s="623"/>
      <c r="AN95" s="623"/>
      <c r="AO95" s="623"/>
      <c r="AP95" s="623"/>
      <c r="AQ95" s="623"/>
      <c r="AR95" s="623"/>
      <c r="AS95" s="623"/>
      <c r="AT95" s="623"/>
      <c r="AU95" s="623"/>
      <c r="AV95" s="623"/>
      <c r="AW95" s="623"/>
      <c r="AX95" s="623"/>
      <c r="AY95" s="623"/>
      <c r="AZ95" s="623"/>
      <c r="BA95" s="623"/>
      <c r="BB95" s="623"/>
      <c r="BC95" s="623"/>
      <c r="BD95" s="623"/>
      <c r="BE95" s="623"/>
      <c r="BF95" s="623"/>
      <c r="BG95" s="623"/>
      <c r="BH95" s="623"/>
      <c r="BI95" s="623"/>
      <c r="BJ95" s="623"/>
      <c r="BK95" s="623"/>
      <c r="BL95" s="623"/>
      <c r="BM95" s="623"/>
      <c r="BN95" s="623"/>
      <c r="BO95" s="623"/>
      <c r="BP95" s="623"/>
      <c r="BQ95" s="623"/>
      <c r="BR95" s="623"/>
      <c r="BS95" s="623"/>
      <c r="BT95" s="623"/>
      <c r="BU95" s="623"/>
      <c r="BV95" s="623"/>
      <c r="BW95" s="623"/>
      <c r="BX95" s="623"/>
      <c r="BY95" s="623"/>
      <c r="BZ95" s="623"/>
      <c r="CA95" s="623"/>
      <c r="CB95" s="623"/>
      <c r="CC95" s="623"/>
      <c r="CD95" s="623"/>
      <c r="CE95" s="623"/>
      <c r="CF95" s="623"/>
      <c r="CG95" s="623"/>
      <c r="CH95" s="623"/>
      <c r="CI95" s="623"/>
      <c r="CJ95" s="623"/>
      <c r="CK95" s="623"/>
      <c r="CL95" s="623"/>
      <c r="CM95" s="623"/>
      <c r="CN95" s="623"/>
      <c r="CO95" s="623"/>
      <c r="CP95" s="623"/>
      <c r="CQ95" s="623"/>
      <c r="CR95" s="623"/>
      <c r="CS95" s="623"/>
      <c r="CT95" s="623"/>
      <c r="CU95" s="623"/>
      <c r="CV95" s="623"/>
      <c r="CW95" s="623"/>
      <c r="CX95" s="623"/>
      <c r="CY95" s="623"/>
      <c r="CZ95" s="623"/>
      <c r="DA95" s="623"/>
      <c r="DB95" s="623"/>
      <c r="DK95" s="623"/>
      <c r="DL95" s="623"/>
      <c r="DU95" s="623"/>
      <c r="DV95" s="623"/>
      <c r="EF95" s="623"/>
      <c r="EH95" s="1857"/>
    </row>
    <row r="96" spans="1:138" s="234" customFormat="1" ht="15" customHeight="1" x14ac:dyDescent="0.25">
      <c r="A96" s="955"/>
      <c r="B96" s="1017" t="s">
        <v>815</v>
      </c>
      <c r="C96" s="400"/>
      <c r="D96" s="400"/>
      <c r="E96" s="400"/>
      <c r="F96" s="37" t="str">
        <f>IF(AND(ISNUMBER(F97),ISNUMBER(F98),ISNUMBER(F99)),IF($J$7="Medium",F97,IF($J$7="High",F98,IF($J$7="Low",F99,""))),"")</f>
        <v/>
      </c>
      <c r="G96" s="469"/>
      <c r="H96" s="469"/>
      <c r="I96" s="466"/>
      <c r="J96" s="1242"/>
      <c r="K96" s="1242"/>
      <c r="L96" s="465"/>
      <c r="N96" s="623"/>
      <c r="O96" s="623"/>
      <c r="P96" s="623"/>
      <c r="Q96" s="623"/>
      <c r="R96" s="623"/>
      <c r="S96" s="623"/>
      <c r="T96" s="623"/>
      <c r="U96" s="623"/>
      <c r="V96" s="623"/>
      <c r="W96" s="623"/>
      <c r="X96" s="623"/>
      <c r="Y96" s="623"/>
      <c r="Z96" s="623"/>
      <c r="AA96" s="623"/>
      <c r="AB96" s="623"/>
      <c r="AC96" s="623"/>
      <c r="AD96" s="623"/>
      <c r="AE96" s="623"/>
      <c r="AF96" s="623"/>
      <c r="AG96" s="623"/>
      <c r="AH96" s="623"/>
      <c r="AI96" s="623"/>
      <c r="AJ96" s="623"/>
      <c r="AK96" s="623"/>
      <c r="AL96" s="623"/>
      <c r="AM96" s="623"/>
      <c r="AN96" s="623"/>
      <c r="AO96" s="623"/>
      <c r="AP96" s="623"/>
      <c r="AQ96" s="623"/>
      <c r="AR96" s="623"/>
      <c r="AS96" s="623"/>
      <c r="AT96" s="623"/>
      <c r="AU96" s="623"/>
      <c r="AV96" s="623"/>
      <c r="AW96" s="623"/>
      <c r="AX96" s="623"/>
      <c r="AY96" s="623"/>
      <c r="AZ96" s="623"/>
      <c r="BA96" s="623"/>
      <c r="BB96" s="623"/>
      <c r="BC96" s="623"/>
      <c r="BD96" s="623"/>
      <c r="BE96" s="623"/>
      <c r="BF96" s="623"/>
      <c r="BG96" s="623"/>
      <c r="BH96" s="623"/>
      <c r="BI96" s="623"/>
      <c r="BJ96" s="623"/>
      <c r="BK96" s="623"/>
      <c r="BL96" s="623"/>
      <c r="BM96" s="623"/>
      <c r="BN96" s="623"/>
      <c r="BO96" s="623"/>
      <c r="BP96" s="623"/>
      <c r="BQ96" s="623"/>
      <c r="BR96" s="623"/>
      <c r="BS96" s="623"/>
      <c r="BT96" s="623"/>
      <c r="BU96" s="623"/>
      <c r="BV96" s="623"/>
      <c r="BW96" s="623"/>
      <c r="BX96" s="623"/>
      <c r="BY96" s="623"/>
      <c r="BZ96" s="623"/>
      <c r="CA96" s="623"/>
      <c r="CB96" s="623"/>
      <c r="CC96" s="623"/>
      <c r="CD96" s="623"/>
      <c r="CE96" s="623"/>
      <c r="CF96" s="623"/>
      <c r="CG96" s="623"/>
      <c r="CH96" s="623"/>
      <c r="CI96" s="623"/>
      <c r="CJ96" s="623"/>
      <c r="CK96" s="623"/>
      <c r="CL96" s="623"/>
      <c r="CM96" s="623"/>
      <c r="CN96" s="623"/>
      <c r="CO96" s="623"/>
      <c r="CP96" s="623"/>
      <c r="CQ96" s="623"/>
      <c r="CR96" s="623"/>
      <c r="CS96" s="623"/>
      <c r="CT96" s="623"/>
      <c r="CU96" s="623"/>
      <c r="CV96" s="623"/>
      <c r="CW96" s="623"/>
      <c r="CX96" s="623"/>
      <c r="CY96" s="623"/>
      <c r="CZ96" s="623"/>
      <c r="DA96" s="623"/>
      <c r="DB96" s="623"/>
      <c r="DK96" s="623"/>
      <c r="DL96" s="623"/>
      <c r="DU96" s="623"/>
      <c r="DV96" s="623"/>
      <c r="EF96" s="623"/>
      <c r="EH96" s="1857"/>
    </row>
    <row r="97" spans="1:138" s="234" customFormat="1" ht="15" customHeight="1" x14ac:dyDescent="0.25">
      <c r="A97" s="955"/>
      <c r="B97" s="974" t="s">
        <v>812</v>
      </c>
      <c r="C97" s="331"/>
      <c r="D97" s="331"/>
      <c r="E97" s="331"/>
      <c r="F97" s="37" t="str">
        <f>IF(AND(ISNUMBER(G97), ISNUMBER(H97), ISNUMBER(I97)), IFERROR(SQRT(G97+H97),SQRT(G97+I97)),"")</f>
        <v/>
      </c>
      <c r="G97" s="477" t="str">
        <f t="array" ref="G97">IF(SUMPRODUCT(--NOT(ISNUMBER(DV45:DV88)))=0, SUMSQ(($DV45:DV88)), "")</f>
        <v/>
      </c>
      <c r="H97" s="477" t="str">
        <f t="array" ref="H97">IF(SUMPRODUCT(--NOT(ISNUMBER(DY45:DY88)))=0, MMULT(MMULT(TRANSPOSE(($DY45:DY88)),g_girr),($DY45:DY88)), "")</f>
        <v/>
      </c>
      <c r="I97" s="338" t="str">
        <f t="array" ref="I97">IF(COUNT($DZ$45:$DZ$88)=ROWS($DZ$45:$DZ$88), MMULT(MMULT(TRANSPOSE($DZ$45:$DZ$88),g_girr),$DZ$45:$DZ$88), "")</f>
        <v/>
      </c>
      <c r="J97" s="1242"/>
      <c r="K97" s="1242"/>
      <c r="L97" s="465"/>
      <c r="N97" s="623"/>
      <c r="O97" s="623"/>
      <c r="P97" s="623"/>
      <c r="Q97" s="623"/>
      <c r="R97" s="623"/>
      <c r="S97" s="623"/>
      <c r="T97" s="623"/>
      <c r="U97" s="623"/>
      <c r="V97" s="623"/>
      <c r="W97" s="623"/>
      <c r="X97" s="623"/>
      <c r="Y97" s="623"/>
      <c r="Z97" s="623"/>
      <c r="AA97" s="623"/>
      <c r="AB97" s="623"/>
      <c r="AC97" s="623"/>
      <c r="AD97" s="623"/>
      <c r="AE97" s="623"/>
      <c r="AF97" s="623"/>
      <c r="AG97" s="623"/>
      <c r="AH97" s="623"/>
      <c r="AI97" s="623"/>
      <c r="AJ97" s="623"/>
      <c r="AK97" s="623"/>
      <c r="AL97" s="623"/>
      <c r="AM97" s="623"/>
      <c r="AN97" s="623"/>
      <c r="AO97" s="623"/>
      <c r="AP97" s="623"/>
      <c r="AQ97" s="623"/>
      <c r="AR97" s="623"/>
      <c r="AS97" s="623"/>
      <c r="AT97" s="623"/>
      <c r="AU97" s="623"/>
      <c r="AV97" s="623"/>
      <c r="AW97" s="623"/>
      <c r="AX97" s="623"/>
      <c r="AY97" s="623"/>
      <c r="AZ97" s="623"/>
      <c r="BA97" s="623"/>
      <c r="BB97" s="623"/>
      <c r="BC97" s="623"/>
      <c r="BD97" s="623"/>
      <c r="BE97" s="623"/>
      <c r="BF97" s="623"/>
      <c r="BG97" s="623"/>
      <c r="BH97" s="623"/>
      <c r="BI97" s="623"/>
      <c r="BJ97" s="623"/>
      <c r="BK97" s="623"/>
      <c r="BL97" s="623"/>
      <c r="BM97" s="623"/>
      <c r="BN97" s="623"/>
      <c r="BO97" s="623"/>
      <c r="BP97" s="623"/>
      <c r="BQ97" s="623"/>
      <c r="BR97" s="623"/>
      <c r="BS97" s="623"/>
      <c r="BT97" s="623"/>
      <c r="BU97" s="623"/>
      <c r="BV97" s="623"/>
      <c r="BW97" s="623"/>
      <c r="BX97" s="623"/>
      <c r="BY97" s="623"/>
      <c r="BZ97" s="623"/>
      <c r="CA97" s="623"/>
      <c r="CB97" s="623"/>
      <c r="CC97" s="623"/>
      <c r="CD97" s="623"/>
      <c r="CE97" s="623"/>
      <c r="CF97" s="623"/>
      <c r="CG97" s="623"/>
      <c r="CH97" s="623"/>
      <c r="CI97" s="623"/>
      <c r="CJ97" s="623"/>
      <c r="CK97" s="623"/>
      <c r="CL97" s="623"/>
      <c r="CM97" s="623"/>
      <c r="CN97" s="623"/>
      <c r="CO97" s="623"/>
      <c r="CP97" s="623"/>
      <c r="CQ97" s="623"/>
      <c r="CR97" s="623"/>
      <c r="CS97" s="623"/>
      <c r="CT97" s="623"/>
      <c r="CU97" s="623"/>
      <c r="CV97" s="623"/>
      <c r="CW97" s="623"/>
      <c r="CX97" s="623"/>
      <c r="CY97" s="623"/>
      <c r="CZ97" s="623"/>
      <c r="DA97" s="623"/>
      <c r="DB97" s="623"/>
      <c r="DK97" s="623"/>
      <c r="DL97" s="623"/>
      <c r="DU97" s="623"/>
      <c r="DV97" s="623"/>
      <c r="EF97" s="623"/>
      <c r="EH97" s="1857"/>
    </row>
    <row r="98" spans="1:138" s="234" customFormat="1" ht="15" customHeight="1" x14ac:dyDescent="0.25">
      <c r="A98" s="955"/>
      <c r="B98" s="974" t="s">
        <v>813</v>
      </c>
      <c r="C98" s="331"/>
      <c r="D98" s="331"/>
      <c r="E98" s="331"/>
      <c r="F98" s="37" t="str">
        <f>IF(AND(ISNUMBER(G98), ISNUMBER(H98), ISNUMBER(I98)), IFERROR(SQRT(G98+H98),SQRT(G98+I98)),"")</f>
        <v/>
      </c>
      <c r="G98" s="477" t="str">
        <f t="array" ref="G98">IF(SUMPRODUCT(--NOT(ISNUMBER(DW45:DW88)))=0, SUMSQ(($DW45:DW88)), "")</f>
        <v/>
      </c>
      <c r="H98" s="477" t="str">
        <f t="array" ref="H98">IF(SUMPRODUCT(--NOT(ISNUMBER(DY45:DY88)))=0, MMULT(MMULT(TRANSPOSE(($DY45:DY88)),IF(g_girr*1.25&gt;1,1,g_girr*1.25)),($DY45:DY88)), "")</f>
        <v/>
      </c>
      <c r="I98" s="338" t="str">
        <f t="array" ref="I98">IF(COUNT($EA$45:$EA$88)=ROWS($EA$45:$EA$88), MMULT(MMULT(TRANSPOSE($EA$45:$EA$88),IF(g_girr*1.25&gt;1,1,g_girr*1.25)),$EA$45:$EA$88), "")</f>
        <v/>
      </c>
      <c r="J98" s="1242"/>
      <c r="K98" s="1242"/>
      <c r="L98" s="465"/>
      <c r="N98" s="623"/>
      <c r="O98" s="623"/>
      <c r="P98" s="623"/>
      <c r="Q98" s="623"/>
      <c r="R98" s="623"/>
      <c r="S98" s="623"/>
      <c r="T98" s="623"/>
      <c r="U98" s="623"/>
      <c r="V98" s="623"/>
      <c r="W98" s="623"/>
      <c r="X98" s="623"/>
      <c r="Y98" s="623"/>
      <c r="Z98" s="623"/>
      <c r="AA98" s="623"/>
      <c r="AB98" s="623"/>
      <c r="AC98" s="623"/>
      <c r="AD98" s="623"/>
      <c r="AE98" s="623"/>
      <c r="AF98" s="623"/>
      <c r="AG98" s="623"/>
      <c r="AH98" s="623"/>
      <c r="AI98" s="623"/>
      <c r="AJ98" s="623"/>
      <c r="AK98" s="623"/>
      <c r="AL98" s="623"/>
      <c r="AM98" s="623"/>
      <c r="AN98" s="623"/>
      <c r="AO98" s="623"/>
      <c r="AP98" s="623"/>
      <c r="AQ98" s="623"/>
      <c r="AR98" s="623"/>
      <c r="AS98" s="623"/>
      <c r="AT98" s="623"/>
      <c r="AU98" s="623"/>
      <c r="AV98" s="623"/>
      <c r="AW98" s="623"/>
      <c r="AX98" s="623"/>
      <c r="AY98" s="623"/>
      <c r="AZ98" s="623"/>
      <c r="BA98" s="623"/>
      <c r="BB98" s="623"/>
      <c r="BC98" s="623"/>
      <c r="BD98" s="623"/>
      <c r="BE98" s="623"/>
      <c r="BF98" s="623"/>
      <c r="BG98" s="623"/>
      <c r="BH98" s="623"/>
      <c r="BI98" s="623"/>
      <c r="BJ98" s="623"/>
      <c r="BK98" s="623"/>
      <c r="BL98" s="623"/>
      <c r="BM98" s="623"/>
      <c r="BN98" s="623"/>
      <c r="BO98" s="623"/>
      <c r="BP98" s="623"/>
      <c r="BQ98" s="623"/>
      <c r="BR98" s="623"/>
      <c r="BS98" s="623"/>
      <c r="BT98" s="623"/>
      <c r="BU98" s="623"/>
      <c r="BV98" s="623"/>
      <c r="BW98" s="623"/>
      <c r="BX98" s="623"/>
      <c r="BY98" s="623"/>
      <c r="BZ98" s="623"/>
      <c r="CA98" s="623"/>
      <c r="CB98" s="623"/>
      <c r="CC98" s="623"/>
      <c r="CD98" s="623"/>
      <c r="CE98" s="623"/>
      <c r="CF98" s="623"/>
      <c r="CG98" s="623"/>
      <c r="CH98" s="623"/>
      <c r="CI98" s="623"/>
      <c r="CJ98" s="623"/>
      <c r="CK98" s="623"/>
      <c r="CL98" s="623"/>
      <c r="CM98" s="623"/>
      <c r="CN98" s="623"/>
      <c r="CO98" s="623"/>
      <c r="CP98" s="623"/>
      <c r="CQ98" s="623"/>
      <c r="CR98" s="623"/>
      <c r="CS98" s="623"/>
      <c r="CT98" s="623"/>
      <c r="CU98" s="623"/>
      <c r="CV98" s="623"/>
      <c r="CW98" s="623"/>
      <c r="CX98" s="623"/>
      <c r="CY98" s="623"/>
      <c r="CZ98" s="623"/>
      <c r="DA98" s="623"/>
      <c r="DB98" s="623"/>
      <c r="DK98" s="623"/>
      <c r="DL98" s="623"/>
      <c r="DU98" s="623"/>
      <c r="DV98" s="623"/>
      <c r="EF98" s="623"/>
      <c r="EH98" s="1857"/>
    </row>
    <row r="99" spans="1:138" s="234" customFormat="1" ht="15" customHeight="1" x14ac:dyDescent="0.25">
      <c r="A99" s="955"/>
      <c r="B99" s="974" t="s">
        <v>814</v>
      </c>
      <c r="C99" s="331"/>
      <c r="D99" s="331"/>
      <c r="E99" s="331"/>
      <c r="F99" s="37" t="str">
        <f>IF(AND(ISNUMBER(G99), ISNUMBER(H99), ISNUMBER(I99)), IFERROR(SQRT(G99+H99),SQRT(G99+I99)),"")</f>
        <v/>
      </c>
      <c r="G99" s="477" t="str">
        <f t="array" ref="G99">IF(SUMPRODUCT(--NOT(ISNUMBER(DX45:DX88)))=0, SUMSQ(($DX45:DX88)), "")</f>
        <v/>
      </c>
      <c r="H99" s="477" t="str">
        <f t="array" ref="H99">IF(SUMPRODUCT(--NOT(ISNUMBER(DY45:DY88)))=0, MMULT(MMULT(TRANSPOSE(($DY45:DY88)),g_girr*0.75),($DY45:DY88)), "")</f>
        <v/>
      </c>
      <c r="I99" s="338" t="str">
        <f t="array" ref="I99">IF(COUNT($EB$45:$EB$88)=ROWS($EB$45:$EB$88),MMULT(MMULT(TRANSPOSE($EB$45:$EB$88),g_girr*0.75),$EB$45:$EB$88),"")</f>
        <v/>
      </c>
      <c r="J99" s="1242"/>
      <c r="K99" s="1242"/>
      <c r="L99" s="465"/>
      <c r="N99" s="623"/>
      <c r="O99" s="623"/>
      <c r="P99" s="623"/>
      <c r="Q99" s="623"/>
      <c r="R99" s="623"/>
      <c r="S99" s="623"/>
      <c r="T99" s="623"/>
      <c r="U99" s="623"/>
      <c r="V99" s="623"/>
      <c r="W99" s="623"/>
      <c r="X99" s="623"/>
      <c r="Y99" s="623"/>
      <c r="Z99" s="623"/>
      <c r="AA99" s="623"/>
      <c r="AB99" s="623"/>
      <c r="AC99" s="623"/>
      <c r="AD99" s="623"/>
      <c r="AE99" s="623"/>
      <c r="AF99" s="623"/>
      <c r="AG99" s="623"/>
      <c r="AH99" s="623"/>
      <c r="AI99" s="623"/>
      <c r="AJ99" s="623"/>
      <c r="AK99" s="623"/>
      <c r="AL99" s="623"/>
      <c r="AM99" s="623"/>
      <c r="AN99" s="623"/>
      <c r="AO99" s="623"/>
      <c r="AP99" s="623"/>
      <c r="AQ99" s="623"/>
      <c r="AR99" s="623"/>
      <c r="AS99" s="623"/>
      <c r="AT99" s="623"/>
      <c r="AU99" s="623"/>
      <c r="AV99" s="623"/>
      <c r="AW99" s="623"/>
      <c r="AX99" s="623"/>
      <c r="AY99" s="623"/>
      <c r="AZ99" s="623"/>
      <c r="BA99" s="623"/>
      <c r="BB99" s="623"/>
      <c r="BC99" s="623"/>
      <c r="BD99" s="623"/>
      <c r="BE99" s="623"/>
      <c r="BF99" s="623"/>
      <c r="BG99" s="623"/>
      <c r="BH99" s="623"/>
      <c r="BI99" s="623"/>
      <c r="BJ99" s="623"/>
      <c r="BK99" s="623"/>
      <c r="BL99" s="623"/>
      <c r="BM99" s="623"/>
      <c r="BN99" s="623"/>
      <c r="BO99" s="623"/>
      <c r="BP99" s="623"/>
      <c r="BQ99" s="623"/>
      <c r="BR99" s="623"/>
      <c r="BS99" s="623"/>
      <c r="BT99" s="623"/>
      <c r="BU99" s="623"/>
      <c r="BV99" s="623"/>
      <c r="BW99" s="623"/>
      <c r="BX99" s="623"/>
      <c r="BY99" s="623"/>
      <c r="BZ99" s="623"/>
      <c r="CA99" s="623"/>
      <c r="CB99" s="623"/>
      <c r="CC99" s="623"/>
      <c r="CD99" s="623"/>
      <c r="CE99" s="623"/>
      <c r="CF99" s="623"/>
      <c r="CG99" s="623"/>
      <c r="CH99" s="623"/>
      <c r="CI99" s="623"/>
      <c r="CJ99" s="623"/>
      <c r="CK99" s="623"/>
      <c r="CL99" s="623"/>
      <c r="CM99" s="623"/>
      <c r="CN99" s="623"/>
      <c r="CO99" s="623"/>
      <c r="CP99" s="623"/>
      <c r="CQ99" s="623"/>
      <c r="CR99" s="623"/>
      <c r="CS99" s="623"/>
      <c r="CT99" s="623"/>
      <c r="CU99" s="623"/>
      <c r="CV99" s="623"/>
      <c r="CW99" s="623"/>
      <c r="CX99" s="623"/>
      <c r="CY99" s="623"/>
      <c r="CZ99" s="623"/>
      <c r="DA99" s="623"/>
      <c r="DB99" s="623"/>
      <c r="DK99" s="623"/>
      <c r="DL99" s="623"/>
      <c r="DU99" s="623"/>
      <c r="DV99" s="623"/>
      <c r="EF99" s="623"/>
      <c r="EH99" s="1857"/>
    </row>
    <row r="100" spans="1:138" s="234" customFormat="1" ht="15" customHeight="1" x14ac:dyDescent="0.25">
      <c r="A100" s="955"/>
      <c r="B100" s="1017" t="s">
        <v>816</v>
      </c>
      <c r="C100" s="400"/>
      <c r="D100" s="400"/>
      <c r="E100" s="400"/>
      <c r="F100" s="37" t="str">
        <f>IF(AND(ISNUMBER(F101),ISNUMBER(F102),ISNUMBER(F103)),IF($J$7="Medium",F101,IF($J$7="High",F102,IF($J$7="Low",F103,""))),"")</f>
        <v/>
      </c>
      <c r="G100" s="469"/>
      <c r="H100" s="469"/>
      <c r="I100" s="466"/>
      <c r="J100" s="1242"/>
      <c r="K100" s="1242"/>
      <c r="L100" s="465"/>
      <c r="N100" s="623"/>
      <c r="O100" s="623"/>
      <c r="P100" s="623"/>
      <c r="Q100" s="623"/>
      <c r="R100" s="623"/>
      <c r="S100" s="623"/>
      <c r="T100" s="623"/>
      <c r="U100" s="623"/>
      <c r="V100" s="623"/>
      <c r="W100" s="623"/>
      <c r="X100" s="623"/>
      <c r="Y100" s="623"/>
      <c r="Z100" s="623"/>
      <c r="AA100" s="623"/>
      <c r="AB100" s="623"/>
      <c r="AC100" s="623"/>
      <c r="AD100" s="623"/>
      <c r="AE100" s="623"/>
      <c r="AF100" s="623"/>
      <c r="AG100" s="623"/>
      <c r="AH100" s="623"/>
      <c r="AI100" s="623"/>
      <c r="AJ100" s="623"/>
      <c r="AK100" s="623"/>
      <c r="AL100" s="623"/>
      <c r="AM100" s="623"/>
      <c r="AN100" s="623"/>
      <c r="AO100" s="623"/>
      <c r="AP100" s="623"/>
      <c r="AQ100" s="623"/>
      <c r="AR100" s="623"/>
      <c r="AS100" s="623"/>
      <c r="AT100" s="623"/>
      <c r="AU100" s="623"/>
      <c r="AV100" s="623"/>
      <c r="AW100" s="623"/>
      <c r="AX100" s="623"/>
      <c r="AY100" s="623"/>
      <c r="AZ100" s="623"/>
      <c r="BA100" s="623"/>
      <c r="BB100" s="623"/>
      <c r="BC100" s="623"/>
      <c r="BD100" s="623"/>
      <c r="BE100" s="623"/>
      <c r="BF100" s="623"/>
      <c r="BG100" s="623"/>
      <c r="BH100" s="623"/>
      <c r="BI100" s="623"/>
      <c r="BJ100" s="623"/>
      <c r="BK100" s="623"/>
      <c r="BL100" s="623"/>
      <c r="BM100" s="623"/>
      <c r="BN100" s="623"/>
      <c r="BO100" s="623"/>
      <c r="BP100" s="623"/>
      <c r="BQ100" s="623"/>
      <c r="BR100" s="623"/>
      <c r="BS100" s="623"/>
      <c r="BT100" s="623"/>
      <c r="BU100" s="623"/>
      <c r="BV100" s="623"/>
      <c r="BW100" s="623"/>
      <c r="BX100" s="623"/>
      <c r="BY100" s="623"/>
      <c r="BZ100" s="623"/>
      <c r="CA100" s="623"/>
      <c r="CB100" s="623"/>
      <c r="CC100" s="623"/>
      <c r="CD100" s="623"/>
      <c r="CE100" s="623"/>
      <c r="CF100" s="623"/>
      <c r="CG100" s="623"/>
      <c r="CH100" s="623"/>
      <c r="CI100" s="623"/>
      <c r="CJ100" s="623"/>
      <c r="CK100" s="623"/>
      <c r="CL100" s="623"/>
      <c r="CM100" s="623"/>
      <c r="CN100" s="623"/>
      <c r="CO100" s="623"/>
      <c r="CP100" s="623"/>
      <c r="CQ100" s="623"/>
      <c r="CR100" s="623"/>
      <c r="CS100" s="623"/>
      <c r="CT100" s="623"/>
      <c r="CU100" s="623"/>
      <c r="CV100" s="623"/>
      <c r="CW100" s="623"/>
      <c r="CX100" s="623"/>
      <c r="CY100" s="623"/>
      <c r="CZ100" s="623"/>
      <c r="DA100" s="623"/>
      <c r="DB100" s="623"/>
      <c r="DK100" s="623"/>
      <c r="DL100" s="623"/>
      <c r="DU100" s="623"/>
      <c r="DV100" s="623"/>
      <c r="EF100" s="623"/>
      <c r="EH100" s="1857"/>
    </row>
    <row r="101" spans="1:138" s="234" customFormat="1" ht="15" customHeight="1" x14ac:dyDescent="0.25">
      <c r="A101" s="955"/>
      <c r="B101" s="974" t="s">
        <v>812</v>
      </c>
      <c r="C101" s="331"/>
      <c r="D101" s="331"/>
      <c r="E101" s="331"/>
      <c r="F101" s="37" t="str">
        <f>IF(AND(ISNUMBER(G101), ISNUMBER(H101), ISNUMBER(I101)), IFERROR(SQRT(G101+H101),SQRT(G101+I101)),"")</f>
        <v/>
      </c>
      <c r="G101" s="477">
        <f t="array" ref="G101">IF(SUMPRODUCT(--NOT(ISNUMBER(IFERROR((EC45:EC88),""))))=0, SUMSQ(($EC45:EC88)), "")</f>
        <v>0</v>
      </c>
      <c r="H101" s="477" t="str">
        <f t="array" ref="H101">IF(SUMPRODUCT(--NOT(ISNUMBER(EE45:EE88)))=0, MMULT(MMULT(TRANSPOSE(($EE45:EE88)),g_girr^2),($EE45:EE88))-MMULT(MMULT(TRANSPOSE((($EE45:EE88))*(($EE45:EE88)&lt;0)),g_girr^2),(($EE45:EE88))*(($EE45:EE88)&lt;0)), "")</f>
        <v/>
      </c>
      <c r="I101" s="338" t="str">
        <f t="array" ref="I101">IF(COUNT($ED$45:$ED$88)=ROWS($ED$45:$ED$88), MMULT(MMULT(TRANSPOSE($ED$45:$ED$88),g_girr^2),$ED$45:$ED$88)-MMULT(MMULT(TRANSPOSE(($ED$45:$ED$88)*($ED$45:$ED$88&lt;0)),g_girr^2),($ED$45:$ED$88)*($ED$45:$ED$88&lt;0)), "")</f>
        <v/>
      </c>
      <c r="J101" s="1242"/>
      <c r="K101" s="1242"/>
      <c r="L101" s="465"/>
      <c r="N101" s="623"/>
      <c r="O101" s="623"/>
      <c r="P101" s="623"/>
      <c r="Q101" s="623"/>
      <c r="R101" s="623"/>
      <c r="S101" s="623"/>
      <c r="T101" s="623"/>
      <c r="U101" s="623"/>
      <c r="V101" s="623"/>
      <c r="W101" s="623"/>
      <c r="X101" s="623"/>
      <c r="Y101" s="623"/>
      <c r="Z101" s="623"/>
      <c r="AA101" s="623"/>
      <c r="AB101" s="623"/>
      <c r="AC101" s="623"/>
      <c r="AD101" s="623"/>
      <c r="AE101" s="623"/>
      <c r="AF101" s="623"/>
      <c r="AG101" s="623"/>
      <c r="AH101" s="623"/>
      <c r="AI101" s="623"/>
      <c r="AJ101" s="623"/>
      <c r="AK101" s="623"/>
      <c r="AL101" s="623"/>
      <c r="AM101" s="623"/>
      <c r="AN101" s="623"/>
      <c r="AO101" s="623"/>
      <c r="AP101" s="623"/>
      <c r="AQ101" s="623"/>
      <c r="AR101" s="623"/>
      <c r="AS101" s="623"/>
      <c r="AT101" s="623"/>
      <c r="AU101" s="623"/>
      <c r="AV101" s="623"/>
      <c r="AW101" s="623"/>
      <c r="AX101" s="623"/>
      <c r="AY101" s="623"/>
      <c r="AZ101" s="623"/>
      <c r="BA101" s="623"/>
      <c r="BB101" s="623"/>
      <c r="BC101" s="623"/>
      <c r="BD101" s="623"/>
      <c r="BE101" s="623"/>
      <c r="BF101" s="623"/>
      <c r="BG101" s="623"/>
      <c r="BH101" s="623"/>
      <c r="BI101" s="623"/>
      <c r="BJ101" s="623"/>
      <c r="BK101" s="623"/>
      <c r="BL101" s="623"/>
      <c r="BM101" s="623"/>
      <c r="BN101" s="623"/>
      <c r="BO101" s="623"/>
      <c r="BP101" s="623"/>
      <c r="BQ101" s="623"/>
      <c r="BR101" s="623"/>
      <c r="BS101" s="623"/>
      <c r="BT101" s="623"/>
      <c r="BU101" s="623"/>
      <c r="BV101" s="623"/>
      <c r="BW101" s="623"/>
      <c r="BX101" s="623"/>
      <c r="BY101" s="623"/>
      <c r="BZ101" s="623"/>
      <c r="CA101" s="623"/>
      <c r="CB101" s="623"/>
      <c r="CC101" s="623"/>
      <c r="CD101" s="623"/>
      <c r="CE101" s="623"/>
      <c r="CF101" s="623"/>
      <c r="CG101" s="623"/>
      <c r="CH101" s="623"/>
      <c r="CI101" s="623"/>
      <c r="CJ101" s="623"/>
      <c r="CK101" s="623"/>
      <c r="CL101" s="623"/>
      <c r="CM101" s="623"/>
      <c r="CN101" s="623"/>
      <c r="CO101" s="623"/>
      <c r="CP101" s="623"/>
      <c r="CQ101" s="623"/>
      <c r="CR101" s="623"/>
      <c r="CS101" s="623"/>
      <c r="CT101" s="623"/>
      <c r="CU101" s="623"/>
      <c r="CV101" s="623"/>
      <c r="CW101" s="623"/>
      <c r="CX101" s="623"/>
      <c r="CY101" s="623"/>
      <c r="CZ101" s="623"/>
      <c r="DA101" s="623"/>
      <c r="DB101" s="623"/>
      <c r="DK101" s="623"/>
      <c r="DL101" s="623"/>
      <c r="DU101" s="623"/>
      <c r="DV101" s="623"/>
      <c r="EF101" s="623"/>
      <c r="EH101" s="1857"/>
    </row>
    <row r="102" spans="1:138" s="234" customFormat="1" ht="15" customHeight="1" x14ac:dyDescent="0.25">
      <c r="A102" s="955"/>
      <c r="B102" s="974" t="s">
        <v>813</v>
      </c>
      <c r="C102" s="331"/>
      <c r="D102" s="331"/>
      <c r="E102" s="331"/>
      <c r="F102" s="37" t="str">
        <f>IF(AND(ISNUMBER(G102), ISNUMBER(H102), ISNUMBER(I102)), IFERROR(SQRT(G102+H102),SQRT(G102+I102)),"")</f>
        <v/>
      </c>
      <c r="G102" s="37">
        <f t="array" ref="G102">IF(SUMPRODUCT(--NOT(ISNUMBER(IFERROR((EC45:EC88),""))))=0, SUMSQ(($EC45:EC88)), "")</f>
        <v>0</v>
      </c>
      <c r="H102" s="477" t="str">
        <f t="array" ref="H102">IF(SUMPRODUCT(--NOT(ISNUMBER(EE45:EE88)))=0, MMULT(MMULT(TRANSPOSE(($EE45:EE88)),IF((g_girr^2)*1.25&gt;1,1,(g_girr^2)*1.25)),($EE45:EE88))-MMULT(MMULT(TRANSPOSE((($EE45:EE88))*(($EE45:EE88)&lt;0)),IF((g_girr^2)*1.25&gt;1,1,(g_girr^2)*1.25)),(($EE45:EE88))*(($EE45:EE88)&lt;0)), "")</f>
        <v/>
      </c>
      <c r="I102" s="12" t="str">
        <f t="array" ref="I102">IF(COUNT($ED$45:$ED$88)=ROWS($ED$45:$ED$88), MMULT(MMULT(TRANSPOSE($ED$45:$ED$88),g_girr^2),$ED$45:$ED$88)-MMULT(MMULT(TRANSPOSE(($ED$45:$ED$88)*($ED$45:$ED$88&lt;0)),g_girr^2),($ED$45:$ED$88)*($ED$45:$ED$88&lt;0)), "")</f>
        <v/>
      </c>
      <c r="J102" s="1242"/>
      <c r="K102" s="1242"/>
      <c r="L102" s="465"/>
      <c r="N102" s="623"/>
      <c r="O102" s="623"/>
      <c r="P102" s="623"/>
      <c r="Q102" s="623"/>
      <c r="R102" s="623"/>
      <c r="S102" s="623"/>
      <c r="T102" s="623"/>
      <c r="U102" s="623"/>
      <c r="V102" s="623"/>
      <c r="W102" s="623"/>
      <c r="X102" s="623"/>
      <c r="Y102" s="623"/>
      <c r="Z102" s="623"/>
      <c r="AA102" s="623"/>
      <c r="AB102" s="623"/>
      <c r="AC102" s="623"/>
      <c r="AD102" s="623"/>
      <c r="AE102" s="623"/>
      <c r="AF102" s="623"/>
      <c r="AG102" s="623"/>
      <c r="AH102" s="623"/>
      <c r="AI102" s="623"/>
      <c r="AJ102" s="623"/>
      <c r="AK102" s="623"/>
      <c r="AL102" s="623"/>
      <c r="AM102" s="623"/>
      <c r="AN102" s="623"/>
      <c r="AO102" s="623"/>
      <c r="AP102" s="623"/>
      <c r="AQ102" s="623"/>
      <c r="AR102" s="623"/>
      <c r="AS102" s="623"/>
      <c r="AT102" s="623"/>
      <c r="AU102" s="623"/>
      <c r="AV102" s="623"/>
      <c r="AW102" s="623"/>
      <c r="AX102" s="623"/>
      <c r="AY102" s="623"/>
      <c r="AZ102" s="623"/>
      <c r="BA102" s="623"/>
      <c r="BB102" s="623"/>
      <c r="BC102" s="623"/>
      <c r="BD102" s="623"/>
      <c r="BE102" s="623"/>
      <c r="BF102" s="623"/>
      <c r="BG102" s="623"/>
      <c r="BH102" s="623"/>
      <c r="BI102" s="623"/>
      <c r="BJ102" s="623"/>
      <c r="BK102" s="623"/>
      <c r="BL102" s="623"/>
      <c r="BM102" s="623"/>
      <c r="BN102" s="623"/>
      <c r="BO102" s="623"/>
      <c r="BP102" s="623"/>
      <c r="BQ102" s="623"/>
      <c r="BR102" s="623"/>
      <c r="BS102" s="623"/>
      <c r="BT102" s="623"/>
      <c r="BU102" s="623"/>
      <c r="BV102" s="623"/>
      <c r="BW102" s="623"/>
      <c r="BX102" s="623"/>
      <c r="BY102" s="623"/>
      <c r="BZ102" s="623"/>
      <c r="CA102" s="623"/>
      <c r="CB102" s="623"/>
      <c r="CC102" s="623"/>
      <c r="CD102" s="623"/>
      <c r="CE102" s="623"/>
      <c r="CF102" s="623"/>
      <c r="CG102" s="623"/>
      <c r="CH102" s="623"/>
      <c r="CI102" s="623"/>
      <c r="CJ102" s="623"/>
      <c r="CK102" s="623"/>
      <c r="CL102" s="623"/>
      <c r="CM102" s="623"/>
      <c r="CN102" s="623"/>
      <c r="CO102" s="623"/>
      <c r="CP102" s="623"/>
      <c r="CQ102" s="623"/>
      <c r="CR102" s="623"/>
      <c r="CS102" s="623"/>
      <c r="CT102" s="623"/>
      <c r="CU102" s="623"/>
      <c r="CV102" s="623"/>
      <c r="CW102" s="623"/>
      <c r="CX102" s="623"/>
      <c r="CY102" s="623"/>
      <c r="CZ102" s="623"/>
      <c r="DA102" s="623"/>
      <c r="DB102" s="623"/>
      <c r="DK102" s="623"/>
      <c r="DL102" s="623"/>
      <c r="DU102" s="623"/>
      <c r="DV102" s="623"/>
      <c r="EF102" s="623"/>
      <c r="EH102" s="1857"/>
    </row>
    <row r="103" spans="1:138" s="234" customFormat="1" ht="15" customHeight="1" x14ac:dyDescent="0.25">
      <c r="A103" s="955"/>
      <c r="B103" s="1019" t="s">
        <v>814</v>
      </c>
      <c r="C103" s="977"/>
      <c r="D103" s="977"/>
      <c r="E103" s="977"/>
      <c r="F103" s="228" t="str">
        <f>IF(AND(ISNUMBER(G103), ISNUMBER(H103), ISNUMBER(I103)), IFERROR(SQRT(G103+H103),SQRT(G103+I103)),"")</f>
        <v/>
      </c>
      <c r="G103" s="228">
        <f t="array" ref="G103">IF(SUMPRODUCT(--NOT(ISNUMBER(IFERROR((EC45:EC88),""))))=0, SUMSQ(($EC45:EC88)), "")</f>
        <v>0</v>
      </c>
      <c r="H103" s="483" t="str">
        <f t="array" ref="H103">IF(SUMPRODUCT(--NOT(ISNUMBER(EE45:EE88)))=0, MMULT(MMULT(TRANSPOSE(($EE45:EE88)),(g_girr^2)*0.75),($EE45:EE88))-MMULT(MMULT(TRANSPOSE((($EE45:EE88))*(($EE45:EE88)&lt;0)),(g_girr^2)*0.75),(($EE45:EE88))*(($EE45:EE88)&lt;0)), "")</f>
        <v/>
      </c>
      <c r="I103" s="45" t="str">
        <f t="array" ref="I103">IF(COUNT($ED$45:$ED$88)=ROWS($ED$45:$ED$88), MMULT(MMULT(TRANSPOSE($ED$45:$ED$88),g_girr^2),$ED$45:$ED$88)-MMULT(MMULT(TRANSPOSE(($ED$45:$ED$88)*($ED$45:$ED$88&lt;0)),g_girr^2),($ED$45:$ED$88)*($ED$45:$ED$88&lt;0)), "")</f>
        <v/>
      </c>
      <c r="J103" s="310"/>
      <c r="K103" s="310"/>
      <c r="N103" s="623"/>
      <c r="O103" s="623"/>
      <c r="P103" s="623"/>
      <c r="Q103" s="623"/>
      <c r="R103" s="623"/>
      <c r="S103" s="623"/>
      <c r="T103" s="623"/>
      <c r="U103" s="623"/>
      <c r="V103" s="623"/>
      <c r="W103" s="623"/>
      <c r="X103" s="623"/>
      <c r="Y103" s="623"/>
      <c r="Z103" s="623"/>
      <c r="AA103" s="623"/>
      <c r="AB103" s="623"/>
      <c r="AC103" s="623"/>
      <c r="AD103" s="623"/>
      <c r="AE103" s="623"/>
      <c r="AF103" s="623"/>
      <c r="AG103" s="623"/>
      <c r="AH103" s="623"/>
      <c r="AI103" s="623"/>
      <c r="AJ103" s="623"/>
      <c r="AK103" s="623"/>
      <c r="AL103" s="623"/>
      <c r="AM103" s="623"/>
      <c r="AN103" s="623"/>
      <c r="AO103" s="623"/>
      <c r="AP103" s="623"/>
      <c r="AQ103" s="623"/>
      <c r="AR103" s="623"/>
      <c r="AS103" s="623"/>
      <c r="AT103" s="623"/>
      <c r="AU103" s="623"/>
      <c r="AV103" s="623"/>
      <c r="AW103" s="623"/>
      <c r="AX103" s="623"/>
      <c r="AY103" s="623"/>
      <c r="AZ103" s="623"/>
      <c r="BA103" s="623"/>
      <c r="BB103" s="623"/>
      <c r="BC103" s="623"/>
      <c r="BD103" s="623"/>
      <c r="BE103" s="623"/>
      <c r="BF103" s="623"/>
      <c r="BG103" s="623"/>
      <c r="BH103" s="623"/>
      <c r="BI103" s="623"/>
      <c r="BJ103" s="623"/>
      <c r="BK103" s="623"/>
      <c r="BL103" s="623"/>
      <c r="BM103" s="623"/>
      <c r="BN103" s="623"/>
      <c r="BO103" s="623"/>
      <c r="BP103" s="623"/>
      <c r="BQ103" s="623"/>
      <c r="BR103" s="623"/>
      <c r="BS103" s="623"/>
      <c r="BT103" s="623"/>
      <c r="BU103" s="623"/>
      <c r="BV103" s="623"/>
      <c r="BW103" s="623"/>
      <c r="BX103" s="623"/>
      <c r="BY103" s="623"/>
      <c r="BZ103" s="623"/>
      <c r="CA103" s="623"/>
      <c r="CB103" s="623"/>
      <c r="CC103" s="623"/>
      <c r="CD103" s="623"/>
      <c r="CE103" s="623"/>
      <c r="CF103" s="623"/>
      <c r="CG103" s="623"/>
      <c r="CH103" s="623"/>
      <c r="CI103" s="623"/>
      <c r="CJ103" s="623"/>
      <c r="CK103" s="623"/>
      <c r="CL103" s="623"/>
      <c r="CM103" s="623"/>
      <c r="CN103" s="623"/>
      <c r="CO103" s="623"/>
      <c r="CP103" s="623"/>
      <c r="CQ103" s="623"/>
      <c r="CR103" s="623"/>
      <c r="CS103" s="623"/>
      <c r="CT103" s="623"/>
      <c r="CU103" s="623"/>
      <c r="CV103" s="623"/>
      <c r="CW103" s="623"/>
      <c r="CX103" s="623"/>
      <c r="CY103" s="623"/>
      <c r="CZ103" s="623"/>
      <c r="DA103" s="623"/>
      <c r="DB103" s="623"/>
      <c r="DK103" s="623"/>
      <c r="DL103" s="623"/>
      <c r="DU103" s="623"/>
      <c r="DV103" s="623"/>
      <c r="EF103" s="623"/>
      <c r="EH103" s="1857"/>
    </row>
    <row r="104" spans="1:138" s="1110" customFormat="1" ht="15" customHeight="1" x14ac:dyDescent="0.25">
      <c r="A104" s="1448"/>
      <c r="B104" s="1129"/>
      <c r="C104" s="1129"/>
      <c r="D104" s="1129"/>
      <c r="E104" s="1129"/>
      <c r="F104" s="1129"/>
      <c r="G104" s="1129"/>
      <c r="H104" s="1129"/>
      <c r="I104" s="1129"/>
      <c r="J104" s="1129"/>
      <c r="K104" s="1129"/>
      <c r="L104" s="1129"/>
      <c r="M104" s="1129"/>
      <c r="N104" s="1129"/>
      <c r="O104" s="1129"/>
      <c r="P104" s="1129"/>
      <c r="Q104" s="1129"/>
      <c r="R104" s="1129"/>
      <c r="S104" s="1129"/>
      <c r="T104" s="1129"/>
      <c r="U104" s="1129"/>
      <c r="V104" s="1129"/>
      <c r="W104" s="1129"/>
      <c r="X104" s="1129"/>
      <c r="Y104" s="1129"/>
      <c r="Z104" s="1129"/>
      <c r="AA104" s="1129"/>
      <c r="AB104" s="1129"/>
      <c r="AC104" s="1129"/>
      <c r="AD104" s="1129"/>
      <c r="AE104" s="1129"/>
      <c r="AF104" s="1129"/>
      <c r="AG104" s="1129"/>
      <c r="AH104" s="1129"/>
      <c r="AI104" s="1129"/>
      <c r="AJ104" s="1129"/>
      <c r="AK104" s="1129"/>
      <c r="AL104" s="1129"/>
      <c r="AM104" s="1129"/>
      <c r="AN104" s="1129"/>
      <c r="AO104" s="1129"/>
      <c r="AP104" s="1129"/>
      <c r="AQ104" s="1129"/>
      <c r="AR104" s="1129"/>
      <c r="AS104" s="1129"/>
      <c r="AT104" s="1129"/>
      <c r="AU104" s="1129"/>
      <c r="AV104" s="1129"/>
      <c r="AW104" s="1129"/>
      <c r="AX104" s="1129"/>
      <c r="AY104" s="1129"/>
      <c r="AZ104" s="1129"/>
      <c r="BA104" s="1129"/>
      <c r="BB104" s="1129"/>
      <c r="BC104" s="1129"/>
      <c r="BD104" s="1129"/>
      <c r="BE104" s="1129"/>
      <c r="BF104" s="1129"/>
      <c r="BG104" s="1129"/>
      <c r="BH104" s="1129"/>
      <c r="BI104" s="1129"/>
      <c r="BJ104" s="1129"/>
      <c r="BK104" s="1129"/>
      <c r="BL104" s="1129"/>
      <c r="BM104" s="1129"/>
      <c r="BN104" s="1129"/>
      <c r="BO104" s="1129"/>
      <c r="BP104" s="1129"/>
      <c r="BQ104" s="1129"/>
      <c r="BR104" s="1129"/>
      <c r="BS104" s="1129"/>
      <c r="BT104" s="1129"/>
      <c r="BV104" s="1129"/>
      <c r="BW104" s="1129"/>
      <c r="CL104" s="1129"/>
      <c r="CM104" s="1129"/>
      <c r="CZ104" s="1129"/>
      <c r="DA104" s="1129"/>
      <c r="DL104" s="1129"/>
      <c r="DM104" s="1129"/>
      <c r="DV104" s="1129"/>
      <c r="DW104" s="1129"/>
      <c r="EF104" s="1129"/>
      <c r="EH104" s="2093"/>
    </row>
    <row r="105" spans="1:138" s="1451" customFormat="1" ht="45" customHeight="1" x14ac:dyDescent="0.25">
      <c r="A105" s="978" t="s">
        <v>1442</v>
      </c>
      <c r="B105" s="158"/>
      <c r="C105" s="163"/>
      <c r="D105" s="163"/>
      <c r="E105" s="163"/>
      <c r="F105" s="163"/>
      <c r="G105" s="163"/>
      <c r="H105" s="163"/>
      <c r="I105" s="163"/>
      <c r="J105" s="163"/>
      <c r="K105" s="16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3"/>
      <c r="AM105" s="623"/>
      <c r="AN105" s="623"/>
      <c r="AO105" s="623"/>
      <c r="AP105" s="623"/>
      <c r="AQ105" s="623"/>
      <c r="AR105" s="623"/>
      <c r="AS105" s="623"/>
      <c r="AT105" s="623"/>
      <c r="AU105" s="623"/>
      <c r="AV105" s="623"/>
      <c r="AW105" s="623"/>
      <c r="AX105" s="623"/>
      <c r="AY105" s="623"/>
      <c r="AZ105" s="623"/>
      <c r="BA105" s="623"/>
      <c r="BB105" s="623"/>
      <c r="BC105" s="623"/>
      <c r="BD105" s="623"/>
      <c r="BE105" s="623"/>
      <c r="BF105" s="623"/>
      <c r="BG105" s="623"/>
      <c r="BH105" s="623"/>
      <c r="BI105" s="623"/>
      <c r="BJ105" s="623"/>
      <c r="BK105" s="623"/>
      <c r="BL105" s="623"/>
      <c r="BM105" s="623"/>
      <c r="BN105" s="623"/>
      <c r="BO105" s="623"/>
      <c r="BP105" s="623"/>
      <c r="BQ105" s="623"/>
      <c r="BR105" s="623"/>
      <c r="BS105" s="623"/>
      <c r="BT105" s="623"/>
      <c r="BU105" s="623"/>
      <c r="BV105" s="623"/>
      <c r="BW105" s="623"/>
      <c r="BX105" s="623"/>
      <c r="BY105" s="623"/>
      <c r="BZ105" s="623"/>
      <c r="CA105" s="623"/>
      <c r="CB105" s="623"/>
      <c r="CC105" s="623"/>
      <c r="CD105" s="623"/>
      <c r="CE105" s="623"/>
      <c r="CF105" s="623"/>
      <c r="CG105" s="623"/>
      <c r="CH105" s="623"/>
      <c r="CI105" s="623"/>
      <c r="CJ105" s="623"/>
      <c r="CK105" s="623"/>
      <c r="CL105" s="623"/>
      <c r="CM105" s="623"/>
      <c r="CN105" s="623"/>
      <c r="CO105" s="623"/>
      <c r="CP105" s="623"/>
      <c r="CQ105" s="623"/>
      <c r="CR105" s="623"/>
      <c r="CS105" s="623"/>
      <c r="CT105" s="623"/>
      <c r="CU105" s="623"/>
      <c r="CV105" s="623"/>
      <c r="CW105" s="623"/>
      <c r="CX105" s="623"/>
      <c r="CY105" s="623"/>
      <c r="CZ105" s="623"/>
      <c r="DA105" s="623"/>
      <c r="DL105" s="623"/>
      <c r="DM105" s="623"/>
      <c r="DV105" s="623"/>
      <c r="DW105" s="623"/>
      <c r="EF105" s="623"/>
      <c r="EH105" s="1266"/>
    </row>
    <row r="106" spans="1:138" s="1409" customFormat="1" ht="15" customHeight="1" x14ac:dyDescent="0.25">
      <c r="A106" s="1111"/>
      <c r="B106" s="1699" t="s">
        <v>700</v>
      </c>
      <c r="C106" s="1699"/>
      <c r="D106" s="2135" t="s">
        <v>1443</v>
      </c>
      <c r="E106" s="2135"/>
      <c r="F106" s="2135"/>
      <c r="G106" s="2135"/>
      <c r="H106" s="2135"/>
      <c r="I106" s="2135"/>
      <c r="EH106" s="1410"/>
    </row>
    <row r="107" spans="1:138" s="234" customFormat="1" ht="15" customHeight="1" x14ac:dyDescent="0.25">
      <c r="A107" s="936"/>
      <c r="B107" s="206" t="s">
        <v>830</v>
      </c>
      <c r="C107" s="206"/>
      <c r="D107" s="1102" t="s">
        <v>1327</v>
      </c>
      <c r="E107" s="1103"/>
      <c r="F107" s="1103"/>
      <c r="G107" s="1103"/>
      <c r="H107" s="1103"/>
      <c r="I107" s="1103"/>
      <c r="EH107" s="1857"/>
    </row>
    <row r="108" spans="1:138" s="1021" customFormat="1" ht="15" customHeight="1" x14ac:dyDescent="0.25">
      <c r="A108" s="1115"/>
      <c r="N108" s="1022"/>
      <c r="EH108" s="2120"/>
    </row>
    <row r="109" spans="1:138" s="992" customFormat="1" ht="15" customHeight="1" x14ac:dyDescent="0.25">
      <c r="A109" s="1023"/>
      <c r="B109" s="3520" t="s">
        <v>1444</v>
      </c>
      <c r="C109" s="3523" t="s">
        <v>1445</v>
      </c>
      <c r="D109" s="3596" t="s">
        <v>1446</v>
      </c>
      <c r="E109" s="3596"/>
      <c r="F109" s="3515" t="s">
        <v>1330</v>
      </c>
      <c r="G109" s="3463"/>
      <c r="H109" s="3463"/>
      <c r="I109" s="3463"/>
      <c r="J109" s="3463"/>
      <c r="K109" s="3463"/>
      <c r="L109" s="3463"/>
      <c r="M109" s="3463"/>
      <c r="N109" s="3463"/>
      <c r="O109" s="3463"/>
      <c r="P109" s="3463"/>
      <c r="Q109" s="3463"/>
      <c r="R109" s="3463"/>
      <c r="S109" s="3463"/>
      <c r="T109" s="3527"/>
      <c r="U109" s="3597" t="s">
        <v>1331</v>
      </c>
      <c r="V109" s="3598"/>
      <c r="W109" s="3598"/>
      <c r="X109" s="3598"/>
      <c r="Y109" s="3598"/>
      <c r="Z109" s="3598"/>
      <c r="AA109" s="3599"/>
      <c r="AB109" s="3462" t="s">
        <v>1332</v>
      </c>
      <c r="AC109" s="3463"/>
      <c r="AD109" s="3463"/>
      <c r="AE109" s="3463"/>
      <c r="AF109" s="3463"/>
      <c r="AG109" s="3463"/>
      <c r="AH109" s="3515" t="s">
        <v>1332</v>
      </c>
      <c r="AI109" s="3463"/>
      <c r="AJ109" s="3463"/>
      <c r="AK109" s="3463"/>
      <c r="AL109" s="3463"/>
      <c r="AM109" s="3463"/>
      <c r="AN109" s="3527"/>
      <c r="AO109" s="3462" t="s">
        <v>1332</v>
      </c>
      <c r="AP109" s="3463"/>
      <c r="AQ109" s="3463"/>
      <c r="AR109" s="3463"/>
      <c r="AS109" s="3463"/>
      <c r="AT109" s="3463"/>
      <c r="AU109" s="3527"/>
      <c r="AV109" s="3462" t="s">
        <v>1332</v>
      </c>
      <c r="AW109" s="3463"/>
      <c r="AX109" s="3463"/>
      <c r="AY109" s="3463"/>
      <c r="AZ109" s="3463"/>
      <c r="BA109" s="3463"/>
      <c r="BB109" s="3463"/>
      <c r="BC109" s="1021"/>
      <c r="BD109" s="1021"/>
      <c r="BE109" s="1021"/>
      <c r="BF109" s="1021"/>
      <c r="BG109" s="1021"/>
      <c r="BH109" s="1021"/>
      <c r="BI109" s="1021"/>
      <c r="BJ109" s="1021"/>
      <c r="BK109" s="1021"/>
      <c r="BL109" s="1021"/>
      <c r="BM109" s="1021"/>
      <c r="BN109" s="1021"/>
      <c r="BO109" s="1021"/>
      <c r="BP109" s="1021"/>
      <c r="BQ109" s="1021"/>
      <c r="BR109" s="1021"/>
      <c r="BS109" s="1021"/>
      <c r="BT109" s="1021"/>
      <c r="BU109" s="1021"/>
      <c r="BV109" s="1021"/>
      <c r="BW109" s="1021"/>
      <c r="BX109" s="1021"/>
      <c r="EH109" s="2118"/>
    </row>
    <row r="110" spans="1:138" s="995" customFormat="1" ht="15" customHeight="1" x14ac:dyDescent="0.25">
      <c r="A110" s="1024"/>
      <c r="B110" s="3521"/>
      <c r="C110" s="3524"/>
      <c r="D110" s="3596"/>
      <c r="E110" s="3596"/>
      <c r="F110" s="3547" t="s">
        <v>1593</v>
      </c>
      <c r="G110" s="3548"/>
      <c r="H110" s="3549"/>
      <c r="I110" s="3547" t="s">
        <v>1839</v>
      </c>
      <c r="J110" s="3548"/>
      <c r="K110" s="3549"/>
      <c r="L110" s="3532" t="s">
        <v>1333</v>
      </c>
      <c r="M110" s="3547" t="s">
        <v>1334</v>
      </c>
      <c r="N110" s="3600" t="s">
        <v>1447</v>
      </c>
      <c r="O110" s="3601"/>
      <c r="P110" s="3601"/>
      <c r="Q110" s="3601"/>
      <c r="R110" s="3601"/>
      <c r="S110" s="3601"/>
      <c r="T110" s="3602"/>
      <c r="U110" s="3547" t="s">
        <v>1593</v>
      </c>
      <c r="V110" s="3548"/>
      <c r="W110" s="3549"/>
      <c r="X110" s="3532" t="s">
        <v>1333</v>
      </c>
      <c r="Y110" s="3532" t="s">
        <v>1839</v>
      </c>
      <c r="Z110" s="3532"/>
      <c r="AA110" s="3568"/>
      <c r="AB110" s="3548" t="s">
        <v>1593</v>
      </c>
      <c r="AC110" s="3548"/>
      <c r="AD110" s="3549"/>
      <c r="AE110" s="3532" t="s">
        <v>1839</v>
      </c>
      <c r="AF110" s="3532"/>
      <c r="AG110" s="3547"/>
      <c r="AH110" s="3585" t="s">
        <v>2216</v>
      </c>
      <c r="AI110" s="3563"/>
      <c r="AJ110" s="3563"/>
      <c r="AK110" s="3563"/>
      <c r="AL110" s="3563"/>
      <c r="AM110" s="3563"/>
      <c r="AN110" s="3564"/>
      <c r="AO110" s="3565" t="s">
        <v>2215</v>
      </c>
      <c r="AP110" s="3563"/>
      <c r="AQ110" s="3563"/>
      <c r="AR110" s="3563"/>
      <c r="AS110" s="3563"/>
      <c r="AT110" s="3563"/>
      <c r="AU110" s="3564"/>
      <c r="AV110" s="3565" t="s">
        <v>2214</v>
      </c>
      <c r="AW110" s="3563"/>
      <c r="AX110" s="3563"/>
      <c r="AY110" s="3563"/>
      <c r="AZ110" s="3563"/>
      <c r="BA110" s="3563"/>
      <c r="BB110" s="3563"/>
      <c r="BC110" s="1021"/>
      <c r="BD110" s="1021"/>
      <c r="BE110" s="1021"/>
      <c r="BF110" s="1021"/>
      <c r="BG110" s="1021"/>
      <c r="BH110" s="1021"/>
      <c r="BI110" s="1021"/>
      <c r="BJ110" s="1021"/>
      <c r="BK110" s="1021"/>
      <c r="BL110" s="1021"/>
      <c r="BM110" s="1021"/>
      <c r="BN110" s="1021"/>
      <c r="BO110" s="1021"/>
      <c r="BP110" s="1021"/>
      <c r="BQ110" s="1021"/>
      <c r="BR110" s="1021"/>
      <c r="BS110" s="1021"/>
      <c r="BT110" s="1021"/>
      <c r="BU110" s="1021"/>
      <c r="BV110" s="1021"/>
      <c r="BW110" s="1021"/>
      <c r="BX110" s="1021"/>
      <c r="EH110" s="2119"/>
    </row>
    <row r="111" spans="1:138" s="995" customFormat="1" ht="15" customHeight="1" x14ac:dyDescent="0.25">
      <c r="A111" s="1024"/>
      <c r="B111" s="3521"/>
      <c r="C111" s="3524"/>
      <c r="D111" s="3596"/>
      <c r="E111" s="3596"/>
      <c r="F111" s="3550"/>
      <c r="G111" s="3551"/>
      <c r="H111" s="3552"/>
      <c r="I111" s="3553"/>
      <c r="J111" s="3554"/>
      <c r="K111" s="3555"/>
      <c r="L111" s="3534"/>
      <c r="M111" s="3550"/>
      <c r="N111" s="3591" t="s">
        <v>1448</v>
      </c>
      <c r="O111" s="3592"/>
      <c r="P111" s="3593"/>
      <c r="Q111" s="3594" t="s">
        <v>1449</v>
      </c>
      <c r="R111" s="3594"/>
      <c r="S111" s="3594"/>
      <c r="T111" s="3595"/>
      <c r="U111" s="3550"/>
      <c r="V111" s="3551"/>
      <c r="W111" s="3552"/>
      <c r="X111" s="3534"/>
      <c r="Y111" s="3533"/>
      <c r="Z111" s="3533"/>
      <c r="AA111" s="3569"/>
      <c r="AB111" s="3554"/>
      <c r="AC111" s="3554"/>
      <c r="AD111" s="3555"/>
      <c r="AE111" s="3533"/>
      <c r="AF111" s="3533"/>
      <c r="AG111" s="3553"/>
      <c r="AH111" s="3532" t="s">
        <v>1402</v>
      </c>
      <c r="AI111" s="3532" t="s">
        <v>2217</v>
      </c>
      <c r="AJ111" s="3532" t="s">
        <v>1407</v>
      </c>
      <c r="AK111" s="3532" t="s">
        <v>2218</v>
      </c>
      <c r="AL111" s="3535" t="s">
        <v>1454</v>
      </c>
      <c r="AM111" s="3535" t="s">
        <v>2219</v>
      </c>
      <c r="AN111" s="3541" t="s">
        <v>2220</v>
      </c>
      <c r="AO111" s="3544" t="s">
        <v>1402</v>
      </c>
      <c r="AP111" s="3532" t="s">
        <v>2217</v>
      </c>
      <c r="AQ111" s="3532" t="s">
        <v>1407</v>
      </c>
      <c r="AR111" s="3532" t="s">
        <v>2218</v>
      </c>
      <c r="AS111" s="3535" t="s">
        <v>2221</v>
      </c>
      <c r="AT111" s="3535" t="s">
        <v>2219</v>
      </c>
      <c r="AU111" s="3541" t="s">
        <v>2220</v>
      </c>
      <c r="AV111" s="3544" t="s">
        <v>1402</v>
      </c>
      <c r="AW111" s="3532" t="s">
        <v>2217</v>
      </c>
      <c r="AX111" s="3532" t="s">
        <v>1407</v>
      </c>
      <c r="AY111" s="3532" t="s">
        <v>2218</v>
      </c>
      <c r="AZ111" s="3535" t="s">
        <v>2221</v>
      </c>
      <c r="BA111" s="3535" t="s">
        <v>2219</v>
      </c>
      <c r="BB111" s="3538" t="s">
        <v>2220</v>
      </c>
      <c r="BC111" s="1021"/>
      <c r="BD111" s="1021"/>
      <c r="BE111" s="1021"/>
      <c r="BF111" s="1021"/>
      <c r="BG111" s="1021"/>
      <c r="BH111" s="1021"/>
      <c r="BI111" s="1021"/>
      <c r="BJ111" s="1021"/>
      <c r="BK111" s="1021"/>
      <c r="BL111" s="1021"/>
      <c r="BM111" s="1021"/>
      <c r="BN111" s="1021"/>
      <c r="BO111" s="1021"/>
      <c r="BP111" s="1021"/>
      <c r="BQ111" s="1021"/>
      <c r="BR111" s="1021"/>
      <c r="BS111" s="1021"/>
      <c r="BT111" s="1021"/>
      <c r="BU111" s="1021"/>
      <c r="BV111" s="1021"/>
      <c r="BW111" s="1021"/>
      <c r="BX111" s="1021"/>
      <c r="EH111" s="2119"/>
    </row>
    <row r="112" spans="1:138" s="995" customFormat="1" ht="15" customHeight="1" x14ac:dyDescent="0.25">
      <c r="A112" s="1024"/>
      <c r="B112" s="3521"/>
      <c r="C112" s="3524"/>
      <c r="D112" s="3596"/>
      <c r="E112" s="3596"/>
      <c r="F112" s="3532" t="s">
        <v>1594</v>
      </c>
      <c r="G112" s="3532" t="s">
        <v>1595</v>
      </c>
      <c r="H112" s="3532" t="s">
        <v>1596</v>
      </c>
      <c r="I112" s="3532" t="s">
        <v>1594</v>
      </c>
      <c r="J112" s="3532" t="s">
        <v>1595</v>
      </c>
      <c r="K112" s="3532" t="s">
        <v>1596</v>
      </c>
      <c r="L112" s="3534"/>
      <c r="M112" s="3550"/>
      <c r="N112" s="2122" t="s">
        <v>1450</v>
      </c>
      <c r="O112" s="3556" t="s">
        <v>1451</v>
      </c>
      <c r="P112" s="3556"/>
      <c r="Q112" s="3588" t="s">
        <v>1450</v>
      </c>
      <c r="R112" s="3581"/>
      <c r="S112" s="3589" t="s">
        <v>1451</v>
      </c>
      <c r="T112" s="3590"/>
      <c r="U112" s="3532" t="s">
        <v>1594</v>
      </c>
      <c r="V112" s="3532" t="s">
        <v>1595</v>
      </c>
      <c r="W112" s="3532" t="s">
        <v>1596</v>
      </c>
      <c r="X112" s="3534"/>
      <c r="Y112" s="3532" t="s">
        <v>1594</v>
      </c>
      <c r="Z112" s="3532" t="s">
        <v>1595</v>
      </c>
      <c r="AA112" s="3568" t="s">
        <v>1596</v>
      </c>
      <c r="AB112" s="3466" t="s">
        <v>1594</v>
      </c>
      <c r="AC112" s="3434" t="s">
        <v>1595</v>
      </c>
      <c r="AD112" s="3434" t="s">
        <v>1596</v>
      </c>
      <c r="AE112" s="3532" t="s">
        <v>1594</v>
      </c>
      <c r="AF112" s="3532" t="s">
        <v>1595</v>
      </c>
      <c r="AG112" s="3547" t="s">
        <v>1596</v>
      </c>
      <c r="AH112" s="3534"/>
      <c r="AI112" s="3534"/>
      <c r="AJ112" s="3534"/>
      <c r="AK112" s="3534"/>
      <c r="AL112" s="3536"/>
      <c r="AM112" s="3536"/>
      <c r="AN112" s="3542"/>
      <c r="AO112" s="3545"/>
      <c r="AP112" s="3534"/>
      <c r="AQ112" s="3534"/>
      <c r="AR112" s="3534"/>
      <c r="AS112" s="3536"/>
      <c r="AT112" s="3536"/>
      <c r="AU112" s="3542"/>
      <c r="AV112" s="3545"/>
      <c r="AW112" s="3534"/>
      <c r="AX112" s="3534"/>
      <c r="AY112" s="3534"/>
      <c r="AZ112" s="3536"/>
      <c r="BA112" s="3536"/>
      <c r="BB112" s="3539"/>
      <c r="BC112" s="1021"/>
      <c r="BD112" s="1021"/>
      <c r="BE112" s="1021"/>
      <c r="BF112" s="1021"/>
      <c r="BG112" s="1021"/>
      <c r="BH112" s="1021"/>
      <c r="BI112" s="1021"/>
      <c r="BJ112" s="1021"/>
      <c r="BK112" s="1021"/>
      <c r="BL112" s="1021"/>
      <c r="BM112" s="1021"/>
      <c r="BN112" s="1021"/>
      <c r="BO112" s="1021"/>
      <c r="BP112" s="1021"/>
      <c r="BQ112" s="1021"/>
      <c r="BR112" s="1021"/>
      <c r="BS112" s="1021"/>
      <c r="BT112" s="1021"/>
      <c r="BU112" s="1021"/>
      <c r="BV112" s="1021"/>
      <c r="BW112" s="1021"/>
      <c r="BX112" s="1021"/>
      <c r="EH112" s="2119"/>
    </row>
    <row r="113" spans="1:138" s="995" customFormat="1" ht="30" customHeight="1" x14ac:dyDescent="0.25">
      <c r="A113" s="1024"/>
      <c r="B113" s="3522"/>
      <c r="C113" s="3525"/>
      <c r="D113" s="3596"/>
      <c r="E113" s="3596"/>
      <c r="F113" s="3533"/>
      <c r="G113" s="3533"/>
      <c r="H113" s="3533"/>
      <c r="I113" s="3533"/>
      <c r="J113" s="3533"/>
      <c r="K113" s="3533"/>
      <c r="L113" s="3533"/>
      <c r="M113" s="3553"/>
      <c r="N113" s="1025" t="s">
        <v>1453</v>
      </c>
      <c r="O113" s="1026" t="s">
        <v>1452</v>
      </c>
      <c r="P113" s="1026" t="s">
        <v>1453</v>
      </c>
      <c r="Q113" s="1026" t="s">
        <v>1452</v>
      </c>
      <c r="R113" s="1026" t="s">
        <v>1453</v>
      </c>
      <c r="S113" s="1026" t="s">
        <v>1452</v>
      </c>
      <c r="T113" s="1027" t="s">
        <v>1453</v>
      </c>
      <c r="U113" s="3533"/>
      <c r="V113" s="3533"/>
      <c r="W113" s="3533"/>
      <c r="X113" s="3533"/>
      <c r="Y113" s="3533"/>
      <c r="Z113" s="3533"/>
      <c r="AA113" s="3569"/>
      <c r="AB113" s="3472"/>
      <c r="AC113" s="3456"/>
      <c r="AD113" s="3456"/>
      <c r="AE113" s="3533"/>
      <c r="AF113" s="3533"/>
      <c r="AG113" s="3553"/>
      <c r="AH113" s="3533"/>
      <c r="AI113" s="3533"/>
      <c r="AJ113" s="3533"/>
      <c r="AK113" s="3533"/>
      <c r="AL113" s="3537"/>
      <c r="AM113" s="3537"/>
      <c r="AN113" s="3543"/>
      <c r="AO113" s="3546"/>
      <c r="AP113" s="3533"/>
      <c r="AQ113" s="3533"/>
      <c r="AR113" s="3533"/>
      <c r="AS113" s="3537"/>
      <c r="AT113" s="3537"/>
      <c r="AU113" s="3543"/>
      <c r="AV113" s="3546"/>
      <c r="AW113" s="3533"/>
      <c r="AX113" s="3533"/>
      <c r="AY113" s="3533"/>
      <c r="AZ113" s="3537"/>
      <c r="BA113" s="3537"/>
      <c r="BB113" s="3540"/>
      <c r="BC113" s="1021"/>
      <c r="BD113" s="1021"/>
      <c r="BE113" s="1021"/>
      <c r="BF113" s="1021"/>
      <c r="BG113" s="1021"/>
      <c r="BH113" s="1021"/>
      <c r="BI113" s="1021"/>
      <c r="BJ113" s="1021"/>
      <c r="BK113" s="1021"/>
      <c r="BL113" s="1021"/>
      <c r="BM113" s="1021"/>
      <c r="BN113" s="1021"/>
      <c r="BO113" s="1021"/>
      <c r="BP113" s="1021"/>
      <c r="BQ113" s="1021"/>
      <c r="BR113" s="1021"/>
      <c r="BS113" s="1021"/>
      <c r="BT113" s="1021"/>
      <c r="BU113" s="1021"/>
      <c r="BV113" s="1021"/>
      <c r="BW113" s="1021"/>
      <c r="BX113" s="1021"/>
      <c r="EH113" s="2119"/>
    </row>
    <row r="114" spans="1:138" s="234" customFormat="1" ht="30" customHeight="1" x14ac:dyDescent="0.25">
      <c r="A114" s="926"/>
      <c r="B114" s="1947">
        <v>1</v>
      </c>
      <c r="C114" s="3511" t="s">
        <v>1455</v>
      </c>
      <c r="D114" s="3586" t="s">
        <v>1456</v>
      </c>
      <c r="E114" s="3587"/>
      <c r="F114" s="2132" t="str">
        <f t="array" ref="F114">IF( SUMPRODUCT(--NOT(ISNUMBER($M114:$T114)))=0,SQRT(MAX(($M114)+SUMPRODUCT(($N114:$T114),r_csrns!$B$4:$H$4),0)),"")</f>
        <v/>
      </c>
      <c r="G114" s="2132" t="str">
        <f t="array" ref="G114">IF( SUMPRODUCT(--NOT(ISNUMBER($M114:$T114)))=0,SQRT(MAX(($M114)+SUMPRODUCT(($N114:$T114),r_csrns!$B$5:$H$5),0)),"")</f>
        <v/>
      </c>
      <c r="H114" s="2132" t="str">
        <f t="array" ref="H114">IF( SUMPRODUCT(--NOT(ISNUMBER($M114:$T114)))=0,SQRT(MAX(($M114)+SUMPRODUCT(($N114:$T114),r_csrns!$B$4:$H$4)*0.75,0)),"")</f>
        <v/>
      </c>
      <c r="I114" s="2132" t="str">
        <f t="array" ref="I114">IF(AND( ISNUMBER(IFERROR(($L114),"")), ISNUMBER(IFERROR(($F114),""))), MAX(MIN(($L114), ($F114)), -($F114)), "")</f>
        <v/>
      </c>
      <c r="J114" s="2132" t="str">
        <f t="array" ref="J114">IF(AND( ISNUMBER(IFERROR(($L114),"")), ISNUMBER(IFERROR(($G114),""))), MAX(MIN(($L114), ($G114)), -($G114)), "")</f>
        <v/>
      </c>
      <c r="K114" s="2132" t="str">
        <f t="array" ref="K114">IF(AND( ISNUMBER(IFERROR(($L114),"")), ISNUMBER(IFERROR(($H114),""))), MAX(MIN(($L114), ($H114)), -($H114)), "")</f>
        <v/>
      </c>
      <c r="L114" s="2256"/>
      <c r="M114" s="2256"/>
      <c r="N114" s="2111"/>
      <c r="O114" s="1000"/>
      <c r="P114" s="1000"/>
      <c r="Q114" s="1000"/>
      <c r="R114" s="1000"/>
      <c r="S114" s="1000"/>
      <c r="T114" s="1001"/>
      <c r="U114" s="2232"/>
      <c r="V114" s="2141"/>
      <c r="W114" s="2141"/>
      <c r="X114" s="2141"/>
      <c r="Y114" s="2132" t="str">
        <f t="array" ref="Y114">IF(AND( ISNUMBER(IFERROR(($X114),"")), ISNUMBER(IFERROR(($U114),""))), MAX(MIN(($X114), ($U114)), -($U114)), "")</f>
        <v/>
      </c>
      <c r="Z114" s="2132" t="str">
        <f t="array" ref="Z114">IF(AND( ISNUMBER(IFERROR(($X114),"")), ISNUMBER(IFERROR(($V114),""))), MAX(MIN(($X114), ($V114)), -($V114)), "")</f>
        <v/>
      </c>
      <c r="AA114" s="2369" t="str">
        <f t="array" ref="AA114">IF(AND( ISNUMBER(IFERROR(($X114),"")), ISNUMBER(IFERROR(($W114),""))), MAX(MIN(($X114), ($W114)), -($W114)), "")</f>
        <v/>
      </c>
      <c r="AB114" s="2412" t="str">
        <f t="array" ref="AB114">IF(AND( ISNUMBER(IFERROR(($AK114),"")), ISNUMBER(IFERROR(($AL114),"")), ISNUMBER(IFERROR(($AN114),""))), SQRT(MAX(0, ($AK114)+g_csrns!R2*(($AL114)-($AN114)))), "")</f>
        <v/>
      </c>
      <c r="AC114" s="2132" t="str">
        <f t="array" ref="AC114">IF(AND( ISNUMBER(IFERROR(($AK114),"")), ISNUMBER(IFERROR(($AL114),"")), ISNUMBER(IFERROR(($AN114),""))), SQRT(MAX(0, ($AK114)+MIN(100%, g_csrns!R2*1.25)*(($AL114)-($AN114)))), "")</f>
        <v/>
      </c>
      <c r="AD114" s="2132" t="str">
        <f t="array" ref="AD114">IF(AND( ISNUMBER(IFERROR(($AK114),"")), ISNUMBER(IFERROR(($AL114),"")), ISNUMBER(IFERROR(($AN114),""))), SQRT(MAX(0, ($AK114)+0.75*g_csrns!R2*(($AL114)-($AN114)))), "")</f>
        <v/>
      </c>
      <c r="AE114" s="2132" t="str">
        <f t="array" ref="AE114">IF(AND( ISNUMBER(IFERROR(($AH114),"")), ISNUMBER(IFERROR(($AB114),""))), MAX(MIN(($AH114), ($AB114)), -($AB114)), "")</f>
        <v/>
      </c>
      <c r="AF114" s="2132" t="str">
        <f t="array" ref="AF114">IF(AND( ISNUMBER(IFERROR(($AH114),"")), ISNUMBER(IFERROR(($AC114),""))), MAX(MIN(($AH114), ($AC114)), -($AC114)), "")</f>
        <v/>
      </c>
      <c r="AG114" s="2132" t="str">
        <f t="array" ref="AG114">IF(AND( ISNUMBER(IFERROR(($AH114),"")), ISNUMBER(IFERROR(($AD114),""))), MAX(MIN(($AH114), ($AD114)), -($AD114)), "")</f>
        <v/>
      </c>
      <c r="AH114" s="2256"/>
      <c r="AI114" s="2141"/>
      <c r="AJ114" s="2141"/>
      <c r="AK114" s="2141"/>
      <c r="AL114" s="2141"/>
      <c r="AM114" s="2141"/>
      <c r="AN114" s="1114"/>
      <c r="AO114" s="2232"/>
      <c r="AP114" s="2141"/>
      <c r="AQ114" s="2141"/>
      <c r="AR114" s="2141"/>
      <c r="AS114" s="2141"/>
      <c r="AT114" s="2141"/>
      <c r="AU114" s="1114"/>
      <c r="AV114" s="2232"/>
      <c r="AW114" s="2141"/>
      <c r="AX114" s="2141"/>
      <c r="AY114" s="2141"/>
      <c r="AZ114" s="2141"/>
      <c r="BA114" s="2141"/>
      <c r="BB114" s="2256"/>
      <c r="BC114" s="1021"/>
      <c r="BD114" s="1021"/>
      <c r="BE114" s="1021"/>
      <c r="BF114" s="1021"/>
      <c r="BG114" s="1021"/>
      <c r="BH114" s="1021"/>
      <c r="BI114" s="1021"/>
      <c r="BJ114" s="1021"/>
      <c r="BK114" s="1021"/>
      <c r="BL114" s="1021"/>
      <c r="BM114" s="1021"/>
      <c r="BN114" s="1021"/>
      <c r="BO114" s="1021"/>
      <c r="BP114" s="1021"/>
      <c r="BQ114" s="1021"/>
      <c r="BR114" s="1021"/>
      <c r="BS114" s="1021"/>
      <c r="BT114" s="1021"/>
      <c r="BU114" s="1021"/>
      <c r="BV114" s="1021"/>
      <c r="BW114" s="1021"/>
      <c r="BX114" s="1021"/>
      <c r="CH114" s="310"/>
      <c r="CI114" s="310"/>
      <c r="CV114" s="310"/>
      <c r="CW114" s="310"/>
      <c r="DH114" s="310"/>
      <c r="DI114" s="310"/>
      <c r="DR114" s="310"/>
      <c r="DS114" s="310"/>
      <c r="EC114" s="310"/>
      <c r="ED114" s="310"/>
      <c r="EE114" s="310"/>
      <c r="EG114" s="1279"/>
      <c r="EH114" s="1857"/>
    </row>
    <row r="115" spans="1:138" s="234" customFormat="1" ht="30" customHeight="1" x14ac:dyDescent="0.25">
      <c r="A115" s="926"/>
      <c r="B115" s="190">
        <v>2</v>
      </c>
      <c r="C115" s="3498"/>
      <c r="D115" s="3583" t="s">
        <v>1457</v>
      </c>
      <c r="E115" s="3584"/>
      <c r="F115" s="37" t="str">
        <f t="array" ref="F115">IF( SUMPRODUCT(--NOT(ISNUMBER($M115:$T115)))=0,SQRT(MAX(($M115)+SUMPRODUCT(($N115:$T115),r_csrns!$B$4:$H$4),0)),"")</f>
        <v/>
      </c>
      <c r="G115" s="37" t="str">
        <f t="array" ref="G115">IF( SUMPRODUCT(--NOT(ISNUMBER($M115:$T115)))=0,SQRT(MAX(($M115)+SUMPRODUCT(($N115:$T115),r_csrns!$B$5:$H$5),0)),"")</f>
        <v/>
      </c>
      <c r="H115" s="37" t="str">
        <f t="array" ref="H115">IF( SUMPRODUCT(--NOT(ISNUMBER($M115:$T115)))=0,SQRT(MAX(($M115)+SUMPRODUCT(($N115:$T115),r_csrns!$B$4:$H$4)*0.75,0)),"")</f>
        <v/>
      </c>
      <c r="I115" s="37" t="str">
        <f t="array" ref="I115">IF(AND( ISNUMBER(IFERROR(($L115),"")), ISNUMBER(IFERROR(($F115),""))), MAX(MIN(($L115), ($F115)), -($F115)), "")</f>
        <v/>
      </c>
      <c r="J115" s="37" t="str">
        <f t="array" ref="J115">IF(AND( ISNUMBER(IFERROR(($L115),"")), ISNUMBER(IFERROR(($G115),""))), MAX(MIN(($L115), ($G115)), -($G115)), "")</f>
        <v/>
      </c>
      <c r="K115" s="37" t="str">
        <f t="array" ref="K115">IF(AND( ISNUMBER(IFERROR(($L115),"")), ISNUMBER(IFERROR(($H115),""))), MAX(MIN(($L115), ($H115)), -($H115)), "")</f>
        <v/>
      </c>
      <c r="L115" s="987"/>
      <c r="M115" s="987"/>
      <c r="N115" s="1004"/>
      <c r="O115" s="1005"/>
      <c r="P115" s="1005"/>
      <c r="Q115" s="1005"/>
      <c r="R115" s="1005"/>
      <c r="S115" s="1005"/>
      <c r="T115" s="1006"/>
      <c r="U115" s="997"/>
      <c r="V115" s="998"/>
      <c r="W115" s="998"/>
      <c r="X115" s="998"/>
      <c r="Y115" s="37" t="str">
        <f t="array" ref="Y115">IF(AND( ISNUMBER(IFERROR(($X115),"")), ISNUMBER(IFERROR(($U115),""))), MAX(MIN(($X115), ($U115)), -($U115)), "")</f>
        <v/>
      </c>
      <c r="Z115" s="37" t="str">
        <f t="array" ref="Z115">IF(AND( ISNUMBER(IFERROR(($X115),"")), ISNUMBER(IFERROR(($V115),""))), MAX(MIN(($X115), ($V115)), -($V115)), "")</f>
        <v/>
      </c>
      <c r="AA115" s="12" t="str">
        <f t="array" ref="AA115">IF(AND( ISNUMBER(IFERROR(($X115),"")), ISNUMBER(IFERROR(($W115),""))), MAX(MIN(($X115), ($W115)), -($W115)), "")</f>
        <v/>
      </c>
      <c r="AB115" s="2413" t="str">
        <f t="array" ref="AB115">IF(AND( ISNUMBER(IFERROR(($AK115),"")), ISNUMBER(IFERROR(($AL115),"")), ISNUMBER(IFERROR(($AN115),""))), SQRT(MAX(0, ($AK115)+g_csrns!R3*(($AL115)-($AN115)))), "")</f>
        <v/>
      </c>
      <c r="AC115" s="37" t="str">
        <f t="array" ref="AC115">IF(AND( ISNUMBER(IFERROR(($AK115),"")), ISNUMBER(IFERROR(($AL115),"")), ISNUMBER(IFERROR(($AN115),""))), SQRT(MAX(0, ($AK115)+MIN(100%, g_csrns!R3*1.25)*(($AL115)-($AN115)))), "")</f>
        <v/>
      </c>
      <c r="AD115" s="37" t="str">
        <f t="array" ref="AD115">IF(AND( ISNUMBER(IFERROR(($AK115),"")), ISNUMBER(IFERROR(($AL115),"")), ISNUMBER(IFERROR(($AN115),""))), SQRT(MAX(0, ($AK115)+0.75*g_csrns!R3*(($AL115)-($AN115)))), "")</f>
        <v/>
      </c>
      <c r="AE115" s="37" t="str">
        <f t="array" ref="AE115">IF(AND( ISNUMBER(IFERROR(($AH115),"")), ISNUMBER(IFERROR(($AB115),""))), MAX(MIN(($AH115), ($AB115)), -($AB115)), "")</f>
        <v/>
      </c>
      <c r="AF115" s="37" t="str">
        <f t="array" ref="AF115">IF(AND( ISNUMBER(IFERROR(($AH115),"")), ISNUMBER(IFERROR(($AC115),""))), MAX(MIN(($AH115), ($AC115)), -($AC115)), "")</f>
        <v/>
      </c>
      <c r="AG115" s="37" t="str">
        <f t="array" ref="AG115">IF(AND( ISNUMBER(IFERROR(($AH115),"")), ISNUMBER(IFERROR(($AD115),""))), MAX(MIN(($AH115), ($AD115)), -($AD115)), "")</f>
        <v/>
      </c>
      <c r="AH115" s="1028"/>
      <c r="AI115" s="998"/>
      <c r="AJ115" s="998"/>
      <c r="AK115" s="998"/>
      <c r="AL115" s="998"/>
      <c r="AM115" s="998"/>
      <c r="AN115" s="999"/>
      <c r="AO115" s="997"/>
      <c r="AP115" s="998"/>
      <c r="AQ115" s="998"/>
      <c r="AR115" s="998"/>
      <c r="AS115" s="998"/>
      <c r="AT115" s="998"/>
      <c r="AU115" s="999"/>
      <c r="AV115" s="997"/>
      <c r="AW115" s="998"/>
      <c r="AX115" s="998"/>
      <c r="AY115" s="998"/>
      <c r="AZ115" s="998"/>
      <c r="BA115" s="998"/>
      <c r="BB115" s="1028"/>
      <c r="BC115" s="1021"/>
      <c r="BD115" s="1021"/>
      <c r="BE115" s="1021"/>
      <c r="BF115" s="1021"/>
      <c r="BG115" s="1021"/>
      <c r="BH115" s="1021"/>
      <c r="BI115" s="1021"/>
      <c r="BJ115" s="1021"/>
      <c r="BK115" s="1021"/>
      <c r="BL115" s="1021"/>
      <c r="BM115" s="1021"/>
      <c r="BN115" s="1021"/>
      <c r="BO115" s="1021"/>
      <c r="BP115" s="1021"/>
      <c r="BQ115" s="1021"/>
      <c r="BR115" s="1021"/>
      <c r="BS115" s="1021"/>
      <c r="BT115" s="1021"/>
      <c r="BU115" s="1021"/>
      <c r="BV115" s="1021"/>
      <c r="BW115" s="1021"/>
      <c r="BX115" s="1021"/>
      <c r="CH115" s="310"/>
      <c r="CI115" s="310"/>
      <c r="CV115" s="310"/>
      <c r="CW115" s="310"/>
      <c r="DH115" s="310"/>
      <c r="DI115" s="310"/>
      <c r="DR115" s="310"/>
      <c r="DS115" s="310"/>
      <c r="EC115" s="310"/>
      <c r="ED115" s="310"/>
      <c r="EE115" s="310"/>
      <c r="EG115" s="1279"/>
      <c r="EH115" s="1857"/>
    </row>
    <row r="116" spans="1:138" s="234" customFormat="1" ht="15" customHeight="1" x14ac:dyDescent="0.25">
      <c r="A116" s="926"/>
      <c r="B116" s="190">
        <v>3</v>
      </c>
      <c r="C116" s="3498"/>
      <c r="D116" s="3583" t="s">
        <v>1458</v>
      </c>
      <c r="E116" s="3430"/>
      <c r="F116" s="37" t="str">
        <f t="array" ref="F116">IF( SUMPRODUCT(--NOT(ISNUMBER($M116:$T116)))=0,SQRT(MAX(($M116)+SUMPRODUCT(($N116:$T116),r_csrns!$B$4:$H$4),0)),"")</f>
        <v/>
      </c>
      <c r="G116" s="37" t="str">
        <f t="array" ref="G116">IF( SUMPRODUCT(--NOT(ISNUMBER($M116:$T116)))=0,SQRT(MAX(($M116)+SUMPRODUCT(($N116:$T116),r_csrns!$B$5:$H$5),0)),"")</f>
        <v/>
      </c>
      <c r="H116" s="37" t="str">
        <f t="array" ref="H116">IF( SUMPRODUCT(--NOT(ISNUMBER($M116:$T116)))=0,SQRT(MAX(($M116)+SUMPRODUCT(($N116:$T116),r_csrns!$B$4:$H$4)*0.75,0)),"")</f>
        <v/>
      </c>
      <c r="I116" s="37" t="str">
        <f t="array" ref="I116">IF(AND( ISNUMBER(IFERROR(($L116),"")), ISNUMBER(IFERROR(($F116),""))), MAX(MIN(($L116), ($F116)), -($F116)), "")</f>
        <v/>
      </c>
      <c r="J116" s="37" t="str">
        <f t="array" ref="J116">IF(AND( ISNUMBER(IFERROR(($L116),"")), ISNUMBER(IFERROR(($G116),""))), MAX(MIN(($L116), ($G116)), -($G116)), "")</f>
        <v/>
      </c>
      <c r="K116" s="37" t="str">
        <f t="array" ref="K116">IF(AND( ISNUMBER(IFERROR(($L116),"")), ISNUMBER(IFERROR(($H116),""))), MAX(MIN(($L116), ($H116)), -($H116)), "")</f>
        <v/>
      </c>
      <c r="L116" s="987"/>
      <c r="M116" s="987"/>
      <c r="N116" s="1004"/>
      <c r="O116" s="1005"/>
      <c r="P116" s="1005"/>
      <c r="Q116" s="1005"/>
      <c r="R116" s="1005"/>
      <c r="S116" s="1005"/>
      <c r="T116" s="1006"/>
      <c r="U116" s="1092"/>
      <c r="V116" s="988"/>
      <c r="W116" s="988"/>
      <c r="X116" s="988"/>
      <c r="Y116" s="37" t="str">
        <f t="array" ref="Y116">IF(AND( ISNUMBER(IFERROR(($X116),"")), ISNUMBER(IFERROR(($U116),""))), MAX(MIN(($X116), ($U116)), -($U116)), "")</f>
        <v/>
      </c>
      <c r="Z116" s="37" t="str">
        <f t="array" ref="Z116">IF(AND( ISNUMBER(IFERROR(($X116),"")), ISNUMBER(IFERROR(($V116),""))), MAX(MIN(($X116), ($V116)), -($V116)), "")</f>
        <v/>
      </c>
      <c r="AA116" s="12" t="str">
        <f t="array" ref="AA116">IF(AND( ISNUMBER(IFERROR(($X116),"")), ISNUMBER(IFERROR(($W116),""))), MAX(MIN(($X116), ($W116)), -($W116)), "")</f>
        <v/>
      </c>
      <c r="AB116" s="2413" t="str">
        <f t="array" ref="AB116">IF(AND( ISNUMBER(IFERROR(($AK116),"")), ISNUMBER(IFERROR(($AL116),"")), ISNUMBER(IFERROR(($AN116),""))), SQRT(MAX(0, ($AK116)+g_csrns!R4*(($AL116)-($AN116)))), "")</f>
        <v/>
      </c>
      <c r="AC116" s="37" t="str">
        <f t="array" ref="AC116">IF(AND( ISNUMBER(IFERROR(($AK116),"")), ISNUMBER(IFERROR(($AL116),"")), ISNUMBER(IFERROR(($AN116),""))), SQRT(MAX(0, ($AK116)+MIN(100%, g_csrns!R4*1.25)*(($AL116)-($AN116)))), "")</f>
        <v/>
      </c>
      <c r="AD116" s="37" t="str">
        <f t="array" ref="AD116">IF(AND( ISNUMBER(IFERROR(($AK116),"")), ISNUMBER(IFERROR(($AL116),"")), ISNUMBER(IFERROR(($AN116),""))), SQRT(MAX(0, ($AK116)+0.75*g_csrns!R4*(($AL116)-($AN116)))), "")</f>
        <v/>
      </c>
      <c r="AE116" s="37" t="str">
        <f t="array" ref="AE116">IF(AND( ISNUMBER(IFERROR(($AH116),"")), ISNUMBER(IFERROR(($AB116),""))), MAX(MIN(($AH116), ($AB116)), -($AB116)), "")</f>
        <v/>
      </c>
      <c r="AF116" s="37" t="str">
        <f t="array" ref="AF116">IF(AND( ISNUMBER(IFERROR(($AH116),"")), ISNUMBER(IFERROR(($AC116),""))), MAX(MIN(($AH116), ($AC116)), -($AC116)), "")</f>
        <v/>
      </c>
      <c r="AG116" s="37" t="str">
        <f t="array" ref="AG116">IF(AND( ISNUMBER(IFERROR(($AH116),"")), ISNUMBER(IFERROR(($AD116),""))), MAX(MIN(($AH116), ($AD116)), -($AD116)), "")</f>
        <v/>
      </c>
      <c r="AH116" s="987"/>
      <c r="AI116" s="988"/>
      <c r="AJ116" s="988"/>
      <c r="AK116" s="988"/>
      <c r="AL116" s="988"/>
      <c r="AM116" s="988"/>
      <c r="AN116" s="1003"/>
      <c r="AO116" s="1092"/>
      <c r="AP116" s="988"/>
      <c r="AQ116" s="988"/>
      <c r="AR116" s="988"/>
      <c r="AS116" s="988"/>
      <c r="AT116" s="988"/>
      <c r="AU116" s="1003"/>
      <c r="AV116" s="1092"/>
      <c r="AW116" s="988"/>
      <c r="AX116" s="988"/>
      <c r="AY116" s="988"/>
      <c r="AZ116" s="988"/>
      <c r="BA116" s="988"/>
      <c r="BB116" s="987"/>
      <c r="BC116" s="1021"/>
      <c r="BD116" s="1021"/>
      <c r="BE116" s="1021"/>
      <c r="BF116" s="1021"/>
      <c r="BG116" s="1021"/>
      <c r="BH116" s="1021"/>
      <c r="BI116" s="1021"/>
      <c r="BJ116" s="1021"/>
      <c r="BK116" s="1021"/>
      <c r="BL116" s="1021"/>
      <c r="BM116" s="1021"/>
      <c r="BN116" s="1021"/>
      <c r="BO116" s="1021"/>
      <c r="BP116" s="1021"/>
      <c r="BQ116" s="1021"/>
      <c r="BR116" s="1021"/>
      <c r="BS116" s="1021"/>
      <c r="BT116" s="1021"/>
      <c r="BU116" s="1021"/>
      <c r="BV116" s="1021"/>
      <c r="BW116" s="1021"/>
      <c r="BX116" s="1021"/>
      <c r="CH116" s="310"/>
      <c r="CI116" s="310"/>
      <c r="CV116" s="310"/>
      <c r="CW116" s="310"/>
      <c r="DH116" s="310"/>
      <c r="DI116" s="310"/>
      <c r="DR116" s="310"/>
      <c r="DS116" s="310"/>
      <c r="EC116" s="310"/>
      <c r="ED116" s="310"/>
      <c r="EE116" s="310"/>
      <c r="EG116" s="1279"/>
      <c r="EH116" s="1857"/>
    </row>
    <row r="117" spans="1:138" s="234" customFormat="1" ht="30" customHeight="1" x14ac:dyDescent="0.25">
      <c r="A117" s="926"/>
      <c r="B117" s="190">
        <v>4</v>
      </c>
      <c r="C117" s="3498"/>
      <c r="D117" s="3429" t="s">
        <v>1459</v>
      </c>
      <c r="E117" s="3430"/>
      <c r="F117" s="37" t="str">
        <f t="array" ref="F117">IF( SUMPRODUCT(--NOT(ISNUMBER($M117:$T117)))=0,SQRT(MAX(($M117)+SUMPRODUCT(($N117:$T117),r_csrns!$B$4:$H$4),0)),"")</f>
        <v/>
      </c>
      <c r="G117" s="37" t="str">
        <f t="array" ref="G117">IF( SUMPRODUCT(--NOT(ISNUMBER($M117:$T117)))=0,SQRT(MAX(($M117)+SUMPRODUCT(($N117:$T117),r_csrns!$B$5:$H$5),0)),"")</f>
        <v/>
      </c>
      <c r="H117" s="37" t="str">
        <f t="array" ref="H117">IF( SUMPRODUCT(--NOT(ISNUMBER($M117:$T117)))=0,SQRT(MAX(($M117)+SUMPRODUCT(($N117:$T117),r_csrns!$B$4:$H$4)*0.75,0)),"")</f>
        <v/>
      </c>
      <c r="I117" s="37" t="str">
        <f t="array" ref="I117">IF(AND( ISNUMBER(IFERROR(($L117),"")), ISNUMBER(IFERROR(($F117),""))), MAX(MIN(($L117), ($F117)), -($F117)), "")</f>
        <v/>
      </c>
      <c r="J117" s="37" t="str">
        <f t="array" ref="J117">IF(AND( ISNUMBER(IFERROR(($L117),"")), ISNUMBER(IFERROR(($G117),""))), MAX(MIN(($L117), ($G117)), -($G117)), "")</f>
        <v/>
      </c>
      <c r="K117" s="37" t="str">
        <f t="array" ref="K117">IF(AND( ISNUMBER(IFERROR(($L117),"")), ISNUMBER(IFERROR(($H117),""))), MAX(MIN(($L117), ($H117)), -($H117)), "")</f>
        <v/>
      </c>
      <c r="L117" s="987"/>
      <c r="M117" s="987"/>
      <c r="N117" s="1004"/>
      <c r="O117" s="1005"/>
      <c r="P117" s="1005"/>
      <c r="Q117" s="1005"/>
      <c r="R117" s="1005"/>
      <c r="S117" s="1005"/>
      <c r="T117" s="1006"/>
      <c r="U117" s="1092"/>
      <c r="V117" s="988"/>
      <c r="W117" s="988"/>
      <c r="X117" s="988"/>
      <c r="Y117" s="37" t="str">
        <f t="array" ref="Y117">IF(AND( ISNUMBER(IFERROR(($X117),"")), ISNUMBER(IFERROR(($U117),""))), MAX(MIN(($X117), ($U117)), -($U117)), "")</f>
        <v/>
      </c>
      <c r="Z117" s="37" t="str">
        <f t="array" ref="Z117">IF(AND( ISNUMBER(IFERROR(($X117),"")), ISNUMBER(IFERROR(($V117),""))), MAX(MIN(($X117), ($V117)), -($V117)), "")</f>
        <v/>
      </c>
      <c r="AA117" s="12" t="str">
        <f t="array" ref="AA117">IF(AND( ISNUMBER(IFERROR(($X117),"")), ISNUMBER(IFERROR(($W117),""))), MAX(MIN(($X117), ($W117)), -($W117)), "")</f>
        <v/>
      </c>
      <c r="AB117" s="2413" t="str">
        <f t="array" ref="AB117">IF(AND( ISNUMBER(IFERROR(($AK117),"")), ISNUMBER(IFERROR(($AL117),"")), ISNUMBER(IFERROR(($AN117),""))), SQRT(MAX(0, ($AK117)+g_csrns!R5*(($AL117)-($AN117)))), "")</f>
        <v/>
      </c>
      <c r="AC117" s="37" t="str">
        <f t="array" ref="AC117">IF(AND( ISNUMBER(IFERROR(($AK117),"")), ISNUMBER(IFERROR(($AL117),"")), ISNUMBER(IFERROR(($AN117),""))), SQRT(MAX(0, ($AK117)+MIN(100%, g_csrns!R5*1.25)*(($AL117)-($AN117)))), "")</f>
        <v/>
      </c>
      <c r="AD117" s="37" t="str">
        <f t="array" ref="AD117">IF(AND( ISNUMBER(IFERROR(($AK117),"")), ISNUMBER(IFERROR(($AL117),"")), ISNUMBER(IFERROR(($AN117),""))), SQRT(MAX(0, ($AK117)+0.75*g_csrns!R5*(($AL117)-($AN117)))), "")</f>
        <v/>
      </c>
      <c r="AE117" s="37" t="str">
        <f t="array" ref="AE117">IF(AND( ISNUMBER(IFERROR(($AH117),"")), ISNUMBER(IFERROR(($AB117),""))), MAX(MIN(($AH117), ($AB117)), -($AB117)), "")</f>
        <v/>
      </c>
      <c r="AF117" s="37" t="str">
        <f t="array" ref="AF117">IF(AND( ISNUMBER(IFERROR(($AH117),"")), ISNUMBER(IFERROR(($AC117),""))), MAX(MIN(($AH117), ($AC117)), -($AC117)), "")</f>
        <v/>
      </c>
      <c r="AG117" s="37" t="str">
        <f t="array" ref="AG117">IF(AND( ISNUMBER(IFERROR(($AH117),"")), ISNUMBER(IFERROR(($AD117),""))), MAX(MIN(($AH117), ($AD117)), -($AD117)), "")</f>
        <v/>
      </c>
      <c r="AH117" s="987"/>
      <c r="AI117" s="988"/>
      <c r="AJ117" s="988"/>
      <c r="AK117" s="988"/>
      <c r="AL117" s="988"/>
      <c r="AM117" s="988"/>
      <c r="AN117" s="1003"/>
      <c r="AO117" s="1092"/>
      <c r="AP117" s="988"/>
      <c r="AQ117" s="988"/>
      <c r="AR117" s="988"/>
      <c r="AS117" s="988"/>
      <c r="AT117" s="988"/>
      <c r="AU117" s="1003"/>
      <c r="AV117" s="1092"/>
      <c r="AW117" s="988"/>
      <c r="AX117" s="988"/>
      <c r="AY117" s="988"/>
      <c r="AZ117" s="988"/>
      <c r="BA117" s="988"/>
      <c r="BB117" s="987"/>
      <c r="BC117" s="1021"/>
      <c r="BD117" s="1021"/>
      <c r="BE117" s="1021"/>
      <c r="BF117" s="1021"/>
      <c r="BG117" s="1021"/>
      <c r="BH117" s="1021"/>
      <c r="BI117" s="1021"/>
      <c r="BJ117" s="1021"/>
      <c r="BK117" s="1021"/>
      <c r="BL117" s="1021"/>
      <c r="BM117" s="1021"/>
      <c r="BN117" s="1021"/>
      <c r="BO117" s="1021"/>
      <c r="BP117" s="1021"/>
      <c r="BQ117" s="1021"/>
      <c r="BR117" s="1021"/>
      <c r="BS117" s="1021"/>
      <c r="BT117" s="1021"/>
      <c r="BU117" s="1021"/>
      <c r="BV117" s="1021"/>
      <c r="BW117" s="1021"/>
      <c r="BX117" s="1021"/>
      <c r="CH117" s="310"/>
      <c r="CI117" s="310"/>
      <c r="CV117" s="310"/>
      <c r="CW117" s="310"/>
      <c r="DH117" s="310"/>
      <c r="DI117" s="310"/>
      <c r="DR117" s="310"/>
      <c r="DS117" s="310"/>
      <c r="EC117" s="310"/>
      <c r="ED117" s="310"/>
      <c r="EE117" s="310"/>
      <c r="EG117" s="1279"/>
      <c r="EH117" s="1857"/>
    </row>
    <row r="118" spans="1:138" s="234" customFormat="1" ht="45" customHeight="1" x14ac:dyDescent="0.25">
      <c r="A118" s="926"/>
      <c r="B118" s="190">
        <v>5</v>
      </c>
      <c r="C118" s="3498"/>
      <c r="D118" s="3429" t="s">
        <v>1460</v>
      </c>
      <c r="E118" s="3430"/>
      <c r="F118" s="37" t="str">
        <f t="array" ref="F118">IF( SUMPRODUCT(--NOT(ISNUMBER($M118:$T118)))=0,SQRT(MAX(($M118)+SUMPRODUCT(($N118:$T118),r_csrns!$B$4:$H$4),0)),"")</f>
        <v/>
      </c>
      <c r="G118" s="37" t="str">
        <f t="array" ref="G118">IF( SUMPRODUCT(--NOT(ISNUMBER($M118:$T118)))=0,SQRT(MAX(($M118)+SUMPRODUCT(($N118:$T118),r_csrns!$B$5:$H$5),0)),"")</f>
        <v/>
      </c>
      <c r="H118" s="37" t="str">
        <f t="array" ref="H118">IF( SUMPRODUCT(--NOT(ISNUMBER($M118:$T118)))=0,SQRT(MAX(($M118)+SUMPRODUCT(($N118:$T118),r_csrns!$B$4:$H$4)*0.75,0)),"")</f>
        <v/>
      </c>
      <c r="I118" s="37" t="str">
        <f t="array" ref="I118">IF(AND( ISNUMBER(IFERROR(($L118),"")), ISNUMBER(IFERROR(($F118),""))), MAX(MIN(($L118), ($F118)), -($F118)), "")</f>
        <v/>
      </c>
      <c r="J118" s="37" t="str">
        <f t="array" ref="J118">IF(AND( ISNUMBER(IFERROR(($L118),"")), ISNUMBER(IFERROR(($G118),""))), MAX(MIN(($L118), ($G118)), -($G118)), "")</f>
        <v/>
      </c>
      <c r="K118" s="37" t="str">
        <f t="array" ref="K118">IF(AND( ISNUMBER(IFERROR(($L118),"")), ISNUMBER(IFERROR(($H118),""))), MAX(MIN(($L118), ($H118)), -($H118)), "")</f>
        <v/>
      </c>
      <c r="L118" s="987"/>
      <c r="M118" s="987"/>
      <c r="N118" s="1004"/>
      <c r="O118" s="1005"/>
      <c r="P118" s="1005"/>
      <c r="Q118" s="1005"/>
      <c r="R118" s="1005"/>
      <c r="S118" s="1005"/>
      <c r="T118" s="1006"/>
      <c r="U118" s="1092"/>
      <c r="V118" s="988"/>
      <c r="W118" s="988"/>
      <c r="X118" s="988"/>
      <c r="Y118" s="37" t="str">
        <f t="array" ref="Y118">IF(AND( ISNUMBER(IFERROR(($X118),"")), ISNUMBER(IFERROR(($U118),""))), MAX(MIN(($X118), ($U118)), -($U118)), "")</f>
        <v/>
      </c>
      <c r="Z118" s="37" t="str">
        <f t="array" ref="Z118">IF(AND( ISNUMBER(IFERROR(($X118),"")), ISNUMBER(IFERROR(($V118),""))), MAX(MIN(($X118), ($V118)), -($V118)), "")</f>
        <v/>
      </c>
      <c r="AA118" s="12" t="str">
        <f t="array" ref="AA118">IF(AND( ISNUMBER(IFERROR(($X118),"")), ISNUMBER(IFERROR(($W118),""))), MAX(MIN(($X118), ($W118)), -($W118)), "")</f>
        <v/>
      </c>
      <c r="AB118" s="2413" t="str">
        <f t="array" ref="AB118">IF(AND( ISNUMBER(IFERROR(($AK118),"")), ISNUMBER(IFERROR(($AL118),"")), ISNUMBER(IFERROR(($AN118),""))), SQRT(MAX(0, ($AK118)+g_csrns!R6*(($AL118)-($AN118)))), "")</f>
        <v/>
      </c>
      <c r="AC118" s="37" t="str">
        <f t="array" ref="AC118">IF(AND( ISNUMBER(IFERROR(($AK118),"")), ISNUMBER(IFERROR(($AL118),"")), ISNUMBER(IFERROR(($AN118),""))), SQRT(MAX(0, ($AK118)+MIN(100%, g_csrns!R6*1.25)*(($AL118)-($AN118)))), "")</f>
        <v/>
      </c>
      <c r="AD118" s="37" t="str">
        <f t="array" ref="AD118">IF(AND( ISNUMBER(IFERROR(($AK118),"")), ISNUMBER(IFERROR(($AL118),"")), ISNUMBER(IFERROR(($AN118),""))), SQRT(MAX(0, ($AK118)+0.75*g_csrns!R6*(($AL118)-($AN118)))), "")</f>
        <v/>
      </c>
      <c r="AE118" s="37" t="str">
        <f t="array" ref="AE118">IF(AND( ISNUMBER(IFERROR(($AH118),"")), ISNUMBER(IFERROR(($AB118),""))), MAX(MIN(($AH118), ($AB118)), -($AB118)), "")</f>
        <v/>
      </c>
      <c r="AF118" s="37" t="str">
        <f t="array" ref="AF118">IF(AND( ISNUMBER(IFERROR(($AH118),"")), ISNUMBER(IFERROR(($AC118),""))), MAX(MIN(($AH118), ($AC118)), -($AC118)), "")</f>
        <v/>
      </c>
      <c r="AG118" s="37" t="str">
        <f t="array" ref="AG118">IF(AND( ISNUMBER(IFERROR(($AH118),"")), ISNUMBER(IFERROR(($AD118),""))), MAX(MIN(($AH118), ($AD118)), -($AD118)), "")</f>
        <v/>
      </c>
      <c r="AH118" s="987"/>
      <c r="AI118" s="988"/>
      <c r="AJ118" s="988"/>
      <c r="AK118" s="988"/>
      <c r="AL118" s="988"/>
      <c r="AM118" s="988"/>
      <c r="AN118" s="1003"/>
      <c r="AO118" s="1092"/>
      <c r="AP118" s="988"/>
      <c r="AQ118" s="988"/>
      <c r="AR118" s="988"/>
      <c r="AS118" s="988"/>
      <c r="AT118" s="988"/>
      <c r="AU118" s="1003"/>
      <c r="AV118" s="1092"/>
      <c r="AW118" s="988"/>
      <c r="AX118" s="988"/>
      <c r="AY118" s="988"/>
      <c r="AZ118" s="988"/>
      <c r="BA118" s="988"/>
      <c r="BB118" s="987"/>
      <c r="BC118" s="1021"/>
      <c r="BD118" s="1021"/>
      <c r="BE118" s="1021"/>
      <c r="BF118" s="1021"/>
      <c r="BG118" s="1021"/>
      <c r="BH118" s="1021"/>
      <c r="BI118" s="1021"/>
      <c r="BJ118" s="1021"/>
      <c r="BK118" s="1021"/>
      <c r="BL118" s="1021"/>
      <c r="BM118" s="1021"/>
      <c r="BN118" s="1021"/>
      <c r="BO118" s="1021"/>
      <c r="BP118" s="1021"/>
      <c r="BQ118" s="1021"/>
      <c r="BR118" s="1021"/>
      <c r="BS118" s="1021"/>
      <c r="BT118" s="1021"/>
      <c r="BU118" s="1021"/>
      <c r="BV118" s="1021"/>
      <c r="BW118" s="1021"/>
      <c r="BX118" s="1021"/>
      <c r="CH118" s="310"/>
      <c r="CI118" s="310"/>
      <c r="CV118" s="310"/>
      <c r="CW118" s="310"/>
      <c r="DH118" s="310"/>
      <c r="DI118" s="310"/>
      <c r="DR118" s="310"/>
      <c r="DS118" s="310"/>
      <c r="EC118" s="310"/>
      <c r="ED118" s="310"/>
      <c r="EE118" s="310"/>
      <c r="EG118" s="1279"/>
      <c r="EH118" s="1857"/>
    </row>
    <row r="119" spans="1:138" s="234" customFormat="1" ht="15" customHeight="1" x14ac:dyDescent="0.25">
      <c r="A119" s="926"/>
      <c r="B119" s="190">
        <v>6</v>
      </c>
      <c r="C119" s="3498"/>
      <c r="D119" s="3429" t="s">
        <v>1461</v>
      </c>
      <c r="E119" s="3430"/>
      <c r="F119" s="37" t="str">
        <f t="array" ref="F119">IF( SUMPRODUCT(--NOT(ISNUMBER($M119:$T119)))=0,SQRT(MAX(($M119)+SUMPRODUCT(($N119:$T119),r_csrns!$B$4:$H$4),0)),"")</f>
        <v/>
      </c>
      <c r="G119" s="37" t="str">
        <f t="array" ref="G119">IF( SUMPRODUCT(--NOT(ISNUMBER($M119:$T119)))=0,SQRT(MAX(($M119)+SUMPRODUCT(($N119:$T119),r_csrns!$B$5:$H$5),0)),"")</f>
        <v/>
      </c>
      <c r="H119" s="37" t="str">
        <f t="array" ref="H119">IF( SUMPRODUCT(--NOT(ISNUMBER($M119:$T119)))=0,SQRT(MAX(($M119)+SUMPRODUCT(($N119:$T119),r_csrns!$B$4:$H$4)*0.75,0)),"")</f>
        <v/>
      </c>
      <c r="I119" s="37" t="str">
        <f t="array" ref="I119">IF(AND( ISNUMBER(IFERROR(($L119),"")), ISNUMBER(IFERROR(($F119),""))), MAX(MIN(($L119), ($F119)), -($F119)), "")</f>
        <v/>
      </c>
      <c r="J119" s="37" t="str">
        <f t="array" ref="J119">IF(AND( ISNUMBER(IFERROR(($L119),"")), ISNUMBER(IFERROR(($G119),""))), MAX(MIN(($L119), ($G119)), -($G119)), "")</f>
        <v/>
      </c>
      <c r="K119" s="37" t="str">
        <f t="array" ref="K119">IF(AND( ISNUMBER(IFERROR(($L119),"")), ISNUMBER(IFERROR(($H119),""))), MAX(MIN(($L119), ($H119)), -($H119)), "")</f>
        <v/>
      </c>
      <c r="L119" s="987"/>
      <c r="M119" s="987"/>
      <c r="N119" s="1004"/>
      <c r="O119" s="1005"/>
      <c r="P119" s="1005"/>
      <c r="Q119" s="1005"/>
      <c r="R119" s="1005"/>
      <c r="S119" s="1005"/>
      <c r="T119" s="1006"/>
      <c r="U119" s="1092"/>
      <c r="V119" s="988"/>
      <c r="W119" s="988"/>
      <c r="X119" s="988"/>
      <c r="Y119" s="37" t="str">
        <f t="array" ref="Y119">IF(AND( ISNUMBER(IFERROR(($X119),"")), ISNUMBER(IFERROR(($U119),""))), MAX(MIN(($X119), ($U119)), -($U119)), "")</f>
        <v/>
      </c>
      <c r="Z119" s="37" t="str">
        <f t="array" ref="Z119">IF(AND( ISNUMBER(IFERROR(($X119),"")), ISNUMBER(IFERROR(($V119),""))), MAX(MIN(($X119), ($V119)), -($V119)), "")</f>
        <v/>
      </c>
      <c r="AA119" s="12" t="str">
        <f t="array" ref="AA119">IF(AND( ISNUMBER(IFERROR(($X119),"")), ISNUMBER(IFERROR(($W119),""))), MAX(MIN(($X119), ($W119)), -($W119)), "")</f>
        <v/>
      </c>
      <c r="AB119" s="2413" t="str">
        <f t="array" ref="AB119">IF(AND( ISNUMBER(IFERROR(($AK119),"")), ISNUMBER(IFERROR(($AL119),"")), ISNUMBER(IFERROR(($AN119),""))), SQRT(MAX(0, ($AK119)+g_csrns!R7*(($AL119)-($AN119)))), "")</f>
        <v/>
      </c>
      <c r="AC119" s="37" t="str">
        <f t="array" ref="AC119">IF(AND( ISNUMBER(IFERROR(($AK119),"")), ISNUMBER(IFERROR(($AL119),"")), ISNUMBER(IFERROR(($AN119),""))), SQRT(MAX(0, ($AK119)+MIN(100%, g_csrns!R7*1.25)*(($AL119)-($AN119)))), "")</f>
        <v/>
      </c>
      <c r="AD119" s="37" t="str">
        <f t="array" ref="AD119">IF(AND( ISNUMBER(IFERROR(($AK119),"")), ISNUMBER(IFERROR(($AL119),"")), ISNUMBER(IFERROR(($AN119),""))), SQRT(MAX(0, ($AK119)+0.75*g_csrns!R7*(($AL119)-($AN119)))), "")</f>
        <v/>
      </c>
      <c r="AE119" s="37" t="str">
        <f t="array" ref="AE119">IF(AND( ISNUMBER(IFERROR(($AH119),"")), ISNUMBER(IFERROR(($AB119),""))), MAX(MIN(($AH119), ($AB119)), -($AB119)), "")</f>
        <v/>
      </c>
      <c r="AF119" s="37" t="str">
        <f t="array" ref="AF119">IF(AND( ISNUMBER(IFERROR(($AH119),"")), ISNUMBER(IFERROR(($AC119),""))), MAX(MIN(($AH119), ($AC119)), -($AC119)), "")</f>
        <v/>
      </c>
      <c r="AG119" s="37" t="str">
        <f t="array" ref="AG119">IF(AND( ISNUMBER(IFERROR(($AH119),"")), ISNUMBER(IFERROR(($AD119),""))), MAX(MIN(($AH119), ($AD119)), -($AD119)), "")</f>
        <v/>
      </c>
      <c r="AH119" s="987"/>
      <c r="AI119" s="988"/>
      <c r="AJ119" s="988"/>
      <c r="AK119" s="988"/>
      <c r="AL119" s="988"/>
      <c r="AM119" s="988"/>
      <c r="AN119" s="1003"/>
      <c r="AO119" s="1092"/>
      <c r="AP119" s="988"/>
      <c r="AQ119" s="988"/>
      <c r="AR119" s="988"/>
      <c r="AS119" s="988"/>
      <c r="AT119" s="988"/>
      <c r="AU119" s="1003"/>
      <c r="AV119" s="1092"/>
      <c r="AW119" s="988"/>
      <c r="AX119" s="988"/>
      <c r="AY119" s="988"/>
      <c r="AZ119" s="988"/>
      <c r="BA119" s="988"/>
      <c r="BB119" s="987"/>
      <c r="BC119" s="1021"/>
      <c r="BD119" s="1021"/>
      <c r="BE119" s="1021"/>
      <c r="BF119" s="1021"/>
      <c r="BG119" s="1021"/>
      <c r="BH119" s="1021"/>
      <c r="BI119" s="1021"/>
      <c r="BJ119" s="1021"/>
      <c r="BK119" s="1021"/>
      <c r="BL119" s="1021"/>
      <c r="BM119" s="1021"/>
      <c r="BN119" s="1021"/>
      <c r="BO119" s="1021"/>
      <c r="BP119" s="1021"/>
      <c r="BQ119" s="1021"/>
      <c r="BR119" s="1021"/>
      <c r="BS119" s="1021"/>
      <c r="BT119" s="1021"/>
      <c r="BU119" s="1021"/>
      <c r="BV119" s="1021"/>
      <c r="BW119" s="1021"/>
      <c r="BX119" s="1021"/>
      <c r="CH119" s="310"/>
      <c r="CI119" s="310"/>
      <c r="CV119" s="310"/>
      <c r="CW119" s="310"/>
      <c r="DH119" s="310"/>
      <c r="DI119" s="310"/>
      <c r="DR119" s="310"/>
      <c r="DS119" s="310"/>
      <c r="EC119" s="310"/>
      <c r="ED119" s="310"/>
      <c r="EE119" s="310"/>
      <c r="EG119" s="1279"/>
      <c r="EH119" s="1857"/>
    </row>
    <row r="120" spans="1:138" s="234" customFormat="1" ht="30" customHeight="1" x14ac:dyDescent="0.25">
      <c r="A120" s="926"/>
      <c r="B120" s="190">
        <v>7</v>
      </c>
      <c r="C120" s="3498"/>
      <c r="D120" s="3583" t="s">
        <v>1462</v>
      </c>
      <c r="E120" s="3430"/>
      <c r="F120" s="37" t="str">
        <f t="array" ref="F120">IF( SUMPRODUCT(--NOT(ISNUMBER($M120:$T120)))=0,SQRT(MAX(($M120)+SUMPRODUCT(($N120:$T120),r_csrns!$B$4:$H$4),0)),"")</f>
        <v/>
      </c>
      <c r="G120" s="37" t="str">
        <f t="array" ref="G120">IF( SUMPRODUCT(--NOT(ISNUMBER($M120:$T120)))=0,SQRT(MAX(($M120)+SUMPRODUCT(($N120:$T120),r_csrns!$B$5:$H$5),0)),"")</f>
        <v/>
      </c>
      <c r="H120" s="37" t="str">
        <f t="array" ref="H120">IF( SUMPRODUCT(--NOT(ISNUMBER($M120:$T120)))=0,SQRT(MAX(($M120)+SUMPRODUCT(($N120:$T120),r_csrns!$B$4:$H$4)*0.75,0)),"")</f>
        <v/>
      </c>
      <c r="I120" s="37" t="str">
        <f t="array" ref="I120">IF(AND( ISNUMBER(IFERROR(($L120),"")), ISNUMBER(IFERROR(($F120),""))), MAX(MIN(($L120), ($F120)), -($F120)), "")</f>
        <v/>
      </c>
      <c r="J120" s="37" t="str">
        <f t="array" ref="J120">IF(AND( ISNUMBER(IFERROR(($L120),"")), ISNUMBER(IFERROR(($G120),""))), MAX(MIN(($L120), ($G120)), -($G120)), "")</f>
        <v/>
      </c>
      <c r="K120" s="37" t="str">
        <f t="array" ref="K120">IF(AND( ISNUMBER(IFERROR(($L120),"")), ISNUMBER(IFERROR(($H120),""))), MAX(MIN(($L120), ($H120)), -($H120)), "")</f>
        <v/>
      </c>
      <c r="L120" s="987"/>
      <c r="M120" s="987"/>
      <c r="N120" s="1004"/>
      <c r="O120" s="1005"/>
      <c r="P120" s="1005"/>
      <c r="Q120" s="1005"/>
      <c r="R120" s="1005"/>
      <c r="S120" s="1005"/>
      <c r="T120" s="1006"/>
      <c r="U120" s="1092"/>
      <c r="V120" s="988"/>
      <c r="W120" s="988"/>
      <c r="X120" s="988"/>
      <c r="Y120" s="37" t="str">
        <f t="array" ref="Y120">IF(AND( ISNUMBER(IFERROR(($X120),"")), ISNUMBER(IFERROR(($U120),""))), MAX(MIN(($X120), ($U120)), -($U120)), "")</f>
        <v/>
      </c>
      <c r="Z120" s="37" t="str">
        <f t="array" ref="Z120">IF(AND( ISNUMBER(IFERROR(($X120),"")), ISNUMBER(IFERROR(($V120),""))), MAX(MIN(($X120), ($V120)), -($V120)), "")</f>
        <v/>
      </c>
      <c r="AA120" s="12" t="str">
        <f t="array" ref="AA120">IF(AND( ISNUMBER(IFERROR(($X120),"")), ISNUMBER(IFERROR(($W120),""))), MAX(MIN(($X120), ($W120)), -($W120)), "")</f>
        <v/>
      </c>
      <c r="AB120" s="2413" t="str">
        <f t="array" ref="AB120">IF(AND( ISNUMBER(IFERROR(($AK120),"")), ISNUMBER(IFERROR(($AL120),"")), ISNUMBER(IFERROR(($AN120),""))), SQRT(MAX(0, ($AK120)+g_csrns!R8*(($AL120)-($AN120)))), "")</f>
        <v/>
      </c>
      <c r="AC120" s="37" t="str">
        <f t="array" ref="AC120">IF(AND( ISNUMBER(IFERROR(($AK120),"")), ISNUMBER(IFERROR(($AL120),"")), ISNUMBER(IFERROR(($AN120),""))), SQRT(MAX(0, ($AK120)+MIN(100%, g_csrns!R8*1.25)*(($AL120)-($AN120)))), "")</f>
        <v/>
      </c>
      <c r="AD120" s="37" t="str">
        <f t="array" ref="AD120">IF(AND( ISNUMBER(IFERROR(($AK120),"")), ISNUMBER(IFERROR(($AL120),"")), ISNUMBER(IFERROR(($AN120),""))), SQRT(MAX(0, ($AK120)+0.75*g_csrns!R8*(($AL120)-($AN120)))), "")</f>
        <v/>
      </c>
      <c r="AE120" s="37" t="str">
        <f t="array" ref="AE120">IF(AND( ISNUMBER(IFERROR(($AH120),"")), ISNUMBER(IFERROR(($AB120),""))), MAX(MIN(($AH120), ($AB120)), -($AB120)), "")</f>
        <v/>
      </c>
      <c r="AF120" s="37" t="str">
        <f t="array" ref="AF120">IF(AND( ISNUMBER(IFERROR(($AH120),"")), ISNUMBER(IFERROR(($AC120),""))), MAX(MIN(($AH120), ($AC120)), -($AC120)), "")</f>
        <v/>
      </c>
      <c r="AG120" s="37" t="str">
        <f t="array" ref="AG120">IF(AND( ISNUMBER(IFERROR(($AH120),"")), ISNUMBER(IFERROR(($AD120),""))), MAX(MIN(($AH120), ($AD120)), -($AD120)), "")</f>
        <v/>
      </c>
      <c r="AH120" s="987"/>
      <c r="AI120" s="988"/>
      <c r="AJ120" s="988"/>
      <c r="AK120" s="988"/>
      <c r="AL120" s="988"/>
      <c r="AM120" s="988"/>
      <c r="AN120" s="1003"/>
      <c r="AO120" s="1092"/>
      <c r="AP120" s="988"/>
      <c r="AQ120" s="988"/>
      <c r="AR120" s="988"/>
      <c r="AS120" s="988"/>
      <c r="AT120" s="988"/>
      <c r="AU120" s="1003"/>
      <c r="AV120" s="1092"/>
      <c r="AW120" s="988"/>
      <c r="AX120" s="988"/>
      <c r="AY120" s="988"/>
      <c r="AZ120" s="988"/>
      <c r="BA120" s="988"/>
      <c r="BB120" s="987"/>
      <c r="BC120" s="1021"/>
      <c r="BD120" s="1021"/>
      <c r="BE120" s="1021"/>
      <c r="BF120" s="1021"/>
      <c r="BG120" s="1021"/>
      <c r="BH120" s="1021"/>
      <c r="BI120" s="1021"/>
      <c r="BJ120" s="1021"/>
      <c r="BK120" s="1021"/>
      <c r="BL120" s="1021"/>
      <c r="BM120" s="1021"/>
      <c r="BN120" s="1021"/>
      <c r="BO120" s="1021"/>
      <c r="BP120" s="1021"/>
      <c r="BQ120" s="1021"/>
      <c r="BR120" s="1021"/>
      <c r="BS120" s="1021"/>
      <c r="BT120" s="1021"/>
      <c r="BU120" s="1021"/>
      <c r="BV120" s="1021"/>
      <c r="BW120" s="1021"/>
      <c r="BX120" s="1021"/>
      <c r="CH120" s="310"/>
      <c r="CI120" s="310"/>
      <c r="CV120" s="310"/>
      <c r="CW120" s="310"/>
      <c r="DH120" s="310"/>
      <c r="DI120" s="310"/>
      <c r="DR120" s="310"/>
      <c r="DS120" s="310"/>
      <c r="EC120" s="310"/>
      <c r="ED120" s="310"/>
      <c r="EE120" s="310"/>
      <c r="EG120" s="1279"/>
      <c r="EH120" s="1857"/>
    </row>
    <row r="121" spans="1:138" s="234" customFormat="1" ht="15" customHeight="1" x14ac:dyDescent="0.25">
      <c r="A121" s="926"/>
      <c r="B121" s="190">
        <v>8</v>
      </c>
      <c r="C121" s="2246"/>
      <c r="D121" s="3583" t="s">
        <v>1463</v>
      </c>
      <c r="E121" s="3584"/>
      <c r="F121" s="37" t="str">
        <f t="array" ref="F121">IF( SUMPRODUCT(--NOT(ISNUMBER($M121:$T121)))=0,SQRT(MAX(($M121)+SUMPRODUCT(($N121:$T121),r_csrns!$B$4:$H$4),0)),"")</f>
        <v/>
      </c>
      <c r="G121" s="37" t="str">
        <f t="array" ref="G121">IF( SUMPRODUCT(--NOT(ISNUMBER($M121:$T121)))=0,SQRT(MAX(($M121)+SUMPRODUCT(($N121:$T121),r_csrns!$B$5:$H$5),0)),"")</f>
        <v/>
      </c>
      <c r="H121" s="37" t="str">
        <f t="array" ref="H121">IF( SUMPRODUCT(--NOT(ISNUMBER($M121:$T121)))=0,SQRT(MAX(($M121)+SUMPRODUCT(($N121:$T121),r_csrns!$B$4:$H$4)*0.75,0)),"")</f>
        <v/>
      </c>
      <c r="I121" s="37" t="str">
        <f t="array" ref="I121">IF(AND( ISNUMBER(IFERROR(($L121),"")), ISNUMBER(IFERROR(($F121),""))), MAX(MIN(($L121), ($F121)), -($F121)), "")</f>
        <v/>
      </c>
      <c r="J121" s="37" t="str">
        <f t="array" ref="J121">IF(AND( ISNUMBER(IFERROR(($L121),"")), ISNUMBER(IFERROR(($G121),""))), MAX(MIN(($L121), ($G121)), -($G121)), "")</f>
        <v/>
      </c>
      <c r="K121" s="37" t="str">
        <f t="array" ref="K121">IF(AND( ISNUMBER(IFERROR(($L121),"")), ISNUMBER(IFERROR(($H121),""))), MAX(MIN(($L121), ($H121)), -($H121)), "")</f>
        <v/>
      </c>
      <c r="L121" s="987"/>
      <c r="M121" s="987"/>
      <c r="N121" s="1004"/>
      <c r="O121" s="1005"/>
      <c r="P121" s="1005"/>
      <c r="Q121" s="1005"/>
      <c r="R121" s="1005"/>
      <c r="S121" s="1005"/>
      <c r="T121" s="1006"/>
      <c r="U121" s="1092"/>
      <c r="V121" s="988"/>
      <c r="W121" s="988"/>
      <c r="X121" s="988"/>
      <c r="Y121" s="37" t="str">
        <f t="array" ref="Y121">IF(AND( ISNUMBER(IFERROR(($X121),"")), ISNUMBER(IFERROR(($U121),""))), MAX(MIN(($X121), ($U121)), -($U121)), "")</f>
        <v/>
      </c>
      <c r="Z121" s="37" t="str">
        <f t="array" ref="Z121">IF(AND( ISNUMBER(IFERROR(($X121),"")), ISNUMBER(IFERROR(($V121),""))), MAX(MIN(($X121), ($V121)), -($V121)), "")</f>
        <v/>
      </c>
      <c r="AA121" s="12" t="str">
        <f t="array" ref="AA121">IF(AND( ISNUMBER(IFERROR(($X121),"")), ISNUMBER(IFERROR(($W121),""))), MAX(MIN(($X121), ($W121)), -($W121)), "")</f>
        <v/>
      </c>
      <c r="AB121" s="2413" t="str">
        <f t="array" ref="AB121">IF(AND( ISNUMBER(IFERROR(($AK121),"")), ISNUMBER(IFERROR(($AL121),"")), ISNUMBER(IFERROR(($AN121),""))), SQRT(MAX(0, ($AK121)+g_csrns!R9*(($AL121)-($AN121)))), "")</f>
        <v/>
      </c>
      <c r="AC121" s="37" t="str">
        <f t="array" ref="AC121">IF(AND( ISNUMBER(IFERROR(($AK121),"")), ISNUMBER(IFERROR(($AL121),"")), ISNUMBER(IFERROR(($AN121),""))), SQRT(MAX(0, ($AK121)+MIN(100%, g_csrns!R9*1.25)*(($AL121)-($AN121)))), "")</f>
        <v/>
      </c>
      <c r="AD121" s="37" t="str">
        <f t="array" ref="AD121">IF(AND( ISNUMBER(IFERROR(($AK121),"")), ISNUMBER(IFERROR(($AL121),"")), ISNUMBER(IFERROR(($AN121),""))), SQRT(MAX(0, ($AK121)+0.75*g_csrns!R9*(($AL121)-($AN121)))), "")</f>
        <v/>
      </c>
      <c r="AE121" s="37" t="str">
        <f t="array" ref="AE121">IF(AND( ISNUMBER(IFERROR(($AH121),"")), ISNUMBER(IFERROR(($AB121),""))), MAX(MIN(($AH121), ($AB121)), -($AB121)), "")</f>
        <v/>
      </c>
      <c r="AF121" s="37" t="str">
        <f t="array" ref="AF121">IF(AND( ISNUMBER(IFERROR(($AH121),"")), ISNUMBER(IFERROR(($AC121),""))), MAX(MIN(($AH121), ($AC121)), -($AC121)), "")</f>
        <v/>
      </c>
      <c r="AG121" s="37" t="str">
        <f t="array" ref="AG121">IF(AND( ISNUMBER(IFERROR(($AH121),"")), ISNUMBER(IFERROR(($AD121),""))), MAX(MIN(($AH121), ($AD121)), -($AD121)), "")</f>
        <v/>
      </c>
      <c r="AH121" s="987"/>
      <c r="AI121" s="988"/>
      <c r="AJ121" s="988"/>
      <c r="AK121" s="988"/>
      <c r="AL121" s="988"/>
      <c r="AM121" s="988"/>
      <c r="AN121" s="1003"/>
      <c r="AO121" s="1092"/>
      <c r="AP121" s="988"/>
      <c r="AQ121" s="988"/>
      <c r="AR121" s="988"/>
      <c r="AS121" s="988"/>
      <c r="AT121" s="988"/>
      <c r="AU121" s="1003"/>
      <c r="AV121" s="1092"/>
      <c r="AW121" s="988"/>
      <c r="AX121" s="988"/>
      <c r="AY121" s="988"/>
      <c r="AZ121" s="988"/>
      <c r="BA121" s="988"/>
      <c r="BB121" s="987"/>
      <c r="BC121" s="1021"/>
      <c r="BD121" s="1021"/>
      <c r="BE121" s="1021"/>
      <c r="BF121" s="1021"/>
      <c r="BG121" s="1021"/>
      <c r="BH121" s="1021"/>
      <c r="BI121" s="1021"/>
      <c r="BJ121" s="1021"/>
      <c r="BK121" s="1021"/>
      <c r="BL121" s="1021"/>
      <c r="BM121" s="1021"/>
      <c r="BN121" s="1021"/>
      <c r="BO121" s="1021"/>
      <c r="BP121" s="1021"/>
      <c r="BQ121" s="1021"/>
      <c r="BR121" s="1021"/>
      <c r="BS121" s="1021"/>
      <c r="BT121" s="1021"/>
      <c r="BU121" s="1021"/>
      <c r="BV121" s="1021"/>
      <c r="BW121" s="1021"/>
      <c r="BX121" s="1021"/>
      <c r="CH121" s="310"/>
      <c r="CI121" s="310"/>
      <c r="CV121" s="310"/>
      <c r="CW121" s="310"/>
      <c r="DH121" s="310"/>
      <c r="DI121" s="310"/>
      <c r="DR121" s="310"/>
      <c r="DS121" s="310"/>
      <c r="EC121" s="310"/>
      <c r="ED121" s="310"/>
      <c r="EE121" s="310"/>
      <c r="EG121" s="1279"/>
      <c r="EH121" s="1857"/>
    </row>
    <row r="122" spans="1:138" s="234" customFormat="1" ht="30" customHeight="1" x14ac:dyDescent="0.25">
      <c r="A122" s="926"/>
      <c r="B122" s="190">
        <v>9</v>
      </c>
      <c r="C122" s="3497" t="s">
        <v>1464</v>
      </c>
      <c r="D122" s="3429" t="s">
        <v>1465</v>
      </c>
      <c r="E122" s="3430"/>
      <c r="F122" s="37" t="str">
        <f t="array" ref="F122">IF( SUMPRODUCT(--NOT(ISNUMBER($M122:$T122)))=0,SQRT(MAX(($M122)+SUMPRODUCT(($N122:$T122),r_csrns!$B$4:$H$4),0)),"")</f>
        <v/>
      </c>
      <c r="G122" s="37" t="str">
        <f t="array" ref="G122">IF( SUMPRODUCT(--NOT(ISNUMBER($M122:$T122)))=0,SQRT(MAX(($M122)+SUMPRODUCT(($N122:$T122),r_csrns!$B$5:$H$5),0)),"")</f>
        <v/>
      </c>
      <c r="H122" s="37" t="str">
        <f t="array" ref="H122">IF( SUMPRODUCT(--NOT(ISNUMBER($M122:$T122)))=0,SQRT(MAX(($M122)+SUMPRODUCT(($N122:$T122),r_csrns!$B$4:$H$4)*0.75,0)),"")</f>
        <v/>
      </c>
      <c r="I122" s="37" t="str">
        <f t="array" ref="I122">IF(AND( ISNUMBER(IFERROR(($L122),"")), ISNUMBER(IFERROR(($F122),""))), MAX(MIN(($L122), ($F122)), -($F122)), "")</f>
        <v/>
      </c>
      <c r="J122" s="37" t="str">
        <f t="array" ref="J122">IF(AND( ISNUMBER(IFERROR(($L122),"")), ISNUMBER(IFERROR(($G122),""))), MAX(MIN(($L122), ($G122)), -($G122)), "")</f>
        <v/>
      </c>
      <c r="K122" s="37" t="str">
        <f t="array" ref="K122">IF(AND( ISNUMBER(IFERROR(($L122),"")), ISNUMBER(IFERROR(($H122),""))), MAX(MIN(($L122), ($H122)), -($H122)), "")</f>
        <v/>
      </c>
      <c r="L122" s="987"/>
      <c r="M122" s="987"/>
      <c r="N122" s="1004"/>
      <c r="O122" s="1005"/>
      <c r="P122" s="1005"/>
      <c r="Q122" s="1005"/>
      <c r="R122" s="1005"/>
      <c r="S122" s="1005"/>
      <c r="T122" s="1006"/>
      <c r="U122" s="1092"/>
      <c r="V122" s="988"/>
      <c r="W122" s="988"/>
      <c r="X122" s="988"/>
      <c r="Y122" s="37" t="str">
        <f t="array" ref="Y122">IF(AND( ISNUMBER(IFERROR(($X122),"")), ISNUMBER(IFERROR(($U122),""))), MAX(MIN(($X122), ($U122)), -($U122)), "")</f>
        <v/>
      </c>
      <c r="Z122" s="37" t="str">
        <f t="array" ref="Z122">IF(AND( ISNUMBER(IFERROR(($X122),"")), ISNUMBER(IFERROR(($V122),""))), MAX(MIN(($X122), ($V122)), -($V122)), "")</f>
        <v/>
      </c>
      <c r="AA122" s="12" t="str">
        <f t="array" ref="AA122">IF(AND( ISNUMBER(IFERROR(($X122),"")), ISNUMBER(IFERROR(($W122),""))), MAX(MIN(($X122), ($W122)), -($W122)), "")</f>
        <v/>
      </c>
      <c r="AB122" s="2413" t="str">
        <f t="array" ref="AB122">IF(AND( ISNUMBER(IFERROR(($AK122),"")), ISNUMBER(IFERROR(($AL122),"")), ISNUMBER(IFERROR(($AN122),""))), SQRT(MAX(0, ($AK122)+g_csrns!R10*(($AL122)-($AN122)))), "")</f>
        <v/>
      </c>
      <c r="AC122" s="37" t="str">
        <f t="array" ref="AC122">IF(AND( ISNUMBER(IFERROR(($AK122),"")), ISNUMBER(IFERROR(($AL122),"")), ISNUMBER(IFERROR(($AN122),""))), SQRT(MAX(0, ($AK122)+MIN(100%, g_csrns!R10*1.25)*(($AL122)-($AN122)))), "")</f>
        <v/>
      </c>
      <c r="AD122" s="37" t="str">
        <f t="array" ref="AD122">IF(AND( ISNUMBER(IFERROR(($AK122),"")), ISNUMBER(IFERROR(($AL122),"")), ISNUMBER(IFERROR(($AN122),""))), SQRT(MAX(0, ($AK122)+0.75*g_csrns!R10*(($AL122)-($AN122)))), "")</f>
        <v/>
      </c>
      <c r="AE122" s="37" t="str">
        <f t="array" ref="AE122">IF(AND( ISNUMBER(IFERROR(($AH122),"")), ISNUMBER(IFERROR(($AB122),""))), MAX(MIN(($AH122), ($AB122)), -($AB122)), "")</f>
        <v/>
      </c>
      <c r="AF122" s="37" t="str">
        <f t="array" ref="AF122">IF(AND( ISNUMBER(IFERROR(($AH122),"")), ISNUMBER(IFERROR(($AC122),""))), MAX(MIN(($AH122), ($AC122)), -($AC122)), "")</f>
        <v/>
      </c>
      <c r="AG122" s="37" t="str">
        <f t="array" ref="AG122">IF(AND( ISNUMBER(IFERROR(($AH122),"")), ISNUMBER(IFERROR(($AD122),""))), MAX(MIN(($AH122), ($AD122)), -($AD122)), "")</f>
        <v/>
      </c>
      <c r="AH122" s="987"/>
      <c r="AI122" s="988"/>
      <c r="AJ122" s="988"/>
      <c r="AK122" s="988"/>
      <c r="AL122" s="988"/>
      <c r="AM122" s="988"/>
      <c r="AN122" s="1003"/>
      <c r="AO122" s="1092"/>
      <c r="AP122" s="988"/>
      <c r="AQ122" s="988"/>
      <c r="AR122" s="988"/>
      <c r="AS122" s="988"/>
      <c r="AT122" s="988"/>
      <c r="AU122" s="1003"/>
      <c r="AV122" s="1092"/>
      <c r="AW122" s="988"/>
      <c r="AX122" s="988"/>
      <c r="AY122" s="988"/>
      <c r="AZ122" s="988"/>
      <c r="BA122" s="988"/>
      <c r="BB122" s="987"/>
      <c r="BC122" s="1021"/>
      <c r="BD122" s="1021"/>
      <c r="BE122" s="1021"/>
      <c r="BF122" s="1021"/>
      <c r="BG122" s="1021"/>
      <c r="BH122" s="1021"/>
      <c r="BI122" s="1021"/>
      <c r="BJ122" s="1021"/>
      <c r="BK122" s="1021"/>
      <c r="BL122" s="1021"/>
      <c r="BM122" s="1021"/>
      <c r="BN122" s="1021"/>
      <c r="BO122" s="1021"/>
      <c r="BP122" s="1021"/>
      <c r="BQ122" s="1021"/>
      <c r="BR122" s="1021"/>
      <c r="BS122" s="1021"/>
      <c r="BT122" s="1021"/>
      <c r="BU122" s="1021"/>
      <c r="BV122" s="1021"/>
      <c r="BW122" s="1021"/>
      <c r="BX122" s="1021"/>
      <c r="CH122" s="310"/>
      <c r="CI122" s="310"/>
      <c r="CV122" s="310"/>
      <c r="CW122" s="310"/>
      <c r="DH122" s="310"/>
      <c r="DI122" s="310"/>
      <c r="DR122" s="310"/>
      <c r="DS122" s="310"/>
      <c r="EC122" s="310"/>
      <c r="ED122" s="310"/>
      <c r="EE122" s="310"/>
      <c r="EG122" s="1279"/>
      <c r="EH122" s="1857"/>
    </row>
    <row r="123" spans="1:138" s="234" customFormat="1" ht="30" customHeight="1" x14ac:dyDescent="0.25">
      <c r="A123" s="926"/>
      <c r="B123" s="190">
        <v>10</v>
      </c>
      <c r="C123" s="3498"/>
      <c r="D123" s="3583" t="s">
        <v>1457</v>
      </c>
      <c r="E123" s="3584"/>
      <c r="F123" s="37" t="str">
        <f t="array" ref="F123">IF( SUMPRODUCT(--NOT(ISNUMBER($M123:$T123)))=0,SQRT(MAX(($M123)+SUMPRODUCT(($N123:$T123),r_csrns!$B$4:$H$4),0)),"")</f>
        <v/>
      </c>
      <c r="G123" s="37" t="str">
        <f t="array" ref="G123">IF( SUMPRODUCT(--NOT(ISNUMBER($M123:$T123)))=0,SQRT(MAX(($M123)+SUMPRODUCT(($N123:$T123),r_csrns!$B$5:$H$5),0)),"")</f>
        <v/>
      </c>
      <c r="H123" s="37" t="str">
        <f t="array" ref="H123">IF( SUMPRODUCT(--NOT(ISNUMBER($M123:$T123)))=0,SQRT(MAX(($M123)+SUMPRODUCT(($N123:$T123),r_csrns!$B$4:$H$4)*0.75,0)),"")</f>
        <v/>
      </c>
      <c r="I123" s="37" t="str">
        <f t="array" ref="I123">IF(AND( ISNUMBER(IFERROR(($L123),"")), ISNUMBER(IFERROR(($F123),""))), MAX(MIN(($L123), ($F123)), -($F123)), "")</f>
        <v/>
      </c>
      <c r="J123" s="37" t="str">
        <f t="array" ref="J123">IF(AND( ISNUMBER(IFERROR(($L123),"")), ISNUMBER(IFERROR(($G123),""))), MAX(MIN(($L123), ($G123)), -($G123)), "")</f>
        <v/>
      </c>
      <c r="K123" s="37" t="str">
        <f t="array" ref="K123">IF(AND( ISNUMBER(IFERROR(($L123),"")), ISNUMBER(IFERROR(($H123),""))), MAX(MIN(($L123), ($H123)), -($H123)), "")</f>
        <v/>
      </c>
      <c r="L123" s="987"/>
      <c r="M123" s="987"/>
      <c r="N123" s="1004"/>
      <c r="O123" s="1005"/>
      <c r="P123" s="1005"/>
      <c r="Q123" s="1005"/>
      <c r="R123" s="1005"/>
      <c r="S123" s="1005"/>
      <c r="T123" s="1006"/>
      <c r="U123" s="1092"/>
      <c r="V123" s="988"/>
      <c r="W123" s="988"/>
      <c r="X123" s="988"/>
      <c r="Y123" s="37" t="str">
        <f t="array" ref="Y123">IF(AND( ISNUMBER(IFERROR(($X123),"")), ISNUMBER(IFERROR(($U123),""))), MAX(MIN(($X123), ($U123)), -($U123)), "")</f>
        <v/>
      </c>
      <c r="Z123" s="37" t="str">
        <f t="array" ref="Z123">IF(AND( ISNUMBER(IFERROR(($X123),"")), ISNUMBER(IFERROR(($V123),""))), MAX(MIN(($X123), ($V123)), -($V123)), "")</f>
        <v/>
      </c>
      <c r="AA123" s="12" t="str">
        <f t="array" ref="AA123">IF(AND( ISNUMBER(IFERROR(($X123),"")), ISNUMBER(IFERROR(($W123),""))), MAX(MIN(($X123), ($W123)), -($W123)), "")</f>
        <v/>
      </c>
      <c r="AB123" s="2413" t="str">
        <f t="array" ref="AB123">IF(AND( ISNUMBER(IFERROR(($AK123),"")), ISNUMBER(IFERROR(($AL123),"")), ISNUMBER(IFERROR(($AN123),""))), SQRT(MAX(0, ($AK123)+g_csrns!R11*(($AL123)-($AN123)))), "")</f>
        <v/>
      </c>
      <c r="AC123" s="37" t="str">
        <f t="array" ref="AC123">IF(AND( ISNUMBER(IFERROR(($AK123),"")), ISNUMBER(IFERROR(($AL123),"")), ISNUMBER(IFERROR(($AN123),""))), SQRT(MAX(0, ($AK123)+MIN(100%, g_csrns!R11*1.25)*(($AL123)-($AN123)))), "")</f>
        <v/>
      </c>
      <c r="AD123" s="37" t="str">
        <f t="array" ref="AD123">IF(AND( ISNUMBER(IFERROR(($AK123),"")), ISNUMBER(IFERROR(($AL123),"")), ISNUMBER(IFERROR(($AN123),""))), SQRT(MAX(0, ($AK123)+0.75*g_csrns!R11*(($AL123)-($AN123)))), "")</f>
        <v/>
      </c>
      <c r="AE123" s="37" t="str">
        <f t="array" ref="AE123">IF(AND( ISNUMBER(IFERROR(($AH123),"")), ISNUMBER(IFERROR(($AB123),""))), MAX(MIN(($AH123), ($AB123)), -($AB123)), "")</f>
        <v/>
      </c>
      <c r="AF123" s="37" t="str">
        <f t="array" ref="AF123">IF(AND( ISNUMBER(IFERROR(($AH123),"")), ISNUMBER(IFERROR(($AC123),""))), MAX(MIN(($AH123), ($AC123)), -($AC123)), "")</f>
        <v/>
      </c>
      <c r="AG123" s="37" t="str">
        <f t="array" ref="AG123">IF(AND( ISNUMBER(IFERROR(($AH123),"")), ISNUMBER(IFERROR(($AD123),""))), MAX(MIN(($AH123), ($AD123)), -($AD123)), "")</f>
        <v/>
      </c>
      <c r="AH123" s="987"/>
      <c r="AI123" s="988"/>
      <c r="AJ123" s="988"/>
      <c r="AK123" s="988"/>
      <c r="AL123" s="988"/>
      <c r="AM123" s="988"/>
      <c r="AN123" s="1003"/>
      <c r="AO123" s="1092"/>
      <c r="AP123" s="988"/>
      <c r="AQ123" s="988"/>
      <c r="AR123" s="988"/>
      <c r="AS123" s="988"/>
      <c r="AT123" s="988"/>
      <c r="AU123" s="1003"/>
      <c r="AV123" s="1092"/>
      <c r="AW123" s="988"/>
      <c r="AX123" s="988"/>
      <c r="AY123" s="988"/>
      <c r="AZ123" s="988"/>
      <c r="BA123" s="988"/>
      <c r="BB123" s="987"/>
      <c r="BC123" s="1021"/>
      <c r="BD123" s="1021"/>
      <c r="BE123" s="1021"/>
      <c r="BF123" s="1021"/>
      <c r="BG123" s="1021"/>
      <c r="BH123" s="1021"/>
      <c r="BI123" s="1021"/>
      <c r="BJ123" s="1021"/>
      <c r="BK123" s="1021"/>
      <c r="BL123" s="1021"/>
      <c r="BM123" s="1021"/>
      <c r="BN123" s="1021"/>
      <c r="BO123" s="1021"/>
      <c r="BP123" s="1021"/>
      <c r="BQ123" s="1021"/>
      <c r="BR123" s="1021"/>
      <c r="BS123" s="1021"/>
      <c r="BT123" s="1021"/>
      <c r="BU123" s="1021"/>
      <c r="BV123" s="1021"/>
      <c r="BW123" s="1021"/>
      <c r="BX123" s="1021"/>
      <c r="CH123" s="310"/>
      <c r="CI123" s="310"/>
      <c r="CV123" s="310"/>
      <c r="CW123" s="310"/>
      <c r="DH123" s="310"/>
      <c r="DI123" s="310"/>
      <c r="DR123" s="310"/>
      <c r="DS123" s="310"/>
      <c r="EC123" s="310"/>
      <c r="ED123" s="310"/>
      <c r="EE123" s="310"/>
      <c r="EG123" s="1279"/>
      <c r="EH123" s="1857"/>
    </row>
    <row r="124" spans="1:138" s="234" customFormat="1" ht="15" customHeight="1" x14ac:dyDescent="0.25">
      <c r="A124" s="926"/>
      <c r="B124" s="190">
        <v>11</v>
      </c>
      <c r="C124" s="3498"/>
      <c r="D124" s="3583" t="s">
        <v>1458</v>
      </c>
      <c r="E124" s="3430"/>
      <c r="F124" s="37" t="str">
        <f t="array" ref="F124">IF( SUMPRODUCT(--NOT(ISNUMBER($M124:$T124)))=0,SQRT(MAX(($M124)+SUMPRODUCT(($N124:$T124),r_csrns!$B$4:$H$4),0)),"")</f>
        <v/>
      </c>
      <c r="G124" s="37" t="str">
        <f t="array" ref="G124">IF( SUMPRODUCT(--NOT(ISNUMBER($M124:$T124)))=0,SQRT(MAX(($M124)+SUMPRODUCT(($N124:$T124),r_csrns!$B$5:$H$5),0)),"")</f>
        <v/>
      </c>
      <c r="H124" s="37" t="str">
        <f t="array" ref="H124">IF( SUMPRODUCT(--NOT(ISNUMBER($M124:$T124)))=0,SQRT(MAX(($M124)+SUMPRODUCT(($N124:$T124),r_csrns!$B$4:$H$4)*0.75,0)),"")</f>
        <v/>
      </c>
      <c r="I124" s="37" t="str">
        <f t="array" ref="I124">IF(AND( ISNUMBER(IFERROR(($L124),"")), ISNUMBER(IFERROR(($F124),""))), MAX(MIN(($L124), ($F124)), -($F124)), "")</f>
        <v/>
      </c>
      <c r="J124" s="37" t="str">
        <f t="array" ref="J124">IF(AND( ISNUMBER(IFERROR(($L124),"")), ISNUMBER(IFERROR(($G124),""))), MAX(MIN(($L124), ($G124)), -($G124)), "")</f>
        <v/>
      </c>
      <c r="K124" s="37" t="str">
        <f t="array" ref="K124">IF(AND( ISNUMBER(IFERROR(($L124),"")), ISNUMBER(IFERROR(($H124),""))), MAX(MIN(($L124), ($H124)), -($H124)), "")</f>
        <v/>
      </c>
      <c r="L124" s="987"/>
      <c r="M124" s="987"/>
      <c r="N124" s="1004"/>
      <c r="O124" s="1005"/>
      <c r="P124" s="1005"/>
      <c r="Q124" s="1005"/>
      <c r="R124" s="1005"/>
      <c r="S124" s="1005"/>
      <c r="T124" s="1006"/>
      <c r="U124" s="1092"/>
      <c r="V124" s="988"/>
      <c r="W124" s="988"/>
      <c r="X124" s="988"/>
      <c r="Y124" s="37" t="str">
        <f t="array" ref="Y124">IF(AND( ISNUMBER(IFERROR(($X124),"")), ISNUMBER(IFERROR(($U124),""))), MAX(MIN(($X124), ($U124)), -($U124)), "")</f>
        <v/>
      </c>
      <c r="Z124" s="37" t="str">
        <f t="array" ref="Z124">IF(AND( ISNUMBER(IFERROR(($X124),"")), ISNUMBER(IFERROR(($V124),""))), MAX(MIN(($X124), ($V124)), -($V124)), "")</f>
        <v/>
      </c>
      <c r="AA124" s="12" t="str">
        <f t="array" ref="AA124">IF(AND( ISNUMBER(IFERROR(($X124),"")), ISNUMBER(IFERROR(($W124),""))), MAX(MIN(($X124), ($W124)), -($W124)), "")</f>
        <v/>
      </c>
      <c r="AB124" s="2413" t="str">
        <f t="array" ref="AB124">IF(AND( ISNUMBER(IFERROR(($AK124),"")), ISNUMBER(IFERROR(($AL124),"")), ISNUMBER(IFERROR(($AN124),""))), SQRT(MAX(0, ($AK124)+g_csrns!R12*(($AL124)-($AN124)))), "")</f>
        <v/>
      </c>
      <c r="AC124" s="37" t="str">
        <f t="array" ref="AC124">IF(AND( ISNUMBER(IFERROR(($AK124),"")), ISNUMBER(IFERROR(($AL124),"")), ISNUMBER(IFERROR(($AN124),""))), SQRT(MAX(0, ($AK124)+MIN(100%, g_csrns!R12*1.25)*(($AL124)-($AN124)))), "")</f>
        <v/>
      </c>
      <c r="AD124" s="37" t="str">
        <f t="array" ref="AD124">IF(AND( ISNUMBER(IFERROR(($AK124),"")), ISNUMBER(IFERROR(($AL124),"")), ISNUMBER(IFERROR(($AN124),""))), SQRT(MAX(0, ($AK124)+0.75*g_csrns!R12*(($AL124)-($AN124)))), "")</f>
        <v/>
      </c>
      <c r="AE124" s="37" t="str">
        <f t="array" ref="AE124">IF(AND( ISNUMBER(IFERROR(($AH124),"")), ISNUMBER(IFERROR(($AB124),""))), MAX(MIN(($AH124), ($AB124)), -($AB124)), "")</f>
        <v/>
      </c>
      <c r="AF124" s="37" t="str">
        <f t="array" ref="AF124">IF(AND( ISNUMBER(IFERROR(($AH124),"")), ISNUMBER(IFERROR(($AC124),""))), MAX(MIN(($AH124), ($AC124)), -($AC124)), "")</f>
        <v/>
      </c>
      <c r="AG124" s="37" t="str">
        <f t="array" ref="AG124">IF(AND( ISNUMBER(IFERROR(($AH124),"")), ISNUMBER(IFERROR(($AD124),""))), MAX(MIN(($AH124), ($AD124)), -($AD124)), "")</f>
        <v/>
      </c>
      <c r="AH124" s="987"/>
      <c r="AI124" s="988"/>
      <c r="AJ124" s="988"/>
      <c r="AK124" s="988"/>
      <c r="AL124" s="988"/>
      <c r="AM124" s="988"/>
      <c r="AN124" s="1003"/>
      <c r="AO124" s="1092"/>
      <c r="AP124" s="988"/>
      <c r="AQ124" s="988"/>
      <c r="AR124" s="988"/>
      <c r="AS124" s="988"/>
      <c r="AT124" s="988"/>
      <c r="AU124" s="1003"/>
      <c r="AV124" s="1092"/>
      <c r="AW124" s="988"/>
      <c r="AX124" s="988"/>
      <c r="AY124" s="988"/>
      <c r="AZ124" s="988"/>
      <c r="BA124" s="988"/>
      <c r="BB124" s="987"/>
      <c r="BC124" s="1021"/>
      <c r="BD124" s="1021"/>
      <c r="BE124" s="1021"/>
      <c r="BF124" s="1021"/>
      <c r="BG124" s="1021"/>
      <c r="BH124" s="1021"/>
      <c r="BI124" s="1021"/>
      <c r="BJ124" s="1021"/>
      <c r="BK124" s="1021"/>
      <c r="BL124" s="1021"/>
      <c r="BM124" s="1021"/>
      <c r="BN124" s="1021"/>
      <c r="BO124" s="1021"/>
      <c r="BP124" s="1021"/>
      <c r="BQ124" s="1021"/>
      <c r="BR124" s="1021"/>
      <c r="BS124" s="1021"/>
      <c r="BT124" s="1021"/>
      <c r="BU124" s="1021"/>
      <c r="BV124" s="1021"/>
      <c r="BW124" s="1021"/>
      <c r="BX124" s="1021"/>
      <c r="CH124" s="310"/>
      <c r="CI124" s="310"/>
      <c r="CV124" s="310"/>
      <c r="CW124" s="310"/>
      <c r="DH124" s="310"/>
      <c r="DI124" s="310"/>
      <c r="DR124" s="310"/>
      <c r="DS124" s="310"/>
      <c r="EC124" s="310"/>
      <c r="ED124" s="310"/>
      <c r="EE124" s="310"/>
      <c r="EG124" s="1279"/>
      <c r="EH124" s="1857"/>
    </row>
    <row r="125" spans="1:138" s="234" customFormat="1" ht="30" customHeight="1" x14ac:dyDescent="0.25">
      <c r="A125" s="926"/>
      <c r="B125" s="189">
        <v>12</v>
      </c>
      <c r="C125" s="3498"/>
      <c r="D125" s="3429" t="s">
        <v>1459</v>
      </c>
      <c r="E125" s="3430"/>
      <c r="F125" s="37" t="str">
        <f t="array" ref="F125">IF( SUMPRODUCT(--NOT(ISNUMBER($M125:$T125)))=0,SQRT(MAX(($M125)+SUMPRODUCT(($N125:$T125),r_csrns!$B$4:$H$4),0)),"")</f>
        <v/>
      </c>
      <c r="G125" s="37" t="str">
        <f t="array" ref="G125">IF( SUMPRODUCT(--NOT(ISNUMBER($M125:$T125)))=0,SQRT(MAX(($M125)+SUMPRODUCT(($N125:$T125),r_csrns!$B$5:$H$5),0)),"")</f>
        <v/>
      </c>
      <c r="H125" s="37" t="str">
        <f t="array" ref="H125">IF( SUMPRODUCT(--NOT(ISNUMBER($M125:$T125)))=0,SQRT(MAX(($M125)+SUMPRODUCT(($N125:$T125),r_csrns!$B$4:$H$4)*0.75,0)),"")</f>
        <v/>
      </c>
      <c r="I125" s="37" t="str">
        <f t="array" ref="I125">IF(AND( ISNUMBER(IFERROR(($L125),"")), ISNUMBER(IFERROR(($F125),""))), MAX(MIN(($L125), ($F125)), -($F125)), "")</f>
        <v/>
      </c>
      <c r="J125" s="37" t="str">
        <f t="array" ref="J125">IF(AND( ISNUMBER(IFERROR(($L125),"")), ISNUMBER(IFERROR(($G125),""))), MAX(MIN(($L125), ($G125)), -($G125)), "")</f>
        <v/>
      </c>
      <c r="K125" s="37" t="str">
        <f t="array" ref="K125">IF(AND( ISNUMBER(IFERROR(($L125),"")), ISNUMBER(IFERROR(($H125),""))), MAX(MIN(($L125), ($H125)), -($H125)), "")</f>
        <v/>
      </c>
      <c r="L125" s="987"/>
      <c r="M125" s="987"/>
      <c r="N125" s="1004"/>
      <c r="O125" s="1005"/>
      <c r="P125" s="1005"/>
      <c r="Q125" s="1005"/>
      <c r="R125" s="1005"/>
      <c r="S125" s="1005"/>
      <c r="T125" s="1006"/>
      <c r="U125" s="1092"/>
      <c r="V125" s="988"/>
      <c r="W125" s="988"/>
      <c r="X125" s="988"/>
      <c r="Y125" s="37" t="str">
        <f t="array" ref="Y125">IF(AND( ISNUMBER(IFERROR(($X125),"")), ISNUMBER(IFERROR(($U125),""))), MAX(MIN(($X125), ($U125)), -($U125)), "")</f>
        <v/>
      </c>
      <c r="Z125" s="37" t="str">
        <f t="array" ref="Z125">IF(AND( ISNUMBER(IFERROR(($X125),"")), ISNUMBER(IFERROR(($V125),""))), MAX(MIN(($X125), ($V125)), -($V125)), "")</f>
        <v/>
      </c>
      <c r="AA125" s="12" t="str">
        <f t="array" ref="AA125">IF(AND( ISNUMBER(IFERROR(($X125),"")), ISNUMBER(IFERROR(($W125),""))), MAX(MIN(($X125), ($W125)), -($W125)), "")</f>
        <v/>
      </c>
      <c r="AB125" s="2413" t="str">
        <f t="array" ref="AB125">IF(AND( ISNUMBER(IFERROR(($AK125),"")), ISNUMBER(IFERROR(($AL125),"")), ISNUMBER(IFERROR(($AN125),""))), SQRT(MAX(0, ($AK125)+g_csrns!R13*(($AL125)-($AN125)))), "")</f>
        <v/>
      </c>
      <c r="AC125" s="37" t="str">
        <f t="array" ref="AC125">IF(AND( ISNUMBER(IFERROR(($AK125),"")), ISNUMBER(IFERROR(($AL125),"")), ISNUMBER(IFERROR(($AN125),""))), SQRT(MAX(0, ($AK125)+MIN(100%, g_csrns!R13*1.25)*(($AL125)-($AN125)))), "")</f>
        <v/>
      </c>
      <c r="AD125" s="37" t="str">
        <f t="array" ref="AD125">IF(AND( ISNUMBER(IFERROR(($AK125),"")), ISNUMBER(IFERROR(($AL125),"")), ISNUMBER(IFERROR(($AN125),""))), SQRT(MAX(0, ($AK125)+0.75*g_csrns!R13*(($AL125)-($AN125)))), "")</f>
        <v/>
      </c>
      <c r="AE125" s="37" t="str">
        <f t="array" ref="AE125">IF(AND( ISNUMBER(IFERROR(($AH125),"")), ISNUMBER(IFERROR(($AB125),""))), MAX(MIN(($AH125), ($AB125)), -($AB125)), "")</f>
        <v/>
      </c>
      <c r="AF125" s="37" t="str">
        <f t="array" ref="AF125">IF(AND( ISNUMBER(IFERROR(($AH125),"")), ISNUMBER(IFERROR(($AC125),""))), MAX(MIN(($AH125), ($AC125)), -($AC125)), "")</f>
        <v/>
      </c>
      <c r="AG125" s="37" t="str">
        <f t="array" ref="AG125">IF(AND( ISNUMBER(IFERROR(($AH125),"")), ISNUMBER(IFERROR(($AD125),""))), MAX(MIN(($AH125), ($AD125)), -($AD125)), "")</f>
        <v/>
      </c>
      <c r="AH125" s="987"/>
      <c r="AI125" s="988"/>
      <c r="AJ125" s="988"/>
      <c r="AK125" s="988"/>
      <c r="AL125" s="988"/>
      <c r="AM125" s="988"/>
      <c r="AN125" s="1003"/>
      <c r="AO125" s="1092"/>
      <c r="AP125" s="988"/>
      <c r="AQ125" s="988"/>
      <c r="AR125" s="988"/>
      <c r="AS125" s="988"/>
      <c r="AT125" s="988"/>
      <c r="AU125" s="1003"/>
      <c r="AV125" s="1092"/>
      <c r="AW125" s="988"/>
      <c r="AX125" s="988"/>
      <c r="AY125" s="988"/>
      <c r="AZ125" s="988"/>
      <c r="BA125" s="988"/>
      <c r="BB125" s="987"/>
      <c r="BC125" s="1021"/>
      <c r="BD125" s="1021"/>
      <c r="BE125" s="1021"/>
      <c r="BF125" s="1021"/>
      <c r="BG125" s="1021"/>
      <c r="BH125" s="1021"/>
      <c r="BI125" s="1021"/>
      <c r="BJ125" s="1021"/>
      <c r="BK125" s="1021"/>
      <c r="BL125" s="1021"/>
      <c r="BM125" s="1021"/>
      <c r="BN125" s="1021"/>
      <c r="BO125" s="1021"/>
      <c r="BP125" s="1021"/>
      <c r="BQ125" s="1021"/>
      <c r="BR125" s="1021"/>
      <c r="BS125" s="1021"/>
      <c r="BT125" s="1021"/>
      <c r="BU125" s="1021"/>
      <c r="BV125" s="1021"/>
      <c r="BW125" s="1021"/>
      <c r="BX125" s="1021"/>
      <c r="CH125" s="310"/>
      <c r="CI125" s="310"/>
      <c r="CV125" s="310"/>
      <c r="CW125" s="310"/>
      <c r="DH125" s="310"/>
      <c r="DI125" s="310"/>
      <c r="DR125" s="310"/>
      <c r="DS125" s="310"/>
      <c r="EC125" s="310"/>
      <c r="ED125" s="310"/>
      <c r="EE125" s="310"/>
      <c r="EG125" s="1279"/>
      <c r="EH125" s="1857"/>
    </row>
    <row r="126" spans="1:138" s="234" customFormat="1" ht="45" customHeight="1" x14ac:dyDescent="0.25">
      <c r="A126" s="926"/>
      <c r="B126" s="190">
        <v>13</v>
      </c>
      <c r="C126" s="3498"/>
      <c r="D126" s="3429" t="s">
        <v>1460</v>
      </c>
      <c r="E126" s="3430"/>
      <c r="F126" s="37" t="str">
        <f t="array" ref="F126">IF( SUMPRODUCT(--NOT(ISNUMBER($M126:$T126)))=0,SQRT(MAX(($M126)+SUMPRODUCT(($N126:$T126),r_csrns!$B$4:$H$4),0)),"")</f>
        <v/>
      </c>
      <c r="G126" s="37" t="str">
        <f t="array" ref="G126">IF( SUMPRODUCT(--NOT(ISNUMBER($M126:$T126)))=0,SQRT(MAX(($M126)+SUMPRODUCT(($N126:$T126),r_csrns!$B$5:$H$5),0)),"")</f>
        <v/>
      </c>
      <c r="H126" s="37" t="str">
        <f t="array" ref="H126">IF( SUMPRODUCT(--NOT(ISNUMBER($M126:$T126)))=0,SQRT(MAX(($M126)+SUMPRODUCT(($N126:$T126),r_csrns!$B$4:$H$4)*0.75,0)),"")</f>
        <v/>
      </c>
      <c r="I126" s="37" t="str">
        <f t="array" ref="I126">IF(AND( ISNUMBER(IFERROR(($L126),"")), ISNUMBER(IFERROR(($F126),""))), MAX(MIN(($L126), ($F126)), -($F126)), "")</f>
        <v/>
      </c>
      <c r="J126" s="37" t="str">
        <f t="array" ref="J126">IF(AND( ISNUMBER(IFERROR(($L126),"")), ISNUMBER(IFERROR(($G126),""))), MAX(MIN(($L126), ($G126)), -($G126)), "")</f>
        <v/>
      </c>
      <c r="K126" s="37" t="str">
        <f t="array" ref="K126">IF(AND( ISNUMBER(IFERROR(($L126),"")), ISNUMBER(IFERROR(($H126),""))), MAX(MIN(($L126), ($H126)), -($H126)), "")</f>
        <v/>
      </c>
      <c r="L126" s="987"/>
      <c r="M126" s="987"/>
      <c r="N126" s="1004"/>
      <c r="O126" s="1005"/>
      <c r="P126" s="1005"/>
      <c r="Q126" s="1005"/>
      <c r="R126" s="1005"/>
      <c r="S126" s="1005"/>
      <c r="T126" s="1006"/>
      <c r="U126" s="1092"/>
      <c r="V126" s="988"/>
      <c r="W126" s="988"/>
      <c r="X126" s="988"/>
      <c r="Y126" s="37" t="str">
        <f t="array" ref="Y126">IF(AND( ISNUMBER(IFERROR(($X126),"")), ISNUMBER(IFERROR(($U126),""))), MAX(MIN(($X126), ($U126)), -($U126)), "")</f>
        <v/>
      </c>
      <c r="Z126" s="37" t="str">
        <f t="array" ref="Z126">IF(AND( ISNUMBER(IFERROR(($X126),"")), ISNUMBER(IFERROR(($V126),""))), MAX(MIN(($X126), ($V126)), -($V126)), "")</f>
        <v/>
      </c>
      <c r="AA126" s="12" t="str">
        <f t="array" ref="AA126">IF(AND( ISNUMBER(IFERROR(($X126),"")), ISNUMBER(IFERROR(($W126),""))), MAX(MIN(($X126), ($W126)), -($W126)), "")</f>
        <v/>
      </c>
      <c r="AB126" s="2413" t="str">
        <f t="array" ref="AB126">IF(AND( ISNUMBER(IFERROR(($AK126),"")), ISNUMBER(IFERROR(($AL126),"")), ISNUMBER(IFERROR(($AN126),""))), SQRT(MAX(0, ($AK126)+g_csrns!R14*(($AL126)-($AN126)))), "")</f>
        <v/>
      </c>
      <c r="AC126" s="37" t="str">
        <f t="array" ref="AC126">IF(AND( ISNUMBER(IFERROR(($AK126),"")), ISNUMBER(IFERROR(($AL126),"")), ISNUMBER(IFERROR(($AN126),""))), SQRT(MAX(0, ($AK126)+MIN(100%, g_csrns!R14*1.25)*(($AL126)-($AN126)))), "")</f>
        <v/>
      </c>
      <c r="AD126" s="37" t="str">
        <f t="array" ref="AD126">IF(AND( ISNUMBER(IFERROR(($AK126),"")), ISNUMBER(IFERROR(($AL126),"")), ISNUMBER(IFERROR(($AN126),""))), SQRT(MAX(0, ($AK126)+0.75*g_csrns!R14*(($AL126)-($AN126)))), "")</f>
        <v/>
      </c>
      <c r="AE126" s="37" t="str">
        <f t="array" ref="AE126">IF(AND( ISNUMBER(IFERROR(($AH126),"")), ISNUMBER(IFERROR(($AB126),""))), MAX(MIN(($AH126), ($AB126)), -($AB126)), "")</f>
        <v/>
      </c>
      <c r="AF126" s="37" t="str">
        <f t="array" ref="AF126">IF(AND( ISNUMBER(IFERROR(($AH126),"")), ISNUMBER(IFERROR(($AC126),""))), MAX(MIN(($AH126), ($AC126)), -($AC126)), "")</f>
        <v/>
      </c>
      <c r="AG126" s="37" t="str">
        <f t="array" ref="AG126">IF(AND( ISNUMBER(IFERROR(($AH126),"")), ISNUMBER(IFERROR(($AD126),""))), MAX(MIN(($AH126), ($AD126)), -($AD126)), "")</f>
        <v/>
      </c>
      <c r="AH126" s="987"/>
      <c r="AI126" s="988"/>
      <c r="AJ126" s="988"/>
      <c r="AK126" s="988"/>
      <c r="AL126" s="988"/>
      <c r="AM126" s="988"/>
      <c r="AN126" s="1003"/>
      <c r="AO126" s="1092"/>
      <c r="AP126" s="988"/>
      <c r="AQ126" s="988"/>
      <c r="AR126" s="988"/>
      <c r="AS126" s="988"/>
      <c r="AT126" s="988"/>
      <c r="AU126" s="1003"/>
      <c r="AV126" s="1092"/>
      <c r="AW126" s="988"/>
      <c r="AX126" s="988"/>
      <c r="AY126" s="988"/>
      <c r="AZ126" s="988"/>
      <c r="BA126" s="988"/>
      <c r="BB126" s="987"/>
      <c r="BC126" s="1021"/>
      <c r="BD126" s="1021"/>
      <c r="BE126" s="1021"/>
      <c r="BF126" s="1021"/>
      <c r="BG126" s="1021"/>
      <c r="BH126" s="1021"/>
      <c r="BI126" s="1021"/>
      <c r="BJ126" s="1021"/>
      <c r="BK126" s="1021"/>
      <c r="BL126" s="1021"/>
      <c r="BM126" s="1021"/>
      <c r="BN126" s="1021"/>
      <c r="BO126" s="1021"/>
      <c r="BP126" s="1021"/>
      <c r="BQ126" s="1021"/>
      <c r="BR126" s="1021"/>
      <c r="BS126" s="1021"/>
      <c r="BT126" s="1021"/>
      <c r="BU126" s="1021"/>
      <c r="BV126" s="1021"/>
      <c r="BW126" s="1021"/>
      <c r="BX126" s="1021"/>
      <c r="CH126" s="310"/>
      <c r="CI126" s="310"/>
      <c r="CV126" s="310"/>
      <c r="CW126" s="310"/>
      <c r="DH126" s="310"/>
      <c r="DI126" s="310"/>
      <c r="DR126" s="310"/>
      <c r="DS126" s="310"/>
      <c r="EC126" s="310"/>
      <c r="ED126" s="310"/>
      <c r="EE126" s="310"/>
      <c r="EG126" s="1279"/>
      <c r="EH126" s="1857"/>
    </row>
    <row r="127" spans="1:138" s="234" customFormat="1" ht="15" customHeight="1" x14ac:dyDescent="0.25">
      <c r="A127" s="926"/>
      <c r="B127" s="474">
        <v>14</v>
      </c>
      <c r="C127" s="3498"/>
      <c r="D127" s="3429" t="s">
        <v>1461</v>
      </c>
      <c r="E127" s="3430"/>
      <c r="F127" s="37" t="str">
        <f t="array" ref="F127">IF( SUMPRODUCT(--NOT(ISNUMBER($M127:$T127)))=0,SQRT(MAX(($M127)+SUMPRODUCT(($N127:$T127),r_csrns!$B$4:$H$4),0)),"")</f>
        <v/>
      </c>
      <c r="G127" s="37" t="str">
        <f t="array" ref="G127">IF( SUMPRODUCT(--NOT(ISNUMBER($M127:$T127)))=0,SQRT(MAX(($M127)+SUMPRODUCT(($N127:$T127),r_csrns!$B$5:$H$5),0)),"")</f>
        <v/>
      </c>
      <c r="H127" s="37" t="str">
        <f t="array" ref="H127">IF( SUMPRODUCT(--NOT(ISNUMBER($M127:$T127)))=0,SQRT(MAX(($M127)+SUMPRODUCT(($N127:$T127),r_csrns!$B$4:$H$4)*0.75,0)),"")</f>
        <v/>
      </c>
      <c r="I127" s="37" t="str">
        <f t="array" ref="I127">IF(AND( ISNUMBER(IFERROR(($L127),"")), ISNUMBER(IFERROR(($F127),""))), MAX(MIN(($L127), ($F127)), -($F127)), "")</f>
        <v/>
      </c>
      <c r="J127" s="37" t="str">
        <f t="array" ref="J127">IF(AND( ISNUMBER(IFERROR(($L127),"")), ISNUMBER(IFERROR(($G127),""))), MAX(MIN(($L127), ($G127)), -($G127)), "")</f>
        <v/>
      </c>
      <c r="K127" s="37" t="str">
        <f t="array" ref="K127">IF(AND( ISNUMBER(IFERROR(($L127),"")), ISNUMBER(IFERROR(($H127),""))), MAX(MIN(($L127), ($H127)), -($H127)), "")</f>
        <v/>
      </c>
      <c r="L127" s="987"/>
      <c r="M127" s="987"/>
      <c r="N127" s="1004"/>
      <c r="O127" s="1005"/>
      <c r="P127" s="1005"/>
      <c r="Q127" s="1005"/>
      <c r="R127" s="1005"/>
      <c r="S127" s="1005"/>
      <c r="T127" s="1006"/>
      <c r="U127" s="1092"/>
      <c r="V127" s="988"/>
      <c r="W127" s="988"/>
      <c r="X127" s="988"/>
      <c r="Y127" s="37" t="str">
        <f t="array" ref="Y127">IF(AND( ISNUMBER(IFERROR(($X127),"")), ISNUMBER(IFERROR(($U127),""))), MAX(MIN(($X127), ($U127)), -($U127)), "")</f>
        <v/>
      </c>
      <c r="Z127" s="37" t="str">
        <f t="array" ref="Z127">IF(AND( ISNUMBER(IFERROR(($X127),"")), ISNUMBER(IFERROR(($V127),""))), MAX(MIN(($X127), ($V127)), -($V127)), "")</f>
        <v/>
      </c>
      <c r="AA127" s="12" t="str">
        <f t="array" ref="AA127">IF(AND( ISNUMBER(IFERROR(($X127),"")), ISNUMBER(IFERROR(($W127),""))), MAX(MIN(($X127), ($W127)), -($W127)), "")</f>
        <v/>
      </c>
      <c r="AB127" s="2413" t="str">
        <f t="array" ref="AB127">IF(AND( ISNUMBER(IFERROR(($AK127),"")), ISNUMBER(IFERROR(($AL127),"")), ISNUMBER(IFERROR(($AN127),""))), SQRT(MAX(0, ($AK127)+g_csrns!R15*(($AL127)-($AN127)))), "")</f>
        <v/>
      </c>
      <c r="AC127" s="37" t="str">
        <f t="array" ref="AC127">IF(AND( ISNUMBER(IFERROR(($AK127),"")), ISNUMBER(IFERROR(($AL127),"")), ISNUMBER(IFERROR(($AN127),""))), SQRT(MAX(0, ($AK127)+MIN(100%, g_csrns!R15*1.25)*(($AL127)-($AN127)))), "")</f>
        <v/>
      </c>
      <c r="AD127" s="37" t="str">
        <f t="array" ref="AD127">IF(AND( ISNUMBER(IFERROR(($AK127),"")), ISNUMBER(IFERROR(($AL127),"")), ISNUMBER(IFERROR(($AN127),""))), SQRT(MAX(0, ($AK127)+0.75*g_csrns!R15*(($AL127)-($AN127)))), "")</f>
        <v/>
      </c>
      <c r="AE127" s="37" t="str">
        <f t="array" ref="AE127">IF(AND( ISNUMBER(IFERROR(($AH127),"")), ISNUMBER(IFERROR(($AB127),""))), MAX(MIN(($AH127), ($AB127)), -($AB127)), "")</f>
        <v/>
      </c>
      <c r="AF127" s="37" t="str">
        <f t="array" ref="AF127">IF(AND( ISNUMBER(IFERROR(($AH127),"")), ISNUMBER(IFERROR(($AC127),""))), MAX(MIN(($AH127), ($AC127)), -($AC127)), "")</f>
        <v/>
      </c>
      <c r="AG127" s="37" t="str">
        <f t="array" ref="AG127">IF(AND( ISNUMBER(IFERROR(($AH127),"")), ISNUMBER(IFERROR(($AD127),""))), MAX(MIN(($AH127), ($AD127)), -($AD127)), "")</f>
        <v/>
      </c>
      <c r="AH127" s="987"/>
      <c r="AI127" s="988"/>
      <c r="AJ127" s="988"/>
      <c r="AK127" s="988"/>
      <c r="AL127" s="988"/>
      <c r="AM127" s="988"/>
      <c r="AN127" s="1003"/>
      <c r="AO127" s="1092"/>
      <c r="AP127" s="988"/>
      <c r="AQ127" s="988"/>
      <c r="AR127" s="988"/>
      <c r="AS127" s="988"/>
      <c r="AT127" s="988"/>
      <c r="AU127" s="1003"/>
      <c r="AV127" s="1092"/>
      <c r="AW127" s="988"/>
      <c r="AX127" s="988"/>
      <c r="AY127" s="988"/>
      <c r="AZ127" s="988"/>
      <c r="BA127" s="988"/>
      <c r="BB127" s="987"/>
      <c r="BC127" s="1021"/>
      <c r="BD127" s="1021"/>
      <c r="BE127" s="1021"/>
      <c r="BF127" s="1021"/>
      <c r="BG127" s="1021"/>
      <c r="BH127" s="1021"/>
      <c r="BI127" s="1021"/>
      <c r="BJ127" s="1021"/>
      <c r="BK127" s="1021"/>
      <c r="BL127" s="1021"/>
      <c r="BM127" s="1021"/>
      <c r="BN127" s="1021"/>
      <c r="BO127" s="1021"/>
      <c r="BP127" s="1021"/>
      <c r="BQ127" s="1021"/>
      <c r="BR127" s="1021"/>
      <c r="BS127" s="1021"/>
      <c r="BT127" s="1021"/>
      <c r="BU127" s="1021"/>
      <c r="BV127" s="1021"/>
      <c r="BW127" s="1021"/>
      <c r="BX127" s="1021"/>
      <c r="CH127" s="310"/>
      <c r="CI127" s="310"/>
      <c r="CV127" s="310"/>
      <c r="CW127" s="310"/>
      <c r="DH127" s="310"/>
      <c r="DI127" s="310"/>
      <c r="DR127" s="310"/>
      <c r="DS127" s="310"/>
      <c r="EC127" s="310"/>
      <c r="ED127" s="310"/>
      <c r="EE127" s="310"/>
      <c r="EG127" s="1279"/>
      <c r="EH127" s="1857"/>
    </row>
    <row r="128" spans="1:138" s="234" customFormat="1" ht="60" customHeight="1" x14ac:dyDescent="0.25">
      <c r="A128" s="926"/>
      <c r="B128" s="474">
        <v>15</v>
      </c>
      <c r="C128" s="3512"/>
      <c r="D128" s="3422" t="s">
        <v>1466</v>
      </c>
      <c r="E128" s="3423"/>
      <c r="F128" s="37" t="str">
        <f t="array" ref="F128">IF( SUMPRODUCT(--NOT(ISNUMBER($M128:$T128)))=0,SQRT(MAX(($M128)+SUMPRODUCT(($N128:$T128),r_csrns!$B$4:$H$4),0)),"")</f>
        <v/>
      </c>
      <c r="G128" s="37" t="str">
        <f t="array" ref="G128">IF( SUMPRODUCT(--NOT(ISNUMBER($M128:$T128)))=0,SQRT(MAX(($M128)+SUMPRODUCT(($N128:$T128),r_csrns!$B$5:$H$5),0)),"")</f>
        <v/>
      </c>
      <c r="H128" s="37" t="str">
        <f t="array" ref="H128">IF( SUMPRODUCT(--NOT(ISNUMBER($M128:$T128)))=0,SQRT(MAX(($M128)+SUMPRODUCT(($N128:$T128),r_csrns!$B$4:$H$4)*0.75,0)),"")</f>
        <v/>
      </c>
      <c r="I128" s="37" t="str">
        <f t="array" ref="I128">IF(AND( ISNUMBER(IFERROR(($L128),"")), ISNUMBER(IFERROR(($F128),""))), MAX(MIN(($L128), ($F128)), -($F128)), "")</f>
        <v/>
      </c>
      <c r="J128" s="37" t="str">
        <f t="array" ref="J128">IF(AND( ISNUMBER(IFERROR(($L128),"")), ISNUMBER(IFERROR(($G128),""))), MAX(MIN(($L128), ($G128)), -($G128)), "")</f>
        <v/>
      </c>
      <c r="K128" s="37" t="str">
        <f t="array" ref="K128">IF(AND( ISNUMBER(IFERROR(($L128),"")), ISNUMBER(IFERROR(($H128),""))), MAX(MIN(($L128), ($H128)), -($H128)), "")</f>
        <v/>
      </c>
      <c r="L128" s="1018"/>
      <c r="M128" s="1018"/>
      <c r="N128" s="1004"/>
      <c r="O128" s="1005"/>
      <c r="P128" s="1005"/>
      <c r="Q128" s="1005"/>
      <c r="R128" s="1005"/>
      <c r="S128" s="1005"/>
      <c r="T128" s="1006"/>
      <c r="U128" s="1030"/>
      <c r="V128" s="1029"/>
      <c r="W128" s="1029"/>
      <c r="X128" s="1029"/>
      <c r="Y128" s="37" t="str">
        <f t="array" ref="Y128">IF(AND( ISNUMBER(IFERROR(($X128),"")), ISNUMBER(IFERROR(($U128),""))), MAX(MIN(($X128), ($U128)), -($U128)), "")</f>
        <v/>
      </c>
      <c r="Z128" s="37" t="str">
        <f t="array" ref="Z128">IF(AND( ISNUMBER(IFERROR(($X128),"")), ISNUMBER(IFERROR(($V128),""))), MAX(MIN(($X128), ($V128)), -($V128)), "")</f>
        <v/>
      </c>
      <c r="AA128" s="12" t="str">
        <f t="array" ref="AA128">IF(AND( ISNUMBER(IFERROR(($X128),"")), ISNUMBER(IFERROR(($W128),""))), MAX(MIN(($X128), ($W128)), -($W128)), "")</f>
        <v/>
      </c>
      <c r="AB128" s="2413" t="str">
        <f t="array" ref="AB128">IF(AND( ISNUMBER(IFERROR(($AK128),"")), ISNUMBER(IFERROR(($AL128),"")), ISNUMBER(IFERROR(($AN128),""))), SQRT(MAX(0, ($AK128)+g_csrns!R16*(($AL128)-($AN128)))), "")</f>
        <v/>
      </c>
      <c r="AC128" s="37" t="str">
        <f t="array" ref="AC128">IF(AND( ISNUMBER(IFERROR(($AK128),"")), ISNUMBER(IFERROR(($AL128),"")), ISNUMBER(IFERROR(($AN128),""))), SQRT(MAX(0, ($AK128)+MIN(100%, g_csrns!R16*1.25)*(($AL128)-($AN128)))), "")</f>
        <v/>
      </c>
      <c r="AD128" s="37" t="str">
        <f t="array" ref="AD128">IF(AND( ISNUMBER(IFERROR(($AK128),"")), ISNUMBER(IFERROR(($AL128),"")), ISNUMBER(IFERROR(($AN128),""))), SQRT(MAX(0, ($AK128)+0.75*g_csrns!R16*(($AL128)-($AN128)))), "")</f>
        <v/>
      </c>
      <c r="AE128" s="37" t="str">
        <f t="array" ref="AE128">IF(AND( ISNUMBER(IFERROR(($AH128),"")), ISNUMBER(IFERROR(($AB128),""))), MAX(MIN(($AH128), ($AB128)), -($AB128)), "")</f>
        <v/>
      </c>
      <c r="AF128" s="37" t="str">
        <f t="array" ref="AF128">IF(AND( ISNUMBER(IFERROR(($AH128),"")), ISNUMBER(IFERROR(($AC128),""))), MAX(MIN(($AH128), ($AC128)), -($AC128)), "")</f>
        <v/>
      </c>
      <c r="AG128" s="37" t="str">
        <f t="array" ref="AG128">IF(AND( ISNUMBER(IFERROR(($AH128),"")), ISNUMBER(IFERROR(($AD128),""))), MAX(MIN(($AH128), ($AD128)), -($AD128)), "")</f>
        <v/>
      </c>
      <c r="AH128" s="1018"/>
      <c r="AI128" s="1029"/>
      <c r="AJ128" s="1029"/>
      <c r="AK128" s="1029"/>
      <c r="AL128" s="1029"/>
      <c r="AM128" s="1029"/>
      <c r="AN128" s="1031"/>
      <c r="AO128" s="1030"/>
      <c r="AP128" s="1029"/>
      <c r="AQ128" s="1029"/>
      <c r="AR128" s="1029"/>
      <c r="AS128" s="1029"/>
      <c r="AT128" s="1029"/>
      <c r="AU128" s="1031"/>
      <c r="AV128" s="1030"/>
      <c r="AW128" s="1029"/>
      <c r="AX128" s="1029"/>
      <c r="AY128" s="1029"/>
      <c r="AZ128" s="1029"/>
      <c r="BA128" s="1029"/>
      <c r="BB128" s="1018"/>
      <c r="BC128" s="1021"/>
      <c r="BD128" s="1021"/>
      <c r="BE128" s="1021"/>
      <c r="BF128" s="1021"/>
      <c r="BG128" s="1021"/>
      <c r="BH128" s="1021"/>
      <c r="BI128" s="1021"/>
      <c r="BJ128" s="1021"/>
      <c r="BK128" s="1021"/>
      <c r="BL128" s="1021"/>
      <c r="BM128" s="1021"/>
      <c r="BN128" s="1021"/>
      <c r="BO128" s="1021"/>
      <c r="BP128" s="1021"/>
      <c r="BQ128" s="1021"/>
      <c r="BR128" s="1021"/>
      <c r="BS128" s="1021"/>
      <c r="BT128" s="1021"/>
      <c r="BU128" s="1021"/>
      <c r="BV128" s="1021"/>
      <c r="BW128" s="1021"/>
      <c r="BX128" s="1021"/>
      <c r="CH128" s="310"/>
      <c r="CI128" s="310"/>
      <c r="CV128" s="310"/>
      <c r="CW128" s="310"/>
      <c r="DH128" s="310"/>
      <c r="DI128" s="310"/>
      <c r="DR128" s="310"/>
      <c r="DS128" s="310"/>
      <c r="EC128" s="310"/>
      <c r="ED128" s="310"/>
      <c r="EE128" s="310"/>
      <c r="EG128" s="1279"/>
      <c r="EH128" s="1857"/>
    </row>
    <row r="129" spans="1:138" s="234" customFormat="1" ht="15" customHeight="1" x14ac:dyDescent="0.25">
      <c r="A129" s="926"/>
      <c r="B129" s="461">
        <v>16</v>
      </c>
      <c r="C129" s="3518" t="s">
        <v>1467</v>
      </c>
      <c r="D129" s="3571"/>
      <c r="E129" s="3572"/>
      <c r="F129" s="1415"/>
      <c r="G129" s="1415"/>
      <c r="H129" s="2357"/>
      <c r="I129" s="2358" t="str">
        <f t="array" ref="I129">IF(AND( ISNUMBER(IFERROR(($L129),"")), ISNUMBER(IFERROR(($F129),""))), MAX(MIN(($L129), ($F129)), -($F129)), "")</f>
        <v/>
      </c>
      <c r="J129" s="2358" t="str">
        <f t="array" ref="J129">IF(AND( ISNUMBER(IFERROR(($L129),"")), ISNUMBER(IFERROR(($G129),""))), MAX(MIN(($L129), ($G129)), -($G129)), "")</f>
        <v/>
      </c>
      <c r="K129" s="2358" t="str">
        <f t="array" ref="K129">IF(AND( ISNUMBER(IFERROR(($L129),"")), ISNUMBER(IFERROR(($H129),""))), MAX(MIN(($L129), ($H129)), -($H129)), "")</f>
        <v/>
      </c>
      <c r="L129" s="1020"/>
      <c r="M129" s="1020"/>
      <c r="N129" s="2340"/>
      <c r="O129" s="2341"/>
      <c r="P129" s="2341"/>
      <c r="Q129" s="2341"/>
      <c r="R129" s="2341"/>
      <c r="S129" s="2341"/>
      <c r="T129" s="2342"/>
      <c r="U129" s="1032"/>
      <c r="V129" s="1014"/>
      <c r="W129" s="1014"/>
      <c r="X129" s="1014"/>
      <c r="Y129" s="2358" t="str">
        <f t="array" ref="Y129">IF(AND( ISNUMBER(IFERROR(($X129),"")), ISNUMBER(IFERROR(($U129),""))), MAX(MIN(($X129), ($U129)), -($U129)), "")</f>
        <v/>
      </c>
      <c r="Z129" s="2358" t="str">
        <f t="array" ref="Z129">IF(AND( ISNUMBER(IFERROR(($X129),"")), ISNUMBER(IFERROR(($V129),""))), MAX(MIN(($X129), ($V129)), -($V129)), "")</f>
        <v/>
      </c>
      <c r="AA129" s="2411" t="str">
        <f t="array" ref="AA129">IF(AND( ISNUMBER(IFERROR(($X129),"")), ISNUMBER(IFERROR(($W129),""))), MAX(MIN(($X129), ($W129)), -($W129)), "")</f>
        <v/>
      </c>
      <c r="AB129" s="1032"/>
      <c r="AC129" s="1014"/>
      <c r="AD129" s="1014"/>
      <c r="AE129" s="2358" t="str">
        <f t="array" ref="AE129">IF(AND( ISNUMBER(IFERROR(($AH129),"")), ISNUMBER(IFERROR(($AB129),""))), MAX(MIN(($AH129), ($AB129)), -($AB129)), "")</f>
        <v/>
      </c>
      <c r="AF129" s="2358" t="str">
        <f t="array" ref="AF129">IF(AND( ISNUMBER(IFERROR(($AH129),"")), ISNUMBER(IFERROR(($AC129),""))), MAX(MIN(($AH129), ($AC129)), -($AC129)), "")</f>
        <v/>
      </c>
      <c r="AG129" s="2358" t="str">
        <f t="array" ref="AG129">IF(AND( ISNUMBER(IFERROR(($AH129),"")), ISNUMBER(IFERROR(($AD129),""))), MAX(MIN(($AH129), ($AD129)), -($AD129)), "")</f>
        <v/>
      </c>
      <c r="AH129" s="1020"/>
      <c r="AI129" s="1014"/>
      <c r="AJ129" s="1014"/>
      <c r="AK129" s="1014"/>
      <c r="AL129" s="2343"/>
      <c r="AM129" s="2343"/>
      <c r="AN129" s="2344"/>
      <c r="AO129" s="1032"/>
      <c r="AP129" s="1014"/>
      <c r="AQ129" s="1014"/>
      <c r="AR129" s="1014"/>
      <c r="AS129" s="2343"/>
      <c r="AT129" s="2343"/>
      <c r="AU129" s="2344"/>
      <c r="AV129" s="1032"/>
      <c r="AW129" s="1014"/>
      <c r="AX129" s="1014"/>
      <c r="AY129" s="1014"/>
      <c r="AZ129" s="2343"/>
      <c r="BA129" s="2343"/>
      <c r="BB129" s="2345"/>
      <c r="BC129" s="1021"/>
      <c r="BD129" s="1021"/>
      <c r="BE129" s="1021"/>
      <c r="BF129" s="1021"/>
      <c r="BG129" s="1021"/>
      <c r="BH129" s="1021"/>
      <c r="BI129" s="1021"/>
      <c r="BJ129" s="1021"/>
      <c r="BK129" s="1021"/>
      <c r="BL129" s="1021"/>
      <c r="BM129" s="1021"/>
      <c r="BN129" s="1021"/>
      <c r="BO129" s="1021"/>
      <c r="BP129" s="1021"/>
      <c r="BQ129" s="1021"/>
      <c r="BR129" s="1021"/>
      <c r="BS129" s="1021"/>
      <c r="BT129" s="1021"/>
      <c r="BU129" s="1021"/>
      <c r="BV129" s="1021"/>
      <c r="BW129" s="1021"/>
      <c r="BX129" s="1021"/>
      <c r="CH129" s="310"/>
      <c r="CI129" s="310"/>
      <c r="CV129" s="310"/>
      <c r="CW129" s="310"/>
      <c r="DH129" s="310"/>
      <c r="DI129" s="310"/>
      <c r="DR129" s="310"/>
      <c r="DS129" s="310"/>
      <c r="EC129" s="310"/>
      <c r="ED129" s="310"/>
      <c r="EE129" s="310"/>
      <c r="EG129" s="1279"/>
      <c r="EH129" s="1857"/>
    </row>
    <row r="130" spans="1:138" ht="15" customHeight="1" x14ac:dyDescent="0.25">
      <c r="A130" s="926"/>
      <c r="B130" s="310"/>
      <c r="C130" s="310"/>
      <c r="D130" s="310"/>
      <c r="E130" s="310"/>
      <c r="F130" s="310"/>
      <c r="G130" s="310"/>
      <c r="H130" s="310"/>
      <c r="I130" s="310"/>
      <c r="J130" s="310"/>
      <c r="K130" s="310"/>
      <c r="L130" s="310"/>
      <c r="M130" s="310"/>
      <c r="N130" s="310"/>
      <c r="O130" s="310"/>
      <c r="P130" s="310"/>
      <c r="Q130" s="310"/>
      <c r="R130" s="1279"/>
      <c r="S130" s="1279"/>
      <c r="T130" s="1279"/>
      <c r="U130" s="1279"/>
      <c r="V130" s="1279"/>
      <c r="W130" s="1279"/>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c r="BN130" s="310"/>
      <c r="BO130" s="310"/>
      <c r="BP130" s="310"/>
      <c r="BQ130" s="310"/>
      <c r="BR130" s="1279"/>
      <c r="BS130" s="310"/>
      <c r="BT130" s="310"/>
      <c r="BU130" s="1279"/>
      <c r="BV130" s="1279"/>
      <c r="BW130" s="1279"/>
      <c r="BX130" s="1279"/>
      <c r="BY130" s="1279"/>
      <c r="BZ130" s="1279"/>
      <c r="CA130" s="1279"/>
      <c r="CB130" s="1279"/>
      <c r="CC130" s="1279"/>
      <c r="CD130" s="1279"/>
      <c r="CE130" s="1279"/>
      <c r="CF130" s="1279"/>
      <c r="CG130" s="1279"/>
      <c r="CH130" s="1279"/>
      <c r="CI130" s="310"/>
      <c r="CJ130" s="310"/>
      <c r="CK130" s="1279"/>
      <c r="CL130" s="1279"/>
      <c r="CM130" s="1279"/>
      <c r="CN130" s="1279"/>
      <c r="CO130" s="1279"/>
      <c r="CP130" s="1279"/>
      <c r="CQ130" s="1279"/>
      <c r="CR130" s="1279"/>
      <c r="CS130" s="1279"/>
      <c r="CT130" s="1279"/>
      <c r="CU130" s="1279"/>
      <c r="CV130" s="1279"/>
      <c r="CW130" s="310"/>
      <c r="CX130" s="310"/>
      <c r="CY130" s="1279"/>
      <c r="CZ130" s="1279"/>
      <c r="DA130" s="1279"/>
      <c r="DB130" s="1279"/>
      <c r="DC130" s="1279"/>
      <c r="DD130" s="1279"/>
      <c r="DE130" s="1279"/>
      <c r="DF130" s="1279"/>
      <c r="DG130" s="1279"/>
      <c r="DH130" s="1279"/>
      <c r="DI130" s="310"/>
      <c r="DJ130" s="310"/>
      <c r="DK130" s="1279"/>
      <c r="DL130" s="1279"/>
      <c r="DM130" s="1279"/>
      <c r="DN130" s="1279"/>
      <c r="DO130" s="1279"/>
      <c r="DP130" s="1279"/>
      <c r="DQ130" s="1279"/>
      <c r="DR130" s="1279"/>
      <c r="DS130" s="310"/>
      <c r="DT130" s="310"/>
      <c r="DU130" s="1279"/>
      <c r="DV130" s="1279"/>
      <c r="DW130" s="1279"/>
      <c r="DX130" s="1279"/>
      <c r="DY130" s="1279"/>
      <c r="DZ130" s="1279"/>
      <c r="EA130" s="1279"/>
      <c r="EB130" s="1279"/>
      <c r="EC130" s="1279"/>
      <c r="ED130" s="310"/>
      <c r="EE130" s="310"/>
      <c r="EG130" s="310"/>
      <c r="EH130" s="1265"/>
    </row>
    <row r="131" spans="1:138" s="234" customFormat="1" ht="30" customHeight="1" x14ac:dyDescent="0.25">
      <c r="A131" s="955"/>
      <c r="B131" s="3426"/>
      <c r="C131" s="3427"/>
      <c r="D131" s="3427"/>
      <c r="E131" s="3428"/>
      <c r="F131" s="2311" t="s">
        <v>742</v>
      </c>
      <c r="G131" s="2328" t="s">
        <v>1836</v>
      </c>
      <c r="H131" s="2328" t="s">
        <v>1837</v>
      </c>
      <c r="I131" s="2329" t="s">
        <v>1838</v>
      </c>
      <c r="J131" s="2251"/>
      <c r="K131" s="2251"/>
      <c r="L131" s="623"/>
      <c r="M131" s="623"/>
      <c r="N131" s="310"/>
      <c r="O131" s="623"/>
      <c r="P131" s="623"/>
      <c r="Q131" s="623"/>
      <c r="R131" s="623"/>
      <c r="S131" s="623"/>
      <c r="T131" s="623"/>
      <c r="U131" s="623"/>
      <c r="V131" s="623"/>
      <c r="W131" s="623"/>
      <c r="X131" s="623"/>
      <c r="Y131" s="623"/>
      <c r="Z131" s="623"/>
      <c r="AA131" s="623"/>
      <c r="AB131" s="623"/>
      <c r="AC131" s="623"/>
      <c r="AD131" s="623"/>
      <c r="AE131" s="623"/>
      <c r="AF131" s="623"/>
      <c r="AG131" s="623"/>
      <c r="AH131" s="623"/>
      <c r="AI131" s="623"/>
      <c r="AJ131" s="623"/>
      <c r="AK131" s="623"/>
      <c r="AL131" s="623"/>
      <c r="AM131" s="623"/>
      <c r="AN131" s="623"/>
      <c r="AO131" s="623"/>
      <c r="AP131" s="623"/>
      <c r="AQ131" s="623"/>
      <c r="AR131" s="623"/>
      <c r="AS131" s="623"/>
      <c r="AT131" s="623"/>
      <c r="AU131" s="623"/>
      <c r="AV131" s="623"/>
      <c r="AW131" s="623"/>
      <c r="AX131" s="623"/>
      <c r="AY131" s="623"/>
      <c r="AZ131" s="623"/>
      <c r="BA131" s="623"/>
      <c r="BB131" s="623"/>
      <c r="BC131" s="623"/>
      <c r="BD131" s="623"/>
      <c r="BE131" s="623"/>
      <c r="BF131" s="623"/>
      <c r="BG131" s="623"/>
      <c r="BH131" s="623"/>
      <c r="BI131" s="623"/>
      <c r="BJ131" s="623"/>
      <c r="BK131" s="623"/>
      <c r="BL131" s="623"/>
      <c r="BM131" s="623"/>
      <c r="BN131" s="623"/>
      <c r="BO131" s="623"/>
      <c r="BP131" s="623"/>
      <c r="BQ131" s="623"/>
      <c r="BR131" s="623"/>
      <c r="BS131" s="623"/>
      <c r="BT131" s="623"/>
      <c r="BU131" s="623"/>
      <c r="BV131" s="623"/>
      <c r="BW131" s="623"/>
      <c r="BX131" s="623"/>
      <c r="BY131" s="623"/>
      <c r="BZ131" s="623"/>
      <c r="CA131" s="623"/>
      <c r="CB131" s="623"/>
      <c r="CC131" s="623"/>
      <c r="CD131" s="623"/>
      <c r="CE131" s="623"/>
      <c r="CF131" s="623"/>
      <c r="CG131" s="623"/>
      <c r="CH131" s="623"/>
      <c r="CI131" s="623"/>
      <c r="CJ131" s="623"/>
      <c r="CK131" s="623"/>
      <c r="CL131" s="623"/>
      <c r="CM131" s="623"/>
      <c r="CN131" s="623"/>
      <c r="CO131" s="623"/>
      <c r="CP131" s="623"/>
      <c r="CQ131" s="623"/>
      <c r="CR131" s="623"/>
      <c r="CS131" s="623"/>
      <c r="CT131" s="623"/>
      <c r="CU131" s="623"/>
      <c r="CV131" s="623"/>
      <c r="CW131" s="623"/>
      <c r="CX131" s="623"/>
      <c r="CY131" s="623"/>
      <c r="CZ131" s="623"/>
      <c r="DA131" s="623"/>
      <c r="DB131" s="623"/>
      <c r="DC131" s="623"/>
      <c r="DD131" s="623"/>
      <c r="DE131" s="623"/>
      <c r="DL131" s="623"/>
      <c r="DM131" s="623"/>
      <c r="DV131" s="623"/>
      <c r="DW131" s="623"/>
      <c r="EF131" s="623"/>
      <c r="EH131" s="1857"/>
    </row>
    <row r="132" spans="1:138" s="234" customFormat="1" ht="15" customHeight="1" x14ac:dyDescent="0.25">
      <c r="A132" s="955"/>
      <c r="B132" s="2142" t="s">
        <v>818</v>
      </c>
      <c r="C132" s="2142"/>
      <c r="D132" s="2142"/>
      <c r="E132" s="2142"/>
      <c r="F132" s="2143" t="str">
        <f>IF(AND(ISNUMBER(F133),ISNUMBER(F137),ISNUMBER(F141)),SUM(F133,F137,F141),"")</f>
        <v/>
      </c>
      <c r="G132" s="2324"/>
      <c r="H132" s="2324"/>
      <c r="I132" s="2325"/>
      <c r="J132" s="310"/>
      <c r="K132" s="310"/>
      <c r="L132" s="310"/>
      <c r="N132" s="310"/>
      <c r="Q132" s="623"/>
      <c r="R132" s="623"/>
      <c r="S132" s="623"/>
      <c r="T132" s="623"/>
      <c r="U132" s="623"/>
      <c r="V132" s="623"/>
      <c r="W132" s="623"/>
      <c r="X132" s="623"/>
      <c r="Y132" s="623"/>
      <c r="Z132" s="623"/>
      <c r="AA132" s="623"/>
      <c r="AB132" s="623"/>
      <c r="AC132" s="623"/>
      <c r="AD132" s="623"/>
      <c r="AE132" s="623"/>
      <c r="AF132" s="623"/>
      <c r="AG132" s="623"/>
      <c r="AH132" s="623"/>
      <c r="AI132" s="623"/>
      <c r="AJ132" s="623"/>
      <c r="AK132" s="623"/>
      <c r="AL132" s="623"/>
      <c r="AM132" s="623"/>
      <c r="AN132" s="623"/>
      <c r="AO132" s="623"/>
      <c r="AP132" s="623"/>
      <c r="AQ132" s="623"/>
      <c r="AR132" s="623"/>
      <c r="AS132" s="623"/>
      <c r="AT132" s="623"/>
      <c r="AU132" s="623"/>
      <c r="AV132" s="623"/>
      <c r="AW132" s="623"/>
      <c r="AX132" s="623"/>
      <c r="AY132" s="623"/>
      <c r="AZ132" s="623"/>
      <c r="BA132" s="623"/>
      <c r="BB132" s="623"/>
      <c r="BC132" s="623"/>
      <c r="BD132" s="623"/>
      <c r="BE132" s="623"/>
      <c r="BF132" s="623"/>
      <c r="BG132" s="623"/>
      <c r="BH132" s="623"/>
      <c r="BI132" s="623"/>
      <c r="BJ132" s="623"/>
      <c r="BK132" s="623"/>
      <c r="BL132" s="623"/>
      <c r="BM132" s="623"/>
      <c r="BN132" s="623"/>
      <c r="BO132" s="623"/>
      <c r="BP132" s="623"/>
      <c r="BQ132" s="623"/>
      <c r="BR132" s="623"/>
      <c r="BS132" s="623"/>
      <c r="BT132" s="623"/>
      <c r="BU132" s="623"/>
      <c r="BV132" s="623"/>
      <c r="BW132" s="623"/>
      <c r="BX132" s="623"/>
      <c r="BY132" s="623"/>
      <c r="BZ132" s="623"/>
      <c r="CA132" s="623"/>
      <c r="CB132" s="623"/>
      <c r="CC132" s="623"/>
      <c r="CD132" s="623"/>
      <c r="CE132" s="623"/>
      <c r="CF132" s="623"/>
      <c r="CG132" s="623"/>
      <c r="CH132" s="623"/>
      <c r="CI132" s="623"/>
      <c r="CJ132" s="623"/>
      <c r="CK132" s="623"/>
      <c r="CL132" s="623"/>
      <c r="CM132" s="623"/>
      <c r="CN132" s="623"/>
      <c r="CO132" s="623"/>
      <c r="CP132" s="623"/>
      <c r="CQ132" s="623"/>
      <c r="CR132" s="623"/>
      <c r="CS132" s="623"/>
      <c r="CT132" s="623"/>
      <c r="CU132" s="623"/>
      <c r="CV132" s="623"/>
      <c r="CW132" s="623"/>
      <c r="CX132" s="623"/>
      <c r="CY132" s="623"/>
      <c r="CZ132" s="623"/>
      <c r="DA132" s="623"/>
      <c r="DB132" s="623"/>
      <c r="DC132" s="623"/>
      <c r="DD132" s="623"/>
      <c r="DE132" s="623"/>
      <c r="DL132" s="623"/>
      <c r="DM132" s="623"/>
      <c r="DV132" s="623"/>
      <c r="DW132" s="623"/>
      <c r="EF132" s="623"/>
      <c r="EH132" s="1857"/>
    </row>
    <row r="133" spans="1:138" s="234" customFormat="1" ht="15" customHeight="1" x14ac:dyDescent="0.25">
      <c r="A133" s="955"/>
      <c r="B133" s="1017" t="s">
        <v>811</v>
      </c>
      <c r="C133" s="400"/>
      <c r="D133" s="400"/>
      <c r="E133" s="400"/>
      <c r="F133" s="2132" t="str">
        <f>IF(AND(ISNUMBER(F134),ISNUMBER(F135),ISNUMBER(F136)),IF($J$7="Medium",F134,IF($J$7="High",F135,IF($J$7="Low",F136,""))),"")</f>
        <v/>
      </c>
      <c r="G133" s="1774"/>
      <c r="H133" s="1774"/>
      <c r="I133" s="2351"/>
      <c r="J133" s="310"/>
      <c r="K133" s="310"/>
      <c r="L133" s="310"/>
      <c r="N133" s="310"/>
      <c r="Q133" s="623"/>
      <c r="R133" s="623"/>
      <c r="S133" s="623"/>
      <c r="T133" s="623"/>
      <c r="U133" s="623"/>
      <c r="V133" s="623"/>
      <c r="W133" s="623"/>
      <c r="X133" s="623"/>
      <c r="Y133" s="623"/>
      <c r="Z133" s="623"/>
      <c r="AA133" s="623"/>
      <c r="AB133" s="623"/>
      <c r="AC133" s="623"/>
      <c r="AD133" s="623"/>
      <c r="AE133" s="623"/>
      <c r="AF133" s="623"/>
      <c r="AG133" s="623"/>
      <c r="AH133" s="623"/>
      <c r="AI133" s="623"/>
      <c r="AJ133" s="623"/>
      <c r="AK133" s="623"/>
      <c r="AL133" s="623"/>
      <c r="AM133" s="623"/>
      <c r="AN133" s="623"/>
      <c r="AO133" s="623"/>
      <c r="AP133" s="623"/>
      <c r="AQ133" s="623"/>
      <c r="AR133" s="623"/>
      <c r="AS133" s="623"/>
      <c r="AT133" s="623"/>
      <c r="AU133" s="623"/>
      <c r="AV133" s="623"/>
      <c r="AW133" s="623"/>
      <c r="AX133" s="623"/>
      <c r="AY133" s="623"/>
      <c r="AZ133" s="623"/>
      <c r="BA133" s="623"/>
      <c r="BB133" s="623"/>
      <c r="BC133" s="623"/>
      <c r="BD133" s="623"/>
      <c r="BE133" s="623"/>
      <c r="BF133" s="623"/>
      <c r="BG133" s="623"/>
      <c r="BH133" s="623"/>
      <c r="BI133" s="623"/>
      <c r="BJ133" s="623"/>
      <c r="BK133" s="623"/>
      <c r="BL133" s="623"/>
      <c r="BM133" s="623"/>
      <c r="BN133" s="623"/>
      <c r="BO133" s="623"/>
      <c r="BP133" s="623"/>
      <c r="BQ133" s="623"/>
      <c r="BR133" s="623"/>
      <c r="BS133" s="623"/>
      <c r="BT133" s="623"/>
      <c r="BU133" s="623"/>
      <c r="BV133" s="623"/>
      <c r="BW133" s="623"/>
      <c r="BX133" s="623"/>
      <c r="BY133" s="623"/>
      <c r="BZ133" s="623"/>
      <c r="CA133" s="623"/>
      <c r="CB133" s="623"/>
      <c r="CC133" s="623"/>
      <c r="CD133" s="623"/>
      <c r="CE133" s="623"/>
      <c r="CF133" s="623"/>
      <c r="CG133" s="623"/>
      <c r="CH133" s="623"/>
      <c r="CI133" s="623"/>
      <c r="CJ133" s="623"/>
      <c r="CK133" s="623"/>
      <c r="CL133" s="623"/>
      <c r="CM133" s="623"/>
      <c r="CN133" s="623"/>
      <c r="CO133" s="623"/>
      <c r="CP133" s="623"/>
      <c r="CQ133" s="623"/>
      <c r="CR133" s="623"/>
      <c r="CS133" s="623"/>
      <c r="CT133" s="623"/>
      <c r="CU133" s="623"/>
      <c r="CV133" s="623"/>
      <c r="CW133" s="623"/>
      <c r="CX133" s="623"/>
      <c r="CY133" s="623"/>
      <c r="CZ133" s="623"/>
      <c r="DA133" s="623"/>
      <c r="DB133" s="623"/>
      <c r="DC133" s="623"/>
      <c r="DD133" s="623"/>
      <c r="DE133" s="623"/>
      <c r="DL133" s="623"/>
      <c r="DM133" s="623"/>
      <c r="DV133" s="623"/>
      <c r="DW133" s="623"/>
      <c r="EF133" s="623"/>
      <c r="EH133" s="1857"/>
    </row>
    <row r="134" spans="1:138" s="234" customFormat="1" ht="15" customHeight="1" x14ac:dyDescent="0.25">
      <c r="A134" s="955"/>
      <c r="B134" s="974" t="s">
        <v>812</v>
      </c>
      <c r="C134" s="331"/>
      <c r="D134" s="331"/>
      <c r="E134" s="331"/>
      <c r="F134" s="37" t="str">
        <f>IF(AND(ISNUMBER(IFERROR((F129),"")),ISNUMBER(G134),ISNUMBER(H134),ISNUMBER(I134)), IFERROR(SQRT(G134+H134),SQRT(G134+I134))+(F129), "")</f>
        <v/>
      </c>
      <c r="G134" s="477" t="str">
        <f t="array" ref="G134">IF(SUMPRODUCT(--NOT(ISNUMBER(IFERROR((F114:F128),""))))=0, SUMSQ(($F114:F128)), "")</f>
        <v/>
      </c>
      <c r="H134" s="477" t="e">
        <f t="array" ref="H134">IF(SUMPRODUCT(--NOT(ISNUMBER(IFERROR((L114:L128),""))))=0, MMULT(MMULT(TRANSPOSE(($L114:L128)),g_csrns),($L114:L128)), "")</f>
        <v>#VALUE!</v>
      </c>
      <c r="I134" s="338" t="str">
        <f t="array" ref="I134">IF(COUNT(I$114:I$128)=ROWS(I$114:I$128), MMULT(MMULT(TRANSPOSE(I$114:I$128),g_csrns),I$114:I$128), "")</f>
        <v/>
      </c>
      <c r="J134" s="310"/>
      <c r="K134" s="310"/>
      <c r="L134" s="310"/>
      <c r="N134" s="310"/>
      <c r="Q134" s="623"/>
      <c r="R134" s="623"/>
      <c r="S134" s="623"/>
      <c r="T134" s="623"/>
      <c r="U134" s="623"/>
      <c r="V134" s="623"/>
      <c r="W134" s="623"/>
      <c r="X134" s="623"/>
      <c r="Y134" s="623"/>
      <c r="Z134" s="623"/>
      <c r="AA134" s="623"/>
      <c r="AB134" s="623"/>
      <c r="AC134" s="623"/>
      <c r="AD134" s="623"/>
      <c r="AE134" s="623"/>
      <c r="AF134" s="623"/>
      <c r="AG134" s="623"/>
      <c r="AH134" s="623"/>
      <c r="AI134" s="623"/>
      <c r="AJ134" s="623"/>
      <c r="AK134" s="623"/>
      <c r="AL134" s="623"/>
      <c r="AM134" s="623"/>
      <c r="AN134" s="623"/>
      <c r="AO134" s="623"/>
      <c r="AP134" s="623"/>
      <c r="AQ134" s="623"/>
      <c r="AR134" s="623"/>
      <c r="AS134" s="623"/>
      <c r="AT134" s="623"/>
      <c r="AU134" s="623"/>
      <c r="AV134" s="623"/>
      <c r="AW134" s="623"/>
      <c r="AX134" s="623"/>
      <c r="AY134" s="623"/>
      <c r="AZ134" s="623"/>
      <c r="BA134" s="623"/>
      <c r="BB134" s="623"/>
      <c r="BC134" s="623"/>
      <c r="BD134" s="623"/>
      <c r="BE134" s="623"/>
      <c r="BF134" s="623"/>
      <c r="BG134" s="623"/>
      <c r="BH134" s="623"/>
      <c r="BI134" s="623"/>
      <c r="BJ134" s="623"/>
      <c r="BK134" s="623"/>
      <c r="BL134" s="623"/>
      <c r="BM134" s="623"/>
      <c r="BN134" s="623"/>
      <c r="BO134" s="623"/>
      <c r="BP134" s="623"/>
      <c r="BQ134" s="623"/>
      <c r="BR134" s="623"/>
      <c r="BS134" s="623"/>
      <c r="BT134" s="623"/>
      <c r="BU134" s="623"/>
      <c r="BV134" s="623"/>
      <c r="BW134" s="623"/>
      <c r="BX134" s="623"/>
      <c r="BY134" s="623"/>
      <c r="BZ134" s="623"/>
      <c r="CA134" s="623"/>
      <c r="CB134" s="623"/>
      <c r="CC134" s="623"/>
      <c r="CD134" s="623"/>
      <c r="CE134" s="623"/>
      <c r="CF134" s="623"/>
      <c r="CG134" s="623"/>
      <c r="CH134" s="623"/>
      <c r="CI134" s="623"/>
      <c r="CJ134" s="623"/>
      <c r="CK134" s="623"/>
      <c r="CL134" s="623"/>
      <c r="CM134" s="623"/>
      <c r="CN134" s="623"/>
      <c r="CO134" s="623"/>
      <c r="CP134" s="623"/>
      <c r="CQ134" s="623"/>
      <c r="CR134" s="623"/>
      <c r="CS134" s="623"/>
      <c r="CT134" s="623"/>
      <c r="CU134" s="623"/>
      <c r="CV134" s="623"/>
      <c r="CW134" s="623"/>
      <c r="CX134" s="623"/>
      <c r="CY134" s="623"/>
      <c r="CZ134" s="623"/>
      <c r="DA134" s="623"/>
      <c r="DB134" s="623"/>
      <c r="DC134" s="623"/>
      <c r="DD134" s="623"/>
      <c r="DE134" s="623"/>
      <c r="DL134" s="623"/>
      <c r="DM134" s="623"/>
      <c r="DV134" s="623"/>
      <c r="DW134" s="623"/>
      <c r="EF134" s="623"/>
      <c r="EH134" s="1857"/>
    </row>
    <row r="135" spans="1:138" s="234" customFormat="1" ht="15" customHeight="1" x14ac:dyDescent="0.25">
      <c r="A135" s="955"/>
      <c r="B135" s="974" t="s">
        <v>813</v>
      </c>
      <c r="C135" s="331"/>
      <c r="D135" s="331"/>
      <c r="E135" s="331"/>
      <c r="F135" s="37" t="str">
        <f>IF(AND(ISNUMBER(IFERROR((G129),"")),ISNUMBER(G135),ISNUMBER(H135),ISNUMBER(I135)), IFERROR(SQRT(G135+H135),SQRT(G135+I135))+(G129), "")</f>
        <v/>
      </c>
      <c r="G135" s="477" t="str">
        <f t="array" ref="G135">IF(SUMPRODUCT(--NOT(ISNUMBER(IFERROR((G114:G128),""))))=0, SUMSQ(($G114:G128)), "")</f>
        <v/>
      </c>
      <c r="H135" s="477" t="e">
        <f t="array" ref="H135">IF(SUMPRODUCT(--NOT(ISNUMBER(IFERROR((L114:L128),""))))=0, MMULT(MMULT(TRANSPOSE(($L114:L128)),IF(g_csrns*1.25&gt;1,1,g_csrns*1.25)),($L114:L128)), "")</f>
        <v>#VALUE!</v>
      </c>
      <c r="I135" s="338" t="str">
        <f t="array" ref="I135">IF(COUNT(J$114:J$128)=ROWS(J$114:J$128), MMULT(MMULT(TRANSPOSE(J$114:J$128),IF(g_csrns*1.25&gt;1,1,g_csrns*1.25)),J$114:J$128), "")</f>
        <v/>
      </c>
      <c r="J135" s="1242"/>
      <c r="K135" s="310"/>
      <c r="L135" s="310"/>
      <c r="N135" s="310"/>
      <c r="Q135" s="623"/>
      <c r="R135" s="623"/>
      <c r="S135" s="623"/>
      <c r="T135" s="623"/>
      <c r="U135" s="623"/>
      <c r="V135" s="623"/>
      <c r="W135" s="623"/>
      <c r="X135" s="623"/>
      <c r="Y135" s="623"/>
      <c r="Z135" s="623"/>
      <c r="AA135" s="623"/>
      <c r="AB135" s="623"/>
      <c r="AC135" s="623"/>
      <c r="AD135" s="623"/>
      <c r="AE135" s="623"/>
      <c r="AF135" s="623"/>
      <c r="AG135" s="623"/>
      <c r="AH135" s="623"/>
      <c r="AI135" s="623"/>
      <c r="AJ135" s="623"/>
      <c r="AK135" s="623"/>
      <c r="AL135" s="623"/>
      <c r="AM135" s="623"/>
      <c r="AN135" s="623"/>
      <c r="AO135" s="623"/>
      <c r="AP135" s="623"/>
      <c r="AQ135" s="623"/>
      <c r="AR135" s="623"/>
      <c r="AS135" s="623"/>
      <c r="AT135" s="623"/>
      <c r="AU135" s="623"/>
      <c r="AV135" s="623"/>
      <c r="AW135" s="623"/>
      <c r="AX135" s="623"/>
      <c r="AY135" s="623"/>
      <c r="AZ135" s="623"/>
      <c r="BA135" s="623"/>
      <c r="BB135" s="623"/>
      <c r="BC135" s="623"/>
      <c r="BD135" s="623"/>
      <c r="BE135" s="623"/>
      <c r="BF135" s="623"/>
      <c r="BG135" s="623"/>
      <c r="BH135" s="623"/>
      <c r="BI135" s="623"/>
      <c r="BJ135" s="623"/>
      <c r="BK135" s="623"/>
      <c r="BL135" s="623"/>
      <c r="BM135" s="623"/>
      <c r="BN135" s="623"/>
      <c r="BO135" s="623"/>
      <c r="BP135" s="623"/>
      <c r="BQ135" s="623"/>
      <c r="BR135" s="623"/>
      <c r="BS135" s="623"/>
      <c r="BT135" s="623"/>
      <c r="BU135" s="623"/>
      <c r="BV135" s="623"/>
      <c r="BW135" s="623"/>
      <c r="BX135" s="623"/>
      <c r="BY135" s="322"/>
      <c r="BZ135" s="623"/>
      <c r="CA135" s="623"/>
      <c r="CB135" s="623"/>
      <c r="CC135" s="623"/>
      <c r="CD135" s="623"/>
      <c r="CE135" s="623"/>
      <c r="CF135" s="623"/>
      <c r="CG135" s="623"/>
      <c r="CH135" s="623"/>
      <c r="CI135" s="623"/>
      <c r="CJ135" s="623"/>
      <c r="CK135" s="623"/>
      <c r="CL135" s="623"/>
      <c r="CM135" s="623"/>
      <c r="CN135" s="623"/>
      <c r="CO135" s="623"/>
      <c r="CP135" s="623"/>
      <c r="CQ135" s="623"/>
      <c r="CR135" s="623"/>
      <c r="CS135" s="623"/>
      <c r="CT135" s="623"/>
      <c r="CU135" s="623"/>
      <c r="CV135" s="623"/>
      <c r="CW135" s="623"/>
      <c r="CX135" s="623"/>
      <c r="CY135" s="623"/>
      <c r="CZ135" s="623"/>
      <c r="DA135" s="623"/>
      <c r="DB135" s="623"/>
      <c r="DC135" s="623"/>
      <c r="DD135" s="623"/>
      <c r="DE135" s="623"/>
      <c r="DL135" s="623"/>
      <c r="DM135" s="623"/>
      <c r="DV135" s="623"/>
      <c r="DW135" s="623"/>
      <c r="EF135" s="623"/>
      <c r="EH135" s="1857"/>
    </row>
    <row r="136" spans="1:138" s="234" customFormat="1" ht="15" customHeight="1" x14ac:dyDescent="0.25">
      <c r="A136" s="955"/>
      <c r="B136" s="974" t="s">
        <v>814</v>
      </c>
      <c r="C136" s="331"/>
      <c r="D136" s="331"/>
      <c r="E136" s="331"/>
      <c r="F136" s="37" t="str">
        <f>IF(AND(ISNUMBER(IFERROR((H129),"")),ISNUMBER(G136),ISNUMBER(H136),ISNUMBER(I136)), IFERROR(SQRT(G136+H136),SQRT(G136+I136))+(H129), "")</f>
        <v/>
      </c>
      <c r="G136" s="477" t="str">
        <f t="array" ref="G136">IF(SUMPRODUCT(--NOT(ISNUMBER(IFERROR((H114:H128),""))))=0, SUMSQ(($H114:H128)), "")</f>
        <v/>
      </c>
      <c r="H136" s="477" t="e">
        <f t="array" ref="H136">IF(SUMPRODUCT(--NOT(ISNUMBER(IFERROR((L114:L128),""))))=0, MMULT(MMULT(TRANSPOSE(($L114:L128)),g_csrns*0.75),($L114:L128)), "")</f>
        <v>#VALUE!</v>
      </c>
      <c r="I136" s="338" t="str">
        <f t="array" ref="I136">IF(COUNT(K$114:K$128)=ROWS(K$114:K$128), MMULT(MMULT(TRANSPOSE(K$114:K$128),g_csrns*0.75),K$114:K$128), "")</f>
        <v/>
      </c>
      <c r="J136" s="1242"/>
      <c r="K136" s="310"/>
      <c r="L136" s="310"/>
      <c r="N136" s="310"/>
      <c r="Q136" s="623"/>
      <c r="R136" s="623"/>
      <c r="S136" s="623"/>
      <c r="T136" s="623"/>
      <c r="U136" s="623"/>
      <c r="V136" s="623"/>
      <c r="W136" s="623"/>
      <c r="X136" s="623"/>
      <c r="Y136" s="623"/>
      <c r="Z136" s="623"/>
      <c r="AA136" s="623"/>
      <c r="AB136" s="623"/>
      <c r="AC136" s="623"/>
      <c r="AD136" s="623"/>
      <c r="AE136" s="623"/>
      <c r="AF136" s="623"/>
      <c r="AG136" s="623"/>
      <c r="AH136" s="623"/>
      <c r="AI136" s="623"/>
      <c r="AJ136" s="623"/>
      <c r="AK136" s="623"/>
      <c r="AL136" s="623"/>
      <c r="AM136" s="623"/>
      <c r="AN136" s="623"/>
      <c r="AO136" s="623"/>
      <c r="AP136" s="623"/>
      <c r="AQ136" s="623"/>
      <c r="AR136" s="623"/>
      <c r="AS136" s="623"/>
      <c r="AT136" s="623"/>
      <c r="AU136" s="623"/>
      <c r="AV136" s="623"/>
      <c r="AW136" s="623"/>
      <c r="AX136" s="623"/>
      <c r="AY136" s="623"/>
      <c r="AZ136" s="623"/>
      <c r="BA136" s="623"/>
      <c r="BB136" s="623"/>
      <c r="BC136" s="623"/>
      <c r="BD136" s="623"/>
      <c r="BE136" s="623"/>
      <c r="BF136" s="623"/>
      <c r="BG136" s="623"/>
      <c r="BH136" s="623"/>
      <c r="BI136" s="623"/>
      <c r="BJ136" s="623"/>
      <c r="BK136" s="623"/>
      <c r="BL136" s="623"/>
      <c r="BM136" s="623"/>
      <c r="BN136" s="623"/>
      <c r="BO136" s="623"/>
      <c r="BP136" s="623"/>
      <c r="BQ136" s="623"/>
      <c r="BR136" s="623"/>
      <c r="BS136" s="623"/>
      <c r="BT136" s="623"/>
      <c r="BU136" s="623"/>
      <c r="BV136" s="623"/>
      <c r="BW136" s="623"/>
      <c r="BX136" s="623"/>
      <c r="BY136" s="623"/>
      <c r="BZ136" s="623"/>
      <c r="CA136" s="623"/>
      <c r="CB136" s="623"/>
      <c r="CC136" s="623"/>
      <c r="CD136" s="623"/>
      <c r="CE136" s="623"/>
      <c r="CF136" s="623"/>
      <c r="CG136" s="623"/>
      <c r="CH136" s="623"/>
      <c r="CI136" s="623"/>
      <c r="CJ136" s="623"/>
      <c r="CK136" s="623"/>
      <c r="CL136" s="623"/>
      <c r="CM136" s="623"/>
      <c r="CN136" s="623"/>
      <c r="CO136" s="623"/>
      <c r="CP136" s="623"/>
      <c r="CQ136" s="623"/>
      <c r="CR136" s="623"/>
      <c r="CS136" s="623"/>
      <c r="CT136" s="623"/>
      <c r="CU136" s="623"/>
      <c r="CV136" s="623"/>
      <c r="CW136" s="623"/>
      <c r="CX136" s="623"/>
      <c r="CY136" s="623"/>
      <c r="CZ136" s="623"/>
      <c r="DA136" s="623"/>
      <c r="DB136" s="623"/>
      <c r="DC136" s="623"/>
      <c r="DD136" s="623"/>
      <c r="DE136" s="623"/>
      <c r="DL136" s="623"/>
      <c r="DM136" s="623"/>
      <c r="DV136" s="623"/>
      <c r="DW136" s="623"/>
      <c r="EF136" s="623"/>
      <c r="EH136" s="1857"/>
    </row>
    <row r="137" spans="1:138" s="234" customFormat="1" ht="15" customHeight="1" x14ac:dyDescent="0.25">
      <c r="A137" s="955"/>
      <c r="B137" s="1017" t="s">
        <v>815</v>
      </c>
      <c r="C137" s="400"/>
      <c r="D137" s="400"/>
      <c r="E137" s="400"/>
      <c r="F137" s="37" t="str">
        <f>IF(AND(ISNUMBER(F138),ISNUMBER(F139),ISNUMBER(F140)),IF($J$7="Medium",F138,IF($J$7="High",F139,IF($J$7="Low",F140,""))),"")</f>
        <v/>
      </c>
      <c r="G137" s="469"/>
      <c r="H137" s="469"/>
      <c r="I137" s="466"/>
      <c r="J137" s="1242"/>
      <c r="K137" s="310"/>
      <c r="L137" s="310"/>
      <c r="N137" s="310"/>
      <c r="Q137" s="623"/>
      <c r="R137" s="623"/>
      <c r="S137" s="623"/>
      <c r="T137" s="623"/>
      <c r="U137" s="623"/>
      <c r="V137" s="623"/>
      <c r="W137" s="623"/>
      <c r="X137" s="623"/>
      <c r="Y137" s="623"/>
      <c r="Z137" s="623"/>
      <c r="AA137" s="623"/>
      <c r="AB137" s="623"/>
      <c r="AC137" s="623"/>
      <c r="AD137" s="623"/>
      <c r="AE137" s="623"/>
      <c r="AF137" s="623"/>
      <c r="AG137" s="623"/>
      <c r="AH137" s="623"/>
      <c r="AI137" s="623"/>
      <c r="AJ137" s="623"/>
      <c r="AK137" s="623"/>
      <c r="AL137" s="623"/>
      <c r="AM137" s="623"/>
      <c r="AN137" s="623"/>
      <c r="AO137" s="623"/>
      <c r="AP137" s="623"/>
      <c r="AQ137" s="623"/>
      <c r="AR137" s="623"/>
      <c r="AS137" s="623"/>
      <c r="AT137" s="623"/>
      <c r="AU137" s="623"/>
      <c r="AV137" s="623"/>
      <c r="AW137" s="623"/>
      <c r="AX137" s="623"/>
      <c r="AY137" s="623"/>
      <c r="AZ137" s="623"/>
      <c r="BA137" s="623"/>
      <c r="BB137" s="623"/>
      <c r="BC137" s="623"/>
      <c r="BD137" s="623"/>
      <c r="BE137" s="623"/>
      <c r="BF137" s="623"/>
      <c r="BG137" s="623"/>
      <c r="BH137" s="623"/>
      <c r="BI137" s="623"/>
      <c r="BJ137" s="623"/>
      <c r="BK137" s="623"/>
      <c r="BL137" s="623"/>
      <c r="BM137" s="623"/>
      <c r="BN137" s="623"/>
      <c r="BO137" s="623"/>
      <c r="BP137" s="623"/>
      <c r="BQ137" s="623"/>
      <c r="BR137" s="623"/>
      <c r="BS137" s="623"/>
      <c r="BT137" s="623"/>
      <c r="BU137" s="623"/>
      <c r="BV137" s="623"/>
      <c r="BW137" s="623"/>
      <c r="BX137" s="623"/>
      <c r="BY137" s="623"/>
      <c r="BZ137" s="623"/>
      <c r="CA137" s="623"/>
      <c r="CB137" s="623"/>
      <c r="CC137" s="623"/>
      <c r="CD137" s="623"/>
      <c r="CE137" s="623"/>
      <c r="CF137" s="623"/>
      <c r="CG137" s="623"/>
      <c r="CH137" s="623"/>
      <c r="CI137" s="623"/>
      <c r="CJ137" s="623"/>
      <c r="CK137" s="623"/>
      <c r="CL137" s="623"/>
      <c r="CM137" s="623"/>
      <c r="CN137" s="623"/>
      <c r="CO137" s="623"/>
      <c r="CP137" s="623"/>
      <c r="CQ137" s="623"/>
      <c r="CR137" s="623"/>
      <c r="CS137" s="623"/>
      <c r="CT137" s="623"/>
      <c r="CU137" s="623"/>
      <c r="CV137" s="623"/>
      <c r="CW137" s="623"/>
      <c r="CX137" s="623"/>
      <c r="CY137" s="623"/>
      <c r="CZ137" s="623"/>
      <c r="DA137" s="623"/>
      <c r="DB137" s="623"/>
      <c r="DC137" s="623"/>
      <c r="DD137" s="623"/>
      <c r="DE137" s="623"/>
      <c r="DL137" s="623"/>
      <c r="DM137" s="623"/>
      <c r="DV137" s="623"/>
      <c r="DW137" s="623"/>
      <c r="EF137" s="623"/>
      <c r="EH137" s="1857"/>
    </row>
    <row r="138" spans="1:138" s="234" customFormat="1" ht="15" customHeight="1" x14ac:dyDescent="0.25">
      <c r="A138" s="955"/>
      <c r="B138" s="974" t="s">
        <v>812</v>
      </c>
      <c r="C138" s="331"/>
      <c r="D138" s="331"/>
      <c r="E138" s="331"/>
      <c r="F138" s="37" t="str">
        <f>IF(AND(ISNUMBER(IFERROR((U129),"")),ISNUMBER(G138),ISNUMBER(H138),ISNUMBER(I138)), IFERROR(SQRT(G138+H138),SQRT(G138+I138))+(U129), "")</f>
        <v/>
      </c>
      <c r="G138" s="477" t="str">
        <f t="array" ref="G138">IF(SUMPRODUCT(--NOT(ISNUMBER(U114:U128)))=0, SUMSQ(($U114:U128)), "")</f>
        <v/>
      </c>
      <c r="H138" s="477" t="str">
        <f t="array" ref="H138">IF(SUMPRODUCT(--NOT(ISNUMBER(X114:X128)))=0, MMULT(MMULT(TRANSPOSE(($X114:X128)),g_csrns),($X114:X128)), "")</f>
        <v/>
      </c>
      <c r="I138" s="338" t="str">
        <f t="array" ref="I138">IF(COUNT(Y$114:Y$128)=ROWS(Y$114:Y$128), MMULT(MMULT(TRANSPOSE(Y$114:Y$128),g_csrns),Y$114:Y$128), "")</f>
        <v/>
      </c>
      <c r="J138" s="1242"/>
      <c r="K138" s="310"/>
      <c r="L138" s="310"/>
      <c r="N138" s="310"/>
      <c r="Q138" s="623"/>
      <c r="R138" s="623"/>
      <c r="S138" s="623"/>
      <c r="T138" s="623"/>
      <c r="U138" s="623"/>
      <c r="V138" s="623"/>
      <c r="W138" s="623"/>
      <c r="X138" s="623"/>
      <c r="Y138" s="623"/>
      <c r="Z138" s="623"/>
      <c r="AA138" s="623"/>
      <c r="AB138" s="623"/>
      <c r="AC138" s="623"/>
      <c r="AD138" s="623"/>
      <c r="AE138" s="623"/>
      <c r="AF138" s="623"/>
      <c r="AG138" s="623"/>
      <c r="AH138" s="623"/>
      <c r="AI138" s="623"/>
      <c r="AJ138" s="623"/>
      <c r="AK138" s="623"/>
      <c r="AL138" s="623"/>
      <c r="AM138" s="623"/>
      <c r="AN138" s="623"/>
      <c r="AO138" s="623"/>
      <c r="AP138" s="623"/>
      <c r="AQ138" s="623"/>
      <c r="AR138" s="623"/>
      <c r="AS138" s="623"/>
      <c r="AT138" s="623"/>
      <c r="AU138" s="623"/>
      <c r="AV138" s="623"/>
      <c r="AW138" s="623"/>
      <c r="AX138" s="623"/>
      <c r="AY138" s="623"/>
      <c r="AZ138" s="623"/>
      <c r="BA138" s="623"/>
      <c r="BB138" s="623"/>
      <c r="BC138" s="623"/>
      <c r="BD138" s="623"/>
      <c r="BE138" s="623"/>
      <c r="BF138" s="623"/>
      <c r="BG138" s="623"/>
      <c r="BH138" s="623"/>
      <c r="BI138" s="623"/>
      <c r="BJ138" s="623"/>
      <c r="BK138" s="623"/>
      <c r="BL138" s="623"/>
      <c r="BM138" s="623"/>
      <c r="BN138" s="623"/>
      <c r="BO138" s="623"/>
      <c r="BP138" s="623"/>
      <c r="BQ138" s="623"/>
      <c r="BR138" s="623"/>
      <c r="BS138" s="623"/>
      <c r="BT138" s="623"/>
      <c r="BU138" s="623"/>
      <c r="BV138" s="623"/>
      <c r="BW138" s="623"/>
      <c r="BX138" s="623"/>
      <c r="BY138" s="623"/>
      <c r="BZ138" s="623"/>
      <c r="CA138" s="623"/>
      <c r="CB138" s="623"/>
      <c r="CC138" s="623"/>
      <c r="CD138" s="623"/>
      <c r="CE138" s="623"/>
      <c r="CF138" s="623"/>
      <c r="CG138" s="623"/>
      <c r="CH138" s="623"/>
      <c r="CI138" s="623"/>
      <c r="CJ138" s="623"/>
      <c r="CK138" s="623"/>
      <c r="CL138" s="623"/>
      <c r="CM138" s="623"/>
      <c r="CN138" s="623"/>
      <c r="CO138" s="623"/>
      <c r="CP138" s="623"/>
      <c r="CQ138" s="623"/>
      <c r="CR138" s="623"/>
      <c r="CS138" s="623"/>
      <c r="CT138" s="623"/>
      <c r="CU138" s="623"/>
      <c r="CV138" s="623"/>
      <c r="CW138" s="623"/>
      <c r="CX138" s="623"/>
      <c r="CY138" s="623"/>
      <c r="CZ138" s="623"/>
      <c r="DA138" s="623"/>
      <c r="DB138" s="623"/>
      <c r="DC138" s="623"/>
      <c r="DD138" s="623"/>
      <c r="DE138" s="623"/>
      <c r="DL138" s="623"/>
      <c r="DM138" s="623"/>
      <c r="DV138" s="623"/>
      <c r="DW138" s="623"/>
      <c r="EF138" s="623"/>
      <c r="EH138" s="1857"/>
    </row>
    <row r="139" spans="1:138" s="234" customFormat="1" ht="15" customHeight="1" x14ac:dyDescent="0.25">
      <c r="A139" s="955"/>
      <c r="B139" s="974" t="s">
        <v>813</v>
      </c>
      <c r="C139" s="331"/>
      <c r="D139" s="331"/>
      <c r="E139" s="331"/>
      <c r="F139" s="37" t="str">
        <f>IF(AND(ISNUMBER(IFERROR((V129),"")),ISNUMBER(G139),ISNUMBER(H139),ISNUMBER(I139)), IFERROR(SQRT(G139+H139),SQRT(G139+I139))+(V129), "")</f>
        <v/>
      </c>
      <c r="G139" s="477" t="str">
        <f t="array" ref="G139">IF(SUMPRODUCT(--NOT(ISNUMBER(V114:V128)))=0, SUMSQ(($V114:V128)), "")</f>
        <v/>
      </c>
      <c r="H139" s="477" t="str">
        <f t="array" ref="H139">IF(SUMPRODUCT(--NOT(ISNUMBER(X114:X128)))=0, MMULT(MMULT(TRANSPOSE(($X114:X128)),IF(g_csrns*1.25&gt;1,1,g_csrns*1.25)),($X114:X128)), "")</f>
        <v/>
      </c>
      <c r="I139" s="338" t="str">
        <f t="array" ref="I139">IF(COUNT(Z$114:Z$128)=ROWS(Z$114:Z$128), MMULT(MMULT(TRANSPOSE(Z$114:Z$128),IF(g_csrns*1.25&gt;1,1,g_csrns*1.25)),Z$114:Z$128), "")</f>
        <v/>
      </c>
      <c r="J139" s="1242"/>
      <c r="K139" s="310"/>
      <c r="L139" s="310"/>
      <c r="N139" s="310"/>
      <c r="Q139" s="623"/>
      <c r="R139" s="623"/>
      <c r="S139" s="623"/>
      <c r="T139" s="623"/>
      <c r="U139" s="623"/>
      <c r="V139" s="623"/>
      <c r="W139" s="623"/>
      <c r="X139" s="623"/>
      <c r="Y139" s="623"/>
      <c r="Z139" s="623"/>
      <c r="AA139" s="623"/>
      <c r="AB139" s="623"/>
      <c r="AC139" s="623"/>
      <c r="AD139" s="623"/>
      <c r="AE139" s="623"/>
      <c r="AF139" s="623"/>
      <c r="AG139" s="623"/>
      <c r="AH139" s="623"/>
      <c r="AI139" s="623"/>
      <c r="AJ139" s="623"/>
      <c r="AK139" s="623"/>
      <c r="AL139" s="623"/>
      <c r="AM139" s="623"/>
      <c r="AN139" s="623"/>
      <c r="AO139" s="623"/>
      <c r="AP139" s="623"/>
      <c r="AQ139" s="623"/>
      <c r="AR139" s="623"/>
      <c r="AS139" s="623"/>
      <c r="AT139" s="623"/>
      <c r="AU139" s="623"/>
      <c r="AV139" s="623"/>
      <c r="AW139" s="623"/>
      <c r="AX139" s="623"/>
      <c r="AY139" s="623"/>
      <c r="AZ139" s="623"/>
      <c r="BA139" s="623"/>
      <c r="BB139" s="623"/>
      <c r="BC139" s="623"/>
      <c r="BD139" s="623"/>
      <c r="BE139" s="623"/>
      <c r="BF139" s="623"/>
      <c r="BG139" s="623"/>
      <c r="BH139" s="623"/>
      <c r="BI139" s="623"/>
      <c r="BJ139" s="623"/>
      <c r="BK139" s="623"/>
      <c r="BL139" s="623"/>
      <c r="BM139" s="623"/>
      <c r="BN139" s="623"/>
      <c r="BO139" s="623"/>
      <c r="BP139" s="623"/>
      <c r="BQ139" s="623"/>
      <c r="BR139" s="623"/>
      <c r="BS139" s="623"/>
      <c r="BT139" s="623"/>
      <c r="BU139" s="623"/>
      <c r="BV139" s="623"/>
      <c r="BW139" s="623"/>
      <c r="BX139" s="623"/>
      <c r="BY139" s="623"/>
      <c r="BZ139" s="623"/>
      <c r="CA139" s="623"/>
      <c r="CB139" s="623"/>
      <c r="CC139" s="623"/>
      <c r="CD139" s="623"/>
      <c r="CE139" s="623"/>
      <c r="CF139" s="623"/>
      <c r="CG139" s="623"/>
      <c r="CH139" s="623"/>
      <c r="CI139" s="623"/>
      <c r="CJ139" s="623"/>
      <c r="CK139" s="623"/>
      <c r="CL139" s="623"/>
      <c r="CM139" s="623"/>
      <c r="CN139" s="623"/>
      <c r="CO139" s="623"/>
      <c r="CP139" s="623"/>
      <c r="CQ139" s="623"/>
      <c r="CR139" s="623"/>
      <c r="CS139" s="623"/>
      <c r="CT139" s="623"/>
      <c r="CU139" s="623"/>
      <c r="CV139" s="623"/>
      <c r="CW139" s="623"/>
      <c r="CX139" s="623"/>
      <c r="CY139" s="623"/>
      <c r="CZ139" s="623"/>
      <c r="DA139" s="623"/>
      <c r="DB139" s="623"/>
      <c r="DC139" s="623"/>
      <c r="DD139" s="623"/>
      <c r="DE139" s="623"/>
      <c r="DL139" s="623"/>
      <c r="DM139" s="623"/>
      <c r="DV139" s="623"/>
      <c r="DW139" s="623"/>
      <c r="EF139" s="623"/>
      <c r="EH139" s="1857"/>
    </row>
    <row r="140" spans="1:138" s="234" customFormat="1" ht="15" customHeight="1" x14ac:dyDescent="0.25">
      <c r="A140" s="955"/>
      <c r="B140" s="974" t="s">
        <v>814</v>
      </c>
      <c r="C140" s="331"/>
      <c r="D140" s="331"/>
      <c r="E140" s="331"/>
      <c r="F140" s="37" t="str">
        <f>IF(AND(ISNUMBER(IFERROR((W129),"")),ISNUMBER(G140),ISNUMBER(H140),ISNUMBER(I140)), IFERROR(SQRT(G140+H140),SQRT(G140+I140))+(W129), "")</f>
        <v/>
      </c>
      <c r="G140" s="477" t="str">
        <f t="array" ref="G140">IF(SUMPRODUCT(--NOT(ISNUMBER(W114:W128)))=0, SUMSQ(($W114:W128)), "")</f>
        <v/>
      </c>
      <c r="H140" s="477" t="str">
        <f t="array" ref="H140">IF(SUMPRODUCT(--NOT(ISNUMBER(X114:X128)))=0, MMULT(MMULT(TRANSPOSE(($X114:X128)),g_csrns*0.75),($X114:X128)), "")</f>
        <v/>
      </c>
      <c r="I140" s="338" t="str">
        <f t="array" ref="I140">IF(COUNT(AA$114:AA$128)=ROWS(AA$114:AA$128), MMULT(MMULT(TRANSPOSE(AA$114:AA$128),g_csrns*0.75),AA$114:AA$128), "")</f>
        <v/>
      </c>
      <c r="J140" s="1242"/>
      <c r="K140" s="310"/>
      <c r="L140" s="310"/>
      <c r="N140" s="310"/>
      <c r="Q140" s="623"/>
      <c r="R140" s="623"/>
      <c r="S140" s="623"/>
      <c r="T140" s="623"/>
      <c r="U140" s="623"/>
      <c r="V140" s="623"/>
      <c r="W140" s="623"/>
      <c r="X140" s="623"/>
      <c r="Y140" s="623"/>
      <c r="Z140" s="623"/>
      <c r="AA140" s="623"/>
      <c r="AB140" s="623"/>
      <c r="AC140" s="623"/>
      <c r="AD140" s="623"/>
      <c r="AE140" s="623"/>
      <c r="AF140" s="623"/>
      <c r="AG140" s="623"/>
      <c r="AH140" s="623"/>
      <c r="AI140" s="623"/>
      <c r="AJ140" s="623"/>
      <c r="AK140" s="623"/>
      <c r="AL140" s="623"/>
      <c r="AM140" s="623"/>
      <c r="AN140" s="623"/>
      <c r="AO140" s="623"/>
      <c r="AP140" s="623"/>
      <c r="AQ140" s="623"/>
      <c r="AR140" s="623"/>
      <c r="AS140" s="623"/>
      <c r="AT140" s="623"/>
      <c r="AU140" s="623"/>
      <c r="AV140" s="623"/>
      <c r="AW140" s="623"/>
      <c r="AX140" s="623"/>
      <c r="AY140" s="623"/>
      <c r="AZ140" s="623"/>
      <c r="BA140" s="623"/>
      <c r="BB140" s="623"/>
      <c r="BC140" s="623"/>
      <c r="BD140" s="623"/>
      <c r="BE140" s="623"/>
      <c r="BF140" s="623"/>
      <c r="BG140" s="623"/>
      <c r="BH140" s="623"/>
      <c r="BI140" s="623"/>
      <c r="BJ140" s="623"/>
      <c r="BK140" s="623"/>
      <c r="BL140" s="623"/>
      <c r="BM140" s="623"/>
      <c r="BN140" s="623"/>
      <c r="BO140" s="623"/>
      <c r="BP140" s="623"/>
      <c r="BQ140" s="623"/>
      <c r="BR140" s="623"/>
      <c r="BS140" s="623"/>
      <c r="BT140" s="623"/>
      <c r="BU140" s="623"/>
      <c r="BV140" s="623"/>
      <c r="BW140" s="623"/>
      <c r="BX140" s="623"/>
      <c r="BY140" s="623"/>
      <c r="BZ140" s="623"/>
      <c r="CA140" s="623"/>
      <c r="CB140" s="623"/>
      <c r="CC140" s="623"/>
      <c r="CD140" s="623"/>
      <c r="CE140" s="623"/>
      <c r="CF140" s="623"/>
      <c r="CG140" s="623"/>
      <c r="CH140" s="623"/>
      <c r="CI140" s="623"/>
      <c r="CJ140" s="623"/>
      <c r="CK140" s="623"/>
      <c r="CL140" s="623"/>
      <c r="CM140" s="623"/>
      <c r="CN140" s="623"/>
      <c r="CO140" s="623"/>
      <c r="CP140" s="623"/>
      <c r="CQ140" s="623"/>
      <c r="CR140" s="623"/>
      <c r="CS140" s="623"/>
      <c r="CT140" s="623"/>
      <c r="CU140" s="623"/>
      <c r="CV140" s="623"/>
      <c r="CW140" s="623"/>
      <c r="CX140" s="623"/>
      <c r="CY140" s="623"/>
      <c r="CZ140" s="623"/>
      <c r="DA140" s="623"/>
      <c r="DB140" s="623"/>
      <c r="DC140" s="623"/>
      <c r="DD140" s="623"/>
      <c r="DE140" s="623"/>
      <c r="DL140" s="623"/>
      <c r="DM140" s="623"/>
      <c r="DV140" s="623"/>
      <c r="DW140" s="623"/>
      <c r="EF140" s="623"/>
      <c r="EH140" s="1857"/>
    </row>
    <row r="141" spans="1:138" s="234" customFormat="1" ht="15" customHeight="1" x14ac:dyDescent="0.25">
      <c r="A141" s="955"/>
      <c r="B141" s="1017" t="s">
        <v>816</v>
      </c>
      <c r="C141" s="400"/>
      <c r="D141" s="400"/>
      <c r="E141" s="400"/>
      <c r="F141" s="37" t="str">
        <f>IF(AND(ISNUMBER(F142),ISNUMBER(F143),ISNUMBER(F144)),IF($J$7="Medium",F142,IF($J$7="High",F143,IF($J$7="Low",F144,""))),"")</f>
        <v/>
      </c>
      <c r="G141" s="469"/>
      <c r="H141" s="469"/>
      <c r="I141" s="466"/>
      <c r="J141" s="1242"/>
      <c r="K141" s="310"/>
      <c r="L141" s="310"/>
      <c r="N141" s="310"/>
      <c r="Q141" s="623"/>
      <c r="R141" s="623"/>
      <c r="S141" s="623"/>
      <c r="T141" s="623"/>
      <c r="U141" s="623"/>
      <c r="V141" s="623"/>
      <c r="W141" s="623"/>
      <c r="X141" s="623"/>
      <c r="Y141" s="623"/>
      <c r="Z141" s="623"/>
      <c r="AA141" s="623"/>
      <c r="AB141" s="623"/>
      <c r="AC141" s="623"/>
      <c r="AD141" s="623"/>
      <c r="AE141" s="623"/>
      <c r="AF141" s="623"/>
      <c r="AG141" s="623"/>
      <c r="AH141" s="623"/>
      <c r="AI141" s="623"/>
      <c r="AJ141" s="623"/>
      <c r="AK141" s="623"/>
      <c r="AL141" s="623"/>
      <c r="AM141" s="623"/>
      <c r="AN141" s="623"/>
      <c r="AO141" s="623"/>
      <c r="AP141" s="623"/>
      <c r="AQ141" s="623"/>
      <c r="AR141" s="623"/>
      <c r="AS141" s="623"/>
      <c r="AT141" s="623"/>
      <c r="AU141" s="623"/>
      <c r="AV141" s="623"/>
      <c r="AW141" s="623"/>
      <c r="AX141" s="623"/>
      <c r="AY141" s="623"/>
      <c r="AZ141" s="623"/>
      <c r="BA141" s="623"/>
      <c r="BB141" s="623"/>
      <c r="BC141" s="623"/>
      <c r="BD141" s="623"/>
      <c r="BE141" s="623"/>
      <c r="BF141" s="623"/>
      <c r="BG141" s="623"/>
      <c r="BH141" s="623"/>
      <c r="BI141" s="623"/>
      <c r="BJ141" s="623"/>
      <c r="BK141" s="623"/>
      <c r="BL141" s="623"/>
      <c r="BM141" s="623"/>
      <c r="BN141" s="623"/>
      <c r="BO141" s="623"/>
      <c r="BP141" s="623"/>
      <c r="BQ141" s="623"/>
      <c r="BR141" s="623"/>
      <c r="BS141" s="623"/>
      <c r="BT141" s="623"/>
      <c r="BU141" s="623"/>
      <c r="BV141" s="623"/>
      <c r="BW141" s="623"/>
      <c r="BX141" s="623"/>
      <c r="BY141" s="623"/>
      <c r="BZ141" s="623"/>
      <c r="CA141" s="623"/>
      <c r="CB141" s="623"/>
      <c r="CC141" s="623"/>
      <c r="CD141" s="623"/>
      <c r="CE141" s="623"/>
      <c r="CF141" s="623"/>
      <c r="CG141" s="623"/>
      <c r="CH141" s="623"/>
      <c r="CI141" s="623"/>
      <c r="CJ141" s="623"/>
      <c r="CK141" s="623"/>
      <c r="CL141" s="623"/>
      <c r="CM141" s="623"/>
      <c r="CN141" s="623"/>
      <c r="CO141" s="623"/>
      <c r="CP141" s="623"/>
      <c r="CQ141" s="623"/>
      <c r="CR141" s="623"/>
      <c r="CS141" s="623"/>
      <c r="CT141" s="623"/>
      <c r="CU141" s="623"/>
      <c r="CV141" s="623"/>
      <c r="CW141" s="623"/>
      <c r="CX141" s="623"/>
      <c r="CY141" s="623"/>
      <c r="CZ141" s="623"/>
      <c r="DA141" s="623"/>
      <c r="DB141" s="623"/>
      <c r="DC141" s="623"/>
      <c r="DD141" s="623"/>
      <c r="DE141" s="623"/>
      <c r="DL141" s="623"/>
      <c r="DM141" s="623"/>
      <c r="DV141" s="623"/>
      <c r="DW141" s="623"/>
      <c r="EF141" s="623"/>
      <c r="EH141" s="1857"/>
    </row>
    <row r="142" spans="1:138" s="234" customFormat="1" ht="15" customHeight="1" x14ac:dyDescent="0.25">
      <c r="A142" s="955"/>
      <c r="B142" s="974" t="s">
        <v>812</v>
      </c>
      <c r="C142" s="331"/>
      <c r="D142" s="331"/>
      <c r="E142" s="331"/>
      <c r="F142" s="37" t="str">
        <f>IF(AND(ISNUMBER(IFERROR((AB129),"")),ISNUMBER(G142),ISNUMBER(H142),ISNUMBER(I142)), IFERROR(SQRT(G142+H142),SQRT(G142+I142))+(AB129), "")</f>
        <v/>
      </c>
      <c r="G142" s="477" t="str">
        <f t="array" ref="G142">IF(SUMPRODUCT(--NOT(ISNUMBER(IFERROR((AB114:AB128),""))))=0, SUMSQ(($AB114:AB128)), "")</f>
        <v/>
      </c>
      <c r="H142" s="477" t="str">
        <f t="array" ref="H142">IF(SUMPRODUCT(--NOT(ISNUMBER(AH114:AH128)))=0, MMULT(MMULT(TRANSPOSE(($AH114:AH128)),g_csrns^2),($AH114:AH128))-MMULT(MMULT(TRANSPOSE((($AH114:AH128))*(($AH114:AH128)&lt;0)),g_csrns^2),(($AH114:AH128))*(($AH114:AH128)&lt;0)), "")</f>
        <v/>
      </c>
      <c r="I142" s="338" t="str">
        <f t="array" ref="I142">IF(COUNT(AE$114:AE$128)=ROWS(AE$114:AE$128), MMULT(MMULT(TRANSPOSE(AE$114:AE$128),g_csrns^2),AE$114:AE$128)-MMULT(MMULT(TRANSPOSE((AE$114:AE$128)*(AE$114:AE$128&lt;0)),g_csrns^2),(AE$114:AE$128)*(AE$114:AE$128&lt;0)), "")</f>
        <v/>
      </c>
      <c r="J142" s="310"/>
      <c r="K142" s="310"/>
      <c r="L142" s="310"/>
      <c r="N142" s="310"/>
      <c r="Q142" s="623"/>
      <c r="R142" s="623"/>
      <c r="S142" s="623"/>
      <c r="T142" s="623"/>
      <c r="U142" s="623"/>
      <c r="V142" s="623"/>
      <c r="W142" s="623"/>
      <c r="X142" s="623"/>
      <c r="Y142" s="623"/>
      <c r="Z142" s="623"/>
      <c r="AA142" s="623"/>
      <c r="AB142" s="623"/>
      <c r="AC142" s="623"/>
      <c r="AD142" s="623"/>
      <c r="AE142" s="623"/>
      <c r="AF142" s="623"/>
      <c r="AG142" s="623"/>
      <c r="AH142" s="623"/>
      <c r="AI142" s="623"/>
      <c r="AJ142" s="623"/>
      <c r="AK142" s="623"/>
      <c r="AL142" s="623"/>
      <c r="AM142" s="623"/>
      <c r="AN142" s="623"/>
      <c r="AO142" s="623"/>
      <c r="AP142" s="623"/>
      <c r="AQ142" s="623"/>
      <c r="AR142" s="623"/>
      <c r="AS142" s="623"/>
      <c r="AT142" s="623"/>
      <c r="AU142" s="623"/>
      <c r="AV142" s="623"/>
      <c r="AW142" s="623"/>
      <c r="AX142" s="623"/>
      <c r="AY142" s="623"/>
      <c r="AZ142" s="623"/>
      <c r="BA142" s="623"/>
      <c r="BB142" s="623"/>
      <c r="BC142" s="623"/>
      <c r="BD142" s="623"/>
      <c r="BE142" s="623"/>
      <c r="BF142" s="623"/>
      <c r="BG142" s="623"/>
      <c r="BH142" s="623"/>
      <c r="BI142" s="623"/>
      <c r="BJ142" s="623"/>
      <c r="BK142" s="623"/>
      <c r="BL142" s="623"/>
      <c r="BM142" s="623"/>
      <c r="BN142" s="623"/>
      <c r="BO142" s="623"/>
      <c r="BP142" s="623"/>
      <c r="BQ142" s="623"/>
      <c r="BR142" s="623"/>
      <c r="BS142" s="623"/>
      <c r="BT142" s="623"/>
      <c r="BU142" s="623"/>
      <c r="BV142" s="623"/>
      <c r="BW142" s="623"/>
      <c r="BX142" s="623"/>
      <c r="BY142" s="623"/>
      <c r="BZ142" s="623"/>
      <c r="CA142" s="623"/>
      <c r="CB142" s="623"/>
      <c r="CC142" s="623"/>
      <c r="CD142" s="623"/>
      <c r="CE142" s="623"/>
      <c r="CF142" s="623"/>
      <c r="CG142" s="623"/>
      <c r="CH142" s="623"/>
      <c r="CI142" s="623"/>
      <c r="CJ142" s="623"/>
      <c r="CK142" s="623"/>
      <c r="CL142" s="623"/>
      <c r="CM142" s="623"/>
      <c r="CN142" s="623"/>
      <c r="CO142" s="623"/>
      <c r="CP142" s="623"/>
      <c r="CQ142" s="623"/>
      <c r="CR142" s="623"/>
      <c r="CS142" s="623"/>
      <c r="CT142" s="623"/>
      <c r="CU142" s="623"/>
      <c r="CV142" s="623"/>
      <c r="CW142" s="623"/>
      <c r="CX142" s="623"/>
      <c r="CY142" s="623"/>
      <c r="CZ142" s="623"/>
      <c r="DA142" s="623"/>
      <c r="DB142" s="623"/>
      <c r="DC142" s="623"/>
      <c r="DD142" s="623"/>
      <c r="DE142" s="623"/>
      <c r="DL142" s="623"/>
      <c r="DM142" s="623"/>
      <c r="DV142" s="623"/>
      <c r="DW142" s="623"/>
      <c r="EF142" s="623"/>
      <c r="EH142" s="1857"/>
    </row>
    <row r="143" spans="1:138" s="234" customFormat="1" ht="15" customHeight="1" x14ac:dyDescent="0.25">
      <c r="A143" s="955"/>
      <c r="B143" s="974" t="s">
        <v>813</v>
      </c>
      <c r="C143" s="331"/>
      <c r="D143" s="331"/>
      <c r="E143" s="331"/>
      <c r="F143" s="37" t="str">
        <f>IF(AND(ISNUMBER(IFERROR((AC129),"")),ISNUMBER(G143),ISNUMBER(H143),ISNUMBER(I143)), IFERROR(SQRT(G143+H143),SQRT(G143+I143))+(AC129), "")</f>
        <v/>
      </c>
      <c r="G143" s="477" t="str">
        <f t="array" ref="G143">IF(SUMPRODUCT(--NOT(ISNUMBER(IFERROR((AC114:AC128),""))))=0, SUMSQ(($AC114:AC128)), "")</f>
        <v/>
      </c>
      <c r="H143" s="477" t="str">
        <f t="array" ref="H143">IF(SUMPRODUCT(--NOT(ISNUMBER(AH114:AH128)))=0, MMULT(MMULT(TRANSPOSE(($AH114:AH128)),IF((g_csrns^2)*1.25&gt;1,1,(g_csrns^2)*1.25)),($AH114:AH128))-MMULT(MMULT(TRANSPOSE((($AH114:AH128))*(($AH114:AH128)&lt;0)),IF((g_csrns^2)*1.25&gt;1,1,(g_csrns^2)*1.25)),(($AH114:AH128))*(($AH114:AH128)&lt;0)), "")</f>
        <v/>
      </c>
      <c r="I143" s="338" t="str">
        <f t="array" ref="I143">IF(COUNT(AF$114:AF$128)=ROWS(AF$114:AF$128), MMULT(MMULT(TRANSPOSE(AF$114:AF$128),IF((g_csrns^2)*1.25&gt;1,1,(g_csrns^2)*1.25)),AF$114:AF$128)-MMULT(MMULT(TRANSPOSE((AF$114:AF$128)*(AF$114:AF$128&lt;0)),IF((g_csrns^2)*1.25&gt;1,1,(g_csrns^2)*1.25)),(AF$114:AF$128)*(AF$114:AF$128&lt;0)), "")</f>
        <v/>
      </c>
      <c r="J143" s="310"/>
      <c r="K143" s="310"/>
      <c r="L143" s="310"/>
      <c r="N143" s="310"/>
      <c r="Q143" s="623"/>
      <c r="R143" s="623"/>
      <c r="S143" s="623"/>
      <c r="T143" s="623"/>
      <c r="U143" s="623"/>
      <c r="V143" s="623"/>
      <c r="W143" s="623"/>
      <c r="X143" s="623"/>
      <c r="Y143" s="623"/>
      <c r="Z143" s="623"/>
      <c r="AA143" s="623"/>
      <c r="AB143" s="623"/>
      <c r="AC143" s="623"/>
      <c r="AD143" s="623"/>
      <c r="AE143" s="623"/>
      <c r="AF143" s="623"/>
      <c r="AG143" s="623"/>
      <c r="AH143" s="623"/>
      <c r="AI143" s="623"/>
      <c r="AJ143" s="623"/>
      <c r="AK143" s="623"/>
      <c r="AL143" s="623"/>
      <c r="AM143" s="623"/>
      <c r="AN143" s="623"/>
      <c r="AO143" s="623"/>
      <c r="AP143" s="623"/>
      <c r="AQ143" s="623"/>
      <c r="AR143" s="623"/>
      <c r="AS143" s="623"/>
      <c r="AT143" s="623"/>
      <c r="AU143" s="623"/>
      <c r="AV143" s="623"/>
      <c r="AW143" s="623"/>
      <c r="AX143" s="623"/>
      <c r="AY143" s="623"/>
      <c r="AZ143" s="623"/>
      <c r="BA143" s="623"/>
      <c r="BB143" s="623"/>
      <c r="BC143" s="623"/>
      <c r="BD143" s="623"/>
      <c r="BE143" s="623"/>
      <c r="BF143" s="623"/>
      <c r="BG143" s="623"/>
      <c r="BH143" s="623"/>
      <c r="BI143" s="623"/>
      <c r="BJ143" s="623"/>
      <c r="BK143" s="623"/>
      <c r="BL143" s="623"/>
      <c r="BM143" s="623"/>
      <c r="BN143" s="623"/>
      <c r="BO143" s="623"/>
      <c r="BP143" s="623"/>
      <c r="BQ143" s="623"/>
      <c r="BR143" s="623"/>
      <c r="BS143" s="623"/>
      <c r="BT143" s="623"/>
      <c r="BU143" s="623"/>
      <c r="BV143" s="623"/>
      <c r="BW143" s="623"/>
      <c r="BX143" s="623"/>
      <c r="BY143" s="623"/>
      <c r="BZ143" s="623"/>
      <c r="CA143" s="623"/>
      <c r="CB143" s="623"/>
      <c r="CC143" s="623"/>
      <c r="CD143" s="623"/>
      <c r="CE143" s="623"/>
      <c r="CF143" s="623"/>
      <c r="CG143" s="623"/>
      <c r="CH143" s="623"/>
      <c r="CI143" s="623"/>
      <c r="CJ143" s="623"/>
      <c r="CK143" s="623"/>
      <c r="CL143" s="623"/>
      <c r="CM143" s="623"/>
      <c r="CN143" s="623"/>
      <c r="CO143" s="623"/>
      <c r="CP143" s="623"/>
      <c r="CQ143" s="623"/>
      <c r="CR143" s="623"/>
      <c r="CS143" s="623"/>
      <c r="CT143" s="623"/>
      <c r="CU143" s="623"/>
      <c r="CV143" s="623"/>
      <c r="CW143" s="623"/>
      <c r="CX143" s="623"/>
      <c r="CY143" s="623"/>
      <c r="CZ143" s="623"/>
      <c r="DA143" s="623"/>
      <c r="DB143" s="623"/>
      <c r="DC143" s="623"/>
      <c r="DD143" s="623"/>
      <c r="DE143" s="623"/>
      <c r="DL143" s="623"/>
      <c r="DM143" s="623"/>
      <c r="DV143" s="623"/>
      <c r="DW143" s="623"/>
      <c r="EF143" s="623"/>
      <c r="EH143" s="1857"/>
    </row>
    <row r="144" spans="1:138" s="234" customFormat="1" ht="15" customHeight="1" x14ac:dyDescent="0.25">
      <c r="A144" s="955"/>
      <c r="B144" s="1019" t="s">
        <v>814</v>
      </c>
      <c r="C144" s="977"/>
      <c r="D144" s="977"/>
      <c r="E144" s="977"/>
      <c r="F144" s="228" t="str">
        <f>IF(AND(ISNUMBER(IFERROR((AD129),"")),ISNUMBER(G144),ISNUMBER(H144),ISNUMBER(I144)), IFERROR(SQRT(G144+H144),SQRT(G144+I144))+(AD129), "")</f>
        <v/>
      </c>
      <c r="G144" s="483" t="str">
        <f t="array" ref="G144">IF(SUMPRODUCT(--NOT(ISNUMBER(IFERROR((AD114:AD128),""))))=0, SUMSQ(($AD114:AD128)), "")</f>
        <v/>
      </c>
      <c r="H144" s="483" t="str">
        <f t="array" ref="H144">IF(SUMPRODUCT(--NOT(ISNUMBER(AH114:AH128)))=0, MMULT(MMULT(TRANSPOSE(($AH114:AH128)),(g_csrns^2)*0.75),($AH114:AH128))-MMULT(MMULT(TRANSPOSE((($AH114:AH128))*(($AH114:AH128)&lt;0)),(g_csrns^2)*0.75),(($AH114:AH128))*(($AH114:AH128)&lt;0)), "")</f>
        <v/>
      </c>
      <c r="I144" s="777" t="str">
        <f t="array" ref="I144">IF(COUNT(AG$114:AG$128)=ROWS(AG$114:AG$128), MMULT(MMULT(TRANSPOSE(AG$114:AG$128),(g_csrns^2)*0.75),AG$114:AG$128)-MMULT(MMULT(TRANSPOSE((AG$114:AG$128)*(AG$114:AG$128&lt;0)),(g_csrns^2)*0.75),(AG$114:AG$128)*(AG$114:AG$128&lt;0)), "")</f>
        <v/>
      </c>
      <c r="J144" s="310"/>
      <c r="K144" s="310"/>
      <c r="L144" s="310"/>
      <c r="N144" s="310"/>
      <c r="Q144" s="623"/>
      <c r="R144" s="623"/>
      <c r="S144" s="623"/>
      <c r="T144" s="623"/>
      <c r="U144" s="623"/>
      <c r="V144" s="623"/>
      <c r="W144" s="623"/>
      <c r="X144" s="623"/>
      <c r="Y144" s="623"/>
      <c r="Z144" s="623"/>
      <c r="AA144" s="623"/>
      <c r="AB144" s="623"/>
      <c r="AC144" s="623"/>
      <c r="AD144" s="623"/>
      <c r="AE144" s="623"/>
      <c r="AF144" s="623"/>
      <c r="AG144" s="623"/>
      <c r="AH144" s="623"/>
      <c r="AI144" s="623"/>
      <c r="AJ144" s="623"/>
      <c r="AK144" s="623"/>
      <c r="AL144" s="623"/>
      <c r="AM144" s="623"/>
      <c r="AN144" s="623"/>
      <c r="AO144" s="623"/>
      <c r="AP144" s="623"/>
      <c r="AQ144" s="623"/>
      <c r="AR144" s="623"/>
      <c r="AS144" s="623"/>
      <c r="AT144" s="623"/>
      <c r="AU144" s="623"/>
      <c r="AV144" s="623"/>
      <c r="AW144" s="623"/>
      <c r="AX144" s="623"/>
      <c r="AY144" s="623"/>
      <c r="AZ144" s="623"/>
      <c r="BA144" s="623"/>
      <c r="BB144" s="623"/>
      <c r="BC144" s="623"/>
      <c r="BD144" s="623"/>
      <c r="BE144" s="623"/>
      <c r="BF144" s="623"/>
      <c r="BG144" s="623"/>
      <c r="BH144" s="623"/>
      <c r="BI144" s="623"/>
      <c r="BJ144" s="623"/>
      <c r="BK144" s="623"/>
      <c r="BL144" s="623"/>
      <c r="BM144" s="623"/>
      <c r="BN144" s="623"/>
      <c r="BO144" s="623"/>
      <c r="BP144" s="623"/>
      <c r="BQ144" s="623"/>
      <c r="BR144" s="623"/>
      <c r="BS144" s="623"/>
      <c r="BT144" s="623"/>
      <c r="BU144" s="623"/>
      <c r="BV144" s="623"/>
      <c r="BW144" s="623"/>
      <c r="BX144" s="623"/>
      <c r="BY144" s="623"/>
      <c r="BZ144" s="623"/>
      <c r="CA144" s="623"/>
      <c r="CB144" s="623"/>
      <c r="CC144" s="623"/>
      <c r="CD144" s="623"/>
      <c r="CE144" s="623"/>
      <c r="CF144" s="623"/>
      <c r="CG144" s="623"/>
      <c r="CH144" s="623"/>
      <c r="CI144" s="623"/>
      <c r="CJ144" s="623"/>
      <c r="CK144" s="623"/>
      <c r="CL144" s="623"/>
      <c r="CM144" s="623"/>
      <c r="CN144" s="623"/>
      <c r="CO144" s="623"/>
      <c r="CP144" s="623"/>
      <c r="CQ144" s="623"/>
      <c r="CR144" s="623"/>
      <c r="CS144" s="623"/>
      <c r="CT144" s="623"/>
      <c r="CU144" s="623"/>
      <c r="CV144" s="623"/>
      <c r="CW144" s="623"/>
      <c r="CX144" s="623"/>
      <c r="CY144" s="623"/>
      <c r="CZ144" s="623"/>
      <c r="DA144" s="623"/>
      <c r="DB144" s="623"/>
      <c r="DC144" s="623"/>
      <c r="DD144" s="623"/>
      <c r="DE144" s="623"/>
      <c r="DL144" s="623"/>
      <c r="DM144" s="623"/>
      <c r="DV144" s="623"/>
      <c r="DW144" s="623"/>
      <c r="EF144" s="623"/>
      <c r="EH144" s="1857"/>
    </row>
    <row r="145" spans="1:206" s="1110" customFormat="1" ht="15" customHeight="1" x14ac:dyDescent="0.25">
      <c r="A145" s="1448"/>
      <c r="B145" s="1129"/>
      <c r="C145" s="1129"/>
      <c r="D145" s="1129"/>
      <c r="E145" s="1129"/>
      <c r="F145" s="1129"/>
      <c r="G145" s="1129"/>
      <c r="H145" s="1129"/>
      <c r="I145" s="1129"/>
      <c r="J145" s="1129"/>
      <c r="K145" s="1129"/>
      <c r="L145" s="1129"/>
      <c r="M145" s="1129"/>
      <c r="N145" s="1129"/>
      <c r="O145" s="1129"/>
      <c r="P145" s="1129"/>
      <c r="Q145" s="1129"/>
      <c r="R145" s="1129"/>
      <c r="S145" s="1129"/>
      <c r="T145" s="1129"/>
      <c r="U145" s="1129"/>
      <c r="V145" s="1129"/>
      <c r="W145" s="1129"/>
      <c r="X145" s="1129"/>
      <c r="Y145" s="1129"/>
      <c r="Z145" s="1129"/>
      <c r="AA145" s="1129"/>
      <c r="AB145" s="1129"/>
      <c r="AC145" s="1129"/>
      <c r="AD145" s="1129"/>
      <c r="AE145" s="1129"/>
      <c r="AF145" s="1129"/>
      <c r="AG145" s="1129"/>
      <c r="AH145" s="1129"/>
      <c r="AI145" s="1129"/>
      <c r="AJ145" s="1129"/>
      <c r="AK145" s="1129"/>
      <c r="AL145" s="1129"/>
      <c r="AM145" s="1129"/>
      <c r="AN145" s="1129"/>
      <c r="AO145" s="1129"/>
      <c r="AP145" s="1129"/>
      <c r="AQ145" s="1129"/>
      <c r="AR145" s="1129"/>
      <c r="AS145" s="1129"/>
      <c r="AT145" s="1129"/>
      <c r="AU145" s="1129"/>
      <c r="AV145" s="1129"/>
      <c r="AW145" s="1129"/>
      <c r="AX145" s="1129"/>
      <c r="AY145" s="1129"/>
      <c r="AZ145" s="1129"/>
      <c r="BA145" s="1129"/>
      <c r="BB145" s="1129"/>
      <c r="BC145" s="1129"/>
      <c r="BD145" s="1129"/>
      <c r="BE145" s="1129"/>
      <c r="BF145" s="1129"/>
      <c r="BG145" s="1129"/>
      <c r="BH145" s="1129"/>
      <c r="BI145" s="1129"/>
      <c r="BJ145" s="1129"/>
      <c r="BK145" s="1129"/>
      <c r="BL145" s="1129"/>
      <c r="BM145" s="1129"/>
      <c r="BN145" s="1129"/>
      <c r="BO145" s="1129"/>
      <c r="BP145" s="1129"/>
      <c r="BQ145" s="1129"/>
      <c r="BR145" s="1129"/>
      <c r="BS145" s="1129"/>
      <c r="BT145" s="1129"/>
      <c r="BV145" s="1129"/>
      <c r="BW145" s="1129"/>
      <c r="CL145" s="1129"/>
      <c r="CM145" s="1129"/>
      <c r="CZ145" s="1129"/>
      <c r="DA145" s="1129"/>
      <c r="DL145" s="1129"/>
      <c r="DM145" s="1129"/>
      <c r="DV145" s="1129"/>
      <c r="DW145" s="1129"/>
      <c r="EF145" s="1129"/>
      <c r="EH145" s="2093"/>
    </row>
    <row r="146" spans="1:206" s="1451" customFormat="1" ht="45" customHeight="1" x14ac:dyDescent="0.25">
      <c r="A146" s="978" t="s">
        <v>1571</v>
      </c>
      <c r="B146" s="158"/>
      <c r="C146" s="163"/>
      <c r="D146" s="163"/>
      <c r="E146" s="163"/>
      <c r="F146" s="163"/>
      <c r="G146" s="623"/>
      <c r="H146" s="623"/>
      <c r="I146" s="623"/>
      <c r="J146" s="623"/>
      <c r="K146" s="623"/>
      <c r="L146" s="623"/>
      <c r="M146" s="623"/>
      <c r="N146" s="623"/>
      <c r="O146" s="623"/>
      <c r="P146" s="623"/>
      <c r="Q146" s="623"/>
      <c r="R146" s="623"/>
      <c r="S146" s="623"/>
      <c r="T146" s="623"/>
      <c r="U146" s="623"/>
      <c r="V146" s="623"/>
      <c r="W146" s="623"/>
      <c r="X146" s="623"/>
      <c r="Y146" s="623"/>
      <c r="Z146" s="623"/>
      <c r="AA146" s="623"/>
      <c r="AB146" s="623"/>
      <c r="AC146" s="623"/>
      <c r="AD146" s="623"/>
      <c r="AE146" s="623"/>
      <c r="AF146" s="623"/>
      <c r="AG146" s="623"/>
      <c r="AH146" s="623"/>
      <c r="AI146" s="623"/>
      <c r="AJ146" s="623"/>
      <c r="AK146" s="623"/>
      <c r="AL146" s="623"/>
      <c r="AM146" s="623"/>
      <c r="AN146" s="623"/>
      <c r="AO146" s="623"/>
      <c r="AP146" s="623"/>
      <c r="AQ146" s="623"/>
      <c r="AR146" s="623"/>
      <c r="AS146" s="623"/>
      <c r="AT146" s="623"/>
      <c r="AU146" s="623"/>
      <c r="AV146" s="623"/>
      <c r="AW146" s="623"/>
      <c r="AX146" s="623"/>
      <c r="AY146" s="623"/>
      <c r="AZ146" s="623"/>
      <c r="BA146" s="623"/>
      <c r="BB146" s="623"/>
      <c r="BC146" s="623"/>
      <c r="BD146" s="623"/>
      <c r="BE146" s="623"/>
      <c r="BF146" s="623"/>
      <c r="BG146" s="623"/>
      <c r="BH146" s="623"/>
      <c r="BI146" s="623"/>
      <c r="BJ146" s="623"/>
      <c r="BK146" s="623"/>
      <c r="BL146" s="623"/>
      <c r="BM146" s="623"/>
      <c r="BN146" s="623"/>
      <c r="BO146" s="623"/>
      <c r="BP146" s="623"/>
      <c r="BQ146" s="623"/>
      <c r="BR146" s="623"/>
      <c r="BS146" s="623"/>
      <c r="BT146" s="623"/>
      <c r="BV146" s="623"/>
      <c r="BW146" s="623"/>
      <c r="CL146" s="623"/>
      <c r="CM146" s="623"/>
      <c r="CZ146" s="623"/>
      <c r="DA146" s="623"/>
      <c r="DL146" s="623"/>
      <c r="DM146" s="623"/>
      <c r="DV146" s="623"/>
      <c r="DW146" s="623"/>
      <c r="EF146" s="623"/>
      <c r="EH146" s="1266"/>
    </row>
    <row r="147" spans="1:206" s="1409" customFormat="1" ht="15" customHeight="1" x14ac:dyDescent="0.25">
      <c r="A147" s="1111"/>
      <c r="B147" s="1699" t="s">
        <v>700</v>
      </c>
      <c r="C147" s="1699"/>
      <c r="D147" s="2135" t="s">
        <v>833</v>
      </c>
      <c r="E147" s="2135"/>
      <c r="F147" s="2135"/>
      <c r="G147" s="2135"/>
      <c r="H147" s="2135"/>
      <c r="I147" s="2135"/>
      <c r="EH147" s="1410"/>
    </row>
    <row r="148" spans="1:206" s="234" customFormat="1" ht="15" customHeight="1" x14ac:dyDescent="0.25">
      <c r="A148" s="936"/>
      <c r="B148" s="206" t="s">
        <v>830</v>
      </c>
      <c r="C148" s="206"/>
      <c r="D148" s="1102" t="s">
        <v>1327</v>
      </c>
      <c r="E148" s="1103"/>
      <c r="F148" s="1103"/>
      <c r="G148" s="1103"/>
      <c r="H148" s="1103"/>
      <c r="I148" s="1103"/>
      <c r="EH148" s="1857"/>
    </row>
    <row r="149" spans="1:206" ht="15" customHeight="1" x14ac:dyDescent="0.25">
      <c r="A149" s="936"/>
      <c r="B149" s="1279"/>
      <c r="C149" s="1279"/>
      <c r="D149" s="1279"/>
      <c r="E149" s="1279"/>
      <c r="F149" s="1279"/>
      <c r="G149" s="1279"/>
      <c r="H149" s="1279"/>
      <c r="I149" s="1279"/>
      <c r="J149" s="1279"/>
      <c r="K149" s="1279"/>
      <c r="L149" s="1279"/>
      <c r="M149" s="1279"/>
      <c r="N149" s="1279"/>
      <c r="O149" s="1279"/>
      <c r="P149" s="1279"/>
      <c r="Q149" s="1279"/>
      <c r="R149" s="1279"/>
      <c r="S149" s="1279"/>
      <c r="T149" s="1279"/>
      <c r="U149" s="1279"/>
      <c r="V149" s="1279"/>
      <c r="W149" s="1279"/>
      <c r="X149" s="1279"/>
      <c r="Y149" s="1279"/>
      <c r="Z149" s="1279"/>
      <c r="AA149" s="1279"/>
      <c r="AB149" s="1279"/>
      <c r="AC149" s="1279"/>
      <c r="AD149" s="1279"/>
      <c r="AE149" s="1279"/>
      <c r="AF149" s="1279"/>
      <c r="AG149" s="1279"/>
      <c r="AH149" s="1279"/>
      <c r="AI149" s="1279"/>
      <c r="AJ149" s="1279"/>
      <c r="AK149" s="1279"/>
      <c r="AL149" s="1279"/>
      <c r="AM149" s="1279"/>
      <c r="AN149" s="1279"/>
      <c r="AO149" s="1279"/>
      <c r="AP149" s="1279"/>
      <c r="AQ149" s="1279"/>
      <c r="AR149" s="1279"/>
      <c r="AS149" s="1279"/>
      <c r="AT149" s="1279"/>
      <c r="AU149" s="1279"/>
      <c r="AV149" s="1279"/>
      <c r="AW149" s="1279"/>
      <c r="AX149" s="1279"/>
      <c r="AY149" s="1279"/>
      <c r="AZ149" s="1279"/>
      <c r="BA149" s="1279"/>
      <c r="BB149" s="1279"/>
      <c r="BC149" s="1279"/>
      <c r="BD149" s="1279"/>
      <c r="BE149" s="1279"/>
      <c r="BF149" s="1279"/>
      <c r="BG149" s="1279"/>
      <c r="BH149" s="1279"/>
      <c r="BI149" s="1279"/>
      <c r="BJ149" s="1279"/>
      <c r="BK149" s="1279"/>
      <c r="BL149" s="1279"/>
      <c r="BM149" s="1279"/>
      <c r="BN149" s="1279"/>
      <c r="BO149" s="1279"/>
      <c r="BP149" s="1279"/>
      <c r="BQ149" s="1279"/>
      <c r="BR149" s="1279"/>
      <c r="BS149" s="1279"/>
      <c r="BT149" s="1279"/>
      <c r="BU149" s="1279"/>
      <c r="BV149" s="1279"/>
      <c r="BW149" s="1279"/>
      <c r="BX149" s="1279"/>
      <c r="BY149" s="1279"/>
      <c r="BZ149" s="1279"/>
      <c r="CA149" s="1279"/>
      <c r="CB149" s="1279"/>
      <c r="CC149" s="1279"/>
      <c r="CD149" s="1279"/>
      <c r="CE149" s="1279"/>
      <c r="CF149" s="1279"/>
      <c r="CG149" s="1279"/>
      <c r="CH149" s="1279"/>
      <c r="CI149" s="1279"/>
      <c r="CJ149" s="1279"/>
      <c r="CK149" s="1279"/>
      <c r="CL149" s="1279"/>
      <c r="CM149" s="1279"/>
      <c r="CN149" s="1279"/>
      <c r="CO149" s="1279"/>
      <c r="CP149" s="1279"/>
      <c r="CQ149" s="1279"/>
      <c r="CR149" s="1279"/>
      <c r="CS149" s="1279"/>
      <c r="CT149" s="1279"/>
      <c r="CU149" s="1279"/>
      <c r="CV149" s="1279"/>
      <c r="CW149" s="1279"/>
      <c r="CX149" s="1279"/>
      <c r="CY149" s="1279"/>
      <c r="CZ149" s="1279"/>
      <c r="DA149" s="1279"/>
      <c r="DB149" s="1279"/>
      <c r="DC149" s="1279"/>
      <c r="DD149" s="1279"/>
      <c r="DE149" s="1279"/>
      <c r="DF149" s="1279"/>
      <c r="DG149" s="1279"/>
      <c r="DH149" s="1279"/>
      <c r="DI149" s="1279"/>
      <c r="DJ149" s="1279"/>
      <c r="DK149" s="1279"/>
      <c r="DL149" s="1279"/>
      <c r="DM149" s="1279"/>
      <c r="DN149" s="1279"/>
      <c r="DO149" s="1279"/>
      <c r="DP149" s="1279"/>
      <c r="DQ149" s="1279"/>
      <c r="DR149" s="1279"/>
      <c r="DS149" s="1279"/>
      <c r="DT149" s="1279"/>
      <c r="DU149" s="1279"/>
      <c r="DV149" s="1279"/>
      <c r="DW149" s="1279"/>
      <c r="DX149" s="1279"/>
      <c r="DY149" s="1279"/>
      <c r="DZ149" s="1279"/>
      <c r="EA149" s="1279"/>
      <c r="EB149" s="1279"/>
      <c r="EC149" s="1279"/>
      <c r="ED149" s="1279"/>
      <c r="EH149" s="1265"/>
    </row>
    <row r="150" spans="1:206" s="992" customFormat="1" ht="15" customHeight="1" x14ac:dyDescent="0.25">
      <c r="A150" s="1023"/>
      <c r="B150" s="3520" t="s">
        <v>1444</v>
      </c>
      <c r="C150" s="3523" t="s">
        <v>1445</v>
      </c>
      <c r="D150" s="3573" t="s">
        <v>1446</v>
      </c>
      <c r="E150" s="3574"/>
      <c r="F150" s="3515" t="s">
        <v>1330</v>
      </c>
      <c r="G150" s="3463"/>
      <c r="H150" s="3463"/>
      <c r="I150" s="3463"/>
      <c r="J150" s="3463"/>
      <c r="K150" s="3463"/>
      <c r="L150" s="3463"/>
      <c r="M150" s="3463"/>
      <c r="N150" s="3463"/>
      <c r="O150" s="3463"/>
      <c r="P150" s="3463"/>
      <c r="Q150" s="3463"/>
      <c r="R150" s="3463"/>
      <c r="S150" s="3463"/>
      <c r="T150" s="3527"/>
      <c r="U150" s="3517" t="s">
        <v>1331</v>
      </c>
      <c r="V150" s="3495"/>
      <c r="W150" s="3495"/>
      <c r="X150" s="3495"/>
      <c r="Y150" s="3495"/>
      <c r="Z150" s="3495"/>
      <c r="AA150" s="3496"/>
      <c r="AB150" s="3462" t="s">
        <v>1332</v>
      </c>
      <c r="AC150" s="3463"/>
      <c r="AD150" s="3463"/>
      <c r="AE150" s="3463"/>
      <c r="AF150" s="3463"/>
      <c r="AG150" s="3530"/>
      <c r="AH150" s="3463" t="s">
        <v>1332</v>
      </c>
      <c r="AI150" s="3463"/>
      <c r="AJ150" s="3463"/>
      <c r="AK150" s="3463"/>
      <c r="AL150" s="3463"/>
      <c r="AM150" s="3463"/>
      <c r="AN150" s="3527"/>
      <c r="AO150" s="3462" t="s">
        <v>1332</v>
      </c>
      <c r="AP150" s="3463"/>
      <c r="AQ150" s="3463"/>
      <c r="AR150" s="3463"/>
      <c r="AS150" s="3463"/>
      <c r="AT150" s="3463"/>
      <c r="AU150" s="3527"/>
      <c r="AV150" s="3462" t="s">
        <v>1332</v>
      </c>
      <c r="AW150" s="3463"/>
      <c r="AX150" s="3463"/>
      <c r="AY150" s="3463"/>
      <c r="AZ150" s="3463"/>
      <c r="BA150" s="3463"/>
      <c r="BB150" s="3463"/>
      <c r="BC150" s="1279"/>
      <c r="BD150" s="1279"/>
      <c r="BE150" s="1279"/>
      <c r="BF150" s="1279"/>
      <c r="BG150" s="1279"/>
      <c r="BH150" s="1279"/>
      <c r="BI150" s="1279"/>
      <c r="BJ150" s="1279"/>
      <c r="BK150" s="1279"/>
      <c r="BL150" s="1279"/>
      <c r="BM150" s="1279"/>
      <c r="BN150" s="1279"/>
      <c r="BO150" s="1279"/>
      <c r="BP150" s="1279"/>
      <c r="BQ150" s="1279"/>
      <c r="BR150" s="1279"/>
      <c r="BS150" s="1279"/>
      <c r="BT150" s="1279"/>
      <c r="BU150" s="1279"/>
      <c r="BV150" s="1279"/>
      <c r="BW150" s="1279"/>
      <c r="BX150" s="1279"/>
      <c r="EH150" s="2118"/>
      <c r="GX150" s="2118"/>
    </row>
    <row r="151" spans="1:206" s="995" customFormat="1" ht="15" customHeight="1" x14ac:dyDescent="0.25">
      <c r="A151" s="1024"/>
      <c r="B151" s="3521"/>
      <c r="C151" s="3524"/>
      <c r="D151" s="3575"/>
      <c r="E151" s="3576"/>
      <c r="F151" s="3547" t="s">
        <v>1593</v>
      </c>
      <c r="G151" s="3548"/>
      <c r="H151" s="3549"/>
      <c r="I151" s="3547" t="s">
        <v>1839</v>
      </c>
      <c r="J151" s="3548"/>
      <c r="K151" s="3549"/>
      <c r="L151" s="3532" t="s">
        <v>1333</v>
      </c>
      <c r="M151" s="3547" t="s">
        <v>1334</v>
      </c>
      <c r="N151" s="3566" t="s">
        <v>1468</v>
      </c>
      <c r="O151" s="3477"/>
      <c r="P151" s="3477"/>
      <c r="Q151" s="3477"/>
      <c r="R151" s="3477"/>
      <c r="S151" s="3477"/>
      <c r="T151" s="3478"/>
      <c r="U151" s="3547" t="s">
        <v>1593</v>
      </c>
      <c r="V151" s="3548"/>
      <c r="W151" s="3549"/>
      <c r="X151" s="3532" t="s">
        <v>1333</v>
      </c>
      <c r="Y151" s="3532" t="s">
        <v>1839</v>
      </c>
      <c r="Z151" s="3532"/>
      <c r="AA151" s="3568"/>
      <c r="AB151" s="3558" t="s">
        <v>1593</v>
      </c>
      <c r="AC151" s="3559"/>
      <c r="AD151" s="3560"/>
      <c r="AE151" s="3532" t="s">
        <v>1839</v>
      </c>
      <c r="AF151" s="3532"/>
      <c r="AG151" s="3532"/>
      <c r="AH151" s="3563" t="s">
        <v>2216</v>
      </c>
      <c r="AI151" s="3563"/>
      <c r="AJ151" s="3563"/>
      <c r="AK151" s="3563"/>
      <c r="AL151" s="3563"/>
      <c r="AM151" s="3563"/>
      <c r="AN151" s="3564"/>
      <c r="AO151" s="3565" t="s">
        <v>2215</v>
      </c>
      <c r="AP151" s="3563"/>
      <c r="AQ151" s="3563"/>
      <c r="AR151" s="3563"/>
      <c r="AS151" s="3563"/>
      <c r="AT151" s="3563"/>
      <c r="AU151" s="3564"/>
      <c r="AV151" s="3565" t="s">
        <v>2214</v>
      </c>
      <c r="AW151" s="3563"/>
      <c r="AX151" s="3563"/>
      <c r="AY151" s="3563"/>
      <c r="AZ151" s="3563"/>
      <c r="BA151" s="3563"/>
      <c r="BB151" s="3563"/>
      <c r="BC151" s="1279"/>
      <c r="BD151" s="1279"/>
      <c r="BE151" s="1279"/>
      <c r="BF151" s="1279"/>
      <c r="BG151" s="1279"/>
      <c r="BH151" s="1279"/>
      <c r="BI151" s="1279"/>
      <c r="BJ151" s="1279"/>
      <c r="BK151" s="1279"/>
      <c r="BL151" s="1279"/>
      <c r="BM151" s="1279"/>
      <c r="BN151" s="1279"/>
      <c r="BO151" s="1279"/>
      <c r="BP151" s="1279"/>
      <c r="BQ151" s="1279"/>
      <c r="BR151" s="1279"/>
      <c r="BS151" s="1279"/>
      <c r="BT151" s="1279"/>
      <c r="BU151" s="1279"/>
      <c r="BV151" s="1279"/>
      <c r="BW151" s="1279"/>
      <c r="BX151" s="1279"/>
      <c r="EH151" s="2119"/>
      <c r="GX151" s="2119"/>
    </row>
    <row r="152" spans="1:206" s="995" customFormat="1" ht="15" customHeight="1" x14ac:dyDescent="0.25">
      <c r="A152" s="1024"/>
      <c r="B152" s="3521"/>
      <c r="C152" s="3524"/>
      <c r="D152" s="3575"/>
      <c r="E152" s="3576"/>
      <c r="F152" s="3550"/>
      <c r="G152" s="3551"/>
      <c r="H152" s="3552"/>
      <c r="I152" s="3553"/>
      <c r="J152" s="3554"/>
      <c r="K152" s="3555"/>
      <c r="L152" s="3534"/>
      <c r="M152" s="3550"/>
      <c r="N152" s="3579" t="s">
        <v>1469</v>
      </c>
      <c r="O152" s="3580"/>
      <c r="P152" s="3581"/>
      <c r="Q152" s="3567" t="s">
        <v>1470</v>
      </c>
      <c r="R152" s="3567"/>
      <c r="S152" s="3567"/>
      <c r="T152" s="3582"/>
      <c r="U152" s="3550"/>
      <c r="V152" s="3551"/>
      <c r="W152" s="3552"/>
      <c r="X152" s="3534"/>
      <c r="Y152" s="3533"/>
      <c r="Z152" s="3533"/>
      <c r="AA152" s="3569"/>
      <c r="AB152" s="3561"/>
      <c r="AC152" s="3562"/>
      <c r="AD152" s="3555"/>
      <c r="AE152" s="3533"/>
      <c r="AF152" s="3533"/>
      <c r="AG152" s="3533"/>
      <c r="AH152" s="3560" t="s">
        <v>1402</v>
      </c>
      <c r="AI152" s="3532" t="s">
        <v>2217</v>
      </c>
      <c r="AJ152" s="3532" t="s">
        <v>1407</v>
      </c>
      <c r="AK152" s="3532" t="s">
        <v>2218</v>
      </c>
      <c r="AL152" s="3535" t="s">
        <v>2221</v>
      </c>
      <c r="AM152" s="3535" t="s">
        <v>2219</v>
      </c>
      <c r="AN152" s="3541" t="s">
        <v>2220</v>
      </c>
      <c r="AO152" s="3544" t="s">
        <v>1402</v>
      </c>
      <c r="AP152" s="3532" t="s">
        <v>2217</v>
      </c>
      <c r="AQ152" s="3532" t="s">
        <v>1407</v>
      </c>
      <c r="AR152" s="3532" t="s">
        <v>2218</v>
      </c>
      <c r="AS152" s="3535" t="s">
        <v>2221</v>
      </c>
      <c r="AT152" s="3535" t="s">
        <v>2219</v>
      </c>
      <c r="AU152" s="3541" t="s">
        <v>2220</v>
      </c>
      <c r="AV152" s="3544" t="s">
        <v>1402</v>
      </c>
      <c r="AW152" s="3532" t="s">
        <v>2217</v>
      </c>
      <c r="AX152" s="3532" t="s">
        <v>1407</v>
      </c>
      <c r="AY152" s="3532" t="s">
        <v>2218</v>
      </c>
      <c r="AZ152" s="3535" t="s">
        <v>2221</v>
      </c>
      <c r="BA152" s="3535" t="s">
        <v>2219</v>
      </c>
      <c r="BB152" s="3538" t="s">
        <v>2220</v>
      </c>
      <c r="BC152" s="1279"/>
      <c r="BD152" s="1279"/>
      <c r="BE152" s="1279"/>
      <c r="BF152" s="1279"/>
      <c r="BG152" s="1279"/>
      <c r="BH152" s="1279"/>
      <c r="BI152" s="1279"/>
      <c r="BJ152" s="1279"/>
      <c r="BK152" s="1279"/>
      <c r="BL152" s="1279"/>
      <c r="BM152" s="1279"/>
      <c r="BN152" s="1279"/>
      <c r="BO152" s="1279"/>
      <c r="BP152" s="1279"/>
      <c r="BQ152" s="1279"/>
      <c r="BR152" s="1279"/>
      <c r="BS152" s="1279"/>
      <c r="BT152" s="1279"/>
      <c r="BU152" s="1279"/>
      <c r="BV152" s="1279"/>
      <c r="BW152" s="1279"/>
      <c r="BX152" s="1279"/>
      <c r="EH152" s="2119"/>
      <c r="GX152" s="2119"/>
    </row>
    <row r="153" spans="1:206" s="995" customFormat="1" ht="15" customHeight="1" x14ac:dyDescent="0.25">
      <c r="A153" s="1024"/>
      <c r="B153" s="3521"/>
      <c r="C153" s="3524"/>
      <c r="D153" s="3575"/>
      <c r="E153" s="3576"/>
      <c r="F153" s="3532" t="s">
        <v>1594</v>
      </c>
      <c r="G153" s="3532" t="s">
        <v>1595</v>
      </c>
      <c r="H153" s="3532" t="s">
        <v>1596</v>
      </c>
      <c r="I153" s="3532" t="s">
        <v>1594</v>
      </c>
      <c r="J153" s="3532" t="s">
        <v>1595</v>
      </c>
      <c r="K153" s="3532" t="s">
        <v>1596</v>
      </c>
      <c r="L153" s="3534"/>
      <c r="M153" s="3550"/>
      <c r="N153" s="2122" t="s">
        <v>1450</v>
      </c>
      <c r="O153" s="3556" t="s">
        <v>1451</v>
      </c>
      <c r="P153" s="3556"/>
      <c r="Q153" s="3567" t="s">
        <v>1450</v>
      </c>
      <c r="R153" s="3567"/>
      <c r="S153" s="3556" t="s">
        <v>1451</v>
      </c>
      <c r="T153" s="3557"/>
      <c r="U153" s="3532" t="s">
        <v>1594</v>
      </c>
      <c r="V153" s="3532" t="s">
        <v>1595</v>
      </c>
      <c r="W153" s="3532" t="s">
        <v>1596</v>
      </c>
      <c r="X153" s="3534"/>
      <c r="Y153" s="3532" t="s">
        <v>1594</v>
      </c>
      <c r="Z153" s="3532" t="s">
        <v>1595</v>
      </c>
      <c r="AA153" s="3568" t="s">
        <v>1596</v>
      </c>
      <c r="AB153" s="3570" t="s">
        <v>1594</v>
      </c>
      <c r="AC153" s="3434" t="s">
        <v>1595</v>
      </c>
      <c r="AD153" s="3434" t="s">
        <v>1596</v>
      </c>
      <c r="AE153" s="3532" t="s">
        <v>1594</v>
      </c>
      <c r="AF153" s="3532" t="s">
        <v>1595</v>
      </c>
      <c r="AG153" s="3532" t="s">
        <v>1596</v>
      </c>
      <c r="AH153" s="3552"/>
      <c r="AI153" s="3534"/>
      <c r="AJ153" s="3534"/>
      <c r="AK153" s="3534"/>
      <c r="AL153" s="3536"/>
      <c r="AM153" s="3536"/>
      <c r="AN153" s="3542"/>
      <c r="AO153" s="3545"/>
      <c r="AP153" s="3534"/>
      <c r="AQ153" s="3534"/>
      <c r="AR153" s="3534"/>
      <c r="AS153" s="3536"/>
      <c r="AT153" s="3536"/>
      <c r="AU153" s="3542"/>
      <c r="AV153" s="3545"/>
      <c r="AW153" s="3534"/>
      <c r="AX153" s="3534"/>
      <c r="AY153" s="3534"/>
      <c r="AZ153" s="3536"/>
      <c r="BA153" s="3536"/>
      <c r="BB153" s="3539"/>
      <c r="BC153" s="1279"/>
      <c r="BD153" s="1279"/>
      <c r="BE153" s="1279"/>
      <c r="BF153" s="1279"/>
      <c r="BG153" s="1279"/>
      <c r="BH153" s="1279"/>
      <c r="BI153" s="1279"/>
      <c r="BJ153" s="1279"/>
      <c r="BK153" s="1279"/>
      <c r="BL153" s="1279"/>
      <c r="BM153" s="1279"/>
      <c r="BN153" s="1279"/>
      <c r="BO153" s="1279"/>
      <c r="BP153" s="1279"/>
      <c r="BQ153" s="1279"/>
      <c r="BR153" s="1279"/>
      <c r="BS153" s="1279"/>
      <c r="BT153" s="1279"/>
      <c r="BU153" s="1279"/>
      <c r="BV153" s="1279"/>
      <c r="BW153" s="1279"/>
      <c r="BX153" s="1279"/>
      <c r="EH153" s="2119"/>
      <c r="GX153" s="2119"/>
    </row>
    <row r="154" spans="1:206" s="995" customFormat="1" ht="15" customHeight="1" x14ac:dyDescent="0.25">
      <c r="A154" s="1024"/>
      <c r="B154" s="3522"/>
      <c r="C154" s="3525"/>
      <c r="D154" s="3577"/>
      <c r="E154" s="3578"/>
      <c r="F154" s="3533"/>
      <c r="G154" s="3533"/>
      <c r="H154" s="3533"/>
      <c r="I154" s="3533"/>
      <c r="J154" s="3533"/>
      <c r="K154" s="3533"/>
      <c r="L154" s="3533"/>
      <c r="M154" s="3553"/>
      <c r="N154" s="1025" t="s">
        <v>1453</v>
      </c>
      <c r="O154" s="1026" t="s">
        <v>1452</v>
      </c>
      <c r="P154" s="1026" t="s">
        <v>1453</v>
      </c>
      <c r="Q154" s="1026" t="s">
        <v>1452</v>
      </c>
      <c r="R154" s="1026" t="s">
        <v>1453</v>
      </c>
      <c r="S154" s="1026" t="s">
        <v>1452</v>
      </c>
      <c r="T154" s="1027" t="s">
        <v>1453</v>
      </c>
      <c r="U154" s="3533"/>
      <c r="V154" s="3533"/>
      <c r="W154" s="3533"/>
      <c r="X154" s="3533"/>
      <c r="Y154" s="3533"/>
      <c r="Z154" s="3533"/>
      <c r="AA154" s="3569"/>
      <c r="AB154" s="3461"/>
      <c r="AC154" s="3456"/>
      <c r="AD154" s="3456"/>
      <c r="AE154" s="3533"/>
      <c r="AF154" s="3533"/>
      <c r="AG154" s="3533"/>
      <c r="AH154" s="3555"/>
      <c r="AI154" s="3533"/>
      <c r="AJ154" s="3533"/>
      <c r="AK154" s="3533"/>
      <c r="AL154" s="3537"/>
      <c r="AM154" s="3537"/>
      <c r="AN154" s="3543"/>
      <c r="AO154" s="3546"/>
      <c r="AP154" s="3533"/>
      <c r="AQ154" s="3533"/>
      <c r="AR154" s="3533"/>
      <c r="AS154" s="3537"/>
      <c r="AT154" s="3537"/>
      <c r="AU154" s="3543"/>
      <c r="AV154" s="3546"/>
      <c r="AW154" s="3533"/>
      <c r="AX154" s="3533"/>
      <c r="AY154" s="3533"/>
      <c r="AZ154" s="3537"/>
      <c r="BA154" s="3537"/>
      <c r="BB154" s="3540"/>
      <c r="BC154" s="1279"/>
      <c r="BD154" s="1279"/>
      <c r="BE154" s="1279"/>
      <c r="BF154" s="1279"/>
      <c r="BG154" s="1279"/>
      <c r="BH154" s="1279"/>
      <c r="BI154" s="1279"/>
      <c r="BJ154" s="1279"/>
      <c r="BK154" s="1279"/>
      <c r="BL154" s="1279"/>
      <c r="BM154" s="1279"/>
      <c r="BN154" s="1279"/>
      <c r="BO154" s="1279"/>
      <c r="BP154" s="1279"/>
      <c r="BQ154" s="1279"/>
      <c r="BR154" s="1279"/>
      <c r="BS154" s="1279"/>
      <c r="BT154" s="1279"/>
      <c r="BU154" s="1279"/>
      <c r="BV154" s="1279"/>
      <c r="BW154" s="1279"/>
      <c r="BX154" s="1279"/>
      <c r="EH154" s="2119"/>
      <c r="GX154" s="2119"/>
    </row>
    <row r="155" spans="1:206" ht="15" customHeight="1" x14ac:dyDescent="0.25">
      <c r="A155" s="926"/>
      <c r="B155" s="190">
        <v>1</v>
      </c>
      <c r="C155" s="3531" t="s">
        <v>1471</v>
      </c>
      <c r="D155" s="3429" t="s">
        <v>1472</v>
      </c>
      <c r="E155" s="3430"/>
      <c r="F155" s="2132" t="str">
        <f t="array" ref="F155">IF( SUMPRODUCT(--NOT(ISNUMBER($M155:$T155)))=0,SQRT(MAX(($M155)+SUMPRODUCT(($N155:$T155),r_csrs!$B$4:$H$4),0)),"")</f>
        <v/>
      </c>
      <c r="G155" s="2132" t="str">
        <f t="array" ref="G155">IF( SUMPRODUCT(--NOT(ISNUMBER($M155:$T155)))=0,SQRT(MAX(($M155)+SUMPRODUCT(($N155:$T155),r_csrs!$B$5:$H$5),0)),"")</f>
        <v/>
      </c>
      <c r="H155" s="2132" t="str">
        <f t="array" ref="H155">IF( SUMPRODUCT(--NOT(ISNUMBER($M155:$T155)))=0,SQRT(MAX(($M155)+SUMPRODUCT(($N155:$T155),r_csrs!$B$4:$H$4)*0.75,0)),"")</f>
        <v/>
      </c>
      <c r="I155" s="2132" t="str">
        <f t="array" ref="I155">IF(AND( ISNUMBER(IFERROR(($L155),"")), ISNUMBER(IFERROR(($F155),""))), MAX(MIN(($L155), ($F155)), -($F155)), "")</f>
        <v/>
      </c>
      <c r="J155" s="2132" t="str">
        <f t="array" ref="J155">IF(AND( ISNUMBER(IFERROR(($L155),"")), ISNUMBER(IFERROR(($G155),""))), MAX(MIN(($L155), ($G155)), -($G155)), "")</f>
        <v/>
      </c>
      <c r="K155" s="2132" t="str">
        <f t="array" ref="K155">IF(AND( ISNUMBER(IFERROR(($L155),"")), ISNUMBER(IFERROR(($H155),""))), MAX(MIN(($L155), ($H155)), -($H155)), "")</f>
        <v/>
      </c>
      <c r="L155" s="1033"/>
      <c r="M155" s="1033"/>
      <c r="N155" s="2236"/>
      <c r="O155" s="1034"/>
      <c r="P155" s="1034"/>
      <c r="Q155" s="1034"/>
      <c r="R155" s="1034"/>
      <c r="S155" s="1034"/>
      <c r="T155" s="1035"/>
      <c r="U155" s="2257"/>
      <c r="V155" s="2115"/>
      <c r="W155" s="2115"/>
      <c r="X155" s="2115"/>
      <c r="Y155" s="2132" t="str">
        <f t="array" ref="Y155">IF(AND( ISNUMBER(IFERROR(($X155),"")), ISNUMBER(IFERROR(($U155),""))), MAX(MIN(($X155), ($U155)), -($U155)), "")</f>
        <v/>
      </c>
      <c r="Z155" s="2132" t="str">
        <f t="array" ref="Z155">IF(AND( ISNUMBER(IFERROR(($X155),"")), ISNUMBER(IFERROR(($V155),""))), MAX(MIN(($X155), ($V155)), -($V155)), "")</f>
        <v/>
      </c>
      <c r="AA155" s="2369" t="str">
        <f t="array" ref="AA155">IF(AND( ISNUMBER(IFERROR(($X155),"")), ISNUMBER(IFERROR(($W155),""))), MAX(MIN(($X155), ($W155)), -($W155)), "")</f>
        <v/>
      </c>
      <c r="AB155" s="2412" t="str">
        <f>IF(AND( ISNUMBER(IFERROR(($AK155),"")), ISNUMBER(IFERROR(($AL155),"")), ISNUMBER(IFERROR(($AN155),""))), SQRT(MAX(0, ($AK155)+g_csrs!AA2*(($AL155)-($AN155)))), "")</f>
        <v/>
      </c>
      <c r="AC155" s="2132" t="str">
        <f t="array" ref="AC155">IF(AND( ISNUMBER(IFERROR(($AK155),"")), ISNUMBER(IFERROR(($AL155),"")), ISNUMBER(IFERROR(($AN155),""))), SQRT(MAX(0, ($AK155)+MIN(100%,g_csrs!AA2*1.25)*(($AL155)-($AN155)))), "")</f>
        <v/>
      </c>
      <c r="AD155" s="2132" t="str">
        <f t="array" ref="AD155">IF(AND( ISNUMBER(IFERROR(($AK155),"")), ISNUMBER(IFERROR(($AL155),"")), ISNUMBER(IFERROR(($AN155),""))), SQRT(MAX(0, ($AK155)+0.75*g_csrs!AA2*(($AL155)-($AN155)))), "")</f>
        <v/>
      </c>
      <c r="AE155" s="2132" t="str">
        <f t="array" ref="AE155">IF(AND( ISNUMBER(IFERROR(($AH155),"")), ISNUMBER(IFERROR(($AB155),""))), MAX(MIN(($AH155), ($AB155)), -($AB155)), "")</f>
        <v/>
      </c>
      <c r="AF155" s="2132" t="str">
        <f t="array" ref="AF155">IF(AND( ISNUMBER(IFERROR(($AH155),"")), ISNUMBER(IFERROR(($AC155),""))), MAX(MIN(($AH155), ($AC155)), -($AC155)), "")</f>
        <v/>
      </c>
      <c r="AG155" s="2132" t="str">
        <f t="array" ref="AG155">IF(AND( ISNUMBER(IFERROR(($AH155),"")), ISNUMBER(IFERROR(($AD155),""))), MAX(MIN(($AH155), ($AD155)), -($AD155)), "")</f>
        <v/>
      </c>
      <c r="AH155" s="2144"/>
      <c r="AI155" s="2141"/>
      <c r="AJ155" s="2141"/>
      <c r="AK155" s="2141"/>
      <c r="AL155" s="2141"/>
      <c r="AM155" s="2141"/>
      <c r="AN155" s="1114"/>
      <c r="AO155" s="2232"/>
      <c r="AP155" s="2141"/>
      <c r="AQ155" s="2141"/>
      <c r="AR155" s="2141"/>
      <c r="AS155" s="2141"/>
      <c r="AT155" s="2141"/>
      <c r="AU155" s="1114"/>
      <c r="AV155" s="2232"/>
      <c r="AW155" s="2141"/>
      <c r="AX155" s="2141"/>
      <c r="AY155" s="2141"/>
      <c r="AZ155" s="998"/>
      <c r="BA155" s="998"/>
      <c r="BB155" s="1028"/>
      <c r="BC155" s="1279"/>
      <c r="BD155" s="1279"/>
      <c r="BE155" s="1279"/>
      <c r="BF155" s="1279"/>
      <c r="BG155" s="1279"/>
      <c r="BH155" s="1279"/>
      <c r="BI155" s="1279"/>
      <c r="BJ155" s="1279"/>
      <c r="BK155" s="1279"/>
      <c r="BL155" s="1279"/>
      <c r="BM155" s="1279"/>
      <c r="BN155" s="1279"/>
      <c r="BO155" s="1279"/>
      <c r="BP155" s="1279"/>
      <c r="BQ155" s="1279"/>
      <c r="BR155" s="1279"/>
      <c r="BS155" s="1279"/>
      <c r="BT155" s="1279"/>
      <c r="BU155" s="1279"/>
      <c r="BV155" s="1279"/>
      <c r="BW155" s="1279"/>
      <c r="BX155" s="1279"/>
      <c r="BY155" s="1279"/>
      <c r="BZ155" s="1279"/>
      <c r="CA155" s="1279"/>
      <c r="CB155" s="1279"/>
      <c r="CC155" s="1279"/>
      <c r="CD155" s="1279"/>
      <c r="CE155" s="1279"/>
      <c r="CF155" s="1279"/>
      <c r="CG155" s="1279"/>
      <c r="CH155" s="1279"/>
      <c r="CI155" s="1279"/>
      <c r="CJ155" s="1279"/>
      <c r="CK155" s="1279"/>
      <c r="CL155" s="1279"/>
      <c r="CM155" s="1279"/>
      <c r="CN155" s="1279"/>
      <c r="CO155" s="1279"/>
      <c r="CP155" s="1279"/>
      <c r="CQ155" s="1279"/>
      <c r="CR155" s="1279"/>
      <c r="CS155" s="1279"/>
      <c r="CT155" s="1279"/>
      <c r="CU155" s="1279"/>
      <c r="CV155" s="1279"/>
      <c r="CW155" s="1279"/>
      <c r="CX155" s="1279"/>
      <c r="CY155" s="1279"/>
      <c r="CZ155" s="1279"/>
      <c r="DA155" s="1279"/>
      <c r="DB155" s="1279"/>
      <c r="DC155" s="1279"/>
      <c r="DD155" s="1279"/>
      <c r="DE155" s="1279"/>
      <c r="DF155" s="1279"/>
      <c r="DG155" s="1279"/>
      <c r="DH155" s="1279"/>
      <c r="DI155" s="1279"/>
      <c r="DJ155" s="1279"/>
      <c r="DK155" s="1279"/>
      <c r="DL155" s="1279"/>
      <c r="DM155" s="1279"/>
      <c r="DN155" s="1279"/>
      <c r="DO155" s="1279"/>
      <c r="DP155" s="1279"/>
      <c r="DQ155" s="1279"/>
      <c r="DR155" s="1279"/>
      <c r="DS155" s="1279"/>
      <c r="DT155" s="1279"/>
      <c r="DU155" s="1279"/>
      <c r="DV155" s="1279"/>
      <c r="DW155" s="1279"/>
      <c r="DX155" s="1279"/>
      <c r="DY155" s="1279"/>
      <c r="DZ155" s="1279"/>
      <c r="EA155" s="1279"/>
      <c r="EB155" s="1279"/>
      <c r="EC155" s="1279"/>
      <c r="ED155" s="1279"/>
      <c r="EH155" s="1265"/>
      <c r="GX155" s="1265"/>
    </row>
    <row r="156" spans="1:206" ht="15" customHeight="1" x14ac:dyDescent="0.25">
      <c r="A156" s="926"/>
      <c r="B156" s="190">
        <v>2</v>
      </c>
      <c r="C156" s="3526"/>
      <c r="D156" s="3429" t="s">
        <v>1473</v>
      </c>
      <c r="E156" s="3430"/>
      <c r="F156" s="37" t="str">
        <f t="array" ref="F156">IF( SUMPRODUCT(--NOT(ISNUMBER($M156:$T156)))=0,SQRT(MAX(($M156)+SUMPRODUCT(($N156:$T156),r_csrs!$B$4:$H$4),0)),"")</f>
        <v/>
      </c>
      <c r="G156" s="37" t="str">
        <f t="array" ref="G156">IF( SUMPRODUCT(--NOT(ISNUMBER($M156:$T156)))=0,SQRT(MAX(($M156)+SUMPRODUCT(($N156:$T156),r_csrs!$B$5:$H$5),0)),"")</f>
        <v/>
      </c>
      <c r="H156" s="37" t="str">
        <f t="array" ref="H156">IF( SUMPRODUCT(--NOT(ISNUMBER($M156:$T156)))=0,SQRT(MAX(($M156)+SUMPRODUCT(($N156:$T156),r_csrs!$B$4:$H$4)*0.75,0)),"")</f>
        <v/>
      </c>
      <c r="I156" s="37" t="str">
        <f t="array" ref="I156">IF(AND( ISNUMBER(IFERROR(($L156),"")), ISNUMBER(IFERROR(($F156),""))), MAX(MIN(($L156), ($F156)), -($F156)), "")</f>
        <v/>
      </c>
      <c r="J156" s="37" t="str">
        <f t="array" ref="J156">IF(AND( ISNUMBER(IFERROR(($L156),"")), ISNUMBER(IFERROR(($G156),""))), MAX(MIN(($L156), ($G156)), -($G156)), "")</f>
        <v/>
      </c>
      <c r="K156" s="37" t="str">
        <f t="array" ref="K156">IF(AND( ISNUMBER(IFERROR(($L156),"")), ISNUMBER(IFERROR(($H156),""))), MAX(MIN(($L156), ($H156)), -($H156)), "")</f>
        <v/>
      </c>
      <c r="L156" s="238"/>
      <c r="M156" s="238"/>
      <c r="N156" s="1036"/>
      <c r="O156" s="1037"/>
      <c r="P156" s="1037"/>
      <c r="Q156" s="1037"/>
      <c r="R156" s="1037"/>
      <c r="S156" s="1037"/>
      <c r="T156" s="1038"/>
      <c r="U156" s="1039"/>
      <c r="V156" s="237"/>
      <c r="W156" s="237"/>
      <c r="X156" s="237"/>
      <c r="Y156" s="37" t="str">
        <f t="array" ref="Y156">IF(AND( ISNUMBER(IFERROR(($X156),"")), ISNUMBER(IFERROR(($U156),""))), MAX(MIN(($X156), ($U156)), -($U156)), "")</f>
        <v/>
      </c>
      <c r="Z156" s="37" t="str">
        <f t="array" ref="Z156">IF(AND( ISNUMBER(IFERROR(($X156),"")), ISNUMBER(IFERROR(($V156),""))), MAX(MIN(($X156), ($V156)), -($V156)), "")</f>
        <v/>
      </c>
      <c r="AA156" s="12" t="str">
        <f t="array" ref="AA156">IF(AND( ISNUMBER(IFERROR(($X156),"")), ISNUMBER(IFERROR(($W156),""))), MAX(MIN(($X156), ($W156)), -($W156)), "")</f>
        <v/>
      </c>
      <c r="AB156" s="2413" t="str">
        <f t="array" ref="AB156">IF(AND( ISNUMBER(IFERROR(($AK156),"")), ISNUMBER(IFERROR(($AL156),"")), ISNUMBER(IFERROR(($AN156),""))), SQRT(MAX(0, ($AK156)+g_csrs!AA3*(($AL156)-($AN156)))), "")</f>
        <v/>
      </c>
      <c r="AC156" s="37" t="str">
        <f t="array" ref="AC156">IF(AND( ISNUMBER(IFERROR(($AK156),"")), ISNUMBER(IFERROR(($AL156),"")), ISNUMBER(IFERROR(($AN156),""))), SQRT(MAX(0, ($AK156)+MIN(100%, g_csrs!AA3*1.25)*(($AL156)-($AN156)))), "")</f>
        <v/>
      </c>
      <c r="AD156" s="37" t="str">
        <f t="array" ref="AD156">IF(AND( ISNUMBER(IFERROR(($AK156),"")), ISNUMBER(IFERROR(($AL156),"")), ISNUMBER(IFERROR(($AN156),""))), SQRT(MAX(0, ($AK156)+0.75*g_csrs!AA3*(($AL156)-($AN156)))), "")</f>
        <v/>
      </c>
      <c r="AE156" s="37" t="str">
        <f t="array" ref="AE156">IF(AND( ISNUMBER(IFERROR(($AH156),"")), ISNUMBER(IFERROR(($AB156),""))), MAX(MIN(($AH156), ($AB156)), -($AB156)), "")</f>
        <v/>
      </c>
      <c r="AF156" s="37" t="str">
        <f t="array" ref="AF156">IF(AND( ISNUMBER(IFERROR(($AH156),"")), ISNUMBER(IFERROR(($AC156),""))), MAX(MIN(($AH156), ($AC156)), -($AC156)), "")</f>
        <v/>
      </c>
      <c r="AG156" s="37" t="str">
        <f t="array" ref="AG156">IF(AND( ISNUMBER(IFERROR(($AH156),"")), ISNUMBER(IFERROR(($AD156),""))), MAX(MIN(($AH156), ($AD156)), -($AD156)), "")</f>
        <v/>
      </c>
      <c r="AH156" s="238"/>
      <c r="AI156" s="998"/>
      <c r="AJ156" s="998"/>
      <c r="AK156" s="998"/>
      <c r="AL156" s="998"/>
      <c r="AM156" s="998"/>
      <c r="AN156" s="999"/>
      <c r="AO156" s="997"/>
      <c r="AP156" s="998"/>
      <c r="AQ156" s="998"/>
      <c r="AR156" s="998"/>
      <c r="AS156" s="998"/>
      <c r="AT156" s="998"/>
      <c r="AU156" s="999"/>
      <c r="AV156" s="997"/>
      <c r="AW156" s="998"/>
      <c r="AX156" s="998"/>
      <c r="AY156" s="998"/>
      <c r="AZ156" s="998"/>
      <c r="BA156" s="998"/>
      <c r="BB156" s="1028"/>
      <c r="BC156" s="1279"/>
      <c r="BD156" s="1279"/>
      <c r="BE156" s="1279"/>
      <c r="BF156" s="1279"/>
      <c r="BG156" s="1279"/>
      <c r="BH156" s="1279"/>
      <c r="BI156" s="1279"/>
      <c r="BJ156" s="1279"/>
      <c r="BK156" s="1279"/>
      <c r="BL156" s="1279"/>
      <c r="BM156" s="1279"/>
      <c r="BN156" s="1279"/>
      <c r="BO156" s="1279"/>
      <c r="BP156" s="1279"/>
      <c r="BQ156" s="1279"/>
      <c r="BR156" s="1279"/>
      <c r="BS156" s="1279"/>
      <c r="BT156" s="1279"/>
      <c r="BU156" s="1279"/>
      <c r="BV156" s="1279"/>
      <c r="BW156" s="1279"/>
      <c r="BX156" s="1279"/>
      <c r="BY156" s="1279"/>
      <c r="BZ156" s="1279"/>
      <c r="CA156" s="1279"/>
      <c r="CB156" s="1279"/>
      <c r="CC156" s="1279"/>
      <c r="CD156" s="1279"/>
      <c r="CE156" s="1279"/>
      <c r="CF156" s="1279"/>
      <c r="CG156" s="1279"/>
      <c r="CH156" s="1279"/>
      <c r="CI156" s="1279"/>
      <c r="CJ156" s="1279"/>
      <c r="CK156" s="1279"/>
      <c r="CL156" s="1279"/>
      <c r="CM156" s="1279"/>
      <c r="CN156" s="1279"/>
      <c r="CO156" s="1279"/>
      <c r="CP156" s="1279"/>
      <c r="CQ156" s="1279"/>
      <c r="CR156" s="1279"/>
      <c r="CS156" s="1279"/>
      <c r="CT156" s="1279"/>
      <c r="CU156" s="1279"/>
      <c r="CV156" s="1279"/>
      <c r="CW156" s="1279"/>
      <c r="CX156" s="1279"/>
      <c r="CY156" s="1279"/>
      <c r="CZ156" s="1279"/>
      <c r="DA156" s="1279"/>
      <c r="DB156" s="1279"/>
      <c r="DC156" s="1279"/>
      <c r="DD156" s="1279"/>
      <c r="DE156" s="1279"/>
      <c r="DF156" s="1279"/>
      <c r="DG156" s="1279"/>
      <c r="DH156" s="1279"/>
      <c r="DI156" s="1279"/>
      <c r="DJ156" s="1279"/>
      <c r="DK156" s="1279"/>
      <c r="DL156" s="1279"/>
      <c r="DM156" s="1279"/>
      <c r="DN156" s="1279"/>
      <c r="DO156" s="1279"/>
      <c r="DP156" s="1279"/>
      <c r="DQ156" s="1279"/>
      <c r="DR156" s="1279"/>
      <c r="DS156" s="1279"/>
      <c r="DT156" s="1279"/>
      <c r="DU156" s="1279"/>
      <c r="DV156" s="1279"/>
      <c r="DW156" s="1279"/>
      <c r="DX156" s="1279"/>
      <c r="DY156" s="1279"/>
      <c r="DZ156" s="1279"/>
      <c r="EA156" s="1279"/>
      <c r="EB156" s="1279"/>
      <c r="EC156" s="1279"/>
      <c r="ED156" s="1279"/>
      <c r="EH156" s="1265"/>
      <c r="GX156" s="1265"/>
    </row>
    <row r="157" spans="1:206" ht="15" customHeight="1" x14ac:dyDescent="0.25">
      <c r="A157" s="926"/>
      <c r="B157" s="190">
        <v>3</v>
      </c>
      <c r="C157" s="3526"/>
      <c r="D157" s="3429" t="s">
        <v>1474</v>
      </c>
      <c r="E157" s="3430"/>
      <c r="F157" s="37" t="str">
        <f t="array" ref="F157">IF( SUMPRODUCT(--NOT(ISNUMBER($M157:$T157)))=0,SQRT(MAX(($M157)+SUMPRODUCT(($N157:$T157),r_csrs!$B$4:$H$4),0)),"")</f>
        <v/>
      </c>
      <c r="G157" s="37" t="str">
        <f t="array" ref="G157">IF( SUMPRODUCT(--NOT(ISNUMBER($M157:$T157)))=0,SQRT(MAX(($M157)+SUMPRODUCT(($N157:$T157),r_csrs!$B$5:$H$5),0)),"")</f>
        <v/>
      </c>
      <c r="H157" s="37" t="str">
        <f t="array" ref="H157">IF( SUMPRODUCT(--NOT(ISNUMBER($M157:$T157)))=0,SQRT(MAX(($M157)+SUMPRODUCT(($N157:$T157),r_csrs!$B$4:$H$4)*0.75,0)),"")</f>
        <v/>
      </c>
      <c r="I157" s="37" t="str">
        <f t="array" ref="I157">IF(AND( ISNUMBER(IFERROR(($L157),"")), ISNUMBER(IFERROR(($F157),""))), MAX(MIN(($L157), ($F157)), -($F157)), "")</f>
        <v/>
      </c>
      <c r="J157" s="37" t="str">
        <f t="array" ref="J157">IF(AND( ISNUMBER(IFERROR(($L157),"")), ISNUMBER(IFERROR(($G157),""))), MAX(MIN(($L157), ($G157)), -($G157)), "")</f>
        <v/>
      </c>
      <c r="K157" s="37" t="str">
        <f t="array" ref="K157">IF(AND( ISNUMBER(IFERROR(($L157),"")), ISNUMBER(IFERROR(($H157),""))), MAX(MIN(($L157), ($H157)), -($H157)), "")</f>
        <v/>
      </c>
      <c r="L157" s="238"/>
      <c r="M157" s="238"/>
      <c r="N157" s="1036"/>
      <c r="O157" s="1037"/>
      <c r="P157" s="1037"/>
      <c r="Q157" s="1037"/>
      <c r="R157" s="1037"/>
      <c r="S157" s="1037"/>
      <c r="T157" s="1038"/>
      <c r="U157" s="1039"/>
      <c r="V157" s="237"/>
      <c r="W157" s="237"/>
      <c r="X157" s="237"/>
      <c r="Y157" s="37" t="str">
        <f t="array" ref="Y157">IF(AND( ISNUMBER(IFERROR(($X157),"")), ISNUMBER(IFERROR(($U157),""))), MAX(MIN(($X157), ($U157)), -($U157)), "")</f>
        <v/>
      </c>
      <c r="Z157" s="37" t="str">
        <f t="array" ref="Z157">IF(AND( ISNUMBER(IFERROR(($X157),"")), ISNUMBER(IFERROR(($V157),""))), MAX(MIN(($X157), ($V157)), -($V157)), "")</f>
        <v/>
      </c>
      <c r="AA157" s="12" t="str">
        <f t="array" ref="AA157">IF(AND( ISNUMBER(IFERROR(($X157),"")), ISNUMBER(IFERROR(($W157),""))), MAX(MIN(($X157), ($W157)), -($W157)), "")</f>
        <v/>
      </c>
      <c r="AB157" s="2413" t="str">
        <f t="array" ref="AB157">IF(AND( ISNUMBER(IFERROR(($AK157),"")), ISNUMBER(IFERROR(($AL157),"")), ISNUMBER(IFERROR(($AN157),""))), SQRT(MAX(0, ($AK157)+g_csrs!AA4*(($AL157)-($AN157)))), "")</f>
        <v/>
      </c>
      <c r="AC157" s="37" t="str">
        <f t="array" ref="AC157">IF(AND( ISNUMBER(IFERROR(($AK157),"")), ISNUMBER(IFERROR(($AL157),"")), ISNUMBER(IFERROR(($AN157),""))), SQRT(MAX(0, ($AK157)+MIN(100%, g_csrs!AA4*1.25)*(($AL157)-($AN157)))), "")</f>
        <v/>
      </c>
      <c r="AD157" s="37" t="str">
        <f t="array" ref="AD157">IF(AND( ISNUMBER(IFERROR(($AK157),"")), ISNUMBER(IFERROR(($AL157),"")), ISNUMBER(IFERROR(($AN157),""))), SQRT(MAX(0, ($AK157)+0.75*g_csrs!AA4*(($AL157)-($AN157)))), "")</f>
        <v/>
      </c>
      <c r="AE157" s="37" t="str">
        <f t="array" ref="AE157">IF(AND( ISNUMBER(IFERROR(($AH157),"")), ISNUMBER(IFERROR(($AB157),""))), MAX(MIN(($AH157), ($AB157)), -($AB157)), "")</f>
        <v/>
      </c>
      <c r="AF157" s="37" t="str">
        <f t="array" ref="AF157">IF(AND( ISNUMBER(IFERROR(($AH157),"")), ISNUMBER(IFERROR(($AC157),""))), MAX(MIN(($AH157), ($AC157)), -($AC157)), "")</f>
        <v/>
      </c>
      <c r="AG157" s="37" t="str">
        <f t="array" ref="AG157">IF(AND( ISNUMBER(IFERROR(($AH157),"")), ISNUMBER(IFERROR(($AD157),""))), MAX(MIN(($AH157), ($AD157)), -($AD157)), "")</f>
        <v/>
      </c>
      <c r="AH157" s="238"/>
      <c r="AI157" s="998"/>
      <c r="AJ157" s="998"/>
      <c r="AK157" s="998"/>
      <c r="AL157" s="998"/>
      <c r="AM157" s="998"/>
      <c r="AN157" s="999"/>
      <c r="AO157" s="997"/>
      <c r="AP157" s="998"/>
      <c r="AQ157" s="998"/>
      <c r="AR157" s="998"/>
      <c r="AS157" s="998"/>
      <c r="AT157" s="998"/>
      <c r="AU157" s="999"/>
      <c r="AV157" s="997"/>
      <c r="AW157" s="998"/>
      <c r="AX157" s="998"/>
      <c r="AY157" s="998"/>
      <c r="AZ157" s="998"/>
      <c r="BA157" s="998"/>
      <c r="BB157" s="1028"/>
      <c r="BC157" s="1279"/>
      <c r="BD157" s="1279"/>
      <c r="BE157" s="1279"/>
      <c r="BF157" s="1279"/>
      <c r="BG157" s="1279"/>
      <c r="BH157" s="1279"/>
      <c r="BI157" s="1279"/>
      <c r="BJ157" s="1279"/>
      <c r="BK157" s="1279"/>
      <c r="BL157" s="1279"/>
      <c r="BM157" s="1279"/>
      <c r="BN157" s="1279"/>
      <c r="BO157" s="1279"/>
      <c r="BP157" s="1279"/>
      <c r="BQ157" s="1279"/>
      <c r="BR157" s="1279"/>
      <c r="BS157" s="1279"/>
      <c r="BT157" s="1279"/>
      <c r="BU157" s="1279"/>
      <c r="BV157" s="1279"/>
      <c r="BW157" s="1279"/>
      <c r="BX157" s="1279"/>
      <c r="BY157" s="1279"/>
      <c r="BZ157" s="1279"/>
      <c r="CA157" s="1279"/>
      <c r="CB157" s="1279"/>
      <c r="CC157" s="1279"/>
      <c r="CD157" s="1279"/>
      <c r="CE157" s="1279"/>
      <c r="CF157" s="1279"/>
      <c r="CG157" s="1279"/>
      <c r="CH157" s="1279"/>
      <c r="CI157" s="1279"/>
      <c r="CJ157" s="1279"/>
      <c r="CK157" s="1279"/>
      <c r="CL157" s="1279"/>
      <c r="CM157" s="1279"/>
      <c r="CN157" s="1279"/>
      <c r="CO157" s="1279"/>
      <c r="CP157" s="1279"/>
      <c r="CQ157" s="1279"/>
      <c r="CR157" s="1279"/>
      <c r="CS157" s="1279"/>
      <c r="CT157" s="1279"/>
      <c r="CU157" s="1279"/>
      <c r="CV157" s="1279"/>
      <c r="CW157" s="1279"/>
      <c r="CX157" s="1279"/>
      <c r="CY157" s="1279"/>
      <c r="CZ157" s="1279"/>
      <c r="DA157" s="1279"/>
      <c r="DB157" s="1279"/>
      <c r="DC157" s="1279"/>
      <c r="DD157" s="1279"/>
      <c r="DE157" s="1279"/>
      <c r="DF157" s="1279"/>
      <c r="DG157" s="1279"/>
      <c r="DH157" s="1279"/>
      <c r="DI157" s="1279"/>
      <c r="DJ157" s="1279"/>
      <c r="DK157" s="1279"/>
      <c r="DL157" s="1279"/>
      <c r="DM157" s="1279"/>
      <c r="DN157" s="1279"/>
      <c r="DO157" s="1279"/>
      <c r="DP157" s="1279"/>
      <c r="DQ157" s="1279"/>
      <c r="DR157" s="1279"/>
      <c r="DS157" s="1279"/>
      <c r="DT157" s="1279"/>
      <c r="DU157" s="1279"/>
      <c r="DV157" s="1279"/>
      <c r="DW157" s="1279"/>
      <c r="DX157" s="1279"/>
      <c r="DY157" s="1279"/>
      <c r="DZ157" s="1279"/>
      <c r="EA157" s="1279"/>
      <c r="EB157" s="1279"/>
      <c r="EC157" s="1279"/>
      <c r="ED157" s="1279"/>
      <c r="EH157" s="1265"/>
      <c r="GX157" s="1265"/>
    </row>
    <row r="158" spans="1:206" ht="15" customHeight="1" x14ac:dyDescent="0.25">
      <c r="A158" s="926"/>
      <c r="B158" s="190">
        <v>4</v>
      </c>
      <c r="C158" s="3526"/>
      <c r="D158" s="3429" t="s">
        <v>1475</v>
      </c>
      <c r="E158" s="3430"/>
      <c r="F158" s="37" t="str">
        <f t="array" ref="F158">IF( SUMPRODUCT(--NOT(ISNUMBER($M158:$T158)))=0,SQRT(MAX(($M158)+SUMPRODUCT(($N158:$T158),r_csrs!$B$4:$H$4),0)),"")</f>
        <v/>
      </c>
      <c r="G158" s="37" t="str">
        <f t="array" ref="G158">IF( SUMPRODUCT(--NOT(ISNUMBER($M158:$T158)))=0,SQRT(MAX(($M158)+SUMPRODUCT(($N158:$T158),r_csrs!$B$5:$H$5),0)),"")</f>
        <v/>
      </c>
      <c r="H158" s="37" t="str">
        <f t="array" ref="H158">IF( SUMPRODUCT(--NOT(ISNUMBER($M158:$T158)))=0,SQRT(MAX(($M158)+SUMPRODUCT(($N158:$T158),r_csrs!$B$4:$H$4)*0.75,0)),"")</f>
        <v/>
      </c>
      <c r="I158" s="37" t="str">
        <f t="array" ref="I158">IF(AND( ISNUMBER(IFERROR(($L158),"")), ISNUMBER(IFERROR(($F158),""))), MAX(MIN(($L158), ($F158)), -($F158)), "")</f>
        <v/>
      </c>
      <c r="J158" s="37" t="str">
        <f t="array" ref="J158">IF(AND( ISNUMBER(IFERROR(($L158),"")), ISNUMBER(IFERROR(($G158),""))), MAX(MIN(($L158), ($G158)), -($G158)), "")</f>
        <v/>
      </c>
      <c r="K158" s="37" t="str">
        <f t="array" ref="K158">IF(AND( ISNUMBER(IFERROR(($L158),"")), ISNUMBER(IFERROR(($H158),""))), MAX(MIN(($L158), ($H158)), -($H158)), "")</f>
        <v/>
      </c>
      <c r="L158" s="238"/>
      <c r="M158" s="238"/>
      <c r="N158" s="1036"/>
      <c r="O158" s="1037"/>
      <c r="P158" s="1037"/>
      <c r="Q158" s="1037"/>
      <c r="R158" s="1037"/>
      <c r="S158" s="1037"/>
      <c r="T158" s="1038"/>
      <c r="U158" s="1039"/>
      <c r="V158" s="237"/>
      <c r="W158" s="237"/>
      <c r="X158" s="237"/>
      <c r="Y158" s="37" t="str">
        <f t="array" ref="Y158">IF(AND( ISNUMBER(IFERROR(($X158),"")), ISNUMBER(IFERROR(($U158),""))), MAX(MIN(($X158), ($U158)), -($U158)), "")</f>
        <v/>
      </c>
      <c r="Z158" s="37" t="str">
        <f t="array" ref="Z158">IF(AND( ISNUMBER(IFERROR(($X158),"")), ISNUMBER(IFERROR(($V158),""))), MAX(MIN(($X158), ($V158)), -($V158)), "")</f>
        <v/>
      </c>
      <c r="AA158" s="12" t="str">
        <f t="array" ref="AA158">IF(AND( ISNUMBER(IFERROR(($X158),"")), ISNUMBER(IFERROR(($W158),""))), MAX(MIN(($X158), ($W158)), -($W158)), "")</f>
        <v/>
      </c>
      <c r="AB158" s="2413" t="str">
        <f t="array" ref="AB158">IF(AND( ISNUMBER(IFERROR(($AK158),"")), ISNUMBER(IFERROR(($AL158),"")), ISNUMBER(IFERROR(($AN158),""))), SQRT(MAX(0, ($AK158)+g_csrs!AA5*(($AL158)-($AN158)))), "")</f>
        <v/>
      </c>
      <c r="AC158" s="37" t="str">
        <f t="array" ref="AC158">IF(AND( ISNUMBER(IFERROR(($AK158),"")), ISNUMBER(IFERROR(($AL158),"")), ISNUMBER(IFERROR(($AN158),""))), SQRT(MAX(0, ($AK158)+MIN(100%, g_csrs!AA5*1.25)*(($AL158)-($AN158)))), "")</f>
        <v/>
      </c>
      <c r="AD158" s="37" t="str">
        <f t="array" ref="AD158">IF(AND( ISNUMBER(IFERROR(($AK158),"")), ISNUMBER(IFERROR(($AL158),"")), ISNUMBER(IFERROR(($AN158),""))), SQRT(MAX(0, ($AK158)+0.75*g_csrs!AA5*(($AL158)-($AN158)))), "")</f>
        <v/>
      </c>
      <c r="AE158" s="37" t="str">
        <f t="array" ref="AE158">IF(AND( ISNUMBER(IFERROR(($AH158),"")), ISNUMBER(IFERROR(($AB158),""))), MAX(MIN(($AH158), ($AB158)), -($AB158)), "")</f>
        <v/>
      </c>
      <c r="AF158" s="37" t="str">
        <f t="array" ref="AF158">IF(AND( ISNUMBER(IFERROR(($AH158),"")), ISNUMBER(IFERROR(($AC158),""))), MAX(MIN(($AH158), ($AC158)), -($AC158)), "")</f>
        <v/>
      </c>
      <c r="AG158" s="37" t="str">
        <f t="array" ref="AG158">IF(AND( ISNUMBER(IFERROR(($AH158),"")), ISNUMBER(IFERROR(($AD158),""))), MAX(MIN(($AH158), ($AD158)), -($AD158)), "")</f>
        <v/>
      </c>
      <c r="AH158" s="238"/>
      <c r="AI158" s="998"/>
      <c r="AJ158" s="998"/>
      <c r="AK158" s="998"/>
      <c r="AL158" s="998"/>
      <c r="AM158" s="998"/>
      <c r="AN158" s="999"/>
      <c r="AO158" s="997"/>
      <c r="AP158" s="998"/>
      <c r="AQ158" s="998"/>
      <c r="AR158" s="998"/>
      <c r="AS158" s="998"/>
      <c r="AT158" s="998"/>
      <c r="AU158" s="999"/>
      <c r="AV158" s="997"/>
      <c r="AW158" s="998"/>
      <c r="AX158" s="998"/>
      <c r="AY158" s="998"/>
      <c r="AZ158" s="998"/>
      <c r="BA158" s="998"/>
      <c r="BB158" s="1028"/>
      <c r="BC158" s="1279"/>
      <c r="BD158" s="1279"/>
      <c r="BE158" s="1279"/>
      <c r="BF158" s="1279"/>
      <c r="BG158" s="1279"/>
      <c r="BH158" s="1279"/>
      <c r="BI158" s="1279"/>
      <c r="BJ158" s="1279"/>
      <c r="BK158" s="1279"/>
      <c r="BL158" s="1279"/>
      <c r="BM158" s="1279"/>
      <c r="BN158" s="1279"/>
      <c r="BO158" s="1279"/>
      <c r="BP158" s="1279"/>
      <c r="BQ158" s="1279"/>
      <c r="BR158" s="1279"/>
      <c r="BS158" s="1279"/>
      <c r="BT158" s="1279"/>
      <c r="BU158" s="1279"/>
      <c r="BV158" s="1279"/>
      <c r="BW158" s="1279"/>
      <c r="BX158" s="1279"/>
      <c r="BY158" s="1279"/>
      <c r="BZ158" s="1279"/>
      <c r="CA158" s="1279"/>
      <c r="CB158" s="1279"/>
      <c r="CC158" s="1279"/>
      <c r="CD158" s="1279"/>
      <c r="CE158" s="1279"/>
      <c r="CF158" s="1279"/>
      <c r="CG158" s="1279"/>
      <c r="CH158" s="1279"/>
      <c r="CI158" s="1279"/>
      <c r="CJ158" s="1279"/>
      <c r="CK158" s="1279"/>
      <c r="CL158" s="1279"/>
      <c r="CM158" s="1279"/>
      <c r="CN158" s="1279"/>
      <c r="CO158" s="1279"/>
      <c r="CP158" s="1279"/>
      <c r="CQ158" s="1279"/>
      <c r="CR158" s="1279"/>
      <c r="CS158" s="1279"/>
      <c r="CT158" s="1279"/>
      <c r="CU158" s="1279"/>
      <c r="CV158" s="1279"/>
      <c r="CW158" s="1279"/>
      <c r="CX158" s="1279"/>
      <c r="CY158" s="1279"/>
      <c r="CZ158" s="1279"/>
      <c r="DA158" s="1279"/>
      <c r="DB158" s="1279"/>
      <c r="DC158" s="1279"/>
      <c r="DD158" s="1279"/>
      <c r="DE158" s="1279"/>
      <c r="DF158" s="1279"/>
      <c r="DG158" s="1279"/>
      <c r="DH158" s="1279"/>
      <c r="DI158" s="1279"/>
      <c r="DJ158" s="1279"/>
      <c r="DK158" s="1279"/>
      <c r="DL158" s="1279"/>
      <c r="DM158" s="1279"/>
      <c r="DN158" s="1279"/>
      <c r="DO158" s="1279"/>
      <c r="DP158" s="1279"/>
      <c r="DQ158" s="1279"/>
      <c r="DR158" s="1279"/>
      <c r="DS158" s="1279"/>
      <c r="DT158" s="1279"/>
      <c r="DU158" s="1279"/>
      <c r="DV158" s="1279"/>
      <c r="DW158" s="1279"/>
      <c r="DX158" s="1279"/>
      <c r="DY158" s="1279"/>
      <c r="DZ158" s="1279"/>
      <c r="EA158" s="1279"/>
      <c r="EB158" s="1279"/>
      <c r="EC158" s="1279"/>
      <c r="ED158" s="1279"/>
      <c r="EH158" s="1265"/>
      <c r="GX158" s="1265"/>
    </row>
    <row r="159" spans="1:206" ht="15" customHeight="1" x14ac:dyDescent="0.25">
      <c r="A159" s="926"/>
      <c r="B159" s="190">
        <v>5</v>
      </c>
      <c r="C159" s="3526"/>
      <c r="D159" s="3429" t="s">
        <v>1476</v>
      </c>
      <c r="E159" s="3430"/>
      <c r="F159" s="37" t="str">
        <f t="array" ref="F159">IF( SUMPRODUCT(--NOT(ISNUMBER($M159:$T159)))=0,SQRT(MAX(($M159)+SUMPRODUCT(($N159:$T159),r_csrs!$B$4:$H$4),0)),"")</f>
        <v/>
      </c>
      <c r="G159" s="37" t="str">
        <f t="array" ref="G159">IF( SUMPRODUCT(--NOT(ISNUMBER($M159:$T159)))=0,SQRT(MAX(($M159)+SUMPRODUCT(($N159:$T159),r_csrs!$B$5:$H$5),0)),"")</f>
        <v/>
      </c>
      <c r="H159" s="37" t="str">
        <f t="array" ref="H159">IF( SUMPRODUCT(--NOT(ISNUMBER($M159:$T159)))=0,SQRT(MAX(($M159)+SUMPRODUCT(($N159:$T159),r_csrs!$B$4:$H$4)*0.75,0)),"")</f>
        <v/>
      </c>
      <c r="I159" s="37" t="str">
        <f t="array" ref="I159">IF(AND( ISNUMBER(IFERROR(($L159),"")), ISNUMBER(IFERROR(($F159),""))), MAX(MIN(($L159), ($F159)), -($F159)), "")</f>
        <v/>
      </c>
      <c r="J159" s="37" t="str">
        <f t="array" ref="J159">IF(AND( ISNUMBER(IFERROR(($L159),"")), ISNUMBER(IFERROR(($G159),""))), MAX(MIN(($L159), ($G159)), -($G159)), "")</f>
        <v/>
      </c>
      <c r="K159" s="37" t="str">
        <f t="array" ref="K159">IF(AND( ISNUMBER(IFERROR(($L159),"")), ISNUMBER(IFERROR(($H159),""))), MAX(MIN(($L159), ($H159)), -($H159)), "")</f>
        <v/>
      </c>
      <c r="L159" s="238"/>
      <c r="M159" s="238"/>
      <c r="N159" s="1036"/>
      <c r="O159" s="1037"/>
      <c r="P159" s="1037"/>
      <c r="Q159" s="1037"/>
      <c r="R159" s="1037"/>
      <c r="S159" s="1037"/>
      <c r="T159" s="1038"/>
      <c r="U159" s="1039"/>
      <c r="V159" s="237"/>
      <c r="W159" s="237"/>
      <c r="X159" s="237"/>
      <c r="Y159" s="37" t="str">
        <f t="array" ref="Y159">IF(AND( ISNUMBER(IFERROR(($X159),"")), ISNUMBER(IFERROR(($U159),""))), MAX(MIN(($X159), ($U159)), -($U159)), "")</f>
        <v/>
      </c>
      <c r="Z159" s="37" t="str">
        <f t="array" ref="Z159">IF(AND( ISNUMBER(IFERROR(($X159),"")), ISNUMBER(IFERROR(($V159),""))), MAX(MIN(($X159), ($V159)), -($V159)), "")</f>
        <v/>
      </c>
      <c r="AA159" s="12" t="str">
        <f t="array" ref="AA159">IF(AND( ISNUMBER(IFERROR(($X159),"")), ISNUMBER(IFERROR(($W159),""))), MAX(MIN(($X159), ($W159)), -($W159)), "")</f>
        <v/>
      </c>
      <c r="AB159" s="2413" t="str">
        <f t="array" ref="AB159">IF(AND( ISNUMBER(IFERROR(($AK159),"")), ISNUMBER(IFERROR(($AL159),"")), ISNUMBER(IFERROR(($AN159),""))), SQRT(MAX(0, ($AK159)+g_csrs!AA6*(($AL159)-($AN159)))), "")</f>
        <v/>
      </c>
      <c r="AC159" s="37" t="str">
        <f t="array" ref="AC159">IF(AND( ISNUMBER(IFERROR(($AK159),"")), ISNUMBER(IFERROR(($AL159),"")), ISNUMBER(IFERROR(($AN159),""))), SQRT(MAX(0, ($AK159)+MIN(100%, g_csrs!AA6*1.25)*(($AL159)-($AN159)))), "")</f>
        <v/>
      </c>
      <c r="AD159" s="37" t="str">
        <f t="array" ref="AD159">IF(AND( ISNUMBER(IFERROR(($AK159),"")), ISNUMBER(IFERROR(($AL159),"")), ISNUMBER(IFERROR(($AN159),""))), SQRT(MAX(0, ($AK159)+0.75*g_csrs!AA6*(($AL159)-($AN159)))), "")</f>
        <v/>
      </c>
      <c r="AE159" s="37" t="str">
        <f t="array" ref="AE159">IF(AND( ISNUMBER(IFERROR(($AH159),"")), ISNUMBER(IFERROR(($AB159),""))), MAX(MIN(($AH159), ($AB159)), -($AB159)), "")</f>
        <v/>
      </c>
      <c r="AF159" s="37" t="str">
        <f t="array" ref="AF159">IF(AND( ISNUMBER(IFERROR(($AH159),"")), ISNUMBER(IFERROR(($AC159),""))), MAX(MIN(($AH159), ($AC159)), -($AC159)), "")</f>
        <v/>
      </c>
      <c r="AG159" s="37" t="str">
        <f t="array" ref="AG159">IF(AND( ISNUMBER(IFERROR(($AH159),"")), ISNUMBER(IFERROR(($AD159),""))), MAX(MIN(($AH159), ($AD159)), -($AD159)), "")</f>
        <v/>
      </c>
      <c r="AH159" s="238"/>
      <c r="AI159" s="998"/>
      <c r="AJ159" s="998"/>
      <c r="AK159" s="998"/>
      <c r="AL159" s="998"/>
      <c r="AM159" s="998"/>
      <c r="AN159" s="999"/>
      <c r="AO159" s="997"/>
      <c r="AP159" s="998"/>
      <c r="AQ159" s="998"/>
      <c r="AR159" s="998"/>
      <c r="AS159" s="998"/>
      <c r="AT159" s="998"/>
      <c r="AU159" s="999"/>
      <c r="AV159" s="997"/>
      <c r="AW159" s="998"/>
      <c r="AX159" s="998"/>
      <c r="AY159" s="998"/>
      <c r="AZ159" s="998"/>
      <c r="BA159" s="998"/>
      <c r="BB159" s="1028"/>
      <c r="BC159" s="1279"/>
      <c r="BD159" s="1279"/>
      <c r="BE159" s="1279"/>
      <c r="BF159" s="1279"/>
      <c r="BG159" s="1279"/>
      <c r="BH159" s="1279"/>
      <c r="BI159" s="1279"/>
      <c r="BJ159" s="1279"/>
      <c r="BK159" s="1279"/>
      <c r="BL159" s="1279"/>
      <c r="BM159" s="1279"/>
      <c r="BN159" s="1279"/>
      <c r="BO159" s="1279"/>
      <c r="BP159" s="1279"/>
      <c r="BQ159" s="1279"/>
      <c r="BR159" s="1279"/>
      <c r="BS159" s="1279"/>
      <c r="BT159" s="1279"/>
      <c r="BU159" s="1279"/>
      <c r="BV159" s="1279"/>
      <c r="BW159" s="1279"/>
      <c r="BX159" s="1279"/>
      <c r="BY159" s="1279"/>
      <c r="BZ159" s="1279"/>
      <c r="CA159" s="1279"/>
      <c r="CB159" s="1279"/>
      <c r="CC159" s="1279"/>
      <c r="CD159" s="1279"/>
      <c r="CE159" s="1279"/>
      <c r="CF159" s="1279"/>
      <c r="CG159" s="1279"/>
      <c r="CH159" s="1279"/>
      <c r="CI159" s="1279"/>
      <c r="CJ159" s="1279"/>
      <c r="CK159" s="1279"/>
      <c r="CL159" s="1279"/>
      <c r="CM159" s="1279"/>
      <c r="CN159" s="1279"/>
      <c r="CO159" s="1279"/>
      <c r="CP159" s="1279"/>
      <c r="CQ159" s="1279"/>
      <c r="CR159" s="1279"/>
      <c r="CS159" s="1279"/>
      <c r="CT159" s="1279"/>
      <c r="CU159" s="1279"/>
      <c r="CV159" s="1279"/>
      <c r="CW159" s="1279"/>
      <c r="CX159" s="1279"/>
      <c r="CY159" s="1279"/>
      <c r="CZ159" s="1279"/>
      <c r="DA159" s="1279"/>
      <c r="DB159" s="1279"/>
      <c r="DC159" s="1279"/>
      <c r="DD159" s="1279"/>
      <c r="DE159" s="1279"/>
      <c r="DF159" s="1279"/>
      <c r="DG159" s="1279"/>
      <c r="DH159" s="1279"/>
      <c r="DI159" s="1279"/>
      <c r="DJ159" s="1279"/>
      <c r="DK159" s="1279"/>
      <c r="DL159" s="1279"/>
      <c r="DM159" s="1279"/>
      <c r="DN159" s="1279"/>
      <c r="DO159" s="1279"/>
      <c r="DP159" s="1279"/>
      <c r="DQ159" s="1279"/>
      <c r="DR159" s="1279"/>
      <c r="DS159" s="1279"/>
      <c r="DT159" s="1279"/>
      <c r="DU159" s="1279"/>
      <c r="DV159" s="1279"/>
      <c r="DW159" s="1279"/>
      <c r="DX159" s="1279"/>
      <c r="DY159" s="1279"/>
      <c r="DZ159" s="1279"/>
      <c r="EA159" s="1279"/>
      <c r="EB159" s="1279"/>
      <c r="EC159" s="1279"/>
      <c r="ED159" s="1279"/>
      <c r="EH159" s="1265"/>
      <c r="GX159" s="1265"/>
    </row>
    <row r="160" spans="1:206" ht="15" customHeight="1" x14ac:dyDescent="0.25">
      <c r="A160" s="926"/>
      <c r="B160" s="190">
        <v>6</v>
      </c>
      <c r="C160" s="3526"/>
      <c r="D160" s="3429" t="s">
        <v>1477</v>
      </c>
      <c r="E160" s="3430"/>
      <c r="F160" s="37" t="str">
        <f t="array" ref="F160">IF( SUMPRODUCT(--NOT(ISNUMBER($M160:$T160)))=0,SQRT(MAX(($M160)+SUMPRODUCT(($N160:$T160),r_csrs!$B$4:$H$4),0)),"")</f>
        <v/>
      </c>
      <c r="G160" s="37" t="str">
        <f t="array" ref="G160">IF( SUMPRODUCT(--NOT(ISNUMBER($M160:$T160)))=0,SQRT(MAX(($M160)+SUMPRODUCT(($N160:$T160),r_csrs!$B$5:$H$5),0)),"")</f>
        <v/>
      </c>
      <c r="H160" s="37" t="str">
        <f t="array" ref="H160">IF( SUMPRODUCT(--NOT(ISNUMBER($M160:$T160)))=0,SQRT(MAX(($M160)+SUMPRODUCT(($N160:$T160),r_csrs!$B$4:$H$4)*0.75,0)),"")</f>
        <v/>
      </c>
      <c r="I160" s="37" t="str">
        <f t="array" ref="I160">IF(AND( ISNUMBER(IFERROR(($L160),"")), ISNUMBER(IFERROR(($F160),""))), MAX(MIN(($L160), ($F160)), -($F160)), "")</f>
        <v/>
      </c>
      <c r="J160" s="37" t="str">
        <f t="array" ref="J160">IF(AND( ISNUMBER(IFERROR(($L160),"")), ISNUMBER(IFERROR(($G160),""))), MAX(MIN(($L160), ($G160)), -($G160)), "")</f>
        <v/>
      </c>
      <c r="K160" s="37" t="str">
        <f t="array" ref="K160">IF(AND( ISNUMBER(IFERROR(($L160),"")), ISNUMBER(IFERROR(($H160),""))), MAX(MIN(($L160), ($H160)), -($H160)), "")</f>
        <v/>
      </c>
      <c r="L160" s="1033"/>
      <c r="M160" s="1033"/>
      <c r="N160" s="1036"/>
      <c r="O160" s="1037"/>
      <c r="P160" s="1037"/>
      <c r="Q160" s="1037"/>
      <c r="R160" s="1037"/>
      <c r="S160" s="1037"/>
      <c r="T160" s="1038"/>
      <c r="U160" s="1039"/>
      <c r="V160" s="237"/>
      <c r="W160" s="237"/>
      <c r="X160" s="237"/>
      <c r="Y160" s="37" t="str">
        <f t="array" ref="Y160">IF(AND( ISNUMBER(IFERROR(($X160),"")), ISNUMBER(IFERROR(($U160),""))), MAX(MIN(($X160), ($U160)), -($U160)), "")</f>
        <v/>
      </c>
      <c r="Z160" s="37" t="str">
        <f t="array" ref="Z160">IF(AND( ISNUMBER(IFERROR(($X160),"")), ISNUMBER(IFERROR(($V160),""))), MAX(MIN(($X160), ($V160)), -($V160)), "")</f>
        <v/>
      </c>
      <c r="AA160" s="12" t="str">
        <f t="array" ref="AA160">IF(AND( ISNUMBER(IFERROR(($X160),"")), ISNUMBER(IFERROR(($W160),""))), MAX(MIN(($X160), ($W160)), -($W160)), "")</f>
        <v/>
      </c>
      <c r="AB160" s="2413" t="str">
        <f t="array" ref="AB160">IF(AND( ISNUMBER(IFERROR(($AK160),"")), ISNUMBER(IFERROR(($AL160),"")), ISNUMBER(IFERROR(($AN160),""))), SQRT(MAX(0, ($AK160)+g_csrs!AA7*(($AL160)-($AN160)))), "")</f>
        <v/>
      </c>
      <c r="AC160" s="37" t="str">
        <f t="array" ref="AC160">IF(AND( ISNUMBER(IFERROR(($AK160),"")), ISNUMBER(IFERROR(($AL160),"")), ISNUMBER(IFERROR(($AN160),""))), SQRT(MAX(0, ($AK160)+MIN(100%, g_csrs!AA7*1.25)*(($AL160)-($AN160)))), "")</f>
        <v/>
      </c>
      <c r="AD160" s="37" t="str">
        <f t="array" ref="AD160">IF(AND( ISNUMBER(IFERROR(($AK160),"")), ISNUMBER(IFERROR(($AL160),"")), ISNUMBER(IFERROR(($AN160),""))), SQRT(MAX(0, ($AK160)+0.75*g_csrs!AA7*(($AL160)-($AN160)))), "")</f>
        <v/>
      </c>
      <c r="AE160" s="37" t="str">
        <f t="array" ref="AE160">IF(AND( ISNUMBER(IFERROR(($AH160),"")), ISNUMBER(IFERROR(($AB160),""))), MAX(MIN(($AH160), ($AB160)), -($AB160)), "")</f>
        <v/>
      </c>
      <c r="AF160" s="37" t="str">
        <f t="array" ref="AF160">IF(AND( ISNUMBER(IFERROR(($AH160),"")), ISNUMBER(IFERROR(($AC160),""))), MAX(MIN(($AH160), ($AC160)), -($AC160)), "")</f>
        <v/>
      </c>
      <c r="AG160" s="37" t="str">
        <f t="array" ref="AG160">IF(AND( ISNUMBER(IFERROR(($AH160),"")), ISNUMBER(IFERROR(($AD160),""))), MAX(MIN(($AH160), ($AD160)), -($AD160)), "")</f>
        <v/>
      </c>
      <c r="AH160" s="238"/>
      <c r="AI160" s="998"/>
      <c r="AJ160" s="998"/>
      <c r="AK160" s="998"/>
      <c r="AL160" s="998"/>
      <c r="AM160" s="998"/>
      <c r="AN160" s="999"/>
      <c r="AO160" s="997"/>
      <c r="AP160" s="998"/>
      <c r="AQ160" s="998"/>
      <c r="AR160" s="998"/>
      <c r="AS160" s="998"/>
      <c r="AT160" s="998"/>
      <c r="AU160" s="999"/>
      <c r="AV160" s="997"/>
      <c r="AW160" s="998"/>
      <c r="AX160" s="998"/>
      <c r="AY160" s="998"/>
      <c r="AZ160" s="998"/>
      <c r="BA160" s="998"/>
      <c r="BB160" s="1028"/>
      <c r="BC160" s="1279"/>
      <c r="BD160" s="1279"/>
      <c r="BE160" s="1279"/>
      <c r="BF160" s="1279"/>
      <c r="BG160" s="1279"/>
      <c r="BH160" s="1279"/>
      <c r="BI160" s="1279"/>
      <c r="BJ160" s="1279"/>
      <c r="BK160" s="1279"/>
      <c r="BL160" s="1279"/>
      <c r="BM160" s="1279"/>
      <c r="BN160" s="1279"/>
      <c r="BO160" s="1279"/>
      <c r="BP160" s="1279"/>
      <c r="BQ160" s="1279"/>
      <c r="BR160" s="1279"/>
      <c r="BS160" s="1279"/>
      <c r="BT160" s="1279"/>
      <c r="BU160" s="1279"/>
      <c r="BV160" s="1279"/>
      <c r="BW160" s="1279"/>
      <c r="BX160" s="1279"/>
      <c r="BY160" s="1279"/>
      <c r="BZ160" s="1279"/>
      <c r="CA160" s="1279"/>
      <c r="CB160" s="1279"/>
      <c r="CC160" s="1279"/>
      <c r="CD160" s="1279"/>
      <c r="CE160" s="1279"/>
      <c r="CF160" s="1279"/>
      <c r="CG160" s="1279"/>
      <c r="CH160" s="1279"/>
      <c r="CI160" s="1279"/>
      <c r="CJ160" s="1279"/>
      <c r="CK160" s="1279"/>
      <c r="CL160" s="1279"/>
      <c r="CM160" s="1279"/>
      <c r="CN160" s="1279"/>
      <c r="CO160" s="1279"/>
      <c r="CP160" s="1279"/>
      <c r="CQ160" s="1279"/>
      <c r="CR160" s="1279"/>
      <c r="CS160" s="1279"/>
      <c r="CT160" s="1279"/>
      <c r="CU160" s="1279"/>
      <c r="CV160" s="1279"/>
      <c r="CW160" s="1279"/>
      <c r="CX160" s="1279"/>
      <c r="CY160" s="1279"/>
      <c r="CZ160" s="1279"/>
      <c r="DA160" s="1279"/>
      <c r="DB160" s="1279"/>
      <c r="DC160" s="1279"/>
      <c r="DD160" s="1279"/>
      <c r="DE160" s="1279"/>
      <c r="DF160" s="1279"/>
      <c r="DG160" s="1279"/>
      <c r="DH160" s="1279"/>
      <c r="DI160" s="1279"/>
      <c r="DJ160" s="1279"/>
      <c r="DK160" s="1279"/>
      <c r="DL160" s="1279"/>
      <c r="DM160" s="1279"/>
      <c r="DN160" s="1279"/>
      <c r="DO160" s="1279"/>
      <c r="DP160" s="1279"/>
      <c r="DQ160" s="1279"/>
      <c r="DR160" s="1279"/>
      <c r="DS160" s="1279"/>
      <c r="DT160" s="1279"/>
      <c r="DU160" s="1279"/>
      <c r="DV160" s="1279"/>
      <c r="DW160" s="1279"/>
      <c r="DX160" s="1279"/>
      <c r="DY160" s="1279"/>
      <c r="DZ160" s="1279"/>
      <c r="EA160" s="1279"/>
      <c r="EB160" s="1279"/>
      <c r="EC160" s="1279"/>
      <c r="ED160" s="1279"/>
      <c r="EH160" s="1265"/>
      <c r="GX160" s="1265"/>
    </row>
    <row r="161" spans="1:206" ht="15" customHeight="1" x14ac:dyDescent="0.25">
      <c r="A161" s="926"/>
      <c r="B161" s="190">
        <v>7</v>
      </c>
      <c r="C161" s="3526"/>
      <c r="D161" s="3429" t="s">
        <v>1478</v>
      </c>
      <c r="E161" s="3430"/>
      <c r="F161" s="37" t="str">
        <f t="array" ref="F161">IF( SUMPRODUCT(--NOT(ISNUMBER($M161:$T161)))=0,SQRT(MAX(($M161)+SUMPRODUCT(($N161:$T161),r_csrs!$B$4:$H$4),0)),"")</f>
        <v/>
      </c>
      <c r="G161" s="37" t="str">
        <f t="array" ref="G161">IF( SUMPRODUCT(--NOT(ISNUMBER($M161:$T161)))=0,SQRT(MAX(($M161)+SUMPRODUCT(($N161:$T161),r_csrs!$B$5:$H$5),0)),"")</f>
        <v/>
      </c>
      <c r="H161" s="37" t="str">
        <f t="array" ref="H161">IF( SUMPRODUCT(--NOT(ISNUMBER($M161:$T161)))=0,SQRT(MAX(($M161)+SUMPRODUCT(($N161:$T161),r_csrs!$B$4:$H$4)*0.75,0)),"")</f>
        <v/>
      </c>
      <c r="I161" s="37" t="str">
        <f t="array" ref="I161">IF(AND( ISNUMBER(IFERROR(($L161),"")), ISNUMBER(IFERROR(($F161),""))), MAX(MIN(($L161), ($F161)), -($F161)), "")</f>
        <v/>
      </c>
      <c r="J161" s="37" t="str">
        <f t="array" ref="J161">IF(AND( ISNUMBER(IFERROR(($L161),"")), ISNUMBER(IFERROR(($G161),""))), MAX(MIN(($L161), ($G161)), -($G161)), "")</f>
        <v/>
      </c>
      <c r="K161" s="37" t="str">
        <f t="array" ref="K161">IF(AND( ISNUMBER(IFERROR(($L161),"")), ISNUMBER(IFERROR(($H161),""))), MAX(MIN(($L161), ($H161)), -($H161)), "")</f>
        <v/>
      </c>
      <c r="L161" s="238"/>
      <c r="M161" s="238"/>
      <c r="N161" s="1036"/>
      <c r="O161" s="1037"/>
      <c r="P161" s="1037"/>
      <c r="Q161" s="1037"/>
      <c r="R161" s="1037"/>
      <c r="S161" s="1037"/>
      <c r="T161" s="1038"/>
      <c r="U161" s="1039"/>
      <c r="V161" s="237"/>
      <c r="W161" s="237"/>
      <c r="X161" s="237"/>
      <c r="Y161" s="37" t="str">
        <f t="array" ref="Y161">IF(AND( ISNUMBER(IFERROR(($X161),"")), ISNUMBER(IFERROR(($U161),""))), MAX(MIN(($X161), ($U161)), -($U161)), "")</f>
        <v/>
      </c>
      <c r="Z161" s="37" t="str">
        <f t="array" ref="Z161">IF(AND( ISNUMBER(IFERROR(($X161),"")), ISNUMBER(IFERROR(($V161),""))), MAX(MIN(($X161), ($V161)), -($V161)), "")</f>
        <v/>
      </c>
      <c r="AA161" s="12" t="str">
        <f t="array" ref="AA161">IF(AND( ISNUMBER(IFERROR(($X161),"")), ISNUMBER(IFERROR(($W161),""))), MAX(MIN(($X161), ($W161)), -($W161)), "")</f>
        <v/>
      </c>
      <c r="AB161" s="2413" t="str">
        <f t="array" ref="AB161">IF(AND( ISNUMBER(IFERROR(($AK161),"")), ISNUMBER(IFERROR(($AL161),"")), ISNUMBER(IFERROR(($AN161),""))), SQRT(MAX(0, ($AK161)+g_csrs!AA8*(($AL161)-($AN161)))), "")</f>
        <v/>
      </c>
      <c r="AC161" s="37" t="str">
        <f t="array" ref="AC161">IF(AND( ISNUMBER(IFERROR(($AK161),"")), ISNUMBER(IFERROR(($AL161),"")), ISNUMBER(IFERROR(($AN161),""))), SQRT(MAX(0, ($AK161)+MIN(100%, g_csrs!AA8*1.25)*(($AL161)-($AN161)))), "")</f>
        <v/>
      </c>
      <c r="AD161" s="37" t="str">
        <f t="array" ref="AD161">IF(AND( ISNUMBER(IFERROR(($AK161),"")), ISNUMBER(IFERROR(($AL161),"")), ISNUMBER(IFERROR(($AN161),""))), SQRT(MAX(0, ($AK161)+0.75*g_csrs!AA8*(($AL161)-($AN161)))), "")</f>
        <v/>
      </c>
      <c r="AE161" s="37" t="str">
        <f t="array" ref="AE161">IF(AND( ISNUMBER(IFERROR(($AH161),"")), ISNUMBER(IFERROR(($AB161),""))), MAX(MIN(($AH161), ($AB161)), -($AB161)), "")</f>
        <v/>
      </c>
      <c r="AF161" s="37" t="str">
        <f t="array" ref="AF161">IF(AND( ISNUMBER(IFERROR(($AH161),"")), ISNUMBER(IFERROR(($AC161),""))), MAX(MIN(($AH161), ($AC161)), -($AC161)), "")</f>
        <v/>
      </c>
      <c r="AG161" s="37" t="str">
        <f t="array" ref="AG161">IF(AND( ISNUMBER(IFERROR(($AH161),"")), ISNUMBER(IFERROR(($AD161),""))), MAX(MIN(($AH161), ($AD161)), -($AD161)), "")</f>
        <v/>
      </c>
      <c r="AH161" s="238"/>
      <c r="AI161" s="998"/>
      <c r="AJ161" s="998"/>
      <c r="AK161" s="998"/>
      <c r="AL161" s="998"/>
      <c r="AM161" s="998"/>
      <c r="AN161" s="999"/>
      <c r="AO161" s="997"/>
      <c r="AP161" s="998"/>
      <c r="AQ161" s="998"/>
      <c r="AR161" s="998"/>
      <c r="AS161" s="998"/>
      <c r="AT161" s="998"/>
      <c r="AU161" s="999"/>
      <c r="AV161" s="997"/>
      <c r="AW161" s="998"/>
      <c r="AX161" s="998"/>
      <c r="AY161" s="998"/>
      <c r="AZ161" s="998"/>
      <c r="BA161" s="998"/>
      <c r="BB161" s="1028"/>
      <c r="BC161" s="1279"/>
      <c r="BD161" s="1279"/>
      <c r="BE161" s="1279"/>
      <c r="BF161" s="1279"/>
      <c r="BG161" s="1279"/>
      <c r="BH161" s="1279"/>
      <c r="BI161" s="1279"/>
      <c r="BJ161" s="1279"/>
      <c r="BK161" s="1279"/>
      <c r="BL161" s="1279"/>
      <c r="BM161" s="1279"/>
      <c r="BN161" s="1279"/>
      <c r="BO161" s="1279"/>
      <c r="BP161" s="1279"/>
      <c r="BQ161" s="1279"/>
      <c r="BR161" s="1279"/>
      <c r="BS161" s="1279"/>
      <c r="BT161" s="1279"/>
      <c r="BU161" s="1279"/>
      <c r="BV161" s="1279"/>
      <c r="BW161" s="1279"/>
      <c r="BX161" s="1279"/>
      <c r="BY161" s="1279"/>
      <c r="BZ161" s="1279"/>
      <c r="CA161" s="1279"/>
      <c r="CB161" s="1279"/>
      <c r="CC161" s="1279"/>
      <c r="CD161" s="1279"/>
      <c r="CE161" s="1279"/>
      <c r="CF161" s="1279"/>
      <c r="CG161" s="1279"/>
      <c r="CH161" s="1279"/>
      <c r="CI161" s="1279"/>
      <c r="CJ161" s="1279"/>
      <c r="CK161" s="1279"/>
      <c r="CL161" s="1279"/>
      <c r="CM161" s="1279"/>
      <c r="CN161" s="1279"/>
      <c r="CO161" s="1279"/>
      <c r="CP161" s="1279"/>
      <c r="CQ161" s="1279"/>
      <c r="CR161" s="1279"/>
      <c r="CS161" s="1279"/>
      <c r="CT161" s="1279"/>
      <c r="CU161" s="1279"/>
      <c r="CV161" s="1279"/>
      <c r="CW161" s="1279"/>
      <c r="CX161" s="1279"/>
      <c r="CY161" s="1279"/>
      <c r="CZ161" s="1279"/>
      <c r="DA161" s="1279"/>
      <c r="DB161" s="1279"/>
      <c r="DC161" s="1279"/>
      <c r="DD161" s="1279"/>
      <c r="DE161" s="1279"/>
      <c r="DF161" s="1279"/>
      <c r="DG161" s="1279"/>
      <c r="DH161" s="1279"/>
      <c r="DI161" s="1279"/>
      <c r="DJ161" s="1279"/>
      <c r="DK161" s="1279"/>
      <c r="DL161" s="1279"/>
      <c r="DM161" s="1279"/>
      <c r="DN161" s="1279"/>
      <c r="DO161" s="1279"/>
      <c r="DP161" s="1279"/>
      <c r="DQ161" s="1279"/>
      <c r="DR161" s="1279"/>
      <c r="DS161" s="1279"/>
      <c r="DT161" s="1279"/>
      <c r="DU161" s="1279"/>
      <c r="DV161" s="1279"/>
      <c r="DW161" s="1279"/>
      <c r="DX161" s="1279"/>
      <c r="DY161" s="1279"/>
      <c r="DZ161" s="1279"/>
      <c r="EA161" s="1279"/>
      <c r="EB161" s="1279"/>
      <c r="EC161" s="1279"/>
      <c r="ED161" s="1279"/>
      <c r="EH161" s="1265"/>
      <c r="GX161" s="1265"/>
    </row>
    <row r="162" spans="1:206" ht="15" customHeight="1" x14ac:dyDescent="0.25">
      <c r="A162" s="926"/>
      <c r="B162" s="190">
        <v>8</v>
      </c>
      <c r="C162" s="3526"/>
      <c r="D162" s="3429" t="s">
        <v>1479</v>
      </c>
      <c r="E162" s="3430"/>
      <c r="F162" s="37" t="str">
        <f t="array" ref="F162">IF( SUMPRODUCT(--NOT(ISNUMBER($M162:$T162)))=0,SQRT(MAX(($M162)+SUMPRODUCT(($N162:$T162),r_csrs!$B$4:$H$4),0)),"")</f>
        <v/>
      </c>
      <c r="G162" s="37" t="str">
        <f t="array" ref="G162">IF( SUMPRODUCT(--NOT(ISNUMBER($M162:$T162)))=0,SQRT(MAX(($M162)+SUMPRODUCT(($N162:$T162),r_csrs!$B$5:$H$5),0)),"")</f>
        <v/>
      </c>
      <c r="H162" s="37" t="str">
        <f t="array" ref="H162">IF( SUMPRODUCT(--NOT(ISNUMBER($M162:$T162)))=0,SQRT(MAX(($M162)+SUMPRODUCT(($N162:$T162),r_csrs!$B$4:$H$4)*0.75,0)),"")</f>
        <v/>
      </c>
      <c r="I162" s="37" t="str">
        <f t="array" ref="I162">IF(AND( ISNUMBER(IFERROR(($L162),"")), ISNUMBER(IFERROR(($F162),""))), MAX(MIN(($L162), ($F162)), -($F162)), "")</f>
        <v/>
      </c>
      <c r="J162" s="37" t="str">
        <f t="array" ref="J162">IF(AND( ISNUMBER(IFERROR(($L162),"")), ISNUMBER(IFERROR(($G162),""))), MAX(MIN(($L162), ($G162)), -($G162)), "")</f>
        <v/>
      </c>
      <c r="K162" s="37" t="str">
        <f t="array" ref="K162">IF(AND( ISNUMBER(IFERROR(($L162),"")), ISNUMBER(IFERROR(($H162),""))), MAX(MIN(($L162), ($H162)), -($H162)), "")</f>
        <v/>
      </c>
      <c r="L162" s="238"/>
      <c r="M162" s="238"/>
      <c r="N162" s="1036"/>
      <c r="O162" s="1037"/>
      <c r="P162" s="1037"/>
      <c r="Q162" s="1037"/>
      <c r="R162" s="1037"/>
      <c r="S162" s="1037"/>
      <c r="T162" s="1038"/>
      <c r="U162" s="1039"/>
      <c r="V162" s="237"/>
      <c r="W162" s="237"/>
      <c r="X162" s="237"/>
      <c r="Y162" s="37" t="str">
        <f t="array" ref="Y162">IF(AND( ISNUMBER(IFERROR(($X162),"")), ISNUMBER(IFERROR(($U162),""))), MAX(MIN(($X162), ($U162)), -($U162)), "")</f>
        <v/>
      </c>
      <c r="Z162" s="37" t="str">
        <f t="array" ref="Z162">IF(AND( ISNUMBER(IFERROR(($X162),"")), ISNUMBER(IFERROR(($V162),""))), MAX(MIN(($X162), ($V162)), -($V162)), "")</f>
        <v/>
      </c>
      <c r="AA162" s="12" t="str">
        <f t="array" ref="AA162">IF(AND( ISNUMBER(IFERROR(($X162),"")), ISNUMBER(IFERROR(($W162),""))), MAX(MIN(($X162), ($W162)), -($W162)), "")</f>
        <v/>
      </c>
      <c r="AB162" s="2413" t="str">
        <f t="array" ref="AB162">IF(AND( ISNUMBER(IFERROR(($AK162),"")), ISNUMBER(IFERROR(($AL162),"")), ISNUMBER(IFERROR(($AN162),""))), SQRT(MAX(0, ($AK162)+g_csrs!AA9*(($AL162)-($AN162)))), "")</f>
        <v/>
      </c>
      <c r="AC162" s="37" t="str">
        <f t="array" ref="AC162">IF(AND( ISNUMBER(IFERROR(($AK162),"")), ISNUMBER(IFERROR(($AL162),"")), ISNUMBER(IFERROR(($AN162),""))), SQRT(MAX(0, ($AK162)+MIN(100%, g_csrs!AA9*1.25)*(($AL162)-($AN162)))), "")</f>
        <v/>
      </c>
      <c r="AD162" s="37" t="str">
        <f t="array" ref="AD162">IF(AND( ISNUMBER(IFERROR(($AK162),"")), ISNUMBER(IFERROR(($AL162),"")), ISNUMBER(IFERROR(($AN162),""))), SQRT(MAX(0, ($AK162)+0.75*g_csrs!AA9*(($AL162)-($AN162)))), "")</f>
        <v/>
      </c>
      <c r="AE162" s="37" t="str">
        <f t="array" ref="AE162">IF(AND( ISNUMBER(IFERROR(($AH162),"")), ISNUMBER(IFERROR(($AB162),""))), MAX(MIN(($AH162), ($AB162)), -($AB162)), "")</f>
        <v/>
      </c>
      <c r="AF162" s="37" t="str">
        <f t="array" ref="AF162">IF(AND( ISNUMBER(IFERROR(($AH162),"")), ISNUMBER(IFERROR(($AC162),""))), MAX(MIN(($AH162), ($AC162)), -($AC162)), "")</f>
        <v/>
      </c>
      <c r="AG162" s="37" t="str">
        <f t="array" ref="AG162">IF(AND( ISNUMBER(IFERROR(($AH162),"")), ISNUMBER(IFERROR(($AD162),""))), MAX(MIN(($AH162), ($AD162)), -($AD162)), "")</f>
        <v/>
      </c>
      <c r="AH162" s="238"/>
      <c r="AI162" s="998"/>
      <c r="AJ162" s="998"/>
      <c r="AK162" s="998"/>
      <c r="AL162" s="998"/>
      <c r="AM162" s="998"/>
      <c r="AN162" s="999"/>
      <c r="AO162" s="997"/>
      <c r="AP162" s="998"/>
      <c r="AQ162" s="998"/>
      <c r="AR162" s="998"/>
      <c r="AS162" s="998"/>
      <c r="AT162" s="998"/>
      <c r="AU162" s="999"/>
      <c r="AV162" s="997"/>
      <c r="AW162" s="998"/>
      <c r="AX162" s="998"/>
      <c r="AY162" s="998"/>
      <c r="AZ162" s="998"/>
      <c r="BA162" s="998"/>
      <c r="BB162" s="1028"/>
      <c r="BC162" s="1279"/>
      <c r="BD162" s="1279"/>
      <c r="BE162" s="1279"/>
      <c r="BF162" s="1279"/>
      <c r="BG162" s="1279"/>
      <c r="BH162" s="1279"/>
      <c r="BI162" s="1279"/>
      <c r="BJ162" s="1279"/>
      <c r="BK162" s="1279"/>
      <c r="BL162" s="1279"/>
      <c r="BM162" s="1279"/>
      <c r="BN162" s="1279"/>
      <c r="BO162" s="1279"/>
      <c r="BP162" s="1279"/>
      <c r="BQ162" s="1279"/>
      <c r="BR162" s="1279"/>
      <c r="BS162" s="1279"/>
      <c r="BT162" s="1279"/>
      <c r="BU162" s="1279"/>
      <c r="BV162" s="1279"/>
      <c r="BW162" s="1279"/>
      <c r="BX162" s="1279"/>
      <c r="BY162" s="1279"/>
      <c r="BZ162" s="1279"/>
      <c r="CA162" s="1279"/>
      <c r="CB162" s="1279"/>
      <c r="CC162" s="1279"/>
      <c r="CD162" s="1279"/>
      <c r="CE162" s="1279"/>
      <c r="CF162" s="1279"/>
      <c r="CG162" s="1279"/>
      <c r="CH162" s="1279"/>
      <c r="CI162" s="1279"/>
      <c r="CJ162" s="1279"/>
      <c r="CK162" s="1279"/>
      <c r="CL162" s="1279"/>
      <c r="CM162" s="1279"/>
      <c r="CN162" s="1279"/>
      <c r="CO162" s="1279"/>
      <c r="CP162" s="1279"/>
      <c r="CQ162" s="1279"/>
      <c r="CR162" s="1279"/>
      <c r="CS162" s="1279"/>
      <c r="CT162" s="1279"/>
      <c r="CU162" s="1279"/>
      <c r="CV162" s="1279"/>
      <c r="CW162" s="1279"/>
      <c r="CX162" s="1279"/>
      <c r="CY162" s="1279"/>
      <c r="CZ162" s="1279"/>
      <c r="DA162" s="1279"/>
      <c r="DB162" s="1279"/>
      <c r="DC162" s="1279"/>
      <c r="DD162" s="1279"/>
      <c r="DE162" s="1279"/>
      <c r="DF162" s="1279"/>
      <c r="DG162" s="1279"/>
      <c r="DH162" s="1279"/>
      <c r="DI162" s="1279"/>
      <c r="DJ162" s="1279"/>
      <c r="DK162" s="1279"/>
      <c r="DL162" s="1279"/>
      <c r="DM162" s="1279"/>
      <c r="DN162" s="1279"/>
      <c r="DO162" s="1279"/>
      <c r="DP162" s="1279"/>
      <c r="DQ162" s="1279"/>
      <c r="DR162" s="1279"/>
      <c r="DS162" s="1279"/>
      <c r="DT162" s="1279"/>
      <c r="DU162" s="1279"/>
      <c r="DV162" s="1279"/>
      <c r="DW162" s="1279"/>
      <c r="DX162" s="1279"/>
      <c r="DY162" s="1279"/>
      <c r="DZ162" s="1279"/>
      <c r="EA162" s="1279"/>
      <c r="EB162" s="1279"/>
      <c r="EC162" s="1279"/>
      <c r="ED162" s="1279"/>
      <c r="EH162" s="1265"/>
      <c r="GX162" s="1265"/>
    </row>
    <row r="163" spans="1:206" ht="15" customHeight="1" x14ac:dyDescent="0.25">
      <c r="A163" s="926"/>
      <c r="B163" s="190">
        <v>9</v>
      </c>
      <c r="C163" s="3526" t="s">
        <v>1480</v>
      </c>
      <c r="D163" s="3429" t="s">
        <v>1472</v>
      </c>
      <c r="E163" s="3430"/>
      <c r="F163" s="37" t="str">
        <f t="array" ref="F163">IF( SUMPRODUCT(--NOT(ISNUMBER($M163:$T163)))=0,SQRT(MAX(($M163)+SUMPRODUCT(($N163:$T163),r_csrs!$B$4:$H$4),0)),"")</f>
        <v/>
      </c>
      <c r="G163" s="37" t="str">
        <f t="array" ref="G163">IF( SUMPRODUCT(--NOT(ISNUMBER($M163:$T163)))=0,SQRT(MAX(($M163)+SUMPRODUCT(($N163:$T163),r_csrs!$B$5:$H$5),0)),"")</f>
        <v/>
      </c>
      <c r="H163" s="37" t="str">
        <f t="array" ref="H163">IF( SUMPRODUCT(--NOT(ISNUMBER($M163:$T163)))=0,SQRT(MAX(($M163)+SUMPRODUCT(($N163:$T163),r_csrs!$B$4:$H$4)*0.75,0)),"")</f>
        <v/>
      </c>
      <c r="I163" s="37" t="str">
        <f t="array" ref="I163">IF(AND( ISNUMBER(IFERROR(($L163),"")), ISNUMBER(IFERROR(($F163),""))), MAX(MIN(($L163), ($F163)), -($F163)), "")</f>
        <v/>
      </c>
      <c r="J163" s="37" t="str">
        <f t="array" ref="J163">IF(AND( ISNUMBER(IFERROR(($L163),"")), ISNUMBER(IFERROR(($G163),""))), MAX(MIN(($L163), ($G163)), -($G163)), "")</f>
        <v/>
      </c>
      <c r="K163" s="37" t="str">
        <f t="array" ref="K163">IF(AND( ISNUMBER(IFERROR(($L163),"")), ISNUMBER(IFERROR(($H163),""))), MAX(MIN(($L163), ($H163)), -($H163)), "")</f>
        <v/>
      </c>
      <c r="L163" s="238"/>
      <c r="M163" s="238"/>
      <c r="N163" s="1036"/>
      <c r="O163" s="1037"/>
      <c r="P163" s="1037"/>
      <c r="Q163" s="1037"/>
      <c r="R163" s="1037"/>
      <c r="S163" s="1037"/>
      <c r="T163" s="1038"/>
      <c r="U163" s="1039"/>
      <c r="V163" s="237"/>
      <c r="W163" s="237"/>
      <c r="X163" s="237"/>
      <c r="Y163" s="37" t="str">
        <f t="array" ref="Y163">IF(AND( ISNUMBER(IFERROR(($X163),"")), ISNUMBER(IFERROR(($U163),""))), MAX(MIN(($X163), ($U163)), -($U163)), "")</f>
        <v/>
      </c>
      <c r="Z163" s="37" t="str">
        <f t="array" ref="Z163">IF(AND( ISNUMBER(IFERROR(($X163),"")), ISNUMBER(IFERROR(($V163),""))), MAX(MIN(($X163), ($V163)), -($V163)), "")</f>
        <v/>
      </c>
      <c r="AA163" s="12" t="str">
        <f t="array" ref="AA163">IF(AND( ISNUMBER(IFERROR(($X163),"")), ISNUMBER(IFERROR(($W163),""))), MAX(MIN(($X163), ($W163)), -($W163)), "")</f>
        <v/>
      </c>
      <c r="AB163" s="2413" t="str">
        <f t="array" ref="AB163">IF(AND( ISNUMBER(IFERROR(($AK163),"")), ISNUMBER(IFERROR(($AL163),"")), ISNUMBER(IFERROR(($AN163),""))), SQRT(MAX(0, ($AK163)+g_csrs!AA10*(($AL163)-($AN163)))), "")</f>
        <v/>
      </c>
      <c r="AC163" s="37" t="str">
        <f t="array" ref="AC163">IF(AND( ISNUMBER(IFERROR(($AK163),"")), ISNUMBER(IFERROR(($AL163),"")), ISNUMBER(IFERROR(($AN163),""))), SQRT(MAX(0, ($AK163)+MIN(100%, g_csrs!AA10*1.25)*(($AL163)-($AN163)))), "")</f>
        <v/>
      </c>
      <c r="AD163" s="37" t="str">
        <f t="array" ref="AD163">IF(AND( ISNUMBER(IFERROR(($AK163),"")), ISNUMBER(IFERROR(($AL163),"")), ISNUMBER(IFERROR(($AN163),""))), SQRT(MAX(0, ($AK163)+0.75*g_csrs!AA10*(($AL163)-($AN163)))), "")</f>
        <v/>
      </c>
      <c r="AE163" s="37" t="str">
        <f t="array" ref="AE163">IF(AND( ISNUMBER(IFERROR(($AH163),"")), ISNUMBER(IFERROR(($AB163),""))), MAX(MIN(($AH163), ($AB163)), -($AB163)), "")</f>
        <v/>
      </c>
      <c r="AF163" s="37" t="str">
        <f t="array" ref="AF163">IF(AND( ISNUMBER(IFERROR(($AH163),"")), ISNUMBER(IFERROR(($AC163),""))), MAX(MIN(($AH163), ($AC163)), -($AC163)), "")</f>
        <v/>
      </c>
      <c r="AG163" s="37" t="str">
        <f t="array" ref="AG163">IF(AND( ISNUMBER(IFERROR(($AH163),"")), ISNUMBER(IFERROR(($AD163),""))), MAX(MIN(($AH163), ($AD163)), -($AD163)), "")</f>
        <v/>
      </c>
      <c r="AH163" s="238"/>
      <c r="AI163" s="998"/>
      <c r="AJ163" s="998"/>
      <c r="AK163" s="998"/>
      <c r="AL163" s="998"/>
      <c r="AM163" s="998"/>
      <c r="AN163" s="999"/>
      <c r="AO163" s="997"/>
      <c r="AP163" s="998"/>
      <c r="AQ163" s="998"/>
      <c r="AR163" s="998"/>
      <c r="AS163" s="998"/>
      <c r="AT163" s="998"/>
      <c r="AU163" s="999"/>
      <c r="AV163" s="997"/>
      <c r="AW163" s="998"/>
      <c r="AX163" s="998"/>
      <c r="AY163" s="998"/>
      <c r="AZ163" s="998"/>
      <c r="BA163" s="998"/>
      <c r="BB163" s="1028"/>
      <c r="BC163" s="1279"/>
      <c r="BD163" s="1279"/>
      <c r="BE163" s="1279"/>
      <c r="BF163" s="1279"/>
      <c r="BG163" s="1279"/>
      <c r="BH163" s="1279"/>
      <c r="BI163" s="1279"/>
      <c r="BJ163" s="1279"/>
      <c r="BK163" s="1279"/>
      <c r="BL163" s="1279"/>
      <c r="BM163" s="1279"/>
      <c r="BN163" s="1279"/>
      <c r="BO163" s="1279"/>
      <c r="BP163" s="1279"/>
      <c r="BQ163" s="1279"/>
      <c r="BR163" s="1279"/>
      <c r="BS163" s="1279"/>
      <c r="BT163" s="1279"/>
      <c r="BU163" s="1279"/>
      <c r="BV163" s="1279"/>
      <c r="BW163" s="1279"/>
      <c r="BX163" s="1279"/>
      <c r="BY163" s="1279"/>
      <c r="BZ163" s="1279"/>
      <c r="CA163" s="1279"/>
      <c r="CB163" s="1279"/>
      <c r="CC163" s="1279"/>
      <c r="CD163" s="1279"/>
      <c r="CE163" s="1279"/>
      <c r="CF163" s="1279"/>
      <c r="CG163" s="1279"/>
      <c r="CH163" s="1279"/>
      <c r="CI163" s="1279"/>
      <c r="CJ163" s="1279"/>
      <c r="CK163" s="1279"/>
      <c r="CL163" s="1279"/>
      <c r="CM163" s="1279"/>
      <c r="CN163" s="1279"/>
      <c r="CO163" s="1279"/>
      <c r="CP163" s="1279"/>
      <c r="CQ163" s="1279"/>
      <c r="CR163" s="1279"/>
      <c r="CS163" s="1279"/>
      <c r="CT163" s="1279"/>
      <c r="CU163" s="1279"/>
      <c r="CV163" s="1279"/>
      <c r="CW163" s="1279"/>
      <c r="CX163" s="1279"/>
      <c r="CY163" s="1279"/>
      <c r="CZ163" s="1279"/>
      <c r="DA163" s="1279"/>
      <c r="DB163" s="1279"/>
      <c r="DC163" s="1279"/>
      <c r="DD163" s="1279"/>
      <c r="DE163" s="1279"/>
      <c r="DF163" s="1279"/>
      <c r="DG163" s="1279"/>
      <c r="DH163" s="1279"/>
      <c r="DI163" s="1279"/>
      <c r="DJ163" s="1279"/>
      <c r="DK163" s="1279"/>
      <c r="DL163" s="1279"/>
      <c r="DM163" s="1279"/>
      <c r="DN163" s="1279"/>
      <c r="DO163" s="1279"/>
      <c r="DP163" s="1279"/>
      <c r="DQ163" s="1279"/>
      <c r="DR163" s="1279"/>
      <c r="DS163" s="1279"/>
      <c r="DT163" s="1279"/>
      <c r="DU163" s="1279"/>
      <c r="DV163" s="1279"/>
      <c r="DW163" s="1279"/>
      <c r="DX163" s="1279"/>
      <c r="DY163" s="1279"/>
      <c r="DZ163" s="1279"/>
      <c r="EA163" s="1279"/>
      <c r="EB163" s="1279"/>
      <c r="EC163" s="1279"/>
      <c r="ED163" s="1279"/>
      <c r="EH163" s="1265"/>
      <c r="GX163" s="1265"/>
    </row>
    <row r="164" spans="1:206" ht="15" customHeight="1" x14ac:dyDescent="0.25">
      <c r="A164" s="926"/>
      <c r="B164" s="190">
        <v>10</v>
      </c>
      <c r="C164" s="3526"/>
      <c r="D164" s="3429" t="s">
        <v>1473</v>
      </c>
      <c r="E164" s="3430"/>
      <c r="F164" s="37" t="str">
        <f t="array" ref="F164">IF( SUMPRODUCT(--NOT(ISNUMBER($M164:$T164)))=0,SQRT(MAX(($M164)+SUMPRODUCT(($N164:$T164),r_csrs!$B$4:$H$4),0)),"")</f>
        <v/>
      </c>
      <c r="G164" s="37" t="str">
        <f t="array" ref="G164">IF( SUMPRODUCT(--NOT(ISNUMBER($M164:$T164)))=0,SQRT(MAX(($M164)+SUMPRODUCT(($N164:$T164),r_csrs!$B$5:$H$5),0)),"")</f>
        <v/>
      </c>
      <c r="H164" s="37" t="str">
        <f t="array" ref="H164">IF( SUMPRODUCT(--NOT(ISNUMBER($M164:$T164)))=0,SQRT(MAX(($M164)+SUMPRODUCT(($N164:$T164),r_csrs!$B$4:$H$4)*0.75,0)),"")</f>
        <v/>
      </c>
      <c r="I164" s="37" t="str">
        <f t="array" ref="I164">IF(AND( ISNUMBER(IFERROR(($L164),"")), ISNUMBER(IFERROR(($F164),""))), MAX(MIN(($L164), ($F164)), -($F164)), "")</f>
        <v/>
      </c>
      <c r="J164" s="37" t="str">
        <f t="array" ref="J164">IF(AND( ISNUMBER(IFERROR(($L164),"")), ISNUMBER(IFERROR(($G164),""))), MAX(MIN(($L164), ($G164)), -($G164)), "")</f>
        <v/>
      </c>
      <c r="K164" s="37" t="str">
        <f t="array" ref="K164">IF(AND( ISNUMBER(IFERROR(($L164),"")), ISNUMBER(IFERROR(($H164),""))), MAX(MIN(($L164), ($H164)), -($H164)), "")</f>
        <v/>
      </c>
      <c r="L164" s="1033"/>
      <c r="M164" s="1033"/>
      <c r="N164" s="1036"/>
      <c r="O164" s="1037"/>
      <c r="P164" s="1037"/>
      <c r="Q164" s="1037"/>
      <c r="R164" s="1037"/>
      <c r="S164" s="1037"/>
      <c r="T164" s="1038"/>
      <c r="U164" s="1039"/>
      <c r="V164" s="237"/>
      <c r="W164" s="237"/>
      <c r="X164" s="237"/>
      <c r="Y164" s="37" t="str">
        <f t="array" ref="Y164">IF(AND( ISNUMBER(IFERROR(($X164),"")), ISNUMBER(IFERROR(($U164),""))), MAX(MIN(($X164), ($U164)), -($U164)), "")</f>
        <v/>
      </c>
      <c r="Z164" s="37" t="str">
        <f t="array" ref="Z164">IF(AND( ISNUMBER(IFERROR(($X164),"")), ISNUMBER(IFERROR(($V164),""))), MAX(MIN(($X164), ($V164)), -($V164)), "")</f>
        <v/>
      </c>
      <c r="AA164" s="12" t="str">
        <f t="array" ref="AA164">IF(AND( ISNUMBER(IFERROR(($X164),"")), ISNUMBER(IFERROR(($W164),""))), MAX(MIN(($X164), ($W164)), -($W164)), "")</f>
        <v/>
      </c>
      <c r="AB164" s="2413" t="str">
        <f t="array" ref="AB164">IF(AND( ISNUMBER(IFERROR(($AK164),"")), ISNUMBER(IFERROR(($AL164),"")), ISNUMBER(IFERROR(($AN164),""))), SQRT(MAX(0, ($AK164)+g_csrs!AA11*(($AL164)-($AN164)))), "")</f>
        <v/>
      </c>
      <c r="AC164" s="37" t="str">
        <f t="array" ref="AC164">IF(AND( ISNUMBER(IFERROR(($AK164),"")), ISNUMBER(IFERROR(($AL164),"")), ISNUMBER(IFERROR(($AN164),""))), SQRT(MAX(0, ($AK164)+MIN(100%, g_csrs!AA11*1.25)*(($AL164)-($AN164)))), "")</f>
        <v/>
      </c>
      <c r="AD164" s="37" t="str">
        <f t="array" ref="AD164">IF(AND( ISNUMBER(IFERROR(($AK164),"")), ISNUMBER(IFERROR(($AL164),"")), ISNUMBER(IFERROR(($AN164),""))), SQRT(MAX(0, ($AK164)+0.75*g_csrs!AA11*(($AL164)-($AN164)))), "")</f>
        <v/>
      </c>
      <c r="AE164" s="37" t="str">
        <f t="array" ref="AE164">IF(AND( ISNUMBER(IFERROR(($AH164),"")), ISNUMBER(IFERROR(($AB164),""))), MAX(MIN(($AH164), ($AB164)), -($AB164)), "")</f>
        <v/>
      </c>
      <c r="AF164" s="37" t="str">
        <f t="array" ref="AF164">IF(AND( ISNUMBER(IFERROR(($AH164),"")), ISNUMBER(IFERROR(($AC164),""))), MAX(MIN(($AH164), ($AC164)), -($AC164)), "")</f>
        <v/>
      </c>
      <c r="AG164" s="37" t="str">
        <f t="array" ref="AG164">IF(AND( ISNUMBER(IFERROR(($AH164),"")), ISNUMBER(IFERROR(($AD164),""))), MAX(MIN(($AH164), ($AD164)), -($AD164)), "")</f>
        <v/>
      </c>
      <c r="AH164" s="238"/>
      <c r="AI164" s="998"/>
      <c r="AJ164" s="998"/>
      <c r="AK164" s="998"/>
      <c r="AL164" s="998"/>
      <c r="AM164" s="998"/>
      <c r="AN164" s="999"/>
      <c r="AO164" s="997"/>
      <c r="AP164" s="998"/>
      <c r="AQ164" s="998"/>
      <c r="AR164" s="998"/>
      <c r="AS164" s="998"/>
      <c r="AT164" s="998"/>
      <c r="AU164" s="999"/>
      <c r="AV164" s="997"/>
      <c r="AW164" s="998"/>
      <c r="AX164" s="998"/>
      <c r="AY164" s="998"/>
      <c r="AZ164" s="998"/>
      <c r="BA164" s="998"/>
      <c r="BB164" s="1028"/>
      <c r="BC164" s="1279"/>
      <c r="BD164" s="1279"/>
      <c r="BE164" s="1279"/>
      <c r="BF164" s="1279"/>
      <c r="BG164" s="1279"/>
      <c r="BH164" s="1279"/>
      <c r="BI164" s="1279"/>
      <c r="BJ164" s="1279"/>
      <c r="BK164" s="1279"/>
      <c r="BL164" s="1279"/>
      <c r="BM164" s="1279"/>
      <c r="BN164" s="1279"/>
      <c r="BO164" s="1279"/>
      <c r="BP164" s="1279"/>
      <c r="BQ164" s="1279"/>
      <c r="BR164" s="1279"/>
      <c r="BS164" s="1279"/>
      <c r="BT164" s="1279"/>
      <c r="BU164" s="1279"/>
      <c r="BV164" s="1279"/>
      <c r="BW164" s="1279"/>
      <c r="BX164" s="1279"/>
      <c r="BY164" s="1279"/>
      <c r="BZ164" s="1279"/>
      <c r="CA164" s="1279"/>
      <c r="CB164" s="1279"/>
      <c r="CC164" s="1279"/>
      <c r="CD164" s="1279"/>
      <c r="CE164" s="1279"/>
      <c r="CF164" s="1279"/>
      <c r="CG164" s="1279"/>
      <c r="CH164" s="1279"/>
      <c r="CI164" s="1279"/>
      <c r="CJ164" s="1279"/>
      <c r="CK164" s="1279"/>
      <c r="CL164" s="1279"/>
      <c r="CM164" s="1279"/>
      <c r="CN164" s="1279"/>
      <c r="CO164" s="1279"/>
      <c r="CP164" s="1279"/>
      <c r="CQ164" s="1279"/>
      <c r="CR164" s="1279"/>
      <c r="CS164" s="1279"/>
      <c r="CT164" s="1279"/>
      <c r="CU164" s="1279"/>
      <c r="CV164" s="1279"/>
      <c r="CW164" s="1279"/>
      <c r="CX164" s="1279"/>
      <c r="CY164" s="1279"/>
      <c r="CZ164" s="1279"/>
      <c r="DA164" s="1279"/>
      <c r="DB164" s="1279"/>
      <c r="DC164" s="1279"/>
      <c r="DD164" s="1279"/>
      <c r="DE164" s="1279"/>
      <c r="DF164" s="1279"/>
      <c r="DG164" s="1279"/>
      <c r="DH164" s="1279"/>
      <c r="DI164" s="1279"/>
      <c r="DJ164" s="1279"/>
      <c r="DK164" s="1279"/>
      <c r="DL164" s="1279"/>
      <c r="DM164" s="1279"/>
      <c r="DN164" s="1279"/>
      <c r="DO164" s="1279"/>
      <c r="DP164" s="1279"/>
      <c r="DQ164" s="1279"/>
      <c r="DR164" s="1279"/>
      <c r="DS164" s="1279"/>
      <c r="DT164" s="1279"/>
      <c r="DU164" s="1279"/>
      <c r="DV164" s="1279"/>
      <c r="DW164" s="1279"/>
      <c r="DX164" s="1279"/>
      <c r="DY164" s="1279"/>
      <c r="DZ164" s="1279"/>
      <c r="EA164" s="1279"/>
      <c r="EB164" s="1279"/>
      <c r="EC164" s="1279"/>
      <c r="ED164" s="1279"/>
      <c r="EH164" s="1265"/>
      <c r="GX164" s="1265"/>
    </row>
    <row r="165" spans="1:206" ht="15" customHeight="1" x14ac:dyDescent="0.25">
      <c r="A165" s="926"/>
      <c r="B165" s="190">
        <v>11</v>
      </c>
      <c r="C165" s="3526"/>
      <c r="D165" s="3429" t="s">
        <v>1474</v>
      </c>
      <c r="E165" s="3430"/>
      <c r="F165" s="37" t="str">
        <f t="array" ref="F165">IF( SUMPRODUCT(--NOT(ISNUMBER($M165:$T165)))=0,SQRT(MAX(($M165)+SUMPRODUCT(($N165:$T165),r_csrs!$B$4:$H$4),0)),"")</f>
        <v/>
      </c>
      <c r="G165" s="37" t="str">
        <f t="array" ref="G165">IF( SUMPRODUCT(--NOT(ISNUMBER($M165:$T165)))=0,SQRT(MAX(($M165)+SUMPRODUCT(($N165:$T165),r_csrs!$B$5:$H$5),0)),"")</f>
        <v/>
      </c>
      <c r="H165" s="37" t="str">
        <f t="array" ref="H165">IF( SUMPRODUCT(--NOT(ISNUMBER($M165:$T165)))=0,SQRT(MAX(($M165)+SUMPRODUCT(($N165:$T165),r_csrs!$B$4:$H$4)*0.75,0)),"")</f>
        <v/>
      </c>
      <c r="I165" s="37" t="str">
        <f t="array" ref="I165">IF(AND( ISNUMBER(IFERROR(($L165),"")), ISNUMBER(IFERROR(($F165),""))), MAX(MIN(($L165), ($F165)), -($F165)), "")</f>
        <v/>
      </c>
      <c r="J165" s="37" t="str">
        <f t="array" ref="J165">IF(AND( ISNUMBER(IFERROR(($L165),"")), ISNUMBER(IFERROR(($G165),""))), MAX(MIN(($L165), ($G165)), -($G165)), "")</f>
        <v/>
      </c>
      <c r="K165" s="37" t="str">
        <f t="array" ref="K165">IF(AND( ISNUMBER(IFERROR(($L165),"")), ISNUMBER(IFERROR(($H165),""))), MAX(MIN(($L165), ($H165)), -($H165)), "")</f>
        <v/>
      </c>
      <c r="L165" s="238"/>
      <c r="M165" s="238"/>
      <c r="N165" s="1036"/>
      <c r="O165" s="1037"/>
      <c r="P165" s="1037"/>
      <c r="Q165" s="1037"/>
      <c r="R165" s="1037"/>
      <c r="S165" s="1037"/>
      <c r="T165" s="1038"/>
      <c r="U165" s="1039"/>
      <c r="V165" s="237"/>
      <c r="W165" s="237"/>
      <c r="X165" s="237"/>
      <c r="Y165" s="37" t="str">
        <f t="array" ref="Y165">IF(AND( ISNUMBER(IFERROR(($X165),"")), ISNUMBER(IFERROR(($U165),""))), MAX(MIN(($X165), ($U165)), -($U165)), "")</f>
        <v/>
      </c>
      <c r="Z165" s="37" t="str">
        <f t="array" ref="Z165">IF(AND( ISNUMBER(IFERROR(($X165),"")), ISNUMBER(IFERROR(($V165),""))), MAX(MIN(($X165), ($V165)), -($V165)), "")</f>
        <v/>
      </c>
      <c r="AA165" s="12" t="str">
        <f t="array" ref="AA165">IF(AND( ISNUMBER(IFERROR(($X165),"")), ISNUMBER(IFERROR(($W165),""))), MAX(MIN(($X165), ($W165)), -($W165)), "")</f>
        <v/>
      </c>
      <c r="AB165" s="2413" t="str">
        <f t="array" ref="AB165">IF(AND( ISNUMBER(IFERROR(($AK165),"")), ISNUMBER(IFERROR(($AL165),"")), ISNUMBER(IFERROR(($AN165),""))), SQRT(MAX(0, ($AK165)+g_csrs!AA12*(($AL165)-($AN165)))), "")</f>
        <v/>
      </c>
      <c r="AC165" s="37" t="str">
        <f t="array" ref="AC165">IF(AND( ISNUMBER(IFERROR(($AK165),"")), ISNUMBER(IFERROR(($AL165),"")), ISNUMBER(IFERROR(($AN165),""))), SQRT(MAX(0, ($AK165)+MIN(100%, g_csrs!AA12*1.25)*(($AL165)-($AN165)))), "")</f>
        <v/>
      </c>
      <c r="AD165" s="37" t="str">
        <f t="array" ref="AD165">IF(AND( ISNUMBER(IFERROR(($AK165),"")), ISNUMBER(IFERROR(($AL165),"")), ISNUMBER(IFERROR(($AN165),""))), SQRT(MAX(0, ($AK165)+0.75*g_csrs!AA12*(($AL165)-($AN165)))), "")</f>
        <v/>
      </c>
      <c r="AE165" s="37" t="str">
        <f t="array" ref="AE165">IF(AND( ISNUMBER(IFERROR(($AH165),"")), ISNUMBER(IFERROR(($AB165),""))), MAX(MIN(($AH165), ($AB165)), -($AB165)), "")</f>
        <v/>
      </c>
      <c r="AF165" s="37" t="str">
        <f t="array" ref="AF165">IF(AND( ISNUMBER(IFERROR(($AH165),"")), ISNUMBER(IFERROR(($AC165),""))), MAX(MIN(($AH165), ($AC165)), -($AC165)), "")</f>
        <v/>
      </c>
      <c r="AG165" s="37" t="str">
        <f t="array" ref="AG165">IF(AND( ISNUMBER(IFERROR(($AH165),"")), ISNUMBER(IFERROR(($AD165),""))), MAX(MIN(($AH165), ($AD165)), -($AD165)), "")</f>
        <v/>
      </c>
      <c r="AH165" s="238"/>
      <c r="AI165" s="998"/>
      <c r="AJ165" s="998"/>
      <c r="AK165" s="998"/>
      <c r="AL165" s="998"/>
      <c r="AM165" s="998"/>
      <c r="AN165" s="999"/>
      <c r="AO165" s="997"/>
      <c r="AP165" s="998"/>
      <c r="AQ165" s="998"/>
      <c r="AR165" s="998"/>
      <c r="AS165" s="998"/>
      <c r="AT165" s="998"/>
      <c r="AU165" s="999"/>
      <c r="AV165" s="997"/>
      <c r="AW165" s="998"/>
      <c r="AX165" s="998"/>
      <c r="AY165" s="998"/>
      <c r="AZ165" s="998"/>
      <c r="BA165" s="998"/>
      <c r="BB165" s="1028"/>
      <c r="BC165" s="1279"/>
      <c r="BD165" s="1279"/>
      <c r="BE165" s="1279"/>
      <c r="BF165" s="1279"/>
      <c r="BG165" s="1279"/>
      <c r="BH165" s="1279"/>
      <c r="BI165" s="1279"/>
      <c r="BJ165" s="1279"/>
      <c r="BK165" s="1279"/>
      <c r="BL165" s="1279"/>
      <c r="BM165" s="1279"/>
      <c r="BN165" s="1279"/>
      <c r="BO165" s="1279"/>
      <c r="BP165" s="1279"/>
      <c r="BQ165" s="1279"/>
      <c r="BR165" s="1279"/>
      <c r="BS165" s="1279"/>
      <c r="BT165" s="1279"/>
      <c r="BU165" s="1279"/>
      <c r="BV165" s="1279"/>
      <c r="BW165" s="1279"/>
      <c r="BX165" s="1279"/>
      <c r="BY165" s="1279"/>
      <c r="BZ165" s="1279"/>
      <c r="CA165" s="1279"/>
      <c r="CB165" s="1279"/>
      <c r="CC165" s="1279"/>
      <c r="CD165" s="1279"/>
      <c r="CE165" s="1279"/>
      <c r="CF165" s="1279"/>
      <c r="CG165" s="1279"/>
      <c r="CH165" s="1279"/>
      <c r="CI165" s="1279"/>
      <c r="CJ165" s="1279"/>
      <c r="CK165" s="1279"/>
      <c r="CL165" s="1279"/>
      <c r="CM165" s="1279"/>
      <c r="CN165" s="1279"/>
      <c r="CO165" s="1279"/>
      <c r="CP165" s="1279"/>
      <c r="CQ165" s="1279"/>
      <c r="CR165" s="1279"/>
      <c r="CS165" s="1279"/>
      <c r="CT165" s="1279"/>
      <c r="CU165" s="1279"/>
      <c r="CV165" s="1279"/>
      <c r="CW165" s="1279"/>
      <c r="CX165" s="1279"/>
      <c r="CY165" s="1279"/>
      <c r="CZ165" s="1279"/>
      <c r="DA165" s="1279"/>
      <c r="DB165" s="1279"/>
      <c r="DC165" s="1279"/>
      <c r="DD165" s="1279"/>
      <c r="DE165" s="1279"/>
      <c r="DF165" s="1279"/>
      <c r="DG165" s="1279"/>
      <c r="DH165" s="1279"/>
      <c r="DI165" s="1279"/>
      <c r="DJ165" s="1279"/>
      <c r="DK165" s="1279"/>
      <c r="DL165" s="1279"/>
      <c r="DM165" s="1279"/>
      <c r="DN165" s="1279"/>
      <c r="DO165" s="1279"/>
      <c r="DP165" s="1279"/>
      <c r="DQ165" s="1279"/>
      <c r="DR165" s="1279"/>
      <c r="DS165" s="1279"/>
      <c r="DT165" s="1279"/>
      <c r="DU165" s="1279"/>
      <c r="DV165" s="1279"/>
      <c r="DW165" s="1279"/>
      <c r="DX165" s="1279"/>
      <c r="DY165" s="1279"/>
      <c r="DZ165" s="1279"/>
      <c r="EA165" s="1279"/>
      <c r="EB165" s="1279"/>
      <c r="EC165" s="1279"/>
      <c r="ED165" s="1279"/>
      <c r="EH165" s="1265"/>
      <c r="GX165" s="1265"/>
    </row>
    <row r="166" spans="1:206" ht="15" customHeight="1" x14ac:dyDescent="0.25">
      <c r="A166" s="926"/>
      <c r="B166" s="190">
        <v>12</v>
      </c>
      <c r="C166" s="3526"/>
      <c r="D166" s="3429" t="s">
        <v>1475</v>
      </c>
      <c r="E166" s="3430"/>
      <c r="F166" s="37" t="str">
        <f t="array" ref="F166">IF( SUMPRODUCT(--NOT(ISNUMBER($M166:$T166)))=0,SQRT(MAX(($M166)+SUMPRODUCT(($N166:$T166),r_csrs!$B$4:$H$4),0)),"")</f>
        <v/>
      </c>
      <c r="G166" s="37" t="str">
        <f t="array" ref="G166">IF( SUMPRODUCT(--NOT(ISNUMBER($M166:$T166)))=0,SQRT(MAX(($M166)+SUMPRODUCT(($N166:$T166),r_csrs!$B$5:$H$5),0)),"")</f>
        <v/>
      </c>
      <c r="H166" s="37" t="str">
        <f t="array" ref="H166">IF( SUMPRODUCT(--NOT(ISNUMBER($M166:$T166)))=0,SQRT(MAX(($M166)+SUMPRODUCT(($N166:$T166),r_csrs!$B$4:$H$4)*0.75,0)),"")</f>
        <v/>
      </c>
      <c r="I166" s="37" t="str">
        <f t="array" ref="I166">IF(AND( ISNUMBER(IFERROR(($L166),"")), ISNUMBER(IFERROR(($F166),""))), MAX(MIN(($L166), ($F166)), -($F166)), "")</f>
        <v/>
      </c>
      <c r="J166" s="37" t="str">
        <f t="array" ref="J166">IF(AND( ISNUMBER(IFERROR(($L166),"")), ISNUMBER(IFERROR(($G166),""))), MAX(MIN(($L166), ($G166)), -($G166)), "")</f>
        <v/>
      </c>
      <c r="K166" s="37" t="str">
        <f t="array" ref="K166">IF(AND( ISNUMBER(IFERROR(($L166),"")), ISNUMBER(IFERROR(($H166),""))), MAX(MIN(($L166), ($H166)), -($H166)), "")</f>
        <v/>
      </c>
      <c r="L166" s="238"/>
      <c r="M166" s="238"/>
      <c r="N166" s="1036"/>
      <c r="O166" s="1037"/>
      <c r="P166" s="1037"/>
      <c r="Q166" s="1037"/>
      <c r="R166" s="1037"/>
      <c r="S166" s="1037"/>
      <c r="T166" s="1038"/>
      <c r="U166" s="1039"/>
      <c r="V166" s="237"/>
      <c r="W166" s="237"/>
      <c r="X166" s="237"/>
      <c r="Y166" s="37" t="str">
        <f t="array" ref="Y166">IF(AND( ISNUMBER(IFERROR(($X166),"")), ISNUMBER(IFERROR(($U166),""))), MAX(MIN(($X166), ($U166)), -($U166)), "")</f>
        <v/>
      </c>
      <c r="Z166" s="37" t="str">
        <f t="array" ref="Z166">IF(AND( ISNUMBER(IFERROR(($X166),"")), ISNUMBER(IFERROR(($V166),""))), MAX(MIN(($X166), ($V166)), -($V166)), "")</f>
        <v/>
      </c>
      <c r="AA166" s="12" t="str">
        <f t="array" ref="AA166">IF(AND( ISNUMBER(IFERROR(($X166),"")), ISNUMBER(IFERROR(($W166),""))), MAX(MIN(($X166), ($W166)), -($W166)), "")</f>
        <v/>
      </c>
      <c r="AB166" s="2413" t="str">
        <f t="array" ref="AB166">IF(AND( ISNUMBER(IFERROR(($AK166),"")), ISNUMBER(IFERROR(($AL166),"")), ISNUMBER(IFERROR(($AN166),""))), SQRT(MAX(0, ($AK166)+g_csrs!AA13*(($AL166)-($AN166)))), "")</f>
        <v/>
      </c>
      <c r="AC166" s="37" t="str">
        <f t="array" ref="AC166">IF(AND( ISNUMBER(IFERROR(($AK166),"")), ISNUMBER(IFERROR(($AL166),"")), ISNUMBER(IFERROR(($AN166),""))), SQRT(MAX(0, ($AK166)+MIN(100%, g_csrs!AA13*1.25)*(($AL166)-($AN166)))), "")</f>
        <v/>
      </c>
      <c r="AD166" s="37" t="str">
        <f t="array" ref="AD166">IF(AND( ISNUMBER(IFERROR(($AK166),"")), ISNUMBER(IFERROR(($AL166),"")), ISNUMBER(IFERROR(($AN166),""))), SQRT(MAX(0, ($AK166)+0.75*g_csrs!AA13*(($AL166)-($AN166)))), "")</f>
        <v/>
      </c>
      <c r="AE166" s="37" t="str">
        <f t="array" ref="AE166">IF(AND( ISNUMBER(IFERROR(($AH166),"")), ISNUMBER(IFERROR(($AB166),""))), MAX(MIN(($AH166), ($AB166)), -($AB166)), "")</f>
        <v/>
      </c>
      <c r="AF166" s="37" t="str">
        <f t="array" ref="AF166">IF(AND( ISNUMBER(IFERROR(($AH166),"")), ISNUMBER(IFERROR(($AC166),""))), MAX(MIN(($AH166), ($AC166)), -($AC166)), "")</f>
        <v/>
      </c>
      <c r="AG166" s="37" t="str">
        <f t="array" ref="AG166">IF(AND( ISNUMBER(IFERROR(($AH166),"")), ISNUMBER(IFERROR(($AD166),""))), MAX(MIN(($AH166), ($AD166)), -($AD166)), "")</f>
        <v/>
      </c>
      <c r="AH166" s="238"/>
      <c r="AI166" s="998"/>
      <c r="AJ166" s="998"/>
      <c r="AK166" s="998"/>
      <c r="AL166" s="998"/>
      <c r="AM166" s="998"/>
      <c r="AN166" s="999"/>
      <c r="AO166" s="997"/>
      <c r="AP166" s="998"/>
      <c r="AQ166" s="998"/>
      <c r="AR166" s="998"/>
      <c r="AS166" s="998"/>
      <c r="AT166" s="998"/>
      <c r="AU166" s="999"/>
      <c r="AV166" s="997"/>
      <c r="AW166" s="998"/>
      <c r="AX166" s="998"/>
      <c r="AY166" s="998"/>
      <c r="AZ166" s="998"/>
      <c r="BA166" s="998"/>
      <c r="BB166" s="1028"/>
      <c r="BC166" s="1279"/>
      <c r="BD166" s="1279"/>
      <c r="BE166" s="1279"/>
      <c r="BF166" s="1279"/>
      <c r="BG166" s="1279"/>
      <c r="BH166" s="1279"/>
      <c r="BI166" s="1279"/>
      <c r="BJ166" s="1279"/>
      <c r="BK166" s="1279"/>
      <c r="BL166" s="1279"/>
      <c r="BM166" s="1279"/>
      <c r="BN166" s="1279"/>
      <c r="BO166" s="1279"/>
      <c r="BP166" s="1279"/>
      <c r="BQ166" s="1279"/>
      <c r="BR166" s="1279"/>
      <c r="BS166" s="1279"/>
      <c r="BT166" s="1279"/>
      <c r="BU166" s="1279"/>
      <c r="BV166" s="1279"/>
      <c r="BW166" s="1279"/>
      <c r="BX166" s="1279"/>
      <c r="BY166" s="1279"/>
      <c r="BZ166" s="1279"/>
      <c r="CA166" s="1279"/>
      <c r="CB166" s="1279"/>
      <c r="CC166" s="1279"/>
      <c r="CD166" s="1279"/>
      <c r="CE166" s="1279"/>
      <c r="CF166" s="1279"/>
      <c r="CG166" s="1279"/>
      <c r="CH166" s="1279"/>
      <c r="CI166" s="1279"/>
      <c r="CJ166" s="1279"/>
      <c r="CK166" s="1279"/>
      <c r="CL166" s="1279"/>
      <c r="CM166" s="1279"/>
      <c r="CN166" s="1279"/>
      <c r="CO166" s="1279"/>
      <c r="CP166" s="1279"/>
      <c r="CQ166" s="1279"/>
      <c r="CR166" s="1279"/>
      <c r="CS166" s="1279"/>
      <c r="CT166" s="1279"/>
      <c r="CU166" s="1279"/>
      <c r="CV166" s="1279"/>
      <c r="CW166" s="1279"/>
      <c r="CX166" s="1279"/>
      <c r="CY166" s="1279"/>
      <c r="CZ166" s="1279"/>
      <c r="DA166" s="1279"/>
      <c r="DB166" s="1279"/>
      <c r="DC166" s="1279"/>
      <c r="DD166" s="1279"/>
      <c r="DE166" s="1279"/>
      <c r="DF166" s="1279"/>
      <c r="DG166" s="1279"/>
      <c r="DH166" s="1279"/>
      <c r="DI166" s="1279"/>
      <c r="DJ166" s="1279"/>
      <c r="DK166" s="1279"/>
      <c r="DL166" s="1279"/>
      <c r="DM166" s="1279"/>
      <c r="DN166" s="1279"/>
      <c r="DO166" s="1279"/>
      <c r="DP166" s="1279"/>
      <c r="DQ166" s="1279"/>
      <c r="DR166" s="1279"/>
      <c r="DS166" s="1279"/>
      <c r="DT166" s="1279"/>
      <c r="DU166" s="1279"/>
      <c r="DV166" s="1279"/>
      <c r="DW166" s="1279"/>
      <c r="DX166" s="1279"/>
      <c r="DY166" s="1279"/>
      <c r="DZ166" s="1279"/>
      <c r="EA166" s="1279"/>
      <c r="EB166" s="1279"/>
      <c r="EC166" s="1279"/>
      <c r="ED166" s="1279"/>
      <c r="EH166" s="1265"/>
      <c r="GX166" s="1265"/>
    </row>
    <row r="167" spans="1:206" ht="15" customHeight="1" x14ac:dyDescent="0.25">
      <c r="A167" s="926"/>
      <c r="B167" s="190">
        <v>13</v>
      </c>
      <c r="C167" s="3526"/>
      <c r="D167" s="3429" t="s">
        <v>1476</v>
      </c>
      <c r="E167" s="3430"/>
      <c r="F167" s="37" t="str">
        <f t="array" ref="F167">IF( SUMPRODUCT(--NOT(ISNUMBER($M167:$T167)))=0,SQRT(MAX(($M167)+SUMPRODUCT(($N167:$T167),r_csrs!$B$4:$H$4),0)),"")</f>
        <v/>
      </c>
      <c r="G167" s="37" t="str">
        <f t="array" ref="G167">IF( SUMPRODUCT(--NOT(ISNUMBER($M167:$T167)))=0,SQRT(MAX(($M167)+SUMPRODUCT(($N167:$T167),r_csrs!$B$5:$H$5),0)),"")</f>
        <v/>
      </c>
      <c r="H167" s="37" t="str">
        <f t="array" ref="H167">IF( SUMPRODUCT(--NOT(ISNUMBER($M167:$T167)))=0,SQRT(MAX(($M167)+SUMPRODUCT(($N167:$T167),r_csrs!$B$4:$H$4)*0.75,0)),"")</f>
        <v/>
      </c>
      <c r="I167" s="37" t="str">
        <f t="array" ref="I167">IF(AND( ISNUMBER(IFERROR(($L167),"")), ISNUMBER(IFERROR(($F167),""))), MAX(MIN(($L167), ($F167)), -($F167)), "")</f>
        <v/>
      </c>
      <c r="J167" s="37" t="str">
        <f t="array" ref="J167">IF(AND( ISNUMBER(IFERROR(($L167),"")), ISNUMBER(IFERROR(($G167),""))), MAX(MIN(($L167), ($G167)), -($G167)), "")</f>
        <v/>
      </c>
      <c r="K167" s="37" t="str">
        <f t="array" ref="K167">IF(AND( ISNUMBER(IFERROR(($L167),"")), ISNUMBER(IFERROR(($H167),""))), MAX(MIN(($L167), ($H167)), -($H167)), "")</f>
        <v/>
      </c>
      <c r="L167" s="238"/>
      <c r="M167" s="238"/>
      <c r="N167" s="1036"/>
      <c r="O167" s="1037"/>
      <c r="P167" s="1037"/>
      <c r="Q167" s="1037"/>
      <c r="R167" s="1037"/>
      <c r="S167" s="1037"/>
      <c r="T167" s="1038"/>
      <c r="U167" s="1039"/>
      <c r="V167" s="237"/>
      <c r="W167" s="237"/>
      <c r="X167" s="237"/>
      <c r="Y167" s="37" t="str">
        <f t="array" ref="Y167">IF(AND( ISNUMBER(IFERROR(($X167),"")), ISNUMBER(IFERROR(($U167),""))), MAX(MIN(($X167), ($U167)), -($U167)), "")</f>
        <v/>
      </c>
      <c r="Z167" s="37" t="str">
        <f t="array" ref="Z167">IF(AND( ISNUMBER(IFERROR(($X167),"")), ISNUMBER(IFERROR(($V167),""))), MAX(MIN(($X167), ($V167)), -($V167)), "")</f>
        <v/>
      </c>
      <c r="AA167" s="12" t="str">
        <f t="array" ref="AA167">IF(AND( ISNUMBER(IFERROR(($X167),"")), ISNUMBER(IFERROR(($W167),""))), MAX(MIN(($X167), ($W167)), -($W167)), "")</f>
        <v/>
      </c>
      <c r="AB167" s="2413" t="str">
        <f t="array" ref="AB167">IF(AND( ISNUMBER(IFERROR(($AK167),"")), ISNUMBER(IFERROR(($AL167),"")), ISNUMBER(IFERROR(($AN167),""))), SQRT(MAX(0, ($AK167)+g_csrs!AA14*(($AL167)-($AN167)))), "")</f>
        <v/>
      </c>
      <c r="AC167" s="37" t="str">
        <f t="array" ref="AC167">IF(AND( ISNUMBER(IFERROR(($AK167),"")), ISNUMBER(IFERROR(($AL167),"")), ISNUMBER(IFERROR(($AN167),""))), SQRT(MAX(0, ($AK167)+MIN(100%, g_csrs!AA14*1.25)*(($AL167)-($AN167)))), "")</f>
        <v/>
      </c>
      <c r="AD167" s="37" t="str">
        <f t="array" ref="AD167">IF(AND( ISNUMBER(IFERROR(($AK167),"")), ISNUMBER(IFERROR(($AL167),"")), ISNUMBER(IFERROR(($AN167),""))), SQRT(MAX(0, ($AK167)+0.75*g_csrs!AA14*(($AL167)-($AN167)))), "")</f>
        <v/>
      </c>
      <c r="AE167" s="37" t="str">
        <f t="array" ref="AE167">IF(AND( ISNUMBER(IFERROR(($AH167),"")), ISNUMBER(IFERROR(($AB167),""))), MAX(MIN(($AH167), ($AB167)), -($AB167)), "")</f>
        <v/>
      </c>
      <c r="AF167" s="37" t="str">
        <f t="array" ref="AF167">IF(AND( ISNUMBER(IFERROR(($AH167),"")), ISNUMBER(IFERROR(($AC167),""))), MAX(MIN(($AH167), ($AC167)), -($AC167)), "")</f>
        <v/>
      </c>
      <c r="AG167" s="37" t="str">
        <f t="array" ref="AG167">IF(AND( ISNUMBER(IFERROR(($AH167),"")), ISNUMBER(IFERROR(($AD167),""))), MAX(MIN(($AH167), ($AD167)), -($AD167)), "")</f>
        <v/>
      </c>
      <c r="AH167" s="238"/>
      <c r="AI167" s="998"/>
      <c r="AJ167" s="998"/>
      <c r="AK167" s="998"/>
      <c r="AL167" s="998"/>
      <c r="AM167" s="998"/>
      <c r="AN167" s="999"/>
      <c r="AO167" s="997"/>
      <c r="AP167" s="998"/>
      <c r="AQ167" s="998"/>
      <c r="AR167" s="998"/>
      <c r="AS167" s="998"/>
      <c r="AT167" s="998"/>
      <c r="AU167" s="999"/>
      <c r="AV167" s="997"/>
      <c r="AW167" s="998"/>
      <c r="AX167" s="998"/>
      <c r="AY167" s="998"/>
      <c r="AZ167" s="998"/>
      <c r="BA167" s="998"/>
      <c r="BB167" s="1028"/>
      <c r="BC167" s="1279"/>
      <c r="BD167" s="1279"/>
      <c r="BE167" s="1279"/>
      <c r="BF167" s="1279"/>
      <c r="BG167" s="1279"/>
      <c r="BH167" s="1279"/>
      <c r="BI167" s="1279"/>
      <c r="BJ167" s="1279"/>
      <c r="BK167" s="1279"/>
      <c r="BL167" s="1279"/>
      <c r="BM167" s="1279"/>
      <c r="BN167" s="1279"/>
      <c r="BO167" s="1279"/>
      <c r="BP167" s="1279"/>
      <c r="BQ167" s="1279"/>
      <c r="BR167" s="1279"/>
      <c r="BS167" s="1279"/>
      <c r="BT167" s="1279"/>
      <c r="BU167" s="1279"/>
      <c r="BV167" s="1279"/>
      <c r="BW167" s="1279"/>
      <c r="BX167" s="1279"/>
      <c r="BY167" s="1279"/>
      <c r="BZ167" s="1279"/>
      <c r="CA167" s="1279"/>
      <c r="CB167" s="1279"/>
      <c r="CC167" s="1279"/>
      <c r="CD167" s="1279"/>
      <c r="CE167" s="1279"/>
      <c r="CF167" s="1279"/>
      <c r="CG167" s="1279"/>
      <c r="CH167" s="1279"/>
      <c r="CI167" s="1279"/>
      <c r="CJ167" s="1279"/>
      <c r="CK167" s="1279"/>
      <c r="CL167" s="1279"/>
      <c r="CM167" s="1279"/>
      <c r="CN167" s="1279"/>
      <c r="CO167" s="1279"/>
      <c r="CP167" s="1279"/>
      <c r="CQ167" s="1279"/>
      <c r="CR167" s="1279"/>
      <c r="CS167" s="1279"/>
      <c r="CT167" s="1279"/>
      <c r="CU167" s="1279"/>
      <c r="CV167" s="1279"/>
      <c r="CW167" s="1279"/>
      <c r="CX167" s="1279"/>
      <c r="CY167" s="1279"/>
      <c r="CZ167" s="1279"/>
      <c r="DA167" s="1279"/>
      <c r="DB167" s="1279"/>
      <c r="DC167" s="1279"/>
      <c r="DD167" s="1279"/>
      <c r="DE167" s="1279"/>
      <c r="DF167" s="1279"/>
      <c r="DG167" s="1279"/>
      <c r="DH167" s="1279"/>
      <c r="DI167" s="1279"/>
      <c r="DJ167" s="1279"/>
      <c r="DK167" s="1279"/>
      <c r="DL167" s="1279"/>
      <c r="DM167" s="1279"/>
      <c r="DN167" s="1279"/>
      <c r="DO167" s="1279"/>
      <c r="DP167" s="1279"/>
      <c r="DQ167" s="1279"/>
      <c r="DR167" s="1279"/>
      <c r="DS167" s="1279"/>
      <c r="DT167" s="1279"/>
      <c r="DU167" s="1279"/>
      <c r="DV167" s="1279"/>
      <c r="DW167" s="1279"/>
      <c r="DX167" s="1279"/>
      <c r="DY167" s="1279"/>
      <c r="DZ167" s="1279"/>
      <c r="EA167" s="1279"/>
      <c r="EB167" s="1279"/>
      <c r="EC167" s="1279"/>
      <c r="ED167" s="1279"/>
      <c r="EH167" s="1265"/>
      <c r="GX167" s="1265"/>
    </row>
    <row r="168" spans="1:206" ht="15" customHeight="1" x14ac:dyDescent="0.25">
      <c r="A168" s="926"/>
      <c r="B168" s="190">
        <v>14</v>
      </c>
      <c r="C168" s="3526"/>
      <c r="D168" s="3429" t="s">
        <v>1477</v>
      </c>
      <c r="E168" s="3430"/>
      <c r="F168" s="37" t="str">
        <f t="array" ref="F168">IF( SUMPRODUCT(--NOT(ISNUMBER($M168:$T168)))=0,SQRT(MAX(($M168)+SUMPRODUCT(($N168:$T168),r_csrs!$B$4:$H$4),0)),"")</f>
        <v/>
      </c>
      <c r="G168" s="37" t="str">
        <f t="array" ref="G168">IF( SUMPRODUCT(--NOT(ISNUMBER($M168:$T168)))=0,SQRT(MAX(($M168)+SUMPRODUCT(($N168:$T168),r_csrs!$B$5:$H$5),0)),"")</f>
        <v/>
      </c>
      <c r="H168" s="37" t="str">
        <f t="array" ref="H168">IF( SUMPRODUCT(--NOT(ISNUMBER($M168:$T168)))=0,SQRT(MAX(($M168)+SUMPRODUCT(($N168:$T168),r_csrs!$B$4:$H$4)*0.75,0)),"")</f>
        <v/>
      </c>
      <c r="I168" s="37" t="str">
        <f t="array" ref="I168">IF(AND( ISNUMBER(IFERROR(($L168),"")), ISNUMBER(IFERROR(($F168),""))), MAX(MIN(($L168), ($F168)), -($F168)), "")</f>
        <v/>
      </c>
      <c r="J168" s="37" t="str">
        <f t="array" ref="J168">IF(AND( ISNUMBER(IFERROR(($L168),"")), ISNUMBER(IFERROR(($G168),""))), MAX(MIN(($L168), ($G168)), -($G168)), "")</f>
        <v/>
      </c>
      <c r="K168" s="37" t="str">
        <f t="array" ref="K168">IF(AND( ISNUMBER(IFERROR(($L168),"")), ISNUMBER(IFERROR(($H168),""))), MAX(MIN(($L168), ($H168)), -($H168)), "")</f>
        <v/>
      </c>
      <c r="L168" s="1033"/>
      <c r="M168" s="1033"/>
      <c r="N168" s="1036"/>
      <c r="O168" s="1037"/>
      <c r="P168" s="1037"/>
      <c r="Q168" s="1037"/>
      <c r="R168" s="1037"/>
      <c r="S168" s="1037"/>
      <c r="T168" s="1038"/>
      <c r="U168" s="1039"/>
      <c r="V168" s="237"/>
      <c r="W168" s="237"/>
      <c r="X168" s="237"/>
      <c r="Y168" s="37" t="str">
        <f t="array" ref="Y168">IF(AND( ISNUMBER(IFERROR(($X168),"")), ISNUMBER(IFERROR(($U168),""))), MAX(MIN(($X168), ($U168)), -($U168)), "")</f>
        <v/>
      </c>
      <c r="Z168" s="37" t="str">
        <f t="array" ref="Z168">IF(AND( ISNUMBER(IFERROR(($X168),"")), ISNUMBER(IFERROR(($V168),""))), MAX(MIN(($X168), ($V168)), -($V168)), "")</f>
        <v/>
      </c>
      <c r="AA168" s="12" t="str">
        <f t="array" ref="AA168">IF(AND( ISNUMBER(IFERROR(($X168),"")), ISNUMBER(IFERROR(($W168),""))), MAX(MIN(($X168), ($W168)), -($W168)), "")</f>
        <v/>
      </c>
      <c r="AB168" s="2413" t="str">
        <f t="array" ref="AB168">IF(AND( ISNUMBER(IFERROR(($AK168),"")), ISNUMBER(IFERROR(($AL168),"")), ISNUMBER(IFERROR(($AN168),""))), SQRT(MAX(0, ($AK168)+g_csrs!AA15*(($AL168)-($AN168)))), "")</f>
        <v/>
      </c>
      <c r="AC168" s="37" t="str">
        <f t="array" ref="AC168">IF(AND( ISNUMBER(IFERROR(($AK168),"")), ISNUMBER(IFERROR(($AL168),"")), ISNUMBER(IFERROR(($AN168),""))), SQRT(MAX(0, ($AK168)+MIN(100%, g_csrs!AA15*1.25)*(($AL168)-($AN168)))), "")</f>
        <v/>
      </c>
      <c r="AD168" s="37" t="str">
        <f t="array" ref="AD168">IF(AND( ISNUMBER(IFERROR(($AK168),"")), ISNUMBER(IFERROR(($AL168),"")), ISNUMBER(IFERROR(($AN168),""))), SQRT(MAX(0, ($AK168)+0.75*g_csrs!AA15*(($AL168)-($AN168)))), "")</f>
        <v/>
      </c>
      <c r="AE168" s="37" t="str">
        <f t="array" ref="AE168">IF(AND( ISNUMBER(IFERROR(($AH168),"")), ISNUMBER(IFERROR(($AB168),""))), MAX(MIN(($AH168), ($AB168)), -($AB168)), "")</f>
        <v/>
      </c>
      <c r="AF168" s="37" t="str">
        <f t="array" ref="AF168">IF(AND( ISNUMBER(IFERROR(($AH168),"")), ISNUMBER(IFERROR(($AC168),""))), MAX(MIN(($AH168), ($AC168)), -($AC168)), "")</f>
        <v/>
      </c>
      <c r="AG168" s="37" t="str">
        <f t="array" ref="AG168">IF(AND( ISNUMBER(IFERROR(($AH168),"")), ISNUMBER(IFERROR(($AD168),""))), MAX(MIN(($AH168), ($AD168)), -($AD168)), "")</f>
        <v/>
      </c>
      <c r="AH168" s="238"/>
      <c r="AI168" s="998"/>
      <c r="AJ168" s="998"/>
      <c r="AK168" s="998"/>
      <c r="AL168" s="998"/>
      <c r="AM168" s="998"/>
      <c r="AN168" s="999"/>
      <c r="AO168" s="997"/>
      <c r="AP168" s="998"/>
      <c r="AQ168" s="998"/>
      <c r="AR168" s="998"/>
      <c r="AS168" s="998"/>
      <c r="AT168" s="998"/>
      <c r="AU168" s="999"/>
      <c r="AV168" s="997"/>
      <c r="AW168" s="998"/>
      <c r="AX168" s="998"/>
      <c r="AY168" s="998"/>
      <c r="AZ168" s="998"/>
      <c r="BA168" s="998"/>
      <c r="BB168" s="1028"/>
      <c r="BC168" s="1279"/>
      <c r="BD168" s="1279"/>
      <c r="BE168" s="1279"/>
      <c r="BF168" s="1279"/>
      <c r="BG168" s="1279"/>
      <c r="BH168" s="1279"/>
      <c r="BI168" s="1279"/>
      <c r="BJ168" s="1279"/>
      <c r="BK168" s="1279"/>
      <c r="BL168" s="1279"/>
      <c r="BM168" s="1279"/>
      <c r="BN168" s="1279"/>
      <c r="BO168" s="1279"/>
      <c r="BP168" s="1279"/>
      <c r="BQ168" s="1279"/>
      <c r="BR168" s="1279"/>
      <c r="BS168" s="1279"/>
      <c r="BT168" s="1279"/>
      <c r="BU168" s="1279"/>
      <c r="BV168" s="1279"/>
      <c r="BW168" s="1279"/>
      <c r="BX168" s="1279"/>
      <c r="BY168" s="1279"/>
      <c r="BZ168" s="1279"/>
      <c r="CA168" s="1279"/>
      <c r="CB168" s="1279"/>
      <c r="CC168" s="1279"/>
      <c r="CD168" s="1279"/>
      <c r="CE168" s="1279"/>
      <c r="CF168" s="1279"/>
      <c r="CG168" s="1279"/>
      <c r="CH168" s="1279"/>
      <c r="CI168" s="1279"/>
      <c r="CJ168" s="1279"/>
      <c r="CK168" s="1279"/>
      <c r="CL168" s="1279"/>
      <c r="CM168" s="1279"/>
      <c r="CN168" s="1279"/>
      <c r="CO168" s="1279"/>
      <c r="CP168" s="1279"/>
      <c r="CQ168" s="1279"/>
      <c r="CR168" s="1279"/>
      <c r="CS168" s="1279"/>
      <c r="CT168" s="1279"/>
      <c r="CU168" s="1279"/>
      <c r="CV168" s="1279"/>
      <c r="CW168" s="1279"/>
      <c r="CX168" s="1279"/>
      <c r="CY168" s="1279"/>
      <c r="CZ168" s="1279"/>
      <c r="DA168" s="1279"/>
      <c r="DB168" s="1279"/>
      <c r="DC168" s="1279"/>
      <c r="DD168" s="1279"/>
      <c r="DE168" s="1279"/>
      <c r="DF168" s="1279"/>
      <c r="DG168" s="1279"/>
      <c r="DH168" s="1279"/>
      <c r="DI168" s="1279"/>
      <c r="DJ168" s="1279"/>
      <c r="DK168" s="1279"/>
      <c r="DL168" s="1279"/>
      <c r="DM168" s="1279"/>
      <c r="DN168" s="1279"/>
      <c r="DO168" s="1279"/>
      <c r="DP168" s="1279"/>
      <c r="DQ168" s="1279"/>
      <c r="DR168" s="1279"/>
      <c r="DS168" s="1279"/>
      <c r="DT168" s="1279"/>
      <c r="DU168" s="1279"/>
      <c r="DV168" s="1279"/>
      <c r="DW168" s="1279"/>
      <c r="DX168" s="1279"/>
      <c r="DY168" s="1279"/>
      <c r="DZ168" s="1279"/>
      <c r="EA168" s="1279"/>
      <c r="EB168" s="1279"/>
      <c r="EC168" s="1279"/>
      <c r="ED168" s="1279"/>
      <c r="EH168" s="1265"/>
      <c r="GX168" s="1265"/>
    </row>
    <row r="169" spans="1:206" ht="15" customHeight="1" x14ac:dyDescent="0.25">
      <c r="A169" s="926"/>
      <c r="B169" s="190">
        <v>15</v>
      </c>
      <c r="C169" s="3526"/>
      <c r="D169" s="3429" t="s">
        <v>1478</v>
      </c>
      <c r="E169" s="3430"/>
      <c r="F169" s="37" t="str">
        <f t="array" ref="F169">IF( SUMPRODUCT(--NOT(ISNUMBER($M169:$T169)))=0,SQRT(MAX(($M169)+SUMPRODUCT(($N169:$T169),r_csrs!$B$4:$H$4),0)),"")</f>
        <v/>
      </c>
      <c r="G169" s="37" t="str">
        <f t="array" ref="G169">IF( SUMPRODUCT(--NOT(ISNUMBER($M169:$T169)))=0,SQRT(MAX(($M169)+SUMPRODUCT(($N169:$T169),r_csrs!$B$5:$H$5),0)),"")</f>
        <v/>
      </c>
      <c r="H169" s="37" t="str">
        <f t="array" ref="H169">IF( SUMPRODUCT(--NOT(ISNUMBER($M169:$T169)))=0,SQRT(MAX(($M169)+SUMPRODUCT(($N169:$T169),r_csrs!$B$4:$H$4)*0.75,0)),"")</f>
        <v/>
      </c>
      <c r="I169" s="37" t="str">
        <f t="array" ref="I169">IF(AND( ISNUMBER(IFERROR(($L169),"")), ISNUMBER(IFERROR(($F169),""))), MAX(MIN(($L169), ($F169)), -($F169)), "")</f>
        <v/>
      </c>
      <c r="J169" s="37" t="str">
        <f t="array" ref="J169">IF(AND( ISNUMBER(IFERROR(($L169),"")), ISNUMBER(IFERROR(($G169),""))), MAX(MIN(($L169), ($G169)), -($G169)), "")</f>
        <v/>
      </c>
      <c r="K169" s="37" t="str">
        <f t="array" ref="K169">IF(AND( ISNUMBER(IFERROR(($L169),"")), ISNUMBER(IFERROR(($H169),""))), MAX(MIN(($L169), ($H169)), -($H169)), "")</f>
        <v/>
      </c>
      <c r="L169" s="238"/>
      <c r="M169" s="238"/>
      <c r="N169" s="1036"/>
      <c r="O169" s="1037"/>
      <c r="P169" s="1037"/>
      <c r="Q169" s="1037"/>
      <c r="R169" s="1037"/>
      <c r="S169" s="1037"/>
      <c r="T169" s="1038"/>
      <c r="U169" s="1039"/>
      <c r="V169" s="237"/>
      <c r="W169" s="237"/>
      <c r="X169" s="237"/>
      <c r="Y169" s="37" t="str">
        <f t="array" ref="Y169">IF(AND( ISNUMBER(IFERROR(($X169),"")), ISNUMBER(IFERROR(($U169),""))), MAX(MIN(($X169), ($U169)), -($U169)), "")</f>
        <v/>
      </c>
      <c r="Z169" s="37" t="str">
        <f t="array" ref="Z169">IF(AND( ISNUMBER(IFERROR(($X169),"")), ISNUMBER(IFERROR(($V169),""))), MAX(MIN(($X169), ($V169)), -($V169)), "")</f>
        <v/>
      </c>
      <c r="AA169" s="12" t="str">
        <f t="array" ref="AA169">IF(AND( ISNUMBER(IFERROR(($X169),"")), ISNUMBER(IFERROR(($W169),""))), MAX(MIN(($X169), ($W169)), -($W169)), "")</f>
        <v/>
      </c>
      <c r="AB169" s="2413" t="str">
        <f t="array" ref="AB169">IF(AND( ISNUMBER(IFERROR(($AK169),"")), ISNUMBER(IFERROR(($AL169),"")), ISNUMBER(IFERROR(($AN169),""))), SQRT(MAX(0, ($AK169)+g_csrs!AA16*(($AL169)-($AN169)))), "")</f>
        <v/>
      </c>
      <c r="AC169" s="37" t="str">
        <f t="array" ref="AC169">IF(AND( ISNUMBER(IFERROR(($AK169),"")), ISNUMBER(IFERROR(($AL169),"")), ISNUMBER(IFERROR(($AN169),""))), SQRT(MAX(0, ($AK169)+MIN(100%, g_csrs!AA16*1.25)*(($AL169)-($AN169)))), "")</f>
        <v/>
      </c>
      <c r="AD169" s="37" t="str">
        <f t="array" ref="AD169">IF(AND( ISNUMBER(IFERROR(($AK169),"")), ISNUMBER(IFERROR(($AL169),"")), ISNUMBER(IFERROR(($AN169),""))), SQRT(MAX(0, ($AK169)+0.75*g_csrs!AA16*(($AL169)-($AN169)))), "")</f>
        <v/>
      </c>
      <c r="AE169" s="37" t="str">
        <f t="array" ref="AE169">IF(AND( ISNUMBER(IFERROR(($AH169),"")), ISNUMBER(IFERROR(($AB169),""))), MAX(MIN(($AH169), ($AB169)), -($AB169)), "")</f>
        <v/>
      </c>
      <c r="AF169" s="37" t="str">
        <f t="array" ref="AF169">IF(AND( ISNUMBER(IFERROR(($AH169),"")), ISNUMBER(IFERROR(($AC169),""))), MAX(MIN(($AH169), ($AC169)), -($AC169)), "")</f>
        <v/>
      </c>
      <c r="AG169" s="37" t="str">
        <f t="array" ref="AG169">IF(AND( ISNUMBER(IFERROR(($AH169),"")), ISNUMBER(IFERROR(($AD169),""))), MAX(MIN(($AH169), ($AD169)), -($AD169)), "")</f>
        <v/>
      </c>
      <c r="AH169" s="238"/>
      <c r="AI169" s="998"/>
      <c r="AJ169" s="998"/>
      <c r="AK169" s="998"/>
      <c r="AL169" s="998"/>
      <c r="AM169" s="998"/>
      <c r="AN169" s="999"/>
      <c r="AO169" s="997"/>
      <c r="AP169" s="998"/>
      <c r="AQ169" s="998"/>
      <c r="AR169" s="998"/>
      <c r="AS169" s="998"/>
      <c r="AT169" s="998"/>
      <c r="AU169" s="999"/>
      <c r="AV169" s="997"/>
      <c r="AW169" s="998"/>
      <c r="AX169" s="998"/>
      <c r="AY169" s="998"/>
      <c r="AZ169" s="998"/>
      <c r="BA169" s="998"/>
      <c r="BB169" s="1028"/>
      <c r="BC169" s="1279"/>
      <c r="BD169" s="1279"/>
      <c r="BE169" s="1279"/>
      <c r="BF169" s="1279"/>
      <c r="BG169" s="1279"/>
      <c r="BH169" s="1279"/>
      <c r="BI169" s="1279"/>
      <c r="BJ169" s="1279"/>
      <c r="BK169" s="1279"/>
      <c r="BL169" s="1279"/>
      <c r="BM169" s="1279"/>
      <c r="BN169" s="1279"/>
      <c r="BO169" s="1279"/>
      <c r="BP169" s="1279"/>
      <c r="BQ169" s="1279"/>
      <c r="BR169" s="1279"/>
      <c r="BS169" s="1279"/>
      <c r="BT169" s="1279"/>
      <c r="BU169" s="1279"/>
      <c r="BV169" s="1279"/>
      <c r="BW169" s="1279"/>
      <c r="BX169" s="1279"/>
      <c r="BY169" s="1279"/>
      <c r="BZ169" s="1279"/>
      <c r="CA169" s="1279"/>
      <c r="CB169" s="1279"/>
      <c r="CC169" s="1279"/>
      <c r="CD169" s="1279"/>
      <c r="CE169" s="1279"/>
      <c r="CF169" s="1279"/>
      <c r="CG169" s="1279"/>
      <c r="CH169" s="1279"/>
      <c r="CI169" s="1279"/>
      <c r="CJ169" s="1279"/>
      <c r="CK169" s="1279"/>
      <c r="CL169" s="1279"/>
      <c r="CM169" s="1279"/>
      <c r="CN169" s="1279"/>
      <c r="CO169" s="1279"/>
      <c r="CP169" s="1279"/>
      <c r="CQ169" s="1279"/>
      <c r="CR169" s="1279"/>
      <c r="CS169" s="1279"/>
      <c r="CT169" s="1279"/>
      <c r="CU169" s="1279"/>
      <c r="CV169" s="1279"/>
      <c r="CW169" s="1279"/>
      <c r="CX169" s="1279"/>
      <c r="CY169" s="1279"/>
      <c r="CZ169" s="1279"/>
      <c r="DA169" s="1279"/>
      <c r="DB169" s="1279"/>
      <c r="DC169" s="1279"/>
      <c r="DD169" s="1279"/>
      <c r="DE169" s="1279"/>
      <c r="DF169" s="1279"/>
      <c r="DG169" s="1279"/>
      <c r="DH169" s="1279"/>
      <c r="DI169" s="1279"/>
      <c r="DJ169" s="1279"/>
      <c r="DK169" s="1279"/>
      <c r="DL169" s="1279"/>
      <c r="DM169" s="1279"/>
      <c r="DN169" s="1279"/>
      <c r="DO169" s="1279"/>
      <c r="DP169" s="1279"/>
      <c r="DQ169" s="1279"/>
      <c r="DR169" s="1279"/>
      <c r="DS169" s="1279"/>
      <c r="DT169" s="1279"/>
      <c r="DU169" s="1279"/>
      <c r="DV169" s="1279"/>
      <c r="DW169" s="1279"/>
      <c r="DX169" s="1279"/>
      <c r="DY169" s="1279"/>
      <c r="DZ169" s="1279"/>
      <c r="EA169" s="1279"/>
      <c r="EB169" s="1279"/>
      <c r="EC169" s="1279"/>
      <c r="ED169" s="1279"/>
      <c r="EH169" s="1265"/>
      <c r="GX169" s="1265"/>
    </row>
    <row r="170" spans="1:206" ht="15" customHeight="1" x14ac:dyDescent="0.25">
      <c r="A170" s="926"/>
      <c r="B170" s="190">
        <v>16</v>
      </c>
      <c r="C170" s="3526"/>
      <c r="D170" s="3429" t="s">
        <v>1479</v>
      </c>
      <c r="E170" s="3430"/>
      <c r="F170" s="37" t="str">
        <f t="array" ref="F170">IF( SUMPRODUCT(--NOT(ISNUMBER($M170:$T170)))=0,SQRT(MAX(($M170)+SUMPRODUCT(($N170:$T170),r_csrs!$B$4:$H$4),0)),"")</f>
        <v/>
      </c>
      <c r="G170" s="37" t="str">
        <f t="array" ref="G170">IF( SUMPRODUCT(--NOT(ISNUMBER($M170:$T170)))=0,SQRT(MAX(($M170)+SUMPRODUCT(($N170:$T170),r_csrs!$B$5:$H$5),0)),"")</f>
        <v/>
      </c>
      <c r="H170" s="37" t="str">
        <f t="array" ref="H170">IF( SUMPRODUCT(--NOT(ISNUMBER($M170:$T170)))=0,SQRT(MAX(($M170)+SUMPRODUCT(($N170:$T170),r_csrs!$B$4:$H$4)*0.75,0)),"")</f>
        <v/>
      </c>
      <c r="I170" s="37" t="str">
        <f t="array" ref="I170">IF(AND( ISNUMBER(IFERROR(($L170),"")), ISNUMBER(IFERROR(($F170),""))), MAX(MIN(($L170), ($F170)), -($F170)), "")</f>
        <v/>
      </c>
      <c r="J170" s="37" t="str">
        <f t="array" ref="J170">IF(AND( ISNUMBER(IFERROR(($L170),"")), ISNUMBER(IFERROR(($G170),""))), MAX(MIN(($L170), ($G170)), -($G170)), "")</f>
        <v/>
      </c>
      <c r="K170" s="37" t="str">
        <f t="array" ref="K170">IF(AND( ISNUMBER(IFERROR(($L170),"")), ISNUMBER(IFERROR(($H170),""))), MAX(MIN(($L170), ($H170)), -($H170)), "")</f>
        <v/>
      </c>
      <c r="L170" s="238"/>
      <c r="M170" s="238"/>
      <c r="N170" s="1036"/>
      <c r="O170" s="1037"/>
      <c r="P170" s="1037"/>
      <c r="Q170" s="1037"/>
      <c r="R170" s="1037"/>
      <c r="S170" s="1037"/>
      <c r="T170" s="1038"/>
      <c r="U170" s="1039"/>
      <c r="V170" s="237"/>
      <c r="W170" s="237"/>
      <c r="X170" s="237"/>
      <c r="Y170" s="37" t="str">
        <f t="array" ref="Y170">IF(AND( ISNUMBER(IFERROR(($X170),"")), ISNUMBER(IFERROR(($U170),""))), MAX(MIN(($X170), ($U170)), -($U170)), "")</f>
        <v/>
      </c>
      <c r="Z170" s="37" t="str">
        <f t="array" ref="Z170">IF(AND( ISNUMBER(IFERROR(($X170),"")), ISNUMBER(IFERROR(($V170),""))), MAX(MIN(($X170), ($V170)), -($V170)), "")</f>
        <v/>
      </c>
      <c r="AA170" s="12" t="str">
        <f t="array" ref="AA170">IF(AND( ISNUMBER(IFERROR(($X170),"")), ISNUMBER(IFERROR(($W170),""))), MAX(MIN(($X170), ($W170)), -($W170)), "")</f>
        <v/>
      </c>
      <c r="AB170" s="2413" t="str">
        <f t="array" ref="AB170">IF(AND( ISNUMBER(IFERROR(($AK170),"")), ISNUMBER(IFERROR(($AL170),"")), ISNUMBER(IFERROR(($AN170),""))), SQRT(MAX(0, ($AK170)+g_csrs!AA17*(($AL170)-($AN170)))), "")</f>
        <v/>
      </c>
      <c r="AC170" s="37" t="str">
        <f t="array" ref="AC170">IF(AND( ISNUMBER(IFERROR(($AK170),"")), ISNUMBER(IFERROR(($AL170),"")), ISNUMBER(IFERROR(($AN170),""))), SQRT(MAX(0, ($AK170)+MIN(100%, g_csrs!AA17*1.25)*(($AL170)-($AN170)))), "")</f>
        <v/>
      </c>
      <c r="AD170" s="37" t="str">
        <f t="array" ref="AD170">IF(AND( ISNUMBER(IFERROR(($AK170),"")), ISNUMBER(IFERROR(($AL170),"")), ISNUMBER(IFERROR(($AN170),""))), SQRT(MAX(0, ($AK170)+0.75*g_csrs!AA17*(($AL170)-($AN170)))), "")</f>
        <v/>
      </c>
      <c r="AE170" s="37" t="str">
        <f t="array" ref="AE170">IF(AND( ISNUMBER(IFERROR(($AH170),"")), ISNUMBER(IFERROR(($AB170),""))), MAX(MIN(($AH170), ($AB170)), -($AB170)), "")</f>
        <v/>
      </c>
      <c r="AF170" s="37" t="str">
        <f t="array" ref="AF170">IF(AND( ISNUMBER(IFERROR(($AH170),"")), ISNUMBER(IFERROR(($AC170),""))), MAX(MIN(($AH170), ($AC170)), -($AC170)), "")</f>
        <v/>
      </c>
      <c r="AG170" s="37" t="str">
        <f t="array" ref="AG170">IF(AND( ISNUMBER(IFERROR(($AH170),"")), ISNUMBER(IFERROR(($AD170),""))), MAX(MIN(($AH170), ($AD170)), -($AD170)), "")</f>
        <v/>
      </c>
      <c r="AH170" s="238"/>
      <c r="AI170" s="998"/>
      <c r="AJ170" s="998"/>
      <c r="AK170" s="998"/>
      <c r="AL170" s="998"/>
      <c r="AM170" s="998"/>
      <c r="AN170" s="999"/>
      <c r="AO170" s="997"/>
      <c r="AP170" s="998"/>
      <c r="AQ170" s="998"/>
      <c r="AR170" s="998"/>
      <c r="AS170" s="998"/>
      <c r="AT170" s="998"/>
      <c r="AU170" s="999"/>
      <c r="AV170" s="997"/>
      <c r="AW170" s="998"/>
      <c r="AX170" s="998"/>
      <c r="AY170" s="998"/>
      <c r="AZ170" s="998"/>
      <c r="BA170" s="998"/>
      <c r="BB170" s="1028"/>
      <c r="BC170" s="1279"/>
      <c r="BD170" s="1279"/>
      <c r="BE170" s="1279"/>
      <c r="BF170" s="1279"/>
      <c r="BG170" s="1279"/>
      <c r="BH170" s="1279"/>
      <c r="BI170" s="1279"/>
      <c r="BJ170" s="1279"/>
      <c r="BK170" s="1279"/>
      <c r="BL170" s="1279"/>
      <c r="BM170" s="1279"/>
      <c r="BN170" s="1279"/>
      <c r="BO170" s="1279"/>
      <c r="BP170" s="1279"/>
      <c r="BQ170" s="1279"/>
      <c r="BR170" s="1279"/>
      <c r="BS170" s="1279"/>
      <c r="BT170" s="1279"/>
      <c r="BU170" s="1279"/>
      <c r="BV170" s="1279"/>
      <c r="BW170" s="1279"/>
      <c r="BX170" s="1279"/>
      <c r="BY170" s="1279"/>
      <c r="BZ170" s="1279"/>
      <c r="CA170" s="1279"/>
      <c r="CB170" s="1279"/>
      <c r="CC170" s="1279"/>
      <c r="CD170" s="1279"/>
      <c r="CE170" s="1279"/>
      <c r="CF170" s="1279"/>
      <c r="CG170" s="1279"/>
      <c r="CH170" s="1279"/>
      <c r="CI170" s="1279"/>
      <c r="CJ170" s="1279"/>
      <c r="CK170" s="1279"/>
      <c r="CL170" s="1279"/>
      <c r="CM170" s="1279"/>
      <c r="CN170" s="1279"/>
      <c r="CO170" s="1279"/>
      <c r="CP170" s="1279"/>
      <c r="CQ170" s="1279"/>
      <c r="CR170" s="1279"/>
      <c r="CS170" s="1279"/>
      <c r="CT170" s="1279"/>
      <c r="CU170" s="1279"/>
      <c r="CV170" s="1279"/>
      <c r="CW170" s="1279"/>
      <c r="CX170" s="1279"/>
      <c r="CY170" s="1279"/>
      <c r="CZ170" s="1279"/>
      <c r="DA170" s="1279"/>
      <c r="DB170" s="1279"/>
      <c r="DC170" s="1279"/>
      <c r="DD170" s="1279"/>
      <c r="DE170" s="1279"/>
      <c r="DF170" s="1279"/>
      <c r="DG170" s="1279"/>
      <c r="DH170" s="1279"/>
      <c r="DI170" s="1279"/>
      <c r="DJ170" s="1279"/>
      <c r="DK170" s="1279"/>
      <c r="DL170" s="1279"/>
      <c r="DM170" s="1279"/>
      <c r="DN170" s="1279"/>
      <c r="DO170" s="1279"/>
      <c r="DP170" s="1279"/>
      <c r="DQ170" s="1279"/>
      <c r="DR170" s="1279"/>
      <c r="DS170" s="1279"/>
      <c r="DT170" s="1279"/>
      <c r="DU170" s="1279"/>
      <c r="DV170" s="1279"/>
      <c r="DW170" s="1279"/>
      <c r="DX170" s="1279"/>
      <c r="DY170" s="1279"/>
      <c r="DZ170" s="1279"/>
      <c r="EA170" s="1279"/>
      <c r="EB170" s="1279"/>
      <c r="EC170" s="1279"/>
      <c r="ED170" s="1279"/>
      <c r="EH170" s="1265"/>
      <c r="GX170" s="1265"/>
    </row>
    <row r="171" spans="1:206" ht="15" customHeight="1" x14ac:dyDescent="0.25">
      <c r="A171" s="926"/>
      <c r="B171" s="190">
        <v>17</v>
      </c>
      <c r="C171" s="3526" t="s">
        <v>1481</v>
      </c>
      <c r="D171" s="3429" t="s">
        <v>1472</v>
      </c>
      <c r="E171" s="3430"/>
      <c r="F171" s="37" t="str">
        <f t="array" ref="F171">IF( SUMPRODUCT(--NOT(ISNUMBER($M171:$T171)))=0,SQRT(MAX(($M171)+SUMPRODUCT(($N171:$T171),r_csrs!$B$4:$H$4),0)),"")</f>
        <v/>
      </c>
      <c r="G171" s="37" t="str">
        <f t="array" ref="G171">IF( SUMPRODUCT(--NOT(ISNUMBER($M171:$T171)))=0,SQRT(MAX(($M171)+SUMPRODUCT(($N171:$T171),r_csrs!$B$5:$H$5),0)),"")</f>
        <v/>
      </c>
      <c r="H171" s="37" t="str">
        <f t="array" ref="H171">IF( SUMPRODUCT(--NOT(ISNUMBER($M171:$T171)))=0,SQRT(MAX(($M171)+SUMPRODUCT(($N171:$T171),r_csrs!$B$4:$H$4)*0.75,0)),"")</f>
        <v/>
      </c>
      <c r="I171" s="37" t="str">
        <f t="array" ref="I171">IF(AND( ISNUMBER(IFERROR(($L171),"")), ISNUMBER(IFERROR(($F171),""))), MAX(MIN(($L171), ($F171)), -($F171)), "")</f>
        <v/>
      </c>
      <c r="J171" s="37" t="str">
        <f t="array" ref="J171">IF(AND( ISNUMBER(IFERROR(($L171),"")), ISNUMBER(IFERROR(($G171),""))), MAX(MIN(($L171), ($G171)), -($G171)), "")</f>
        <v/>
      </c>
      <c r="K171" s="37" t="str">
        <f t="array" ref="K171">IF(AND( ISNUMBER(IFERROR(($L171),"")), ISNUMBER(IFERROR(($H171),""))), MAX(MIN(($L171), ($H171)), -($H171)), "")</f>
        <v/>
      </c>
      <c r="L171" s="238"/>
      <c r="M171" s="238"/>
      <c r="N171" s="1036"/>
      <c r="O171" s="1037"/>
      <c r="P171" s="1037"/>
      <c r="Q171" s="1037"/>
      <c r="R171" s="1037"/>
      <c r="S171" s="1037"/>
      <c r="T171" s="1038"/>
      <c r="U171" s="1039"/>
      <c r="V171" s="237"/>
      <c r="W171" s="237"/>
      <c r="X171" s="237"/>
      <c r="Y171" s="37" t="str">
        <f t="array" ref="Y171">IF(AND( ISNUMBER(IFERROR(($X171),"")), ISNUMBER(IFERROR(($U171),""))), MAX(MIN(($X171), ($U171)), -($U171)), "")</f>
        <v/>
      </c>
      <c r="Z171" s="37" t="str">
        <f t="array" ref="Z171">IF(AND( ISNUMBER(IFERROR(($X171),"")), ISNUMBER(IFERROR(($V171),""))), MAX(MIN(($X171), ($V171)), -($V171)), "")</f>
        <v/>
      </c>
      <c r="AA171" s="12" t="str">
        <f t="array" ref="AA171">IF(AND( ISNUMBER(IFERROR(($X171),"")), ISNUMBER(IFERROR(($W171),""))), MAX(MIN(($X171), ($W171)), -($W171)), "")</f>
        <v/>
      </c>
      <c r="AB171" s="2413" t="str">
        <f t="array" ref="AB171">IF(AND( ISNUMBER(IFERROR(($AK171),"")), ISNUMBER(IFERROR(($AL171),"")), ISNUMBER(IFERROR(($AN171),""))), SQRT(MAX(0, ($AK171)+g_csrs!AA18*(($AL171)-($AN171)))), "")</f>
        <v/>
      </c>
      <c r="AC171" s="37" t="str">
        <f t="array" ref="AC171">IF(AND( ISNUMBER(IFERROR(($AK171),"")), ISNUMBER(IFERROR(($AL171),"")), ISNUMBER(IFERROR(($AN171),""))), SQRT(MAX(0, ($AK171)+MIN(100%, g_csrs!AA18*1.25)*(($AL171)-($AN171)))), "")</f>
        <v/>
      </c>
      <c r="AD171" s="37" t="str">
        <f t="array" ref="AD171">IF(AND( ISNUMBER(IFERROR(($AK171),"")), ISNUMBER(IFERROR(($AL171),"")), ISNUMBER(IFERROR(($AN171),""))), SQRT(MAX(0, ($AK171)+0.75*g_csrs!AA18*(($AL171)-($AN171)))), "")</f>
        <v/>
      </c>
      <c r="AE171" s="37" t="str">
        <f t="array" ref="AE171">IF(AND( ISNUMBER(IFERROR(($AH171),"")), ISNUMBER(IFERROR(($AB171),""))), MAX(MIN(($AH171), ($AB171)), -($AB171)), "")</f>
        <v/>
      </c>
      <c r="AF171" s="37" t="str">
        <f t="array" ref="AF171">IF(AND( ISNUMBER(IFERROR(($AH171),"")), ISNUMBER(IFERROR(($AC171),""))), MAX(MIN(($AH171), ($AC171)), -($AC171)), "")</f>
        <v/>
      </c>
      <c r="AG171" s="37" t="str">
        <f t="array" ref="AG171">IF(AND( ISNUMBER(IFERROR(($AH171),"")), ISNUMBER(IFERROR(($AD171),""))), MAX(MIN(($AH171), ($AD171)), -($AD171)), "")</f>
        <v/>
      </c>
      <c r="AH171" s="238"/>
      <c r="AI171" s="998"/>
      <c r="AJ171" s="998"/>
      <c r="AK171" s="998"/>
      <c r="AL171" s="998"/>
      <c r="AM171" s="998"/>
      <c r="AN171" s="999"/>
      <c r="AO171" s="997"/>
      <c r="AP171" s="998"/>
      <c r="AQ171" s="998"/>
      <c r="AR171" s="998"/>
      <c r="AS171" s="998"/>
      <c r="AT171" s="998"/>
      <c r="AU171" s="999"/>
      <c r="AV171" s="997"/>
      <c r="AW171" s="998"/>
      <c r="AX171" s="998"/>
      <c r="AY171" s="998"/>
      <c r="AZ171" s="998"/>
      <c r="BA171" s="998"/>
      <c r="BB171" s="1028"/>
      <c r="BC171" s="1279"/>
      <c r="BD171" s="1279"/>
      <c r="BE171" s="1279"/>
      <c r="BF171" s="1279"/>
      <c r="BG171" s="1279"/>
      <c r="BH171" s="1279"/>
      <c r="BI171" s="1279"/>
      <c r="BJ171" s="1279"/>
      <c r="BK171" s="1279"/>
      <c r="BL171" s="1279"/>
      <c r="BM171" s="1279"/>
      <c r="BN171" s="1279"/>
      <c r="BO171" s="1279"/>
      <c r="BP171" s="1279"/>
      <c r="BQ171" s="1279"/>
      <c r="BR171" s="1279"/>
      <c r="BS171" s="1279"/>
      <c r="BT171" s="1279"/>
      <c r="BU171" s="1279"/>
      <c r="BV171" s="1279"/>
      <c r="BW171" s="1279"/>
      <c r="BX171" s="1279"/>
      <c r="BY171" s="1279"/>
      <c r="BZ171" s="1279"/>
      <c r="CA171" s="1279"/>
      <c r="CB171" s="1279"/>
      <c r="CC171" s="1279"/>
      <c r="CD171" s="1279"/>
      <c r="CE171" s="1279"/>
      <c r="CF171" s="1279"/>
      <c r="CG171" s="1279"/>
      <c r="CH171" s="1279"/>
      <c r="CI171" s="1279"/>
      <c r="CJ171" s="1279"/>
      <c r="CK171" s="1279"/>
      <c r="CL171" s="1279"/>
      <c r="CM171" s="1279"/>
      <c r="CN171" s="1279"/>
      <c r="CO171" s="1279"/>
      <c r="CP171" s="1279"/>
      <c r="CQ171" s="1279"/>
      <c r="CR171" s="1279"/>
      <c r="CS171" s="1279"/>
      <c r="CT171" s="1279"/>
      <c r="CU171" s="1279"/>
      <c r="CV171" s="1279"/>
      <c r="CW171" s="1279"/>
      <c r="CX171" s="1279"/>
      <c r="CY171" s="1279"/>
      <c r="CZ171" s="1279"/>
      <c r="DA171" s="1279"/>
      <c r="DB171" s="1279"/>
      <c r="DC171" s="1279"/>
      <c r="DD171" s="1279"/>
      <c r="DE171" s="1279"/>
      <c r="DF171" s="1279"/>
      <c r="DG171" s="1279"/>
      <c r="DH171" s="1279"/>
      <c r="DI171" s="1279"/>
      <c r="DJ171" s="1279"/>
      <c r="DK171" s="1279"/>
      <c r="DL171" s="1279"/>
      <c r="DM171" s="1279"/>
      <c r="DN171" s="1279"/>
      <c r="DO171" s="1279"/>
      <c r="DP171" s="1279"/>
      <c r="DQ171" s="1279"/>
      <c r="DR171" s="1279"/>
      <c r="DS171" s="1279"/>
      <c r="DT171" s="1279"/>
      <c r="DU171" s="1279"/>
      <c r="DV171" s="1279"/>
      <c r="DW171" s="1279"/>
      <c r="DX171" s="1279"/>
      <c r="DY171" s="1279"/>
      <c r="DZ171" s="1279"/>
      <c r="EA171" s="1279"/>
      <c r="EB171" s="1279"/>
      <c r="EC171" s="1279"/>
      <c r="ED171" s="1279"/>
      <c r="EH171" s="1265"/>
      <c r="GX171" s="1265"/>
    </row>
    <row r="172" spans="1:206" ht="15" customHeight="1" x14ac:dyDescent="0.25">
      <c r="A172" s="926"/>
      <c r="B172" s="190">
        <v>18</v>
      </c>
      <c r="C172" s="3526"/>
      <c r="D172" s="3429" t="s">
        <v>1473</v>
      </c>
      <c r="E172" s="3430"/>
      <c r="F172" s="37" t="str">
        <f t="array" ref="F172">IF( SUMPRODUCT(--NOT(ISNUMBER($M172:$T172)))=0,SQRT(MAX(($M172)+SUMPRODUCT(($N172:$T172),r_csrs!$B$4:$H$4),0)),"")</f>
        <v/>
      </c>
      <c r="G172" s="37" t="str">
        <f t="array" ref="G172">IF( SUMPRODUCT(--NOT(ISNUMBER($M172:$T172)))=0,SQRT(MAX(($M172)+SUMPRODUCT(($N172:$T172),r_csrs!$B$5:$H$5),0)),"")</f>
        <v/>
      </c>
      <c r="H172" s="37" t="str">
        <f t="array" ref="H172">IF( SUMPRODUCT(--NOT(ISNUMBER($M172:$T172)))=0,SQRT(MAX(($M172)+SUMPRODUCT(($N172:$T172),r_csrs!$B$4:$H$4)*0.75,0)),"")</f>
        <v/>
      </c>
      <c r="I172" s="37" t="str">
        <f t="array" ref="I172">IF(AND( ISNUMBER(IFERROR(($L172),"")), ISNUMBER(IFERROR(($F172),""))), MAX(MIN(($L172), ($F172)), -($F172)), "")</f>
        <v/>
      </c>
      <c r="J172" s="37" t="str">
        <f t="array" ref="J172">IF(AND( ISNUMBER(IFERROR(($L172),"")), ISNUMBER(IFERROR(($G172),""))), MAX(MIN(($L172), ($G172)), -($G172)), "")</f>
        <v/>
      </c>
      <c r="K172" s="37" t="str">
        <f t="array" ref="K172">IF(AND( ISNUMBER(IFERROR(($L172),"")), ISNUMBER(IFERROR(($H172),""))), MAX(MIN(($L172), ($H172)), -($H172)), "")</f>
        <v/>
      </c>
      <c r="L172" s="1033"/>
      <c r="M172" s="1033"/>
      <c r="N172" s="1036"/>
      <c r="O172" s="1037"/>
      <c r="P172" s="1037"/>
      <c r="Q172" s="1037"/>
      <c r="R172" s="1037"/>
      <c r="S172" s="1037"/>
      <c r="T172" s="1038"/>
      <c r="U172" s="1039"/>
      <c r="V172" s="237"/>
      <c r="W172" s="237"/>
      <c r="X172" s="237"/>
      <c r="Y172" s="37" t="str">
        <f t="array" ref="Y172">IF(AND( ISNUMBER(IFERROR(($X172),"")), ISNUMBER(IFERROR(($U172),""))), MAX(MIN(($X172), ($U172)), -($U172)), "")</f>
        <v/>
      </c>
      <c r="Z172" s="37" t="str">
        <f t="array" ref="Z172">IF(AND( ISNUMBER(IFERROR(($X172),"")), ISNUMBER(IFERROR(($V172),""))), MAX(MIN(($X172), ($V172)), -($V172)), "")</f>
        <v/>
      </c>
      <c r="AA172" s="12" t="str">
        <f t="array" ref="AA172">IF(AND( ISNUMBER(IFERROR(($X172),"")), ISNUMBER(IFERROR(($W172),""))), MAX(MIN(($X172), ($W172)), -($W172)), "")</f>
        <v/>
      </c>
      <c r="AB172" s="2413" t="str">
        <f t="array" ref="AB172">IF(AND( ISNUMBER(IFERROR(($AK172),"")), ISNUMBER(IFERROR(($AL172),"")), ISNUMBER(IFERROR(($AN172),""))), SQRT(MAX(0, ($AK172)+g_csrs!AA19*(($AL172)-($AN172)))), "")</f>
        <v/>
      </c>
      <c r="AC172" s="37" t="str">
        <f t="array" ref="AC172">IF(AND( ISNUMBER(IFERROR(($AK172),"")), ISNUMBER(IFERROR(($AL172),"")), ISNUMBER(IFERROR(($AN172),""))), SQRT(MAX(0, ($AK172)+MIN(100%, g_csrs!AA19*1.25)*(($AL172)-($AN172)))), "")</f>
        <v/>
      </c>
      <c r="AD172" s="37" t="str">
        <f t="array" ref="AD172">IF(AND( ISNUMBER(IFERROR(($AK172),"")), ISNUMBER(IFERROR(($AL172),"")), ISNUMBER(IFERROR(($AN172),""))), SQRT(MAX(0, ($AK172)+0.75*g_csrs!AA19*(($AL172)-($AN172)))), "")</f>
        <v/>
      </c>
      <c r="AE172" s="37" t="str">
        <f t="array" ref="AE172">IF(AND( ISNUMBER(IFERROR(($AH172),"")), ISNUMBER(IFERROR(($AB172),""))), MAX(MIN(($AH172), ($AB172)), -($AB172)), "")</f>
        <v/>
      </c>
      <c r="AF172" s="37" t="str">
        <f t="array" ref="AF172">IF(AND( ISNUMBER(IFERROR(($AH172),"")), ISNUMBER(IFERROR(($AC172),""))), MAX(MIN(($AH172), ($AC172)), -($AC172)), "")</f>
        <v/>
      </c>
      <c r="AG172" s="37" t="str">
        <f t="array" ref="AG172">IF(AND( ISNUMBER(IFERROR(($AH172),"")), ISNUMBER(IFERROR(($AD172),""))), MAX(MIN(($AH172), ($AD172)), -($AD172)), "")</f>
        <v/>
      </c>
      <c r="AH172" s="238"/>
      <c r="AI172" s="998"/>
      <c r="AJ172" s="998"/>
      <c r="AK172" s="998"/>
      <c r="AL172" s="998"/>
      <c r="AM172" s="998"/>
      <c r="AN172" s="999"/>
      <c r="AO172" s="997"/>
      <c r="AP172" s="998"/>
      <c r="AQ172" s="998"/>
      <c r="AR172" s="998"/>
      <c r="AS172" s="998"/>
      <c r="AT172" s="998"/>
      <c r="AU172" s="999"/>
      <c r="AV172" s="997"/>
      <c r="AW172" s="998"/>
      <c r="AX172" s="998"/>
      <c r="AY172" s="998"/>
      <c r="AZ172" s="998"/>
      <c r="BA172" s="998"/>
      <c r="BB172" s="1028"/>
      <c r="BC172" s="1279"/>
      <c r="BD172" s="1279"/>
      <c r="BE172" s="1279"/>
      <c r="BF172" s="1279"/>
      <c r="BG172" s="1279"/>
      <c r="BH172" s="1279"/>
      <c r="BI172" s="1279"/>
      <c r="BJ172" s="1279"/>
      <c r="BK172" s="1279"/>
      <c r="BL172" s="1279"/>
      <c r="BM172" s="1279"/>
      <c r="BN172" s="1279"/>
      <c r="BO172" s="1279"/>
      <c r="BP172" s="1279"/>
      <c r="BQ172" s="1279"/>
      <c r="BR172" s="1279"/>
      <c r="BS172" s="1279"/>
      <c r="BT172" s="1279"/>
      <c r="BU172" s="1279"/>
      <c r="BV172" s="1279"/>
      <c r="BW172" s="1279"/>
      <c r="BX172" s="1279"/>
      <c r="BY172" s="1279"/>
      <c r="BZ172" s="1279"/>
      <c r="CA172" s="1279"/>
      <c r="CB172" s="1279"/>
      <c r="CC172" s="1279"/>
      <c r="CD172" s="1279"/>
      <c r="CE172" s="1279"/>
      <c r="CF172" s="1279"/>
      <c r="CG172" s="1279"/>
      <c r="CH172" s="1279"/>
      <c r="CI172" s="1279"/>
      <c r="CJ172" s="1279"/>
      <c r="CK172" s="1279"/>
      <c r="CL172" s="1279"/>
      <c r="CM172" s="1279"/>
      <c r="CN172" s="1279"/>
      <c r="CO172" s="1279"/>
      <c r="CP172" s="1279"/>
      <c r="CQ172" s="1279"/>
      <c r="CR172" s="1279"/>
      <c r="CS172" s="1279"/>
      <c r="CT172" s="1279"/>
      <c r="CU172" s="1279"/>
      <c r="CV172" s="1279"/>
      <c r="CW172" s="1279"/>
      <c r="CX172" s="1279"/>
      <c r="CY172" s="1279"/>
      <c r="CZ172" s="1279"/>
      <c r="DA172" s="1279"/>
      <c r="DB172" s="1279"/>
      <c r="DC172" s="1279"/>
      <c r="DD172" s="1279"/>
      <c r="DE172" s="1279"/>
      <c r="DF172" s="1279"/>
      <c r="DG172" s="1279"/>
      <c r="DH172" s="1279"/>
      <c r="DI172" s="1279"/>
      <c r="DJ172" s="1279"/>
      <c r="DK172" s="1279"/>
      <c r="DL172" s="1279"/>
      <c r="DM172" s="1279"/>
      <c r="DN172" s="1279"/>
      <c r="DO172" s="1279"/>
      <c r="DP172" s="1279"/>
      <c r="DQ172" s="1279"/>
      <c r="DR172" s="1279"/>
      <c r="DS172" s="1279"/>
      <c r="DT172" s="1279"/>
      <c r="DU172" s="1279"/>
      <c r="DV172" s="1279"/>
      <c r="DW172" s="1279"/>
      <c r="DX172" s="1279"/>
      <c r="DY172" s="1279"/>
      <c r="DZ172" s="1279"/>
      <c r="EA172" s="1279"/>
      <c r="EB172" s="1279"/>
      <c r="EC172" s="1279"/>
      <c r="ED172" s="1279"/>
      <c r="EH172" s="1265"/>
      <c r="GX172" s="1265"/>
    </row>
    <row r="173" spans="1:206" ht="15" customHeight="1" x14ac:dyDescent="0.25">
      <c r="A173" s="926"/>
      <c r="B173" s="190">
        <v>19</v>
      </c>
      <c r="C173" s="3526"/>
      <c r="D173" s="3429" t="s">
        <v>1474</v>
      </c>
      <c r="E173" s="3430"/>
      <c r="F173" s="37" t="str">
        <f t="array" ref="F173">IF( SUMPRODUCT(--NOT(ISNUMBER($M173:$T173)))=0,SQRT(MAX(($M173)+SUMPRODUCT(($N173:$T173),r_csrs!$B$4:$H$4),0)),"")</f>
        <v/>
      </c>
      <c r="G173" s="37" t="str">
        <f t="array" ref="G173">IF( SUMPRODUCT(--NOT(ISNUMBER($M173:$T173)))=0,SQRT(MAX(($M173)+SUMPRODUCT(($N173:$T173),r_csrs!$B$5:$H$5),0)),"")</f>
        <v/>
      </c>
      <c r="H173" s="37" t="str">
        <f t="array" ref="H173">IF( SUMPRODUCT(--NOT(ISNUMBER($M173:$T173)))=0,SQRT(MAX(($M173)+SUMPRODUCT(($N173:$T173),r_csrs!$B$4:$H$4)*0.75,0)),"")</f>
        <v/>
      </c>
      <c r="I173" s="37" t="str">
        <f t="array" ref="I173">IF(AND( ISNUMBER(IFERROR(($L173),"")), ISNUMBER(IFERROR(($F173),""))), MAX(MIN(($L173), ($F173)), -($F173)), "")</f>
        <v/>
      </c>
      <c r="J173" s="37" t="str">
        <f t="array" ref="J173">IF(AND( ISNUMBER(IFERROR(($L173),"")), ISNUMBER(IFERROR(($G173),""))), MAX(MIN(($L173), ($G173)), -($G173)), "")</f>
        <v/>
      </c>
      <c r="K173" s="37" t="str">
        <f t="array" ref="K173">IF(AND( ISNUMBER(IFERROR(($L173),"")), ISNUMBER(IFERROR(($H173),""))), MAX(MIN(($L173), ($H173)), -($H173)), "")</f>
        <v/>
      </c>
      <c r="L173" s="238"/>
      <c r="M173" s="238"/>
      <c r="N173" s="1036"/>
      <c r="O173" s="1037"/>
      <c r="P173" s="1037"/>
      <c r="Q173" s="1037"/>
      <c r="R173" s="1037"/>
      <c r="S173" s="1037"/>
      <c r="T173" s="1038"/>
      <c r="U173" s="1039"/>
      <c r="V173" s="237"/>
      <c r="W173" s="237"/>
      <c r="X173" s="237"/>
      <c r="Y173" s="37" t="str">
        <f t="array" ref="Y173">IF(AND( ISNUMBER(IFERROR(($X173),"")), ISNUMBER(IFERROR(($U173),""))), MAX(MIN(($X173), ($U173)), -($U173)), "")</f>
        <v/>
      </c>
      <c r="Z173" s="37" t="str">
        <f t="array" ref="Z173">IF(AND( ISNUMBER(IFERROR(($X173),"")), ISNUMBER(IFERROR(($V173),""))), MAX(MIN(($X173), ($V173)), -($V173)), "")</f>
        <v/>
      </c>
      <c r="AA173" s="12" t="str">
        <f t="array" ref="AA173">IF(AND( ISNUMBER(IFERROR(($X173),"")), ISNUMBER(IFERROR(($W173),""))), MAX(MIN(($X173), ($W173)), -($W173)), "")</f>
        <v/>
      </c>
      <c r="AB173" s="2413" t="str">
        <f t="array" ref="AB173">IF(AND( ISNUMBER(IFERROR(($AK173),"")), ISNUMBER(IFERROR(($AL173),"")), ISNUMBER(IFERROR(($AN173),""))), SQRT(MAX(0, ($AK173)+g_csrs!AA20*(($AL173)-($AN173)))), "")</f>
        <v/>
      </c>
      <c r="AC173" s="37" t="str">
        <f t="array" ref="AC173">IF(AND( ISNUMBER(IFERROR(($AK173),"")), ISNUMBER(IFERROR(($AL173),"")), ISNUMBER(IFERROR(($AN173),""))), SQRT(MAX(0, ($AK173)+MIN(100%, g_csrs!AA20*1.25)*(($AL173)-($AN173)))), "")</f>
        <v/>
      </c>
      <c r="AD173" s="37" t="str">
        <f t="array" ref="AD173">IF(AND( ISNUMBER(IFERROR(($AK173),"")), ISNUMBER(IFERROR(($AL173),"")), ISNUMBER(IFERROR(($AN173),""))), SQRT(MAX(0, ($AK173)+0.75*g_csrs!AA20*(($AL173)-($AN173)))), "")</f>
        <v/>
      </c>
      <c r="AE173" s="37" t="str">
        <f t="array" ref="AE173">IF(AND( ISNUMBER(IFERROR(($AH173),"")), ISNUMBER(IFERROR(($AB173),""))), MAX(MIN(($AH173), ($AB173)), -($AB173)), "")</f>
        <v/>
      </c>
      <c r="AF173" s="37" t="str">
        <f t="array" ref="AF173">IF(AND( ISNUMBER(IFERROR(($AH173),"")), ISNUMBER(IFERROR(($AC173),""))), MAX(MIN(($AH173), ($AC173)), -($AC173)), "")</f>
        <v/>
      </c>
      <c r="AG173" s="37" t="str">
        <f t="array" ref="AG173">IF(AND( ISNUMBER(IFERROR(($AH173),"")), ISNUMBER(IFERROR(($AD173),""))), MAX(MIN(($AH173), ($AD173)), -($AD173)), "")</f>
        <v/>
      </c>
      <c r="AH173" s="238"/>
      <c r="AI173" s="998"/>
      <c r="AJ173" s="998"/>
      <c r="AK173" s="998"/>
      <c r="AL173" s="998"/>
      <c r="AM173" s="998"/>
      <c r="AN173" s="999"/>
      <c r="AO173" s="997"/>
      <c r="AP173" s="998"/>
      <c r="AQ173" s="998"/>
      <c r="AR173" s="998"/>
      <c r="AS173" s="998"/>
      <c r="AT173" s="998"/>
      <c r="AU173" s="999"/>
      <c r="AV173" s="997"/>
      <c r="AW173" s="998"/>
      <c r="AX173" s="998"/>
      <c r="AY173" s="998"/>
      <c r="AZ173" s="998"/>
      <c r="BA173" s="998"/>
      <c r="BB173" s="1028"/>
      <c r="BC173" s="1279"/>
      <c r="BD173" s="1279"/>
      <c r="BE173" s="1279"/>
      <c r="BF173" s="1279"/>
      <c r="BG173" s="1279"/>
      <c r="BH173" s="1279"/>
      <c r="BI173" s="1279"/>
      <c r="BJ173" s="1279"/>
      <c r="BK173" s="1279"/>
      <c r="BL173" s="1279"/>
      <c r="BM173" s="1279"/>
      <c r="BN173" s="1279"/>
      <c r="BO173" s="1279"/>
      <c r="BP173" s="1279"/>
      <c r="BQ173" s="1279"/>
      <c r="BR173" s="1279"/>
      <c r="BS173" s="1279"/>
      <c r="BT173" s="1279"/>
      <c r="BU173" s="1279"/>
      <c r="BV173" s="1279"/>
      <c r="BW173" s="1279"/>
      <c r="BX173" s="1279"/>
      <c r="BY173" s="1279"/>
      <c r="BZ173" s="1279"/>
      <c r="CA173" s="1279"/>
      <c r="CB173" s="1279"/>
      <c r="CC173" s="1279"/>
      <c r="CD173" s="1279"/>
      <c r="CE173" s="1279"/>
      <c r="CF173" s="1279"/>
      <c r="CG173" s="1279"/>
      <c r="CH173" s="1279"/>
      <c r="CI173" s="1279"/>
      <c r="CJ173" s="1279"/>
      <c r="CK173" s="1279"/>
      <c r="CL173" s="1279"/>
      <c r="CM173" s="1279"/>
      <c r="CN173" s="1279"/>
      <c r="CO173" s="1279"/>
      <c r="CP173" s="1279"/>
      <c r="CQ173" s="1279"/>
      <c r="CR173" s="1279"/>
      <c r="CS173" s="1279"/>
      <c r="CT173" s="1279"/>
      <c r="CU173" s="1279"/>
      <c r="CV173" s="1279"/>
      <c r="CW173" s="1279"/>
      <c r="CX173" s="1279"/>
      <c r="CY173" s="1279"/>
      <c r="CZ173" s="1279"/>
      <c r="DA173" s="1279"/>
      <c r="DB173" s="1279"/>
      <c r="DC173" s="1279"/>
      <c r="DD173" s="1279"/>
      <c r="DE173" s="1279"/>
      <c r="DF173" s="1279"/>
      <c r="DG173" s="1279"/>
      <c r="DH173" s="1279"/>
      <c r="DI173" s="1279"/>
      <c r="DJ173" s="1279"/>
      <c r="DK173" s="1279"/>
      <c r="DL173" s="1279"/>
      <c r="DM173" s="1279"/>
      <c r="DN173" s="1279"/>
      <c r="DO173" s="1279"/>
      <c r="DP173" s="1279"/>
      <c r="DQ173" s="1279"/>
      <c r="DR173" s="1279"/>
      <c r="DS173" s="1279"/>
      <c r="DT173" s="1279"/>
      <c r="DU173" s="1279"/>
      <c r="DV173" s="1279"/>
      <c r="DW173" s="1279"/>
      <c r="DX173" s="1279"/>
      <c r="DY173" s="1279"/>
      <c r="DZ173" s="1279"/>
      <c r="EA173" s="1279"/>
      <c r="EB173" s="1279"/>
      <c r="EC173" s="1279"/>
      <c r="ED173" s="1279"/>
      <c r="EH173" s="1265"/>
      <c r="GX173" s="1265"/>
    </row>
    <row r="174" spans="1:206" ht="15" customHeight="1" x14ac:dyDescent="0.25">
      <c r="A174" s="926"/>
      <c r="B174" s="190">
        <v>20</v>
      </c>
      <c r="C174" s="3526"/>
      <c r="D174" s="3429" t="s">
        <v>1475</v>
      </c>
      <c r="E174" s="3430"/>
      <c r="F174" s="37" t="str">
        <f t="array" ref="F174">IF( SUMPRODUCT(--NOT(ISNUMBER($M174:$T174)))=0,SQRT(MAX(($M174)+SUMPRODUCT(($N174:$T174),r_csrs!$B$4:$H$4),0)),"")</f>
        <v/>
      </c>
      <c r="G174" s="37" t="str">
        <f t="array" ref="G174">IF( SUMPRODUCT(--NOT(ISNUMBER($M174:$T174)))=0,SQRT(MAX(($M174)+SUMPRODUCT(($N174:$T174),r_csrs!$B$5:$H$5),0)),"")</f>
        <v/>
      </c>
      <c r="H174" s="37" t="str">
        <f t="array" ref="H174">IF( SUMPRODUCT(--NOT(ISNUMBER($M174:$T174)))=0,SQRT(MAX(($M174)+SUMPRODUCT(($N174:$T174),r_csrs!$B$4:$H$4)*0.75,0)),"")</f>
        <v/>
      </c>
      <c r="I174" s="37" t="str">
        <f t="array" ref="I174">IF(AND( ISNUMBER(IFERROR(($L174),"")), ISNUMBER(IFERROR(($F174),""))), MAX(MIN(($L174), ($F174)), -($F174)), "")</f>
        <v/>
      </c>
      <c r="J174" s="37" t="str">
        <f t="array" ref="J174">IF(AND( ISNUMBER(IFERROR(($L174),"")), ISNUMBER(IFERROR(($G174),""))), MAX(MIN(($L174), ($G174)), -($G174)), "")</f>
        <v/>
      </c>
      <c r="K174" s="37" t="str">
        <f t="array" ref="K174">IF(AND( ISNUMBER(IFERROR(($L174),"")), ISNUMBER(IFERROR(($H174),""))), MAX(MIN(($L174), ($H174)), -($H174)), "")</f>
        <v/>
      </c>
      <c r="L174" s="238"/>
      <c r="M174" s="238"/>
      <c r="N174" s="1036"/>
      <c r="O174" s="1037"/>
      <c r="P174" s="1037"/>
      <c r="Q174" s="1037"/>
      <c r="R174" s="1037"/>
      <c r="S174" s="1037"/>
      <c r="T174" s="1038"/>
      <c r="U174" s="1039"/>
      <c r="V174" s="237"/>
      <c r="W174" s="237"/>
      <c r="X174" s="237"/>
      <c r="Y174" s="37" t="str">
        <f t="array" ref="Y174">IF(AND( ISNUMBER(IFERROR(($X174),"")), ISNUMBER(IFERROR(($U174),""))), MAX(MIN(($X174), ($U174)), -($U174)), "")</f>
        <v/>
      </c>
      <c r="Z174" s="37" t="str">
        <f t="array" ref="Z174">IF(AND( ISNUMBER(IFERROR(($X174),"")), ISNUMBER(IFERROR(($V174),""))), MAX(MIN(($X174), ($V174)), -($V174)), "")</f>
        <v/>
      </c>
      <c r="AA174" s="12" t="str">
        <f t="array" ref="AA174">IF(AND( ISNUMBER(IFERROR(($X174),"")), ISNUMBER(IFERROR(($W174),""))), MAX(MIN(($X174), ($W174)), -($W174)), "")</f>
        <v/>
      </c>
      <c r="AB174" s="2413" t="str">
        <f t="array" ref="AB174">IF(AND( ISNUMBER(IFERROR(($AK174),"")), ISNUMBER(IFERROR(($AL174),"")), ISNUMBER(IFERROR(($AN174),""))), SQRT(MAX(0, ($AK174)+g_csrs!AA21*(($AL174)-($AN174)))), "")</f>
        <v/>
      </c>
      <c r="AC174" s="37" t="str">
        <f t="array" ref="AC174">IF(AND( ISNUMBER(IFERROR(($AK174),"")), ISNUMBER(IFERROR(($AL174),"")), ISNUMBER(IFERROR(($AN174),""))), SQRT(MAX(0, ($AK174)+MIN(100%, g_csrs!AA21*1.25)*(($AL174)-($AN174)))), "")</f>
        <v/>
      </c>
      <c r="AD174" s="37" t="str">
        <f t="array" ref="AD174">IF(AND( ISNUMBER(IFERROR(($AK174),"")), ISNUMBER(IFERROR(($AL174),"")), ISNUMBER(IFERROR(($AN174),""))), SQRT(MAX(0, ($AK174)+0.75*g_csrs!AA21*(($AL174)-($AN174)))), "")</f>
        <v/>
      </c>
      <c r="AE174" s="37" t="str">
        <f t="array" ref="AE174">IF(AND( ISNUMBER(IFERROR(($AH174),"")), ISNUMBER(IFERROR(($AB174),""))), MAX(MIN(($AH174), ($AB174)), -($AB174)), "")</f>
        <v/>
      </c>
      <c r="AF174" s="37" t="str">
        <f t="array" ref="AF174">IF(AND( ISNUMBER(IFERROR(($AH174),"")), ISNUMBER(IFERROR(($AC174),""))), MAX(MIN(($AH174), ($AC174)), -($AC174)), "")</f>
        <v/>
      </c>
      <c r="AG174" s="37" t="str">
        <f t="array" ref="AG174">IF(AND( ISNUMBER(IFERROR(($AH174),"")), ISNUMBER(IFERROR(($AD174),""))), MAX(MIN(($AH174), ($AD174)), -($AD174)), "")</f>
        <v/>
      </c>
      <c r="AH174" s="238"/>
      <c r="AI174" s="998"/>
      <c r="AJ174" s="998"/>
      <c r="AK174" s="998"/>
      <c r="AL174" s="998"/>
      <c r="AM174" s="998"/>
      <c r="AN174" s="999"/>
      <c r="AO174" s="997"/>
      <c r="AP174" s="998"/>
      <c r="AQ174" s="998"/>
      <c r="AR174" s="998"/>
      <c r="AS174" s="998"/>
      <c r="AT174" s="998"/>
      <c r="AU174" s="999"/>
      <c r="AV174" s="997"/>
      <c r="AW174" s="998"/>
      <c r="AX174" s="998"/>
      <c r="AY174" s="998"/>
      <c r="AZ174" s="998"/>
      <c r="BA174" s="998"/>
      <c r="BB174" s="1028"/>
      <c r="BC174" s="1279"/>
      <c r="BD174" s="1279"/>
      <c r="BE174" s="1279"/>
      <c r="BF174" s="1279"/>
      <c r="BG174" s="1279"/>
      <c r="BH174" s="1279"/>
      <c r="BI174" s="1279"/>
      <c r="BJ174" s="1279"/>
      <c r="BK174" s="1279"/>
      <c r="BL174" s="1279"/>
      <c r="BM174" s="1279"/>
      <c r="BN174" s="1279"/>
      <c r="BO174" s="1279"/>
      <c r="BP174" s="1279"/>
      <c r="BQ174" s="1279"/>
      <c r="BR174" s="1279"/>
      <c r="BS174" s="1279"/>
      <c r="BT174" s="1279"/>
      <c r="BU174" s="1279"/>
      <c r="BV174" s="1279"/>
      <c r="BW174" s="1279"/>
      <c r="BX174" s="1279"/>
      <c r="BY174" s="1279"/>
      <c r="BZ174" s="1279"/>
      <c r="CA174" s="1279"/>
      <c r="CB174" s="1279"/>
      <c r="CC174" s="1279"/>
      <c r="CD174" s="1279"/>
      <c r="CE174" s="1279"/>
      <c r="CF174" s="1279"/>
      <c r="CG174" s="1279"/>
      <c r="CH174" s="1279"/>
      <c r="CI174" s="1279"/>
      <c r="CJ174" s="1279"/>
      <c r="CK174" s="1279"/>
      <c r="CL174" s="1279"/>
      <c r="CM174" s="1279"/>
      <c r="CN174" s="1279"/>
      <c r="CO174" s="1279"/>
      <c r="CP174" s="1279"/>
      <c r="CQ174" s="1279"/>
      <c r="CR174" s="1279"/>
      <c r="CS174" s="1279"/>
      <c r="CT174" s="1279"/>
      <c r="CU174" s="1279"/>
      <c r="CV174" s="1279"/>
      <c r="CW174" s="1279"/>
      <c r="CX174" s="1279"/>
      <c r="CY174" s="1279"/>
      <c r="CZ174" s="1279"/>
      <c r="DA174" s="1279"/>
      <c r="DB174" s="1279"/>
      <c r="DC174" s="1279"/>
      <c r="DD174" s="1279"/>
      <c r="DE174" s="1279"/>
      <c r="DF174" s="1279"/>
      <c r="DG174" s="1279"/>
      <c r="DH174" s="1279"/>
      <c r="DI174" s="1279"/>
      <c r="DJ174" s="1279"/>
      <c r="DK174" s="1279"/>
      <c r="DL174" s="1279"/>
      <c r="DM174" s="1279"/>
      <c r="DN174" s="1279"/>
      <c r="DO174" s="1279"/>
      <c r="DP174" s="1279"/>
      <c r="DQ174" s="1279"/>
      <c r="DR174" s="1279"/>
      <c r="DS174" s="1279"/>
      <c r="DT174" s="1279"/>
      <c r="DU174" s="1279"/>
      <c r="DV174" s="1279"/>
      <c r="DW174" s="1279"/>
      <c r="DX174" s="1279"/>
      <c r="DY174" s="1279"/>
      <c r="DZ174" s="1279"/>
      <c r="EA174" s="1279"/>
      <c r="EB174" s="1279"/>
      <c r="EC174" s="1279"/>
      <c r="ED174" s="1279"/>
      <c r="EH174" s="1265"/>
      <c r="GX174" s="1265"/>
    </row>
    <row r="175" spans="1:206" ht="15" customHeight="1" x14ac:dyDescent="0.25">
      <c r="A175" s="926"/>
      <c r="B175" s="190">
        <v>21</v>
      </c>
      <c r="C175" s="3526"/>
      <c r="D175" s="3429" t="s">
        <v>1476</v>
      </c>
      <c r="E175" s="3430"/>
      <c r="F175" s="37" t="str">
        <f t="array" ref="F175">IF( SUMPRODUCT(--NOT(ISNUMBER($M175:$T175)))=0,SQRT(MAX(($M175)+SUMPRODUCT(($N175:$T175),r_csrs!$B$4:$H$4),0)),"")</f>
        <v/>
      </c>
      <c r="G175" s="37" t="str">
        <f t="array" ref="G175">IF( SUMPRODUCT(--NOT(ISNUMBER($M175:$T175)))=0,SQRT(MAX(($M175)+SUMPRODUCT(($N175:$T175),r_csrs!$B$5:$H$5),0)),"")</f>
        <v/>
      </c>
      <c r="H175" s="37" t="str">
        <f t="array" ref="H175">IF( SUMPRODUCT(--NOT(ISNUMBER($M175:$T175)))=0,SQRT(MAX(($M175)+SUMPRODUCT(($N175:$T175),r_csrs!$B$4:$H$4)*0.75,0)),"")</f>
        <v/>
      </c>
      <c r="I175" s="37" t="str">
        <f t="array" ref="I175">IF(AND( ISNUMBER(IFERROR(($L175),"")), ISNUMBER(IFERROR(($F175),""))), MAX(MIN(($L175), ($F175)), -($F175)), "")</f>
        <v/>
      </c>
      <c r="J175" s="37" t="str">
        <f t="array" ref="J175">IF(AND( ISNUMBER(IFERROR(($L175),"")), ISNUMBER(IFERROR(($G175),""))), MAX(MIN(($L175), ($G175)), -($G175)), "")</f>
        <v/>
      </c>
      <c r="K175" s="37" t="str">
        <f t="array" ref="K175">IF(AND( ISNUMBER(IFERROR(($L175),"")), ISNUMBER(IFERROR(($H175),""))), MAX(MIN(($L175), ($H175)), -($H175)), "")</f>
        <v/>
      </c>
      <c r="L175" s="238"/>
      <c r="M175" s="238"/>
      <c r="N175" s="1036"/>
      <c r="O175" s="1037"/>
      <c r="P175" s="1037"/>
      <c r="Q175" s="1037"/>
      <c r="R175" s="1037"/>
      <c r="S175" s="1037"/>
      <c r="T175" s="1038"/>
      <c r="U175" s="1039"/>
      <c r="V175" s="237"/>
      <c r="W175" s="237"/>
      <c r="X175" s="237"/>
      <c r="Y175" s="37" t="str">
        <f t="array" ref="Y175">IF(AND( ISNUMBER(IFERROR(($X175),"")), ISNUMBER(IFERROR(($U175),""))), MAX(MIN(($X175), ($U175)), -($U175)), "")</f>
        <v/>
      </c>
      <c r="Z175" s="37" t="str">
        <f t="array" ref="Z175">IF(AND( ISNUMBER(IFERROR(($X175),"")), ISNUMBER(IFERROR(($V175),""))), MAX(MIN(($X175), ($V175)), -($V175)), "")</f>
        <v/>
      </c>
      <c r="AA175" s="12" t="str">
        <f t="array" ref="AA175">IF(AND( ISNUMBER(IFERROR(($X175),"")), ISNUMBER(IFERROR(($W175),""))), MAX(MIN(($X175), ($W175)), -($W175)), "")</f>
        <v/>
      </c>
      <c r="AB175" s="2413" t="str">
        <f t="array" ref="AB175">IF(AND( ISNUMBER(IFERROR(($AK175),"")), ISNUMBER(IFERROR(($AL175),"")), ISNUMBER(IFERROR(($AN175),""))), SQRT(MAX(0, ($AK175)+g_csrs!AA22*(($AL175)-($AN175)))), "")</f>
        <v/>
      </c>
      <c r="AC175" s="37" t="str">
        <f t="array" ref="AC175">IF(AND( ISNUMBER(IFERROR(($AK175),"")), ISNUMBER(IFERROR(($AL175),"")), ISNUMBER(IFERROR(($AN175),""))), SQRT(MAX(0, ($AK175)+MIN(100%, g_csrs!AA22*1.25)*(($AL175)-($AN175)))), "")</f>
        <v/>
      </c>
      <c r="AD175" s="37" t="str">
        <f t="array" ref="AD175">IF(AND( ISNUMBER(IFERROR(($AK175),"")), ISNUMBER(IFERROR(($AL175),"")), ISNUMBER(IFERROR(($AN175),""))), SQRT(MAX(0, ($AK175)+0.75*g_csrs!AA22*(($AL175)-($AN175)))), "")</f>
        <v/>
      </c>
      <c r="AE175" s="37" t="str">
        <f t="array" ref="AE175">IF(AND( ISNUMBER(IFERROR(($AH175),"")), ISNUMBER(IFERROR(($AB175),""))), MAX(MIN(($AH175), ($AB175)), -($AB175)), "")</f>
        <v/>
      </c>
      <c r="AF175" s="37" t="str">
        <f t="array" ref="AF175">IF(AND( ISNUMBER(IFERROR(($AH175),"")), ISNUMBER(IFERROR(($AC175),""))), MAX(MIN(($AH175), ($AC175)), -($AC175)), "")</f>
        <v/>
      </c>
      <c r="AG175" s="37" t="str">
        <f t="array" ref="AG175">IF(AND( ISNUMBER(IFERROR(($AH175),"")), ISNUMBER(IFERROR(($AD175),""))), MAX(MIN(($AH175), ($AD175)), -($AD175)), "")</f>
        <v/>
      </c>
      <c r="AH175" s="238"/>
      <c r="AI175" s="998"/>
      <c r="AJ175" s="998"/>
      <c r="AK175" s="998"/>
      <c r="AL175" s="998"/>
      <c r="AM175" s="998"/>
      <c r="AN175" s="999"/>
      <c r="AO175" s="997"/>
      <c r="AP175" s="998"/>
      <c r="AQ175" s="998"/>
      <c r="AR175" s="998"/>
      <c r="AS175" s="998"/>
      <c r="AT175" s="998"/>
      <c r="AU175" s="999"/>
      <c r="AV175" s="997"/>
      <c r="AW175" s="998"/>
      <c r="AX175" s="998"/>
      <c r="AY175" s="998"/>
      <c r="AZ175" s="998"/>
      <c r="BA175" s="998"/>
      <c r="BB175" s="1028"/>
      <c r="BC175" s="1279"/>
      <c r="BD175" s="1279"/>
      <c r="BE175" s="1279"/>
      <c r="BF175" s="1279"/>
      <c r="BG175" s="1279"/>
      <c r="BH175" s="1279"/>
      <c r="BI175" s="1279"/>
      <c r="BJ175" s="1279"/>
      <c r="BK175" s="1279"/>
      <c r="BL175" s="1279"/>
      <c r="BM175" s="1279"/>
      <c r="BN175" s="1279"/>
      <c r="BO175" s="1279"/>
      <c r="BP175" s="1279"/>
      <c r="BQ175" s="1279"/>
      <c r="BR175" s="1279"/>
      <c r="BS175" s="1279"/>
      <c r="BT175" s="1279"/>
      <c r="BU175" s="1279"/>
      <c r="BV175" s="1279"/>
      <c r="BW175" s="1279"/>
      <c r="BX175" s="1279"/>
      <c r="BY175" s="1279"/>
      <c r="BZ175" s="1279"/>
      <c r="CA175" s="1279"/>
      <c r="CB175" s="1279"/>
      <c r="CC175" s="1279"/>
      <c r="CD175" s="1279"/>
      <c r="CE175" s="1279"/>
      <c r="CF175" s="1279"/>
      <c r="CG175" s="1279"/>
      <c r="CH175" s="1279"/>
      <c r="CI175" s="1279"/>
      <c r="CJ175" s="1279"/>
      <c r="CK175" s="1279"/>
      <c r="CL175" s="1279"/>
      <c r="CM175" s="1279"/>
      <c r="CN175" s="1279"/>
      <c r="CO175" s="1279"/>
      <c r="CP175" s="1279"/>
      <c r="CQ175" s="1279"/>
      <c r="CR175" s="1279"/>
      <c r="CS175" s="1279"/>
      <c r="CT175" s="1279"/>
      <c r="CU175" s="1279"/>
      <c r="CV175" s="1279"/>
      <c r="CW175" s="1279"/>
      <c r="CX175" s="1279"/>
      <c r="CY175" s="1279"/>
      <c r="CZ175" s="1279"/>
      <c r="DA175" s="1279"/>
      <c r="DB175" s="1279"/>
      <c r="DC175" s="1279"/>
      <c r="DD175" s="1279"/>
      <c r="DE175" s="1279"/>
      <c r="DF175" s="1279"/>
      <c r="DG175" s="1279"/>
      <c r="DH175" s="1279"/>
      <c r="DI175" s="1279"/>
      <c r="DJ175" s="1279"/>
      <c r="DK175" s="1279"/>
      <c r="DL175" s="1279"/>
      <c r="DM175" s="1279"/>
      <c r="DN175" s="1279"/>
      <c r="DO175" s="1279"/>
      <c r="DP175" s="1279"/>
      <c r="DQ175" s="1279"/>
      <c r="DR175" s="1279"/>
      <c r="DS175" s="1279"/>
      <c r="DT175" s="1279"/>
      <c r="DU175" s="1279"/>
      <c r="DV175" s="1279"/>
      <c r="DW175" s="1279"/>
      <c r="DX175" s="1279"/>
      <c r="DY175" s="1279"/>
      <c r="DZ175" s="1279"/>
      <c r="EA175" s="1279"/>
      <c r="EB175" s="1279"/>
      <c r="EC175" s="1279"/>
      <c r="ED175" s="1279"/>
      <c r="EH175" s="1265"/>
      <c r="GX175" s="1265"/>
    </row>
    <row r="176" spans="1:206" ht="15" customHeight="1" x14ac:dyDescent="0.25">
      <c r="A176" s="926"/>
      <c r="B176" s="190">
        <v>22</v>
      </c>
      <c r="C176" s="3526"/>
      <c r="D176" s="3429" t="s">
        <v>1477</v>
      </c>
      <c r="E176" s="3430"/>
      <c r="F176" s="37" t="str">
        <f t="array" ref="F176">IF( SUMPRODUCT(--NOT(ISNUMBER($M176:$T176)))=0,SQRT(MAX(($M176)+SUMPRODUCT(($N176:$T176),r_csrs!$B$4:$H$4),0)),"")</f>
        <v/>
      </c>
      <c r="G176" s="37" t="str">
        <f t="array" ref="G176">IF( SUMPRODUCT(--NOT(ISNUMBER($M176:$T176)))=0,SQRT(MAX(($M176)+SUMPRODUCT(($N176:$T176),r_csrs!$B$5:$H$5),0)),"")</f>
        <v/>
      </c>
      <c r="H176" s="37" t="str">
        <f t="array" ref="H176">IF( SUMPRODUCT(--NOT(ISNUMBER($M176:$T176)))=0,SQRT(MAX(($M176)+SUMPRODUCT(($N176:$T176),r_csrs!$B$4:$H$4)*0.75,0)),"")</f>
        <v/>
      </c>
      <c r="I176" s="37" t="str">
        <f t="array" ref="I176">IF(AND( ISNUMBER(IFERROR(($L176),"")), ISNUMBER(IFERROR(($F176),""))), MAX(MIN(($L176), ($F176)), -($F176)), "")</f>
        <v/>
      </c>
      <c r="J176" s="37" t="str">
        <f t="array" ref="J176">IF(AND( ISNUMBER(IFERROR(($L176),"")), ISNUMBER(IFERROR(($G176),""))), MAX(MIN(($L176), ($G176)), -($G176)), "")</f>
        <v/>
      </c>
      <c r="K176" s="37" t="str">
        <f t="array" ref="K176">IF(AND( ISNUMBER(IFERROR(($L176),"")), ISNUMBER(IFERROR(($H176),""))), MAX(MIN(($L176), ($H176)), -($H176)), "")</f>
        <v/>
      </c>
      <c r="L176" s="1033"/>
      <c r="M176" s="1033"/>
      <c r="N176" s="1036"/>
      <c r="O176" s="1037"/>
      <c r="P176" s="1037"/>
      <c r="Q176" s="1037"/>
      <c r="R176" s="1037"/>
      <c r="S176" s="1037"/>
      <c r="T176" s="1038"/>
      <c r="U176" s="1039"/>
      <c r="V176" s="237"/>
      <c r="W176" s="237"/>
      <c r="X176" s="237"/>
      <c r="Y176" s="37" t="str">
        <f t="array" ref="Y176">IF(AND( ISNUMBER(IFERROR(($X176),"")), ISNUMBER(IFERROR(($U176),""))), MAX(MIN(($X176), ($U176)), -($U176)), "")</f>
        <v/>
      </c>
      <c r="Z176" s="37" t="str">
        <f t="array" ref="Z176">IF(AND( ISNUMBER(IFERROR(($X176),"")), ISNUMBER(IFERROR(($V176),""))), MAX(MIN(($X176), ($V176)), -($V176)), "")</f>
        <v/>
      </c>
      <c r="AA176" s="12" t="str">
        <f t="array" ref="AA176">IF(AND( ISNUMBER(IFERROR(($X176),"")), ISNUMBER(IFERROR(($W176),""))), MAX(MIN(($X176), ($W176)), -($W176)), "")</f>
        <v/>
      </c>
      <c r="AB176" s="2413" t="str">
        <f t="array" ref="AB176">IF(AND( ISNUMBER(IFERROR(($AK176),"")), ISNUMBER(IFERROR(($AL176),"")), ISNUMBER(IFERROR(($AN176),""))), SQRT(MAX(0, ($AK176)+g_csrs!AA23*(($AL176)-($AN176)))), "")</f>
        <v/>
      </c>
      <c r="AC176" s="37" t="str">
        <f t="array" ref="AC176">IF(AND( ISNUMBER(IFERROR(($AK176),"")), ISNUMBER(IFERROR(($AL176),"")), ISNUMBER(IFERROR(($AN176),""))), SQRT(MAX(0, ($AK176)+MIN(100%, g_csrs!AA23*1.25)*(($AL176)-($AN176)))), "")</f>
        <v/>
      </c>
      <c r="AD176" s="37" t="str">
        <f t="array" ref="AD176">IF(AND( ISNUMBER(IFERROR(($AK176),"")), ISNUMBER(IFERROR(($AL176),"")), ISNUMBER(IFERROR(($AN176),""))), SQRT(MAX(0, ($AK176)+0.75*g_csrs!AA23*(($AL176)-($AN176)))), "")</f>
        <v/>
      </c>
      <c r="AE176" s="37" t="str">
        <f t="array" ref="AE176">IF(AND( ISNUMBER(IFERROR(($AH176),"")), ISNUMBER(IFERROR(($AB176),""))), MAX(MIN(($AH176), ($AB176)), -($AB176)), "")</f>
        <v/>
      </c>
      <c r="AF176" s="37" t="str">
        <f t="array" ref="AF176">IF(AND( ISNUMBER(IFERROR(($AH176),"")), ISNUMBER(IFERROR(($AC176),""))), MAX(MIN(($AH176), ($AC176)), -($AC176)), "")</f>
        <v/>
      </c>
      <c r="AG176" s="37" t="str">
        <f t="array" ref="AG176">IF(AND( ISNUMBER(IFERROR(($AH176),"")), ISNUMBER(IFERROR(($AD176),""))), MAX(MIN(($AH176), ($AD176)), -($AD176)), "")</f>
        <v/>
      </c>
      <c r="AH176" s="238"/>
      <c r="AI176" s="998"/>
      <c r="AJ176" s="998"/>
      <c r="AK176" s="998"/>
      <c r="AL176" s="998"/>
      <c r="AM176" s="998"/>
      <c r="AN176" s="999"/>
      <c r="AO176" s="997"/>
      <c r="AP176" s="998"/>
      <c r="AQ176" s="998"/>
      <c r="AR176" s="998"/>
      <c r="AS176" s="998"/>
      <c r="AT176" s="998"/>
      <c r="AU176" s="999"/>
      <c r="AV176" s="997"/>
      <c r="AW176" s="998"/>
      <c r="AX176" s="998"/>
      <c r="AY176" s="998"/>
      <c r="AZ176" s="998"/>
      <c r="BA176" s="998"/>
      <c r="BB176" s="1028"/>
      <c r="BC176" s="1279"/>
      <c r="BD176" s="1279"/>
      <c r="BE176" s="1279"/>
      <c r="BF176" s="1279"/>
      <c r="BG176" s="1279"/>
      <c r="BH176" s="1279"/>
      <c r="BI176" s="1279"/>
      <c r="BJ176" s="1279"/>
      <c r="BK176" s="1279"/>
      <c r="BL176" s="1279"/>
      <c r="BM176" s="1279"/>
      <c r="BN176" s="1279"/>
      <c r="BO176" s="1279"/>
      <c r="BP176" s="1279"/>
      <c r="BQ176" s="1279"/>
      <c r="BR176" s="1279"/>
      <c r="BS176" s="1279"/>
      <c r="BT176" s="1279"/>
      <c r="BU176" s="1279"/>
      <c r="BV176" s="1279"/>
      <c r="BW176" s="1279"/>
      <c r="BX176" s="1279"/>
      <c r="BY176" s="1279"/>
      <c r="BZ176" s="1279"/>
      <c r="CA176" s="1279"/>
      <c r="CB176" s="1279"/>
      <c r="CC176" s="1279"/>
      <c r="CD176" s="1279"/>
      <c r="CE176" s="1279"/>
      <c r="CF176" s="1279"/>
      <c r="CG176" s="1279"/>
      <c r="CH176" s="1279"/>
      <c r="CI176" s="1279"/>
      <c r="CJ176" s="1279"/>
      <c r="CK176" s="1279"/>
      <c r="CL176" s="1279"/>
      <c r="CM176" s="1279"/>
      <c r="CN176" s="1279"/>
      <c r="CO176" s="1279"/>
      <c r="CP176" s="1279"/>
      <c r="CQ176" s="1279"/>
      <c r="CR176" s="1279"/>
      <c r="CS176" s="1279"/>
      <c r="CT176" s="1279"/>
      <c r="CU176" s="1279"/>
      <c r="CV176" s="1279"/>
      <c r="CW176" s="1279"/>
      <c r="CX176" s="1279"/>
      <c r="CY176" s="1279"/>
      <c r="CZ176" s="1279"/>
      <c r="DA176" s="1279"/>
      <c r="DB176" s="1279"/>
      <c r="DC176" s="1279"/>
      <c r="DD176" s="1279"/>
      <c r="DE176" s="1279"/>
      <c r="DF176" s="1279"/>
      <c r="DG176" s="1279"/>
      <c r="DH176" s="1279"/>
      <c r="DI176" s="1279"/>
      <c r="DJ176" s="1279"/>
      <c r="DK176" s="1279"/>
      <c r="DL176" s="1279"/>
      <c r="DM176" s="1279"/>
      <c r="DN176" s="1279"/>
      <c r="DO176" s="1279"/>
      <c r="DP176" s="1279"/>
      <c r="DQ176" s="1279"/>
      <c r="DR176" s="1279"/>
      <c r="DS176" s="1279"/>
      <c r="DT176" s="1279"/>
      <c r="DU176" s="1279"/>
      <c r="DV176" s="1279"/>
      <c r="DW176" s="1279"/>
      <c r="DX176" s="1279"/>
      <c r="DY176" s="1279"/>
      <c r="DZ176" s="1279"/>
      <c r="EA176" s="1279"/>
      <c r="EB176" s="1279"/>
      <c r="EC176" s="1279"/>
      <c r="ED176" s="1279"/>
      <c r="EH176" s="1265"/>
      <c r="GX176" s="1265"/>
    </row>
    <row r="177" spans="1:213" ht="15" customHeight="1" x14ac:dyDescent="0.25">
      <c r="A177" s="926"/>
      <c r="B177" s="190">
        <v>23</v>
      </c>
      <c r="C177" s="3526"/>
      <c r="D177" s="3429" t="s">
        <v>1478</v>
      </c>
      <c r="E177" s="3430"/>
      <c r="F177" s="37" t="str">
        <f t="array" ref="F177">IF( SUMPRODUCT(--NOT(ISNUMBER($M177:$T177)))=0,SQRT(MAX(($M177)+SUMPRODUCT(($N177:$T177),r_csrs!$B$4:$H$4),0)),"")</f>
        <v/>
      </c>
      <c r="G177" s="37" t="str">
        <f t="array" ref="G177">IF( SUMPRODUCT(--NOT(ISNUMBER($M177:$T177)))=0,SQRT(MAX(($M177)+SUMPRODUCT(($N177:$T177),r_csrs!$B$5:$H$5),0)),"")</f>
        <v/>
      </c>
      <c r="H177" s="37" t="str">
        <f t="array" ref="H177">IF( SUMPRODUCT(--NOT(ISNUMBER($M177:$T177)))=0,SQRT(MAX(($M177)+SUMPRODUCT(($N177:$T177),r_csrs!$B$4:$H$4)*0.75,0)),"")</f>
        <v/>
      </c>
      <c r="I177" s="37" t="str">
        <f t="array" ref="I177">IF(AND( ISNUMBER(IFERROR(($L177),"")), ISNUMBER(IFERROR(($F177),""))), MAX(MIN(($L177), ($F177)), -($F177)), "")</f>
        <v/>
      </c>
      <c r="J177" s="37" t="str">
        <f t="array" ref="J177">IF(AND( ISNUMBER(IFERROR(($L177),"")), ISNUMBER(IFERROR(($G177),""))), MAX(MIN(($L177), ($G177)), -($G177)), "")</f>
        <v/>
      </c>
      <c r="K177" s="37" t="str">
        <f t="array" ref="K177">IF(AND( ISNUMBER(IFERROR(($L177),"")), ISNUMBER(IFERROR(($H177),""))), MAX(MIN(($L177), ($H177)), -($H177)), "")</f>
        <v/>
      </c>
      <c r="L177" s="238"/>
      <c r="M177" s="238"/>
      <c r="N177" s="1036"/>
      <c r="O177" s="1037"/>
      <c r="P177" s="1037"/>
      <c r="Q177" s="1037"/>
      <c r="R177" s="1037"/>
      <c r="S177" s="1037"/>
      <c r="T177" s="1038"/>
      <c r="U177" s="1039"/>
      <c r="V177" s="237"/>
      <c r="W177" s="237"/>
      <c r="X177" s="237"/>
      <c r="Y177" s="37" t="str">
        <f t="array" ref="Y177">IF(AND( ISNUMBER(IFERROR(($X177),"")), ISNUMBER(IFERROR(($U177),""))), MAX(MIN(($X177), ($U177)), -($U177)), "")</f>
        <v/>
      </c>
      <c r="Z177" s="37" t="str">
        <f t="array" ref="Z177">IF(AND( ISNUMBER(IFERROR(($X177),"")), ISNUMBER(IFERROR(($V177),""))), MAX(MIN(($X177), ($V177)), -($V177)), "")</f>
        <v/>
      </c>
      <c r="AA177" s="12" t="str">
        <f t="array" ref="AA177">IF(AND( ISNUMBER(IFERROR(($X177),"")), ISNUMBER(IFERROR(($W177),""))), MAX(MIN(($X177), ($W177)), -($W177)), "")</f>
        <v/>
      </c>
      <c r="AB177" s="2413" t="str">
        <f t="array" ref="AB177">IF(AND( ISNUMBER(IFERROR(($AK177),"")), ISNUMBER(IFERROR(($AL177),"")), ISNUMBER(IFERROR(($AN177),""))), SQRT(MAX(0, ($AK177)+g_csrs!AA24*(($AL177)-($AN177)))), "")</f>
        <v/>
      </c>
      <c r="AC177" s="37" t="str">
        <f t="array" ref="AC177">IF(AND( ISNUMBER(IFERROR(($AK177),"")), ISNUMBER(IFERROR(($AL177),"")), ISNUMBER(IFERROR(($AN177),""))), SQRT(MAX(0, ($AK177)+MIN(100%, g_csrs!AA24*1.25)*(($AL177)-($AN177)))), "")</f>
        <v/>
      </c>
      <c r="AD177" s="37" t="str">
        <f t="array" ref="AD177">IF(AND( ISNUMBER(IFERROR(($AK177),"")), ISNUMBER(IFERROR(($AL177),"")), ISNUMBER(IFERROR(($AN177),""))), SQRT(MAX(0, ($AK177)+0.75*g_csrs!AA24*(($AL177)-($AN177)))), "")</f>
        <v/>
      </c>
      <c r="AE177" s="37" t="str">
        <f t="array" ref="AE177">IF(AND( ISNUMBER(IFERROR(($AH177),"")), ISNUMBER(IFERROR(($AB177),""))), MAX(MIN(($AH177), ($AB177)), -($AB177)), "")</f>
        <v/>
      </c>
      <c r="AF177" s="37" t="str">
        <f t="array" ref="AF177">IF(AND( ISNUMBER(IFERROR(($AH177),"")), ISNUMBER(IFERROR(($AC177),""))), MAX(MIN(($AH177), ($AC177)), -($AC177)), "")</f>
        <v/>
      </c>
      <c r="AG177" s="37" t="str">
        <f t="array" ref="AG177">IF(AND( ISNUMBER(IFERROR(($AH177),"")), ISNUMBER(IFERROR(($AD177),""))), MAX(MIN(($AH177), ($AD177)), -($AD177)), "")</f>
        <v/>
      </c>
      <c r="AH177" s="238"/>
      <c r="AI177" s="988"/>
      <c r="AJ177" s="988"/>
      <c r="AK177" s="988"/>
      <c r="AL177" s="988"/>
      <c r="AM177" s="988"/>
      <c r="AN177" s="1003"/>
      <c r="AO177" s="1092"/>
      <c r="AP177" s="988"/>
      <c r="AQ177" s="988"/>
      <c r="AR177" s="988"/>
      <c r="AS177" s="988"/>
      <c r="AT177" s="988"/>
      <c r="AU177" s="1003"/>
      <c r="AV177" s="1092"/>
      <c r="AW177" s="988"/>
      <c r="AX177" s="988"/>
      <c r="AY177" s="988"/>
      <c r="AZ177" s="988"/>
      <c r="BA177" s="988"/>
      <c r="BB177" s="987"/>
      <c r="BC177" s="1279"/>
      <c r="BD177" s="1279"/>
      <c r="BE177" s="1279"/>
      <c r="BF177" s="1279"/>
      <c r="BG177" s="1279"/>
      <c r="BH177" s="1279"/>
      <c r="BI177" s="1279"/>
      <c r="BJ177" s="1279"/>
      <c r="BK177" s="1279"/>
      <c r="BL177" s="1279"/>
      <c r="BM177" s="1279"/>
      <c r="BN177" s="1279"/>
      <c r="BO177" s="1279"/>
      <c r="BP177" s="1279"/>
      <c r="BQ177" s="1279"/>
      <c r="BR177" s="1279"/>
      <c r="BS177" s="1279"/>
      <c r="BT177" s="1279"/>
      <c r="BU177" s="1279"/>
      <c r="BV177" s="1279"/>
      <c r="BW177" s="1279"/>
      <c r="BX177" s="1279"/>
      <c r="BY177" s="1279"/>
      <c r="BZ177" s="1279"/>
      <c r="CA177" s="1279"/>
      <c r="CB177" s="1279"/>
      <c r="CC177" s="1279"/>
      <c r="CD177" s="1279"/>
      <c r="CE177" s="1279"/>
      <c r="CF177" s="1279"/>
      <c r="CG177" s="1279"/>
      <c r="CH177" s="1279"/>
      <c r="CI177" s="1279"/>
      <c r="CJ177" s="1279"/>
      <c r="CK177" s="1279"/>
      <c r="CL177" s="1279"/>
      <c r="CM177" s="1279"/>
      <c r="CN177" s="1279"/>
      <c r="CO177" s="1279"/>
      <c r="CP177" s="1279"/>
      <c r="CQ177" s="1279"/>
      <c r="CR177" s="1279"/>
      <c r="CS177" s="1279"/>
      <c r="CT177" s="1279"/>
      <c r="CU177" s="1279"/>
      <c r="CV177" s="1279"/>
      <c r="CW177" s="1279"/>
      <c r="CX177" s="1279"/>
      <c r="CY177" s="1279"/>
      <c r="CZ177" s="1279"/>
      <c r="DA177" s="1279"/>
      <c r="DB177" s="1279"/>
      <c r="DC177" s="1279"/>
      <c r="DD177" s="1279"/>
      <c r="DE177" s="1279"/>
      <c r="DF177" s="1279"/>
      <c r="DG177" s="1279"/>
      <c r="DH177" s="1279"/>
      <c r="DI177" s="1279"/>
      <c r="DJ177" s="1279"/>
      <c r="DK177" s="1279"/>
      <c r="DL177" s="1279"/>
      <c r="DM177" s="1279"/>
      <c r="DN177" s="1279"/>
      <c r="DO177" s="1279"/>
      <c r="DP177" s="1279"/>
      <c r="DQ177" s="1279"/>
      <c r="DR177" s="1279"/>
      <c r="DS177" s="1279"/>
      <c r="DT177" s="1279"/>
      <c r="DU177" s="1279"/>
      <c r="DV177" s="1279"/>
      <c r="DW177" s="1279"/>
      <c r="DX177" s="1279"/>
      <c r="DY177" s="1279"/>
      <c r="DZ177" s="1279"/>
      <c r="EA177" s="1279"/>
      <c r="EB177" s="1279"/>
      <c r="EC177" s="1279"/>
      <c r="ED177" s="1279"/>
      <c r="EH177" s="1265"/>
      <c r="GX177" s="1265"/>
    </row>
    <row r="178" spans="1:213" ht="15" customHeight="1" x14ac:dyDescent="0.25">
      <c r="A178" s="926"/>
      <c r="B178" s="190">
        <v>24</v>
      </c>
      <c r="C178" s="3526"/>
      <c r="D178" s="3429" t="s">
        <v>1479</v>
      </c>
      <c r="E178" s="3430"/>
      <c r="F178" s="37" t="str">
        <f t="array" ref="F178">IF( SUMPRODUCT(--NOT(ISNUMBER($M178:$T178)))=0,SQRT(MAX(($M178)+SUMPRODUCT(($N178:$T178),r_csrs!$B$4:$H$4),0)),"")</f>
        <v/>
      </c>
      <c r="G178" s="37" t="str">
        <f t="array" ref="G178">IF( SUMPRODUCT(--NOT(ISNUMBER($M178:$T178)))=0,SQRT(MAX(($M178)+SUMPRODUCT(($N178:$T178),r_csrs!$B$5:$H$5),0)),"")</f>
        <v/>
      </c>
      <c r="H178" s="37" t="str">
        <f t="array" ref="H178">IF( SUMPRODUCT(--NOT(ISNUMBER($M178:$T178)))=0,SQRT(MAX(($M178)+SUMPRODUCT(($N178:$T178),r_csrs!$B$4:$H$4)*0.75,0)),"")</f>
        <v/>
      </c>
      <c r="I178" s="37" t="str">
        <f t="array" ref="I178">IF(AND( ISNUMBER(IFERROR(($L178),"")), ISNUMBER(IFERROR(($F178),""))), MAX(MIN(($L178), ($F178)), -($F178)), "")</f>
        <v/>
      </c>
      <c r="J178" s="37" t="str">
        <f t="array" ref="J178">IF(AND( ISNUMBER(IFERROR(($L178),"")), ISNUMBER(IFERROR(($G178),""))), MAX(MIN(($L178), ($G178)), -($G178)), "")</f>
        <v/>
      </c>
      <c r="K178" s="37" t="str">
        <f t="array" ref="K178">IF(AND( ISNUMBER(IFERROR(($L178),"")), ISNUMBER(IFERROR(($H178),""))), MAX(MIN(($L178), ($H178)), -($H178)), "")</f>
        <v/>
      </c>
      <c r="L178" s="238"/>
      <c r="M178" s="238"/>
      <c r="N178" s="1036"/>
      <c r="O178" s="1037"/>
      <c r="P178" s="1037"/>
      <c r="Q178" s="1037"/>
      <c r="R178" s="1037"/>
      <c r="S178" s="1037"/>
      <c r="T178" s="1038"/>
      <c r="U178" s="1039"/>
      <c r="V178" s="237"/>
      <c r="W178" s="237"/>
      <c r="X178" s="237"/>
      <c r="Y178" s="37" t="str">
        <f t="array" ref="Y178">IF(AND( ISNUMBER(IFERROR(($X178),"")), ISNUMBER(IFERROR(($U178),""))), MAX(MIN(($X178), ($U178)), -($U178)), "")</f>
        <v/>
      </c>
      <c r="Z178" s="37" t="str">
        <f t="array" ref="Z178">IF(AND( ISNUMBER(IFERROR(($X178),"")), ISNUMBER(IFERROR(($V178),""))), MAX(MIN(($X178), ($V178)), -($V178)), "")</f>
        <v/>
      </c>
      <c r="AA178" s="12" t="str">
        <f t="array" ref="AA178">IF(AND( ISNUMBER(IFERROR(($X178),"")), ISNUMBER(IFERROR(($W178),""))), MAX(MIN(($X178), ($W178)), -($W178)), "")</f>
        <v/>
      </c>
      <c r="AB178" s="2413" t="str">
        <f t="array" ref="AB178">IF(AND( ISNUMBER(IFERROR(($AK178),"")), ISNUMBER(IFERROR(($AL178),"")), ISNUMBER(IFERROR(($AN178),""))), SQRT(MAX(0, ($AK178)+g_csrs!AA25*(($AL178)-($AN178)))), "")</f>
        <v/>
      </c>
      <c r="AC178" s="37" t="str">
        <f t="array" ref="AC178">IF(AND( ISNUMBER(IFERROR(($AK178),"")), ISNUMBER(IFERROR(($AL178),"")), ISNUMBER(IFERROR(($AN178),""))), SQRT(MAX(0, ($AK178)+MIN(100%, g_csrs!AA25*1.25)*(($AL178)-($AN178)))), "")</f>
        <v/>
      </c>
      <c r="AD178" s="37" t="str">
        <f t="array" ref="AD178">IF(AND( ISNUMBER(IFERROR(($AK178),"")), ISNUMBER(IFERROR(($AL178),"")), ISNUMBER(IFERROR(($AN178),""))), SQRT(MAX(0, ($AK178)+0.75*g_csrs!AA25*(($AL178)-($AN178)))), "")</f>
        <v/>
      </c>
      <c r="AE178" s="37" t="str">
        <f t="array" ref="AE178">IF(AND( ISNUMBER(IFERROR(($AH178),"")), ISNUMBER(IFERROR(($AB178),""))), MAX(MIN(($AH178), ($AB178)), -($AB178)), "")</f>
        <v/>
      </c>
      <c r="AF178" s="37" t="str">
        <f t="array" ref="AF178">IF(AND( ISNUMBER(IFERROR(($AH178),"")), ISNUMBER(IFERROR(($AC178),""))), MAX(MIN(($AH178), ($AC178)), -($AC178)), "")</f>
        <v/>
      </c>
      <c r="AG178" s="37" t="str">
        <f t="array" ref="AG178">IF(AND( ISNUMBER(IFERROR(($AH178),"")), ISNUMBER(IFERROR(($AD178),""))), MAX(MIN(($AH178), ($AD178)), -($AD178)), "")</f>
        <v/>
      </c>
      <c r="AH178" s="238"/>
      <c r="AI178" s="998"/>
      <c r="AJ178" s="998"/>
      <c r="AK178" s="998"/>
      <c r="AL178" s="998"/>
      <c r="AM178" s="998"/>
      <c r="AN178" s="999"/>
      <c r="AO178" s="997"/>
      <c r="AP178" s="998"/>
      <c r="AQ178" s="998"/>
      <c r="AR178" s="998"/>
      <c r="AS178" s="998"/>
      <c r="AT178" s="998"/>
      <c r="AU178" s="999"/>
      <c r="AV178" s="997"/>
      <c r="AW178" s="998"/>
      <c r="AX178" s="998"/>
      <c r="AY178" s="998"/>
      <c r="AZ178" s="998"/>
      <c r="BA178" s="998"/>
      <c r="BB178" s="1028"/>
      <c r="BC178" s="1279"/>
      <c r="BD178" s="1279"/>
      <c r="BE178" s="1279"/>
      <c r="BF178" s="1279"/>
      <c r="BG178" s="1279"/>
      <c r="BH178" s="1279"/>
      <c r="BI178" s="1279"/>
      <c r="BJ178" s="1279"/>
      <c r="BK178" s="1279"/>
      <c r="BL178" s="1279"/>
      <c r="BM178" s="1279"/>
      <c r="BN178" s="1279"/>
      <c r="BO178" s="1279"/>
      <c r="BP178" s="1279"/>
      <c r="BQ178" s="1279"/>
      <c r="BR178" s="1279"/>
      <c r="BS178" s="1279"/>
      <c r="BT178" s="1279"/>
      <c r="BU178" s="1279"/>
      <c r="BV178" s="1279"/>
      <c r="BW178" s="1279"/>
      <c r="BX178" s="1279"/>
      <c r="BY178" s="1279"/>
      <c r="BZ178" s="1279"/>
      <c r="CA178" s="1279"/>
      <c r="CB178" s="1279"/>
      <c r="CC178" s="1279"/>
      <c r="CD178" s="1279"/>
      <c r="CE178" s="1279"/>
      <c r="CF178" s="1279"/>
      <c r="CG178" s="1279"/>
      <c r="CH178" s="1279"/>
      <c r="CI178" s="1279"/>
      <c r="CJ178" s="1279"/>
      <c r="CK178" s="1279"/>
      <c r="CL178" s="1279"/>
      <c r="CM178" s="1279"/>
      <c r="CN178" s="1279"/>
      <c r="CO178" s="1279"/>
      <c r="CP178" s="1279"/>
      <c r="CQ178" s="1279"/>
      <c r="CR178" s="1279"/>
      <c r="CS178" s="1279"/>
      <c r="CT178" s="1279"/>
      <c r="CU178" s="1279"/>
      <c r="CV178" s="1279"/>
      <c r="CW178" s="1279"/>
      <c r="CX178" s="1279"/>
      <c r="CY178" s="1279"/>
      <c r="CZ178" s="1279"/>
      <c r="DA178" s="1279"/>
      <c r="DB178" s="1279"/>
      <c r="DC178" s="1279"/>
      <c r="DD178" s="1279"/>
      <c r="DE178" s="1279"/>
      <c r="DF178" s="1279"/>
      <c r="DG178" s="1279"/>
      <c r="DH178" s="1279"/>
      <c r="DI178" s="1279"/>
      <c r="DJ178" s="1279"/>
      <c r="DK178" s="1279"/>
      <c r="DL178" s="1279"/>
      <c r="DM178" s="1279"/>
      <c r="DN178" s="1279"/>
      <c r="DO178" s="1279"/>
      <c r="DP178" s="1279"/>
      <c r="DQ178" s="1279"/>
      <c r="DR178" s="1279"/>
      <c r="DS178" s="1279"/>
      <c r="DT178" s="1279"/>
      <c r="DU178" s="1279"/>
      <c r="DV178" s="1279"/>
      <c r="DW178" s="1279"/>
      <c r="DX178" s="1279"/>
      <c r="DY178" s="1279"/>
      <c r="DZ178" s="1279"/>
      <c r="EA178" s="1279"/>
      <c r="EB178" s="1279"/>
      <c r="EC178" s="1279"/>
      <c r="ED178" s="1279"/>
      <c r="EH178" s="1265"/>
      <c r="GX178" s="1265"/>
    </row>
    <row r="179" spans="1:213" s="234" customFormat="1" ht="15" customHeight="1" x14ac:dyDescent="0.25">
      <c r="A179" s="926"/>
      <c r="B179" s="461">
        <v>25</v>
      </c>
      <c r="C179" s="3518" t="s">
        <v>1467</v>
      </c>
      <c r="D179" s="3519"/>
      <c r="E179" s="3519"/>
      <c r="F179" s="241"/>
      <c r="G179" s="241"/>
      <c r="H179" s="241"/>
      <c r="I179" s="228" t="str">
        <f t="array" ref="I179">IF(AND( ISNUMBER(IFERROR(($L179),"")), ISNUMBER(IFERROR(($F179),""))), MAX(MIN(($L179), ($F179)), -($F179)), "")</f>
        <v/>
      </c>
      <c r="J179" s="228" t="str">
        <f t="array" ref="J179">IF(AND( ISNUMBER(IFERROR(($L179),"")), ISNUMBER(IFERROR(($G179),""))), MAX(MIN(($L179), ($G179)), -($G179)), "")</f>
        <v/>
      </c>
      <c r="K179" s="228" t="str">
        <f t="array" ref="K179">IF(AND( ISNUMBER(IFERROR(($L179),"")), ISNUMBER(IFERROR(($H179),""))), MAX(MIN(($L179), ($H179)), -($H179)), "")</f>
        <v/>
      </c>
      <c r="L179" s="239"/>
      <c r="M179" s="239"/>
      <c r="N179" s="2337"/>
      <c r="O179" s="2338"/>
      <c r="P179" s="2338"/>
      <c r="Q179" s="2338"/>
      <c r="R179" s="2338"/>
      <c r="S179" s="2338"/>
      <c r="T179" s="2339"/>
      <c r="U179" s="1040"/>
      <c r="V179" s="241"/>
      <c r="W179" s="241"/>
      <c r="X179" s="241"/>
      <c r="Y179" s="228" t="str">
        <f t="array" ref="Y179">IF(AND( ISNUMBER(IFERROR(($X179),"")), ISNUMBER(IFERROR(($U179),""))), MAX(MIN(($X179), ($U179)), -($U179)), "")</f>
        <v/>
      </c>
      <c r="Z179" s="228" t="str">
        <f t="array" ref="Z179">IF(AND( ISNUMBER(IFERROR(($X179),"")), ISNUMBER(IFERROR(($V179),""))), MAX(MIN(($X179), ($V179)), -($V179)), "")</f>
        <v/>
      </c>
      <c r="AA179" s="228" t="str">
        <f t="array" ref="AA179">IF(AND( ISNUMBER(IFERROR(($X179),"")), ISNUMBER(IFERROR(($W179),""))), MAX(MIN(($X179), ($W179)), -($W179)), "")</f>
        <v/>
      </c>
      <c r="AB179" s="1041"/>
      <c r="AC179" s="1042"/>
      <c r="AD179" s="1042"/>
      <c r="AE179" s="228" t="str">
        <f t="array" ref="AE179">IF(AND( ISNUMBER(IFERROR(($AH179),"")), ISNUMBER(IFERROR(($AB179),""))), MAX(MIN(($AH179), ($AB179)), -($AB179)), "")</f>
        <v/>
      </c>
      <c r="AF179" s="228" t="str">
        <f t="array" ref="AF179">IF(AND( ISNUMBER(IFERROR(($AH179),"")), ISNUMBER(IFERROR(($AC179),""))), MAX(MIN(($AH179), ($AC179)), -($AC179)), "")</f>
        <v/>
      </c>
      <c r="AG179" s="228" t="str">
        <f t="array" ref="AG179">IF(AND( ISNUMBER(IFERROR(($AH179),"")), ISNUMBER(IFERROR(($AD179),""))), MAX(MIN(($AH179), ($AD179)), -($AD179)), "")</f>
        <v/>
      </c>
      <c r="AH179" s="1043"/>
      <c r="AI179" s="2145"/>
      <c r="AJ179" s="2145"/>
      <c r="AK179" s="2145"/>
      <c r="AL179" s="2346"/>
      <c r="AM179" s="2346"/>
      <c r="AN179" s="2347"/>
      <c r="AO179" s="2146"/>
      <c r="AP179" s="2145"/>
      <c r="AQ179" s="2145"/>
      <c r="AR179" s="2145"/>
      <c r="AS179" s="2346"/>
      <c r="AT179" s="2346"/>
      <c r="AU179" s="2347"/>
      <c r="AV179" s="2146"/>
      <c r="AW179" s="2145"/>
      <c r="AX179" s="2145"/>
      <c r="AY179" s="2145"/>
      <c r="AZ179" s="2346"/>
      <c r="BA179" s="2346"/>
      <c r="BB179" s="1871"/>
      <c r="BC179" s="1279"/>
      <c r="BD179" s="1279"/>
      <c r="BE179" s="1279"/>
      <c r="BF179" s="1279"/>
      <c r="BG179" s="1279"/>
      <c r="BH179" s="1279"/>
      <c r="BI179" s="1279"/>
      <c r="BJ179" s="1279"/>
      <c r="BK179" s="1279"/>
      <c r="BL179" s="1279"/>
      <c r="BM179" s="1279"/>
      <c r="BN179" s="1279"/>
      <c r="BO179" s="1279"/>
      <c r="BP179" s="1279"/>
      <c r="BQ179" s="1279"/>
      <c r="BR179" s="1279"/>
      <c r="BS179" s="1279"/>
      <c r="BT179" s="1279"/>
      <c r="BU179" s="1279"/>
      <c r="BV179" s="1279"/>
      <c r="BW179" s="1279"/>
      <c r="BX179" s="1279"/>
      <c r="EG179" s="1279"/>
      <c r="EH179" s="1857"/>
      <c r="HE179" s="1857"/>
    </row>
    <row r="180" spans="1:213" ht="15" customHeight="1" x14ac:dyDescent="0.25">
      <c r="A180" s="926"/>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310"/>
      <c r="AE180" s="310"/>
      <c r="AF180" s="310"/>
      <c r="AG180" s="310"/>
      <c r="AH180" s="310"/>
      <c r="AI180" s="310"/>
      <c r="AJ180" s="310"/>
      <c r="AK180" s="310"/>
      <c r="AL180" s="310"/>
      <c r="AM180" s="310"/>
      <c r="AN180" s="310"/>
      <c r="AO180" s="310"/>
      <c r="AP180" s="310"/>
      <c r="AQ180" s="310"/>
      <c r="AR180" s="310"/>
      <c r="AS180" s="310"/>
      <c r="AT180" s="310"/>
      <c r="AU180" s="310"/>
      <c r="AV180" s="310"/>
      <c r="AW180" s="310"/>
      <c r="AX180" s="310"/>
      <c r="AY180" s="1279"/>
      <c r="AZ180" s="1279"/>
      <c r="BA180" s="1279"/>
      <c r="BB180" s="1279"/>
      <c r="BC180" s="1279"/>
      <c r="BD180" s="1279"/>
      <c r="BE180" s="1279"/>
      <c r="BF180" s="1279"/>
      <c r="BG180" s="1279"/>
      <c r="BH180" s="1279"/>
      <c r="BI180" s="1279"/>
      <c r="BJ180" s="1279"/>
      <c r="BK180" s="1279"/>
      <c r="BL180" s="1279"/>
      <c r="BM180" s="1279"/>
      <c r="BN180" s="1279"/>
      <c r="BO180" s="1279"/>
      <c r="BP180" s="1279"/>
      <c r="BQ180" s="1279"/>
      <c r="BR180" s="1279"/>
      <c r="BS180" s="1279"/>
      <c r="BT180" s="1279"/>
      <c r="BU180" s="1279"/>
      <c r="BV180" s="1279"/>
      <c r="BW180" s="1279"/>
      <c r="BX180" s="1279"/>
      <c r="BY180" s="1279"/>
      <c r="BZ180" s="1279"/>
      <c r="CA180" s="1279"/>
      <c r="CB180" s="1279"/>
      <c r="CC180" s="1279"/>
      <c r="CD180" s="1279"/>
      <c r="CE180" s="1279"/>
      <c r="CF180" s="1279"/>
      <c r="CG180" s="1279"/>
      <c r="CH180" s="1279"/>
      <c r="CI180" s="1279"/>
      <c r="CJ180" s="1279"/>
      <c r="CK180" s="1279"/>
      <c r="CL180" s="310"/>
      <c r="CM180" s="310"/>
      <c r="CN180" s="1279"/>
      <c r="CO180" s="1279"/>
      <c r="CP180" s="1279"/>
      <c r="CQ180" s="1279"/>
      <c r="CR180" s="1279"/>
      <c r="CS180" s="1279"/>
      <c r="CT180" s="1279"/>
      <c r="CU180" s="1279"/>
      <c r="CV180" s="1279"/>
      <c r="CW180" s="1279"/>
      <c r="CX180" s="1279"/>
      <c r="CY180" s="1279"/>
      <c r="CZ180" s="310"/>
      <c r="DA180" s="310"/>
      <c r="DB180" s="1279"/>
      <c r="DC180" s="1279"/>
      <c r="DD180" s="1279"/>
      <c r="DE180" s="1279"/>
      <c r="DF180" s="1279"/>
      <c r="DG180" s="1279"/>
      <c r="DH180" s="1279"/>
      <c r="DI180" s="1279"/>
      <c r="DJ180" s="1279"/>
      <c r="DK180" s="1279"/>
      <c r="DL180" s="310"/>
      <c r="DM180" s="310"/>
      <c r="DN180" s="1279"/>
      <c r="DO180" s="1279"/>
      <c r="DP180" s="1279"/>
      <c r="DQ180" s="1279"/>
      <c r="DR180" s="1279"/>
      <c r="DS180" s="1279"/>
      <c r="DT180" s="1279"/>
      <c r="DU180" s="1279"/>
      <c r="DV180" s="310"/>
      <c r="DW180" s="310"/>
      <c r="DX180" s="1279"/>
      <c r="DY180" s="1279"/>
      <c r="DZ180" s="1279"/>
      <c r="EA180" s="1279"/>
      <c r="EB180" s="1279"/>
      <c r="EC180" s="1279"/>
      <c r="ED180" s="1279"/>
      <c r="EF180" s="310"/>
      <c r="EH180" s="1265"/>
    </row>
    <row r="181" spans="1:213" ht="30" customHeight="1" x14ac:dyDescent="0.25">
      <c r="A181" s="926"/>
      <c r="B181" s="3426"/>
      <c r="C181" s="3427"/>
      <c r="D181" s="3427"/>
      <c r="E181" s="3428"/>
      <c r="F181" s="2311" t="s">
        <v>742</v>
      </c>
      <c r="G181" s="2328" t="s">
        <v>1836</v>
      </c>
      <c r="H181" s="2328" t="s">
        <v>1837</v>
      </c>
      <c r="I181" s="2329" t="s">
        <v>1838</v>
      </c>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310"/>
      <c r="AL181" s="310"/>
      <c r="AM181" s="310"/>
      <c r="AN181" s="310"/>
      <c r="AO181" s="310"/>
      <c r="AP181" s="310"/>
      <c r="AQ181" s="310"/>
      <c r="AR181" s="310"/>
      <c r="AS181" s="310"/>
      <c r="AT181" s="310"/>
      <c r="AU181" s="310"/>
      <c r="AV181" s="310"/>
      <c r="AW181" s="310"/>
      <c r="AX181" s="310"/>
      <c r="AY181" s="310"/>
      <c r="AZ181" s="310"/>
      <c r="BA181" s="310"/>
      <c r="BB181" s="310"/>
      <c r="BC181" s="310"/>
      <c r="BD181" s="310"/>
      <c r="BE181" s="310"/>
      <c r="BF181" s="310"/>
      <c r="BG181" s="310"/>
      <c r="BH181" s="310"/>
      <c r="BI181" s="310"/>
      <c r="BJ181" s="310"/>
      <c r="BK181" s="310"/>
      <c r="BL181" s="310"/>
      <c r="BM181" s="310"/>
      <c r="BN181" s="310"/>
      <c r="BO181" s="310"/>
      <c r="BP181" s="310"/>
      <c r="BQ181" s="310"/>
      <c r="BR181" s="310"/>
      <c r="BS181" s="310"/>
      <c r="BT181" s="310"/>
      <c r="BU181" s="1279"/>
      <c r="BV181" s="310"/>
      <c r="BW181" s="310"/>
      <c r="BX181" s="1279"/>
      <c r="BY181" s="1279"/>
      <c r="BZ181" s="1279"/>
      <c r="CA181" s="1279"/>
      <c r="CB181" s="1279"/>
      <c r="CC181" s="1279"/>
      <c r="CD181" s="1279"/>
      <c r="CE181" s="1279"/>
      <c r="CF181" s="1279"/>
      <c r="CG181" s="1279"/>
      <c r="CH181" s="1279"/>
      <c r="CI181" s="1279"/>
      <c r="CJ181" s="1279"/>
      <c r="CK181" s="1279"/>
      <c r="CL181" s="310"/>
      <c r="CM181" s="310"/>
      <c r="CN181" s="1279"/>
      <c r="CO181" s="1279"/>
      <c r="CP181" s="1279"/>
      <c r="CQ181" s="1279"/>
      <c r="CR181" s="1279"/>
      <c r="CS181" s="1279"/>
      <c r="CT181" s="1279"/>
      <c r="CU181" s="1279"/>
      <c r="CV181" s="1279"/>
      <c r="CW181" s="1279"/>
      <c r="CX181" s="1279"/>
      <c r="CY181" s="1279"/>
      <c r="CZ181" s="310"/>
      <c r="DA181" s="310"/>
      <c r="DB181" s="1279"/>
      <c r="DC181" s="1279"/>
      <c r="DD181" s="1279"/>
      <c r="DE181" s="1279"/>
      <c r="DF181" s="1279"/>
      <c r="DG181" s="1279"/>
      <c r="DH181" s="1279"/>
      <c r="DI181" s="1279"/>
      <c r="DJ181" s="1279"/>
      <c r="DK181" s="1279"/>
      <c r="DL181" s="310"/>
      <c r="DM181" s="310"/>
      <c r="DN181" s="1279"/>
      <c r="DO181" s="1279"/>
      <c r="DP181" s="1279"/>
      <c r="DQ181" s="1279"/>
      <c r="DR181" s="1279"/>
      <c r="DS181" s="1279"/>
      <c r="DT181" s="1279"/>
      <c r="DU181" s="1279"/>
      <c r="DV181" s="310"/>
      <c r="DW181" s="310"/>
      <c r="DX181" s="1279"/>
      <c r="DY181" s="1279"/>
      <c r="DZ181" s="1279"/>
      <c r="EA181" s="1279"/>
      <c r="EB181" s="1279"/>
      <c r="EC181" s="1279"/>
      <c r="ED181" s="1279"/>
      <c r="EF181" s="310"/>
      <c r="EH181" s="1265"/>
    </row>
    <row r="182" spans="1:213" ht="15" customHeight="1" x14ac:dyDescent="0.25">
      <c r="A182" s="926"/>
      <c r="B182" s="2147" t="s">
        <v>2159</v>
      </c>
      <c r="C182" s="2142"/>
      <c r="D182" s="2142"/>
      <c r="E182" s="2142"/>
      <c r="F182" s="2143" t="str">
        <f>IF(AND(ISNUMBER(F183),ISNUMBER(F187),ISNUMBER(F191)),SUM(F183,F187,F191),"")</f>
        <v/>
      </c>
      <c r="G182" s="2324"/>
      <c r="H182" s="2324"/>
      <c r="I182" s="2325"/>
      <c r="J182" s="310"/>
      <c r="K182" s="310"/>
      <c r="L182" s="310"/>
      <c r="M182" s="310"/>
      <c r="N182" s="310"/>
      <c r="O182" s="310"/>
      <c r="P182" s="310"/>
      <c r="Q182" s="310"/>
      <c r="R182" s="310"/>
      <c r="S182" s="310"/>
      <c r="T182" s="310"/>
      <c r="U182" s="310"/>
      <c r="V182" s="310"/>
      <c r="W182" s="310"/>
      <c r="X182" s="310"/>
      <c r="Y182" s="310"/>
      <c r="Z182" s="310"/>
      <c r="AA182" s="310"/>
      <c r="AB182" s="310"/>
      <c r="AC182" s="310"/>
      <c r="AD182" s="310"/>
      <c r="AE182" s="310"/>
      <c r="AF182" s="310"/>
      <c r="AG182" s="310"/>
      <c r="AH182" s="310"/>
      <c r="AI182" s="310"/>
      <c r="AJ182" s="310"/>
      <c r="AK182" s="310"/>
      <c r="AL182" s="310"/>
      <c r="AM182" s="310"/>
      <c r="AN182" s="310"/>
      <c r="AO182" s="310"/>
      <c r="AP182" s="310"/>
      <c r="AQ182" s="310"/>
      <c r="AR182" s="310"/>
      <c r="AS182" s="310"/>
      <c r="AT182" s="310"/>
      <c r="AU182" s="310"/>
      <c r="AV182" s="310"/>
      <c r="AW182" s="310"/>
      <c r="AX182" s="310"/>
      <c r="AY182" s="310"/>
      <c r="AZ182" s="310"/>
      <c r="BA182" s="310"/>
      <c r="BB182" s="310"/>
      <c r="BC182" s="310"/>
      <c r="BD182" s="310"/>
      <c r="BE182" s="310"/>
      <c r="BF182" s="310"/>
      <c r="BG182" s="310"/>
      <c r="BH182" s="310"/>
      <c r="BI182" s="310"/>
      <c r="BJ182" s="310"/>
      <c r="BK182" s="310"/>
      <c r="BL182" s="310"/>
      <c r="BM182" s="310"/>
      <c r="BN182" s="310"/>
      <c r="BO182" s="310"/>
      <c r="BP182" s="310"/>
      <c r="BQ182" s="310"/>
      <c r="BR182" s="310"/>
      <c r="BS182" s="310"/>
      <c r="BT182" s="310"/>
      <c r="BU182" s="1279"/>
      <c r="BV182" s="310"/>
      <c r="BW182" s="310"/>
      <c r="BX182" s="1279"/>
      <c r="BY182" s="1279"/>
      <c r="BZ182" s="1279"/>
      <c r="CA182" s="1279"/>
      <c r="CB182" s="1279"/>
      <c r="CC182" s="1279"/>
      <c r="CD182" s="1279"/>
      <c r="CE182" s="1279"/>
      <c r="CF182" s="1279"/>
      <c r="CG182" s="1279"/>
      <c r="CH182" s="1279"/>
      <c r="CI182" s="1279"/>
      <c r="CJ182" s="1279"/>
      <c r="CK182" s="1279"/>
      <c r="CL182" s="310"/>
      <c r="CM182" s="310"/>
      <c r="CN182" s="1279"/>
      <c r="CO182" s="1279"/>
      <c r="CP182" s="1279"/>
      <c r="CQ182" s="1279"/>
      <c r="CR182" s="1279"/>
      <c r="CS182" s="1279"/>
      <c r="CT182" s="1279"/>
      <c r="CU182" s="1279"/>
      <c r="CV182" s="1279"/>
      <c r="CW182" s="1279"/>
      <c r="CX182" s="1279"/>
      <c r="CY182" s="1279"/>
      <c r="CZ182" s="310"/>
      <c r="DA182" s="310"/>
      <c r="DB182" s="1279"/>
      <c r="DC182" s="1279"/>
      <c r="DD182" s="1279"/>
      <c r="DE182" s="1279"/>
      <c r="DF182" s="1279"/>
      <c r="DG182" s="1279"/>
      <c r="DH182" s="1279"/>
      <c r="DI182" s="1279"/>
      <c r="DJ182" s="1279"/>
      <c r="DK182" s="1279"/>
      <c r="DL182" s="310"/>
      <c r="DM182" s="310"/>
      <c r="DN182" s="1279"/>
      <c r="DO182" s="1279"/>
      <c r="DP182" s="1279"/>
      <c r="DQ182" s="1279"/>
      <c r="DR182" s="1279"/>
      <c r="DS182" s="1279"/>
      <c r="DT182" s="1279"/>
      <c r="DU182" s="1279"/>
      <c r="DV182" s="310"/>
      <c r="DW182" s="310"/>
      <c r="DX182" s="1279"/>
      <c r="DY182" s="1279"/>
      <c r="DZ182" s="1279"/>
      <c r="EA182" s="1279"/>
      <c r="EB182" s="1279"/>
      <c r="EC182" s="1279"/>
      <c r="ED182" s="1279"/>
      <c r="EF182" s="310"/>
      <c r="EH182" s="1265"/>
    </row>
    <row r="183" spans="1:213" ht="15" customHeight="1" x14ac:dyDescent="0.25">
      <c r="A183" s="955"/>
      <c r="B183" s="1017" t="s">
        <v>811</v>
      </c>
      <c r="C183" s="400"/>
      <c r="D183" s="400"/>
      <c r="E183" s="400"/>
      <c r="F183" s="2132" t="str">
        <f>IF(AND(ISNUMBER(F184),ISNUMBER(F185),ISNUMBER(F186)),IF($J$7="Medium",F184,IF($J$7="High",F185,IF($J$7="Low",F186,""))),"")</f>
        <v/>
      </c>
      <c r="G183" s="1774"/>
      <c r="H183" s="1774"/>
      <c r="I183" s="2351"/>
      <c r="J183" s="310"/>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310"/>
      <c r="AU183" s="310"/>
      <c r="AV183" s="310"/>
      <c r="AW183" s="310"/>
      <c r="AX183" s="310"/>
      <c r="AY183" s="310"/>
      <c r="AZ183" s="310"/>
      <c r="BA183" s="310"/>
      <c r="BB183" s="310"/>
      <c r="BC183" s="310"/>
      <c r="BD183" s="310"/>
      <c r="BE183" s="310"/>
      <c r="BF183" s="310"/>
      <c r="BG183" s="310"/>
      <c r="BH183" s="310"/>
      <c r="BI183" s="310"/>
      <c r="BJ183" s="310"/>
      <c r="BK183" s="310"/>
      <c r="BL183" s="310"/>
      <c r="BM183" s="310"/>
      <c r="BN183" s="310"/>
      <c r="BO183" s="310"/>
      <c r="BP183" s="310"/>
      <c r="BQ183" s="310"/>
      <c r="BR183" s="310"/>
      <c r="BS183" s="310"/>
      <c r="BT183" s="310"/>
      <c r="BU183" s="1279"/>
      <c r="BV183" s="310"/>
      <c r="BW183" s="310"/>
      <c r="BX183" s="1279"/>
      <c r="BY183" s="1279"/>
      <c r="BZ183" s="1279"/>
      <c r="CA183" s="1279"/>
      <c r="CB183" s="1279"/>
      <c r="CC183" s="1279"/>
      <c r="CD183" s="1279"/>
      <c r="CE183" s="1279"/>
      <c r="CF183" s="1279"/>
      <c r="CG183" s="1279"/>
      <c r="CH183" s="1279"/>
      <c r="CI183" s="1279"/>
      <c r="CJ183" s="1279"/>
      <c r="CK183" s="1279"/>
      <c r="CL183" s="310"/>
      <c r="CM183" s="310"/>
      <c r="CN183" s="1279"/>
      <c r="CO183" s="1279"/>
      <c r="CP183" s="1279"/>
      <c r="CQ183" s="1279"/>
      <c r="CR183" s="1279"/>
      <c r="CS183" s="1279"/>
      <c r="CT183" s="1279"/>
      <c r="CU183" s="1279"/>
      <c r="CV183" s="1279"/>
      <c r="CW183" s="1279"/>
      <c r="CX183" s="1279"/>
      <c r="CY183" s="1279"/>
      <c r="CZ183" s="310"/>
      <c r="DA183" s="310"/>
      <c r="DB183" s="1279"/>
      <c r="DC183" s="1279"/>
      <c r="DD183" s="1279"/>
      <c r="DE183" s="1279"/>
      <c r="DF183" s="1279"/>
      <c r="DG183" s="1279"/>
      <c r="DH183" s="1279"/>
      <c r="DI183" s="1279"/>
      <c r="DJ183" s="1279"/>
      <c r="DK183" s="1279"/>
      <c r="DL183" s="310"/>
      <c r="DM183" s="310"/>
      <c r="DN183" s="1279"/>
      <c r="DO183" s="1279"/>
      <c r="DP183" s="1279"/>
      <c r="DQ183" s="1279"/>
      <c r="DR183" s="1279"/>
      <c r="DS183" s="1279"/>
      <c r="DT183" s="1279"/>
      <c r="DU183" s="1279"/>
      <c r="DV183" s="310"/>
      <c r="DW183" s="310"/>
      <c r="DX183" s="1279"/>
      <c r="DY183" s="1279"/>
      <c r="DZ183" s="1279"/>
      <c r="EA183" s="1279"/>
      <c r="EB183" s="1279"/>
      <c r="EC183" s="1279"/>
      <c r="ED183" s="1279"/>
      <c r="EF183" s="310"/>
      <c r="EH183" s="1265"/>
    </row>
    <row r="184" spans="1:213" ht="15" customHeight="1" x14ac:dyDescent="0.25">
      <c r="A184" s="955"/>
      <c r="B184" s="974" t="s">
        <v>812</v>
      </c>
      <c r="C184" s="331"/>
      <c r="D184" s="331"/>
      <c r="E184" s="331"/>
      <c r="F184" s="37" t="str">
        <f>IF(AND(ISNUMBER(IFERROR((F179),"")), ISNUMBER(G184), ISNUMBER(H184), ISNUMBER(I184)), IFERROR(SQRT(G184+H184),SQRT(G184+I184))+(F179), "")</f>
        <v/>
      </c>
      <c r="G184" s="477" t="str">
        <f>IF(SUMPRODUCT(--NOT(ISNUMBER(IFERROR((F155:F178),""))))=0, SUMSQ(($F155:F178)), "")</f>
        <v/>
      </c>
      <c r="H184" s="477" t="str">
        <f>IF(SUMPRODUCT(--NOT(ISNUMBER(IFERROR((L155:L178),""))))=0, MMULT(MMULT(TRANSPOSE(($L155:L178)),g_csrs),($L155:L178)), "")</f>
        <v/>
      </c>
      <c r="I184" s="338" t="str">
        <f>IF(COUNT(I$155:I$178)=ROWS(I$155:I$178), MMULT(MMULT(TRANSPOSE(I$155:I$178),g_csrs),I$155:I$178), "")</f>
        <v/>
      </c>
      <c r="J184" s="310"/>
      <c r="K184" s="310"/>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c r="BN184" s="310"/>
      <c r="BO184" s="310"/>
      <c r="BP184" s="310"/>
      <c r="BQ184" s="310"/>
      <c r="BR184" s="310"/>
      <c r="BS184" s="310"/>
      <c r="BT184" s="310"/>
      <c r="BU184" s="1279"/>
      <c r="BV184" s="310"/>
      <c r="BW184" s="310"/>
      <c r="BX184" s="1279"/>
      <c r="BY184" s="1279"/>
      <c r="BZ184" s="1279"/>
      <c r="CA184" s="1279"/>
      <c r="CB184" s="1279"/>
      <c r="CC184" s="1279"/>
      <c r="CD184" s="1279"/>
      <c r="CE184" s="1279"/>
      <c r="CF184" s="1279"/>
      <c r="CG184" s="1279"/>
      <c r="CH184" s="1279"/>
      <c r="CI184" s="1279"/>
      <c r="CJ184" s="1279"/>
      <c r="CK184" s="1279"/>
      <c r="CL184" s="310"/>
      <c r="CM184" s="310"/>
      <c r="CN184" s="1279"/>
      <c r="CO184" s="1279"/>
      <c r="CP184" s="1279"/>
      <c r="CQ184" s="1279"/>
      <c r="CR184" s="1279"/>
      <c r="CS184" s="1279"/>
      <c r="CT184" s="1279"/>
      <c r="CU184" s="1279"/>
      <c r="CV184" s="1279"/>
      <c r="CW184" s="1279"/>
      <c r="CX184" s="1279"/>
      <c r="CY184" s="1279"/>
      <c r="CZ184" s="310"/>
      <c r="DA184" s="310"/>
      <c r="DB184" s="1279"/>
      <c r="DC184" s="1279"/>
      <c r="DD184" s="1279"/>
      <c r="DE184" s="1279"/>
      <c r="DF184" s="1279"/>
      <c r="DG184" s="1279"/>
      <c r="DH184" s="1279"/>
      <c r="DI184" s="1279"/>
      <c r="DJ184" s="1279"/>
      <c r="DK184" s="1279"/>
      <c r="DL184" s="310"/>
      <c r="DM184" s="310"/>
      <c r="DN184" s="1279"/>
      <c r="DO184" s="1279"/>
      <c r="DP184" s="1279"/>
      <c r="DQ184" s="1279"/>
      <c r="DR184" s="1279"/>
      <c r="DS184" s="1279"/>
      <c r="DT184" s="1279"/>
      <c r="DU184" s="1279"/>
      <c r="DV184" s="310"/>
      <c r="DW184" s="310"/>
      <c r="DX184" s="1279"/>
      <c r="DY184" s="1279"/>
      <c r="DZ184" s="1279"/>
      <c r="EA184" s="1279"/>
      <c r="EB184" s="1279"/>
      <c r="EC184" s="1279"/>
      <c r="ED184" s="1279"/>
      <c r="EF184" s="310"/>
      <c r="EH184" s="1265"/>
    </row>
    <row r="185" spans="1:213" ht="15" customHeight="1" x14ac:dyDescent="0.25">
      <c r="A185" s="955"/>
      <c r="B185" s="974" t="s">
        <v>813</v>
      </c>
      <c r="C185" s="331"/>
      <c r="D185" s="331"/>
      <c r="E185" s="331"/>
      <c r="F185" s="37" t="str">
        <f>IF(AND(ISNUMBER(IFERROR((G179),"")), ISNUMBER(G185), ISNUMBER(H185), ISNUMBER(I185)), IFERROR(SQRT(G185+H185),SQRT(G185+I185))+(G179), "")</f>
        <v/>
      </c>
      <c r="G185" s="477" t="str">
        <f t="array" ref="G185">IF(SUMPRODUCT(--NOT(ISNUMBER(IFERROR((G155:G178),""))))=0, SUMSQ(($G155:G178)), "")</f>
        <v/>
      </c>
      <c r="H185" s="477" t="str">
        <f>IF(SUMPRODUCT(--NOT(ISNUMBER(IFERROR((L155:L178),""))))=0, MMULT(MMULT(TRANSPOSE(($L155:L178)),IF(g_csrs*1.25&gt;1,1,g_csrs*1.25)),($L155:L178)), "")</f>
        <v/>
      </c>
      <c r="I185" s="338" t="str">
        <f t="array" ref="I185">IF(COUNT(J$155:J$178)=ROWS(J$155:J$178), MMULT(MMULT(TRANSPOSE(J$155:J$178),IF(g_csrs*1.25&gt;1,1,g_csrs*1.25)),J$155:J$178), "")</f>
        <v/>
      </c>
      <c r="J185" s="1242"/>
      <c r="K185" s="310"/>
      <c r="L185" s="310"/>
      <c r="M185" s="310"/>
      <c r="N185" s="310"/>
      <c r="O185" s="310"/>
      <c r="P185" s="310"/>
      <c r="Q185" s="310"/>
      <c r="R185" s="310"/>
      <c r="S185" s="310"/>
      <c r="T185" s="310"/>
      <c r="U185" s="310"/>
      <c r="V185" s="310"/>
      <c r="W185" s="310"/>
      <c r="X185" s="310"/>
      <c r="Y185" s="310"/>
      <c r="Z185" s="310"/>
      <c r="AA185" s="310"/>
      <c r="AB185" s="310"/>
      <c r="AC185" s="310"/>
      <c r="AD185" s="310"/>
      <c r="AE185" s="310"/>
      <c r="AF185" s="310"/>
      <c r="AG185" s="310"/>
      <c r="AH185" s="310"/>
      <c r="AI185" s="310"/>
      <c r="AJ185" s="310"/>
      <c r="AK185" s="310"/>
      <c r="AL185" s="310"/>
      <c r="AM185" s="310"/>
      <c r="AN185" s="310"/>
      <c r="AO185" s="310"/>
      <c r="AP185" s="310"/>
      <c r="AQ185" s="310"/>
      <c r="AR185" s="310"/>
      <c r="AS185" s="310"/>
      <c r="AT185" s="310"/>
      <c r="AU185" s="310"/>
      <c r="AV185" s="310"/>
      <c r="AW185" s="310"/>
      <c r="AX185" s="310"/>
      <c r="AY185" s="310"/>
      <c r="AZ185" s="310"/>
      <c r="BA185" s="310"/>
      <c r="BB185" s="310"/>
      <c r="BC185" s="310"/>
      <c r="BD185" s="310"/>
      <c r="BE185" s="310"/>
      <c r="BF185" s="310"/>
      <c r="BG185" s="310"/>
      <c r="BH185" s="310"/>
      <c r="BI185" s="310"/>
      <c r="BJ185" s="310"/>
      <c r="BK185" s="310"/>
      <c r="BL185" s="310"/>
      <c r="BM185" s="310"/>
      <c r="BN185" s="310"/>
      <c r="BO185" s="310"/>
      <c r="BP185" s="310"/>
      <c r="BQ185" s="310"/>
      <c r="BR185" s="310"/>
      <c r="BS185" s="310"/>
      <c r="BT185" s="310"/>
      <c r="BU185" s="1279"/>
      <c r="BV185" s="310"/>
      <c r="BW185" s="310"/>
      <c r="BX185" s="1279"/>
      <c r="BY185" s="1279"/>
      <c r="BZ185" s="1279"/>
      <c r="CA185" s="1279"/>
      <c r="CB185" s="1279"/>
      <c r="CC185" s="1279"/>
      <c r="CD185" s="1279"/>
      <c r="CE185" s="1279"/>
      <c r="CF185" s="1279"/>
      <c r="CG185" s="1279"/>
      <c r="CH185" s="1279"/>
      <c r="CI185" s="1279"/>
      <c r="CJ185" s="1279"/>
      <c r="CK185" s="1279"/>
      <c r="CL185" s="310"/>
      <c r="CM185" s="310"/>
      <c r="CN185" s="1279"/>
      <c r="CO185" s="1279"/>
      <c r="CP185" s="1279"/>
      <c r="CQ185" s="1279"/>
      <c r="CR185" s="1279"/>
      <c r="CS185" s="1279"/>
      <c r="CT185" s="1279"/>
      <c r="CU185" s="1279"/>
      <c r="CV185" s="1279"/>
      <c r="CW185" s="1279"/>
      <c r="CX185" s="1279"/>
      <c r="CY185" s="1279"/>
      <c r="CZ185" s="310"/>
      <c r="DA185" s="310"/>
      <c r="DB185" s="1279"/>
      <c r="DC185" s="1279"/>
      <c r="DD185" s="1279"/>
      <c r="DE185" s="1279"/>
      <c r="DF185" s="1279"/>
      <c r="DG185" s="1279"/>
      <c r="DH185" s="1279"/>
      <c r="DI185" s="1279"/>
      <c r="DJ185" s="1279"/>
      <c r="DK185" s="1279"/>
      <c r="DL185" s="310"/>
      <c r="DM185" s="310"/>
      <c r="DN185" s="1279"/>
      <c r="DO185" s="1279"/>
      <c r="DP185" s="1279"/>
      <c r="DQ185" s="1279"/>
      <c r="DR185" s="1279"/>
      <c r="DS185" s="1279"/>
      <c r="DT185" s="1279"/>
      <c r="DU185" s="1279"/>
      <c r="DV185" s="310"/>
      <c r="DW185" s="310"/>
      <c r="DX185" s="1279"/>
      <c r="DY185" s="1279"/>
      <c r="DZ185" s="1279"/>
      <c r="EA185" s="1279"/>
      <c r="EB185" s="1279"/>
      <c r="EC185" s="1279"/>
      <c r="ED185" s="1279"/>
      <c r="EF185" s="310"/>
      <c r="EH185" s="1265"/>
    </row>
    <row r="186" spans="1:213" ht="15" customHeight="1" x14ac:dyDescent="0.25">
      <c r="A186" s="955"/>
      <c r="B186" s="974" t="s">
        <v>814</v>
      </c>
      <c r="C186" s="331"/>
      <c r="D186" s="331"/>
      <c r="E186" s="331"/>
      <c r="F186" s="37" t="str">
        <f>IF(AND(ISNUMBER(IFERROR((H179),"")), ISNUMBER(G186), ISNUMBER(H186), ISNUMBER(I186)), IFERROR(SQRT(G186+H186),SQRT(G186+I186))+(H179), "")</f>
        <v/>
      </c>
      <c r="G186" s="477" t="str">
        <f t="array" ref="G186">IF(SUMPRODUCT(--NOT(ISNUMBER(IFERROR((H155:H178),""))))=0, SUMSQ(($H155:H178)), "")</f>
        <v/>
      </c>
      <c r="H186" s="477" t="str">
        <f>IF(SUMPRODUCT(--NOT(ISNUMBER(IFERROR((L155:L178),""))))=0, MMULT(MMULT(TRANSPOSE(($L155:L178)),g_csrs*0.75),($L155:L178)), "")</f>
        <v/>
      </c>
      <c r="I186" s="338" t="str">
        <f t="array" ref="I186">IF(COUNT(K$155:K$178)=ROWS(K$155:K$178), MMULT(MMULT(TRANSPOSE(K$155:K$178),g_csrs*0.75),K$155:K$178), "")</f>
        <v/>
      </c>
      <c r="J186" s="1242"/>
      <c r="K186" s="310"/>
      <c r="L186" s="310"/>
      <c r="M186" s="310"/>
      <c r="N186" s="310"/>
      <c r="O186" s="310"/>
      <c r="P186" s="310"/>
      <c r="Q186" s="310"/>
      <c r="R186" s="310"/>
      <c r="S186" s="310"/>
      <c r="T186" s="310"/>
      <c r="U186" s="310"/>
      <c r="V186" s="310"/>
      <c r="W186" s="310"/>
      <c r="X186" s="310"/>
      <c r="Y186" s="310"/>
      <c r="Z186" s="310"/>
      <c r="AA186" s="310"/>
      <c r="AB186" s="310"/>
      <c r="AC186" s="310"/>
      <c r="AD186" s="310"/>
      <c r="AE186" s="310"/>
      <c r="AF186" s="310"/>
      <c r="AG186" s="310"/>
      <c r="AH186" s="310"/>
      <c r="AI186" s="310"/>
      <c r="AJ186" s="310"/>
      <c r="AK186" s="310"/>
      <c r="AL186" s="310"/>
      <c r="AM186" s="310"/>
      <c r="AN186" s="310"/>
      <c r="AO186" s="310"/>
      <c r="AP186" s="310"/>
      <c r="AQ186" s="310"/>
      <c r="AR186" s="310"/>
      <c r="AS186" s="310"/>
      <c r="AT186" s="310"/>
      <c r="AU186" s="310"/>
      <c r="AV186" s="310"/>
      <c r="AW186" s="310"/>
      <c r="AX186" s="310"/>
      <c r="AY186" s="310"/>
      <c r="AZ186" s="310"/>
      <c r="BA186" s="310"/>
      <c r="BB186" s="310"/>
      <c r="BC186" s="310"/>
      <c r="BD186" s="310"/>
      <c r="BE186" s="310"/>
      <c r="BF186" s="310"/>
      <c r="BG186" s="310"/>
      <c r="BH186" s="310"/>
      <c r="BI186" s="310"/>
      <c r="BJ186" s="310"/>
      <c r="BK186" s="310"/>
      <c r="BL186" s="310"/>
      <c r="BM186" s="310"/>
      <c r="BN186" s="310"/>
      <c r="BO186" s="310"/>
      <c r="BP186" s="310"/>
      <c r="BQ186" s="310"/>
      <c r="BR186" s="310"/>
      <c r="BS186" s="310"/>
      <c r="BT186" s="310"/>
      <c r="BU186" s="1279"/>
      <c r="BV186" s="310"/>
      <c r="BW186" s="310"/>
      <c r="BX186" s="1279"/>
      <c r="BY186" s="1279"/>
      <c r="BZ186" s="1279"/>
      <c r="CA186" s="1279"/>
      <c r="CB186" s="1279"/>
      <c r="CC186" s="1279"/>
      <c r="CD186" s="1279"/>
      <c r="CE186" s="1279"/>
      <c r="CF186" s="1279"/>
      <c r="CG186" s="1279"/>
      <c r="CH186" s="1279"/>
      <c r="CI186" s="1279"/>
      <c r="CJ186" s="1279"/>
      <c r="CK186" s="1279"/>
      <c r="CL186" s="310"/>
      <c r="CM186" s="310"/>
      <c r="CN186" s="1279"/>
      <c r="CO186" s="1279"/>
      <c r="CP186" s="1279"/>
      <c r="CQ186" s="1279"/>
      <c r="CR186" s="1279"/>
      <c r="CS186" s="1279"/>
      <c r="CT186" s="1279"/>
      <c r="CU186" s="1279"/>
      <c r="CV186" s="1279"/>
      <c r="CW186" s="1279"/>
      <c r="CX186" s="1279"/>
      <c r="CY186" s="1279"/>
      <c r="CZ186" s="310"/>
      <c r="DA186" s="310"/>
      <c r="DB186" s="1279"/>
      <c r="DC186" s="1279"/>
      <c r="DD186" s="1279"/>
      <c r="DE186" s="1279"/>
      <c r="DF186" s="1279"/>
      <c r="DG186" s="1279"/>
      <c r="DH186" s="1279"/>
      <c r="DI186" s="1279"/>
      <c r="DJ186" s="1279"/>
      <c r="DK186" s="1279"/>
      <c r="DL186" s="310"/>
      <c r="DM186" s="310"/>
      <c r="DN186" s="1279"/>
      <c r="DO186" s="1279"/>
      <c r="DP186" s="1279"/>
      <c r="DQ186" s="1279"/>
      <c r="DR186" s="1279"/>
      <c r="DS186" s="1279"/>
      <c r="DT186" s="1279"/>
      <c r="DU186" s="1279"/>
      <c r="DV186" s="310"/>
      <c r="DW186" s="310"/>
      <c r="DX186" s="1279"/>
      <c r="DY186" s="1279"/>
      <c r="DZ186" s="1279"/>
      <c r="EA186" s="1279"/>
      <c r="EB186" s="1279"/>
      <c r="EC186" s="1279"/>
      <c r="ED186" s="1279"/>
      <c r="EF186" s="310"/>
      <c r="EH186" s="1265"/>
    </row>
    <row r="187" spans="1:213" ht="15" customHeight="1" x14ac:dyDescent="0.25">
      <c r="A187" s="955"/>
      <c r="B187" s="1017" t="s">
        <v>815</v>
      </c>
      <c r="C187" s="400"/>
      <c r="D187" s="400"/>
      <c r="E187" s="400"/>
      <c r="F187" s="37" t="str">
        <f>IF(AND(ISNUMBER(F188),ISNUMBER(F189),ISNUMBER(F190)),IF($J$7="Medium",F188,IF($J$7="High",F189,IF($J$7="Low",F190,""))),"")</f>
        <v/>
      </c>
      <c r="G187" s="469"/>
      <c r="H187" s="469"/>
      <c r="I187" s="466"/>
      <c r="J187" s="1242"/>
      <c r="K187" s="310"/>
      <c r="L187" s="310"/>
      <c r="M187" s="310"/>
      <c r="N187" s="310"/>
      <c r="O187" s="310"/>
      <c r="P187" s="310"/>
      <c r="Q187" s="310"/>
      <c r="R187" s="310"/>
      <c r="S187" s="310"/>
      <c r="T187" s="310"/>
      <c r="U187" s="310"/>
      <c r="V187" s="310"/>
      <c r="W187" s="310"/>
      <c r="X187" s="310"/>
      <c r="Y187" s="310"/>
      <c r="Z187" s="310"/>
      <c r="AA187" s="310"/>
      <c r="AB187" s="310"/>
      <c r="AC187" s="310"/>
      <c r="AD187" s="310"/>
      <c r="AE187" s="310"/>
      <c r="AF187" s="310"/>
      <c r="AG187" s="310"/>
      <c r="AH187" s="310"/>
      <c r="AI187" s="310"/>
      <c r="AJ187" s="310"/>
      <c r="AK187" s="310"/>
      <c r="AL187" s="310"/>
      <c r="AM187" s="310"/>
      <c r="AN187" s="310"/>
      <c r="AO187" s="310"/>
      <c r="AP187" s="310"/>
      <c r="AQ187" s="310"/>
      <c r="AR187" s="310"/>
      <c r="AS187" s="310"/>
      <c r="AT187" s="310"/>
      <c r="AU187" s="310"/>
      <c r="AV187" s="310"/>
      <c r="AW187" s="310"/>
      <c r="AX187" s="310"/>
      <c r="AY187" s="310"/>
      <c r="AZ187" s="310"/>
      <c r="BA187" s="310"/>
      <c r="BB187" s="310"/>
      <c r="BC187" s="310"/>
      <c r="BD187" s="310"/>
      <c r="BE187" s="310"/>
      <c r="BF187" s="310"/>
      <c r="BG187" s="310"/>
      <c r="BH187" s="310"/>
      <c r="BI187" s="310"/>
      <c r="BJ187" s="310"/>
      <c r="BK187" s="310"/>
      <c r="BL187" s="310"/>
      <c r="BM187" s="310"/>
      <c r="BN187" s="310"/>
      <c r="BO187" s="310"/>
      <c r="BP187" s="310"/>
      <c r="BQ187" s="310"/>
      <c r="BR187" s="310"/>
      <c r="BS187" s="310"/>
      <c r="BT187" s="310"/>
      <c r="BU187" s="1279"/>
      <c r="BV187" s="310"/>
      <c r="BW187" s="310"/>
      <c r="BX187" s="1279"/>
      <c r="BY187" s="1279"/>
      <c r="BZ187" s="1279"/>
      <c r="CA187" s="1279"/>
      <c r="CB187" s="1279"/>
      <c r="CC187" s="1279"/>
      <c r="CD187" s="1279"/>
      <c r="CE187" s="1279"/>
      <c r="CF187" s="1279"/>
      <c r="CG187" s="1279"/>
      <c r="CH187" s="1279"/>
      <c r="CI187" s="1279"/>
      <c r="CJ187" s="1279"/>
      <c r="CK187" s="1279"/>
      <c r="CL187" s="310"/>
      <c r="CM187" s="310"/>
      <c r="CN187" s="1279"/>
      <c r="CO187" s="1279"/>
      <c r="CP187" s="1279"/>
      <c r="CQ187" s="1279"/>
      <c r="CR187" s="1279"/>
      <c r="CS187" s="1279"/>
      <c r="CT187" s="1279"/>
      <c r="CU187" s="1279"/>
      <c r="CV187" s="1279"/>
      <c r="CW187" s="1279"/>
      <c r="CX187" s="1279"/>
      <c r="CY187" s="1279"/>
      <c r="CZ187" s="310"/>
      <c r="DA187" s="310"/>
      <c r="DB187" s="1279"/>
      <c r="DC187" s="1279"/>
      <c r="DD187" s="1279"/>
      <c r="DE187" s="1279"/>
      <c r="DF187" s="1279"/>
      <c r="DG187" s="1279"/>
      <c r="DH187" s="1279"/>
      <c r="DI187" s="1279"/>
      <c r="DJ187" s="1279"/>
      <c r="DK187" s="1279"/>
      <c r="DL187" s="310"/>
      <c r="DM187" s="310"/>
      <c r="DN187" s="1279"/>
      <c r="DO187" s="1279"/>
      <c r="DP187" s="1279"/>
      <c r="DQ187" s="1279"/>
      <c r="DR187" s="1279"/>
      <c r="DS187" s="1279"/>
      <c r="DT187" s="1279"/>
      <c r="DU187" s="1279"/>
      <c r="DV187" s="310"/>
      <c r="DW187" s="310"/>
      <c r="DX187" s="1279"/>
      <c r="DY187" s="1279"/>
      <c r="DZ187" s="1279"/>
      <c r="EA187" s="1279"/>
      <c r="EB187" s="1279"/>
      <c r="EC187" s="1279"/>
      <c r="ED187" s="1279"/>
      <c r="EF187" s="310"/>
      <c r="EH187" s="1265"/>
    </row>
    <row r="188" spans="1:213" ht="15" customHeight="1" x14ac:dyDescent="0.25">
      <c r="A188" s="955"/>
      <c r="B188" s="974" t="s">
        <v>812</v>
      </c>
      <c r="C188" s="331"/>
      <c r="D188" s="331"/>
      <c r="E188" s="331"/>
      <c r="F188" s="37" t="str">
        <f>IF(AND(ISNUMBER(IFERROR((U179),"")), ISNUMBER(G188), ISNUMBER(H188), ISNUMBER(I188)), IFERROR(SQRT(G188+H188),SQRT(G188+I188))+(U179), "")</f>
        <v/>
      </c>
      <c r="G188" s="477" t="str">
        <f t="array" ref="G188">IF(SUMPRODUCT(--NOT(ISNUMBER(U155:U178)))=0, SUMSQ(($U155:U178)), "")</f>
        <v/>
      </c>
      <c r="H188" s="477" t="str">
        <f t="array" ref="H188">IF(SUMPRODUCT(--NOT(ISNUMBER(X155:X178)))=0, MMULT(MMULT(TRANSPOSE(($X155:X178)),g_csrs),($X155:X178)), "")</f>
        <v/>
      </c>
      <c r="I188" s="338" t="str">
        <f t="array" ref="I188">IF(COUNT(Y$155:Y$178)=ROWS(Y$155:Y$178), MMULT(MMULT(TRANSPOSE(Y$155:Y$178),g_csrs),Y$155:Y$178), "")</f>
        <v/>
      </c>
      <c r="J188" s="1242"/>
      <c r="K188" s="310"/>
      <c r="L188" s="310"/>
      <c r="M188" s="310"/>
      <c r="N188" s="310"/>
      <c r="O188" s="310"/>
      <c r="P188" s="310"/>
      <c r="Q188" s="310"/>
      <c r="R188" s="310"/>
      <c r="S188" s="310"/>
      <c r="T188" s="310"/>
      <c r="U188" s="310"/>
      <c r="V188" s="310"/>
      <c r="W188" s="310"/>
      <c r="X188" s="310"/>
      <c r="Y188" s="310"/>
      <c r="Z188" s="310"/>
      <c r="AA188" s="310"/>
      <c r="AB188" s="310"/>
      <c r="AC188" s="310"/>
      <c r="AD188" s="310"/>
      <c r="AE188" s="310"/>
      <c r="AF188" s="310"/>
      <c r="AG188" s="310"/>
      <c r="AH188" s="310"/>
      <c r="AI188" s="310"/>
      <c r="AJ188" s="310"/>
      <c r="AK188" s="310"/>
      <c r="AL188" s="310"/>
      <c r="AM188" s="310"/>
      <c r="AN188" s="310"/>
      <c r="AO188" s="310"/>
      <c r="AP188" s="310"/>
      <c r="AQ188" s="310"/>
      <c r="AR188" s="310"/>
      <c r="AS188" s="310"/>
      <c r="AT188" s="310"/>
      <c r="AU188" s="310"/>
      <c r="AV188" s="310"/>
      <c r="AW188" s="310"/>
      <c r="AX188" s="310"/>
      <c r="AY188" s="310"/>
      <c r="AZ188" s="310"/>
      <c r="BA188" s="310"/>
      <c r="BB188" s="310"/>
      <c r="BC188" s="310"/>
      <c r="BD188" s="310"/>
      <c r="BE188" s="310"/>
      <c r="BF188" s="310"/>
      <c r="BG188" s="310"/>
      <c r="BH188" s="310"/>
      <c r="BI188" s="310"/>
      <c r="BJ188" s="310"/>
      <c r="BK188" s="310"/>
      <c r="BL188" s="310"/>
      <c r="BM188" s="310"/>
      <c r="BN188" s="310"/>
      <c r="BO188" s="310"/>
      <c r="BP188" s="310"/>
      <c r="BQ188" s="310"/>
      <c r="BR188" s="310"/>
      <c r="BS188" s="310"/>
      <c r="BT188" s="310"/>
      <c r="BU188" s="1279"/>
      <c r="BV188" s="310"/>
      <c r="BW188" s="310"/>
      <c r="BX188" s="1279"/>
      <c r="BY188" s="1279"/>
      <c r="BZ188" s="1279"/>
      <c r="CA188" s="1279"/>
      <c r="CB188" s="1279"/>
      <c r="CC188" s="1279"/>
      <c r="CD188" s="1279"/>
      <c r="CE188" s="1279"/>
      <c r="CF188" s="1279"/>
      <c r="CG188" s="1279"/>
      <c r="CH188" s="1279"/>
      <c r="CI188" s="1279"/>
      <c r="CJ188" s="1279"/>
      <c r="CK188" s="1279"/>
      <c r="CL188" s="310"/>
      <c r="CM188" s="310"/>
      <c r="CN188" s="1279"/>
      <c r="CO188" s="1279"/>
      <c r="CP188" s="1279"/>
      <c r="CQ188" s="1279"/>
      <c r="CR188" s="1279"/>
      <c r="CS188" s="1279"/>
      <c r="CT188" s="1279"/>
      <c r="CU188" s="1279"/>
      <c r="CV188" s="1279"/>
      <c r="CW188" s="1279"/>
      <c r="CX188" s="1279"/>
      <c r="CY188" s="1279"/>
      <c r="CZ188" s="310"/>
      <c r="DA188" s="310"/>
      <c r="DB188" s="1279"/>
      <c r="DC188" s="1279"/>
      <c r="DD188" s="1279"/>
      <c r="DE188" s="1279"/>
      <c r="DF188" s="1279"/>
      <c r="DG188" s="1279"/>
      <c r="DH188" s="1279"/>
      <c r="DI188" s="1279"/>
      <c r="DJ188" s="1279"/>
      <c r="DK188" s="1279"/>
      <c r="DL188" s="310"/>
      <c r="DM188" s="310"/>
      <c r="DN188" s="1279"/>
      <c r="DO188" s="1279"/>
      <c r="DP188" s="1279"/>
      <c r="DQ188" s="1279"/>
      <c r="DR188" s="1279"/>
      <c r="DS188" s="1279"/>
      <c r="DT188" s="1279"/>
      <c r="DU188" s="1279"/>
      <c r="DV188" s="310"/>
      <c r="DW188" s="310"/>
      <c r="DX188" s="1279"/>
      <c r="DY188" s="1279"/>
      <c r="DZ188" s="1279"/>
      <c r="EA188" s="1279"/>
      <c r="EB188" s="1279"/>
      <c r="EC188" s="1279"/>
      <c r="ED188" s="1279"/>
      <c r="EF188" s="310"/>
      <c r="EH188" s="1265"/>
    </row>
    <row r="189" spans="1:213" ht="15" customHeight="1" x14ac:dyDescent="0.25">
      <c r="A189" s="955"/>
      <c r="B189" s="974" t="s">
        <v>813</v>
      </c>
      <c r="C189" s="331"/>
      <c r="D189" s="331"/>
      <c r="E189" s="331"/>
      <c r="F189" s="37" t="str">
        <f>IF(AND(ISNUMBER(IFERROR((V179),"")), ISNUMBER(G189), ISNUMBER(H189), ISNUMBER(I189)), IFERROR(SQRT(G189+H189),SQRT(G189+I189))+(V179), "")</f>
        <v/>
      </c>
      <c r="G189" s="477" t="str">
        <f t="array" ref="G189">IF(SUMPRODUCT(--NOT(ISNUMBER(V155:V178)))=0, SUMSQ(($V155:V178)), "")</f>
        <v/>
      </c>
      <c r="H189" s="477" t="str">
        <f t="array" ref="H189">IF(SUMPRODUCT(--NOT(ISNUMBER(X155:X178)))=0, MMULT(MMULT(TRANSPOSE(($X155:X178)),IF(g_csrs*1.25&gt;1,1,g_csrs*1.25)),($X155:X178)), "")</f>
        <v/>
      </c>
      <c r="I189" s="338" t="str">
        <f t="array" ref="I189">IF(COUNT(Z$155:Z$178)=ROWS(Z$155:Z$178), MMULT(MMULT(TRANSPOSE(Z$155:Z$178),IF(g_csrs*1.25&gt;1,1,g_csrs*1.25)),Z$155:Z$178), "")</f>
        <v/>
      </c>
      <c r="J189" s="1242"/>
      <c r="K189" s="310"/>
      <c r="L189" s="310"/>
      <c r="M189" s="31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0"/>
      <c r="AS189" s="310"/>
      <c r="AT189" s="310"/>
      <c r="AU189" s="310"/>
      <c r="AV189" s="310"/>
      <c r="AW189" s="310"/>
      <c r="AX189" s="310"/>
      <c r="AY189" s="310"/>
      <c r="AZ189" s="310"/>
      <c r="BA189" s="310"/>
      <c r="BB189" s="310"/>
      <c r="BC189" s="310"/>
      <c r="BD189" s="310"/>
      <c r="BE189" s="310"/>
      <c r="BF189" s="310"/>
      <c r="BG189" s="310"/>
      <c r="BH189" s="310"/>
      <c r="BI189" s="310"/>
      <c r="BJ189" s="310"/>
      <c r="BK189" s="310"/>
      <c r="BL189" s="310"/>
      <c r="BM189" s="310"/>
      <c r="BN189" s="310"/>
      <c r="BO189" s="310"/>
      <c r="BP189" s="310"/>
      <c r="BQ189" s="310"/>
      <c r="BR189" s="310"/>
      <c r="BS189" s="310"/>
      <c r="BT189" s="310"/>
      <c r="BU189" s="1279"/>
      <c r="BV189" s="310"/>
      <c r="BW189" s="310"/>
      <c r="BX189" s="1279"/>
      <c r="BY189" s="1279"/>
      <c r="BZ189" s="1279"/>
      <c r="CA189" s="1279"/>
      <c r="CB189" s="1279"/>
      <c r="CC189" s="1279"/>
      <c r="CD189" s="1279"/>
      <c r="CE189" s="1279"/>
      <c r="CF189" s="1279"/>
      <c r="CG189" s="1279"/>
      <c r="CH189" s="1279"/>
      <c r="CI189" s="1279"/>
      <c r="CJ189" s="1279"/>
      <c r="CK189" s="1279"/>
      <c r="CL189" s="310"/>
      <c r="CM189" s="310"/>
      <c r="CN189" s="1279"/>
      <c r="CO189" s="1279"/>
      <c r="CP189" s="1279"/>
      <c r="CQ189" s="1279"/>
      <c r="CR189" s="1279"/>
      <c r="CS189" s="1279"/>
      <c r="CT189" s="1279"/>
      <c r="CU189" s="1279"/>
      <c r="CV189" s="1279"/>
      <c r="CW189" s="1279"/>
      <c r="CX189" s="1279"/>
      <c r="CY189" s="1279"/>
      <c r="CZ189" s="310"/>
      <c r="DA189" s="310"/>
      <c r="DB189" s="1279"/>
      <c r="DC189" s="1279"/>
      <c r="DD189" s="1279"/>
      <c r="DE189" s="1279"/>
      <c r="DF189" s="1279"/>
      <c r="DG189" s="1279"/>
      <c r="DH189" s="1279"/>
      <c r="DI189" s="1279"/>
      <c r="DJ189" s="1279"/>
      <c r="DK189" s="1279"/>
      <c r="DL189" s="310"/>
      <c r="DM189" s="310"/>
      <c r="DN189" s="1279"/>
      <c r="DO189" s="1279"/>
      <c r="DP189" s="1279"/>
      <c r="DQ189" s="1279"/>
      <c r="DR189" s="1279"/>
      <c r="DS189" s="1279"/>
      <c r="DT189" s="1279"/>
      <c r="DU189" s="1279"/>
      <c r="DV189" s="310"/>
      <c r="DW189" s="310"/>
      <c r="DX189" s="1279"/>
      <c r="DY189" s="1279"/>
      <c r="DZ189" s="1279"/>
      <c r="EA189" s="1279"/>
      <c r="EB189" s="1279"/>
      <c r="EC189" s="1279"/>
      <c r="ED189" s="1279"/>
      <c r="EF189" s="310"/>
      <c r="EH189" s="1265"/>
    </row>
    <row r="190" spans="1:213" ht="15" customHeight="1" x14ac:dyDescent="0.25">
      <c r="A190" s="955"/>
      <c r="B190" s="974" t="s">
        <v>814</v>
      </c>
      <c r="C190" s="331"/>
      <c r="D190" s="331"/>
      <c r="E190" s="331"/>
      <c r="F190" s="37" t="str">
        <f>IF(AND(ISNUMBER(IFERROR((W179),"")), ISNUMBER(G190), ISNUMBER(H190), ISNUMBER(I190)), IFERROR(SQRT(G190+H190),SQRT(G190+I190))+(W179), "")</f>
        <v/>
      </c>
      <c r="G190" s="477" t="str">
        <f t="array" ref="G190">IF(SUMPRODUCT(--NOT(ISNUMBER(W155:W178)))=0, SUMSQ(($W155:W178)), "")</f>
        <v/>
      </c>
      <c r="H190" s="477" t="str">
        <f t="array" ref="H190">IF(SUMPRODUCT(--NOT(ISNUMBER(X155:X178)))=0, MMULT(MMULT(TRANSPOSE(($X155:X178)),g_csrs*0.75),($X155:X178)), "")</f>
        <v/>
      </c>
      <c r="I190" s="338" t="str">
        <f t="array" ref="I190">IF(COUNT(AA$155:AA$178)=ROWS(AA$155:AA$178), MMULT(MMULT(TRANSPOSE(AA$155:AA$178),g_csrs*0.75),AA$155:AA$178), "")</f>
        <v/>
      </c>
      <c r="J190" s="1242"/>
      <c r="K190" s="310"/>
      <c r="L190" s="310"/>
      <c r="M190" s="31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10"/>
      <c r="AR190" s="310"/>
      <c r="AS190" s="310"/>
      <c r="AT190" s="310"/>
      <c r="AU190" s="310"/>
      <c r="AV190" s="310"/>
      <c r="AW190" s="310"/>
      <c r="AX190" s="310"/>
      <c r="AY190" s="310"/>
      <c r="AZ190" s="310"/>
      <c r="BA190" s="310"/>
      <c r="BB190" s="310"/>
      <c r="BC190" s="310"/>
      <c r="BD190" s="310"/>
      <c r="BE190" s="310"/>
      <c r="BF190" s="310"/>
      <c r="BG190" s="310"/>
      <c r="BH190" s="310"/>
      <c r="BI190" s="310"/>
      <c r="BJ190" s="310"/>
      <c r="BK190" s="310"/>
      <c r="BL190" s="310"/>
      <c r="BM190" s="310"/>
      <c r="BN190" s="310"/>
      <c r="BO190" s="310"/>
      <c r="BP190" s="310"/>
      <c r="BQ190" s="310"/>
      <c r="BR190" s="310"/>
      <c r="BS190" s="310"/>
      <c r="BT190" s="310"/>
      <c r="BU190" s="1279"/>
      <c r="BV190" s="310"/>
      <c r="BW190" s="310"/>
      <c r="BX190" s="1279"/>
      <c r="BY190" s="1279"/>
      <c r="BZ190" s="1279"/>
      <c r="CA190" s="1279"/>
      <c r="CB190" s="1279"/>
      <c r="CC190" s="1279"/>
      <c r="CD190" s="1279"/>
      <c r="CE190" s="1279"/>
      <c r="CF190" s="1279"/>
      <c r="CG190" s="1279"/>
      <c r="CH190" s="1279"/>
      <c r="CI190" s="1279"/>
      <c r="CJ190" s="1279"/>
      <c r="CK190" s="1279"/>
      <c r="CL190" s="310"/>
      <c r="CM190" s="310"/>
      <c r="CN190" s="1279"/>
      <c r="CO190" s="1279"/>
      <c r="CP190" s="1279"/>
      <c r="CQ190" s="1279"/>
      <c r="CR190" s="1279"/>
      <c r="CS190" s="1279"/>
      <c r="CT190" s="1279"/>
      <c r="CU190" s="1279"/>
      <c r="CV190" s="1279"/>
      <c r="CW190" s="1279"/>
      <c r="CX190" s="1279"/>
      <c r="CY190" s="1279"/>
      <c r="CZ190" s="310"/>
      <c r="DA190" s="310"/>
      <c r="DB190" s="1279"/>
      <c r="DC190" s="1279"/>
      <c r="DD190" s="1279"/>
      <c r="DE190" s="1279"/>
      <c r="DF190" s="1279"/>
      <c r="DG190" s="1279"/>
      <c r="DH190" s="1279"/>
      <c r="DI190" s="1279"/>
      <c r="DJ190" s="1279"/>
      <c r="DK190" s="1279"/>
      <c r="DL190" s="310"/>
      <c r="DM190" s="310"/>
      <c r="DN190" s="1279"/>
      <c r="DO190" s="1279"/>
      <c r="DP190" s="1279"/>
      <c r="DQ190" s="1279"/>
      <c r="DR190" s="1279"/>
      <c r="DS190" s="1279"/>
      <c r="DT190" s="1279"/>
      <c r="DU190" s="1279"/>
      <c r="DV190" s="310"/>
      <c r="DW190" s="310"/>
      <c r="DX190" s="1279"/>
      <c r="DY190" s="1279"/>
      <c r="DZ190" s="1279"/>
      <c r="EA190" s="1279"/>
      <c r="EB190" s="1279"/>
      <c r="EC190" s="1279"/>
      <c r="ED190" s="1279"/>
      <c r="EF190" s="310"/>
      <c r="EH190" s="1265"/>
    </row>
    <row r="191" spans="1:213" ht="15" customHeight="1" x14ac:dyDescent="0.25">
      <c r="A191" s="955"/>
      <c r="B191" s="1017" t="s">
        <v>816</v>
      </c>
      <c r="C191" s="400"/>
      <c r="D191" s="400"/>
      <c r="E191" s="400"/>
      <c r="F191" s="37" t="str">
        <f>IF(AND(ISNUMBER(F192),ISNUMBER(F193),ISNUMBER(F194)),IF($J$7="Medium",F192,IF($J$7="High",F193,IF($J$7="Low",F194,""))),"")</f>
        <v/>
      </c>
      <c r="G191" s="469"/>
      <c r="H191" s="469"/>
      <c r="I191" s="466"/>
      <c r="J191" s="1242"/>
      <c r="K191" s="310"/>
      <c r="L191" s="310"/>
      <c r="M191" s="310"/>
      <c r="N191" s="310"/>
      <c r="O191" s="310"/>
      <c r="P191" s="310"/>
      <c r="Q191" s="310"/>
      <c r="R191" s="310"/>
      <c r="S191" s="310"/>
      <c r="T191" s="310"/>
      <c r="U191" s="310"/>
      <c r="V191" s="310"/>
      <c r="W191" s="310"/>
      <c r="X191" s="310"/>
      <c r="Y191" s="310"/>
      <c r="Z191" s="310"/>
      <c r="AA191" s="310"/>
      <c r="AB191" s="310"/>
      <c r="AC191" s="310"/>
      <c r="AD191" s="310"/>
      <c r="AE191" s="310"/>
      <c r="AF191" s="310"/>
      <c r="AG191" s="310"/>
      <c r="AH191" s="310"/>
      <c r="AI191" s="310"/>
      <c r="AJ191" s="310"/>
      <c r="AK191" s="310"/>
      <c r="AL191" s="310"/>
      <c r="AM191" s="310"/>
      <c r="AN191" s="310"/>
      <c r="AO191" s="310"/>
      <c r="AP191" s="310"/>
      <c r="AQ191" s="310"/>
      <c r="AR191" s="310"/>
      <c r="AS191" s="310"/>
      <c r="AT191" s="310"/>
      <c r="AU191" s="310"/>
      <c r="AV191" s="310"/>
      <c r="AW191" s="310"/>
      <c r="AX191" s="310"/>
      <c r="AY191" s="310"/>
      <c r="AZ191" s="310"/>
      <c r="BA191" s="310"/>
      <c r="BB191" s="310"/>
      <c r="BC191" s="310"/>
      <c r="BD191" s="310"/>
      <c r="BE191" s="310"/>
      <c r="BF191" s="310"/>
      <c r="BG191" s="310"/>
      <c r="BH191" s="310"/>
      <c r="BI191" s="310"/>
      <c r="BJ191" s="310"/>
      <c r="BK191" s="310"/>
      <c r="BL191" s="310"/>
      <c r="BM191" s="310"/>
      <c r="BN191" s="310"/>
      <c r="BO191" s="310"/>
      <c r="BP191" s="310"/>
      <c r="BQ191" s="310"/>
      <c r="BR191" s="310"/>
      <c r="BS191" s="310"/>
      <c r="BT191" s="310"/>
      <c r="BU191" s="1279"/>
      <c r="BV191" s="310"/>
      <c r="BW191" s="310"/>
      <c r="BX191" s="1279"/>
      <c r="BY191" s="1279"/>
      <c r="BZ191" s="1279"/>
      <c r="CA191" s="1279"/>
      <c r="CB191" s="1279"/>
      <c r="CC191" s="1279"/>
      <c r="CD191" s="1279"/>
      <c r="CE191" s="1279"/>
      <c r="CF191" s="1279"/>
      <c r="CG191" s="1279"/>
      <c r="CH191" s="1279"/>
      <c r="CI191" s="1279"/>
      <c r="CJ191" s="1279"/>
      <c r="CK191" s="1279"/>
      <c r="CL191" s="310"/>
      <c r="CM191" s="310"/>
      <c r="CN191" s="1279"/>
      <c r="CO191" s="1279"/>
      <c r="CP191" s="1279"/>
      <c r="CQ191" s="1279"/>
      <c r="CR191" s="1279"/>
      <c r="CS191" s="1279"/>
      <c r="CT191" s="1279"/>
      <c r="CU191" s="1279"/>
      <c r="CV191" s="1279"/>
      <c r="CW191" s="1279"/>
      <c r="CX191" s="1279"/>
      <c r="CY191" s="1279"/>
      <c r="CZ191" s="310"/>
      <c r="DA191" s="310"/>
      <c r="DB191" s="1279"/>
      <c r="DC191" s="1279"/>
      <c r="DD191" s="1279"/>
      <c r="DE191" s="1279"/>
      <c r="DF191" s="1279"/>
      <c r="DG191" s="1279"/>
      <c r="DH191" s="1279"/>
      <c r="DI191" s="1279"/>
      <c r="DJ191" s="1279"/>
      <c r="DK191" s="1279"/>
      <c r="DL191" s="310"/>
      <c r="DM191" s="310"/>
      <c r="DN191" s="1279"/>
      <c r="DO191" s="1279"/>
      <c r="DP191" s="1279"/>
      <c r="DQ191" s="1279"/>
      <c r="DR191" s="1279"/>
      <c r="DS191" s="1279"/>
      <c r="DT191" s="1279"/>
      <c r="DU191" s="1279"/>
      <c r="DV191" s="310"/>
      <c r="DW191" s="310"/>
      <c r="DX191" s="1279"/>
      <c r="DY191" s="1279"/>
      <c r="DZ191" s="1279"/>
      <c r="EA191" s="1279"/>
      <c r="EB191" s="1279"/>
      <c r="EC191" s="1279"/>
      <c r="ED191" s="1279"/>
      <c r="EF191" s="310"/>
      <c r="EH191" s="1265"/>
    </row>
    <row r="192" spans="1:213" ht="15" customHeight="1" x14ac:dyDescent="0.25">
      <c r="A192" s="955"/>
      <c r="B192" s="974" t="s">
        <v>812</v>
      </c>
      <c r="C192" s="331"/>
      <c r="D192" s="331"/>
      <c r="E192" s="331"/>
      <c r="F192" s="37" t="str">
        <f>IF(AND(ISNUMBER(IFERROR((AB179),"")), ISNUMBER(G192), ISNUMBER(H192), ISNUMBER(I192)), IFERROR(SQRT(G192+H192),SQRT(G192+I192))+(AB179), "")</f>
        <v/>
      </c>
      <c r="G192" s="477" t="str">
        <f t="array" ref="G192">IF(SUMPRODUCT(--NOT(ISNUMBER(IFERROR((AB155:AB178),""))))=0, SUMSQ(($AB155:AB178)), "")</f>
        <v/>
      </c>
      <c r="H192" s="477" t="str">
        <f>IF(SUMPRODUCT(--NOT(ISNUMBER(AH155:AH178)))=0, MMULT(MMULT(TRANSPOSE(($AH155:AH178)),g_csrs^2),($AH155:AH178))-MMULT(MMULT(TRANSPOSE((($AH155:AH178))*(($AH155:AH178)&lt;0)),g_csrs^2),(($AH155:AH178))*(($AH155:AH178)&lt;0)), "")</f>
        <v/>
      </c>
      <c r="I192" s="338" t="str">
        <f t="array" ref="I192">IF(COUNT(AE$155:AE$178)=ROWS(AE$155:AE$178), MMULT(MMULT(TRANSPOSE(AE$155:AE$178),g_csrs^2),AE$155:AE$178)-MMULT(MMULT(TRANSPOSE((AE$155:AE$178)*(AE$155:AE$178&lt;0)),g_csrs^2),(AE$155:AE$178)*(AE$155:AE$178&lt;0)), "")</f>
        <v/>
      </c>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310"/>
      <c r="AF192" s="310"/>
      <c r="AG192" s="310"/>
      <c r="AH192" s="310"/>
      <c r="AI192" s="310"/>
      <c r="AJ192" s="310"/>
      <c r="AK192" s="310"/>
      <c r="AL192" s="310"/>
      <c r="AM192" s="310"/>
      <c r="AN192" s="310"/>
      <c r="AO192" s="310"/>
      <c r="AP192" s="310"/>
      <c r="AQ192" s="310"/>
      <c r="AR192" s="310"/>
      <c r="AS192" s="310"/>
      <c r="AT192" s="310"/>
      <c r="AU192" s="310"/>
      <c r="AV192" s="310"/>
      <c r="AW192" s="310"/>
      <c r="AX192" s="310"/>
      <c r="AY192" s="310"/>
      <c r="AZ192" s="310"/>
      <c r="BA192" s="310"/>
      <c r="BB192" s="310"/>
      <c r="BC192" s="310"/>
      <c r="BD192" s="310"/>
      <c r="BE192" s="310"/>
      <c r="BF192" s="310"/>
      <c r="BG192" s="310"/>
      <c r="BH192" s="310"/>
      <c r="BI192" s="310"/>
      <c r="BJ192" s="310"/>
      <c r="BK192" s="310"/>
      <c r="BL192" s="310"/>
      <c r="BM192" s="310"/>
      <c r="BN192" s="310"/>
      <c r="BO192" s="310"/>
      <c r="BP192" s="310"/>
      <c r="BQ192" s="310"/>
      <c r="BR192" s="310"/>
      <c r="BS192" s="310"/>
      <c r="BT192" s="310"/>
      <c r="BU192" s="1279"/>
      <c r="BV192" s="310"/>
      <c r="BW192" s="310"/>
      <c r="BX192" s="1279"/>
      <c r="BY192" s="1279"/>
      <c r="BZ192" s="1279"/>
      <c r="CA192" s="1279"/>
      <c r="CB192" s="1279"/>
      <c r="CC192" s="1279"/>
      <c r="CD192" s="1279"/>
      <c r="CE192" s="1279"/>
      <c r="CF192" s="1279"/>
      <c r="CG192" s="1279"/>
      <c r="CH192" s="1279"/>
      <c r="CI192" s="1279"/>
      <c r="CJ192" s="1279"/>
      <c r="CK192" s="1279"/>
      <c r="CL192" s="310"/>
      <c r="CM192" s="310"/>
      <c r="CN192" s="1279"/>
      <c r="CO192" s="1279"/>
      <c r="CP192" s="1279"/>
      <c r="CQ192" s="1279"/>
      <c r="CR192" s="1279"/>
      <c r="CS192" s="1279"/>
      <c r="CT192" s="1279"/>
      <c r="CU192" s="1279"/>
      <c r="CV192" s="1279"/>
      <c r="CW192" s="1279"/>
      <c r="CX192" s="1279"/>
      <c r="CY192" s="1279"/>
      <c r="CZ192" s="310"/>
      <c r="DA192" s="310"/>
      <c r="DB192" s="1279"/>
      <c r="DC192" s="1279"/>
      <c r="DD192" s="1279"/>
      <c r="DE192" s="1279"/>
      <c r="DF192" s="1279"/>
      <c r="DG192" s="1279"/>
      <c r="DH192" s="1279"/>
      <c r="DI192" s="1279"/>
      <c r="DJ192" s="1279"/>
      <c r="DK192" s="1279"/>
      <c r="DL192" s="310"/>
      <c r="DM192" s="310"/>
      <c r="DN192" s="1279"/>
      <c r="DO192" s="1279"/>
      <c r="DP192" s="1279"/>
      <c r="DQ192" s="1279"/>
      <c r="DR192" s="1279"/>
      <c r="DS192" s="1279"/>
      <c r="DT192" s="1279"/>
      <c r="DU192" s="1279"/>
      <c r="DV192" s="310"/>
      <c r="DW192" s="310"/>
      <c r="DX192" s="1279"/>
      <c r="DY192" s="1279"/>
      <c r="DZ192" s="1279"/>
      <c r="EA192" s="1279"/>
      <c r="EB192" s="1279"/>
      <c r="EC192" s="1279"/>
      <c r="ED192" s="1279"/>
      <c r="EF192" s="310"/>
      <c r="EH192" s="1265"/>
    </row>
    <row r="193" spans="1:141" ht="15" customHeight="1" x14ac:dyDescent="0.25">
      <c r="A193" s="955"/>
      <c r="B193" s="974" t="s">
        <v>813</v>
      </c>
      <c r="C193" s="331"/>
      <c r="D193" s="331"/>
      <c r="E193" s="331"/>
      <c r="F193" s="37" t="str">
        <f>IF(AND(ISNUMBER(IFERROR((AC179),"")), ISNUMBER(G193), ISNUMBER(H193), ISNUMBER(I193)), IFERROR(SQRT(G193+H193),SQRT(G193+I193))+(AC179), "")</f>
        <v/>
      </c>
      <c r="G193" s="477" t="str">
        <f t="array" ref="G193">IF(SUMPRODUCT(--NOT(ISNUMBER(IFERROR((AC155:AC178),""))))=0, SUMSQ(($AC155:AC178)), "")</f>
        <v/>
      </c>
      <c r="H193" s="477" t="str">
        <f t="array" ref="H193">IF(SUMPRODUCT(--NOT(ISNUMBER(AH155:AH178)))=0, MMULT(MMULT(TRANSPOSE(($AH155:AH178)),IF((g_csrs^2)*1.25&gt;1,1,(g_csrs^2)*1.25)),($AH155:AH178))-MMULT(MMULT(TRANSPOSE((($AH155:AH178))*(($AH155:AH178)&lt;0)),IF((g_csrs^2)*1.25&gt;1,1,(g_csrs^2)*1.25)),(($AH155:AH178))*(($AH155:AH178)&lt;0)), "")</f>
        <v/>
      </c>
      <c r="I193" s="338" t="str">
        <f t="array" ref="I193">IF(COUNT(AF$155:AF$178)=ROWS(AF$155:AF$178), MMULT(MMULT(TRANSPOSE(AF$155:AF$178),IF((g_csrs^2)*1.25&gt;1,1,(g_csrs^2)*1.25)),AF$155:AF$178)-MMULT(MMULT(TRANSPOSE((AF$155:AF$178)*(AF$155:AF$178&lt;0)),IF((g_csrs^2)*1.25&gt;1,1,(g_csrs^2)*1.25)),(AF$155:AF$178)*(AF$155:AF$178&lt;0)), "")</f>
        <v/>
      </c>
      <c r="J193" s="310"/>
      <c r="K193" s="310"/>
      <c r="L193" s="310"/>
      <c r="M193" s="310"/>
      <c r="N193" s="310"/>
      <c r="O193" s="310"/>
      <c r="P193" s="310"/>
      <c r="Q193" s="310"/>
      <c r="R193" s="310"/>
      <c r="S193" s="310"/>
      <c r="T193" s="310"/>
      <c r="U193" s="310"/>
      <c r="V193" s="310"/>
      <c r="W193" s="310"/>
      <c r="X193" s="310"/>
      <c r="Y193" s="310"/>
      <c r="Z193" s="310"/>
      <c r="AA193" s="310"/>
      <c r="AB193" s="310"/>
      <c r="AC193" s="310"/>
      <c r="AD193" s="310"/>
      <c r="AE193" s="310"/>
      <c r="AF193" s="310"/>
      <c r="AG193" s="310"/>
      <c r="AH193" s="310"/>
      <c r="AI193" s="310"/>
      <c r="AJ193" s="310"/>
      <c r="AK193" s="310"/>
      <c r="AL193" s="310"/>
      <c r="AM193" s="310"/>
      <c r="AN193" s="310"/>
      <c r="AO193" s="310"/>
      <c r="AP193" s="310"/>
      <c r="AQ193" s="310"/>
      <c r="AR193" s="310"/>
      <c r="AS193" s="310"/>
      <c r="AT193" s="310"/>
      <c r="AU193" s="310"/>
      <c r="AV193" s="310"/>
      <c r="AW193" s="310"/>
      <c r="AX193" s="310"/>
      <c r="AY193" s="310"/>
      <c r="AZ193" s="310"/>
      <c r="BA193" s="310"/>
      <c r="BB193" s="310"/>
      <c r="BC193" s="310"/>
      <c r="BD193" s="310"/>
      <c r="BE193" s="310"/>
      <c r="BF193" s="310"/>
      <c r="BG193" s="310"/>
      <c r="BH193" s="310"/>
      <c r="BI193" s="310"/>
      <c r="BJ193" s="310"/>
      <c r="BK193" s="310"/>
      <c r="BL193" s="310"/>
      <c r="BM193" s="310"/>
      <c r="BN193" s="310"/>
      <c r="BO193" s="310"/>
      <c r="BP193" s="310"/>
      <c r="BQ193" s="310"/>
      <c r="BR193" s="310"/>
      <c r="BS193" s="310"/>
      <c r="BT193" s="310"/>
      <c r="BU193" s="1279"/>
      <c r="BV193" s="310"/>
      <c r="BW193" s="310"/>
      <c r="BX193" s="1279"/>
      <c r="BY193" s="1279"/>
      <c r="BZ193" s="1279"/>
      <c r="CA193" s="1279"/>
      <c r="CB193" s="1279"/>
      <c r="CC193" s="1279"/>
      <c r="CD193" s="1279"/>
      <c r="CE193" s="1279"/>
      <c r="CF193" s="1279"/>
      <c r="CG193" s="1279"/>
      <c r="CH193" s="1279"/>
      <c r="CI193" s="1279"/>
      <c r="CJ193" s="1279"/>
      <c r="CK193" s="1279"/>
      <c r="CL193" s="310"/>
      <c r="CM193" s="310"/>
      <c r="CN193" s="1279"/>
      <c r="CO193" s="1279"/>
      <c r="CP193" s="1279"/>
      <c r="CQ193" s="1279"/>
      <c r="CR193" s="1279"/>
      <c r="CS193" s="1279"/>
      <c r="CT193" s="1279"/>
      <c r="CU193" s="1279"/>
      <c r="CV193" s="1279"/>
      <c r="CW193" s="1279"/>
      <c r="CX193" s="1279"/>
      <c r="CY193" s="1279"/>
      <c r="CZ193" s="310"/>
      <c r="DA193" s="310"/>
      <c r="DB193" s="1279"/>
      <c r="DC193" s="1279"/>
      <c r="DD193" s="1279"/>
      <c r="DE193" s="1279"/>
      <c r="DF193" s="1279"/>
      <c r="DG193" s="1279"/>
      <c r="DH193" s="1279"/>
      <c r="DI193" s="1279"/>
      <c r="DJ193" s="1279"/>
      <c r="DK193" s="1279"/>
      <c r="DL193" s="310"/>
      <c r="DM193" s="310"/>
      <c r="DN193" s="1279"/>
      <c r="DO193" s="1279"/>
      <c r="DP193" s="1279"/>
      <c r="DQ193" s="1279"/>
      <c r="DR193" s="1279"/>
      <c r="DS193" s="1279"/>
      <c r="DT193" s="1279"/>
      <c r="DU193" s="1279"/>
      <c r="DV193" s="310"/>
      <c r="DW193" s="310"/>
      <c r="DX193" s="1279"/>
      <c r="DY193" s="1279"/>
      <c r="DZ193" s="1279"/>
      <c r="EA193" s="1279"/>
      <c r="EB193" s="1279"/>
      <c r="EC193" s="1279"/>
      <c r="ED193" s="1279"/>
      <c r="EF193" s="310"/>
      <c r="EH193" s="1265"/>
    </row>
    <row r="194" spans="1:141" s="234" customFormat="1" ht="15" customHeight="1" x14ac:dyDescent="0.25">
      <c r="A194" s="955"/>
      <c r="B194" s="1019" t="s">
        <v>814</v>
      </c>
      <c r="C194" s="977"/>
      <c r="D194" s="977"/>
      <c r="E194" s="977"/>
      <c r="F194" s="228" t="str">
        <f>IF(AND(ISNUMBER(IFERROR((AD179),"")), ISNUMBER(G194), ISNUMBER(H194), ISNUMBER(I194)), IFERROR(SQRT(G194+H194),SQRT(G194+I194))+(AD179), "")</f>
        <v/>
      </c>
      <c r="G194" s="483" t="str">
        <f t="array" ref="G194">IF(SUMPRODUCT(--NOT(ISNUMBER(IFERROR((AD155:AD178),""))))=0, SUMSQ(($AD155:AD178)), "")</f>
        <v/>
      </c>
      <c r="H194" s="483" t="str">
        <f t="array" ref="H194">IF(SUMPRODUCT(--NOT(ISNUMBER(AH155:AH178)))=0, MMULT(MMULT(TRANSPOSE(($AH155:AH178)),(g_csrs^2)*0.75),($AH155:AH178))-MMULT(MMULT(TRANSPOSE((($AH155:AH178))*(($AH155:AH178)&lt;0)),(g_csrs^2)*0.75),(($AH155:AH178))*(($AH155:AH178)&lt;0)), "")</f>
        <v/>
      </c>
      <c r="I194" s="777" t="str">
        <f t="array" ref="I194">IF(COUNT(AG$155:AG$178)=ROWS(AG$155:AG$178), MMULT(MMULT(TRANSPOSE(AG$155:AG$178),(g_csrs^2)*0.75),AG$155:AG$178)-MMULT(MMULT(TRANSPOSE((AG$155:AG$178)*(AG$155:AG$178&lt;0)),(g_csrs^2)*0.75),(AG$155:AG$178)*(AG$155:AG$178&lt;0)), "")</f>
        <v/>
      </c>
      <c r="J194" s="623"/>
      <c r="K194" s="623"/>
      <c r="L194" s="623"/>
      <c r="M194" s="623"/>
      <c r="N194" s="310"/>
      <c r="O194" s="623"/>
      <c r="P194" s="623"/>
      <c r="Q194" s="623"/>
      <c r="R194" s="623"/>
      <c r="S194" s="623"/>
      <c r="T194" s="623"/>
      <c r="U194" s="623"/>
      <c r="V194" s="623"/>
      <c r="W194" s="623"/>
      <c r="X194" s="623"/>
      <c r="Y194" s="623"/>
      <c r="Z194" s="623"/>
      <c r="AA194" s="623"/>
      <c r="AB194" s="623"/>
      <c r="AC194" s="623"/>
      <c r="AD194" s="623"/>
      <c r="AE194" s="623"/>
      <c r="AF194" s="623"/>
      <c r="AG194" s="623"/>
      <c r="AH194" s="623"/>
      <c r="AI194" s="623"/>
      <c r="AJ194" s="623"/>
      <c r="AK194" s="623"/>
      <c r="AL194" s="623"/>
      <c r="AM194" s="623"/>
      <c r="AN194" s="623"/>
      <c r="AO194" s="623"/>
      <c r="AP194" s="623"/>
      <c r="AQ194" s="623"/>
      <c r="AR194" s="623"/>
      <c r="AS194" s="623"/>
      <c r="AT194" s="623"/>
      <c r="AU194" s="623"/>
      <c r="AV194" s="623"/>
      <c r="AW194" s="623"/>
      <c r="AX194" s="623"/>
      <c r="AY194" s="623"/>
      <c r="AZ194" s="623"/>
      <c r="BA194" s="623"/>
      <c r="BB194" s="623"/>
      <c r="BC194" s="623"/>
      <c r="BD194" s="623"/>
      <c r="BE194" s="623"/>
      <c r="BF194" s="623"/>
      <c r="BG194" s="623"/>
      <c r="BH194" s="623"/>
      <c r="BI194" s="623"/>
      <c r="BJ194" s="623"/>
      <c r="BK194" s="623"/>
      <c r="BL194" s="623"/>
      <c r="BM194" s="623"/>
      <c r="BN194" s="623"/>
      <c r="BO194" s="623"/>
      <c r="BP194" s="623"/>
      <c r="BQ194" s="623"/>
      <c r="BR194" s="623"/>
      <c r="BS194" s="623"/>
      <c r="BT194" s="623"/>
      <c r="BU194" s="623"/>
      <c r="BV194" s="623"/>
      <c r="BW194" s="623"/>
      <c r="BX194" s="623"/>
      <c r="BY194" s="623"/>
      <c r="BZ194" s="623"/>
      <c r="CA194" s="623"/>
      <c r="CB194" s="623"/>
      <c r="CC194" s="623"/>
      <c r="CD194" s="623"/>
      <c r="CE194" s="623"/>
      <c r="CF194" s="623"/>
      <c r="CG194" s="623"/>
      <c r="CH194" s="623"/>
      <c r="CI194" s="623"/>
      <c r="CJ194" s="623"/>
      <c r="CK194" s="623"/>
      <c r="CL194" s="623"/>
      <c r="CM194" s="623"/>
      <c r="CN194" s="623"/>
      <c r="CO194" s="623"/>
      <c r="CP194" s="623"/>
      <c r="CQ194" s="623"/>
      <c r="CR194" s="623"/>
      <c r="CS194" s="623"/>
      <c r="CT194" s="623"/>
      <c r="CU194" s="623"/>
      <c r="CV194" s="623"/>
      <c r="CW194" s="623"/>
      <c r="CX194" s="623"/>
      <c r="CY194" s="623"/>
      <c r="CZ194" s="623"/>
      <c r="DA194" s="623"/>
      <c r="DB194" s="623"/>
      <c r="DC194" s="623"/>
      <c r="DD194" s="623"/>
      <c r="DE194" s="623"/>
      <c r="DL194" s="623"/>
      <c r="DM194" s="623"/>
      <c r="DV194" s="623"/>
      <c r="DW194" s="623"/>
      <c r="EF194" s="623"/>
      <c r="EH194" s="1857"/>
    </row>
    <row r="195" spans="1:141" s="1110" customFormat="1" ht="15" customHeight="1" x14ac:dyDescent="0.25">
      <c r="A195" s="1448"/>
      <c r="B195" s="1129"/>
      <c r="C195" s="1129"/>
      <c r="D195" s="1129"/>
      <c r="E195" s="1129"/>
      <c r="F195" s="1129"/>
      <c r="G195" s="1129"/>
      <c r="H195" s="1129"/>
      <c r="I195" s="1129"/>
      <c r="J195" s="1129"/>
      <c r="K195" s="1129"/>
      <c r="L195" s="1129"/>
      <c r="M195" s="1129"/>
      <c r="N195" s="1129"/>
      <c r="O195" s="1129"/>
      <c r="P195" s="1129"/>
      <c r="Q195" s="1129"/>
      <c r="R195" s="1129"/>
      <c r="S195" s="1129"/>
      <c r="T195" s="1129"/>
      <c r="U195" s="1129"/>
      <c r="V195" s="1129"/>
      <c r="W195" s="1129"/>
      <c r="X195" s="1129"/>
      <c r="Y195" s="1129"/>
      <c r="Z195" s="1129"/>
      <c r="AA195" s="1129"/>
      <c r="AB195" s="1129"/>
      <c r="AC195" s="1129"/>
      <c r="AD195" s="1129"/>
      <c r="AE195" s="1129"/>
      <c r="AF195" s="1129"/>
      <c r="AG195" s="1129"/>
      <c r="AH195" s="1129"/>
      <c r="AI195" s="1129"/>
      <c r="AJ195" s="1129"/>
      <c r="AK195" s="1129"/>
      <c r="AL195" s="1129"/>
      <c r="AM195" s="1129"/>
      <c r="AN195" s="1129"/>
      <c r="AO195" s="1129"/>
      <c r="AP195" s="1129"/>
      <c r="AQ195" s="1129"/>
      <c r="AR195" s="1129"/>
      <c r="AS195" s="1129"/>
      <c r="AT195" s="1129"/>
      <c r="AU195" s="1129"/>
      <c r="AV195" s="1129"/>
      <c r="AW195" s="1129"/>
      <c r="AX195" s="1129"/>
      <c r="AY195" s="1129"/>
      <c r="AZ195" s="1129"/>
      <c r="BA195" s="1129"/>
      <c r="BB195" s="1129"/>
      <c r="BC195" s="1129"/>
      <c r="BD195" s="1129"/>
      <c r="BE195" s="1129"/>
      <c r="BF195" s="1129"/>
      <c r="BG195" s="1129"/>
      <c r="BH195" s="1129"/>
      <c r="BI195" s="1129"/>
      <c r="BJ195" s="1129"/>
      <c r="BK195" s="1129"/>
      <c r="BL195" s="1129"/>
      <c r="BM195" s="1129"/>
      <c r="BN195" s="1129"/>
      <c r="BO195" s="1129"/>
      <c r="BP195" s="1129"/>
      <c r="BQ195" s="1129"/>
      <c r="BR195" s="1129"/>
      <c r="BS195" s="1129"/>
      <c r="BT195" s="1129"/>
      <c r="BV195" s="1129"/>
      <c r="BW195" s="1129"/>
      <c r="CL195" s="1129"/>
      <c r="CM195" s="1129"/>
      <c r="CZ195" s="1129"/>
      <c r="DA195" s="1129"/>
      <c r="DL195" s="1129"/>
      <c r="DM195" s="1129"/>
      <c r="DV195" s="1129"/>
      <c r="DW195" s="1129"/>
      <c r="EF195" s="1129"/>
      <c r="EH195" s="2093"/>
    </row>
    <row r="196" spans="1:141" ht="45" customHeight="1" x14ac:dyDescent="0.25">
      <c r="A196" s="978" t="s">
        <v>823</v>
      </c>
      <c r="B196" s="310"/>
      <c r="C196" s="310"/>
      <c r="D196" s="310"/>
      <c r="E196" s="310"/>
      <c r="F196" s="310"/>
      <c r="G196" s="310"/>
      <c r="H196" s="310"/>
      <c r="I196" s="310"/>
      <c r="J196" s="310"/>
      <c r="K196" s="310"/>
      <c r="L196" s="310"/>
      <c r="M196" s="310"/>
      <c r="N196" s="310"/>
      <c r="O196" s="310"/>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c r="BE196" s="161"/>
      <c r="BF196" s="161"/>
      <c r="BG196" s="161"/>
      <c r="BH196" s="161"/>
      <c r="BI196" s="161"/>
      <c r="BJ196" s="161"/>
      <c r="BK196" s="161"/>
      <c r="BL196" s="161"/>
      <c r="BM196" s="161"/>
      <c r="BN196" s="161"/>
      <c r="BO196" s="161"/>
      <c r="BP196" s="161"/>
      <c r="BQ196" s="161"/>
      <c r="BR196" s="161"/>
      <c r="BS196" s="161"/>
      <c r="BT196" s="161"/>
      <c r="BU196" s="1279"/>
      <c r="BV196" s="161"/>
      <c r="BW196" s="161"/>
      <c r="BX196" s="1279"/>
      <c r="BY196" s="1279"/>
      <c r="BZ196" s="1279"/>
      <c r="CA196" s="1279"/>
      <c r="CB196" s="1279"/>
      <c r="CC196" s="1279"/>
      <c r="CD196" s="1279"/>
      <c r="CE196" s="1279"/>
      <c r="CF196" s="1279"/>
      <c r="CG196" s="1279"/>
      <c r="CH196" s="1279"/>
      <c r="CI196" s="1279"/>
      <c r="CJ196" s="1279"/>
      <c r="CK196" s="1279"/>
      <c r="CL196" s="161"/>
      <c r="CM196" s="161"/>
      <c r="CN196" s="1279"/>
      <c r="CO196" s="1279"/>
      <c r="CP196" s="1279"/>
      <c r="CQ196" s="1279"/>
      <c r="CR196" s="1279"/>
      <c r="CS196" s="1279"/>
      <c r="CT196" s="1279"/>
      <c r="CU196" s="1279"/>
      <c r="CV196" s="1279"/>
      <c r="CW196" s="1279"/>
      <c r="CX196" s="1279"/>
      <c r="CY196" s="1279"/>
      <c r="CZ196" s="161"/>
      <c r="DA196" s="161"/>
      <c r="DB196" s="1279"/>
      <c r="DC196" s="1279"/>
      <c r="DD196" s="1279"/>
      <c r="DE196" s="1279"/>
      <c r="DF196" s="1279"/>
      <c r="DG196" s="1279"/>
      <c r="DH196" s="1279"/>
      <c r="DI196" s="1279"/>
      <c r="DJ196" s="1279"/>
      <c r="DK196" s="1279"/>
      <c r="DL196" s="161"/>
      <c r="DM196" s="161"/>
      <c r="DN196" s="1279"/>
      <c r="DO196" s="1279"/>
      <c r="DP196" s="1279"/>
      <c r="DQ196" s="1279"/>
      <c r="DR196" s="1279"/>
      <c r="DS196" s="1279"/>
      <c r="DT196" s="1279"/>
      <c r="DU196" s="1279"/>
      <c r="DV196" s="161"/>
      <c r="DW196" s="161"/>
      <c r="DX196" s="1279"/>
      <c r="DY196" s="1279"/>
      <c r="DZ196" s="1279"/>
      <c r="EA196" s="1279"/>
      <c r="EB196" s="1279"/>
      <c r="EC196" s="1279"/>
      <c r="ED196" s="1279"/>
      <c r="EF196" s="161"/>
      <c r="EH196" s="1265"/>
    </row>
    <row r="197" spans="1:141" s="1409" customFormat="1" ht="15" customHeight="1" x14ac:dyDescent="0.25">
      <c r="A197" s="1111"/>
      <c r="B197" s="1699" t="s">
        <v>700</v>
      </c>
      <c r="C197" s="1699"/>
      <c r="D197" s="2135" t="s">
        <v>1326</v>
      </c>
      <c r="E197" s="2135"/>
      <c r="F197" s="2135"/>
      <c r="G197" s="2135"/>
      <c r="H197" s="2135"/>
      <c r="I197" s="2135"/>
      <c r="EH197" s="1410"/>
    </row>
    <row r="198" spans="1:141" s="234" customFormat="1" ht="15" customHeight="1" x14ac:dyDescent="0.25">
      <c r="A198" s="936"/>
      <c r="B198" s="206" t="s">
        <v>830</v>
      </c>
      <c r="C198" s="206"/>
      <c r="D198" s="1102" t="s">
        <v>1327</v>
      </c>
      <c r="E198" s="1103"/>
      <c r="F198" s="1103"/>
      <c r="G198" s="1103"/>
      <c r="H198" s="1103"/>
      <c r="I198" s="1103"/>
      <c r="EH198" s="1857"/>
    </row>
    <row r="199" spans="1:141" ht="15" customHeight="1" x14ac:dyDescent="0.25">
      <c r="A199" s="936"/>
      <c r="B199" s="1279"/>
      <c r="C199" s="1279"/>
      <c r="D199" s="1279"/>
      <c r="E199" s="1279"/>
      <c r="F199" s="1279"/>
      <c r="G199" s="1279"/>
      <c r="H199" s="1279"/>
      <c r="I199" s="1279"/>
      <c r="J199" s="1279"/>
      <c r="K199" s="1279"/>
      <c r="L199" s="1279"/>
      <c r="M199" s="1279"/>
      <c r="N199" s="1279"/>
      <c r="O199" s="1279"/>
      <c r="P199" s="1279"/>
      <c r="Q199" s="1279"/>
      <c r="R199" s="1279"/>
      <c r="S199" s="1279"/>
      <c r="T199" s="1279"/>
      <c r="U199" s="1279"/>
      <c r="V199" s="1279"/>
      <c r="W199" s="1279"/>
      <c r="X199" s="1279"/>
      <c r="Y199" s="1279"/>
      <c r="Z199" s="1279"/>
      <c r="AA199" s="1279"/>
      <c r="AB199" s="1279"/>
      <c r="AC199" s="1279"/>
      <c r="AD199" s="1279"/>
      <c r="AE199" s="1279"/>
      <c r="AF199" s="1279"/>
      <c r="AG199" s="1279"/>
      <c r="AH199" s="1279"/>
      <c r="AI199" s="1279"/>
      <c r="AJ199" s="1279"/>
      <c r="AK199" s="1279"/>
      <c r="AL199" s="1279"/>
      <c r="AM199" s="1279"/>
      <c r="AN199" s="1279"/>
      <c r="AO199" s="1279"/>
      <c r="AP199" s="1279"/>
      <c r="AQ199" s="1279"/>
      <c r="AR199" s="1279"/>
      <c r="AS199" s="1279"/>
      <c r="AT199" s="1279"/>
      <c r="AU199" s="1279"/>
      <c r="AV199" s="1279"/>
      <c r="AW199" s="1279"/>
      <c r="AX199" s="1279"/>
      <c r="AY199" s="1279"/>
      <c r="AZ199" s="1279"/>
      <c r="BA199" s="1279"/>
      <c r="BB199" s="1279"/>
      <c r="BC199" s="1279"/>
      <c r="BD199" s="1279"/>
      <c r="BE199" s="1279"/>
      <c r="BF199" s="1279"/>
      <c r="BG199" s="1279"/>
      <c r="BH199" s="1279"/>
      <c r="BI199" s="1279"/>
      <c r="BJ199" s="1279"/>
      <c r="BK199" s="1279"/>
      <c r="BL199" s="1279"/>
      <c r="BM199" s="1279"/>
      <c r="BN199" s="1279"/>
      <c r="BO199" s="1279"/>
      <c r="BP199" s="1279"/>
      <c r="BQ199" s="1279"/>
      <c r="BR199" s="1279"/>
      <c r="BS199" s="1279"/>
      <c r="BT199" s="1279"/>
      <c r="BU199" s="1279"/>
      <c r="BV199" s="1279"/>
      <c r="BW199" s="1279"/>
      <c r="BX199" s="1279"/>
      <c r="BY199" s="1279"/>
      <c r="BZ199" s="1279"/>
      <c r="CA199" s="1279"/>
      <c r="CB199" s="1279"/>
      <c r="CC199" s="1279"/>
      <c r="CD199" s="1279"/>
      <c r="CE199" s="1279"/>
      <c r="CF199" s="1279"/>
      <c r="CG199" s="1279"/>
      <c r="CH199" s="1279"/>
      <c r="CI199" s="1279"/>
      <c r="CJ199" s="1279"/>
      <c r="CK199" s="1279"/>
      <c r="CL199" s="1279"/>
      <c r="CM199" s="1279"/>
      <c r="CN199" s="1279"/>
      <c r="CO199" s="1279"/>
      <c r="CP199" s="1279"/>
      <c r="CQ199" s="1279"/>
      <c r="CR199" s="1279"/>
      <c r="CS199" s="1279"/>
      <c r="CT199" s="1279"/>
      <c r="CU199" s="1279"/>
      <c r="CV199" s="1279"/>
      <c r="CW199" s="1279"/>
      <c r="CX199" s="1279"/>
      <c r="CY199" s="1279"/>
      <c r="CZ199" s="1279"/>
      <c r="DA199" s="1279"/>
      <c r="DB199" s="1279"/>
      <c r="DC199" s="1279"/>
      <c r="DD199" s="1279"/>
      <c r="DE199" s="1279"/>
      <c r="DF199" s="1279"/>
      <c r="DG199" s="1279"/>
      <c r="DH199" s="1279"/>
      <c r="DI199" s="1279"/>
      <c r="DJ199" s="1279"/>
      <c r="DK199" s="1279"/>
      <c r="DL199" s="1279"/>
      <c r="DM199" s="1279"/>
      <c r="DN199" s="1279"/>
      <c r="DO199" s="1279"/>
      <c r="DP199" s="1279"/>
      <c r="DQ199" s="1279"/>
      <c r="DR199" s="1279"/>
      <c r="DS199" s="1279"/>
      <c r="DT199" s="1279"/>
      <c r="DU199" s="1279"/>
      <c r="DV199" s="1279"/>
      <c r="DW199" s="1279"/>
      <c r="DX199" s="1279"/>
      <c r="DY199" s="1279"/>
      <c r="DZ199" s="1279"/>
      <c r="EA199" s="1279"/>
      <c r="EB199" s="1279"/>
      <c r="EC199" s="1279"/>
      <c r="ED199" s="1279"/>
      <c r="EH199" s="1265"/>
    </row>
    <row r="200" spans="1:141" s="1021" customFormat="1" ht="15" customHeight="1" x14ac:dyDescent="0.25">
      <c r="A200" s="1044"/>
      <c r="B200" s="3520" t="s">
        <v>1444</v>
      </c>
      <c r="C200" s="3523" t="s">
        <v>1482</v>
      </c>
      <c r="D200" s="3523" t="s">
        <v>1483</v>
      </c>
      <c r="E200" s="3523" t="s">
        <v>1446</v>
      </c>
      <c r="F200" s="3515" t="s">
        <v>1330</v>
      </c>
      <c r="G200" s="3463"/>
      <c r="H200" s="3463"/>
      <c r="I200" s="3463"/>
      <c r="J200" s="3463"/>
      <c r="K200" s="3463"/>
      <c r="L200" s="3463"/>
      <c r="M200" s="3463"/>
      <c r="N200" s="3463"/>
      <c r="O200" s="3463"/>
      <c r="P200" s="3527"/>
      <c r="Q200" s="3517" t="s">
        <v>1331</v>
      </c>
      <c r="R200" s="3495"/>
      <c r="S200" s="3495"/>
      <c r="T200" s="3495"/>
      <c r="U200" s="3495"/>
      <c r="V200" s="3495"/>
      <c r="W200" s="3495"/>
      <c r="X200" s="3492" t="s">
        <v>1332</v>
      </c>
      <c r="Y200" s="3465"/>
      <c r="Z200" s="3465"/>
      <c r="AA200" s="3493"/>
      <c r="AB200" s="3493"/>
      <c r="AC200" s="3494"/>
      <c r="AD200" s="3495" t="s">
        <v>1332</v>
      </c>
      <c r="AE200" s="3495"/>
      <c r="AF200" s="3495"/>
      <c r="AG200" s="3495"/>
      <c r="AH200" s="3495"/>
      <c r="AI200" s="3495"/>
      <c r="AJ200" s="3496"/>
      <c r="AK200" s="3517" t="s">
        <v>1332</v>
      </c>
      <c r="AL200" s="3495"/>
      <c r="AM200" s="3495"/>
      <c r="AN200" s="3495"/>
      <c r="AO200" s="3495"/>
      <c r="AP200" s="3495"/>
      <c r="AQ200" s="3496"/>
      <c r="AR200" s="3517" t="s">
        <v>1332</v>
      </c>
      <c r="AS200" s="3495"/>
      <c r="AT200" s="3495"/>
      <c r="AU200" s="3495"/>
      <c r="AV200" s="3495"/>
      <c r="AW200" s="3495"/>
      <c r="AX200" s="3495"/>
      <c r="AY200" s="1279"/>
      <c r="AZ200" s="1279"/>
      <c r="BA200" s="1279"/>
      <c r="BB200" s="1279"/>
      <c r="BC200" s="1279"/>
      <c r="BD200" s="1279"/>
      <c r="BE200" s="1279"/>
      <c r="BF200" s="1279"/>
      <c r="BG200" s="1279"/>
      <c r="BH200" s="1279"/>
      <c r="BI200" s="1279"/>
      <c r="BJ200" s="1279"/>
      <c r="BK200" s="1279"/>
      <c r="BL200" s="1279"/>
      <c r="BM200" s="1279"/>
      <c r="BN200" s="334"/>
      <c r="BO200" s="334"/>
      <c r="BP200" s="334"/>
      <c r="BQ200" s="334"/>
      <c r="BR200" s="334"/>
      <c r="BS200" s="334"/>
      <c r="BU200" s="334"/>
      <c r="BV200" s="334"/>
      <c r="CK200" s="334"/>
      <c r="CL200" s="334"/>
      <c r="CY200" s="334"/>
      <c r="CZ200" s="334"/>
      <c r="DK200" s="334"/>
      <c r="DL200" s="334"/>
      <c r="DU200" s="334"/>
      <c r="DV200" s="334"/>
      <c r="EK200" s="2120"/>
    </row>
    <row r="201" spans="1:141" s="992" customFormat="1" ht="15" customHeight="1" x14ac:dyDescent="0.25">
      <c r="A201" s="1023"/>
      <c r="B201" s="3521"/>
      <c r="C201" s="3524"/>
      <c r="D201" s="3524"/>
      <c r="E201" s="3524"/>
      <c r="F201" s="3515" t="s">
        <v>1593</v>
      </c>
      <c r="G201" s="3463"/>
      <c r="H201" s="3463"/>
      <c r="I201" s="3515" t="s">
        <v>1839</v>
      </c>
      <c r="J201" s="3463"/>
      <c r="K201" s="3530"/>
      <c r="L201" s="3473" t="s">
        <v>1333</v>
      </c>
      <c r="M201" s="3473" t="s">
        <v>1334</v>
      </c>
      <c r="N201" s="3516" t="s">
        <v>1484</v>
      </c>
      <c r="O201" s="3516" t="s">
        <v>1485</v>
      </c>
      <c r="P201" s="3513" t="s">
        <v>1486</v>
      </c>
      <c r="Q201" s="3470" t="s">
        <v>1593</v>
      </c>
      <c r="R201" s="3471"/>
      <c r="S201" s="3471"/>
      <c r="T201" s="3473" t="s">
        <v>1333</v>
      </c>
      <c r="U201" s="3439" t="s">
        <v>1835</v>
      </c>
      <c r="V201" s="3439"/>
      <c r="W201" s="3515"/>
      <c r="X201" s="3462" t="s">
        <v>1593</v>
      </c>
      <c r="Y201" s="3463"/>
      <c r="Z201" s="3463"/>
      <c r="AA201" s="3515" t="s">
        <v>2208</v>
      </c>
      <c r="AB201" s="3528"/>
      <c r="AC201" s="3529"/>
      <c r="AD201" s="3480" t="s">
        <v>2216</v>
      </c>
      <c r="AE201" s="3480"/>
      <c r="AF201" s="3480"/>
      <c r="AG201" s="3480"/>
      <c r="AH201" s="3480"/>
      <c r="AI201" s="3480"/>
      <c r="AJ201" s="3485"/>
      <c r="AK201" s="3479" t="s">
        <v>2215</v>
      </c>
      <c r="AL201" s="3480"/>
      <c r="AM201" s="3480"/>
      <c r="AN201" s="3480"/>
      <c r="AO201" s="3480"/>
      <c r="AP201" s="3480"/>
      <c r="AQ201" s="3485"/>
      <c r="AR201" s="3479" t="s">
        <v>2214</v>
      </c>
      <c r="AS201" s="3480"/>
      <c r="AT201" s="3480"/>
      <c r="AU201" s="3480"/>
      <c r="AV201" s="3480"/>
      <c r="AW201" s="3480"/>
      <c r="AX201" s="3480"/>
      <c r="AY201" s="1279"/>
      <c r="AZ201" s="1279"/>
      <c r="BA201" s="1279"/>
      <c r="BB201" s="1279"/>
      <c r="BC201" s="1279"/>
      <c r="BD201" s="1279"/>
      <c r="BE201" s="1279"/>
      <c r="BF201" s="1279"/>
      <c r="BG201" s="1279"/>
      <c r="BH201" s="1279"/>
      <c r="BI201" s="1279"/>
      <c r="BJ201" s="1279"/>
      <c r="BK201" s="1279"/>
      <c r="BL201" s="1279"/>
      <c r="BM201" s="1279"/>
      <c r="EK201" s="2118"/>
    </row>
    <row r="202" spans="1:141" s="995" customFormat="1" ht="45" customHeight="1" x14ac:dyDescent="0.25">
      <c r="A202" s="1024"/>
      <c r="B202" s="3522"/>
      <c r="C202" s="3525"/>
      <c r="D202" s="3525"/>
      <c r="E202" s="3525"/>
      <c r="F202" s="2128" t="s">
        <v>1594</v>
      </c>
      <c r="G202" s="2128" t="s">
        <v>1595</v>
      </c>
      <c r="H202" s="2128" t="s">
        <v>1596</v>
      </c>
      <c r="I202" s="2128" t="s">
        <v>1594</v>
      </c>
      <c r="J202" s="2128" t="s">
        <v>1595</v>
      </c>
      <c r="K202" s="2128" t="s">
        <v>1596</v>
      </c>
      <c r="L202" s="3456"/>
      <c r="M202" s="3456"/>
      <c r="N202" s="3452"/>
      <c r="O202" s="3452"/>
      <c r="P202" s="3514"/>
      <c r="Q202" s="2374" t="s">
        <v>1594</v>
      </c>
      <c r="R202" s="2374" t="s">
        <v>1595</v>
      </c>
      <c r="S202" s="2374" t="s">
        <v>1596</v>
      </c>
      <c r="T202" s="3456"/>
      <c r="U202" s="2128" t="s">
        <v>1594</v>
      </c>
      <c r="V202" s="2128" t="s">
        <v>1595</v>
      </c>
      <c r="W202" s="2373" t="s">
        <v>1596</v>
      </c>
      <c r="X202" s="2379" t="s">
        <v>1594</v>
      </c>
      <c r="Y202" s="2933" t="s">
        <v>1595</v>
      </c>
      <c r="Z202" s="2933" t="s">
        <v>1596</v>
      </c>
      <c r="AA202" s="2128" t="s">
        <v>1594</v>
      </c>
      <c r="AB202" s="2128" t="s">
        <v>1595</v>
      </c>
      <c r="AC202" s="2381" t="s">
        <v>1596</v>
      </c>
      <c r="AD202" s="2376" t="s">
        <v>1402</v>
      </c>
      <c r="AE202" s="2128" t="s">
        <v>2217</v>
      </c>
      <c r="AF202" s="2128" t="s">
        <v>1407</v>
      </c>
      <c r="AG202" s="2128" t="s">
        <v>2218</v>
      </c>
      <c r="AH202" s="2377" t="s">
        <v>2222</v>
      </c>
      <c r="AI202" s="2377" t="s">
        <v>2223</v>
      </c>
      <c r="AJ202" s="2378" t="s">
        <v>2224</v>
      </c>
      <c r="AK202" s="2379" t="s">
        <v>1402</v>
      </c>
      <c r="AL202" s="2128" t="s">
        <v>2217</v>
      </c>
      <c r="AM202" s="2128" t="s">
        <v>1407</v>
      </c>
      <c r="AN202" s="2128" t="s">
        <v>2218</v>
      </c>
      <c r="AO202" s="2377" t="s">
        <v>2222</v>
      </c>
      <c r="AP202" s="2377" t="s">
        <v>2223</v>
      </c>
      <c r="AQ202" s="2378" t="s">
        <v>2224</v>
      </c>
      <c r="AR202" s="2379" t="s">
        <v>1402</v>
      </c>
      <c r="AS202" s="2128" t="s">
        <v>2217</v>
      </c>
      <c r="AT202" s="2128" t="s">
        <v>1407</v>
      </c>
      <c r="AU202" s="2128" t="s">
        <v>2218</v>
      </c>
      <c r="AV202" s="2377" t="s">
        <v>2222</v>
      </c>
      <c r="AW202" s="2377" t="s">
        <v>2223</v>
      </c>
      <c r="AX202" s="2380" t="s">
        <v>2224</v>
      </c>
      <c r="AY202" s="1279"/>
      <c r="AZ202" s="1279"/>
      <c r="BA202" s="1279"/>
      <c r="BB202" s="1279"/>
      <c r="BC202" s="1279"/>
      <c r="BD202" s="1279"/>
      <c r="BE202" s="1279"/>
      <c r="BF202" s="1279"/>
      <c r="BG202" s="1279"/>
      <c r="BH202" s="1279"/>
      <c r="BI202" s="1279"/>
      <c r="BJ202" s="1279"/>
      <c r="BK202" s="1279"/>
      <c r="BL202" s="1279"/>
      <c r="BM202" s="1279"/>
      <c r="EK202" s="2119"/>
    </row>
    <row r="203" spans="1:141" s="234" customFormat="1" ht="60" customHeight="1" x14ac:dyDescent="0.25">
      <c r="A203" s="926"/>
      <c r="B203" s="1947">
        <v>1</v>
      </c>
      <c r="C203" s="3511" t="s">
        <v>1487</v>
      </c>
      <c r="D203" s="3511" t="s">
        <v>1488</v>
      </c>
      <c r="E203" s="2250" t="s">
        <v>1489</v>
      </c>
      <c r="F203" s="2132" t="str">
        <f t="array" ref="F203">IF( SUMPRODUCT(--NOT(ISNUMBER($M203:$P203)))=0,SQRT(MAX(($M203)+SUMPRODUCT(($N203:$P203),r_eq!$B2:$D2),0)),"")</f>
        <v/>
      </c>
      <c r="G203" s="2132" t="str">
        <f t="array" ref="G203">IF( SUMPRODUCT(--NOT(ISNUMBER($M203:$P203)))=0,SQRT(MAX(($M203)+SUMPRODUCT(($N203:$P203),r_eq!$B12:$D12),0)),"")</f>
        <v/>
      </c>
      <c r="H203" s="2132" t="str">
        <f t="array" ref="H203">IF( SUMPRODUCT(--NOT(ISNUMBER($M203:$P203)))=0,SQRT(MAX(($M203)+SUMPRODUCT(($N203:$P203),r_eq!$B2:$D2)*0.75,0)),"")</f>
        <v/>
      </c>
      <c r="I203" s="2132" t="str">
        <f t="array" ref="I203">IF(AND( ISNUMBER(IFERROR(($L203),"")), ISNUMBER(IFERROR(($F203),""))), MAX(MIN(($L203), ($F203)), -($F203)), "")</f>
        <v/>
      </c>
      <c r="J203" s="2132" t="str">
        <f t="array" ref="J203">IF(AND( ISNUMBER(IFERROR(($L203),"")), ISNUMBER(IFERROR(($G203),""))), MAX(MIN(($L203), ($G203)), -($G203)), "")</f>
        <v/>
      </c>
      <c r="K203" s="2132" t="str">
        <f t="array" ref="K203">IF(AND( ISNUMBER(IFERROR(($L203),"")), ISNUMBER(IFERROR(($H203),""))), MAX(MIN(($L203), ($H203)), -($H203)), "")</f>
        <v/>
      </c>
      <c r="L203" s="2115"/>
      <c r="M203" s="2115"/>
      <c r="N203" s="2115"/>
      <c r="O203" s="2115"/>
      <c r="P203" s="1117"/>
      <c r="Q203" s="2257"/>
      <c r="R203" s="2115"/>
      <c r="S203" s="2115"/>
      <c r="T203" s="2115"/>
      <c r="U203" s="2132" t="str">
        <f t="array" ref="U203">IF(AND( ISNUMBER(IFERROR(($T203),"")), ISNUMBER(IFERROR(($Q203),""))), MAX(MIN(($T203), ($Q203)), -($Q203)), "")</f>
        <v/>
      </c>
      <c r="V203" s="2132" t="str">
        <f t="array" ref="V203">IF(AND( ISNUMBER(IFERROR(($T203),"")), ISNUMBER(IFERROR(($R203),""))), MAX(MIN(($T203), ($R203)), -($R203)), "")</f>
        <v/>
      </c>
      <c r="W203" s="2369" t="str">
        <f t="array" ref="W203">IF(AND( ISNUMBER(IFERROR(($T203),"")), ISNUMBER(IFERROR(($S203),""))), MAX(MIN(($T203), ($S203)), -($S203)), "")</f>
        <v/>
      </c>
      <c r="X203" s="2412" t="str">
        <f t="array" ref="X203">IF(AND( ISNUMBER(IFERROR(($AG203),"")), ISNUMBER(IFERROR(($AH203),"")), ISNUMBER(IFERROR(($AJ203),""))), SQRT(MAX(0, ($AG203)+g_eq!M2*(($AH203)-($AJ203)))), "")</f>
        <v/>
      </c>
      <c r="Y203" s="2132" t="str">
        <f t="array" ref="Y203">IF(AND( ISNUMBER(IFERROR(($AG203),"")), ISNUMBER(IFERROR(($AH203),"")), ISNUMBER(IFERROR(($AJ203),""))), SQRT(MAX(0, ($AG203)+MIN(100%,g_eq!M2*1.25)*(($AH203)-($AJ203)))), "")</f>
        <v/>
      </c>
      <c r="Z203" s="2132" t="str">
        <f t="array" ref="Z203">IF(AND( ISNUMBER(IFERROR(($AG203),"")), ISNUMBER(IFERROR(($AH203),"")), ISNUMBER(IFERROR(($AJ203),""))), SQRT(MAX(0, ($AG203)+0.75*g_eq!M2*(($AH203)-($AJ203)))), "")</f>
        <v/>
      </c>
      <c r="AA203" s="2132" t="str">
        <f t="array" ref="AA203">IF(AND( ISNUMBER(IFERROR(($AD203),"")), ISNUMBER(IFERROR(($X203),""))), MAX(MIN(($AD203), ($X203)), -($X203)), "")</f>
        <v/>
      </c>
      <c r="AB203" s="2132" t="str">
        <f t="array" ref="AB203">IF(AND( ISNUMBER(IFERROR(($AD203),"")), ISNUMBER(IFERROR(($Y203),""))), MAX(MIN(($AD203), ($Y203)), -($Y203)), "")</f>
        <v/>
      </c>
      <c r="AC203" s="2369" t="str">
        <f t="array" ref="AC203">IF(AND( ISNUMBER(IFERROR(($AD203),"")), ISNUMBER(IFERROR(($Z203),""))), MAX(MIN(($AD203), ($Z203)), -($Z203)), "")</f>
        <v/>
      </c>
      <c r="AD203" s="2237"/>
      <c r="AE203" s="1094"/>
      <c r="AF203" s="1094"/>
      <c r="AG203" s="1094"/>
      <c r="AH203" s="2141"/>
      <c r="AI203" s="2141"/>
      <c r="AJ203" s="1114"/>
      <c r="AK203" s="1093"/>
      <c r="AL203" s="1094"/>
      <c r="AM203" s="1094"/>
      <c r="AN203" s="1094"/>
      <c r="AO203" s="998"/>
      <c r="AP203" s="998"/>
      <c r="AQ203" s="999"/>
      <c r="AR203" s="1093"/>
      <c r="AS203" s="1094"/>
      <c r="AT203" s="1094"/>
      <c r="AU203" s="1094"/>
      <c r="AV203" s="2141"/>
      <c r="AW203" s="2141"/>
      <c r="AX203" s="2256"/>
      <c r="BN203" s="310"/>
      <c r="BO203" s="310"/>
      <c r="BS203" s="310"/>
      <c r="BT203" s="310"/>
      <c r="CI203" s="310"/>
      <c r="CJ203" s="310"/>
      <c r="CW203" s="310"/>
      <c r="CX203" s="310"/>
      <c r="DI203" s="310"/>
      <c r="DJ203" s="310"/>
      <c r="DS203" s="310"/>
      <c r="DT203" s="310"/>
      <c r="EA203" s="310"/>
      <c r="EB203" s="310"/>
      <c r="EC203" s="310"/>
      <c r="ED203" s="310"/>
      <c r="EE203" s="310"/>
      <c r="EG203" s="310"/>
      <c r="EK203" s="1857"/>
    </row>
    <row r="204" spans="1:141" s="234" customFormat="1" ht="15" customHeight="1" x14ac:dyDescent="0.25">
      <c r="A204" s="926"/>
      <c r="B204" s="190">
        <v>2</v>
      </c>
      <c r="C204" s="3498"/>
      <c r="D204" s="3498"/>
      <c r="E204" s="2248" t="s">
        <v>1490</v>
      </c>
      <c r="F204" s="37" t="str">
        <f t="array" ref="F204">IF( SUMPRODUCT(--NOT(ISNUMBER($M204:$P204)))=0,SQRT(MAX(($M204)+SUMPRODUCT(($N204:$P204),r_eq!$B3:$D3),0)),"")</f>
        <v/>
      </c>
      <c r="G204" s="37" t="str">
        <f t="array" ref="G204">IF( SUMPRODUCT(--NOT(ISNUMBER($M204:$P204)))=0,SQRT(MAX(($M204)+SUMPRODUCT(($N204:$P204),r_eq!$B13:$D13),0)),"")</f>
        <v/>
      </c>
      <c r="H204" s="37" t="str">
        <f t="array" ref="H204">IF( SUMPRODUCT(--NOT(ISNUMBER($M204:$P204)))=0,SQRT(MAX(($M204)+SUMPRODUCT(($N204:$P204),r_eq!$B3:$D3)*0.75,0)),"")</f>
        <v/>
      </c>
      <c r="I204" s="37" t="str">
        <f t="array" ref="I204">IF(AND( ISNUMBER(IFERROR(($L204),"")), ISNUMBER(IFERROR(($F204),""))), MAX(MIN(($L204), ($F204)), -($F204)), "")</f>
        <v/>
      </c>
      <c r="J204" s="37" t="str">
        <f t="array" ref="J204">IF(AND( ISNUMBER(IFERROR(($L204),"")), ISNUMBER(IFERROR(($G204),""))), MAX(MIN(($L204), ($G204)), -($G204)), "")</f>
        <v/>
      </c>
      <c r="K204" s="37" t="str">
        <f t="array" ref="K204">IF(AND( ISNUMBER(IFERROR(($L204),"")), ISNUMBER(IFERROR(($H204),""))), MAX(MIN(($L204), ($H204)), -($H204)), "")</f>
        <v/>
      </c>
      <c r="L204" s="237"/>
      <c r="M204" s="237"/>
      <c r="N204" s="237"/>
      <c r="O204" s="237"/>
      <c r="P204" s="1047"/>
      <c r="Q204" s="1039"/>
      <c r="R204" s="237"/>
      <c r="S204" s="237"/>
      <c r="T204" s="237"/>
      <c r="U204" s="37" t="str">
        <f t="array" ref="U204">IF(AND( ISNUMBER(IFERROR(($T204),"")), ISNUMBER(IFERROR(($Q204),""))), MAX(MIN(($T204), ($Q204)), -($Q204)), "")</f>
        <v/>
      </c>
      <c r="V204" s="37" t="str">
        <f t="array" ref="V204">IF(AND( ISNUMBER(IFERROR(($T204),"")), ISNUMBER(IFERROR(($R204),""))), MAX(MIN(($T204), ($R204)), -($R204)), "")</f>
        <v/>
      </c>
      <c r="W204" s="12" t="str">
        <f t="array" ref="W204">IF(AND( ISNUMBER(IFERROR(($T204),"")), ISNUMBER(IFERROR(($S204),""))), MAX(MIN(($T204), ($S204)), -($S204)), "")</f>
        <v/>
      </c>
      <c r="X204" s="2416" t="str">
        <f>IF(AND( ISNUMBER(IFERROR(($AG204),"")), ISNUMBER(IFERROR(($AH204),"")), ISNUMBER(IFERROR(($AJ204),""))), SQRT(MAX(0, ($AG204)+g_eq!M3*(($AH204)-($AJ204)))), "")</f>
        <v/>
      </c>
      <c r="Y204" s="2417" t="str">
        <f t="array" ref="Y204">IF(AND( ISNUMBER(IFERROR(($AG204),"")), ISNUMBER(IFERROR(($AH204),"")), ISNUMBER(IFERROR(($AJ204),""))), SQRT(MAX(0, ($AG204)+MIN(100%,g_eq!M3*1.25)*(($AH204)-($AJ204)))), "")</f>
        <v/>
      </c>
      <c r="Z204" s="2417" t="str">
        <f t="array" ref="Z204">IF(AND( ISNUMBER(IFERROR(($AG204),"")), ISNUMBER(IFERROR(($AH204),"")), ISNUMBER(IFERROR(($AJ204),""))), SQRT(MAX(0, ($AG204)+0.75*g_eq!M3*(($AH204)-($AJ204)))), "")</f>
        <v/>
      </c>
      <c r="AA204" s="37" t="str">
        <f t="array" ref="AA204">IF(AND( ISNUMBER(IFERROR(($AD204),"")), ISNUMBER(IFERROR(($X204),""))), MAX(MIN(($AD204), ($X204)), -($X204)), "")</f>
        <v/>
      </c>
      <c r="AB204" s="37" t="str">
        <f t="array" ref="AB204">IF(AND( ISNUMBER(IFERROR(($AD204),"")), ISNUMBER(IFERROR(($Y204),""))), MAX(MIN(($AD204), ($Y204)), -($Y204)), "")</f>
        <v/>
      </c>
      <c r="AC204" s="12" t="str">
        <f t="array" ref="AC204">IF(AND( ISNUMBER(IFERROR(($AD204),"")), ISNUMBER(IFERROR(($Z204),""))), MAX(MIN(($AD204), ($Z204)), -($Z204)), "")</f>
        <v/>
      </c>
      <c r="AD204" s="2370"/>
      <c r="AE204" s="1096"/>
      <c r="AF204" s="1096"/>
      <c r="AG204" s="1096"/>
      <c r="AH204" s="988"/>
      <c r="AI204" s="988"/>
      <c r="AJ204" s="1003"/>
      <c r="AK204" s="1095"/>
      <c r="AL204" s="1096"/>
      <c r="AM204" s="1096"/>
      <c r="AN204" s="1096"/>
      <c r="AO204" s="988"/>
      <c r="AP204" s="988"/>
      <c r="AQ204" s="1003"/>
      <c r="AR204" s="1095"/>
      <c r="AS204" s="1096"/>
      <c r="AT204" s="1096"/>
      <c r="AU204" s="1096"/>
      <c r="AV204" s="988"/>
      <c r="AW204" s="988"/>
      <c r="AX204" s="987"/>
      <c r="BN204" s="310"/>
      <c r="BO204" s="310"/>
      <c r="BS204" s="310"/>
      <c r="BT204" s="310"/>
      <c r="CI204" s="310"/>
      <c r="CJ204" s="310"/>
      <c r="CW204" s="310"/>
      <c r="CX204" s="310"/>
      <c r="DI204" s="310"/>
      <c r="DJ204" s="310"/>
      <c r="DS204" s="310"/>
      <c r="DT204" s="310"/>
      <c r="EA204" s="310"/>
      <c r="EB204" s="310"/>
      <c r="EC204" s="310"/>
      <c r="ED204" s="310"/>
      <c r="EE204" s="310"/>
      <c r="EG204" s="310"/>
      <c r="EK204" s="1857"/>
    </row>
    <row r="205" spans="1:141" s="234" customFormat="1" ht="45" customHeight="1" x14ac:dyDescent="0.25">
      <c r="A205" s="926"/>
      <c r="B205" s="190">
        <v>3</v>
      </c>
      <c r="C205" s="3498"/>
      <c r="D205" s="3498"/>
      <c r="E205" s="2248" t="s">
        <v>1491</v>
      </c>
      <c r="F205" s="37" t="str">
        <f t="array" ref="F205">IF( SUMPRODUCT(--NOT(ISNUMBER($M205:$P205)))=0,SQRT(MAX(($M205)+SUMPRODUCT(($N205:$P205),r_eq!$B4:$D4),0)),"")</f>
        <v/>
      </c>
      <c r="G205" s="37" t="str">
        <f t="array" ref="G205">IF( SUMPRODUCT(--NOT(ISNUMBER($M205:$P205)))=0,SQRT(MAX(($M205)+SUMPRODUCT(($N205:$P205),r_eq!$B14:$D14),0)),"")</f>
        <v/>
      </c>
      <c r="H205" s="37" t="str">
        <f t="array" ref="H205">IF( SUMPRODUCT(--NOT(ISNUMBER($M205:$P205)))=0,SQRT(MAX(($M205)+SUMPRODUCT(($N205:$P205),r_eq!$B4:$D4)*0.75,0)),"")</f>
        <v/>
      </c>
      <c r="I205" s="37" t="str">
        <f t="array" ref="I205">IF(AND( ISNUMBER(IFERROR(($L205),"")), ISNUMBER(IFERROR(($F205),""))), MAX(MIN(($L205), ($F205)), -($F205)), "")</f>
        <v/>
      </c>
      <c r="J205" s="37" t="str">
        <f t="array" ref="J205">IF(AND( ISNUMBER(IFERROR(($L205),"")), ISNUMBER(IFERROR(($G205),""))), MAX(MIN(($L205), ($G205)), -($G205)), "")</f>
        <v/>
      </c>
      <c r="K205" s="37" t="str">
        <f t="array" ref="K205">IF(AND( ISNUMBER(IFERROR(($L205),"")), ISNUMBER(IFERROR(($H205),""))), MAX(MIN(($L205), ($H205)), -($H205)), "")</f>
        <v/>
      </c>
      <c r="L205" s="237"/>
      <c r="M205" s="237"/>
      <c r="N205" s="237"/>
      <c r="O205" s="237"/>
      <c r="P205" s="1047"/>
      <c r="Q205" s="1039"/>
      <c r="R205" s="237"/>
      <c r="S205" s="237"/>
      <c r="T205" s="237"/>
      <c r="U205" s="37" t="str">
        <f t="array" ref="U205">IF(AND( ISNUMBER(IFERROR(($T205),"")), ISNUMBER(IFERROR(($Q205),""))), MAX(MIN(($T205), ($Q205)), -($Q205)), "")</f>
        <v/>
      </c>
      <c r="V205" s="37" t="str">
        <f t="array" ref="V205">IF(AND( ISNUMBER(IFERROR(($T205),"")), ISNUMBER(IFERROR(($R205),""))), MAX(MIN(($T205), ($R205)), -($R205)), "")</f>
        <v/>
      </c>
      <c r="W205" s="12" t="str">
        <f t="array" ref="W205">IF(AND( ISNUMBER(IFERROR(($T205),"")), ISNUMBER(IFERROR(($S205),""))), MAX(MIN(($T205), ($S205)), -($S205)), "")</f>
        <v/>
      </c>
      <c r="X205" s="2416" t="str">
        <f>IF(AND( ISNUMBER(IFERROR(($AG205),"")), ISNUMBER(IFERROR(($AH205),"")), ISNUMBER(IFERROR(($AJ205),""))), SQRT(MAX(0, ($AG205)+g_eq!M4*(($AH205)-($AJ205)))), "")</f>
        <v/>
      </c>
      <c r="Y205" s="2417" t="str">
        <f t="array" ref="Y205">IF(AND( ISNUMBER(IFERROR(($AG205),"")), ISNUMBER(IFERROR(($AH205),"")), ISNUMBER(IFERROR(($AJ205),""))), SQRT(MAX(0, ($AG205)+MIN(100%,g_eq!M4*1.25)*(($AH205)-($AJ205)))), "")</f>
        <v/>
      </c>
      <c r="Z205" s="2417" t="str">
        <f t="array" ref="Z205">IF(AND( ISNUMBER(IFERROR(($AG205),"")), ISNUMBER(IFERROR(($AH205),"")), ISNUMBER(IFERROR(($AJ205),""))), SQRT(MAX(0, ($AG205)+0.75*g_eq!M4*(($AH205)-($AJ205)))), "")</f>
        <v/>
      </c>
      <c r="AA205" s="37" t="str">
        <f t="array" ref="AA205">IF(AND( ISNUMBER(IFERROR(($AD205),"")), ISNUMBER(IFERROR(($X205),""))), MAX(MIN(($AD205), ($X205)), -($X205)), "")</f>
        <v/>
      </c>
      <c r="AB205" s="37" t="str">
        <f t="array" ref="AB205">IF(AND( ISNUMBER(IFERROR(($AD205),"")), ISNUMBER(IFERROR(($Y205),""))), MAX(MIN(($AD205), ($Y205)), -($Y205)), "")</f>
        <v/>
      </c>
      <c r="AC205" s="12" t="str">
        <f t="array" ref="AC205">IF(AND( ISNUMBER(IFERROR(($AD205),"")), ISNUMBER(IFERROR(($Z205),""))), MAX(MIN(($AD205), ($Z205)), -($Z205)), "")</f>
        <v/>
      </c>
      <c r="AD205" s="2370"/>
      <c r="AE205" s="1096"/>
      <c r="AF205" s="1096"/>
      <c r="AG205" s="1096"/>
      <c r="AH205" s="988"/>
      <c r="AI205" s="988"/>
      <c r="AJ205" s="1003"/>
      <c r="AK205" s="1095"/>
      <c r="AL205" s="1096"/>
      <c r="AM205" s="1096"/>
      <c r="AN205" s="1096"/>
      <c r="AO205" s="988"/>
      <c r="AP205" s="988"/>
      <c r="AQ205" s="1003"/>
      <c r="AR205" s="1095"/>
      <c r="AS205" s="1096"/>
      <c r="AT205" s="1096"/>
      <c r="AU205" s="1096"/>
      <c r="AV205" s="988"/>
      <c r="AW205" s="988"/>
      <c r="AX205" s="987"/>
      <c r="BN205" s="310"/>
      <c r="BO205" s="310"/>
      <c r="BS205" s="310"/>
      <c r="BT205" s="310"/>
      <c r="CI205" s="310"/>
      <c r="CJ205" s="310"/>
      <c r="CW205" s="310"/>
      <c r="CX205" s="310"/>
      <c r="DI205" s="310"/>
      <c r="DJ205" s="310"/>
      <c r="DS205" s="310"/>
      <c r="DT205" s="310"/>
      <c r="EA205" s="310"/>
      <c r="EB205" s="310"/>
      <c r="EC205" s="310"/>
      <c r="ED205" s="310"/>
      <c r="EE205" s="310"/>
      <c r="EG205" s="310"/>
      <c r="EK205" s="1857"/>
    </row>
    <row r="206" spans="1:141" s="234" customFormat="1" ht="45" customHeight="1" x14ac:dyDescent="0.25">
      <c r="A206" s="926"/>
      <c r="B206" s="190">
        <v>4</v>
      </c>
      <c r="C206" s="3498"/>
      <c r="D206" s="3512"/>
      <c r="E206" s="2248" t="s">
        <v>1492</v>
      </c>
      <c r="F206" s="37" t="str">
        <f t="array" ref="F206">IF( SUMPRODUCT(--NOT(ISNUMBER($M206:$P206)))=0,SQRT(MAX(($M206)+SUMPRODUCT(($N206:$P206),r_eq!$B5:$D5),0)),"")</f>
        <v/>
      </c>
      <c r="G206" s="37" t="str">
        <f t="array" ref="G206">IF( SUMPRODUCT(--NOT(ISNUMBER($M206:$P206)))=0,SQRT(MAX(($M206)+SUMPRODUCT(($N206:$P206),r_eq!$B15:$D15),0)),"")</f>
        <v/>
      </c>
      <c r="H206" s="37" t="str">
        <f t="array" ref="H206">IF( SUMPRODUCT(--NOT(ISNUMBER($M206:$P206)))=0,SQRT(MAX(($M206)+SUMPRODUCT(($N206:$P206),r_eq!$B5:$D5)*0.75,0)),"")</f>
        <v/>
      </c>
      <c r="I206" s="37" t="str">
        <f t="array" ref="I206">IF(AND( ISNUMBER(IFERROR(($L206),"")), ISNUMBER(IFERROR(($F206),""))), MAX(MIN(($L206), ($F206)), -($F206)), "")</f>
        <v/>
      </c>
      <c r="J206" s="37" t="str">
        <f t="array" ref="J206">IF(AND( ISNUMBER(IFERROR(($L206),"")), ISNUMBER(IFERROR(($G206),""))), MAX(MIN(($L206), ($G206)), -($G206)), "")</f>
        <v/>
      </c>
      <c r="K206" s="37" t="str">
        <f t="array" ref="K206">IF(AND( ISNUMBER(IFERROR(($L206),"")), ISNUMBER(IFERROR(($H206),""))), MAX(MIN(($L206), ($H206)), -($H206)), "")</f>
        <v/>
      </c>
      <c r="L206" s="237"/>
      <c r="M206" s="237"/>
      <c r="N206" s="237"/>
      <c r="O206" s="237"/>
      <c r="P206" s="1047"/>
      <c r="Q206" s="1039"/>
      <c r="R206" s="237"/>
      <c r="S206" s="237"/>
      <c r="T206" s="237"/>
      <c r="U206" s="37" t="str">
        <f t="array" ref="U206">IF(AND( ISNUMBER(IFERROR(($T206),"")), ISNUMBER(IFERROR(($Q206),""))), MAX(MIN(($T206), ($Q206)), -($Q206)), "")</f>
        <v/>
      </c>
      <c r="V206" s="37" t="str">
        <f t="array" ref="V206">IF(AND( ISNUMBER(IFERROR(($T206),"")), ISNUMBER(IFERROR(($R206),""))), MAX(MIN(($T206), ($R206)), -($R206)), "")</f>
        <v/>
      </c>
      <c r="W206" s="12" t="str">
        <f t="array" ref="W206">IF(AND( ISNUMBER(IFERROR(($T206),"")), ISNUMBER(IFERROR(($S206),""))), MAX(MIN(($T206), ($S206)), -($S206)), "")</f>
        <v/>
      </c>
      <c r="X206" s="2416" t="str">
        <f>IF(AND( ISNUMBER(IFERROR(($AG206),"")), ISNUMBER(IFERROR(($AH206),"")), ISNUMBER(IFERROR(($AJ206),""))), SQRT(MAX(0, ($AG206)+g_eq!M5*(($AH206)-($AJ206)))), "")</f>
        <v/>
      </c>
      <c r="Y206" s="2417" t="str">
        <f t="array" ref="Y206">IF(AND( ISNUMBER(IFERROR(($AG206),"")), ISNUMBER(IFERROR(($AH206),"")), ISNUMBER(IFERROR(($AJ206),""))), SQRT(MAX(0, ($AG206)+MIN(100%,g_eq!M5*1.25)*(($AH206)-($AJ206)))), "")</f>
        <v/>
      </c>
      <c r="Z206" s="2417" t="str">
        <f t="array" ref="Z206">IF(AND( ISNUMBER(IFERROR(($AG206),"")), ISNUMBER(IFERROR(($AH206),"")), ISNUMBER(IFERROR(($AJ206),""))), SQRT(MAX(0, ($AG206)+0.75*g_eq!M5*(($AH206)-($AJ206)))), "")</f>
        <v/>
      </c>
      <c r="AA206" s="37" t="str">
        <f t="array" ref="AA206">IF(AND( ISNUMBER(IFERROR(($AD206),"")), ISNUMBER(IFERROR(($X206),""))), MAX(MIN(($AD206), ($X206)), -($X206)), "")</f>
        <v/>
      </c>
      <c r="AB206" s="37" t="str">
        <f t="array" ref="AB206">IF(AND( ISNUMBER(IFERROR(($AD206),"")), ISNUMBER(IFERROR(($Y206),""))), MAX(MIN(($AD206), ($Y206)), -($Y206)), "")</f>
        <v/>
      </c>
      <c r="AC206" s="12" t="str">
        <f t="array" ref="AC206">IF(AND( ISNUMBER(IFERROR(($AD206),"")), ISNUMBER(IFERROR(($Z206),""))), MAX(MIN(($AD206), ($Z206)), -($Z206)), "")</f>
        <v/>
      </c>
      <c r="AD206" s="2370"/>
      <c r="AE206" s="1096"/>
      <c r="AF206" s="1096"/>
      <c r="AG206" s="1096"/>
      <c r="AH206" s="988"/>
      <c r="AI206" s="988"/>
      <c r="AJ206" s="1003"/>
      <c r="AK206" s="1095"/>
      <c r="AL206" s="1096"/>
      <c r="AM206" s="1096"/>
      <c r="AN206" s="1096"/>
      <c r="AO206" s="988"/>
      <c r="AP206" s="988"/>
      <c r="AQ206" s="1003"/>
      <c r="AR206" s="1095"/>
      <c r="AS206" s="1096"/>
      <c r="AT206" s="1096"/>
      <c r="AU206" s="1096"/>
      <c r="AV206" s="988"/>
      <c r="AW206" s="988"/>
      <c r="AX206" s="987"/>
      <c r="BN206" s="310"/>
      <c r="BO206" s="310"/>
      <c r="BS206" s="310"/>
      <c r="BT206" s="310"/>
      <c r="CI206" s="310"/>
      <c r="CJ206" s="310"/>
      <c r="CW206" s="310"/>
      <c r="CX206" s="310"/>
      <c r="DI206" s="310"/>
      <c r="DJ206" s="310"/>
      <c r="DS206" s="310"/>
      <c r="DT206" s="310"/>
      <c r="EA206" s="310"/>
      <c r="EB206" s="310"/>
      <c r="EC206" s="310"/>
      <c r="ED206" s="310"/>
      <c r="EE206" s="310"/>
      <c r="EG206" s="310"/>
      <c r="EK206" s="1857"/>
    </row>
    <row r="207" spans="1:141" s="234" customFormat="1" ht="60" customHeight="1" x14ac:dyDescent="0.25">
      <c r="A207" s="926"/>
      <c r="B207" s="190">
        <v>5</v>
      </c>
      <c r="C207" s="3498"/>
      <c r="D207" s="3497" t="s">
        <v>1493</v>
      </c>
      <c r="E207" s="2248" t="s">
        <v>1489</v>
      </c>
      <c r="F207" s="37" t="str">
        <f t="array" ref="F207">IF( SUMPRODUCT(--NOT(ISNUMBER($M207:$P207)))=0,SQRT(MAX(($M207)+SUMPRODUCT(($N207:$P207),r_eq!$B6:$D6),0)),"")</f>
        <v/>
      </c>
      <c r="G207" s="37" t="str">
        <f t="array" ref="G207">IF( SUMPRODUCT(--NOT(ISNUMBER($M207:$P207)))=0,SQRT(MAX(($M207)+SUMPRODUCT(($N207:$P207),r_eq!$B16:$D16),0)),"")</f>
        <v/>
      </c>
      <c r="H207" s="37" t="str">
        <f t="array" ref="H207">IF( SUMPRODUCT(--NOT(ISNUMBER($M207:$P207)))=0,SQRT(MAX(($M207)+SUMPRODUCT(($N207:$P207),r_eq!$B6:$D6)*0.75,0)),"")</f>
        <v/>
      </c>
      <c r="I207" s="37" t="str">
        <f t="array" ref="I207">IF(AND( ISNUMBER(IFERROR(($L207),"")), ISNUMBER(IFERROR(($F207),""))), MAX(MIN(($L207), ($F207)), -($F207)), "")</f>
        <v/>
      </c>
      <c r="J207" s="37" t="str">
        <f t="array" ref="J207">IF(AND( ISNUMBER(IFERROR(($L207),"")), ISNUMBER(IFERROR(($G207),""))), MAX(MIN(($L207), ($G207)), -($G207)), "")</f>
        <v/>
      </c>
      <c r="K207" s="37" t="str">
        <f t="array" ref="K207">IF(AND( ISNUMBER(IFERROR(($L207),"")), ISNUMBER(IFERROR(($H207),""))), MAX(MIN(($L207), ($H207)), -($H207)), "")</f>
        <v/>
      </c>
      <c r="L207" s="237"/>
      <c r="M207" s="237"/>
      <c r="N207" s="237"/>
      <c r="O207" s="237"/>
      <c r="P207" s="1047"/>
      <c r="Q207" s="1039"/>
      <c r="R207" s="237"/>
      <c r="S207" s="237"/>
      <c r="T207" s="237"/>
      <c r="U207" s="37" t="str">
        <f t="array" ref="U207">IF(AND( ISNUMBER(IFERROR(($T207),"")), ISNUMBER(IFERROR(($Q207),""))), MAX(MIN(($T207), ($Q207)), -($Q207)), "")</f>
        <v/>
      </c>
      <c r="V207" s="37" t="str">
        <f t="array" ref="V207">IF(AND( ISNUMBER(IFERROR(($T207),"")), ISNUMBER(IFERROR(($R207),""))), MAX(MIN(($T207), ($R207)), -($R207)), "")</f>
        <v/>
      </c>
      <c r="W207" s="12" t="str">
        <f t="array" ref="W207">IF(AND( ISNUMBER(IFERROR(($T207),"")), ISNUMBER(IFERROR(($S207),""))), MAX(MIN(($T207), ($S207)), -($S207)), "")</f>
        <v/>
      </c>
      <c r="X207" s="2416" t="str">
        <f>IF(AND( ISNUMBER(IFERROR(($AG207),"")), ISNUMBER(IFERROR(($AH207),"")), ISNUMBER(IFERROR(($AJ207),""))), SQRT(MAX(0, ($AG207)+g_eq!M6*(($AH207)-($AJ207)))), "")</f>
        <v/>
      </c>
      <c r="Y207" s="2417" t="str">
        <f t="array" ref="Y207">IF(AND( ISNUMBER(IFERROR(($AG207),"")), ISNUMBER(IFERROR(($AH207),"")), ISNUMBER(IFERROR(($AJ207),""))), SQRT(MAX(0, ($AG207)+MIN(100%,g_eq!M6*1.25)*(($AH207)-($AJ207)))), "")</f>
        <v/>
      </c>
      <c r="Z207" s="2417" t="str">
        <f t="array" ref="Z207">IF(AND( ISNUMBER(IFERROR(($AG207),"")), ISNUMBER(IFERROR(($AH207),"")), ISNUMBER(IFERROR(($AJ207),""))), SQRT(MAX(0, ($AG207)+0.75*g_eq!M6*(($AH207)-($AJ207)))), "")</f>
        <v/>
      </c>
      <c r="AA207" s="37" t="str">
        <f t="array" ref="AA207">IF(AND( ISNUMBER(IFERROR(($AD207),"")), ISNUMBER(IFERROR(($X207),""))), MAX(MIN(($AD207), ($X207)), -($X207)), "")</f>
        <v/>
      </c>
      <c r="AB207" s="37" t="str">
        <f t="array" ref="AB207">IF(AND( ISNUMBER(IFERROR(($AD207),"")), ISNUMBER(IFERROR(($Y207),""))), MAX(MIN(($AD207), ($Y207)), -($Y207)), "")</f>
        <v/>
      </c>
      <c r="AC207" s="12" t="str">
        <f t="array" ref="AC207">IF(AND( ISNUMBER(IFERROR(($AD207),"")), ISNUMBER(IFERROR(($Z207),""))), MAX(MIN(($AD207), ($Z207)), -($Z207)), "")</f>
        <v/>
      </c>
      <c r="AD207" s="2370"/>
      <c r="AE207" s="1096"/>
      <c r="AF207" s="1096"/>
      <c r="AG207" s="1096"/>
      <c r="AH207" s="988"/>
      <c r="AI207" s="988"/>
      <c r="AJ207" s="1003"/>
      <c r="AK207" s="1095"/>
      <c r="AL207" s="1096"/>
      <c r="AM207" s="1096"/>
      <c r="AN207" s="1096"/>
      <c r="AO207" s="988"/>
      <c r="AP207" s="988"/>
      <c r="AQ207" s="1003"/>
      <c r="AR207" s="1095"/>
      <c r="AS207" s="1096"/>
      <c r="AT207" s="1096"/>
      <c r="AU207" s="1096"/>
      <c r="AV207" s="988"/>
      <c r="AW207" s="988"/>
      <c r="AX207" s="987"/>
      <c r="BN207" s="310"/>
      <c r="BO207" s="310"/>
      <c r="BS207" s="310"/>
      <c r="BT207" s="310"/>
      <c r="CI207" s="310"/>
      <c r="CJ207" s="310"/>
      <c r="CW207" s="310"/>
      <c r="CX207" s="310"/>
      <c r="DI207" s="310"/>
      <c r="DJ207" s="310"/>
      <c r="DS207" s="310"/>
      <c r="DT207" s="310"/>
      <c r="EA207" s="310"/>
      <c r="EB207" s="310"/>
      <c r="EC207" s="310"/>
      <c r="ED207" s="310"/>
      <c r="EE207" s="310"/>
      <c r="EG207" s="310"/>
      <c r="EK207" s="1857"/>
    </row>
    <row r="208" spans="1:141" s="234" customFormat="1" ht="15" customHeight="1" x14ac:dyDescent="0.25">
      <c r="A208" s="926"/>
      <c r="B208" s="190">
        <v>6</v>
      </c>
      <c r="C208" s="3498"/>
      <c r="D208" s="3498"/>
      <c r="E208" s="2248" t="s">
        <v>1490</v>
      </c>
      <c r="F208" s="37" t="str">
        <f t="array" ref="F208">IF( SUMPRODUCT(--NOT(ISNUMBER($M208:$P208)))=0,SQRT(MAX(($M208)+SUMPRODUCT(($N208:$P208),r_eq!$B7:$D7),0)),"")</f>
        <v/>
      </c>
      <c r="G208" s="37" t="str">
        <f t="array" ref="G208">IF( SUMPRODUCT(--NOT(ISNUMBER($M208:$P208)))=0,SQRT(MAX(($M208)+SUMPRODUCT(($N208:$P208),r_eq!$B17:$D17),0)),"")</f>
        <v/>
      </c>
      <c r="H208" s="37" t="str">
        <f t="array" ref="H208">IF( SUMPRODUCT(--NOT(ISNUMBER($M208:$P208)))=0,SQRT(MAX(($M208)+SUMPRODUCT(($N208:$P208),r_eq!$B7:$D7)*0.75,0)),"")</f>
        <v/>
      </c>
      <c r="I208" s="37" t="str">
        <f t="array" ref="I208">IF(AND( ISNUMBER(IFERROR(($L208),"")), ISNUMBER(IFERROR(($F208),""))), MAX(MIN(($L208), ($F208)), -($F208)), "")</f>
        <v/>
      </c>
      <c r="J208" s="37" t="str">
        <f t="array" ref="J208">IF(AND( ISNUMBER(IFERROR(($L208),"")), ISNUMBER(IFERROR(($G208),""))), MAX(MIN(($L208), ($G208)), -($G208)), "")</f>
        <v/>
      </c>
      <c r="K208" s="37" t="str">
        <f t="array" ref="K208">IF(AND( ISNUMBER(IFERROR(($L208),"")), ISNUMBER(IFERROR(($H208),""))), MAX(MIN(($L208), ($H208)), -($H208)), "")</f>
        <v/>
      </c>
      <c r="L208" s="237"/>
      <c r="M208" s="237"/>
      <c r="N208" s="237"/>
      <c r="O208" s="237"/>
      <c r="P208" s="1047"/>
      <c r="Q208" s="1039"/>
      <c r="R208" s="237"/>
      <c r="S208" s="237"/>
      <c r="T208" s="237"/>
      <c r="U208" s="37" t="str">
        <f t="array" ref="U208">IF(AND( ISNUMBER(IFERROR(($T208),"")), ISNUMBER(IFERROR(($Q208),""))), MAX(MIN(($T208), ($Q208)), -($Q208)), "")</f>
        <v/>
      </c>
      <c r="V208" s="37" t="str">
        <f t="array" ref="V208">IF(AND( ISNUMBER(IFERROR(($T208),"")), ISNUMBER(IFERROR(($R208),""))), MAX(MIN(($T208), ($R208)), -($R208)), "")</f>
        <v/>
      </c>
      <c r="W208" s="12" t="str">
        <f t="array" ref="W208">IF(AND( ISNUMBER(IFERROR(($T208),"")), ISNUMBER(IFERROR(($S208),""))), MAX(MIN(($T208), ($S208)), -($S208)), "")</f>
        <v/>
      </c>
      <c r="X208" s="2416" t="str">
        <f>IF(AND( ISNUMBER(IFERROR(($AG208),"")), ISNUMBER(IFERROR(($AH208),"")), ISNUMBER(IFERROR(($AJ208),""))), SQRT(MAX(0, ($AG208)+g_eq!M7*(($AH208)-($AJ208)))), "")</f>
        <v/>
      </c>
      <c r="Y208" s="2417" t="str">
        <f t="array" ref="Y208">IF(AND( ISNUMBER(IFERROR(($AG208),"")), ISNUMBER(IFERROR(($AH208),"")), ISNUMBER(IFERROR(($AJ208),""))), SQRT(MAX(0, ($AG208)+MIN(100%,g_eq!M7*1.25)*(($AH208)-($AJ208)))), "")</f>
        <v/>
      </c>
      <c r="Z208" s="2417" t="str">
        <f t="array" ref="Z208">IF(AND( ISNUMBER(IFERROR(($AG208),"")), ISNUMBER(IFERROR(($AH208),"")), ISNUMBER(IFERROR(($AJ208),""))), SQRT(MAX(0, ($AG208)+0.75*g_eq!M7*(($AH208)-($AJ208)))), "")</f>
        <v/>
      </c>
      <c r="AA208" s="37" t="str">
        <f t="array" ref="AA208">IF(AND( ISNUMBER(IFERROR(($AD208),"")), ISNUMBER(IFERROR(($X208),""))), MAX(MIN(($AD208), ($X208)), -($X208)), "")</f>
        <v/>
      </c>
      <c r="AB208" s="37" t="str">
        <f t="array" ref="AB208">IF(AND( ISNUMBER(IFERROR(($AD208),"")), ISNUMBER(IFERROR(($Y208),""))), MAX(MIN(($AD208), ($Y208)), -($Y208)), "")</f>
        <v/>
      </c>
      <c r="AC208" s="12" t="str">
        <f t="array" ref="AC208">IF(AND( ISNUMBER(IFERROR(($AD208),"")), ISNUMBER(IFERROR(($Z208),""))), MAX(MIN(($AD208), ($Z208)), -($Z208)), "")</f>
        <v/>
      </c>
      <c r="AD208" s="2370"/>
      <c r="AE208" s="1096"/>
      <c r="AF208" s="1096"/>
      <c r="AG208" s="1096"/>
      <c r="AH208" s="988"/>
      <c r="AI208" s="988"/>
      <c r="AJ208" s="1003"/>
      <c r="AK208" s="1095"/>
      <c r="AL208" s="1096"/>
      <c r="AM208" s="1096"/>
      <c r="AN208" s="1096"/>
      <c r="AO208" s="988"/>
      <c r="AP208" s="988"/>
      <c r="AQ208" s="1003"/>
      <c r="AR208" s="1095"/>
      <c r="AS208" s="1096"/>
      <c r="AT208" s="1096"/>
      <c r="AU208" s="1096"/>
      <c r="AV208" s="988"/>
      <c r="AW208" s="988"/>
      <c r="AX208" s="987"/>
      <c r="BN208" s="310"/>
      <c r="BO208" s="310"/>
      <c r="BS208" s="310"/>
      <c r="BT208" s="310"/>
      <c r="CI208" s="310"/>
      <c r="CJ208" s="310"/>
      <c r="CW208" s="310"/>
      <c r="CX208" s="310"/>
      <c r="DI208" s="310"/>
      <c r="DJ208" s="310"/>
      <c r="DS208" s="310"/>
      <c r="DT208" s="310"/>
      <c r="EA208" s="310"/>
      <c r="EB208" s="310"/>
      <c r="EC208" s="310"/>
      <c r="ED208" s="310"/>
      <c r="EE208" s="310"/>
      <c r="EG208" s="310"/>
      <c r="EK208" s="1857"/>
    </row>
    <row r="209" spans="1:141" s="234" customFormat="1" ht="45" customHeight="1" x14ac:dyDescent="0.25">
      <c r="A209" s="926"/>
      <c r="B209" s="201">
        <v>7</v>
      </c>
      <c r="C209" s="3498"/>
      <c r="D209" s="3498"/>
      <c r="E209" s="2248" t="s">
        <v>1491</v>
      </c>
      <c r="F209" s="37" t="str">
        <f t="array" ref="F209">IF( SUMPRODUCT(--NOT(ISNUMBER($M209:$P209)))=0,SQRT(MAX(($M209)+SUMPRODUCT(($N209:$P209),r_eq!$B8:$D8),0)),"")</f>
        <v/>
      </c>
      <c r="G209" s="37" t="str">
        <f t="array" ref="G209">IF( SUMPRODUCT(--NOT(ISNUMBER($M209:$P209)))=0,SQRT(MAX(($M209)+SUMPRODUCT(($N209:$P209),r_eq!$B18:$D18),0)),"")</f>
        <v/>
      </c>
      <c r="H209" s="37" t="str">
        <f t="array" ref="H209">IF( SUMPRODUCT(--NOT(ISNUMBER($M209:$P209)))=0,SQRT(MAX(($M209)+SUMPRODUCT(($N209:$P209),r_eq!$B8:$D8)*0.75,0)),"")</f>
        <v/>
      </c>
      <c r="I209" s="37" t="str">
        <f t="array" ref="I209">IF(AND( ISNUMBER(IFERROR(($L209),"")), ISNUMBER(IFERROR(($F209),""))), MAX(MIN(($L209), ($F209)), -($F209)), "")</f>
        <v/>
      </c>
      <c r="J209" s="37" t="str">
        <f t="array" ref="J209">IF(AND( ISNUMBER(IFERROR(($L209),"")), ISNUMBER(IFERROR(($G209),""))), MAX(MIN(($L209), ($G209)), -($G209)), "")</f>
        <v/>
      </c>
      <c r="K209" s="37" t="str">
        <f t="array" ref="K209">IF(AND( ISNUMBER(IFERROR(($L209),"")), ISNUMBER(IFERROR(($H209),""))), MAX(MIN(($L209), ($H209)), -($H209)), "")</f>
        <v/>
      </c>
      <c r="L209" s="237"/>
      <c r="M209" s="237"/>
      <c r="N209" s="237"/>
      <c r="O209" s="237"/>
      <c r="P209" s="1047"/>
      <c r="Q209" s="1039"/>
      <c r="R209" s="237"/>
      <c r="S209" s="237"/>
      <c r="T209" s="237"/>
      <c r="U209" s="37" t="str">
        <f t="array" ref="U209">IF(AND( ISNUMBER(IFERROR(($T209),"")), ISNUMBER(IFERROR(($Q209),""))), MAX(MIN(($T209), ($Q209)), -($Q209)), "")</f>
        <v/>
      </c>
      <c r="V209" s="37" t="str">
        <f t="array" ref="V209">IF(AND( ISNUMBER(IFERROR(($T209),"")), ISNUMBER(IFERROR(($R209),""))), MAX(MIN(($T209), ($R209)), -($R209)), "")</f>
        <v/>
      </c>
      <c r="W209" s="12" t="str">
        <f t="array" ref="W209">IF(AND( ISNUMBER(IFERROR(($T209),"")), ISNUMBER(IFERROR(($S209),""))), MAX(MIN(($T209), ($S209)), -($S209)), "")</f>
        <v/>
      </c>
      <c r="X209" s="2416" t="str">
        <f>IF(AND( ISNUMBER(IFERROR(($AG209),"")), ISNUMBER(IFERROR(($AH209),"")), ISNUMBER(IFERROR(($AJ209),""))), SQRT(MAX(0, ($AG209)+g_eq!M8*(($AH209)-($AJ209)))), "")</f>
        <v/>
      </c>
      <c r="Y209" s="2417" t="str">
        <f t="array" ref="Y209">IF(AND( ISNUMBER(IFERROR(($AG209),"")), ISNUMBER(IFERROR(($AH209),"")), ISNUMBER(IFERROR(($AJ209),""))), SQRT(MAX(0, ($AG209)+MIN(100%,g_eq!M8*1.25)*(($AH209)-($AJ209)))), "")</f>
        <v/>
      </c>
      <c r="Z209" s="2417" t="str">
        <f t="array" ref="Z209">IF(AND( ISNUMBER(IFERROR(($AG209),"")), ISNUMBER(IFERROR(($AH209),"")), ISNUMBER(IFERROR(($AJ209),""))), SQRT(MAX(0, ($AG209)+0.75*g_eq!M8*(($AH209)-($AJ209)))), "")</f>
        <v/>
      </c>
      <c r="AA209" s="37" t="str">
        <f t="array" ref="AA209">IF(AND( ISNUMBER(IFERROR(($AD209),"")), ISNUMBER(IFERROR(($X209),""))), MAX(MIN(($AD209), ($X209)), -($X209)), "")</f>
        <v/>
      </c>
      <c r="AB209" s="37" t="str">
        <f t="array" ref="AB209">IF(AND( ISNUMBER(IFERROR(($AD209),"")), ISNUMBER(IFERROR(($Y209),""))), MAX(MIN(($AD209), ($Y209)), -($Y209)), "")</f>
        <v/>
      </c>
      <c r="AC209" s="12" t="str">
        <f t="array" ref="AC209">IF(AND( ISNUMBER(IFERROR(($AD209),"")), ISNUMBER(IFERROR(($Z209),""))), MAX(MIN(($AD209), ($Z209)), -($Z209)), "")</f>
        <v/>
      </c>
      <c r="AD209" s="2370"/>
      <c r="AE209" s="1096"/>
      <c r="AF209" s="1096"/>
      <c r="AG209" s="1096"/>
      <c r="AH209" s="988"/>
      <c r="AI209" s="988"/>
      <c r="AJ209" s="1003"/>
      <c r="AK209" s="1095"/>
      <c r="AL209" s="1096"/>
      <c r="AM209" s="1096"/>
      <c r="AN209" s="1096"/>
      <c r="AO209" s="988"/>
      <c r="AP209" s="988"/>
      <c r="AQ209" s="1003"/>
      <c r="AR209" s="1095"/>
      <c r="AS209" s="1096"/>
      <c r="AT209" s="1096"/>
      <c r="AU209" s="1096"/>
      <c r="AV209" s="988"/>
      <c r="AW209" s="988"/>
      <c r="AX209" s="987"/>
      <c r="BN209" s="310"/>
      <c r="BO209" s="310"/>
      <c r="BS209" s="310"/>
      <c r="BT209" s="310"/>
      <c r="CI209" s="310"/>
      <c r="CJ209" s="310"/>
      <c r="CW209" s="310"/>
      <c r="CX209" s="310"/>
      <c r="DI209" s="310"/>
      <c r="DJ209" s="310"/>
      <c r="DS209" s="310"/>
      <c r="DT209" s="310"/>
      <c r="EA209" s="310"/>
      <c r="EB209" s="310"/>
      <c r="EC209" s="310"/>
      <c r="ED209" s="310"/>
      <c r="EE209" s="310"/>
      <c r="EG209" s="310"/>
      <c r="EK209" s="1857"/>
    </row>
    <row r="210" spans="1:141" s="234" customFormat="1" ht="45" customHeight="1" x14ac:dyDescent="0.25">
      <c r="A210" s="926"/>
      <c r="B210" s="190">
        <v>8</v>
      </c>
      <c r="C210" s="3512"/>
      <c r="D210" s="3512"/>
      <c r="E210" s="2248" t="s">
        <v>1492</v>
      </c>
      <c r="F210" s="37" t="str">
        <f t="array" ref="F210">IF( SUMPRODUCT(--NOT(ISNUMBER($M210:$P210)))=0,SQRT(MAX(($M210)+SUMPRODUCT(($N210:$P210),r_eq!$B9:$D9),0)),"")</f>
        <v/>
      </c>
      <c r="G210" s="37" t="str">
        <f t="array" ref="G210">IF( SUMPRODUCT(--NOT(ISNUMBER($M210:$P210)))=0,SQRT(MAX(($M210)+SUMPRODUCT(($N210:$P210),r_eq!$B19:$D19),0)),"")</f>
        <v/>
      </c>
      <c r="H210" s="37" t="str">
        <f t="array" ref="H210">IF( SUMPRODUCT(--NOT(ISNUMBER($M210:$P210)))=0,SQRT(MAX(($M210)+SUMPRODUCT(($N210:$P210),r_eq!$B9:$D9)*0.75,0)),"")</f>
        <v/>
      </c>
      <c r="I210" s="37" t="str">
        <f t="array" ref="I210">IF(AND( ISNUMBER(IFERROR(($L210),"")), ISNUMBER(IFERROR(($F210),""))), MAX(MIN(($L210), ($F210)), -($F210)), "")</f>
        <v/>
      </c>
      <c r="J210" s="37" t="str">
        <f t="array" ref="J210">IF(AND( ISNUMBER(IFERROR(($L210),"")), ISNUMBER(IFERROR(($G210),""))), MAX(MIN(($L210), ($G210)), -($G210)), "")</f>
        <v/>
      </c>
      <c r="K210" s="37" t="str">
        <f t="array" ref="K210">IF(AND( ISNUMBER(IFERROR(($L210),"")), ISNUMBER(IFERROR(($H210),""))), MAX(MIN(($L210), ($H210)), -($H210)), "")</f>
        <v/>
      </c>
      <c r="L210" s="237"/>
      <c r="M210" s="237"/>
      <c r="N210" s="237"/>
      <c r="O210" s="237"/>
      <c r="P210" s="1047"/>
      <c r="Q210" s="1039"/>
      <c r="R210" s="237"/>
      <c r="S210" s="237"/>
      <c r="T210" s="237"/>
      <c r="U210" s="37" t="str">
        <f t="array" ref="U210">IF(AND( ISNUMBER(IFERROR(($T210),"")), ISNUMBER(IFERROR(($Q210),""))), MAX(MIN(($T210), ($Q210)), -($Q210)), "")</f>
        <v/>
      </c>
      <c r="V210" s="37" t="str">
        <f t="array" ref="V210">IF(AND( ISNUMBER(IFERROR(($T210),"")), ISNUMBER(IFERROR(($R210),""))), MAX(MIN(($T210), ($R210)), -($R210)), "")</f>
        <v/>
      </c>
      <c r="W210" s="12" t="str">
        <f t="array" ref="W210">IF(AND( ISNUMBER(IFERROR(($T210),"")), ISNUMBER(IFERROR(($S210),""))), MAX(MIN(($T210), ($S210)), -($S210)), "")</f>
        <v/>
      </c>
      <c r="X210" s="2416" t="str">
        <f>IF(AND( ISNUMBER(IFERROR(($AG210),"")), ISNUMBER(IFERROR(($AH210),"")), ISNUMBER(IFERROR(($AJ210),""))), SQRT(MAX(0, ($AG210)+g_eq!M9*(($AH210)-($AJ210)))), "")</f>
        <v/>
      </c>
      <c r="Y210" s="2417" t="str">
        <f t="array" ref="Y210">IF(AND( ISNUMBER(IFERROR(($AG210),"")), ISNUMBER(IFERROR(($AH210),"")), ISNUMBER(IFERROR(($AJ210),""))), SQRT(MAX(0, ($AG210)+MIN(100%,g_eq!M9*1.25)*(($AH210)-($AJ210)))), "")</f>
        <v/>
      </c>
      <c r="Z210" s="2417" t="str">
        <f t="array" ref="Z210">IF(AND( ISNUMBER(IFERROR(($AG210),"")), ISNUMBER(IFERROR(($AH210),"")), ISNUMBER(IFERROR(($AJ210),""))), SQRT(MAX(0, ($AG210)+0.75*g_eq!M9*(($AH210)-($AJ210)))), "")</f>
        <v/>
      </c>
      <c r="AA210" s="37" t="str">
        <f t="array" ref="AA210">IF(AND( ISNUMBER(IFERROR(($AD210),"")), ISNUMBER(IFERROR(($X210),""))), MAX(MIN(($AD210), ($X210)), -($X210)), "")</f>
        <v/>
      </c>
      <c r="AB210" s="37" t="str">
        <f t="array" ref="AB210">IF(AND( ISNUMBER(IFERROR(($AD210),"")), ISNUMBER(IFERROR(($Y210),""))), MAX(MIN(($AD210), ($Y210)), -($Y210)), "")</f>
        <v/>
      </c>
      <c r="AC210" s="12" t="str">
        <f t="array" ref="AC210">IF(AND( ISNUMBER(IFERROR(($AD210),"")), ISNUMBER(IFERROR(($Z210),""))), MAX(MIN(($AD210), ($Z210)), -($Z210)), "")</f>
        <v/>
      </c>
      <c r="AD210" s="2370"/>
      <c r="AE210" s="1096"/>
      <c r="AF210" s="1096"/>
      <c r="AG210" s="1096"/>
      <c r="AH210" s="988"/>
      <c r="AI210" s="988"/>
      <c r="AJ210" s="1003"/>
      <c r="AK210" s="1095"/>
      <c r="AL210" s="1096"/>
      <c r="AM210" s="1096"/>
      <c r="AN210" s="1096"/>
      <c r="AO210" s="988"/>
      <c r="AP210" s="988"/>
      <c r="AQ210" s="1003"/>
      <c r="AR210" s="1095"/>
      <c r="AS210" s="1096"/>
      <c r="AT210" s="1096"/>
      <c r="AU210" s="1096"/>
      <c r="AV210" s="988"/>
      <c r="AW210" s="988"/>
      <c r="AX210" s="987"/>
      <c r="BN210" s="310"/>
      <c r="BO210" s="310"/>
      <c r="BS210" s="310"/>
      <c r="BT210" s="310"/>
      <c r="CI210" s="310"/>
      <c r="CJ210" s="310"/>
      <c r="CW210" s="310"/>
      <c r="CX210" s="310"/>
      <c r="DI210" s="310"/>
      <c r="DJ210" s="310"/>
      <c r="DS210" s="310"/>
      <c r="DT210" s="310"/>
      <c r="EA210" s="310"/>
      <c r="EB210" s="310"/>
      <c r="EC210" s="310"/>
      <c r="ED210" s="310"/>
      <c r="EE210" s="310"/>
      <c r="EG210" s="310"/>
      <c r="EK210" s="1857"/>
    </row>
    <row r="211" spans="1:141" s="234" customFormat="1" ht="45" customHeight="1" x14ac:dyDescent="0.25">
      <c r="A211" s="926"/>
      <c r="B211" s="190">
        <v>9</v>
      </c>
      <c r="C211" s="3497" t="s">
        <v>1494</v>
      </c>
      <c r="D211" s="1048" t="s">
        <v>1488</v>
      </c>
      <c r="E211" s="2247" t="s">
        <v>1495</v>
      </c>
      <c r="F211" s="37" t="str">
        <f t="array" ref="F211">IF( SUMPRODUCT(--NOT(ISNUMBER($M211:$P211)))=0,SQRT(MAX(($M211)+SUMPRODUCT(($N211:$P211),r_eq!$B10:$D10),0)),"")</f>
        <v/>
      </c>
      <c r="G211" s="37" t="str">
        <f t="array" ref="G211">IF( SUMPRODUCT(--NOT(ISNUMBER($M211:$P211)))=0,SQRT(MAX(($M211)+SUMPRODUCT(($N211:$P211),r_eq!$B20:$D20),0)),"")</f>
        <v/>
      </c>
      <c r="H211" s="37" t="str">
        <f t="array" ref="H211">IF( SUMPRODUCT(--NOT(ISNUMBER($M211:$P211)))=0,SQRT(MAX(($M211)+SUMPRODUCT(($N211:$P211),r_eq!$B10:$D10)*0.75,0)),"")</f>
        <v/>
      </c>
      <c r="I211" s="37" t="str">
        <f t="array" ref="I211">IF(AND( ISNUMBER(IFERROR(($L211),"")), ISNUMBER(IFERROR(($F211),""))), MAX(MIN(($L211), ($F211)), -($F211)), "")</f>
        <v/>
      </c>
      <c r="J211" s="37" t="str">
        <f t="array" ref="J211">IF(AND( ISNUMBER(IFERROR(($L211),"")), ISNUMBER(IFERROR(($G211),""))), MAX(MIN(($L211), ($G211)), -($G211)), "")</f>
        <v/>
      </c>
      <c r="K211" s="37" t="str">
        <f t="array" ref="K211">IF(AND( ISNUMBER(IFERROR(($L211),"")), ISNUMBER(IFERROR(($H211),""))), MAX(MIN(($L211), ($H211)), -($H211)), "")</f>
        <v/>
      </c>
      <c r="L211" s="237"/>
      <c r="M211" s="237"/>
      <c r="N211" s="237"/>
      <c r="O211" s="237"/>
      <c r="P211" s="1047"/>
      <c r="Q211" s="1116"/>
      <c r="R211" s="237"/>
      <c r="S211" s="237"/>
      <c r="T211" s="237"/>
      <c r="U211" s="37" t="str">
        <f t="array" ref="U211">IF(AND( ISNUMBER(IFERROR(($T211),"")), ISNUMBER(IFERROR(($Q211),""))), MAX(MIN(($T211), ($Q211)), -($Q211)), "")</f>
        <v/>
      </c>
      <c r="V211" s="37" t="str">
        <f t="array" ref="V211">IF(AND( ISNUMBER(IFERROR(($T211),"")), ISNUMBER(IFERROR(($R211),""))), MAX(MIN(($T211), ($R211)), -($R211)), "")</f>
        <v/>
      </c>
      <c r="W211" s="12" t="str">
        <f t="array" ref="W211">IF(AND( ISNUMBER(IFERROR(($T211),"")), ISNUMBER(IFERROR(($S211),""))), MAX(MIN(($T211), ($S211)), -($S211)), "")</f>
        <v/>
      </c>
      <c r="X211" s="2416" t="str">
        <f>IF(AND( ISNUMBER(IFERROR(($AG211),"")), ISNUMBER(IFERROR(($AH211),"")), ISNUMBER(IFERROR(($AJ211),""))), SQRT(MAX(0, ($AG211)+g_eq!M10*(($AH211)-($AJ211)))), "")</f>
        <v/>
      </c>
      <c r="Y211" s="2417" t="str">
        <f t="array" ref="Y211">IF(AND( ISNUMBER(IFERROR(($AG211),"")), ISNUMBER(IFERROR(($AH211),"")), ISNUMBER(IFERROR(($AJ211),""))), SQRT(MAX(0, ($AG211)+MIN(100%,g_eq!M10*1.25)*(($AH211)-($AJ211)))), "")</f>
        <v/>
      </c>
      <c r="Z211" s="2417" t="str">
        <f t="array" ref="Z211">IF(AND( ISNUMBER(IFERROR(($AG211),"")), ISNUMBER(IFERROR(($AH211),"")), ISNUMBER(IFERROR(($AJ211),""))), SQRT(MAX(0, ($AG211)+0.75*g_eq!M10*(($AH211)-($AJ211)))), "")</f>
        <v/>
      </c>
      <c r="AA211" s="37" t="str">
        <f t="array" ref="AA211">IF(AND( ISNUMBER(IFERROR(($AD211),"")), ISNUMBER(IFERROR(($X211),""))), MAX(MIN(($AD211), ($X211)), -($X211)), "")</f>
        <v/>
      </c>
      <c r="AB211" s="37" t="str">
        <f t="array" ref="AB211">IF(AND( ISNUMBER(IFERROR(($AD211),"")), ISNUMBER(IFERROR(($Y211),""))), MAX(MIN(($AD211), ($Y211)), -($Y211)), "")</f>
        <v/>
      </c>
      <c r="AC211" s="12" t="str">
        <f t="array" ref="AC211">IF(AND( ISNUMBER(IFERROR(($AD211),"")), ISNUMBER(IFERROR(($Z211),""))), MAX(MIN(($AD211), ($Z211)), -($Z211)), "")</f>
        <v/>
      </c>
      <c r="AD211" s="2370"/>
      <c r="AE211" s="1096"/>
      <c r="AF211" s="1096"/>
      <c r="AG211" s="1096"/>
      <c r="AH211" s="988"/>
      <c r="AI211" s="988"/>
      <c r="AJ211" s="1003"/>
      <c r="AK211" s="1095"/>
      <c r="AL211" s="1096"/>
      <c r="AM211" s="1096"/>
      <c r="AN211" s="1096"/>
      <c r="AO211" s="988"/>
      <c r="AP211" s="988"/>
      <c r="AQ211" s="1003"/>
      <c r="AR211" s="1095"/>
      <c r="AS211" s="1096"/>
      <c r="AT211" s="1096"/>
      <c r="AU211" s="1096"/>
      <c r="AV211" s="988"/>
      <c r="AW211" s="988"/>
      <c r="AX211" s="987"/>
      <c r="BN211" s="310"/>
      <c r="BO211" s="310"/>
      <c r="BS211" s="310"/>
      <c r="BT211" s="310"/>
      <c r="CI211" s="310"/>
      <c r="CJ211" s="310"/>
      <c r="CW211" s="310"/>
      <c r="CX211" s="310"/>
      <c r="DI211" s="310"/>
      <c r="DJ211" s="310"/>
      <c r="DS211" s="310"/>
      <c r="DT211" s="310"/>
      <c r="EA211" s="310"/>
      <c r="EB211" s="310"/>
      <c r="EC211" s="310"/>
      <c r="ED211" s="310"/>
      <c r="EE211" s="310"/>
      <c r="EG211" s="310"/>
      <c r="EK211" s="1857"/>
    </row>
    <row r="212" spans="1:141" s="234" customFormat="1" ht="30" customHeight="1" x14ac:dyDescent="0.25">
      <c r="A212" s="926"/>
      <c r="B212" s="189">
        <v>10</v>
      </c>
      <c r="C212" s="3498"/>
      <c r="D212" s="1049" t="s">
        <v>1493</v>
      </c>
      <c r="E212" s="1050" t="s">
        <v>1496</v>
      </c>
      <c r="F212" s="37" t="str">
        <f t="array" ref="F212">IF( SUMPRODUCT(--NOT(ISNUMBER($M212:$P212)))=0,SQRT(MAX(($M212)+SUMPRODUCT(($N212:$P212),r_eq!$B11:$D11),0)),"")</f>
        <v/>
      </c>
      <c r="G212" s="37" t="str">
        <f t="array" ref="G212">IF( SUMPRODUCT(--NOT(ISNUMBER($M212:$P212)))=0,SQRT(MAX(($M212)+SUMPRODUCT(($N212:$P212),r_eq!$B21:$D21),0)),"")</f>
        <v/>
      </c>
      <c r="H212" s="37" t="str">
        <f t="array" ref="H212">IF( SUMPRODUCT(--NOT(ISNUMBER($M212:$P212)))=0,SQRT(MAX(($M212)+SUMPRODUCT(($N212:$P212),r_eq!$B11:$D11)*0.75,0)),"")</f>
        <v/>
      </c>
      <c r="I212" s="37" t="str">
        <f t="array" ref="I212">IF(AND( ISNUMBER(IFERROR(($L212),"")), ISNUMBER(IFERROR(($F212),""))), MAX(MIN(($L212), ($F212)), -($F212)), "")</f>
        <v/>
      </c>
      <c r="J212" s="37" t="str">
        <f t="array" ref="J212">IF(AND( ISNUMBER(IFERROR(($L212),"")), ISNUMBER(IFERROR(($G212),""))), MAX(MIN(($L212), ($G212)), -($G212)), "")</f>
        <v/>
      </c>
      <c r="K212" s="37" t="str">
        <f t="array" ref="K212">IF(AND( ISNUMBER(IFERROR(($L212),"")), ISNUMBER(IFERROR(($H212),""))), MAX(MIN(($L212), ($H212)), -($H212)), "")</f>
        <v/>
      </c>
      <c r="L212" s="113"/>
      <c r="M212" s="113"/>
      <c r="N212" s="113"/>
      <c r="O212" s="113"/>
      <c r="P212" s="1051"/>
      <c r="Q212" s="1052"/>
      <c r="R212" s="113"/>
      <c r="S212" s="113"/>
      <c r="T212" s="113"/>
      <c r="U212" s="37" t="str">
        <f t="array" ref="U212">IF(AND( ISNUMBER(IFERROR(($T212),"")), ISNUMBER(IFERROR(($Q212),""))), MAX(MIN(($T212), ($Q212)), -($Q212)), "")</f>
        <v/>
      </c>
      <c r="V212" s="37" t="str">
        <f t="array" ref="V212">IF(AND( ISNUMBER(IFERROR(($T212),"")), ISNUMBER(IFERROR(($R212),""))), MAX(MIN(($T212), ($R212)), -($R212)), "")</f>
        <v/>
      </c>
      <c r="W212" s="12" t="str">
        <f t="array" ref="W212">IF(AND( ISNUMBER(IFERROR(($T212),"")), ISNUMBER(IFERROR(($S212),""))), MAX(MIN(($T212), ($S212)), -($S212)), "")</f>
        <v/>
      </c>
      <c r="X212" s="2416" t="str">
        <f>IF(AND( ISNUMBER(IFERROR(($AG212),"")), ISNUMBER(IFERROR(($AH212),"")), ISNUMBER(IFERROR(($AJ212),""))), SQRT(MAX(0, ($AG212)+g_eq!M11*(($AH212)-($AJ212)))), "")</f>
        <v/>
      </c>
      <c r="Y212" s="2417" t="str">
        <f t="array" ref="Y212">IF(AND( ISNUMBER(IFERROR(($AG212),"")), ISNUMBER(IFERROR(($AH212),"")), ISNUMBER(IFERROR(($AJ212),""))), SQRT(MAX(0, ($AG212)+MIN(100%,g_eq!M11*1.25)*(($AH212)-($AJ212)))), "")</f>
        <v/>
      </c>
      <c r="Z212" s="2417" t="str">
        <f t="array" ref="Z212">IF(AND( ISNUMBER(IFERROR(($AG212),"")), ISNUMBER(IFERROR(($AH212),"")), ISNUMBER(IFERROR(($AJ212),""))), SQRT(MAX(0, ($AG212)+0.75*g_eq!M11*(($AH212)-($AJ212)))), "")</f>
        <v/>
      </c>
      <c r="AA212" s="37" t="str">
        <f t="array" ref="AA212">IF(AND( ISNUMBER(IFERROR(($AD212),"")), ISNUMBER(IFERROR(($X212),""))), MAX(MIN(($AD212), ($X212)), -($X212)), "")</f>
        <v/>
      </c>
      <c r="AB212" s="37" t="str">
        <f t="array" ref="AB212">IF(AND( ISNUMBER(IFERROR(($AD212),"")), ISNUMBER(IFERROR(($Y212),""))), MAX(MIN(($AD212), ($Y212)), -($Y212)), "")</f>
        <v/>
      </c>
      <c r="AC212" s="12" t="str">
        <f t="array" ref="AC212">IF(AND( ISNUMBER(IFERROR(($AD212),"")), ISNUMBER(IFERROR(($Z212),""))), MAX(MIN(($AD212), ($Z212)), -($Z212)), "")</f>
        <v/>
      </c>
      <c r="AD212" s="1052"/>
      <c r="AE212" s="1096"/>
      <c r="AF212" s="1096"/>
      <c r="AG212" s="1096"/>
      <c r="AH212" s="988"/>
      <c r="AI212" s="988"/>
      <c r="AJ212" s="1003"/>
      <c r="AK212" s="1095"/>
      <c r="AL212" s="1096"/>
      <c r="AM212" s="1096"/>
      <c r="AN212" s="1096"/>
      <c r="AO212" s="988"/>
      <c r="AP212" s="988"/>
      <c r="AQ212" s="1003"/>
      <c r="AR212" s="1095"/>
      <c r="AS212" s="1096"/>
      <c r="AT212" s="1096"/>
      <c r="AU212" s="1096"/>
      <c r="AV212" s="988"/>
      <c r="AW212" s="988"/>
      <c r="AX212" s="987"/>
      <c r="BN212" s="310"/>
      <c r="BO212" s="310"/>
      <c r="BS212" s="310"/>
      <c r="BT212" s="310"/>
      <c r="CI212" s="310"/>
      <c r="CJ212" s="310"/>
      <c r="CW212" s="310"/>
      <c r="CX212" s="310"/>
      <c r="DI212" s="310"/>
      <c r="DJ212" s="310"/>
      <c r="DS212" s="310"/>
      <c r="DT212" s="310"/>
      <c r="EA212" s="310"/>
      <c r="EB212" s="310"/>
      <c r="EC212" s="310"/>
      <c r="ED212" s="310"/>
      <c r="EE212" s="310"/>
      <c r="EG212" s="310"/>
      <c r="EK212" s="1857"/>
    </row>
    <row r="213" spans="1:141" s="234" customFormat="1" ht="15" customHeight="1" x14ac:dyDescent="0.25">
      <c r="A213" s="926"/>
      <c r="B213" s="200">
        <v>11</v>
      </c>
      <c r="C213" s="3499" t="s">
        <v>1467</v>
      </c>
      <c r="D213" s="3500"/>
      <c r="E213" s="3500"/>
      <c r="F213" s="241"/>
      <c r="G213" s="241"/>
      <c r="H213" s="241"/>
      <c r="I213" s="228" t="str">
        <f t="array" ref="I213">IF(AND( ISNUMBER(IFERROR(($L213),"")), ISNUMBER(IFERROR(($F213),""))), MAX(MIN(($L213), ($F213)), -($F213)), "")</f>
        <v/>
      </c>
      <c r="J213" s="228" t="str">
        <f t="array" ref="J213">IF(AND( ISNUMBER(IFERROR(($L213),"")), ISNUMBER(IFERROR(($G213),""))), MAX(MIN(($L213), ($G213)), -($G213)), "")</f>
        <v/>
      </c>
      <c r="K213" s="228" t="str">
        <f t="array" ref="K213">IF(AND( ISNUMBER(IFERROR(($L213),"")), ISNUMBER(IFERROR(($H213),""))), MAX(MIN(($L213), ($H213)), -($H213)), "")</f>
        <v/>
      </c>
      <c r="L213" s="1040"/>
      <c r="M213" s="241"/>
      <c r="N213" s="23"/>
      <c r="O213" s="23"/>
      <c r="P213" s="2336"/>
      <c r="Q213" s="1053"/>
      <c r="R213" s="241"/>
      <c r="S213" s="241"/>
      <c r="T213" s="241"/>
      <c r="U213" s="228" t="str">
        <f t="array" ref="U213">IF(AND( ISNUMBER(IFERROR(($T213),"")), ISNUMBER(IFERROR(($Q213),""))), MAX(MIN(($T213), ($Q213)), -($Q213)), "")</f>
        <v/>
      </c>
      <c r="V213" s="228" t="str">
        <f t="array" ref="V213">IF(AND( ISNUMBER(IFERROR(($T213),"")), ISNUMBER(IFERROR(($R213),""))), MAX(MIN(($T213), ($R213)), -($R213)), "")</f>
        <v/>
      </c>
      <c r="W213" s="228" t="str">
        <f t="array" ref="W213">IF(AND( ISNUMBER(IFERROR(($T213),"")), ISNUMBER(IFERROR(($S213),""))), MAX(MIN(($T213), ($S213)), -($S213)), "")</f>
        <v/>
      </c>
      <c r="X213" s="1053"/>
      <c r="Y213" s="241"/>
      <c r="Z213" s="241"/>
      <c r="AA213" s="228" t="str">
        <f t="array" ref="AA213">IF(AND( ISNUMBER(IFERROR(($AD213),"")), ISNUMBER(IFERROR(($X213),""))), MAX(MIN(($AD213), ($X213)), -($X213)), "")</f>
        <v/>
      </c>
      <c r="AB213" s="228" t="str">
        <f t="array" ref="AB213">IF(AND( ISNUMBER(IFERROR(($AD213),"")), ISNUMBER(IFERROR(($Y213),""))), MAX(MIN(($AD213), ($Y213)), -($Y213)), "")</f>
        <v/>
      </c>
      <c r="AC213" s="45" t="str">
        <f t="array" ref="AC213">IF(AND( ISNUMBER(IFERROR(($AD213),"")), ISNUMBER(IFERROR(($Z213),""))), MAX(MIN(($AD213), ($Z213)), -($Z213)), "")</f>
        <v/>
      </c>
      <c r="AD213" s="1053"/>
      <c r="AE213" s="1098"/>
      <c r="AF213" s="1098"/>
      <c r="AG213" s="1098"/>
      <c r="AH213" s="23"/>
      <c r="AI213" s="23"/>
      <c r="AJ213" s="2336"/>
      <c r="AK213" s="1097"/>
      <c r="AL213" s="1098"/>
      <c r="AM213" s="1098"/>
      <c r="AN213" s="1098"/>
      <c r="AO213" s="23"/>
      <c r="AP213" s="23"/>
      <c r="AQ213" s="2336"/>
      <c r="AR213" s="1097"/>
      <c r="AS213" s="1098"/>
      <c r="AT213" s="1098"/>
      <c r="AU213" s="1098"/>
      <c r="AV213" s="23"/>
      <c r="AW213" s="23"/>
      <c r="AX213" s="157"/>
      <c r="BN213" s="310"/>
      <c r="BO213" s="310"/>
      <c r="BS213" s="310"/>
      <c r="BT213" s="310"/>
      <c r="CI213" s="310"/>
      <c r="CJ213" s="310"/>
      <c r="CW213" s="310"/>
      <c r="CX213" s="310"/>
      <c r="DI213" s="310"/>
      <c r="DJ213" s="310"/>
      <c r="DS213" s="310"/>
      <c r="DT213" s="310"/>
      <c r="EA213" s="310"/>
      <c r="EB213" s="310"/>
      <c r="EC213" s="310"/>
      <c r="ED213" s="310"/>
      <c r="EE213" s="310"/>
      <c r="EG213" s="310"/>
      <c r="EK213" s="1857"/>
    </row>
    <row r="214" spans="1:141" ht="15" customHeight="1" x14ac:dyDescent="0.25">
      <c r="A214" s="926"/>
      <c r="B214" s="310"/>
      <c r="C214" s="310"/>
      <c r="D214" s="310"/>
      <c r="E214" s="310"/>
      <c r="F214" s="310"/>
      <c r="G214" s="310"/>
      <c r="H214" s="310"/>
      <c r="I214" s="310"/>
      <c r="J214" s="310"/>
      <c r="K214" s="310"/>
      <c r="L214" s="310"/>
      <c r="M214" s="310"/>
      <c r="N214" s="310"/>
      <c r="O214" s="310"/>
      <c r="P214" s="310"/>
      <c r="Q214" s="310"/>
      <c r="R214" s="310"/>
      <c r="S214" s="310"/>
      <c r="T214" s="310"/>
      <c r="U214" s="310"/>
      <c r="V214" s="310"/>
      <c r="W214" s="310"/>
      <c r="X214" s="310"/>
      <c r="Y214" s="801"/>
      <c r="Z214" s="801"/>
      <c r="AA214" s="801"/>
      <c r="AB214" s="310"/>
      <c r="AC214" s="310"/>
      <c r="AD214" s="310"/>
      <c r="AE214" s="310"/>
      <c r="AF214" s="310"/>
      <c r="AG214" s="310"/>
      <c r="AH214" s="310"/>
      <c r="AI214" s="310"/>
      <c r="AJ214" s="310"/>
      <c r="AK214" s="310"/>
      <c r="AL214" s="310"/>
      <c r="AM214" s="310"/>
      <c r="AN214" s="310"/>
      <c r="AO214" s="310"/>
      <c r="AP214" s="310"/>
      <c r="AQ214" s="310"/>
      <c r="AR214" s="310"/>
      <c r="AS214" s="310"/>
      <c r="AT214" s="310"/>
      <c r="AU214" s="310"/>
      <c r="AV214" s="310"/>
      <c r="AW214" s="310"/>
      <c r="AX214" s="310"/>
      <c r="AY214" s="310"/>
      <c r="AZ214" s="310"/>
      <c r="BA214" s="310"/>
      <c r="BB214" s="310"/>
      <c r="BC214" s="310"/>
      <c r="BD214" s="310"/>
      <c r="BE214" s="310"/>
      <c r="BF214" s="310"/>
      <c r="BG214" s="310"/>
      <c r="BH214" s="310"/>
      <c r="BI214" s="310"/>
      <c r="BJ214" s="310"/>
      <c r="BK214" s="310"/>
      <c r="BL214" s="310"/>
      <c r="BM214" s="310"/>
      <c r="BN214" s="310"/>
      <c r="BO214" s="310"/>
      <c r="BP214" s="310"/>
      <c r="BQ214" s="310"/>
      <c r="BR214" s="310"/>
      <c r="BS214" s="310"/>
      <c r="BT214" s="310"/>
      <c r="BU214" s="1279"/>
      <c r="BV214" s="310"/>
      <c r="BW214" s="310"/>
      <c r="BX214" s="1279"/>
      <c r="BY214" s="1279"/>
      <c r="BZ214" s="1279"/>
      <c r="CA214" s="1279"/>
      <c r="CB214" s="1279"/>
      <c r="CC214" s="1279"/>
      <c r="CD214" s="1279"/>
      <c r="CE214" s="1279"/>
      <c r="CF214" s="1279"/>
      <c r="CG214" s="1279"/>
      <c r="CH214" s="1279"/>
      <c r="CI214" s="1279"/>
      <c r="CJ214" s="1279"/>
      <c r="CK214" s="1279"/>
      <c r="CL214" s="310"/>
      <c r="CM214" s="310"/>
      <c r="CN214" s="1279"/>
      <c r="CO214" s="1279"/>
      <c r="CP214" s="1279"/>
      <c r="CQ214" s="1279"/>
      <c r="CR214" s="1279"/>
      <c r="CS214" s="1279"/>
      <c r="CT214" s="1279"/>
      <c r="CU214" s="1279"/>
      <c r="CV214" s="1279"/>
      <c r="CW214" s="1279"/>
      <c r="CX214" s="1279"/>
      <c r="CY214" s="1279"/>
      <c r="CZ214" s="310"/>
      <c r="DA214" s="310"/>
      <c r="DB214" s="1279"/>
      <c r="DC214" s="1279"/>
      <c r="DD214" s="1279"/>
      <c r="DE214" s="1279"/>
      <c r="DF214" s="1279"/>
      <c r="DG214" s="1279"/>
      <c r="DH214" s="1279"/>
      <c r="DI214" s="1279"/>
      <c r="DJ214" s="1279"/>
      <c r="DK214" s="1279"/>
      <c r="DL214" s="310"/>
      <c r="DM214" s="310"/>
      <c r="DN214" s="1279"/>
      <c r="DO214" s="1279"/>
      <c r="DP214" s="1279"/>
      <c r="DQ214" s="1279"/>
      <c r="DR214" s="1279"/>
      <c r="DS214" s="1279"/>
      <c r="DT214" s="1279"/>
      <c r="DU214" s="1279"/>
      <c r="DV214" s="310"/>
      <c r="DW214" s="310"/>
      <c r="DX214" s="1279"/>
      <c r="DY214" s="1279"/>
      <c r="DZ214" s="1279"/>
      <c r="EA214" s="1279"/>
      <c r="EB214" s="1279"/>
      <c r="EC214" s="1279"/>
      <c r="ED214" s="1279"/>
      <c r="EF214" s="310"/>
      <c r="EH214" s="1265"/>
    </row>
    <row r="215" spans="1:141" ht="30" customHeight="1" x14ac:dyDescent="0.25">
      <c r="A215" s="926"/>
      <c r="B215" s="3426"/>
      <c r="C215" s="3427"/>
      <c r="D215" s="3427"/>
      <c r="E215" s="3428"/>
      <c r="F215" s="2372" t="s">
        <v>742</v>
      </c>
      <c r="G215" s="2328" t="s">
        <v>1836</v>
      </c>
      <c r="H215" s="2328" t="s">
        <v>1837</v>
      </c>
      <c r="I215" s="2329" t="s">
        <v>1838</v>
      </c>
      <c r="J215" s="310"/>
      <c r="K215" s="310"/>
      <c r="L215" s="310"/>
      <c r="M215" s="310"/>
      <c r="N215" s="310"/>
      <c r="O215" s="310"/>
      <c r="P215" s="310"/>
      <c r="Q215" s="310"/>
      <c r="R215" s="310"/>
      <c r="S215" s="310"/>
      <c r="T215" s="310"/>
      <c r="U215" s="310"/>
      <c r="V215" s="310"/>
      <c r="W215" s="310"/>
      <c r="X215" s="310"/>
      <c r="Y215" s="310"/>
      <c r="Z215" s="310"/>
      <c r="AA215" s="310"/>
      <c r="AB215" s="310"/>
      <c r="AC215" s="310"/>
      <c r="AD215" s="310"/>
      <c r="AE215" s="310"/>
      <c r="AF215" s="310"/>
      <c r="AG215" s="310"/>
      <c r="AH215" s="310"/>
      <c r="AI215" s="310"/>
      <c r="AJ215" s="310"/>
      <c r="AK215" s="310"/>
      <c r="AL215" s="310"/>
      <c r="AM215" s="310"/>
      <c r="AN215" s="310"/>
      <c r="AO215" s="310"/>
      <c r="AP215" s="310"/>
      <c r="AQ215" s="310"/>
      <c r="AR215" s="310"/>
      <c r="AS215" s="310"/>
      <c r="AT215" s="310"/>
      <c r="AU215" s="310"/>
      <c r="AV215" s="310"/>
      <c r="AW215" s="310"/>
      <c r="AX215" s="310"/>
      <c r="AY215" s="310"/>
      <c r="AZ215" s="310"/>
      <c r="BA215" s="310"/>
      <c r="BB215" s="310"/>
      <c r="BC215" s="310"/>
      <c r="BD215" s="310"/>
      <c r="BE215" s="310"/>
      <c r="BF215" s="310"/>
      <c r="BG215" s="310"/>
      <c r="BH215" s="310"/>
      <c r="BI215" s="310"/>
      <c r="BJ215" s="310"/>
      <c r="BK215" s="310"/>
      <c r="BL215" s="310"/>
      <c r="BM215" s="310"/>
      <c r="BN215" s="310"/>
      <c r="BO215" s="310"/>
      <c r="BP215" s="310"/>
      <c r="BQ215" s="310"/>
      <c r="BR215" s="310"/>
      <c r="BS215" s="310"/>
      <c r="BT215" s="310"/>
      <c r="BU215" s="1279"/>
      <c r="BV215" s="310"/>
      <c r="BW215" s="310"/>
      <c r="BX215" s="1279"/>
      <c r="BY215" s="1279"/>
      <c r="BZ215" s="1279"/>
      <c r="CA215" s="1279"/>
      <c r="CB215" s="1279"/>
      <c r="CC215" s="1279"/>
      <c r="CD215" s="1279"/>
      <c r="CE215" s="1279"/>
      <c r="CF215" s="1279"/>
      <c r="CG215" s="1279"/>
      <c r="CH215" s="1279"/>
      <c r="CI215" s="1279"/>
      <c r="CJ215" s="1279"/>
      <c r="CK215" s="1279"/>
      <c r="CL215" s="310"/>
      <c r="CM215" s="310"/>
      <c r="CN215" s="1279"/>
      <c r="CO215" s="1279"/>
      <c r="CP215" s="1279"/>
      <c r="CQ215" s="1279"/>
      <c r="CR215" s="1279"/>
      <c r="CS215" s="1279"/>
      <c r="CT215" s="1279"/>
      <c r="CU215" s="1279"/>
      <c r="CV215" s="1279"/>
      <c r="CW215" s="1279"/>
      <c r="CX215" s="1279"/>
      <c r="CY215" s="1279"/>
      <c r="CZ215" s="310"/>
      <c r="DA215" s="310"/>
      <c r="DB215" s="1279"/>
      <c r="DC215" s="1279"/>
      <c r="DD215" s="1279"/>
      <c r="DE215" s="1279"/>
      <c r="DF215" s="1279"/>
      <c r="DG215" s="1279"/>
      <c r="DH215" s="1279"/>
      <c r="DI215" s="1279"/>
      <c r="DJ215" s="1279"/>
      <c r="DK215" s="1279"/>
      <c r="DL215" s="310"/>
      <c r="DM215" s="310"/>
      <c r="DN215" s="1279"/>
      <c r="DO215" s="1279"/>
      <c r="DP215" s="1279"/>
      <c r="DQ215" s="1279"/>
      <c r="DR215" s="1279"/>
      <c r="DS215" s="1279"/>
      <c r="DT215" s="1279"/>
      <c r="DU215" s="1279"/>
      <c r="DV215" s="310"/>
      <c r="DW215" s="310"/>
      <c r="DX215" s="1279"/>
      <c r="DY215" s="1279"/>
      <c r="DZ215" s="1279"/>
      <c r="EA215" s="1279"/>
      <c r="EB215" s="1279"/>
      <c r="EC215" s="1279"/>
      <c r="ED215" s="1279"/>
      <c r="EF215" s="310"/>
      <c r="EH215" s="1265"/>
    </row>
    <row r="216" spans="1:141" ht="15" customHeight="1" x14ac:dyDescent="0.25">
      <c r="A216" s="926"/>
      <c r="B216" s="2147" t="s">
        <v>2158</v>
      </c>
      <c r="C216" s="2142"/>
      <c r="D216" s="2142"/>
      <c r="E216" s="2142"/>
      <c r="F216" s="2143" t="str">
        <f>IF(AND(ISNUMBER(F217),ISNUMBER(F221),ISNUMBER(F225)),SUM(F217,F221,F225),"")</f>
        <v/>
      </c>
      <c r="G216" s="2324"/>
      <c r="H216" s="2324"/>
      <c r="I216" s="2325"/>
      <c r="J216" s="310"/>
      <c r="K216" s="310"/>
      <c r="L216" s="310"/>
      <c r="M216" s="310"/>
      <c r="N216" s="310"/>
      <c r="O216" s="310"/>
      <c r="P216" s="310"/>
      <c r="Q216" s="310"/>
      <c r="R216" s="310"/>
      <c r="S216" s="310"/>
      <c r="T216" s="310"/>
      <c r="U216" s="310"/>
      <c r="V216" s="310"/>
      <c r="W216" s="310"/>
      <c r="X216" s="310"/>
      <c r="Y216" s="310"/>
      <c r="Z216" s="310"/>
      <c r="AA216" s="310"/>
      <c r="AB216" s="310"/>
      <c r="AC216" s="310"/>
      <c r="AD216" s="310"/>
      <c r="AE216" s="310"/>
      <c r="AF216" s="310"/>
      <c r="AG216" s="310"/>
      <c r="AH216" s="310"/>
      <c r="AI216" s="310"/>
      <c r="AJ216" s="310"/>
      <c r="AK216" s="310"/>
      <c r="AL216" s="310"/>
      <c r="AM216" s="310"/>
      <c r="AN216" s="310"/>
      <c r="AO216" s="310"/>
      <c r="AP216" s="310"/>
      <c r="AQ216" s="310"/>
      <c r="AR216" s="310"/>
      <c r="AS216" s="310"/>
      <c r="AT216" s="310"/>
      <c r="AU216" s="310"/>
      <c r="AV216" s="310"/>
      <c r="AW216" s="310"/>
      <c r="AX216" s="310"/>
      <c r="AY216" s="310"/>
      <c r="AZ216" s="310"/>
      <c r="BA216" s="310"/>
      <c r="BB216" s="310"/>
      <c r="BC216" s="310"/>
      <c r="BD216" s="310"/>
      <c r="BE216" s="310"/>
      <c r="BF216" s="310"/>
      <c r="BG216" s="310"/>
      <c r="BH216" s="310"/>
      <c r="BI216" s="310"/>
      <c r="BJ216" s="310"/>
      <c r="BK216" s="310"/>
      <c r="BL216" s="310"/>
      <c r="BM216" s="310"/>
      <c r="BN216" s="310"/>
      <c r="BO216" s="310"/>
      <c r="BP216" s="310"/>
      <c r="BQ216" s="310"/>
      <c r="BR216" s="310"/>
      <c r="BS216" s="310"/>
      <c r="BT216" s="310"/>
      <c r="BU216" s="1279"/>
      <c r="BV216" s="310"/>
      <c r="BW216" s="310"/>
      <c r="BX216" s="1279"/>
      <c r="BY216" s="1279"/>
      <c r="BZ216" s="1279"/>
      <c r="CA216" s="1279"/>
      <c r="CB216" s="1279"/>
      <c r="CC216" s="1279"/>
      <c r="CD216" s="1279"/>
      <c r="CE216" s="1279"/>
      <c r="CF216" s="1279"/>
      <c r="CG216" s="1279"/>
      <c r="CH216" s="1279"/>
      <c r="CI216" s="1279"/>
      <c r="CJ216" s="1279"/>
      <c r="CK216" s="1279"/>
      <c r="CL216" s="310"/>
      <c r="CM216" s="310"/>
      <c r="CN216" s="1279"/>
      <c r="CO216" s="1279"/>
      <c r="CP216" s="1279"/>
      <c r="CQ216" s="1279"/>
      <c r="CR216" s="1279"/>
      <c r="CS216" s="1279"/>
      <c r="CT216" s="1279"/>
      <c r="CU216" s="1279"/>
      <c r="CV216" s="1279"/>
      <c r="CW216" s="1279"/>
      <c r="CX216" s="1279"/>
      <c r="CY216" s="1279"/>
      <c r="CZ216" s="310"/>
      <c r="DA216" s="310"/>
      <c r="DB216" s="1279"/>
      <c r="DC216" s="1279"/>
      <c r="DD216" s="1279"/>
      <c r="DE216" s="1279"/>
      <c r="DF216" s="1279"/>
      <c r="DG216" s="1279"/>
      <c r="DH216" s="1279"/>
      <c r="DI216" s="1279"/>
      <c r="DJ216" s="1279"/>
      <c r="DK216" s="1279"/>
      <c r="DL216" s="310"/>
      <c r="DM216" s="310"/>
      <c r="DN216" s="1279"/>
      <c r="DO216" s="1279"/>
      <c r="DP216" s="1279"/>
      <c r="DQ216" s="1279"/>
      <c r="DR216" s="1279"/>
      <c r="DS216" s="1279"/>
      <c r="DT216" s="1279"/>
      <c r="DU216" s="1279"/>
      <c r="DV216" s="310"/>
      <c r="DW216" s="310"/>
      <c r="DX216" s="1279"/>
      <c r="DY216" s="1279"/>
      <c r="DZ216" s="1279"/>
      <c r="EA216" s="1279"/>
      <c r="EB216" s="1279"/>
      <c r="EC216" s="1279"/>
      <c r="ED216" s="1279"/>
      <c r="EF216" s="310"/>
      <c r="EH216" s="1265"/>
    </row>
    <row r="217" spans="1:141" ht="15" customHeight="1" x14ac:dyDescent="0.25">
      <c r="A217" s="955"/>
      <c r="B217" s="1017" t="s">
        <v>811</v>
      </c>
      <c r="C217" s="400"/>
      <c r="D217" s="400"/>
      <c r="E217" s="400"/>
      <c r="F217" s="2132" t="str">
        <f>IF(AND(ISNUMBER(F218),ISNUMBER(F219),ISNUMBER(F220)),IF($J$7="Medium",F218,IF($J$7="High",F219,IF($J$7="Low",F220,""))),"")</f>
        <v/>
      </c>
      <c r="G217" s="1774"/>
      <c r="H217" s="1774"/>
      <c r="I217" s="2351"/>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310"/>
      <c r="AF217" s="310"/>
      <c r="AG217" s="310"/>
      <c r="AH217" s="310"/>
      <c r="AI217" s="310"/>
      <c r="AJ217" s="310"/>
      <c r="AK217" s="310"/>
      <c r="AL217" s="310"/>
      <c r="AM217" s="310"/>
      <c r="AN217" s="310"/>
      <c r="AO217" s="310"/>
      <c r="AP217" s="310"/>
      <c r="AQ217" s="310"/>
      <c r="AR217" s="310"/>
      <c r="AS217" s="310"/>
      <c r="AT217" s="310"/>
      <c r="AU217" s="310"/>
      <c r="AV217" s="310"/>
      <c r="AW217" s="310"/>
      <c r="AX217" s="310"/>
      <c r="AY217" s="310"/>
      <c r="AZ217" s="310"/>
      <c r="BA217" s="310"/>
      <c r="BB217" s="310"/>
      <c r="BC217" s="310"/>
      <c r="BD217" s="310"/>
      <c r="BE217" s="310"/>
      <c r="BF217" s="310"/>
      <c r="BG217" s="310"/>
      <c r="BH217" s="310"/>
      <c r="BI217" s="310"/>
      <c r="BJ217" s="310"/>
      <c r="BK217" s="310"/>
      <c r="BL217" s="310"/>
      <c r="BM217" s="310"/>
      <c r="BN217" s="310"/>
      <c r="BO217" s="310"/>
      <c r="BP217" s="310"/>
      <c r="BQ217" s="310"/>
      <c r="BR217" s="310"/>
      <c r="BS217" s="310"/>
      <c r="BT217" s="310"/>
      <c r="BU217" s="1279"/>
      <c r="BV217" s="310"/>
      <c r="BW217" s="310"/>
      <c r="BX217" s="1279"/>
      <c r="BY217" s="1279"/>
      <c r="BZ217" s="1279"/>
      <c r="CA217" s="1279"/>
      <c r="CB217" s="1279"/>
      <c r="CC217" s="1279"/>
      <c r="CD217" s="1279"/>
      <c r="CE217" s="1279"/>
      <c r="CF217" s="1279"/>
      <c r="CG217" s="1279"/>
      <c r="CH217" s="1279"/>
      <c r="CI217" s="1279"/>
      <c r="CJ217" s="1279"/>
      <c r="CK217" s="1279"/>
      <c r="CL217" s="310"/>
      <c r="CM217" s="310"/>
      <c r="CN217" s="1279"/>
      <c r="CO217" s="1279"/>
      <c r="CP217" s="1279"/>
      <c r="CQ217" s="1279"/>
      <c r="CR217" s="1279"/>
      <c r="CS217" s="1279"/>
      <c r="CT217" s="1279"/>
      <c r="CU217" s="1279"/>
      <c r="CV217" s="1279"/>
      <c r="CW217" s="1279"/>
      <c r="CX217" s="1279"/>
      <c r="CY217" s="1279"/>
      <c r="CZ217" s="310"/>
      <c r="DA217" s="310"/>
      <c r="DB217" s="1279"/>
      <c r="DC217" s="1279"/>
      <c r="DD217" s="1279"/>
      <c r="DE217" s="1279"/>
      <c r="DF217" s="1279"/>
      <c r="DG217" s="1279"/>
      <c r="DH217" s="1279"/>
      <c r="DI217" s="1279"/>
      <c r="DJ217" s="1279"/>
      <c r="DK217" s="1279"/>
      <c r="DL217" s="310"/>
      <c r="DM217" s="310"/>
      <c r="DN217" s="1279"/>
      <c r="DO217" s="1279"/>
      <c r="DP217" s="1279"/>
      <c r="DQ217" s="1279"/>
      <c r="DR217" s="1279"/>
      <c r="DS217" s="1279"/>
      <c r="DT217" s="1279"/>
      <c r="DU217" s="1279"/>
      <c r="DV217" s="310"/>
      <c r="DW217" s="310"/>
      <c r="DX217" s="1279"/>
      <c r="DY217" s="1279"/>
      <c r="DZ217" s="1279"/>
      <c r="EA217" s="1279"/>
      <c r="EB217" s="1279"/>
      <c r="EC217" s="1279"/>
      <c r="ED217" s="1279"/>
      <c r="EF217" s="310"/>
      <c r="EH217" s="1265"/>
    </row>
    <row r="218" spans="1:141" ht="15" customHeight="1" x14ac:dyDescent="0.25">
      <c r="A218" s="955"/>
      <c r="B218" s="974" t="s">
        <v>812</v>
      </c>
      <c r="C218" s="331"/>
      <c r="D218" s="331"/>
      <c r="E218" s="331"/>
      <c r="F218" s="37" t="str">
        <f>IF(AND(ISNUMBER(IFERROR((F213),"")), ISNUMBER(G218), ISNUMBER(H218), ISNUMBER(I218)), IFERROR(SQRT(G218+H218),SQRT(G218+I218))+(F213), "")</f>
        <v/>
      </c>
      <c r="G218" s="477" t="str">
        <f t="array" ref="G218">IF(SUMPRODUCT(--NOT(ISNUMBER(IFERROR((F203:F212),""))))=0, SUMSQ(($F203:F212)), "")</f>
        <v/>
      </c>
      <c r="H218" s="477" t="str">
        <f>IF(SUMPRODUCT(--NOT(ISNUMBER(IFERROR((L203:L212),""))))=0, MMULT(MMULT(TRANSPOSE(($L203:L212)),g_eq),($L203:L212)), "")</f>
        <v/>
      </c>
      <c r="I218" s="338" t="str">
        <f t="array" ref="I218">IF(COUNT(I$203:I$212)=ROWS(I$203:I$212), MMULT(MMULT(TRANSPOSE(I$203:I$212),g_eq),I$203:I$212), "")</f>
        <v/>
      </c>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310"/>
      <c r="AF218" s="310"/>
      <c r="AG218" s="310"/>
      <c r="AH218" s="310"/>
      <c r="AI218" s="310"/>
      <c r="AJ218" s="310"/>
      <c r="AK218" s="310"/>
      <c r="AL218" s="310"/>
      <c r="AM218" s="310"/>
      <c r="AN218" s="310"/>
      <c r="AO218" s="310"/>
      <c r="AP218" s="310"/>
      <c r="AQ218" s="310"/>
      <c r="AR218" s="310"/>
      <c r="AS218" s="310"/>
      <c r="AT218" s="310"/>
      <c r="AU218" s="310"/>
      <c r="AV218" s="310"/>
      <c r="AW218" s="310"/>
      <c r="AX218" s="310"/>
      <c r="AY218" s="310"/>
      <c r="AZ218" s="310"/>
      <c r="BA218" s="310"/>
      <c r="BB218" s="310"/>
      <c r="BC218" s="310"/>
      <c r="BD218" s="310"/>
      <c r="BE218" s="310"/>
      <c r="BF218" s="310"/>
      <c r="BG218" s="310"/>
      <c r="BH218" s="310"/>
      <c r="BI218" s="310"/>
      <c r="BJ218" s="310"/>
      <c r="BK218" s="310"/>
      <c r="BL218" s="310"/>
      <c r="BM218" s="310"/>
      <c r="BN218" s="310"/>
      <c r="BO218" s="310"/>
      <c r="BP218" s="310"/>
      <c r="BQ218" s="310"/>
      <c r="BR218" s="310"/>
      <c r="BS218" s="310"/>
      <c r="BT218" s="310"/>
      <c r="BU218" s="1279"/>
      <c r="BV218" s="310"/>
      <c r="BW218" s="310"/>
      <c r="BX218" s="1279"/>
      <c r="BY218" s="1279"/>
      <c r="BZ218" s="1279"/>
      <c r="CA218" s="1279"/>
      <c r="CB218" s="1279"/>
      <c r="CC218" s="1279"/>
      <c r="CD218" s="1279"/>
      <c r="CE218" s="1279"/>
      <c r="CF218" s="1279"/>
      <c r="CG218" s="1279"/>
      <c r="CH218" s="1279"/>
      <c r="CI218" s="1279"/>
      <c r="CJ218" s="1279"/>
      <c r="CK218" s="1279"/>
      <c r="CL218" s="310"/>
      <c r="CM218" s="310"/>
      <c r="CN218" s="1279"/>
      <c r="CO218" s="1279"/>
      <c r="CP218" s="1279"/>
      <c r="CQ218" s="1279"/>
      <c r="CR218" s="1279"/>
      <c r="CS218" s="1279"/>
      <c r="CT218" s="1279"/>
      <c r="CU218" s="1279"/>
      <c r="CV218" s="1279"/>
      <c r="CW218" s="1279"/>
      <c r="CX218" s="1279"/>
      <c r="CY218" s="1279"/>
      <c r="CZ218" s="310"/>
      <c r="DA218" s="310"/>
      <c r="DB218" s="1279"/>
      <c r="DC218" s="1279"/>
      <c r="DD218" s="1279"/>
      <c r="DE218" s="1279"/>
      <c r="DF218" s="1279"/>
      <c r="DG218" s="1279"/>
      <c r="DH218" s="1279"/>
      <c r="DI218" s="1279"/>
      <c r="DJ218" s="1279"/>
      <c r="DK218" s="1279"/>
      <c r="DL218" s="310"/>
      <c r="DM218" s="310"/>
      <c r="DN218" s="1279"/>
      <c r="DO218" s="1279"/>
      <c r="DP218" s="1279"/>
      <c r="DQ218" s="1279"/>
      <c r="DR218" s="1279"/>
      <c r="DS218" s="1279"/>
      <c r="DT218" s="1279"/>
      <c r="DU218" s="1279"/>
      <c r="DV218" s="310"/>
      <c r="DW218" s="310"/>
      <c r="DX218" s="1279"/>
      <c r="DY218" s="1279"/>
      <c r="DZ218" s="1279"/>
      <c r="EA218" s="1279"/>
      <c r="EB218" s="1279"/>
      <c r="EC218" s="1279"/>
      <c r="ED218" s="1279"/>
      <c r="EF218" s="310"/>
      <c r="EH218" s="1265"/>
    </row>
    <row r="219" spans="1:141" ht="15" customHeight="1" x14ac:dyDescent="0.25">
      <c r="A219" s="955"/>
      <c r="B219" s="974" t="s">
        <v>813</v>
      </c>
      <c r="C219" s="331"/>
      <c r="D219" s="331"/>
      <c r="E219" s="331"/>
      <c r="F219" s="37" t="str">
        <f>IF(AND(ISNUMBER(IFERROR((G213),"")), ISNUMBER(G219), ISNUMBER(H219), ISNUMBER(I219)), IFERROR(SQRT(G219+H219),SQRT(G219+I219))+(G213), "")</f>
        <v/>
      </c>
      <c r="G219" s="477" t="str">
        <f t="array" ref="G219">IF(SUMPRODUCT(--NOT(ISNUMBER(IFERROR((G203:G212),""))))=0, SUMSQ(($G203:G212)), "")</f>
        <v/>
      </c>
      <c r="H219" s="477" t="str">
        <f>IF(SUMPRODUCT(--NOT(ISNUMBER(IFERROR((L203:L212),""))))=0, MMULT(MMULT(TRANSPOSE(($L203:L212)),IF(g_eq*1.25&gt;1,1,g_eq*1.25)),($L203:L212)), "")</f>
        <v/>
      </c>
      <c r="I219" s="338" t="str">
        <f t="array" ref="I219">IF(COUNT(J$203:J$212)=ROWS(J$203:J$212), MMULT(MMULT(TRANSPOSE(J$203:J$212),IF(g_eq*1.25&gt;1,1,g_eq*1.25)),J$203:J$212), "")</f>
        <v/>
      </c>
      <c r="J219" s="1242"/>
      <c r="K219" s="310"/>
      <c r="L219" s="310"/>
      <c r="M219" s="310"/>
      <c r="N219" s="310"/>
      <c r="O219" s="310"/>
      <c r="P219" s="310"/>
      <c r="Q219" s="310"/>
      <c r="R219" s="310"/>
      <c r="S219" s="310"/>
      <c r="T219" s="310"/>
      <c r="U219" s="310"/>
      <c r="V219" s="310"/>
      <c r="W219" s="310"/>
      <c r="X219" s="310"/>
      <c r="Y219" s="310"/>
      <c r="Z219" s="310"/>
      <c r="AA219" s="310"/>
      <c r="AB219" s="310"/>
      <c r="AC219" s="310"/>
      <c r="AD219" s="310"/>
      <c r="AE219" s="310"/>
      <c r="AF219" s="310"/>
      <c r="AG219" s="310"/>
      <c r="AH219" s="310"/>
      <c r="AI219" s="310"/>
      <c r="AJ219" s="310"/>
      <c r="AK219" s="310"/>
      <c r="AL219" s="310"/>
      <c r="AM219" s="310"/>
      <c r="AN219" s="310"/>
      <c r="AO219" s="310"/>
      <c r="AP219" s="310"/>
      <c r="AQ219" s="310"/>
      <c r="AR219" s="310"/>
      <c r="AS219" s="310"/>
      <c r="AT219" s="310"/>
      <c r="AU219" s="310"/>
      <c r="AV219" s="310"/>
      <c r="AW219" s="310"/>
      <c r="AX219" s="310"/>
      <c r="AY219" s="310"/>
      <c r="AZ219" s="310"/>
      <c r="BA219" s="310"/>
      <c r="BB219" s="310"/>
      <c r="BC219" s="310"/>
      <c r="BD219" s="310"/>
      <c r="BE219" s="310"/>
      <c r="BF219" s="310"/>
      <c r="BG219" s="310"/>
      <c r="BH219" s="310"/>
      <c r="BI219" s="310"/>
      <c r="BJ219" s="310"/>
      <c r="BK219" s="310"/>
      <c r="BL219" s="310"/>
      <c r="BM219" s="310"/>
      <c r="BN219" s="310"/>
      <c r="BO219" s="310"/>
      <c r="BP219" s="310"/>
      <c r="BQ219" s="310"/>
      <c r="BR219" s="310"/>
      <c r="BS219" s="310"/>
      <c r="BT219" s="310"/>
      <c r="BU219" s="1279"/>
      <c r="BV219" s="310"/>
      <c r="BW219" s="310"/>
      <c r="BX219" s="1279"/>
      <c r="BY219" s="1279"/>
      <c r="BZ219" s="1279"/>
      <c r="CA219" s="1279"/>
      <c r="CB219" s="1279"/>
      <c r="CC219" s="1279"/>
      <c r="CD219" s="1279"/>
      <c r="CE219" s="1279"/>
      <c r="CF219" s="1279"/>
      <c r="CG219" s="1279"/>
      <c r="CH219" s="1279"/>
      <c r="CI219" s="1279"/>
      <c r="CJ219" s="1279"/>
      <c r="CK219" s="1279"/>
      <c r="CL219" s="310"/>
      <c r="CM219" s="310"/>
      <c r="CN219" s="1279"/>
      <c r="CO219" s="1279"/>
      <c r="CP219" s="1279"/>
      <c r="CQ219" s="1279"/>
      <c r="CR219" s="1279"/>
      <c r="CS219" s="1279"/>
      <c r="CT219" s="1279"/>
      <c r="CU219" s="1279"/>
      <c r="CV219" s="1279"/>
      <c r="CW219" s="1279"/>
      <c r="CX219" s="1279"/>
      <c r="CY219" s="1279"/>
      <c r="CZ219" s="310"/>
      <c r="DA219" s="310"/>
      <c r="DB219" s="1279"/>
      <c r="DC219" s="1279"/>
      <c r="DD219" s="1279"/>
      <c r="DE219" s="1279"/>
      <c r="DF219" s="1279"/>
      <c r="DG219" s="1279"/>
      <c r="DH219" s="1279"/>
      <c r="DI219" s="1279"/>
      <c r="DJ219" s="1279"/>
      <c r="DK219" s="1279"/>
      <c r="DL219" s="310"/>
      <c r="DM219" s="310"/>
      <c r="DN219" s="1279"/>
      <c r="DO219" s="1279"/>
      <c r="DP219" s="1279"/>
      <c r="DQ219" s="1279"/>
      <c r="DR219" s="1279"/>
      <c r="DS219" s="1279"/>
      <c r="DT219" s="1279"/>
      <c r="DU219" s="1279"/>
      <c r="DV219" s="310"/>
      <c r="DW219" s="310"/>
      <c r="DX219" s="1279"/>
      <c r="DY219" s="1279"/>
      <c r="DZ219" s="1279"/>
      <c r="EA219" s="1279"/>
      <c r="EB219" s="1279"/>
      <c r="EC219" s="1279"/>
      <c r="ED219" s="1279"/>
      <c r="EF219" s="310"/>
      <c r="EH219" s="1265"/>
    </row>
    <row r="220" spans="1:141" ht="15" customHeight="1" x14ac:dyDescent="0.25">
      <c r="A220" s="955"/>
      <c r="B220" s="974" t="s">
        <v>814</v>
      </c>
      <c r="C220" s="331"/>
      <c r="D220" s="331"/>
      <c r="E220" s="331"/>
      <c r="F220" s="37" t="str">
        <f>IF(AND(ISNUMBER(IFERROR((H213),"")), ISNUMBER(G220), ISNUMBER(H220), ISNUMBER(I220)), IFERROR(SQRT(G220+H220),SQRT(G220+I220))+(H213), "")</f>
        <v/>
      </c>
      <c r="G220" s="477" t="str">
        <f t="array" ref="G220">IF(SUMPRODUCT(--NOT(ISNUMBER(IFERROR((H203:H212),""))))=0, SUMSQ(($H203:H212)), "")</f>
        <v/>
      </c>
      <c r="H220" s="477" t="str">
        <f>IF(SUMPRODUCT(--NOT(ISNUMBER(IFERROR((L203:L212),""))))=0, MMULT(MMULT(TRANSPOSE(($L203:L212)),g_eq*0.75),($L203:L212)), "")</f>
        <v/>
      </c>
      <c r="I220" s="338" t="str">
        <f t="array" ref="I220">IF(COUNT(K$203:K$212)=ROWS(K$203:K$212), MMULT(MMULT(TRANSPOSE(K$203:K$212),g_eq*0.75),K$203:K$212), "")</f>
        <v/>
      </c>
      <c r="J220" s="1242"/>
      <c r="K220" s="310"/>
      <c r="L220" s="310"/>
      <c r="M220" s="310"/>
      <c r="N220" s="310"/>
      <c r="O220" s="310"/>
      <c r="P220" s="310"/>
      <c r="Q220" s="310"/>
      <c r="R220" s="310"/>
      <c r="S220" s="310"/>
      <c r="T220" s="310"/>
      <c r="U220" s="310"/>
      <c r="V220" s="310"/>
      <c r="W220" s="310"/>
      <c r="X220" s="310"/>
      <c r="Y220" s="310"/>
      <c r="Z220" s="310"/>
      <c r="AA220" s="310"/>
      <c r="AB220" s="310"/>
      <c r="AC220" s="310"/>
      <c r="AD220" s="310"/>
      <c r="AE220" s="310"/>
      <c r="AF220" s="310"/>
      <c r="AG220" s="310"/>
      <c r="AH220" s="310"/>
      <c r="AI220" s="310"/>
      <c r="AJ220" s="310"/>
      <c r="AK220" s="310"/>
      <c r="AL220" s="310"/>
      <c r="AM220" s="310"/>
      <c r="AN220" s="310"/>
      <c r="AO220" s="310"/>
      <c r="AP220" s="310"/>
      <c r="AQ220" s="310"/>
      <c r="AR220" s="310"/>
      <c r="AS220" s="310"/>
      <c r="AT220" s="310"/>
      <c r="AU220" s="310"/>
      <c r="AV220" s="310"/>
      <c r="AW220" s="310"/>
      <c r="AX220" s="310"/>
      <c r="AY220" s="310"/>
      <c r="AZ220" s="310"/>
      <c r="BA220" s="310"/>
      <c r="BB220" s="310"/>
      <c r="BC220" s="310"/>
      <c r="BD220" s="310"/>
      <c r="BE220" s="310"/>
      <c r="BF220" s="310"/>
      <c r="BG220" s="310"/>
      <c r="BH220" s="310"/>
      <c r="BI220" s="310"/>
      <c r="BJ220" s="310"/>
      <c r="BK220" s="310"/>
      <c r="BL220" s="310"/>
      <c r="BM220" s="310"/>
      <c r="BN220" s="310"/>
      <c r="BO220" s="310"/>
      <c r="BP220" s="310"/>
      <c r="BQ220" s="310"/>
      <c r="BR220" s="310"/>
      <c r="BS220" s="310"/>
      <c r="BT220" s="310"/>
      <c r="BU220" s="1279"/>
      <c r="BV220" s="310"/>
      <c r="BW220" s="310"/>
      <c r="BX220" s="1279"/>
      <c r="BY220" s="1279"/>
      <c r="BZ220" s="1279"/>
      <c r="CA220" s="1279"/>
      <c r="CB220" s="1279"/>
      <c r="CC220" s="1279"/>
      <c r="CD220" s="1279"/>
      <c r="CE220" s="1279"/>
      <c r="CF220" s="1279"/>
      <c r="CG220" s="1279"/>
      <c r="CH220" s="1279"/>
      <c r="CI220" s="1279"/>
      <c r="CJ220" s="1279"/>
      <c r="CK220" s="1279"/>
      <c r="CL220" s="310"/>
      <c r="CM220" s="310"/>
      <c r="CN220" s="1279"/>
      <c r="CO220" s="1279"/>
      <c r="CP220" s="1279"/>
      <c r="CQ220" s="1279"/>
      <c r="CR220" s="1279"/>
      <c r="CS220" s="1279"/>
      <c r="CT220" s="1279"/>
      <c r="CU220" s="1279"/>
      <c r="CV220" s="1279"/>
      <c r="CW220" s="1279"/>
      <c r="CX220" s="1279"/>
      <c r="CY220" s="1279"/>
      <c r="CZ220" s="310"/>
      <c r="DA220" s="310"/>
      <c r="DB220" s="1279"/>
      <c r="DC220" s="1279"/>
      <c r="DD220" s="1279"/>
      <c r="DE220" s="1279"/>
      <c r="DF220" s="1279"/>
      <c r="DG220" s="1279"/>
      <c r="DH220" s="1279"/>
      <c r="DI220" s="1279"/>
      <c r="DJ220" s="1279"/>
      <c r="DK220" s="1279"/>
      <c r="DL220" s="310"/>
      <c r="DM220" s="310"/>
      <c r="DN220" s="1279"/>
      <c r="DO220" s="1279"/>
      <c r="DP220" s="1279"/>
      <c r="DQ220" s="1279"/>
      <c r="DR220" s="1279"/>
      <c r="DS220" s="1279"/>
      <c r="DT220" s="1279"/>
      <c r="DU220" s="1279"/>
      <c r="DV220" s="310"/>
      <c r="DW220" s="310"/>
      <c r="DX220" s="1279"/>
      <c r="DY220" s="1279"/>
      <c r="DZ220" s="1279"/>
      <c r="EA220" s="1279"/>
      <c r="EB220" s="1279"/>
      <c r="EC220" s="1279"/>
      <c r="ED220" s="1279"/>
      <c r="EF220" s="310"/>
      <c r="EH220" s="1265"/>
    </row>
    <row r="221" spans="1:141" ht="15" customHeight="1" x14ac:dyDescent="0.25">
      <c r="A221" s="955"/>
      <c r="B221" s="1017" t="s">
        <v>815</v>
      </c>
      <c r="C221" s="400"/>
      <c r="D221" s="400"/>
      <c r="E221" s="400"/>
      <c r="F221" s="37" t="str">
        <f>IF(AND(ISNUMBER(F222),ISNUMBER(F223),ISNUMBER(F224)),IF($J$7="Medium",F222,IF($J$7="High",F223,IF($J$7="Low",F224,""))),"")</f>
        <v/>
      </c>
      <c r="G221" s="469"/>
      <c r="H221" s="469"/>
      <c r="I221" s="466"/>
      <c r="J221" s="310"/>
      <c r="K221" s="310"/>
      <c r="L221" s="310"/>
      <c r="M221" s="310"/>
      <c r="N221" s="310"/>
      <c r="O221" s="310"/>
      <c r="P221" s="310"/>
      <c r="Q221" s="310"/>
      <c r="R221" s="310"/>
      <c r="S221" s="310"/>
      <c r="T221" s="310"/>
      <c r="U221" s="310"/>
      <c r="V221" s="310"/>
      <c r="W221" s="310"/>
      <c r="X221" s="310"/>
      <c r="Y221" s="310"/>
      <c r="Z221" s="310"/>
      <c r="AA221" s="310"/>
      <c r="AB221" s="310"/>
      <c r="AC221" s="310"/>
      <c r="AD221" s="310"/>
      <c r="AE221" s="310"/>
      <c r="AF221" s="310"/>
      <c r="AG221" s="310"/>
      <c r="AH221" s="310"/>
      <c r="AI221" s="310"/>
      <c r="AJ221" s="310"/>
      <c r="AK221" s="310"/>
      <c r="AL221" s="310"/>
      <c r="AM221" s="310"/>
      <c r="AN221" s="310"/>
      <c r="AO221" s="310"/>
      <c r="AP221" s="310"/>
      <c r="AQ221" s="310"/>
      <c r="AR221" s="310"/>
      <c r="AS221" s="310"/>
      <c r="AT221" s="310"/>
      <c r="AU221" s="310"/>
      <c r="AV221" s="310"/>
      <c r="AW221" s="310"/>
      <c r="AX221" s="310"/>
      <c r="AY221" s="310"/>
      <c r="AZ221" s="310"/>
      <c r="BA221" s="310"/>
      <c r="BB221" s="310"/>
      <c r="BC221" s="310"/>
      <c r="BD221" s="310"/>
      <c r="BE221" s="310"/>
      <c r="BF221" s="310"/>
      <c r="BG221" s="310"/>
      <c r="BH221" s="310"/>
      <c r="BI221" s="310"/>
      <c r="BJ221" s="310"/>
      <c r="BK221" s="310"/>
      <c r="BL221" s="310"/>
      <c r="BM221" s="310"/>
      <c r="BN221" s="310"/>
      <c r="BO221" s="310"/>
      <c r="BP221" s="310"/>
      <c r="BQ221" s="310"/>
      <c r="BR221" s="310"/>
      <c r="BS221" s="310"/>
      <c r="BT221" s="310"/>
      <c r="BU221" s="1279"/>
      <c r="BV221" s="310"/>
      <c r="BW221" s="310"/>
      <c r="BX221" s="1279"/>
      <c r="BY221" s="1279"/>
      <c r="BZ221" s="1279"/>
      <c r="CA221" s="1279"/>
      <c r="CB221" s="1279"/>
      <c r="CC221" s="1279"/>
      <c r="CD221" s="1279"/>
      <c r="CE221" s="1279"/>
      <c r="CF221" s="1279"/>
      <c r="CG221" s="1279"/>
      <c r="CH221" s="1279"/>
      <c r="CI221" s="1279"/>
      <c r="CJ221" s="1279"/>
      <c r="CK221" s="1279"/>
      <c r="CL221" s="310"/>
      <c r="CM221" s="310"/>
      <c r="CN221" s="1279"/>
      <c r="CO221" s="1279"/>
      <c r="CP221" s="1279"/>
      <c r="CQ221" s="1279"/>
      <c r="CR221" s="1279"/>
      <c r="CS221" s="1279"/>
      <c r="CT221" s="1279"/>
      <c r="CU221" s="1279"/>
      <c r="CV221" s="1279"/>
      <c r="CW221" s="1279"/>
      <c r="CX221" s="1279"/>
      <c r="CY221" s="1279"/>
      <c r="CZ221" s="310"/>
      <c r="DA221" s="310"/>
      <c r="DB221" s="1279"/>
      <c r="DC221" s="1279"/>
      <c r="DD221" s="1279"/>
      <c r="DE221" s="1279"/>
      <c r="DF221" s="1279"/>
      <c r="DG221" s="1279"/>
      <c r="DH221" s="1279"/>
      <c r="DI221" s="1279"/>
      <c r="DJ221" s="1279"/>
      <c r="DK221" s="1279"/>
      <c r="DL221" s="310"/>
      <c r="DM221" s="310"/>
      <c r="DN221" s="1279"/>
      <c r="DO221" s="1279"/>
      <c r="DP221" s="1279"/>
      <c r="DQ221" s="1279"/>
      <c r="DR221" s="1279"/>
      <c r="DS221" s="1279"/>
      <c r="DT221" s="1279"/>
      <c r="DU221" s="1279"/>
      <c r="DV221" s="310"/>
      <c r="DW221" s="310"/>
      <c r="DX221" s="1279"/>
      <c r="DY221" s="1279"/>
      <c r="DZ221" s="1279"/>
      <c r="EA221" s="1279"/>
      <c r="EB221" s="1279"/>
      <c r="EC221" s="1279"/>
      <c r="ED221" s="1279"/>
      <c r="EF221" s="310"/>
      <c r="EH221" s="1265"/>
    </row>
    <row r="222" spans="1:141" ht="15" customHeight="1" x14ac:dyDescent="0.25">
      <c r="A222" s="955"/>
      <c r="B222" s="974" t="s">
        <v>812</v>
      </c>
      <c r="C222" s="331"/>
      <c r="D222" s="331"/>
      <c r="E222" s="331"/>
      <c r="F222" s="37" t="str">
        <f>IF(AND(ISNUMBER(IFERROR((Q213),"")), ISNUMBER(G222), ISNUMBER(H222), ISNUMBER(I222)), IFERROR(SQRT(G222+H222),SQRT(G222+I222))+(Q213), "")</f>
        <v/>
      </c>
      <c r="G222" s="477" t="str">
        <f t="array" ref="G222">IF(SUMPRODUCT(--NOT(ISNUMBER(Q203:Q212)))=0, SUMSQ(($Q203:Q212)), "")</f>
        <v/>
      </c>
      <c r="H222" s="477" t="str">
        <f t="array" ref="H222">IF(SUMPRODUCT(--NOT(ISNUMBER(T203:T212)))=0, MMULT(MMULT(TRANSPOSE(($T203:T212)),g_eq),($T203:T212)), "")</f>
        <v/>
      </c>
      <c r="I222" s="338" t="str">
        <f t="array" ref="I222">IF(COUNT(U$203:U$212)=ROWS(U$203:U$212), MMULT(MMULT(TRANSPOSE(U$203:U$212),g_eq),U$203:U$212), "")</f>
        <v/>
      </c>
      <c r="J222" s="1242"/>
      <c r="K222" s="310"/>
      <c r="L222" s="310"/>
      <c r="M222" s="310"/>
      <c r="N222" s="310"/>
      <c r="O222" s="310"/>
      <c r="P222" s="310"/>
      <c r="Q222" s="310"/>
      <c r="R222" s="310"/>
      <c r="S222" s="310"/>
      <c r="T222" s="310"/>
      <c r="U222" s="310"/>
      <c r="V222" s="310"/>
      <c r="W222" s="310"/>
      <c r="X222" s="310"/>
      <c r="Y222" s="310"/>
      <c r="Z222" s="310"/>
      <c r="AA222" s="310"/>
      <c r="AB222" s="310"/>
      <c r="AC222" s="310"/>
      <c r="AD222" s="310"/>
      <c r="AE222" s="310"/>
      <c r="AF222" s="310"/>
      <c r="AG222" s="310"/>
      <c r="AH222" s="310"/>
      <c r="AI222" s="310"/>
      <c r="AJ222" s="310"/>
      <c r="AK222" s="310"/>
      <c r="AL222" s="310"/>
      <c r="AM222" s="310"/>
      <c r="AN222" s="310"/>
      <c r="AO222" s="310"/>
      <c r="AP222" s="310"/>
      <c r="AQ222" s="310"/>
      <c r="AR222" s="310"/>
      <c r="AS222" s="310"/>
      <c r="AT222" s="310"/>
      <c r="AU222" s="310"/>
      <c r="AV222" s="310"/>
      <c r="AW222" s="310"/>
      <c r="AX222" s="310"/>
      <c r="AY222" s="310"/>
      <c r="AZ222" s="310"/>
      <c r="BA222" s="310"/>
      <c r="BB222" s="310"/>
      <c r="BC222" s="310"/>
      <c r="BD222" s="310"/>
      <c r="BE222" s="310"/>
      <c r="BF222" s="310"/>
      <c r="BG222" s="310"/>
      <c r="BH222" s="310"/>
      <c r="BI222" s="310"/>
      <c r="BJ222" s="310"/>
      <c r="BK222" s="310"/>
      <c r="BL222" s="310"/>
      <c r="BM222" s="310"/>
      <c r="BN222" s="310"/>
      <c r="BO222" s="310"/>
      <c r="BP222" s="310"/>
      <c r="BQ222" s="310"/>
      <c r="BR222" s="310"/>
      <c r="BS222" s="310"/>
      <c r="BT222" s="310"/>
      <c r="BU222" s="1279"/>
      <c r="BV222" s="310"/>
      <c r="BW222" s="310"/>
      <c r="BX222" s="1279"/>
      <c r="BY222" s="1279"/>
      <c r="BZ222" s="1279"/>
      <c r="CA222" s="1279"/>
      <c r="CB222" s="1279"/>
      <c r="CC222" s="1279"/>
      <c r="CD222" s="1279"/>
      <c r="CE222" s="1279"/>
      <c r="CF222" s="1279"/>
      <c r="CG222" s="1279"/>
      <c r="CH222" s="1279"/>
      <c r="CI222" s="1279"/>
      <c r="CJ222" s="1279"/>
      <c r="CK222" s="1279"/>
      <c r="CL222" s="310"/>
      <c r="CM222" s="310"/>
      <c r="CN222" s="1279"/>
      <c r="CO222" s="1279"/>
      <c r="CP222" s="1279"/>
      <c r="CQ222" s="1279"/>
      <c r="CR222" s="1279"/>
      <c r="CS222" s="1279"/>
      <c r="CT222" s="1279"/>
      <c r="CU222" s="1279"/>
      <c r="CV222" s="1279"/>
      <c r="CW222" s="1279"/>
      <c r="CX222" s="1279"/>
      <c r="CY222" s="1279"/>
      <c r="CZ222" s="310"/>
      <c r="DA222" s="310"/>
      <c r="DB222" s="1279"/>
      <c r="DC222" s="1279"/>
      <c r="DD222" s="1279"/>
      <c r="DE222" s="1279"/>
      <c r="DF222" s="1279"/>
      <c r="DG222" s="1279"/>
      <c r="DH222" s="1279"/>
      <c r="DI222" s="1279"/>
      <c r="DJ222" s="1279"/>
      <c r="DK222" s="1279"/>
      <c r="DL222" s="310"/>
      <c r="DM222" s="310"/>
      <c r="DN222" s="1279"/>
      <c r="DO222" s="1279"/>
      <c r="DP222" s="1279"/>
      <c r="DQ222" s="1279"/>
      <c r="DR222" s="1279"/>
      <c r="DS222" s="1279"/>
      <c r="DT222" s="1279"/>
      <c r="DU222" s="1279"/>
      <c r="DV222" s="310"/>
      <c r="DW222" s="310"/>
      <c r="DX222" s="1279"/>
      <c r="DY222" s="1279"/>
      <c r="DZ222" s="1279"/>
      <c r="EA222" s="1279"/>
      <c r="EB222" s="1279"/>
      <c r="EC222" s="1279"/>
      <c r="ED222" s="1279"/>
      <c r="EF222" s="310"/>
      <c r="EH222" s="1265"/>
    </row>
    <row r="223" spans="1:141" ht="15" customHeight="1" x14ac:dyDescent="0.25">
      <c r="A223" s="955"/>
      <c r="B223" s="974" t="s">
        <v>813</v>
      </c>
      <c r="C223" s="331"/>
      <c r="D223" s="331"/>
      <c r="E223" s="331"/>
      <c r="F223" s="37" t="str">
        <f>IF(AND(ISNUMBER(IFERROR((R213),"")), ISNUMBER(G223), ISNUMBER(H223), ISNUMBER(I223)), IFERROR(SQRT(G223+H223),SQRT(G223+I223))+(R213), "")</f>
        <v/>
      </c>
      <c r="G223" s="477" t="str">
        <f t="array" ref="G223">IF(SUMPRODUCT(--NOT(ISNUMBER(R203:R212)))=0, SUMSQ(($R203:R212)), "")</f>
        <v/>
      </c>
      <c r="H223" s="477" t="str">
        <f t="array" ref="H223">IF(SUMPRODUCT(--NOT(ISNUMBER(T203:T212)))=0, MMULT(MMULT(TRANSPOSE(($T203:T212)),IF(g_eq*1.25&gt;1,1,g_eq*1.25)),($T203:T212)), "")</f>
        <v/>
      </c>
      <c r="I223" s="338" t="str">
        <f t="array" ref="I223">IF(COUNT(V$203:V$212)=ROWS(V$203:V$212), MMULT(MMULT(TRANSPOSE(V$203:V$212),IF(g_eq*1.25&gt;1,1,g_eq*1.25)),V$203:V$212), "")</f>
        <v/>
      </c>
      <c r="J223" s="1242"/>
      <c r="K223" s="310"/>
      <c r="L223" s="310"/>
      <c r="M223" s="310"/>
      <c r="N223" s="310"/>
      <c r="O223" s="310"/>
      <c r="P223" s="310"/>
      <c r="Q223" s="310"/>
      <c r="R223" s="310"/>
      <c r="S223" s="310"/>
      <c r="T223" s="310"/>
      <c r="U223" s="310"/>
      <c r="V223" s="310"/>
      <c r="W223" s="310"/>
      <c r="X223" s="310"/>
      <c r="Y223" s="310"/>
      <c r="Z223" s="310"/>
      <c r="AA223" s="310"/>
      <c r="AB223" s="310"/>
      <c r="AC223" s="310"/>
      <c r="AD223" s="310"/>
      <c r="AE223" s="310"/>
      <c r="AF223" s="310"/>
      <c r="AG223" s="310"/>
      <c r="AH223" s="310"/>
      <c r="AI223" s="310"/>
      <c r="AJ223" s="310"/>
      <c r="AK223" s="310"/>
      <c r="AL223" s="310"/>
      <c r="AM223" s="310"/>
      <c r="AN223" s="310"/>
      <c r="AO223" s="310"/>
      <c r="AP223" s="310"/>
      <c r="AQ223" s="310"/>
      <c r="AR223" s="310"/>
      <c r="AS223" s="310"/>
      <c r="AT223" s="310"/>
      <c r="AU223" s="310"/>
      <c r="AV223" s="310"/>
      <c r="AW223" s="310"/>
      <c r="AX223" s="310"/>
      <c r="AY223" s="310"/>
      <c r="AZ223" s="310"/>
      <c r="BA223" s="310"/>
      <c r="BB223" s="310"/>
      <c r="BC223" s="310"/>
      <c r="BD223" s="310"/>
      <c r="BE223" s="310"/>
      <c r="BF223" s="310"/>
      <c r="BG223" s="310"/>
      <c r="BH223" s="310"/>
      <c r="BI223" s="310"/>
      <c r="BJ223" s="310"/>
      <c r="BK223" s="310"/>
      <c r="BL223" s="310"/>
      <c r="BM223" s="310"/>
      <c r="BN223" s="310"/>
      <c r="BO223" s="310"/>
      <c r="BP223" s="310"/>
      <c r="BQ223" s="310"/>
      <c r="BR223" s="310"/>
      <c r="BS223" s="310"/>
      <c r="BT223" s="310"/>
      <c r="BU223" s="1279"/>
      <c r="BV223" s="310"/>
      <c r="BW223" s="310"/>
      <c r="BX223" s="1279"/>
      <c r="BY223" s="1279"/>
      <c r="BZ223" s="1279"/>
      <c r="CA223" s="1279"/>
      <c r="CB223" s="1279"/>
      <c r="CC223" s="1279"/>
      <c r="CD223" s="1279"/>
      <c r="CE223" s="1279"/>
      <c r="CF223" s="1279"/>
      <c r="CG223" s="1279"/>
      <c r="CH223" s="1279"/>
      <c r="CI223" s="1279"/>
      <c r="CJ223" s="1279"/>
      <c r="CK223" s="1279"/>
      <c r="CL223" s="310"/>
      <c r="CM223" s="310"/>
      <c r="CN223" s="1279"/>
      <c r="CO223" s="1279"/>
      <c r="CP223" s="1279"/>
      <c r="CQ223" s="1279"/>
      <c r="CR223" s="1279"/>
      <c r="CS223" s="1279"/>
      <c r="CT223" s="1279"/>
      <c r="CU223" s="1279"/>
      <c r="CV223" s="1279"/>
      <c r="CW223" s="1279"/>
      <c r="CX223" s="1279"/>
      <c r="CY223" s="1279"/>
      <c r="CZ223" s="310"/>
      <c r="DA223" s="310"/>
      <c r="DB223" s="1279"/>
      <c r="DC223" s="1279"/>
      <c r="DD223" s="1279"/>
      <c r="DE223" s="1279"/>
      <c r="DF223" s="1279"/>
      <c r="DG223" s="1279"/>
      <c r="DH223" s="1279"/>
      <c r="DI223" s="1279"/>
      <c r="DJ223" s="1279"/>
      <c r="DK223" s="1279"/>
      <c r="DL223" s="310"/>
      <c r="DM223" s="310"/>
      <c r="DN223" s="1279"/>
      <c r="DO223" s="1279"/>
      <c r="DP223" s="1279"/>
      <c r="DQ223" s="1279"/>
      <c r="DR223" s="1279"/>
      <c r="DS223" s="1279"/>
      <c r="DT223" s="1279"/>
      <c r="DU223" s="1279"/>
      <c r="DV223" s="310"/>
      <c r="DW223" s="310"/>
      <c r="DX223" s="1279"/>
      <c r="DY223" s="1279"/>
      <c r="DZ223" s="1279"/>
      <c r="EA223" s="1279"/>
      <c r="EB223" s="1279"/>
      <c r="EC223" s="1279"/>
      <c r="ED223" s="1279"/>
      <c r="EF223" s="310"/>
      <c r="EH223" s="1265"/>
    </row>
    <row r="224" spans="1:141" ht="15" customHeight="1" x14ac:dyDescent="0.25">
      <c r="A224" s="955"/>
      <c r="B224" s="974" t="s">
        <v>814</v>
      </c>
      <c r="C224" s="331"/>
      <c r="D224" s="331"/>
      <c r="E224" s="331"/>
      <c r="F224" s="37" t="str">
        <f>IF(AND(ISNUMBER(IFERROR((S213),"")), ISNUMBER(G224), ISNUMBER(H224), ISNUMBER(I224)), IFERROR(SQRT(G224+H224),SQRT(G224+I224))+(S213), "")</f>
        <v/>
      </c>
      <c r="G224" s="477" t="str">
        <f t="array" ref="G224">IF(SUMPRODUCT(--NOT(ISNUMBER(S203:S212)))=0, SUMSQ(($S203:S212)), "")</f>
        <v/>
      </c>
      <c r="H224" s="477" t="str">
        <f t="array" ref="H224">IF(SUMPRODUCT(--NOT(ISNUMBER(T203:T212)))=0, MMULT(MMULT(TRANSPOSE(($T203:T212)),g_eq*0.75),($T203:T212)), "")</f>
        <v/>
      </c>
      <c r="I224" s="338" t="str">
        <f t="array" ref="I224">IF(COUNT(W$203:W$212)=ROWS(W$203:W$212), MMULT(MMULT(TRANSPOSE(W$203:W$212),g_eq*0.75),W$203:W$212), "")</f>
        <v/>
      </c>
      <c r="J224" s="1242"/>
      <c r="K224" s="310"/>
      <c r="L224" s="310"/>
      <c r="M224" s="310"/>
      <c r="N224" s="310"/>
      <c r="O224" s="310"/>
      <c r="P224" s="310"/>
      <c r="Q224" s="310"/>
      <c r="R224" s="310"/>
      <c r="S224" s="310"/>
      <c r="T224" s="310"/>
      <c r="U224" s="310"/>
      <c r="V224" s="310"/>
      <c r="W224" s="310"/>
      <c r="X224" s="310"/>
      <c r="Y224" s="310"/>
      <c r="Z224" s="310"/>
      <c r="AA224" s="310"/>
      <c r="AB224" s="310"/>
      <c r="AC224" s="310"/>
      <c r="AD224" s="310"/>
      <c r="AE224" s="310"/>
      <c r="AF224" s="310"/>
      <c r="AG224" s="310"/>
      <c r="AH224" s="310"/>
      <c r="AI224" s="310"/>
      <c r="AJ224" s="310"/>
      <c r="AK224" s="310"/>
      <c r="AL224" s="310"/>
      <c r="AM224" s="310"/>
      <c r="AN224" s="310"/>
      <c r="AO224" s="310"/>
      <c r="AP224" s="310"/>
      <c r="AQ224" s="310"/>
      <c r="AR224" s="310"/>
      <c r="AS224" s="310"/>
      <c r="AT224" s="310"/>
      <c r="AU224" s="310"/>
      <c r="AV224" s="310"/>
      <c r="AW224" s="310"/>
      <c r="AX224" s="310"/>
      <c r="AY224" s="310"/>
      <c r="AZ224" s="310"/>
      <c r="BA224" s="310"/>
      <c r="BB224" s="310"/>
      <c r="BC224" s="310"/>
      <c r="BD224" s="310"/>
      <c r="BE224" s="310"/>
      <c r="BF224" s="310"/>
      <c r="BG224" s="310"/>
      <c r="BH224" s="310"/>
      <c r="BI224" s="310"/>
      <c r="BJ224" s="310"/>
      <c r="BK224" s="310"/>
      <c r="BL224" s="310"/>
      <c r="BM224" s="310"/>
      <c r="BN224" s="310"/>
      <c r="BO224" s="310"/>
      <c r="BP224" s="310"/>
      <c r="BQ224" s="310"/>
      <c r="BR224" s="310"/>
      <c r="BS224" s="310"/>
      <c r="BT224" s="310"/>
      <c r="BU224" s="1279"/>
      <c r="BV224" s="310"/>
      <c r="BW224" s="310"/>
      <c r="BX224" s="1279"/>
      <c r="BY224" s="1279"/>
      <c r="BZ224" s="1279"/>
      <c r="CA224" s="1279"/>
      <c r="CB224" s="1279"/>
      <c r="CC224" s="1279"/>
      <c r="CD224" s="1279"/>
      <c r="CE224" s="1279"/>
      <c r="CF224" s="1279"/>
      <c r="CG224" s="1279"/>
      <c r="CH224" s="1279"/>
      <c r="CI224" s="1279"/>
      <c r="CJ224" s="1279"/>
      <c r="CK224" s="1279"/>
      <c r="CL224" s="310"/>
      <c r="CM224" s="310"/>
      <c r="CN224" s="1279"/>
      <c r="CO224" s="1279"/>
      <c r="CP224" s="1279"/>
      <c r="CQ224" s="1279"/>
      <c r="CR224" s="1279"/>
      <c r="CS224" s="1279"/>
      <c r="CT224" s="1279"/>
      <c r="CU224" s="1279"/>
      <c r="CV224" s="1279"/>
      <c r="CW224" s="1279"/>
      <c r="CX224" s="1279"/>
      <c r="CY224" s="1279"/>
      <c r="CZ224" s="310"/>
      <c r="DA224" s="310"/>
      <c r="DB224" s="1279"/>
      <c r="DC224" s="1279"/>
      <c r="DD224" s="1279"/>
      <c r="DE224" s="1279"/>
      <c r="DF224" s="1279"/>
      <c r="DG224" s="1279"/>
      <c r="DH224" s="1279"/>
      <c r="DI224" s="1279"/>
      <c r="DJ224" s="1279"/>
      <c r="DK224" s="1279"/>
      <c r="DL224" s="310"/>
      <c r="DM224" s="310"/>
      <c r="DN224" s="1279"/>
      <c r="DO224" s="1279"/>
      <c r="DP224" s="1279"/>
      <c r="DQ224" s="1279"/>
      <c r="DR224" s="1279"/>
      <c r="DS224" s="1279"/>
      <c r="DT224" s="1279"/>
      <c r="DU224" s="1279"/>
      <c r="DV224" s="310"/>
      <c r="DW224" s="310"/>
      <c r="DX224" s="1279"/>
      <c r="DY224" s="1279"/>
      <c r="DZ224" s="1279"/>
      <c r="EA224" s="1279"/>
      <c r="EB224" s="1279"/>
      <c r="EC224" s="1279"/>
      <c r="ED224" s="1279"/>
      <c r="EF224" s="310"/>
      <c r="EH224" s="1265"/>
    </row>
    <row r="225" spans="1:138" ht="15" customHeight="1" x14ac:dyDescent="0.25">
      <c r="A225" s="955"/>
      <c r="B225" s="1017" t="s">
        <v>816</v>
      </c>
      <c r="C225" s="400"/>
      <c r="D225" s="400"/>
      <c r="E225" s="400"/>
      <c r="F225" s="37" t="str">
        <f>IF(AND(ISNUMBER(F226),ISNUMBER(F227),ISNUMBER(F228)),IF($J$7="Medium",F226,IF($J$7="High",F227,IF($J$7="Low",F228,""))),"")</f>
        <v/>
      </c>
      <c r="G225" s="469"/>
      <c r="H225" s="469"/>
      <c r="I225" s="466"/>
      <c r="J225" s="310"/>
      <c r="K225" s="310"/>
      <c r="L225" s="310"/>
      <c r="M225" s="310"/>
      <c r="N225" s="310"/>
      <c r="O225" s="310"/>
      <c r="P225" s="310"/>
      <c r="Q225" s="310"/>
      <c r="R225" s="310"/>
      <c r="S225" s="310"/>
      <c r="T225" s="310"/>
      <c r="U225" s="310"/>
      <c r="V225" s="310"/>
      <c r="W225" s="310"/>
      <c r="X225" s="310"/>
      <c r="Y225" s="310"/>
      <c r="Z225" s="310"/>
      <c r="AA225" s="310"/>
      <c r="AB225" s="310"/>
      <c r="AC225" s="310"/>
      <c r="AD225" s="310"/>
      <c r="AE225" s="310"/>
      <c r="AF225" s="310"/>
      <c r="AG225" s="310"/>
      <c r="AH225" s="310"/>
      <c r="AI225" s="310"/>
      <c r="AJ225" s="310"/>
      <c r="AK225" s="310"/>
      <c r="AL225" s="310"/>
      <c r="AM225" s="310"/>
      <c r="AN225" s="310"/>
      <c r="AO225" s="310"/>
      <c r="AP225" s="310"/>
      <c r="AQ225" s="310"/>
      <c r="AR225" s="310"/>
      <c r="AS225" s="310"/>
      <c r="AT225" s="310"/>
      <c r="AU225" s="310"/>
      <c r="AV225" s="310"/>
      <c r="AW225" s="310"/>
      <c r="AX225" s="310"/>
      <c r="AY225" s="310"/>
      <c r="AZ225" s="310"/>
      <c r="BA225" s="310"/>
      <c r="BB225" s="310"/>
      <c r="BC225" s="310"/>
      <c r="BD225" s="310"/>
      <c r="BE225" s="310"/>
      <c r="BF225" s="310"/>
      <c r="BG225" s="310"/>
      <c r="BH225" s="310"/>
      <c r="BI225" s="310"/>
      <c r="BJ225" s="310"/>
      <c r="BK225" s="310"/>
      <c r="BL225" s="310"/>
      <c r="BM225" s="310"/>
      <c r="BN225" s="310"/>
      <c r="BO225" s="310"/>
      <c r="BP225" s="310"/>
      <c r="BQ225" s="310"/>
      <c r="BR225" s="310"/>
      <c r="BS225" s="310"/>
      <c r="BT225" s="310"/>
      <c r="BU225" s="1279"/>
      <c r="BV225" s="310"/>
      <c r="BW225" s="310"/>
      <c r="BX225" s="1279"/>
      <c r="BY225" s="1279"/>
      <c r="BZ225" s="1279"/>
      <c r="CA225" s="1279"/>
      <c r="CB225" s="1279"/>
      <c r="CC225" s="1279"/>
      <c r="CD225" s="1279"/>
      <c r="CE225" s="1279"/>
      <c r="CF225" s="1279"/>
      <c r="CG225" s="1279"/>
      <c r="CH225" s="1279"/>
      <c r="CI225" s="1279"/>
      <c r="CJ225" s="1279"/>
      <c r="CK225" s="1279"/>
      <c r="CL225" s="310"/>
      <c r="CM225" s="310"/>
      <c r="CN225" s="1279"/>
      <c r="CO225" s="1279"/>
      <c r="CP225" s="1279"/>
      <c r="CQ225" s="1279"/>
      <c r="CR225" s="1279"/>
      <c r="CS225" s="1279"/>
      <c r="CT225" s="1279"/>
      <c r="CU225" s="1279"/>
      <c r="CV225" s="1279"/>
      <c r="CW225" s="1279"/>
      <c r="CX225" s="1279"/>
      <c r="CY225" s="1279"/>
      <c r="CZ225" s="310"/>
      <c r="DA225" s="310"/>
      <c r="DB225" s="1279"/>
      <c r="DC225" s="1279"/>
      <c r="DD225" s="1279"/>
      <c r="DE225" s="1279"/>
      <c r="DF225" s="1279"/>
      <c r="DG225" s="1279"/>
      <c r="DH225" s="1279"/>
      <c r="DI225" s="1279"/>
      <c r="DJ225" s="1279"/>
      <c r="DK225" s="1279"/>
      <c r="DL225" s="310"/>
      <c r="DM225" s="310"/>
      <c r="DN225" s="1279"/>
      <c r="DO225" s="1279"/>
      <c r="DP225" s="1279"/>
      <c r="DQ225" s="1279"/>
      <c r="DR225" s="1279"/>
      <c r="DS225" s="1279"/>
      <c r="DT225" s="1279"/>
      <c r="DU225" s="1279"/>
      <c r="DV225" s="310"/>
      <c r="DW225" s="310"/>
      <c r="DX225" s="1279"/>
      <c r="DY225" s="1279"/>
      <c r="DZ225" s="1279"/>
      <c r="EA225" s="1279"/>
      <c r="EB225" s="1279"/>
      <c r="EC225" s="1279"/>
      <c r="ED225" s="1279"/>
      <c r="EF225" s="310"/>
      <c r="EH225" s="1265"/>
    </row>
    <row r="226" spans="1:138" ht="15" customHeight="1" x14ac:dyDescent="0.25">
      <c r="A226" s="955"/>
      <c r="B226" s="974" t="s">
        <v>812</v>
      </c>
      <c r="C226" s="331"/>
      <c r="D226" s="331"/>
      <c r="E226" s="331"/>
      <c r="F226" s="37" t="str">
        <f>IF(AND(ISNUMBER(IFERROR((X213),"")), ISNUMBER(G226), ISNUMBER(H226), ISNUMBER(I226)), IFERROR(SQRT(G226+H226),SQRT(G226+I226))+(X213), "")</f>
        <v/>
      </c>
      <c r="G226" s="477" t="str">
        <f t="array" ref="G226">IF(SUMPRODUCT(--NOT(ISNUMBER(IFERROR((X203:X212),""))))=0, SUMSQ(($X203:X212)), "")</f>
        <v/>
      </c>
      <c r="H226" s="477" t="str">
        <f t="array" ref="H226">IF(SUMPRODUCT(--NOT(ISNUMBER(AD203:AD212)))=0, MMULT(MMULT(TRANSPOSE(($AD203:AD212)),g_eq^2),($AD203:AD212))-MMULT(MMULT(TRANSPOSE((($AD203:AD212))*(($AD203:AD212)&lt;0)),g_eq^2),(($AD203:AD212))*(($AD203:AD212)&lt;0)), "")</f>
        <v/>
      </c>
      <c r="I226" s="338" t="str">
        <f t="array" ref="I226">IF(COUNT(AA$203:AA$212)=ROWS(AA$203:AA$212),MMULT(MMULT(TRANSPOSE(AA$203:AA$212),g_eq^2),AA$203:AA$212)-MMULT(MMULT(TRANSPOSE((AA$203:AA$212)*(AA$203:AA$212&lt;0)),g_eq^2),(AA$203:AA$212)*(AA$203:AA$212&lt;0)),"")</f>
        <v/>
      </c>
      <c r="J226" s="1279"/>
      <c r="K226" s="310"/>
      <c r="L226" s="310"/>
      <c r="M226" s="310"/>
      <c r="N226" s="310"/>
      <c r="O226" s="310"/>
      <c r="P226" s="310"/>
      <c r="Q226" s="310"/>
      <c r="R226" s="310"/>
      <c r="S226" s="310"/>
      <c r="T226" s="310"/>
      <c r="U226" s="310"/>
      <c r="V226" s="310"/>
      <c r="W226" s="310"/>
      <c r="X226" s="310"/>
      <c r="Y226" s="310"/>
      <c r="Z226" s="310"/>
      <c r="AA226" s="310"/>
      <c r="AB226" s="310"/>
      <c r="AC226" s="310"/>
      <c r="AD226" s="310"/>
      <c r="AE226" s="310"/>
      <c r="AF226" s="310"/>
      <c r="AG226" s="310"/>
      <c r="AH226" s="310"/>
      <c r="AI226" s="310"/>
      <c r="AJ226" s="310"/>
      <c r="AK226" s="310"/>
      <c r="AL226" s="310"/>
      <c r="AM226" s="310"/>
      <c r="AN226" s="310"/>
      <c r="AO226" s="310"/>
      <c r="AP226" s="310"/>
      <c r="AQ226" s="310"/>
      <c r="AR226" s="310"/>
      <c r="AS226" s="310"/>
      <c r="AT226" s="310"/>
      <c r="AU226" s="310"/>
      <c r="AV226" s="310"/>
      <c r="AW226" s="310"/>
      <c r="AX226" s="310"/>
      <c r="AY226" s="310"/>
      <c r="AZ226" s="310"/>
      <c r="BA226" s="310"/>
      <c r="BB226" s="310"/>
      <c r="BC226" s="310"/>
      <c r="BD226" s="310"/>
      <c r="BE226" s="310"/>
      <c r="BF226" s="310"/>
      <c r="BG226" s="310"/>
      <c r="BH226" s="310"/>
      <c r="BI226" s="310"/>
      <c r="BJ226" s="310"/>
      <c r="BK226" s="310"/>
      <c r="BL226" s="310"/>
      <c r="BM226" s="310"/>
      <c r="BN226" s="310"/>
      <c r="BO226" s="310"/>
      <c r="BP226" s="310"/>
      <c r="BQ226" s="310"/>
      <c r="BR226" s="310"/>
      <c r="BS226" s="310"/>
      <c r="BT226" s="310"/>
      <c r="BU226" s="1279"/>
      <c r="BV226" s="310"/>
      <c r="BW226" s="310"/>
      <c r="BX226" s="1279"/>
      <c r="BY226" s="1279"/>
      <c r="BZ226" s="1279"/>
      <c r="CA226" s="1279"/>
      <c r="CB226" s="1279"/>
      <c r="CC226" s="1279"/>
      <c r="CD226" s="1279"/>
      <c r="CE226" s="1279"/>
      <c r="CF226" s="1279"/>
      <c r="CG226" s="1279"/>
      <c r="CH226" s="1279"/>
      <c r="CI226" s="1279"/>
      <c r="CJ226" s="1279"/>
      <c r="CK226" s="1279"/>
      <c r="CL226" s="310"/>
      <c r="CM226" s="310"/>
      <c r="CN226" s="1279"/>
      <c r="CO226" s="1279"/>
      <c r="CP226" s="1279"/>
      <c r="CQ226" s="1279"/>
      <c r="CR226" s="1279"/>
      <c r="CS226" s="1279"/>
      <c r="CT226" s="1279"/>
      <c r="CU226" s="1279"/>
      <c r="CV226" s="1279"/>
      <c r="CW226" s="1279"/>
      <c r="CX226" s="1279"/>
      <c r="CY226" s="1279"/>
      <c r="CZ226" s="310"/>
      <c r="DA226" s="310"/>
      <c r="DB226" s="1279"/>
      <c r="DC226" s="1279"/>
      <c r="DD226" s="1279"/>
      <c r="DE226" s="1279"/>
      <c r="DF226" s="1279"/>
      <c r="DG226" s="1279"/>
      <c r="DH226" s="1279"/>
      <c r="DI226" s="1279"/>
      <c r="DJ226" s="1279"/>
      <c r="DK226" s="1279"/>
      <c r="DL226" s="310"/>
      <c r="DM226" s="310"/>
      <c r="DN226" s="1279"/>
      <c r="DO226" s="1279"/>
      <c r="DP226" s="1279"/>
      <c r="DQ226" s="1279"/>
      <c r="DR226" s="1279"/>
      <c r="DS226" s="1279"/>
      <c r="DT226" s="1279"/>
      <c r="DU226" s="1279"/>
      <c r="DV226" s="310"/>
      <c r="DW226" s="310"/>
      <c r="DX226" s="1279"/>
      <c r="DY226" s="1279"/>
      <c r="DZ226" s="1279"/>
      <c r="EA226" s="1279"/>
      <c r="EB226" s="1279"/>
      <c r="EC226" s="1279"/>
      <c r="ED226" s="1279"/>
      <c r="EF226" s="310"/>
      <c r="EH226" s="1265"/>
    </row>
    <row r="227" spans="1:138" ht="15" customHeight="1" x14ac:dyDescent="0.25">
      <c r="A227" s="955"/>
      <c r="B227" s="974" t="s">
        <v>813</v>
      </c>
      <c r="C227" s="331"/>
      <c r="D227" s="331"/>
      <c r="E227" s="331"/>
      <c r="F227" s="37" t="str">
        <f>IF(AND(ISNUMBER(IFERROR((Y213),"")), ISNUMBER(G227), ISNUMBER(H227), ISNUMBER(I227)), IFERROR(SQRT(G227+H227),SQRT(G227+I227))+(Y213), "")</f>
        <v/>
      </c>
      <c r="G227" s="477" t="str">
        <f t="array" ref="G227">IF(SUMPRODUCT(--NOT(ISNUMBER(IFERROR((Y203:Y212),""))))=0, SUMSQ(($Y203:Y212)), "")</f>
        <v/>
      </c>
      <c r="H227" s="477" t="str">
        <f t="array" ref="H227">IF(SUMPRODUCT(--NOT(ISNUMBER(AD203:AD212)))=0, MMULT(MMULT(TRANSPOSE(($AD203:AD212)),IF((g_eq^2)*1.25&gt;1,1,(g_eq^2)*1.25)),($AD203:AD212))-MMULT(MMULT(TRANSPOSE((($AD203:AD212))*(($AD203:AD212)&lt;0)),IF((g_eq^2)*1.25&gt;1,1,(g_eq^2)*1.25)),(($AD203:AD212))*(($AD203:AD212)&lt;0)), "")</f>
        <v/>
      </c>
      <c r="I227" s="338" t="str">
        <f t="array" ref="I227">IF(COUNT(AB$203:AB$212)=ROWS(AB$203:AB$212),MMULT(MMULT(TRANSPOSE(AB$203:AB$212),IF((g_eq^2)*1.25&gt;1,1,(g_eq^2)*1.25)),AB$203:AB$212)-MMULT(MMULT(TRANSPOSE((AB$203:AB$212)*(AB$203:AB$212&lt;0)),IF((g_eq^2)*1.25&gt;1,1,(g_eq^2)*1.25)),(AB$203:AB$212)*(AB$203:AB$212&lt;0)),"")</f>
        <v/>
      </c>
      <c r="J227" s="310"/>
      <c r="K227" s="310"/>
      <c r="L227" s="310"/>
      <c r="M227" s="310"/>
      <c r="N227" s="310"/>
      <c r="O227" s="310"/>
      <c r="P227" s="310"/>
      <c r="Q227" s="310"/>
      <c r="R227" s="310"/>
      <c r="S227" s="310"/>
      <c r="T227" s="310"/>
      <c r="U227" s="310"/>
      <c r="V227" s="310"/>
      <c r="W227" s="310"/>
      <c r="X227" s="310"/>
      <c r="Y227" s="310"/>
      <c r="Z227" s="310"/>
      <c r="AA227" s="310"/>
      <c r="AB227" s="310"/>
      <c r="AC227" s="310"/>
      <c r="AD227" s="310"/>
      <c r="AE227" s="310"/>
      <c r="AF227" s="310"/>
      <c r="AG227" s="310"/>
      <c r="AH227" s="310"/>
      <c r="AI227" s="310"/>
      <c r="AJ227" s="310"/>
      <c r="AK227" s="310"/>
      <c r="AL227" s="310"/>
      <c r="AM227" s="310"/>
      <c r="AN227" s="310"/>
      <c r="AO227" s="310"/>
      <c r="AP227" s="310"/>
      <c r="AQ227" s="310"/>
      <c r="AR227" s="310"/>
      <c r="AS227" s="310"/>
      <c r="AT227" s="310"/>
      <c r="AU227" s="310"/>
      <c r="AV227" s="310"/>
      <c r="AW227" s="310"/>
      <c r="AX227" s="310"/>
      <c r="AY227" s="310"/>
      <c r="AZ227" s="310"/>
      <c r="BA227" s="310"/>
      <c r="BB227" s="310"/>
      <c r="BC227" s="310"/>
      <c r="BD227" s="310"/>
      <c r="BE227" s="310"/>
      <c r="BF227" s="310"/>
      <c r="BG227" s="310"/>
      <c r="BH227" s="310"/>
      <c r="BI227" s="310"/>
      <c r="BJ227" s="310"/>
      <c r="BK227" s="310"/>
      <c r="BL227" s="310"/>
      <c r="BM227" s="310"/>
      <c r="BN227" s="310"/>
      <c r="BO227" s="310"/>
      <c r="BP227" s="310"/>
      <c r="BQ227" s="310"/>
      <c r="BR227" s="310"/>
      <c r="BS227" s="310"/>
      <c r="BT227" s="310"/>
      <c r="BU227" s="1279"/>
      <c r="BV227" s="310"/>
      <c r="BW227" s="310"/>
      <c r="BX227" s="1279"/>
      <c r="BY227" s="1279"/>
      <c r="BZ227" s="1279"/>
      <c r="CA227" s="1279"/>
      <c r="CB227" s="1279"/>
      <c r="CC227" s="1279"/>
      <c r="CD227" s="1279"/>
      <c r="CE227" s="1279"/>
      <c r="CF227" s="1279"/>
      <c r="CG227" s="1279"/>
      <c r="CH227" s="1279"/>
      <c r="CI227" s="1279"/>
      <c r="CJ227" s="1279"/>
      <c r="CK227" s="1279"/>
      <c r="CL227" s="310"/>
      <c r="CM227" s="310"/>
      <c r="CN227" s="1279"/>
      <c r="CO227" s="1279"/>
      <c r="CP227" s="1279"/>
      <c r="CQ227" s="1279"/>
      <c r="CR227" s="1279"/>
      <c r="CS227" s="1279"/>
      <c r="CT227" s="1279"/>
      <c r="CU227" s="1279"/>
      <c r="CV227" s="1279"/>
      <c r="CW227" s="1279"/>
      <c r="CX227" s="1279"/>
      <c r="CY227" s="1279"/>
      <c r="CZ227" s="310"/>
      <c r="DA227" s="310"/>
      <c r="DB227" s="1279"/>
      <c r="DC227" s="1279"/>
      <c r="DD227" s="1279"/>
      <c r="DE227" s="1279"/>
      <c r="DF227" s="1279"/>
      <c r="DG227" s="1279"/>
      <c r="DH227" s="1279"/>
      <c r="DI227" s="1279"/>
      <c r="DJ227" s="1279"/>
      <c r="DK227" s="1279"/>
      <c r="DL227" s="310"/>
      <c r="DM227" s="310"/>
      <c r="DN227" s="1279"/>
      <c r="DO227" s="1279"/>
      <c r="DP227" s="1279"/>
      <c r="DQ227" s="1279"/>
      <c r="DR227" s="1279"/>
      <c r="DS227" s="1279"/>
      <c r="DT227" s="1279"/>
      <c r="DU227" s="1279"/>
      <c r="DV227" s="310"/>
      <c r="DW227" s="310"/>
      <c r="DX227" s="1279"/>
      <c r="DY227" s="1279"/>
      <c r="DZ227" s="1279"/>
      <c r="EA227" s="1279"/>
      <c r="EB227" s="1279"/>
      <c r="EC227" s="1279"/>
      <c r="ED227" s="1279"/>
      <c r="EF227" s="310"/>
      <c r="EH227" s="1265"/>
    </row>
    <row r="228" spans="1:138" s="234" customFormat="1" ht="15" customHeight="1" x14ac:dyDescent="0.25">
      <c r="A228" s="955"/>
      <c r="B228" s="1019" t="s">
        <v>814</v>
      </c>
      <c r="C228" s="977"/>
      <c r="D228" s="977"/>
      <c r="E228" s="977"/>
      <c r="F228" s="228" t="str">
        <f>IF(AND(ISNUMBER(IFERROR((Z213),"")),ISNUMBER(G228),ISNUMBER(H228),ISNUMBER(I228)),IFERROR(SQRT(G228+H228),SQRT(G228+I228))+(Z213), "")</f>
        <v/>
      </c>
      <c r="G228" s="483" t="str">
        <f t="array" ref="G228">IF(SUMPRODUCT(--NOT(ISNUMBER(IFERROR((Z203:Z212),""))))=0, SUMSQ(($Z203:Z212)), "")</f>
        <v/>
      </c>
      <c r="H228" s="483" t="str">
        <f t="array" ref="H228">IF(SUMPRODUCT(--NOT(ISNUMBER(AD203:AD212)))=0, MMULT(MMULT(TRANSPOSE(($AD203:AD212)),(g_eq^2)*0.75),($AD203:AD212))-MMULT(MMULT(TRANSPOSE((($AD203:AD212))*(($AD203:AD212)&lt;0)),(g_eq^2)*0.75),(($AD203:AD212))*(($AD203:AD212)&lt;0)), "")</f>
        <v/>
      </c>
      <c r="I228" s="777" t="str">
        <f t="array" ref="I228">IF(COUNT(AC$203:AC$212)=ROWS(AC$203:AC$212),MMULT(MMULT(TRANSPOSE(AC$203:AC$212),(g_eq^2)*0.75),AC$203:AC$212)-MMULT(MMULT(TRANSPOSE((AC$203:AC$212)*(AC$203:AC$212&lt;0)),(g_eq^2)*0.75),(AC$203:AC$212)*(AC$203:AC$212&lt;0)),"")</f>
        <v/>
      </c>
      <c r="J228" s="623"/>
      <c r="K228" s="623"/>
      <c r="L228" s="623"/>
      <c r="M228" s="623"/>
      <c r="N228" s="310"/>
      <c r="O228" s="623"/>
      <c r="P228" s="623"/>
      <c r="Q228" s="623"/>
      <c r="R228" s="623"/>
      <c r="S228" s="623"/>
      <c r="T228" s="623"/>
      <c r="U228" s="623"/>
      <c r="V228" s="623"/>
      <c r="W228" s="623"/>
      <c r="X228" s="623"/>
      <c r="Y228" s="623"/>
      <c r="Z228" s="623"/>
      <c r="AA228" s="623"/>
      <c r="AB228" s="623"/>
      <c r="AC228" s="623"/>
      <c r="AD228" s="623"/>
      <c r="AE228" s="623"/>
      <c r="AF228" s="623"/>
      <c r="AG228" s="623"/>
      <c r="AH228" s="623"/>
      <c r="AI228" s="623"/>
      <c r="AJ228" s="623"/>
      <c r="AK228" s="623"/>
      <c r="AL228" s="623"/>
      <c r="AM228" s="623"/>
      <c r="AN228" s="623"/>
      <c r="AO228" s="623"/>
      <c r="AP228" s="623"/>
      <c r="AQ228" s="623"/>
      <c r="AR228" s="623"/>
      <c r="AS228" s="623"/>
      <c r="AT228" s="623"/>
      <c r="AU228" s="623"/>
      <c r="AV228" s="623"/>
      <c r="AW228" s="623"/>
      <c r="AX228" s="623"/>
      <c r="AY228" s="623"/>
      <c r="AZ228" s="623"/>
      <c r="BA228" s="623"/>
      <c r="BB228" s="623"/>
      <c r="BC228" s="623"/>
      <c r="BD228" s="623"/>
      <c r="BE228" s="623"/>
      <c r="BF228" s="623"/>
      <c r="BG228" s="623"/>
      <c r="BH228" s="623"/>
      <c r="BI228" s="623"/>
      <c r="BJ228" s="623"/>
      <c r="BK228" s="623"/>
      <c r="BL228" s="623"/>
      <c r="BM228" s="623"/>
      <c r="BN228" s="623"/>
      <c r="BO228" s="623"/>
      <c r="BP228" s="623"/>
      <c r="BQ228" s="623"/>
      <c r="BR228" s="623"/>
      <c r="BS228" s="623"/>
      <c r="BT228" s="623"/>
      <c r="BU228" s="623"/>
      <c r="BV228" s="623"/>
      <c r="BW228" s="623"/>
      <c r="BX228" s="623"/>
      <c r="BY228" s="623"/>
      <c r="BZ228" s="623"/>
      <c r="CA228" s="623"/>
      <c r="CB228" s="623"/>
      <c r="CC228" s="623"/>
      <c r="CD228" s="623"/>
      <c r="CE228" s="623"/>
      <c r="CF228" s="623"/>
      <c r="CG228" s="623"/>
      <c r="CH228" s="623"/>
      <c r="CI228" s="623"/>
      <c r="CJ228" s="623"/>
      <c r="CK228" s="623"/>
      <c r="CL228" s="623"/>
      <c r="CM228" s="623"/>
      <c r="CN228" s="623"/>
      <c r="CO228" s="623"/>
      <c r="CP228" s="623"/>
      <c r="CQ228" s="623"/>
      <c r="CR228" s="623"/>
      <c r="CS228" s="623"/>
      <c r="CT228" s="623"/>
      <c r="CU228" s="623"/>
      <c r="CV228" s="623"/>
      <c r="CW228" s="623"/>
      <c r="CX228" s="623"/>
      <c r="CY228" s="623"/>
      <c r="CZ228" s="623"/>
      <c r="DA228" s="623"/>
      <c r="DB228" s="623"/>
      <c r="DC228" s="623"/>
      <c r="DD228" s="623"/>
      <c r="DE228" s="623"/>
      <c r="DL228" s="623"/>
      <c r="DM228" s="623"/>
      <c r="DV228" s="623"/>
      <c r="DW228" s="623"/>
      <c r="EF228" s="623"/>
      <c r="EH228" s="1857"/>
    </row>
    <row r="229" spans="1:138" s="1110" customFormat="1" ht="15" customHeight="1" x14ac:dyDescent="0.25">
      <c r="A229" s="1448"/>
      <c r="B229" s="1129"/>
      <c r="C229" s="1129"/>
      <c r="D229" s="1129"/>
      <c r="E229" s="1129"/>
      <c r="F229" s="1129"/>
      <c r="G229" s="1129"/>
      <c r="H229" s="1129"/>
      <c r="I229" s="1129"/>
      <c r="J229" s="1129"/>
      <c r="K229" s="1129"/>
      <c r="L229" s="1129"/>
      <c r="M229" s="1129"/>
      <c r="N229" s="1129"/>
      <c r="O229" s="1129"/>
      <c r="P229" s="1129"/>
      <c r="Q229" s="1129"/>
      <c r="R229" s="1129"/>
      <c r="S229" s="1129"/>
      <c r="T229" s="1129"/>
      <c r="U229" s="1129"/>
      <c r="V229" s="1129"/>
      <c r="W229" s="1129"/>
      <c r="X229" s="1129"/>
      <c r="Y229" s="1129"/>
      <c r="Z229" s="1129"/>
      <c r="AA229" s="1129"/>
      <c r="AB229" s="1129"/>
      <c r="AC229" s="1129"/>
      <c r="AD229" s="1129"/>
      <c r="AE229" s="1129"/>
      <c r="AF229" s="1129"/>
      <c r="AG229" s="1129"/>
      <c r="AH229" s="1129"/>
      <c r="AI229" s="1129"/>
      <c r="AJ229" s="1129"/>
      <c r="AK229" s="1129"/>
      <c r="AL229" s="1129"/>
      <c r="AM229" s="1129"/>
      <c r="AN229" s="1129"/>
      <c r="AO229" s="1129"/>
      <c r="AP229" s="1129"/>
      <c r="AQ229" s="1129"/>
      <c r="AR229" s="1129"/>
      <c r="AS229" s="1129"/>
      <c r="AT229" s="1129"/>
      <c r="AU229" s="1129"/>
      <c r="AV229" s="1129"/>
      <c r="AW229" s="1129"/>
      <c r="AX229" s="1129"/>
      <c r="AY229" s="1129"/>
      <c r="AZ229" s="1129"/>
      <c r="BA229" s="1129"/>
      <c r="BB229" s="1129"/>
      <c r="BC229" s="1129"/>
      <c r="BD229" s="1129"/>
      <c r="BE229" s="1129"/>
      <c r="BF229" s="1129"/>
      <c r="BG229" s="1129"/>
      <c r="BH229" s="1129"/>
      <c r="BI229" s="1129"/>
      <c r="BJ229" s="1129"/>
      <c r="BK229" s="1129"/>
      <c r="BL229" s="1129"/>
      <c r="BM229" s="1129"/>
      <c r="BN229" s="1129"/>
      <c r="BO229" s="1129"/>
      <c r="BP229" s="1129"/>
      <c r="BQ229" s="1129"/>
      <c r="BR229" s="1129"/>
      <c r="BS229" s="1129"/>
      <c r="BT229" s="1129"/>
      <c r="BV229" s="1129"/>
      <c r="BW229" s="1129"/>
      <c r="CL229" s="1129"/>
      <c r="CM229" s="1129"/>
      <c r="CZ229" s="1129"/>
      <c r="DA229" s="1129"/>
      <c r="DL229" s="1129"/>
      <c r="DM229" s="1129"/>
      <c r="DV229" s="1129"/>
      <c r="DW229" s="1129"/>
      <c r="EF229" s="1129"/>
      <c r="EH229" s="2093"/>
    </row>
    <row r="230" spans="1:138" ht="45" customHeight="1" x14ac:dyDescent="0.25">
      <c r="A230" s="978" t="s">
        <v>825</v>
      </c>
      <c r="B230" s="310"/>
      <c r="C230" s="310"/>
      <c r="D230" s="310"/>
      <c r="E230" s="310"/>
      <c r="F230" s="310"/>
      <c r="G230" s="310"/>
      <c r="H230" s="310"/>
      <c r="I230" s="310"/>
      <c r="J230" s="310"/>
      <c r="K230" s="310"/>
      <c r="L230" s="310"/>
      <c r="M230" s="310"/>
      <c r="N230" s="310"/>
      <c r="O230" s="310"/>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c r="BP230" s="161"/>
      <c r="BQ230" s="161"/>
      <c r="BR230" s="161"/>
      <c r="BS230" s="161"/>
      <c r="BT230" s="161"/>
      <c r="BU230" s="1279"/>
      <c r="BV230" s="161"/>
      <c r="BW230" s="161"/>
      <c r="BX230" s="1279"/>
      <c r="BY230" s="1279"/>
      <c r="BZ230" s="1279"/>
      <c r="CA230" s="1279"/>
      <c r="CB230" s="1279"/>
      <c r="CC230" s="1279"/>
      <c r="CD230" s="1279"/>
      <c r="CE230" s="1279"/>
      <c r="CF230" s="1279"/>
      <c r="CG230" s="1279"/>
      <c r="CH230" s="1279"/>
      <c r="CI230" s="1279"/>
      <c r="CJ230" s="1279"/>
      <c r="CK230" s="1279"/>
      <c r="CL230" s="161"/>
      <c r="CM230" s="161"/>
      <c r="CN230" s="1279"/>
      <c r="CO230" s="1279"/>
      <c r="CP230" s="1279"/>
      <c r="CQ230" s="1279"/>
      <c r="CR230" s="1279"/>
      <c r="CS230" s="1279"/>
      <c r="CT230" s="1279"/>
      <c r="CU230" s="1279"/>
      <c r="CV230" s="1279"/>
      <c r="CW230" s="1279"/>
      <c r="CX230" s="1279"/>
      <c r="CY230" s="1279"/>
      <c r="CZ230" s="161"/>
      <c r="DA230" s="161"/>
      <c r="DB230" s="1279"/>
      <c r="DC230" s="1279"/>
      <c r="DD230" s="1279"/>
      <c r="DE230" s="1279"/>
      <c r="DF230" s="1279"/>
      <c r="DG230" s="1279"/>
      <c r="DH230" s="1279"/>
      <c r="DI230" s="1279"/>
      <c r="DJ230" s="1279"/>
      <c r="DK230" s="1279"/>
      <c r="DL230" s="161"/>
      <c r="DM230" s="161"/>
      <c r="DN230" s="1279"/>
      <c r="DO230" s="1279"/>
      <c r="DP230" s="1279"/>
      <c r="DQ230" s="1279"/>
      <c r="DR230" s="1279"/>
      <c r="DS230" s="1279"/>
      <c r="DT230" s="1279"/>
      <c r="DU230" s="1279"/>
      <c r="DV230" s="161"/>
      <c r="DW230" s="161"/>
      <c r="DX230" s="1279"/>
      <c r="DY230" s="1279"/>
      <c r="DZ230" s="1279"/>
      <c r="EA230" s="1279"/>
      <c r="EB230" s="1279"/>
      <c r="EC230" s="1279"/>
      <c r="ED230" s="1279"/>
      <c r="EF230" s="161"/>
      <c r="EH230" s="1265"/>
    </row>
    <row r="231" spans="1:138" s="1409" customFormat="1" ht="15" customHeight="1" x14ac:dyDescent="0.25">
      <c r="A231" s="1111"/>
      <c r="B231" s="1699" t="s">
        <v>700</v>
      </c>
      <c r="C231" s="1699"/>
      <c r="D231" s="2135" t="s">
        <v>1326</v>
      </c>
      <c r="E231" s="2135"/>
      <c r="F231" s="2135"/>
      <c r="G231" s="2135"/>
      <c r="H231" s="2135"/>
      <c r="I231" s="2135"/>
      <c r="EH231" s="1410"/>
    </row>
    <row r="232" spans="1:138" s="234" customFormat="1" ht="15" customHeight="1" x14ac:dyDescent="0.25">
      <c r="A232" s="936"/>
      <c r="B232" s="206" t="s">
        <v>830</v>
      </c>
      <c r="C232" s="206"/>
      <c r="D232" s="1102" t="s">
        <v>1327</v>
      </c>
      <c r="E232" s="1103"/>
      <c r="F232" s="1103"/>
      <c r="G232" s="1103"/>
      <c r="H232" s="1103"/>
      <c r="I232" s="1103"/>
      <c r="EH232" s="1857"/>
    </row>
    <row r="233" spans="1:138" ht="15" customHeight="1" x14ac:dyDescent="0.25">
      <c r="A233" s="926"/>
      <c r="B233" s="310"/>
      <c r="C233" s="310"/>
      <c r="D233" s="310"/>
      <c r="E233" s="310"/>
      <c r="F233" s="310"/>
      <c r="G233" s="310"/>
      <c r="H233" s="310"/>
      <c r="I233" s="310"/>
      <c r="J233" s="310"/>
      <c r="K233" s="310"/>
      <c r="L233" s="310"/>
      <c r="M233" s="310"/>
      <c r="N233" s="310"/>
      <c r="O233" s="310"/>
      <c r="P233" s="310"/>
      <c r="Q233" s="310"/>
      <c r="R233" s="310"/>
      <c r="S233" s="310"/>
      <c r="T233" s="310"/>
      <c r="U233" s="310"/>
      <c r="V233" s="310"/>
      <c r="W233" s="310"/>
      <c r="X233" s="310"/>
      <c r="Y233" s="310"/>
      <c r="Z233" s="310"/>
      <c r="AA233" s="310"/>
      <c r="AB233" s="310"/>
      <c r="AC233" s="310"/>
      <c r="AD233" s="310"/>
      <c r="AE233" s="310"/>
      <c r="AF233" s="310"/>
      <c r="AG233" s="310"/>
      <c r="AH233" s="310"/>
      <c r="AI233" s="310"/>
      <c r="AJ233" s="310"/>
      <c r="AK233" s="1279"/>
      <c r="AL233" s="1279"/>
      <c r="AM233" s="1279"/>
      <c r="AN233" s="1279"/>
      <c r="AO233" s="1279"/>
      <c r="AP233" s="1279"/>
      <c r="AQ233" s="1279"/>
      <c r="AR233" s="1279"/>
      <c r="AS233" s="1279"/>
      <c r="AT233" s="310"/>
      <c r="AU233" s="310"/>
      <c r="AV233" s="310"/>
      <c r="AW233" s="310"/>
      <c r="AX233" s="310"/>
      <c r="AY233" s="310"/>
      <c r="AZ233" s="310"/>
      <c r="BA233" s="310"/>
      <c r="BB233" s="310"/>
      <c r="BC233" s="310"/>
      <c r="BD233" s="310"/>
      <c r="BE233" s="310"/>
      <c r="BF233" s="310"/>
      <c r="BG233" s="310"/>
      <c r="BH233" s="310"/>
      <c r="BI233" s="310"/>
      <c r="BJ233" s="310"/>
      <c r="BK233" s="310"/>
      <c r="BL233" s="310"/>
      <c r="BM233" s="310"/>
      <c r="BN233" s="310"/>
      <c r="BO233" s="310"/>
      <c r="BP233" s="310"/>
      <c r="BQ233" s="310"/>
      <c r="BR233" s="310"/>
      <c r="BS233" s="310"/>
      <c r="BT233" s="310"/>
      <c r="BU233" s="1279"/>
      <c r="BV233" s="310"/>
      <c r="BW233" s="310"/>
      <c r="BX233" s="1279"/>
      <c r="BY233" s="1279"/>
      <c r="BZ233" s="1279"/>
      <c r="CA233" s="1279"/>
      <c r="CB233" s="1279"/>
      <c r="CC233" s="1279"/>
      <c r="CD233" s="1279"/>
      <c r="CE233" s="1279"/>
      <c r="CF233" s="1279"/>
      <c r="CG233" s="1279"/>
      <c r="CH233" s="1279"/>
      <c r="CI233" s="1279"/>
      <c r="CJ233" s="1279"/>
      <c r="CK233" s="1279"/>
      <c r="CL233" s="310"/>
      <c r="CM233" s="310"/>
      <c r="CN233" s="1279"/>
      <c r="CO233" s="1279"/>
      <c r="CP233" s="1279"/>
      <c r="CQ233" s="1279"/>
      <c r="CR233" s="1279"/>
      <c r="CS233" s="1279"/>
      <c r="CT233" s="1279"/>
      <c r="CU233" s="1279"/>
      <c r="CV233" s="1279"/>
      <c r="CW233" s="1279"/>
      <c r="CX233" s="1279"/>
      <c r="CY233" s="1279"/>
      <c r="CZ233" s="310"/>
      <c r="DA233" s="310"/>
      <c r="DB233" s="1279"/>
      <c r="DC233" s="1279"/>
      <c r="DD233" s="1279"/>
      <c r="DE233" s="1279"/>
      <c r="DF233" s="1279"/>
      <c r="DG233" s="1279"/>
      <c r="DH233" s="1279"/>
      <c r="DI233" s="1279"/>
      <c r="DJ233" s="1279"/>
      <c r="DK233" s="1279"/>
      <c r="DL233" s="310"/>
      <c r="DM233" s="310"/>
      <c r="DN233" s="1279"/>
      <c r="DO233" s="1279"/>
      <c r="DP233" s="1279"/>
      <c r="DQ233" s="1279"/>
      <c r="DR233" s="1279"/>
      <c r="DS233" s="1279"/>
      <c r="DT233" s="1279"/>
      <c r="DU233" s="1279"/>
      <c r="DV233" s="310"/>
      <c r="DW233" s="310"/>
      <c r="DX233" s="1279"/>
      <c r="DY233" s="1279"/>
      <c r="DZ233" s="1279"/>
      <c r="EA233" s="1279"/>
      <c r="EB233" s="1279"/>
      <c r="EC233" s="1279"/>
      <c r="ED233" s="1279"/>
      <c r="EF233" s="310"/>
      <c r="EH233" s="1265"/>
    </row>
    <row r="234" spans="1:138" s="1055" customFormat="1" ht="15" customHeight="1" x14ac:dyDescent="0.25">
      <c r="A234" s="1054"/>
      <c r="B234" s="3501" t="s">
        <v>1444</v>
      </c>
      <c r="C234" s="3503" t="s">
        <v>1446</v>
      </c>
      <c r="D234" s="3504"/>
      <c r="E234" s="3504"/>
      <c r="F234" s="3507" t="s">
        <v>1330</v>
      </c>
      <c r="G234" s="3508"/>
      <c r="H234" s="3508"/>
      <c r="I234" s="3508"/>
      <c r="J234" s="3508"/>
      <c r="K234" s="3508"/>
      <c r="L234" s="3508"/>
      <c r="M234" s="3508"/>
      <c r="N234" s="3508"/>
      <c r="O234" s="3508"/>
      <c r="P234" s="3508"/>
      <c r="Q234" s="3508"/>
      <c r="R234" s="3508"/>
      <c r="S234" s="3508"/>
      <c r="T234" s="3509"/>
      <c r="U234" s="3486" t="s">
        <v>1331</v>
      </c>
      <c r="V234" s="3487"/>
      <c r="W234" s="3487"/>
      <c r="X234" s="3487"/>
      <c r="Y234" s="3487"/>
      <c r="Z234" s="3487"/>
      <c r="AA234" s="3488"/>
      <c r="AB234" s="3489" t="s">
        <v>1332</v>
      </c>
      <c r="AC234" s="3490"/>
      <c r="AD234" s="3490"/>
      <c r="AE234" s="3490"/>
      <c r="AF234" s="3490"/>
      <c r="AG234" s="3491"/>
      <c r="AH234" s="3462" t="s">
        <v>1332</v>
      </c>
      <c r="AI234" s="3463"/>
      <c r="AJ234" s="3463"/>
      <c r="AK234" s="3463"/>
      <c r="AL234" s="3463"/>
      <c r="AM234" s="3463"/>
      <c r="AN234" s="3463"/>
      <c r="AO234" s="3462" t="s">
        <v>1332</v>
      </c>
      <c r="AP234" s="3463"/>
      <c r="AQ234" s="3463"/>
      <c r="AR234" s="3463"/>
      <c r="AS234" s="3463"/>
      <c r="AT234" s="3463"/>
      <c r="AU234" s="3463"/>
      <c r="AV234" s="3462" t="s">
        <v>1332</v>
      </c>
      <c r="AW234" s="3463"/>
      <c r="AX234" s="3463"/>
      <c r="AY234" s="3463"/>
      <c r="AZ234" s="3463"/>
      <c r="BA234" s="3463"/>
      <c r="BB234" s="3463"/>
      <c r="CB234" s="801"/>
      <c r="CC234" s="801"/>
      <c r="CP234" s="801"/>
      <c r="CQ234" s="801"/>
      <c r="DB234" s="801"/>
      <c r="DC234" s="801"/>
      <c r="DL234" s="801"/>
      <c r="DM234" s="801"/>
      <c r="DT234" s="801"/>
      <c r="DU234" s="801"/>
      <c r="EB234" s="801"/>
      <c r="EC234" s="801"/>
      <c r="EF234" s="801"/>
      <c r="EH234" s="2121"/>
    </row>
    <row r="235" spans="1:138" s="992" customFormat="1" ht="15" customHeight="1" x14ac:dyDescent="0.25">
      <c r="A235" s="1023"/>
      <c r="B235" s="3502"/>
      <c r="C235" s="3505"/>
      <c r="D235" s="3120"/>
      <c r="E235" s="3120"/>
      <c r="F235" s="3464" t="s">
        <v>1593</v>
      </c>
      <c r="G235" s="3465"/>
      <c r="H235" s="3466"/>
      <c r="I235" s="3464" t="s">
        <v>1839</v>
      </c>
      <c r="J235" s="3465"/>
      <c r="K235" s="3466"/>
      <c r="L235" s="3473" t="s">
        <v>1333</v>
      </c>
      <c r="M235" s="3474" t="s">
        <v>1334</v>
      </c>
      <c r="N235" s="3477" t="s">
        <v>1497</v>
      </c>
      <c r="O235" s="3477"/>
      <c r="P235" s="3477"/>
      <c r="Q235" s="3477"/>
      <c r="R235" s="3477"/>
      <c r="S235" s="3477"/>
      <c r="T235" s="3478"/>
      <c r="U235" s="3467" t="s">
        <v>1593</v>
      </c>
      <c r="V235" s="3468"/>
      <c r="W235" s="3469"/>
      <c r="X235" s="3468" t="s">
        <v>1333</v>
      </c>
      <c r="Y235" s="3435" t="s">
        <v>1839</v>
      </c>
      <c r="Z235" s="3435"/>
      <c r="AA235" s="3475"/>
      <c r="AB235" s="3467" t="s">
        <v>1593</v>
      </c>
      <c r="AC235" s="3468"/>
      <c r="AD235" s="3469"/>
      <c r="AE235" s="3434" t="s">
        <v>1839</v>
      </c>
      <c r="AF235" s="3434"/>
      <c r="AG235" s="3484"/>
      <c r="AH235" s="3479" t="s">
        <v>2216</v>
      </c>
      <c r="AI235" s="3480"/>
      <c r="AJ235" s="3480"/>
      <c r="AK235" s="3480"/>
      <c r="AL235" s="3480"/>
      <c r="AM235" s="3480"/>
      <c r="AN235" s="3480"/>
      <c r="AO235" s="3479" t="s">
        <v>2215</v>
      </c>
      <c r="AP235" s="3480"/>
      <c r="AQ235" s="3480"/>
      <c r="AR235" s="3480"/>
      <c r="AS235" s="3480"/>
      <c r="AT235" s="3480"/>
      <c r="AU235" s="3480"/>
      <c r="AV235" s="3479" t="s">
        <v>2214</v>
      </c>
      <c r="AW235" s="3480"/>
      <c r="AX235" s="3480"/>
      <c r="AY235" s="3480"/>
      <c r="AZ235" s="3480"/>
      <c r="BA235" s="3480"/>
      <c r="BB235" s="3480"/>
      <c r="EH235" s="2118"/>
    </row>
    <row r="236" spans="1:138" s="992" customFormat="1" ht="15" customHeight="1" x14ac:dyDescent="0.25">
      <c r="A236" s="1023"/>
      <c r="B236" s="3502"/>
      <c r="C236" s="3505"/>
      <c r="D236" s="3120"/>
      <c r="E236" s="3120"/>
      <c r="F236" s="3467"/>
      <c r="G236" s="3468"/>
      <c r="H236" s="3469"/>
      <c r="I236" s="3470"/>
      <c r="J236" s="3471"/>
      <c r="K236" s="3472"/>
      <c r="L236" s="3435"/>
      <c r="M236" s="3475"/>
      <c r="N236" s="3481" t="s">
        <v>2145</v>
      </c>
      <c r="O236" s="3481"/>
      <c r="P236" s="3482"/>
      <c r="Q236" s="3458" t="s">
        <v>2146</v>
      </c>
      <c r="R236" s="3458"/>
      <c r="S236" s="3458"/>
      <c r="T236" s="3483"/>
      <c r="U236" s="3467"/>
      <c r="V236" s="3468"/>
      <c r="W236" s="3469"/>
      <c r="X236" s="3468"/>
      <c r="Y236" s="3456"/>
      <c r="Z236" s="3456"/>
      <c r="AA236" s="3476"/>
      <c r="AB236" s="3470"/>
      <c r="AC236" s="3471"/>
      <c r="AD236" s="3472"/>
      <c r="AE236" s="3456"/>
      <c r="AF236" s="3456"/>
      <c r="AG236" s="3476"/>
      <c r="AH236" s="3459" t="s">
        <v>1402</v>
      </c>
      <c r="AI236" s="3434" t="s">
        <v>2217</v>
      </c>
      <c r="AJ236" s="3434" t="s">
        <v>1407</v>
      </c>
      <c r="AK236" s="3434" t="s">
        <v>2218</v>
      </c>
      <c r="AL236" s="3450" t="s">
        <v>2221</v>
      </c>
      <c r="AM236" s="3450" t="s">
        <v>2219</v>
      </c>
      <c r="AN236" s="3453" t="s">
        <v>2220</v>
      </c>
      <c r="AO236" s="3459" t="s">
        <v>1402</v>
      </c>
      <c r="AP236" s="3434" t="s">
        <v>2217</v>
      </c>
      <c r="AQ236" s="3434" t="s">
        <v>1407</v>
      </c>
      <c r="AR236" s="3434" t="s">
        <v>2218</v>
      </c>
      <c r="AS236" s="3450" t="s">
        <v>2221</v>
      </c>
      <c r="AT236" s="3450" t="s">
        <v>2219</v>
      </c>
      <c r="AU236" s="3453" t="s">
        <v>2220</v>
      </c>
      <c r="AV236" s="3459" t="s">
        <v>1500</v>
      </c>
      <c r="AW236" s="3434" t="s">
        <v>2225</v>
      </c>
      <c r="AX236" s="3434" t="s">
        <v>1501</v>
      </c>
      <c r="AY236" s="3434" t="s">
        <v>2226</v>
      </c>
      <c r="AZ236" s="3450" t="s">
        <v>2221</v>
      </c>
      <c r="BA236" s="3450" t="s">
        <v>2219</v>
      </c>
      <c r="BB236" s="3453" t="s">
        <v>2220</v>
      </c>
      <c r="EH236" s="2118"/>
    </row>
    <row r="237" spans="1:138" s="992" customFormat="1" ht="15" customHeight="1" x14ac:dyDescent="0.25">
      <c r="A237" s="1023"/>
      <c r="B237" s="3502"/>
      <c r="C237" s="3505"/>
      <c r="D237" s="3120"/>
      <c r="E237" s="3120"/>
      <c r="F237" s="3434" t="s">
        <v>1594</v>
      </c>
      <c r="G237" s="3434" t="s">
        <v>1595</v>
      </c>
      <c r="H237" s="3434" t="s">
        <v>1596</v>
      </c>
      <c r="I237" s="3434" t="s">
        <v>1594</v>
      </c>
      <c r="J237" s="3434" t="s">
        <v>1595</v>
      </c>
      <c r="K237" s="3434" t="s">
        <v>1596</v>
      </c>
      <c r="L237" s="3435"/>
      <c r="M237" s="3475"/>
      <c r="N237" s="2382" t="s">
        <v>1450</v>
      </c>
      <c r="O237" s="3457" t="s">
        <v>1451</v>
      </c>
      <c r="P237" s="3457"/>
      <c r="Q237" s="3458" t="s">
        <v>1450</v>
      </c>
      <c r="R237" s="3458"/>
      <c r="S237" s="3457" t="s">
        <v>1451</v>
      </c>
      <c r="T237" s="3510"/>
      <c r="U237" s="3434" t="s">
        <v>1594</v>
      </c>
      <c r="V237" s="3434" t="s">
        <v>1595</v>
      </c>
      <c r="W237" s="3434" t="s">
        <v>1596</v>
      </c>
      <c r="X237" s="3468"/>
      <c r="Y237" s="3434" t="s">
        <v>1594</v>
      </c>
      <c r="Z237" s="3434" t="s">
        <v>1595</v>
      </c>
      <c r="AA237" s="3484" t="s">
        <v>1596</v>
      </c>
      <c r="AB237" s="3434" t="s">
        <v>1594</v>
      </c>
      <c r="AC237" s="3434" t="s">
        <v>1595</v>
      </c>
      <c r="AD237" s="3434" t="s">
        <v>1596</v>
      </c>
      <c r="AE237" s="3434" t="s">
        <v>1594</v>
      </c>
      <c r="AF237" s="3434" t="s">
        <v>1595</v>
      </c>
      <c r="AG237" s="3484" t="s">
        <v>1596</v>
      </c>
      <c r="AH237" s="3460"/>
      <c r="AI237" s="3435"/>
      <c r="AJ237" s="3435"/>
      <c r="AK237" s="3435"/>
      <c r="AL237" s="3451"/>
      <c r="AM237" s="3451"/>
      <c r="AN237" s="3454"/>
      <c r="AO237" s="3460"/>
      <c r="AP237" s="3435"/>
      <c r="AQ237" s="3435"/>
      <c r="AR237" s="3435"/>
      <c r="AS237" s="3451"/>
      <c r="AT237" s="3451"/>
      <c r="AU237" s="3454"/>
      <c r="AV237" s="3460"/>
      <c r="AW237" s="3435"/>
      <c r="AX237" s="3435"/>
      <c r="AY237" s="3435"/>
      <c r="AZ237" s="3451"/>
      <c r="BA237" s="3451"/>
      <c r="BB237" s="3454"/>
      <c r="EH237" s="2118"/>
    </row>
    <row r="238" spans="1:138" s="995" customFormat="1" ht="15" customHeight="1" x14ac:dyDescent="0.25">
      <c r="A238" s="1024"/>
      <c r="B238" s="3117"/>
      <c r="C238" s="3506"/>
      <c r="D238" s="3115"/>
      <c r="E238" s="3115"/>
      <c r="F238" s="3456"/>
      <c r="G238" s="3456"/>
      <c r="H238" s="3456"/>
      <c r="I238" s="3456"/>
      <c r="J238" s="3456"/>
      <c r="K238" s="3456"/>
      <c r="L238" s="3456"/>
      <c r="M238" s="3476"/>
      <c r="N238" s="2383" t="s">
        <v>1453</v>
      </c>
      <c r="O238" s="2384" t="s">
        <v>1452</v>
      </c>
      <c r="P238" s="2384" t="s">
        <v>1453</v>
      </c>
      <c r="Q238" s="2384" t="s">
        <v>1452</v>
      </c>
      <c r="R238" s="2384" t="s">
        <v>1453</v>
      </c>
      <c r="S238" s="2384" t="s">
        <v>1452</v>
      </c>
      <c r="T238" s="2385" t="s">
        <v>1453</v>
      </c>
      <c r="U238" s="3456"/>
      <c r="V238" s="3456"/>
      <c r="W238" s="3456"/>
      <c r="X238" s="3471"/>
      <c r="Y238" s="3435"/>
      <c r="Z238" s="3435"/>
      <c r="AA238" s="3475"/>
      <c r="AB238" s="3456"/>
      <c r="AC238" s="3456"/>
      <c r="AD238" s="3456"/>
      <c r="AE238" s="3435"/>
      <c r="AF238" s="3435"/>
      <c r="AG238" s="3475"/>
      <c r="AH238" s="3461"/>
      <c r="AI238" s="3456"/>
      <c r="AJ238" s="3456"/>
      <c r="AK238" s="3456"/>
      <c r="AL238" s="3452"/>
      <c r="AM238" s="3452"/>
      <c r="AN238" s="3455"/>
      <c r="AO238" s="3461"/>
      <c r="AP238" s="3456"/>
      <c r="AQ238" s="3456"/>
      <c r="AR238" s="3456"/>
      <c r="AS238" s="3452"/>
      <c r="AT238" s="3452"/>
      <c r="AU238" s="3455"/>
      <c r="AV238" s="3461"/>
      <c r="AW238" s="3456"/>
      <c r="AX238" s="3456"/>
      <c r="AY238" s="3456"/>
      <c r="AZ238" s="3452"/>
      <c r="BA238" s="3452"/>
      <c r="BB238" s="3455"/>
      <c r="EH238" s="2119"/>
    </row>
    <row r="239" spans="1:138" s="234" customFormat="1" ht="15" customHeight="1" x14ac:dyDescent="0.25">
      <c r="A239" s="926"/>
      <c r="B239" s="1947">
        <v>1</v>
      </c>
      <c r="C239" s="3432" t="s">
        <v>1502</v>
      </c>
      <c r="D239" s="3433"/>
      <c r="E239" s="3433"/>
      <c r="F239" s="2132" t="str">
        <f>IF( SUMPRODUCT(--NOT(ISNUMBER(IFERROR(($M239:$T239),""))))=0,SQRT(MAX(($M239)+SUMPRODUCT(($N239:$T239),r_com!$C4:$I4),0)),"")</f>
        <v/>
      </c>
      <c r="G239" s="2132" t="str">
        <f t="array" ref="G239">IF( SUMPRODUCT(--NOT(ISNUMBER($M239:$T239)))=0,SQRT(MAX(($M239)+SUMPRODUCT(($N239:$T239),r_com!$C15:$I15),0)),"")</f>
        <v/>
      </c>
      <c r="H239" s="2132" t="str">
        <f t="array" ref="H239">IF( SUMPRODUCT(--NOT(ISNUMBER($M239:$T239)))=0,SQRT(MAX(($M239)+SUMPRODUCT(($N239:$T239),r_com!$C4:$I4)*0.75,0)),"")</f>
        <v/>
      </c>
      <c r="I239" s="2132" t="str">
        <f t="array" ref="I239">IF(AND( ISNUMBER(IFERROR(($L239),"")), ISNUMBER(IFERROR(($F239),""))), MAX(MIN(($L239), ($F239)), -($F239)), "")</f>
        <v/>
      </c>
      <c r="J239" s="2132" t="str">
        <f t="array" ref="J239">IF(AND( ISNUMBER(IFERROR(($L239),"")), ISNUMBER(IFERROR(($G239),""))), MAX(MIN(($L239), ($G239)), -($G239)), "")</f>
        <v/>
      </c>
      <c r="K239" s="2132" t="str">
        <f t="array" ref="K239">IF(AND( ISNUMBER(IFERROR(($L239),"")), ISNUMBER(IFERROR(($H239),""))), MAX(MIN(($L239), ($H239)), -($H239)), "")</f>
        <v/>
      </c>
      <c r="L239" s="2115"/>
      <c r="M239" s="1117"/>
      <c r="N239" s="2112"/>
      <c r="O239" s="1034"/>
      <c r="P239" s="1034"/>
      <c r="Q239" s="1034"/>
      <c r="R239" s="1034"/>
      <c r="S239" s="1034"/>
      <c r="T239" s="1056"/>
      <c r="U239" s="2257"/>
      <c r="V239" s="2115"/>
      <c r="W239" s="2115"/>
      <c r="X239" s="2115"/>
      <c r="Y239" s="2132" t="str">
        <f t="array" ref="Y239">IF(AND( ISNUMBER(IFERROR(($X239),"")), ISNUMBER(IFERROR(($U239),""))), MAX(MIN(($X239), ($U239)), -($U239)), "")</f>
        <v/>
      </c>
      <c r="Z239" s="2132" t="str">
        <f t="array" ref="Z239">IF(AND( ISNUMBER(IFERROR(($X239),"")), ISNUMBER(IFERROR(($V239),""))), MAX(MIN(($X239), ($V239)), -($V239)), "")</f>
        <v/>
      </c>
      <c r="AA239" s="2349" t="str">
        <f t="array" ref="AA239">IF(AND( ISNUMBER(IFERROR(($X239),"")), ISNUMBER(IFERROR(($W239),""))), MAX(MIN(($X239), ($W239)), -($W239)), "")</f>
        <v/>
      </c>
      <c r="AB239" s="2412" t="str">
        <f t="array" ref="AB239">IF(AND( ISNUMBER(IFERROR(($AK239),"")), ISNUMBER(IFERROR(($AL239),"")), ISNUMBER(IFERROR(($AN239),""))), SQRT(MAX(0, ($AK239)+g_com!N2*(($AL239)-($AN239)))), "")</f>
        <v/>
      </c>
      <c r="AC239" s="2132" t="str">
        <f t="array" ref="AC239">IF(AND( ISNUMBER(IFERROR(($AK239),"")), ISNUMBER(IFERROR(($AL239),"")), ISNUMBER(IFERROR(($AN239),""))), SQRT(MAX(0, ($AK239)+MIN(100%,g_com!N2*1.25)*(($AL239)-($AN239)))), "")</f>
        <v/>
      </c>
      <c r="AD239" s="2132" t="str">
        <f t="array" ref="AD239">IF(AND( ISNUMBER(IFERROR(($AK239),"")), ISNUMBER(IFERROR(($AL239),"")), ISNUMBER(IFERROR(($AN239),""))), SQRT(MAX(0, ($AK239)+0.75*g_com!N2*(($AL239)-($AN239)))), "")</f>
        <v/>
      </c>
      <c r="AE239" s="2443" t="str">
        <f t="array" ref="AE239">IF(AND( ISNUMBER(IFERROR(($AH239),"")), ISNUMBER(IFERROR(($AB239),""))), MAX(MIN(($AH239), ($AB239)), -($AB239)), "")</f>
        <v/>
      </c>
      <c r="AF239" s="2132" t="str">
        <f t="array" ref="AF239">IF(AND( ISNUMBER(IFERROR(($AH239),"")), ISNUMBER(IFERROR(($AC239),""))), MAX(MIN(($AH239), ($AC239)), -($AC239)), "")</f>
        <v/>
      </c>
      <c r="AG239" s="2349" t="str">
        <f t="array" ref="AG239">IF(AND( ISNUMBER(IFERROR(($AH239),"")), ISNUMBER(IFERROR(($AD239),""))), MAX(MIN(($AH239), ($AD239)), -($AD239)), "")</f>
        <v/>
      </c>
      <c r="AH239" s="2258"/>
      <c r="AI239" s="2141"/>
      <c r="AJ239" s="2141"/>
      <c r="AK239" s="2141"/>
      <c r="AL239" s="2141"/>
      <c r="AM239" s="2141"/>
      <c r="AN239" s="1114"/>
      <c r="AO239" s="2232"/>
      <c r="AP239" s="2141"/>
      <c r="AQ239" s="2141"/>
      <c r="AR239" s="2141"/>
      <c r="AS239" s="2141"/>
      <c r="AT239" s="2141"/>
      <c r="AU239" s="1114"/>
      <c r="AV239" s="2232"/>
      <c r="AW239" s="2141"/>
      <c r="AX239" s="2141"/>
      <c r="AY239" s="2141"/>
      <c r="AZ239" s="2141"/>
      <c r="BA239" s="2141"/>
      <c r="BB239" s="2256"/>
      <c r="CH239" s="310"/>
      <c r="CI239" s="310"/>
      <c r="CV239" s="310"/>
      <c r="CW239" s="310"/>
      <c r="DH239" s="310"/>
      <c r="DI239" s="310"/>
      <c r="DR239" s="310"/>
      <c r="DS239" s="310"/>
      <c r="EC239" s="310"/>
      <c r="ED239" s="310"/>
      <c r="EE239" s="310"/>
      <c r="EG239" s="1279"/>
      <c r="EH239" s="1857"/>
    </row>
    <row r="240" spans="1:138" s="234" customFormat="1" ht="15" customHeight="1" x14ac:dyDescent="0.25">
      <c r="A240" s="926"/>
      <c r="B240" s="190">
        <v>2</v>
      </c>
      <c r="C240" s="3429" t="s">
        <v>1503</v>
      </c>
      <c r="D240" s="3430"/>
      <c r="E240" s="3430"/>
      <c r="F240" s="37" t="str">
        <f>IF( SUMPRODUCT(--NOT(ISNUMBER(IFERROR(($M240:$T240),""))))=0,SQRT(MAX(($M240)+SUMPRODUCT(($N240:$T240),r_com!$C5:$I5),0)),"")</f>
        <v/>
      </c>
      <c r="G240" s="37" t="str">
        <f t="array" ref="G240">IF( SUMPRODUCT(--NOT(ISNUMBER($M240:$T240)))=0,SQRT(MAX(($M240)+SUMPRODUCT(($N240:$T240),r_com!$C16:$I16),0)),"")</f>
        <v/>
      </c>
      <c r="H240" s="37" t="str">
        <f t="array" ref="H240">IF( SUMPRODUCT(--NOT(ISNUMBER($M240:$T240)))=0,SQRT(MAX(($M240)+SUMPRODUCT(($N240:$T240),r_com!$C5:$I5)*0.75,0)),"")</f>
        <v/>
      </c>
      <c r="I240" s="37" t="str">
        <f t="array" ref="I240">IF(AND( ISNUMBER(IFERROR(($L240),"")), ISNUMBER(IFERROR(($F240),""))), MAX(MIN(($L240), ($F240)), -($F240)), "")</f>
        <v/>
      </c>
      <c r="J240" s="37" t="str">
        <f t="array" ref="J240">IF(AND( ISNUMBER(IFERROR(($L240),"")), ISNUMBER(IFERROR(($G240),""))), MAX(MIN(($L240), ($G240)), -($G240)), "")</f>
        <v/>
      </c>
      <c r="K240" s="37" t="str">
        <f t="array" ref="K240">IF(AND( ISNUMBER(IFERROR(($L240),"")), ISNUMBER(IFERROR(($H240),""))), MAX(MIN(($L240), ($H240)), -($H240)), "")</f>
        <v/>
      </c>
      <c r="L240" s="237"/>
      <c r="M240" s="1047"/>
      <c r="N240" s="2113"/>
      <c r="O240" s="1037"/>
      <c r="P240" s="1037"/>
      <c r="Q240" s="1037"/>
      <c r="R240" s="1037"/>
      <c r="S240" s="1037"/>
      <c r="T240" s="1057"/>
      <c r="U240" s="1039"/>
      <c r="V240" s="237"/>
      <c r="W240" s="237"/>
      <c r="X240" s="237"/>
      <c r="Y240" s="37" t="str">
        <f t="array" ref="Y240">IF(AND( ISNUMBER(IFERROR(($X240),"")), ISNUMBER(IFERROR(($U240),""))), MAX(MIN(($X240), ($U240)), -($U240)), "")</f>
        <v/>
      </c>
      <c r="Z240" s="37" t="str">
        <f t="array" ref="Z240">IF(AND( ISNUMBER(IFERROR(($X240),"")), ISNUMBER(IFERROR(($V240),""))), MAX(MIN(($X240), ($V240)), -($V240)), "")</f>
        <v/>
      </c>
      <c r="AA240" s="701" t="str">
        <f t="array" ref="AA240">IF(AND( ISNUMBER(IFERROR(($X240),"")), ISNUMBER(IFERROR(($W240),""))), MAX(MIN(($X240), ($W240)), -($W240)), "")</f>
        <v/>
      </c>
      <c r="AB240" s="2413" t="str">
        <f t="array" ref="AB240">IF(AND( ISNUMBER(IFERROR(($AK240),"")), ISNUMBER(IFERROR(($AL240),"")), ISNUMBER(IFERROR(($AN240),""))), SQRT(MAX(0, ($AK240)+g_com!N3*(($AL240)-($AN240)))), "")</f>
        <v/>
      </c>
      <c r="AC240" s="37" t="str">
        <f t="array" ref="AC240">IF(AND( ISNUMBER(IFERROR(($AK240),"")), ISNUMBER(IFERROR(($AL240),"")), ISNUMBER(IFERROR(($AN240),""))), SQRT(MAX(0, ($AK240)+MIN(100%,g_com!N3*1.25)*(($AL240)-($AN240)))), "")</f>
        <v/>
      </c>
      <c r="AD240" s="37" t="str">
        <f t="array" ref="AD240">IF(AND( ISNUMBER(IFERROR(($AK240),"")), ISNUMBER(IFERROR(($AL240),"")), ISNUMBER(IFERROR(($AN240),""))), SQRT(MAX(0, ($AK240)+0.75*g_com!N3*(($AL240)-($AN240)))), "")</f>
        <v/>
      </c>
      <c r="AE240" s="269" t="str">
        <f t="array" ref="AE240">IF(AND( ISNUMBER(IFERROR(($AH240),"")), ISNUMBER(IFERROR(($AB240),""))), MAX(MIN(($AH240), ($AB240)), -($AB240)), "")</f>
        <v/>
      </c>
      <c r="AF240" s="37" t="str">
        <f t="array" ref="AF240">IF(AND( ISNUMBER(IFERROR(($AH240),"")), ISNUMBER(IFERROR(($AC240),""))), MAX(MIN(($AH240), ($AC240)), -($AC240)), "")</f>
        <v/>
      </c>
      <c r="AG240" s="701" t="str">
        <f t="array" ref="AG240">IF(AND( ISNUMBER(IFERROR(($AH240),"")), ISNUMBER(IFERROR(($AD240),""))), MAX(MIN(($AH240), ($AD240)), -($AD240)), "")</f>
        <v/>
      </c>
      <c r="AH240" s="238"/>
      <c r="AI240" s="998"/>
      <c r="AJ240" s="998"/>
      <c r="AK240" s="998"/>
      <c r="AL240" s="998"/>
      <c r="AM240" s="998"/>
      <c r="AN240" s="999"/>
      <c r="AO240" s="997"/>
      <c r="AP240" s="998"/>
      <c r="AQ240" s="998"/>
      <c r="AR240" s="998"/>
      <c r="AS240" s="998"/>
      <c r="AT240" s="998"/>
      <c r="AU240" s="999"/>
      <c r="AV240" s="997"/>
      <c r="AW240" s="998"/>
      <c r="AX240" s="998"/>
      <c r="AY240" s="998"/>
      <c r="AZ240" s="998"/>
      <c r="BA240" s="998"/>
      <c r="BB240" s="1028"/>
      <c r="CH240" s="310"/>
      <c r="CI240" s="310"/>
      <c r="CV240" s="310"/>
      <c r="CW240" s="310"/>
      <c r="DH240" s="310"/>
      <c r="DI240" s="310"/>
      <c r="DR240" s="310"/>
      <c r="DS240" s="310"/>
      <c r="EC240" s="310"/>
      <c r="ED240" s="310"/>
      <c r="EE240" s="310"/>
      <c r="EG240" s="1279"/>
      <c r="EH240" s="1857"/>
    </row>
    <row r="241" spans="1:138" s="234" customFormat="1" ht="15" customHeight="1" x14ac:dyDescent="0.25">
      <c r="A241" s="926"/>
      <c r="B241" s="190">
        <v>3</v>
      </c>
      <c r="C241" s="3429" t="s">
        <v>1504</v>
      </c>
      <c r="D241" s="3430"/>
      <c r="E241" s="3430"/>
      <c r="F241" s="37" t="str">
        <f>IF( SUMPRODUCT(--NOT(ISNUMBER(IFERROR(($M241:$T241),""))))=0,SQRT(MAX(($M241)+SUMPRODUCT(($N241:$T241),r_com!$C6:$I6),0)),"")</f>
        <v/>
      </c>
      <c r="G241" s="37" t="str">
        <f t="array" ref="G241">IF( SUMPRODUCT(--NOT(ISNUMBER($M241:$T241)))=0,SQRT(MAX(($M241)+SUMPRODUCT(($N241:$T241),r_com!$C17:$I17),0)),"")</f>
        <v/>
      </c>
      <c r="H241" s="37" t="str">
        <f t="array" ref="H241">IF( SUMPRODUCT(--NOT(ISNUMBER($M241:$T241)))=0,SQRT(MAX(($M241)+SUMPRODUCT(($N241:$T241),r_com!$C6:$I6)*0.75,0)),"")</f>
        <v/>
      </c>
      <c r="I241" s="37" t="str">
        <f t="array" ref="I241">IF(AND( ISNUMBER(IFERROR(($L241),"")), ISNUMBER(IFERROR(($F241),""))), MAX(MIN(($L241), ($F241)), -($F241)), "")</f>
        <v/>
      </c>
      <c r="J241" s="37" t="str">
        <f t="array" ref="J241">IF(AND( ISNUMBER(IFERROR(($L241),"")), ISNUMBER(IFERROR(($G241),""))), MAX(MIN(($L241), ($G241)), -($G241)), "")</f>
        <v/>
      </c>
      <c r="K241" s="37" t="str">
        <f t="array" ref="K241">IF(AND( ISNUMBER(IFERROR(($L241),"")), ISNUMBER(IFERROR(($H241),""))), MAX(MIN(($L241), ($H241)), -($H241)), "")</f>
        <v/>
      </c>
      <c r="L241" s="237"/>
      <c r="M241" s="1047"/>
      <c r="N241" s="2113"/>
      <c r="O241" s="1037"/>
      <c r="P241" s="1037"/>
      <c r="Q241" s="1037"/>
      <c r="R241" s="1037"/>
      <c r="S241" s="1037"/>
      <c r="T241" s="1057"/>
      <c r="U241" s="1039"/>
      <c r="V241" s="237"/>
      <c r="W241" s="237"/>
      <c r="X241" s="237"/>
      <c r="Y241" s="37" t="str">
        <f t="array" ref="Y241">IF(AND( ISNUMBER(IFERROR(($X241),"")), ISNUMBER(IFERROR(($U241),""))), MAX(MIN(($X241), ($U241)), -($U241)), "")</f>
        <v/>
      </c>
      <c r="Z241" s="37" t="str">
        <f t="array" ref="Z241">IF(AND( ISNUMBER(IFERROR(($X241),"")), ISNUMBER(IFERROR(($V241),""))), MAX(MIN(($X241), ($V241)), -($V241)), "")</f>
        <v/>
      </c>
      <c r="AA241" s="701" t="str">
        <f t="array" ref="AA241">IF(AND( ISNUMBER(IFERROR(($X241),"")), ISNUMBER(IFERROR(($W241),""))), MAX(MIN(($X241), ($W241)), -($W241)), "")</f>
        <v/>
      </c>
      <c r="AB241" s="2413" t="str">
        <f t="array" ref="AB241">IF(AND( ISNUMBER(IFERROR(($AK241),"")), ISNUMBER(IFERROR(($AL241),"")), ISNUMBER(IFERROR(($AN241),""))), SQRT(MAX(0, ($AK241)+g_com!N4*(($AL241)-($AN241)))), "")</f>
        <v/>
      </c>
      <c r="AC241" s="37" t="str">
        <f t="array" ref="AC241">IF(AND( ISNUMBER(IFERROR(($AK241),"")), ISNUMBER(IFERROR(($AL241),"")), ISNUMBER(IFERROR(($AN241),""))), SQRT(MAX(0, ($AK241)+MIN(100%,g_com!N4*1.25)*(($AL241)-($AN241)))), "")</f>
        <v/>
      </c>
      <c r="AD241" s="37" t="str">
        <f t="array" ref="AD241">IF(AND( ISNUMBER(IFERROR(($AK241),"")), ISNUMBER(IFERROR(($AL241),"")), ISNUMBER(IFERROR(($AN241),""))), SQRT(MAX(0, ($AK241)+0.75*g_com!N4*(($AL241)-($AN241)))), "")</f>
        <v/>
      </c>
      <c r="AE241" s="269" t="str">
        <f t="array" ref="AE241">IF(AND( ISNUMBER(IFERROR(($AH241),"")), ISNUMBER(IFERROR(($AB241),""))), MAX(MIN(($AH241), ($AB241)), -($AB241)), "")</f>
        <v/>
      </c>
      <c r="AF241" s="37" t="str">
        <f t="array" ref="AF241">IF(AND( ISNUMBER(IFERROR(($AH241),"")), ISNUMBER(IFERROR(($AC241),""))), MAX(MIN(($AH241), ($AC241)), -($AC241)), "")</f>
        <v/>
      </c>
      <c r="AG241" s="701" t="str">
        <f t="array" ref="AG241">IF(AND( ISNUMBER(IFERROR(($AH241),"")), ISNUMBER(IFERROR(($AD241),""))), MAX(MIN(($AH241), ($AD241)), -($AD241)), "")</f>
        <v/>
      </c>
      <c r="AH241" s="238"/>
      <c r="AI241" s="988"/>
      <c r="AJ241" s="988"/>
      <c r="AK241" s="988"/>
      <c r="AL241" s="988"/>
      <c r="AM241" s="988"/>
      <c r="AN241" s="1003"/>
      <c r="AO241" s="1092"/>
      <c r="AP241" s="988"/>
      <c r="AQ241" s="988"/>
      <c r="AR241" s="988"/>
      <c r="AS241" s="988"/>
      <c r="AT241" s="988"/>
      <c r="AU241" s="1003"/>
      <c r="AV241" s="1092"/>
      <c r="AW241" s="988"/>
      <c r="AX241" s="988"/>
      <c r="AY241" s="988"/>
      <c r="AZ241" s="988"/>
      <c r="BA241" s="988"/>
      <c r="BB241" s="987"/>
      <c r="CH241" s="310"/>
      <c r="CI241" s="310"/>
      <c r="CV241" s="310"/>
      <c r="CW241" s="310"/>
      <c r="DH241" s="310"/>
      <c r="DI241" s="310"/>
      <c r="DR241" s="310"/>
      <c r="DS241" s="310"/>
      <c r="EC241" s="310"/>
      <c r="ED241" s="310"/>
      <c r="EE241" s="310"/>
      <c r="EG241" s="1279"/>
      <c r="EH241" s="1857"/>
    </row>
    <row r="242" spans="1:138" s="234" customFormat="1" ht="15" customHeight="1" x14ac:dyDescent="0.25">
      <c r="A242" s="926"/>
      <c r="B242" s="190">
        <v>4</v>
      </c>
      <c r="C242" s="3429" t="s">
        <v>1505</v>
      </c>
      <c r="D242" s="3430"/>
      <c r="E242" s="3430"/>
      <c r="F242" s="37" t="str">
        <f>IF( SUMPRODUCT(--NOT(ISNUMBER(IFERROR(($M242:$T242),""))))=0,SQRT(MAX(($M242)+SUMPRODUCT(($N242:$T242),r_com!$C7:$I7),0)),"")</f>
        <v/>
      </c>
      <c r="G242" s="37" t="str">
        <f t="array" ref="G242">IF( SUMPRODUCT(--NOT(ISNUMBER($M242:$T242)))=0,SQRT(MAX(($M242)+SUMPRODUCT(($N242:$T242),r_com!$C18:$I18),0)),"")</f>
        <v/>
      </c>
      <c r="H242" s="37" t="str">
        <f t="array" ref="H242">IF( SUMPRODUCT(--NOT(ISNUMBER($M242:$T242)))=0,SQRT(MAX(($M242)+SUMPRODUCT(($N242:$T242),r_com!$C7:$I7)*0.75,0)),"")</f>
        <v/>
      </c>
      <c r="I242" s="37" t="str">
        <f t="array" ref="I242">IF(AND( ISNUMBER(IFERROR(($L242),"")), ISNUMBER(IFERROR(($F242),""))), MAX(MIN(($L242), ($F242)), -($F242)), "")</f>
        <v/>
      </c>
      <c r="J242" s="37" t="str">
        <f t="array" ref="J242">IF(AND( ISNUMBER(IFERROR(($L242),"")), ISNUMBER(IFERROR(($G242),""))), MAX(MIN(($L242), ($G242)), -($G242)), "")</f>
        <v/>
      </c>
      <c r="K242" s="37" t="str">
        <f t="array" ref="K242">IF(AND( ISNUMBER(IFERROR(($L242),"")), ISNUMBER(IFERROR(($H242),""))), MAX(MIN(($L242), ($H242)), -($H242)), "")</f>
        <v/>
      </c>
      <c r="L242" s="237"/>
      <c r="M242" s="1047"/>
      <c r="N242" s="2113"/>
      <c r="O242" s="1037"/>
      <c r="P242" s="1037"/>
      <c r="Q242" s="1037"/>
      <c r="R242" s="1037"/>
      <c r="S242" s="1037"/>
      <c r="T242" s="1057"/>
      <c r="U242" s="1039"/>
      <c r="V242" s="237"/>
      <c r="W242" s="237"/>
      <c r="X242" s="237"/>
      <c r="Y242" s="37" t="str">
        <f t="array" ref="Y242">IF(AND( ISNUMBER(IFERROR(($X242),"")), ISNUMBER(IFERROR(($U242),""))), MAX(MIN(($X242), ($U242)), -($U242)), "")</f>
        <v/>
      </c>
      <c r="Z242" s="37" t="str">
        <f t="array" ref="Z242">IF(AND( ISNUMBER(IFERROR(($X242),"")), ISNUMBER(IFERROR(($V242),""))), MAX(MIN(($X242), ($V242)), -($V242)), "")</f>
        <v/>
      </c>
      <c r="AA242" s="701" t="str">
        <f t="array" ref="AA242">IF(AND( ISNUMBER(IFERROR(($X242),"")), ISNUMBER(IFERROR(($W242),""))), MAX(MIN(($X242), ($W242)), -($W242)), "")</f>
        <v/>
      </c>
      <c r="AB242" s="2413" t="str">
        <f t="array" ref="AB242">IF(AND( ISNUMBER(IFERROR(($AK242),"")), ISNUMBER(IFERROR(($AL242),"")), ISNUMBER(IFERROR(($AN242),""))), SQRT(MAX(0, ($AK242)+g_com!N5*(($AL242)-($AN242)))), "")</f>
        <v/>
      </c>
      <c r="AC242" s="37" t="str">
        <f t="array" ref="AC242">IF(AND( ISNUMBER(IFERROR(($AK242),"")), ISNUMBER(IFERROR(($AL242),"")), ISNUMBER(IFERROR(($AN242),""))), SQRT(MAX(0, ($AK242)+MIN(100%,g_com!N5*1.25)*(($AL242)-($AN242)))), "")</f>
        <v/>
      </c>
      <c r="AD242" s="37" t="str">
        <f t="array" ref="AD242">IF(AND( ISNUMBER(IFERROR(($AK242),"")), ISNUMBER(IFERROR(($AL242),"")), ISNUMBER(IFERROR(($AN242),""))), SQRT(MAX(0, ($AK242)+0.75*g_com!N5*(($AL242)-($AN242)))), "")</f>
        <v/>
      </c>
      <c r="AE242" s="269" t="str">
        <f t="array" ref="AE242">IF(AND( ISNUMBER(IFERROR(($AH242),"")), ISNUMBER(IFERROR(($AB242),""))), MAX(MIN(($AH242), ($AB242)), -($AB242)), "")</f>
        <v/>
      </c>
      <c r="AF242" s="37" t="str">
        <f t="array" ref="AF242">IF(AND( ISNUMBER(IFERROR(($AH242),"")), ISNUMBER(IFERROR(($AC242),""))), MAX(MIN(($AH242), ($AC242)), -($AC242)), "")</f>
        <v/>
      </c>
      <c r="AG242" s="701" t="str">
        <f t="array" ref="AG242">IF(AND( ISNUMBER(IFERROR(($AH242),"")), ISNUMBER(IFERROR(($AD242),""))), MAX(MIN(($AH242), ($AD242)), -($AD242)), "")</f>
        <v/>
      </c>
      <c r="AH242" s="238"/>
      <c r="AI242" s="988"/>
      <c r="AJ242" s="988"/>
      <c r="AK242" s="988"/>
      <c r="AL242" s="988"/>
      <c r="AM242" s="988"/>
      <c r="AN242" s="1003"/>
      <c r="AO242" s="1092"/>
      <c r="AP242" s="988"/>
      <c r="AQ242" s="988"/>
      <c r="AR242" s="988"/>
      <c r="AS242" s="988"/>
      <c r="AT242" s="988"/>
      <c r="AU242" s="1003"/>
      <c r="AV242" s="1092"/>
      <c r="AW242" s="988"/>
      <c r="AX242" s="988"/>
      <c r="AY242" s="988"/>
      <c r="AZ242" s="988"/>
      <c r="BA242" s="988"/>
      <c r="BB242" s="987"/>
      <c r="CH242" s="310"/>
      <c r="CI242" s="310"/>
      <c r="CV242" s="310"/>
      <c r="CW242" s="310"/>
      <c r="DH242" s="310"/>
      <c r="DI242" s="310"/>
      <c r="DR242" s="310"/>
      <c r="DS242" s="310"/>
      <c r="EC242" s="310"/>
      <c r="ED242" s="310"/>
      <c r="EE242" s="310"/>
      <c r="EG242" s="1279"/>
      <c r="EH242" s="1857"/>
    </row>
    <row r="243" spans="1:138" s="234" customFormat="1" ht="15" customHeight="1" x14ac:dyDescent="0.25">
      <c r="A243" s="926"/>
      <c r="B243" s="190">
        <v>5</v>
      </c>
      <c r="C243" s="3429" t="s">
        <v>1506</v>
      </c>
      <c r="D243" s="3430"/>
      <c r="E243" s="3430"/>
      <c r="F243" s="37" t="str">
        <f>IF( SUMPRODUCT(--NOT(ISNUMBER(IFERROR(($M243:$T243),""))))=0,SQRT(MAX(($M243)+SUMPRODUCT(($N243:$T243),r_com!$C8:$I8),0)),"")</f>
        <v/>
      </c>
      <c r="G243" s="37" t="str">
        <f t="array" ref="G243">IF( SUMPRODUCT(--NOT(ISNUMBER($M243:$T243)))=0,SQRT(MAX(($M243)+SUMPRODUCT(($N243:$T243),r_com!$C19:$I19),0)),"")</f>
        <v/>
      </c>
      <c r="H243" s="37" t="str">
        <f t="array" ref="H243">IF( SUMPRODUCT(--NOT(ISNUMBER($M243:$T243)))=0,SQRT(MAX(($M243)+SUMPRODUCT(($N243:$T243),r_com!$C8:$I8)*0.75,0)),"")</f>
        <v/>
      </c>
      <c r="I243" s="37" t="str">
        <f t="array" ref="I243">IF(AND( ISNUMBER(IFERROR(($L243),"")), ISNUMBER(IFERROR(($F243),""))), MAX(MIN(($L243), ($F243)), -($F243)), "")</f>
        <v/>
      </c>
      <c r="J243" s="37" t="str">
        <f t="array" ref="J243">IF(AND( ISNUMBER(IFERROR(($L243),"")), ISNUMBER(IFERROR(($G243),""))), MAX(MIN(($L243), ($G243)), -($G243)), "")</f>
        <v/>
      </c>
      <c r="K243" s="37" t="str">
        <f t="array" ref="K243">IF(AND( ISNUMBER(IFERROR(($L243),"")), ISNUMBER(IFERROR(($H243),""))), MAX(MIN(($L243), ($H243)), -($H243)), "")</f>
        <v/>
      </c>
      <c r="L243" s="237"/>
      <c r="M243" s="1047"/>
      <c r="N243" s="2113"/>
      <c r="O243" s="1037"/>
      <c r="P243" s="1037"/>
      <c r="Q243" s="1037"/>
      <c r="R243" s="1037"/>
      <c r="S243" s="1037"/>
      <c r="T243" s="1057"/>
      <c r="U243" s="1039"/>
      <c r="V243" s="237"/>
      <c r="W243" s="237"/>
      <c r="X243" s="237"/>
      <c r="Y243" s="37" t="str">
        <f t="array" ref="Y243">IF(AND( ISNUMBER(IFERROR(($X243),"")), ISNUMBER(IFERROR(($U243),""))), MAX(MIN(($X243), ($U243)), -($U243)), "")</f>
        <v/>
      </c>
      <c r="Z243" s="37" t="str">
        <f t="array" ref="Z243">IF(AND( ISNUMBER(IFERROR(($X243),"")), ISNUMBER(IFERROR(($V243),""))), MAX(MIN(($X243), ($V243)), -($V243)), "")</f>
        <v/>
      </c>
      <c r="AA243" s="701" t="str">
        <f t="array" ref="AA243">IF(AND( ISNUMBER(IFERROR(($X243),"")), ISNUMBER(IFERROR(($W243),""))), MAX(MIN(($X243), ($W243)), -($W243)), "")</f>
        <v/>
      </c>
      <c r="AB243" s="2413" t="str">
        <f t="array" ref="AB243">IF(AND( ISNUMBER(IFERROR(($AK243),"")), ISNUMBER(IFERROR(($AL243),"")), ISNUMBER(IFERROR(($AN243),""))), SQRT(MAX(0, ($AK243)+g_com!N6*(($AL243)-($AN243)))), "")</f>
        <v/>
      </c>
      <c r="AC243" s="37" t="str">
        <f t="array" ref="AC243">IF(AND( ISNUMBER(IFERROR(($AK243),"")), ISNUMBER(IFERROR(($AL243),"")), ISNUMBER(IFERROR(($AN243),""))), SQRT(MAX(0, ($AK243)+MIN(100%,g_com!N6*1.25)*(($AL243)-($AN243)))), "")</f>
        <v/>
      </c>
      <c r="AD243" s="37" t="str">
        <f t="array" ref="AD243">IF(AND( ISNUMBER(IFERROR(($AK243),"")), ISNUMBER(IFERROR(($AL243),"")), ISNUMBER(IFERROR(($AN243),""))), SQRT(MAX(0, ($AK243)+0.75*g_com!N6*(($AL243)-($AN243)))), "")</f>
        <v/>
      </c>
      <c r="AE243" s="269" t="str">
        <f t="array" ref="AE243">IF(AND( ISNUMBER(IFERROR(($AH243),"")), ISNUMBER(IFERROR(($AB243),""))), MAX(MIN(($AH243), ($AB243)), -($AB243)), "")</f>
        <v/>
      </c>
      <c r="AF243" s="37" t="str">
        <f t="array" ref="AF243">IF(AND( ISNUMBER(IFERROR(($AH243),"")), ISNUMBER(IFERROR(($AC243),""))), MAX(MIN(($AH243), ($AC243)), -($AC243)), "")</f>
        <v/>
      </c>
      <c r="AG243" s="701" t="str">
        <f t="array" ref="AG243">IF(AND( ISNUMBER(IFERROR(($AH243),"")), ISNUMBER(IFERROR(($AD243),""))), MAX(MIN(($AH243), ($AD243)), -($AD243)), "")</f>
        <v/>
      </c>
      <c r="AH243" s="238"/>
      <c r="AI243" s="988"/>
      <c r="AJ243" s="988"/>
      <c r="AK243" s="988"/>
      <c r="AL243" s="988"/>
      <c r="AM243" s="988"/>
      <c r="AN243" s="1003"/>
      <c r="AO243" s="1092"/>
      <c r="AP243" s="988"/>
      <c r="AQ243" s="988"/>
      <c r="AR243" s="988"/>
      <c r="AS243" s="988"/>
      <c r="AT243" s="988"/>
      <c r="AU243" s="1003"/>
      <c r="AV243" s="1092"/>
      <c r="AW243" s="988"/>
      <c r="AX243" s="988"/>
      <c r="AY243" s="988"/>
      <c r="AZ243" s="988"/>
      <c r="BA243" s="988"/>
      <c r="BB243" s="987"/>
      <c r="CH243" s="310"/>
      <c r="CI243" s="310"/>
      <c r="CV243" s="310"/>
      <c r="CW243" s="310"/>
      <c r="DH243" s="310"/>
      <c r="DI243" s="310"/>
      <c r="DR243" s="310"/>
      <c r="DS243" s="310"/>
      <c r="EC243" s="310"/>
      <c r="ED243" s="310"/>
      <c r="EE243" s="310"/>
      <c r="EG243" s="1279"/>
      <c r="EH243" s="1857"/>
    </row>
    <row r="244" spans="1:138" s="234" customFormat="1" ht="15" customHeight="1" x14ac:dyDescent="0.25">
      <c r="A244" s="926"/>
      <c r="B244" s="190">
        <v>6</v>
      </c>
      <c r="C244" s="3429" t="s">
        <v>1507</v>
      </c>
      <c r="D244" s="3430"/>
      <c r="E244" s="3430"/>
      <c r="F244" s="37" t="str">
        <f>IF( SUMPRODUCT(--NOT(ISNUMBER(IFERROR(($M244:$T244),""))))=0,SQRT(MAX(($M244)+SUMPRODUCT(($N244:$T244),r_com!$C9:$I9),0)),"")</f>
        <v/>
      </c>
      <c r="G244" s="37" t="str">
        <f t="array" ref="G244">IF( SUMPRODUCT(--NOT(ISNUMBER($M244:$T244)))=0,SQRT(MAX(($M244)+SUMPRODUCT(($N244:$T244),r_com!$C20:$I20),0)),"")</f>
        <v/>
      </c>
      <c r="H244" s="37" t="str">
        <f t="array" ref="H244">IF( SUMPRODUCT(--NOT(ISNUMBER($M244:$T244)))=0,SQRT(MAX(($M244)+SUMPRODUCT(($N244:$T244),r_com!$C9:$I9)*0.75,0)),"")</f>
        <v/>
      </c>
      <c r="I244" s="37" t="str">
        <f t="array" ref="I244">IF(AND( ISNUMBER(IFERROR(($L244),"")), ISNUMBER(IFERROR(($F244),""))), MAX(MIN(($L244), ($F244)), -($F244)), "")</f>
        <v/>
      </c>
      <c r="J244" s="37" t="str">
        <f t="array" ref="J244">IF(AND( ISNUMBER(IFERROR(($L244),"")), ISNUMBER(IFERROR(($G244),""))), MAX(MIN(($L244), ($G244)), -($G244)), "")</f>
        <v/>
      </c>
      <c r="K244" s="37" t="str">
        <f t="array" ref="K244">IF(AND( ISNUMBER(IFERROR(($L244),"")), ISNUMBER(IFERROR(($H244),""))), MAX(MIN(($L244), ($H244)), -($H244)), "")</f>
        <v/>
      </c>
      <c r="L244" s="237"/>
      <c r="M244" s="1047"/>
      <c r="N244" s="2113"/>
      <c r="O244" s="1037"/>
      <c r="P244" s="1037"/>
      <c r="Q244" s="1037"/>
      <c r="R244" s="1037"/>
      <c r="S244" s="1037"/>
      <c r="T244" s="1057"/>
      <c r="U244" s="1039"/>
      <c r="V244" s="237"/>
      <c r="W244" s="237"/>
      <c r="X244" s="237"/>
      <c r="Y244" s="37" t="str">
        <f t="array" ref="Y244">IF(AND( ISNUMBER(IFERROR(($X244),"")), ISNUMBER(IFERROR(($U244),""))), MAX(MIN(($X244), ($U244)), -($U244)), "")</f>
        <v/>
      </c>
      <c r="Z244" s="37" t="str">
        <f t="array" ref="Z244">IF(AND( ISNUMBER(IFERROR(($X244),"")), ISNUMBER(IFERROR(($V244),""))), MAX(MIN(($X244), ($V244)), -($V244)), "")</f>
        <v/>
      </c>
      <c r="AA244" s="701" t="str">
        <f t="array" ref="AA244">IF(AND( ISNUMBER(IFERROR(($X244),"")), ISNUMBER(IFERROR(($W244),""))), MAX(MIN(($X244), ($W244)), -($W244)), "")</f>
        <v/>
      </c>
      <c r="AB244" s="2413" t="str">
        <f t="array" ref="AB244">IF(AND( ISNUMBER(IFERROR(($AK244),"")), ISNUMBER(IFERROR(($AL244),"")), ISNUMBER(IFERROR(($AN244),""))), SQRT(MAX(0, ($AK244)+g_com!N7*(($AL244)-($AN244)))), "")</f>
        <v/>
      </c>
      <c r="AC244" s="37" t="str">
        <f t="array" ref="AC244">IF(AND( ISNUMBER(IFERROR(($AK244),"")), ISNUMBER(IFERROR(($AL244),"")), ISNUMBER(IFERROR(($AN244),""))), SQRT(MAX(0, ($AK244)+MIN(100%,g_com!N7*1.25)*(($AL244)-($AN244)))), "")</f>
        <v/>
      </c>
      <c r="AD244" s="37" t="str">
        <f t="array" ref="AD244">IF(AND( ISNUMBER(IFERROR(($AK244),"")), ISNUMBER(IFERROR(($AL244),"")), ISNUMBER(IFERROR(($AN244),""))), SQRT(MAX(0, ($AK244)+0.75*g_com!N7*(($AL244)-($AN244)))), "")</f>
        <v/>
      </c>
      <c r="AE244" s="269" t="str">
        <f t="array" ref="AE244">IF(AND( ISNUMBER(IFERROR(($AH244),"")), ISNUMBER(IFERROR(($AB244),""))), MAX(MIN(($AH244), ($AB244)), -($AB244)), "")</f>
        <v/>
      </c>
      <c r="AF244" s="37" t="str">
        <f t="array" ref="AF244">IF(AND( ISNUMBER(IFERROR(($AH244),"")), ISNUMBER(IFERROR(($AC244),""))), MAX(MIN(($AH244), ($AC244)), -($AC244)), "")</f>
        <v/>
      </c>
      <c r="AG244" s="701" t="str">
        <f t="array" ref="AG244">IF(AND( ISNUMBER(IFERROR(($AH244),"")), ISNUMBER(IFERROR(($AD244),""))), MAX(MIN(($AH244), ($AD244)), -($AD244)), "")</f>
        <v/>
      </c>
      <c r="AH244" s="238"/>
      <c r="AI244" s="988"/>
      <c r="AJ244" s="988"/>
      <c r="AK244" s="988"/>
      <c r="AL244" s="988"/>
      <c r="AM244" s="988"/>
      <c r="AN244" s="1003"/>
      <c r="AO244" s="1092"/>
      <c r="AP244" s="988"/>
      <c r="AQ244" s="988"/>
      <c r="AR244" s="988"/>
      <c r="AS244" s="988"/>
      <c r="AT244" s="988"/>
      <c r="AU244" s="1003"/>
      <c r="AV244" s="1092"/>
      <c r="AW244" s="988"/>
      <c r="AX244" s="988"/>
      <c r="AY244" s="988"/>
      <c r="AZ244" s="988"/>
      <c r="BA244" s="988"/>
      <c r="BB244" s="987"/>
      <c r="CH244" s="310"/>
      <c r="CI244" s="310"/>
      <c r="CV244" s="310"/>
      <c r="CW244" s="310"/>
      <c r="DH244" s="310"/>
      <c r="DI244" s="310"/>
      <c r="DR244" s="310"/>
      <c r="DS244" s="310"/>
      <c r="EC244" s="310"/>
      <c r="ED244" s="310"/>
      <c r="EE244" s="310"/>
      <c r="EG244" s="1279"/>
      <c r="EH244" s="1857"/>
    </row>
    <row r="245" spans="1:138" s="234" customFormat="1" ht="15" customHeight="1" x14ac:dyDescent="0.25">
      <c r="A245" s="926"/>
      <c r="B245" s="201">
        <v>7</v>
      </c>
      <c r="C245" s="3429" t="s">
        <v>1508</v>
      </c>
      <c r="D245" s="3430"/>
      <c r="E245" s="3430"/>
      <c r="F245" s="37" t="str">
        <f>IF( SUMPRODUCT(--NOT(ISNUMBER(IFERROR(($M245:$T245),""))))=0,SQRT(MAX(($M245)+SUMPRODUCT(($N245:$T245),r_com!$C10:$I10),0)),"")</f>
        <v/>
      </c>
      <c r="G245" s="37" t="str">
        <f t="array" ref="G245">IF( SUMPRODUCT(--NOT(ISNUMBER($M245:$T245)))=0,SQRT(MAX(($M245)+SUMPRODUCT(($N245:$T245),r_com!$C21:$I21),0)),"")</f>
        <v/>
      </c>
      <c r="H245" s="37" t="str">
        <f t="array" ref="H245">IF( SUMPRODUCT(--NOT(ISNUMBER($M245:$T245)))=0,SQRT(MAX(($M245)+SUMPRODUCT(($N245:$T245),r_com!$C10:$I10)*0.75,0)),"")</f>
        <v/>
      </c>
      <c r="I245" s="37" t="str">
        <f t="array" ref="I245">IF(AND( ISNUMBER(IFERROR(($L245),"")), ISNUMBER(IFERROR(($F245),""))), MAX(MIN(($L245), ($F245)), -($F245)), "")</f>
        <v/>
      </c>
      <c r="J245" s="37" t="str">
        <f t="array" ref="J245">IF(AND( ISNUMBER(IFERROR(($L245),"")), ISNUMBER(IFERROR(($G245),""))), MAX(MIN(($L245), ($G245)), -($G245)), "")</f>
        <v/>
      </c>
      <c r="K245" s="37" t="str">
        <f t="array" ref="K245">IF(AND( ISNUMBER(IFERROR(($L245),"")), ISNUMBER(IFERROR(($H245),""))), MAX(MIN(($L245), ($H245)), -($H245)), "")</f>
        <v/>
      </c>
      <c r="L245" s="237"/>
      <c r="M245" s="1047"/>
      <c r="N245" s="2113"/>
      <c r="O245" s="1037"/>
      <c r="P245" s="1037"/>
      <c r="Q245" s="1037"/>
      <c r="R245" s="1037"/>
      <c r="S245" s="1037"/>
      <c r="T245" s="1057"/>
      <c r="U245" s="1039"/>
      <c r="V245" s="237"/>
      <c r="W245" s="237"/>
      <c r="X245" s="237"/>
      <c r="Y245" s="37" t="str">
        <f t="array" ref="Y245">IF(AND( ISNUMBER(IFERROR(($X245),"")), ISNUMBER(IFERROR(($U245),""))), MAX(MIN(($X245), ($U245)), -($U245)), "")</f>
        <v/>
      </c>
      <c r="Z245" s="37" t="str">
        <f t="array" ref="Z245">IF(AND( ISNUMBER(IFERROR(($X245),"")), ISNUMBER(IFERROR(($V245),""))), MAX(MIN(($X245), ($V245)), -($V245)), "")</f>
        <v/>
      </c>
      <c r="AA245" s="701" t="str">
        <f t="array" ref="AA245">IF(AND( ISNUMBER(IFERROR(($X245),"")), ISNUMBER(IFERROR(($W245),""))), MAX(MIN(($X245), ($W245)), -($W245)), "")</f>
        <v/>
      </c>
      <c r="AB245" s="2413" t="str">
        <f t="array" ref="AB245">IF(AND( ISNUMBER(IFERROR(($AK245),"")), ISNUMBER(IFERROR(($AL245),"")), ISNUMBER(IFERROR(($AN245),""))), SQRT(MAX(0, ($AK245)+g_com!N8*(($AL245)-($AN245)))), "")</f>
        <v/>
      </c>
      <c r="AC245" s="37" t="str">
        <f t="array" ref="AC245">IF(AND( ISNUMBER(IFERROR(($AK245),"")), ISNUMBER(IFERROR(($AL245),"")), ISNUMBER(IFERROR(($AN245),""))), SQRT(MAX(0, ($AK245)+MIN(100%,g_com!N8*1.25)*(($AL245)-($AN245)))), "")</f>
        <v/>
      </c>
      <c r="AD245" s="37" t="str">
        <f t="array" ref="AD245">IF(AND( ISNUMBER(IFERROR(($AK245),"")), ISNUMBER(IFERROR(($AL245),"")), ISNUMBER(IFERROR(($AN245),""))), SQRT(MAX(0, ($AK245)+0.75*g_com!N8*(($AL245)-($AN245)))), "")</f>
        <v/>
      </c>
      <c r="AE245" s="269" t="str">
        <f t="array" ref="AE245">IF(AND( ISNUMBER(IFERROR(($AH245),"")), ISNUMBER(IFERROR(($AB245),""))), MAX(MIN(($AH245), ($AB245)), -($AB245)), "")</f>
        <v/>
      </c>
      <c r="AF245" s="37" t="str">
        <f t="array" ref="AF245">IF(AND( ISNUMBER(IFERROR(($AH245),"")), ISNUMBER(IFERROR(($AC245),""))), MAX(MIN(($AH245), ($AC245)), -($AC245)), "")</f>
        <v/>
      </c>
      <c r="AG245" s="701" t="str">
        <f t="array" ref="AG245">IF(AND( ISNUMBER(IFERROR(($AH245),"")), ISNUMBER(IFERROR(($AD245),""))), MAX(MIN(($AH245), ($AD245)), -($AD245)), "")</f>
        <v/>
      </c>
      <c r="AH245" s="238"/>
      <c r="AI245" s="988"/>
      <c r="AJ245" s="988"/>
      <c r="AK245" s="988"/>
      <c r="AL245" s="988"/>
      <c r="AM245" s="988"/>
      <c r="AN245" s="1003"/>
      <c r="AO245" s="1092"/>
      <c r="AP245" s="988"/>
      <c r="AQ245" s="988"/>
      <c r="AR245" s="988"/>
      <c r="AS245" s="988"/>
      <c r="AT245" s="988"/>
      <c r="AU245" s="1003"/>
      <c r="AV245" s="1092"/>
      <c r="AW245" s="988"/>
      <c r="AX245" s="988"/>
      <c r="AY245" s="988"/>
      <c r="AZ245" s="988"/>
      <c r="BA245" s="988"/>
      <c r="BB245" s="987"/>
      <c r="CH245" s="310"/>
      <c r="CI245" s="310"/>
      <c r="CV245" s="310"/>
      <c r="CW245" s="310"/>
      <c r="DH245" s="310"/>
      <c r="DI245" s="310"/>
      <c r="DR245" s="310"/>
      <c r="DS245" s="310"/>
      <c r="EC245" s="310"/>
      <c r="ED245" s="310"/>
      <c r="EE245" s="310"/>
      <c r="EG245" s="1279"/>
      <c r="EH245" s="1857"/>
    </row>
    <row r="246" spans="1:138" s="234" customFormat="1" ht="15" customHeight="1" x14ac:dyDescent="0.25">
      <c r="A246" s="926"/>
      <c r="B246" s="190">
        <v>8</v>
      </c>
      <c r="C246" s="3429" t="s">
        <v>1509</v>
      </c>
      <c r="D246" s="3430"/>
      <c r="E246" s="3430"/>
      <c r="F246" s="37" t="str">
        <f>IF( SUMPRODUCT(--NOT(ISNUMBER(IFERROR(($M246:$T246),""))))=0,SQRT(MAX(($M246)+SUMPRODUCT(($N246:$T246),r_com!$C11:$I11),0)),"")</f>
        <v/>
      </c>
      <c r="G246" s="37" t="str">
        <f t="array" ref="G246">IF( SUMPRODUCT(--NOT(ISNUMBER($M246:$T246)))=0,SQRT(MAX(($M246)+SUMPRODUCT(($N246:$T246),r_com!$C22:$I22),0)),"")</f>
        <v/>
      </c>
      <c r="H246" s="37" t="str">
        <f t="array" ref="H246">IF( SUMPRODUCT(--NOT(ISNUMBER($M246:$T246)))=0,SQRT(MAX(($M246)+SUMPRODUCT(($N246:$T246),r_com!$C11:$I11)*0.75,0)),"")</f>
        <v/>
      </c>
      <c r="I246" s="37" t="str">
        <f t="array" ref="I246">IF(AND( ISNUMBER(IFERROR(($L246),"")), ISNUMBER(IFERROR(($F246),""))), MAX(MIN(($L246), ($F246)), -($F246)), "")</f>
        <v/>
      </c>
      <c r="J246" s="37" t="str">
        <f t="array" ref="J246">IF(AND( ISNUMBER(IFERROR(($L246),"")), ISNUMBER(IFERROR(($G246),""))), MAX(MIN(($L246), ($G246)), -($G246)), "")</f>
        <v/>
      </c>
      <c r="K246" s="37" t="str">
        <f t="array" ref="K246">IF(AND( ISNUMBER(IFERROR(($L246),"")), ISNUMBER(IFERROR(($H246),""))), MAX(MIN(($L246), ($H246)), -($H246)), "")</f>
        <v/>
      </c>
      <c r="L246" s="237"/>
      <c r="M246" s="1047"/>
      <c r="N246" s="2113"/>
      <c r="O246" s="1037"/>
      <c r="P246" s="1037"/>
      <c r="Q246" s="1037"/>
      <c r="R246" s="1037"/>
      <c r="S246" s="1037"/>
      <c r="T246" s="1057"/>
      <c r="U246" s="1039"/>
      <c r="V246" s="237"/>
      <c r="W246" s="237"/>
      <c r="X246" s="237"/>
      <c r="Y246" s="37" t="str">
        <f t="array" ref="Y246">IF(AND( ISNUMBER(IFERROR(($X246),"")), ISNUMBER(IFERROR(($U246),""))), MAX(MIN(($X246), ($U246)), -($U246)), "")</f>
        <v/>
      </c>
      <c r="Z246" s="37" t="str">
        <f t="array" ref="Z246">IF(AND( ISNUMBER(IFERROR(($X246),"")), ISNUMBER(IFERROR(($V246),""))), MAX(MIN(($X246), ($V246)), -($V246)), "")</f>
        <v/>
      </c>
      <c r="AA246" s="701" t="str">
        <f t="array" ref="AA246">IF(AND( ISNUMBER(IFERROR(($X246),"")), ISNUMBER(IFERROR(($W246),""))), MAX(MIN(($X246), ($W246)), -($W246)), "")</f>
        <v/>
      </c>
      <c r="AB246" s="2413" t="str">
        <f t="array" ref="AB246">IF(AND( ISNUMBER(IFERROR(($AK246),"")), ISNUMBER(IFERROR(($AL246),"")), ISNUMBER(IFERROR(($AN246),""))), SQRT(MAX(0, ($AK246)+g_com!N9*(($AL246)-($AN246)))), "")</f>
        <v/>
      </c>
      <c r="AC246" s="37" t="str">
        <f t="array" ref="AC246">IF(AND( ISNUMBER(IFERROR(($AK246),"")), ISNUMBER(IFERROR(($AL246),"")), ISNUMBER(IFERROR(($AN246),""))), SQRT(MAX(0, ($AK246)+MIN(100%,g_com!N9*1.25)*(($AL246)-($AN246)))), "")</f>
        <v/>
      </c>
      <c r="AD246" s="37" t="str">
        <f t="array" ref="AD246">IF(AND( ISNUMBER(IFERROR(($AK246),"")), ISNUMBER(IFERROR(($AL246),"")), ISNUMBER(IFERROR(($AN246),""))), SQRT(MAX(0, ($AK246)+0.75*g_com!N9*(($AL246)-($AN246)))), "")</f>
        <v/>
      </c>
      <c r="AE246" s="269" t="str">
        <f t="array" ref="AE246">IF(AND( ISNUMBER(IFERROR(($AH246),"")), ISNUMBER(IFERROR(($AB246),""))), MAX(MIN(($AH246), ($AB246)), -($AB246)), "")</f>
        <v/>
      </c>
      <c r="AF246" s="37" t="str">
        <f t="array" ref="AF246">IF(AND( ISNUMBER(IFERROR(($AH246),"")), ISNUMBER(IFERROR(($AC246),""))), MAX(MIN(($AH246), ($AC246)), -($AC246)), "")</f>
        <v/>
      </c>
      <c r="AG246" s="701" t="str">
        <f t="array" ref="AG246">IF(AND( ISNUMBER(IFERROR(($AH246),"")), ISNUMBER(IFERROR(($AD246),""))), MAX(MIN(($AH246), ($AD246)), -($AD246)), "")</f>
        <v/>
      </c>
      <c r="AH246" s="238"/>
      <c r="AI246" s="988"/>
      <c r="AJ246" s="988"/>
      <c r="AK246" s="988"/>
      <c r="AL246" s="988"/>
      <c r="AM246" s="988"/>
      <c r="AN246" s="1003"/>
      <c r="AO246" s="1092"/>
      <c r="AP246" s="988"/>
      <c r="AQ246" s="988"/>
      <c r="AR246" s="988"/>
      <c r="AS246" s="988"/>
      <c r="AT246" s="988"/>
      <c r="AU246" s="1003"/>
      <c r="AV246" s="1092"/>
      <c r="AW246" s="988"/>
      <c r="AX246" s="988"/>
      <c r="AY246" s="988"/>
      <c r="AZ246" s="988"/>
      <c r="BA246" s="988"/>
      <c r="BB246" s="987"/>
      <c r="CH246" s="310"/>
      <c r="CI246" s="310"/>
      <c r="CV246" s="310"/>
      <c r="CW246" s="310"/>
      <c r="DH246" s="310"/>
      <c r="DI246" s="310"/>
      <c r="DR246" s="310"/>
      <c r="DS246" s="310"/>
      <c r="EC246" s="310"/>
      <c r="ED246" s="310"/>
      <c r="EE246" s="310"/>
      <c r="EG246" s="1279"/>
      <c r="EH246" s="1857"/>
    </row>
    <row r="247" spans="1:138" s="234" customFormat="1" ht="15" customHeight="1" x14ac:dyDescent="0.25">
      <c r="A247" s="926"/>
      <c r="B247" s="190">
        <v>9</v>
      </c>
      <c r="C247" s="3429" t="s">
        <v>1510</v>
      </c>
      <c r="D247" s="3431"/>
      <c r="E247" s="3431"/>
      <c r="F247" s="37" t="str">
        <f>IF( SUMPRODUCT(--NOT(ISNUMBER(IFERROR(($M247:$T247),""))))=0,SQRT(MAX(($M247)+SUMPRODUCT(($N247:$T247),r_com!$C12:$I12),0)),"")</f>
        <v/>
      </c>
      <c r="G247" s="37" t="str">
        <f t="array" ref="G247">IF( SUMPRODUCT(--NOT(ISNUMBER($M247:$T247)))=0,SQRT(MAX(($M247)+SUMPRODUCT(($N247:$T247),r_com!$C23:$I23),0)),"")</f>
        <v/>
      </c>
      <c r="H247" s="37" t="str">
        <f t="array" ref="H247">IF( SUMPRODUCT(--NOT(ISNUMBER($M247:$T247)))=0,SQRT(MAX(($M247)+SUMPRODUCT(($N247:$T247),r_com!$C12:$I12)*0.75,0)),"")</f>
        <v/>
      </c>
      <c r="I247" s="37" t="str">
        <f t="array" ref="I247">IF(AND( ISNUMBER(IFERROR(($L247),"")), ISNUMBER(IFERROR(($F247),""))), MAX(MIN(($L247), ($F247)), -($F247)), "")</f>
        <v/>
      </c>
      <c r="J247" s="37" t="str">
        <f t="array" ref="J247">IF(AND( ISNUMBER(IFERROR(($L247),"")), ISNUMBER(IFERROR(($G247),""))), MAX(MIN(($L247), ($G247)), -($G247)), "")</f>
        <v/>
      </c>
      <c r="K247" s="37" t="str">
        <f t="array" ref="K247">IF(AND( ISNUMBER(IFERROR(($L247),"")), ISNUMBER(IFERROR(($H247),""))), MAX(MIN(($L247), ($H247)), -($H247)), "")</f>
        <v/>
      </c>
      <c r="L247" s="237"/>
      <c r="M247" s="1047"/>
      <c r="N247" s="2113"/>
      <c r="O247" s="1037"/>
      <c r="P247" s="1037"/>
      <c r="Q247" s="1037"/>
      <c r="R247" s="1037"/>
      <c r="S247" s="1037"/>
      <c r="T247" s="1057"/>
      <c r="U247" s="1039"/>
      <c r="V247" s="237"/>
      <c r="W247" s="237"/>
      <c r="X247" s="237"/>
      <c r="Y247" s="37" t="str">
        <f t="array" ref="Y247">IF(AND( ISNUMBER(IFERROR(($X247),"")), ISNUMBER(IFERROR(($U247),""))), MAX(MIN(($X247), ($U247)), -($U247)), "")</f>
        <v/>
      </c>
      <c r="Z247" s="37" t="str">
        <f t="array" ref="Z247">IF(AND( ISNUMBER(IFERROR(($X247),"")), ISNUMBER(IFERROR(($V247),""))), MAX(MIN(($X247), ($V247)), -($V247)), "")</f>
        <v/>
      </c>
      <c r="AA247" s="701" t="str">
        <f t="array" ref="AA247">IF(AND( ISNUMBER(IFERROR(($X247),"")), ISNUMBER(IFERROR(($W247),""))), MAX(MIN(($X247), ($W247)), -($W247)), "")</f>
        <v/>
      </c>
      <c r="AB247" s="2413" t="str">
        <f t="array" ref="AB247">IF(AND( ISNUMBER(IFERROR(($AK247),"")), ISNUMBER(IFERROR(($AL247),"")), ISNUMBER(IFERROR(($AN247),""))), SQRT(MAX(0, ($AK247)+g_com!N10*(($AL247)-($AN247)))), "")</f>
        <v/>
      </c>
      <c r="AC247" s="37" t="str">
        <f t="array" ref="AC247">IF(AND( ISNUMBER(IFERROR(($AK247),"")), ISNUMBER(IFERROR(($AL247),"")), ISNUMBER(IFERROR(($AN247),""))), SQRT(MAX(0, ($AK247)+MIN(100%,g_com!N10*1.25)*(($AL247)-($AN247)))), "")</f>
        <v/>
      </c>
      <c r="AD247" s="37" t="str">
        <f t="array" ref="AD247">IF(AND( ISNUMBER(IFERROR(($AK247),"")), ISNUMBER(IFERROR(($AL247),"")), ISNUMBER(IFERROR(($AN247),""))), SQRT(MAX(0, ($AK247)+0.75*g_com!N10*(($AL247)-($AN247)))), "")</f>
        <v/>
      </c>
      <c r="AE247" s="269" t="str">
        <f t="array" ref="AE247">IF(AND( ISNUMBER(IFERROR(($AH247),"")), ISNUMBER(IFERROR(($AB247),""))), MAX(MIN(($AH247), ($AB247)), -($AB247)), "")</f>
        <v/>
      </c>
      <c r="AF247" s="37" t="str">
        <f t="array" ref="AF247">IF(AND( ISNUMBER(IFERROR(($AH247),"")), ISNUMBER(IFERROR(($AC247),""))), MAX(MIN(($AH247), ($AC247)), -($AC247)), "")</f>
        <v/>
      </c>
      <c r="AG247" s="701" t="str">
        <f t="array" ref="AG247">IF(AND( ISNUMBER(IFERROR(($AH247),"")), ISNUMBER(IFERROR(($AD247),""))), MAX(MIN(($AH247), ($AD247)), -($AD247)), "")</f>
        <v/>
      </c>
      <c r="AH247" s="238"/>
      <c r="AI247" s="988"/>
      <c r="AJ247" s="988"/>
      <c r="AK247" s="988"/>
      <c r="AL247" s="988"/>
      <c r="AM247" s="988"/>
      <c r="AN247" s="1003"/>
      <c r="AO247" s="1092"/>
      <c r="AP247" s="988"/>
      <c r="AQ247" s="988"/>
      <c r="AR247" s="988"/>
      <c r="AS247" s="988"/>
      <c r="AT247" s="988"/>
      <c r="AU247" s="1003"/>
      <c r="AV247" s="1092"/>
      <c r="AW247" s="988"/>
      <c r="AX247" s="988"/>
      <c r="AY247" s="988"/>
      <c r="AZ247" s="988"/>
      <c r="BA247" s="988"/>
      <c r="BB247" s="987"/>
      <c r="CH247" s="310"/>
      <c r="CI247" s="310"/>
      <c r="CV247" s="310"/>
      <c r="CW247" s="310"/>
      <c r="DH247" s="310"/>
      <c r="DI247" s="310"/>
      <c r="DR247" s="310"/>
      <c r="DS247" s="310"/>
      <c r="EC247" s="310"/>
      <c r="ED247" s="310"/>
      <c r="EE247" s="310"/>
      <c r="EG247" s="1279"/>
      <c r="EH247" s="1857"/>
    </row>
    <row r="248" spans="1:138" s="234" customFormat="1" ht="15" customHeight="1" x14ac:dyDescent="0.25">
      <c r="A248" s="926"/>
      <c r="B248" s="190">
        <v>10</v>
      </c>
      <c r="C248" s="3422" t="s">
        <v>1511</v>
      </c>
      <c r="D248" s="3423"/>
      <c r="E248" s="3423"/>
      <c r="F248" s="37" t="str">
        <f>IF( SUMPRODUCT(--NOT(ISNUMBER(IFERROR(($M248:$T248),""))))=0,SQRT(MAX(($M248)+SUMPRODUCT(($N248:$T248),r_com!$C13:$I13),0)),"")</f>
        <v/>
      </c>
      <c r="G248" s="37" t="str">
        <f t="array" ref="G248">IF( SUMPRODUCT(--NOT(ISNUMBER($M248:$T248)))=0,SQRT(MAX(($M248)+SUMPRODUCT(($N248:$T248),r_com!$C24:$I24),0)),"")</f>
        <v/>
      </c>
      <c r="H248" s="37" t="str">
        <f t="array" ref="H248">IF( SUMPRODUCT(--NOT(ISNUMBER($M248:$T248)))=0,SQRT(MAX(($M248)+SUMPRODUCT(($N248:$T248),r_com!$C13:$I13)*0.75,0)),"")</f>
        <v/>
      </c>
      <c r="I248" s="37" t="str">
        <f t="array" ref="I248">IF(AND( ISNUMBER(IFERROR(($L248),"")), ISNUMBER(IFERROR(($F248),""))), MAX(MIN(($L248), ($F248)), -($F248)), "")</f>
        <v/>
      </c>
      <c r="J248" s="37" t="str">
        <f t="array" ref="J248">IF(AND( ISNUMBER(IFERROR(($L248),"")), ISNUMBER(IFERROR(($G248),""))), MAX(MIN(($L248), ($G248)), -($G248)), "")</f>
        <v/>
      </c>
      <c r="K248" s="37" t="str">
        <f t="array" ref="K248">IF(AND( ISNUMBER(IFERROR(($L248),"")), ISNUMBER(IFERROR(($H248),""))), MAX(MIN(($L248), ($H248)), -($H248)), "")</f>
        <v/>
      </c>
      <c r="L248" s="237"/>
      <c r="M248" s="1047"/>
      <c r="N248" s="2113"/>
      <c r="O248" s="1037"/>
      <c r="P248" s="1037"/>
      <c r="Q248" s="1037"/>
      <c r="R248" s="1037"/>
      <c r="S248" s="1037"/>
      <c r="T248" s="1057"/>
      <c r="U248" s="1039"/>
      <c r="V248" s="237"/>
      <c r="W248" s="237"/>
      <c r="X248" s="237"/>
      <c r="Y248" s="37" t="str">
        <f t="array" ref="Y248">IF(AND( ISNUMBER(IFERROR(($X248),"")), ISNUMBER(IFERROR(($U248),""))), MAX(MIN(($X248), ($U248)), -($U248)), "")</f>
        <v/>
      </c>
      <c r="Z248" s="37" t="str">
        <f t="array" ref="Z248">IF(AND( ISNUMBER(IFERROR(($X248),"")), ISNUMBER(IFERROR(($V248),""))), MAX(MIN(($X248), ($V248)), -($V248)), "")</f>
        <v/>
      </c>
      <c r="AA248" s="701" t="str">
        <f t="array" ref="AA248">IF(AND( ISNUMBER(IFERROR(($X248),"")), ISNUMBER(IFERROR(($W248),""))), MAX(MIN(($X248), ($W248)), -($W248)), "")</f>
        <v/>
      </c>
      <c r="AB248" s="2413" t="str">
        <f t="array" ref="AB248">IF(AND( ISNUMBER(IFERROR(($AK248),"")), ISNUMBER(IFERROR(($AL248),"")), ISNUMBER(IFERROR(($AN248),""))), SQRT(MAX(0, ($AK248)+g_com!N11*(($AL248)-($AN248)))), "")</f>
        <v/>
      </c>
      <c r="AC248" s="37" t="str">
        <f t="array" ref="AC248">IF(AND( ISNUMBER(IFERROR(($AK248),"")), ISNUMBER(IFERROR(($AL248),"")), ISNUMBER(IFERROR(($AN248),""))), SQRT(MAX(0, ($AK248)+MIN(100%,g_com!N11*1.25)*(($AL248)-($AN248)))), "")</f>
        <v/>
      </c>
      <c r="AD248" s="37" t="str">
        <f t="array" ref="AD248">IF(AND( ISNUMBER(IFERROR(($AK248),"")), ISNUMBER(IFERROR(($AL248),"")), ISNUMBER(IFERROR(($AN248),""))), SQRT(MAX(0, ($AK248)+0.75*g_com!N11*(($AL248)-($AN248)))), "")</f>
        <v/>
      </c>
      <c r="AE248" s="269" t="str">
        <f t="array" ref="AE248">IF(AND( ISNUMBER(IFERROR(($AH248),"")), ISNUMBER(IFERROR(($AB248),""))), MAX(MIN(($AH248), ($AB248)), -($AB248)), "")</f>
        <v/>
      </c>
      <c r="AF248" s="37" t="str">
        <f t="array" ref="AF248">IF(AND( ISNUMBER(IFERROR(($AH248),"")), ISNUMBER(IFERROR(($AC248),""))), MAX(MIN(($AH248), ($AC248)), -($AC248)), "")</f>
        <v/>
      </c>
      <c r="AG248" s="701" t="str">
        <f t="array" ref="AG248">IF(AND( ISNUMBER(IFERROR(($AH248),"")), ISNUMBER(IFERROR(($AD248),""))), MAX(MIN(($AH248), ($AD248)), -($AD248)), "")</f>
        <v/>
      </c>
      <c r="AH248" s="238"/>
      <c r="AI248" s="988"/>
      <c r="AJ248" s="988"/>
      <c r="AK248" s="988"/>
      <c r="AL248" s="988"/>
      <c r="AM248" s="988"/>
      <c r="AN248" s="1003"/>
      <c r="AO248" s="1092"/>
      <c r="AP248" s="988"/>
      <c r="AQ248" s="988"/>
      <c r="AR248" s="988"/>
      <c r="AS248" s="988"/>
      <c r="AT248" s="988"/>
      <c r="AU248" s="1003"/>
      <c r="AV248" s="1092"/>
      <c r="AW248" s="988"/>
      <c r="AX248" s="988"/>
      <c r="AY248" s="988"/>
      <c r="AZ248" s="988"/>
      <c r="BA248" s="988"/>
      <c r="BB248" s="987"/>
      <c r="CH248" s="310"/>
      <c r="CI248" s="310"/>
      <c r="CV248" s="310"/>
      <c r="CW248" s="310"/>
      <c r="DH248" s="310"/>
      <c r="DI248" s="310"/>
      <c r="DR248" s="310"/>
      <c r="DS248" s="310"/>
      <c r="EC248" s="310"/>
      <c r="ED248" s="310"/>
      <c r="EE248" s="310"/>
      <c r="EG248" s="1279"/>
      <c r="EH248" s="1857"/>
    </row>
    <row r="249" spans="1:138" s="234" customFormat="1" ht="15" customHeight="1" x14ac:dyDescent="0.25">
      <c r="A249" s="926"/>
      <c r="B249" s="200">
        <v>11</v>
      </c>
      <c r="C249" s="3424" t="s">
        <v>1512</v>
      </c>
      <c r="D249" s="3425"/>
      <c r="E249" s="3425"/>
      <c r="F249" s="228" t="str">
        <f>IF( SUMPRODUCT(--NOT(ISNUMBER(IFERROR(($M249:$T249),""))))=0,SQRT(MAX(($M249)+SUMPRODUCT(($N249:$T249),r_com!$C14:$I14),0)),"")</f>
        <v/>
      </c>
      <c r="G249" s="228" t="str">
        <f t="array" ref="G249">IF( SUMPRODUCT(--NOT(ISNUMBER($M249:$T249)))=0,SQRT(MAX(($M249)+SUMPRODUCT(($N249:$T249),r_com!$C25:$I25),0)),"")</f>
        <v/>
      </c>
      <c r="H249" s="228" t="str">
        <f t="array" ref="H249">IF( SUMPRODUCT(--NOT(ISNUMBER($M249:$T249)))=0,SQRT(MAX(($M249)+SUMPRODUCT(($N249:$T249),r_com!$C14:$I14)*0.75,0)),"")</f>
        <v/>
      </c>
      <c r="I249" s="228" t="str">
        <f t="array" ref="I249">IF(AND( ISNUMBER(IFERROR(($L249),"")), ISNUMBER(IFERROR(($F249),""))), MAX(MIN(($L249), ($F249)), -($F249)), "")</f>
        <v/>
      </c>
      <c r="J249" s="228" t="str">
        <f t="array" ref="J249">IF(AND( ISNUMBER(IFERROR(($L249),"")), ISNUMBER(IFERROR(($G249),""))), MAX(MIN(($L249), ($G249)), -($G249)), "")</f>
        <v/>
      </c>
      <c r="K249" s="228" t="str">
        <f t="array" ref="K249">IF(AND( ISNUMBER(IFERROR(($L249),"")), ISNUMBER(IFERROR(($H249),""))), MAX(MIN(($L249), ($H249)), -($H249)), "")</f>
        <v/>
      </c>
      <c r="L249" s="241"/>
      <c r="M249" s="1212"/>
      <c r="N249" s="2114"/>
      <c r="O249" s="1058"/>
      <c r="P249" s="1058"/>
      <c r="Q249" s="1058"/>
      <c r="R249" s="1058"/>
      <c r="S249" s="1058"/>
      <c r="T249" s="1059"/>
      <c r="U249" s="1040"/>
      <c r="V249" s="241"/>
      <c r="W249" s="241"/>
      <c r="X249" s="241"/>
      <c r="Y249" s="228" t="str">
        <f t="array" ref="Y249">IF(AND( ISNUMBER(IFERROR(($X249),"")), ISNUMBER(IFERROR(($U249),""))), MAX(MIN(($X249), ($U249)), -($U249)), "")</f>
        <v/>
      </c>
      <c r="Z249" s="228" t="str">
        <f t="array" ref="Z249">IF(AND( ISNUMBER(IFERROR(($X249),"")), ISNUMBER(IFERROR(($V249),""))), MAX(MIN(($X249), ($V249)), -($V249)), "")</f>
        <v/>
      </c>
      <c r="AA249" s="2350" t="str">
        <f t="array" ref="AA249">IF(AND( ISNUMBER(IFERROR(($X249),"")), ISNUMBER(IFERROR(($W249),""))), MAX(MIN(($X249), ($W249)), -($W249)), "")</f>
        <v/>
      </c>
      <c r="AB249" s="714" t="str">
        <f t="array" ref="AB249">IF(AND( ISNUMBER(IFERROR(($AK249),"")), ISNUMBER(IFERROR(($AL249),"")), ISNUMBER(IFERROR(($AN249),""))), SQRT(MAX(0, ($AK249)+g_com!N12*(($AL249)-($AN249)))), "")</f>
        <v/>
      </c>
      <c r="AC249" s="228" t="str">
        <f t="array" ref="AC249">IF(AND( ISNUMBER(IFERROR(($AK249),"")), ISNUMBER(IFERROR(($AL249),"")), ISNUMBER(IFERROR(($AN249),""))), SQRT(MAX(0, ($AK249)+MIN(100%,g_com!N12*1.25)*(($AL249)-($AN249)))), "")</f>
        <v/>
      </c>
      <c r="AD249" s="228" t="str">
        <f t="array" ref="AD249">IF(AND( ISNUMBER(IFERROR(($AK249),"")), ISNUMBER(IFERROR(($AL249),"")), ISNUMBER(IFERROR(($AN249),""))), SQRT(MAX(0, ($AK249)+0.75*g_com!N12*(($AL249)-($AN249)))), "")</f>
        <v/>
      </c>
      <c r="AE249" s="232" t="str">
        <f t="array" ref="AE249">IF(AND( ISNUMBER(IFERROR(($AH249),"")), ISNUMBER(IFERROR(($AB249),""))), MAX(MIN(($AH249), ($AB249)), -($AB249)), "")</f>
        <v/>
      </c>
      <c r="AF249" s="228" t="str">
        <f t="array" ref="AF249">IF(AND( ISNUMBER(IFERROR(($AH249),"")), ISNUMBER(IFERROR(($AC249),""))), MAX(MIN(($AH249), ($AC249)), -($AC249)), "")</f>
        <v/>
      </c>
      <c r="AG249" s="2350" t="str">
        <f t="array" ref="AG249">IF(AND( ISNUMBER(IFERROR(($AH249),"")), ISNUMBER(IFERROR(($AD249),""))), MAX(MIN(($AH249), ($AD249)), -($AD249)), "")</f>
        <v/>
      </c>
      <c r="AH249" s="239"/>
      <c r="AI249" s="990"/>
      <c r="AJ249" s="990"/>
      <c r="AK249" s="990"/>
      <c r="AL249" s="990"/>
      <c r="AM249" s="990"/>
      <c r="AN249" s="1009"/>
      <c r="AO249" s="1008"/>
      <c r="AP249" s="990"/>
      <c r="AQ249" s="990"/>
      <c r="AR249" s="990"/>
      <c r="AS249" s="990"/>
      <c r="AT249" s="990"/>
      <c r="AU249" s="1009"/>
      <c r="AV249" s="1008"/>
      <c r="AW249" s="990"/>
      <c r="AX249" s="990"/>
      <c r="AY249" s="990"/>
      <c r="AZ249" s="990"/>
      <c r="BA249" s="990"/>
      <c r="BB249" s="1007"/>
      <c r="CH249" s="310"/>
      <c r="CI249" s="310"/>
      <c r="CV249" s="310"/>
      <c r="CW249" s="310"/>
      <c r="DH249" s="310"/>
      <c r="DI249" s="310"/>
      <c r="DR249" s="310"/>
      <c r="DS249" s="310"/>
      <c r="EC249" s="310"/>
      <c r="ED249" s="310"/>
      <c r="EE249" s="310"/>
      <c r="EG249" s="1279"/>
      <c r="EH249" s="1857"/>
    </row>
    <row r="250" spans="1:138" ht="15" customHeight="1" x14ac:dyDescent="0.25">
      <c r="A250" s="926"/>
      <c r="B250" s="310"/>
      <c r="C250" s="310"/>
      <c r="D250" s="310"/>
      <c r="E250" s="310"/>
      <c r="F250" s="310"/>
      <c r="G250" s="310"/>
      <c r="H250" s="310"/>
      <c r="I250" s="310"/>
      <c r="J250" s="310"/>
      <c r="K250" s="310"/>
      <c r="L250" s="310"/>
      <c r="M250" s="310"/>
      <c r="N250" s="623"/>
      <c r="O250" s="623"/>
      <c r="P250" s="623"/>
      <c r="Q250" s="623"/>
      <c r="R250" s="310"/>
      <c r="S250" s="310"/>
      <c r="T250" s="310"/>
      <c r="U250" s="310"/>
      <c r="V250" s="310"/>
      <c r="W250" s="310"/>
      <c r="X250" s="310"/>
      <c r="Y250" s="310"/>
      <c r="Z250" s="623"/>
      <c r="AA250" s="623"/>
      <c r="AB250" s="623"/>
      <c r="AC250" s="623"/>
      <c r="AD250" s="310"/>
      <c r="AE250" s="310"/>
      <c r="AF250" s="310"/>
      <c r="AG250" s="310"/>
      <c r="AH250" s="310"/>
      <c r="AI250" s="310"/>
      <c r="AJ250" s="310"/>
      <c r="AK250" s="310"/>
      <c r="AL250" s="310"/>
      <c r="AM250" s="310"/>
      <c r="AN250" s="310"/>
      <c r="AO250" s="310"/>
      <c r="AP250" s="310"/>
      <c r="AQ250" s="310"/>
      <c r="AR250" s="310"/>
      <c r="AS250" s="310"/>
      <c r="AT250" s="310"/>
      <c r="AU250" s="310"/>
      <c r="AV250" s="310"/>
      <c r="AW250" s="310"/>
      <c r="AX250" s="310"/>
      <c r="AY250" s="310"/>
      <c r="AZ250" s="310"/>
      <c r="BA250" s="310"/>
      <c r="BB250" s="310"/>
      <c r="BC250" s="310"/>
      <c r="BD250" s="310"/>
      <c r="BE250" s="310"/>
      <c r="BF250" s="310"/>
      <c r="BG250" s="310"/>
      <c r="BH250" s="310"/>
      <c r="BI250" s="310"/>
      <c r="BJ250" s="310"/>
      <c r="BK250" s="310"/>
      <c r="BL250" s="310"/>
      <c r="BM250" s="310"/>
      <c r="BN250" s="310"/>
      <c r="BO250" s="310"/>
      <c r="BP250" s="310"/>
      <c r="BQ250" s="310"/>
      <c r="BR250" s="310"/>
      <c r="BS250" s="310"/>
      <c r="BT250" s="310"/>
      <c r="BU250" s="1279"/>
      <c r="BV250" s="310"/>
      <c r="BW250" s="310"/>
      <c r="BX250" s="1279"/>
      <c r="BY250" s="1279"/>
      <c r="BZ250" s="1279"/>
      <c r="CA250" s="1279"/>
      <c r="CB250" s="1279"/>
      <c r="CC250" s="1279"/>
      <c r="CD250" s="1279"/>
      <c r="CE250" s="1279"/>
      <c r="CF250" s="1279"/>
      <c r="CG250" s="1279"/>
      <c r="CH250" s="1279"/>
      <c r="CI250" s="1279"/>
      <c r="CJ250" s="1279"/>
      <c r="CK250" s="1279"/>
      <c r="CL250" s="310"/>
      <c r="CM250" s="310"/>
      <c r="CN250" s="1279"/>
      <c r="CO250" s="1279"/>
      <c r="CP250" s="1279"/>
      <c r="CQ250" s="1279"/>
      <c r="CR250" s="1279"/>
      <c r="CS250" s="1279"/>
      <c r="CT250" s="1279"/>
      <c r="CU250" s="1279"/>
      <c r="CV250" s="1279"/>
      <c r="CW250" s="1279"/>
      <c r="CX250" s="1279"/>
      <c r="CY250" s="1279"/>
      <c r="CZ250" s="310"/>
      <c r="DA250" s="310"/>
      <c r="DB250" s="1279"/>
      <c r="DC250" s="1279"/>
      <c r="DD250" s="1279"/>
      <c r="DE250" s="1279"/>
      <c r="DF250" s="1279"/>
      <c r="DG250" s="1279"/>
      <c r="DH250" s="1279"/>
      <c r="DI250" s="1279"/>
      <c r="DJ250" s="1279"/>
      <c r="DK250" s="1279"/>
      <c r="DL250" s="310"/>
      <c r="DM250" s="310"/>
      <c r="DN250" s="1279"/>
      <c r="DO250" s="1279"/>
      <c r="DP250" s="1279"/>
      <c r="DQ250" s="1279"/>
      <c r="DR250" s="1279"/>
      <c r="DS250" s="1279"/>
      <c r="DT250" s="1279"/>
      <c r="DU250" s="1279"/>
      <c r="DV250" s="310"/>
      <c r="DW250" s="310"/>
      <c r="DX250" s="1279"/>
      <c r="DY250" s="1279"/>
      <c r="DZ250" s="1279"/>
      <c r="EA250" s="1279"/>
      <c r="EB250" s="1279"/>
      <c r="EC250" s="1279"/>
      <c r="ED250" s="1279"/>
      <c r="EF250" s="310"/>
      <c r="EH250" s="1265"/>
    </row>
    <row r="251" spans="1:138" s="234" customFormat="1" ht="30" customHeight="1" x14ac:dyDescent="0.25">
      <c r="A251" s="955"/>
      <c r="B251" s="3426"/>
      <c r="C251" s="3427"/>
      <c r="D251" s="3427"/>
      <c r="E251" s="3428"/>
      <c r="F251" s="2311" t="s">
        <v>742</v>
      </c>
      <c r="G251" s="2328" t="s">
        <v>1836</v>
      </c>
      <c r="H251" s="2328" t="s">
        <v>1837</v>
      </c>
      <c r="I251" s="2329" t="s">
        <v>1838</v>
      </c>
      <c r="J251" s="2251"/>
      <c r="K251" s="2251"/>
      <c r="L251" s="623"/>
      <c r="M251" s="623"/>
      <c r="N251" s="310"/>
      <c r="O251" s="623"/>
      <c r="P251" s="623"/>
      <c r="Q251" s="623"/>
      <c r="R251" s="623"/>
      <c r="S251" s="623"/>
      <c r="T251" s="623"/>
      <c r="U251" s="623"/>
      <c r="V251" s="623"/>
      <c r="W251" s="623"/>
      <c r="X251" s="623"/>
      <c r="Y251" s="623"/>
      <c r="Z251" s="623"/>
      <c r="AA251" s="623"/>
      <c r="AB251" s="623"/>
      <c r="AC251" s="623"/>
      <c r="AD251" s="623"/>
      <c r="AE251" s="623"/>
      <c r="AF251" s="623"/>
      <c r="AG251" s="623"/>
      <c r="AH251" s="623"/>
      <c r="AI251" s="623"/>
      <c r="AJ251" s="623"/>
      <c r="AK251" s="310"/>
      <c r="AL251" s="310"/>
      <c r="AM251" s="310"/>
      <c r="AN251" s="310"/>
      <c r="AO251" s="310"/>
      <c r="AP251" s="310"/>
      <c r="AQ251" s="310"/>
      <c r="AR251" s="310"/>
      <c r="AS251" s="310"/>
      <c r="AT251" s="623"/>
      <c r="AU251" s="623"/>
      <c r="AV251" s="623"/>
      <c r="AW251" s="623"/>
      <c r="AX251" s="623"/>
      <c r="AY251" s="623"/>
      <c r="AZ251" s="623"/>
      <c r="BA251" s="623"/>
      <c r="BB251" s="623"/>
      <c r="BC251" s="623"/>
      <c r="BD251" s="623"/>
      <c r="BE251" s="623"/>
      <c r="BF251" s="623"/>
      <c r="BG251" s="623"/>
      <c r="BH251" s="623"/>
      <c r="BI251" s="623"/>
      <c r="BJ251" s="623"/>
      <c r="BK251" s="623"/>
      <c r="BL251" s="623"/>
      <c r="BM251" s="623"/>
      <c r="BN251" s="623"/>
      <c r="BO251" s="623"/>
      <c r="BP251" s="623"/>
      <c r="BQ251" s="623"/>
      <c r="BR251" s="623"/>
      <c r="BS251" s="623"/>
      <c r="BT251" s="623"/>
      <c r="BU251" s="623"/>
      <c r="BV251" s="623"/>
      <c r="BW251" s="623"/>
      <c r="BX251" s="623"/>
      <c r="BY251" s="623"/>
      <c r="BZ251" s="623"/>
      <c r="CA251" s="623"/>
      <c r="CB251" s="623"/>
      <c r="CC251" s="623"/>
      <c r="CD251" s="623"/>
      <c r="CE251" s="623"/>
      <c r="CF251" s="623"/>
      <c r="CG251" s="623"/>
      <c r="CH251" s="623"/>
      <c r="CI251" s="623"/>
      <c r="CJ251" s="623"/>
      <c r="CK251" s="623"/>
      <c r="CL251" s="623"/>
      <c r="CM251" s="623"/>
      <c r="CN251" s="623"/>
      <c r="CO251" s="623"/>
      <c r="CP251" s="623"/>
      <c r="CQ251" s="623"/>
      <c r="CR251" s="623"/>
      <c r="CS251" s="623"/>
      <c r="CT251" s="623"/>
      <c r="CU251" s="623"/>
      <c r="CV251" s="623"/>
      <c r="CW251" s="623"/>
      <c r="CX251" s="623"/>
      <c r="CY251" s="623"/>
      <c r="CZ251" s="623"/>
      <c r="DA251" s="623"/>
      <c r="DB251" s="623"/>
      <c r="DC251" s="623"/>
      <c r="DD251" s="623"/>
      <c r="DE251" s="623"/>
      <c r="DL251" s="623"/>
      <c r="DM251" s="623"/>
      <c r="DV251" s="623"/>
      <c r="DW251" s="623"/>
      <c r="EF251" s="623"/>
      <c r="EH251" s="1857"/>
    </row>
    <row r="252" spans="1:138" s="234" customFormat="1" ht="15" customHeight="1" x14ac:dyDescent="0.25">
      <c r="A252" s="955"/>
      <c r="B252" s="2147" t="s">
        <v>1564</v>
      </c>
      <c r="C252" s="2142"/>
      <c r="D252" s="2142"/>
      <c r="E252" s="2142"/>
      <c r="F252" s="2143" t="str">
        <f>IF(AND(ISNUMBER(F253),ISNUMBER(F257),ISNUMBER(F261)),SUM(F253,F257,F261),"")</f>
        <v/>
      </c>
      <c r="G252" s="2324"/>
      <c r="H252" s="2324"/>
      <c r="I252" s="2325"/>
      <c r="N252" s="310"/>
      <c r="Q252" s="623"/>
      <c r="R252" s="623"/>
      <c r="S252" s="623"/>
      <c r="T252" s="623"/>
      <c r="U252" s="623"/>
      <c r="V252" s="623"/>
      <c r="W252" s="623"/>
      <c r="X252" s="623"/>
      <c r="Y252" s="623"/>
      <c r="Z252" s="623"/>
      <c r="AA252" s="623"/>
      <c r="AB252" s="623"/>
      <c r="AC252" s="623"/>
      <c r="AD252" s="623"/>
      <c r="AE252" s="623"/>
      <c r="AF252" s="623"/>
      <c r="AG252" s="623"/>
      <c r="AH252" s="623"/>
      <c r="AI252" s="623"/>
      <c r="AJ252" s="623"/>
      <c r="AK252" s="623"/>
      <c r="AL252" s="623"/>
      <c r="AM252" s="623"/>
      <c r="AN252" s="623"/>
      <c r="AO252" s="623"/>
      <c r="AP252" s="623"/>
      <c r="AQ252" s="623"/>
      <c r="AR252" s="623"/>
      <c r="AS252" s="623"/>
      <c r="AT252" s="623"/>
      <c r="AU252" s="623"/>
      <c r="AV252" s="623"/>
      <c r="AW252" s="623"/>
      <c r="AX252" s="623"/>
      <c r="AY252" s="623"/>
      <c r="AZ252" s="623"/>
      <c r="BA252" s="623"/>
      <c r="BB252" s="623"/>
      <c r="BC252" s="623"/>
      <c r="BD252" s="623"/>
      <c r="BE252" s="623"/>
      <c r="BF252" s="623"/>
      <c r="BG252" s="623"/>
      <c r="BH252" s="623"/>
      <c r="BI252" s="623"/>
      <c r="BJ252" s="623"/>
      <c r="BK252" s="623"/>
      <c r="BL252" s="623"/>
      <c r="BM252" s="623"/>
      <c r="BN252" s="623"/>
      <c r="BO252" s="623"/>
      <c r="BP252" s="623"/>
      <c r="BQ252" s="623"/>
      <c r="BR252" s="623"/>
      <c r="BS252" s="623"/>
      <c r="BT252" s="623"/>
      <c r="BU252" s="623"/>
      <c r="BV252" s="623"/>
      <c r="BW252" s="623"/>
      <c r="BX252" s="623"/>
      <c r="BY252" s="623"/>
      <c r="BZ252" s="623"/>
      <c r="CA252" s="623"/>
      <c r="CB252" s="623"/>
      <c r="CC252" s="623"/>
      <c r="CD252" s="623"/>
      <c r="CE252" s="623"/>
      <c r="CF252" s="623"/>
      <c r="CG252" s="623"/>
      <c r="CH252" s="623"/>
      <c r="CI252" s="623"/>
      <c r="CJ252" s="623"/>
      <c r="CK252" s="623"/>
      <c r="CL252" s="623"/>
      <c r="CM252" s="623"/>
      <c r="CN252" s="623"/>
      <c r="CO252" s="623"/>
      <c r="CP252" s="623"/>
      <c r="CQ252" s="623"/>
      <c r="CR252" s="623"/>
      <c r="CS252" s="623"/>
      <c r="CT252" s="623"/>
      <c r="CU252" s="623"/>
      <c r="CV252" s="623"/>
      <c r="CW252" s="623"/>
      <c r="CX252" s="623"/>
      <c r="CY252" s="623"/>
      <c r="CZ252" s="623"/>
      <c r="DA252" s="623"/>
      <c r="DB252" s="623"/>
      <c r="DC252" s="623"/>
      <c r="DD252" s="623"/>
      <c r="DE252" s="623"/>
      <c r="DL252" s="623"/>
      <c r="DM252" s="623"/>
      <c r="DV252" s="623"/>
      <c r="DW252" s="623"/>
      <c r="EF252" s="623"/>
      <c r="EH252" s="1857"/>
    </row>
    <row r="253" spans="1:138" s="234" customFormat="1" ht="15" customHeight="1" x14ac:dyDescent="0.25">
      <c r="A253" s="955"/>
      <c r="B253" s="1017" t="s">
        <v>811</v>
      </c>
      <c r="C253" s="400"/>
      <c r="D253" s="400"/>
      <c r="E253" s="400"/>
      <c r="F253" s="2132" t="str">
        <f>IF(AND(ISNUMBER(F254),ISNUMBER(F255),ISNUMBER(F256)),IF($J$7="Medium",F254,IF($J$7="High",F255,IF($J$7="Low",F256,""))),"")</f>
        <v/>
      </c>
      <c r="G253" s="1774"/>
      <c r="H253" s="1774"/>
      <c r="I253" s="2351"/>
      <c r="N253" s="310"/>
      <c r="Q253" s="623"/>
      <c r="R253" s="623"/>
      <c r="S253" s="623"/>
      <c r="T253" s="623"/>
      <c r="U253" s="623"/>
      <c r="V253" s="623"/>
      <c r="W253" s="623"/>
      <c r="X253" s="623"/>
      <c r="Y253" s="623"/>
      <c r="Z253" s="623"/>
      <c r="AA253" s="623"/>
      <c r="AB253" s="623"/>
      <c r="AC253" s="623"/>
      <c r="AD253" s="623"/>
      <c r="AE253" s="623"/>
      <c r="AF253" s="623"/>
      <c r="AG253" s="623"/>
      <c r="AH253" s="623"/>
      <c r="AI253" s="623"/>
      <c r="AJ253" s="623"/>
      <c r="AK253" s="623"/>
      <c r="AL253" s="623"/>
      <c r="AM253" s="623"/>
      <c r="AN253" s="623"/>
      <c r="AO253" s="623"/>
      <c r="AP253" s="623"/>
      <c r="AQ253" s="623"/>
      <c r="AR253" s="623"/>
      <c r="AS253" s="623"/>
      <c r="AT253" s="623"/>
      <c r="AU253" s="623"/>
      <c r="AV253" s="623"/>
      <c r="AW253" s="623"/>
      <c r="AX253" s="623"/>
      <c r="AY253" s="623"/>
      <c r="AZ253" s="623"/>
      <c r="BA253" s="623"/>
      <c r="BB253" s="623"/>
      <c r="BC253" s="623"/>
      <c r="BD253" s="623"/>
      <c r="BE253" s="623"/>
      <c r="BF253" s="623"/>
      <c r="BG253" s="623"/>
      <c r="BH253" s="623"/>
      <c r="BI253" s="623"/>
      <c r="BJ253" s="623"/>
      <c r="BK253" s="623"/>
      <c r="BL253" s="623"/>
      <c r="BM253" s="623"/>
      <c r="BN253" s="623"/>
      <c r="BO253" s="623"/>
      <c r="BP253" s="623"/>
      <c r="BQ253" s="623"/>
      <c r="BR253" s="623"/>
      <c r="BS253" s="623"/>
      <c r="BT253" s="623"/>
      <c r="BU253" s="623"/>
      <c r="BV253" s="623"/>
      <c r="BW253" s="623"/>
      <c r="BX253" s="623"/>
      <c r="BY253" s="623"/>
      <c r="BZ253" s="623"/>
      <c r="CA253" s="623"/>
      <c r="CB253" s="623"/>
      <c r="CC253" s="623"/>
      <c r="CD253" s="623"/>
      <c r="CE253" s="623"/>
      <c r="CF253" s="623"/>
      <c r="CG253" s="623"/>
      <c r="CH253" s="623"/>
      <c r="CI253" s="623"/>
      <c r="CJ253" s="623"/>
      <c r="CK253" s="623"/>
      <c r="CL253" s="623"/>
      <c r="CM253" s="623"/>
      <c r="CN253" s="623"/>
      <c r="CO253" s="623"/>
      <c r="CP253" s="623"/>
      <c r="CQ253" s="623"/>
      <c r="CR253" s="623"/>
      <c r="CS253" s="623"/>
      <c r="CT253" s="623"/>
      <c r="CU253" s="623"/>
      <c r="CV253" s="623"/>
      <c r="CW253" s="623"/>
      <c r="CX253" s="623"/>
      <c r="CY253" s="623"/>
      <c r="CZ253" s="623"/>
      <c r="DA253" s="623"/>
      <c r="DB253" s="623"/>
      <c r="DC253" s="623"/>
      <c r="DD253" s="623"/>
      <c r="DE253" s="623"/>
      <c r="DL253" s="623"/>
      <c r="DM253" s="623"/>
      <c r="DV253" s="623"/>
      <c r="DW253" s="623"/>
      <c r="EF253" s="623"/>
      <c r="EH253" s="1857"/>
    </row>
    <row r="254" spans="1:138" s="234" customFormat="1" ht="15" customHeight="1" x14ac:dyDescent="0.25">
      <c r="A254" s="955"/>
      <c r="B254" s="974" t="s">
        <v>812</v>
      </c>
      <c r="C254" s="331"/>
      <c r="D254" s="331"/>
      <c r="E254" s="331"/>
      <c r="F254" s="37" t="str">
        <f>IF(AND(ISNUMBER(G254),ISNUMBER(H254)),IFERROR(SQRT(G254+H254),SQRT(G254+I254)), "")</f>
        <v/>
      </c>
      <c r="G254" s="477" t="str">
        <f t="array" ref="G254">IF(SUMPRODUCT(--NOT(ISNUMBER(IFERROR((F239:F249),""))))=0, SUMSQ(($F239:F249)), "")</f>
        <v/>
      </c>
      <c r="H254" s="477" t="str">
        <f>IF(SUMPRODUCT(--NOT(ISNUMBER(IFERROR((L239:L249),""))))=0, MMULT(MMULT(TRANSPOSE(($L239:L249)),g_com),($L239:L249)), "")</f>
        <v/>
      </c>
      <c r="I254" s="338" t="str">
        <f t="array" ref="I254">IF(COUNT(I$239:I$249)=ROWS(I$239:I$249), MMULT(MMULT(TRANSPOSE(I$239:I$249),g_com),I$239:I$249), "")</f>
        <v/>
      </c>
      <c r="N254" s="310"/>
      <c r="Q254" s="623"/>
      <c r="R254" s="623"/>
      <c r="S254" s="623"/>
      <c r="T254" s="623"/>
      <c r="U254" s="623"/>
      <c r="V254" s="623"/>
      <c r="W254" s="623"/>
      <c r="X254" s="623"/>
      <c r="Y254" s="623"/>
      <c r="Z254" s="623"/>
      <c r="AA254" s="623"/>
      <c r="AB254" s="623"/>
      <c r="AC254" s="623"/>
      <c r="AD254" s="623"/>
      <c r="AE254" s="623"/>
      <c r="AF254" s="623"/>
      <c r="AG254" s="623"/>
      <c r="AH254" s="623"/>
      <c r="AI254" s="623"/>
      <c r="AJ254" s="623"/>
      <c r="AK254" s="623"/>
      <c r="AL254" s="623"/>
      <c r="AM254" s="623"/>
      <c r="AN254" s="623"/>
      <c r="AO254" s="623"/>
      <c r="AP254" s="623"/>
      <c r="AQ254" s="623"/>
      <c r="AR254" s="623"/>
      <c r="AS254" s="623"/>
      <c r="AT254" s="623"/>
      <c r="AU254" s="623"/>
      <c r="AV254" s="623"/>
      <c r="AW254" s="623"/>
      <c r="AX254" s="623"/>
      <c r="AY254" s="623"/>
      <c r="AZ254" s="623"/>
      <c r="BA254" s="623"/>
      <c r="BB254" s="623"/>
      <c r="BC254" s="623"/>
      <c r="BD254" s="623"/>
      <c r="BE254" s="623"/>
      <c r="BF254" s="623"/>
      <c r="BG254" s="623"/>
      <c r="BH254" s="623"/>
      <c r="BI254" s="623"/>
      <c r="BJ254" s="623"/>
      <c r="BK254" s="623"/>
      <c r="BL254" s="623"/>
      <c r="BM254" s="623"/>
      <c r="BN254" s="623"/>
      <c r="BO254" s="623"/>
      <c r="BP254" s="623"/>
      <c r="BQ254" s="623"/>
      <c r="BR254" s="623"/>
      <c r="BS254" s="623"/>
      <c r="BT254" s="623"/>
      <c r="BU254" s="623"/>
      <c r="BV254" s="623"/>
      <c r="BW254" s="623"/>
      <c r="BX254" s="623"/>
      <c r="BY254" s="623"/>
      <c r="BZ254" s="623"/>
      <c r="CA254" s="623"/>
      <c r="CB254" s="623"/>
      <c r="CC254" s="623"/>
      <c r="CD254" s="623"/>
      <c r="CE254" s="623"/>
      <c r="CF254" s="623"/>
      <c r="CG254" s="623"/>
      <c r="CH254" s="623"/>
      <c r="CI254" s="623"/>
      <c r="CJ254" s="623"/>
      <c r="CK254" s="623"/>
      <c r="CL254" s="623"/>
      <c r="CM254" s="623"/>
      <c r="CN254" s="623"/>
      <c r="CO254" s="623"/>
      <c r="CP254" s="623"/>
      <c r="CQ254" s="623"/>
      <c r="CR254" s="623"/>
      <c r="CS254" s="623"/>
      <c r="CT254" s="623"/>
      <c r="CU254" s="623"/>
      <c r="CV254" s="623"/>
      <c r="CW254" s="623"/>
      <c r="CX254" s="623"/>
      <c r="CY254" s="623"/>
      <c r="CZ254" s="623"/>
      <c r="DA254" s="623"/>
      <c r="DB254" s="623"/>
      <c r="DC254" s="623"/>
      <c r="DD254" s="623"/>
      <c r="DE254" s="623"/>
      <c r="DL254" s="623"/>
      <c r="DM254" s="623"/>
      <c r="DV254" s="623"/>
      <c r="DW254" s="623"/>
      <c r="EF254" s="623"/>
      <c r="EH254" s="1857"/>
    </row>
    <row r="255" spans="1:138" s="234" customFormat="1" ht="15" customHeight="1" x14ac:dyDescent="0.25">
      <c r="A255" s="955"/>
      <c r="B255" s="974" t="s">
        <v>813</v>
      </c>
      <c r="C255" s="331"/>
      <c r="D255" s="331"/>
      <c r="E255" s="331"/>
      <c r="F255" s="37" t="str">
        <f>IF(AND(ISNUMBER(G255),ISNUMBER(H255)),IFERROR(SQRT(G255+H255),SQRT(G255+I255)), "")</f>
        <v/>
      </c>
      <c r="G255" s="477" t="str">
        <f t="array" ref="G255">IF(SUMPRODUCT(--NOT(ISNUMBER(IFERROR((G239:G249),""))))=0, SUMSQ(($G239:G249)), "")</f>
        <v/>
      </c>
      <c r="H255" s="477" t="str">
        <f>IF(SUMPRODUCT(--NOT(ISNUMBER(IFERROR((L239:L249),""))))=0, MMULT(MMULT(TRANSPOSE(($L239:L249)),IF(g_com*1.25&gt;1,1,g_com*1.25)),($L239:L249)), "")</f>
        <v/>
      </c>
      <c r="I255" s="338" t="str">
        <f t="array" ref="I255">IF(COUNT(J$239:J$249)=ROWS(J$239:J$249), MMULT(MMULT(TRANSPOSE(J$239:J$249),IF(g_com*1.25&gt;1,1,g_com*1.25)),J$239:J$249), "")</f>
        <v/>
      </c>
      <c r="J255" s="1242"/>
      <c r="N255" s="310"/>
      <c r="Q255" s="623"/>
      <c r="R255" s="623"/>
      <c r="S255" s="623"/>
      <c r="T255" s="623"/>
      <c r="U255" s="623"/>
      <c r="V255" s="623"/>
      <c r="W255" s="623"/>
      <c r="X255" s="623"/>
      <c r="Y255" s="623"/>
      <c r="Z255" s="623"/>
      <c r="AA255" s="623"/>
      <c r="AB255" s="623"/>
      <c r="AC255" s="623"/>
      <c r="AD255" s="623"/>
      <c r="AE255" s="623"/>
      <c r="AF255" s="623"/>
      <c r="AG255" s="623"/>
      <c r="AH255" s="623"/>
      <c r="AI255" s="623"/>
      <c r="AJ255" s="623"/>
      <c r="AK255" s="623"/>
      <c r="AL255" s="623"/>
      <c r="AM255" s="623"/>
      <c r="AN255" s="623"/>
      <c r="AO255" s="623"/>
      <c r="AP255" s="623"/>
      <c r="AQ255" s="623"/>
      <c r="AR255" s="623"/>
      <c r="AS255" s="623"/>
      <c r="AT255" s="623"/>
      <c r="AU255" s="623"/>
      <c r="AV255" s="623"/>
      <c r="AW255" s="623"/>
      <c r="AX255" s="623"/>
      <c r="AY255" s="623"/>
      <c r="AZ255" s="623"/>
      <c r="BA255" s="623"/>
      <c r="BB255" s="623"/>
      <c r="BC255" s="623"/>
      <c r="BD255" s="623"/>
      <c r="BE255" s="623"/>
      <c r="BF255" s="623"/>
      <c r="BG255" s="623"/>
      <c r="BH255" s="623"/>
      <c r="BI255" s="623"/>
      <c r="BJ255" s="623"/>
      <c r="BK255" s="623"/>
      <c r="BL255" s="623"/>
      <c r="BM255" s="623"/>
      <c r="BN255" s="623"/>
      <c r="BO255" s="623"/>
      <c r="BP255" s="623"/>
      <c r="BQ255" s="623"/>
      <c r="BR255" s="623"/>
      <c r="BS255" s="623"/>
      <c r="BT255" s="623"/>
      <c r="BU255" s="623"/>
      <c r="BV255" s="623"/>
      <c r="BW255" s="623"/>
      <c r="BX255" s="623"/>
      <c r="BY255" s="623"/>
      <c r="BZ255" s="623"/>
      <c r="CA255" s="623"/>
      <c r="CB255" s="623"/>
      <c r="CC255" s="623"/>
      <c r="CD255" s="623"/>
      <c r="CE255" s="623"/>
      <c r="CF255" s="623"/>
      <c r="CG255" s="623"/>
      <c r="CH255" s="623"/>
      <c r="CI255" s="623"/>
      <c r="CJ255" s="623"/>
      <c r="CK255" s="623"/>
      <c r="CL255" s="623"/>
      <c r="CM255" s="623"/>
      <c r="CN255" s="623"/>
      <c r="CO255" s="623"/>
      <c r="CP255" s="623"/>
      <c r="CQ255" s="623"/>
      <c r="CR255" s="623"/>
      <c r="CS255" s="623"/>
      <c r="CT255" s="623"/>
      <c r="CU255" s="623"/>
      <c r="CV255" s="623"/>
      <c r="CW255" s="623"/>
      <c r="CX255" s="623"/>
      <c r="CY255" s="623"/>
      <c r="CZ255" s="623"/>
      <c r="DA255" s="623"/>
      <c r="DB255" s="623"/>
      <c r="DC255" s="623"/>
      <c r="DD255" s="623"/>
      <c r="DE255" s="623"/>
      <c r="DL255" s="623"/>
      <c r="DM255" s="623"/>
      <c r="DV255" s="623"/>
      <c r="DW255" s="623"/>
      <c r="EF255" s="623"/>
      <c r="EH255" s="1857"/>
    </row>
    <row r="256" spans="1:138" s="234" customFormat="1" ht="15" customHeight="1" x14ac:dyDescent="0.25">
      <c r="A256" s="955"/>
      <c r="B256" s="974" t="s">
        <v>814</v>
      </c>
      <c r="C256" s="331"/>
      <c r="D256" s="331"/>
      <c r="E256" s="331"/>
      <c r="F256" s="37" t="str">
        <f>IF(AND(ISNUMBER(G256),ISNUMBER(H256)),IFERROR(SQRT(G256+H256),SQRT(G256+I256)), "")</f>
        <v/>
      </c>
      <c r="G256" s="477" t="str">
        <f t="array" ref="G256">IF(SUMPRODUCT(--NOT(ISNUMBER(IFERROR((H239:H249),""))))=0, SUMSQ(($H239:H249)), "")</f>
        <v/>
      </c>
      <c r="H256" s="477" t="str">
        <f>IF(SUMPRODUCT(--NOT(ISNUMBER(IFERROR((L239:L249),""))))=0, MMULT(MMULT(TRANSPOSE(($L239:L249)),g_com*0.75),($L239:L249)), "")</f>
        <v/>
      </c>
      <c r="I256" s="338" t="str">
        <f t="array" ref="I256">IF(COUNT(K$239:K$249)=ROWS(K$239:K$249), MMULT(MMULT(TRANSPOSE(K$239:K$249),g_com*0.75),K$239:K$249), "")</f>
        <v/>
      </c>
      <c r="J256" s="1242"/>
      <c r="N256" s="310"/>
      <c r="Q256" s="623"/>
      <c r="R256" s="623"/>
      <c r="S256" s="623"/>
      <c r="T256" s="623"/>
      <c r="U256" s="623"/>
      <c r="V256" s="623"/>
      <c r="W256" s="623"/>
      <c r="X256" s="623"/>
      <c r="Y256" s="623"/>
      <c r="Z256" s="623"/>
      <c r="AA256" s="623"/>
      <c r="AB256" s="623"/>
      <c r="AC256" s="623"/>
      <c r="AD256" s="623"/>
      <c r="AE256" s="623"/>
      <c r="AF256" s="623"/>
      <c r="AG256" s="623"/>
      <c r="AH256" s="623"/>
      <c r="AI256" s="623"/>
      <c r="AJ256" s="623"/>
      <c r="AK256" s="623"/>
      <c r="AL256" s="623"/>
      <c r="AM256" s="623"/>
      <c r="AN256" s="623"/>
      <c r="AO256" s="623"/>
      <c r="AP256" s="623"/>
      <c r="AQ256" s="623"/>
      <c r="AR256" s="623"/>
      <c r="AS256" s="623"/>
      <c r="AT256" s="623"/>
      <c r="AU256" s="623"/>
      <c r="AV256" s="623"/>
      <c r="AW256" s="623"/>
      <c r="AX256" s="623"/>
      <c r="AY256" s="623"/>
      <c r="AZ256" s="623"/>
      <c r="BA256" s="623"/>
      <c r="BB256" s="623"/>
      <c r="BC256" s="623"/>
      <c r="BD256" s="623"/>
      <c r="BE256" s="623"/>
      <c r="BF256" s="623"/>
      <c r="BG256" s="623"/>
      <c r="BH256" s="623"/>
      <c r="BI256" s="623"/>
      <c r="BJ256" s="623"/>
      <c r="BK256" s="623"/>
      <c r="BL256" s="623"/>
      <c r="BM256" s="623"/>
      <c r="BN256" s="623"/>
      <c r="BO256" s="623"/>
      <c r="BP256" s="623"/>
      <c r="BQ256" s="623"/>
      <c r="BR256" s="623"/>
      <c r="BS256" s="623"/>
      <c r="BT256" s="623"/>
      <c r="BU256" s="623"/>
      <c r="BV256" s="623"/>
      <c r="BW256" s="623"/>
      <c r="BX256" s="623"/>
      <c r="BY256" s="623"/>
      <c r="BZ256" s="623"/>
      <c r="CA256" s="623"/>
      <c r="CB256" s="623"/>
      <c r="CC256" s="623"/>
      <c r="CD256" s="623"/>
      <c r="CE256" s="623"/>
      <c r="CF256" s="623"/>
      <c r="CG256" s="623"/>
      <c r="CH256" s="623"/>
      <c r="CI256" s="623"/>
      <c r="CJ256" s="623"/>
      <c r="CK256" s="623"/>
      <c r="CL256" s="623"/>
      <c r="CM256" s="623"/>
      <c r="CN256" s="623"/>
      <c r="CO256" s="623"/>
      <c r="CP256" s="623"/>
      <c r="CQ256" s="623"/>
      <c r="CR256" s="623"/>
      <c r="CS256" s="623"/>
      <c r="CT256" s="623"/>
      <c r="CU256" s="623"/>
      <c r="CV256" s="623"/>
      <c r="CW256" s="623"/>
      <c r="CX256" s="623"/>
      <c r="CY256" s="623"/>
      <c r="CZ256" s="623"/>
      <c r="DA256" s="623"/>
      <c r="DB256" s="623"/>
      <c r="DC256" s="623"/>
      <c r="DD256" s="623"/>
      <c r="DE256" s="623"/>
      <c r="DL256" s="623"/>
      <c r="DM256" s="623"/>
      <c r="DV256" s="623"/>
      <c r="DW256" s="623"/>
      <c r="EF256" s="623"/>
      <c r="EH256" s="1857"/>
    </row>
    <row r="257" spans="1:138" s="234" customFormat="1" ht="15" customHeight="1" x14ac:dyDescent="0.25">
      <c r="A257" s="955"/>
      <c r="B257" s="1017" t="s">
        <v>815</v>
      </c>
      <c r="C257" s="400"/>
      <c r="D257" s="400"/>
      <c r="E257" s="400"/>
      <c r="F257" s="37" t="str">
        <f>IF(AND(ISNUMBER(F258),ISNUMBER(F259),ISNUMBER(F260)),IF($J$7="Medium",F258,IF($J$7="High",F259,IF($J$7="Low",F260,""))),"")</f>
        <v/>
      </c>
      <c r="G257" s="469"/>
      <c r="H257" s="469"/>
      <c r="I257" s="466"/>
      <c r="N257" s="310"/>
      <c r="Q257" s="623"/>
      <c r="R257" s="623"/>
      <c r="S257" s="623"/>
      <c r="T257" s="623"/>
      <c r="U257" s="623"/>
      <c r="V257" s="623"/>
      <c r="W257" s="623"/>
      <c r="X257" s="623"/>
      <c r="Y257" s="623"/>
      <c r="Z257" s="623"/>
      <c r="AA257" s="623"/>
      <c r="AB257" s="623"/>
      <c r="AC257" s="623"/>
      <c r="AD257" s="623"/>
      <c r="AE257" s="623"/>
      <c r="AF257" s="623"/>
      <c r="AG257" s="623"/>
      <c r="AH257" s="623"/>
      <c r="AI257" s="623"/>
      <c r="AJ257" s="623"/>
      <c r="AK257" s="623"/>
      <c r="AL257" s="623"/>
      <c r="AM257" s="623"/>
      <c r="AN257" s="623"/>
      <c r="AO257" s="623"/>
      <c r="AP257" s="623"/>
      <c r="AQ257" s="623"/>
      <c r="AR257" s="623"/>
      <c r="AS257" s="623"/>
      <c r="AT257" s="623"/>
      <c r="AU257" s="623"/>
      <c r="AV257" s="623"/>
      <c r="AW257" s="623"/>
      <c r="AX257" s="623"/>
      <c r="AY257" s="623"/>
      <c r="AZ257" s="623"/>
      <c r="BA257" s="623"/>
      <c r="BB257" s="623"/>
      <c r="BC257" s="623"/>
      <c r="BD257" s="623"/>
      <c r="BE257" s="623"/>
      <c r="BF257" s="623"/>
      <c r="BG257" s="623"/>
      <c r="BH257" s="623"/>
      <c r="BI257" s="623"/>
      <c r="BJ257" s="623"/>
      <c r="BK257" s="623"/>
      <c r="BL257" s="623"/>
      <c r="BM257" s="623"/>
      <c r="BN257" s="623"/>
      <c r="BO257" s="623"/>
      <c r="BP257" s="623"/>
      <c r="BQ257" s="623"/>
      <c r="BR257" s="623"/>
      <c r="BS257" s="623"/>
      <c r="BT257" s="623"/>
      <c r="BU257" s="623"/>
      <c r="BV257" s="623"/>
      <c r="BW257" s="623"/>
      <c r="BX257" s="623"/>
      <c r="BY257" s="623"/>
      <c r="BZ257" s="623"/>
      <c r="CA257" s="623"/>
      <c r="CB257" s="623"/>
      <c r="CC257" s="623"/>
      <c r="CD257" s="623"/>
      <c r="CE257" s="623"/>
      <c r="CF257" s="623"/>
      <c r="CG257" s="623"/>
      <c r="CH257" s="623"/>
      <c r="CI257" s="623"/>
      <c r="CJ257" s="623"/>
      <c r="CK257" s="623"/>
      <c r="CL257" s="623"/>
      <c r="CM257" s="623"/>
      <c r="CN257" s="623"/>
      <c r="CO257" s="623"/>
      <c r="CP257" s="623"/>
      <c r="CQ257" s="623"/>
      <c r="CR257" s="623"/>
      <c r="CS257" s="623"/>
      <c r="CT257" s="623"/>
      <c r="CU257" s="623"/>
      <c r="CV257" s="623"/>
      <c r="CW257" s="623"/>
      <c r="CX257" s="623"/>
      <c r="CY257" s="623"/>
      <c r="CZ257" s="623"/>
      <c r="DA257" s="623"/>
      <c r="DB257" s="623"/>
      <c r="DC257" s="623"/>
      <c r="DD257" s="623"/>
      <c r="DE257" s="623"/>
      <c r="DL257" s="623"/>
      <c r="DM257" s="623"/>
      <c r="DV257" s="623"/>
      <c r="DW257" s="623"/>
      <c r="EF257" s="623"/>
      <c r="EH257" s="1857"/>
    </row>
    <row r="258" spans="1:138" s="234" customFormat="1" ht="15" customHeight="1" x14ac:dyDescent="0.25">
      <c r="A258" s="955"/>
      <c r="B258" s="974" t="s">
        <v>812</v>
      </c>
      <c r="C258" s="331"/>
      <c r="D258" s="331"/>
      <c r="E258" s="331"/>
      <c r="F258" s="37" t="str">
        <f>IF(AND(ISNUMBER(G258),ISNUMBER(H258)),IFERROR(SQRT(G258+H258),SQRT(G258+I258)), "")</f>
        <v/>
      </c>
      <c r="G258" s="477" t="str">
        <f t="array" ref="G258">IF(SUMPRODUCT(--NOT(ISNUMBER(U239:U249)))=0, SUMSQ(($U239:U249)), "")</f>
        <v/>
      </c>
      <c r="H258" s="477" t="str">
        <f t="array" ref="H258">IF(SUMPRODUCT(--NOT(ISNUMBER(X239:X249)))=0, MMULT(MMULT(TRANSPOSE(($X239:X249)),g_com),($X239:X249)), "")</f>
        <v/>
      </c>
      <c r="I258" s="338" t="str">
        <f t="array" ref="I258">IF(COUNT(Y$239:Y$249)=ROWS(Y$239:Y$249), MMULT(MMULT(TRANSPOSE(Y$239:Y$249),g_com),Y$239:Y$249), "")</f>
        <v/>
      </c>
      <c r="J258" s="1242"/>
      <c r="N258" s="310"/>
      <c r="Q258" s="623"/>
      <c r="R258" s="623"/>
      <c r="S258" s="623"/>
      <c r="T258" s="623"/>
      <c r="U258" s="623"/>
      <c r="V258" s="623"/>
      <c r="W258" s="623"/>
      <c r="X258" s="623"/>
      <c r="Y258" s="623"/>
      <c r="Z258" s="623"/>
      <c r="AA258" s="623"/>
      <c r="AB258" s="623"/>
      <c r="AC258" s="623"/>
      <c r="AD258" s="623"/>
      <c r="AE258" s="623"/>
      <c r="AF258" s="623"/>
      <c r="AG258" s="623"/>
      <c r="AH258" s="623"/>
      <c r="AI258" s="623"/>
      <c r="AJ258" s="623"/>
      <c r="AK258" s="623"/>
      <c r="AL258" s="623"/>
      <c r="AM258" s="623"/>
      <c r="AN258" s="623"/>
      <c r="AO258" s="623"/>
      <c r="AP258" s="623"/>
      <c r="AQ258" s="623"/>
      <c r="AR258" s="623"/>
      <c r="AS258" s="623"/>
      <c r="AT258" s="623"/>
      <c r="AU258" s="623"/>
      <c r="AV258" s="623"/>
      <c r="AW258" s="623"/>
      <c r="AX258" s="623"/>
      <c r="AY258" s="623"/>
      <c r="AZ258" s="623"/>
      <c r="BA258" s="623"/>
      <c r="BB258" s="623"/>
      <c r="BC258" s="623"/>
      <c r="BD258" s="623"/>
      <c r="BE258" s="623"/>
      <c r="BF258" s="623"/>
      <c r="BG258" s="623"/>
      <c r="BH258" s="623"/>
      <c r="BI258" s="623"/>
      <c r="BJ258" s="623"/>
      <c r="BK258" s="623"/>
      <c r="BL258" s="623"/>
      <c r="BM258" s="623"/>
      <c r="BN258" s="623"/>
      <c r="BO258" s="623"/>
      <c r="BP258" s="623"/>
      <c r="BQ258" s="623"/>
      <c r="BR258" s="623"/>
      <c r="BS258" s="623"/>
      <c r="BT258" s="623"/>
      <c r="BU258" s="623"/>
      <c r="BV258" s="623"/>
      <c r="BW258" s="623"/>
      <c r="BX258" s="623"/>
      <c r="BY258" s="623"/>
      <c r="BZ258" s="623"/>
      <c r="CA258" s="623"/>
      <c r="CB258" s="623"/>
      <c r="CC258" s="623"/>
      <c r="CD258" s="623"/>
      <c r="CE258" s="623"/>
      <c r="CF258" s="623"/>
      <c r="CG258" s="623"/>
      <c r="CH258" s="623"/>
      <c r="CI258" s="623"/>
      <c r="CJ258" s="623"/>
      <c r="CK258" s="623"/>
      <c r="CL258" s="623"/>
      <c r="CM258" s="623"/>
      <c r="CN258" s="623"/>
      <c r="CO258" s="623"/>
      <c r="CP258" s="623"/>
      <c r="CQ258" s="623"/>
      <c r="CR258" s="623"/>
      <c r="CS258" s="623"/>
      <c r="CT258" s="623"/>
      <c r="CU258" s="623"/>
      <c r="CV258" s="623"/>
      <c r="CW258" s="623"/>
      <c r="CX258" s="623"/>
      <c r="CY258" s="623"/>
      <c r="CZ258" s="623"/>
      <c r="DA258" s="623"/>
      <c r="DB258" s="623"/>
      <c r="DC258" s="623"/>
      <c r="DD258" s="623"/>
      <c r="DE258" s="623"/>
      <c r="DL258" s="623"/>
      <c r="DM258" s="623"/>
      <c r="DV258" s="623"/>
      <c r="DW258" s="623"/>
      <c r="EF258" s="623"/>
      <c r="EH258" s="1857"/>
    </row>
    <row r="259" spans="1:138" s="234" customFormat="1" ht="15" customHeight="1" x14ac:dyDescent="0.25">
      <c r="A259" s="955"/>
      <c r="B259" s="974" t="s">
        <v>813</v>
      </c>
      <c r="C259" s="331"/>
      <c r="D259" s="331"/>
      <c r="E259" s="331"/>
      <c r="F259" s="37" t="str">
        <f>IF(AND(ISNUMBER(G259),ISNUMBER(H259)),IFERROR(SQRT(G259+H259),SQRT(G259+I259)), "")</f>
        <v/>
      </c>
      <c r="G259" s="477" t="str">
        <f t="array" ref="G259">IF(SUMPRODUCT(--NOT(ISNUMBER((V239:V249))))=0, SUMSQ(($V239:V249)), "")</f>
        <v/>
      </c>
      <c r="H259" s="477" t="str">
        <f t="array" ref="H259">IF(SUMPRODUCT(--NOT(ISNUMBER(X239:X249)))=0, MMULT(MMULT(TRANSPOSE(($X239:X249)),IF(g_com*1.25&gt;1,1,g_com*1.25)),($X239:X249)), "")</f>
        <v/>
      </c>
      <c r="I259" s="338" t="str">
        <f t="array" ref="I259">IF(COUNT(Z$239:Z$249)=ROWS(Z$239:Z$249), MMULT(MMULT(TRANSPOSE(Z$239:Z$249),IF(g_com*1.25&gt;1,1,g_com*1.25)),Z$239:Z$249), "")</f>
        <v/>
      </c>
      <c r="J259" s="1242"/>
      <c r="N259" s="310"/>
      <c r="Q259" s="623"/>
      <c r="R259" s="623"/>
      <c r="S259" s="623"/>
      <c r="T259" s="623"/>
      <c r="U259" s="623"/>
      <c r="V259" s="623"/>
      <c r="W259" s="623"/>
      <c r="X259" s="623"/>
      <c r="Y259" s="623"/>
      <c r="Z259" s="623"/>
      <c r="AA259" s="623"/>
      <c r="AB259" s="623"/>
      <c r="AC259" s="623"/>
      <c r="AD259" s="623"/>
      <c r="AE259" s="623"/>
      <c r="AF259" s="623"/>
      <c r="AG259" s="623"/>
      <c r="AH259" s="623"/>
      <c r="AI259" s="623"/>
      <c r="AJ259" s="623"/>
      <c r="AK259" s="623"/>
      <c r="AL259" s="623"/>
      <c r="AM259" s="623"/>
      <c r="AN259" s="623"/>
      <c r="AO259" s="623"/>
      <c r="AP259" s="623"/>
      <c r="AQ259" s="623"/>
      <c r="AR259" s="623"/>
      <c r="AS259" s="623"/>
      <c r="AT259" s="623"/>
      <c r="AU259" s="623"/>
      <c r="AV259" s="623"/>
      <c r="AW259" s="623"/>
      <c r="AX259" s="623"/>
      <c r="AY259" s="623"/>
      <c r="AZ259" s="623"/>
      <c r="BA259" s="623"/>
      <c r="BB259" s="623"/>
      <c r="BC259" s="623"/>
      <c r="BD259" s="623"/>
      <c r="BE259" s="623"/>
      <c r="BF259" s="623"/>
      <c r="BG259" s="623"/>
      <c r="BH259" s="623"/>
      <c r="BI259" s="623"/>
      <c r="BJ259" s="623"/>
      <c r="BK259" s="623"/>
      <c r="BL259" s="623"/>
      <c r="BM259" s="623"/>
      <c r="BN259" s="623"/>
      <c r="BO259" s="623"/>
      <c r="BP259" s="623"/>
      <c r="BQ259" s="623"/>
      <c r="BR259" s="623"/>
      <c r="BS259" s="623"/>
      <c r="BT259" s="623"/>
      <c r="BU259" s="623"/>
      <c r="BV259" s="623"/>
      <c r="BW259" s="623"/>
      <c r="BX259" s="623"/>
      <c r="BY259" s="623"/>
      <c r="BZ259" s="623"/>
      <c r="CA259" s="623"/>
      <c r="CB259" s="623"/>
      <c r="CC259" s="623"/>
      <c r="CD259" s="623"/>
      <c r="CE259" s="623"/>
      <c r="CF259" s="623"/>
      <c r="CG259" s="623"/>
      <c r="CH259" s="623"/>
      <c r="CI259" s="623"/>
      <c r="CJ259" s="623"/>
      <c r="CK259" s="623"/>
      <c r="CL259" s="623"/>
      <c r="CM259" s="623"/>
      <c r="CN259" s="623"/>
      <c r="CO259" s="623"/>
      <c r="CP259" s="623"/>
      <c r="CQ259" s="623"/>
      <c r="CR259" s="623"/>
      <c r="CS259" s="623"/>
      <c r="CT259" s="623"/>
      <c r="CU259" s="623"/>
      <c r="CV259" s="623"/>
      <c r="CW259" s="623"/>
      <c r="CX259" s="623"/>
      <c r="CY259" s="623"/>
      <c r="CZ259" s="623"/>
      <c r="DA259" s="623"/>
      <c r="DB259" s="623"/>
      <c r="DC259" s="623"/>
      <c r="DD259" s="623"/>
      <c r="DE259" s="623"/>
      <c r="DL259" s="623"/>
      <c r="DM259" s="623"/>
      <c r="DV259" s="623"/>
      <c r="DW259" s="623"/>
      <c r="EF259" s="623"/>
      <c r="EH259" s="1857"/>
    </row>
    <row r="260" spans="1:138" s="234" customFormat="1" ht="15" customHeight="1" x14ac:dyDescent="0.25">
      <c r="A260" s="955"/>
      <c r="B260" s="974" t="s">
        <v>814</v>
      </c>
      <c r="C260" s="331"/>
      <c r="D260" s="331"/>
      <c r="E260" s="331"/>
      <c r="F260" s="37" t="str">
        <f>IF(AND(ISNUMBER(G260),ISNUMBER(H260)),IFERROR(SQRT(G260+H260),SQRT(G260+I260)), "")</f>
        <v/>
      </c>
      <c r="G260" s="477" t="str">
        <f t="array" ref="G260">IF(SUMPRODUCT(--NOT(ISNUMBER(W239:W249)))=0, SUMSQ(($W239:W249)), "")</f>
        <v/>
      </c>
      <c r="H260" s="477" t="str">
        <f t="array" ref="H260">IF(SUMPRODUCT(--NOT(ISNUMBER(X239:X249)))=0, MMULT(MMULT(TRANSPOSE(($X239:X249)),g_com*0.75),($X239:X249)), "")</f>
        <v/>
      </c>
      <c r="I260" s="338" t="str">
        <f t="array" ref="I260">IF(COUNT(AA$239:AA$249)=ROWS(AA$239:AA$249), MMULT(MMULT(TRANSPOSE(AA$239:AA$249),g_com*0.75),AA$239:AA$249), "")</f>
        <v/>
      </c>
      <c r="J260" s="1242"/>
      <c r="N260" s="310"/>
      <c r="Q260" s="623"/>
      <c r="R260" s="623"/>
      <c r="S260" s="623"/>
      <c r="T260" s="623"/>
      <c r="U260" s="623"/>
      <c r="V260" s="623"/>
      <c r="W260" s="623"/>
      <c r="X260" s="623"/>
      <c r="Y260" s="623"/>
      <c r="Z260" s="623"/>
      <c r="AA260" s="623"/>
      <c r="AB260" s="623"/>
      <c r="AC260" s="623"/>
      <c r="AD260" s="623"/>
      <c r="AE260" s="623"/>
      <c r="AF260" s="623"/>
      <c r="AG260" s="623"/>
      <c r="AH260" s="623"/>
      <c r="AI260" s="623"/>
      <c r="AJ260" s="623"/>
      <c r="AK260" s="623"/>
      <c r="AL260" s="623"/>
      <c r="AM260" s="623"/>
      <c r="AN260" s="623"/>
      <c r="AO260" s="623"/>
      <c r="AP260" s="623"/>
      <c r="AQ260" s="623"/>
      <c r="AR260" s="623"/>
      <c r="AS260" s="623"/>
      <c r="AT260" s="623"/>
      <c r="AU260" s="623"/>
      <c r="AV260" s="623"/>
      <c r="AW260" s="623"/>
      <c r="AX260" s="623"/>
      <c r="AY260" s="623"/>
      <c r="AZ260" s="623"/>
      <c r="BA260" s="623"/>
      <c r="BB260" s="623"/>
      <c r="BC260" s="623"/>
      <c r="BD260" s="623"/>
      <c r="BE260" s="623"/>
      <c r="BF260" s="623"/>
      <c r="BG260" s="623"/>
      <c r="BH260" s="623"/>
      <c r="BI260" s="623"/>
      <c r="BJ260" s="623"/>
      <c r="BK260" s="623"/>
      <c r="BL260" s="623"/>
      <c r="BM260" s="623"/>
      <c r="BN260" s="623"/>
      <c r="BO260" s="623"/>
      <c r="BP260" s="623"/>
      <c r="BQ260" s="623"/>
      <c r="BR260" s="623"/>
      <c r="BS260" s="623"/>
      <c r="BT260" s="623"/>
      <c r="BU260" s="623"/>
      <c r="BV260" s="623"/>
      <c r="BW260" s="623"/>
      <c r="BX260" s="623"/>
      <c r="BY260" s="623"/>
      <c r="BZ260" s="623"/>
      <c r="CA260" s="623"/>
      <c r="CB260" s="623"/>
      <c r="CC260" s="623"/>
      <c r="CD260" s="623"/>
      <c r="CE260" s="623"/>
      <c r="CF260" s="623"/>
      <c r="CG260" s="623"/>
      <c r="CH260" s="623"/>
      <c r="CI260" s="623"/>
      <c r="CJ260" s="623"/>
      <c r="CK260" s="623"/>
      <c r="CL260" s="623"/>
      <c r="CM260" s="623"/>
      <c r="CN260" s="623"/>
      <c r="CO260" s="623"/>
      <c r="CP260" s="623"/>
      <c r="CQ260" s="623"/>
      <c r="CR260" s="623"/>
      <c r="CS260" s="623"/>
      <c r="CT260" s="623"/>
      <c r="CU260" s="623"/>
      <c r="CV260" s="623"/>
      <c r="CW260" s="623"/>
      <c r="CX260" s="623"/>
      <c r="CY260" s="623"/>
      <c r="CZ260" s="623"/>
      <c r="DA260" s="623"/>
      <c r="DB260" s="623"/>
      <c r="DC260" s="623"/>
      <c r="DD260" s="623"/>
      <c r="DE260" s="623"/>
      <c r="DL260" s="623"/>
      <c r="DM260" s="623"/>
      <c r="DV260" s="623"/>
      <c r="DW260" s="623"/>
      <c r="EF260" s="623"/>
      <c r="EH260" s="1857"/>
    </row>
    <row r="261" spans="1:138" s="234" customFormat="1" ht="15" customHeight="1" x14ac:dyDescent="0.25">
      <c r="A261" s="955"/>
      <c r="B261" s="1017" t="s">
        <v>816</v>
      </c>
      <c r="C261" s="400"/>
      <c r="D261" s="400"/>
      <c r="E261" s="400"/>
      <c r="F261" s="37" t="str">
        <f>IF(AND(ISNUMBER(F262),ISNUMBER(F263),ISNUMBER(F264)),IF($J$7="Medium",F262,IF($J$7="High",F263,IF($J$7="Low",F264,""))),"")</f>
        <v/>
      </c>
      <c r="G261" s="469"/>
      <c r="H261" s="469"/>
      <c r="I261" s="466"/>
      <c r="N261" s="310"/>
      <c r="Q261" s="623"/>
      <c r="R261" s="623"/>
      <c r="S261" s="623"/>
      <c r="T261" s="623"/>
      <c r="U261" s="623"/>
      <c r="V261" s="623"/>
      <c r="W261" s="623"/>
      <c r="X261" s="623"/>
      <c r="Y261" s="623"/>
      <c r="Z261" s="623"/>
      <c r="AA261" s="623"/>
      <c r="AB261" s="623"/>
      <c r="AC261" s="623"/>
      <c r="AD261" s="623"/>
      <c r="AE261" s="623"/>
      <c r="AF261" s="623"/>
      <c r="AG261" s="623"/>
      <c r="AH261" s="623"/>
      <c r="AI261" s="623"/>
      <c r="AJ261" s="623"/>
      <c r="AK261" s="623"/>
      <c r="AL261" s="623"/>
      <c r="AM261" s="623"/>
      <c r="AN261" s="623"/>
      <c r="AO261" s="623"/>
      <c r="AP261" s="623"/>
      <c r="AQ261" s="623"/>
      <c r="AR261" s="623"/>
      <c r="AS261" s="623"/>
      <c r="AT261" s="623"/>
      <c r="AU261" s="623"/>
      <c r="AV261" s="623"/>
      <c r="AW261" s="623"/>
      <c r="AX261" s="623"/>
      <c r="AY261" s="623"/>
      <c r="AZ261" s="623"/>
      <c r="BA261" s="623"/>
      <c r="BB261" s="623"/>
      <c r="BC261" s="623"/>
      <c r="BD261" s="623"/>
      <c r="BE261" s="623"/>
      <c r="BF261" s="623"/>
      <c r="BG261" s="623"/>
      <c r="BH261" s="623"/>
      <c r="BI261" s="623"/>
      <c r="BJ261" s="623"/>
      <c r="BK261" s="623"/>
      <c r="BL261" s="623"/>
      <c r="BM261" s="623"/>
      <c r="BN261" s="623"/>
      <c r="BO261" s="623"/>
      <c r="BP261" s="623"/>
      <c r="BQ261" s="623"/>
      <c r="BR261" s="623"/>
      <c r="BS261" s="623"/>
      <c r="BT261" s="623"/>
      <c r="BU261" s="623"/>
      <c r="BV261" s="623"/>
      <c r="BW261" s="623"/>
      <c r="BX261" s="623"/>
      <c r="BY261" s="623"/>
      <c r="BZ261" s="623"/>
      <c r="CA261" s="623"/>
      <c r="CB261" s="623"/>
      <c r="CC261" s="623"/>
      <c r="CD261" s="623"/>
      <c r="CE261" s="623"/>
      <c r="CF261" s="623"/>
      <c r="CG261" s="623"/>
      <c r="CH261" s="623"/>
      <c r="CI261" s="623"/>
      <c r="CJ261" s="623"/>
      <c r="CK261" s="623"/>
      <c r="CL261" s="623"/>
      <c r="CM261" s="623"/>
      <c r="CN261" s="623"/>
      <c r="CO261" s="623"/>
      <c r="CP261" s="623"/>
      <c r="CQ261" s="623"/>
      <c r="CR261" s="623"/>
      <c r="CS261" s="623"/>
      <c r="CT261" s="623"/>
      <c r="CU261" s="623"/>
      <c r="CV261" s="623"/>
      <c r="CW261" s="623"/>
      <c r="CX261" s="623"/>
      <c r="CY261" s="623"/>
      <c r="CZ261" s="623"/>
      <c r="DA261" s="623"/>
      <c r="DB261" s="623"/>
      <c r="DC261" s="623"/>
      <c r="DD261" s="623"/>
      <c r="DE261" s="623"/>
      <c r="DL261" s="623"/>
      <c r="DM261" s="623"/>
      <c r="DV261" s="623"/>
      <c r="DW261" s="623"/>
      <c r="EF261" s="623"/>
      <c r="EH261" s="1857"/>
    </row>
    <row r="262" spans="1:138" s="234" customFormat="1" ht="15" customHeight="1" x14ac:dyDescent="0.25">
      <c r="A262" s="955"/>
      <c r="B262" s="974" t="s">
        <v>812</v>
      </c>
      <c r="C262" s="331"/>
      <c r="D262" s="331"/>
      <c r="E262" s="331"/>
      <c r="F262" s="37" t="str">
        <f>IF(AND(ISNUMBER(G262),ISNUMBER(H262)),IFERROR(SQRT(G262+H262),SQRT(G262+I262)), "")</f>
        <v/>
      </c>
      <c r="G262" s="477" t="str">
        <f t="array" ref="G262">IF(SUMPRODUCT(--NOT(ISNUMBER(IFERROR((AB239:AB249),""))))=0, SUMSQ(($AB239:AB249)), "")</f>
        <v/>
      </c>
      <c r="H262" s="477" t="str">
        <f t="array" ref="H262">IF(SUMPRODUCT(--NOT(ISNUMBER(AH239:AH249)))=0, MMULT(MMULT(TRANSPOSE(($AH239:AH249)),g_com^2),($AH239:AH249))-MMULT(MMULT(TRANSPOSE((($AH239:AH249))*(($AH239:AH249)&lt;0)),g_com^2),(($AH239:AH249))*(($AH239:AH249)&lt;0)), "")</f>
        <v/>
      </c>
      <c r="I262" s="338" t="str">
        <f t="array" ref="I262">IF(COUNT(AE$239:AE$249)=ROWS(AE$239:AE$249), MMULT(MMULT(TRANSPOSE(AE$239:AE$249),g_com^2),AE$239:AE$249)-MMULT(MMULT(TRANSPOSE((AE$239:AE$249)*(AE$239:AE$249&lt;0)),g_com^2),(AE$239:AE$249)*(AE$239:AE$249&lt;0)), "")</f>
        <v/>
      </c>
      <c r="N262" s="310"/>
      <c r="Q262" s="623"/>
      <c r="R262" s="623"/>
      <c r="S262" s="623"/>
      <c r="T262" s="623"/>
      <c r="U262" s="623"/>
      <c r="V262" s="623"/>
      <c r="W262" s="623"/>
      <c r="X262" s="623"/>
      <c r="Y262" s="623"/>
      <c r="Z262" s="623"/>
      <c r="AA262" s="623"/>
      <c r="AB262" s="623"/>
      <c r="AC262" s="623"/>
      <c r="AD262" s="623"/>
      <c r="AE262" s="623"/>
      <c r="AF262" s="623"/>
      <c r="AG262" s="623"/>
      <c r="AH262" s="623"/>
      <c r="AI262" s="623"/>
      <c r="AJ262" s="623"/>
      <c r="AK262" s="623"/>
      <c r="AL262" s="623"/>
      <c r="AM262" s="623"/>
      <c r="AN262" s="623"/>
      <c r="AO262" s="623"/>
      <c r="AP262" s="623"/>
      <c r="AQ262" s="623"/>
      <c r="AR262" s="623"/>
      <c r="AS262" s="623"/>
      <c r="AT262" s="623"/>
      <c r="AU262" s="623"/>
      <c r="AV262" s="623"/>
      <c r="AW262" s="623"/>
      <c r="AX262" s="623"/>
      <c r="AY262" s="623"/>
      <c r="AZ262" s="623"/>
      <c r="BA262" s="623"/>
      <c r="BB262" s="623"/>
      <c r="BC262" s="623"/>
      <c r="BD262" s="623"/>
      <c r="BE262" s="623"/>
      <c r="BF262" s="623"/>
      <c r="BG262" s="623"/>
      <c r="BH262" s="623"/>
      <c r="BI262" s="623"/>
      <c r="BJ262" s="623"/>
      <c r="BK262" s="623"/>
      <c r="BL262" s="623"/>
      <c r="BM262" s="623"/>
      <c r="BN262" s="623"/>
      <c r="BO262" s="623"/>
      <c r="BP262" s="623"/>
      <c r="BQ262" s="623"/>
      <c r="BR262" s="623"/>
      <c r="BS262" s="623"/>
      <c r="BT262" s="623"/>
      <c r="BU262" s="623"/>
      <c r="BV262" s="623"/>
      <c r="BW262" s="623"/>
      <c r="BX262" s="623"/>
      <c r="BY262" s="623"/>
      <c r="BZ262" s="623"/>
      <c r="CA262" s="623"/>
      <c r="CB262" s="623"/>
      <c r="CC262" s="623"/>
      <c r="CD262" s="623"/>
      <c r="CE262" s="623"/>
      <c r="CF262" s="623"/>
      <c r="CG262" s="623"/>
      <c r="CH262" s="623"/>
      <c r="CI262" s="623"/>
      <c r="CJ262" s="623"/>
      <c r="CK262" s="623"/>
      <c r="CL262" s="623"/>
      <c r="CM262" s="623"/>
      <c r="CN262" s="623"/>
      <c r="CO262" s="623"/>
      <c r="CP262" s="623"/>
      <c r="CQ262" s="623"/>
      <c r="CR262" s="623"/>
      <c r="CS262" s="623"/>
      <c r="CT262" s="623"/>
      <c r="CU262" s="623"/>
      <c r="CV262" s="623"/>
      <c r="CW262" s="623"/>
      <c r="CX262" s="623"/>
      <c r="CY262" s="623"/>
      <c r="CZ262" s="623"/>
      <c r="DA262" s="623"/>
      <c r="DB262" s="623"/>
      <c r="DC262" s="623"/>
      <c r="DD262" s="623"/>
      <c r="DE262" s="623"/>
      <c r="DL262" s="623"/>
      <c r="DM262" s="623"/>
      <c r="DV262" s="623"/>
      <c r="DW262" s="623"/>
      <c r="EF262" s="623"/>
      <c r="EH262" s="1857"/>
    </row>
    <row r="263" spans="1:138" s="234" customFormat="1" ht="15" customHeight="1" x14ac:dyDescent="0.25">
      <c r="A263" s="955"/>
      <c r="B263" s="974" t="s">
        <v>813</v>
      </c>
      <c r="C263" s="331"/>
      <c r="D263" s="331"/>
      <c r="E263" s="331"/>
      <c r="F263" s="37" t="str">
        <f>IF(AND(ISNUMBER(G263),ISNUMBER(H263)),IFERROR(SQRT(G263+H263),SQRT(G263+I263)), "")</f>
        <v/>
      </c>
      <c r="G263" s="477" t="str">
        <f t="array" ref="G263">IF(SUMPRODUCT(--NOT(ISNUMBER(IFERROR((AC239:AC249),""))))=0, SUMSQ(($AC239:AC249)), "")</f>
        <v/>
      </c>
      <c r="H263" s="477" t="str">
        <f t="array" ref="H263">IF(SUMPRODUCT(--NOT(ISNUMBER(AH239:AH249)))=0, MMULT(MMULT(TRANSPOSE(($AH239:AH249)),IF((g_com^2)*1.25&gt;1,1,(g_com^2)*1.25)),($AH239:AH249))-MMULT(MMULT(TRANSPOSE((($AH239:AH249))*(($AH239:AH249)&lt;0)),IF((g_com^2)*1.25&gt;1,1,(g_com^2)*1.25)),(($AH239:AH249))*(($AH239:AH249)&lt;0)), "")</f>
        <v/>
      </c>
      <c r="I263" s="338" t="str">
        <f t="array" ref="I263">IF(COUNT(AF$239:AF$249)=ROWS(AF$239:AF$249), MMULT(MMULT(TRANSPOSE(AF$239:AF$249),IF((g_com^2)*1.25&gt;1,1,(g_com^2)*1.25)),AF$239:AF$249)-MMULT(MMULT(TRANSPOSE((AF$239:AF$249)*(AF$239:AF$249&lt;0)),IF((g_com^2)*1.25&gt;1,1,(g_com^2)*1.25)),(AF$239:AF$249)*(AF$239:AF$249&lt;0)), "")</f>
        <v/>
      </c>
      <c r="N263" s="310"/>
      <c r="Q263" s="623"/>
      <c r="R263" s="623"/>
      <c r="S263" s="623"/>
      <c r="T263" s="623"/>
      <c r="U263" s="623"/>
      <c r="V263" s="623"/>
      <c r="W263" s="623"/>
      <c r="X263" s="623"/>
      <c r="Y263" s="623"/>
      <c r="Z263" s="623"/>
      <c r="AA263" s="623"/>
      <c r="AB263" s="623"/>
      <c r="AC263" s="623"/>
      <c r="AD263" s="623"/>
      <c r="AE263" s="623"/>
      <c r="AF263" s="623"/>
      <c r="AG263" s="623"/>
      <c r="AH263" s="623"/>
      <c r="AI263" s="623"/>
      <c r="AJ263" s="623"/>
      <c r="AK263" s="623"/>
      <c r="AL263" s="623"/>
      <c r="AM263" s="623"/>
      <c r="AN263" s="623"/>
      <c r="AO263" s="623"/>
      <c r="AP263" s="623"/>
      <c r="AQ263" s="623"/>
      <c r="AR263" s="623"/>
      <c r="AS263" s="623"/>
      <c r="AT263" s="623"/>
      <c r="AU263" s="623"/>
      <c r="AV263" s="623"/>
      <c r="AW263" s="623"/>
      <c r="AX263" s="623"/>
      <c r="AY263" s="623"/>
      <c r="AZ263" s="623"/>
      <c r="BA263" s="623"/>
      <c r="BB263" s="623"/>
      <c r="BC263" s="623"/>
      <c r="BD263" s="623"/>
      <c r="BE263" s="623"/>
      <c r="BF263" s="623"/>
      <c r="BG263" s="623"/>
      <c r="BH263" s="623"/>
      <c r="BI263" s="623"/>
      <c r="BJ263" s="623"/>
      <c r="BK263" s="623"/>
      <c r="BL263" s="623"/>
      <c r="BM263" s="623"/>
      <c r="BN263" s="623"/>
      <c r="BO263" s="623"/>
      <c r="BP263" s="623"/>
      <c r="BQ263" s="623"/>
      <c r="BR263" s="623"/>
      <c r="BS263" s="623"/>
      <c r="BT263" s="623"/>
      <c r="BU263" s="623"/>
      <c r="BV263" s="623"/>
      <c r="BW263" s="623"/>
      <c r="BX263" s="623"/>
      <c r="BY263" s="623"/>
      <c r="BZ263" s="623"/>
      <c r="CA263" s="623"/>
      <c r="CB263" s="623"/>
      <c r="CC263" s="623"/>
      <c r="CD263" s="623"/>
      <c r="CE263" s="623"/>
      <c r="CF263" s="623"/>
      <c r="CG263" s="623"/>
      <c r="CH263" s="623"/>
      <c r="CI263" s="623"/>
      <c r="CJ263" s="623"/>
      <c r="CK263" s="623"/>
      <c r="CL263" s="623"/>
      <c r="CM263" s="623"/>
      <c r="CN263" s="623"/>
      <c r="CO263" s="623"/>
      <c r="CP263" s="623"/>
      <c r="CQ263" s="623"/>
      <c r="CR263" s="623"/>
      <c r="CS263" s="623"/>
      <c r="CT263" s="623"/>
      <c r="CU263" s="623"/>
      <c r="CV263" s="623"/>
      <c r="CW263" s="623"/>
      <c r="CX263" s="623"/>
      <c r="CY263" s="623"/>
      <c r="CZ263" s="623"/>
      <c r="DA263" s="623"/>
      <c r="DB263" s="623"/>
      <c r="DC263" s="623"/>
      <c r="DD263" s="623"/>
      <c r="DE263" s="623"/>
      <c r="DL263" s="623"/>
      <c r="DM263" s="623"/>
      <c r="DV263" s="623"/>
      <c r="DW263" s="623"/>
      <c r="EF263" s="623"/>
      <c r="EH263" s="1857"/>
    </row>
    <row r="264" spans="1:138" s="234" customFormat="1" ht="15" customHeight="1" x14ac:dyDescent="0.25">
      <c r="A264" s="955"/>
      <c r="B264" s="1019" t="s">
        <v>814</v>
      </c>
      <c r="C264" s="977"/>
      <c r="D264" s="977"/>
      <c r="E264" s="977"/>
      <c r="F264" s="228" t="str">
        <f>IF(AND(ISNUMBER(G264),ISNUMBER(H264)),IFERROR(SQRT(G264+H264),SQRT(G264+I264)), "")</f>
        <v/>
      </c>
      <c r="G264" s="483" t="str">
        <f t="array" ref="G264">IF(SUMPRODUCT(--NOT(ISNUMBER(IFERROR((AD239:AD249),""))))=0, SUMSQ(($AD239:AD249)), "")</f>
        <v/>
      </c>
      <c r="H264" s="483" t="str">
        <f t="array" ref="H264">IF(SUMPRODUCT(--NOT(ISNUMBER(AH239:AH249)))=0, MMULT(MMULT(TRANSPOSE(($AH239:AH249)),(g_com^2)*0.75),($AH239:AH249))-MMULT(MMULT(TRANSPOSE((($AH239:AH249))*(($AH239:AH249)&lt;0)),(g_com^2)*0.75),(($AH239:AH249))*(($AH239:AH249)&lt;0)), "")</f>
        <v/>
      </c>
      <c r="I264" s="777" t="str">
        <f t="array" ref="I264">IF(COUNT(AG$239:AG$249)=ROWS(AG$239:AG$249),MMULT(MMULT(TRANSPOSE(AG$239:AG$249),(g_com^2)*0.75),AG$239:AG$249)-MMULT(MMULT(TRANSPOSE((AG$239:AG$249)*(AG$239:AG$249&lt;0)),(g_com^2)*0.75),(AG$239:AG$249)*(AG$239:AG$249&lt;0)), "")</f>
        <v/>
      </c>
      <c r="N264" s="310"/>
      <c r="Q264" s="623"/>
      <c r="R264" s="623"/>
      <c r="S264" s="623"/>
      <c r="T264" s="623"/>
      <c r="U264" s="623"/>
      <c r="V264" s="623"/>
      <c r="W264" s="623"/>
      <c r="X264" s="623"/>
      <c r="Y264" s="623"/>
      <c r="Z264" s="623"/>
      <c r="AA264" s="623"/>
      <c r="AB264" s="623"/>
      <c r="AC264" s="623"/>
      <c r="AD264" s="623"/>
      <c r="AE264" s="623"/>
      <c r="AF264" s="623"/>
      <c r="AG264" s="623"/>
      <c r="AH264" s="623"/>
      <c r="AI264" s="623"/>
      <c r="AJ264" s="623"/>
      <c r="AK264" s="623"/>
      <c r="AL264" s="623"/>
      <c r="AM264" s="623"/>
      <c r="AN264" s="623"/>
      <c r="AO264" s="623"/>
      <c r="AP264" s="623"/>
      <c r="AQ264" s="623"/>
      <c r="AR264" s="623"/>
      <c r="AS264" s="623"/>
      <c r="AT264" s="623"/>
      <c r="AU264" s="623"/>
      <c r="AV264" s="623"/>
      <c r="AW264" s="623"/>
      <c r="AX264" s="623"/>
      <c r="AY264" s="623"/>
      <c r="AZ264" s="623"/>
      <c r="BA264" s="623"/>
      <c r="BB264" s="623"/>
      <c r="BC264" s="623"/>
      <c r="BD264" s="623"/>
      <c r="BE264" s="623"/>
      <c r="BF264" s="623"/>
      <c r="BG264" s="623"/>
      <c r="BH264" s="623"/>
      <c r="BI264" s="623"/>
      <c r="BJ264" s="623"/>
      <c r="BK264" s="623"/>
      <c r="BL264" s="623"/>
      <c r="BM264" s="623"/>
      <c r="BN264" s="623"/>
      <c r="BO264" s="623"/>
      <c r="BP264" s="623"/>
      <c r="BQ264" s="623"/>
      <c r="BR264" s="623"/>
      <c r="BS264" s="623"/>
      <c r="BT264" s="623"/>
      <c r="BU264" s="623"/>
      <c r="BV264" s="623"/>
      <c r="BW264" s="623"/>
      <c r="BX264" s="623"/>
      <c r="BY264" s="623"/>
      <c r="BZ264" s="623"/>
      <c r="CA264" s="623"/>
      <c r="CB264" s="623"/>
      <c r="CC264" s="623"/>
      <c r="CD264" s="623"/>
      <c r="CE264" s="623"/>
      <c r="CF264" s="623"/>
      <c r="CG264" s="623"/>
      <c r="CH264" s="623"/>
      <c r="CI264" s="623"/>
      <c r="CJ264" s="623"/>
      <c r="CK264" s="623"/>
      <c r="CL264" s="623"/>
      <c r="CM264" s="623"/>
      <c r="CN264" s="623"/>
      <c r="CO264" s="623"/>
      <c r="CP264" s="623"/>
      <c r="CQ264" s="623"/>
      <c r="CR264" s="623"/>
      <c r="CS264" s="623"/>
      <c r="CT264" s="623"/>
      <c r="CU264" s="623"/>
      <c r="CV264" s="623"/>
      <c r="CW264" s="623"/>
      <c r="CX264" s="623"/>
      <c r="CY264" s="623"/>
      <c r="CZ264" s="623"/>
      <c r="DA264" s="623"/>
      <c r="DB264" s="623"/>
      <c r="DC264" s="623"/>
      <c r="DD264" s="623"/>
      <c r="DE264" s="623"/>
      <c r="DL264" s="623"/>
      <c r="DM264" s="623"/>
      <c r="DV264" s="623"/>
      <c r="DW264" s="623"/>
      <c r="EF264" s="623"/>
      <c r="EH264" s="1857"/>
    </row>
    <row r="265" spans="1:138" s="1110" customFormat="1" ht="15" customHeight="1" x14ac:dyDescent="0.25">
      <c r="A265" s="1448"/>
      <c r="B265" s="1129"/>
      <c r="C265" s="1129"/>
      <c r="D265" s="1129"/>
      <c r="E265" s="1129"/>
      <c r="F265" s="1129"/>
      <c r="G265" s="1129"/>
      <c r="H265" s="1129"/>
      <c r="I265" s="1129"/>
      <c r="J265" s="1129"/>
      <c r="K265" s="1129"/>
      <c r="L265" s="1129"/>
      <c r="M265" s="1129"/>
      <c r="N265" s="1129"/>
      <c r="O265" s="1129"/>
      <c r="P265" s="1129"/>
      <c r="Q265" s="1129"/>
      <c r="R265" s="1129"/>
      <c r="S265" s="1129"/>
      <c r="T265" s="1129"/>
      <c r="U265" s="1129"/>
      <c r="V265" s="1129"/>
      <c r="W265" s="1129"/>
      <c r="X265" s="1129"/>
      <c r="Y265" s="1129"/>
      <c r="Z265" s="1129"/>
      <c r="AA265" s="1129"/>
      <c r="AB265" s="1129"/>
      <c r="AC265" s="1129"/>
      <c r="AD265" s="1129"/>
      <c r="AE265" s="1129"/>
      <c r="AF265" s="1129"/>
      <c r="AG265" s="1129"/>
      <c r="AH265" s="1129"/>
      <c r="AI265" s="1324"/>
      <c r="AJ265" s="1324"/>
      <c r="AK265" s="1324"/>
      <c r="AL265" s="1324"/>
      <c r="AM265" s="1324"/>
      <c r="AN265" s="1324"/>
      <c r="AO265" s="1324"/>
      <c r="AP265" s="1324"/>
      <c r="AQ265" s="1324"/>
      <c r="AR265" s="1324"/>
      <c r="AS265" s="1324"/>
      <c r="AT265" s="1324"/>
      <c r="AU265" s="1324"/>
      <c r="AV265" s="1129"/>
      <c r="AW265" s="1129"/>
      <c r="AX265" s="1129"/>
      <c r="AY265" s="1129"/>
      <c r="AZ265" s="1129"/>
      <c r="BA265" s="1129"/>
      <c r="BB265" s="1129"/>
      <c r="BC265" s="1129"/>
      <c r="BD265" s="1129"/>
      <c r="BE265" s="1129"/>
      <c r="BF265" s="1129"/>
      <c r="BG265" s="1129"/>
      <c r="BH265" s="1129"/>
      <c r="BI265" s="1129"/>
      <c r="BJ265" s="1129"/>
      <c r="BK265" s="1129"/>
      <c r="BL265" s="1129"/>
      <c r="BM265" s="1129"/>
      <c r="BN265" s="1129"/>
      <c r="BO265" s="1129"/>
      <c r="BP265" s="1129"/>
      <c r="BQ265" s="1129"/>
      <c r="BR265" s="1129"/>
      <c r="BS265" s="1129"/>
      <c r="BT265" s="1129"/>
      <c r="BV265" s="1129"/>
      <c r="BW265" s="1129"/>
      <c r="CL265" s="1129"/>
      <c r="CM265" s="1129"/>
      <c r="CZ265" s="1129"/>
      <c r="DA265" s="1129"/>
      <c r="DL265" s="1129"/>
      <c r="DM265" s="1129"/>
      <c r="DV265" s="1129"/>
      <c r="DW265" s="1129"/>
      <c r="EF265" s="1129"/>
      <c r="EH265" s="2093"/>
    </row>
    <row r="266" spans="1:138" s="2617" customFormat="1" ht="45" customHeight="1" x14ac:dyDescent="0.25">
      <c r="A266" s="2134" t="s">
        <v>827</v>
      </c>
      <c r="B266" s="2259"/>
      <c r="C266" s="2260"/>
      <c r="D266" s="2260"/>
      <c r="E266" s="2260"/>
      <c r="F266" s="2260"/>
      <c r="G266" s="2260"/>
      <c r="H266" s="2260"/>
      <c r="I266" s="2260"/>
      <c r="J266" s="2260"/>
      <c r="K266" s="2260"/>
      <c r="L266" s="2261"/>
      <c r="M266" s="2261"/>
      <c r="N266" s="2261"/>
      <c r="O266" s="2261"/>
      <c r="P266" s="2261"/>
      <c r="Q266" s="2261"/>
      <c r="R266" s="2261"/>
      <c r="S266" s="2261"/>
      <c r="T266" s="2261"/>
      <c r="U266" s="2261"/>
      <c r="V266" s="2261"/>
      <c r="W266" s="2261"/>
      <c r="X266" s="2261"/>
      <c r="Y266" s="2261"/>
      <c r="Z266" s="2261"/>
      <c r="AA266" s="2261"/>
      <c r="AB266" s="2261"/>
      <c r="AC266" s="2261"/>
      <c r="AD266" s="2261"/>
      <c r="AE266" s="2261"/>
      <c r="AF266" s="2261"/>
      <c r="AG266" s="2261"/>
      <c r="AH266" s="2261"/>
      <c r="AI266" s="1962"/>
      <c r="AJ266" s="1962"/>
      <c r="AK266" s="1962"/>
      <c r="AL266" s="1962"/>
      <c r="AM266" s="1962"/>
      <c r="AN266" s="1962"/>
      <c r="AO266" s="1962"/>
      <c r="AP266" s="1962"/>
      <c r="AQ266" s="1962"/>
      <c r="AR266" s="1962"/>
      <c r="AS266" s="1962"/>
      <c r="AT266" s="1962"/>
      <c r="AU266" s="1962"/>
      <c r="AV266" s="2261"/>
      <c r="AW266" s="2261"/>
      <c r="AX266" s="2261"/>
      <c r="AY266" s="2261"/>
      <c r="AZ266" s="2261"/>
      <c r="BA266" s="2261"/>
      <c r="BB266" s="2261"/>
      <c r="BC266" s="2261"/>
      <c r="BD266" s="2261"/>
      <c r="BE266" s="2261"/>
      <c r="BF266" s="2261"/>
      <c r="BG266" s="2261"/>
      <c r="BH266" s="2261"/>
      <c r="BI266" s="2261"/>
      <c r="BJ266" s="2261"/>
      <c r="BK266" s="2261"/>
      <c r="BL266" s="2261"/>
      <c r="BM266" s="2261"/>
      <c r="BN266" s="2261"/>
      <c r="BO266" s="2261"/>
      <c r="BP266" s="2261"/>
      <c r="BQ266" s="2261"/>
      <c r="BR266" s="2261"/>
      <c r="BS266" s="2261"/>
      <c r="BT266" s="2261"/>
      <c r="BU266" s="2261"/>
      <c r="BV266" s="2261"/>
      <c r="BW266" s="2261"/>
      <c r="BX266" s="2261"/>
      <c r="BY266" s="2261"/>
      <c r="BZ266" s="2261"/>
      <c r="CA266" s="2261"/>
      <c r="CB266" s="2261"/>
      <c r="CC266" s="2261"/>
      <c r="CD266" s="2261"/>
      <c r="CE266" s="2261"/>
      <c r="CF266" s="2261"/>
      <c r="CG266" s="2261"/>
      <c r="CH266" s="2261"/>
      <c r="CI266" s="2261"/>
      <c r="CJ266" s="2261"/>
      <c r="CK266" s="2261"/>
      <c r="CL266" s="2261"/>
      <c r="CM266" s="2261"/>
      <c r="CN266" s="2261"/>
      <c r="CO266" s="2261"/>
      <c r="CP266" s="2261"/>
      <c r="CQ266" s="2261"/>
      <c r="CR266" s="2261"/>
      <c r="CS266" s="2261"/>
      <c r="CT266" s="2261"/>
      <c r="CU266" s="2261"/>
      <c r="CV266" s="2261"/>
      <c r="CW266" s="2261"/>
      <c r="CX266" s="2261"/>
      <c r="CY266" s="2261"/>
      <c r="CZ266" s="2261"/>
      <c r="DA266" s="2261"/>
      <c r="DB266" s="2261"/>
      <c r="DC266" s="2261"/>
      <c r="DD266" s="2261"/>
      <c r="DE266" s="2261"/>
      <c r="DF266" s="2261"/>
      <c r="DG266" s="2261"/>
      <c r="DH266" s="2261"/>
      <c r="DI266" s="2261"/>
      <c r="DJ266" s="2261"/>
      <c r="DK266" s="2261"/>
      <c r="DL266" s="2261"/>
      <c r="DM266" s="2261"/>
      <c r="DN266" s="2261"/>
      <c r="DO266" s="2261"/>
      <c r="DP266" s="2261"/>
      <c r="DQ266" s="2261"/>
      <c r="DR266" s="2261"/>
      <c r="DS266" s="2261"/>
      <c r="DT266" s="2261"/>
      <c r="DU266" s="2261"/>
      <c r="DV266" s="2261"/>
      <c r="DW266" s="2261"/>
      <c r="DX266" s="2261"/>
      <c r="DY266" s="2261"/>
      <c r="DZ266" s="2261"/>
      <c r="EA266" s="2261"/>
      <c r="EB266" s="2261"/>
      <c r="EC266" s="2261"/>
      <c r="ED266" s="2261"/>
    </row>
    <row r="267" spans="1:138" s="2365" customFormat="1" ht="15" customHeight="1" x14ac:dyDescent="0.25">
      <c r="A267" s="1111"/>
      <c r="B267" s="1699" t="s">
        <v>700</v>
      </c>
      <c r="C267" s="1699"/>
      <c r="D267" s="3405" t="s">
        <v>1326</v>
      </c>
      <c r="E267" s="3405"/>
      <c r="F267" s="3405"/>
      <c r="G267" s="3405"/>
      <c r="H267" s="3405"/>
      <c r="I267" s="3405"/>
      <c r="J267" s="1409"/>
      <c r="K267" s="1409"/>
      <c r="L267" s="1409"/>
      <c r="M267" s="1409"/>
      <c r="N267" s="1409"/>
      <c r="O267" s="1409"/>
      <c r="P267" s="1409"/>
      <c r="Q267" s="1409"/>
      <c r="R267" s="1409"/>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c r="AS267" s="1409"/>
      <c r="AT267" s="1409"/>
      <c r="AU267" s="1409"/>
      <c r="AV267" s="1409"/>
      <c r="AW267" s="1409"/>
      <c r="AX267" s="1409"/>
      <c r="AY267" s="1409"/>
      <c r="AZ267" s="1409"/>
      <c r="BA267" s="1409"/>
      <c r="BB267" s="1409"/>
      <c r="BC267" s="1409"/>
      <c r="BD267" s="1409"/>
      <c r="BE267" s="1409"/>
      <c r="BF267" s="1409"/>
      <c r="BG267" s="1409"/>
      <c r="BH267" s="1409"/>
      <c r="BI267" s="1409"/>
      <c r="BJ267" s="1409"/>
      <c r="BK267" s="1409"/>
      <c r="BL267" s="1409"/>
      <c r="BM267" s="1409"/>
      <c r="BN267" s="1409"/>
      <c r="BO267" s="1409"/>
      <c r="BP267" s="1409"/>
      <c r="BQ267" s="1409"/>
      <c r="BR267" s="1409"/>
      <c r="BS267" s="1409"/>
      <c r="BT267" s="1409"/>
      <c r="BU267" s="1409"/>
      <c r="BV267" s="1409"/>
      <c r="BW267" s="1409"/>
      <c r="BX267" s="1409"/>
      <c r="BY267" s="1409"/>
      <c r="BZ267" s="1409"/>
      <c r="CA267" s="1409"/>
      <c r="CB267" s="1409"/>
      <c r="CC267" s="1409"/>
      <c r="CD267" s="1409"/>
      <c r="CE267" s="1409"/>
      <c r="CF267" s="1409"/>
      <c r="CG267" s="1409"/>
      <c r="CH267" s="1409"/>
      <c r="CI267" s="1409"/>
      <c r="CJ267" s="1409"/>
      <c r="CK267" s="1409"/>
      <c r="CL267" s="1409"/>
      <c r="CM267" s="1409"/>
      <c r="CN267" s="1409"/>
      <c r="CO267" s="1409"/>
      <c r="CP267" s="1409"/>
      <c r="CQ267" s="1409"/>
      <c r="CR267" s="1409"/>
      <c r="CS267" s="1409"/>
      <c r="CT267" s="1409"/>
      <c r="CU267" s="1409"/>
      <c r="CV267" s="1409"/>
      <c r="CW267" s="1409"/>
      <c r="CX267" s="1409"/>
      <c r="CY267" s="1409"/>
      <c r="CZ267" s="1409"/>
      <c r="DA267" s="1409"/>
      <c r="DB267" s="1409"/>
      <c r="DC267" s="1409"/>
      <c r="DD267" s="1409"/>
      <c r="DE267" s="1409"/>
      <c r="DF267" s="1409"/>
      <c r="DG267" s="1409"/>
      <c r="DH267" s="1409"/>
      <c r="DI267" s="1409"/>
      <c r="DJ267" s="1409"/>
      <c r="DK267" s="1409"/>
      <c r="DL267" s="1409"/>
      <c r="DM267" s="1409"/>
      <c r="DN267" s="1409"/>
      <c r="DO267" s="1409"/>
      <c r="DP267" s="1409"/>
      <c r="DQ267" s="1409"/>
      <c r="DR267" s="1409"/>
      <c r="DS267" s="1409"/>
      <c r="DT267" s="1409"/>
      <c r="DU267" s="1409"/>
      <c r="DV267" s="1409"/>
      <c r="DW267" s="1409"/>
      <c r="DX267" s="1409"/>
      <c r="DY267" s="1409"/>
      <c r="DZ267" s="1409"/>
      <c r="EA267" s="1409"/>
      <c r="EB267" s="1409"/>
      <c r="EC267" s="1409"/>
      <c r="ED267" s="1409"/>
    </row>
    <row r="268" spans="1:138" ht="15" customHeight="1" x14ac:dyDescent="0.25">
      <c r="A268" s="936"/>
      <c r="B268" s="619" t="s">
        <v>830</v>
      </c>
      <c r="C268" s="619"/>
      <c r="D268" s="3406" t="s">
        <v>1327</v>
      </c>
      <c r="E268" s="3406"/>
      <c r="F268" s="3406"/>
      <c r="G268" s="3406"/>
      <c r="H268" s="3406"/>
      <c r="I268" s="3406"/>
      <c r="J268" s="1409"/>
      <c r="K268" s="1409"/>
      <c r="L268" s="1409"/>
      <c r="M268" s="1409"/>
      <c r="N268" s="1409"/>
      <c r="O268" s="1409"/>
      <c r="P268" s="1409"/>
      <c r="Q268" s="1409"/>
      <c r="R268" s="1409"/>
      <c r="S268" s="1409"/>
    </row>
    <row r="269" spans="1:138" s="2365" customFormat="1" ht="120" customHeight="1" x14ac:dyDescent="0.25">
      <c r="A269" s="1111"/>
      <c r="B269" s="397" t="s">
        <v>2171</v>
      </c>
      <c r="C269" s="397"/>
      <c r="D269" s="3407" t="s">
        <v>2473</v>
      </c>
      <c r="E269" s="3407"/>
      <c r="F269" s="3407"/>
      <c r="G269" s="3407"/>
      <c r="H269" s="3407"/>
      <c r="I269" s="3407"/>
      <c r="J269" s="1409"/>
      <c r="K269" s="1409"/>
      <c r="L269" s="1409"/>
      <c r="M269" s="1409"/>
      <c r="N269" s="1409"/>
      <c r="O269" s="1409"/>
      <c r="P269" s="1409"/>
      <c r="Q269" s="1409"/>
      <c r="R269" s="1409"/>
      <c r="S269" s="1409"/>
      <c r="T269" s="1409"/>
      <c r="U269" s="1409"/>
      <c r="V269" s="1409"/>
      <c r="W269" s="1409"/>
      <c r="X269" s="1409"/>
      <c r="Y269" s="1409"/>
      <c r="Z269" s="1409"/>
      <c r="AA269" s="1409"/>
      <c r="AB269" s="1409"/>
      <c r="AC269" s="1409"/>
      <c r="AD269" s="1409"/>
      <c r="AE269" s="1409"/>
      <c r="AF269" s="1409"/>
      <c r="AG269" s="1409"/>
      <c r="AH269" s="1409"/>
      <c r="AI269" s="1409"/>
      <c r="AJ269" s="1409"/>
      <c r="AK269" s="1409"/>
      <c r="AL269" s="1409"/>
      <c r="AM269" s="1409"/>
      <c r="AN269" s="1409"/>
      <c r="AO269" s="1409"/>
      <c r="AP269" s="1409"/>
      <c r="AQ269" s="1409"/>
      <c r="AR269" s="1409"/>
      <c r="AS269" s="1409"/>
      <c r="AT269" s="1409"/>
      <c r="AU269" s="1409"/>
      <c r="AV269" s="1409"/>
      <c r="AW269" s="1409"/>
      <c r="AX269" s="1409"/>
      <c r="AY269" s="1409"/>
      <c r="AZ269" s="1409"/>
      <c r="BA269" s="1409"/>
      <c r="BB269" s="1409"/>
      <c r="BC269" s="1409"/>
      <c r="BD269" s="1409"/>
      <c r="BE269" s="1409"/>
      <c r="BF269" s="1409"/>
      <c r="BG269" s="1409"/>
      <c r="BH269" s="1409"/>
      <c r="BI269" s="1409"/>
      <c r="BJ269" s="1409"/>
      <c r="BK269" s="1409"/>
      <c r="BL269" s="1409"/>
      <c r="BM269" s="1409"/>
      <c r="BN269" s="1409"/>
      <c r="BO269" s="1409"/>
      <c r="BP269" s="1409"/>
      <c r="BQ269" s="1409"/>
      <c r="BR269" s="1409"/>
      <c r="BS269" s="1409"/>
      <c r="BT269" s="1409"/>
      <c r="BU269" s="1409"/>
      <c r="BV269" s="1409"/>
      <c r="BW269" s="1409"/>
      <c r="BX269" s="1409"/>
      <c r="BY269" s="1409"/>
      <c r="BZ269" s="1409"/>
      <c r="CA269" s="1409"/>
      <c r="CB269" s="1409"/>
      <c r="CC269" s="1409"/>
      <c r="CD269" s="1409"/>
      <c r="CE269" s="1409"/>
      <c r="CF269" s="1409"/>
      <c r="CG269" s="1409"/>
      <c r="CH269" s="1409"/>
      <c r="CI269" s="1409"/>
      <c r="CJ269" s="1409"/>
      <c r="CK269" s="1409"/>
      <c r="CL269" s="1409"/>
      <c r="CM269" s="1409"/>
      <c r="CN269" s="1409"/>
      <c r="CO269" s="1409"/>
      <c r="CP269" s="1409"/>
      <c r="CQ269" s="1409"/>
      <c r="CR269" s="1409"/>
      <c r="CS269" s="1409"/>
      <c r="CT269" s="1409"/>
      <c r="CU269" s="1409"/>
      <c r="CV269" s="1409"/>
      <c r="CW269" s="1409"/>
      <c r="CX269" s="1409"/>
      <c r="CY269" s="1409"/>
      <c r="CZ269" s="1409"/>
      <c r="DA269" s="1409"/>
      <c r="DB269" s="1409"/>
      <c r="DC269" s="1409"/>
      <c r="DD269" s="1409"/>
      <c r="DE269" s="1409"/>
      <c r="DF269" s="1409"/>
      <c r="DG269" s="1409"/>
      <c r="DH269" s="1409"/>
      <c r="DI269" s="1409"/>
      <c r="DJ269" s="1409"/>
      <c r="DK269" s="1409"/>
      <c r="DL269" s="1409"/>
      <c r="DM269" s="1409"/>
      <c r="DN269" s="1409"/>
      <c r="DO269" s="1409"/>
      <c r="DP269" s="1409"/>
      <c r="DQ269" s="1409"/>
      <c r="DR269" s="1409"/>
      <c r="DS269" s="1409"/>
      <c r="DT269" s="1409"/>
      <c r="DU269" s="1409"/>
      <c r="DV269" s="1409"/>
      <c r="DW269" s="1409"/>
      <c r="DX269" s="1409"/>
      <c r="DY269" s="1409"/>
      <c r="DZ269" s="1409"/>
      <c r="EA269" s="1409"/>
      <c r="EB269" s="1409"/>
      <c r="EC269" s="1409"/>
      <c r="ED269" s="1409"/>
    </row>
    <row r="270" spans="1:138" ht="15" customHeight="1" x14ac:dyDescent="0.25">
      <c r="A270" s="2375"/>
      <c r="B270" s="1101" t="s">
        <v>1513</v>
      </c>
      <c r="C270" s="206"/>
      <c r="D270" s="206"/>
      <c r="E270" s="206"/>
      <c r="F270" s="821"/>
      <c r="G270" s="3416" t="s">
        <v>2209</v>
      </c>
      <c r="H270" s="3417"/>
      <c r="I270" s="2330" t="str">
        <f>IF('General Info'!C6&lt;&gt;"", 'General Info'!C6, "")</f>
        <v/>
      </c>
      <c r="J270" s="2365"/>
      <c r="K270" s="2365"/>
      <c r="L270" s="2365"/>
      <c r="M270" s="2365"/>
      <c r="N270" s="2365"/>
      <c r="O270" s="2365"/>
      <c r="P270" s="2365"/>
      <c r="Q270" s="2365"/>
      <c r="R270" s="2365"/>
      <c r="S270" s="1409"/>
    </row>
    <row r="271" spans="1:138" ht="15" customHeight="1" x14ac:dyDescent="0.25">
      <c r="A271" s="926"/>
      <c r="B271" s="310"/>
      <c r="C271" s="310"/>
      <c r="D271" s="310"/>
      <c r="E271" s="310"/>
      <c r="F271" s="310"/>
      <c r="G271" s="310"/>
      <c r="H271" s="310"/>
      <c r="I271" s="310"/>
      <c r="J271" s="310"/>
      <c r="K271" s="310"/>
      <c r="L271" s="310"/>
      <c r="M271" s="310"/>
      <c r="N271" s="310"/>
      <c r="O271" s="310"/>
      <c r="P271" s="310"/>
      <c r="Q271" s="310"/>
      <c r="R271" s="310"/>
      <c r="S271" s="1409"/>
      <c r="T271" s="310"/>
      <c r="U271" s="310"/>
      <c r="V271" s="310"/>
      <c r="W271" s="310"/>
      <c r="X271" s="310"/>
      <c r="Y271" s="310"/>
      <c r="Z271" s="310"/>
      <c r="AA271" s="310"/>
      <c r="AB271" s="310"/>
      <c r="AC271" s="310"/>
      <c r="AD271" s="310"/>
      <c r="AE271" s="310"/>
      <c r="AF271" s="310"/>
      <c r="AG271" s="623"/>
      <c r="AH271" s="623"/>
      <c r="AI271" s="623"/>
      <c r="AJ271" s="623"/>
      <c r="AK271" s="623"/>
      <c r="AL271" s="623"/>
      <c r="AM271" s="623"/>
      <c r="AN271" s="623"/>
      <c r="AO271" s="623"/>
      <c r="AP271" s="623"/>
      <c r="AQ271" s="623"/>
      <c r="AR271" s="623"/>
      <c r="AS271" s="623"/>
      <c r="AT271" s="623"/>
      <c r="AU271" s="623"/>
      <c r="AV271" s="310"/>
      <c r="AW271" s="310"/>
      <c r="AX271" s="310"/>
      <c r="AY271" s="310"/>
      <c r="AZ271" s="310"/>
      <c r="BA271" s="310"/>
      <c r="BB271" s="310"/>
      <c r="BC271" s="310"/>
      <c r="BD271" s="310"/>
      <c r="BE271" s="310"/>
      <c r="BF271" s="310"/>
      <c r="BG271" s="310"/>
      <c r="BH271" s="310"/>
      <c r="BI271" s="310"/>
      <c r="BJ271" s="310"/>
      <c r="BK271" s="310"/>
      <c r="BL271" s="310"/>
      <c r="BM271" s="310"/>
      <c r="BN271" s="310"/>
      <c r="BO271" s="310"/>
      <c r="BP271" s="310"/>
      <c r="BQ271" s="310"/>
      <c r="BR271" s="310"/>
      <c r="BS271" s="310"/>
      <c r="BT271" s="310"/>
      <c r="BU271" s="1279"/>
      <c r="BV271" s="310"/>
      <c r="BW271" s="310"/>
      <c r="BX271" s="1279"/>
      <c r="BY271" s="1279"/>
      <c r="BZ271" s="1279"/>
      <c r="CA271" s="1279"/>
      <c r="CB271" s="1279"/>
      <c r="CC271" s="1279"/>
      <c r="CD271" s="1279"/>
      <c r="CE271" s="1279"/>
      <c r="CF271" s="1279"/>
      <c r="CG271" s="1279"/>
      <c r="CH271" s="1279"/>
      <c r="CI271" s="1279"/>
      <c r="CJ271" s="1279"/>
      <c r="CK271" s="1279"/>
      <c r="CL271" s="310"/>
      <c r="CM271" s="310"/>
      <c r="CN271" s="1279"/>
      <c r="CO271" s="1279"/>
      <c r="CP271" s="1279"/>
      <c r="CQ271" s="1279"/>
      <c r="CR271" s="1279"/>
      <c r="CS271" s="1279"/>
      <c r="CT271" s="1279"/>
      <c r="CU271" s="1279"/>
      <c r="CV271" s="1279"/>
      <c r="CW271" s="1279"/>
      <c r="CX271" s="1279"/>
      <c r="CY271" s="1279"/>
      <c r="CZ271" s="310"/>
      <c r="DA271" s="310"/>
      <c r="DB271" s="1279"/>
      <c r="DC271" s="1279"/>
      <c r="DD271" s="1279"/>
      <c r="DE271" s="1279"/>
      <c r="DF271" s="1279"/>
      <c r="DG271" s="1279"/>
      <c r="DH271" s="1279"/>
      <c r="DI271" s="1279"/>
      <c r="DJ271" s="1279"/>
      <c r="DK271" s="1279"/>
      <c r="DL271" s="310"/>
      <c r="DM271" s="310"/>
      <c r="DN271" s="1279"/>
      <c r="DO271" s="1279"/>
      <c r="DP271" s="1279"/>
      <c r="DQ271" s="1279"/>
      <c r="DR271" s="1279"/>
      <c r="DS271" s="1279"/>
      <c r="DT271" s="1279"/>
      <c r="DU271" s="1279"/>
      <c r="DV271" s="310"/>
      <c r="DW271" s="310"/>
      <c r="DX271" s="1279"/>
      <c r="DY271" s="1279"/>
      <c r="DZ271" s="1279"/>
      <c r="EA271" s="1279"/>
      <c r="EB271" s="1279"/>
      <c r="EC271" s="1279"/>
      <c r="ED271" s="1279"/>
      <c r="EF271" s="310"/>
    </row>
    <row r="272" spans="1:138" ht="15" customHeight="1" x14ac:dyDescent="0.25">
      <c r="A272" s="926"/>
      <c r="B272" s="3442" t="s">
        <v>1329</v>
      </c>
      <c r="C272" s="3442"/>
      <c r="D272" s="3442"/>
      <c r="E272" s="3442"/>
      <c r="F272" s="3014" t="s">
        <v>1330</v>
      </c>
      <c r="G272" s="3445"/>
      <c r="H272" s="3446" t="s">
        <v>1331</v>
      </c>
      <c r="I272" s="3447"/>
      <c r="J272" s="3447"/>
      <c r="K272" s="3447"/>
      <c r="L272" s="3448"/>
      <c r="M272" s="3410" t="s">
        <v>1332</v>
      </c>
      <c r="N272" s="3411"/>
      <c r="O272" s="3411"/>
      <c r="P272" s="3411"/>
      <c r="Q272" s="3411"/>
      <c r="R272" s="3412"/>
      <c r="S272" s="1409"/>
      <c r="T272" s="310"/>
      <c r="U272" s="310"/>
      <c r="V272" s="310"/>
      <c r="W272" s="310"/>
      <c r="X272" s="310"/>
      <c r="Y272" s="310"/>
      <c r="Z272" s="310"/>
      <c r="AA272" s="310"/>
      <c r="AB272" s="310"/>
      <c r="AC272" s="310"/>
      <c r="AD272" s="310"/>
      <c r="AE272" s="310"/>
      <c r="AF272" s="310"/>
      <c r="AG272" s="310"/>
      <c r="AH272" s="310"/>
      <c r="AI272" s="310"/>
      <c r="AJ272" s="310"/>
      <c r="AK272" s="310"/>
      <c r="AL272" s="310"/>
      <c r="AM272" s="310"/>
      <c r="AN272" s="310"/>
      <c r="AO272" s="310"/>
      <c r="AP272" s="310"/>
      <c r="AQ272" s="310"/>
      <c r="AR272" s="310"/>
      <c r="AS272" s="310"/>
      <c r="AT272" s="310"/>
      <c r="AU272" s="310"/>
      <c r="AV272" s="310"/>
      <c r="AW272" s="310"/>
      <c r="AX272" s="310"/>
      <c r="AY272" s="310"/>
      <c r="AZ272" s="1279"/>
      <c r="BA272" s="310"/>
      <c r="BB272" s="310"/>
      <c r="BC272" s="1279"/>
      <c r="BD272" s="1279"/>
      <c r="BE272" s="1279"/>
      <c r="BF272" s="1279"/>
      <c r="BG272" s="1279"/>
      <c r="BH272" s="1279"/>
      <c r="BI272" s="1279"/>
      <c r="BJ272" s="1279"/>
      <c r="BK272" s="1279"/>
      <c r="BL272" s="1279"/>
      <c r="BM272" s="1279"/>
      <c r="BN272" s="1279"/>
      <c r="BO272" s="1279"/>
      <c r="BP272" s="1279"/>
      <c r="BQ272" s="310"/>
      <c r="BR272" s="310"/>
      <c r="BS272" s="1279"/>
      <c r="BT272" s="1279"/>
      <c r="BU272" s="1279"/>
      <c r="BV272" s="1279"/>
      <c r="BW272" s="1279"/>
      <c r="BX272" s="1279"/>
      <c r="BY272" s="1279"/>
      <c r="BZ272" s="1279"/>
      <c r="CA272" s="1279"/>
      <c r="CB272" s="1279"/>
      <c r="CC272" s="1279"/>
      <c r="CD272" s="1279"/>
      <c r="CE272" s="310"/>
      <c r="CF272" s="310"/>
      <c r="CG272" s="1279"/>
      <c r="CH272" s="1279"/>
      <c r="CI272" s="1279"/>
      <c r="CJ272" s="1279"/>
      <c r="CK272" s="1279"/>
      <c r="CL272" s="1279"/>
      <c r="CM272" s="1279"/>
      <c r="CN272" s="1279"/>
      <c r="CO272" s="1279"/>
      <c r="CP272" s="1279"/>
      <c r="CQ272" s="310"/>
      <c r="CR272" s="310"/>
      <c r="CS272" s="1279"/>
      <c r="CT272" s="1279"/>
      <c r="CU272" s="1279"/>
      <c r="CV272" s="1279"/>
      <c r="CW272" s="1279"/>
      <c r="CX272" s="1279"/>
      <c r="CY272" s="1279"/>
      <c r="CZ272" s="1279"/>
      <c r="DA272" s="310"/>
      <c r="DB272" s="310"/>
      <c r="DC272" s="1279"/>
      <c r="DD272" s="1279"/>
      <c r="DE272" s="1279"/>
      <c r="DF272" s="1279"/>
      <c r="DG272" s="1279"/>
      <c r="DH272" s="1279"/>
      <c r="DI272" s="1279"/>
      <c r="DJ272" s="1279"/>
      <c r="DK272" s="310"/>
      <c r="DL272" s="310"/>
      <c r="DM272" s="310"/>
      <c r="DN272" s="310"/>
      <c r="DO272" s="310"/>
      <c r="DP272" s="1279"/>
      <c r="DQ272" s="1279"/>
      <c r="DR272" s="1279"/>
      <c r="DS272" s="1279"/>
      <c r="DT272" s="1279"/>
      <c r="DU272" s="1279"/>
      <c r="DV272" s="1279"/>
      <c r="DW272" s="1279"/>
      <c r="DX272" s="1279"/>
      <c r="DY272" s="1279"/>
      <c r="DZ272" s="1279"/>
      <c r="EA272" s="1279"/>
      <c r="EB272" s="1279"/>
      <c r="EC272" s="1279"/>
      <c r="ED272" s="1279"/>
    </row>
    <row r="273" spans="1:134" s="1055" customFormat="1" ht="30" customHeight="1" x14ac:dyDescent="0.25">
      <c r="A273" s="1060"/>
      <c r="B273" s="3443"/>
      <c r="C273" s="3443"/>
      <c r="D273" s="3443"/>
      <c r="E273" s="3443"/>
      <c r="F273" s="3256" t="s">
        <v>1333</v>
      </c>
      <c r="G273" s="3437" t="s">
        <v>1841</v>
      </c>
      <c r="H273" s="3449" t="s">
        <v>1514</v>
      </c>
      <c r="I273" s="3439" t="s">
        <v>1593</v>
      </c>
      <c r="J273" s="3439"/>
      <c r="K273" s="3439"/>
      <c r="L273" s="3440" t="s">
        <v>1333</v>
      </c>
      <c r="M273" s="3413" t="s">
        <v>1329</v>
      </c>
      <c r="N273" s="2620" t="s">
        <v>1593</v>
      </c>
      <c r="O273" s="2620" t="s">
        <v>1839</v>
      </c>
      <c r="P273" s="2620" t="s">
        <v>2216</v>
      </c>
      <c r="Q273" s="2620" t="s">
        <v>2215</v>
      </c>
      <c r="R273" s="2621" t="s">
        <v>2214</v>
      </c>
      <c r="S273" s="1409"/>
      <c r="T273" s="801"/>
      <c r="U273" s="801"/>
      <c r="V273" s="801"/>
      <c r="W273" s="801"/>
      <c r="X273" s="801"/>
      <c r="Y273" s="801"/>
      <c r="Z273" s="801"/>
      <c r="AA273" s="801"/>
      <c r="AB273" s="801"/>
      <c r="AC273" s="801"/>
      <c r="AD273" s="801"/>
      <c r="AE273" s="801"/>
      <c r="AF273" s="801"/>
      <c r="AG273" s="801"/>
      <c r="AH273" s="801"/>
      <c r="AI273" s="801"/>
      <c r="AJ273" s="801"/>
      <c r="AK273" s="801"/>
      <c r="AL273" s="801"/>
      <c r="AM273" s="801"/>
      <c r="AW273" s="801"/>
      <c r="AX273" s="801"/>
      <c r="BM273" s="801"/>
      <c r="BN273" s="801"/>
      <c r="CA273" s="801"/>
      <c r="CB273" s="801"/>
      <c r="CM273" s="801"/>
      <c r="CN273" s="801"/>
      <c r="CW273" s="801"/>
      <c r="CX273" s="801"/>
      <c r="DH273" s="801"/>
      <c r="DI273" s="801"/>
      <c r="DP273" s="801"/>
      <c r="DQ273" s="801"/>
    </row>
    <row r="274" spans="1:134" s="1021" customFormat="1" ht="15" customHeight="1" x14ac:dyDescent="0.25">
      <c r="A274" s="1061"/>
      <c r="B274" s="3444"/>
      <c r="C274" s="3444"/>
      <c r="D274" s="3444"/>
      <c r="E274" s="3444"/>
      <c r="F274" s="3150"/>
      <c r="G274" s="3438"/>
      <c r="H274" s="3414"/>
      <c r="I274" s="2386" t="s">
        <v>1594</v>
      </c>
      <c r="J274" s="2386" t="s">
        <v>1595</v>
      </c>
      <c r="K274" s="2386" t="s">
        <v>1596</v>
      </c>
      <c r="L274" s="3441"/>
      <c r="M274" s="3414"/>
      <c r="N274" s="2932" t="s">
        <v>1594</v>
      </c>
      <c r="O274" s="2620" t="s">
        <v>1594</v>
      </c>
      <c r="P274" s="2620" t="s">
        <v>1402</v>
      </c>
      <c r="Q274" s="2620" t="s">
        <v>1402</v>
      </c>
      <c r="R274" s="2621" t="s">
        <v>1402</v>
      </c>
      <c r="S274" s="334"/>
      <c r="T274" s="334"/>
      <c r="U274" s="334"/>
      <c r="V274" s="334"/>
      <c r="W274" s="334"/>
      <c r="X274" s="334"/>
      <c r="Y274" s="334"/>
      <c r="Z274" s="334"/>
      <c r="AA274" s="334"/>
      <c r="AB274" s="334"/>
      <c r="AC274" s="334"/>
      <c r="AD274" s="334"/>
      <c r="AE274" s="334"/>
      <c r="AF274" s="334"/>
      <c r="AG274" s="334"/>
      <c r="AH274" s="334"/>
      <c r="AI274" s="334"/>
      <c r="AJ274" s="334"/>
      <c r="AT274" s="334"/>
      <c r="AU274" s="334"/>
      <c r="BJ274" s="334"/>
      <c r="BK274" s="334"/>
      <c r="BX274" s="334"/>
      <c r="BY274" s="334"/>
      <c r="CJ274" s="334"/>
      <c r="CK274" s="334"/>
      <c r="CT274" s="334"/>
      <c r="CU274" s="334"/>
      <c r="DB274" s="334"/>
      <c r="DC274" s="334"/>
      <c r="DJ274" s="334"/>
      <c r="DK274" s="334"/>
      <c r="DL274" s="334"/>
      <c r="DM274" s="334"/>
      <c r="DN274" s="334"/>
      <c r="DP274" s="334"/>
      <c r="DQ274" s="334"/>
      <c r="DR274" s="334"/>
    </row>
    <row r="275" spans="1:134" ht="15" customHeight="1" x14ac:dyDescent="0.25">
      <c r="A275" s="955"/>
      <c r="B275" s="1845" t="s">
        <v>1409</v>
      </c>
      <c r="C275" s="1886"/>
      <c r="D275" s="1886"/>
      <c r="E275" s="1886"/>
      <c r="F275" s="2314"/>
      <c r="G275" s="2315" t="str">
        <f>IF('General Info'!$C$6&lt;&gt;"", HLOOKUP('General Info'!$C$6,fx_triang!$B$1:$V$39,2,FALSE), "")</f>
        <v/>
      </c>
      <c r="H275" s="2317" t="s">
        <v>1515</v>
      </c>
      <c r="I275" s="1118"/>
      <c r="J275" s="1119"/>
      <c r="K275" s="2115"/>
      <c r="L275" s="1117"/>
      <c r="M275" s="2607" t="str">
        <f>B275</f>
        <v>EUR</v>
      </c>
      <c r="N275" s="2115"/>
      <c r="O275" s="2132" t="str">
        <f>IF(AND( ISNUMBER(IFERROR(($P275),"")), ISNUMBER(IFERROR((N275),""))), MAX(MIN(($P275), ($N275)), -($N275)), "")</f>
        <v/>
      </c>
      <c r="P275" s="2115"/>
      <c r="Q275" s="2141"/>
      <c r="R275" s="2256"/>
      <c r="S275" s="623"/>
      <c r="T275" s="623"/>
      <c r="U275" s="623"/>
      <c r="V275" s="623"/>
      <c r="W275" s="623"/>
      <c r="X275" s="623"/>
      <c r="Y275" s="623"/>
      <c r="Z275" s="623"/>
      <c r="AA275" s="623"/>
      <c r="AB275" s="623"/>
      <c r="AC275" s="623"/>
      <c r="AD275" s="623"/>
      <c r="AE275" s="623"/>
      <c r="AF275" s="623"/>
      <c r="AG275" s="623"/>
      <c r="AH275" s="623"/>
      <c r="AI275" s="623"/>
      <c r="AJ275" s="623"/>
      <c r="AT275" s="623"/>
      <c r="AU275" s="623"/>
      <c r="BJ275" s="623"/>
      <c r="BK275" s="623"/>
      <c r="BX275" s="623"/>
      <c r="BY275" s="623"/>
      <c r="CJ275" s="623"/>
      <c r="CK275" s="623"/>
      <c r="CT275" s="623"/>
      <c r="CU275" s="623"/>
      <c r="DB275" s="623"/>
      <c r="DC275" s="623"/>
      <c r="DJ275" s="623"/>
      <c r="DK275" s="623"/>
      <c r="DL275" s="623"/>
      <c r="DM275" s="623"/>
      <c r="DN275" s="623"/>
      <c r="DP275" s="623"/>
      <c r="DQ275" s="623"/>
      <c r="DR275" s="623"/>
      <c r="DS275" s="1279"/>
      <c r="DT275" s="1279"/>
      <c r="DU275" s="1279"/>
      <c r="DV275" s="1279"/>
      <c r="DW275" s="1279"/>
      <c r="DX275" s="1279"/>
      <c r="DY275" s="1279"/>
      <c r="DZ275" s="1279"/>
      <c r="EA275" s="1279"/>
      <c r="EB275" s="1279"/>
      <c r="EC275" s="1279"/>
      <c r="ED275" s="1279"/>
    </row>
    <row r="276" spans="1:134" ht="15" customHeight="1" x14ac:dyDescent="0.25">
      <c r="A276" s="955"/>
      <c r="B276" s="619" t="s">
        <v>1410</v>
      </c>
      <c r="C276" s="207"/>
      <c r="D276" s="207"/>
      <c r="E276" s="207"/>
      <c r="F276" s="238"/>
      <c r="G276" s="2316" t="str">
        <f>IF('General Info'!$C$6&lt;&gt;"", HLOOKUP('General Info'!$C$6,fx_triang!$B$1:$V$39,3,FALSE), "")</f>
        <v/>
      </c>
      <c r="H276" s="2318" t="s">
        <v>1516</v>
      </c>
      <c r="I276" s="1037"/>
      <c r="J276" s="1063"/>
      <c r="K276" s="237"/>
      <c r="L276" s="1047"/>
      <c r="M276" s="2608" t="str">
        <f t="shared" ref="M276:M310" si="1">B276</f>
        <v>JPY</v>
      </c>
      <c r="N276" s="237"/>
      <c r="O276" s="37" t="str">
        <f t="shared" ref="O276:O339" si="2">IF(AND( ISNUMBER(IFERROR(($P276),"")), ISNUMBER(IFERROR((N276),""))), MAX(MIN(($P276), ($N276)), -($N276)), "")</f>
        <v/>
      </c>
      <c r="P276" s="237"/>
      <c r="Q276" s="988"/>
      <c r="R276" s="987"/>
      <c r="S276" s="623"/>
      <c r="T276" s="623"/>
      <c r="U276" s="623"/>
      <c r="V276" s="623"/>
      <c r="W276" s="623"/>
      <c r="X276" s="623"/>
      <c r="Y276" s="623"/>
      <c r="Z276" s="623"/>
      <c r="AA276" s="623"/>
      <c r="AB276" s="623"/>
      <c r="AC276" s="623"/>
      <c r="AD276" s="623"/>
      <c r="AE276" s="623"/>
      <c r="AF276" s="623"/>
      <c r="AG276" s="623"/>
      <c r="AH276" s="623"/>
      <c r="AI276" s="623"/>
      <c r="AJ276" s="623"/>
      <c r="AT276" s="623"/>
      <c r="AU276" s="623"/>
      <c r="BJ276" s="623"/>
      <c r="BK276" s="623"/>
      <c r="BX276" s="623"/>
      <c r="BY276" s="623"/>
      <c r="CJ276" s="623"/>
      <c r="CK276" s="623"/>
      <c r="CT276" s="623"/>
      <c r="CU276" s="623"/>
      <c r="DB276" s="623"/>
      <c r="DC276" s="623"/>
      <c r="DJ276" s="623"/>
      <c r="DK276" s="623"/>
      <c r="DL276" s="623"/>
      <c r="DM276" s="623"/>
      <c r="DN276" s="623"/>
      <c r="DP276" s="623"/>
      <c r="DQ276" s="623"/>
      <c r="DR276" s="623"/>
      <c r="DS276" s="1279"/>
      <c r="DT276" s="1279"/>
      <c r="DU276" s="1279"/>
      <c r="DV276" s="1279"/>
      <c r="DW276" s="1279"/>
      <c r="DX276" s="1279"/>
      <c r="DY276" s="1279"/>
      <c r="DZ276" s="1279"/>
      <c r="EA276" s="1279"/>
      <c r="EB276" s="1279"/>
      <c r="EC276" s="1279"/>
      <c r="ED276" s="1279"/>
    </row>
    <row r="277" spans="1:134" ht="15" customHeight="1" x14ac:dyDescent="0.25">
      <c r="A277" s="955"/>
      <c r="B277" s="619" t="s">
        <v>1411</v>
      </c>
      <c r="C277" s="619"/>
      <c r="D277" s="619"/>
      <c r="E277" s="619"/>
      <c r="F277" s="238"/>
      <c r="G277" s="2316" t="str">
        <f>IF('General Info'!$C$6&lt;&gt;"", HLOOKUP('General Info'!$C$6,fx_triang!$B$1:$V$39,4,FALSE), "")</f>
        <v/>
      </c>
      <c r="H277" s="2318" t="s">
        <v>1517</v>
      </c>
      <c r="I277" s="1037"/>
      <c r="J277" s="1063"/>
      <c r="K277" s="237"/>
      <c r="L277" s="1047"/>
      <c r="M277" s="2608" t="str">
        <f t="shared" si="1"/>
        <v>GBP</v>
      </c>
      <c r="N277" s="237"/>
      <c r="O277" s="37" t="str">
        <f t="shared" si="2"/>
        <v/>
      </c>
      <c r="P277" s="237"/>
      <c r="Q277" s="998"/>
      <c r="R277" s="1028"/>
      <c r="S277" s="623"/>
      <c r="T277" s="623"/>
      <c r="U277" s="623"/>
      <c r="V277" s="623"/>
      <c r="W277" s="623"/>
      <c r="X277" s="623"/>
      <c r="Y277" s="623"/>
      <c r="Z277" s="623"/>
      <c r="AA277" s="623"/>
      <c r="AB277" s="623"/>
      <c r="AC277" s="623"/>
      <c r="AD277" s="623"/>
      <c r="AE277" s="623"/>
      <c r="AF277" s="623"/>
      <c r="AG277" s="623"/>
      <c r="AH277" s="623"/>
      <c r="AI277" s="623"/>
      <c r="AJ277" s="623"/>
      <c r="AT277" s="623"/>
      <c r="AU277" s="623"/>
      <c r="BJ277" s="623"/>
      <c r="BK277" s="623"/>
      <c r="BX277" s="623"/>
      <c r="BY277" s="623"/>
      <c r="CJ277" s="623"/>
      <c r="CK277" s="623"/>
      <c r="CT277" s="623"/>
      <c r="CU277" s="623"/>
      <c r="DB277" s="623"/>
      <c r="DC277" s="623"/>
      <c r="DJ277" s="623"/>
      <c r="DK277" s="623"/>
      <c r="DL277" s="623"/>
      <c r="DM277" s="623"/>
      <c r="DN277" s="623"/>
      <c r="DP277" s="623"/>
      <c r="DQ277" s="623"/>
      <c r="DR277" s="623"/>
      <c r="DS277" s="1279"/>
      <c r="DT277" s="1279"/>
      <c r="DU277" s="1279"/>
      <c r="DV277" s="1279"/>
      <c r="DW277" s="1279"/>
      <c r="DX277" s="1279"/>
      <c r="DY277" s="1279"/>
      <c r="DZ277" s="1279"/>
      <c r="EA277" s="1279"/>
      <c r="EB277" s="1279"/>
      <c r="EC277" s="1279"/>
      <c r="ED277" s="1279"/>
    </row>
    <row r="278" spans="1:134" ht="15" customHeight="1" x14ac:dyDescent="0.25">
      <c r="A278" s="955"/>
      <c r="B278" s="619" t="s">
        <v>1412</v>
      </c>
      <c r="C278" s="619"/>
      <c r="D278" s="619"/>
      <c r="E278" s="619"/>
      <c r="F278" s="238"/>
      <c r="G278" s="2316" t="str">
        <f>IF('General Info'!$C$6&lt;&gt;"", HLOOKUP('General Info'!$C$6,fx_triang!$B$1:$V$39,5,FALSE), "")</f>
        <v/>
      </c>
      <c r="H278" s="2318" t="s">
        <v>1518</v>
      </c>
      <c r="I278" s="1037"/>
      <c r="J278" s="1063"/>
      <c r="K278" s="237"/>
      <c r="L278" s="1047"/>
      <c r="M278" s="2608" t="str">
        <f t="shared" si="1"/>
        <v>AUD</v>
      </c>
      <c r="N278" s="237"/>
      <c r="O278" s="37" t="str">
        <f t="shared" si="2"/>
        <v/>
      </c>
      <c r="P278" s="237"/>
      <c r="Q278" s="998"/>
      <c r="R278" s="1028"/>
      <c r="S278" s="623"/>
      <c r="T278" s="623"/>
      <c r="U278" s="623"/>
      <c r="V278" s="623"/>
      <c r="W278" s="623"/>
      <c r="X278" s="623"/>
      <c r="Y278" s="623"/>
      <c r="Z278" s="623"/>
      <c r="AA278" s="623"/>
      <c r="AB278" s="623"/>
      <c r="AC278" s="623"/>
      <c r="AD278" s="623"/>
      <c r="AE278" s="623"/>
      <c r="AF278" s="623"/>
      <c r="AG278" s="623"/>
      <c r="AH278" s="623"/>
      <c r="AI278" s="623"/>
      <c r="AJ278" s="623"/>
      <c r="AT278" s="623"/>
      <c r="AU278" s="623"/>
      <c r="BJ278" s="623"/>
      <c r="BK278" s="623"/>
      <c r="BX278" s="623"/>
      <c r="BY278" s="623"/>
      <c r="CJ278" s="623"/>
      <c r="CK278" s="623"/>
      <c r="CT278" s="623"/>
      <c r="CU278" s="623"/>
      <c r="DB278" s="623"/>
      <c r="DC278" s="623"/>
      <c r="DJ278" s="623"/>
      <c r="DK278" s="623"/>
      <c r="DL278" s="623"/>
      <c r="DM278" s="623"/>
      <c r="DN278" s="623"/>
      <c r="DP278" s="623"/>
      <c r="DQ278" s="623"/>
      <c r="DR278" s="623"/>
      <c r="DS278" s="1279"/>
      <c r="DT278" s="1279"/>
      <c r="DU278" s="1279"/>
      <c r="DV278" s="1279"/>
      <c r="DW278" s="1279"/>
      <c r="DX278" s="1279"/>
      <c r="DY278" s="1279"/>
      <c r="DZ278" s="1279"/>
      <c r="EA278" s="1279"/>
      <c r="EB278" s="1279"/>
      <c r="EC278" s="1279"/>
      <c r="ED278" s="1279"/>
    </row>
    <row r="279" spans="1:134" ht="15" customHeight="1" x14ac:dyDescent="0.25">
      <c r="A279" s="955"/>
      <c r="B279" s="619" t="s">
        <v>1414</v>
      </c>
      <c r="C279" s="619"/>
      <c r="D279" s="619"/>
      <c r="E279" s="619"/>
      <c r="F279" s="238"/>
      <c r="G279" s="2316" t="str">
        <f>IF('General Info'!$C$6&lt;&gt;"", HLOOKUP('General Info'!$C$6,fx_triang!$B$1:$V$39,6,FALSE), "")</f>
        <v/>
      </c>
      <c r="H279" s="2318" t="s">
        <v>1519</v>
      </c>
      <c r="I279" s="1037"/>
      <c r="J279" s="1063"/>
      <c r="K279" s="237"/>
      <c r="L279" s="1047"/>
      <c r="M279" s="2608" t="str">
        <f t="shared" si="1"/>
        <v>CAD</v>
      </c>
      <c r="N279" s="237"/>
      <c r="O279" s="37" t="str">
        <f t="shared" si="2"/>
        <v/>
      </c>
      <c r="P279" s="237"/>
      <c r="Q279" s="998"/>
      <c r="R279" s="1028"/>
      <c r="S279" s="623"/>
      <c r="T279" s="623"/>
      <c r="U279" s="623"/>
      <c r="V279" s="623"/>
      <c r="W279" s="623"/>
      <c r="X279" s="623"/>
      <c r="Y279" s="623"/>
      <c r="Z279" s="623"/>
      <c r="AA279" s="623"/>
      <c r="AB279" s="623"/>
      <c r="AC279" s="623"/>
      <c r="AD279" s="623"/>
      <c r="AE279" s="623"/>
      <c r="AF279" s="623"/>
      <c r="AG279" s="623"/>
      <c r="AH279" s="623"/>
      <c r="AI279" s="623"/>
      <c r="AJ279" s="623"/>
      <c r="AT279" s="623"/>
      <c r="AU279" s="623"/>
      <c r="BJ279" s="623"/>
      <c r="BK279" s="623"/>
      <c r="BX279" s="623"/>
      <c r="BY279" s="623"/>
      <c r="CJ279" s="623"/>
      <c r="CK279" s="623"/>
      <c r="CT279" s="623"/>
      <c r="CU279" s="623"/>
      <c r="DB279" s="623"/>
      <c r="DC279" s="623"/>
      <c r="DJ279" s="623"/>
      <c r="DK279" s="623"/>
      <c r="DL279" s="623"/>
      <c r="DM279" s="623"/>
      <c r="DN279" s="623"/>
      <c r="DP279" s="623"/>
      <c r="DQ279" s="623"/>
      <c r="DR279" s="623"/>
      <c r="DS279" s="1279"/>
      <c r="DT279" s="1279"/>
      <c r="DU279" s="1279"/>
      <c r="DV279" s="1279"/>
      <c r="DW279" s="1279"/>
      <c r="DX279" s="1279"/>
      <c r="DY279" s="1279"/>
      <c r="DZ279" s="1279"/>
      <c r="EA279" s="1279"/>
      <c r="EB279" s="1279"/>
      <c r="EC279" s="1279"/>
      <c r="ED279" s="1279"/>
    </row>
    <row r="280" spans="1:134" ht="15" customHeight="1" x14ac:dyDescent="0.25">
      <c r="A280" s="955"/>
      <c r="B280" s="923" t="s">
        <v>1413</v>
      </c>
      <c r="C280" s="619"/>
      <c r="D280" s="619"/>
      <c r="E280" s="619"/>
      <c r="F280" s="238"/>
      <c r="G280" s="2316" t="str">
        <f>IF('General Info'!$C$6&lt;&gt;"", HLOOKUP('General Info'!$C$6,fx_triang!$B$1:$V$39,7,FALSE), "")</f>
        <v/>
      </c>
      <c r="H280" s="2319" t="s">
        <v>1520</v>
      </c>
      <c r="I280" s="1037"/>
      <c r="J280" s="1063"/>
      <c r="K280" s="237"/>
      <c r="L280" s="1047"/>
      <c r="M280" s="2608" t="str">
        <f t="shared" si="1"/>
        <v>CHF</v>
      </c>
      <c r="N280" s="237"/>
      <c r="O280" s="37" t="str">
        <f t="shared" si="2"/>
        <v/>
      </c>
      <c r="P280" s="237"/>
      <c r="Q280" s="998"/>
      <c r="R280" s="1028"/>
      <c r="S280" s="623"/>
      <c r="T280" s="623"/>
      <c r="U280" s="623"/>
      <c r="V280" s="623"/>
      <c r="W280" s="623"/>
      <c r="X280" s="623"/>
      <c r="Y280" s="623"/>
      <c r="Z280" s="623"/>
      <c r="AA280" s="623"/>
      <c r="AB280" s="623"/>
      <c r="AC280" s="623"/>
      <c r="AD280" s="623"/>
      <c r="AE280" s="623"/>
      <c r="AF280" s="623"/>
      <c r="AG280" s="623"/>
      <c r="AH280" s="623"/>
      <c r="AI280" s="623"/>
      <c r="AJ280" s="623"/>
      <c r="AT280" s="623"/>
      <c r="AU280" s="623"/>
      <c r="BJ280" s="623"/>
      <c r="BK280" s="623"/>
      <c r="BX280" s="623"/>
      <c r="BY280" s="623"/>
      <c r="CJ280" s="623"/>
      <c r="CK280" s="623"/>
      <c r="CT280" s="623"/>
      <c r="CU280" s="623"/>
      <c r="DB280" s="623"/>
      <c r="DC280" s="623"/>
      <c r="DJ280" s="623"/>
      <c r="DK280" s="623"/>
      <c r="DL280" s="623"/>
      <c r="DM280" s="623"/>
      <c r="DN280" s="623"/>
      <c r="DP280" s="623"/>
      <c r="DQ280" s="623"/>
      <c r="DR280" s="623"/>
      <c r="DS280" s="1279"/>
      <c r="DT280" s="1279"/>
      <c r="DU280" s="1279"/>
      <c r="DV280" s="1279"/>
      <c r="DW280" s="1279"/>
      <c r="DX280" s="1279"/>
      <c r="DY280" s="1279"/>
      <c r="DZ280" s="1279"/>
      <c r="EA280" s="1279"/>
      <c r="EB280" s="1279"/>
      <c r="EC280" s="1279"/>
      <c r="ED280" s="1279"/>
    </row>
    <row r="281" spans="1:134" ht="15" customHeight="1" x14ac:dyDescent="0.25">
      <c r="A281" s="955"/>
      <c r="B281" s="366" t="s">
        <v>1420</v>
      </c>
      <c r="C281" s="619"/>
      <c r="D281" s="619"/>
      <c r="E281" s="619"/>
      <c r="F281" s="238"/>
      <c r="G281" s="2316" t="str">
        <f>IF('General Info'!$C$6&lt;&gt;"", HLOOKUP('General Info'!$C$6,fx_triang!$B$1:$V$39,8,FALSE), "")</f>
        <v/>
      </c>
      <c r="H281" s="2320" t="s">
        <v>1521</v>
      </c>
      <c r="I281" s="1037"/>
      <c r="J281" s="1063"/>
      <c r="K281" s="237"/>
      <c r="L281" s="1047"/>
      <c r="M281" s="2608" t="str">
        <f t="shared" si="1"/>
        <v>MXN</v>
      </c>
      <c r="N281" s="237"/>
      <c r="O281" s="37" t="str">
        <f t="shared" si="2"/>
        <v/>
      </c>
      <c r="P281" s="237"/>
      <c r="Q281" s="998"/>
      <c r="R281" s="1028"/>
      <c r="S281" s="623"/>
      <c r="T281" s="623"/>
      <c r="U281" s="623"/>
      <c r="V281" s="623"/>
      <c r="W281" s="623"/>
      <c r="X281" s="623"/>
      <c r="Y281" s="623"/>
      <c r="Z281" s="623"/>
      <c r="AA281" s="623"/>
      <c r="AB281" s="623"/>
      <c r="AC281" s="623"/>
      <c r="AD281" s="623"/>
      <c r="AE281" s="623"/>
      <c r="AF281" s="623"/>
      <c r="AG281" s="623"/>
      <c r="AH281" s="623"/>
      <c r="AI281" s="623"/>
      <c r="AJ281" s="623"/>
      <c r="AT281" s="623"/>
      <c r="AU281" s="623"/>
      <c r="BJ281" s="623"/>
      <c r="BK281" s="623"/>
      <c r="BX281" s="623"/>
      <c r="BY281" s="623"/>
      <c r="CJ281" s="623"/>
      <c r="CK281" s="623"/>
      <c r="CT281" s="623"/>
      <c r="CU281" s="623"/>
      <c r="DB281" s="623"/>
      <c r="DC281" s="623"/>
      <c r="DJ281" s="623"/>
      <c r="DK281" s="623"/>
      <c r="DL281" s="623"/>
      <c r="DM281" s="623"/>
      <c r="DN281" s="623"/>
      <c r="DP281" s="623"/>
      <c r="DQ281" s="623"/>
      <c r="DR281" s="623"/>
      <c r="DS281" s="1279"/>
      <c r="DT281" s="1279"/>
      <c r="DU281" s="1279"/>
      <c r="DV281" s="1279"/>
      <c r="DW281" s="1279"/>
      <c r="DX281" s="1279"/>
      <c r="DY281" s="1279"/>
      <c r="DZ281" s="1279"/>
      <c r="EA281" s="1279"/>
      <c r="EB281" s="1279"/>
      <c r="EC281" s="1279"/>
      <c r="ED281" s="1279"/>
    </row>
    <row r="282" spans="1:134" ht="15" customHeight="1" x14ac:dyDescent="0.25">
      <c r="A282" s="955"/>
      <c r="B282" s="366" t="s">
        <v>1425</v>
      </c>
      <c r="C282" s="619"/>
      <c r="D282" s="619"/>
      <c r="E282" s="619"/>
      <c r="F282" s="238"/>
      <c r="G282" s="2316" t="str">
        <f>IF('General Info'!$C$6&lt;&gt;"", HLOOKUP('General Info'!$C$6,fx_triang!$B$1:$V$39,9,FALSE), "")</f>
        <v/>
      </c>
      <c r="H282" s="2320" t="s">
        <v>1522</v>
      </c>
      <c r="I282" s="1037"/>
      <c r="J282" s="1063"/>
      <c r="K282" s="237"/>
      <c r="L282" s="1047"/>
      <c r="M282" s="2608" t="str">
        <f t="shared" si="1"/>
        <v>CNY</v>
      </c>
      <c r="N282" s="237"/>
      <c r="O282" s="37" t="str">
        <f t="shared" si="2"/>
        <v/>
      </c>
      <c r="P282" s="237"/>
      <c r="Q282" s="998"/>
      <c r="R282" s="1028"/>
      <c r="S282" s="623"/>
      <c r="T282" s="623"/>
      <c r="U282" s="623"/>
      <c r="V282" s="623"/>
      <c r="W282" s="623"/>
      <c r="X282" s="623"/>
      <c r="Y282" s="623"/>
      <c r="Z282" s="623"/>
      <c r="AA282" s="623"/>
      <c r="AB282" s="623"/>
      <c r="AC282" s="623"/>
      <c r="AD282" s="623"/>
      <c r="AE282" s="623"/>
      <c r="AF282" s="623"/>
      <c r="AG282" s="623"/>
      <c r="AH282" s="623"/>
      <c r="AI282" s="623"/>
      <c r="AJ282" s="623"/>
      <c r="AT282" s="623"/>
      <c r="AU282" s="623"/>
      <c r="BJ282" s="623"/>
      <c r="BK282" s="623"/>
      <c r="BX282" s="623"/>
      <c r="BY282" s="623"/>
      <c r="CJ282" s="623"/>
      <c r="CK282" s="623"/>
      <c r="CT282" s="623"/>
      <c r="CU282" s="623"/>
      <c r="DB282" s="623"/>
      <c r="DC282" s="623"/>
      <c r="DJ282" s="623"/>
      <c r="DK282" s="623"/>
      <c r="DL282" s="623"/>
      <c r="DM282" s="623"/>
      <c r="DN282" s="623"/>
      <c r="DP282" s="623"/>
      <c r="DQ282" s="623"/>
      <c r="DR282" s="623"/>
      <c r="DS282" s="1279"/>
      <c r="DT282" s="1279"/>
      <c r="DU282" s="1279"/>
      <c r="DV282" s="1279"/>
      <c r="DW282" s="1279"/>
      <c r="DX282" s="1279"/>
      <c r="DY282" s="1279"/>
      <c r="DZ282" s="1279"/>
      <c r="EA282" s="1279"/>
      <c r="EB282" s="1279"/>
      <c r="EC282" s="1279"/>
      <c r="ED282" s="1279"/>
    </row>
    <row r="283" spans="1:134" ht="15" customHeight="1" x14ac:dyDescent="0.25">
      <c r="A283" s="955"/>
      <c r="B283" s="366" t="s">
        <v>1417</v>
      </c>
      <c r="C283" s="619"/>
      <c r="D283" s="619"/>
      <c r="E283" s="619"/>
      <c r="F283" s="238"/>
      <c r="G283" s="2316" t="str">
        <f>IF('General Info'!$C$6&lt;&gt;"", HLOOKUP('General Info'!$C$6,fx_triang!$B$1:$V$39,10,FALSE), "")</f>
        <v/>
      </c>
      <c r="H283" s="2320" t="s">
        <v>1523</v>
      </c>
      <c r="I283" s="1037"/>
      <c r="J283" s="1063"/>
      <c r="K283" s="237"/>
      <c r="L283" s="1047"/>
      <c r="M283" s="2608" t="str">
        <f t="shared" si="1"/>
        <v>NZD</v>
      </c>
      <c r="N283" s="237"/>
      <c r="O283" s="37" t="str">
        <f t="shared" si="2"/>
        <v/>
      </c>
      <c r="P283" s="237"/>
      <c r="Q283" s="998"/>
      <c r="R283" s="1028"/>
      <c r="S283" s="623"/>
      <c r="T283" s="623"/>
      <c r="U283" s="623"/>
      <c r="V283" s="623"/>
      <c r="W283" s="623"/>
      <c r="X283" s="623"/>
      <c r="Y283" s="623"/>
      <c r="Z283" s="623"/>
      <c r="AA283" s="623"/>
      <c r="AB283" s="623"/>
      <c r="AC283" s="623"/>
      <c r="AD283" s="623"/>
      <c r="AE283" s="623"/>
      <c r="AF283" s="623"/>
      <c r="AG283" s="623"/>
      <c r="AH283" s="623"/>
      <c r="AI283" s="623"/>
      <c r="AJ283" s="623"/>
      <c r="AT283" s="623"/>
      <c r="AU283" s="623"/>
      <c r="BJ283" s="623"/>
      <c r="BK283" s="623"/>
      <c r="BX283" s="623"/>
      <c r="BY283" s="623"/>
      <c r="CJ283" s="623"/>
      <c r="CK283" s="623"/>
      <c r="CT283" s="623"/>
      <c r="CU283" s="623"/>
      <c r="DB283" s="623"/>
      <c r="DC283" s="623"/>
      <c r="DJ283" s="623"/>
      <c r="DK283" s="623"/>
      <c r="DL283" s="623"/>
      <c r="DM283" s="623"/>
      <c r="DN283" s="623"/>
      <c r="DP283" s="623"/>
      <c r="DQ283" s="623"/>
      <c r="DR283" s="623"/>
      <c r="DS283" s="1279"/>
      <c r="DT283" s="1279"/>
      <c r="DU283" s="1279"/>
      <c r="DV283" s="1279"/>
      <c r="DW283" s="1279"/>
      <c r="DX283" s="1279"/>
      <c r="DY283" s="1279"/>
      <c r="DZ283" s="1279"/>
      <c r="EA283" s="1279"/>
      <c r="EB283" s="1279"/>
      <c r="EC283" s="1279"/>
      <c r="ED283" s="1279"/>
    </row>
    <row r="284" spans="1:134" ht="15" customHeight="1" x14ac:dyDescent="0.25">
      <c r="A284" s="955"/>
      <c r="B284" s="366" t="s">
        <v>1426</v>
      </c>
      <c r="C284" s="619"/>
      <c r="D284" s="619"/>
      <c r="E284" s="619"/>
      <c r="F284" s="238"/>
      <c r="G284" s="2316" t="str">
        <f>IF('General Info'!$C$6&lt;&gt;"", HLOOKUP('General Info'!$C$6,fx_triang!$B$1:$V$39,11,FALSE), "")</f>
        <v/>
      </c>
      <c r="H284" s="2320" t="s">
        <v>1524</v>
      </c>
      <c r="I284" s="1037"/>
      <c r="J284" s="1063"/>
      <c r="K284" s="237"/>
      <c r="L284" s="1047"/>
      <c r="M284" s="2608" t="str">
        <f t="shared" si="1"/>
        <v>RUB</v>
      </c>
      <c r="N284" s="237"/>
      <c r="O284" s="37" t="str">
        <f t="shared" si="2"/>
        <v/>
      </c>
      <c r="P284" s="237"/>
      <c r="Q284" s="998"/>
      <c r="R284" s="1028"/>
      <c r="S284" s="623"/>
      <c r="T284" s="623"/>
      <c r="U284" s="623"/>
      <c r="V284" s="623"/>
      <c r="W284" s="623"/>
      <c r="X284" s="623"/>
      <c r="Y284" s="623"/>
      <c r="Z284" s="623"/>
      <c r="AA284" s="623"/>
      <c r="AB284" s="623"/>
      <c r="AC284" s="623"/>
      <c r="AD284" s="623"/>
      <c r="AE284" s="623"/>
      <c r="AF284" s="623"/>
      <c r="AG284" s="623"/>
      <c r="AH284" s="623"/>
      <c r="AI284" s="623"/>
      <c r="AJ284" s="623"/>
      <c r="AT284" s="623"/>
      <c r="AU284" s="623"/>
      <c r="BJ284" s="623"/>
      <c r="BK284" s="623"/>
      <c r="BX284" s="623"/>
      <c r="BY284" s="623"/>
      <c r="CJ284" s="623"/>
      <c r="CK284" s="623"/>
      <c r="CT284" s="623"/>
      <c r="CU284" s="623"/>
      <c r="DB284" s="623"/>
      <c r="DC284" s="623"/>
      <c r="DJ284" s="623"/>
      <c r="DK284" s="623"/>
      <c r="DL284" s="623"/>
      <c r="DM284" s="623"/>
      <c r="DN284" s="623"/>
      <c r="DP284" s="623"/>
      <c r="DQ284" s="623"/>
      <c r="DR284" s="623"/>
      <c r="DS284" s="1279"/>
      <c r="DT284" s="1279"/>
      <c r="DU284" s="1279"/>
      <c r="DV284" s="1279"/>
      <c r="DW284" s="1279"/>
      <c r="DX284" s="1279"/>
      <c r="DY284" s="1279"/>
      <c r="DZ284" s="1279"/>
      <c r="EA284" s="1279"/>
      <c r="EB284" s="1279"/>
      <c r="EC284" s="1279"/>
      <c r="ED284" s="1279"/>
    </row>
    <row r="285" spans="1:134" ht="15" customHeight="1" x14ac:dyDescent="0.25">
      <c r="A285" s="955"/>
      <c r="B285" s="366" t="s">
        <v>1415</v>
      </c>
      <c r="C285" s="619"/>
      <c r="D285" s="619"/>
      <c r="E285" s="619"/>
      <c r="F285" s="238"/>
      <c r="G285" s="2316" t="str">
        <f>IF('General Info'!$C$6&lt;&gt;"", HLOOKUP('General Info'!$C$6,fx_triang!$B$1:$V$39,12,FALSE), "")</f>
        <v/>
      </c>
      <c r="H285" s="2320" t="s">
        <v>1525</v>
      </c>
      <c r="I285" s="1037"/>
      <c r="J285" s="1063"/>
      <c r="K285" s="237"/>
      <c r="L285" s="1047"/>
      <c r="M285" s="2608" t="str">
        <f t="shared" si="1"/>
        <v>HKD</v>
      </c>
      <c r="N285" s="237"/>
      <c r="O285" s="37" t="str">
        <f t="shared" si="2"/>
        <v/>
      </c>
      <c r="P285" s="237"/>
      <c r="Q285" s="998"/>
      <c r="R285" s="1028"/>
      <c r="S285" s="623"/>
      <c r="T285" s="623"/>
      <c r="U285" s="623"/>
      <c r="V285" s="623"/>
      <c r="W285" s="623"/>
      <c r="X285" s="623"/>
      <c r="Y285" s="623"/>
      <c r="Z285" s="623"/>
      <c r="AA285" s="623"/>
      <c r="AB285" s="623"/>
      <c r="AC285" s="623"/>
      <c r="AD285" s="623"/>
      <c r="AE285" s="623"/>
      <c r="AF285" s="623"/>
      <c r="AG285" s="623"/>
      <c r="AH285" s="623"/>
      <c r="AI285" s="623"/>
      <c r="AJ285" s="623"/>
      <c r="AT285" s="623"/>
      <c r="AU285" s="623"/>
      <c r="BJ285" s="623"/>
      <c r="BK285" s="623"/>
      <c r="BX285" s="623"/>
      <c r="BY285" s="623"/>
      <c r="CJ285" s="623"/>
      <c r="CK285" s="623"/>
      <c r="CT285" s="623"/>
      <c r="CU285" s="623"/>
      <c r="DB285" s="623"/>
      <c r="DC285" s="623"/>
      <c r="DJ285" s="623"/>
      <c r="DK285" s="623"/>
      <c r="DL285" s="623"/>
      <c r="DM285" s="623"/>
      <c r="DN285" s="623"/>
      <c r="DP285" s="623"/>
      <c r="DQ285" s="623"/>
      <c r="DR285" s="623"/>
      <c r="DS285" s="1279"/>
      <c r="DT285" s="1279"/>
      <c r="DU285" s="1279"/>
      <c r="DV285" s="1279"/>
      <c r="DW285" s="1279"/>
      <c r="DX285" s="1279"/>
      <c r="DY285" s="1279"/>
      <c r="DZ285" s="1279"/>
      <c r="EA285" s="1279"/>
      <c r="EB285" s="1279"/>
      <c r="EC285" s="1279"/>
      <c r="ED285" s="1279"/>
    </row>
    <row r="286" spans="1:134" ht="15" customHeight="1" x14ac:dyDescent="0.25">
      <c r="A286" s="955"/>
      <c r="B286" s="366" t="s">
        <v>1419</v>
      </c>
      <c r="C286" s="619"/>
      <c r="D286" s="619"/>
      <c r="E286" s="619"/>
      <c r="F286" s="238"/>
      <c r="G286" s="2316" t="str">
        <f>IF('General Info'!$C$6&lt;&gt;"", HLOOKUP('General Info'!$C$6,fx_triang!$B$1:$V$39,13,FALSE), "")</f>
        <v/>
      </c>
      <c r="H286" s="2320" t="s">
        <v>1526</v>
      </c>
      <c r="I286" s="1037"/>
      <c r="J286" s="1063"/>
      <c r="K286" s="237"/>
      <c r="L286" s="1047"/>
      <c r="M286" s="2608" t="str">
        <f t="shared" si="1"/>
        <v>SGD</v>
      </c>
      <c r="N286" s="237"/>
      <c r="O286" s="37" t="str">
        <f t="shared" si="2"/>
        <v/>
      </c>
      <c r="P286" s="237"/>
      <c r="Q286" s="998"/>
      <c r="R286" s="1028"/>
      <c r="S286" s="623"/>
      <c r="T286" s="623"/>
      <c r="U286" s="623"/>
      <c r="V286" s="623"/>
      <c r="W286" s="623"/>
      <c r="X286" s="623"/>
      <c r="Y286" s="623"/>
      <c r="Z286" s="623"/>
      <c r="AA286" s="623"/>
      <c r="AB286" s="623"/>
      <c r="AC286" s="623"/>
      <c r="AD286" s="623"/>
      <c r="AE286" s="623"/>
      <c r="AF286" s="623"/>
      <c r="AG286" s="623"/>
      <c r="AH286" s="623"/>
      <c r="AI286" s="623"/>
      <c r="AJ286" s="623"/>
      <c r="AT286" s="623"/>
      <c r="AU286" s="623"/>
      <c r="BJ286" s="623"/>
      <c r="BK286" s="623"/>
      <c r="BX286" s="623"/>
      <c r="BY286" s="623"/>
      <c r="CJ286" s="623"/>
      <c r="CK286" s="623"/>
      <c r="CT286" s="623"/>
      <c r="CU286" s="623"/>
      <c r="DB286" s="623"/>
      <c r="DC286" s="623"/>
      <c r="DJ286" s="623"/>
      <c r="DK286" s="623"/>
      <c r="DL286" s="623"/>
      <c r="DM286" s="623"/>
      <c r="DN286" s="623"/>
      <c r="DP286" s="623"/>
      <c r="DQ286" s="623"/>
      <c r="DR286" s="623"/>
      <c r="DS286" s="1279"/>
      <c r="DT286" s="1279"/>
      <c r="DU286" s="1279"/>
      <c r="DV286" s="1279"/>
      <c r="DW286" s="1279"/>
      <c r="DX286" s="1279"/>
      <c r="DY286" s="1279"/>
      <c r="DZ286" s="1279"/>
      <c r="EA286" s="1279"/>
      <c r="EB286" s="1279"/>
      <c r="EC286" s="1279"/>
      <c r="ED286" s="1279"/>
    </row>
    <row r="287" spans="1:134" ht="15" customHeight="1" x14ac:dyDescent="0.25">
      <c r="A287" s="955"/>
      <c r="B287" s="366" t="s">
        <v>1427</v>
      </c>
      <c r="C287" s="619"/>
      <c r="D287" s="619"/>
      <c r="E287" s="619"/>
      <c r="F287" s="238"/>
      <c r="G287" s="2316" t="str">
        <f>IF('General Info'!$C$6&lt;&gt;"", HLOOKUP('General Info'!$C$6,fx_triang!$B$1:$V$39,14,FALSE), "")</f>
        <v/>
      </c>
      <c r="H287" s="2320" t="s">
        <v>1527</v>
      </c>
      <c r="I287" s="1037"/>
      <c r="J287" s="1063"/>
      <c r="K287" s="237"/>
      <c r="L287" s="1047"/>
      <c r="M287" s="2608" t="str">
        <f t="shared" si="1"/>
        <v>TRY</v>
      </c>
      <c r="N287" s="237"/>
      <c r="O287" s="37" t="str">
        <f t="shared" si="2"/>
        <v/>
      </c>
      <c r="P287" s="237"/>
      <c r="Q287" s="998"/>
      <c r="R287" s="1028"/>
      <c r="S287" s="623"/>
      <c r="T287" s="623"/>
      <c r="U287" s="623"/>
      <c r="V287" s="623"/>
      <c r="W287" s="623"/>
      <c r="X287" s="623"/>
      <c r="Y287" s="623"/>
      <c r="Z287" s="623"/>
      <c r="AA287" s="623"/>
      <c r="AB287" s="623"/>
      <c r="AC287" s="623"/>
      <c r="AD287" s="623"/>
      <c r="AE287" s="623"/>
      <c r="AF287" s="623"/>
      <c r="AG287" s="623"/>
      <c r="AH287" s="623"/>
      <c r="AI287" s="623"/>
      <c r="AJ287" s="623"/>
      <c r="AT287" s="623"/>
      <c r="AU287" s="623"/>
      <c r="BJ287" s="623"/>
      <c r="BK287" s="623"/>
      <c r="BX287" s="623"/>
      <c r="BY287" s="623"/>
      <c r="CJ287" s="623"/>
      <c r="CK287" s="623"/>
      <c r="CT287" s="623"/>
      <c r="CU287" s="623"/>
      <c r="DB287" s="623"/>
      <c r="DC287" s="623"/>
      <c r="DJ287" s="623"/>
      <c r="DK287" s="623"/>
      <c r="DL287" s="623"/>
      <c r="DM287" s="623"/>
      <c r="DN287" s="623"/>
      <c r="DP287" s="623"/>
      <c r="DQ287" s="623"/>
      <c r="DR287" s="623"/>
      <c r="DS287" s="1279"/>
      <c r="DT287" s="1279"/>
      <c r="DU287" s="1279"/>
      <c r="DV287" s="1279"/>
      <c r="DW287" s="1279"/>
      <c r="DX287" s="1279"/>
      <c r="DY287" s="1279"/>
      <c r="DZ287" s="1279"/>
      <c r="EA287" s="1279"/>
      <c r="EB287" s="1279"/>
      <c r="EC287" s="1279"/>
      <c r="ED287" s="1279"/>
    </row>
    <row r="288" spans="1:134" ht="15" customHeight="1" x14ac:dyDescent="0.25">
      <c r="A288" s="955"/>
      <c r="B288" s="366" t="s">
        <v>1418</v>
      </c>
      <c r="C288" s="619"/>
      <c r="D288" s="619"/>
      <c r="E288" s="619"/>
      <c r="F288" s="238"/>
      <c r="G288" s="2316" t="str">
        <f>IF('General Info'!$C$6&lt;&gt;"", HLOOKUP('General Info'!$C$6,fx_triang!$B$1:$V$39,15,FALSE), "")</f>
        <v/>
      </c>
      <c r="H288" s="2320" t="s">
        <v>1528</v>
      </c>
      <c r="I288" s="1037"/>
      <c r="J288" s="1063"/>
      <c r="K288" s="237"/>
      <c r="L288" s="1047"/>
      <c r="M288" s="2608" t="str">
        <f t="shared" si="1"/>
        <v>KRW</v>
      </c>
      <c r="N288" s="237"/>
      <c r="O288" s="37" t="str">
        <f t="shared" si="2"/>
        <v/>
      </c>
      <c r="P288" s="237"/>
      <c r="Q288" s="998"/>
      <c r="R288" s="1028"/>
      <c r="S288" s="623"/>
      <c r="T288" s="623"/>
      <c r="U288" s="623"/>
      <c r="V288" s="623"/>
      <c r="W288" s="623"/>
      <c r="X288" s="623"/>
      <c r="Y288" s="623"/>
      <c r="Z288" s="623"/>
      <c r="AA288" s="623"/>
      <c r="AB288" s="623"/>
      <c r="AC288" s="623"/>
      <c r="AD288" s="623"/>
      <c r="AE288" s="623"/>
      <c r="AF288" s="623"/>
      <c r="AG288" s="623"/>
      <c r="AH288" s="623"/>
      <c r="AI288" s="623"/>
      <c r="AJ288" s="623"/>
      <c r="AT288" s="623"/>
      <c r="AU288" s="623"/>
      <c r="BJ288" s="623"/>
      <c r="BK288" s="623"/>
      <c r="BX288" s="623"/>
      <c r="BY288" s="623"/>
      <c r="CJ288" s="623"/>
      <c r="CK288" s="623"/>
      <c r="CT288" s="623"/>
      <c r="CU288" s="623"/>
      <c r="DB288" s="623"/>
      <c r="DC288" s="623"/>
      <c r="DJ288" s="623"/>
      <c r="DK288" s="623"/>
      <c r="DL288" s="623"/>
      <c r="DM288" s="623"/>
      <c r="DN288" s="623"/>
      <c r="DP288" s="623"/>
      <c r="DQ288" s="623"/>
      <c r="DR288" s="623"/>
      <c r="DS288" s="1279"/>
      <c r="DT288" s="1279"/>
      <c r="DU288" s="1279"/>
      <c r="DV288" s="1279"/>
      <c r="DW288" s="1279"/>
      <c r="DX288" s="1279"/>
      <c r="DY288" s="1279"/>
      <c r="DZ288" s="1279"/>
      <c r="EA288" s="1279"/>
      <c r="EB288" s="1279"/>
      <c r="EC288" s="1279"/>
      <c r="ED288" s="1279"/>
    </row>
    <row r="289" spans="1:134" ht="15" customHeight="1" x14ac:dyDescent="0.25">
      <c r="A289" s="955"/>
      <c r="B289" s="366" t="s">
        <v>1416</v>
      </c>
      <c r="C289" s="619"/>
      <c r="D289" s="619"/>
      <c r="E289" s="619"/>
      <c r="F289" s="238"/>
      <c r="G289" s="2316" t="str">
        <f>IF('General Info'!$C$6&lt;&gt;"", HLOOKUP('General Info'!$C$6,fx_triang!$B$1:$V$39,16,FALSE), "")</f>
        <v/>
      </c>
      <c r="H289" s="2320" t="s">
        <v>1529</v>
      </c>
      <c r="I289" s="1037"/>
      <c r="J289" s="1063"/>
      <c r="K289" s="237"/>
      <c r="L289" s="1047"/>
      <c r="M289" s="2608" t="str">
        <f t="shared" si="1"/>
        <v>SEK</v>
      </c>
      <c r="N289" s="237"/>
      <c r="O289" s="37" t="str">
        <f t="shared" si="2"/>
        <v/>
      </c>
      <c r="P289" s="237"/>
      <c r="Q289" s="998"/>
      <c r="R289" s="1028"/>
      <c r="S289" s="623"/>
      <c r="T289" s="623"/>
      <c r="U289" s="623"/>
      <c r="V289" s="623"/>
      <c r="W289" s="623"/>
      <c r="X289" s="623"/>
      <c r="Y289" s="623"/>
      <c r="Z289" s="623"/>
      <c r="AA289" s="623"/>
      <c r="AB289" s="623"/>
      <c r="AC289" s="623"/>
      <c r="AD289" s="623"/>
      <c r="AE289" s="623"/>
      <c r="AF289" s="623"/>
      <c r="AG289" s="623"/>
      <c r="AH289" s="623"/>
      <c r="AI289" s="623"/>
      <c r="AJ289" s="623"/>
      <c r="AT289" s="623"/>
      <c r="AU289" s="623"/>
      <c r="BJ289" s="623"/>
      <c r="BK289" s="623"/>
      <c r="BX289" s="623"/>
      <c r="BY289" s="623"/>
      <c r="CJ289" s="623"/>
      <c r="CK289" s="623"/>
      <c r="CT289" s="623"/>
      <c r="CU289" s="623"/>
      <c r="DB289" s="623"/>
      <c r="DC289" s="623"/>
      <c r="DJ289" s="623"/>
      <c r="DK289" s="623"/>
      <c r="DL289" s="623"/>
      <c r="DM289" s="623"/>
      <c r="DN289" s="623"/>
      <c r="DP289" s="623"/>
      <c r="DQ289" s="623"/>
      <c r="DR289" s="623"/>
      <c r="DS289" s="1279"/>
      <c r="DT289" s="1279"/>
      <c r="DU289" s="1279"/>
      <c r="DV289" s="1279"/>
      <c r="DW289" s="1279"/>
      <c r="DX289" s="1279"/>
      <c r="DY289" s="1279"/>
      <c r="DZ289" s="1279"/>
      <c r="EA289" s="1279"/>
      <c r="EB289" s="1279"/>
      <c r="EC289" s="1279"/>
      <c r="ED289" s="1279"/>
    </row>
    <row r="290" spans="1:134" ht="15" customHeight="1" x14ac:dyDescent="0.25">
      <c r="A290" s="955"/>
      <c r="B290" s="366" t="s">
        <v>1422</v>
      </c>
      <c r="C290" s="619"/>
      <c r="D290" s="619"/>
      <c r="E290" s="619"/>
      <c r="F290" s="238"/>
      <c r="G290" s="2316" t="str">
        <f>IF('General Info'!$C$6&lt;&gt;"", HLOOKUP('General Info'!$C$6,fx_triang!$B$1:$V$39,17,FALSE), "")</f>
        <v/>
      </c>
      <c r="H290" s="2320" t="s">
        <v>1530</v>
      </c>
      <c r="I290" s="1037"/>
      <c r="J290" s="1063"/>
      <c r="K290" s="237"/>
      <c r="L290" s="1047"/>
      <c r="M290" s="2608" t="str">
        <f t="shared" si="1"/>
        <v>ZAR</v>
      </c>
      <c r="N290" s="237"/>
      <c r="O290" s="37" t="str">
        <f t="shared" si="2"/>
        <v/>
      </c>
      <c r="P290" s="237"/>
      <c r="Q290" s="998"/>
      <c r="R290" s="1028"/>
      <c r="S290" s="623"/>
      <c r="T290" s="623"/>
      <c r="U290" s="623"/>
      <c r="V290" s="623"/>
      <c r="W290" s="623"/>
      <c r="X290" s="623"/>
      <c r="Y290" s="623"/>
      <c r="Z290" s="623"/>
      <c r="AA290" s="623"/>
      <c r="AB290" s="623"/>
      <c r="AC290" s="623"/>
      <c r="AD290" s="623"/>
      <c r="AE290" s="623"/>
      <c r="AF290" s="623"/>
      <c r="AG290" s="623"/>
      <c r="AH290" s="623"/>
      <c r="AI290" s="623"/>
      <c r="AJ290" s="623"/>
      <c r="AT290" s="623"/>
      <c r="AU290" s="623"/>
      <c r="BJ290" s="623"/>
      <c r="BK290" s="623"/>
      <c r="BX290" s="623"/>
      <c r="BY290" s="623"/>
      <c r="CJ290" s="623"/>
      <c r="CK290" s="623"/>
      <c r="CT290" s="623"/>
      <c r="CU290" s="623"/>
      <c r="DB290" s="623"/>
      <c r="DC290" s="623"/>
      <c r="DJ290" s="623"/>
      <c r="DK290" s="623"/>
      <c r="DL290" s="623"/>
      <c r="DM290" s="623"/>
      <c r="DN290" s="623"/>
      <c r="DP290" s="623"/>
      <c r="DQ290" s="623"/>
      <c r="DR290" s="623"/>
      <c r="DS290" s="1279"/>
      <c r="DT290" s="1279"/>
      <c r="DU290" s="1279"/>
      <c r="DV290" s="1279"/>
      <c r="DW290" s="1279"/>
      <c r="DX290" s="1279"/>
      <c r="DY290" s="1279"/>
      <c r="DZ290" s="1279"/>
      <c r="EA290" s="1279"/>
      <c r="EB290" s="1279"/>
      <c r="EC290" s="1279"/>
      <c r="ED290" s="1279"/>
    </row>
    <row r="291" spans="1:134" ht="15" customHeight="1" x14ac:dyDescent="0.25">
      <c r="A291" s="955"/>
      <c r="B291" s="366" t="s">
        <v>1433</v>
      </c>
      <c r="C291" s="619"/>
      <c r="D291" s="619"/>
      <c r="E291" s="619"/>
      <c r="F291" s="238"/>
      <c r="G291" s="2316" t="str">
        <f>IF('General Info'!$C$6&lt;&gt;"", HLOOKUP('General Info'!$C$6,fx_triang!$B$1:$V$39,18,FALSE), "")</f>
        <v/>
      </c>
      <c r="H291" s="2320" t="s">
        <v>1531</v>
      </c>
      <c r="I291" s="1037"/>
      <c r="J291" s="1063"/>
      <c r="K291" s="237"/>
      <c r="L291" s="1047"/>
      <c r="M291" s="2608" t="str">
        <f t="shared" si="1"/>
        <v>INR</v>
      </c>
      <c r="N291" s="237"/>
      <c r="O291" s="37" t="str">
        <f t="shared" si="2"/>
        <v/>
      </c>
      <c r="P291" s="237"/>
      <c r="Q291" s="998"/>
      <c r="R291" s="1028"/>
      <c r="S291" s="623"/>
      <c r="T291" s="623"/>
      <c r="U291" s="623"/>
      <c r="V291" s="623"/>
      <c r="W291" s="623"/>
      <c r="X291" s="623"/>
      <c r="Y291" s="623"/>
      <c r="Z291" s="623"/>
      <c r="AA291" s="623"/>
      <c r="AB291" s="623"/>
      <c r="AC291" s="623"/>
      <c r="AD291" s="623"/>
      <c r="AE291" s="623"/>
      <c r="AF291" s="623"/>
      <c r="AG291" s="623"/>
      <c r="AH291" s="623"/>
      <c r="AI291" s="623"/>
      <c r="AJ291" s="623"/>
      <c r="AT291" s="623"/>
      <c r="AU291" s="623"/>
      <c r="BJ291" s="623"/>
      <c r="BK291" s="623"/>
      <c r="BX291" s="623"/>
      <c r="BY291" s="623"/>
      <c r="CJ291" s="623"/>
      <c r="CK291" s="623"/>
      <c r="CT291" s="623"/>
      <c r="CU291" s="623"/>
      <c r="DB291" s="623"/>
      <c r="DC291" s="623"/>
      <c r="DJ291" s="623"/>
      <c r="DK291" s="623"/>
      <c r="DL291" s="623"/>
      <c r="DM291" s="623"/>
      <c r="DN291" s="623"/>
      <c r="DP291" s="623"/>
      <c r="DQ291" s="623"/>
      <c r="DR291" s="623"/>
      <c r="DS291" s="1279"/>
      <c r="DT291" s="1279"/>
      <c r="DU291" s="1279"/>
      <c r="DV291" s="1279"/>
      <c r="DW291" s="1279"/>
      <c r="DX291" s="1279"/>
      <c r="DY291" s="1279"/>
      <c r="DZ291" s="1279"/>
      <c r="EA291" s="1279"/>
      <c r="EB291" s="1279"/>
      <c r="EC291" s="1279"/>
      <c r="ED291" s="1279"/>
    </row>
    <row r="292" spans="1:134" ht="15" customHeight="1" x14ac:dyDescent="0.25">
      <c r="A292" s="955"/>
      <c r="B292" s="366" t="s">
        <v>1421</v>
      </c>
      <c r="C292" s="619"/>
      <c r="D292" s="619"/>
      <c r="E292" s="619"/>
      <c r="F292" s="238"/>
      <c r="G292" s="2316" t="str">
        <f>IF('General Info'!$C$6&lt;&gt;"", HLOOKUP('General Info'!$C$6,fx_triang!$B$1:$V$39,19,FALSE), "")</f>
        <v/>
      </c>
      <c r="H292" s="2320" t="s">
        <v>1532</v>
      </c>
      <c r="I292" s="1037"/>
      <c r="J292" s="1063"/>
      <c r="K292" s="237"/>
      <c r="L292" s="1047"/>
      <c r="M292" s="2608" t="str">
        <f t="shared" si="1"/>
        <v>NOK</v>
      </c>
      <c r="N292" s="237"/>
      <c r="O292" s="37" t="str">
        <f t="shared" si="2"/>
        <v/>
      </c>
      <c r="P292" s="237"/>
      <c r="Q292" s="998"/>
      <c r="R292" s="1028"/>
      <c r="S292" s="623"/>
      <c r="T292" s="623"/>
      <c r="U292" s="623"/>
      <c r="V292" s="623"/>
      <c r="W292" s="623"/>
      <c r="X292" s="623"/>
      <c r="Y292" s="623"/>
      <c r="Z292" s="623"/>
      <c r="AA292" s="623"/>
      <c r="AB292" s="623"/>
      <c r="AC292" s="623"/>
      <c r="AD292" s="623"/>
      <c r="AE292" s="623"/>
      <c r="AF292" s="623"/>
      <c r="AG292" s="623"/>
      <c r="AH292" s="623"/>
      <c r="AI292" s="623"/>
      <c r="AJ292" s="623"/>
      <c r="AT292" s="623"/>
      <c r="AU292" s="623"/>
      <c r="BJ292" s="623"/>
      <c r="BK292" s="623"/>
      <c r="BX292" s="623"/>
      <c r="BY292" s="623"/>
      <c r="CJ292" s="623"/>
      <c r="CK292" s="623"/>
      <c r="CT292" s="623"/>
      <c r="CU292" s="623"/>
      <c r="DB292" s="623"/>
      <c r="DC292" s="623"/>
      <c r="DJ292" s="623"/>
      <c r="DK292" s="623"/>
      <c r="DL292" s="623"/>
      <c r="DM292" s="623"/>
      <c r="DN292" s="623"/>
      <c r="DP292" s="623"/>
      <c r="DQ292" s="623"/>
      <c r="DR292" s="623"/>
      <c r="DS292" s="1279"/>
      <c r="DT292" s="1279"/>
      <c r="DU292" s="1279"/>
      <c r="DV292" s="1279"/>
      <c r="DW292" s="1279"/>
      <c r="DX292" s="1279"/>
      <c r="DY292" s="1279"/>
      <c r="DZ292" s="1279"/>
      <c r="EA292" s="1279"/>
      <c r="EB292" s="1279"/>
      <c r="EC292" s="1279"/>
      <c r="ED292" s="1279"/>
    </row>
    <row r="293" spans="1:134" ht="15" customHeight="1" x14ac:dyDescent="0.25">
      <c r="A293" s="955"/>
      <c r="B293" s="397" t="s">
        <v>1428</v>
      </c>
      <c r="C293" s="619"/>
      <c r="D293" s="619"/>
      <c r="E293" s="619"/>
      <c r="F293" s="238"/>
      <c r="G293" s="2316" t="str">
        <f>IF('General Info'!$C$6&lt;&gt;"", HLOOKUP('General Info'!$C$6,fx_triang!$B$1:$V$39,20,FALSE), "")</f>
        <v/>
      </c>
      <c r="H293" s="2321" t="s">
        <v>1533</v>
      </c>
      <c r="I293" s="1037"/>
      <c r="J293" s="1063"/>
      <c r="K293" s="237"/>
      <c r="L293" s="1047"/>
      <c r="M293" s="2608" t="str">
        <f t="shared" si="1"/>
        <v>BRL</v>
      </c>
      <c r="N293" s="237"/>
      <c r="O293" s="37" t="str">
        <f t="shared" si="2"/>
        <v/>
      </c>
      <c r="P293" s="237"/>
      <c r="Q293" s="998"/>
      <c r="R293" s="1028"/>
      <c r="S293" s="623"/>
      <c r="T293" s="623"/>
      <c r="U293" s="623"/>
      <c r="V293" s="623"/>
      <c r="W293" s="623"/>
      <c r="X293" s="623"/>
      <c r="Y293" s="623"/>
      <c r="Z293" s="623"/>
      <c r="AA293" s="623"/>
      <c r="AB293" s="623"/>
      <c r="AC293" s="623"/>
      <c r="AD293" s="623"/>
      <c r="AE293" s="623"/>
      <c r="AF293" s="623"/>
      <c r="AG293" s="623"/>
      <c r="AH293" s="623"/>
      <c r="AI293" s="623"/>
      <c r="AJ293" s="623"/>
      <c r="AT293" s="623"/>
      <c r="AU293" s="623"/>
      <c r="BJ293" s="623"/>
      <c r="BK293" s="623"/>
      <c r="BX293" s="623"/>
      <c r="BY293" s="623"/>
      <c r="CJ293" s="623"/>
      <c r="CK293" s="623"/>
      <c r="CT293" s="623"/>
      <c r="CU293" s="623"/>
      <c r="DB293" s="623"/>
      <c r="DC293" s="623"/>
      <c r="DJ293" s="623"/>
      <c r="DK293" s="623"/>
      <c r="DL293" s="623"/>
      <c r="DM293" s="623"/>
      <c r="DN293" s="623"/>
      <c r="DP293" s="623"/>
      <c r="DQ293" s="623"/>
      <c r="DR293" s="623"/>
      <c r="DS293" s="1279"/>
      <c r="DT293" s="1279"/>
      <c r="DU293" s="1279"/>
      <c r="DV293" s="1279"/>
      <c r="DW293" s="1279"/>
      <c r="DX293" s="1279"/>
      <c r="DY293" s="1279"/>
      <c r="DZ293" s="1279"/>
      <c r="EA293" s="1279"/>
      <c r="EB293" s="1279"/>
      <c r="EC293" s="1279"/>
      <c r="ED293" s="1279"/>
    </row>
    <row r="294" spans="1:134" s="2365" customFormat="1" ht="15" customHeight="1" x14ac:dyDescent="0.25">
      <c r="A294" s="1209"/>
      <c r="B294" s="1409" t="s">
        <v>1429</v>
      </c>
      <c r="C294" s="619"/>
      <c r="D294" s="619"/>
      <c r="E294" s="619"/>
      <c r="F294" s="1068"/>
      <c r="G294" s="2316" t="str">
        <f>IF('General Info'!$C$6&lt;&gt;"", HLOOKUP('General Info'!$C$6,fx_triang!$B$1:$V$39,21,FALSE), "")</f>
        <v/>
      </c>
      <c r="H294" s="2322" t="s">
        <v>1534</v>
      </c>
      <c r="I294" s="1065"/>
      <c r="J294" s="1066"/>
      <c r="K294" s="1064"/>
      <c r="L294" s="1067"/>
      <c r="M294" s="2608" t="str">
        <f t="shared" si="1"/>
        <v>SAR</v>
      </c>
      <c r="N294" s="1064"/>
      <c r="O294" s="37" t="str">
        <f t="shared" si="2"/>
        <v/>
      </c>
      <c r="P294" s="1064"/>
      <c r="Q294" s="998"/>
      <c r="R294" s="1028"/>
      <c r="S294" s="597"/>
      <c r="T294" s="597"/>
      <c r="U294" s="597"/>
      <c r="V294" s="597"/>
      <c r="W294" s="597"/>
      <c r="X294" s="597"/>
      <c r="Y294" s="597"/>
      <c r="Z294" s="597"/>
      <c r="AA294" s="597"/>
      <c r="AB294" s="597"/>
      <c r="AC294" s="597"/>
      <c r="AD294" s="597"/>
      <c r="AE294" s="597"/>
      <c r="AF294" s="597"/>
      <c r="AG294" s="597"/>
      <c r="AH294" s="597"/>
      <c r="AI294" s="597"/>
      <c r="AJ294" s="597"/>
      <c r="AK294" s="1409"/>
      <c r="AL294" s="1409"/>
      <c r="AM294" s="1409"/>
      <c r="AN294" s="1409"/>
      <c r="AO294" s="1409"/>
      <c r="AP294" s="1409"/>
      <c r="AQ294" s="1409"/>
      <c r="AR294" s="1409"/>
      <c r="AS294" s="1409"/>
      <c r="AT294" s="597"/>
      <c r="AU294" s="597"/>
      <c r="AV294" s="1409"/>
      <c r="AW294" s="1409"/>
      <c r="AX294" s="1409"/>
      <c r="AY294" s="1409"/>
      <c r="AZ294" s="1409"/>
      <c r="BA294" s="1409"/>
      <c r="BB294" s="1409"/>
      <c r="BC294" s="1409"/>
      <c r="BD294" s="1409"/>
      <c r="BE294" s="1409"/>
      <c r="BF294" s="1409"/>
      <c r="BG294" s="1409"/>
      <c r="BH294" s="1409"/>
      <c r="BI294" s="1409"/>
      <c r="BJ294" s="597"/>
      <c r="BK294" s="597"/>
      <c r="BL294" s="1409"/>
      <c r="BM294" s="1409"/>
      <c r="BN294" s="1409"/>
      <c r="BO294" s="1409"/>
      <c r="BP294" s="1409"/>
      <c r="BQ294" s="1409"/>
      <c r="BR294" s="1409"/>
      <c r="BS294" s="1409"/>
      <c r="BT294" s="1409"/>
      <c r="BU294" s="1409"/>
      <c r="BV294" s="1409"/>
      <c r="BW294" s="1409"/>
      <c r="BX294" s="597"/>
      <c r="BY294" s="597"/>
      <c r="BZ294" s="1409"/>
      <c r="CA294" s="1409"/>
      <c r="CB294" s="1409"/>
      <c r="CC294" s="1409"/>
      <c r="CD294" s="1409"/>
      <c r="CE294" s="1409"/>
      <c r="CF294" s="1409"/>
      <c r="CG294" s="1409"/>
      <c r="CH294" s="1409"/>
      <c r="CI294" s="1409"/>
      <c r="CJ294" s="597"/>
      <c r="CK294" s="597"/>
      <c r="CL294" s="1409"/>
      <c r="CM294" s="1409"/>
      <c r="CN294" s="1409"/>
      <c r="CO294" s="1409"/>
      <c r="CP294" s="1409"/>
      <c r="CQ294" s="1409"/>
      <c r="CR294" s="1409"/>
      <c r="CS294" s="1409"/>
      <c r="CT294" s="597"/>
      <c r="CU294" s="597"/>
      <c r="CV294" s="1409"/>
      <c r="CW294" s="1409"/>
      <c r="CX294" s="1409"/>
      <c r="CY294" s="1409"/>
      <c r="CZ294" s="1409"/>
      <c r="DA294" s="1409"/>
      <c r="DB294" s="597"/>
      <c r="DC294" s="597"/>
      <c r="DD294" s="1409"/>
      <c r="DE294" s="1409"/>
      <c r="DF294" s="1409"/>
      <c r="DG294" s="1409"/>
      <c r="DH294" s="1409"/>
      <c r="DI294" s="1409"/>
      <c r="DJ294" s="597"/>
      <c r="DK294" s="597"/>
      <c r="DL294" s="597"/>
      <c r="DM294" s="597"/>
      <c r="DN294" s="597"/>
      <c r="DO294" s="1409"/>
      <c r="DP294" s="597"/>
      <c r="DQ294" s="597"/>
      <c r="DR294" s="597"/>
      <c r="DS294" s="596"/>
      <c r="DT294" s="596"/>
      <c r="DU294" s="596"/>
    </row>
    <row r="295" spans="1:134" s="2365" customFormat="1" ht="15" customHeight="1" x14ac:dyDescent="0.25">
      <c r="A295" s="1209"/>
      <c r="B295" s="397" t="s">
        <v>1408</v>
      </c>
      <c r="C295" s="619"/>
      <c r="D295" s="619"/>
      <c r="E295" s="619"/>
      <c r="F295" s="1068"/>
      <c r="G295" s="2316" t="str">
        <f>IF('General Info'!$C$6&lt;&gt;"", HLOOKUP('General Info'!$C$6,fx_triang!$B$1:$V$39,22,FALSE), "")</f>
        <v/>
      </c>
      <c r="H295" s="2320" t="s">
        <v>1535</v>
      </c>
      <c r="I295" s="1065"/>
      <c r="J295" s="1066"/>
      <c r="K295" s="1064"/>
      <c r="L295" s="1067"/>
      <c r="M295" s="2608" t="str">
        <f t="shared" si="1"/>
        <v>USD</v>
      </c>
      <c r="N295" s="1064"/>
      <c r="O295" s="37" t="str">
        <f t="shared" si="2"/>
        <v/>
      </c>
      <c r="P295" s="1064"/>
      <c r="Q295" s="998"/>
      <c r="R295" s="1028"/>
      <c r="S295" s="597"/>
      <c r="T295" s="597"/>
      <c r="U295" s="597"/>
      <c r="V295" s="597"/>
      <c r="W295" s="597"/>
      <c r="X295" s="597"/>
      <c r="Y295" s="597"/>
      <c r="Z295" s="597"/>
      <c r="AA295" s="597"/>
      <c r="AB295" s="597"/>
      <c r="AC295" s="597"/>
      <c r="AD295" s="597"/>
      <c r="AE295" s="597"/>
      <c r="AF295" s="597"/>
      <c r="AG295" s="597"/>
      <c r="AH295" s="597"/>
      <c r="AI295" s="597"/>
      <c r="AJ295" s="597"/>
      <c r="AK295" s="1409"/>
      <c r="AL295" s="1409"/>
      <c r="AM295" s="1409"/>
      <c r="AN295" s="1409"/>
      <c r="AO295" s="1409"/>
      <c r="AP295" s="1409"/>
      <c r="AQ295" s="1409"/>
      <c r="AR295" s="1409"/>
      <c r="AS295" s="1409"/>
      <c r="AT295" s="597"/>
      <c r="AU295" s="597"/>
      <c r="AV295" s="1409"/>
      <c r="AW295" s="1409"/>
      <c r="AX295" s="1409"/>
      <c r="AY295" s="1409"/>
      <c r="AZ295" s="1409"/>
      <c r="BA295" s="1409"/>
      <c r="BB295" s="1409"/>
      <c r="BC295" s="1409"/>
      <c r="BD295" s="1409"/>
      <c r="BE295" s="1409"/>
      <c r="BF295" s="1409"/>
      <c r="BG295" s="1409"/>
      <c r="BH295" s="1409"/>
      <c r="BI295" s="1409"/>
      <c r="BJ295" s="597"/>
      <c r="BK295" s="597"/>
      <c r="BL295" s="1409"/>
      <c r="BM295" s="1409"/>
      <c r="BN295" s="1409"/>
      <c r="BO295" s="1409"/>
      <c r="BP295" s="1409"/>
      <c r="BQ295" s="1409"/>
      <c r="BR295" s="1409"/>
      <c r="BS295" s="1409"/>
      <c r="BT295" s="1409"/>
      <c r="BU295" s="1409"/>
      <c r="BV295" s="1409"/>
      <c r="BW295" s="1409"/>
      <c r="BX295" s="597"/>
      <c r="BY295" s="597"/>
      <c r="BZ295" s="1409"/>
      <c r="CA295" s="1409"/>
      <c r="CB295" s="1409"/>
      <c r="CC295" s="1409"/>
      <c r="CD295" s="1409"/>
      <c r="CE295" s="1409"/>
      <c r="CF295" s="1409"/>
      <c r="CG295" s="1409"/>
      <c r="CH295" s="1409"/>
      <c r="CI295" s="1409"/>
      <c r="CJ295" s="597"/>
      <c r="CK295" s="597"/>
      <c r="CL295" s="1409"/>
      <c r="CM295" s="1409"/>
      <c r="CN295" s="1409"/>
      <c r="CO295" s="1409"/>
      <c r="CP295" s="1409"/>
      <c r="CQ295" s="1409"/>
      <c r="CR295" s="1409"/>
      <c r="CS295" s="1409"/>
      <c r="CT295" s="597"/>
      <c r="CU295" s="597"/>
      <c r="CV295" s="1409"/>
      <c r="CW295" s="1409"/>
      <c r="CX295" s="1409"/>
      <c r="CY295" s="1409"/>
      <c r="CZ295" s="1409"/>
      <c r="DA295" s="1409"/>
      <c r="DB295" s="597"/>
      <c r="DC295" s="597"/>
      <c r="DD295" s="1409"/>
      <c r="DE295" s="1409"/>
      <c r="DF295" s="1409"/>
      <c r="DG295" s="1409"/>
      <c r="DH295" s="1409"/>
      <c r="DI295" s="1409"/>
      <c r="DJ295" s="597"/>
      <c r="DK295" s="597"/>
      <c r="DL295" s="597"/>
      <c r="DM295" s="597"/>
      <c r="DN295" s="597"/>
      <c r="DO295" s="1409"/>
      <c r="DP295" s="597"/>
      <c r="DQ295" s="597"/>
      <c r="DR295" s="597"/>
      <c r="DS295" s="596"/>
      <c r="DT295" s="596"/>
      <c r="DU295" s="596"/>
    </row>
    <row r="296" spans="1:134" s="2365" customFormat="1" ht="15" customHeight="1" x14ac:dyDescent="0.25">
      <c r="A296" s="1209"/>
      <c r="B296" s="1409" t="s">
        <v>1440</v>
      </c>
      <c r="C296" s="619"/>
      <c r="D296" s="619"/>
      <c r="E296" s="619"/>
      <c r="F296" s="1068"/>
      <c r="G296" s="2316" t="str">
        <f>IF('General Info'!$C$6&lt;&gt;"", HLOOKUP('General Info'!$C$6,fx_triang!$B$1:$V$39,23,FALSE), "")</f>
        <v/>
      </c>
      <c r="H296" s="2320" t="s">
        <v>2313</v>
      </c>
      <c r="I296" s="1065"/>
      <c r="J296" s="1066"/>
      <c r="K296" s="1064"/>
      <c r="L296" s="1067"/>
      <c r="M296" s="2608" t="str">
        <f t="shared" si="1"/>
        <v>CLP</v>
      </c>
      <c r="N296" s="1064"/>
      <c r="O296" s="37" t="str">
        <f t="shared" si="2"/>
        <v/>
      </c>
      <c r="P296" s="1064"/>
      <c r="Q296" s="998"/>
      <c r="R296" s="1028"/>
      <c r="S296" s="597"/>
      <c r="T296" s="597"/>
      <c r="U296" s="597"/>
      <c r="V296" s="597"/>
      <c r="W296" s="597"/>
      <c r="X296" s="597"/>
      <c r="Y296" s="597"/>
      <c r="Z296" s="597"/>
      <c r="AA296" s="597"/>
      <c r="AB296" s="597"/>
      <c r="AC296" s="597"/>
      <c r="AD296" s="597"/>
      <c r="AE296" s="597"/>
      <c r="AF296" s="597"/>
      <c r="AG296" s="597"/>
      <c r="AH296" s="597"/>
      <c r="AI296" s="597"/>
      <c r="AJ296" s="597"/>
      <c r="AK296" s="1409"/>
      <c r="AL296" s="1409"/>
      <c r="AM296" s="1409"/>
      <c r="AN296" s="1409"/>
      <c r="AO296" s="1409"/>
      <c r="AP296" s="1409"/>
      <c r="AQ296" s="1409"/>
      <c r="AR296" s="1409"/>
      <c r="AS296" s="1409"/>
      <c r="AT296" s="597"/>
      <c r="AU296" s="597"/>
      <c r="AV296" s="1409"/>
      <c r="AW296" s="1409"/>
      <c r="AX296" s="1409"/>
      <c r="AY296" s="1409"/>
      <c r="AZ296" s="1409"/>
      <c r="BA296" s="1409"/>
      <c r="BB296" s="1409"/>
      <c r="BC296" s="1409"/>
      <c r="BD296" s="1409"/>
      <c r="BE296" s="1409"/>
      <c r="BF296" s="1409"/>
      <c r="BG296" s="1409"/>
      <c r="BH296" s="1409"/>
      <c r="BI296" s="1409"/>
      <c r="BJ296" s="597"/>
      <c r="BK296" s="597"/>
      <c r="BL296" s="1409"/>
      <c r="BM296" s="1409"/>
      <c r="BN296" s="1409"/>
      <c r="BO296" s="1409"/>
      <c r="BP296" s="1409"/>
      <c r="BQ296" s="1409"/>
      <c r="BR296" s="1409"/>
      <c r="BS296" s="1409"/>
      <c r="BT296" s="1409"/>
      <c r="BU296" s="1409"/>
      <c r="BV296" s="1409"/>
      <c r="BW296" s="1409"/>
      <c r="BX296" s="597"/>
      <c r="BY296" s="597"/>
      <c r="BZ296" s="1409"/>
      <c r="CA296" s="1409"/>
      <c r="CB296" s="1409"/>
      <c r="CC296" s="1409"/>
      <c r="CD296" s="1409"/>
      <c r="CE296" s="1409"/>
      <c r="CF296" s="1409"/>
      <c r="CG296" s="1409"/>
      <c r="CH296" s="1409"/>
      <c r="CI296" s="1409"/>
      <c r="CJ296" s="597"/>
      <c r="CK296" s="597"/>
      <c r="CL296" s="1409"/>
      <c r="CM296" s="1409"/>
      <c r="CN296" s="1409"/>
      <c r="CO296" s="1409"/>
      <c r="CP296" s="1409"/>
      <c r="CQ296" s="1409"/>
      <c r="CR296" s="1409"/>
      <c r="CS296" s="1409"/>
      <c r="CT296" s="597"/>
      <c r="CU296" s="597"/>
      <c r="CV296" s="1409"/>
      <c r="CW296" s="1409"/>
      <c r="CX296" s="1409"/>
      <c r="CY296" s="1409"/>
      <c r="CZ296" s="1409"/>
      <c r="DA296" s="1409"/>
      <c r="DB296" s="597"/>
      <c r="DC296" s="597"/>
      <c r="DD296" s="1409"/>
      <c r="DE296" s="1409"/>
      <c r="DF296" s="1409"/>
      <c r="DG296" s="1409"/>
      <c r="DH296" s="1409"/>
      <c r="DI296" s="1409"/>
      <c r="DJ296" s="597"/>
      <c r="DK296" s="597"/>
      <c r="DL296" s="597"/>
      <c r="DM296" s="597"/>
      <c r="DN296" s="597"/>
      <c r="DO296" s="1409"/>
      <c r="DP296" s="597"/>
      <c r="DQ296" s="597"/>
      <c r="DR296" s="597"/>
      <c r="DS296" s="596"/>
      <c r="DT296" s="596"/>
      <c r="DU296" s="596"/>
    </row>
    <row r="297" spans="1:134" s="2365" customFormat="1" ht="15" customHeight="1" x14ac:dyDescent="0.25">
      <c r="A297" s="1209"/>
      <c r="B297" s="397" t="s">
        <v>1432</v>
      </c>
      <c r="C297" s="619"/>
      <c r="D297" s="619"/>
      <c r="E297" s="619"/>
      <c r="F297" s="1068"/>
      <c r="G297" s="2316" t="str">
        <f>IF('General Info'!$C$6&lt;&gt;"", HLOOKUP('General Info'!$C$6,fx_triang!$B$1:$V$39,24,FALSE), "")</f>
        <v/>
      </c>
      <c r="H297" s="2320" t="s">
        <v>1537</v>
      </c>
      <c r="I297" s="1065"/>
      <c r="J297" s="1066"/>
      <c r="K297" s="1064"/>
      <c r="L297" s="1067"/>
      <c r="M297" s="2608" t="str">
        <f t="shared" si="1"/>
        <v>AED</v>
      </c>
      <c r="N297" s="1064"/>
      <c r="O297" s="37" t="str">
        <f t="shared" si="2"/>
        <v/>
      </c>
      <c r="P297" s="1064"/>
      <c r="Q297" s="998"/>
      <c r="R297" s="1028"/>
      <c r="S297" s="597"/>
      <c r="T297" s="597"/>
      <c r="U297" s="597"/>
      <c r="V297" s="597"/>
      <c r="W297" s="597"/>
      <c r="X297" s="597"/>
      <c r="Y297" s="597"/>
      <c r="Z297" s="597"/>
      <c r="AA297" s="597"/>
      <c r="AB297" s="597"/>
      <c r="AC297" s="597"/>
      <c r="AD297" s="597"/>
      <c r="AE297" s="597"/>
      <c r="AF297" s="597"/>
      <c r="AG297" s="597"/>
      <c r="AH297" s="597"/>
      <c r="AI297" s="597"/>
      <c r="AJ297" s="597"/>
      <c r="AK297" s="1409"/>
      <c r="AL297" s="1409"/>
      <c r="AM297" s="1409"/>
      <c r="AN297" s="1409"/>
      <c r="AO297" s="1409"/>
      <c r="AP297" s="1409"/>
      <c r="AQ297" s="1409"/>
      <c r="AR297" s="1409"/>
      <c r="AS297" s="1409"/>
      <c r="AT297" s="597"/>
      <c r="AU297" s="597"/>
      <c r="AV297" s="1409"/>
      <c r="AW297" s="1409"/>
      <c r="AX297" s="1409"/>
      <c r="AY297" s="1409"/>
      <c r="AZ297" s="1409"/>
      <c r="BA297" s="1409"/>
      <c r="BB297" s="1409"/>
      <c r="BC297" s="1409"/>
      <c r="BD297" s="1409"/>
      <c r="BE297" s="1409"/>
      <c r="BF297" s="1409"/>
      <c r="BG297" s="1409"/>
      <c r="BH297" s="1409"/>
      <c r="BI297" s="1409"/>
      <c r="BJ297" s="597"/>
      <c r="BK297" s="597"/>
      <c r="BL297" s="1409"/>
      <c r="BM297" s="1409"/>
      <c r="BN297" s="1409"/>
      <c r="BO297" s="1409"/>
      <c r="BP297" s="1409"/>
      <c r="BQ297" s="1409"/>
      <c r="BR297" s="1409"/>
      <c r="BS297" s="1409"/>
      <c r="BT297" s="1409"/>
      <c r="BU297" s="1409"/>
      <c r="BV297" s="1409"/>
      <c r="BW297" s="1409"/>
      <c r="BX297" s="597"/>
      <c r="BY297" s="597"/>
      <c r="BZ297" s="1409"/>
      <c r="CA297" s="1409"/>
      <c r="CB297" s="1409"/>
      <c r="CC297" s="1409"/>
      <c r="CD297" s="1409"/>
      <c r="CE297" s="1409"/>
      <c r="CF297" s="1409"/>
      <c r="CG297" s="1409"/>
      <c r="CH297" s="1409"/>
      <c r="CI297" s="1409"/>
      <c r="CJ297" s="597"/>
      <c r="CK297" s="597"/>
      <c r="CL297" s="1409"/>
      <c r="CM297" s="1409"/>
      <c r="CN297" s="1409"/>
      <c r="CO297" s="1409"/>
      <c r="CP297" s="1409"/>
      <c r="CQ297" s="1409"/>
      <c r="CR297" s="1409"/>
      <c r="CS297" s="1409"/>
      <c r="CT297" s="597"/>
      <c r="CU297" s="597"/>
      <c r="CV297" s="1409"/>
      <c r="CW297" s="1409"/>
      <c r="CX297" s="1409"/>
      <c r="CY297" s="1409"/>
      <c r="CZ297" s="1409"/>
      <c r="DA297" s="1409"/>
      <c r="DB297" s="597"/>
      <c r="DC297" s="597"/>
      <c r="DD297" s="1409"/>
      <c r="DE297" s="1409"/>
      <c r="DF297" s="1409"/>
      <c r="DG297" s="1409"/>
      <c r="DH297" s="1409"/>
      <c r="DI297" s="1409"/>
      <c r="DJ297" s="597"/>
      <c r="DK297" s="597"/>
      <c r="DL297" s="597"/>
      <c r="DM297" s="597"/>
      <c r="DN297" s="597"/>
      <c r="DO297" s="1409"/>
      <c r="DP297" s="597"/>
      <c r="DQ297" s="597"/>
      <c r="DR297" s="597"/>
      <c r="DS297" s="596"/>
      <c r="DT297" s="596"/>
      <c r="DU297" s="596"/>
    </row>
    <row r="298" spans="1:134" s="2365" customFormat="1" ht="15" customHeight="1" x14ac:dyDescent="0.25">
      <c r="A298" s="1209"/>
      <c r="B298" s="366" t="s">
        <v>1536</v>
      </c>
      <c r="C298" s="619"/>
      <c r="D298" s="619"/>
      <c r="E298" s="619"/>
      <c r="F298" s="1068"/>
      <c r="G298" s="2316" t="str">
        <f>IF('General Info'!$C$6&lt;&gt;"", HLOOKUP('General Info'!$C$6,fx_triang!$B$1:$V$39,25,FALSE), "")</f>
        <v/>
      </c>
      <c r="H298" s="2938" t="s">
        <v>1539</v>
      </c>
      <c r="I298" s="1065"/>
      <c r="J298" s="1066"/>
      <c r="K298" s="1064"/>
      <c r="L298" s="1067"/>
      <c r="M298" s="2608" t="str">
        <f t="shared" si="1"/>
        <v>ARS</v>
      </c>
      <c r="N298" s="1064"/>
      <c r="O298" s="37" t="str">
        <f t="shared" si="2"/>
        <v/>
      </c>
      <c r="P298" s="1064"/>
      <c r="Q298" s="998"/>
      <c r="R298" s="1028"/>
      <c r="S298" s="597"/>
      <c r="T298" s="597"/>
      <c r="U298" s="597"/>
      <c r="V298" s="597"/>
      <c r="W298" s="597"/>
      <c r="X298" s="597"/>
      <c r="Y298" s="597"/>
      <c r="Z298" s="597"/>
      <c r="AA298" s="597"/>
      <c r="AB298" s="597"/>
      <c r="AC298" s="597"/>
      <c r="AD298" s="597"/>
      <c r="AE298" s="597"/>
      <c r="AF298" s="597"/>
      <c r="AG298" s="597"/>
      <c r="AH298" s="597"/>
      <c r="AI298" s="597"/>
      <c r="AJ298" s="597"/>
      <c r="AK298" s="1409"/>
      <c r="AL298" s="1409"/>
      <c r="AM298" s="1409"/>
      <c r="AN298" s="1409"/>
      <c r="AO298" s="1409"/>
      <c r="AP298" s="1409"/>
      <c r="AQ298" s="1409"/>
      <c r="AR298" s="1409"/>
      <c r="AS298" s="1409"/>
      <c r="AT298" s="597"/>
      <c r="AU298" s="597"/>
      <c r="AV298" s="1409"/>
      <c r="AW298" s="1409"/>
      <c r="AX298" s="1409"/>
      <c r="AY298" s="1409"/>
      <c r="AZ298" s="1409"/>
      <c r="BA298" s="1409"/>
      <c r="BB298" s="1409"/>
      <c r="BC298" s="1409"/>
      <c r="BD298" s="1409"/>
      <c r="BE298" s="1409"/>
      <c r="BF298" s="1409"/>
      <c r="BG298" s="1409"/>
      <c r="BH298" s="1409"/>
      <c r="BI298" s="1409"/>
      <c r="BJ298" s="597"/>
      <c r="BK298" s="597"/>
      <c r="BL298" s="1409"/>
      <c r="BM298" s="1409"/>
      <c r="BN298" s="1409"/>
      <c r="BO298" s="1409"/>
      <c r="BP298" s="1409"/>
      <c r="BQ298" s="1409"/>
      <c r="BR298" s="1409"/>
      <c r="BS298" s="1409"/>
      <c r="BT298" s="1409"/>
      <c r="BU298" s="1409"/>
      <c r="BV298" s="1409"/>
      <c r="BW298" s="1409"/>
      <c r="BX298" s="597"/>
      <c r="BY298" s="597"/>
      <c r="BZ298" s="1409"/>
      <c r="CA298" s="1409"/>
      <c r="CB298" s="1409"/>
      <c r="CC298" s="1409"/>
      <c r="CD298" s="1409"/>
      <c r="CE298" s="1409"/>
      <c r="CF298" s="1409"/>
      <c r="CG298" s="1409"/>
      <c r="CH298" s="1409"/>
      <c r="CI298" s="1409"/>
      <c r="CJ298" s="597"/>
      <c r="CK298" s="597"/>
      <c r="CL298" s="1409"/>
      <c r="CM298" s="1409"/>
      <c r="CN298" s="1409"/>
      <c r="CO298" s="1409"/>
      <c r="CP298" s="1409"/>
      <c r="CQ298" s="1409"/>
      <c r="CR298" s="1409"/>
      <c r="CS298" s="1409"/>
      <c r="CT298" s="597"/>
      <c r="CU298" s="597"/>
      <c r="CV298" s="1409"/>
      <c r="CW298" s="1409"/>
      <c r="CX298" s="1409"/>
      <c r="CY298" s="1409"/>
      <c r="CZ298" s="1409"/>
      <c r="DA298" s="1409"/>
      <c r="DB298" s="597"/>
      <c r="DC298" s="597"/>
      <c r="DD298" s="1409"/>
      <c r="DE298" s="1409"/>
      <c r="DF298" s="1409"/>
      <c r="DG298" s="1409"/>
      <c r="DH298" s="1409"/>
      <c r="DI298" s="1409"/>
      <c r="DJ298" s="597"/>
      <c r="DK298" s="597"/>
      <c r="DL298" s="597"/>
      <c r="DM298" s="597"/>
      <c r="DN298" s="597"/>
      <c r="DO298" s="1409"/>
      <c r="DP298" s="597"/>
      <c r="DQ298" s="597"/>
      <c r="DR298" s="597"/>
      <c r="DS298" s="596"/>
      <c r="DT298" s="596"/>
      <c r="DU298" s="596"/>
    </row>
    <row r="299" spans="1:134" s="2365" customFormat="1" ht="15" customHeight="1" x14ac:dyDescent="0.25">
      <c r="A299" s="1209"/>
      <c r="B299" s="397" t="s">
        <v>1538</v>
      </c>
      <c r="C299" s="619"/>
      <c r="D299" s="619"/>
      <c r="E299" s="619"/>
      <c r="F299" s="1068"/>
      <c r="G299" s="2316" t="str">
        <f>IF('General Info'!$C$6&lt;&gt;"", HLOOKUP('General Info'!$C$6,fx_triang!$B$1:$V$39,26,FALSE), "")</f>
        <v/>
      </c>
      <c r="H299" s="2320" t="s">
        <v>1540</v>
      </c>
      <c r="I299" s="1065"/>
      <c r="J299" s="1066"/>
      <c r="K299" s="1064"/>
      <c r="L299" s="1067"/>
      <c r="M299" s="2608" t="str">
        <f t="shared" si="1"/>
        <v>BGN</v>
      </c>
      <c r="N299" s="1064"/>
      <c r="O299" s="37" t="str">
        <f t="shared" si="2"/>
        <v/>
      </c>
      <c r="P299" s="1064"/>
      <c r="Q299" s="998"/>
      <c r="R299" s="1028"/>
      <c r="S299" s="597"/>
      <c r="T299" s="597"/>
      <c r="U299" s="597"/>
      <c r="V299" s="597"/>
      <c r="W299" s="597"/>
      <c r="X299" s="597"/>
      <c r="Y299" s="597"/>
      <c r="Z299" s="597"/>
      <c r="AA299" s="597"/>
      <c r="AB299" s="597"/>
      <c r="AC299" s="597"/>
      <c r="AD299" s="597"/>
      <c r="AE299" s="597"/>
      <c r="AF299" s="597"/>
      <c r="AG299" s="597"/>
      <c r="AH299" s="597"/>
      <c r="AI299" s="597"/>
      <c r="AJ299" s="597"/>
      <c r="AK299" s="1409"/>
      <c r="AL299" s="1409"/>
      <c r="AM299" s="1409"/>
      <c r="AN299" s="1409"/>
      <c r="AO299" s="1409"/>
      <c r="AP299" s="1409"/>
      <c r="AQ299" s="1409"/>
      <c r="AR299" s="1409"/>
      <c r="AS299" s="1409"/>
      <c r="AT299" s="597"/>
      <c r="AU299" s="597"/>
      <c r="AV299" s="1409"/>
      <c r="AW299" s="1409"/>
      <c r="AX299" s="1409"/>
      <c r="AY299" s="1409"/>
      <c r="AZ299" s="1409"/>
      <c r="BA299" s="1409"/>
      <c r="BB299" s="1409"/>
      <c r="BC299" s="1409"/>
      <c r="BD299" s="1409"/>
      <c r="BE299" s="1409"/>
      <c r="BF299" s="1409"/>
      <c r="BG299" s="1409"/>
      <c r="BH299" s="1409"/>
      <c r="BI299" s="1409"/>
      <c r="BJ299" s="597"/>
      <c r="BK299" s="597"/>
      <c r="BL299" s="1409"/>
      <c r="BM299" s="1409"/>
      <c r="BN299" s="1409"/>
      <c r="BO299" s="1409"/>
      <c r="BP299" s="1409"/>
      <c r="BQ299" s="1409"/>
      <c r="BR299" s="1409"/>
      <c r="BS299" s="1409"/>
      <c r="BT299" s="1409"/>
      <c r="BU299" s="1409"/>
      <c r="BV299" s="1409"/>
      <c r="BW299" s="1409"/>
      <c r="BX299" s="597"/>
      <c r="BY299" s="597"/>
      <c r="BZ299" s="1409"/>
      <c r="CA299" s="1409"/>
      <c r="CB299" s="1409"/>
      <c r="CC299" s="1409"/>
      <c r="CD299" s="1409"/>
      <c r="CE299" s="1409"/>
      <c r="CF299" s="1409"/>
      <c r="CG299" s="1409"/>
      <c r="CH299" s="1409"/>
      <c r="CI299" s="1409"/>
      <c r="CJ299" s="597"/>
      <c r="CK299" s="597"/>
      <c r="CL299" s="1409"/>
      <c r="CM299" s="1409"/>
      <c r="CN299" s="1409"/>
      <c r="CO299" s="1409"/>
      <c r="CP299" s="1409"/>
      <c r="CQ299" s="1409"/>
      <c r="CR299" s="1409"/>
      <c r="CS299" s="1409"/>
      <c r="CT299" s="597"/>
      <c r="CU299" s="597"/>
      <c r="CV299" s="1409"/>
      <c r="CW299" s="1409"/>
      <c r="CX299" s="1409"/>
      <c r="CY299" s="1409"/>
      <c r="CZ299" s="1409"/>
      <c r="DA299" s="1409"/>
      <c r="DB299" s="597"/>
      <c r="DC299" s="597"/>
      <c r="DD299" s="1409"/>
      <c r="DE299" s="1409"/>
      <c r="DF299" s="1409"/>
      <c r="DG299" s="1409"/>
      <c r="DH299" s="1409"/>
      <c r="DI299" s="1409"/>
      <c r="DJ299" s="597"/>
      <c r="DK299" s="597"/>
      <c r="DL299" s="597"/>
      <c r="DM299" s="597"/>
      <c r="DN299" s="597"/>
      <c r="DO299" s="1409"/>
      <c r="DP299" s="597"/>
      <c r="DQ299" s="597"/>
      <c r="DR299" s="597"/>
      <c r="DS299" s="596"/>
      <c r="DT299" s="596"/>
      <c r="DU299" s="596"/>
    </row>
    <row r="300" spans="1:134" s="2365" customFormat="1" ht="15" customHeight="1" x14ac:dyDescent="0.25">
      <c r="A300" s="1209"/>
      <c r="B300" s="619" t="s">
        <v>1438</v>
      </c>
      <c r="C300" s="619"/>
      <c r="D300" s="619"/>
      <c r="E300" s="619"/>
      <c r="F300" s="1068"/>
      <c r="G300" s="2316" t="str">
        <f>IF('General Info'!$C$6&lt;&gt;"", HLOOKUP('General Info'!$C$6,fx_triang!$B$1:$V$39,27,FALSE), "")</f>
        <v/>
      </c>
      <c r="H300" s="2320" t="s">
        <v>1541</v>
      </c>
      <c r="I300" s="1065"/>
      <c r="J300" s="1066"/>
      <c r="K300" s="1064"/>
      <c r="L300" s="1067"/>
      <c r="M300" s="2608" t="str">
        <f t="shared" si="1"/>
        <v>CZK</v>
      </c>
      <c r="N300" s="1064"/>
      <c r="O300" s="37" t="str">
        <f t="shared" si="2"/>
        <v/>
      </c>
      <c r="P300" s="1064"/>
      <c r="Q300" s="998"/>
      <c r="R300" s="1028"/>
      <c r="S300" s="597"/>
      <c r="T300" s="597"/>
      <c r="U300" s="597"/>
      <c r="V300" s="597"/>
      <c r="W300" s="597"/>
      <c r="X300" s="597"/>
      <c r="Y300" s="597"/>
      <c r="Z300" s="597"/>
      <c r="AA300" s="597"/>
      <c r="AB300" s="597"/>
      <c r="AC300" s="597"/>
      <c r="AD300" s="597"/>
      <c r="AE300" s="597"/>
      <c r="AF300" s="597"/>
      <c r="AG300" s="597"/>
      <c r="AH300" s="597"/>
      <c r="AI300" s="597"/>
      <c r="AJ300" s="597"/>
      <c r="AK300" s="1409"/>
      <c r="AL300" s="1409"/>
      <c r="AM300" s="1409"/>
      <c r="AN300" s="1409"/>
      <c r="AO300" s="1409"/>
      <c r="AP300" s="1409"/>
      <c r="AQ300" s="1409"/>
      <c r="AR300" s="1409"/>
      <c r="AS300" s="1409"/>
      <c r="AT300" s="597"/>
      <c r="AU300" s="597"/>
      <c r="AV300" s="1409"/>
      <c r="AW300" s="1409"/>
      <c r="AX300" s="1409"/>
      <c r="AY300" s="1409"/>
      <c r="AZ300" s="1409"/>
      <c r="BA300" s="1409"/>
      <c r="BB300" s="1409"/>
      <c r="BC300" s="1409"/>
      <c r="BD300" s="1409"/>
      <c r="BE300" s="1409"/>
      <c r="BF300" s="1409"/>
      <c r="BG300" s="1409"/>
      <c r="BH300" s="1409"/>
      <c r="BI300" s="1409"/>
      <c r="BJ300" s="597"/>
      <c r="BK300" s="597"/>
      <c r="BL300" s="1409"/>
      <c r="BM300" s="1409"/>
      <c r="BN300" s="1409"/>
      <c r="BO300" s="1409"/>
      <c r="BP300" s="1409"/>
      <c r="BQ300" s="1409"/>
      <c r="BR300" s="1409"/>
      <c r="BS300" s="1409"/>
      <c r="BT300" s="1409"/>
      <c r="BU300" s="1409"/>
      <c r="BV300" s="1409"/>
      <c r="BW300" s="1409"/>
      <c r="BX300" s="597"/>
      <c r="BY300" s="597"/>
      <c r="BZ300" s="1409"/>
      <c r="CA300" s="1409"/>
      <c r="CB300" s="1409"/>
      <c r="CC300" s="1409"/>
      <c r="CD300" s="1409"/>
      <c r="CE300" s="1409"/>
      <c r="CF300" s="1409"/>
      <c r="CG300" s="1409"/>
      <c r="CH300" s="1409"/>
      <c r="CI300" s="1409"/>
      <c r="CJ300" s="597"/>
      <c r="CK300" s="597"/>
      <c r="CL300" s="1409"/>
      <c r="CM300" s="1409"/>
      <c r="CN300" s="1409"/>
      <c r="CO300" s="1409"/>
      <c r="CP300" s="1409"/>
      <c r="CQ300" s="1409"/>
      <c r="CR300" s="1409"/>
      <c r="CS300" s="1409"/>
      <c r="CT300" s="597"/>
      <c r="CU300" s="597"/>
      <c r="CV300" s="1409"/>
      <c r="CW300" s="1409"/>
      <c r="CX300" s="1409"/>
      <c r="CY300" s="1409"/>
      <c r="CZ300" s="1409"/>
      <c r="DA300" s="1409"/>
      <c r="DB300" s="597"/>
      <c r="DC300" s="597"/>
      <c r="DD300" s="1409"/>
      <c r="DE300" s="1409"/>
      <c r="DF300" s="1409"/>
      <c r="DG300" s="1409"/>
      <c r="DH300" s="1409"/>
      <c r="DI300" s="1409"/>
      <c r="DJ300" s="597"/>
      <c r="DK300" s="597"/>
      <c r="DL300" s="597"/>
      <c r="DM300" s="597"/>
      <c r="DN300" s="597"/>
      <c r="DO300" s="1409"/>
      <c r="DP300" s="597"/>
      <c r="DQ300" s="597"/>
      <c r="DR300" s="597"/>
      <c r="DS300" s="596"/>
      <c r="DT300" s="596"/>
      <c r="DU300" s="596"/>
    </row>
    <row r="301" spans="1:134" s="2365" customFormat="1" ht="15" customHeight="1" x14ac:dyDescent="0.25">
      <c r="A301" s="1209"/>
      <c r="B301" s="619" t="s">
        <v>1423</v>
      </c>
      <c r="C301" s="619"/>
      <c r="D301" s="619"/>
      <c r="E301" s="619"/>
      <c r="F301" s="1068"/>
      <c r="G301" s="2316" t="str">
        <f>IF('General Info'!$C$6&lt;&gt;"", HLOOKUP('General Info'!$C$6,fx_triang!$B$1:$V$39,28,FALSE), "")</f>
        <v/>
      </c>
      <c r="H301" s="2320" t="s">
        <v>2314</v>
      </c>
      <c r="I301" s="1065"/>
      <c r="J301" s="1066"/>
      <c r="K301" s="1064"/>
      <c r="L301" s="1067"/>
      <c r="M301" s="2608" t="str">
        <f t="shared" si="1"/>
        <v>DKK</v>
      </c>
      <c r="N301" s="1064"/>
      <c r="O301" s="37" t="str">
        <f t="shared" si="2"/>
        <v/>
      </c>
      <c r="P301" s="1064"/>
      <c r="Q301" s="998"/>
      <c r="R301" s="1028"/>
      <c r="S301" s="597"/>
      <c r="T301" s="597"/>
      <c r="U301" s="597"/>
      <c r="V301" s="597"/>
      <c r="W301" s="597"/>
      <c r="X301" s="597"/>
      <c r="Y301" s="597"/>
      <c r="Z301" s="597"/>
      <c r="AA301" s="597"/>
      <c r="AB301" s="597"/>
      <c r="AC301" s="597"/>
      <c r="AD301" s="597"/>
      <c r="AE301" s="597"/>
      <c r="AF301" s="597"/>
      <c r="AG301" s="597"/>
      <c r="AH301" s="597"/>
      <c r="AI301" s="597"/>
      <c r="AJ301" s="597"/>
      <c r="AK301" s="1409"/>
      <c r="AL301" s="1409"/>
      <c r="AM301" s="1409"/>
      <c r="AN301" s="1409"/>
      <c r="AO301" s="1409"/>
      <c r="AP301" s="1409"/>
      <c r="AQ301" s="1409"/>
      <c r="AR301" s="1409"/>
      <c r="AS301" s="1409"/>
      <c r="AT301" s="597"/>
      <c r="AU301" s="597"/>
      <c r="AV301" s="1409"/>
      <c r="AW301" s="1409"/>
      <c r="AX301" s="1409"/>
      <c r="AY301" s="1409"/>
      <c r="AZ301" s="1409"/>
      <c r="BA301" s="1409"/>
      <c r="BB301" s="1409"/>
      <c r="BC301" s="1409"/>
      <c r="BD301" s="1409"/>
      <c r="BE301" s="1409"/>
      <c r="BF301" s="1409"/>
      <c r="BG301" s="1409"/>
      <c r="BH301" s="1409"/>
      <c r="BI301" s="1409"/>
      <c r="BJ301" s="597"/>
      <c r="BK301" s="597"/>
      <c r="BL301" s="1409"/>
      <c r="BM301" s="1409"/>
      <c r="BN301" s="1409"/>
      <c r="BO301" s="1409"/>
      <c r="BP301" s="1409"/>
      <c r="BQ301" s="1409"/>
      <c r="BR301" s="1409"/>
      <c r="BS301" s="1409"/>
      <c r="BT301" s="1409"/>
      <c r="BU301" s="1409"/>
      <c r="BV301" s="1409"/>
      <c r="BW301" s="1409"/>
      <c r="BX301" s="597"/>
      <c r="BY301" s="597"/>
      <c r="BZ301" s="1409"/>
      <c r="CA301" s="1409"/>
      <c r="CB301" s="1409"/>
      <c r="CC301" s="1409"/>
      <c r="CD301" s="1409"/>
      <c r="CE301" s="1409"/>
      <c r="CF301" s="1409"/>
      <c r="CG301" s="1409"/>
      <c r="CH301" s="1409"/>
      <c r="CI301" s="1409"/>
      <c r="CJ301" s="597"/>
      <c r="CK301" s="597"/>
      <c r="CL301" s="1409"/>
      <c r="CM301" s="1409"/>
      <c r="CN301" s="1409"/>
      <c r="CO301" s="1409"/>
      <c r="CP301" s="1409"/>
      <c r="CQ301" s="1409"/>
      <c r="CR301" s="1409"/>
      <c r="CS301" s="1409"/>
      <c r="CT301" s="597"/>
      <c r="CU301" s="597"/>
      <c r="CV301" s="1409"/>
      <c r="CW301" s="1409"/>
      <c r="CX301" s="1409"/>
      <c r="CY301" s="1409"/>
      <c r="CZ301" s="1409"/>
      <c r="DA301" s="1409"/>
      <c r="DB301" s="597"/>
      <c r="DC301" s="597"/>
      <c r="DD301" s="1409"/>
      <c r="DE301" s="1409"/>
      <c r="DF301" s="1409"/>
      <c r="DG301" s="1409"/>
      <c r="DH301" s="1409"/>
      <c r="DI301" s="1409"/>
      <c r="DJ301" s="597"/>
      <c r="DK301" s="597"/>
      <c r="DL301" s="597"/>
      <c r="DM301" s="597"/>
      <c r="DN301" s="597"/>
      <c r="DO301" s="1409"/>
      <c r="DP301" s="597"/>
      <c r="DQ301" s="597"/>
      <c r="DR301" s="597"/>
      <c r="DS301" s="596"/>
      <c r="DT301" s="596"/>
      <c r="DU301" s="596"/>
    </row>
    <row r="302" spans="1:134" s="2365" customFormat="1" ht="15" customHeight="1" x14ac:dyDescent="0.25">
      <c r="A302" s="1209"/>
      <c r="B302" s="366" t="s">
        <v>1436</v>
      </c>
      <c r="C302" s="619"/>
      <c r="D302" s="619"/>
      <c r="E302" s="619"/>
      <c r="F302" s="1068"/>
      <c r="G302" s="2316" t="str">
        <f>IF('General Info'!$C$6&lt;&gt;"", HLOOKUP('General Info'!$C$6,fx_triang!$B$1:$V$39,29,FALSE), "")</f>
        <v/>
      </c>
      <c r="H302" s="2320" t="s">
        <v>2315</v>
      </c>
      <c r="I302" s="1065"/>
      <c r="J302" s="1066"/>
      <c r="K302" s="1064"/>
      <c r="L302" s="1067"/>
      <c r="M302" s="2608" t="str">
        <f t="shared" si="1"/>
        <v>HUF</v>
      </c>
      <c r="N302" s="1064"/>
      <c r="O302" s="37" t="str">
        <f t="shared" si="2"/>
        <v/>
      </c>
      <c r="P302" s="1064"/>
      <c r="Q302" s="998"/>
      <c r="R302" s="1028"/>
      <c r="S302" s="597"/>
      <c r="T302" s="597"/>
      <c r="U302" s="597"/>
      <c r="V302" s="597"/>
      <c r="W302" s="597"/>
      <c r="X302" s="597"/>
      <c r="Y302" s="597"/>
      <c r="Z302" s="597"/>
      <c r="AA302" s="597"/>
      <c r="AB302" s="597"/>
      <c r="AC302" s="597"/>
      <c r="AD302" s="597"/>
      <c r="AE302" s="597"/>
      <c r="AF302" s="597"/>
      <c r="AG302" s="597"/>
      <c r="AH302" s="597"/>
      <c r="AI302" s="597"/>
      <c r="AJ302" s="597"/>
      <c r="AK302" s="1409"/>
      <c r="AL302" s="1409"/>
      <c r="AM302" s="1409"/>
      <c r="AN302" s="1409"/>
      <c r="AO302" s="1409"/>
      <c r="AP302" s="1409"/>
      <c r="AQ302" s="1409"/>
      <c r="AR302" s="1409"/>
      <c r="AS302" s="1409"/>
      <c r="AT302" s="597"/>
      <c r="AU302" s="597"/>
      <c r="AV302" s="1409"/>
      <c r="AW302" s="1409"/>
      <c r="AX302" s="1409"/>
      <c r="AY302" s="1409"/>
      <c r="AZ302" s="1409"/>
      <c r="BA302" s="1409"/>
      <c r="BB302" s="1409"/>
      <c r="BC302" s="1409"/>
      <c r="BD302" s="1409"/>
      <c r="BE302" s="1409"/>
      <c r="BF302" s="1409"/>
      <c r="BG302" s="1409"/>
      <c r="BH302" s="1409"/>
      <c r="BI302" s="1409"/>
      <c r="BJ302" s="597"/>
      <c r="BK302" s="597"/>
      <c r="BL302" s="1409"/>
      <c r="BM302" s="1409"/>
      <c r="BN302" s="1409"/>
      <c r="BO302" s="1409"/>
      <c r="BP302" s="1409"/>
      <c r="BQ302" s="1409"/>
      <c r="BR302" s="1409"/>
      <c r="BS302" s="1409"/>
      <c r="BT302" s="1409"/>
      <c r="BU302" s="1409"/>
      <c r="BV302" s="1409"/>
      <c r="BW302" s="1409"/>
      <c r="BX302" s="597"/>
      <c r="BY302" s="597"/>
      <c r="BZ302" s="1409"/>
      <c r="CA302" s="1409"/>
      <c r="CB302" s="1409"/>
      <c r="CC302" s="1409"/>
      <c r="CD302" s="1409"/>
      <c r="CE302" s="1409"/>
      <c r="CF302" s="1409"/>
      <c r="CG302" s="1409"/>
      <c r="CH302" s="1409"/>
      <c r="CI302" s="1409"/>
      <c r="CJ302" s="597"/>
      <c r="CK302" s="597"/>
      <c r="CL302" s="1409"/>
      <c r="CM302" s="1409"/>
      <c r="CN302" s="1409"/>
      <c r="CO302" s="1409"/>
      <c r="CP302" s="1409"/>
      <c r="CQ302" s="1409"/>
      <c r="CR302" s="1409"/>
      <c r="CS302" s="1409"/>
      <c r="CT302" s="597"/>
      <c r="CU302" s="597"/>
      <c r="CV302" s="1409"/>
      <c r="CW302" s="1409"/>
      <c r="CX302" s="1409"/>
      <c r="CY302" s="1409"/>
      <c r="CZ302" s="1409"/>
      <c r="DA302" s="1409"/>
      <c r="DB302" s="597"/>
      <c r="DC302" s="597"/>
      <c r="DD302" s="1409"/>
      <c r="DE302" s="1409"/>
      <c r="DF302" s="1409"/>
      <c r="DG302" s="1409"/>
      <c r="DH302" s="1409"/>
      <c r="DI302" s="1409"/>
      <c r="DJ302" s="597"/>
      <c r="DK302" s="597"/>
      <c r="DL302" s="597"/>
      <c r="DM302" s="597"/>
      <c r="DN302" s="597"/>
      <c r="DO302" s="1409"/>
      <c r="DP302" s="597"/>
      <c r="DQ302" s="597"/>
      <c r="DR302" s="597"/>
      <c r="DS302" s="596"/>
      <c r="DT302" s="596"/>
      <c r="DU302" s="596"/>
    </row>
    <row r="303" spans="1:134" s="2365" customFormat="1" ht="15" customHeight="1" x14ac:dyDescent="0.25">
      <c r="A303" s="1209"/>
      <c r="B303" s="397" t="s">
        <v>1441</v>
      </c>
      <c r="C303" s="619"/>
      <c r="D303" s="619"/>
      <c r="E303" s="619"/>
      <c r="F303" s="1068"/>
      <c r="G303" s="2316" t="str">
        <f>IF('General Info'!$C$6&lt;&gt;"", HLOOKUP('General Info'!$C$6,fx_triang!$B$1:$V$39,30,FALSE), "")</f>
        <v/>
      </c>
      <c r="H303" s="2320" t="s">
        <v>1542</v>
      </c>
      <c r="I303" s="1065"/>
      <c r="J303" s="1066"/>
      <c r="K303" s="1064"/>
      <c r="L303" s="1067"/>
      <c r="M303" s="2608" t="str">
        <f t="shared" si="1"/>
        <v>IDR</v>
      </c>
      <c r="N303" s="1064"/>
      <c r="O303" s="37" t="str">
        <f t="shared" si="2"/>
        <v/>
      </c>
      <c r="P303" s="1064"/>
      <c r="Q303" s="998"/>
      <c r="R303" s="1028"/>
      <c r="S303" s="597"/>
      <c r="T303" s="597"/>
      <c r="U303" s="597"/>
      <c r="V303" s="597"/>
      <c r="W303" s="597"/>
      <c r="X303" s="597"/>
      <c r="Y303" s="597"/>
      <c r="Z303" s="597"/>
      <c r="AA303" s="597"/>
      <c r="AB303" s="597"/>
      <c r="AC303" s="597"/>
      <c r="AD303" s="597"/>
      <c r="AE303" s="597"/>
      <c r="AF303" s="597"/>
      <c r="AG303" s="597"/>
      <c r="AH303" s="597"/>
      <c r="AI303" s="597"/>
      <c r="AJ303" s="597"/>
      <c r="AK303" s="1409"/>
      <c r="AL303" s="1409"/>
      <c r="AM303" s="1409"/>
      <c r="AN303" s="1409"/>
      <c r="AO303" s="1409"/>
      <c r="AP303" s="1409"/>
      <c r="AQ303" s="1409"/>
      <c r="AR303" s="1409"/>
      <c r="AS303" s="1409"/>
      <c r="AT303" s="597"/>
      <c r="AU303" s="597"/>
      <c r="AV303" s="1409"/>
      <c r="AW303" s="1409"/>
      <c r="AX303" s="1409"/>
      <c r="AY303" s="1409"/>
      <c r="AZ303" s="1409"/>
      <c r="BA303" s="1409"/>
      <c r="BB303" s="1409"/>
      <c r="BC303" s="1409"/>
      <c r="BD303" s="1409"/>
      <c r="BE303" s="1409"/>
      <c r="BF303" s="1409"/>
      <c r="BG303" s="1409"/>
      <c r="BH303" s="1409"/>
      <c r="BI303" s="1409"/>
      <c r="BJ303" s="597"/>
      <c r="BK303" s="597"/>
      <c r="BL303" s="1409"/>
      <c r="BM303" s="1409"/>
      <c r="BN303" s="1409"/>
      <c r="BO303" s="1409"/>
      <c r="BP303" s="1409"/>
      <c r="BQ303" s="1409"/>
      <c r="BR303" s="1409"/>
      <c r="BS303" s="1409"/>
      <c r="BT303" s="1409"/>
      <c r="BU303" s="1409"/>
      <c r="BV303" s="1409"/>
      <c r="BW303" s="1409"/>
      <c r="BX303" s="597"/>
      <c r="BY303" s="597"/>
      <c r="BZ303" s="1409"/>
      <c r="CA303" s="1409"/>
      <c r="CB303" s="1409"/>
      <c r="CC303" s="1409"/>
      <c r="CD303" s="1409"/>
      <c r="CE303" s="1409"/>
      <c r="CF303" s="1409"/>
      <c r="CG303" s="1409"/>
      <c r="CH303" s="1409"/>
      <c r="CI303" s="1409"/>
      <c r="CJ303" s="597"/>
      <c r="CK303" s="597"/>
      <c r="CL303" s="1409"/>
      <c r="CM303" s="1409"/>
      <c r="CN303" s="1409"/>
      <c r="CO303" s="1409"/>
      <c r="CP303" s="1409"/>
      <c r="CQ303" s="1409"/>
      <c r="CR303" s="1409"/>
      <c r="CS303" s="1409"/>
      <c r="CT303" s="597"/>
      <c r="CU303" s="597"/>
      <c r="CV303" s="1409"/>
      <c r="CW303" s="1409"/>
      <c r="CX303" s="1409"/>
      <c r="CY303" s="1409"/>
      <c r="CZ303" s="1409"/>
      <c r="DA303" s="1409"/>
      <c r="DB303" s="597"/>
      <c r="DC303" s="597"/>
      <c r="DD303" s="1409"/>
      <c r="DE303" s="1409"/>
      <c r="DF303" s="1409"/>
      <c r="DG303" s="1409"/>
      <c r="DH303" s="1409"/>
      <c r="DI303" s="1409"/>
      <c r="DJ303" s="597"/>
      <c r="DK303" s="597"/>
      <c r="DL303" s="597"/>
      <c r="DM303" s="597"/>
      <c r="DN303" s="597"/>
      <c r="DO303" s="1409"/>
      <c r="DP303" s="597"/>
      <c r="DQ303" s="597"/>
      <c r="DR303" s="597"/>
      <c r="DS303" s="596"/>
      <c r="DT303" s="596"/>
      <c r="DU303" s="596"/>
    </row>
    <row r="304" spans="1:134" s="2365" customFormat="1" ht="15" customHeight="1" x14ac:dyDescent="0.25">
      <c r="A304" s="1209"/>
      <c r="B304" s="619" t="s">
        <v>1424</v>
      </c>
      <c r="C304" s="619"/>
      <c r="D304" s="619"/>
      <c r="E304" s="619"/>
      <c r="F304" s="1068"/>
      <c r="G304" s="2316" t="str">
        <f>IF('General Info'!$C$6&lt;&gt;"", HLOOKUP('General Info'!$C$6,fx_triang!$B$1:$V$39,31,FALSE), "")</f>
        <v/>
      </c>
      <c r="H304" s="2320" t="s">
        <v>2316</v>
      </c>
      <c r="I304" s="1065"/>
      <c r="J304" s="1066"/>
      <c r="K304" s="1064"/>
      <c r="L304" s="1067"/>
      <c r="M304" s="2608" t="str">
        <f t="shared" si="1"/>
        <v>ILS</v>
      </c>
      <c r="N304" s="1064"/>
      <c r="O304" s="37" t="str">
        <f t="shared" si="2"/>
        <v/>
      </c>
      <c r="P304" s="1064"/>
      <c r="Q304" s="998"/>
      <c r="R304" s="1028"/>
      <c r="S304" s="597"/>
      <c r="T304" s="597"/>
      <c r="U304" s="597"/>
      <c r="V304" s="597"/>
      <c r="W304" s="597"/>
      <c r="X304" s="597"/>
      <c r="Y304" s="597"/>
      <c r="Z304" s="597"/>
      <c r="AA304" s="597"/>
      <c r="AB304" s="597"/>
      <c r="AC304" s="597"/>
      <c r="AD304" s="597"/>
      <c r="AE304" s="597"/>
      <c r="AF304" s="597"/>
      <c r="AG304" s="597"/>
      <c r="AH304" s="597"/>
      <c r="AI304" s="597"/>
      <c r="AJ304" s="597"/>
      <c r="AK304" s="1409"/>
      <c r="AL304" s="1409"/>
      <c r="AM304" s="1409"/>
      <c r="AN304" s="1409"/>
      <c r="AO304" s="1409"/>
      <c r="AP304" s="1409"/>
      <c r="AQ304" s="1409"/>
      <c r="AR304" s="1409"/>
      <c r="AS304" s="1409"/>
      <c r="AT304" s="597"/>
      <c r="AU304" s="597"/>
      <c r="AV304" s="1409"/>
      <c r="AW304" s="1409"/>
      <c r="AX304" s="1409"/>
      <c r="AY304" s="1409"/>
      <c r="AZ304" s="1409"/>
      <c r="BA304" s="1409"/>
      <c r="BB304" s="1409"/>
      <c r="BC304" s="1409"/>
      <c r="BD304" s="1409"/>
      <c r="BE304" s="1409"/>
      <c r="BF304" s="1409"/>
      <c r="BG304" s="1409"/>
      <c r="BH304" s="1409"/>
      <c r="BI304" s="1409"/>
      <c r="BJ304" s="597"/>
      <c r="BK304" s="597"/>
      <c r="BL304" s="1409"/>
      <c r="BM304" s="1409"/>
      <c r="BN304" s="1409"/>
      <c r="BO304" s="1409"/>
      <c r="BP304" s="1409"/>
      <c r="BQ304" s="1409"/>
      <c r="BR304" s="1409"/>
      <c r="BS304" s="1409"/>
      <c r="BT304" s="1409"/>
      <c r="BU304" s="1409"/>
      <c r="BV304" s="1409"/>
      <c r="BW304" s="1409"/>
      <c r="BX304" s="597"/>
      <c r="BY304" s="597"/>
      <c r="BZ304" s="1409"/>
      <c r="CA304" s="1409"/>
      <c r="CB304" s="1409"/>
      <c r="CC304" s="1409"/>
      <c r="CD304" s="1409"/>
      <c r="CE304" s="1409"/>
      <c r="CF304" s="1409"/>
      <c r="CG304" s="1409"/>
      <c r="CH304" s="1409"/>
      <c r="CI304" s="1409"/>
      <c r="CJ304" s="597"/>
      <c r="CK304" s="597"/>
      <c r="CL304" s="1409"/>
      <c r="CM304" s="1409"/>
      <c r="CN304" s="1409"/>
      <c r="CO304" s="1409"/>
      <c r="CP304" s="1409"/>
      <c r="CQ304" s="1409"/>
      <c r="CR304" s="1409"/>
      <c r="CS304" s="1409"/>
      <c r="CT304" s="597"/>
      <c r="CU304" s="597"/>
      <c r="CV304" s="1409"/>
      <c r="CW304" s="1409"/>
      <c r="CX304" s="1409"/>
      <c r="CY304" s="1409"/>
      <c r="CZ304" s="1409"/>
      <c r="DA304" s="1409"/>
      <c r="DB304" s="597"/>
      <c r="DC304" s="597"/>
      <c r="DD304" s="1409"/>
      <c r="DE304" s="1409"/>
      <c r="DF304" s="1409"/>
      <c r="DG304" s="1409"/>
      <c r="DH304" s="1409"/>
      <c r="DI304" s="1409"/>
      <c r="DJ304" s="597"/>
      <c r="DK304" s="597"/>
      <c r="DL304" s="597"/>
      <c r="DM304" s="597"/>
      <c r="DN304" s="597"/>
      <c r="DO304" s="1409"/>
      <c r="DP304" s="597"/>
      <c r="DQ304" s="597"/>
      <c r="DR304" s="597"/>
      <c r="DS304" s="596"/>
      <c r="DT304" s="596"/>
      <c r="DU304" s="596"/>
    </row>
    <row r="305" spans="1:125" s="2365" customFormat="1" ht="15" customHeight="1" x14ac:dyDescent="0.25">
      <c r="A305" s="1209"/>
      <c r="B305" s="366" t="s">
        <v>1543</v>
      </c>
      <c r="C305" s="619"/>
      <c r="D305" s="619"/>
      <c r="E305" s="619"/>
      <c r="F305" s="1068"/>
      <c r="G305" s="2316" t="str">
        <f>IF('General Info'!$C$6&lt;&gt;"", HLOOKUP('General Info'!$C$6,fx_triang!$B$1:$V$39,32,FALSE), "")</f>
        <v/>
      </c>
      <c r="H305" s="2320" t="s">
        <v>2317</v>
      </c>
      <c r="I305" s="1065"/>
      <c r="J305" s="1066"/>
      <c r="K305" s="1064"/>
      <c r="L305" s="1067"/>
      <c r="M305" s="2608" t="str">
        <f t="shared" si="1"/>
        <v>KWD</v>
      </c>
      <c r="N305" s="1064"/>
      <c r="O305" s="37" t="str">
        <f t="shared" si="2"/>
        <v/>
      </c>
      <c r="P305" s="1064"/>
      <c r="Q305" s="998"/>
      <c r="R305" s="1028"/>
      <c r="S305" s="597"/>
      <c r="T305" s="597"/>
      <c r="U305" s="597"/>
      <c r="V305" s="597"/>
      <c r="W305" s="597"/>
      <c r="X305" s="597"/>
      <c r="Y305" s="597"/>
      <c r="Z305" s="597"/>
      <c r="AA305" s="597"/>
      <c r="AB305" s="597"/>
      <c r="AC305" s="597"/>
      <c r="AD305" s="597"/>
      <c r="AE305" s="597"/>
      <c r="AF305" s="597"/>
      <c r="AG305" s="597"/>
      <c r="AH305" s="597"/>
      <c r="AI305" s="597"/>
      <c r="AJ305" s="597"/>
      <c r="AK305" s="1409"/>
      <c r="AL305" s="1409"/>
      <c r="AM305" s="1409"/>
      <c r="AN305" s="1409"/>
      <c r="AO305" s="1409"/>
      <c r="AP305" s="1409"/>
      <c r="AQ305" s="1409"/>
      <c r="AR305" s="1409"/>
      <c r="AS305" s="1409"/>
      <c r="AT305" s="597"/>
      <c r="AU305" s="597"/>
      <c r="AV305" s="1409"/>
      <c r="AW305" s="1409"/>
      <c r="AX305" s="1409"/>
      <c r="AY305" s="1409"/>
      <c r="AZ305" s="1409"/>
      <c r="BA305" s="1409"/>
      <c r="BB305" s="1409"/>
      <c r="BC305" s="1409"/>
      <c r="BD305" s="1409"/>
      <c r="BE305" s="1409"/>
      <c r="BF305" s="1409"/>
      <c r="BG305" s="1409"/>
      <c r="BH305" s="1409"/>
      <c r="BI305" s="1409"/>
      <c r="BJ305" s="597"/>
      <c r="BK305" s="597"/>
      <c r="BL305" s="1409"/>
      <c r="BM305" s="1409"/>
      <c r="BN305" s="1409"/>
      <c r="BO305" s="1409"/>
      <c r="BP305" s="1409"/>
      <c r="BQ305" s="1409"/>
      <c r="BR305" s="1409"/>
      <c r="BS305" s="1409"/>
      <c r="BT305" s="1409"/>
      <c r="BU305" s="1409"/>
      <c r="BV305" s="1409"/>
      <c r="BW305" s="1409"/>
      <c r="BX305" s="597"/>
      <c r="BY305" s="597"/>
      <c r="BZ305" s="1409"/>
      <c r="CA305" s="1409"/>
      <c r="CB305" s="1409"/>
      <c r="CC305" s="1409"/>
      <c r="CD305" s="1409"/>
      <c r="CE305" s="1409"/>
      <c r="CF305" s="1409"/>
      <c r="CG305" s="1409"/>
      <c r="CH305" s="1409"/>
      <c r="CI305" s="1409"/>
      <c r="CJ305" s="597"/>
      <c r="CK305" s="597"/>
      <c r="CL305" s="1409"/>
      <c r="CM305" s="1409"/>
      <c r="CN305" s="1409"/>
      <c r="CO305" s="1409"/>
      <c r="CP305" s="1409"/>
      <c r="CQ305" s="1409"/>
      <c r="CR305" s="1409"/>
      <c r="CS305" s="1409"/>
      <c r="CT305" s="597"/>
      <c r="CU305" s="597"/>
      <c r="CV305" s="1409"/>
      <c r="CW305" s="1409"/>
      <c r="CX305" s="1409"/>
      <c r="CY305" s="1409"/>
      <c r="CZ305" s="1409"/>
      <c r="DA305" s="1409"/>
      <c r="DB305" s="597"/>
      <c r="DC305" s="597"/>
      <c r="DD305" s="1409"/>
      <c r="DE305" s="1409"/>
      <c r="DF305" s="1409"/>
      <c r="DG305" s="1409"/>
      <c r="DH305" s="1409"/>
      <c r="DI305" s="1409"/>
      <c r="DJ305" s="597"/>
      <c r="DK305" s="597"/>
      <c r="DL305" s="597"/>
      <c r="DM305" s="597"/>
      <c r="DN305" s="597"/>
      <c r="DO305" s="1409"/>
      <c r="DP305" s="597"/>
      <c r="DQ305" s="597"/>
      <c r="DR305" s="597"/>
      <c r="DS305" s="596"/>
      <c r="DT305" s="596"/>
      <c r="DU305" s="596"/>
    </row>
    <row r="306" spans="1:125" s="2365" customFormat="1" ht="15" customHeight="1" x14ac:dyDescent="0.25">
      <c r="A306" s="1209"/>
      <c r="B306" s="619" t="s">
        <v>1437</v>
      </c>
      <c r="C306" s="619"/>
      <c r="D306" s="619"/>
      <c r="E306" s="619"/>
      <c r="F306" s="1068"/>
      <c r="G306" s="2316" t="str">
        <f>IF('General Info'!$C$6&lt;&gt;"", HLOOKUP('General Info'!$C$6,fx_triang!$B$1:$V$39,33,FALSE), "")</f>
        <v/>
      </c>
      <c r="H306" s="2320" t="s">
        <v>2318</v>
      </c>
      <c r="I306" s="1065"/>
      <c r="J306" s="1066"/>
      <c r="K306" s="1064"/>
      <c r="L306" s="1067"/>
      <c r="M306" s="2608" t="str">
        <f t="shared" si="1"/>
        <v>MYR</v>
      </c>
      <c r="N306" s="1064"/>
      <c r="O306" s="37" t="str">
        <f t="shared" si="2"/>
        <v/>
      </c>
      <c r="P306" s="1064"/>
      <c r="Q306" s="998"/>
      <c r="R306" s="1028"/>
      <c r="S306" s="597"/>
      <c r="T306" s="597"/>
      <c r="U306" s="597"/>
      <c r="V306" s="597"/>
      <c r="W306" s="597"/>
      <c r="X306" s="597"/>
      <c r="Y306" s="597"/>
      <c r="Z306" s="597"/>
      <c r="AA306" s="597"/>
      <c r="AB306" s="597"/>
      <c r="AC306" s="597"/>
      <c r="AD306" s="597"/>
      <c r="AE306" s="597"/>
      <c r="AF306" s="597"/>
      <c r="AG306" s="597"/>
      <c r="AH306" s="597"/>
      <c r="AI306" s="597"/>
      <c r="AJ306" s="597"/>
      <c r="AK306" s="1409"/>
      <c r="AL306" s="1409"/>
      <c r="AM306" s="1409"/>
      <c r="AN306" s="1409"/>
      <c r="AO306" s="1409"/>
      <c r="AP306" s="1409"/>
      <c r="AQ306" s="1409"/>
      <c r="AR306" s="1409"/>
      <c r="AS306" s="1409"/>
      <c r="AT306" s="597"/>
      <c r="AU306" s="597"/>
      <c r="AV306" s="1409"/>
      <c r="AW306" s="1409"/>
      <c r="AX306" s="1409"/>
      <c r="AY306" s="1409"/>
      <c r="AZ306" s="1409"/>
      <c r="BA306" s="1409"/>
      <c r="BB306" s="1409"/>
      <c r="BC306" s="1409"/>
      <c r="BD306" s="1409"/>
      <c r="BE306" s="1409"/>
      <c r="BF306" s="1409"/>
      <c r="BG306" s="1409"/>
      <c r="BH306" s="1409"/>
      <c r="BI306" s="1409"/>
      <c r="BJ306" s="597"/>
      <c r="BK306" s="597"/>
      <c r="BL306" s="1409"/>
      <c r="BM306" s="1409"/>
      <c r="BN306" s="1409"/>
      <c r="BO306" s="1409"/>
      <c r="BP306" s="1409"/>
      <c r="BQ306" s="1409"/>
      <c r="BR306" s="1409"/>
      <c r="BS306" s="1409"/>
      <c r="BT306" s="1409"/>
      <c r="BU306" s="1409"/>
      <c r="BV306" s="1409"/>
      <c r="BW306" s="1409"/>
      <c r="BX306" s="597"/>
      <c r="BY306" s="597"/>
      <c r="BZ306" s="1409"/>
      <c r="CA306" s="1409"/>
      <c r="CB306" s="1409"/>
      <c r="CC306" s="1409"/>
      <c r="CD306" s="1409"/>
      <c r="CE306" s="1409"/>
      <c r="CF306" s="1409"/>
      <c r="CG306" s="1409"/>
      <c r="CH306" s="1409"/>
      <c r="CI306" s="1409"/>
      <c r="CJ306" s="597"/>
      <c r="CK306" s="597"/>
      <c r="CL306" s="1409"/>
      <c r="CM306" s="1409"/>
      <c r="CN306" s="1409"/>
      <c r="CO306" s="1409"/>
      <c r="CP306" s="1409"/>
      <c r="CQ306" s="1409"/>
      <c r="CR306" s="1409"/>
      <c r="CS306" s="1409"/>
      <c r="CT306" s="597"/>
      <c r="CU306" s="597"/>
      <c r="CV306" s="1409"/>
      <c r="CW306" s="1409"/>
      <c r="CX306" s="1409"/>
      <c r="CY306" s="1409"/>
      <c r="CZ306" s="1409"/>
      <c r="DA306" s="1409"/>
      <c r="DB306" s="597"/>
      <c r="DC306" s="597"/>
      <c r="DD306" s="1409"/>
      <c r="DE306" s="1409"/>
      <c r="DF306" s="1409"/>
      <c r="DG306" s="1409"/>
      <c r="DH306" s="1409"/>
      <c r="DI306" s="1409"/>
      <c r="DJ306" s="597"/>
      <c r="DK306" s="597"/>
      <c r="DL306" s="597"/>
      <c r="DM306" s="597"/>
      <c r="DN306" s="597"/>
      <c r="DO306" s="1409"/>
      <c r="DP306" s="597"/>
      <c r="DQ306" s="597"/>
      <c r="DR306" s="597"/>
      <c r="DS306" s="596"/>
      <c r="DT306" s="596"/>
      <c r="DU306" s="596"/>
    </row>
    <row r="307" spans="1:125" s="2365" customFormat="1" ht="15" customHeight="1" x14ac:dyDescent="0.25">
      <c r="A307" s="1209"/>
      <c r="B307" s="619" t="s">
        <v>1544</v>
      </c>
      <c r="C307" s="619"/>
      <c r="D307" s="619"/>
      <c r="E307" s="619"/>
      <c r="F307" s="1068"/>
      <c r="G307" s="2316" t="str">
        <f>IF('General Info'!$C$6&lt;&gt;"", HLOOKUP('General Info'!$C$6,fx_triang!$B$1:$V$39,34,FALSE), "")</f>
        <v/>
      </c>
      <c r="H307" s="2320" t="s">
        <v>2319</v>
      </c>
      <c r="I307" s="1065"/>
      <c r="J307" s="1066"/>
      <c r="K307" s="1064"/>
      <c r="L307" s="1067"/>
      <c r="M307" s="2608" t="str">
        <f t="shared" si="1"/>
        <v>PHP</v>
      </c>
      <c r="N307" s="1064"/>
      <c r="O307" s="37" t="str">
        <f t="shared" si="2"/>
        <v/>
      </c>
      <c r="P307" s="1064"/>
      <c r="Q307" s="998"/>
      <c r="R307" s="1028"/>
      <c r="S307" s="597"/>
      <c r="T307" s="597"/>
      <c r="U307" s="597"/>
      <c r="V307" s="597"/>
      <c r="W307" s="597"/>
      <c r="X307" s="597"/>
      <c r="Y307" s="597"/>
      <c r="Z307" s="597"/>
      <c r="AA307" s="597"/>
      <c r="AB307" s="597"/>
      <c r="AC307" s="597"/>
      <c r="AD307" s="597"/>
      <c r="AE307" s="597"/>
      <c r="AF307" s="597"/>
      <c r="AG307" s="597"/>
      <c r="AH307" s="597"/>
      <c r="AI307" s="597"/>
      <c r="AJ307" s="597"/>
      <c r="AK307" s="1409"/>
      <c r="AL307" s="1409"/>
      <c r="AM307" s="1409"/>
      <c r="AN307" s="1409"/>
      <c r="AO307" s="1409"/>
      <c r="AP307" s="1409"/>
      <c r="AQ307" s="1409"/>
      <c r="AR307" s="1409"/>
      <c r="AS307" s="1409"/>
      <c r="AT307" s="597"/>
      <c r="AU307" s="597"/>
      <c r="AV307" s="1409"/>
      <c r="AW307" s="1409"/>
      <c r="AX307" s="1409"/>
      <c r="AY307" s="1409"/>
      <c r="AZ307" s="1409"/>
      <c r="BA307" s="1409"/>
      <c r="BB307" s="1409"/>
      <c r="BC307" s="1409"/>
      <c r="BD307" s="1409"/>
      <c r="BE307" s="1409"/>
      <c r="BF307" s="1409"/>
      <c r="BG307" s="1409"/>
      <c r="BH307" s="1409"/>
      <c r="BI307" s="1409"/>
      <c r="BJ307" s="597"/>
      <c r="BK307" s="597"/>
      <c r="BL307" s="1409"/>
      <c r="BM307" s="1409"/>
      <c r="BN307" s="1409"/>
      <c r="BO307" s="1409"/>
      <c r="BP307" s="1409"/>
      <c r="BQ307" s="1409"/>
      <c r="BR307" s="1409"/>
      <c r="BS307" s="1409"/>
      <c r="BT307" s="1409"/>
      <c r="BU307" s="1409"/>
      <c r="BV307" s="1409"/>
      <c r="BW307" s="1409"/>
      <c r="BX307" s="597"/>
      <c r="BY307" s="597"/>
      <c r="BZ307" s="1409"/>
      <c r="CA307" s="1409"/>
      <c r="CB307" s="1409"/>
      <c r="CC307" s="1409"/>
      <c r="CD307" s="1409"/>
      <c r="CE307" s="1409"/>
      <c r="CF307" s="1409"/>
      <c r="CG307" s="1409"/>
      <c r="CH307" s="1409"/>
      <c r="CI307" s="1409"/>
      <c r="CJ307" s="597"/>
      <c r="CK307" s="597"/>
      <c r="CL307" s="1409"/>
      <c r="CM307" s="1409"/>
      <c r="CN307" s="1409"/>
      <c r="CO307" s="1409"/>
      <c r="CP307" s="1409"/>
      <c r="CQ307" s="1409"/>
      <c r="CR307" s="1409"/>
      <c r="CS307" s="1409"/>
      <c r="CT307" s="597"/>
      <c r="CU307" s="597"/>
      <c r="CV307" s="1409"/>
      <c r="CW307" s="1409"/>
      <c r="CX307" s="1409"/>
      <c r="CY307" s="1409"/>
      <c r="CZ307" s="1409"/>
      <c r="DA307" s="1409"/>
      <c r="DB307" s="597"/>
      <c r="DC307" s="597"/>
      <c r="DD307" s="1409"/>
      <c r="DE307" s="1409"/>
      <c r="DF307" s="1409"/>
      <c r="DG307" s="1409"/>
      <c r="DH307" s="1409"/>
      <c r="DI307" s="1409"/>
      <c r="DJ307" s="597"/>
      <c r="DK307" s="597"/>
      <c r="DL307" s="597"/>
      <c r="DM307" s="597"/>
      <c r="DN307" s="597"/>
      <c r="DO307" s="1409"/>
      <c r="DP307" s="597"/>
      <c r="DQ307" s="597"/>
      <c r="DR307" s="597"/>
      <c r="DS307" s="596"/>
      <c r="DT307" s="596"/>
      <c r="DU307" s="596"/>
    </row>
    <row r="308" spans="1:125" s="2365" customFormat="1" ht="15" customHeight="1" x14ac:dyDescent="0.25">
      <c r="A308" s="1209"/>
      <c r="B308" s="366" t="s">
        <v>1434</v>
      </c>
      <c r="C308" s="619"/>
      <c r="D308" s="619"/>
      <c r="E308" s="619"/>
      <c r="F308" s="1068"/>
      <c r="G308" s="2316" t="str">
        <f>IF('General Info'!$C$6&lt;&gt;"", HLOOKUP('General Info'!$C$6,fx_triang!$B$1:$V$39,35,FALSE), "")</f>
        <v/>
      </c>
      <c r="H308" s="2332"/>
      <c r="I308" s="1193"/>
      <c r="J308" s="1193"/>
      <c r="K308" s="1193"/>
      <c r="L308" s="2333"/>
      <c r="M308" s="2608" t="str">
        <f t="shared" si="1"/>
        <v>PLN</v>
      </c>
      <c r="N308" s="1064"/>
      <c r="O308" s="37" t="str">
        <f t="shared" si="2"/>
        <v/>
      </c>
      <c r="P308" s="1064"/>
      <c r="Q308" s="998"/>
      <c r="R308" s="1028"/>
      <c r="S308" s="597"/>
      <c r="T308" s="597"/>
      <c r="U308" s="597"/>
      <c r="V308" s="597"/>
      <c r="W308" s="597"/>
      <c r="X308" s="597"/>
      <c r="Y308" s="597"/>
      <c r="Z308" s="597"/>
      <c r="AA308" s="597"/>
      <c r="AB308" s="597"/>
      <c r="AC308" s="597"/>
      <c r="AD308" s="597"/>
      <c r="AE308" s="597"/>
      <c r="AF308" s="597"/>
      <c r="AG308" s="597"/>
      <c r="AH308" s="597"/>
      <c r="AI308" s="597"/>
      <c r="AJ308" s="597"/>
      <c r="AK308" s="1409"/>
      <c r="AL308" s="1409"/>
      <c r="AM308" s="1409"/>
      <c r="AN308" s="1409"/>
      <c r="AO308" s="1409"/>
      <c r="AP308" s="1409"/>
      <c r="AQ308" s="1409"/>
      <c r="AR308" s="1409"/>
      <c r="AS308" s="1409"/>
      <c r="AT308" s="597"/>
      <c r="AU308" s="597"/>
      <c r="AV308" s="1409"/>
      <c r="AW308" s="1409"/>
      <c r="AX308" s="1409"/>
      <c r="AY308" s="1409"/>
      <c r="AZ308" s="1409"/>
      <c r="BA308" s="1409"/>
      <c r="BB308" s="1409"/>
      <c r="BC308" s="1409"/>
      <c r="BD308" s="1409"/>
      <c r="BE308" s="1409"/>
      <c r="BF308" s="1409"/>
      <c r="BG308" s="1409"/>
      <c r="BH308" s="1409"/>
      <c r="BI308" s="1409"/>
      <c r="BJ308" s="597"/>
      <c r="BK308" s="597"/>
      <c r="BL308" s="1409"/>
      <c r="BM308" s="1409"/>
      <c r="BN308" s="1409"/>
      <c r="BO308" s="1409"/>
      <c r="BP308" s="1409"/>
      <c r="BQ308" s="1409"/>
      <c r="BR308" s="1409"/>
      <c r="BS308" s="1409"/>
      <c r="BT308" s="1409"/>
      <c r="BU308" s="1409"/>
      <c r="BV308" s="1409"/>
      <c r="BW308" s="1409"/>
      <c r="BX308" s="597"/>
      <c r="BY308" s="597"/>
      <c r="BZ308" s="1409"/>
      <c r="CA308" s="1409"/>
      <c r="CB308" s="1409"/>
      <c r="CC308" s="1409"/>
      <c r="CD308" s="1409"/>
      <c r="CE308" s="1409"/>
      <c r="CF308" s="1409"/>
      <c r="CG308" s="1409"/>
      <c r="CH308" s="1409"/>
      <c r="CI308" s="1409"/>
      <c r="CJ308" s="597"/>
      <c r="CK308" s="597"/>
      <c r="CL308" s="1409"/>
      <c r="CM308" s="1409"/>
      <c r="CN308" s="1409"/>
      <c r="CO308" s="1409"/>
      <c r="CP308" s="1409"/>
      <c r="CQ308" s="1409"/>
      <c r="CR308" s="1409"/>
      <c r="CS308" s="1409"/>
      <c r="CT308" s="597"/>
      <c r="CU308" s="597"/>
      <c r="CV308" s="1409"/>
      <c r="CW308" s="1409"/>
      <c r="CX308" s="1409"/>
      <c r="CY308" s="1409"/>
      <c r="CZ308" s="1409"/>
      <c r="DA308" s="1409"/>
      <c r="DB308" s="597"/>
      <c r="DC308" s="597"/>
      <c r="DD308" s="1409"/>
      <c r="DE308" s="1409"/>
      <c r="DF308" s="1409"/>
      <c r="DG308" s="1409"/>
      <c r="DH308" s="1409"/>
      <c r="DI308" s="1409"/>
      <c r="DJ308" s="597"/>
      <c r="DK308" s="597"/>
      <c r="DL308" s="597"/>
      <c r="DM308" s="597"/>
      <c r="DN308" s="597"/>
      <c r="DO308" s="1409"/>
      <c r="DP308" s="597"/>
      <c r="DQ308" s="597"/>
      <c r="DR308" s="597"/>
      <c r="DS308" s="596"/>
      <c r="DT308" s="596"/>
      <c r="DU308" s="596"/>
    </row>
    <row r="309" spans="1:125" s="2365" customFormat="1" ht="15" customHeight="1" x14ac:dyDescent="0.25">
      <c r="A309" s="1209"/>
      <c r="B309" s="397" t="s">
        <v>1439</v>
      </c>
      <c r="C309" s="619"/>
      <c r="D309" s="619"/>
      <c r="E309" s="619"/>
      <c r="F309" s="1068"/>
      <c r="G309" s="2316" t="str">
        <f>IF('General Info'!$C$6&lt;&gt;"", HLOOKUP('General Info'!$C$6,fx_triang!$B$1:$V$39,36,FALSE), "")</f>
        <v/>
      </c>
      <c r="H309" s="2332"/>
      <c r="I309" s="1193"/>
      <c r="J309" s="1193"/>
      <c r="K309" s="1193"/>
      <c r="L309" s="2333"/>
      <c r="M309" s="2608" t="str">
        <f t="shared" si="1"/>
        <v>THB</v>
      </c>
      <c r="N309" s="1064"/>
      <c r="O309" s="37" t="str">
        <f t="shared" si="2"/>
        <v/>
      </c>
      <c r="P309" s="1064"/>
      <c r="Q309" s="998"/>
      <c r="R309" s="1028"/>
      <c r="S309" s="597"/>
      <c r="T309" s="597"/>
      <c r="U309" s="597"/>
      <c r="V309" s="597"/>
      <c r="W309" s="597"/>
      <c r="X309" s="597"/>
      <c r="Y309" s="597"/>
      <c r="Z309" s="597"/>
      <c r="AA309" s="597"/>
      <c r="AB309" s="597"/>
      <c r="AC309" s="597"/>
      <c r="AD309" s="597"/>
      <c r="AE309" s="597"/>
      <c r="AF309" s="597"/>
      <c r="AG309" s="597"/>
      <c r="AH309" s="597"/>
      <c r="AI309" s="597"/>
      <c r="AJ309" s="597"/>
      <c r="AK309" s="1409"/>
      <c r="AL309" s="1409"/>
      <c r="AM309" s="1409"/>
      <c r="AN309" s="1409"/>
      <c r="AO309" s="1409"/>
      <c r="AP309" s="1409"/>
      <c r="AQ309" s="1409"/>
      <c r="AR309" s="1409"/>
      <c r="AS309" s="1409"/>
      <c r="AT309" s="597"/>
      <c r="AU309" s="597"/>
      <c r="AV309" s="1409"/>
      <c r="AW309" s="1409"/>
      <c r="AX309" s="1409"/>
      <c r="AY309" s="1409"/>
      <c r="AZ309" s="1409"/>
      <c r="BA309" s="1409"/>
      <c r="BB309" s="1409"/>
      <c r="BC309" s="1409"/>
      <c r="BD309" s="1409"/>
      <c r="BE309" s="1409"/>
      <c r="BF309" s="1409"/>
      <c r="BG309" s="1409"/>
      <c r="BH309" s="1409"/>
      <c r="BI309" s="1409"/>
      <c r="BJ309" s="597"/>
      <c r="BK309" s="597"/>
      <c r="BL309" s="1409"/>
      <c r="BM309" s="1409"/>
      <c r="BN309" s="1409"/>
      <c r="BO309" s="1409"/>
      <c r="BP309" s="1409"/>
      <c r="BQ309" s="1409"/>
      <c r="BR309" s="1409"/>
      <c r="BS309" s="1409"/>
      <c r="BT309" s="1409"/>
      <c r="BU309" s="1409"/>
      <c r="BV309" s="1409"/>
      <c r="BW309" s="1409"/>
      <c r="BX309" s="597"/>
      <c r="BY309" s="597"/>
      <c r="BZ309" s="1409"/>
      <c r="CA309" s="1409"/>
      <c r="CB309" s="1409"/>
      <c r="CC309" s="1409"/>
      <c r="CD309" s="1409"/>
      <c r="CE309" s="1409"/>
      <c r="CF309" s="1409"/>
      <c r="CG309" s="1409"/>
      <c r="CH309" s="1409"/>
      <c r="CI309" s="1409"/>
      <c r="CJ309" s="597"/>
      <c r="CK309" s="597"/>
      <c r="CL309" s="1409"/>
      <c r="CM309" s="1409"/>
      <c r="CN309" s="1409"/>
      <c r="CO309" s="1409"/>
      <c r="CP309" s="1409"/>
      <c r="CQ309" s="1409"/>
      <c r="CR309" s="1409"/>
      <c r="CS309" s="1409"/>
      <c r="CT309" s="597"/>
      <c r="CU309" s="597"/>
      <c r="CV309" s="1409"/>
      <c r="CW309" s="1409"/>
      <c r="CX309" s="1409"/>
      <c r="CY309" s="1409"/>
      <c r="CZ309" s="1409"/>
      <c r="DA309" s="1409"/>
      <c r="DB309" s="597"/>
      <c r="DC309" s="597"/>
      <c r="DD309" s="1409"/>
      <c r="DE309" s="1409"/>
      <c r="DF309" s="1409"/>
      <c r="DG309" s="1409"/>
      <c r="DH309" s="1409"/>
      <c r="DI309" s="1409"/>
      <c r="DJ309" s="597"/>
      <c r="DK309" s="597"/>
      <c r="DL309" s="597"/>
      <c r="DM309" s="597"/>
      <c r="DN309" s="597"/>
      <c r="DO309" s="1409"/>
      <c r="DP309" s="597"/>
      <c r="DQ309" s="597"/>
      <c r="DR309" s="597"/>
      <c r="DS309" s="596"/>
      <c r="DT309" s="596"/>
      <c r="DU309" s="596"/>
    </row>
    <row r="310" spans="1:125" s="2365" customFormat="1" ht="15" customHeight="1" x14ac:dyDescent="0.25">
      <c r="A310" s="1209"/>
      <c r="B310" s="619" t="s">
        <v>1435</v>
      </c>
      <c r="C310" s="619"/>
      <c r="D310" s="619"/>
      <c r="E310" s="619"/>
      <c r="F310" s="1068"/>
      <c r="G310" s="2316" t="str">
        <f>IF('General Info'!$C$6&lt;&gt;"", HLOOKUP('General Info'!$C$6,fx_triang!$B$1:$V$39,37,FALSE), "")</f>
        <v/>
      </c>
      <c r="H310" s="2332"/>
      <c r="I310" s="1193"/>
      <c r="J310" s="1193"/>
      <c r="K310" s="1193"/>
      <c r="L310" s="2333"/>
      <c r="M310" s="2608" t="str">
        <f t="shared" si="1"/>
        <v>TWD</v>
      </c>
      <c r="N310" s="1064"/>
      <c r="O310" s="37" t="str">
        <f t="shared" si="2"/>
        <v/>
      </c>
      <c r="P310" s="1064"/>
      <c r="Q310" s="998"/>
      <c r="R310" s="1028"/>
      <c r="S310" s="597"/>
      <c r="T310" s="597"/>
      <c r="U310" s="597"/>
      <c r="V310" s="597"/>
      <c r="W310" s="597"/>
      <c r="X310" s="597"/>
      <c r="Y310" s="597"/>
      <c r="Z310" s="597"/>
      <c r="AA310" s="597"/>
      <c r="AB310" s="597"/>
      <c r="AC310" s="597"/>
      <c r="AD310" s="597"/>
      <c r="AE310" s="597"/>
      <c r="AF310" s="597"/>
      <c r="AG310" s="597"/>
      <c r="AH310" s="597"/>
      <c r="AI310" s="597"/>
      <c r="AJ310" s="597"/>
      <c r="AK310" s="1409"/>
      <c r="AL310" s="1409"/>
      <c r="AM310" s="1409"/>
      <c r="AN310" s="1409"/>
      <c r="AO310" s="1409"/>
      <c r="AP310" s="1409"/>
      <c r="AQ310" s="1409"/>
      <c r="AR310" s="1409"/>
      <c r="AS310" s="1409"/>
      <c r="AT310" s="597"/>
      <c r="AU310" s="597"/>
      <c r="AV310" s="1409"/>
      <c r="AW310" s="1409"/>
      <c r="AX310" s="1409"/>
      <c r="AY310" s="1409"/>
      <c r="AZ310" s="1409"/>
      <c r="BA310" s="1409"/>
      <c r="BB310" s="1409"/>
      <c r="BC310" s="1409"/>
      <c r="BD310" s="1409"/>
      <c r="BE310" s="1409"/>
      <c r="BF310" s="1409"/>
      <c r="BG310" s="1409"/>
      <c r="BH310" s="1409"/>
      <c r="BI310" s="1409"/>
      <c r="BJ310" s="597"/>
      <c r="BK310" s="597"/>
      <c r="BL310" s="1409"/>
      <c r="BM310" s="1409"/>
      <c r="BN310" s="1409"/>
      <c r="BO310" s="1409"/>
      <c r="BP310" s="1409"/>
      <c r="BQ310" s="1409"/>
      <c r="BR310" s="1409"/>
      <c r="BS310" s="1409"/>
      <c r="BT310" s="1409"/>
      <c r="BU310" s="1409"/>
      <c r="BV310" s="1409"/>
      <c r="BW310" s="1409"/>
      <c r="BX310" s="597"/>
      <c r="BY310" s="597"/>
      <c r="BZ310" s="1409"/>
      <c r="CA310" s="1409"/>
      <c r="CB310" s="1409"/>
      <c r="CC310" s="1409"/>
      <c r="CD310" s="1409"/>
      <c r="CE310" s="1409"/>
      <c r="CF310" s="1409"/>
      <c r="CG310" s="1409"/>
      <c r="CH310" s="1409"/>
      <c r="CI310" s="1409"/>
      <c r="CJ310" s="597"/>
      <c r="CK310" s="597"/>
      <c r="CL310" s="1409"/>
      <c r="CM310" s="1409"/>
      <c r="CN310" s="1409"/>
      <c r="CO310" s="1409"/>
      <c r="CP310" s="1409"/>
      <c r="CQ310" s="1409"/>
      <c r="CR310" s="1409"/>
      <c r="CS310" s="1409"/>
      <c r="CT310" s="597"/>
      <c r="CU310" s="597"/>
      <c r="CV310" s="1409"/>
      <c r="CW310" s="1409"/>
      <c r="CX310" s="1409"/>
      <c r="CY310" s="1409"/>
      <c r="CZ310" s="1409"/>
      <c r="DA310" s="1409"/>
      <c r="DB310" s="597"/>
      <c r="DC310" s="597"/>
      <c r="DD310" s="1409"/>
      <c r="DE310" s="1409"/>
      <c r="DF310" s="1409"/>
      <c r="DG310" s="1409"/>
      <c r="DH310" s="1409"/>
      <c r="DI310" s="1409"/>
      <c r="DJ310" s="597"/>
      <c r="DK310" s="597"/>
      <c r="DL310" s="597"/>
      <c r="DM310" s="597"/>
      <c r="DN310" s="597"/>
      <c r="DO310" s="1409"/>
      <c r="DP310" s="597"/>
      <c r="DQ310" s="597"/>
      <c r="DR310" s="597"/>
      <c r="DS310" s="596"/>
      <c r="DT310" s="596"/>
      <c r="DU310" s="596"/>
    </row>
    <row r="311" spans="1:125" s="2365" customFormat="1" ht="15" customHeight="1" x14ac:dyDescent="0.25">
      <c r="A311" s="1209"/>
      <c r="B311" s="212" t="s">
        <v>1545</v>
      </c>
      <c r="C311" s="2602"/>
      <c r="D311" s="212"/>
      <c r="E311" s="212"/>
      <c r="F311" s="2604"/>
      <c r="G311" s="2611" t="s">
        <v>47</v>
      </c>
      <c r="H311" s="2605"/>
      <c r="I311" s="2348"/>
      <c r="J311" s="2348"/>
      <c r="K311" s="2348"/>
      <c r="L311" s="2606"/>
      <c r="M311" s="2609" t="str">
        <f>IF(C311&lt;&gt;"", B311 &amp; "   (" &amp; C311 &amp; ")", B311)</f>
        <v>OTHER 1</v>
      </c>
      <c r="N311" s="2626"/>
      <c r="O311" s="37" t="str">
        <f t="shared" si="2"/>
        <v/>
      </c>
      <c r="P311" s="2626"/>
      <c r="Q311" s="998"/>
      <c r="R311" s="1028"/>
      <c r="S311" s="597"/>
      <c r="T311" s="597"/>
      <c r="U311" s="597"/>
      <c r="V311" s="597"/>
      <c r="W311" s="597"/>
      <c r="X311" s="597"/>
      <c r="Y311" s="597"/>
      <c r="Z311" s="597"/>
      <c r="AA311" s="597"/>
      <c r="AB311" s="597"/>
      <c r="AC311" s="597"/>
      <c r="AD311" s="597"/>
      <c r="AE311" s="597"/>
      <c r="AF311" s="597"/>
      <c r="AG311" s="597"/>
      <c r="AH311" s="597"/>
      <c r="AI311" s="597"/>
      <c r="AJ311" s="597"/>
      <c r="AK311" s="1409"/>
      <c r="AL311" s="1409"/>
      <c r="AM311" s="1409"/>
      <c r="AN311" s="1409"/>
      <c r="AO311" s="1409"/>
      <c r="AP311" s="1409"/>
      <c r="AQ311" s="1409"/>
      <c r="AR311" s="1409"/>
      <c r="AS311" s="1409"/>
      <c r="AT311" s="597"/>
      <c r="AU311" s="597"/>
      <c r="AV311" s="1409"/>
      <c r="AW311" s="1409"/>
      <c r="AX311" s="1409"/>
      <c r="AY311" s="1409"/>
      <c r="AZ311" s="1409"/>
      <c r="BA311" s="1409"/>
      <c r="BB311" s="1409"/>
      <c r="BC311" s="1409"/>
      <c r="BD311" s="1409"/>
      <c r="BE311" s="1409"/>
      <c r="BF311" s="1409"/>
      <c r="BG311" s="1409"/>
      <c r="BH311" s="1409"/>
      <c r="BI311" s="1409"/>
      <c r="BJ311" s="597"/>
      <c r="BK311" s="597"/>
      <c r="BL311" s="1409"/>
      <c r="BM311" s="1409"/>
      <c r="BN311" s="1409"/>
      <c r="BO311" s="1409"/>
      <c r="BP311" s="1409"/>
      <c r="BQ311" s="1409"/>
      <c r="BR311" s="1409"/>
      <c r="BS311" s="1409"/>
      <c r="BT311" s="1409"/>
      <c r="BU311" s="1409"/>
      <c r="BV311" s="1409"/>
      <c r="BW311" s="1409"/>
      <c r="BX311" s="597"/>
      <c r="BY311" s="597"/>
      <c r="BZ311" s="1409"/>
      <c r="CA311" s="1409"/>
      <c r="CB311" s="1409"/>
      <c r="CC311" s="1409"/>
      <c r="CD311" s="1409"/>
      <c r="CE311" s="1409"/>
      <c r="CF311" s="1409"/>
      <c r="CG311" s="1409"/>
      <c r="CH311" s="1409"/>
      <c r="CI311" s="1409"/>
      <c r="CJ311" s="597"/>
      <c r="CK311" s="597"/>
      <c r="CL311" s="1409"/>
      <c r="CM311" s="1409"/>
      <c r="CN311" s="1409"/>
      <c r="CO311" s="1409"/>
      <c r="CP311" s="1409"/>
      <c r="CQ311" s="1409"/>
      <c r="CR311" s="1409"/>
      <c r="CS311" s="1409"/>
      <c r="CT311" s="597"/>
      <c r="CU311" s="597"/>
      <c r="CV311" s="1409"/>
      <c r="CW311" s="1409"/>
      <c r="CX311" s="1409"/>
      <c r="CY311" s="1409"/>
      <c r="CZ311" s="1409"/>
      <c r="DA311" s="1409"/>
      <c r="DB311" s="597"/>
      <c r="DC311" s="597"/>
      <c r="DD311" s="1409"/>
      <c r="DE311" s="1409"/>
      <c r="DF311" s="1409"/>
      <c r="DG311" s="1409"/>
      <c r="DH311" s="1409"/>
      <c r="DI311" s="1409"/>
      <c r="DJ311" s="597"/>
      <c r="DK311" s="597"/>
      <c r="DL311" s="597"/>
      <c r="DM311" s="597"/>
      <c r="DN311" s="597"/>
      <c r="DO311" s="1409"/>
      <c r="DP311" s="597"/>
      <c r="DQ311" s="597"/>
      <c r="DR311" s="597"/>
    </row>
    <row r="312" spans="1:125" s="2365" customFormat="1" ht="15" customHeight="1" x14ac:dyDescent="0.25">
      <c r="A312" s="1209"/>
      <c r="B312" s="212" t="s">
        <v>1546</v>
      </c>
      <c r="C312" s="2602"/>
      <c r="D312" s="212"/>
      <c r="E312" s="212"/>
      <c r="F312" s="2604"/>
      <c r="G312" s="2611" t="s">
        <v>47</v>
      </c>
      <c r="H312" s="2605"/>
      <c r="I312" s="2348"/>
      <c r="J312" s="2348"/>
      <c r="K312" s="2348"/>
      <c r="L312" s="2606"/>
      <c r="M312" s="2609" t="str">
        <f t="shared" ref="M312:M340" si="3">IF(C312&lt;&gt;"", B312 &amp; "   (" &amp; C312 &amp; ")", B312)</f>
        <v>OTHER 2</v>
      </c>
      <c r="N312" s="2626"/>
      <c r="O312" s="37" t="str">
        <f t="shared" si="2"/>
        <v/>
      </c>
      <c r="P312" s="2626"/>
      <c r="Q312" s="998"/>
      <c r="R312" s="1028"/>
      <c r="S312" s="597"/>
      <c r="T312" s="597"/>
      <c r="U312" s="597"/>
      <c r="V312" s="597"/>
      <c r="W312" s="597"/>
      <c r="X312" s="597"/>
      <c r="Y312" s="597"/>
      <c r="Z312" s="597"/>
      <c r="AA312" s="597"/>
      <c r="AB312" s="597"/>
      <c r="AC312" s="597"/>
      <c r="AD312" s="597"/>
      <c r="AE312" s="597"/>
      <c r="AF312" s="597"/>
      <c r="AG312" s="597"/>
      <c r="AH312" s="597"/>
      <c r="AI312" s="597"/>
      <c r="AJ312" s="597"/>
      <c r="AK312" s="1409"/>
      <c r="AL312" s="1409"/>
      <c r="AM312" s="1409"/>
      <c r="AN312" s="1409"/>
      <c r="AO312" s="1409"/>
      <c r="AP312" s="1409"/>
      <c r="AQ312" s="1409"/>
      <c r="AR312" s="1409"/>
      <c r="AS312" s="1409"/>
      <c r="AT312" s="597"/>
      <c r="AU312" s="597"/>
      <c r="AV312" s="1409"/>
      <c r="AW312" s="1409"/>
      <c r="AX312" s="1409"/>
      <c r="AY312" s="1409"/>
      <c r="AZ312" s="1409"/>
      <c r="BA312" s="1409"/>
      <c r="BB312" s="1409"/>
      <c r="BC312" s="1409"/>
      <c r="BD312" s="1409"/>
      <c r="BE312" s="1409"/>
      <c r="BF312" s="1409"/>
      <c r="BG312" s="1409"/>
      <c r="BH312" s="1409"/>
      <c r="BI312" s="1409"/>
      <c r="BJ312" s="597"/>
      <c r="BK312" s="597"/>
      <c r="BL312" s="1409"/>
      <c r="BM312" s="1409"/>
      <c r="BN312" s="1409"/>
      <c r="BO312" s="1409"/>
      <c r="BP312" s="1409"/>
      <c r="BQ312" s="1409"/>
      <c r="BR312" s="1409"/>
      <c r="BS312" s="1409"/>
      <c r="BT312" s="1409"/>
      <c r="BU312" s="1409"/>
      <c r="BV312" s="1409"/>
      <c r="BW312" s="1409"/>
      <c r="BX312" s="597"/>
      <c r="BY312" s="597"/>
      <c r="BZ312" s="1409"/>
      <c r="CA312" s="1409"/>
      <c r="CB312" s="1409"/>
      <c r="CC312" s="1409"/>
      <c r="CD312" s="1409"/>
      <c r="CE312" s="1409"/>
      <c r="CF312" s="1409"/>
      <c r="CG312" s="1409"/>
      <c r="CH312" s="1409"/>
      <c r="CI312" s="1409"/>
      <c r="CJ312" s="597"/>
      <c r="CK312" s="597"/>
      <c r="CL312" s="1409"/>
      <c r="CM312" s="1409"/>
      <c r="CN312" s="1409"/>
      <c r="CO312" s="1409"/>
      <c r="CP312" s="1409"/>
      <c r="CQ312" s="1409"/>
      <c r="CR312" s="1409"/>
      <c r="CS312" s="1409"/>
      <c r="CT312" s="597"/>
      <c r="CU312" s="597"/>
      <c r="CV312" s="1409"/>
      <c r="CW312" s="1409"/>
      <c r="CX312" s="1409"/>
      <c r="CY312" s="1409"/>
      <c r="CZ312" s="1409"/>
      <c r="DA312" s="1409"/>
      <c r="DB312" s="597"/>
      <c r="DC312" s="597"/>
      <c r="DD312" s="1409"/>
      <c r="DE312" s="1409"/>
      <c r="DF312" s="1409"/>
      <c r="DG312" s="1409"/>
      <c r="DH312" s="1409"/>
      <c r="DI312" s="1409"/>
      <c r="DJ312" s="597"/>
      <c r="DK312" s="597"/>
      <c r="DL312" s="597"/>
      <c r="DM312" s="597"/>
      <c r="DN312" s="597"/>
      <c r="DO312" s="1409"/>
      <c r="DP312" s="597"/>
      <c r="DQ312" s="597"/>
      <c r="DR312" s="597"/>
    </row>
    <row r="313" spans="1:125" s="2365" customFormat="1" ht="15" customHeight="1" x14ac:dyDescent="0.25">
      <c r="A313" s="1209"/>
      <c r="B313" s="212" t="s">
        <v>2285</v>
      </c>
      <c r="C313" s="2602"/>
      <c r="D313" s="212"/>
      <c r="E313" s="212"/>
      <c r="F313" s="2604"/>
      <c r="G313" s="2611" t="s">
        <v>47</v>
      </c>
      <c r="H313" s="2605"/>
      <c r="I313" s="2348"/>
      <c r="J313" s="2348"/>
      <c r="K313" s="2348"/>
      <c r="L313" s="2606"/>
      <c r="M313" s="2609" t="str">
        <f t="shared" si="3"/>
        <v>OTHER 3</v>
      </c>
      <c r="N313" s="2626"/>
      <c r="O313" s="37" t="str">
        <f t="shared" si="2"/>
        <v/>
      </c>
      <c r="P313" s="2626"/>
      <c r="Q313" s="998"/>
      <c r="R313" s="1028"/>
      <c r="S313" s="597"/>
      <c r="T313" s="597"/>
      <c r="U313" s="597"/>
      <c r="V313" s="597"/>
      <c r="W313" s="597"/>
      <c r="X313" s="597"/>
      <c r="Y313" s="597"/>
      <c r="Z313" s="597"/>
      <c r="AA313" s="597"/>
      <c r="AB313" s="597"/>
      <c r="AC313" s="597"/>
      <c r="AD313" s="597"/>
      <c r="AE313" s="597"/>
      <c r="AF313" s="597"/>
      <c r="AG313" s="597"/>
      <c r="AH313" s="597"/>
      <c r="AI313" s="597"/>
      <c r="AJ313" s="597"/>
      <c r="AK313" s="1409"/>
      <c r="AL313" s="1409"/>
      <c r="AM313" s="1409"/>
      <c r="AN313" s="1409"/>
      <c r="AO313" s="1409"/>
      <c r="AP313" s="1409"/>
      <c r="AQ313" s="1409"/>
      <c r="AR313" s="1409"/>
      <c r="AS313" s="1409"/>
      <c r="AT313" s="597"/>
      <c r="AU313" s="597"/>
      <c r="AV313" s="1409"/>
      <c r="AW313" s="1409"/>
      <c r="AX313" s="1409"/>
      <c r="AY313" s="1409"/>
      <c r="AZ313" s="1409"/>
      <c r="BA313" s="1409"/>
      <c r="BB313" s="1409"/>
      <c r="BC313" s="1409"/>
      <c r="BD313" s="1409"/>
      <c r="BE313" s="1409"/>
      <c r="BF313" s="1409"/>
      <c r="BG313" s="1409"/>
      <c r="BH313" s="1409"/>
      <c r="BI313" s="1409"/>
      <c r="BJ313" s="597"/>
      <c r="BK313" s="597"/>
      <c r="BL313" s="1409"/>
      <c r="BM313" s="1409"/>
      <c r="BN313" s="1409"/>
      <c r="BO313" s="1409"/>
      <c r="BP313" s="1409"/>
      <c r="BQ313" s="1409"/>
      <c r="BR313" s="1409"/>
      <c r="BS313" s="1409"/>
      <c r="BT313" s="1409"/>
      <c r="BU313" s="1409"/>
      <c r="BV313" s="1409"/>
      <c r="BW313" s="1409"/>
      <c r="BX313" s="597"/>
      <c r="BY313" s="597"/>
      <c r="BZ313" s="1409"/>
      <c r="CA313" s="1409"/>
      <c r="CB313" s="1409"/>
      <c r="CC313" s="1409"/>
      <c r="CD313" s="1409"/>
      <c r="CE313" s="1409"/>
      <c r="CF313" s="1409"/>
      <c r="CG313" s="1409"/>
      <c r="CH313" s="1409"/>
      <c r="CI313" s="1409"/>
      <c r="CJ313" s="597"/>
      <c r="CK313" s="597"/>
      <c r="CL313" s="1409"/>
      <c r="CM313" s="1409"/>
      <c r="CN313" s="1409"/>
      <c r="CO313" s="1409"/>
      <c r="CP313" s="1409"/>
      <c r="CQ313" s="1409"/>
      <c r="CR313" s="1409"/>
      <c r="CS313" s="1409"/>
      <c r="CT313" s="597"/>
      <c r="CU313" s="597"/>
      <c r="CV313" s="1409"/>
      <c r="CW313" s="1409"/>
      <c r="CX313" s="1409"/>
      <c r="CY313" s="1409"/>
      <c r="CZ313" s="1409"/>
      <c r="DA313" s="1409"/>
      <c r="DB313" s="597"/>
      <c r="DC313" s="597"/>
      <c r="DD313" s="1409"/>
      <c r="DE313" s="1409"/>
      <c r="DF313" s="1409"/>
      <c r="DG313" s="1409"/>
      <c r="DH313" s="1409"/>
      <c r="DI313" s="1409"/>
      <c r="DJ313" s="597"/>
      <c r="DK313" s="597"/>
      <c r="DL313" s="597"/>
      <c r="DM313" s="597"/>
      <c r="DN313" s="597"/>
      <c r="DO313" s="1409"/>
      <c r="DP313" s="597"/>
      <c r="DQ313" s="597"/>
      <c r="DR313" s="597"/>
    </row>
    <row r="314" spans="1:125" s="2365" customFormat="1" ht="15" customHeight="1" x14ac:dyDescent="0.25">
      <c r="A314" s="1209"/>
      <c r="B314" s="212" t="s">
        <v>2286</v>
      </c>
      <c r="C314" s="2602"/>
      <c r="D314" s="212"/>
      <c r="E314" s="212"/>
      <c r="F314" s="2604"/>
      <c r="G314" s="2611" t="s">
        <v>47</v>
      </c>
      <c r="H314" s="2605"/>
      <c r="I314" s="2348"/>
      <c r="J314" s="2348"/>
      <c r="K314" s="2348"/>
      <c r="L314" s="2606"/>
      <c r="M314" s="2609" t="str">
        <f t="shared" si="3"/>
        <v>OTHER 4</v>
      </c>
      <c r="N314" s="2626"/>
      <c r="O314" s="37" t="str">
        <f t="shared" si="2"/>
        <v/>
      </c>
      <c r="P314" s="2626"/>
      <c r="Q314" s="998"/>
      <c r="R314" s="1028"/>
      <c r="S314" s="597"/>
      <c r="T314" s="597"/>
      <c r="U314" s="597"/>
      <c r="V314" s="597"/>
      <c r="W314" s="597"/>
      <c r="X314" s="597"/>
      <c r="Y314" s="597"/>
      <c r="Z314" s="597"/>
      <c r="AA314" s="597"/>
      <c r="AB314" s="597"/>
      <c r="AC314" s="597"/>
      <c r="AD314" s="597"/>
      <c r="AE314" s="597"/>
      <c r="AF314" s="597"/>
      <c r="AG314" s="597"/>
      <c r="AH314" s="597"/>
      <c r="AI314" s="597"/>
      <c r="AJ314" s="597"/>
      <c r="AK314" s="1409"/>
      <c r="AL314" s="1409"/>
      <c r="AM314" s="1409"/>
      <c r="AN314" s="1409"/>
      <c r="AO314" s="1409"/>
      <c r="AP314" s="1409"/>
      <c r="AQ314" s="1409"/>
      <c r="AR314" s="1409"/>
      <c r="AS314" s="1409"/>
      <c r="AT314" s="597"/>
      <c r="AU314" s="597"/>
      <c r="AV314" s="1409"/>
      <c r="AW314" s="1409"/>
      <c r="AX314" s="1409"/>
      <c r="AY314" s="1409"/>
      <c r="AZ314" s="1409"/>
      <c r="BA314" s="1409"/>
      <c r="BB314" s="1409"/>
      <c r="BC314" s="1409"/>
      <c r="BD314" s="1409"/>
      <c r="BE314" s="1409"/>
      <c r="BF314" s="1409"/>
      <c r="BG314" s="1409"/>
      <c r="BH314" s="1409"/>
      <c r="BI314" s="1409"/>
      <c r="BJ314" s="597"/>
      <c r="BK314" s="597"/>
      <c r="BL314" s="1409"/>
      <c r="BM314" s="1409"/>
      <c r="BN314" s="1409"/>
      <c r="BO314" s="1409"/>
      <c r="BP314" s="1409"/>
      <c r="BQ314" s="1409"/>
      <c r="BR314" s="1409"/>
      <c r="BS314" s="1409"/>
      <c r="BT314" s="1409"/>
      <c r="BU314" s="1409"/>
      <c r="BV314" s="1409"/>
      <c r="BW314" s="1409"/>
      <c r="BX314" s="597"/>
      <c r="BY314" s="597"/>
      <c r="BZ314" s="1409"/>
      <c r="CA314" s="1409"/>
      <c r="CB314" s="1409"/>
      <c r="CC314" s="1409"/>
      <c r="CD314" s="1409"/>
      <c r="CE314" s="1409"/>
      <c r="CF314" s="1409"/>
      <c r="CG314" s="1409"/>
      <c r="CH314" s="1409"/>
      <c r="CI314" s="1409"/>
      <c r="CJ314" s="597"/>
      <c r="CK314" s="597"/>
      <c r="CL314" s="1409"/>
      <c r="CM314" s="1409"/>
      <c r="CN314" s="1409"/>
      <c r="CO314" s="1409"/>
      <c r="CP314" s="1409"/>
      <c r="CQ314" s="1409"/>
      <c r="CR314" s="1409"/>
      <c r="CS314" s="1409"/>
      <c r="CT314" s="597"/>
      <c r="CU314" s="597"/>
      <c r="CV314" s="1409"/>
      <c r="CW314" s="1409"/>
      <c r="CX314" s="1409"/>
      <c r="CY314" s="1409"/>
      <c r="CZ314" s="1409"/>
      <c r="DA314" s="1409"/>
      <c r="DB314" s="597"/>
      <c r="DC314" s="597"/>
      <c r="DD314" s="1409"/>
      <c r="DE314" s="1409"/>
      <c r="DF314" s="1409"/>
      <c r="DG314" s="1409"/>
      <c r="DH314" s="1409"/>
      <c r="DI314" s="1409"/>
      <c r="DJ314" s="597"/>
      <c r="DK314" s="597"/>
      <c r="DL314" s="597"/>
      <c r="DM314" s="597"/>
      <c r="DN314" s="597"/>
      <c r="DO314" s="1409"/>
      <c r="DP314" s="597"/>
      <c r="DQ314" s="597"/>
      <c r="DR314" s="597"/>
    </row>
    <row r="315" spans="1:125" s="2365" customFormat="1" ht="15" customHeight="1" x14ac:dyDescent="0.25">
      <c r="A315" s="1209"/>
      <c r="B315" s="212" t="s">
        <v>2287</v>
      </c>
      <c r="C315" s="2602"/>
      <c r="D315" s="212"/>
      <c r="E315" s="212"/>
      <c r="F315" s="2604"/>
      <c r="G315" s="2611" t="s">
        <v>47</v>
      </c>
      <c r="H315" s="2605"/>
      <c r="I315" s="2348"/>
      <c r="J315" s="2348"/>
      <c r="K315" s="2348"/>
      <c r="L315" s="2606"/>
      <c r="M315" s="2609" t="str">
        <f t="shared" si="3"/>
        <v>OTHER 5</v>
      </c>
      <c r="N315" s="2626"/>
      <c r="O315" s="37" t="str">
        <f t="shared" si="2"/>
        <v/>
      </c>
      <c r="P315" s="2626"/>
      <c r="Q315" s="998"/>
      <c r="R315" s="1028"/>
      <c r="S315" s="597"/>
      <c r="T315" s="597"/>
      <c r="U315" s="597"/>
      <c r="V315" s="597"/>
      <c r="W315" s="597"/>
      <c r="X315" s="597"/>
      <c r="Y315" s="597"/>
      <c r="Z315" s="597"/>
      <c r="AA315" s="597"/>
      <c r="AB315" s="597"/>
      <c r="AC315" s="597"/>
      <c r="AD315" s="597"/>
      <c r="AE315" s="597"/>
      <c r="AF315" s="597"/>
      <c r="AG315" s="597"/>
      <c r="AH315" s="597"/>
      <c r="AI315" s="597"/>
      <c r="AJ315" s="597"/>
      <c r="AK315" s="1409"/>
      <c r="AL315" s="1409"/>
      <c r="AM315" s="1409"/>
      <c r="AN315" s="1409"/>
      <c r="AO315" s="1409"/>
      <c r="AP315" s="1409"/>
      <c r="AQ315" s="1409"/>
      <c r="AR315" s="1409"/>
      <c r="AS315" s="1409"/>
      <c r="AT315" s="597"/>
      <c r="AU315" s="597"/>
      <c r="AV315" s="1409"/>
      <c r="AW315" s="1409"/>
      <c r="AX315" s="1409"/>
      <c r="AY315" s="1409"/>
      <c r="AZ315" s="1409"/>
      <c r="BA315" s="1409"/>
      <c r="BB315" s="1409"/>
      <c r="BC315" s="1409"/>
      <c r="BD315" s="1409"/>
      <c r="BE315" s="1409"/>
      <c r="BF315" s="1409"/>
      <c r="BG315" s="1409"/>
      <c r="BH315" s="1409"/>
      <c r="BI315" s="1409"/>
      <c r="BJ315" s="597"/>
      <c r="BK315" s="597"/>
      <c r="BL315" s="1409"/>
      <c r="BM315" s="1409"/>
      <c r="BN315" s="1409"/>
      <c r="BO315" s="1409"/>
      <c r="BP315" s="1409"/>
      <c r="BQ315" s="1409"/>
      <c r="BR315" s="1409"/>
      <c r="BS315" s="1409"/>
      <c r="BT315" s="1409"/>
      <c r="BU315" s="1409"/>
      <c r="BV315" s="1409"/>
      <c r="BW315" s="1409"/>
      <c r="BX315" s="597"/>
      <c r="BY315" s="597"/>
      <c r="BZ315" s="1409"/>
      <c r="CA315" s="1409"/>
      <c r="CB315" s="1409"/>
      <c r="CC315" s="1409"/>
      <c r="CD315" s="1409"/>
      <c r="CE315" s="1409"/>
      <c r="CF315" s="1409"/>
      <c r="CG315" s="1409"/>
      <c r="CH315" s="1409"/>
      <c r="CI315" s="1409"/>
      <c r="CJ315" s="597"/>
      <c r="CK315" s="597"/>
      <c r="CL315" s="1409"/>
      <c r="CM315" s="1409"/>
      <c r="CN315" s="1409"/>
      <c r="CO315" s="1409"/>
      <c r="CP315" s="1409"/>
      <c r="CQ315" s="1409"/>
      <c r="CR315" s="1409"/>
      <c r="CS315" s="1409"/>
      <c r="CT315" s="597"/>
      <c r="CU315" s="597"/>
      <c r="CV315" s="1409"/>
      <c r="CW315" s="1409"/>
      <c r="CX315" s="1409"/>
      <c r="CY315" s="1409"/>
      <c r="CZ315" s="1409"/>
      <c r="DA315" s="1409"/>
      <c r="DB315" s="597"/>
      <c r="DC315" s="597"/>
      <c r="DD315" s="1409"/>
      <c r="DE315" s="1409"/>
      <c r="DF315" s="1409"/>
      <c r="DG315" s="1409"/>
      <c r="DH315" s="1409"/>
      <c r="DI315" s="1409"/>
      <c r="DJ315" s="597"/>
      <c r="DK315" s="597"/>
      <c r="DL315" s="597"/>
      <c r="DM315" s="597"/>
      <c r="DN315" s="597"/>
      <c r="DO315" s="1409"/>
      <c r="DP315" s="597"/>
      <c r="DQ315" s="597"/>
      <c r="DR315" s="597"/>
    </row>
    <row r="316" spans="1:125" s="2365" customFormat="1" ht="15" customHeight="1" x14ac:dyDescent="0.25">
      <c r="A316" s="1209"/>
      <c r="B316" s="212" t="s">
        <v>2288</v>
      </c>
      <c r="C316" s="2602"/>
      <c r="D316" s="212"/>
      <c r="E316" s="212"/>
      <c r="F316" s="2604"/>
      <c r="G316" s="2611" t="s">
        <v>47</v>
      </c>
      <c r="H316" s="2605"/>
      <c r="I316" s="2348"/>
      <c r="J316" s="2348"/>
      <c r="K316" s="2348"/>
      <c r="L316" s="2606"/>
      <c r="M316" s="2609" t="str">
        <f t="shared" si="3"/>
        <v>OTHER 6</v>
      </c>
      <c r="N316" s="2626"/>
      <c r="O316" s="37" t="str">
        <f t="shared" si="2"/>
        <v/>
      </c>
      <c r="P316" s="2626"/>
      <c r="Q316" s="998"/>
      <c r="R316" s="1028"/>
      <c r="S316" s="597"/>
      <c r="T316" s="597"/>
      <c r="U316" s="597"/>
      <c r="V316" s="597"/>
      <c r="W316" s="597"/>
      <c r="X316" s="597"/>
      <c r="Y316" s="597"/>
      <c r="Z316" s="597"/>
      <c r="AA316" s="597"/>
      <c r="AB316" s="597"/>
      <c r="AC316" s="597"/>
      <c r="AD316" s="597"/>
      <c r="AE316" s="597"/>
      <c r="AF316" s="597"/>
      <c r="AG316" s="597"/>
      <c r="AH316" s="597"/>
      <c r="AI316" s="597"/>
      <c r="AJ316" s="597"/>
      <c r="AK316" s="1409"/>
      <c r="AL316" s="1409"/>
      <c r="AM316" s="1409"/>
      <c r="AN316" s="1409"/>
      <c r="AO316" s="1409"/>
      <c r="AP316" s="1409"/>
      <c r="AQ316" s="1409"/>
      <c r="AR316" s="1409"/>
      <c r="AS316" s="1409"/>
      <c r="AT316" s="597"/>
      <c r="AU316" s="597"/>
      <c r="AV316" s="1409"/>
      <c r="AW316" s="1409"/>
      <c r="AX316" s="1409"/>
      <c r="AY316" s="1409"/>
      <c r="AZ316" s="1409"/>
      <c r="BA316" s="1409"/>
      <c r="BB316" s="1409"/>
      <c r="BC316" s="1409"/>
      <c r="BD316" s="1409"/>
      <c r="BE316" s="1409"/>
      <c r="BF316" s="1409"/>
      <c r="BG316" s="1409"/>
      <c r="BH316" s="1409"/>
      <c r="BI316" s="1409"/>
      <c r="BJ316" s="597"/>
      <c r="BK316" s="597"/>
      <c r="BL316" s="1409"/>
      <c r="BM316" s="1409"/>
      <c r="BN316" s="1409"/>
      <c r="BO316" s="1409"/>
      <c r="BP316" s="1409"/>
      <c r="BQ316" s="1409"/>
      <c r="BR316" s="1409"/>
      <c r="BS316" s="1409"/>
      <c r="BT316" s="1409"/>
      <c r="BU316" s="1409"/>
      <c r="BV316" s="1409"/>
      <c r="BW316" s="1409"/>
      <c r="BX316" s="597"/>
      <c r="BY316" s="597"/>
      <c r="BZ316" s="1409"/>
      <c r="CA316" s="1409"/>
      <c r="CB316" s="1409"/>
      <c r="CC316" s="1409"/>
      <c r="CD316" s="1409"/>
      <c r="CE316" s="1409"/>
      <c r="CF316" s="1409"/>
      <c r="CG316" s="1409"/>
      <c r="CH316" s="1409"/>
      <c r="CI316" s="1409"/>
      <c r="CJ316" s="597"/>
      <c r="CK316" s="597"/>
      <c r="CL316" s="1409"/>
      <c r="CM316" s="1409"/>
      <c r="CN316" s="1409"/>
      <c r="CO316" s="1409"/>
      <c r="CP316" s="1409"/>
      <c r="CQ316" s="1409"/>
      <c r="CR316" s="1409"/>
      <c r="CS316" s="1409"/>
      <c r="CT316" s="597"/>
      <c r="CU316" s="597"/>
      <c r="CV316" s="1409"/>
      <c r="CW316" s="1409"/>
      <c r="CX316" s="1409"/>
      <c r="CY316" s="1409"/>
      <c r="CZ316" s="1409"/>
      <c r="DA316" s="1409"/>
      <c r="DB316" s="597"/>
      <c r="DC316" s="597"/>
      <c r="DD316" s="1409"/>
      <c r="DE316" s="1409"/>
      <c r="DF316" s="1409"/>
      <c r="DG316" s="1409"/>
      <c r="DH316" s="1409"/>
      <c r="DI316" s="1409"/>
      <c r="DJ316" s="597"/>
      <c r="DK316" s="597"/>
      <c r="DL316" s="597"/>
      <c r="DM316" s="597"/>
      <c r="DN316" s="597"/>
      <c r="DO316" s="1409"/>
      <c r="DP316" s="597"/>
      <c r="DQ316" s="597"/>
      <c r="DR316" s="597"/>
    </row>
    <row r="317" spans="1:125" s="2365" customFormat="1" ht="15" customHeight="1" x14ac:dyDescent="0.25">
      <c r="A317" s="1209"/>
      <c r="B317" s="212" t="s">
        <v>2289</v>
      </c>
      <c r="C317" s="2602"/>
      <c r="D317" s="212"/>
      <c r="E317" s="212"/>
      <c r="F317" s="2604"/>
      <c r="G317" s="2611" t="s">
        <v>47</v>
      </c>
      <c r="H317" s="2605"/>
      <c r="I317" s="2348"/>
      <c r="J317" s="2348"/>
      <c r="K317" s="2348"/>
      <c r="L317" s="2606"/>
      <c r="M317" s="2609" t="str">
        <f t="shared" si="3"/>
        <v>OTHER 7</v>
      </c>
      <c r="N317" s="2626"/>
      <c r="O317" s="37" t="str">
        <f t="shared" si="2"/>
        <v/>
      </c>
      <c r="P317" s="2626"/>
      <c r="Q317" s="998"/>
      <c r="R317" s="1028"/>
      <c r="S317" s="597"/>
      <c r="T317" s="597"/>
      <c r="U317" s="597"/>
      <c r="V317" s="597"/>
      <c r="W317" s="597"/>
      <c r="X317" s="597"/>
      <c r="Y317" s="597"/>
      <c r="Z317" s="597"/>
      <c r="AA317" s="597"/>
      <c r="AB317" s="597"/>
      <c r="AC317" s="597"/>
      <c r="AD317" s="597"/>
      <c r="AE317" s="597"/>
      <c r="AF317" s="597"/>
      <c r="AG317" s="597"/>
      <c r="AH317" s="597"/>
      <c r="AI317" s="597"/>
      <c r="AJ317" s="597"/>
      <c r="AK317" s="1409"/>
      <c r="AL317" s="1409"/>
      <c r="AM317" s="1409"/>
      <c r="AN317" s="1409"/>
      <c r="AO317" s="1409"/>
      <c r="AP317" s="1409"/>
      <c r="AQ317" s="1409"/>
      <c r="AR317" s="1409"/>
      <c r="AS317" s="1409"/>
      <c r="AT317" s="597"/>
      <c r="AU317" s="597"/>
      <c r="AV317" s="1409"/>
      <c r="AW317" s="1409"/>
      <c r="AX317" s="1409"/>
      <c r="AY317" s="1409"/>
      <c r="AZ317" s="1409"/>
      <c r="BA317" s="1409"/>
      <c r="BB317" s="1409"/>
      <c r="BC317" s="1409"/>
      <c r="BD317" s="1409"/>
      <c r="BE317" s="1409"/>
      <c r="BF317" s="1409"/>
      <c r="BG317" s="1409"/>
      <c r="BH317" s="1409"/>
      <c r="BI317" s="1409"/>
      <c r="BJ317" s="597"/>
      <c r="BK317" s="597"/>
      <c r="BL317" s="1409"/>
      <c r="BM317" s="1409"/>
      <c r="BN317" s="1409"/>
      <c r="BO317" s="1409"/>
      <c r="BP317" s="1409"/>
      <c r="BQ317" s="1409"/>
      <c r="BR317" s="1409"/>
      <c r="BS317" s="1409"/>
      <c r="BT317" s="1409"/>
      <c r="BU317" s="1409"/>
      <c r="BV317" s="1409"/>
      <c r="BW317" s="1409"/>
      <c r="BX317" s="597"/>
      <c r="BY317" s="597"/>
      <c r="BZ317" s="1409"/>
      <c r="CA317" s="1409"/>
      <c r="CB317" s="1409"/>
      <c r="CC317" s="1409"/>
      <c r="CD317" s="1409"/>
      <c r="CE317" s="1409"/>
      <c r="CF317" s="1409"/>
      <c r="CG317" s="1409"/>
      <c r="CH317" s="1409"/>
      <c r="CI317" s="1409"/>
      <c r="CJ317" s="597"/>
      <c r="CK317" s="597"/>
      <c r="CL317" s="1409"/>
      <c r="CM317" s="1409"/>
      <c r="CN317" s="1409"/>
      <c r="CO317" s="1409"/>
      <c r="CP317" s="1409"/>
      <c r="CQ317" s="1409"/>
      <c r="CR317" s="1409"/>
      <c r="CS317" s="1409"/>
      <c r="CT317" s="597"/>
      <c r="CU317" s="597"/>
      <c r="CV317" s="1409"/>
      <c r="CW317" s="1409"/>
      <c r="CX317" s="1409"/>
      <c r="CY317" s="1409"/>
      <c r="CZ317" s="1409"/>
      <c r="DA317" s="1409"/>
      <c r="DB317" s="597"/>
      <c r="DC317" s="597"/>
      <c r="DD317" s="1409"/>
      <c r="DE317" s="1409"/>
      <c r="DF317" s="1409"/>
      <c r="DG317" s="1409"/>
      <c r="DH317" s="1409"/>
      <c r="DI317" s="1409"/>
      <c r="DJ317" s="597"/>
      <c r="DK317" s="597"/>
      <c r="DL317" s="597"/>
      <c r="DM317" s="597"/>
      <c r="DN317" s="597"/>
      <c r="DO317" s="1409"/>
      <c r="DP317" s="597"/>
      <c r="DQ317" s="597"/>
      <c r="DR317" s="597"/>
    </row>
    <row r="318" spans="1:125" s="2365" customFormat="1" ht="15" customHeight="1" x14ac:dyDescent="0.25">
      <c r="A318" s="1209"/>
      <c r="B318" s="212" t="s">
        <v>2290</v>
      </c>
      <c r="C318" s="2602"/>
      <c r="D318" s="212"/>
      <c r="E318" s="212"/>
      <c r="F318" s="2604"/>
      <c r="G318" s="2611" t="s">
        <v>47</v>
      </c>
      <c r="H318" s="2605"/>
      <c r="I318" s="2348"/>
      <c r="J318" s="2348"/>
      <c r="K318" s="2348"/>
      <c r="L318" s="2606"/>
      <c r="M318" s="2609" t="str">
        <f t="shared" si="3"/>
        <v>OTHER 8</v>
      </c>
      <c r="N318" s="2626"/>
      <c r="O318" s="37" t="str">
        <f t="shared" si="2"/>
        <v/>
      </c>
      <c r="P318" s="2626"/>
      <c r="Q318" s="998"/>
      <c r="R318" s="1028"/>
      <c r="S318" s="597"/>
      <c r="T318" s="597"/>
      <c r="U318" s="597"/>
      <c r="V318" s="597"/>
      <c r="W318" s="597"/>
      <c r="X318" s="597"/>
      <c r="Y318" s="597"/>
      <c r="Z318" s="597"/>
      <c r="AA318" s="597"/>
      <c r="AB318" s="597"/>
      <c r="AC318" s="597"/>
      <c r="AD318" s="597"/>
      <c r="AE318" s="597"/>
      <c r="AF318" s="597"/>
      <c r="AG318" s="597"/>
      <c r="AH318" s="597"/>
      <c r="AI318" s="597"/>
      <c r="AJ318" s="597"/>
      <c r="AK318" s="1409"/>
      <c r="AL318" s="1409"/>
      <c r="AM318" s="1409"/>
      <c r="AN318" s="1409"/>
      <c r="AO318" s="1409"/>
      <c r="AP318" s="1409"/>
      <c r="AQ318" s="1409"/>
      <c r="AR318" s="1409"/>
      <c r="AS318" s="1409"/>
      <c r="AT318" s="597"/>
      <c r="AU318" s="597"/>
      <c r="AV318" s="1409"/>
      <c r="AW318" s="1409"/>
      <c r="AX318" s="1409"/>
      <c r="AY318" s="1409"/>
      <c r="AZ318" s="1409"/>
      <c r="BA318" s="1409"/>
      <c r="BB318" s="1409"/>
      <c r="BC318" s="1409"/>
      <c r="BD318" s="1409"/>
      <c r="BE318" s="1409"/>
      <c r="BF318" s="1409"/>
      <c r="BG318" s="1409"/>
      <c r="BH318" s="1409"/>
      <c r="BI318" s="1409"/>
      <c r="BJ318" s="597"/>
      <c r="BK318" s="597"/>
      <c r="BL318" s="1409"/>
      <c r="BM318" s="1409"/>
      <c r="BN318" s="1409"/>
      <c r="BO318" s="1409"/>
      <c r="BP318" s="1409"/>
      <c r="BQ318" s="1409"/>
      <c r="BR318" s="1409"/>
      <c r="BS318" s="1409"/>
      <c r="BT318" s="1409"/>
      <c r="BU318" s="1409"/>
      <c r="BV318" s="1409"/>
      <c r="BW318" s="1409"/>
      <c r="BX318" s="597"/>
      <c r="BY318" s="597"/>
      <c r="BZ318" s="1409"/>
      <c r="CA318" s="1409"/>
      <c r="CB318" s="1409"/>
      <c r="CC318" s="1409"/>
      <c r="CD318" s="1409"/>
      <c r="CE318" s="1409"/>
      <c r="CF318" s="1409"/>
      <c r="CG318" s="1409"/>
      <c r="CH318" s="1409"/>
      <c r="CI318" s="1409"/>
      <c r="CJ318" s="597"/>
      <c r="CK318" s="597"/>
      <c r="CL318" s="1409"/>
      <c r="CM318" s="1409"/>
      <c r="CN318" s="1409"/>
      <c r="CO318" s="1409"/>
      <c r="CP318" s="1409"/>
      <c r="CQ318" s="1409"/>
      <c r="CR318" s="1409"/>
      <c r="CS318" s="1409"/>
      <c r="CT318" s="597"/>
      <c r="CU318" s="597"/>
      <c r="CV318" s="1409"/>
      <c r="CW318" s="1409"/>
      <c r="CX318" s="1409"/>
      <c r="CY318" s="1409"/>
      <c r="CZ318" s="1409"/>
      <c r="DA318" s="1409"/>
      <c r="DB318" s="597"/>
      <c r="DC318" s="597"/>
      <c r="DD318" s="1409"/>
      <c r="DE318" s="1409"/>
      <c r="DF318" s="1409"/>
      <c r="DG318" s="1409"/>
      <c r="DH318" s="1409"/>
      <c r="DI318" s="1409"/>
      <c r="DJ318" s="597"/>
      <c r="DK318" s="597"/>
      <c r="DL318" s="597"/>
      <c r="DM318" s="597"/>
      <c r="DN318" s="597"/>
      <c r="DO318" s="1409"/>
      <c r="DP318" s="597"/>
      <c r="DQ318" s="597"/>
      <c r="DR318" s="597"/>
    </row>
    <row r="319" spans="1:125" s="2365" customFormat="1" ht="15" customHeight="1" x14ac:dyDescent="0.25">
      <c r="A319" s="1209"/>
      <c r="B319" s="212" t="s">
        <v>2291</v>
      </c>
      <c r="C319" s="2602"/>
      <c r="D319" s="212"/>
      <c r="E319" s="212"/>
      <c r="F319" s="2604"/>
      <c r="G319" s="2611" t="s">
        <v>47</v>
      </c>
      <c r="H319" s="2605"/>
      <c r="I319" s="2348"/>
      <c r="J319" s="2348"/>
      <c r="K319" s="2348"/>
      <c r="L319" s="2606"/>
      <c r="M319" s="2609" t="str">
        <f t="shared" si="3"/>
        <v>OTHER 9</v>
      </c>
      <c r="N319" s="2626"/>
      <c r="O319" s="37" t="str">
        <f t="shared" si="2"/>
        <v/>
      </c>
      <c r="P319" s="2626"/>
      <c r="Q319" s="998"/>
      <c r="R319" s="1028"/>
      <c r="S319" s="597"/>
      <c r="T319" s="597"/>
      <c r="U319" s="597"/>
      <c r="V319" s="597"/>
      <c r="W319" s="597"/>
      <c r="X319" s="597"/>
      <c r="Y319" s="597"/>
      <c r="Z319" s="597"/>
      <c r="AA319" s="597"/>
      <c r="AB319" s="597"/>
      <c r="AC319" s="597"/>
      <c r="AD319" s="597"/>
      <c r="AE319" s="597"/>
      <c r="AF319" s="597"/>
      <c r="AG319" s="597"/>
      <c r="AH319" s="597"/>
      <c r="AI319" s="597"/>
      <c r="AJ319" s="597"/>
      <c r="AK319" s="1409"/>
      <c r="AL319" s="1409"/>
      <c r="AM319" s="1409"/>
      <c r="AN319" s="1409"/>
      <c r="AO319" s="1409"/>
      <c r="AP319" s="1409"/>
      <c r="AQ319" s="1409"/>
      <c r="AR319" s="1409"/>
      <c r="AS319" s="1409"/>
      <c r="AT319" s="597"/>
      <c r="AU319" s="597"/>
      <c r="AV319" s="1409"/>
      <c r="AW319" s="1409"/>
      <c r="AX319" s="1409"/>
      <c r="AY319" s="1409"/>
      <c r="AZ319" s="1409"/>
      <c r="BA319" s="1409"/>
      <c r="BB319" s="1409"/>
      <c r="BC319" s="1409"/>
      <c r="BD319" s="1409"/>
      <c r="BE319" s="1409"/>
      <c r="BF319" s="1409"/>
      <c r="BG319" s="1409"/>
      <c r="BH319" s="1409"/>
      <c r="BI319" s="1409"/>
      <c r="BJ319" s="597"/>
      <c r="BK319" s="597"/>
      <c r="BL319" s="1409"/>
      <c r="BM319" s="1409"/>
      <c r="BN319" s="1409"/>
      <c r="BO319" s="1409"/>
      <c r="BP319" s="1409"/>
      <c r="BQ319" s="1409"/>
      <c r="BR319" s="1409"/>
      <c r="BS319" s="1409"/>
      <c r="BT319" s="1409"/>
      <c r="BU319" s="1409"/>
      <c r="BV319" s="1409"/>
      <c r="BW319" s="1409"/>
      <c r="BX319" s="597"/>
      <c r="BY319" s="597"/>
      <c r="BZ319" s="1409"/>
      <c r="CA319" s="1409"/>
      <c r="CB319" s="1409"/>
      <c r="CC319" s="1409"/>
      <c r="CD319" s="1409"/>
      <c r="CE319" s="1409"/>
      <c r="CF319" s="1409"/>
      <c r="CG319" s="1409"/>
      <c r="CH319" s="1409"/>
      <c r="CI319" s="1409"/>
      <c r="CJ319" s="597"/>
      <c r="CK319" s="597"/>
      <c r="CL319" s="1409"/>
      <c r="CM319" s="1409"/>
      <c r="CN319" s="1409"/>
      <c r="CO319" s="1409"/>
      <c r="CP319" s="1409"/>
      <c r="CQ319" s="1409"/>
      <c r="CR319" s="1409"/>
      <c r="CS319" s="1409"/>
      <c r="CT319" s="597"/>
      <c r="CU319" s="597"/>
      <c r="CV319" s="1409"/>
      <c r="CW319" s="1409"/>
      <c r="CX319" s="1409"/>
      <c r="CY319" s="1409"/>
      <c r="CZ319" s="1409"/>
      <c r="DA319" s="1409"/>
      <c r="DB319" s="597"/>
      <c r="DC319" s="597"/>
      <c r="DD319" s="1409"/>
      <c r="DE319" s="1409"/>
      <c r="DF319" s="1409"/>
      <c r="DG319" s="1409"/>
      <c r="DH319" s="1409"/>
      <c r="DI319" s="1409"/>
      <c r="DJ319" s="597"/>
      <c r="DK319" s="597"/>
      <c r="DL319" s="597"/>
      <c r="DM319" s="597"/>
      <c r="DN319" s="597"/>
      <c r="DO319" s="1409"/>
      <c r="DP319" s="597"/>
      <c r="DQ319" s="597"/>
      <c r="DR319" s="597"/>
    </row>
    <row r="320" spans="1:125" s="2365" customFormat="1" ht="15" customHeight="1" x14ac:dyDescent="0.25">
      <c r="A320" s="1209"/>
      <c r="B320" s="212" t="s">
        <v>2292</v>
      </c>
      <c r="C320" s="2602"/>
      <c r="D320" s="212"/>
      <c r="E320" s="212"/>
      <c r="F320" s="2604"/>
      <c r="G320" s="2611" t="s">
        <v>47</v>
      </c>
      <c r="H320" s="2605"/>
      <c r="I320" s="2348"/>
      <c r="J320" s="2348"/>
      <c r="K320" s="2348"/>
      <c r="L320" s="2606"/>
      <c r="M320" s="2609" t="str">
        <f t="shared" si="3"/>
        <v>OTHER 10</v>
      </c>
      <c r="N320" s="2626"/>
      <c r="O320" s="37" t="str">
        <f t="shared" si="2"/>
        <v/>
      </c>
      <c r="P320" s="2626"/>
      <c r="Q320" s="998"/>
      <c r="R320" s="1028"/>
      <c r="S320" s="597"/>
      <c r="T320" s="597"/>
      <c r="U320" s="597"/>
      <c r="V320" s="597"/>
      <c r="W320" s="597"/>
      <c r="X320" s="597"/>
      <c r="Y320" s="597"/>
      <c r="Z320" s="597"/>
      <c r="AA320" s="597"/>
      <c r="AB320" s="597"/>
      <c r="AC320" s="597"/>
      <c r="AD320" s="597"/>
      <c r="AE320" s="597"/>
      <c r="AF320" s="597"/>
      <c r="AG320" s="597"/>
      <c r="AH320" s="597"/>
      <c r="AI320" s="597"/>
      <c r="AJ320" s="597"/>
      <c r="AK320" s="1409"/>
      <c r="AL320" s="1409"/>
      <c r="AM320" s="1409"/>
      <c r="AN320" s="1409"/>
      <c r="AO320" s="1409"/>
      <c r="AP320" s="1409"/>
      <c r="AQ320" s="1409"/>
      <c r="AR320" s="1409"/>
      <c r="AS320" s="1409"/>
      <c r="AT320" s="597"/>
      <c r="AU320" s="597"/>
      <c r="AV320" s="1409"/>
      <c r="AW320" s="1409"/>
      <c r="AX320" s="1409"/>
      <c r="AY320" s="1409"/>
      <c r="AZ320" s="1409"/>
      <c r="BA320" s="1409"/>
      <c r="BB320" s="1409"/>
      <c r="BC320" s="1409"/>
      <c r="BD320" s="1409"/>
      <c r="BE320" s="1409"/>
      <c r="BF320" s="1409"/>
      <c r="BG320" s="1409"/>
      <c r="BH320" s="1409"/>
      <c r="BI320" s="1409"/>
      <c r="BJ320" s="597"/>
      <c r="BK320" s="597"/>
      <c r="BL320" s="1409"/>
      <c r="BM320" s="1409"/>
      <c r="BN320" s="1409"/>
      <c r="BO320" s="1409"/>
      <c r="BP320" s="1409"/>
      <c r="BQ320" s="1409"/>
      <c r="BR320" s="1409"/>
      <c r="BS320" s="1409"/>
      <c r="BT320" s="1409"/>
      <c r="BU320" s="1409"/>
      <c r="BV320" s="1409"/>
      <c r="BW320" s="1409"/>
      <c r="BX320" s="597"/>
      <c r="BY320" s="597"/>
      <c r="BZ320" s="1409"/>
      <c r="CA320" s="1409"/>
      <c r="CB320" s="1409"/>
      <c r="CC320" s="1409"/>
      <c r="CD320" s="1409"/>
      <c r="CE320" s="1409"/>
      <c r="CF320" s="1409"/>
      <c r="CG320" s="1409"/>
      <c r="CH320" s="1409"/>
      <c r="CI320" s="1409"/>
      <c r="CJ320" s="597"/>
      <c r="CK320" s="597"/>
      <c r="CL320" s="1409"/>
      <c r="CM320" s="1409"/>
      <c r="CN320" s="1409"/>
      <c r="CO320" s="1409"/>
      <c r="CP320" s="1409"/>
      <c r="CQ320" s="1409"/>
      <c r="CR320" s="1409"/>
      <c r="CS320" s="1409"/>
      <c r="CT320" s="597"/>
      <c r="CU320" s="597"/>
      <c r="CV320" s="1409"/>
      <c r="CW320" s="1409"/>
      <c r="CX320" s="1409"/>
      <c r="CY320" s="1409"/>
      <c r="CZ320" s="1409"/>
      <c r="DA320" s="1409"/>
      <c r="DB320" s="597"/>
      <c r="DC320" s="597"/>
      <c r="DD320" s="1409"/>
      <c r="DE320" s="1409"/>
      <c r="DF320" s="1409"/>
      <c r="DG320" s="1409"/>
      <c r="DH320" s="1409"/>
      <c r="DI320" s="1409"/>
      <c r="DJ320" s="597"/>
      <c r="DK320" s="597"/>
      <c r="DL320" s="597"/>
      <c r="DM320" s="597"/>
      <c r="DN320" s="597"/>
      <c r="DO320" s="1409"/>
      <c r="DP320" s="597"/>
      <c r="DQ320" s="597"/>
      <c r="DR320" s="597"/>
    </row>
    <row r="321" spans="1:122" s="2365" customFormat="1" ht="15" customHeight="1" x14ac:dyDescent="0.25">
      <c r="A321" s="1209"/>
      <c r="B321" s="212" t="s">
        <v>2293</v>
      </c>
      <c r="C321" s="2602"/>
      <c r="D321" s="212"/>
      <c r="E321" s="212"/>
      <c r="F321" s="2604"/>
      <c r="G321" s="2611" t="s">
        <v>47</v>
      </c>
      <c r="H321" s="2605"/>
      <c r="I321" s="2348"/>
      <c r="J321" s="2348"/>
      <c r="K321" s="2348"/>
      <c r="L321" s="2606"/>
      <c r="M321" s="2609" t="str">
        <f t="shared" si="3"/>
        <v>OTHER 11</v>
      </c>
      <c r="N321" s="2626"/>
      <c r="O321" s="37" t="str">
        <f t="shared" si="2"/>
        <v/>
      </c>
      <c r="P321" s="2626"/>
      <c r="Q321" s="998"/>
      <c r="R321" s="1028"/>
      <c r="S321" s="597"/>
      <c r="T321" s="597"/>
      <c r="U321" s="597"/>
      <c r="V321" s="597"/>
      <c r="W321" s="597"/>
      <c r="X321" s="597"/>
      <c r="Y321" s="597"/>
      <c r="Z321" s="597"/>
      <c r="AA321" s="597"/>
      <c r="AB321" s="597"/>
      <c r="AC321" s="597"/>
      <c r="AD321" s="597"/>
      <c r="AE321" s="597"/>
      <c r="AF321" s="597"/>
      <c r="AG321" s="597"/>
      <c r="AH321" s="597"/>
      <c r="AI321" s="597"/>
      <c r="AJ321" s="597"/>
      <c r="AK321" s="1409"/>
      <c r="AL321" s="1409"/>
      <c r="AM321" s="1409"/>
      <c r="AN321" s="1409"/>
      <c r="AO321" s="1409"/>
      <c r="AP321" s="1409"/>
      <c r="AQ321" s="1409"/>
      <c r="AR321" s="1409"/>
      <c r="AS321" s="1409"/>
      <c r="AT321" s="597"/>
      <c r="AU321" s="597"/>
      <c r="AV321" s="1409"/>
      <c r="AW321" s="1409"/>
      <c r="AX321" s="1409"/>
      <c r="AY321" s="1409"/>
      <c r="AZ321" s="1409"/>
      <c r="BA321" s="1409"/>
      <c r="BB321" s="1409"/>
      <c r="BC321" s="1409"/>
      <c r="BD321" s="1409"/>
      <c r="BE321" s="1409"/>
      <c r="BF321" s="1409"/>
      <c r="BG321" s="1409"/>
      <c r="BH321" s="1409"/>
      <c r="BI321" s="1409"/>
      <c r="BJ321" s="597"/>
      <c r="BK321" s="597"/>
      <c r="BL321" s="1409"/>
      <c r="BM321" s="1409"/>
      <c r="BN321" s="1409"/>
      <c r="BO321" s="1409"/>
      <c r="BP321" s="1409"/>
      <c r="BQ321" s="1409"/>
      <c r="BR321" s="1409"/>
      <c r="BS321" s="1409"/>
      <c r="BT321" s="1409"/>
      <c r="BU321" s="1409"/>
      <c r="BV321" s="1409"/>
      <c r="BW321" s="1409"/>
      <c r="BX321" s="597"/>
      <c r="BY321" s="597"/>
      <c r="BZ321" s="1409"/>
      <c r="CA321" s="1409"/>
      <c r="CB321" s="1409"/>
      <c r="CC321" s="1409"/>
      <c r="CD321" s="1409"/>
      <c r="CE321" s="1409"/>
      <c r="CF321" s="1409"/>
      <c r="CG321" s="1409"/>
      <c r="CH321" s="1409"/>
      <c r="CI321" s="1409"/>
      <c r="CJ321" s="597"/>
      <c r="CK321" s="597"/>
      <c r="CL321" s="1409"/>
      <c r="CM321" s="1409"/>
      <c r="CN321" s="1409"/>
      <c r="CO321" s="1409"/>
      <c r="CP321" s="1409"/>
      <c r="CQ321" s="1409"/>
      <c r="CR321" s="1409"/>
      <c r="CS321" s="1409"/>
      <c r="CT321" s="597"/>
      <c r="CU321" s="597"/>
      <c r="CV321" s="1409"/>
      <c r="CW321" s="1409"/>
      <c r="CX321" s="1409"/>
      <c r="CY321" s="1409"/>
      <c r="CZ321" s="1409"/>
      <c r="DA321" s="1409"/>
      <c r="DB321" s="597"/>
      <c r="DC321" s="597"/>
      <c r="DD321" s="1409"/>
      <c r="DE321" s="1409"/>
      <c r="DF321" s="1409"/>
      <c r="DG321" s="1409"/>
      <c r="DH321" s="1409"/>
      <c r="DI321" s="1409"/>
      <c r="DJ321" s="597"/>
      <c r="DK321" s="597"/>
      <c r="DL321" s="597"/>
      <c r="DM321" s="597"/>
      <c r="DN321" s="597"/>
      <c r="DO321" s="1409"/>
      <c r="DP321" s="597"/>
      <c r="DQ321" s="597"/>
      <c r="DR321" s="597"/>
    </row>
    <row r="322" spans="1:122" s="2365" customFormat="1" ht="15" customHeight="1" x14ac:dyDescent="0.25">
      <c r="A322" s="1209"/>
      <c r="B322" s="212" t="s">
        <v>2294</v>
      </c>
      <c r="C322" s="2602"/>
      <c r="D322" s="212"/>
      <c r="E322" s="212"/>
      <c r="F322" s="2604"/>
      <c r="G322" s="2611" t="s">
        <v>47</v>
      </c>
      <c r="H322" s="2605"/>
      <c r="I322" s="2348"/>
      <c r="J322" s="2348"/>
      <c r="K322" s="2348"/>
      <c r="L322" s="2606"/>
      <c r="M322" s="2609" t="str">
        <f t="shared" si="3"/>
        <v>OTHER 12</v>
      </c>
      <c r="N322" s="2626"/>
      <c r="O322" s="37" t="str">
        <f t="shared" si="2"/>
        <v/>
      </c>
      <c r="P322" s="2626"/>
      <c r="Q322" s="998"/>
      <c r="R322" s="1028"/>
      <c r="S322" s="597"/>
      <c r="T322" s="597"/>
      <c r="U322" s="597"/>
      <c r="V322" s="597"/>
      <c r="W322" s="597"/>
      <c r="X322" s="597"/>
      <c r="Y322" s="597"/>
      <c r="Z322" s="597"/>
      <c r="AA322" s="597"/>
      <c r="AB322" s="597"/>
      <c r="AC322" s="597"/>
      <c r="AD322" s="597"/>
      <c r="AE322" s="597"/>
      <c r="AF322" s="597"/>
      <c r="AG322" s="597"/>
      <c r="AH322" s="597"/>
      <c r="AI322" s="597"/>
      <c r="AJ322" s="597"/>
      <c r="AK322" s="1409"/>
      <c r="AL322" s="1409"/>
      <c r="AM322" s="1409"/>
      <c r="AN322" s="1409"/>
      <c r="AO322" s="1409"/>
      <c r="AP322" s="1409"/>
      <c r="AQ322" s="1409"/>
      <c r="AR322" s="1409"/>
      <c r="AS322" s="1409"/>
      <c r="AT322" s="597"/>
      <c r="AU322" s="597"/>
      <c r="AV322" s="1409"/>
      <c r="AW322" s="1409"/>
      <c r="AX322" s="1409"/>
      <c r="AY322" s="1409"/>
      <c r="AZ322" s="1409"/>
      <c r="BA322" s="1409"/>
      <c r="BB322" s="1409"/>
      <c r="BC322" s="1409"/>
      <c r="BD322" s="1409"/>
      <c r="BE322" s="1409"/>
      <c r="BF322" s="1409"/>
      <c r="BG322" s="1409"/>
      <c r="BH322" s="1409"/>
      <c r="BI322" s="1409"/>
      <c r="BJ322" s="597"/>
      <c r="BK322" s="597"/>
      <c r="BL322" s="1409"/>
      <c r="BM322" s="1409"/>
      <c r="BN322" s="1409"/>
      <c r="BO322" s="1409"/>
      <c r="BP322" s="1409"/>
      <c r="BQ322" s="1409"/>
      <c r="BR322" s="1409"/>
      <c r="BS322" s="1409"/>
      <c r="BT322" s="1409"/>
      <c r="BU322" s="1409"/>
      <c r="BV322" s="1409"/>
      <c r="BW322" s="1409"/>
      <c r="BX322" s="597"/>
      <c r="BY322" s="597"/>
      <c r="BZ322" s="1409"/>
      <c r="CA322" s="1409"/>
      <c r="CB322" s="1409"/>
      <c r="CC322" s="1409"/>
      <c r="CD322" s="1409"/>
      <c r="CE322" s="1409"/>
      <c r="CF322" s="1409"/>
      <c r="CG322" s="1409"/>
      <c r="CH322" s="1409"/>
      <c r="CI322" s="1409"/>
      <c r="CJ322" s="597"/>
      <c r="CK322" s="597"/>
      <c r="CL322" s="1409"/>
      <c r="CM322" s="1409"/>
      <c r="CN322" s="1409"/>
      <c r="CO322" s="1409"/>
      <c r="CP322" s="1409"/>
      <c r="CQ322" s="1409"/>
      <c r="CR322" s="1409"/>
      <c r="CS322" s="1409"/>
      <c r="CT322" s="597"/>
      <c r="CU322" s="597"/>
      <c r="CV322" s="1409"/>
      <c r="CW322" s="1409"/>
      <c r="CX322" s="1409"/>
      <c r="CY322" s="1409"/>
      <c r="CZ322" s="1409"/>
      <c r="DA322" s="1409"/>
      <c r="DB322" s="597"/>
      <c r="DC322" s="597"/>
      <c r="DD322" s="1409"/>
      <c r="DE322" s="1409"/>
      <c r="DF322" s="1409"/>
      <c r="DG322" s="1409"/>
      <c r="DH322" s="1409"/>
      <c r="DI322" s="1409"/>
      <c r="DJ322" s="597"/>
      <c r="DK322" s="597"/>
      <c r="DL322" s="597"/>
      <c r="DM322" s="597"/>
      <c r="DN322" s="597"/>
      <c r="DO322" s="1409"/>
      <c r="DP322" s="597"/>
      <c r="DQ322" s="597"/>
      <c r="DR322" s="597"/>
    </row>
    <row r="323" spans="1:122" s="2365" customFormat="1" ht="15" customHeight="1" x14ac:dyDescent="0.25">
      <c r="A323" s="1209"/>
      <c r="B323" s="212" t="s">
        <v>2295</v>
      </c>
      <c r="C323" s="2602"/>
      <c r="D323" s="212"/>
      <c r="E323" s="212"/>
      <c r="F323" s="2604"/>
      <c r="G323" s="2611" t="s">
        <v>47</v>
      </c>
      <c r="H323" s="2605"/>
      <c r="I323" s="2348"/>
      <c r="J323" s="2348"/>
      <c r="K323" s="2348"/>
      <c r="L323" s="2606"/>
      <c r="M323" s="2609" t="str">
        <f t="shared" si="3"/>
        <v>OTHER 13</v>
      </c>
      <c r="N323" s="2626"/>
      <c r="O323" s="37" t="str">
        <f t="shared" si="2"/>
        <v/>
      </c>
      <c r="P323" s="2626"/>
      <c r="Q323" s="998"/>
      <c r="R323" s="1028"/>
      <c r="S323" s="597"/>
      <c r="T323" s="597"/>
      <c r="U323" s="597"/>
      <c r="V323" s="597"/>
      <c r="W323" s="597"/>
      <c r="X323" s="597"/>
      <c r="Y323" s="597"/>
      <c r="Z323" s="597"/>
      <c r="AA323" s="597"/>
      <c r="AB323" s="597"/>
      <c r="AC323" s="597"/>
      <c r="AD323" s="597"/>
      <c r="AE323" s="597"/>
      <c r="AF323" s="597"/>
      <c r="AG323" s="597"/>
      <c r="AH323" s="597"/>
      <c r="AI323" s="597"/>
      <c r="AJ323" s="597"/>
      <c r="AK323" s="1409"/>
      <c r="AL323" s="1409"/>
      <c r="AM323" s="1409"/>
      <c r="AN323" s="1409"/>
      <c r="AO323" s="1409"/>
      <c r="AP323" s="1409"/>
      <c r="AQ323" s="1409"/>
      <c r="AR323" s="1409"/>
      <c r="AS323" s="1409"/>
      <c r="AT323" s="597"/>
      <c r="AU323" s="597"/>
      <c r="AV323" s="1409"/>
      <c r="AW323" s="1409"/>
      <c r="AX323" s="1409"/>
      <c r="AY323" s="1409"/>
      <c r="AZ323" s="1409"/>
      <c r="BA323" s="1409"/>
      <c r="BB323" s="1409"/>
      <c r="BC323" s="1409"/>
      <c r="BD323" s="1409"/>
      <c r="BE323" s="1409"/>
      <c r="BF323" s="1409"/>
      <c r="BG323" s="1409"/>
      <c r="BH323" s="1409"/>
      <c r="BI323" s="1409"/>
      <c r="BJ323" s="597"/>
      <c r="BK323" s="597"/>
      <c r="BL323" s="1409"/>
      <c r="BM323" s="1409"/>
      <c r="BN323" s="1409"/>
      <c r="BO323" s="1409"/>
      <c r="BP323" s="1409"/>
      <c r="BQ323" s="1409"/>
      <c r="BR323" s="1409"/>
      <c r="BS323" s="1409"/>
      <c r="BT323" s="1409"/>
      <c r="BU323" s="1409"/>
      <c r="BV323" s="1409"/>
      <c r="BW323" s="1409"/>
      <c r="BX323" s="597"/>
      <c r="BY323" s="597"/>
      <c r="BZ323" s="1409"/>
      <c r="CA323" s="1409"/>
      <c r="CB323" s="1409"/>
      <c r="CC323" s="1409"/>
      <c r="CD323" s="1409"/>
      <c r="CE323" s="1409"/>
      <c r="CF323" s="1409"/>
      <c r="CG323" s="1409"/>
      <c r="CH323" s="1409"/>
      <c r="CI323" s="1409"/>
      <c r="CJ323" s="597"/>
      <c r="CK323" s="597"/>
      <c r="CL323" s="1409"/>
      <c r="CM323" s="1409"/>
      <c r="CN323" s="1409"/>
      <c r="CO323" s="1409"/>
      <c r="CP323" s="1409"/>
      <c r="CQ323" s="1409"/>
      <c r="CR323" s="1409"/>
      <c r="CS323" s="1409"/>
      <c r="CT323" s="597"/>
      <c r="CU323" s="597"/>
      <c r="CV323" s="1409"/>
      <c r="CW323" s="1409"/>
      <c r="CX323" s="1409"/>
      <c r="CY323" s="1409"/>
      <c r="CZ323" s="1409"/>
      <c r="DA323" s="1409"/>
      <c r="DB323" s="597"/>
      <c r="DC323" s="597"/>
      <c r="DD323" s="1409"/>
      <c r="DE323" s="1409"/>
      <c r="DF323" s="1409"/>
      <c r="DG323" s="1409"/>
      <c r="DH323" s="1409"/>
      <c r="DI323" s="1409"/>
      <c r="DJ323" s="597"/>
      <c r="DK323" s="597"/>
      <c r="DL323" s="597"/>
      <c r="DM323" s="597"/>
      <c r="DN323" s="597"/>
      <c r="DO323" s="1409"/>
      <c r="DP323" s="597"/>
      <c r="DQ323" s="597"/>
      <c r="DR323" s="597"/>
    </row>
    <row r="324" spans="1:122" s="2365" customFormat="1" ht="15" customHeight="1" x14ac:dyDescent="0.25">
      <c r="A324" s="1209"/>
      <c r="B324" s="212" t="s">
        <v>2296</v>
      </c>
      <c r="C324" s="2602"/>
      <c r="D324" s="212"/>
      <c r="E324" s="212"/>
      <c r="F324" s="2604"/>
      <c r="G324" s="2611" t="s">
        <v>47</v>
      </c>
      <c r="H324" s="2605"/>
      <c r="I324" s="2348"/>
      <c r="J324" s="2348"/>
      <c r="K324" s="2348"/>
      <c r="L324" s="2606"/>
      <c r="M324" s="2609" t="str">
        <f t="shared" si="3"/>
        <v>OTHER 14</v>
      </c>
      <c r="N324" s="2626"/>
      <c r="O324" s="37" t="str">
        <f t="shared" si="2"/>
        <v/>
      </c>
      <c r="P324" s="2626"/>
      <c r="Q324" s="998"/>
      <c r="R324" s="1028"/>
      <c r="S324" s="597"/>
      <c r="T324" s="597"/>
      <c r="U324" s="597"/>
      <c r="V324" s="597"/>
      <c r="W324" s="597"/>
      <c r="X324" s="597"/>
      <c r="Y324" s="597"/>
      <c r="Z324" s="597"/>
      <c r="AA324" s="597"/>
      <c r="AB324" s="597"/>
      <c r="AC324" s="597"/>
      <c r="AD324" s="597"/>
      <c r="AE324" s="597"/>
      <c r="AF324" s="597"/>
      <c r="AG324" s="597"/>
      <c r="AH324" s="597"/>
      <c r="AI324" s="597"/>
      <c r="AJ324" s="597"/>
      <c r="AK324" s="1409"/>
      <c r="AL324" s="1409"/>
      <c r="AM324" s="1409"/>
      <c r="AN324" s="1409"/>
      <c r="AO324" s="1409"/>
      <c r="AP324" s="1409"/>
      <c r="AQ324" s="1409"/>
      <c r="AR324" s="1409"/>
      <c r="AS324" s="1409"/>
      <c r="AT324" s="597"/>
      <c r="AU324" s="597"/>
      <c r="AV324" s="1409"/>
      <c r="AW324" s="1409"/>
      <c r="AX324" s="1409"/>
      <c r="AY324" s="1409"/>
      <c r="AZ324" s="1409"/>
      <c r="BA324" s="1409"/>
      <c r="BB324" s="1409"/>
      <c r="BC324" s="1409"/>
      <c r="BD324" s="1409"/>
      <c r="BE324" s="1409"/>
      <c r="BF324" s="1409"/>
      <c r="BG324" s="1409"/>
      <c r="BH324" s="1409"/>
      <c r="BI324" s="1409"/>
      <c r="BJ324" s="597"/>
      <c r="BK324" s="597"/>
      <c r="BL324" s="1409"/>
      <c r="BM324" s="1409"/>
      <c r="BN324" s="1409"/>
      <c r="BO324" s="1409"/>
      <c r="BP324" s="1409"/>
      <c r="BQ324" s="1409"/>
      <c r="BR324" s="1409"/>
      <c r="BS324" s="1409"/>
      <c r="BT324" s="1409"/>
      <c r="BU324" s="1409"/>
      <c r="BV324" s="1409"/>
      <c r="BW324" s="1409"/>
      <c r="BX324" s="597"/>
      <c r="BY324" s="597"/>
      <c r="BZ324" s="1409"/>
      <c r="CA324" s="1409"/>
      <c r="CB324" s="1409"/>
      <c r="CC324" s="1409"/>
      <c r="CD324" s="1409"/>
      <c r="CE324" s="1409"/>
      <c r="CF324" s="1409"/>
      <c r="CG324" s="1409"/>
      <c r="CH324" s="1409"/>
      <c r="CI324" s="1409"/>
      <c r="CJ324" s="597"/>
      <c r="CK324" s="597"/>
      <c r="CL324" s="1409"/>
      <c r="CM324" s="1409"/>
      <c r="CN324" s="1409"/>
      <c r="CO324" s="1409"/>
      <c r="CP324" s="1409"/>
      <c r="CQ324" s="1409"/>
      <c r="CR324" s="1409"/>
      <c r="CS324" s="1409"/>
      <c r="CT324" s="597"/>
      <c r="CU324" s="597"/>
      <c r="CV324" s="1409"/>
      <c r="CW324" s="1409"/>
      <c r="CX324" s="1409"/>
      <c r="CY324" s="1409"/>
      <c r="CZ324" s="1409"/>
      <c r="DA324" s="1409"/>
      <c r="DB324" s="597"/>
      <c r="DC324" s="597"/>
      <c r="DD324" s="1409"/>
      <c r="DE324" s="1409"/>
      <c r="DF324" s="1409"/>
      <c r="DG324" s="1409"/>
      <c r="DH324" s="1409"/>
      <c r="DI324" s="1409"/>
      <c r="DJ324" s="597"/>
      <c r="DK324" s="597"/>
      <c r="DL324" s="597"/>
      <c r="DM324" s="597"/>
      <c r="DN324" s="597"/>
      <c r="DO324" s="1409"/>
      <c r="DP324" s="597"/>
      <c r="DQ324" s="597"/>
      <c r="DR324" s="597"/>
    </row>
    <row r="325" spans="1:122" s="2365" customFormat="1" ht="15" customHeight="1" x14ac:dyDescent="0.25">
      <c r="A325" s="1209"/>
      <c r="B325" s="212" t="s">
        <v>2297</v>
      </c>
      <c r="C325" s="2602"/>
      <c r="D325" s="212"/>
      <c r="E325" s="212"/>
      <c r="F325" s="2604"/>
      <c r="G325" s="2611" t="s">
        <v>47</v>
      </c>
      <c r="H325" s="2605"/>
      <c r="I325" s="2348"/>
      <c r="J325" s="2348"/>
      <c r="K325" s="2348"/>
      <c r="L325" s="2606"/>
      <c r="M325" s="2609" t="str">
        <f t="shared" si="3"/>
        <v>OTHER 15</v>
      </c>
      <c r="N325" s="2626"/>
      <c r="O325" s="37" t="str">
        <f t="shared" si="2"/>
        <v/>
      </c>
      <c r="P325" s="2626"/>
      <c r="Q325" s="998"/>
      <c r="R325" s="1028"/>
      <c r="S325" s="597"/>
      <c r="T325" s="597"/>
      <c r="U325" s="597"/>
      <c r="V325" s="597"/>
      <c r="W325" s="597"/>
      <c r="X325" s="597"/>
      <c r="Y325" s="597"/>
      <c r="Z325" s="597"/>
      <c r="AA325" s="597"/>
      <c r="AB325" s="597"/>
      <c r="AC325" s="597"/>
      <c r="AD325" s="597"/>
      <c r="AE325" s="597"/>
      <c r="AF325" s="597"/>
      <c r="AG325" s="597"/>
      <c r="AH325" s="597"/>
      <c r="AI325" s="597"/>
      <c r="AJ325" s="597"/>
      <c r="AK325" s="1409"/>
      <c r="AL325" s="1409"/>
      <c r="AM325" s="1409"/>
      <c r="AN325" s="1409"/>
      <c r="AO325" s="1409"/>
      <c r="AP325" s="1409"/>
      <c r="AQ325" s="1409"/>
      <c r="AR325" s="1409"/>
      <c r="AS325" s="1409"/>
      <c r="AT325" s="597"/>
      <c r="AU325" s="597"/>
      <c r="AV325" s="1409"/>
      <c r="AW325" s="1409"/>
      <c r="AX325" s="1409"/>
      <c r="AY325" s="1409"/>
      <c r="AZ325" s="1409"/>
      <c r="BA325" s="1409"/>
      <c r="BB325" s="1409"/>
      <c r="BC325" s="1409"/>
      <c r="BD325" s="1409"/>
      <c r="BE325" s="1409"/>
      <c r="BF325" s="1409"/>
      <c r="BG325" s="1409"/>
      <c r="BH325" s="1409"/>
      <c r="BI325" s="1409"/>
      <c r="BJ325" s="597"/>
      <c r="BK325" s="597"/>
      <c r="BL325" s="1409"/>
      <c r="BM325" s="1409"/>
      <c r="BN325" s="1409"/>
      <c r="BO325" s="1409"/>
      <c r="BP325" s="1409"/>
      <c r="BQ325" s="1409"/>
      <c r="BR325" s="1409"/>
      <c r="BS325" s="1409"/>
      <c r="BT325" s="1409"/>
      <c r="BU325" s="1409"/>
      <c r="BV325" s="1409"/>
      <c r="BW325" s="1409"/>
      <c r="BX325" s="597"/>
      <c r="BY325" s="597"/>
      <c r="BZ325" s="1409"/>
      <c r="CA325" s="1409"/>
      <c r="CB325" s="1409"/>
      <c r="CC325" s="1409"/>
      <c r="CD325" s="1409"/>
      <c r="CE325" s="1409"/>
      <c r="CF325" s="1409"/>
      <c r="CG325" s="1409"/>
      <c r="CH325" s="1409"/>
      <c r="CI325" s="1409"/>
      <c r="CJ325" s="597"/>
      <c r="CK325" s="597"/>
      <c r="CL325" s="1409"/>
      <c r="CM325" s="1409"/>
      <c r="CN325" s="1409"/>
      <c r="CO325" s="1409"/>
      <c r="CP325" s="1409"/>
      <c r="CQ325" s="1409"/>
      <c r="CR325" s="1409"/>
      <c r="CS325" s="1409"/>
      <c r="CT325" s="597"/>
      <c r="CU325" s="597"/>
      <c r="CV325" s="1409"/>
      <c r="CW325" s="1409"/>
      <c r="CX325" s="1409"/>
      <c r="CY325" s="1409"/>
      <c r="CZ325" s="1409"/>
      <c r="DA325" s="1409"/>
      <c r="DB325" s="597"/>
      <c r="DC325" s="597"/>
      <c r="DD325" s="1409"/>
      <c r="DE325" s="1409"/>
      <c r="DF325" s="1409"/>
      <c r="DG325" s="1409"/>
      <c r="DH325" s="1409"/>
      <c r="DI325" s="1409"/>
      <c r="DJ325" s="597"/>
      <c r="DK325" s="597"/>
      <c r="DL325" s="597"/>
      <c r="DM325" s="597"/>
      <c r="DN325" s="597"/>
      <c r="DO325" s="1409"/>
      <c r="DP325" s="597"/>
      <c r="DQ325" s="597"/>
      <c r="DR325" s="597"/>
    </row>
    <row r="326" spans="1:122" s="2365" customFormat="1" ht="15" customHeight="1" x14ac:dyDescent="0.25">
      <c r="A326" s="1209"/>
      <c r="B326" s="212" t="s">
        <v>2298</v>
      </c>
      <c r="C326" s="2602"/>
      <c r="D326" s="212"/>
      <c r="E326" s="212"/>
      <c r="F326" s="2604"/>
      <c r="G326" s="2611" t="s">
        <v>47</v>
      </c>
      <c r="H326" s="2605"/>
      <c r="I326" s="2348"/>
      <c r="J326" s="2348"/>
      <c r="K326" s="2348"/>
      <c r="L326" s="2606"/>
      <c r="M326" s="2609" t="str">
        <f t="shared" si="3"/>
        <v>OTHER 16</v>
      </c>
      <c r="N326" s="2626"/>
      <c r="O326" s="37" t="str">
        <f t="shared" si="2"/>
        <v/>
      </c>
      <c r="P326" s="2626"/>
      <c r="Q326" s="998"/>
      <c r="R326" s="1028"/>
      <c r="S326" s="597"/>
      <c r="T326" s="597"/>
      <c r="U326" s="597"/>
      <c r="V326" s="597"/>
      <c r="W326" s="597"/>
      <c r="X326" s="597"/>
      <c r="Y326" s="597"/>
      <c r="Z326" s="597"/>
      <c r="AA326" s="597"/>
      <c r="AB326" s="597"/>
      <c r="AC326" s="597"/>
      <c r="AD326" s="597"/>
      <c r="AE326" s="597"/>
      <c r="AF326" s="597"/>
      <c r="AG326" s="597"/>
      <c r="AH326" s="597"/>
      <c r="AI326" s="597"/>
      <c r="AJ326" s="597"/>
      <c r="AK326" s="1409"/>
      <c r="AL326" s="1409"/>
      <c r="AM326" s="1409"/>
      <c r="AN326" s="1409"/>
      <c r="AO326" s="1409"/>
      <c r="AP326" s="1409"/>
      <c r="AQ326" s="1409"/>
      <c r="AR326" s="1409"/>
      <c r="AS326" s="1409"/>
      <c r="AT326" s="597"/>
      <c r="AU326" s="597"/>
      <c r="AV326" s="1409"/>
      <c r="AW326" s="1409"/>
      <c r="AX326" s="1409"/>
      <c r="AY326" s="1409"/>
      <c r="AZ326" s="1409"/>
      <c r="BA326" s="1409"/>
      <c r="BB326" s="1409"/>
      <c r="BC326" s="1409"/>
      <c r="BD326" s="1409"/>
      <c r="BE326" s="1409"/>
      <c r="BF326" s="1409"/>
      <c r="BG326" s="1409"/>
      <c r="BH326" s="1409"/>
      <c r="BI326" s="1409"/>
      <c r="BJ326" s="597"/>
      <c r="BK326" s="597"/>
      <c r="BL326" s="1409"/>
      <c r="BM326" s="1409"/>
      <c r="BN326" s="1409"/>
      <c r="BO326" s="1409"/>
      <c r="BP326" s="1409"/>
      <c r="BQ326" s="1409"/>
      <c r="BR326" s="1409"/>
      <c r="BS326" s="1409"/>
      <c r="BT326" s="1409"/>
      <c r="BU326" s="1409"/>
      <c r="BV326" s="1409"/>
      <c r="BW326" s="1409"/>
      <c r="BX326" s="597"/>
      <c r="BY326" s="597"/>
      <c r="BZ326" s="1409"/>
      <c r="CA326" s="1409"/>
      <c r="CB326" s="1409"/>
      <c r="CC326" s="1409"/>
      <c r="CD326" s="1409"/>
      <c r="CE326" s="1409"/>
      <c r="CF326" s="1409"/>
      <c r="CG326" s="1409"/>
      <c r="CH326" s="1409"/>
      <c r="CI326" s="1409"/>
      <c r="CJ326" s="597"/>
      <c r="CK326" s="597"/>
      <c r="CL326" s="1409"/>
      <c r="CM326" s="1409"/>
      <c r="CN326" s="1409"/>
      <c r="CO326" s="1409"/>
      <c r="CP326" s="1409"/>
      <c r="CQ326" s="1409"/>
      <c r="CR326" s="1409"/>
      <c r="CS326" s="1409"/>
      <c r="CT326" s="597"/>
      <c r="CU326" s="597"/>
      <c r="CV326" s="1409"/>
      <c r="CW326" s="1409"/>
      <c r="CX326" s="1409"/>
      <c r="CY326" s="1409"/>
      <c r="CZ326" s="1409"/>
      <c r="DA326" s="1409"/>
      <c r="DB326" s="597"/>
      <c r="DC326" s="597"/>
      <c r="DD326" s="1409"/>
      <c r="DE326" s="1409"/>
      <c r="DF326" s="1409"/>
      <c r="DG326" s="1409"/>
      <c r="DH326" s="1409"/>
      <c r="DI326" s="1409"/>
      <c r="DJ326" s="597"/>
      <c r="DK326" s="597"/>
      <c r="DL326" s="597"/>
      <c r="DM326" s="597"/>
      <c r="DN326" s="597"/>
      <c r="DO326" s="1409"/>
      <c r="DP326" s="597"/>
      <c r="DQ326" s="597"/>
      <c r="DR326" s="597"/>
    </row>
    <row r="327" spans="1:122" s="2365" customFormat="1" ht="15" customHeight="1" x14ac:dyDescent="0.25">
      <c r="A327" s="1209"/>
      <c r="B327" s="212" t="s">
        <v>2299</v>
      </c>
      <c r="C327" s="2602"/>
      <c r="D327" s="212"/>
      <c r="E327" s="212"/>
      <c r="F327" s="2604"/>
      <c r="G327" s="2611" t="s">
        <v>47</v>
      </c>
      <c r="H327" s="2605"/>
      <c r="I327" s="2348"/>
      <c r="J327" s="2348"/>
      <c r="K327" s="2348"/>
      <c r="L327" s="2606"/>
      <c r="M327" s="2609" t="str">
        <f t="shared" si="3"/>
        <v>OTHER 17</v>
      </c>
      <c r="N327" s="2626"/>
      <c r="O327" s="37" t="str">
        <f t="shared" si="2"/>
        <v/>
      </c>
      <c r="P327" s="2626"/>
      <c r="Q327" s="998"/>
      <c r="R327" s="1028"/>
      <c r="S327" s="597"/>
      <c r="T327" s="597"/>
      <c r="U327" s="597"/>
      <c r="V327" s="597"/>
      <c r="W327" s="597"/>
      <c r="X327" s="597"/>
      <c r="Y327" s="597"/>
      <c r="Z327" s="597"/>
      <c r="AA327" s="597"/>
      <c r="AB327" s="597"/>
      <c r="AC327" s="597"/>
      <c r="AD327" s="597"/>
      <c r="AE327" s="597"/>
      <c r="AF327" s="597"/>
      <c r="AG327" s="597"/>
      <c r="AH327" s="597"/>
      <c r="AI327" s="597"/>
      <c r="AJ327" s="597"/>
      <c r="AK327" s="1409"/>
      <c r="AL327" s="1409"/>
      <c r="AM327" s="1409"/>
      <c r="AN327" s="1409"/>
      <c r="AO327" s="1409"/>
      <c r="AP327" s="1409"/>
      <c r="AQ327" s="1409"/>
      <c r="AR327" s="1409"/>
      <c r="AS327" s="1409"/>
      <c r="AT327" s="597"/>
      <c r="AU327" s="597"/>
      <c r="AV327" s="1409"/>
      <c r="AW327" s="1409"/>
      <c r="AX327" s="1409"/>
      <c r="AY327" s="1409"/>
      <c r="AZ327" s="1409"/>
      <c r="BA327" s="1409"/>
      <c r="BB327" s="1409"/>
      <c r="BC327" s="1409"/>
      <c r="BD327" s="1409"/>
      <c r="BE327" s="1409"/>
      <c r="BF327" s="1409"/>
      <c r="BG327" s="1409"/>
      <c r="BH327" s="1409"/>
      <c r="BI327" s="1409"/>
      <c r="BJ327" s="597"/>
      <c r="BK327" s="597"/>
      <c r="BL327" s="1409"/>
      <c r="BM327" s="1409"/>
      <c r="BN327" s="1409"/>
      <c r="BO327" s="1409"/>
      <c r="BP327" s="1409"/>
      <c r="BQ327" s="1409"/>
      <c r="BR327" s="1409"/>
      <c r="BS327" s="1409"/>
      <c r="BT327" s="1409"/>
      <c r="BU327" s="1409"/>
      <c r="BV327" s="1409"/>
      <c r="BW327" s="1409"/>
      <c r="BX327" s="597"/>
      <c r="BY327" s="597"/>
      <c r="BZ327" s="1409"/>
      <c r="CA327" s="1409"/>
      <c r="CB327" s="1409"/>
      <c r="CC327" s="1409"/>
      <c r="CD327" s="1409"/>
      <c r="CE327" s="1409"/>
      <c r="CF327" s="1409"/>
      <c r="CG327" s="1409"/>
      <c r="CH327" s="1409"/>
      <c r="CI327" s="1409"/>
      <c r="CJ327" s="597"/>
      <c r="CK327" s="597"/>
      <c r="CL327" s="1409"/>
      <c r="CM327" s="1409"/>
      <c r="CN327" s="1409"/>
      <c r="CO327" s="1409"/>
      <c r="CP327" s="1409"/>
      <c r="CQ327" s="1409"/>
      <c r="CR327" s="1409"/>
      <c r="CS327" s="1409"/>
      <c r="CT327" s="597"/>
      <c r="CU327" s="597"/>
      <c r="CV327" s="1409"/>
      <c r="CW327" s="1409"/>
      <c r="CX327" s="1409"/>
      <c r="CY327" s="1409"/>
      <c r="CZ327" s="1409"/>
      <c r="DA327" s="1409"/>
      <c r="DB327" s="597"/>
      <c r="DC327" s="597"/>
      <c r="DD327" s="1409"/>
      <c r="DE327" s="1409"/>
      <c r="DF327" s="1409"/>
      <c r="DG327" s="1409"/>
      <c r="DH327" s="1409"/>
      <c r="DI327" s="1409"/>
      <c r="DJ327" s="597"/>
      <c r="DK327" s="597"/>
      <c r="DL327" s="597"/>
      <c r="DM327" s="597"/>
      <c r="DN327" s="597"/>
      <c r="DO327" s="1409"/>
      <c r="DP327" s="597"/>
      <c r="DQ327" s="597"/>
      <c r="DR327" s="597"/>
    </row>
    <row r="328" spans="1:122" s="2365" customFormat="1" ht="15" customHeight="1" x14ac:dyDescent="0.25">
      <c r="A328" s="1209"/>
      <c r="B328" s="212" t="s">
        <v>2300</v>
      </c>
      <c r="C328" s="2602"/>
      <c r="D328" s="212"/>
      <c r="E328" s="212"/>
      <c r="F328" s="2604"/>
      <c r="G328" s="2611" t="s">
        <v>47</v>
      </c>
      <c r="H328" s="2605"/>
      <c r="I328" s="2348"/>
      <c r="J328" s="2348"/>
      <c r="K328" s="2348"/>
      <c r="L328" s="2606"/>
      <c r="M328" s="2609" t="str">
        <f t="shared" si="3"/>
        <v>OTHER 18</v>
      </c>
      <c r="N328" s="2626"/>
      <c r="O328" s="37" t="str">
        <f t="shared" si="2"/>
        <v/>
      </c>
      <c r="P328" s="2626"/>
      <c r="Q328" s="998"/>
      <c r="R328" s="1028"/>
      <c r="S328" s="597"/>
      <c r="T328" s="597"/>
      <c r="U328" s="597"/>
      <c r="V328" s="597"/>
      <c r="W328" s="597"/>
      <c r="X328" s="597"/>
      <c r="Y328" s="597"/>
      <c r="Z328" s="597"/>
      <c r="AA328" s="597"/>
      <c r="AB328" s="597"/>
      <c r="AC328" s="597"/>
      <c r="AD328" s="597"/>
      <c r="AE328" s="597"/>
      <c r="AF328" s="597"/>
      <c r="AG328" s="597"/>
      <c r="AH328" s="597"/>
      <c r="AI328" s="597"/>
      <c r="AJ328" s="597"/>
      <c r="AK328" s="1409"/>
      <c r="AL328" s="1409"/>
      <c r="AM328" s="1409"/>
      <c r="AN328" s="1409"/>
      <c r="AO328" s="1409"/>
      <c r="AP328" s="1409"/>
      <c r="AQ328" s="1409"/>
      <c r="AR328" s="1409"/>
      <c r="AS328" s="1409"/>
      <c r="AT328" s="597"/>
      <c r="AU328" s="597"/>
      <c r="AV328" s="1409"/>
      <c r="AW328" s="1409"/>
      <c r="AX328" s="1409"/>
      <c r="AY328" s="1409"/>
      <c r="AZ328" s="1409"/>
      <c r="BA328" s="1409"/>
      <c r="BB328" s="1409"/>
      <c r="BC328" s="1409"/>
      <c r="BD328" s="1409"/>
      <c r="BE328" s="1409"/>
      <c r="BF328" s="1409"/>
      <c r="BG328" s="1409"/>
      <c r="BH328" s="1409"/>
      <c r="BI328" s="1409"/>
      <c r="BJ328" s="597"/>
      <c r="BK328" s="597"/>
      <c r="BL328" s="1409"/>
      <c r="BM328" s="1409"/>
      <c r="BN328" s="1409"/>
      <c r="BO328" s="1409"/>
      <c r="BP328" s="1409"/>
      <c r="BQ328" s="1409"/>
      <c r="BR328" s="1409"/>
      <c r="BS328" s="1409"/>
      <c r="BT328" s="1409"/>
      <c r="BU328" s="1409"/>
      <c r="BV328" s="1409"/>
      <c r="BW328" s="1409"/>
      <c r="BX328" s="597"/>
      <c r="BY328" s="597"/>
      <c r="BZ328" s="1409"/>
      <c r="CA328" s="1409"/>
      <c r="CB328" s="1409"/>
      <c r="CC328" s="1409"/>
      <c r="CD328" s="1409"/>
      <c r="CE328" s="1409"/>
      <c r="CF328" s="1409"/>
      <c r="CG328" s="1409"/>
      <c r="CH328" s="1409"/>
      <c r="CI328" s="1409"/>
      <c r="CJ328" s="597"/>
      <c r="CK328" s="597"/>
      <c r="CL328" s="1409"/>
      <c r="CM328" s="1409"/>
      <c r="CN328" s="1409"/>
      <c r="CO328" s="1409"/>
      <c r="CP328" s="1409"/>
      <c r="CQ328" s="1409"/>
      <c r="CR328" s="1409"/>
      <c r="CS328" s="1409"/>
      <c r="CT328" s="597"/>
      <c r="CU328" s="597"/>
      <c r="CV328" s="1409"/>
      <c r="CW328" s="1409"/>
      <c r="CX328" s="1409"/>
      <c r="CY328" s="1409"/>
      <c r="CZ328" s="1409"/>
      <c r="DA328" s="1409"/>
      <c r="DB328" s="597"/>
      <c r="DC328" s="597"/>
      <c r="DD328" s="1409"/>
      <c r="DE328" s="1409"/>
      <c r="DF328" s="1409"/>
      <c r="DG328" s="1409"/>
      <c r="DH328" s="1409"/>
      <c r="DI328" s="1409"/>
      <c r="DJ328" s="597"/>
      <c r="DK328" s="597"/>
      <c r="DL328" s="597"/>
      <c r="DM328" s="597"/>
      <c r="DN328" s="597"/>
      <c r="DO328" s="1409"/>
      <c r="DP328" s="597"/>
      <c r="DQ328" s="597"/>
      <c r="DR328" s="597"/>
    </row>
    <row r="329" spans="1:122" s="2365" customFormat="1" ht="15" customHeight="1" x14ac:dyDescent="0.25">
      <c r="A329" s="1209"/>
      <c r="B329" s="212" t="s">
        <v>2301</v>
      </c>
      <c r="C329" s="2602"/>
      <c r="D329" s="212"/>
      <c r="E329" s="212"/>
      <c r="F329" s="2604"/>
      <c r="G329" s="2611" t="s">
        <v>47</v>
      </c>
      <c r="H329" s="2605"/>
      <c r="I329" s="2348"/>
      <c r="J329" s="2348"/>
      <c r="K329" s="2348"/>
      <c r="L329" s="2606"/>
      <c r="M329" s="2609" t="str">
        <f t="shared" si="3"/>
        <v>OTHER 19</v>
      </c>
      <c r="N329" s="2626"/>
      <c r="O329" s="37" t="str">
        <f t="shared" si="2"/>
        <v/>
      </c>
      <c r="P329" s="2626"/>
      <c r="Q329" s="998"/>
      <c r="R329" s="1028"/>
      <c r="S329" s="597"/>
      <c r="T329" s="597"/>
      <c r="U329" s="597"/>
      <c r="V329" s="597"/>
      <c r="W329" s="597"/>
      <c r="X329" s="597"/>
      <c r="Y329" s="597"/>
      <c r="Z329" s="597"/>
      <c r="AA329" s="597"/>
      <c r="AB329" s="597"/>
      <c r="AC329" s="597"/>
      <c r="AD329" s="597"/>
      <c r="AE329" s="597"/>
      <c r="AF329" s="597"/>
      <c r="AG329" s="597"/>
      <c r="AH329" s="597"/>
      <c r="AI329" s="597"/>
      <c r="AJ329" s="597"/>
      <c r="AK329" s="1409"/>
      <c r="AL329" s="1409"/>
      <c r="AM329" s="1409"/>
      <c r="AN329" s="1409"/>
      <c r="AO329" s="1409"/>
      <c r="AP329" s="1409"/>
      <c r="AQ329" s="1409"/>
      <c r="AR329" s="1409"/>
      <c r="AS329" s="1409"/>
      <c r="AT329" s="597"/>
      <c r="AU329" s="597"/>
      <c r="AV329" s="1409"/>
      <c r="AW329" s="1409"/>
      <c r="AX329" s="1409"/>
      <c r="AY329" s="1409"/>
      <c r="AZ329" s="1409"/>
      <c r="BA329" s="1409"/>
      <c r="BB329" s="1409"/>
      <c r="BC329" s="1409"/>
      <c r="BD329" s="1409"/>
      <c r="BE329" s="1409"/>
      <c r="BF329" s="1409"/>
      <c r="BG329" s="1409"/>
      <c r="BH329" s="1409"/>
      <c r="BI329" s="1409"/>
      <c r="BJ329" s="597"/>
      <c r="BK329" s="597"/>
      <c r="BL329" s="1409"/>
      <c r="BM329" s="1409"/>
      <c r="BN329" s="1409"/>
      <c r="BO329" s="1409"/>
      <c r="BP329" s="1409"/>
      <c r="BQ329" s="1409"/>
      <c r="BR329" s="1409"/>
      <c r="BS329" s="1409"/>
      <c r="BT329" s="1409"/>
      <c r="BU329" s="1409"/>
      <c r="BV329" s="1409"/>
      <c r="BW329" s="1409"/>
      <c r="BX329" s="597"/>
      <c r="BY329" s="597"/>
      <c r="BZ329" s="1409"/>
      <c r="CA329" s="1409"/>
      <c r="CB329" s="1409"/>
      <c r="CC329" s="1409"/>
      <c r="CD329" s="1409"/>
      <c r="CE329" s="1409"/>
      <c r="CF329" s="1409"/>
      <c r="CG329" s="1409"/>
      <c r="CH329" s="1409"/>
      <c r="CI329" s="1409"/>
      <c r="CJ329" s="597"/>
      <c r="CK329" s="597"/>
      <c r="CL329" s="1409"/>
      <c r="CM329" s="1409"/>
      <c r="CN329" s="1409"/>
      <c r="CO329" s="1409"/>
      <c r="CP329" s="1409"/>
      <c r="CQ329" s="1409"/>
      <c r="CR329" s="1409"/>
      <c r="CS329" s="1409"/>
      <c r="CT329" s="597"/>
      <c r="CU329" s="597"/>
      <c r="CV329" s="1409"/>
      <c r="CW329" s="1409"/>
      <c r="CX329" s="1409"/>
      <c r="CY329" s="1409"/>
      <c r="CZ329" s="1409"/>
      <c r="DA329" s="1409"/>
      <c r="DB329" s="597"/>
      <c r="DC329" s="597"/>
      <c r="DD329" s="1409"/>
      <c r="DE329" s="1409"/>
      <c r="DF329" s="1409"/>
      <c r="DG329" s="1409"/>
      <c r="DH329" s="1409"/>
      <c r="DI329" s="1409"/>
      <c r="DJ329" s="597"/>
      <c r="DK329" s="597"/>
      <c r="DL329" s="597"/>
      <c r="DM329" s="597"/>
      <c r="DN329" s="597"/>
      <c r="DO329" s="1409"/>
      <c r="DP329" s="597"/>
      <c r="DQ329" s="597"/>
      <c r="DR329" s="597"/>
    </row>
    <row r="330" spans="1:122" s="2365" customFormat="1" ht="15" customHeight="1" x14ac:dyDescent="0.25">
      <c r="A330" s="1209"/>
      <c r="B330" s="212" t="s">
        <v>2302</v>
      </c>
      <c r="C330" s="2602"/>
      <c r="D330" s="212"/>
      <c r="E330" s="212"/>
      <c r="F330" s="2604"/>
      <c r="G330" s="2611" t="s">
        <v>47</v>
      </c>
      <c r="H330" s="2605"/>
      <c r="I330" s="2348"/>
      <c r="J330" s="2348"/>
      <c r="K330" s="2348"/>
      <c r="L330" s="2606"/>
      <c r="M330" s="2609" t="str">
        <f t="shared" si="3"/>
        <v>OTHER 20</v>
      </c>
      <c r="N330" s="2626"/>
      <c r="O330" s="37" t="str">
        <f t="shared" si="2"/>
        <v/>
      </c>
      <c r="P330" s="2626"/>
      <c r="Q330" s="998"/>
      <c r="R330" s="1028"/>
      <c r="S330" s="597"/>
      <c r="T330" s="597"/>
      <c r="U330" s="597"/>
      <c r="V330" s="597"/>
      <c r="W330" s="597"/>
      <c r="X330" s="597"/>
      <c r="Y330" s="597"/>
      <c r="Z330" s="597"/>
      <c r="AA330" s="597"/>
      <c r="AB330" s="597"/>
      <c r="AC330" s="597"/>
      <c r="AD330" s="597"/>
      <c r="AE330" s="597"/>
      <c r="AF330" s="597"/>
      <c r="AG330" s="597"/>
      <c r="AH330" s="597"/>
      <c r="AI330" s="597"/>
      <c r="AJ330" s="597"/>
      <c r="AK330" s="1409"/>
      <c r="AL330" s="1409"/>
      <c r="AM330" s="1409"/>
      <c r="AN330" s="1409"/>
      <c r="AO330" s="1409"/>
      <c r="AP330" s="1409"/>
      <c r="AQ330" s="1409"/>
      <c r="AR330" s="1409"/>
      <c r="AS330" s="1409"/>
      <c r="AT330" s="597"/>
      <c r="AU330" s="597"/>
      <c r="AV330" s="1409"/>
      <c r="AW330" s="1409"/>
      <c r="AX330" s="1409"/>
      <c r="AY330" s="1409"/>
      <c r="AZ330" s="1409"/>
      <c r="BA330" s="1409"/>
      <c r="BB330" s="1409"/>
      <c r="BC330" s="1409"/>
      <c r="BD330" s="1409"/>
      <c r="BE330" s="1409"/>
      <c r="BF330" s="1409"/>
      <c r="BG330" s="1409"/>
      <c r="BH330" s="1409"/>
      <c r="BI330" s="1409"/>
      <c r="BJ330" s="597"/>
      <c r="BK330" s="597"/>
      <c r="BL330" s="1409"/>
      <c r="BM330" s="1409"/>
      <c r="BN330" s="1409"/>
      <c r="BO330" s="1409"/>
      <c r="BP330" s="1409"/>
      <c r="BQ330" s="1409"/>
      <c r="BR330" s="1409"/>
      <c r="BS330" s="1409"/>
      <c r="BT330" s="1409"/>
      <c r="BU330" s="1409"/>
      <c r="BV330" s="1409"/>
      <c r="BW330" s="1409"/>
      <c r="BX330" s="597"/>
      <c r="BY330" s="597"/>
      <c r="BZ330" s="1409"/>
      <c r="CA330" s="1409"/>
      <c r="CB330" s="1409"/>
      <c r="CC330" s="1409"/>
      <c r="CD330" s="1409"/>
      <c r="CE330" s="1409"/>
      <c r="CF330" s="1409"/>
      <c r="CG330" s="1409"/>
      <c r="CH330" s="1409"/>
      <c r="CI330" s="1409"/>
      <c r="CJ330" s="597"/>
      <c r="CK330" s="597"/>
      <c r="CL330" s="1409"/>
      <c r="CM330" s="1409"/>
      <c r="CN330" s="1409"/>
      <c r="CO330" s="1409"/>
      <c r="CP330" s="1409"/>
      <c r="CQ330" s="1409"/>
      <c r="CR330" s="1409"/>
      <c r="CS330" s="1409"/>
      <c r="CT330" s="597"/>
      <c r="CU330" s="597"/>
      <c r="CV330" s="1409"/>
      <c r="CW330" s="1409"/>
      <c r="CX330" s="1409"/>
      <c r="CY330" s="1409"/>
      <c r="CZ330" s="1409"/>
      <c r="DA330" s="1409"/>
      <c r="DB330" s="597"/>
      <c r="DC330" s="597"/>
      <c r="DD330" s="1409"/>
      <c r="DE330" s="1409"/>
      <c r="DF330" s="1409"/>
      <c r="DG330" s="1409"/>
      <c r="DH330" s="1409"/>
      <c r="DI330" s="1409"/>
      <c r="DJ330" s="597"/>
      <c r="DK330" s="597"/>
      <c r="DL330" s="597"/>
      <c r="DM330" s="597"/>
      <c r="DN330" s="597"/>
      <c r="DO330" s="1409"/>
      <c r="DP330" s="597"/>
      <c r="DQ330" s="597"/>
      <c r="DR330" s="597"/>
    </row>
    <row r="331" spans="1:122" s="2365" customFormat="1" ht="15" customHeight="1" x14ac:dyDescent="0.25">
      <c r="A331" s="1209"/>
      <c r="B331" s="212" t="s">
        <v>2303</v>
      </c>
      <c r="C331" s="2602"/>
      <c r="D331" s="212"/>
      <c r="E331" s="212"/>
      <c r="F331" s="2604"/>
      <c r="G331" s="2611" t="s">
        <v>47</v>
      </c>
      <c r="H331" s="2605"/>
      <c r="I331" s="2348"/>
      <c r="J331" s="2348"/>
      <c r="K331" s="2348"/>
      <c r="L331" s="2606"/>
      <c r="M331" s="2609" t="str">
        <f t="shared" si="3"/>
        <v>OTHER 21</v>
      </c>
      <c r="N331" s="2626"/>
      <c r="O331" s="37" t="str">
        <f t="shared" si="2"/>
        <v/>
      </c>
      <c r="P331" s="2626"/>
      <c r="Q331" s="998"/>
      <c r="R331" s="1028"/>
      <c r="S331" s="597"/>
      <c r="T331" s="597"/>
      <c r="U331" s="597"/>
      <c r="V331" s="597"/>
      <c r="W331" s="597"/>
      <c r="X331" s="597"/>
      <c r="Y331" s="597"/>
      <c r="Z331" s="597"/>
      <c r="AA331" s="597"/>
      <c r="AB331" s="597"/>
      <c r="AC331" s="597"/>
      <c r="AD331" s="597"/>
      <c r="AE331" s="597"/>
      <c r="AF331" s="597"/>
      <c r="AG331" s="597"/>
      <c r="AH331" s="597"/>
      <c r="AI331" s="597"/>
      <c r="AJ331" s="597"/>
      <c r="AK331" s="1409"/>
      <c r="AL331" s="1409"/>
      <c r="AM331" s="1409"/>
      <c r="AN331" s="1409"/>
      <c r="AO331" s="1409"/>
      <c r="AP331" s="1409"/>
      <c r="AQ331" s="1409"/>
      <c r="AR331" s="1409"/>
      <c r="AS331" s="1409"/>
      <c r="AT331" s="597"/>
      <c r="AU331" s="597"/>
      <c r="AV331" s="1409"/>
      <c r="AW331" s="1409"/>
      <c r="AX331" s="1409"/>
      <c r="AY331" s="1409"/>
      <c r="AZ331" s="1409"/>
      <c r="BA331" s="1409"/>
      <c r="BB331" s="1409"/>
      <c r="BC331" s="1409"/>
      <c r="BD331" s="1409"/>
      <c r="BE331" s="1409"/>
      <c r="BF331" s="1409"/>
      <c r="BG331" s="1409"/>
      <c r="BH331" s="1409"/>
      <c r="BI331" s="1409"/>
      <c r="BJ331" s="597"/>
      <c r="BK331" s="597"/>
      <c r="BL331" s="1409"/>
      <c r="BM331" s="1409"/>
      <c r="BN331" s="1409"/>
      <c r="BO331" s="1409"/>
      <c r="BP331" s="1409"/>
      <c r="BQ331" s="1409"/>
      <c r="BR331" s="1409"/>
      <c r="BS331" s="1409"/>
      <c r="BT331" s="1409"/>
      <c r="BU331" s="1409"/>
      <c r="BV331" s="1409"/>
      <c r="BW331" s="1409"/>
      <c r="BX331" s="597"/>
      <c r="BY331" s="597"/>
      <c r="BZ331" s="1409"/>
      <c r="CA331" s="1409"/>
      <c r="CB331" s="1409"/>
      <c r="CC331" s="1409"/>
      <c r="CD331" s="1409"/>
      <c r="CE331" s="1409"/>
      <c r="CF331" s="1409"/>
      <c r="CG331" s="1409"/>
      <c r="CH331" s="1409"/>
      <c r="CI331" s="1409"/>
      <c r="CJ331" s="597"/>
      <c r="CK331" s="597"/>
      <c r="CL331" s="1409"/>
      <c r="CM331" s="1409"/>
      <c r="CN331" s="1409"/>
      <c r="CO331" s="1409"/>
      <c r="CP331" s="1409"/>
      <c r="CQ331" s="1409"/>
      <c r="CR331" s="1409"/>
      <c r="CS331" s="1409"/>
      <c r="CT331" s="597"/>
      <c r="CU331" s="597"/>
      <c r="CV331" s="1409"/>
      <c r="CW331" s="1409"/>
      <c r="CX331" s="1409"/>
      <c r="CY331" s="1409"/>
      <c r="CZ331" s="1409"/>
      <c r="DA331" s="1409"/>
      <c r="DB331" s="597"/>
      <c r="DC331" s="597"/>
      <c r="DD331" s="1409"/>
      <c r="DE331" s="1409"/>
      <c r="DF331" s="1409"/>
      <c r="DG331" s="1409"/>
      <c r="DH331" s="1409"/>
      <c r="DI331" s="1409"/>
      <c r="DJ331" s="597"/>
      <c r="DK331" s="597"/>
      <c r="DL331" s="597"/>
      <c r="DM331" s="597"/>
      <c r="DN331" s="597"/>
      <c r="DO331" s="1409"/>
      <c r="DP331" s="597"/>
      <c r="DQ331" s="597"/>
      <c r="DR331" s="597"/>
    </row>
    <row r="332" spans="1:122" s="2365" customFormat="1" ht="15" customHeight="1" x14ac:dyDescent="0.25">
      <c r="A332" s="1209"/>
      <c r="B332" s="212" t="s">
        <v>2304</v>
      </c>
      <c r="C332" s="2602"/>
      <c r="D332" s="212"/>
      <c r="E332" s="212"/>
      <c r="F332" s="2604"/>
      <c r="G332" s="2611" t="s">
        <v>47</v>
      </c>
      <c r="H332" s="2605"/>
      <c r="I332" s="2348"/>
      <c r="J332" s="2348"/>
      <c r="K332" s="2348"/>
      <c r="L332" s="2606"/>
      <c r="M332" s="2609" t="str">
        <f t="shared" si="3"/>
        <v>OTHER 22</v>
      </c>
      <c r="N332" s="2626"/>
      <c r="O332" s="37" t="str">
        <f t="shared" si="2"/>
        <v/>
      </c>
      <c r="P332" s="2626"/>
      <c r="Q332" s="998"/>
      <c r="R332" s="1028"/>
      <c r="S332" s="597"/>
      <c r="T332" s="597"/>
      <c r="U332" s="597"/>
      <c r="V332" s="597"/>
      <c r="W332" s="597"/>
      <c r="X332" s="597"/>
      <c r="Y332" s="597"/>
      <c r="Z332" s="597"/>
      <c r="AA332" s="597"/>
      <c r="AB332" s="597"/>
      <c r="AC332" s="597"/>
      <c r="AD332" s="597"/>
      <c r="AE332" s="597"/>
      <c r="AF332" s="597"/>
      <c r="AG332" s="597"/>
      <c r="AH332" s="597"/>
      <c r="AI332" s="597"/>
      <c r="AJ332" s="597"/>
      <c r="AK332" s="1409"/>
      <c r="AL332" s="1409"/>
      <c r="AM332" s="1409"/>
      <c r="AN332" s="1409"/>
      <c r="AO332" s="1409"/>
      <c r="AP332" s="1409"/>
      <c r="AQ332" s="1409"/>
      <c r="AR332" s="1409"/>
      <c r="AS332" s="1409"/>
      <c r="AT332" s="597"/>
      <c r="AU332" s="597"/>
      <c r="AV332" s="1409"/>
      <c r="AW332" s="1409"/>
      <c r="AX332" s="1409"/>
      <c r="AY332" s="1409"/>
      <c r="AZ332" s="1409"/>
      <c r="BA332" s="1409"/>
      <c r="BB332" s="1409"/>
      <c r="BC332" s="1409"/>
      <c r="BD332" s="1409"/>
      <c r="BE332" s="1409"/>
      <c r="BF332" s="1409"/>
      <c r="BG332" s="1409"/>
      <c r="BH332" s="1409"/>
      <c r="BI332" s="1409"/>
      <c r="BJ332" s="597"/>
      <c r="BK332" s="597"/>
      <c r="BL332" s="1409"/>
      <c r="BM332" s="1409"/>
      <c r="BN332" s="1409"/>
      <c r="BO332" s="1409"/>
      <c r="BP332" s="1409"/>
      <c r="BQ332" s="1409"/>
      <c r="BR332" s="1409"/>
      <c r="BS332" s="1409"/>
      <c r="BT332" s="1409"/>
      <c r="BU332" s="1409"/>
      <c r="BV332" s="1409"/>
      <c r="BW332" s="1409"/>
      <c r="BX332" s="597"/>
      <c r="BY332" s="597"/>
      <c r="BZ332" s="1409"/>
      <c r="CA332" s="1409"/>
      <c r="CB332" s="1409"/>
      <c r="CC332" s="1409"/>
      <c r="CD332" s="1409"/>
      <c r="CE332" s="1409"/>
      <c r="CF332" s="1409"/>
      <c r="CG332" s="1409"/>
      <c r="CH332" s="1409"/>
      <c r="CI332" s="1409"/>
      <c r="CJ332" s="597"/>
      <c r="CK332" s="597"/>
      <c r="CL332" s="1409"/>
      <c r="CM332" s="1409"/>
      <c r="CN332" s="1409"/>
      <c r="CO332" s="1409"/>
      <c r="CP332" s="1409"/>
      <c r="CQ332" s="1409"/>
      <c r="CR332" s="1409"/>
      <c r="CS332" s="1409"/>
      <c r="CT332" s="597"/>
      <c r="CU332" s="597"/>
      <c r="CV332" s="1409"/>
      <c r="CW332" s="1409"/>
      <c r="CX332" s="1409"/>
      <c r="CY332" s="1409"/>
      <c r="CZ332" s="1409"/>
      <c r="DA332" s="1409"/>
      <c r="DB332" s="597"/>
      <c r="DC332" s="597"/>
      <c r="DD332" s="1409"/>
      <c r="DE332" s="1409"/>
      <c r="DF332" s="1409"/>
      <c r="DG332" s="1409"/>
      <c r="DH332" s="1409"/>
      <c r="DI332" s="1409"/>
      <c r="DJ332" s="597"/>
      <c r="DK332" s="597"/>
      <c r="DL332" s="597"/>
      <c r="DM332" s="597"/>
      <c r="DN332" s="597"/>
      <c r="DO332" s="1409"/>
      <c r="DP332" s="597"/>
      <c r="DQ332" s="597"/>
      <c r="DR332" s="597"/>
    </row>
    <row r="333" spans="1:122" s="2365" customFormat="1" ht="15" customHeight="1" x14ac:dyDescent="0.25">
      <c r="A333" s="1209"/>
      <c r="B333" s="212" t="s">
        <v>2305</v>
      </c>
      <c r="C333" s="2602"/>
      <c r="D333" s="212"/>
      <c r="E333" s="212"/>
      <c r="F333" s="2604"/>
      <c r="G333" s="2611" t="s">
        <v>47</v>
      </c>
      <c r="H333" s="2605"/>
      <c r="I333" s="2348"/>
      <c r="J333" s="2348"/>
      <c r="K333" s="2348"/>
      <c r="L333" s="2606"/>
      <c r="M333" s="2609" t="str">
        <f t="shared" si="3"/>
        <v>OTHER 23</v>
      </c>
      <c r="N333" s="2626"/>
      <c r="O333" s="37" t="str">
        <f t="shared" si="2"/>
        <v/>
      </c>
      <c r="P333" s="2626"/>
      <c r="Q333" s="998"/>
      <c r="R333" s="1028"/>
      <c r="S333" s="597"/>
      <c r="T333" s="597"/>
      <c r="U333" s="597"/>
      <c r="V333" s="597"/>
      <c r="W333" s="597"/>
      <c r="X333" s="597"/>
      <c r="Y333" s="597"/>
      <c r="Z333" s="597"/>
      <c r="AA333" s="597"/>
      <c r="AB333" s="597"/>
      <c r="AC333" s="597"/>
      <c r="AD333" s="597"/>
      <c r="AE333" s="597"/>
      <c r="AF333" s="597"/>
      <c r="AG333" s="597"/>
      <c r="AH333" s="597"/>
      <c r="AI333" s="597"/>
      <c r="AJ333" s="597"/>
      <c r="AK333" s="1409"/>
      <c r="AL333" s="1409"/>
      <c r="AM333" s="1409"/>
      <c r="AN333" s="1409"/>
      <c r="AO333" s="1409"/>
      <c r="AP333" s="1409"/>
      <c r="AQ333" s="1409"/>
      <c r="AR333" s="1409"/>
      <c r="AS333" s="1409"/>
      <c r="AT333" s="597"/>
      <c r="AU333" s="597"/>
      <c r="AV333" s="1409"/>
      <c r="AW333" s="1409"/>
      <c r="AX333" s="1409"/>
      <c r="AY333" s="1409"/>
      <c r="AZ333" s="1409"/>
      <c r="BA333" s="1409"/>
      <c r="BB333" s="1409"/>
      <c r="BC333" s="1409"/>
      <c r="BD333" s="1409"/>
      <c r="BE333" s="1409"/>
      <c r="BF333" s="1409"/>
      <c r="BG333" s="1409"/>
      <c r="BH333" s="1409"/>
      <c r="BI333" s="1409"/>
      <c r="BJ333" s="597"/>
      <c r="BK333" s="597"/>
      <c r="BL333" s="1409"/>
      <c r="BM333" s="1409"/>
      <c r="BN333" s="1409"/>
      <c r="BO333" s="1409"/>
      <c r="BP333" s="1409"/>
      <c r="BQ333" s="1409"/>
      <c r="BR333" s="1409"/>
      <c r="BS333" s="1409"/>
      <c r="BT333" s="1409"/>
      <c r="BU333" s="1409"/>
      <c r="BV333" s="1409"/>
      <c r="BW333" s="1409"/>
      <c r="BX333" s="597"/>
      <c r="BY333" s="597"/>
      <c r="BZ333" s="1409"/>
      <c r="CA333" s="1409"/>
      <c r="CB333" s="1409"/>
      <c r="CC333" s="1409"/>
      <c r="CD333" s="1409"/>
      <c r="CE333" s="1409"/>
      <c r="CF333" s="1409"/>
      <c r="CG333" s="1409"/>
      <c r="CH333" s="1409"/>
      <c r="CI333" s="1409"/>
      <c r="CJ333" s="597"/>
      <c r="CK333" s="597"/>
      <c r="CL333" s="1409"/>
      <c r="CM333" s="1409"/>
      <c r="CN333" s="1409"/>
      <c r="CO333" s="1409"/>
      <c r="CP333" s="1409"/>
      <c r="CQ333" s="1409"/>
      <c r="CR333" s="1409"/>
      <c r="CS333" s="1409"/>
      <c r="CT333" s="597"/>
      <c r="CU333" s="597"/>
      <c r="CV333" s="1409"/>
      <c r="CW333" s="1409"/>
      <c r="CX333" s="1409"/>
      <c r="CY333" s="1409"/>
      <c r="CZ333" s="1409"/>
      <c r="DA333" s="1409"/>
      <c r="DB333" s="597"/>
      <c r="DC333" s="597"/>
      <c r="DD333" s="1409"/>
      <c r="DE333" s="1409"/>
      <c r="DF333" s="1409"/>
      <c r="DG333" s="1409"/>
      <c r="DH333" s="1409"/>
      <c r="DI333" s="1409"/>
      <c r="DJ333" s="597"/>
      <c r="DK333" s="597"/>
      <c r="DL333" s="597"/>
      <c r="DM333" s="597"/>
      <c r="DN333" s="597"/>
      <c r="DO333" s="1409"/>
      <c r="DP333" s="597"/>
      <c r="DQ333" s="597"/>
      <c r="DR333" s="597"/>
    </row>
    <row r="334" spans="1:122" s="2365" customFormat="1" ht="15" customHeight="1" x14ac:dyDescent="0.25">
      <c r="A334" s="1209"/>
      <c r="B334" s="212" t="s">
        <v>2306</v>
      </c>
      <c r="C334" s="2602"/>
      <c r="D334" s="212"/>
      <c r="E334" s="212"/>
      <c r="F334" s="2604"/>
      <c r="G334" s="2611" t="s">
        <v>47</v>
      </c>
      <c r="H334" s="2605"/>
      <c r="I334" s="2348"/>
      <c r="J334" s="2348"/>
      <c r="K334" s="2348"/>
      <c r="L334" s="2606"/>
      <c r="M334" s="2609" t="str">
        <f t="shared" si="3"/>
        <v>OTHER 24</v>
      </c>
      <c r="N334" s="2626"/>
      <c r="O334" s="37" t="str">
        <f t="shared" si="2"/>
        <v/>
      </c>
      <c r="P334" s="2626"/>
      <c r="Q334" s="998"/>
      <c r="R334" s="1028"/>
      <c r="S334" s="597"/>
      <c r="T334" s="597"/>
      <c r="U334" s="597"/>
      <c r="V334" s="597"/>
      <c r="W334" s="597"/>
      <c r="X334" s="597"/>
      <c r="Y334" s="597"/>
      <c r="Z334" s="597"/>
      <c r="AA334" s="597"/>
      <c r="AB334" s="597"/>
      <c r="AC334" s="597"/>
      <c r="AD334" s="597"/>
      <c r="AE334" s="597"/>
      <c r="AF334" s="597"/>
      <c r="AG334" s="597"/>
      <c r="AH334" s="597"/>
      <c r="AI334" s="597"/>
      <c r="AJ334" s="597"/>
      <c r="AK334" s="1409"/>
      <c r="AL334" s="1409"/>
      <c r="AM334" s="1409"/>
      <c r="AN334" s="1409"/>
      <c r="AO334" s="1409"/>
      <c r="AP334" s="1409"/>
      <c r="AQ334" s="1409"/>
      <c r="AR334" s="1409"/>
      <c r="AS334" s="1409"/>
      <c r="AT334" s="597"/>
      <c r="AU334" s="597"/>
      <c r="AV334" s="1409"/>
      <c r="AW334" s="1409"/>
      <c r="AX334" s="1409"/>
      <c r="AY334" s="1409"/>
      <c r="AZ334" s="1409"/>
      <c r="BA334" s="1409"/>
      <c r="BB334" s="1409"/>
      <c r="BC334" s="1409"/>
      <c r="BD334" s="1409"/>
      <c r="BE334" s="1409"/>
      <c r="BF334" s="1409"/>
      <c r="BG334" s="1409"/>
      <c r="BH334" s="1409"/>
      <c r="BI334" s="1409"/>
      <c r="BJ334" s="597"/>
      <c r="BK334" s="597"/>
      <c r="BL334" s="1409"/>
      <c r="BM334" s="1409"/>
      <c r="BN334" s="1409"/>
      <c r="BO334" s="1409"/>
      <c r="BP334" s="1409"/>
      <c r="BQ334" s="1409"/>
      <c r="BR334" s="1409"/>
      <c r="BS334" s="1409"/>
      <c r="BT334" s="1409"/>
      <c r="BU334" s="1409"/>
      <c r="BV334" s="1409"/>
      <c r="BW334" s="1409"/>
      <c r="BX334" s="597"/>
      <c r="BY334" s="597"/>
      <c r="BZ334" s="1409"/>
      <c r="CA334" s="1409"/>
      <c r="CB334" s="1409"/>
      <c r="CC334" s="1409"/>
      <c r="CD334" s="1409"/>
      <c r="CE334" s="1409"/>
      <c r="CF334" s="1409"/>
      <c r="CG334" s="1409"/>
      <c r="CH334" s="1409"/>
      <c r="CI334" s="1409"/>
      <c r="CJ334" s="597"/>
      <c r="CK334" s="597"/>
      <c r="CL334" s="1409"/>
      <c r="CM334" s="1409"/>
      <c r="CN334" s="1409"/>
      <c r="CO334" s="1409"/>
      <c r="CP334" s="1409"/>
      <c r="CQ334" s="1409"/>
      <c r="CR334" s="1409"/>
      <c r="CS334" s="1409"/>
      <c r="CT334" s="597"/>
      <c r="CU334" s="597"/>
      <c r="CV334" s="1409"/>
      <c r="CW334" s="1409"/>
      <c r="CX334" s="1409"/>
      <c r="CY334" s="1409"/>
      <c r="CZ334" s="1409"/>
      <c r="DA334" s="1409"/>
      <c r="DB334" s="597"/>
      <c r="DC334" s="597"/>
      <c r="DD334" s="1409"/>
      <c r="DE334" s="1409"/>
      <c r="DF334" s="1409"/>
      <c r="DG334" s="1409"/>
      <c r="DH334" s="1409"/>
      <c r="DI334" s="1409"/>
      <c r="DJ334" s="597"/>
      <c r="DK334" s="597"/>
      <c r="DL334" s="597"/>
      <c r="DM334" s="597"/>
      <c r="DN334" s="597"/>
      <c r="DO334" s="1409"/>
      <c r="DP334" s="597"/>
      <c r="DQ334" s="597"/>
      <c r="DR334" s="597"/>
    </row>
    <row r="335" spans="1:122" s="2365" customFormat="1" ht="15" customHeight="1" x14ac:dyDescent="0.25">
      <c r="A335" s="1209"/>
      <c r="B335" s="212" t="s">
        <v>2307</v>
      </c>
      <c r="C335" s="2602"/>
      <c r="D335" s="212"/>
      <c r="E335" s="212"/>
      <c r="F335" s="2604"/>
      <c r="G335" s="2611" t="s">
        <v>47</v>
      </c>
      <c r="H335" s="2605"/>
      <c r="I335" s="2348"/>
      <c r="J335" s="2348"/>
      <c r="K335" s="2348"/>
      <c r="L335" s="2606"/>
      <c r="M335" s="2609" t="str">
        <f t="shared" si="3"/>
        <v>OTHER 25</v>
      </c>
      <c r="N335" s="2626"/>
      <c r="O335" s="37" t="str">
        <f t="shared" si="2"/>
        <v/>
      </c>
      <c r="P335" s="2626"/>
      <c r="Q335" s="998"/>
      <c r="R335" s="1028"/>
      <c r="S335" s="597"/>
      <c r="T335" s="597"/>
      <c r="U335" s="597"/>
      <c r="V335" s="597"/>
      <c r="W335" s="597"/>
      <c r="X335" s="597"/>
      <c r="Y335" s="597"/>
      <c r="Z335" s="597"/>
      <c r="AA335" s="597"/>
      <c r="AB335" s="597"/>
      <c r="AC335" s="597"/>
      <c r="AD335" s="597"/>
      <c r="AE335" s="597"/>
      <c r="AF335" s="597"/>
      <c r="AG335" s="597"/>
      <c r="AH335" s="597"/>
      <c r="AI335" s="597"/>
      <c r="AJ335" s="597"/>
      <c r="AK335" s="1409"/>
      <c r="AL335" s="1409"/>
      <c r="AM335" s="1409"/>
      <c r="AN335" s="1409"/>
      <c r="AO335" s="1409"/>
      <c r="AP335" s="1409"/>
      <c r="AQ335" s="1409"/>
      <c r="AR335" s="1409"/>
      <c r="AS335" s="1409"/>
      <c r="AT335" s="597"/>
      <c r="AU335" s="597"/>
      <c r="AV335" s="1409"/>
      <c r="AW335" s="1409"/>
      <c r="AX335" s="1409"/>
      <c r="AY335" s="1409"/>
      <c r="AZ335" s="1409"/>
      <c r="BA335" s="1409"/>
      <c r="BB335" s="1409"/>
      <c r="BC335" s="1409"/>
      <c r="BD335" s="1409"/>
      <c r="BE335" s="1409"/>
      <c r="BF335" s="1409"/>
      <c r="BG335" s="1409"/>
      <c r="BH335" s="1409"/>
      <c r="BI335" s="1409"/>
      <c r="BJ335" s="597"/>
      <c r="BK335" s="597"/>
      <c r="BL335" s="1409"/>
      <c r="BM335" s="1409"/>
      <c r="BN335" s="1409"/>
      <c r="BO335" s="1409"/>
      <c r="BP335" s="1409"/>
      <c r="BQ335" s="1409"/>
      <c r="BR335" s="1409"/>
      <c r="BS335" s="1409"/>
      <c r="BT335" s="1409"/>
      <c r="BU335" s="1409"/>
      <c r="BV335" s="1409"/>
      <c r="BW335" s="1409"/>
      <c r="BX335" s="597"/>
      <c r="BY335" s="597"/>
      <c r="BZ335" s="1409"/>
      <c r="CA335" s="1409"/>
      <c r="CB335" s="1409"/>
      <c r="CC335" s="1409"/>
      <c r="CD335" s="1409"/>
      <c r="CE335" s="1409"/>
      <c r="CF335" s="1409"/>
      <c r="CG335" s="1409"/>
      <c r="CH335" s="1409"/>
      <c r="CI335" s="1409"/>
      <c r="CJ335" s="597"/>
      <c r="CK335" s="597"/>
      <c r="CL335" s="1409"/>
      <c r="CM335" s="1409"/>
      <c r="CN335" s="1409"/>
      <c r="CO335" s="1409"/>
      <c r="CP335" s="1409"/>
      <c r="CQ335" s="1409"/>
      <c r="CR335" s="1409"/>
      <c r="CS335" s="1409"/>
      <c r="CT335" s="597"/>
      <c r="CU335" s="597"/>
      <c r="CV335" s="1409"/>
      <c r="CW335" s="1409"/>
      <c r="CX335" s="1409"/>
      <c r="CY335" s="1409"/>
      <c r="CZ335" s="1409"/>
      <c r="DA335" s="1409"/>
      <c r="DB335" s="597"/>
      <c r="DC335" s="597"/>
      <c r="DD335" s="1409"/>
      <c r="DE335" s="1409"/>
      <c r="DF335" s="1409"/>
      <c r="DG335" s="1409"/>
      <c r="DH335" s="1409"/>
      <c r="DI335" s="1409"/>
      <c r="DJ335" s="597"/>
      <c r="DK335" s="597"/>
      <c r="DL335" s="597"/>
      <c r="DM335" s="597"/>
      <c r="DN335" s="597"/>
      <c r="DO335" s="1409"/>
      <c r="DP335" s="597"/>
      <c r="DQ335" s="597"/>
      <c r="DR335" s="597"/>
    </row>
    <row r="336" spans="1:122" s="2365" customFormat="1" ht="15" customHeight="1" x14ac:dyDescent="0.25">
      <c r="A336" s="1209"/>
      <c r="B336" s="212" t="s">
        <v>2308</v>
      </c>
      <c r="C336" s="2602"/>
      <c r="D336" s="212"/>
      <c r="E336" s="212"/>
      <c r="F336" s="2604"/>
      <c r="G336" s="2611" t="s">
        <v>47</v>
      </c>
      <c r="H336" s="2605"/>
      <c r="I336" s="2348"/>
      <c r="J336" s="2348"/>
      <c r="K336" s="2348"/>
      <c r="L336" s="2606"/>
      <c r="M336" s="2609" t="str">
        <f t="shared" si="3"/>
        <v>OTHER 26</v>
      </c>
      <c r="N336" s="2626"/>
      <c r="O336" s="37" t="str">
        <f t="shared" si="2"/>
        <v/>
      </c>
      <c r="P336" s="2626"/>
      <c r="Q336" s="998"/>
      <c r="R336" s="1028"/>
      <c r="S336" s="597"/>
      <c r="T336" s="597"/>
      <c r="U336" s="597"/>
      <c r="V336" s="597"/>
      <c r="W336" s="597"/>
      <c r="X336" s="597"/>
      <c r="Y336" s="597"/>
      <c r="Z336" s="597"/>
      <c r="AA336" s="597"/>
      <c r="AB336" s="597"/>
      <c r="AC336" s="597"/>
      <c r="AD336" s="597"/>
      <c r="AE336" s="597"/>
      <c r="AF336" s="597"/>
      <c r="AG336" s="597"/>
      <c r="AH336" s="597"/>
      <c r="AI336" s="597"/>
      <c r="AJ336" s="597"/>
      <c r="AK336" s="1409"/>
      <c r="AL336" s="1409"/>
      <c r="AM336" s="1409"/>
      <c r="AN336" s="1409"/>
      <c r="AO336" s="1409"/>
      <c r="AP336" s="1409"/>
      <c r="AQ336" s="1409"/>
      <c r="AR336" s="1409"/>
      <c r="AS336" s="1409"/>
      <c r="AT336" s="597"/>
      <c r="AU336" s="597"/>
      <c r="AV336" s="1409"/>
      <c r="AW336" s="1409"/>
      <c r="AX336" s="1409"/>
      <c r="AY336" s="1409"/>
      <c r="AZ336" s="1409"/>
      <c r="BA336" s="1409"/>
      <c r="BB336" s="1409"/>
      <c r="BC336" s="1409"/>
      <c r="BD336" s="1409"/>
      <c r="BE336" s="1409"/>
      <c r="BF336" s="1409"/>
      <c r="BG336" s="1409"/>
      <c r="BH336" s="1409"/>
      <c r="BI336" s="1409"/>
      <c r="BJ336" s="597"/>
      <c r="BK336" s="597"/>
      <c r="BL336" s="1409"/>
      <c r="BM336" s="1409"/>
      <c r="BN336" s="1409"/>
      <c r="BO336" s="1409"/>
      <c r="BP336" s="1409"/>
      <c r="BQ336" s="1409"/>
      <c r="BR336" s="1409"/>
      <c r="BS336" s="1409"/>
      <c r="BT336" s="1409"/>
      <c r="BU336" s="1409"/>
      <c r="BV336" s="1409"/>
      <c r="BW336" s="1409"/>
      <c r="BX336" s="597"/>
      <c r="BY336" s="597"/>
      <c r="BZ336" s="1409"/>
      <c r="CA336" s="1409"/>
      <c r="CB336" s="1409"/>
      <c r="CC336" s="1409"/>
      <c r="CD336" s="1409"/>
      <c r="CE336" s="1409"/>
      <c r="CF336" s="1409"/>
      <c r="CG336" s="1409"/>
      <c r="CH336" s="1409"/>
      <c r="CI336" s="1409"/>
      <c r="CJ336" s="597"/>
      <c r="CK336" s="597"/>
      <c r="CL336" s="1409"/>
      <c r="CM336" s="1409"/>
      <c r="CN336" s="1409"/>
      <c r="CO336" s="1409"/>
      <c r="CP336" s="1409"/>
      <c r="CQ336" s="1409"/>
      <c r="CR336" s="1409"/>
      <c r="CS336" s="1409"/>
      <c r="CT336" s="597"/>
      <c r="CU336" s="597"/>
      <c r="CV336" s="1409"/>
      <c r="CW336" s="1409"/>
      <c r="CX336" s="1409"/>
      <c r="CY336" s="1409"/>
      <c r="CZ336" s="1409"/>
      <c r="DA336" s="1409"/>
      <c r="DB336" s="597"/>
      <c r="DC336" s="597"/>
      <c r="DD336" s="1409"/>
      <c r="DE336" s="1409"/>
      <c r="DF336" s="1409"/>
      <c r="DG336" s="1409"/>
      <c r="DH336" s="1409"/>
      <c r="DI336" s="1409"/>
      <c r="DJ336" s="597"/>
      <c r="DK336" s="597"/>
      <c r="DL336" s="597"/>
      <c r="DM336" s="597"/>
      <c r="DN336" s="597"/>
      <c r="DO336" s="1409"/>
      <c r="DP336" s="597"/>
      <c r="DQ336" s="597"/>
      <c r="DR336" s="597"/>
    </row>
    <row r="337" spans="1:138" s="2365" customFormat="1" ht="15" customHeight="1" x14ac:dyDescent="0.25">
      <c r="A337" s="1209"/>
      <c r="B337" s="212" t="s">
        <v>2309</v>
      </c>
      <c r="C337" s="2602"/>
      <c r="D337" s="212"/>
      <c r="E337" s="212"/>
      <c r="F337" s="2604"/>
      <c r="G337" s="2611" t="s">
        <v>47</v>
      </c>
      <c r="H337" s="2605"/>
      <c r="I337" s="2348"/>
      <c r="J337" s="2348"/>
      <c r="K337" s="2348"/>
      <c r="L337" s="2606"/>
      <c r="M337" s="2609" t="str">
        <f t="shared" si="3"/>
        <v>OTHER 27</v>
      </c>
      <c r="N337" s="2626"/>
      <c r="O337" s="37" t="str">
        <f t="shared" si="2"/>
        <v/>
      </c>
      <c r="P337" s="2626"/>
      <c r="Q337" s="998"/>
      <c r="R337" s="1028"/>
      <c r="S337" s="597"/>
      <c r="T337" s="597"/>
      <c r="U337" s="597"/>
      <c r="V337" s="597"/>
      <c r="W337" s="597"/>
      <c r="X337" s="597"/>
      <c r="Y337" s="597"/>
      <c r="Z337" s="597"/>
      <c r="AA337" s="597"/>
      <c r="AB337" s="597"/>
      <c r="AC337" s="597"/>
      <c r="AD337" s="597"/>
      <c r="AE337" s="597"/>
      <c r="AF337" s="597"/>
      <c r="AG337" s="597"/>
      <c r="AH337" s="597"/>
      <c r="AI337" s="597"/>
      <c r="AJ337" s="597"/>
      <c r="AK337" s="1409"/>
      <c r="AL337" s="1409"/>
      <c r="AM337" s="1409"/>
      <c r="AN337" s="1409"/>
      <c r="AO337" s="1409"/>
      <c r="AP337" s="1409"/>
      <c r="AQ337" s="1409"/>
      <c r="AR337" s="1409"/>
      <c r="AS337" s="1409"/>
      <c r="AT337" s="597"/>
      <c r="AU337" s="597"/>
      <c r="AV337" s="1409"/>
      <c r="AW337" s="1409"/>
      <c r="AX337" s="1409"/>
      <c r="AY337" s="1409"/>
      <c r="AZ337" s="1409"/>
      <c r="BA337" s="1409"/>
      <c r="BB337" s="1409"/>
      <c r="BC337" s="1409"/>
      <c r="BD337" s="1409"/>
      <c r="BE337" s="1409"/>
      <c r="BF337" s="1409"/>
      <c r="BG337" s="1409"/>
      <c r="BH337" s="1409"/>
      <c r="BI337" s="1409"/>
      <c r="BJ337" s="597"/>
      <c r="BK337" s="597"/>
      <c r="BL337" s="1409"/>
      <c r="BM337" s="1409"/>
      <c r="BN337" s="1409"/>
      <c r="BO337" s="1409"/>
      <c r="BP337" s="1409"/>
      <c r="BQ337" s="1409"/>
      <c r="BR337" s="1409"/>
      <c r="BS337" s="1409"/>
      <c r="BT337" s="1409"/>
      <c r="BU337" s="1409"/>
      <c r="BV337" s="1409"/>
      <c r="BW337" s="1409"/>
      <c r="BX337" s="597"/>
      <c r="BY337" s="597"/>
      <c r="BZ337" s="1409"/>
      <c r="CA337" s="1409"/>
      <c r="CB337" s="1409"/>
      <c r="CC337" s="1409"/>
      <c r="CD337" s="1409"/>
      <c r="CE337" s="1409"/>
      <c r="CF337" s="1409"/>
      <c r="CG337" s="1409"/>
      <c r="CH337" s="1409"/>
      <c r="CI337" s="1409"/>
      <c r="CJ337" s="597"/>
      <c r="CK337" s="597"/>
      <c r="CL337" s="1409"/>
      <c r="CM337" s="1409"/>
      <c r="CN337" s="1409"/>
      <c r="CO337" s="1409"/>
      <c r="CP337" s="1409"/>
      <c r="CQ337" s="1409"/>
      <c r="CR337" s="1409"/>
      <c r="CS337" s="1409"/>
      <c r="CT337" s="597"/>
      <c r="CU337" s="597"/>
      <c r="CV337" s="1409"/>
      <c r="CW337" s="1409"/>
      <c r="CX337" s="1409"/>
      <c r="CY337" s="1409"/>
      <c r="CZ337" s="1409"/>
      <c r="DA337" s="1409"/>
      <c r="DB337" s="597"/>
      <c r="DC337" s="597"/>
      <c r="DD337" s="1409"/>
      <c r="DE337" s="1409"/>
      <c r="DF337" s="1409"/>
      <c r="DG337" s="1409"/>
      <c r="DH337" s="1409"/>
      <c r="DI337" s="1409"/>
      <c r="DJ337" s="597"/>
      <c r="DK337" s="597"/>
      <c r="DL337" s="597"/>
      <c r="DM337" s="597"/>
      <c r="DN337" s="597"/>
      <c r="DO337" s="1409"/>
      <c r="DP337" s="597"/>
      <c r="DQ337" s="597"/>
      <c r="DR337" s="597"/>
    </row>
    <row r="338" spans="1:138" s="2365" customFormat="1" ht="15" customHeight="1" x14ac:dyDescent="0.25">
      <c r="A338" s="1209"/>
      <c r="B338" s="212" t="s">
        <v>2310</v>
      </c>
      <c r="C338" s="2602"/>
      <c r="D338" s="212"/>
      <c r="E338" s="212"/>
      <c r="F338" s="2604"/>
      <c r="G338" s="2611" t="s">
        <v>47</v>
      </c>
      <c r="H338" s="2605"/>
      <c r="I338" s="2348"/>
      <c r="J338" s="2348"/>
      <c r="K338" s="2348"/>
      <c r="L338" s="2606"/>
      <c r="M338" s="2609" t="str">
        <f t="shared" si="3"/>
        <v>OTHER 28</v>
      </c>
      <c r="N338" s="2626"/>
      <c r="O338" s="37" t="str">
        <f t="shared" si="2"/>
        <v/>
      </c>
      <c r="P338" s="2626"/>
      <c r="Q338" s="998"/>
      <c r="R338" s="1028"/>
      <c r="S338" s="597"/>
      <c r="T338" s="597"/>
      <c r="U338" s="597"/>
      <c r="V338" s="597"/>
      <c r="W338" s="597"/>
      <c r="X338" s="597"/>
      <c r="Y338" s="597"/>
      <c r="Z338" s="597"/>
      <c r="AA338" s="597"/>
      <c r="AB338" s="597"/>
      <c r="AC338" s="597"/>
      <c r="AD338" s="597"/>
      <c r="AE338" s="597"/>
      <c r="AF338" s="597"/>
      <c r="AG338" s="597"/>
      <c r="AH338" s="597"/>
      <c r="AI338" s="597"/>
      <c r="AJ338" s="597"/>
      <c r="AK338" s="1409"/>
      <c r="AL338" s="1409"/>
      <c r="AM338" s="1409"/>
      <c r="AN338" s="1409"/>
      <c r="AO338" s="1409"/>
      <c r="AP338" s="1409"/>
      <c r="AQ338" s="1409"/>
      <c r="AR338" s="1409"/>
      <c r="AS338" s="1409"/>
      <c r="AT338" s="597"/>
      <c r="AU338" s="597"/>
      <c r="AV338" s="1409"/>
      <c r="AW338" s="1409"/>
      <c r="AX338" s="1409"/>
      <c r="AY338" s="1409"/>
      <c r="AZ338" s="1409"/>
      <c r="BA338" s="1409"/>
      <c r="BB338" s="1409"/>
      <c r="BC338" s="1409"/>
      <c r="BD338" s="1409"/>
      <c r="BE338" s="1409"/>
      <c r="BF338" s="1409"/>
      <c r="BG338" s="1409"/>
      <c r="BH338" s="1409"/>
      <c r="BI338" s="1409"/>
      <c r="BJ338" s="597"/>
      <c r="BK338" s="597"/>
      <c r="BL338" s="1409"/>
      <c r="BM338" s="1409"/>
      <c r="BN338" s="1409"/>
      <c r="BO338" s="1409"/>
      <c r="BP338" s="1409"/>
      <c r="BQ338" s="1409"/>
      <c r="BR338" s="1409"/>
      <c r="BS338" s="1409"/>
      <c r="BT338" s="1409"/>
      <c r="BU338" s="1409"/>
      <c r="BV338" s="1409"/>
      <c r="BW338" s="1409"/>
      <c r="BX338" s="597"/>
      <c r="BY338" s="597"/>
      <c r="BZ338" s="1409"/>
      <c r="CA338" s="1409"/>
      <c r="CB338" s="1409"/>
      <c r="CC338" s="1409"/>
      <c r="CD338" s="1409"/>
      <c r="CE338" s="1409"/>
      <c r="CF338" s="1409"/>
      <c r="CG338" s="1409"/>
      <c r="CH338" s="1409"/>
      <c r="CI338" s="1409"/>
      <c r="CJ338" s="597"/>
      <c r="CK338" s="597"/>
      <c r="CL338" s="1409"/>
      <c r="CM338" s="1409"/>
      <c r="CN338" s="1409"/>
      <c r="CO338" s="1409"/>
      <c r="CP338" s="1409"/>
      <c r="CQ338" s="1409"/>
      <c r="CR338" s="1409"/>
      <c r="CS338" s="1409"/>
      <c r="CT338" s="597"/>
      <c r="CU338" s="597"/>
      <c r="CV338" s="1409"/>
      <c r="CW338" s="1409"/>
      <c r="CX338" s="1409"/>
      <c r="CY338" s="1409"/>
      <c r="CZ338" s="1409"/>
      <c r="DA338" s="1409"/>
      <c r="DB338" s="597"/>
      <c r="DC338" s="597"/>
      <c r="DD338" s="1409"/>
      <c r="DE338" s="1409"/>
      <c r="DF338" s="1409"/>
      <c r="DG338" s="1409"/>
      <c r="DH338" s="1409"/>
      <c r="DI338" s="1409"/>
      <c r="DJ338" s="597"/>
      <c r="DK338" s="597"/>
      <c r="DL338" s="597"/>
      <c r="DM338" s="597"/>
      <c r="DN338" s="597"/>
      <c r="DO338" s="1409"/>
      <c r="DP338" s="597"/>
      <c r="DQ338" s="597"/>
      <c r="DR338" s="597"/>
    </row>
    <row r="339" spans="1:138" s="2365" customFormat="1" ht="15" customHeight="1" x14ac:dyDescent="0.25">
      <c r="A339" s="1209"/>
      <c r="B339" s="212" t="s">
        <v>2311</v>
      </c>
      <c r="C339" s="2602"/>
      <c r="D339" s="212"/>
      <c r="E339" s="212"/>
      <c r="F339" s="2604"/>
      <c r="G339" s="2611" t="s">
        <v>47</v>
      </c>
      <c r="H339" s="2605"/>
      <c r="I339" s="2348"/>
      <c r="J339" s="2348"/>
      <c r="K339" s="2348"/>
      <c r="L339" s="2606"/>
      <c r="M339" s="2609" t="str">
        <f t="shared" si="3"/>
        <v>OTHER 29</v>
      </c>
      <c r="N339" s="2626"/>
      <c r="O339" s="37" t="str">
        <f t="shared" si="2"/>
        <v/>
      </c>
      <c r="P339" s="2626"/>
      <c r="Q339" s="998"/>
      <c r="R339" s="1028"/>
      <c r="S339" s="597"/>
      <c r="T339" s="597"/>
      <c r="U339" s="597"/>
      <c r="V339" s="597"/>
      <c r="W339" s="597"/>
      <c r="X339" s="597"/>
      <c r="Y339" s="597"/>
      <c r="Z339" s="597"/>
      <c r="AA339" s="597"/>
      <c r="AB339" s="597"/>
      <c r="AC339" s="597"/>
      <c r="AD339" s="597"/>
      <c r="AE339" s="597"/>
      <c r="AF339" s="597"/>
      <c r="AG339" s="597"/>
      <c r="AH339" s="597"/>
      <c r="AI339" s="597"/>
      <c r="AJ339" s="597"/>
      <c r="AK339" s="1409"/>
      <c r="AL339" s="1409"/>
      <c r="AM339" s="1409"/>
      <c r="AN339" s="1409"/>
      <c r="AO339" s="1409"/>
      <c r="AP339" s="1409"/>
      <c r="AQ339" s="1409"/>
      <c r="AR339" s="1409"/>
      <c r="AS339" s="1409"/>
      <c r="AT339" s="597"/>
      <c r="AU339" s="597"/>
      <c r="AV339" s="1409"/>
      <c r="AW339" s="1409"/>
      <c r="AX339" s="1409"/>
      <c r="AY339" s="1409"/>
      <c r="AZ339" s="1409"/>
      <c r="BA339" s="1409"/>
      <c r="BB339" s="1409"/>
      <c r="BC339" s="1409"/>
      <c r="BD339" s="1409"/>
      <c r="BE339" s="1409"/>
      <c r="BF339" s="1409"/>
      <c r="BG339" s="1409"/>
      <c r="BH339" s="1409"/>
      <c r="BI339" s="1409"/>
      <c r="BJ339" s="597"/>
      <c r="BK339" s="597"/>
      <c r="BL339" s="1409"/>
      <c r="BM339" s="1409"/>
      <c r="BN339" s="1409"/>
      <c r="BO339" s="1409"/>
      <c r="BP339" s="1409"/>
      <c r="BQ339" s="1409"/>
      <c r="BR339" s="1409"/>
      <c r="BS339" s="1409"/>
      <c r="BT339" s="1409"/>
      <c r="BU339" s="1409"/>
      <c r="BV339" s="1409"/>
      <c r="BW339" s="1409"/>
      <c r="BX339" s="597"/>
      <c r="BY339" s="597"/>
      <c r="BZ339" s="1409"/>
      <c r="CA339" s="1409"/>
      <c r="CB339" s="1409"/>
      <c r="CC339" s="1409"/>
      <c r="CD339" s="1409"/>
      <c r="CE339" s="1409"/>
      <c r="CF339" s="1409"/>
      <c r="CG339" s="1409"/>
      <c r="CH339" s="1409"/>
      <c r="CI339" s="1409"/>
      <c r="CJ339" s="597"/>
      <c r="CK339" s="597"/>
      <c r="CL339" s="1409"/>
      <c r="CM339" s="1409"/>
      <c r="CN339" s="1409"/>
      <c r="CO339" s="1409"/>
      <c r="CP339" s="1409"/>
      <c r="CQ339" s="1409"/>
      <c r="CR339" s="1409"/>
      <c r="CS339" s="1409"/>
      <c r="CT339" s="597"/>
      <c r="CU339" s="597"/>
      <c r="CV339" s="1409"/>
      <c r="CW339" s="1409"/>
      <c r="CX339" s="1409"/>
      <c r="CY339" s="1409"/>
      <c r="CZ339" s="1409"/>
      <c r="DA339" s="1409"/>
      <c r="DB339" s="597"/>
      <c r="DC339" s="597"/>
      <c r="DD339" s="1409"/>
      <c r="DE339" s="1409"/>
      <c r="DF339" s="1409"/>
      <c r="DG339" s="1409"/>
      <c r="DH339" s="1409"/>
      <c r="DI339" s="1409"/>
      <c r="DJ339" s="597"/>
      <c r="DK339" s="597"/>
      <c r="DL339" s="597"/>
      <c r="DM339" s="597"/>
      <c r="DN339" s="597"/>
      <c r="DO339" s="1409"/>
      <c r="DP339" s="597"/>
      <c r="DQ339" s="597"/>
      <c r="DR339" s="597"/>
    </row>
    <row r="340" spans="1:138" s="2365" customFormat="1" ht="15" customHeight="1" x14ac:dyDescent="0.25">
      <c r="A340" s="1209"/>
      <c r="B340" s="407" t="s">
        <v>2312</v>
      </c>
      <c r="C340" s="2603"/>
      <c r="D340" s="206"/>
      <c r="E340" s="206"/>
      <c r="F340" s="1069"/>
      <c r="G340" s="2612" t="s">
        <v>47</v>
      </c>
      <c r="H340" s="2334"/>
      <c r="I340" s="2304"/>
      <c r="J340" s="2304"/>
      <c r="K340" s="2304"/>
      <c r="L340" s="2335"/>
      <c r="M340" s="2610" t="str">
        <f t="shared" si="3"/>
        <v>OTHER 30</v>
      </c>
      <c r="N340" s="2627"/>
      <c r="O340" s="228" t="str">
        <f t="shared" ref="O340" si="4">IF(AND( ISNUMBER(IFERROR(($P340),"")), ISNUMBER(IFERROR((N340),""))), MAX(MIN(($P340), ($N340)), -($N340)), "")</f>
        <v/>
      </c>
      <c r="P340" s="2627"/>
      <c r="Q340" s="990"/>
      <c r="R340" s="1007"/>
      <c r="S340" s="597"/>
      <c r="T340" s="597"/>
      <c r="U340" s="597"/>
      <c r="V340" s="597"/>
      <c r="W340" s="597"/>
      <c r="X340" s="597"/>
      <c r="Y340" s="597"/>
      <c r="Z340" s="597"/>
      <c r="AA340" s="597"/>
      <c r="AB340" s="597"/>
      <c r="AC340" s="597"/>
      <c r="AD340" s="597"/>
      <c r="AE340" s="597"/>
      <c r="AF340" s="597"/>
      <c r="AG340" s="597"/>
      <c r="AH340" s="597"/>
      <c r="AI340" s="597"/>
      <c r="AJ340" s="597"/>
      <c r="AK340" s="1409"/>
      <c r="AL340" s="1409"/>
      <c r="AM340" s="1409"/>
      <c r="AN340" s="1409"/>
      <c r="AO340" s="1409"/>
      <c r="AP340" s="1409"/>
      <c r="AQ340" s="1409"/>
      <c r="AR340" s="1409"/>
      <c r="AS340" s="1409"/>
      <c r="AT340" s="597"/>
      <c r="AU340" s="597"/>
      <c r="AV340" s="1409"/>
      <c r="AW340" s="1409"/>
      <c r="AX340" s="1409"/>
      <c r="AY340" s="1409"/>
      <c r="AZ340" s="1409"/>
      <c r="BA340" s="1409"/>
      <c r="BB340" s="1409"/>
      <c r="BC340" s="1409"/>
      <c r="BD340" s="1409"/>
      <c r="BE340" s="1409"/>
      <c r="BF340" s="1409"/>
      <c r="BG340" s="1409"/>
      <c r="BH340" s="1409"/>
      <c r="BI340" s="1409"/>
      <c r="BJ340" s="597"/>
      <c r="BK340" s="597"/>
      <c r="BL340" s="1409"/>
      <c r="BM340" s="1409"/>
      <c r="BN340" s="1409"/>
      <c r="BO340" s="1409"/>
      <c r="BP340" s="1409"/>
      <c r="BQ340" s="1409"/>
      <c r="BR340" s="1409"/>
      <c r="BS340" s="1409"/>
      <c r="BT340" s="1409"/>
      <c r="BU340" s="1409"/>
      <c r="BV340" s="1409"/>
      <c r="BW340" s="1409"/>
      <c r="BX340" s="597"/>
      <c r="BY340" s="597"/>
      <c r="BZ340" s="1409"/>
      <c r="CA340" s="1409"/>
      <c r="CB340" s="1409"/>
      <c r="CC340" s="1409"/>
      <c r="CD340" s="1409"/>
      <c r="CE340" s="1409"/>
      <c r="CF340" s="1409"/>
      <c r="CG340" s="1409"/>
      <c r="CH340" s="1409"/>
      <c r="CI340" s="1409"/>
      <c r="CJ340" s="597"/>
      <c r="CK340" s="597"/>
      <c r="CL340" s="1409"/>
      <c r="CM340" s="1409"/>
      <c r="CN340" s="1409"/>
      <c r="CO340" s="1409"/>
      <c r="CP340" s="1409"/>
      <c r="CQ340" s="1409"/>
      <c r="CR340" s="1409"/>
      <c r="CS340" s="1409"/>
      <c r="CT340" s="597"/>
      <c r="CU340" s="597"/>
      <c r="CV340" s="1409"/>
      <c r="CW340" s="1409"/>
      <c r="CX340" s="1409"/>
      <c r="CY340" s="1409"/>
      <c r="CZ340" s="1409"/>
      <c r="DA340" s="1409"/>
      <c r="DB340" s="597"/>
      <c r="DC340" s="597"/>
      <c r="DD340" s="1409"/>
      <c r="DE340" s="1409"/>
      <c r="DF340" s="1409"/>
      <c r="DG340" s="1409"/>
      <c r="DH340" s="1409"/>
      <c r="DI340" s="1409"/>
      <c r="DJ340" s="597"/>
      <c r="DK340" s="597"/>
      <c r="DL340" s="597"/>
      <c r="DM340" s="597"/>
      <c r="DN340" s="597"/>
      <c r="DO340" s="1409"/>
      <c r="DP340" s="597"/>
      <c r="DQ340" s="597"/>
      <c r="DR340" s="597"/>
      <c r="DS340" s="596"/>
      <c r="DT340" s="596"/>
      <c r="DU340" s="596"/>
    </row>
    <row r="341" spans="1:138" s="1088" customFormat="1" ht="15" customHeight="1" x14ac:dyDescent="0.25">
      <c r="A341" s="1015"/>
      <c r="B341" s="1113"/>
      <c r="C341" s="1183"/>
      <c r="D341" s="1183"/>
      <c r="E341" s="1183"/>
      <c r="F341" s="1183"/>
      <c r="G341" s="1183"/>
      <c r="H341" s="1183"/>
      <c r="I341" s="1183"/>
      <c r="J341" s="163"/>
      <c r="K341" s="163"/>
      <c r="L341" s="623"/>
      <c r="M341" s="623"/>
      <c r="N341" s="623"/>
      <c r="O341" s="310"/>
      <c r="P341" s="1419"/>
      <c r="Q341" s="310"/>
      <c r="R341" s="310"/>
      <c r="S341" s="623"/>
      <c r="T341" s="310"/>
      <c r="U341" s="234"/>
      <c r="V341" s="623"/>
      <c r="W341" s="623"/>
      <c r="X341" s="623"/>
      <c r="Y341" s="623"/>
      <c r="Z341" s="623"/>
      <c r="AA341" s="623"/>
      <c r="AB341" s="623"/>
      <c r="AC341" s="623"/>
      <c r="AD341" s="623"/>
      <c r="AE341" s="623"/>
      <c r="AF341" s="623"/>
      <c r="AG341" s="623"/>
      <c r="AH341" s="623"/>
      <c r="AI341" s="623"/>
      <c r="AJ341" s="623"/>
      <c r="AK341" s="623"/>
      <c r="AL341" s="623"/>
      <c r="AM341" s="623"/>
      <c r="AN341" s="623"/>
      <c r="AO341" s="623"/>
      <c r="AP341" s="623"/>
      <c r="AQ341" s="623"/>
      <c r="AR341" s="623"/>
      <c r="AS341" s="623"/>
      <c r="AT341" s="623"/>
      <c r="AU341" s="623"/>
      <c r="AV341" s="623"/>
      <c r="AW341" s="623"/>
      <c r="AX341" s="623"/>
      <c r="AY341" s="623"/>
      <c r="AZ341" s="623"/>
      <c r="BA341" s="623"/>
      <c r="BB341" s="623"/>
      <c r="BC341" s="623"/>
      <c r="BD341" s="623"/>
      <c r="BE341" s="623"/>
      <c r="BF341" s="623"/>
      <c r="BG341" s="623"/>
      <c r="BH341" s="623"/>
      <c r="BI341" s="623"/>
      <c r="BJ341" s="623"/>
      <c r="BK341" s="623"/>
      <c r="BL341" s="623"/>
      <c r="BM341" s="623"/>
      <c r="BN341" s="623"/>
      <c r="BO341" s="623"/>
      <c r="BP341" s="623"/>
      <c r="BQ341" s="623"/>
      <c r="BR341" s="623"/>
      <c r="BS341" s="623"/>
      <c r="BT341" s="623"/>
      <c r="BU341" s="1279"/>
      <c r="BV341" s="623"/>
      <c r="BW341" s="623"/>
      <c r="BX341" s="1279"/>
      <c r="BY341" s="1279"/>
      <c r="BZ341" s="1279"/>
      <c r="CA341" s="1279"/>
      <c r="CB341" s="1279"/>
      <c r="CC341" s="1279"/>
      <c r="CD341" s="1279"/>
      <c r="CE341" s="1279"/>
      <c r="CF341" s="1279"/>
      <c r="CG341" s="1279"/>
      <c r="CH341" s="1279"/>
      <c r="CI341" s="1279"/>
      <c r="CJ341" s="1279"/>
      <c r="CK341" s="1279"/>
      <c r="CL341" s="623"/>
      <c r="CM341" s="623"/>
      <c r="CN341" s="1279"/>
      <c r="CO341" s="1279"/>
      <c r="CP341" s="1279"/>
      <c r="CQ341" s="1279"/>
      <c r="CR341" s="1279"/>
      <c r="CS341" s="1279"/>
      <c r="CT341" s="1279"/>
      <c r="CU341" s="1279"/>
      <c r="CV341" s="1279"/>
      <c r="CW341" s="1279"/>
      <c r="CX341" s="1279"/>
      <c r="CY341" s="1279"/>
      <c r="CZ341" s="623"/>
      <c r="DA341" s="623"/>
      <c r="DB341" s="1279"/>
      <c r="DC341" s="1279"/>
      <c r="DD341" s="1279"/>
      <c r="DE341" s="1279"/>
      <c r="DF341" s="1279"/>
      <c r="DG341" s="1279"/>
      <c r="DH341" s="1279"/>
      <c r="DI341" s="1279"/>
      <c r="DJ341" s="1279"/>
      <c r="DK341" s="1279"/>
      <c r="DL341" s="623"/>
      <c r="DM341" s="623"/>
      <c r="DN341" s="1279"/>
      <c r="DO341" s="1279"/>
      <c r="DP341" s="1279"/>
      <c r="DQ341" s="1279"/>
      <c r="DR341" s="1279"/>
      <c r="DS341" s="1279"/>
      <c r="DT341" s="1279"/>
      <c r="DU341" s="1279"/>
      <c r="DV341" s="623"/>
      <c r="DW341" s="623"/>
      <c r="DX341" s="1279"/>
      <c r="DY341" s="1279"/>
      <c r="DZ341" s="1279"/>
      <c r="EA341" s="1279"/>
      <c r="EB341" s="1279"/>
      <c r="EC341" s="1279"/>
      <c r="ED341" s="1279"/>
      <c r="EE341" s="1279"/>
      <c r="EF341" s="623"/>
      <c r="EG341" s="1279"/>
      <c r="EH341" s="1279"/>
    </row>
    <row r="342" spans="1:138" ht="30" customHeight="1" x14ac:dyDescent="0.25">
      <c r="A342" s="955"/>
      <c r="B342" s="3418"/>
      <c r="C342" s="3419"/>
      <c r="D342" s="3419"/>
      <c r="E342" s="3420"/>
      <c r="F342" s="2311" t="s">
        <v>742</v>
      </c>
      <c r="G342" s="2328" t="s">
        <v>1836</v>
      </c>
      <c r="H342" s="2328" t="s">
        <v>1837</v>
      </c>
      <c r="I342" s="2329" t="s">
        <v>1838</v>
      </c>
      <c r="K342" s="2313"/>
      <c r="L342" s="3421"/>
      <c r="M342" s="3421"/>
      <c r="N342" s="3421"/>
      <c r="O342" s="3421"/>
      <c r="P342" s="3421"/>
      <c r="Q342" s="3421"/>
      <c r="R342" s="3421"/>
      <c r="S342" s="3421"/>
      <c r="T342" s="3421"/>
      <c r="U342" s="623"/>
      <c r="V342" s="623"/>
      <c r="W342" s="623"/>
      <c r="X342" s="623"/>
      <c r="Y342" s="623"/>
      <c r="Z342" s="623"/>
      <c r="AA342" s="623"/>
      <c r="AB342" s="623"/>
      <c r="AC342" s="623"/>
      <c r="AD342" s="623"/>
      <c r="AE342" s="623"/>
      <c r="AF342" s="623"/>
      <c r="AG342" s="623"/>
      <c r="AH342" s="623"/>
      <c r="AI342" s="623"/>
      <c r="AJ342" s="623"/>
      <c r="AK342" s="623"/>
      <c r="AL342" s="623"/>
      <c r="AM342" s="623"/>
      <c r="AN342" s="623"/>
      <c r="AO342" s="623"/>
      <c r="AP342" s="623"/>
      <c r="AQ342" s="623"/>
      <c r="AR342" s="623"/>
      <c r="AS342" s="623"/>
      <c r="AT342" s="623"/>
      <c r="AU342" s="623"/>
      <c r="AV342" s="623"/>
      <c r="AW342" s="623"/>
      <c r="AX342" s="623"/>
      <c r="AY342" s="623"/>
      <c r="AZ342" s="623"/>
      <c r="BA342" s="623"/>
      <c r="BB342" s="623"/>
      <c r="BC342" s="623"/>
      <c r="BD342" s="623"/>
      <c r="BE342" s="623"/>
      <c r="BF342" s="623"/>
      <c r="BG342" s="623"/>
      <c r="BH342" s="623"/>
      <c r="BI342" s="623"/>
      <c r="BJ342" s="623"/>
      <c r="BK342" s="623"/>
      <c r="BL342" s="623"/>
      <c r="BM342" s="623"/>
      <c r="BN342" s="623"/>
      <c r="BO342" s="623"/>
      <c r="BP342" s="623"/>
      <c r="BQ342" s="623"/>
      <c r="BR342" s="623"/>
      <c r="BS342" s="623"/>
      <c r="BT342" s="623"/>
      <c r="BU342" s="623"/>
      <c r="BV342" s="623"/>
      <c r="BW342" s="623"/>
      <c r="BX342" s="623"/>
      <c r="BY342" s="623"/>
      <c r="BZ342" s="623"/>
      <c r="CA342" s="623"/>
      <c r="CB342" s="623"/>
      <c r="CC342" s="623"/>
      <c r="CD342" s="623"/>
      <c r="CE342" s="623"/>
      <c r="CF342" s="623"/>
      <c r="CG342" s="623"/>
      <c r="CH342" s="623"/>
      <c r="CI342" s="623"/>
      <c r="CJ342" s="623"/>
      <c r="CK342" s="623"/>
      <c r="CL342" s="623"/>
      <c r="CM342" s="623"/>
      <c r="CN342" s="623"/>
      <c r="CO342" s="623"/>
      <c r="CP342" s="623"/>
      <c r="CQ342" s="623"/>
      <c r="CR342" s="623"/>
      <c r="CS342" s="623"/>
      <c r="CT342" s="623"/>
      <c r="CU342" s="623"/>
      <c r="CV342" s="623"/>
      <c r="CW342" s="623"/>
      <c r="CX342" s="623"/>
      <c r="CY342" s="623"/>
      <c r="CZ342" s="623"/>
      <c r="DA342" s="623"/>
      <c r="DB342" s="623"/>
      <c r="DC342" s="623"/>
      <c r="DD342" s="623"/>
      <c r="DK342" s="623"/>
      <c r="DL342" s="623"/>
      <c r="DU342" s="623"/>
      <c r="DV342" s="623"/>
      <c r="EF342" s="623"/>
    </row>
    <row r="343" spans="1:138" ht="15" customHeight="1" x14ac:dyDescent="0.25">
      <c r="A343" s="955"/>
      <c r="B343" s="2147" t="s">
        <v>1547</v>
      </c>
      <c r="C343" s="2142"/>
      <c r="D343" s="2142"/>
      <c r="E343" s="2142"/>
      <c r="F343" s="1420" t="str">
        <f>IF(AND(ISNUMBER(F344),ISNUMBER(F348),ISNUMBER(F352)),SUM(F344,F348,F352),"")</f>
        <v/>
      </c>
      <c r="G343" s="2323"/>
      <c r="H343" s="2324"/>
      <c r="I343" s="2325"/>
      <c r="K343" s="3436"/>
      <c r="L343" s="3436"/>
      <c r="M343" s="2238"/>
      <c r="P343" s="623"/>
      <c r="Q343" s="623"/>
      <c r="R343" s="623"/>
      <c r="S343" s="623"/>
      <c r="T343" s="623"/>
      <c r="U343" s="623"/>
      <c r="V343" s="623"/>
      <c r="W343" s="623"/>
      <c r="X343" s="623"/>
      <c r="Y343" s="623"/>
      <c r="Z343" s="623"/>
      <c r="AA343" s="623"/>
      <c r="AB343" s="623"/>
      <c r="AC343" s="623"/>
      <c r="AD343" s="623"/>
      <c r="AE343" s="623"/>
      <c r="AF343" s="623"/>
      <c r="AG343" s="623"/>
      <c r="AH343" s="623"/>
      <c r="AI343" s="623"/>
      <c r="AJ343" s="623"/>
      <c r="AK343" s="623"/>
      <c r="AL343" s="623"/>
      <c r="AM343" s="623"/>
      <c r="AN343" s="623"/>
      <c r="AO343" s="623"/>
      <c r="AP343" s="623"/>
      <c r="AQ343" s="623"/>
      <c r="AR343" s="623"/>
      <c r="AS343" s="623"/>
      <c r="AT343" s="623"/>
      <c r="AU343" s="623"/>
      <c r="AV343" s="623"/>
      <c r="AW343" s="623"/>
      <c r="AX343" s="623"/>
      <c r="AY343" s="623"/>
      <c r="AZ343" s="623"/>
      <c r="BA343" s="623"/>
      <c r="BB343" s="623"/>
      <c r="BC343" s="623"/>
      <c r="BD343" s="623"/>
      <c r="BE343" s="623"/>
      <c r="BF343" s="623"/>
      <c r="BG343" s="623"/>
      <c r="BH343" s="623"/>
      <c r="BI343" s="623"/>
      <c r="BJ343" s="623"/>
      <c r="BK343" s="623"/>
      <c r="BL343" s="623"/>
      <c r="BM343" s="623"/>
      <c r="BN343" s="623"/>
      <c r="BO343" s="623"/>
      <c r="BP343" s="623"/>
      <c r="BQ343" s="623"/>
      <c r="BR343" s="623"/>
      <c r="BS343" s="623"/>
      <c r="BT343" s="623"/>
      <c r="BU343" s="623"/>
      <c r="BV343" s="623"/>
      <c r="BW343" s="623"/>
      <c r="BX343" s="623"/>
      <c r="BY343" s="623"/>
      <c r="BZ343" s="623"/>
      <c r="CA343" s="623"/>
      <c r="CB343" s="623"/>
      <c r="CC343" s="623"/>
      <c r="CD343" s="623"/>
      <c r="CE343" s="623"/>
      <c r="CF343" s="623"/>
      <c r="CG343" s="623"/>
      <c r="CH343" s="623"/>
      <c r="CI343" s="623"/>
      <c r="CJ343" s="623"/>
      <c r="CK343" s="623"/>
      <c r="CL343" s="623"/>
      <c r="CM343" s="623"/>
      <c r="CN343" s="623"/>
      <c r="CO343" s="623"/>
      <c r="CP343" s="623"/>
      <c r="CQ343" s="623"/>
      <c r="CR343" s="623"/>
      <c r="CS343" s="623"/>
      <c r="CT343" s="623"/>
      <c r="CU343" s="623"/>
      <c r="CV343" s="623"/>
      <c r="CW343" s="623"/>
      <c r="CX343" s="623"/>
      <c r="CY343" s="623"/>
      <c r="CZ343" s="623"/>
      <c r="DA343" s="623"/>
      <c r="DB343" s="623"/>
      <c r="DC343" s="623"/>
      <c r="DD343" s="623"/>
      <c r="DK343" s="623"/>
      <c r="DL343" s="623"/>
      <c r="DU343" s="623"/>
      <c r="DV343" s="623"/>
      <c r="EF343" s="623"/>
    </row>
    <row r="344" spans="1:138" ht="15" customHeight="1" x14ac:dyDescent="0.25">
      <c r="A344" s="955"/>
      <c r="B344" s="1017" t="s">
        <v>811</v>
      </c>
      <c r="C344" s="400"/>
      <c r="D344" s="400"/>
      <c r="E344" s="400"/>
      <c r="F344" s="2132" t="str">
        <f>IF(AND(ISNUMBER(F345),ISNUMBER(F346),ISNUMBER(F347)),IF($J$7="Medium",F345,IF($J$7="High",F346,IF($J$7="Low",F347,""))),"")</f>
        <v/>
      </c>
      <c r="G344" s="2326"/>
      <c r="H344" s="2327"/>
      <c r="I344" s="1422"/>
      <c r="M344" s="310"/>
      <c r="P344" s="623"/>
      <c r="Q344" s="623"/>
      <c r="R344" s="623"/>
      <c r="S344" s="623"/>
      <c r="T344" s="623"/>
      <c r="U344" s="623"/>
      <c r="V344" s="623"/>
      <c r="W344" s="623"/>
      <c r="X344" s="623"/>
      <c r="Y344" s="623"/>
      <c r="Z344" s="623"/>
      <c r="AA344" s="623"/>
      <c r="AB344" s="623"/>
      <c r="AC344" s="623"/>
      <c r="AD344" s="623"/>
      <c r="AE344" s="623"/>
      <c r="AF344" s="623"/>
      <c r="AG344" s="623"/>
      <c r="AH344" s="623"/>
      <c r="AI344" s="623"/>
      <c r="AJ344" s="623"/>
      <c r="AK344" s="623"/>
      <c r="AL344" s="623"/>
      <c r="AM344" s="623"/>
      <c r="AN344" s="623"/>
      <c r="AO344" s="623"/>
      <c r="AP344" s="623"/>
      <c r="AQ344" s="623"/>
      <c r="AR344" s="623"/>
      <c r="AS344" s="623"/>
      <c r="AT344" s="623"/>
      <c r="AU344" s="623"/>
      <c r="AV344" s="623"/>
      <c r="AW344" s="623"/>
      <c r="AX344" s="623"/>
      <c r="AY344" s="623"/>
      <c r="AZ344" s="623"/>
      <c r="BA344" s="623"/>
      <c r="BB344" s="623"/>
      <c r="BC344" s="623"/>
      <c r="BD344" s="623"/>
      <c r="BE344" s="623"/>
      <c r="BF344" s="623"/>
      <c r="BG344" s="623"/>
      <c r="BH344" s="623"/>
      <c r="BI344" s="623"/>
      <c r="BJ344" s="623"/>
      <c r="BK344" s="623"/>
      <c r="BL344" s="623"/>
      <c r="BM344" s="623"/>
      <c r="BN344" s="623"/>
      <c r="BO344" s="623"/>
      <c r="BP344" s="623"/>
      <c r="BQ344" s="623"/>
      <c r="BR344" s="623"/>
      <c r="BS344" s="623"/>
      <c r="BT344" s="623"/>
      <c r="BU344" s="623"/>
      <c r="BV344" s="623"/>
      <c r="BW344" s="623"/>
      <c r="BX344" s="623"/>
      <c r="BY344" s="623"/>
      <c r="BZ344" s="623"/>
      <c r="CA344" s="623"/>
      <c r="CB344" s="623"/>
      <c r="CC344" s="623"/>
      <c r="CD344" s="623"/>
      <c r="CE344" s="623"/>
      <c r="CF344" s="623"/>
      <c r="CG344" s="623"/>
      <c r="CH344" s="623"/>
      <c r="CI344" s="623"/>
      <c r="CJ344" s="623"/>
      <c r="CK344" s="623"/>
      <c r="CL344" s="623"/>
      <c r="CM344" s="623"/>
      <c r="CN344" s="623"/>
      <c r="CO344" s="623"/>
      <c r="CP344" s="623"/>
      <c r="CQ344" s="623"/>
      <c r="CR344" s="623"/>
      <c r="CS344" s="623"/>
      <c r="CT344" s="623"/>
      <c r="CU344" s="623"/>
      <c r="CV344" s="623"/>
      <c r="CW344" s="623"/>
      <c r="CX344" s="623"/>
      <c r="CY344" s="623"/>
      <c r="CZ344" s="623"/>
      <c r="DA344" s="623"/>
      <c r="DB344" s="623"/>
      <c r="DC344" s="623"/>
      <c r="DD344" s="623"/>
      <c r="DK344" s="623"/>
      <c r="DL344" s="623"/>
      <c r="DU344" s="623"/>
      <c r="DV344" s="623"/>
      <c r="EF344" s="623"/>
    </row>
    <row r="345" spans="1:138" ht="15" customHeight="1" x14ac:dyDescent="0.25">
      <c r="A345" s="955"/>
      <c r="B345" s="974" t="s">
        <v>812</v>
      </c>
      <c r="C345" s="331"/>
      <c r="D345" s="331"/>
      <c r="E345" s="331"/>
      <c r="F345" s="37" t="str">
        <f>IF(AND(ISNUMBER(G345), ISNUMBER(H345)), SQRT(G345+H345), "")</f>
        <v/>
      </c>
      <c r="G345" s="37" t="str">
        <f t="array" ref="G345">IF(SUMPRODUCT(--NOT(ISNUMBER(F275:F340)))=0, SUMSQ(($F275:F340)), "")</f>
        <v/>
      </c>
      <c r="H345" s="37" t="str">
        <f t="array" ref="H345">IF(SUMPRODUCT(--NOT(ISNUMBER(F275:F340)))=0, (SUM((F275:F340))^2-SUMSQ((F275:F340)))*0.6, "")</f>
        <v/>
      </c>
      <c r="I345" s="868"/>
      <c r="M345" s="310"/>
      <c r="P345" s="623"/>
      <c r="Q345" s="623"/>
      <c r="R345" s="623"/>
      <c r="S345" s="623"/>
      <c r="T345" s="623"/>
      <c r="U345" s="623"/>
      <c r="V345" s="623"/>
      <c r="W345" s="623"/>
      <c r="X345" s="623"/>
      <c r="Y345" s="623"/>
      <c r="Z345" s="623"/>
      <c r="AA345" s="623"/>
      <c r="AB345" s="623"/>
      <c r="AC345" s="623"/>
      <c r="AD345" s="623"/>
      <c r="AE345" s="623"/>
      <c r="AF345" s="623"/>
      <c r="AG345" s="623"/>
      <c r="AH345" s="623"/>
      <c r="AI345" s="623"/>
      <c r="AJ345" s="623"/>
      <c r="AK345" s="623"/>
      <c r="AL345" s="623"/>
      <c r="AM345" s="623"/>
      <c r="AN345" s="623"/>
      <c r="AO345" s="623"/>
      <c r="AP345" s="623"/>
      <c r="AQ345" s="623"/>
      <c r="AR345" s="623"/>
      <c r="AS345" s="623"/>
      <c r="AT345" s="623"/>
      <c r="AU345" s="623"/>
      <c r="AV345" s="623"/>
      <c r="AW345" s="623"/>
      <c r="AX345" s="623"/>
      <c r="AY345" s="623"/>
      <c r="AZ345" s="623"/>
      <c r="BA345" s="623"/>
      <c r="BB345" s="623"/>
      <c r="BC345" s="623"/>
      <c r="BD345" s="623"/>
      <c r="BE345" s="623"/>
      <c r="BF345" s="623"/>
      <c r="BG345" s="623"/>
      <c r="BH345" s="623"/>
      <c r="BI345" s="623"/>
      <c r="BJ345" s="623"/>
      <c r="BK345" s="623"/>
      <c r="BL345" s="623"/>
      <c r="BM345" s="623"/>
      <c r="BN345" s="623"/>
      <c r="BO345" s="623"/>
      <c r="BP345" s="623"/>
      <c r="BQ345" s="623"/>
      <c r="BR345" s="623"/>
      <c r="BS345" s="623"/>
      <c r="BT345" s="623"/>
      <c r="BU345" s="623"/>
      <c r="BV345" s="623"/>
      <c r="BW345" s="623"/>
      <c r="BX345" s="623"/>
      <c r="BY345" s="623"/>
      <c r="BZ345" s="623"/>
      <c r="CA345" s="623"/>
      <c r="CB345" s="623"/>
      <c r="CC345" s="623"/>
      <c r="CD345" s="623"/>
      <c r="CE345" s="623"/>
      <c r="CF345" s="623"/>
      <c r="CG345" s="623"/>
      <c r="CH345" s="623"/>
      <c r="CI345" s="623"/>
      <c r="CJ345" s="623"/>
      <c r="CK345" s="623"/>
      <c r="CL345" s="623"/>
      <c r="CM345" s="623"/>
      <c r="CN345" s="623"/>
      <c r="CO345" s="623"/>
      <c r="CP345" s="623"/>
      <c r="CQ345" s="623"/>
      <c r="CR345" s="623"/>
      <c r="CS345" s="623"/>
      <c r="CT345" s="623"/>
      <c r="CU345" s="623"/>
      <c r="CV345" s="623"/>
      <c r="CW345" s="623"/>
      <c r="CX345" s="623"/>
      <c r="CY345" s="623"/>
      <c r="CZ345" s="623"/>
      <c r="DA345" s="623"/>
      <c r="DB345" s="623"/>
      <c r="DC345" s="623"/>
      <c r="DD345" s="623"/>
      <c r="DK345" s="623"/>
      <c r="DL345" s="623"/>
      <c r="DU345" s="623"/>
      <c r="DV345" s="623"/>
      <c r="EF345" s="623"/>
    </row>
    <row r="346" spans="1:138" ht="15" customHeight="1" x14ac:dyDescent="0.25">
      <c r="A346" s="955"/>
      <c r="B346" s="974" t="s">
        <v>813</v>
      </c>
      <c r="C346" s="331"/>
      <c r="D346" s="331"/>
      <c r="E346" s="331"/>
      <c r="F346" s="37" t="str">
        <f>IF(AND(ISNUMBER(G346), ISNUMBER(H346)), SQRT(G346+H346), "")</f>
        <v/>
      </c>
      <c r="G346" s="37" t="str">
        <f t="array" ref="G346">IF(SUMPRODUCT(--NOT(ISNUMBER(F275:F340)))=0, SUMSQ(($F275:F340)), "")</f>
        <v/>
      </c>
      <c r="H346" s="37" t="str">
        <f t="array" ref="H346">IF(SUMPRODUCT(--NOT(ISNUMBER(F275:F340)))=0, (SUM((F275:F340))^2-SUMSQ((F275:F340)))*0.6*1.25, "")</f>
        <v/>
      </c>
      <c r="I346" s="868"/>
      <c r="M346" s="310"/>
      <c r="P346" s="623"/>
      <c r="Q346" s="623"/>
      <c r="R346" s="623"/>
      <c r="S346" s="623"/>
      <c r="T346" s="623"/>
      <c r="U346" s="623"/>
      <c r="V346" s="623"/>
      <c r="W346" s="623"/>
      <c r="X346" s="623"/>
      <c r="Y346" s="623"/>
      <c r="Z346" s="623"/>
      <c r="AA346" s="623"/>
      <c r="AB346" s="623"/>
      <c r="AC346" s="623"/>
      <c r="AD346" s="623"/>
      <c r="AE346" s="623"/>
      <c r="AF346" s="623"/>
      <c r="AG346" s="623"/>
      <c r="AH346" s="623"/>
      <c r="AI346" s="623"/>
      <c r="AJ346" s="623"/>
      <c r="AK346" s="623"/>
      <c r="AL346" s="623"/>
      <c r="AM346" s="623"/>
      <c r="AN346" s="623"/>
      <c r="AO346" s="623"/>
      <c r="AP346" s="623"/>
      <c r="AQ346" s="623"/>
      <c r="AR346" s="623"/>
      <c r="AS346" s="623"/>
      <c r="AT346" s="623"/>
      <c r="AU346" s="623"/>
      <c r="AV346" s="623"/>
      <c r="AW346" s="623"/>
      <c r="AX346" s="623"/>
      <c r="AY346" s="623"/>
      <c r="AZ346" s="623"/>
      <c r="BA346" s="623"/>
      <c r="BB346" s="623"/>
      <c r="BC346" s="623"/>
      <c r="BD346" s="623"/>
      <c r="BE346" s="623"/>
      <c r="BF346" s="623"/>
      <c r="BG346" s="623"/>
      <c r="BH346" s="623"/>
      <c r="BI346" s="623"/>
      <c r="BJ346" s="623"/>
      <c r="BK346" s="623"/>
      <c r="BL346" s="623"/>
      <c r="BM346" s="623"/>
      <c r="BN346" s="623"/>
      <c r="BO346" s="623"/>
      <c r="BP346" s="623"/>
      <c r="BQ346" s="623"/>
      <c r="BR346" s="623"/>
      <c r="BS346" s="623"/>
      <c r="BT346" s="623"/>
      <c r="BU346" s="623"/>
      <c r="BV346" s="623"/>
      <c r="BW346" s="623"/>
      <c r="BX346" s="623"/>
      <c r="BY346" s="623"/>
      <c r="BZ346" s="623"/>
      <c r="CA346" s="623"/>
      <c r="CB346" s="623"/>
      <c r="CC346" s="623"/>
      <c r="CD346" s="623"/>
      <c r="CE346" s="623"/>
      <c r="CF346" s="623"/>
      <c r="CG346" s="623"/>
      <c r="CH346" s="623"/>
      <c r="CI346" s="623"/>
      <c r="CJ346" s="623"/>
      <c r="CK346" s="623"/>
      <c r="CL346" s="623"/>
      <c r="CM346" s="623"/>
      <c r="CN346" s="623"/>
      <c r="CO346" s="623"/>
      <c r="CP346" s="623"/>
      <c r="CQ346" s="623"/>
      <c r="CR346" s="623"/>
      <c r="CS346" s="623"/>
      <c r="CT346" s="623"/>
      <c r="CU346" s="623"/>
      <c r="CV346" s="623"/>
      <c r="CW346" s="623"/>
      <c r="CX346" s="623"/>
      <c r="CY346" s="623"/>
      <c r="CZ346" s="623"/>
      <c r="DA346" s="623"/>
      <c r="DB346" s="623"/>
      <c r="DC346" s="623"/>
      <c r="DD346" s="623"/>
      <c r="DK346" s="623"/>
      <c r="DL346" s="623"/>
      <c r="DU346" s="623"/>
      <c r="DV346" s="623"/>
      <c r="EF346" s="623"/>
    </row>
    <row r="347" spans="1:138" ht="15" customHeight="1" x14ac:dyDescent="0.25">
      <c r="A347" s="955"/>
      <c r="B347" s="974" t="s">
        <v>814</v>
      </c>
      <c r="C347" s="331"/>
      <c r="D347" s="331"/>
      <c r="E347" s="331"/>
      <c r="F347" s="37" t="str">
        <f>IF(AND(ISNUMBER(G347), ISNUMBER(H347)), SQRT(G347+H347), "")</f>
        <v/>
      </c>
      <c r="G347" s="37" t="str">
        <f t="array" ref="G347">IF(SUMPRODUCT(--NOT(ISNUMBER(F275:F340)))=0, SUMSQ(($F275:F340)), "")</f>
        <v/>
      </c>
      <c r="H347" s="37" t="str">
        <f t="array" ref="H347">IF(SUMPRODUCT(--NOT(ISNUMBER(F275:F340)))=0, (SUM((F275:F340))^2-SUMSQ((F275:F340)))*0.6*0.75, "")</f>
        <v/>
      </c>
      <c r="I347" s="868"/>
      <c r="J347" s="1242"/>
      <c r="M347" s="310"/>
      <c r="P347" s="623"/>
      <c r="Q347" s="623"/>
      <c r="R347" s="623"/>
      <c r="S347" s="623"/>
      <c r="T347" s="623"/>
      <c r="U347" s="623"/>
      <c r="V347" s="623"/>
      <c r="W347" s="623"/>
      <c r="X347" s="623"/>
      <c r="Y347" s="623"/>
      <c r="Z347" s="623"/>
      <c r="AA347" s="623"/>
      <c r="AB347" s="623"/>
      <c r="AC347" s="623"/>
      <c r="AD347" s="623"/>
      <c r="AE347" s="623"/>
      <c r="AF347" s="623"/>
      <c r="AG347" s="623"/>
      <c r="AH347" s="623"/>
      <c r="AI347" s="623"/>
      <c r="AJ347" s="623"/>
      <c r="AK347" s="623"/>
      <c r="AL347" s="623"/>
      <c r="AM347" s="623"/>
      <c r="AN347" s="623"/>
      <c r="AO347" s="623"/>
      <c r="AP347" s="623"/>
      <c r="AQ347" s="623"/>
      <c r="AR347" s="623"/>
      <c r="AS347" s="623"/>
      <c r="AT347" s="623"/>
      <c r="AU347" s="623"/>
      <c r="AV347" s="623"/>
      <c r="AW347" s="623"/>
      <c r="AX347" s="623"/>
      <c r="AY347" s="623"/>
      <c r="AZ347" s="623"/>
      <c r="BA347" s="623"/>
      <c r="BB347" s="623"/>
      <c r="BC347" s="623"/>
      <c r="BD347" s="623"/>
      <c r="BE347" s="623"/>
      <c r="BF347" s="623"/>
      <c r="BG347" s="623"/>
      <c r="BH347" s="623"/>
      <c r="BI347" s="623"/>
      <c r="BJ347" s="623"/>
      <c r="BK347" s="623"/>
      <c r="BL347" s="623"/>
      <c r="BM347" s="623"/>
      <c r="BN347" s="623"/>
      <c r="BO347" s="623"/>
      <c r="BP347" s="623"/>
      <c r="BQ347" s="623"/>
      <c r="BR347" s="623"/>
      <c r="BS347" s="623"/>
      <c r="BT347" s="623"/>
      <c r="BU347" s="623"/>
      <c r="BV347" s="623"/>
      <c r="BW347" s="623"/>
      <c r="BX347" s="623"/>
      <c r="BY347" s="623"/>
      <c r="BZ347" s="623"/>
      <c r="CA347" s="623"/>
      <c r="CB347" s="623"/>
      <c r="CC347" s="623"/>
      <c r="CD347" s="623"/>
      <c r="CE347" s="623"/>
      <c r="CF347" s="623"/>
      <c r="CG347" s="623"/>
      <c r="CH347" s="623"/>
      <c r="CI347" s="623"/>
      <c r="CJ347" s="623"/>
      <c r="CK347" s="623"/>
      <c r="CL347" s="623"/>
      <c r="CM347" s="623"/>
      <c r="CN347" s="623"/>
      <c r="CO347" s="623"/>
      <c r="CP347" s="623"/>
      <c r="CQ347" s="623"/>
      <c r="CR347" s="623"/>
      <c r="CS347" s="623"/>
      <c r="CT347" s="623"/>
      <c r="CU347" s="623"/>
      <c r="CV347" s="623"/>
      <c r="CW347" s="623"/>
      <c r="CX347" s="623"/>
      <c r="CY347" s="623"/>
      <c r="CZ347" s="623"/>
      <c r="DA347" s="623"/>
      <c r="DB347" s="623"/>
      <c r="DC347" s="623"/>
      <c r="DD347" s="623"/>
      <c r="DK347" s="623"/>
      <c r="DL347" s="623"/>
      <c r="DU347" s="623"/>
      <c r="DV347" s="623"/>
      <c r="EF347" s="623"/>
    </row>
    <row r="348" spans="1:138" ht="15" customHeight="1" x14ac:dyDescent="0.25">
      <c r="A348" s="955"/>
      <c r="B348" s="1017" t="s">
        <v>815</v>
      </c>
      <c r="C348" s="400"/>
      <c r="D348" s="400"/>
      <c r="E348" s="400"/>
      <c r="F348" s="37" t="str">
        <f>IF(AND(ISNUMBER(F349),ISNUMBER(F350),ISNUMBER(F351)),IF($J$7="Medium",F349,IF($J$7="High",F350,IF($J$7="Low",F351,""))),"")</f>
        <v/>
      </c>
      <c r="G348" s="1421"/>
      <c r="H348" s="818"/>
      <c r="I348" s="466"/>
      <c r="M348" s="310"/>
      <c r="P348" s="623"/>
      <c r="Q348" s="623"/>
      <c r="R348" s="623"/>
      <c r="S348" s="623"/>
      <c r="T348" s="623"/>
      <c r="U348" s="623"/>
      <c r="V348" s="623"/>
      <c r="W348" s="623"/>
      <c r="X348" s="623"/>
      <c r="Y348" s="623"/>
      <c r="Z348" s="623"/>
      <c r="AA348" s="623"/>
      <c r="AB348" s="623"/>
      <c r="AC348" s="623"/>
      <c r="AD348" s="623"/>
      <c r="AE348" s="623"/>
      <c r="AF348" s="623"/>
      <c r="AG348" s="623"/>
      <c r="AH348" s="623"/>
      <c r="AI348" s="623"/>
      <c r="AJ348" s="623"/>
      <c r="AK348" s="623"/>
      <c r="AL348" s="623"/>
      <c r="AM348" s="623"/>
      <c r="AN348" s="623"/>
      <c r="AO348" s="623"/>
      <c r="AP348" s="623"/>
      <c r="AQ348" s="623"/>
      <c r="AR348" s="623"/>
      <c r="AS348" s="623"/>
      <c r="AT348" s="623"/>
      <c r="AU348" s="623"/>
      <c r="AV348" s="623"/>
      <c r="AW348" s="623"/>
      <c r="AX348" s="623"/>
      <c r="AY348" s="623"/>
      <c r="AZ348" s="623"/>
      <c r="BA348" s="623"/>
      <c r="BB348" s="623"/>
      <c r="BC348" s="623"/>
      <c r="BD348" s="623"/>
      <c r="BE348" s="623"/>
      <c r="BF348" s="623"/>
      <c r="BG348" s="623"/>
      <c r="BH348" s="623"/>
      <c r="BI348" s="623"/>
      <c r="BJ348" s="623"/>
      <c r="BK348" s="623"/>
      <c r="BL348" s="623"/>
      <c r="BM348" s="623"/>
      <c r="BN348" s="623"/>
      <c r="BO348" s="623"/>
      <c r="BP348" s="623"/>
      <c r="BQ348" s="623"/>
      <c r="BR348" s="623"/>
      <c r="BS348" s="623"/>
      <c r="BT348" s="623"/>
      <c r="BU348" s="623"/>
      <c r="BV348" s="623"/>
      <c r="BW348" s="623"/>
      <c r="BX348" s="623"/>
      <c r="BY348" s="623"/>
      <c r="BZ348" s="623"/>
      <c r="CA348" s="623"/>
      <c r="CB348" s="623"/>
      <c r="CC348" s="623"/>
      <c r="CD348" s="623"/>
      <c r="CE348" s="623"/>
      <c r="CF348" s="623"/>
      <c r="CG348" s="623"/>
      <c r="CH348" s="623"/>
      <c r="CI348" s="623"/>
      <c r="CJ348" s="623"/>
      <c r="CK348" s="623"/>
      <c r="CL348" s="623"/>
      <c r="CM348" s="623"/>
      <c r="CN348" s="623"/>
      <c r="CO348" s="623"/>
      <c r="CP348" s="623"/>
      <c r="CQ348" s="623"/>
      <c r="CR348" s="623"/>
      <c r="CS348" s="623"/>
      <c r="CT348" s="623"/>
      <c r="CU348" s="623"/>
      <c r="CV348" s="623"/>
      <c r="CW348" s="623"/>
      <c r="CX348" s="623"/>
      <c r="CY348" s="623"/>
      <c r="CZ348" s="623"/>
      <c r="DA348" s="623"/>
      <c r="DB348" s="623"/>
      <c r="DC348" s="623"/>
      <c r="DD348" s="623"/>
      <c r="DK348" s="623"/>
      <c r="DL348" s="623"/>
      <c r="DU348" s="623"/>
      <c r="DV348" s="623"/>
      <c r="EF348" s="623"/>
    </row>
    <row r="349" spans="1:138" ht="15" customHeight="1" x14ac:dyDescent="0.25">
      <c r="A349" s="955"/>
      <c r="B349" s="974" t="s">
        <v>812</v>
      </c>
      <c r="C349" s="331"/>
      <c r="D349" s="331"/>
      <c r="E349" s="331"/>
      <c r="F349" s="37" t="str">
        <f>IF(AND(ISNUMBER(G349), ISNUMBER(H349)), SQRT(G349+H349), "")</f>
        <v/>
      </c>
      <c r="G349" s="37" t="str">
        <f t="array" ref="G349">IF(SUMPRODUCT(--NOT(ISNUMBER(I275:I307)))=0, SUMSQ(($I275:I307)), "")</f>
        <v/>
      </c>
      <c r="H349" s="37" t="str">
        <f t="array" ref="H349">IF(SUMPRODUCT(--NOT(ISNUMBER(L275:L307)))=0, (SUM((L275:L307))^2-SUMSQ((L275:L307)))*0.6, "")</f>
        <v/>
      </c>
      <c r="I349" s="868"/>
      <c r="J349" s="1242"/>
      <c r="M349" s="310"/>
      <c r="P349" s="623"/>
      <c r="Q349" s="623"/>
      <c r="R349" s="623"/>
      <c r="S349" s="623"/>
      <c r="T349" s="623"/>
      <c r="U349" s="623"/>
      <c r="V349" s="623"/>
      <c r="W349" s="623"/>
      <c r="X349" s="623"/>
      <c r="Y349" s="623"/>
      <c r="Z349" s="623"/>
      <c r="AA349" s="623"/>
      <c r="AB349" s="623"/>
      <c r="AC349" s="623"/>
      <c r="AD349" s="623"/>
      <c r="AE349" s="623"/>
      <c r="AF349" s="623"/>
      <c r="AG349" s="623"/>
      <c r="AH349" s="623"/>
      <c r="AI349" s="623"/>
      <c r="AJ349" s="623"/>
      <c r="AK349" s="623"/>
      <c r="AL349" s="623"/>
      <c r="AM349" s="623"/>
      <c r="AN349" s="623"/>
      <c r="AO349" s="623"/>
      <c r="AP349" s="623"/>
      <c r="AQ349" s="623"/>
      <c r="AR349" s="623"/>
      <c r="AS349" s="623"/>
      <c r="AT349" s="623"/>
      <c r="AU349" s="623"/>
      <c r="AV349" s="623"/>
      <c r="AW349" s="623"/>
      <c r="AX349" s="623"/>
      <c r="AY349" s="623"/>
      <c r="AZ349" s="623"/>
      <c r="BA349" s="623"/>
      <c r="BB349" s="623"/>
      <c r="BC349" s="623"/>
      <c r="BD349" s="623"/>
      <c r="BE349" s="623"/>
      <c r="BF349" s="623"/>
      <c r="BG349" s="623"/>
      <c r="BH349" s="623"/>
      <c r="BI349" s="623"/>
      <c r="BJ349" s="623"/>
      <c r="BK349" s="623"/>
      <c r="BL349" s="623"/>
      <c r="BM349" s="623"/>
      <c r="BN349" s="623"/>
      <c r="BO349" s="623"/>
      <c r="BP349" s="623"/>
      <c r="BQ349" s="623"/>
      <c r="BR349" s="623"/>
      <c r="BS349" s="623"/>
      <c r="BT349" s="623"/>
      <c r="BU349" s="623"/>
      <c r="BV349" s="623"/>
      <c r="BW349" s="623"/>
      <c r="BX349" s="623"/>
      <c r="BY349" s="623"/>
      <c r="BZ349" s="623"/>
      <c r="CA349" s="623"/>
      <c r="CB349" s="623"/>
      <c r="CC349" s="623"/>
      <c r="CD349" s="623"/>
      <c r="CE349" s="623"/>
      <c r="CF349" s="623"/>
      <c r="CG349" s="623"/>
      <c r="CH349" s="623"/>
      <c r="CI349" s="623"/>
      <c r="CJ349" s="623"/>
      <c r="CK349" s="623"/>
      <c r="CL349" s="623"/>
      <c r="CM349" s="623"/>
      <c r="CN349" s="623"/>
      <c r="CO349" s="623"/>
      <c r="CP349" s="623"/>
      <c r="CQ349" s="623"/>
      <c r="CR349" s="623"/>
      <c r="CS349" s="623"/>
      <c r="CT349" s="623"/>
      <c r="CU349" s="623"/>
      <c r="CV349" s="623"/>
      <c r="CW349" s="623"/>
      <c r="CX349" s="623"/>
      <c r="CY349" s="623"/>
      <c r="CZ349" s="623"/>
      <c r="DA349" s="623"/>
      <c r="DB349" s="623"/>
      <c r="DC349" s="623"/>
      <c r="DD349" s="623"/>
      <c r="DK349" s="623"/>
      <c r="DL349" s="623"/>
      <c r="DU349" s="623"/>
      <c r="DV349" s="623"/>
      <c r="EF349" s="623"/>
    </row>
    <row r="350" spans="1:138" ht="15" customHeight="1" x14ac:dyDescent="0.25">
      <c r="A350" s="955"/>
      <c r="B350" s="974" t="s">
        <v>813</v>
      </c>
      <c r="C350" s="331"/>
      <c r="D350" s="331"/>
      <c r="E350" s="331"/>
      <c r="F350" s="37" t="str">
        <f>IF(AND(ISNUMBER(G350), ISNUMBER(H350)), SQRT(G350+H350), "")</f>
        <v/>
      </c>
      <c r="G350" s="37" t="str">
        <f t="array" ref="G350">IF(SUMPRODUCT(--NOT(ISNUMBER(J275:J307)))=0, SUMSQ(($J275:J307)), "")</f>
        <v/>
      </c>
      <c r="H350" s="37" t="str">
        <f t="array" ref="H350">IF(SUMPRODUCT(--NOT(ISNUMBER(L275:L307)))=0, (SUM((L275:L307))^2-SUMSQ((L275:L307)))*0.6*1.25, "")</f>
        <v/>
      </c>
      <c r="I350" s="868"/>
      <c r="J350" s="1242"/>
      <c r="M350" s="310"/>
      <c r="P350" s="623"/>
      <c r="Q350" s="623"/>
      <c r="R350" s="623"/>
      <c r="S350" s="623"/>
      <c r="T350" s="623"/>
      <c r="U350" s="623"/>
      <c r="V350" s="623"/>
      <c r="W350" s="623"/>
      <c r="X350" s="623"/>
      <c r="Y350" s="623"/>
      <c r="Z350" s="623"/>
      <c r="AA350" s="623"/>
      <c r="AB350" s="623"/>
      <c r="AC350" s="623"/>
      <c r="AD350" s="623"/>
      <c r="AE350" s="623"/>
      <c r="AF350" s="623"/>
      <c r="AG350" s="623"/>
      <c r="AH350" s="623"/>
      <c r="AI350" s="623"/>
      <c r="AJ350" s="623"/>
      <c r="AK350" s="623"/>
      <c r="AL350" s="623"/>
      <c r="AM350" s="623"/>
      <c r="AN350" s="623"/>
      <c r="AO350" s="623"/>
      <c r="AP350" s="623"/>
      <c r="AQ350" s="623"/>
      <c r="AR350" s="623"/>
      <c r="AS350" s="623"/>
      <c r="AT350" s="623"/>
      <c r="AU350" s="623"/>
      <c r="AV350" s="623"/>
      <c r="AW350" s="623"/>
      <c r="AX350" s="623"/>
      <c r="AY350" s="623"/>
      <c r="AZ350" s="623"/>
      <c r="BA350" s="623"/>
      <c r="BB350" s="623"/>
      <c r="BC350" s="623"/>
      <c r="BD350" s="623"/>
      <c r="BE350" s="623"/>
      <c r="BF350" s="623"/>
      <c r="BG350" s="623"/>
      <c r="BH350" s="623"/>
      <c r="BI350" s="623"/>
      <c r="BJ350" s="623"/>
      <c r="BK350" s="623"/>
      <c r="BL350" s="623"/>
      <c r="BM350" s="623"/>
      <c r="BN350" s="623"/>
      <c r="BO350" s="623"/>
      <c r="BP350" s="623"/>
      <c r="BQ350" s="623"/>
      <c r="BR350" s="623"/>
      <c r="BS350" s="623"/>
      <c r="BT350" s="623"/>
      <c r="BU350" s="623"/>
      <c r="BV350" s="623"/>
      <c r="BW350" s="623"/>
      <c r="BX350" s="623"/>
      <c r="BY350" s="623"/>
      <c r="BZ350" s="623"/>
      <c r="CA350" s="623"/>
      <c r="CB350" s="623"/>
      <c r="CC350" s="623"/>
      <c r="CD350" s="623"/>
      <c r="CE350" s="623"/>
      <c r="CF350" s="623"/>
      <c r="CG350" s="623"/>
      <c r="CH350" s="623"/>
      <c r="CI350" s="623"/>
      <c r="CJ350" s="623"/>
      <c r="CK350" s="623"/>
      <c r="CL350" s="623"/>
      <c r="CM350" s="623"/>
      <c r="CN350" s="623"/>
      <c r="CO350" s="623"/>
      <c r="CP350" s="623"/>
      <c r="CQ350" s="623"/>
      <c r="CR350" s="623"/>
      <c r="CS350" s="623"/>
      <c r="CT350" s="623"/>
      <c r="CU350" s="623"/>
      <c r="CV350" s="623"/>
      <c r="CW350" s="623"/>
      <c r="CX350" s="623"/>
      <c r="CY350" s="623"/>
      <c r="CZ350" s="623"/>
      <c r="DA350" s="623"/>
      <c r="DB350" s="623"/>
      <c r="DC350" s="623"/>
      <c r="DD350" s="623"/>
      <c r="DK350" s="623"/>
      <c r="DL350" s="623"/>
      <c r="DU350" s="623"/>
      <c r="DV350" s="623"/>
      <c r="EF350" s="623"/>
    </row>
    <row r="351" spans="1:138" ht="15" customHeight="1" x14ac:dyDescent="0.25">
      <c r="A351" s="955"/>
      <c r="B351" s="974" t="s">
        <v>814</v>
      </c>
      <c r="C351" s="331"/>
      <c r="D351" s="331"/>
      <c r="E351" s="331"/>
      <c r="F351" s="37" t="str">
        <f>IF(AND(ISNUMBER(G351), ISNUMBER(H351)), SQRT(G351+H351), "")</f>
        <v/>
      </c>
      <c r="G351" s="37" t="str">
        <f t="array" ref="G351">IF(SUMPRODUCT(--NOT(ISNUMBER(K275:K307)))=0, SUMSQ(($K275:K307)), "")</f>
        <v/>
      </c>
      <c r="H351" s="37" t="str">
        <f t="array" ref="H351">IF(SUMPRODUCT(--NOT(ISNUMBER(L275:L307)))=0, (SUM((L275:L307))^2-SUMSQ((L275:L307)))*0.6*0.75, "")</f>
        <v/>
      </c>
      <c r="I351" s="868"/>
      <c r="J351" s="1242"/>
      <c r="M351" s="310"/>
      <c r="P351" s="623"/>
      <c r="Q351" s="623"/>
      <c r="R351" s="623"/>
      <c r="S351" s="623"/>
      <c r="T351" s="623"/>
      <c r="U351" s="623"/>
      <c r="V351" s="623"/>
      <c r="W351" s="623"/>
      <c r="X351" s="623"/>
      <c r="Y351" s="623"/>
      <c r="Z351" s="623"/>
      <c r="AA351" s="623"/>
      <c r="AB351" s="623"/>
      <c r="AC351" s="623"/>
      <c r="AD351" s="623"/>
      <c r="AE351" s="623"/>
      <c r="AF351" s="623"/>
      <c r="AG351" s="623"/>
      <c r="AH351" s="623"/>
      <c r="AI351" s="623"/>
      <c r="AJ351" s="623"/>
      <c r="AK351" s="623"/>
      <c r="AL351" s="623"/>
      <c r="AM351" s="623"/>
      <c r="AN351" s="623"/>
      <c r="AO351" s="623"/>
      <c r="AP351" s="623"/>
      <c r="AQ351" s="623"/>
      <c r="AR351" s="623"/>
      <c r="AS351" s="623"/>
      <c r="AT351" s="623"/>
      <c r="AU351" s="623"/>
      <c r="AV351" s="623"/>
      <c r="AW351" s="623"/>
      <c r="AX351" s="623"/>
      <c r="AY351" s="623"/>
      <c r="AZ351" s="623"/>
      <c r="BA351" s="623"/>
      <c r="BB351" s="623"/>
      <c r="BC351" s="623"/>
      <c r="BD351" s="623"/>
      <c r="BE351" s="623"/>
      <c r="BF351" s="623"/>
      <c r="BG351" s="623"/>
      <c r="BH351" s="623"/>
      <c r="BI351" s="623"/>
      <c r="BJ351" s="623"/>
      <c r="BK351" s="623"/>
      <c r="BL351" s="623"/>
      <c r="BM351" s="623"/>
      <c r="BN351" s="623"/>
      <c r="BO351" s="623"/>
      <c r="BP351" s="623"/>
      <c r="BQ351" s="623"/>
      <c r="BR351" s="623"/>
      <c r="BS351" s="623"/>
      <c r="BT351" s="623"/>
      <c r="BU351" s="623"/>
      <c r="BV351" s="623"/>
      <c r="BW351" s="623"/>
      <c r="BX351" s="623"/>
      <c r="BY351" s="623"/>
      <c r="BZ351" s="623"/>
      <c r="CA351" s="623"/>
      <c r="CB351" s="623"/>
      <c r="CC351" s="623"/>
      <c r="CD351" s="623"/>
      <c r="CE351" s="623"/>
      <c r="CF351" s="623"/>
      <c r="CG351" s="623"/>
      <c r="CH351" s="623"/>
      <c r="CI351" s="623"/>
      <c r="CJ351" s="623"/>
      <c r="CK351" s="623"/>
      <c r="CL351" s="623"/>
      <c r="CM351" s="623"/>
      <c r="CN351" s="623"/>
      <c r="CO351" s="623"/>
      <c r="CP351" s="623"/>
      <c r="CQ351" s="623"/>
      <c r="CR351" s="623"/>
      <c r="CS351" s="623"/>
      <c r="CT351" s="623"/>
      <c r="CU351" s="623"/>
      <c r="CV351" s="623"/>
      <c r="CW351" s="623"/>
      <c r="CX351" s="623"/>
      <c r="CY351" s="623"/>
      <c r="CZ351" s="623"/>
      <c r="DA351" s="623"/>
      <c r="DB351" s="623"/>
      <c r="DC351" s="623"/>
      <c r="DD351" s="623"/>
      <c r="DK351" s="623"/>
      <c r="DL351" s="623"/>
      <c r="DU351" s="623"/>
      <c r="DV351" s="623"/>
      <c r="EF351" s="623"/>
    </row>
    <row r="352" spans="1:138" ht="15" customHeight="1" x14ac:dyDescent="0.25">
      <c r="A352" s="955"/>
      <c r="B352" s="1017" t="s">
        <v>816</v>
      </c>
      <c r="C352" s="400"/>
      <c r="D352" s="400"/>
      <c r="E352" s="400"/>
      <c r="F352" s="37" t="str">
        <f>IF(AND(ISNUMBER(F353),ISNUMBER(F354),ISNUMBER(F355)),IF($J$7="Medium",F353,IF($J$7="High",F354,IF($J$7="Low",F355,""))),"")</f>
        <v/>
      </c>
      <c r="G352" s="471"/>
      <c r="H352" s="469"/>
      <c r="I352" s="466"/>
      <c r="J352" s="1242"/>
      <c r="M352" s="310"/>
      <c r="P352" s="623"/>
      <c r="Q352" s="623"/>
      <c r="R352" s="623"/>
      <c r="S352" s="623"/>
      <c r="T352" s="623"/>
      <c r="U352" s="623"/>
      <c r="V352" s="623"/>
      <c r="W352" s="623"/>
      <c r="X352" s="623"/>
      <c r="Y352" s="623"/>
      <c r="Z352" s="623"/>
      <c r="AA352" s="623"/>
      <c r="AB352" s="623"/>
      <c r="AC352" s="623"/>
      <c r="AD352" s="623"/>
      <c r="AE352" s="623"/>
      <c r="AF352" s="623"/>
      <c r="AG352" s="623"/>
      <c r="AH352" s="623"/>
      <c r="AI352" s="623"/>
      <c r="AJ352" s="623"/>
      <c r="AK352" s="623"/>
      <c r="AL352" s="623"/>
      <c r="AM352" s="623"/>
      <c r="AN352" s="623"/>
      <c r="AO352" s="623"/>
      <c r="AP352" s="623"/>
      <c r="AQ352" s="623"/>
      <c r="AR352" s="623"/>
      <c r="AS352" s="623"/>
      <c r="AT352" s="623"/>
      <c r="AU352" s="623"/>
      <c r="AV352" s="623"/>
      <c r="AW352" s="623"/>
      <c r="AX352" s="623"/>
      <c r="AY352" s="623"/>
      <c r="AZ352" s="623"/>
      <c r="BA352" s="623"/>
      <c r="BB352" s="623"/>
      <c r="BC352" s="623"/>
      <c r="BD352" s="623"/>
      <c r="BE352" s="623"/>
      <c r="BF352" s="623"/>
      <c r="BG352" s="623"/>
      <c r="BH352" s="623"/>
      <c r="BI352" s="623"/>
      <c r="BJ352" s="623"/>
      <c r="BK352" s="623"/>
      <c r="BL352" s="623"/>
      <c r="BM352" s="623"/>
      <c r="BN352" s="623"/>
      <c r="BO352" s="623"/>
      <c r="BP352" s="623"/>
      <c r="BQ352" s="623"/>
      <c r="BR352" s="623"/>
      <c r="BS352" s="623"/>
      <c r="BT352" s="623"/>
      <c r="BU352" s="623"/>
      <c r="BV352" s="623"/>
      <c r="BW352" s="623"/>
      <c r="BX352" s="623"/>
      <c r="BY352" s="623"/>
      <c r="BZ352" s="623"/>
      <c r="CA352" s="623"/>
      <c r="CB352" s="623"/>
      <c r="CC352" s="623"/>
      <c r="CD352" s="623"/>
      <c r="CE352" s="623"/>
      <c r="CF352" s="623"/>
      <c r="CG352" s="623"/>
      <c r="CH352" s="623"/>
      <c r="CI352" s="623"/>
      <c r="CJ352" s="623"/>
      <c r="CK352" s="623"/>
      <c r="CL352" s="623"/>
      <c r="CM352" s="623"/>
      <c r="CN352" s="623"/>
      <c r="CO352" s="623"/>
      <c r="CP352" s="623"/>
      <c r="CQ352" s="623"/>
      <c r="CR352" s="623"/>
      <c r="CS352" s="623"/>
      <c r="CT352" s="623"/>
      <c r="CU352" s="623"/>
      <c r="CV352" s="623"/>
      <c r="CW352" s="623"/>
      <c r="CX352" s="623"/>
      <c r="CY352" s="623"/>
      <c r="CZ352" s="623"/>
      <c r="DA352" s="623"/>
      <c r="DB352" s="623"/>
      <c r="DC352" s="623"/>
      <c r="DD352" s="623"/>
      <c r="DK352" s="623"/>
      <c r="DL352" s="623"/>
      <c r="DU352" s="623"/>
      <c r="DV352" s="623"/>
      <c r="EF352" s="623"/>
    </row>
    <row r="353" spans="1:136" ht="15" customHeight="1" x14ac:dyDescent="0.25">
      <c r="A353" s="955"/>
      <c r="B353" s="974" t="s">
        <v>812</v>
      </c>
      <c r="C353" s="331"/>
      <c r="D353" s="331"/>
      <c r="E353" s="331"/>
      <c r="F353" s="37" t="str">
        <f>IF(AND(ISNUMBER(G353), ISNUMBER(H353)), IFERROR(SQRT(G353+H353), SQRT(G353+I353)), "")</f>
        <v/>
      </c>
      <c r="G353" s="37" t="str">
        <f t="array" ref="G353">IF(SUMPRODUCT(--NOT(ISNUMBER(IFERROR((#REF!),""))))=0, SUMSQ((#REF!)), "")</f>
        <v/>
      </c>
      <c r="H353" s="37" t="str">
        <f t="array" ref="H353">IF(SUMPRODUCT(--NOT(ISNUMBER(P275:P340)))=0, (SUM((P275:P340))^2 - SUMSQ((P275:P340)) - (SUM((((P275:P340))*((P275:P340)&lt;0)))^2 - SUMSQ((((P275:P340))*((P275:P340)&lt;0)))))*(0.6^2), "")</f>
        <v/>
      </c>
      <c r="I353" s="12" t="str">
        <f t="array" ref="I353">IF(COUNT(O275:O340)=ROWS(O275:O340), (SUM(O275:O340)^2 - SUMSQ(O275:O340) - (SUM(((O275:O340)*(O275:O340&lt;0)))^2 - SUMSQ(((O275:O340)*(O275:O340&lt;0)))))*(0.6)^2, "")</f>
        <v/>
      </c>
      <c r="M353" s="310"/>
      <c r="P353" s="623"/>
      <c r="Q353" s="623"/>
      <c r="R353" s="623"/>
      <c r="S353" s="623"/>
      <c r="T353" s="623"/>
      <c r="U353" s="623"/>
      <c r="V353" s="623"/>
      <c r="W353" s="623"/>
      <c r="X353" s="623"/>
      <c r="Y353" s="623"/>
      <c r="Z353" s="623"/>
      <c r="AA353" s="623"/>
      <c r="AB353" s="623"/>
      <c r="AC353" s="623"/>
      <c r="AD353" s="623"/>
      <c r="AE353" s="623"/>
      <c r="AF353" s="623"/>
      <c r="AG353" s="623"/>
      <c r="AH353" s="623"/>
      <c r="AI353" s="623"/>
      <c r="AJ353" s="623"/>
      <c r="AK353" s="623"/>
      <c r="AL353" s="623"/>
      <c r="AM353" s="623"/>
      <c r="AN353" s="623"/>
      <c r="AO353" s="623"/>
      <c r="AP353" s="623"/>
      <c r="AQ353" s="623"/>
      <c r="AR353" s="623"/>
      <c r="AS353" s="623"/>
      <c r="AT353" s="623"/>
      <c r="AU353" s="623"/>
      <c r="AV353" s="623"/>
      <c r="AW353" s="623"/>
      <c r="AX353" s="623"/>
      <c r="AY353" s="623"/>
      <c r="AZ353" s="623"/>
      <c r="BA353" s="623"/>
      <c r="BB353" s="623"/>
      <c r="BC353" s="623"/>
      <c r="BD353" s="623"/>
      <c r="BE353" s="623"/>
      <c r="BF353" s="623"/>
      <c r="BG353" s="623"/>
      <c r="BH353" s="623"/>
      <c r="BI353" s="623"/>
      <c r="BJ353" s="623"/>
      <c r="BK353" s="623"/>
      <c r="BL353" s="623"/>
      <c r="BM353" s="623"/>
      <c r="BN353" s="623"/>
      <c r="BO353" s="623"/>
      <c r="BP353" s="623"/>
      <c r="BQ353" s="623"/>
      <c r="BR353" s="623"/>
      <c r="BS353" s="623"/>
      <c r="BT353" s="623"/>
      <c r="BU353" s="623"/>
      <c r="BV353" s="623"/>
      <c r="BW353" s="623"/>
      <c r="BX353" s="623"/>
      <c r="BY353" s="623"/>
      <c r="BZ353" s="623"/>
      <c r="CA353" s="623"/>
      <c r="CB353" s="623"/>
      <c r="CC353" s="623"/>
      <c r="CD353" s="623"/>
      <c r="CE353" s="623"/>
      <c r="CF353" s="623"/>
      <c r="CG353" s="623"/>
      <c r="CH353" s="623"/>
      <c r="CI353" s="623"/>
      <c r="CJ353" s="623"/>
      <c r="CK353" s="623"/>
      <c r="CL353" s="623"/>
      <c r="CM353" s="623"/>
      <c r="CN353" s="623"/>
      <c r="CO353" s="623"/>
      <c r="CP353" s="623"/>
      <c r="CQ353" s="623"/>
      <c r="CR353" s="623"/>
      <c r="CS353" s="623"/>
      <c r="CT353" s="623"/>
      <c r="CU353" s="623"/>
      <c r="CV353" s="623"/>
      <c r="CW353" s="623"/>
      <c r="CX353" s="623"/>
      <c r="CY353" s="623"/>
      <c r="CZ353" s="623"/>
      <c r="DA353" s="623"/>
      <c r="DB353" s="623"/>
      <c r="DC353" s="623"/>
      <c r="DD353" s="623"/>
      <c r="DK353" s="623"/>
      <c r="DL353" s="623"/>
      <c r="DU353" s="623"/>
      <c r="DV353" s="623"/>
      <c r="EF353" s="623"/>
    </row>
    <row r="354" spans="1:136" ht="15" customHeight="1" x14ac:dyDescent="0.25">
      <c r="A354" s="955"/>
      <c r="B354" s="974" t="s">
        <v>813</v>
      </c>
      <c r="C354" s="331"/>
      <c r="D354" s="331"/>
      <c r="E354" s="331"/>
      <c r="F354" s="37" t="str">
        <f>IF(AND(ISNUMBER(G354), ISNUMBER(H354)), IFERROR(SQRT(G354+H354), SQRT(G354+I354)), "")</f>
        <v/>
      </c>
      <c r="G354" s="37" t="str">
        <f t="array" ref="G354">IF(SUMPRODUCT(--NOT(ISNUMBER(IFERROR((#REF!),""))))=0, SUMSQ((#REF!)), "")</f>
        <v/>
      </c>
      <c r="H354" s="37" t="str">
        <f t="array" ref="H354">IF(SUMPRODUCT(--NOT(ISNUMBER(P275:P340)))=0, (SUM((P275:P340))^2 - SUMSQ((P275:P340)) - (SUM((((P275:P340))*((P275:P340)&lt;0)))^2 - SUMSQ((((P275:P340))*((P275:P340)&lt;0)))))*(0.6^2)*1.25, "")</f>
        <v/>
      </c>
      <c r="I354" s="12" t="str">
        <f t="array" ref="I354">IF(COUNT(O275:O340)=ROWS(O275:O340), (SUM(O275:O340)^2 - SUMSQ(O275:O340) - (SUM(((O275:O340)*(O275:O340&lt;0)))^2 - SUMSQ(((O275:O340)*(O275:O340&lt;0)))))*(0.6)^2, "")</f>
        <v/>
      </c>
      <c r="M354" s="310"/>
      <c r="P354" s="623"/>
      <c r="Q354" s="623"/>
      <c r="R354" s="623"/>
      <c r="S354" s="623"/>
      <c r="T354" s="623"/>
      <c r="U354" s="623"/>
      <c r="V354" s="623"/>
      <c r="W354" s="623"/>
      <c r="X354" s="623"/>
      <c r="Y354" s="623"/>
      <c r="Z354" s="623"/>
      <c r="AA354" s="623"/>
      <c r="AB354" s="623"/>
      <c r="AC354" s="623"/>
      <c r="AD354" s="623"/>
      <c r="AE354" s="623"/>
      <c r="AF354" s="623"/>
      <c r="AG354" s="623"/>
      <c r="AH354" s="623"/>
      <c r="AI354" s="623"/>
      <c r="AJ354" s="623"/>
      <c r="AK354" s="623"/>
      <c r="AL354" s="623"/>
      <c r="AM354" s="623"/>
      <c r="AN354" s="623"/>
      <c r="AO354" s="623"/>
      <c r="AP354" s="623"/>
      <c r="AQ354" s="623"/>
      <c r="AR354" s="623"/>
      <c r="AS354" s="623"/>
      <c r="AT354" s="623"/>
      <c r="AU354" s="623"/>
      <c r="AV354" s="623"/>
      <c r="AW354" s="623"/>
      <c r="AX354" s="623"/>
      <c r="AY354" s="623"/>
      <c r="AZ354" s="623"/>
      <c r="BA354" s="623"/>
      <c r="BB354" s="623"/>
      <c r="BC354" s="623"/>
      <c r="BD354" s="623"/>
      <c r="BE354" s="623"/>
      <c r="BF354" s="623"/>
      <c r="BG354" s="623"/>
      <c r="BH354" s="623"/>
      <c r="BI354" s="623"/>
      <c r="BJ354" s="623"/>
      <c r="BK354" s="623"/>
      <c r="BL354" s="623"/>
      <c r="BM354" s="623"/>
      <c r="BN354" s="623"/>
      <c r="BO354" s="623"/>
      <c r="BP354" s="623"/>
      <c r="BQ354" s="623"/>
      <c r="BR354" s="623"/>
      <c r="BS354" s="623"/>
      <c r="BT354" s="623"/>
      <c r="BU354" s="623"/>
      <c r="BV354" s="623"/>
      <c r="BW354" s="623"/>
      <c r="BX354" s="623"/>
      <c r="BY354" s="623"/>
      <c r="BZ354" s="623"/>
      <c r="CA354" s="623"/>
      <c r="CB354" s="623"/>
      <c r="CC354" s="623"/>
      <c r="CD354" s="623"/>
      <c r="CE354" s="623"/>
      <c r="CF354" s="623"/>
      <c r="CG354" s="623"/>
      <c r="CH354" s="623"/>
      <c r="CI354" s="623"/>
      <c r="CJ354" s="623"/>
      <c r="CK354" s="623"/>
      <c r="CL354" s="623"/>
      <c r="CM354" s="623"/>
      <c r="CN354" s="623"/>
      <c r="CO354" s="623"/>
      <c r="CP354" s="623"/>
      <c r="CQ354" s="623"/>
      <c r="CR354" s="623"/>
      <c r="CS354" s="623"/>
      <c r="CT354" s="623"/>
      <c r="CU354" s="623"/>
      <c r="CV354" s="623"/>
      <c r="CW354" s="623"/>
      <c r="CX354" s="623"/>
      <c r="CY354" s="623"/>
      <c r="CZ354" s="623"/>
      <c r="DA354" s="623"/>
      <c r="DB354" s="623"/>
      <c r="DC354" s="623"/>
      <c r="DD354" s="623"/>
      <c r="DK354" s="623"/>
      <c r="DL354" s="623"/>
      <c r="DU354" s="623"/>
      <c r="DV354" s="623"/>
      <c r="EF354" s="623"/>
    </row>
    <row r="355" spans="1:136" ht="15" customHeight="1" x14ac:dyDescent="0.25">
      <c r="A355" s="955"/>
      <c r="B355" s="1019" t="s">
        <v>814</v>
      </c>
      <c r="C355" s="977"/>
      <c r="D355" s="977"/>
      <c r="E355" s="977"/>
      <c r="F355" s="228" t="str">
        <f>IF(AND(ISNUMBER(G355), ISNUMBER(H355)), IFERROR(SQRT(G355+H355), SQRT(G355+I355)), "")</f>
        <v/>
      </c>
      <c r="G355" s="228" t="str">
        <f t="array" ref="G355">IF(SUMPRODUCT(--NOT(ISNUMBER(IFERROR((#REF!),""))))=0, SUMSQ((#REF!)), "")</f>
        <v/>
      </c>
      <c r="H355" s="228" t="str">
        <f t="array" ref="H355">IF(SUMPRODUCT(--NOT(ISNUMBER(P275:P340)))=0, (SUM((P275:P340))^2 - SUMSQ((P275:P340)) - (SUM((((P275:P340))*((P275:P340)&lt;0)))^2 - SUMSQ((((P275:P340))*((P275:P340)&lt;0)))))*(0.6^2)*0.75, "")</f>
        <v/>
      </c>
      <c r="I355" s="45" t="str">
        <f t="array" ref="I355">IF(COUNT(O275:O340)=ROWS(O275:O340), (SUM(O275:O340)^2 - SUMSQ(O275:O340) - (SUM(((O275:O340)*(O275:O340&lt;0)))^2 - SUMSQ(((O275:O340)*(O275:O340&lt;0)))))*(0.6)^2, "")</f>
        <v/>
      </c>
      <c r="M355" s="310"/>
      <c r="P355" s="623"/>
      <c r="Q355" s="623"/>
      <c r="R355" s="623"/>
      <c r="S355" s="623"/>
      <c r="T355" s="623"/>
      <c r="U355" s="623"/>
      <c r="V355" s="623"/>
      <c r="W355" s="623"/>
      <c r="X355" s="623"/>
      <c r="Y355" s="623"/>
      <c r="Z355" s="623"/>
      <c r="AA355" s="623"/>
      <c r="AB355" s="623"/>
      <c r="AC355" s="623"/>
      <c r="AD355" s="623"/>
      <c r="AE355" s="623"/>
      <c r="AF355" s="623"/>
      <c r="AG355" s="623"/>
      <c r="AH355" s="623"/>
      <c r="AI355" s="623"/>
      <c r="AJ355" s="623"/>
      <c r="AK355" s="623"/>
      <c r="AL355" s="623"/>
      <c r="AM355" s="623"/>
      <c r="AN355" s="623"/>
      <c r="AO355" s="623"/>
      <c r="AP355" s="623"/>
      <c r="AQ355" s="623"/>
      <c r="AR355" s="623"/>
      <c r="AS355" s="623"/>
      <c r="AT355" s="623"/>
      <c r="AU355" s="623"/>
      <c r="AV355" s="623"/>
      <c r="AW355" s="623"/>
      <c r="AX355" s="623"/>
      <c r="AY355" s="623"/>
      <c r="AZ355" s="623"/>
      <c r="BA355" s="623"/>
      <c r="BB355" s="623"/>
      <c r="BC355" s="623"/>
      <c r="BD355" s="623"/>
      <c r="BE355" s="623"/>
      <c r="BF355" s="623"/>
      <c r="BG355" s="623"/>
      <c r="BH355" s="623"/>
      <c r="BI355" s="623"/>
      <c r="BJ355" s="623"/>
      <c r="BK355" s="623"/>
      <c r="BL355" s="623"/>
      <c r="BM355" s="623"/>
      <c r="BN355" s="623"/>
      <c r="BO355" s="623"/>
      <c r="BP355" s="623"/>
      <c r="BQ355" s="623"/>
      <c r="BR355" s="623"/>
      <c r="BS355" s="623"/>
      <c r="BT355" s="623"/>
      <c r="BU355" s="623"/>
      <c r="BV355" s="623"/>
      <c r="BW355" s="623"/>
      <c r="BX355" s="623"/>
      <c r="BY355" s="623"/>
      <c r="BZ355" s="623"/>
      <c r="CA355" s="623"/>
      <c r="CB355" s="623"/>
      <c r="CC355" s="623"/>
      <c r="CD355" s="623"/>
      <c r="CE355" s="623"/>
      <c r="CF355" s="623"/>
      <c r="CG355" s="623"/>
      <c r="CH355" s="623"/>
      <c r="CI355" s="623"/>
      <c r="CJ355" s="623"/>
      <c r="CK355" s="623"/>
      <c r="CL355" s="623"/>
      <c r="CM355" s="623"/>
      <c r="CN355" s="623"/>
      <c r="CO355" s="623"/>
      <c r="CP355" s="623"/>
      <c r="CQ355" s="623"/>
      <c r="CR355" s="623"/>
      <c r="CS355" s="623"/>
      <c r="CT355" s="623"/>
      <c r="CU355" s="623"/>
      <c r="CV355" s="623"/>
      <c r="CW355" s="623"/>
      <c r="CX355" s="623"/>
      <c r="CY355" s="623"/>
      <c r="CZ355" s="623"/>
      <c r="DA355" s="623"/>
      <c r="DB355" s="623"/>
      <c r="DC355" s="623"/>
      <c r="DD355" s="623"/>
      <c r="DK355" s="623"/>
      <c r="DL355" s="623"/>
      <c r="DU355" s="623"/>
      <c r="DV355" s="623"/>
      <c r="EF355" s="623"/>
    </row>
    <row r="356" spans="1:136" s="1088" customFormat="1" ht="15" customHeight="1" x14ac:dyDescent="0.25">
      <c r="A356" s="1448"/>
      <c r="B356" s="1129"/>
      <c r="C356" s="1129"/>
      <c r="D356" s="1129"/>
      <c r="E356" s="1129"/>
      <c r="F356" s="1129"/>
      <c r="G356" s="1129"/>
      <c r="H356" s="1129"/>
      <c r="I356" s="1129"/>
      <c r="J356" s="1129"/>
      <c r="K356" s="1129"/>
      <c r="L356" s="1129"/>
      <c r="M356" s="1129"/>
      <c r="N356" s="1129"/>
      <c r="O356" s="1129"/>
      <c r="P356" s="1129"/>
      <c r="Q356" s="1129"/>
      <c r="R356" s="1129"/>
      <c r="S356" s="1129"/>
      <c r="T356" s="1129"/>
      <c r="U356" s="1129"/>
      <c r="V356" s="1129"/>
      <c r="W356" s="1129"/>
      <c r="X356" s="1129"/>
      <c r="Y356" s="1129"/>
      <c r="Z356" s="1129"/>
      <c r="AA356" s="1129"/>
      <c r="AB356" s="1129"/>
      <c r="AC356" s="1129"/>
      <c r="AD356" s="1129"/>
      <c r="AE356" s="1129"/>
      <c r="AF356" s="1129"/>
      <c r="AG356" s="1129"/>
      <c r="AH356" s="1129"/>
      <c r="AI356" s="1129"/>
      <c r="AJ356" s="1129"/>
      <c r="AK356" s="1129"/>
      <c r="AL356" s="1129"/>
      <c r="AM356" s="1129"/>
      <c r="AN356" s="1129"/>
      <c r="AO356" s="1129"/>
      <c r="AP356" s="1129"/>
      <c r="AQ356" s="1129"/>
      <c r="AR356" s="1129"/>
      <c r="AS356" s="1129"/>
      <c r="AT356" s="1129"/>
      <c r="AU356" s="1129"/>
      <c r="AV356" s="1129"/>
      <c r="AW356" s="1129"/>
      <c r="AX356" s="1129"/>
      <c r="AY356" s="1129"/>
      <c r="AZ356" s="1129"/>
      <c r="BA356" s="1129"/>
      <c r="BB356" s="1129"/>
      <c r="BC356" s="1129"/>
      <c r="BD356" s="1129"/>
      <c r="BE356" s="1129"/>
      <c r="BF356" s="1129"/>
      <c r="BG356" s="1129"/>
      <c r="BH356" s="1129"/>
      <c r="BI356" s="1129"/>
      <c r="BJ356" s="1129"/>
      <c r="BK356" s="1129"/>
      <c r="BL356" s="1129"/>
      <c r="BM356" s="1129"/>
      <c r="BN356" s="1129"/>
      <c r="BO356" s="1129"/>
      <c r="BP356" s="1129"/>
      <c r="BQ356" s="1129"/>
      <c r="BR356" s="1129"/>
      <c r="BS356" s="1129"/>
      <c r="BT356" s="1129"/>
      <c r="BU356" s="1110"/>
      <c r="BV356" s="1129"/>
      <c r="BW356" s="1129"/>
      <c r="BX356" s="1110"/>
      <c r="BY356" s="1110"/>
      <c r="BZ356" s="1110"/>
      <c r="CA356" s="1110"/>
      <c r="CB356" s="1110"/>
      <c r="CC356" s="1110"/>
      <c r="CD356" s="1110"/>
      <c r="CE356" s="1110"/>
      <c r="CF356" s="1110"/>
      <c r="CG356" s="1110"/>
      <c r="CH356" s="1110"/>
      <c r="CI356" s="1110"/>
      <c r="CJ356" s="1110"/>
      <c r="CK356" s="1110"/>
      <c r="CL356" s="1129"/>
      <c r="CM356" s="1129"/>
      <c r="CN356" s="1110"/>
      <c r="CO356" s="1110"/>
      <c r="CP356" s="1110"/>
      <c r="CQ356" s="1110"/>
      <c r="CR356" s="1110"/>
      <c r="CS356" s="1110"/>
      <c r="CT356" s="1110"/>
      <c r="CU356" s="1110"/>
      <c r="CV356" s="1110"/>
      <c r="CW356" s="1110"/>
      <c r="CX356" s="1110"/>
      <c r="CY356" s="1110"/>
      <c r="CZ356" s="1129"/>
      <c r="DA356" s="1129"/>
      <c r="DB356" s="1110"/>
      <c r="DC356" s="1110"/>
      <c r="DD356" s="1110"/>
      <c r="DE356" s="1110"/>
      <c r="DF356" s="1110"/>
      <c r="DG356" s="1110"/>
      <c r="DH356" s="1110"/>
      <c r="DI356" s="1110"/>
      <c r="DJ356" s="1110"/>
      <c r="DK356" s="1110"/>
      <c r="DL356" s="1129"/>
      <c r="DM356" s="1129"/>
      <c r="DN356" s="1110"/>
      <c r="DO356" s="1110"/>
      <c r="DP356" s="1110"/>
      <c r="DQ356" s="1110"/>
      <c r="DR356" s="1110"/>
      <c r="DS356" s="1110"/>
      <c r="DT356" s="1110"/>
      <c r="DU356" s="1110"/>
      <c r="DV356" s="1129"/>
      <c r="DW356" s="1129"/>
      <c r="DX356" s="1110"/>
      <c r="DY356" s="1110"/>
      <c r="DZ356" s="1110"/>
      <c r="EA356" s="1110"/>
      <c r="EB356" s="1110"/>
      <c r="EC356" s="1110"/>
      <c r="ED356" s="1110"/>
      <c r="EF356" s="2618"/>
    </row>
  </sheetData>
  <mergeCells count="391">
    <mergeCell ref="D3:N3"/>
    <mergeCell ref="G4:L4"/>
    <mergeCell ref="K6:L6"/>
    <mergeCell ref="M6:N6"/>
    <mergeCell ref="J7:J12"/>
    <mergeCell ref="K7:L7"/>
    <mergeCell ref="M7:N7"/>
    <mergeCell ref="K8:L8"/>
    <mergeCell ref="M8:N8"/>
    <mergeCell ref="K9:L9"/>
    <mergeCell ref="Y43:Z43"/>
    <mergeCell ref="AA43:AB43"/>
    <mergeCell ref="M9:N9"/>
    <mergeCell ref="K10:L10"/>
    <mergeCell ref="M10:N10"/>
    <mergeCell ref="K11:L11"/>
    <mergeCell ref="M11:N11"/>
    <mergeCell ref="K12:L12"/>
    <mergeCell ref="M12:N12"/>
    <mergeCell ref="BQ42:CD42"/>
    <mergeCell ref="CE42:CP42"/>
    <mergeCell ref="CQ42:CZ42"/>
    <mergeCell ref="DA42:DH42"/>
    <mergeCell ref="DI42:DN42"/>
    <mergeCell ref="DO42:DR42"/>
    <mergeCell ref="DS42:DT42"/>
    <mergeCell ref="DV42:EB42"/>
    <mergeCell ref="B42:E44"/>
    <mergeCell ref="F42:N42"/>
    <mergeCell ref="O42:AH42"/>
    <mergeCell ref="AI42:AZ42"/>
    <mergeCell ref="BA42:BP42"/>
    <mergeCell ref="F43:H43"/>
    <mergeCell ref="I43:K43"/>
    <mergeCell ref="L43:L44"/>
    <mergeCell ref="M43:M44"/>
    <mergeCell ref="N43:N44"/>
    <mergeCell ref="O43:P43"/>
    <mergeCell ref="Q43:R43"/>
    <mergeCell ref="S43:T43"/>
    <mergeCell ref="U43:V43"/>
    <mergeCell ref="W43:X43"/>
    <mergeCell ref="AM43:AN43"/>
    <mergeCell ref="AC43:AD43"/>
    <mergeCell ref="AE43:AF43"/>
    <mergeCell ref="AI43:AJ43"/>
    <mergeCell ref="AK43:AL43"/>
    <mergeCell ref="BM43:BN43"/>
    <mergeCell ref="BQ43:BR43"/>
    <mergeCell ref="BS43:BT43"/>
    <mergeCell ref="BU43:BV43"/>
    <mergeCell ref="BW43:BX43"/>
    <mergeCell ref="AO43:AP43"/>
    <mergeCell ref="AQ43:AR43"/>
    <mergeCell ref="AS43:AT43"/>
    <mergeCell ref="AU43:AV43"/>
    <mergeCell ref="AW43:AX43"/>
    <mergeCell ref="BY43:BZ43"/>
    <mergeCell ref="BA43:BB43"/>
    <mergeCell ref="BC43:BD43"/>
    <mergeCell ref="BE43:BF43"/>
    <mergeCell ref="BG43:BH43"/>
    <mergeCell ref="BI43:BJ43"/>
    <mergeCell ref="BK43:BL43"/>
    <mergeCell ref="CU43:CV43"/>
    <mergeCell ref="CW43:CX43"/>
    <mergeCell ref="DA43:DB43"/>
    <mergeCell ref="DC43:DD43"/>
    <mergeCell ref="CA43:CB43"/>
    <mergeCell ref="CE43:CF43"/>
    <mergeCell ref="CG43:CH43"/>
    <mergeCell ref="CI43:CJ43"/>
    <mergeCell ref="CK43:CL43"/>
    <mergeCell ref="CM43:CN43"/>
    <mergeCell ref="DZ43:EB43"/>
    <mergeCell ref="DE43:DF43"/>
    <mergeCell ref="DI43:DJ43"/>
    <mergeCell ref="DK43:DL43"/>
    <mergeCell ref="DO43:DP43"/>
    <mergeCell ref="DV43:DX43"/>
    <mergeCell ref="DY43:DY44"/>
    <mergeCell ref="CQ43:CR43"/>
    <mergeCell ref="CS43:CT43"/>
    <mergeCell ref="B90:E90"/>
    <mergeCell ref="B109:B113"/>
    <mergeCell ref="C109:C113"/>
    <mergeCell ref="D109:E113"/>
    <mergeCell ref="F109:T109"/>
    <mergeCell ref="U109:AA109"/>
    <mergeCell ref="AB109:AG109"/>
    <mergeCell ref="AH109:AN109"/>
    <mergeCell ref="AO109:AU109"/>
    <mergeCell ref="F110:H111"/>
    <mergeCell ref="I110:K111"/>
    <mergeCell ref="L110:L113"/>
    <mergeCell ref="M110:M113"/>
    <mergeCell ref="N110:T110"/>
    <mergeCell ref="U110:W111"/>
    <mergeCell ref="X110:X113"/>
    <mergeCell ref="Y110:AA111"/>
    <mergeCell ref="AB110:AD111"/>
    <mergeCell ref="AO110:AU110"/>
    <mergeCell ref="F112:F113"/>
    <mergeCell ref="G112:G113"/>
    <mergeCell ref="H112:H113"/>
    <mergeCell ref="I112:I113"/>
    <mergeCell ref="J112:J113"/>
    <mergeCell ref="AV110:BB110"/>
    <mergeCell ref="N111:P111"/>
    <mergeCell ref="Q111:T111"/>
    <mergeCell ref="AH111:AH113"/>
    <mergeCell ref="AI111:AI113"/>
    <mergeCell ref="AJ111:AJ113"/>
    <mergeCell ref="AK111:AK113"/>
    <mergeCell ref="AV109:BB109"/>
    <mergeCell ref="AX111:AX113"/>
    <mergeCell ref="AY111:AY113"/>
    <mergeCell ref="AZ111:AZ113"/>
    <mergeCell ref="BA111:BA113"/>
    <mergeCell ref="BB111:BB113"/>
    <mergeCell ref="AR111:AR113"/>
    <mergeCell ref="AS111:AS113"/>
    <mergeCell ref="AT111:AT113"/>
    <mergeCell ref="AU111:AU113"/>
    <mergeCell ref="AV111:AV113"/>
    <mergeCell ref="AW111:AW113"/>
    <mergeCell ref="AL111:AL113"/>
    <mergeCell ref="AM111:AM113"/>
    <mergeCell ref="AN111:AN113"/>
    <mergeCell ref="AO111:AO113"/>
    <mergeCell ref="AP111:AP113"/>
    <mergeCell ref="AQ111:AQ113"/>
    <mergeCell ref="AE110:AG111"/>
    <mergeCell ref="AH110:AN110"/>
    <mergeCell ref="AD112:AD113"/>
    <mergeCell ref="AE112:AE113"/>
    <mergeCell ref="AF112:AF113"/>
    <mergeCell ref="AG112:AG113"/>
    <mergeCell ref="C114:C120"/>
    <mergeCell ref="D114:E114"/>
    <mergeCell ref="D115:E115"/>
    <mergeCell ref="D116:E116"/>
    <mergeCell ref="D117:E117"/>
    <mergeCell ref="D118:E118"/>
    <mergeCell ref="W112:W113"/>
    <mergeCell ref="Y112:Y113"/>
    <mergeCell ref="Z112:Z113"/>
    <mergeCell ref="AA112:AA113"/>
    <mergeCell ref="AB112:AB113"/>
    <mergeCell ref="AC112:AC113"/>
    <mergeCell ref="K112:K113"/>
    <mergeCell ref="O112:P112"/>
    <mergeCell ref="Q112:R112"/>
    <mergeCell ref="S112:T112"/>
    <mergeCell ref="U112:U113"/>
    <mergeCell ref="V112:V113"/>
    <mergeCell ref="D119:E119"/>
    <mergeCell ref="D120:E120"/>
    <mergeCell ref="D121:E121"/>
    <mergeCell ref="C122:C128"/>
    <mergeCell ref="D122:E122"/>
    <mergeCell ref="D123:E123"/>
    <mergeCell ref="D124:E124"/>
    <mergeCell ref="D125:E125"/>
    <mergeCell ref="D126:E126"/>
    <mergeCell ref="D127:E127"/>
    <mergeCell ref="F150:T150"/>
    <mergeCell ref="U150:AA150"/>
    <mergeCell ref="AB150:AG150"/>
    <mergeCell ref="AH150:AN150"/>
    <mergeCell ref="AO150:AU150"/>
    <mergeCell ref="AV150:BB150"/>
    <mergeCell ref="D128:E128"/>
    <mergeCell ref="C129:E129"/>
    <mergeCell ref="B131:E131"/>
    <mergeCell ref="B150:B154"/>
    <mergeCell ref="C150:C154"/>
    <mergeCell ref="D150:E154"/>
    <mergeCell ref="AV151:BB151"/>
    <mergeCell ref="N152:P152"/>
    <mergeCell ref="Q152:T152"/>
    <mergeCell ref="AH152:AH154"/>
    <mergeCell ref="AI152:AI154"/>
    <mergeCell ref="AJ152:AJ154"/>
    <mergeCell ref="AK152:AK154"/>
    <mergeCell ref="AL152:AL154"/>
    <mergeCell ref="AM152:AM154"/>
    <mergeCell ref="AN152:AN154"/>
    <mergeCell ref="X151:X154"/>
    <mergeCell ref="Y151:AA152"/>
    <mergeCell ref="AB151:AD152"/>
    <mergeCell ref="AE151:AG152"/>
    <mergeCell ref="AH151:AN151"/>
    <mergeCell ref="AO151:AU151"/>
    <mergeCell ref="AO152:AO154"/>
    <mergeCell ref="AP152:AP154"/>
    <mergeCell ref="AQ152:AQ154"/>
    <mergeCell ref="AR152:AR154"/>
    <mergeCell ref="N151:T151"/>
    <mergeCell ref="U151:W152"/>
    <mergeCell ref="O153:P153"/>
    <mergeCell ref="Q153:R153"/>
    <mergeCell ref="AE153:AE154"/>
    <mergeCell ref="AF153:AF154"/>
    <mergeCell ref="AG153:AG154"/>
    <mergeCell ref="AA153:AA154"/>
    <mergeCell ref="AB153:AB154"/>
    <mergeCell ref="AY152:AY154"/>
    <mergeCell ref="AZ152:AZ154"/>
    <mergeCell ref="BA152:BA154"/>
    <mergeCell ref="BB152:BB154"/>
    <mergeCell ref="F153:F154"/>
    <mergeCell ref="G153:G154"/>
    <mergeCell ref="H153:H154"/>
    <mergeCell ref="I153:I154"/>
    <mergeCell ref="J153:J154"/>
    <mergeCell ref="K153:K154"/>
    <mergeCell ref="AS152:AS154"/>
    <mergeCell ref="AT152:AT154"/>
    <mergeCell ref="AU152:AU154"/>
    <mergeCell ref="AV152:AV154"/>
    <mergeCell ref="AW152:AW154"/>
    <mergeCell ref="AX152:AX154"/>
    <mergeCell ref="F151:H152"/>
    <mergeCell ref="I151:K152"/>
    <mergeCell ref="L151:L154"/>
    <mergeCell ref="M151:M154"/>
    <mergeCell ref="S153:T153"/>
    <mergeCell ref="U153:U154"/>
    <mergeCell ref="AC153:AC154"/>
    <mergeCell ref="AD153:AD154"/>
    <mergeCell ref="C155:C162"/>
    <mergeCell ref="D155:E155"/>
    <mergeCell ref="D156:E156"/>
    <mergeCell ref="D157:E157"/>
    <mergeCell ref="D158:E158"/>
    <mergeCell ref="V153:V154"/>
    <mergeCell ref="W153:W154"/>
    <mergeCell ref="Y153:Y154"/>
    <mergeCell ref="Z153:Z154"/>
    <mergeCell ref="D159:E159"/>
    <mergeCell ref="D160:E160"/>
    <mergeCell ref="D161:E161"/>
    <mergeCell ref="D162:E162"/>
    <mergeCell ref="C163:C170"/>
    <mergeCell ref="D163:E163"/>
    <mergeCell ref="D164:E164"/>
    <mergeCell ref="D165:E165"/>
    <mergeCell ref="D166:E166"/>
    <mergeCell ref="D167:E167"/>
    <mergeCell ref="D168:E168"/>
    <mergeCell ref="D169:E169"/>
    <mergeCell ref="D170:E170"/>
    <mergeCell ref="AK200:AQ200"/>
    <mergeCell ref="AR200:AX200"/>
    <mergeCell ref="D177:E177"/>
    <mergeCell ref="D178:E178"/>
    <mergeCell ref="C179:E179"/>
    <mergeCell ref="B181:E181"/>
    <mergeCell ref="B200:B202"/>
    <mergeCell ref="C200:C202"/>
    <mergeCell ref="D200:D202"/>
    <mergeCell ref="E200:E202"/>
    <mergeCell ref="AR201:AX201"/>
    <mergeCell ref="C171:C178"/>
    <mergeCell ref="D171:E171"/>
    <mergeCell ref="D172:E172"/>
    <mergeCell ref="D173:E173"/>
    <mergeCell ref="D174:E174"/>
    <mergeCell ref="D175:E175"/>
    <mergeCell ref="D176:E176"/>
    <mergeCell ref="F200:P200"/>
    <mergeCell ref="Q200:W200"/>
    <mergeCell ref="AA201:AC201"/>
    <mergeCell ref="F201:H201"/>
    <mergeCell ref="I201:K201"/>
    <mergeCell ref="L201:L202"/>
    <mergeCell ref="X200:AC200"/>
    <mergeCell ref="AD200:AJ200"/>
    <mergeCell ref="C211:C212"/>
    <mergeCell ref="C213:E213"/>
    <mergeCell ref="B215:E215"/>
    <mergeCell ref="B234:B238"/>
    <mergeCell ref="C234:E238"/>
    <mergeCell ref="F234:T234"/>
    <mergeCell ref="S237:T237"/>
    <mergeCell ref="AD201:AJ201"/>
    <mergeCell ref="C203:C210"/>
    <mergeCell ref="D203:D206"/>
    <mergeCell ref="D207:D210"/>
    <mergeCell ref="P201:P202"/>
    <mergeCell ref="Q201:S201"/>
    <mergeCell ref="T201:T202"/>
    <mergeCell ref="U201:W201"/>
    <mergeCell ref="X201:Z201"/>
    <mergeCell ref="M201:M202"/>
    <mergeCell ref="N201:N202"/>
    <mergeCell ref="O201:O202"/>
    <mergeCell ref="AE235:AG236"/>
    <mergeCell ref="AH235:AN235"/>
    <mergeCell ref="AN236:AN238"/>
    <mergeCell ref="AK201:AQ201"/>
    <mergeCell ref="U234:AA234"/>
    <mergeCell ref="AB234:AG234"/>
    <mergeCell ref="AH234:AN234"/>
    <mergeCell ref="AO234:AU234"/>
    <mergeCell ref="V237:V238"/>
    <mergeCell ref="W237:W238"/>
    <mergeCell ref="AG237:AG238"/>
    <mergeCell ref="AS236:AS238"/>
    <mergeCell ref="AT236:AT238"/>
    <mergeCell ref="AE237:AE238"/>
    <mergeCell ref="AF237:AF238"/>
    <mergeCell ref="AV234:BB234"/>
    <mergeCell ref="F235:H236"/>
    <mergeCell ref="I235:K236"/>
    <mergeCell ref="L235:L238"/>
    <mergeCell ref="M235:M238"/>
    <mergeCell ref="N235:T235"/>
    <mergeCell ref="AO235:AU235"/>
    <mergeCell ref="AV235:BB235"/>
    <mergeCell ref="N236:P236"/>
    <mergeCell ref="Q236:T236"/>
    <mergeCell ref="AH236:AH238"/>
    <mergeCell ref="AI236:AI238"/>
    <mergeCell ref="AJ236:AJ238"/>
    <mergeCell ref="AK236:AK238"/>
    <mergeCell ref="AL236:AL238"/>
    <mergeCell ref="AM236:AM238"/>
    <mergeCell ref="U235:W236"/>
    <mergeCell ref="X235:X238"/>
    <mergeCell ref="Y235:AA236"/>
    <mergeCell ref="AB235:AD236"/>
    <mergeCell ref="AA237:AA238"/>
    <mergeCell ref="AB237:AB238"/>
    <mergeCell ref="AC237:AC238"/>
    <mergeCell ref="AD237:AD238"/>
    <mergeCell ref="BA236:BA238"/>
    <mergeCell ref="BB236:BB238"/>
    <mergeCell ref="F237:F238"/>
    <mergeCell ref="G237:G238"/>
    <mergeCell ref="H237:H238"/>
    <mergeCell ref="I237:I238"/>
    <mergeCell ref="J237:J238"/>
    <mergeCell ref="K237:K238"/>
    <mergeCell ref="O237:P237"/>
    <mergeCell ref="Q237:R237"/>
    <mergeCell ref="AU236:AU238"/>
    <mergeCell ref="AV236:AV238"/>
    <mergeCell ref="AW236:AW238"/>
    <mergeCell ref="AX236:AX238"/>
    <mergeCell ref="AY236:AY238"/>
    <mergeCell ref="AZ236:AZ238"/>
    <mergeCell ref="AO236:AO238"/>
    <mergeCell ref="AP236:AP238"/>
    <mergeCell ref="AQ236:AQ238"/>
    <mergeCell ref="AR236:AR238"/>
    <mergeCell ref="U237:U238"/>
    <mergeCell ref="K343:L343"/>
    <mergeCell ref="F273:F274"/>
    <mergeCell ref="G273:G274"/>
    <mergeCell ref="I273:K273"/>
    <mergeCell ref="L273:L274"/>
    <mergeCell ref="B272:E274"/>
    <mergeCell ref="F272:G272"/>
    <mergeCell ref="H272:L272"/>
    <mergeCell ref="H273:H274"/>
    <mergeCell ref="D267:I267"/>
    <mergeCell ref="D268:I268"/>
    <mergeCell ref="D269:I269"/>
    <mergeCell ref="EC42:EG42"/>
    <mergeCell ref="M272:R272"/>
    <mergeCell ref="M273:M274"/>
    <mergeCell ref="D39:I39"/>
    <mergeCell ref="G270:H270"/>
    <mergeCell ref="B342:E342"/>
    <mergeCell ref="L342:T342"/>
    <mergeCell ref="C248:E248"/>
    <mergeCell ref="C249:E249"/>
    <mergeCell ref="B251:E251"/>
    <mergeCell ref="C242:E242"/>
    <mergeCell ref="C243:E243"/>
    <mergeCell ref="C244:E244"/>
    <mergeCell ref="C245:E245"/>
    <mergeCell ref="C246:E246"/>
    <mergeCell ref="C247:E247"/>
    <mergeCell ref="C239:E239"/>
    <mergeCell ref="C240:E240"/>
    <mergeCell ref="C241:E241"/>
    <mergeCell ref="Y237:Y238"/>
    <mergeCell ref="Z237:Z238"/>
  </mergeCells>
  <conditionalFormatting sqref="M45:M88 DV45:DX88 F45:H88 N275:N340 EC45:EC88 F92:G103">
    <cfRule type="cellIs" dxfId="65" priority="118" stopIfTrue="1" operator="lessThan">
      <formula>0</formula>
    </cfRule>
  </conditionalFormatting>
  <conditionalFormatting sqref="F239:H249 M239:M249 U239:W249 AI239:AK249 AM239:AN249 AP239:AR249 AT239:AU249 AW239:AY249 BA239:BB249 F253:G264">
    <cfRule type="cellIs" dxfId="64" priority="143" stopIfTrue="1" operator="lessThan">
      <formula>0</formula>
    </cfRule>
  </conditionalFormatting>
  <conditionalFormatting sqref="I275:K307 F344:G355">
    <cfRule type="cellIs" dxfId="63" priority="147" stopIfTrue="1" operator="lessThan">
      <formula>0</formula>
    </cfRule>
  </conditionalFormatting>
  <conditionalFormatting sqref="F203:H213 M203:M213 Q203:S213 X213:Z213 AE203:AG213 AI203:AJ212 AL203:AN213 AP203:AQ212 AS203:AU213 AW203:AX212 F217:G228">
    <cfRule type="cellIs" dxfId="62" priority="139" stopIfTrue="1" operator="lessThan">
      <formula>0</formula>
    </cfRule>
  </conditionalFormatting>
  <conditionalFormatting sqref="F114:H129 M114:M129 U114:W129 AB129:AD129 AI114:AK129 AM114:AN128 AP114:AR129 AT114:AU128 AW114:AY129 BA114:BB128 F133:G144">
    <cfRule type="cellIs" dxfId="61" priority="119" stopIfTrue="1" operator="lessThan">
      <formula>0</formula>
    </cfRule>
  </conditionalFormatting>
  <conditionalFormatting sqref="F155:H179 M155:M179 U155:W179 AB179:AD179 AI155:AK179 AM155:AN178 AP155:AR179 AT155:AU178 AW155:AY179 BA155:BB178 F183:G194">
    <cfRule type="cellIs" dxfId="60" priority="131" stopIfTrue="1" operator="lessThan">
      <formula>0</formula>
    </cfRule>
  </conditionalFormatting>
  <conditionalFormatting sqref="G7:I12 F16:M34">
    <cfRule type="cellIs" dxfId="59" priority="117" stopIfTrue="1" operator="lessThan">
      <formula>0</formula>
    </cfRule>
  </conditionalFormatting>
  <conditionalFormatting sqref="A39:D39 A42:EC42 A272:M272 A273:R273 EH1:XFD128 AE114:EG128 J39:EG39 A40:EG41 A1:EG38 AE155:XFD178 A213:XFD238 AA203:XFD212 AE239:XFD249 A129:XFD154 A179:XFD202 A250:XFD266 A274:L274 N274:XFD274 A271:R271 A267:D269 T267:XFD273 A270:I270 A275:XFD1048576 A43:EG113 A114:K128 M114:AA128 A155:K178 M155:AA178 A203:W212 A239:AA249">
    <cfRule type="cellIs" dxfId="58" priority="54" stopIfTrue="1" operator="equal">
      <formula>"Check"</formula>
    </cfRule>
    <cfRule type="cellIs" dxfId="57" priority="102" stopIfTrue="1" operator="equal">
      <formula>"Pass"</formula>
    </cfRule>
  </conditionalFormatting>
  <conditionalFormatting sqref="AB114:AD114 AB115:AB128">
    <cfRule type="cellIs" dxfId="56" priority="46" stopIfTrue="1" operator="equal">
      <formula>"Check"</formula>
    </cfRule>
    <cfRule type="cellIs" dxfId="55" priority="47" stopIfTrue="1" operator="equal">
      <formula>"Pass"</formula>
    </cfRule>
  </conditionalFormatting>
  <conditionalFormatting sqref="L46:L88">
    <cfRule type="cellIs" dxfId="54" priority="43" stopIfTrue="1" operator="lessThan">
      <formula>0</formula>
    </cfRule>
  </conditionalFormatting>
  <conditionalFormatting sqref="L45">
    <cfRule type="cellIs" dxfId="53" priority="42" stopIfTrue="1" operator="lessThan">
      <formula>0</formula>
    </cfRule>
  </conditionalFormatting>
  <conditionalFormatting sqref="L129">
    <cfRule type="cellIs" dxfId="52" priority="41" stopIfTrue="1" operator="lessThan">
      <formula>0</formula>
    </cfRule>
  </conditionalFormatting>
  <conditionalFormatting sqref="L179">
    <cfRule type="cellIs" dxfId="51" priority="40" stopIfTrue="1" operator="lessThan">
      <formula>0</formula>
    </cfRule>
  </conditionalFormatting>
  <conditionalFormatting sqref="AC115:AC128">
    <cfRule type="cellIs" dxfId="50" priority="38" stopIfTrue="1" operator="equal">
      <formula>"Check"</formula>
    </cfRule>
    <cfRule type="cellIs" dxfId="49" priority="39" stopIfTrue="1" operator="equal">
      <formula>"Pass"</formula>
    </cfRule>
  </conditionalFormatting>
  <conditionalFormatting sqref="AD115:AD128">
    <cfRule type="cellIs" dxfId="48" priority="36" stopIfTrue="1" operator="equal">
      <formula>"Check"</formula>
    </cfRule>
    <cfRule type="cellIs" dxfId="47" priority="37" stopIfTrue="1" operator="equal">
      <formula>"Pass"</formula>
    </cfRule>
  </conditionalFormatting>
  <conditionalFormatting sqref="AB155:AD155">
    <cfRule type="cellIs" dxfId="46" priority="34" stopIfTrue="1" operator="equal">
      <formula>"Check"</formula>
    </cfRule>
    <cfRule type="cellIs" dxfId="45" priority="35" stopIfTrue="1" operator="equal">
      <formula>"Pass"</formula>
    </cfRule>
  </conditionalFormatting>
  <conditionalFormatting sqref="AB156:AB178">
    <cfRule type="cellIs" dxfId="44" priority="32" stopIfTrue="1" operator="equal">
      <formula>"Check"</formula>
    </cfRule>
    <cfRule type="cellIs" dxfId="43" priority="33" stopIfTrue="1" operator="equal">
      <formula>"Pass"</formula>
    </cfRule>
  </conditionalFormatting>
  <conditionalFormatting sqref="AC156:AC178">
    <cfRule type="cellIs" dxfId="42" priority="30" stopIfTrue="1" operator="equal">
      <formula>"Check"</formula>
    </cfRule>
    <cfRule type="cellIs" dxfId="41" priority="31" stopIfTrue="1" operator="equal">
      <formula>"Pass"</formula>
    </cfRule>
  </conditionalFormatting>
  <conditionalFormatting sqref="AD156:AD178">
    <cfRule type="cellIs" dxfId="40" priority="28" stopIfTrue="1" operator="equal">
      <formula>"Check"</formula>
    </cfRule>
    <cfRule type="cellIs" dxfId="39" priority="29" stopIfTrue="1" operator="equal">
      <formula>"Pass"</formula>
    </cfRule>
  </conditionalFormatting>
  <conditionalFormatting sqref="AB239:AD239">
    <cfRule type="cellIs" dxfId="38" priority="26" stopIfTrue="1" operator="equal">
      <formula>"Check"</formula>
    </cfRule>
    <cfRule type="cellIs" dxfId="37" priority="27" stopIfTrue="1" operator="equal">
      <formula>"Pass"</formula>
    </cfRule>
  </conditionalFormatting>
  <conditionalFormatting sqref="AB240:AB249">
    <cfRule type="cellIs" dxfId="36" priority="24" stopIfTrue="1" operator="equal">
      <formula>"Check"</formula>
    </cfRule>
    <cfRule type="cellIs" dxfId="35" priority="25" stopIfTrue="1" operator="equal">
      <formula>"Pass"</formula>
    </cfRule>
  </conditionalFormatting>
  <conditionalFormatting sqref="AC240:AD249">
    <cfRule type="cellIs" dxfId="34" priority="22" stopIfTrue="1" operator="equal">
      <formula>"Check"</formula>
    </cfRule>
    <cfRule type="cellIs" dxfId="33" priority="23" stopIfTrue="1" operator="equal">
      <formula>"Pass"</formula>
    </cfRule>
  </conditionalFormatting>
  <conditionalFormatting sqref="X203:Z203">
    <cfRule type="cellIs" dxfId="32" priority="20" stopIfTrue="1" operator="equal">
      <formula>"Check"</formula>
    </cfRule>
    <cfRule type="cellIs" dxfId="31" priority="21" stopIfTrue="1" operator="equal">
      <formula>"Pass"</formula>
    </cfRule>
  </conditionalFormatting>
  <conditionalFormatting sqref="S267:S273">
    <cfRule type="cellIs" dxfId="30" priority="14" stopIfTrue="1" operator="equal">
      <formula>"Check"</formula>
    </cfRule>
    <cfRule type="cellIs" dxfId="29" priority="15" stopIfTrue="1" operator="equal">
      <formula>"Pass"</formula>
    </cfRule>
  </conditionalFormatting>
  <conditionalFormatting sqref="J267:R270">
    <cfRule type="cellIs" dxfId="28" priority="12" stopIfTrue="1" operator="equal">
      <formula>"Check"</formula>
    </cfRule>
    <cfRule type="cellIs" dxfId="27" priority="13" stopIfTrue="1" operator="equal">
      <formula>"Pass"</formula>
    </cfRule>
  </conditionalFormatting>
  <conditionalFormatting sqref="I102:I103">
    <cfRule type="cellIs" dxfId="26" priority="11" stopIfTrue="1" operator="lessThan">
      <formula>0</formula>
    </cfRule>
  </conditionalFormatting>
  <conditionalFormatting sqref="I354:I355">
    <cfRule type="cellIs" dxfId="25" priority="10" stopIfTrue="1" operator="lessThan">
      <formula>0</formula>
    </cfRule>
  </conditionalFormatting>
  <conditionalFormatting sqref="L45:L88">
    <cfRule type="cellIs" dxfId="24" priority="9" stopIfTrue="1" operator="lessThan">
      <formula>0</formula>
    </cfRule>
  </conditionalFormatting>
  <conditionalFormatting sqref="L114:L128">
    <cfRule type="cellIs" dxfId="23" priority="8" stopIfTrue="1" operator="lessThan">
      <formula>0</formula>
    </cfRule>
  </conditionalFormatting>
  <conditionalFormatting sqref="L114:L128">
    <cfRule type="cellIs" dxfId="22" priority="6" stopIfTrue="1" operator="equal">
      <formula>"Check"</formula>
    </cfRule>
    <cfRule type="cellIs" dxfId="21" priority="7" stopIfTrue="1" operator="equal">
      <formula>"Pass"</formula>
    </cfRule>
  </conditionalFormatting>
  <conditionalFormatting sqref="L155:L178">
    <cfRule type="cellIs" dxfId="20" priority="5" stopIfTrue="1" operator="lessThan">
      <formula>0</formula>
    </cfRule>
  </conditionalFormatting>
  <conditionalFormatting sqref="L155:L178">
    <cfRule type="cellIs" dxfId="19" priority="3" stopIfTrue="1" operator="equal">
      <formula>"Check"</formula>
    </cfRule>
    <cfRule type="cellIs" dxfId="18" priority="4" stopIfTrue="1" operator="equal">
      <formula>"Pass"</formula>
    </cfRule>
  </conditionalFormatting>
  <conditionalFormatting sqref="L203:L212">
    <cfRule type="cellIs" dxfId="17" priority="2" stopIfTrue="1" operator="lessThan">
      <formula>0</formula>
    </cfRule>
  </conditionalFormatting>
  <conditionalFormatting sqref="L239:L249">
    <cfRule type="cellIs" dxfId="16" priority="1" stopIfTrue="1" operator="lessThan">
      <formula>0</formula>
    </cfRule>
  </conditionalFormatting>
  <dataValidations disablePrompts="1" count="1">
    <dataValidation type="list" allowBlank="1" showInputMessage="1" showErrorMessage="1" sqref="F40 F270">
      <formula1>"Yes, 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89" max="142" man="1"/>
    <brk id="130" max="79" man="1"/>
  </rowBreaks>
  <colBreaks count="49" manualBreakCount="49">
    <brk id="10" max="35" man="1"/>
    <brk id="11" min="35" max="77" man="1"/>
    <brk id="11" min="104" max="129" man="1"/>
    <brk id="11" min="145" max="179" man="1"/>
    <brk id="11" min="195" max="213" man="1"/>
    <brk id="11" min="229" max="264" man="1"/>
    <brk id="12" min="265" max="311" man="1"/>
    <brk id="18" min="35" max="77" man="1"/>
    <brk id="18" min="104" max="129" man="1"/>
    <brk id="18" min="145" max="179" man="1"/>
    <brk id="18" min="195" max="213" man="1"/>
    <brk id="18" min="229" max="264" man="1"/>
    <brk id="23" min="195" max="213" man="1"/>
    <brk id="24" min="35" max="77" man="1"/>
    <brk id="24" min="104" max="129" man="1"/>
    <brk id="24" min="145" max="179" man="1"/>
    <brk id="24" min="229" max="264" man="1"/>
    <brk id="29" min="195" max="213" man="1"/>
    <brk id="30" min="35" max="77" man="1"/>
    <brk id="30" min="104" max="129" man="1"/>
    <brk id="30" min="145" max="179" man="1"/>
    <brk id="30" min="229" max="264" man="1"/>
    <brk id="32" min="265" max="311" man="1"/>
    <brk id="36" min="35" max="77" man="1"/>
    <brk id="36" min="195" max="213" man="1"/>
    <brk id="37" min="104" max="129" man="1"/>
    <brk id="37" min="145" max="179" man="1"/>
    <brk id="37" min="229" max="264" man="1"/>
    <brk id="42" min="35" max="77" man="1"/>
    <brk id="43" min="195" max="213" man="1"/>
    <brk id="44" min="104" max="129" man="1"/>
    <brk id="44" min="145" max="179" man="1"/>
    <brk id="44" min="229" max="264" man="1"/>
    <brk id="48" min="35" max="77" man="1"/>
    <brk id="51" min="104" max="129" man="1"/>
    <brk id="51" min="145" max="179" man="1"/>
    <brk id="51" min="229" max="264" man="1"/>
    <brk id="54" min="35" max="77" man="1"/>
    <brk id="60" min="35" max="77" man="1"/>
    <brk id="67" min="35" max="77" man="1"/>
    <brk id="74" min="35" max="77" man="1"/>
    <brk id="81" min="35" max="77" man="1"/>
    <brk id="88" min="35" max="77" man="1"/>
    <brk id="94" min="35" max="77" man="1"/>
    <brk id="100" min="35" max="77" man="1"/>
    <brk id="106" min="35" max="77" man="1"/>
    <brk id="112" min="35" max="77" man="1"/>
    <brk id="118" min="35" max="77" man="1"/>
    <brk id="125" min="35" max="77" man="1"/>
  </colBreaks>
  <ignoredErrors>
    <ignoredError sqref="G276:G310"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36"/>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329" customWidth="1"/>
    <col min="2" max="2" width="8.7109375" style="1242" customWidth="1"/>
    <col min="3" max="3" width="100.7109375" style="1242" customWidth="1"/>
    <col min="4" max="22" width="8.7109375" style="465" customWidth="1"/>
    <col min="23" max="23" width="8.7109375" style="1242" customWidth="1"/>
    <col min="24" max="39" width="8.7109375" style="457" customWidth="1"/>
    <col min="40" max="40" width="1.7109375" style="1804" customWidth="1"/>
    <col min="41" max="41" width="13" style="457" hidden="1" customWidth="1"/>
    <col min="42" max="16384" width="0" style="457" hidden="1"/>
  </cols>
  <sheetData>
    <row r="1" spans="1:16381" s="1196" customFormat="1" ht="30" customHeight="1" x14ac:dyDescent="0.55000000000000004">
      <c r="A1" s="1211" t="s">
        <v>1617</v>
      </c>
      <c r="B1" s="1779"/>
      <c r="C1" s="1779"/>
      <c r="D1" s="1779"/>
      <c r="E1" s="1779"/>
      <c r="F1" s="1779"/>
      <c r="G1" s="1779"/>
      <c r="H1" s="1779"/>
      <c r="I1" s="1779"/>
      <c r="J1" s="1779"/>
      <c r="K1" s="1779"/>
      <c r="L1" s="1779"/>
      <c r="M1" s="1779"/>
      <c r="N1" s="1779"/>
      <c r="O1" s="1779"/>
      <c r="P1" s="1779"/>
      <c r="Q1" s="1779"/>
      <c r="R1" s="1779"/>
      <c r="S1" s="1779"/>
      <c r="T1" s="1779"/>
      <c r="U1" s="1779"/>
      <c r="V1" s="1779"/>
      <c r="W1" s="1779"/>
      <c r="X1" s="1779"/>
      <c r="Y1" s="1779"/>
      <c r="Z1" s="1779"/>
      <c r="AA1" s="2701"/>
      <c r="AB1" s="2701"/>
      <c r="AC1" s="2701"/>
      <c r="AD1" s="2701"/>
      <c r="AE1" s="2701"/>
      <c r="AF1" s="2701"/>
      <c r="AG1" s="2701"/>
      <c r="AH1" s="2701"/>
      <c r="AI1" s="2701"/>
      <c r="AJ1" s="1779"/>
      <c r="AK1" s="1779"/>
      <c r="AL1" s="1779"/>
      <c r="AM1" s="1779"/>
      <c r="AN1" s="1768"/>
    </row>
    <row r="2" spans="1:16381" s="295" customFormat="1" ht="45" customHeight="1" x14ac:dyDescent="0.25">
      <c r="A2" s="1197" t="s">
        <v>1618</v>
      </c>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328"/>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1"/>
      <c r="BP2" s="1241"/>
      <c r="BQ2" s="1241"/>
      <c r="BR2" s="1241"/>
      <c r="BS2" s="1241"/>
      <c r="BT2" s="1241"/>
      <c r="BU2" s="1241"/>
      <c r="BV2" s="1241"/>
      <c r="BW2" s="1241"/>
      <c r="BX2" s="1241"/>
      <c r="BY2" s="1241"/>
      <c r="BZ2" s="1241"/>
      <c r="CA2" s="1241"/>
      <c r="CB2" s="1241"/>
      <c r="CC2" s="1241"/>
      <c r="CD2" s="1241"/>
      <c r="CE2" s="1241"/>
      <c r="CF2" s="1241"/>
      <c r="CG2" s="1241"/>
      <c r="CH2" s="1241"/>
      <c r="CI2" s="1241"/>
      <c r="CJ2" s="1241"/>
      <c r="CK2" s="1241"/>
      <c r="CL2" s="1241"/>
      <c r="CM2" s="1241"/>
      <c r="CN2" s="1241"/>
      <c r="CO2" s="1241"/>
      <c r="CP2" s="1241"/>
      <c r="CQ2" s="1241"/>
      <c r="CR2" s="1241"/>
      <c r="CS2" s="1241"/>
      <c r="CT2" s="1241"/>
      <c r="CU2" s="1241"/>
      <c r="CV2" s="1241"/>
      <c r="CW2" s="1241"/>
      <c r="CX2" s="1241"/>
      <c r="CY2" s="1241"/>
      <c r="CZ2" s="1241"/>
      <c r="DA2" s="1241"/>
      <c r="DB2" s="1241"/>
      <c r="DC2" s="1241"/>
      <c r="DD2" s="1241"/>
      <c r="DE2" s="1241"/>
      <c r="DF2" s="1241"/>
      <c r="DG2" s="1241"/>
      <c r="DH2" s="1241"/>
      <c r="DI2" s="1241"/>
      <c r="DJ2" s="1241"/>
      <c r="DK2" s="1241"/>
      <c r="DL2" s="1241"/>
      <c r="DM2" s="1241"/>
      <c r="DN2" s="1241"/>
      <c r="DO2" s="1241"/>
      <c r="DP2" s="1241"/>
      <c r="DQ2" s="1241"/>
      <c r="DR2" s="1241"/>
      <c r="DS2" s="1241"/>
      <c r="DT2" s="1241"/>
      <c r="DU2" s="1241"/>
      <c r="DV2" s="1241"/>
      <c r="DW2" s="1241"/>
      <c r="DX2" s="1241"/>
      <c r="DY2" s="1241"/>
      <c r="DZ2" s="1241"/>
      <c r="EA2" s="1241"/>
      <c r="EB2" s="1241"/>
      <c r="EC2" s="1241"/>
      <c r="ED2" s="1241"/>
      <c r="EE2" s="1241"/>
      <c r="EF2" s="1241"/>
      <c r="EG2" s="1241"/>
      <c r="EH2" s="1241"/>
      <c r="EI2" s="1241"/>
      <c r="EJ2" s="1241"/>
      <c r="EK2" s="1241"/>
      <c r="EL2" s="1241"/>
      <c r="EM2" s="1241"/>
      <c r="EN2" s="1241"/>
      <c r="EO2" s="1241"/>
      <c r="EP2" s="1241"/>
      <c r="EQ2" s="1241"/>
      <c r="ER2" s="1241"/>
      <c r="ES2" s="1241"/>
      <c r="ET2" s="1241"/>
      <c r="EU2" s="1241"/>
      <c r="EV2" s="1241"/>
      <c r="EW2" s="1241"/>
      <c r="EX2" s="1241"/>
      <c r="EY2" s="1241"/>
      <c r="EZ2" s="1241"/>
      <c r="FA2" s="1241"/>
      <c r="FB2" s="1241"/>
      <c r="FC2" s="1241"/>
      <c r="FD2" s="1241"/>
      <c r="FE2" s="1241"/>
      <c r="FF2" s="1241"/>
      <c r="FG2" s="1241"/>
      <c r="FH2" s="1241"/>
      <c r="FI2" s="1241"/>
      <c r="FJ2" s="1241"/>
      <c r="FK2" s="1241"/>
      <c r="FL2" s="1241"/>
      <c r="FM2" s="1241"/>
      <c r="FN2" s="1241"/>
      <c r="FO2" s="1241"/>
      <c r="FP2" s="1241"/>
      <c r="FQ2" s="1241"/>
      <c r="FR2" s="1241"/>
      <c r="FS2" s="1241"/>
      <c r="FT2" s="1241"/>
      <c r="FU2" s="1241"/>
      <c r="FV2" s="1241"/>
      <c r="FW2" s="1241"/>
      <c r="FX2" s="1241"/>
      <c r="FY2" s="1241"/>
      <c r="FZ2" s="1241"/>
      <c r="GA2" s="1241"/>
      <c r="GB2" s="1241"/>
      <c r="GC2" s="1241"/>
      <c r="GD2" s="1241"/>
      <c r="GE2" s="1241"/>
      <c r="GF2" s="1241"/>
      <c r="GG2" s="1241"/>
      <c r="GH2" s="1241"/>
      <c r="GI2" s="1241"/>
      <c r="GJ2" s="1241"/>
      <c r="GK2" s="1241"/>
      <c r="GL2" s="1241"/>
      <c r="GM2" s="1241"/>
      <c r="GN2" s="1241"/>
      <c r="GO2" s="1241"/>
      <c r="GP2" s="1241"/>
      <c r="GQ2" s="1241"/>
      <c r="GR2" s="1241"/>
      <c r="GS2" s="1241"/>
      <c r="GT2" s="1241"/>
      <c r="GU2" s="1241"/>
      <c r="GV2" s="1241"/>
      <c r="GW2" s="1241"/>
      <c r="GX2" s="1241"/>
      <c r="GY2" s="1241"/>
      <c r="GZ2" s="1241"/>
      <c r="HA2" s="1241"/>
      <c r="HB2" s="1241"/>
      <c r="HC2" s="1241"/>
      <c r="HD2" s="1241"/>
      <c r="HE2" s="1241"/>
      <c r="HF2" s="1241"/>
      <c r="HG2" s="1241"/>
      <c r="HH2" s="1241"/>
      <c r="HI2" s="1241"/>
      <c r="HJ2" s="1241"/>
      <c r="HK2" s="1241"/>
      <c r="HL2" s="1241"/>
      <c r="HM2" s="1241"/>
      <c r="HN2" s="1241"/>
      <c r="HO2" s="1241"/>
      <c r="HP2" s="1241"/>
      <c r="HQ2" s="1241"/>
      <c r="HR2" s="1241"/>
      <c r="HS2" s="1241"/>
      <c r="HT2" s="1241"/>
      <c r="HU2" s="1241"/>
      <c r="HV2" s="1241"/>
      <c r="HW2" s="1241"/>
      <c r="HX2" s="1241"/>
      <c r="HY2" s="1241"/>
      <c r="HZ2" s="1241"/>
      <c r="IA2" s="1241"/>
      <c r="IB2" s="1241"/>
      <c r="IC2" s="1241"/>
      <c r="ID2" s="1241"/>
      <c r="IE2" s="1241"/>
      <c r="IF2" s="1241"/>
      <c r="IG2" s="1241"/>
      <c r="IH2" s="1241"/>
      <c r="II2" s="1241"/>
      <c r="IJ2" s="1241"/>
      <c r="IK2" s="1241"/>
      <c r="IL2" s="1241"/>
      <c r="IM2" s="1241"/>
      <c r="IN2" s="1241"/>
      <c r="IO2" s="1241"/>
      <c r="IP2" s="1241"/>
      <c r="IQ2" s="1241"/>
      <c r="IR2" s="1241"/>
      <c r="IS2" s="1241"/>
      <c r="IT2" s="1241"/>
      <c r="IU2" s="1241"/>
      <c r="IV2" s="1241"/>
      <c r="IW2" s="1241"/>
      <c r="IX2" s="1241"/>
      <c r="IY2" s="1241"/>
      <c r="IZ2" s="1241"/>
      <c r="JA2" s="1241"/>
      <c r="JB2" s="1241"/>
      <c r="JC2" s="1241"/>
      <c r="JD2" s="1241"/>
      <c r="JE2" s="1241"/>
      <c r="JF2" s="1241"/>
      <c r="JG2" s="1241"/>
      <c r="JH2" s="1241"/>
      <c r="JI2" s="1241"/>
      <c r="JJ2" s="1241"/>
      <c r="JK2" s="1241"/>
      <c r="JL2" s="1241"/>
      <c r="JM2" s="1241"/>
      <c r="JN2" s="1241"/>
      <c r="JO2" s="1241"/>
      <c r="JP2" s="1241"/>
      <c r="JQ2" s="1241"/>
      <c r="JR2" s="1241"/>
      <c r="JS2" s="1241"/>
      <c r="JT2" s="1241"/>
      <c r="JU2" s="1241"/>
      <c r="JV2" s="1241"/>
      <c r="JW2" s="1241"/>
      <c r="JX2" s="1241"/>
      <c r="JY2" s="1241"/>
      <c r="JZ2" s="1241"/>
      <c r="KA2" s="1241"/>
      <c r="KB2" s="1241"/>
      <c r="KC2" s="1241"/>
      <c r="KD2" s="1241"/>
      <c r="KE2" s="1241"/>
      <c r="KF2" s="1241"/>
      <c r="KG2" s="1241"/>
      <c r="KH2" s="1241"/>
      <c r="KI2" s="1241"/>
      <c r="KJ2" s="1241"/>
      <c r="KK2" s="1241"/>
      <c r="KL2" s="1241"/>
      <c r="KM2" s="1241"/>
      <c r="KN2" s="1241"/>
      <c r="KO2" s="1241"/>
      <c r="KP2" s="1241"/>
      <c r="KQ2" s="1241"/>
      <c r="KR2" s="1241"/>
      <c r="KS2" s="1241"/>
      <c r="KT2" s="1241"/>
      <c r="KU2" s="1241"/>
      <c r="KV2" s="1241"/>
      <c r="KW2" s="1241"/>
      <c r="KX2" s="1241"/>
      <c r="KY2" s="1241"/>
      <c r="KZ2" s="1241"/>
      <c r="LA2" s="1241"/>
      <c r="LB2" s="1241"/>
      <c r="LC2" s="1241"/>
      <c r="LD2" s="1241"/>
      <c r="LE2" s="1241"/>
      <c r="LF2" s="1241"/>
      <c r="LG2" s="1241"/>
      <c r="LH2" s="1241"/>
      <c r="LI2" s="1241"/>
      <c r="LJ2" s="1241"/>
      <c r="LK2" s="1241"/>
      <c r="LL2" s="1241"/>
      <c r="LM2" s="1241"/>
      <c r="LN2" s="1241"/>
      <c r="LO2" s="1241"/>
      <c r="LP2" s="1241"/>
      <c r="LQ2" s="1241"/>
      <c r="LR2" s="1241"/>
      <c r="LS2" s="1241"/>
      <c r="LT2" s="1241"/>
      <c r="LU2" s="1241"/>
      <c r="LV2" s="1241"/>
      <c r="LW2" s="1241"/>
      <c r="LX2" s="1241"/>
      <c r="LY2" s="1241"/>
      <c r="LZ2" s="1241"/>
      <c r="MA2" s="1241"/>
      <c r="MB2" s="1241"/>
      <c r="MC2" s="1241"/>
      <c r="MD2" s="1241"/>
      <c r="ME2" s="1241"/>
      <c r="MF2" s="1241"/>
      <c r="MG2" s="1241"/>
      <c r="MH2" s="1241"/>
      <c r="MI2" s="1241"/>
      <c r="MJ2" s="1241"/>
      <c r="MK2" s="1241"/>
      <c r="ML2" s="1241"/>
      <c r="MM2" s="1241"/>
      <c r="MN2" s="1241"/>
      <c r="MO2" s="1241"/>
      <c r="MP2" s="1241"/>
      <c r="MQ2" s="1241"/>
      <c r="MR2" s="1241"/>
      <c r="MS2" s="1241"/>
      <c r="MT2" s="1241"/>
      <c r="MU2" s="1241"/>
      <c r="MV2" s="1241"/>
      <c r="MW2" s="1241"/>
      <c r="MX2" s="1241"/>
      <c r="MY2" s="1241"/>
      <c r="MZ2" s="1241"/>
      <c r="NA2" s="1241"/>
      <c r="NB2" s="1241"/>
      <c r="NC2" s="1241"/>
      <c r="ND2" s="1241"/>
      <c r="NE2" s="1241"/>
      <c r="NF2" s="1241"/>
      <c r="NG2" s="1241"/>
      <c r="NH2" s="1241"/>
      <c r="NI2" s="1241"/>
      <c r="NJ2" s="1241"/>
      <c r="NK2" s="1241"/>
      <c r="NL2" s="1241"/>
      <c r="NM2" s="1241"/>
      <c r="NN2" s="1241"/>
      <c r="NO2" s="1241"/>
      <c r="NP2" s="1241"/>
      <c r="NQ2" s="1241"/>
      <c r="NR2" s="1241"/>
      <c r="NS2" s="1241"/>
      <c r="NT2" s="1241"/>
      <c r="NU2" s="1241"/>
      <c r="NV2" s="1241"/>
      <c r="NW2" s="1241"/>
      <c r="NX2" s="1241"/>
      <c r="NY2" s="1241"/>
      <c r="NZ2" s="1241"/>
      <c r="OA2" s="1241"/>
      <c r="OB2" s="1241"/>
      <c r="OC2" s="1241"/>
      <c r="OD2" s="1241"/>
      <c r="OE2" s="1241"/>
      <c r="OF2" s="1241"/>
      <c r="OG2" s="1241"/>
      <c r="OH2" s="1241"/>
      <c r="OI2" s="1241"/>
      <c r="OJ2" s="1241"/>
      <c r="OK2" s="1241"/>
      <c r="OL2" s="1241"/>
      <c r="OM2" s="1241"/>
      <c r="ON2" s="1241"/>
      <c r="OO2" s="1241"/>
      <c r="OP2" s="1241"/>
      <c r="OQ2" s="1241"/>
      <c r="OR2" s="1241"/>
      <c r="OS2" s="1241"/>
      <c r="OT2" s="1241"/>
      <c r="OU2" s="1241"/>
      <c r="OV2" s="1241"/>
      <c r="OW2" s="1241"/>
      <c r="OX2" s="1241"/>
      <c r="OY2" s="1241"/>
      <c r="OZ2" s="1241"/>
      <c r="PA2" s="1241"/>
      <c r="PB2" s="1241"/>
      <c r="PC2" s="1241"/>
      <c r="PD2" s="1241"/>
      <c r="PE2" s="1241"/>
      <c r="PF2" s="1241"/>
      <c r="PG2" s="1241"/>
      <c r="PH2" s="1241"/>
      <c r="PI2" s="1241"/>
      <c r="PJ2" s="1241"/>
      <c r="PK2" s="1241"/>
      <c r="PL2" s="1241"/>
      <c r="PM2" s="1241"/>
      <c r="PN2" s="1241"/>
      <c r="PO2" s="1241"/>
      <c r="PP2" s="1241"/>
      <c r="PQ2" s="1241"/>
      <c r="PR2" s="1241"/>
      <c r="PS2" s="1241"/>
      <c r="PT2" s="1241"/>
      <c r="PU2" s="1241"/>
      <c r="PV2" s="1241"/>
      <c r="PW2" s="1241"/>
      <c r="PX2" s="1241"/>
      <c r="PY2" s="1241"/>
      <c r="PZ2" s="1241"/>
      <c r="QA2" s="1241"/>
      <c r="QB2" s="1241"/>
      <c r="QC2" s="1241"/>
      <c r="QD2" s="1241"/>
      <c r="QE2" s="1241"/>
      <c r="QF2" s="1241"/>
      <c r="QG2" s="1241"/>
      <c r="QH2" s="1241"/>
      <c r="QI2" s="1241"/>
      <c r="QJ2" s="1241"/>
      <c r="QK2" s="1241"/>
      <c r="QL2" s="1241"/>
      <c r="QM2" s="1241"/>
      <c r="QN2" s="1241"/>
      <c r="QO2" s="1241"/>
      <c r="QP2" s="1241"/>
      <c r="QQ2" s="1241"/>
      <c r="QR2" s="1241"/>
      <c r="QS2" s="1241"/>
      <c r="QT2" s="1241"/>
      <c r="QU2" s="1241"/>
      <c r="QV2" s="1241"/>
      <c r="QW2" s="1241"/>
      <c r="QX2" s="1241"/>
      <c r="QY2" s="1241"/>
      <c r="QZ2" s="1241"/>
      <c r="RA2" s="1241"/>
      <c r="RB2" s="1241"/>
      <c r="RC2" s="1241"/>
      <c r="RD2" s="1241"/>
      <c r="RE2" s="1241"/>
      <c r="RF2" s="1241"/>
      <c r="RG2" s="1241"/>
      <c r="RH2" s="1241"/>
      <c r="RI2" s="1241"/>
      <c r="RJ2" s="1241"/>
      <c r="RK2" s="1241"/>
      <c r="RL2" s="1241"/>
      <c r="RM2" s="1241"/>
      <c r="RN2" s="1241"/>
      <c r="RO2" s="1241"/>
      <c r="RP2" s="1241"/>
      <c r="RQ2" s="1241"/>
      <c r="RR2" s="1241"/>
      <c r="RS2" s="1241"/>
      <c r="RT2" s="1241"/>
      <c r="RU2" s="1241"/>
      <c r="RV2" s="1241"/>
      <c r="RW2" s="1241"/>
      <c r="RX2" s="1241"/>
      <c r="RY2" s="1241"/>
      <c r="RZ2" s="1241"/>
      <c r="SA2" s="1241"/>
      <c r="SB2" s="1241"/>
      <c r="SC2" s="1241"/>
      <c r="SD2" s="1241"/>
      <c r="SE2" s="1241"/>
      <c r="SF2" s="1241"/>
      <c r="SG2" s="1241"/>
      <c r="SH2" s="1241"/>
      <c r="SI2" s="1241"/>
      <c r="SJ2" s="1241"/>
      <c r="SK2" s="1241"/>
      <c r="SL2" s="1241"/>
      <c r="SM2" s="1241"/>
      <c r="SN2" s="1241"/>
      <c r="SO2" s="1241"/>
      <c r="SP2" s="1241"/>
      <c r="SQ2" s="1241"/>
      <c r="SR2" s="1241"/>
      <c r="SS2" s="1241"/>
      <c r="ST2" s="1241"/>
      <c r="SU2" s="1241"/>
      <c r="SV2" s="1241"/>
      <c r="SW2" s="1241"/>
      <c r="SX2" s="1241"/>
      <c r="SY2" s="1241"/>
      <c r="SZ2" s="1241"/>
      <c r="TA2" s="1241"/>
      <c r="TB2" s="1241"/>
      <c r="TC2" s="1241"/>
      <c r="TD2" s="1241"/>
      <c r="TE2" s="1241"/>
      <c r="TF2" s="1241"/>
      <c r="TG2" s="1241"/>
      <c r="TH2" s="1241"/>
      <c r="TI2" s="1241"/>
      <c r="TJ2" s="1241"/>
      <c r="TK2" s="1241"/>
      <c r="TL2" s="1241"/>
      <c r="TM2" s="1241"/>
      <c r="TN2" s="1241"/>
      <c r="TO2" s="1241"/>
      <c r="TP2" s="1241"/>
      <c r="TQ2" s="1241"/>
      <c r="TR2" s="1241"/>
      <c r="TS2" s="1241"/>
      <c r="TT2" s="1241"/>
      <c r="TU2" s="1241"/>
      <c r="TV2" s="1241"/>
      <c r="TW2" s="1241"/>
      <c r="TX2" s="1241"/>
      <c r="TY2" s="1241"/>
      <c r="TZ2" s="1241"/>
      <c r="UA2" s="1241"/>
      <c r="UB2" s="1241"/>
      <c r="UC2" s="1241"/>
      <c r="UD2" s="1241"/>
      <c r="UE2" s="1241"/>
      <c r="UF2" s="1241"/>
      <c r="UG2" s="1241"/>
      <c r="UH2" s="1241"/>
      <c r="UI2" s="1241"/>
      <c r="UJ2" s="1241"/>
      <c r="UK2" s="1241"/>
      <c r="UL2" s="1241"/>
      <c r="UM2" s="1241"/>
      <c r="UN2" s="1241"/>
      <c r="UO2" s="1241"/>
      <c r="UP2" s="1241"/>
      <c r="UQ2" s="1241"/>
      <c r="UR2" s="1241"/>
      <c r="US2" s="1241"/>
      <c r="UT2" s="1241"/>
      <c r="UU2" s="1241"/>
      <c r="UV2" s="1241"/>
      <c r="UW2" s="1241"/>
      <c r="UX2" s="1241"/>
      <c r="UY2" s="1241"/>
      <c r="UZ2" s="1241"/>
      <c r="VA2" s="1241"/>
      <c r="VB2" s="1241"/>
      <c r="VC2" s="1241"/>
      <c r="VD2" s="1241"/>
      <c r="VE2" s="1241"/>
      <c r="VF2" s="1241"/>
      <c r="VG2" s="1241"/>
      <c r="VH2" s="1241"/>
      <c r="VI2" s="1241"/>
      <c r="VJ2" s="1241"/>
      <c r="VK2" s="1241"/>
      <c r="VL2" s="1241"/>
      <c r="VM2" s="1241"/>
      <c r="VN2" s="1241"/>
      <c r="VO2" s="1241"/>
      <c r="VP2" s="1241"/>
      <c r="VQ2" s="1241"/>
      <c r="VR2" s="1241"/>
      <c r="VS2" s="1241"/>
      <c r="VT2" s="1241"/>
      <c r="VU2" s="1241"/>
      <c r="VV2" s="1241"/>
      <c r="VW2" s="1241"/>
      <c r="VX2" s="1241"/>
      <c r="VY2" s="1241"/>
      <c r="VZ2" s="1241"/>
      <c r="WA2" s="1241"/>
      <c r="WB2" s="1241"/>
      <c r="WC2" s="1241"/>
      <c r="WD2" s="1241"/>
      <c r="WE2" s="1241"/>
      <c r="WF2" s="1241"/>
      <c r="WG2" s="1241"/>
      <c r="WH2" s="1241"/>
      <c r="WI2" s="1241"/>
      <c r="WJ2" s="1241"/>
      <c r="WK2" s="1241"/>
      <c r="WL2" s="1241"/>
      <c r="WM2" s="1241"/>
      <c r="WN2" s="1241"/>
      <c r="WO2" s="1241"/>
      <c r="WP2" s="1241"/>
      <c r="WQ2" s="1241"/>
      <c r="WR2" s="1241"/>
      <c r="WS2" s="1241"/>
      <c r="WT2" s="1241"/>
      <c r="WU2" s="1241"/>
      <c r="WV2" s="1241"/>
      <c r="WW2" s="1241"/>
      <c r="WX2" s="1241"/>
      <c r="WY2" s="1241"/>
      <c r="WZ2" s="1241"/>
      <c r="XA2" s="1241"/>
      <c r="XB2" s="1241"/>
      <c r="XC2" s="1241"/>
      <c r="XD2" s="1241"/>
      <c r="XE2" s="1241"/>
      <c r="XF2" s="1241"/>
      <c r="XG2" s="1241"/>
      <c r="XH2" s="1241"/>
      <c r="XI2" s="1241"/>
      <c r="XJ2" s="1241"/>
      <c r="XK2" s="1241"/>
      <c r="XL2" s="1241"/>
      <c r="XM2" s="1241"/>
      <c r="XN2" s="1241"/>
      <c r="XO2" s="1241"/>
      <c r="XP2" s="1241"/>
      <c r="XQ2" s="1241"/>
      <c r="XR2" s="1241"/>
      <c r="XS2" s="1241"/>
      <c r="XT2" s="1241"/>
      <c r="XU2" s="1241"/>
      <c r="XV2" s="1241"/>
      <c r="XW2" s="1241"/>
      <c r="XX2" s="1241"/>
      <c r="XY2" s="1241"/>
      <c r="XZ2" s="1241"/>
      <c r="YA2" s="1241"/>
      <c r="YB2" s="1241"/>
      <c r="YC2" s="1241"/>
      <c r="YD2" s="1241"/>
      <c r="YE2" s="1241"/>
      <c r="YF2" s="1241"/>
      <c r="YG2" s="1241"/>
      <c r="YH2" s="1241"/>
      <c r="YI2" s="1241"/>
      <c r="YJ2" s="1241"/>
      <c r="YK2" s="1241"/>
      <c r="YL2" s="1241"/>
      <c r="YM2" s="1241"/>
      <c r="YN2" s="1241"/>
      <c r="YO2" s="1241"/>
      <c r="YP2" s="1241"/>
      <c r="YQ2" s="1241"/>
      <c r="YR2" s="1241"/>
      <c r="YS2" s="1241"/>
      <c r="YT2" s="1241"/>
      <c r="YU2" s="1241"/>
      <c r="YV2" s="1241"/>
      <c r="YW2" s="1241"/>
      <c r="YX2" s="1241"/>
      <c r="YY2" s="1241"/>
      <c r="YZ2" s="1241"/>
      <c r="ZA2" s="1241"/>
      <c r="ZB2" s="1241"/>
      <c r="ZC2" s="1241"/>
      <c r="ZD2" s="1241"/>
      <c r="ZE2" s="1241"/>
      <c r="ZF2" s="1241"/>
      <c r="ZG2" s="1241"/>
      <c r="ZH2" s="1241"/>
      <c r="ZI2" s="1241"/>
      <c r="ZJ2" s="1241"/>
      <c r="ZK2" s="1241"/>
      <c r="ZL2" s="1241"/>
      <c r="ZM2" s="1241"/>
      <c r="ZN2" s="1241"/>
      <c r="ZO2" s="1241"/>
      <c r="ZP2" s="1241"/>
      <c r="ZQ2" s="1241"/>
      <c r="ZR2" s="1241"/>
      <c r="ZS2" s="1241"/>
      <c r="ZT2" s="1241"/>
      <c r="ZU2" s="1241"/>
      <c r="ZV2" s="1241"/>
      <c r="ZW2" s="1241"/>
      <c r="ZX2" s="1241"/>
      <c r="ZY2" s="1241"/>
      <c r="ZZ2" s="1241"/>
      <c r="AAA2" s="1241"/>
      <c r="AAB2" s="1241"/>
      <c r="AAC2" s="1241"/>
      <c r="AAD2" s="1241"/>
      <c r="AAE2" s="1241"/>
      <c r="AAF2" s="1241"/>
      <c r="AAG2" s="1241"/>
      <c r="AAH2" s="1241"/>
      <c r="AAI2" s="1241"/>
      <c r="AAJ2" s="1241"/>
      <c r="AAK2" s="1241"/>
      <c r="AAL2" s="1241"/>
      <c r="AAM2" s="1241"/>
      <c r="AAN2" s="1241"/>
      <c r="AAO2" s="1241"/>
      <c r="AAP2" s="1241"/>
      <c r="AAQ2" s="1241"/>
      <c r="AAR2" s="1241"/>
      <c r="AAS2" s="1241"/>
      <c r="AAT2" s="1241"/>
      <c r="AAU2" s="1241"/>
      <c r="AAV2" s="1241"/>
      <c r="AAW2" s="1241"/>
      <c r="AAX2" s="1241"/>
      <c r="AAY2" s="1241"/>
      <c r="AAZ2" s="1241"/>
      <c r="ABA2" s="1241"/>
      <c r="ABB2" s="1241"/>
      <c r="ABC2" s="1241"/>
      <c r="ABD2" s="1241"/>
      <c r="ABE2" s="1241"/>
      <c r="ABF2" s="1241"/>
      <c r="ABG2" s="1241"/>
      <c r="ABH2" s="1241"/>
      <c r="ABI2" s="1241"/>
      <c r="ABJ2" s="1241"/>
      <c r="ABK2" s="1241"/>
      <c r="ABL2" s="1241"/>
      <c r="ABM2" s="1241"/>
      <c r="ABN2" s="1241"/>
      <c r="ABO2" s="1241"/>
      <c r="ABP2" s="1241"/>
      <c r="ABQ2" s="1241"/>
      <c r="ABR2" s="1241"/>
      <c r="ABS2" s="1241"/>
      <c r="ABT2" s="1241"/>
      <c r="ABU2" s="1241"/>
      <c r="ABV2" s="1241"/>
      <c r="ABW2" s="1241"/>
      <c r="ABX2" s="1241"/>
      <c r="ABY2" s="1241"/>
      <c r="ABZ2" s="1241"/>
      <c r="ACA2" s="1241"/>
      <c r="ACB2" s="1241"/>
      <c r="ACC2" s="1241"/>
      <c r="ACD2" s="1241"/>
      <c r="ACE2" s="1241"/>
      <c r="ACF2" s="1241"/>
      <c r="ACG2" s="1241"/>
      <c r="ACH2" s="1241"/>
      <c r="ACI2" s="1241"/>
      <c r="ACJ2" s="1241"/>
      <c r="ACK2" s="1241"/>
      <c r="ACL2" s="1241"/>
      <c r="ACM2" s="1241"/>
      <c r="ACN2" s="1241"/>
      <c r="ACO2" s="1241"/>
      <c r="ACP2" s="1241"/>
      <c r="ACQ2" s="1241"/>
      <c r="ACR2" s="1241"/>
      <c r="ACS2" s="1241"/>
      <c r="ACT2" s="1241"/>
      <c r="ACU2" s="1241"/>
      <c r="ACV2" s="1241"/>
      <c r="ACW2" s="1241"/>
      <c r="ACX2" s="1241"/>
      <c r="ACY2" s="1241"/>
      <c r="ACZ2" s="1241"/>
      <c r="ADA2" s="1241"/>
      <c r="ADB2" s="1241"/>
      <c r="ADC2" s="1241"/>
      <c r="ADD2" s="1241"/>
      <c r="ADE2" s="1241"/>
      <c r="ADF2" s="1241"/>
      <c r="ADG2" s="1241"/>
      <c r="ADH2" s="1241"/>
      <c r="ADI2" s="1241"/>
      <c r="ADJ2" s="1241"/>
      <c r="ADK2" s="1241"/>
      <c r="ADL2" s="1241"/>
      <c r="ADM2" s="1241"/>
      <c r="ADN2" s="1241"/>
      <c r="ADO2" s="1241"/>
      <c r="ADP2" s="1241"/>
      <c r="ADQ2" s="1241"/>
      <c r="ADR2" s="1241"/>
      <c r="ADS2" s="1241"/>
      <c r="ADT2" s="1241"/>
      <c r="ADU2" s="1241"/>
      <c r="ADV2" s="1241"/>
      <c r="ADW2" s="1241"/>
      <c r="ADX2" s="1241"/>
      <c r="ADY2" s="1241"/>
      <c r="ADZ2" s="1241"/>
      <c r="AEA2" s="1241"/>
      <c r="AEB2" s="1241"/>
      <c r="AEC2" s="1241"/>
      <c r="AED2" s="1241"/>
      <c r="AEE2" s="1241"/>
      <c r="AEF2" s="1241"/>
      <c r="AEG2" s="1241"/>
      <c r="AEH2" s="1241"/>
      <c r="AEI2" s="1241"/>
      <c r="AEJ2" s="1241"/>
      <c r="AEK2" s="1241"/>
      <c r="AEL2" s="1241"/>
      <c r="AEM2" s="1241"/>
      <c r="AEN2" s="1241"/>
      <c r="AEO2" s="1241"/>
      <c r="AEP2" s="1241"/>
      <c r="AEQ2" s="1241"/>
      <c r="AER2" s="1241"/>
      <c r="AES2" s="1241"/>
      <c r="AET2" s="1241"/>
      <c r="AEU2" s="1241"/>
      <c r="AEV2" s="1241"/>
      <c r="AEW2" s="1241"/>
      <c r="AEX2" s="1241"/>
      <c r="AEY2" s="1241"/>
      <c r="AEZ2" s="1241"/>
      <c r="AFA2" s="1241"/>
      <c r="AFB2" s="1241"/>
      <c r="AFC2" s="1241"/>
      <c r="AFD2" s="1241"/>
      <c r="AFE2" s="1241"/>
      <c r="AFF2" s="1241"/>
      <c r="AFG2" s="1241"/>
      <c r="AFH2" s="1241"/>
      <c r="AFI2" s="1241"/>
      <c r="AFJ2" s="1241"/>
      <c r="AFK2" s="1241"/>
      <c r="AFL2" s="1241"/>
      <c r="AFM2" s="1241"/>
      <c r="AFN2" s="1241"/>
      <c r="AFO2" s="1241"/>
      <c r="AFP2" s="1241"/>
      <c r="AFQ2" s="1241"/>
      <c r="AFR2" s="1241"/>
      <c r="AFS2" s="1241"/>
      <c r="AFT2" s="1241"/>
      <c r="AFU2" s="1241"/>
      <c r="AFV2" s="1241"/>
      <c r="AFW2" s="1241"/>
      <c r="AFX2" s="1241"/>
      <c r="AFY2" s="1241"/>
      <c r="AFZ2" s="1241"/>
      <c r="AGA2" s="1241"/>
      <c r="AGB2" s="1241"/>
      <c r="AGC2" s="1241"/>
      <c r="AGD2" s="1241"/>
      <c r="AGE2" s="1241"/>
      <c r="AGF2" s="1241"/>
      <c r="AGG2" s="1241"/>
      <c r="AGH2" s="1241"/>
      <c r="AGI2" s="1241"/>
      <c r="AGJ2" s="1241"/>
      <c r="AGK2" s="1241"/>
      <c r="AGL2" s="1241"/>
      <c r="AGM2" s="1241"/>
      <c r="AGN2" s="1241"/>
      <c r="AGO2" s="1241"/>
      <c r="AGP2" s="1241"/>
      <c r="AGQ2" s="1241"/>
      <c r="AGR2" s="1241"/>
      <c r="AGS2" s="1241"/>
      <c r="AGT2" s="1241"/>
      <c r="AGU2" s="1241"/>
      <c r="AGV2" s="1241"/>
      <c r="AGW2" s="1241"/>
      <c r="AGX2" s="1241"/>
      <c r="AGY2" s="1241"/>
      <c r="AGZ2" s="1241"/>
      <c r="AHA2" s="1241"/>
      <c r="AHB2" s="1241"/>
      <c r="AHC2" s="1241"/>
      <c r="AHD2" s="1241"/>
      <c r="AHE2" s="1241"/>
      <c r="AHF2" s="1241"/>
      <c r="AHG2" s="1241"/>
      <c r="AHH2" s="1241"/>
      <c r="AHI2" s="1241"/>
      <c r="AHJ2" s="1241"/>
      <c r="AHK2" s="1241"/>
      <c r="AHL2" s="1241"/>
      <c r="AHM2" s="1241"/>
      <c r="AHN2" s="1241"/>
      <c r="AHO2" s="1241"/>
      <c r="AHP2" s="1241"/>
      <c r="AHQ2" s="1241"/>
      <c r="AHR2" s="1241"/>
      <c r="AHS2" s="1241"/>
      <c r="AHT2" s="1241"/>
      <c r="AHU2" s="1241"/>
      <c r="AHV2" s="1241"/>
      <c r="AHW2" s="1241"/>
      <c r="AHX2" s="1241"/>
      <c r="AHY2" s="1241"/>
      <c r="AHZ2" s="1241"/>
      <c r="AIA2" s="1241"/>
      <c r="AIB2" s="1241"/>
      <c r="AIC2" s="1241"/>
      <c r="AID2" s="1241"/>
      <c r="AIE2" s="1241"/>
      <c r="AIF2" s="1241"/>
      <c r="AIG2" s="1241"/>
      <c r="AIH2" s="1241"/>
      <c r="AII2" s="1241"/>
      <c r="AIJ2" s="1241"/>
      <c r="AIK2" s="1241"/>
      <c r="AIL2" s="1241"/>
      <c r="AIM2" s="1241"/>
      <c r="AIN2" s="1241"/>
      <c r="AIO2" s="1241"/>
      <c r="AIP2" s="1241"/>
      <c r="AIQ2" s="1241"/>
      <c r="AIR2" s="1241"/>
      <c r="AIS2" s="1241"/>
      <c r="AIT2" s="1241"/>
      <c r="AIU2" s="1241"/>
      <c r="AIV2" s="1241"/>
      <c r="AIW2" s="1241"/>
      <c r="AIX2" s="1241"/>
      <c r="AIY2" s="1241"/>
      <c r="AIZ2" s="1241"/>
      <c r="AJA2" s="1241"/>
      <c r="AJB2" s="1241"/>
      <c r="AJC2" s="1241"/>
      <c r="AJD2" s="1241"/>
      <c r="AJE2" s="1241"/>
      <c r="AJF2" s="1241"/>
      <c r="AJG2" s="1241"/>
      <c r="AJH2" s="1241"/>
      <c r="AJI2" s="1241"/>
      <c r="AJJ2" s="1241"/>
      <c r="AJK2" s="1241"/>
      <c r="AJL2" s="1241"/>
      <c r="AJM2" s="1241"/>
      <c r="AJN2" s="1241"/>
      <c r="AJO2" s="1241"/>
      <c r="AJP2" s="1241"/>
      <c r="AJQ2" s="1241"/>
      <c r="AJR2" s="1241"/>
      <c r="AJS2" s="1241"/>
      <c r="AJT2" s="1241"/>
      <c r="AJU2" s="1241"/>
      <c r="AJV2" s="1241"/>
      <c r="AJW2" s="1241"/>
      <c r="AJX2" s="1241"/>
      <c r="AJY2" s="1241"/>
      <c r="AJZ2" s="1241"/>
      <c r="AKA2" s="1241"/>
      <c r="AKB2" s="1241"/>
      <c r="AKC2" s="1241"/>
      <c r="AKD2" s="1241"/>
      <c r="AKE2" s="1241"/>
      <c r="AKF2" s="1241"/>
      <c r="AKG2" s="1241"/>
      <c r="AKH2" s="1241"/>
      <c r="AKI2" s="1241"/>
      <c r="AKJ2" s="1241"/>
      <c r="AKK2" s="1241"/>
      <c r="AKL2" s="1241"/>
      <c r="AKM2" s="1241"/>
      <c r="AKN2" s="1241"/>
      <c r="AKO2" s="1241"/>
      <c r="AKP2" s="1241"/>
      <c r="AKQ2" s="1241"/>
      <c r="AKR2" s="1241"/>
      <c r="AKS2" s="1241"/>
      <c r="AKT2" s="1241"/>
      <c r="AKU2" s="1241"/>
      <c r="AKV2" s="1241"/>
      <c r="AKW2" s="1241"/>
      <c r="AKX2" s="1241"/>
      <c r="AKY2" s="1241"/>
      <c r="AKZ2" s="1241"/>
      <c r="ALA2" s="1241"/>
      <c r="ALB2" s="1241"/>
      <c r="ALC2" s="1241"/>
      <c r="ALD2" s="1241"/>
      <c r="ALE2" s="1241"/>
      <c r="ALF2" s="1241"/>
      <c r="ALG2" s="1241"/>
      <c r="ALH2" s="1241"/>
      <c r="ALI2" s="1241"/>
      <c r="ALJ2" s="1241"/>
      <c r="ALK2" s="1241"/>
      <c r="ALL2" s="1241"/>
      <c r="ALM2" s="1241"/>
      <c r="ALN2" s="1241"/>
      <c r="ALO2" s="1241"/>
      <c r="ALP2" s="1241"/>
      <c r="ALQ2" s="1241"/>
      <c r="ALR2" s="1241"/>
      <c r="ALS2" s="1241"/>
      <c r="ALT2" s="1241"/>
      <c r="ALU2" s="1241"/>
      <c r="ALV2" s="1241"/>
      <c r="ALW2" s="1241"/>
      <c r="ALX2" s="1241"/>
      <c r="ALY2" s="1241"/>
      <c r="ALZ2" s="1241"/>
      <c r="AMA2" s="1241"/>
      <c r="AMB2" s="1241"/>
      <c r="AMC2" s="1241"/>
      <c r="AMD2" s="1241"/>
      <c r="AME2" s="1241"/>
      <c r="AMF2" s="1241"/>
      <c r="AMG2" s="1241"/>
      <c r="AMH2" s="1241"/>
      <c r="AMI2" s="1241"/>
      <c r="AMJ2" s="1241"/>
      <c r="AMK2" s="1241"/>
      <c r="AML2" s="1241"/>
      <c r="AMM2" s="1241"/>
      <c r="AMN2" s="1241"/>
      <c r="AMO2" s="1241"/>
      <c r="AMP2" s="1241"/>
      <c r="AMQ2" s="1241"/>
      <c r="AMR2" s="1241"/>
      <c r="AMS2" s="1241"/>
      <c r="AMT2" s="1241"/>
      <c r="AMU2" s="1241"/>
      <c r="AMV2" s="1241"/>
      <c r="AMW2" s="1241"/>
      <c r="AMX2" s="1241"/>
      <c r="AMY2" s="1241"/>
      <c r="AMZ2" s="1241"/>
      <c r="ANA2" s="1241"/>
      <c r="ANB2" s="1241"/>
      <c r="ANC2" s="1241"/>
      <c r="AND2" s="1241"/>
      <c r="ANE2" s="1241"/>
      <c r="ANF2" s="1241"/>
      <c r="ANG2" s="1241"/>
      <c r="ANH2" s="1241"/>
      <c r="ANI2" s="1241"/>
      <c r="ANJ2" s="1241"/>
      <c r="ANK2" s="1241"/>
      <c r="ANL2" s="1241"/>
      <c r="ANM2" s="1241"/>
      <c r="ANN2" s="1241"/>
      <c r="ANO2" s="1241"/>
      <c r="ANP2" s="1241"/>
      <c r="ANQ2" s="1241"/>
      <c r="ANR2" s="1241"/>
      <c r="ANS2" s="1241"/>
      <c r="ANT2" s="1241"/>
      <c r="ANU2" s="1241"/>
      <c r="ANV2" s="1241"/>
      <c r="ANW2" s="1241"/>
      <c r="ANX2" s="1241"/>
      <c r="ANY2" s="1241"/>
      <c r="ANZ2" s="1241"/>
      <c r="AOA2" s="1241"/>
      <c r="AOB2" s="1241"/>
      <c r="AOC2" s="1241"/>
      <c r="AOD2" s="1241"/>
      <c r="AOE2" s="1241"/>
      <c r="AOF2" s="1241"/>
      <c r="AOG2" s="1241"/>
      <c r="AOH2" s="1241"/>
      <c r="AOI2" s="1241"/>
      <c r="AOJ2" s="1241"/>
      <c r="AOK2" s="1241"/>
      <c r="AOL2" s="1241"/>
      <c r="AOM2" s="1241"/>
      <c r="AON2" s="1241"/>
      <c r="AOO2" s="1241"/>
      <c r="AOP2" s="1241"/>
      <c r="AOQ2" s="1241"/>
      <c r="AOR2" s="1241"/>
      <c r="AOS2" s="1241"/>
      <c r="AOT2" s="1241"/>
      <c r="AOU2" s="1241"/>
      <c r="AOV2" s="1241"/>
      <c r="AOW2" s="1241"/>
      <c r="AOX2" s="1241"/>
      <c r="AOY2" s="1241"/>
      <c r="AOZ2" s="1241"/>
      <c r="APA2" s="1241"/>
      <c r="APB2" s="1241"/>
      <c r="APC2" s="1241"/>
      <c r="APD2" s="1241"/>
      <c r="APE2" s="1241"/>
      <c r="APF2" s="1241"/>
      <c r="APG2" s="1241"/>
      <c r="APH2" s="1241"/>
      <c r="API2" s="1241"/>
      <c r="APJ2" s="1241"/>
      <c r="APK2" s="1241"/>
      <c r="APL2" s="1241"/>
      <c r="APM2" s="1241"/>
      <c r="APN2" s="1241"/>
      <c r="APO2" s="1241"/>
      <c r="APP2" s="1241"/>
      <c r="APQ2" s="1241"/>
      <c r="APR2" s="1241"/>
      <c r="APS2" s="1241"/>
      <c r="APT2" s="1241"/>
      <c r="APU2" s="1241"/>
      <c r="APV2" s="1241"/>
      <c r="APW2" s="1241"/>
      <c r="APX2" s="1241"/>
      <c r="APY2" s="1241"/>
      <c r="APZ2" s="1241"/>
      <c r="AQA2" s="1241"/>
      <c r="AQB2" s="1241"/>
      <c r="AQC2" s="1241"/>
      <c r="AQD2" s="1241"/>
      <c r="AQE2" s="1241"/>
      <c r="AQF2" s="1241"/>
      <c r="AQG2" s="1241"/>
      <c r="AQH2" s="1241"/>
      <c r="AQI2" s="1241"/>
      <c r="AQJ2" s="1241"/>
      <c r="AQK2" s="1241"/>
      <c r="AQL2" s="1241"/>
      <c r="AQM2" s="1241"/>
      <c r="AQN2" s="1241"/>
      <c r="AQO2" s="1241"/>
      <c r="AQP2" s="1241"/>
      <c r="AQQ2" s="1241"/>
      <c r="AQR2" s="1241"/>
      <c r="AQS2" s="1241"/>
      <c r="AQT2" s="1241"/>
      <c r="AQU2" s="1241"/>
      <c r="AQV2" s="1241"/>
      <c r="AQW2" s="1241"/>
      <c r="AQX2" s="1241"/>
      <c r="AQY2" s="1241"/>
      <c r="AQZ2" s="1241"/>
      <c r="ARA2" s="1241"/>
      <c r="ARB2" s="1241"/>
      <c r="ARC2" s="1241"/>
      <c r="ARD2" s="1241"/>
      <c r="ARE2" s="1241"/>
      <c r="ARF2" s="1241"/>
      <c r="ARG2" s="1241"/>
      <c r="ARH2" s="1241"/>
      <c r="ARI2" s="1241"/>
      <c r="ARJ2" s="1241"/>
      <c r="ARK2" s="1241"/>
      <c r="ARL2" s="1241"/>
      <c r="ARM2" s="1241"/>
      <c r="ARN2" s="1241"/>
      <c r="ARO2" s="1241"/>
      <c r="ARP2" s="1241"/>
      <c r="ARQ2" s="1241"/>
      <c r="ARR2" s="1241"/>
      <c r="ARS2" s="1241"/>
      <c r="ART2" s="1241"/>
      <c r="ARU2" s="1241"/>
      <c r="ARV2" s="1241"/>
      <c r="ARW2" s="1241"/>
      <c r="ARX2" s="1241"/>
      <c r="ARY2" s="1241"/>
      <c r="ARZ2" s="1241"/>
      <c r="ASA2" s="1241"/>
      <c r="ASB2" s="1241"/>
      <c r="ASC2" s="1241"/>
      <c r="ASD2" s="1241"/>
      <c r="ASE2" s="1241"/>
      <c r="ASF2" s="1241"/>
      <c r="ASG2" s="1241"/>
      <c r="ASH2" s="1241"/>
      <c r="ASI2" s="1241"/>
      <c r="ASJ2" s="1241"/>
      <c r="ASK2" s="1241"/>
      <c r="ASL2" s="1241"/>
      <c r="ASM2" s="1241"/>
      <c r="ASN2" s="1241"/>
      <c r="ASO2" s="1241"/>
      <c r="ASP2" s="1241"/>
      <c r="ASQ2" s="1241"/>
      <c r="ASR2" s="1241"/>
      <c r="ASS2" s="1241"/>
      <c r="AST2" s="1241"/>
      <c r="ASU2" s="1241"/>
      <c r="ASV2" s="1241"/>
      <c r="ASW2" s="1241"/>
      <c r="ASX2" s="1241"/>
      <c r="ASY2" s="1241"/>
      <c r="ASZ2" s="1241"/>
      <c r="ATA2" s="1241"/>
      <c r="ATB2" s="1241"/>
      <c r="ATC2" s="1241"/>
      <c r="ATD2" s="1241"/>
      <c r="ATE2" s="1241"/>
      <c r="ATF2" s="1241"/>
      <c r="ATG2" s="1241"/>
      <c r="ATH2" s="1241"/>
      <c r="ATI2" s="1241"/>
      <c r="ATJ2" s="1241"/>
      <c r="ATK2" s="1241"/>
      <c r="ATL2" s="1241"/>
      <c r="ATM2" s="1241"/>
      <c r="ATN2" s="1241"/>
      <c r="ATO2" s="1241"/>
      <c r="ATP2" s="1241"/>
      <c r="ATQ2" s="1241"/>
      <c r="ATR2" s="1241"/>
      <c r="ATS2" s="1241"/>
      <c r="ATT2" s="1241"/>
      <c r="ATU2" s="1241"/>
      <c r="ATV2" s="1241"/>
      <c r="ATW2" s="1241"/>
      <c r="ATX2" s="1241"/>
      <c r="ATY2" s="1241"/>
      <c r="ATZ2" s="1241"/>
      <c r="AUA2" s="1241"/>
      <c r="AUB2" s="1241"/>
      <c r="AUC2" s="1241"/>
      <c r="AUD2" s="1241"/>
      <c r="AUE2" s="1241"/>
      <c r="AUF2" s="1241"/>
      <c r="AUG2" s="1241"/>
      <c r="AUH2" s="1241"/>
      <c r="AUI2" s="1241"/>
      <c r="AUJ2" s="1241"/>
      <c r="AUK2" s="1241"/>
      <c r="AUL2" s="1241"/>
      <c r="AUM2" s="1241"/>
      <c r="AUN2" s="1241"/>
      <c r="AUO2" s="1241"/>
      <c r="AUP2" s="1241"/>
      <c r="AUQ2" s="1241"/>
      <c r="AUR2" s="1241"/>
      <c r="AUS2" s="1241"/>
      <c r="AUT2" s="1241"/>
      <c r="AUU2" s="1241"/>
      <c r="AUV2" s="1241"/>
      <c r="AUW2" s="1241"/>
      <c r="AUX2" s="1241"/>
      <c r="AUY2" s="1241"/>
      <c r="AUZ2" s="1241"/>
      <c r="AVA2" s="1241"/>
      <c r="AVB2" s="1241"/>
      <c r="AVC2" s="1241"/>
      <c r="AVD2" s="1241"/>
      <c r="AVE2" s="1241"/>
      <c r="AVF2" s="1241"/>
      <c r="AVG2" s="1241"/>
      <c r="AVH2" s="1241"/>
      <c r="AVI2" s="1241"/>
      <c r="AVJ2" s="1241"/>
      <c r="AVK2" s="1241"/>
      <c r="AVL2" s="1241"/>
      <c r="AVM2" s="1241"/>
      <c r="AVN2" s="1241"/>
      <c r="AVO2" s="1241"/>
      <c r="AVP2" s="1241"/>
      <c r="AVQ2" s="1241"/>
      <c r="AVR2" s="1241"/>
      <c r="AVS2" s="1241"/>
      <c r="AVT2" s="1241"/>
      <c r="AVU2" s="1241"/>
      <c r="AVV2" s="1241"/>
      <c r="AVW2" s="1241"/>
      <c r="AVX2" s="1241"/>
      <c r="AVY2" s="1241"/>
      <c r="AVZ2" s="1241"/>
      <c r="AWA2" s="1241"/>
      <c r="AWB2" s="1241"/>
      <c r="AWC2" s="1241"/>
      <c r="AWD2" s="1241"/>
      <c r="AWE2" s="1241"/>
      <c r="AWF2" s="1241"/>
      <c r="AWG2" s="1241"/>
      <c r="AWH2" s="1241"/>
      <c r="AWI2" s="1241"/>
      <c r="AWJ2" s="1241"/>
      <c r="AWK2" s="1241"/>
      <c r="AWL2" s="1241"/>
      <c r="AWM2" s="1241"/>
      <c r="AWN2" s="1241"/>
      <c r="AWO2" s="1241"/>
      <c r="AWP2" s="1241"/>
      <c r="AWQ2" s="1241"/>
      <c r="AWR2" s="1241"/>
      <c r="AWS2" s="1241"/>
      <c r="AWT2" s="1241"/>
      <c r="AWU2" s="1241"/>
      <c r="AWV2" s="1241"/>
      <c r="AWW2" s="1241"/>
      <c r="AWX2" s="1241"/>
      <c r="AWY2" s="1241"/>
      <c r="AWZ2" s="1241"/>
      <c r="AXA2" s="1241"/>
      <c r="AXB2" s="1241"/>
      <c r="AXC2" s="1241"/>
      <c r="AXD2" s="1241"/>
      <c r="AXE2" s="1241"/>
      <c r="AXF2" s="1241"/>
      <c r="AXG2" s="1241"/>
      <c r="AXH2" s="1241"/>
      <c r="AXI2" s="1241"/>
      <c r="AXJ2" s="1241"/>
      <c r="AXK2" s="1241"/>
      <c r="AXL2" s="1241"/>
      <c r="AXM2" s="1241"/>
      <c r="AXN2" s="1241"/>
      <c r="AXO2" s="1241"/>
      <c r="AXP2" s="1241"/>
      <c r="AXQ2" s="1241"/>
      <c r="AXR2" s="1241"/>
      <c r="AXS2" s="1241"/>
      <c r="AXT2" s="1241"/>
      <c r="AXU2" s="1241"/>
      <c r="AXV2" s="1241"/>
      <c r="AXW2" s="1241"/>
      <c r="AXX2" s="1241"/>
      <c r="AXY2" s="1241"/>
      <c r="AXZ2" s="1241"/>
      <c r="AYA2" s="1241"/>
      <c r="AYB2" s="1241"/>
      <c r="AYC2" s="1241"/>
      <c r="AYD2" s="1241"/>
      <c r="AYE2" s="1241"/>
      <c r="AYF2" s="1241"/>
      <c r="AYG2" s="1241"/>
      <c r="AYH2" s="1241"/>
      <c r="AYI2" s="1241"/>
      <c r="AYJ2" s="1241"/>
      <c r="AYK2" s="1241"/>
      <c r="AYL2" s="1241"/>
      <c r="AYM2" s="1241"/>
      <c r="AYN2" s="1241"/>
      <c r="AYO2" s="1241"/>
      <c r="AYP2" s="1241"/>
      <c r="AYQ2" s="1241"/>
      <c r="AYR2" s="1241"/>
      <c r="AYS2" s="1241"/>
      <c r="AYT2" s="1241"/>
      <c r="AYU2" s="1241"/>
      <c r="AYV2" s="1241"/>
      <c r="AYW2" s="1241"/>
      <c r="AYX2" s="1241"/>
      <c r="AYY2" s="1241"/>
      <c r="AYZ2" s="1241"/>
      <c r="AZA2" s="1241"/>
      <c r="AZB2" s="1241"/>
      <c r="AZC2" s="1241"/>
      <c r="AZD2" s="1241"/>
      <c r="AZE2" s="1241"/>
      <c r="AZF2" s="1241"/>
      <c r="AZG2" s="1241"/>
      <c r="AZH2" s="1241"/>
      <c r="AZI2" s="1241"/>
      <c r="AZJ2" s="1241"/>
      <c r="AZK2" s="1241"/>
      <c r="AZL2" s="1241"/>
      <c r="AZM2" s="1241"/>
      <c r="AZN2" s="1241"/>
      <c r="AZO2" s="1241"/>
      <c r="AZP2" s="1241"/>
      <c r="AZQ2" s="1241"/>
      <c r="AZR2" s="1241"/>
      <c r="AZS2" s="1241"/>
      <c r="AZT2" s="1241"/>
      <c r="AZU2" s="1241"/>
      <c r="AZV2" s="1241"/>
      <c r="AZW2" s="1241"/>
      <c r="AZX2" s="1241"/>
      <c r="AZY2" s="1241"/>
      <c r="AZZ2" s="1241"/>
      <c r="BAA2" s="1241"/>
      <c r="BAB2" s="1241"/>
      <c r="BAC2" s="1241"/>
      <c r="BAD2" s="1241"/>
      <c r="BAE2" s="1241"/>
      <c r="BAF2" s="1241"/>
      <c r="BAG2" s="1241"/>
      <c r="BAH2" s="1241"/>
      <c r="BAI2" s="1241"/>
      <c r="BAJ2" s="1241"/>
      <c r="BAK2" s="1241"/>
      <c r="BAL2" s="1241"/>
      <c r="BAM2" s="1241"/>
      <c r="BAN2" s="1241"/>
      <c r="BAO2" s="1241"/>
      <c r="BAP2" s="1241"/>
      <c r="BAQ2" s="1241"/>
      <c r="BAR2" s="1241"/>
      <c r="BAS2" s="1241"/>
      <c r="BAT2" s="1241"/>
      <c r="BAU2" s="1241"/>
      <c r="BAV2" s="1241"/>
      <c r="BAW2" s="1241"/>
      <c r="BAX2" s="1241"/>
      <c r="BAY2" s="1241"/>
      <c r="BAZ2" s="1241"/>
      <c r="BBA2" s="1241"/>
      <c r="BBB2" s="1241"/>
      <c r="BBC2" s="1241"/>
      <c r="BBD2" s="1241"/>
      <c r="BBE2" s="1241"/>
      <c r="BBF2" s="1241"/>
      <c r="BBG2" s="1241"/>
      <c r="BBH2" s="1241"/>
      <c r="BBI2" s="1241"/>
      <c r="BBJ2" s="1241"/>
      <c r="BBK2" s="1241"/>
      <c r="BBL2" s="1241"/>
      <c r="BBM2" s="1241"/>
      <c r="BBN2" s="1241"/>
      <c r="BBO2" s="1241"/>
      <c r="BBP2" s="1241"/>
      <c r="BBQ2" s="1241"/>
      <c r="BBR2" s="1241"/>
      <c r="BBS2" s="1241"/>
      <c r="BBT2" s="1241"/>
      <c r="BBU2" s="1241"/>
      <c r="BBV2" s="1241"/>
      <c r="BBW2" s="1241"/>
      <c r="BBX2" s="1241"/>
      <c r="BBY2" s="1241"/>
      <c r="BBZ2" s="1241"/>
      <c r="BCA2" s="1241"/>
      <c r="BCB2" s="1241"/>
      <c r="BCC2" s="1241"/>
      <c r="BCD2" s="1241"/>
      <c r="BCE2" s="1241"/>
      <c r="BCF2" s="1241"/>
      <c r="BCG2" s="1241"/>
      <c r="BCH2" s="1241"/>
      <c r="BCI2" s="1241"/>
      <c r="BCJ2" s="1241"/>
      <c r="BCK2" s="1241"/>
      <c r="BCL2" s="1241"/>
      <c r="BCM2" s="1241"/>
      <c r="BCN2" s="1241"/>
      <c r="BCO2" s="1241"/>
      <c r="BCP2" s="1241"/>
      <c r="BCQ2" s="1241"/>
      <c r="BCR2" s="1241"/>
      <c r="BCS2" s="1241"/>
      <c r="BCT2" s="1241"/>
      <c r="BCU2" s="1241"/>
      <c r="BCV2" s="1241"/>
      <c r="BCW2" s="1241"/>
      <c r="BCX2" s="1241"/>
      <c r="BCY2" s="1241"/>
      <c r="BCZ2" s="1241"/>
      <c r="BDA2" s="1241"/>
      <c r="BDB2" s="1241"/>
      <c r="BDC2" s="1241"/>
      <c r="BDD2" s="1241"/>
      <c r="BDE2" s="1241"/>
      <c r="BDF2" s="1241"/>
      <c r="BDG2" s="1241"/>
      <c r="BDH2" s="1241"/>
      <c r="BDI2" s="1241"/>
      <c r="BDJ2" s="1241"/>
      <c r="BDK2" s="1241"/>
      <c r="BDL2" s="1241"/>
      <c r="BDM2" s="1241"/>
      <c r="BDN2" s="1241"/>
      <c r="BDO2" s="1241"/>
      <c r="BDP2" s="1241"/>
      <c r="BDQ2" s="1241"/>
      <c r="BDR2" s="1241"/>
      <c r="BDS2" s="1241"/>
      <c r="BDT2" s="1241"/>
      <c r="BDU2" s="1241"/>
      <c r="BDV2" s="1241"/>
      <c r="BDW2" s="1241"/>
      <c r="BDX2" s="1241"/>
      <c r="BDY2" s="1241"/>
      <c r="BDZ2" s="1241"/>
      <c r="BEA2" s="1241"/>
      <c r="BEB2" s="1241"/>
      <c r="BEC2" s="1241"/>
      <c r="BED2" s="1241"/>
      <c r="BEE2" s="1241"/>
      <c r="BEF2" s="1241"/>
      <c r="BEG2" s="1241"/>
      <c r="BEH2" s="1241"/>
      <c r="BEI2" s="1241"/>
      <c r="BEJ2" s="1241"/>
      <c r="BEK2" s="1241"/>
      <c r="BEL2" s="1241"/>
      <c r="BEM2" s="1241"/>
      <c r="BEN2" s="1241"/>
      <c r="BEO2" s="1241"/>
      <c r="BEP2" s="1241"/>
      <c r="BEQ2" s="1241"/>
      <c r="BER2" s="1241"/>
      <c r="BES2" s="1241"/>
      <c r="BET2" s="1241"/>
      <c r="BEU2" s="1241"/>
      <c r="BEV2" s="1241"/>
      <c r="BEW2" s="1241"/>
      <c r="BEX2" s="1241"/>
      <c r="BEY2" s="1241"/>
      <c r="BEZ2" s="1241"/>
      <c r="BFA2" s="1241"/>
      <c r="BFB2" s="1241"/>
      <c r="BFC2" s="1241"/>
      <c r="BFD2" s="1241"/>
      <c r="BFE2" s="1241"/>
      <c r="BFF2" s="1241"/>
      <c r="BFG2" s="1241"/>
      <c r="BFH2" s="1241"/>
      <c r="BFI2" s="1241"/>
      <c r="BFJ2" s="1241"/>
      <c r="BFK2" s="1241"/>
      <c r="BFL2" s="1241"/>
      <c r="BFM2" s="1241"/>
      <c r="BFN2" s="1241"/>
      <c r="BFO2" s="1241"/>
      <c r="BFP2" s="1241"/>
      <c r="BFQ2" s="1241"/>
      <c r="BFR2" s="1241"/>
      <c r="BFS2" s="1241"/>
      <c r="BFT2" s="1241"/>
      <c r="BFU2" s="1241"/>
      <c r="BFV2" s="1241"/>
      <c r="BFW2" s="1241"/>
      <c r="BFX2" s="1241"/>
      <c r="BFY2" s="1241"/>
      <c r="BFZ2" s="1241"/>
      <c r="BGA2" s="1241"/>
      <c r="BGB2" s="1241"/>
      <c r="BGC2" s="1241"/>
      <c r="BGD2" s="1241"/>
      <c r="BGE2" s="1241"/>
      <c r="BGF2" s="1241"/>
      <c r="BGG2" s="1241"/>
      <c r="BGH2" s="1241"/>
      <c r="BGI2" s="1241"/>
      <c r="BGJ2" s="1241"/>
      <c r="BGK2" s="1241"/>
      <c r="BGL2" s="1241"/>
      <c r="BGM2" s="1241"/>
      <c r="BGN2" s="1241"/>
      <c r="BGO2" s="1241"/>
      <c r="BGP2" s="1241"/>
      <c r="BGQ2" s="1241"/>
      <c r="BGR2" s="1241"/>
      <c r="BGS2" s="1241"/>
      <c r="BGT2" s="1241"/>
      <c r="BGU2" s="1241"/>
      <c r="BGV2" s="1241"/>
      <c r="BGW2" s="1241"/>
      <c r="BGX2" s="1241"/>
      <c r="BGY2" s="1241"/>
      <c r="BGZ2" s="1241"/>
      <c r="BHA2" s="1241"/>
      <c r="BHB2" s="1241"/>
      <c r="BHC2" s="1241"/>
      <c r="BHD2" s="1241"/>
      <c r="BHE2" s="1241"/>
      <c r="BHF2" s="1241"/>
      <c r="BHG2" s="1241"/>
      <c r="BHH2" s="1241"/>
      <c r="BHI2" s="1241"/>
      <c r="BHJ2" s="1241"/>
      <c r="BHK2" s="1241"/>
      <c r="BHL2" s="1241"/>
      <c r="BHM2" s="1241"/>
      <c r="BHN2" s="1241"/>
      <c r="BHO2" s="1241"/>
      <c r="BHP2" s="1241"/>
      <c r="BHQ2" s="1241"/>
      <c r="BHR2" s="1241"/>
      <c r="BHS2" s="1241"/>
      <c r="BHT2" s="1241"/>
      <c r="BHU2" s="1241"/>
      <c r="BHV2" s="1241"/>
      <c r="BHW2" s="1241"/>
      <c r="BHX2" s="1241"/>
      <c r="BHY2" s="1241"/>
      <c r="BHZ2" s="1241"/>
      <c r="BIA2" s="1241"/>
      <c r="BIB2" s="1241"/>
      <c r="BIC2" s="1241"/>
      <c r="BID2" s="1241"/>
      <c r="BIE2" s="1241"/>
      <c r="BIF2" s="1241"/>
      <c r="BIG2" s="1241"/>
      <c r="BIH2" s="1241"/>
      <c r="BII2" s="1241"/>
      <c r="BIJ2" s="1241"/>
      <c r="BIK2" s="1241"/>
      <c r="BIL2" s="1241"/>
      <c r="BIM2" s="1241"/>
      <c r="BIN2" s="1241"/>
      <c r="BIO2" s="1241"/>
      <c r="BIP2" s="1241"/>
      <c r="BIQ2" s="1241"/>
      <c r="BIR2" s="1241"/>
      <c r="BIS2" s="1241"/>
      <c r="BIT2" s="1241"/>
      <c r="BIU2" s="1241"/>
      <c r="BIV2" s="1241"/>
      <c r="BIW2" s="1241"/>
      <c r="BIX2" s="1241"/>
      <c r="BIY2" s="1241"/>
      <c r="BIZ2" s="1241"/>
      <c r="BJA2" s="1241"/>
      <c r="BJB2" s="1241"/>
      <c r="BJC2" s="1241"/>
      <c r="BJD2" s="1241"/>
      <c r="BJE2" s="1241"/>
      <c r="BJF2" s="1241"/>
      <c r="BJG2" s="1241"/>
      <c r="BJH2" s="1241"/>
      <c r="BJI2" s="1241"/>
      <c r="BJJ2" s="1241"/>
      <c r="BJK2" s="1241"/>
      <c r="BJL2" s="1241"/>
      <c r="BJM2" s="1241"/>
      <c r="BJN2" s="1241"/>
      <c r="BJO2" s="1241"/>
      <c r="BJP2" s="1241"/>
      <c r="BJQ2" s="1241"/>
      <c r="BJR2" s="1241"/>
      <c r="BJS2" s="1241"/>
      <c r="BJT2" s="1241"/>
      <c r="BJU2" s="1241"/>
      <c r="BJV2" s="1241"/>
      <c r="BJW2" s="1241"/>
      <c r="BJX2" s="1241"/>
      <c r="BJY2" s="1241"/>
      <c r="BJZ2" s="1241"/>
      <c r="BKA2" s="1241"/>
      <c r="BKB2" s="1241"/>
      <c r="BKC2" s="1241"/>
      <c r="BKD2" s="1241"/>
      <c r="BKE2" s="1241"/>
      <c r="BKF2" s="1241"/>
      <c r="BKG2" s="1241"/>
      <c r="BKH2" s="1241"/>
      <c r="BKI2" s="1241"/>
      <c r="BKJ2" s="1241"/>
      <c r="BKK2" s="1241"/>
      <c r="BKL2" s="1241"/>
      <c r="BKM2" s="1241"/>
      <c r="BKN2" s="1241"/>
      <c r="BKO2" s="1241"/>
      <c r="BKP2" s="1241"/>
      <c r="BKQ2" s="1241"/>
      <c r="BKR2" s="1241"/>
      <c r="BKS2" s="1241"/>
      <c r="BKT2" s="1241"/>
      <c r="BKU2" s="1241"/>
      <c r="BKV2" s="1241"/>
      <c r="BKW2" s="1241"/>
      <c r="BKX2" s="1241"/>
      <c r="BKY2" s="1241"/>
      <c r="BKZ2" s="1241"/>
      <c r="BLA2" s="1241"/>
      <c r="BLB2" s="1241"/>
      <c r="BLC2" s="1241"/>
      <c r="BLD2" s="1241"/>
      <c r="BLE2" s="1241"/>
      <c r="BLF2" s="1241"/>
      <c r="BLG2" s="1241"/>
      <c r="BLH2" s="1241"/>
      <c r="BLI2" s="1241"/>
      <c r="BLJ2" s="1241"/>
      <c r="BLK2" s="1241"/>
      <c r="BLL2" s="1241"/>
      <c r="BLM2" s="1241"/>
      <c r="BLN2" s="1241"/>
      <c r="BLO2" s="1241"/>
      <c r="BLP2" s="1241"/>
      <c r="BLQ2" s="1241"/>
      <c r="BLR2" s="1241"/>
      <c r="BLS2" s="1241"/>
      <c r="BLT2" s="1241"/>
      <c r="BLU2" s="1241"/>
      <c r="BLV2" s="1241"/>
      <c r="BLW2" s="1241"/>
      <c r="BLX2" s="1241"/>
      <c r="BLY2" s="1241"/>
      <c r="BLZ2" s="1241"/>
      <c r="BMA2" s="1241"/>
      <c r="BMB2" s="1241"/>
      <c r="BMC2" s="1241"/>
      <c r="BMD2" s="1241"/>
      <c r="BME2" s="1241"/>
      <c r="BMF2" s="1241"/>
      <c r="BMG2" s="1241"/>
      <c r="BMH2" s="1241"/>
      <c r="BMI2" s="1241"/>
      <c r="BMJ2" s="1241"/>
      <c r="BMK2" s="1241"/>
      <c r="BML2" s="1241"/>
      <c r="BMM2" s="1241"/>
      <c r="BMN2" s="1241"/>
      <c r="BMO2" s="1241"/>
      <c r="BMP2" s="1241"/>
      <c r="BMQ2" s="1241"/>
      <c r="BMR2" s="1241"/>
      <c r="BMS2" s="1241"/>
      <c r="BMT2" s="1241"/>
      <c r="BMU2" s="1241"/>
      <c r="BMV2" s="1241"/>
      <c r="BMW2" s="1241"/>
      <c r="BMX2" s="1241"/>
      <c r="BMY2" s="1241"/>
      <c r="BMZ2" s="1241"/>
      <c r="BNA2" s="1241"/>
      <c r="BNB2" s="1241"/>
      <c r="BNC2" s="1241"/>
      <c r="BND2" s="1241"/>
      <c r="BNE2" s="1241"/>
      <c r="BNF2" s="1241"/>
      <c r="BNG2" s="1241"/>
      <c r="BNH2" s="1241"/>
      <c r="BNI2" s="1241"/>
      <c r="BNJ2" s="1241"/>
      <c r="BNK2" s="1241"/>
      <c r="BNL2" s="1241"/>
      <c r="BNM2" s="1241"/>
      <c r="BNN2" s="1241"/>
      <c r="BNO2" s="1241"/>
      <c r="BNP2" s="1241"/>
      <c r="BNQ2" s="1241"/>
      <c r="BNR2" s="1241"/>
      <c r="BNS2" s="1241"/>
      <c r="BNT2" s="1241"/>
      <c r="BNU2" s="1241"/>
      <c r="BNV2" s="1241"/>
      <c r="BNW2" s="1241"/>
      <c r="BNX2" s="1241"/>
      <c r="BNY2" s="1241"/>
      <c r="BNZ2" s="1241"/>
      <c r="BOA2" s="1241"/>
      <c r="BOB2" s="1241"/>
      <c r="BOC2" s="1241"/>
      <c r="BOD2" s="1241"/>
      <c r="BOE2" s="1241"/>
      <c r="BOF2" s="1241"/>
      <c r="BOG2" s="1241"/>
      <c r="BOH2" s="1241"/>
      <c r="BOI2" s="1241"/>
      <c r="BOJ2" s="1241"/>
      <c r="BOK2" s="1241"/>
      <c r="BOL2" s="1241"/>
      <c r="BOM2" s="1241"/>
      <c r="BON2" s="1241"/>
      <c r="BOO2" s="1241"/>
      <c r="BOP2" s="1241"/>
      <c r="BOQ2" s="1241"/>
      <c r="BOR2" s="1241"/>
      <c r="BOS2" s="1241"/>
      <c r="BOT2" s="1241"/>
      <c r="BOU2" s="1241"/>
      <c r="BOV2" s="1241"/>
      <c r="BOW2" s="1241"/>
      <c r="BOX2" s="1241"/>
      <c r="BOY2" s="1241"/>
      <c r="BOZ2" s="1241"/>
      <c r="BPA2" s="1241"/>
      <c r="BPB2" s="1241"/>
      <c r="BPC2" s="1241"/>
      <c r="BPD2" s="1241"/>
      <c r="BPE2" s="1241"/>
      <c r="BPF2" s="1241"/>
      <c r="BPG2" s="1241"/>
      <c r="BPH2" s="1241"/>
      <c r="BPI2" s="1241"/>
      <c r="BPJ2" s="1241"/>
      <c r="BPK2" s="1241"/>
      <c r="BPL2" s="1241"/>
      <c r="BPM2" s="1241"/>
      <c r="BPN2" s="1241"/>
      <c r="BPO2" s="1241"/>
      <c r="BPP2" s="1241"/>
      <c r="BPQ2" s="1241"/>
      <c r="BPR2" s="1241"/>
      <c r="BPS2" s="1241"/>
      <c r="BPT2" s="1241"/>
      <c r="BPU2" s="1241"/>
      <c r="BPV2" s="1241"/>
      <c r="BPW2" s="1241"/>
      <c r="BPX2" s="1241"/>
      <c r="BPY2" s="1241"/>
      <c r="BPZ2" s="1241"/>
      <c r="BQA2" s="1241"/>
      <c r="BQB2" s="1241"/>
      <c r="BQC2" s="1241"/>
      <c r="BQD2" s="1241"/>
      <c r="BQE2" s="1241"/>
      <c r="BQF2" s="1241"/>
      <c r="BQG2" s="1241"/>
      <c r="BQH2" s="1241"/>
      <c r="BQI2" s="1241"/>
      <c r="BQJ2" s="1241"/>
      <c r="BQK2" s="1241"/>
      <c r="BQL2" s="1241"/>
      <c r="BQM2" s="1241"/>
      <c r="BQN2" s="1241"/>
      <c r="BQO2" s="1241"/>
      <c r="BQP2" s="1241"/>
      <c r="BQQ2" s="1241"/>
      <c r="BQR2" s="1241"/>
      <c r="BQS2" s="1241"/>
      <c r="BQT2" s="1241"/>
      <c r="BQU2" s="1241"/>
      <c r="BQV2" s="1241"/>
      <c r="BQW2" s="1241"/>
      <c r="BQX2" s="1241"/>
      <c r="BQY2" s="1241"/>
      <c r="BQZ2" s="1241"/>
      <c r="BRA2" s="1241"/>
      <c r="BRB2" s="1241"/>
      <c r="BRC2" s="1241"/>
      <c r="BRD2" s="1241"/>
      <c r="BRE2" s="1241"/>
      <c r="BRF2" s="1241"/>
      <c r="BRG2" s="1241"/>
      <c r="BRH2" s="1241"/>
      <c r="BRI2" s="1241"/>
      <c r="BRJ2" s="1241"/>
      <c r="BRK2" s="1241"/>
      <c r="BRL2" s="1241"/>
      <c r="BRM2" s="1241"/>
      <c r="BRN2" s="1241"/>
      <c r="BRO2" s="1241"/>
      <c r="BRP2" s="1241"/>
      <c r="BRQ2" s="1241"/>
      <c r="BRR2" s="1241"/>
      <c r="BRS2" s="1241"/>
      <c r="BRT2" s="1241"/>
      <c r="BRU2" s="1241"/>
      <c r="BRV2" s="1241"/>
      <c r="BRW2" s="1241"/>
      <c r="BRX2" s="1241"/>
      <c r="BRY2" s="1241"/>
      <c r="BRZ2" s="1241"/>
      <c r="BSA2" s="1241"/>
      <c r="BSB2" s="1241"/>
      <c r="BSC2" s="1241"/>
      <c r="BSD2" s="1241"/>
      <c r="BSE2" s="1241"/>
      <c r="BSF2" s="1241"/>
      <c r="BSG2" s="1241"/>
      <c r="BSH2" s="1241"/>
      <c r="BSI2" s="1241"/>
      <c r="BSJ2" s="1241"/>
      <c r="BSK2" s="1241"/>
      <c r="BSL2" s="1241"/>
      <c r="BSM2" s="1241"/>
      <c r="BSN2" s="1241"/>
      <c r="BSO2" s="1241"/>
      <c r="BSP2" s="1241"/>
      <c r="BSQ2" s="1241"/>
      <c r="BSR2" s="1241"/>
      <c r="BSS2" s="1241"/>
      <c r="BST2" s="1241"/>
      <c r="BSU2" s="1241"/>
      <c r="BSV2" s="1241"/>
      <c r="BSW2" s="1241"/>
      <c r="BSX2" s="1241"/>
      <c r="BSY2" s="1241"/>
      <c r="BSZ2" s="1241"/>
      <c r="BTA2" s="1241"/>
      <c r="BTB2" s="1241"/>
      <c r="BTC2" s="1241"/>
      <c r="BTD2" s="1241"/>
      <c r="BTE2" s="1241"/>
      <c r="BTF2" s="1241"/>
      <c r="BTG2" s="1241"/>
      <c r="BTH2" s="1241"/>
      <c r="BTI2" s="1241"/>
      <c r="BTJ2" s="1241"/>
      <c r="BTK2" s="1241"/>
      <c r="BTL2" s="1241"/>
      <c r="BTM2" s="1241"/>
      <c r="BTN2" s="1241"/>
      <c r="BTO2" s="1241"/>
      <c r="BTP2" s="1241"/>
      <c r="BTQ2" s="1241"/>
      <c r="BTR2" s="1241"/>
      <c r="BTS2" s="1241"/>
      <c r="BTT2" s="1241"/>
      <c r="BTU2" s="1241"/>
      <c r="BTV2" s="1241"/>
      <c r="BTW2" s="1241"/>
      <c r="BTX2" s="1241"/>
      <c r="BTY2" s="1241"/>
      <c r="BTZ2" s="1241"/>
      <c r="BUA2" s="1241"/>
      <c r="BUB2" s="1241"/>
      <c r="BUC2" s="1241"/>
      <c r="BUD2" s="1241"/>
      <c r="BUE2" s="1241"/>
      <c r="BUF2" s="1241"/>
      <c r="BUG2" s="1241"/>
      <c r="BUH2" s="1241"/>
      <c r="BUI2" s="1241"/>
      <c r="BUJ2" s="1241"/>
      <c r="BUK2" s="1241"/>
      <c r="BUL2" s="1241"/>
      <c r="BUM2" s="1241"/>
      <c r="BUN2" s="1241"/>
      <c r="BUO2" s="1241"/>
      <c r="BUP2" s="1241"/>
      <c r="BUQ2" s="1241"/>
      <c r="BUR2" s="1241"/>
      <c r="BUS2" s="1241"/>
      <c r="BUT2" s="1241"/>
      <c r="BUU2" s="1241"/>
      <c r="BUV2" s="1241"/>
      <c r="BUW2" s="1241"/>
      <c r="BUX2" s="1241"/>
      <c r="BUY2" s="1241"/>
      <c r="BUZ2" s="1241"/>
      <c r="BVA2" s="1241"/>
      <c r="BVB2" s="1241"/>
      <c r="BVC2" s="1241"/>
      <c r="BVD2" s="1241"/>
      <c r="BVE2" s="1241"/>
      <c r="BVF2" s="1241"/>
      <c r="BVG2" s="1241"/>
      <c r="BVH2" s="1241"/>
      <c r="BVI2" s="1241"/>
      <c r="BVJ2" s="1241"/>
      <c r="BVK2" s="1241"/>
      <c r="BVL2" s="1241"/>
      <c r="BVM2" s="1241"/>
      <c r="BVN2" s="1241"/>
      <c r="BVO2" s="1241"/>
      <c r="BVP2" s="1241"/>
      <c r="BVQ2" s="1241"/>
      <c r="BVR2" s="1241"/>
      <c r="BVS2" s="1241"/>
      <c r="BVT2" s="1241"/>
      <c r="BVU2" s="1241"/>
      <c r="BVV2" s="1241"/>
      <c r="BVW2" s="1241"/>
      <c r="BVX2" s="1241"/>
      <c r="BVY2" s="1241"/>
      <c r="BVZ2" s="1241"/>
      <c r="BWA2" s="1241"/>
      <c r="BWB2" s="1241"/>
      <c r="BWC2" s="1241"/>
      <c r="BWD2" s="1241"/>
      <c r="BWE2" s="1241"/>
      <c r="BWF2" s="1241"/>
      <c r="BWG2" s="1241"/>
      <c r="BWH2" s="1241"/>
      <c r="BWI2" s="1241"/>
      <c r="BWJ2" s="1241"/>
      <c r="BWK2" s="1241"/>
      <c r="BWL2" s="1241"/>
      <c r="BWM2" s="1241"/>
      <c r="BWN2" s="1241"/>
      <c r="BWO2" s="1241"/>
      <c r="BWP2" s="1241"/>
      <c r="BWQ2" s="1241"/>
      <c r="BWR2" s="1241"/>
      <c r="BWS2" s="1241"/>
      <c r="BWT2" s="1241"/>
      <c r="BWU2" s="1241"/>
      <c r="BWV2" s="1241"/>
      <c r="BWW2" s="1241"/>
      <c r="BWX2" s="1241"/>
      <c r="BWY2" s="1241"/>
      <c r="BWZ2" s="1241"/>
      <c r="BXA2" s="1241"/>
      <c r="BXB2" s="1241"/>
      <c r="BXC2" s="1241"/>
      <c r="BXD2" s="1241"/>
      <c r="BXE2" s="1241"/>
      <c r="BXF2" s="1241"/>
      <c r="BXG2" s="1241"/>
      <c r="BXH2" s="1241"/>
      <c r="BXI2" s="1241"/>
      <c r="BXJ2" s="1241"/>
      <c r="BXK2" s="1241"/>
      <c r="BXL2" s="1241"/>
      <c r="BXM2" s="1241"/>
      <c r="BXN2" s="1241"/>
      <c r="BXO2" s="1241"/>
      <c r="BXP2" s="1241"/>
      <c r="BXQ2" s="1241"/>
      <c r="BXR2" s="1241"/>
      <c r="BXS2" s="1241"/>
      <c r="BXT2" s="1241"/>
      <c r="BXU2" s="1241"/>
      <c r="BXV2" s="1241"/>
      <c r="BXW2" s="1241"/>
      <c r="BXX2" s="1241"/>
      <c r="BXY2" s="1241"/>
      <c r="BXZ2" s="1241"/>
      <c r="BYA2" s="1241"/>
      <c r="BYB2" s="1241"/>
      <c r="BYC2" s="1241"/>
      <c r="BYD2" s="1241"/>
      <c r="BYE2" s="1241"/>
      <c r="BYF2" s="1241"/>
      <c r="BYG2" s="1241"/>
      <c r="BYH2" s="1241"/>
      <c r="BYI2" s="1241"/>
      <c r="BYJ2" s="1241"/>
      <c r="BYK2" s="1241"/>
      <c r="BYL2" s="1241"/>
      <c r="BYM2" s="1241"/>
      <c r="BYN2" s="1241"/>
      <c r="BYO2" s="1241"/>
      <c r="BYP2" s="1241"/>
      <c r="BYQ2" s="1241"/>
      <c r="BYR2" s="1241"/>
      <c r="BYS2" s="1241"/>
      <c r="BYT2" s="1241"/>
      <c r="BYU2" s="1241"/>
      <c r="BYV2" s="1241"/>
      <c r="BYW2" s="1241"/>
      <c r="BYX2" s="1241"/>
      <c r="BYY2" s="1241"/>
      <c r="BYZ2" s="1241"/>
      <c r="BZA2" s="1241"/>
      <c r="BZB2" s="1241"/>
      <c r="BZC2" s="1241"/>
      <c r="BZD2" s="1241"/>
      <c r="BZE2" s="1241"/>
      <c r="BZF2" s="1241"/>
      <c r="BZG2" s="1241"/>
      <c r="BZH2" s="1241"/>
      <c r="BZI2" s="1241"/>
      <c r="BZJ2" s="1241"/>
      <c r="BZK2" s="1241"/>
      <c r="BZL2" s="1241"/>
      <c r="BZM2" s="1241"/>
      <c r="BZN2" s="1241"/>
      <c r="BZO2" s="1241"/>
      <c r="BZP2" s="1241"/>
      <c r="BZQ2" s="1241"/>
      <c r="BZR2" s="1241"/>
      <c r="BZS2" s="1241"/>
      <c r="BZT2" s="1241"/>
      <c r="BZU2" s="1241"/>
      <c r="BZV2" s="1241"/>
      <c r="BZW2" s="1241"/>
      <c r="BZX2" s="1241"/>
      <c r="BZY2" s="1241"/>
      <c r="BZZ2" s="1241"/>
      <c r="CAA2" s="1241"/>
      <c r="CAB2" s="1241"/>
      <c r="CAC2" s="1241"/>
      <c r="CAD2" s="1241"/>
      <c r="CAE2" s="1241"/>
      <c r="CAF2" s="1241"/>
      <c r="CAG2" s="1241"/>
      <c r="CAH2" s="1241"/>
      <c r="CAI2" s="1241"/>
      <c r="CAJ2" s="1241"/>
      <c r="CAK2" s="1241"/>
      <c r="CAL2" s="1241"/>
      <c r="CAM2" s="1241"/>
      <c r="CAN2" s="1241"/>
      <c r="CAO2" s="1241"/>
      <c r="CAP2" s="1241"/>
      <c r="CAQ2" s="1241"/>
      <c r="CAR2" s="1241"/>
      <c r="CAS2" s="1241"/>
      <c r="CAT2" s="1241"/>
      <c r="CAU2" s="1241"/>
      <c r="CAV2" s="1241"/>
      <c r="CAW2" s="1241"/>
      <c r="CAX2" s="1241"/>
      <c r="CAY2" s="1241"/>
      <c r="CAZ2" s="1241"/>
      <c r="CBA2" s="1241"/>
      <c r="CBB2" s="1241"/>
      <c r="CBC2" s="1241"/>
      <c r="CBD2" s="1241"/>
      <c r="CBE2" s="1241"/>
      <c r="CBF2" s="1241"/>
      <c r="CBG2" s="1241"/>
      <c r="CBH2" s="1241"/>
      <c r="CBI2" s="1241"/>
      <c r="CBJ2" s="1241"/>
      <c r="CBK2" s="1241"/>
      <c r="CBL2" s="1241"/>
      <c r="CBM2" s="1241"/>
      <c r="CBN2" s="1241"/>
      <c r="CBO2" s="1241"/>
      <c r="CBP2" s="1241"/>
      <c r="CBQ2" s="1241"/>
      <c r="CBR2" s="1241"/>
      <c r="CBS2" s="1241"/>
      <c r="CBT2" s="1241"/>
      <c r="CBU2" s="1241"/>
      <c r="CBV2" s="1241"/>
      <c r="CBW2" s="1241"/>
      <c r="CBX2" s="1241"/>
      <c r="CBY2" s="1241"/>
      <c r="CBZ2" s="1241"/>
      <c r="CCA2" s="1241"/>
      <c r="CCB2" s="1241"/>
      <c r="CCC2" s="1241"/>
      <c r="CCD2" s="1241"/>
      <c r="CCE2" s="1241"/>
      <c r="CCF2" s="1241"/>
      <c r="CCG2" s="1241"/>
      <c r="CCH2" s="1241"/>
      <c r="CCI2" s="1241"/>
      <c r="CCJ2" s="1241"/>
      <c r="CCK2" s="1241"/>
      <c r="CCL2" s="1241"/>
      <c r="CCM2" s="1241"/>
      <c r="CCN2" s="1241"/>
      <c r="CCO2" s="1241"/>
      <c r="CCP2" s="1241"/>
      <c r="CCQ2" s="1241"/>
      <c r="CCR2" s="1241"/>
      <c r="CCS2" s="1241"/>
      <c r="CCT2" s="1241"/>
      <c r="CCU2" s="1241"/>
      <c r="CCV2" s="1241"/>
      <c r="CCW2" s="1241"/>
      <c r="CCX2" s="1241"/>
      <c r="CCY2" s="1241"/>
      <c r="CCZ2" s="1241"/>
      <c r="CDA2" s="1241"/>
      <c r="CDB2" s="1241"/>
      <c r="CDC2" s="1241"/>
      <c r="CDD2" s="1241"/>
      <c r="CDE2" s="1241"/>
      <c r="CDF2" s="1241"/>
      <c r="CDG2" s="1241"/>
      <c r="CDH2" s="1241"/>
      <c r="CDI2" s="1241"/>
      <c r="CDJ2" s="1241"/>
      <c r="CDK2" s="1241"/>
      <c r="CDL2" s="1241"/>
      <c r="CDM2" s="1241"/>
      <c r="CDN2" s="1241"/>
      <c r="CDO2" s="1241"/>
      <c r="CDP2" s="1241"/>
      <c r="CDQ2" s="1241"/>
      <c r="CDR2" s="1241"/>
      <c r="CDS2" s="1241"/>
      <c r="CDT2" s="1241"/>
      <c r="CDU2" s="1241"/>
      <c r="CDV2" s="1241"/>
      <c r="CDW2" s="1241"/>
      <c r="CDX2" s="1241"/>
      <c r="CDY2" s="1241"/>
      <c r="CDZ2" s="1241"/>
      <c r="CEA2" s="1241"/>
      <c r="CEB2" s="1241"/>
      <c r="CEC2" s="1241"/>
      <c r="CED2" s="1241"/>
      <c r="CEE2" s="1241"/>
      <c r="CEF2" s="1241"/>
      <c r="CEG2" s="1241"/>
      <c r="CEH2" s="1241"/>
      <c r="CEI2" s="1241"/>
      <c r="CEJ2" s="1241"/>
      <c r="CEK2" s="1241"/>
      <c r="CEL2" s="1241"/>
      <c r="CEM2" s="1241"/>
      <c r="CEN2" s="1241"/>
      <c r="CEO2" s="1241"/>
      <c r="CEP2" s="1241"/>
      <c r="CEQ2" s="1241"/>
      <c r="CER2" s="1241"/>
      <c r="CES2" s="1241"/>
      <c r="CET2" s="1241"/>
      <c r="CEU2" s="1241"/>
      <c r="CEV2" s="1241"/>
      <c r="CEW2" s="1241"/>
      <c r="CEX2" s="1241"/>
      <c r="CEY2" s="1241"/>
      <c r="CEZ2" s="1241"/>
      <c r="CFA2" s="1241"/>
      <c r="CFB2" s="1241"/>
      <c r="CFC2" s="1241"/>
      <c r="CFD2" s="1241"/>
      <c r="CFE2" s="1241"/>
      <c r="CFF2" s="1241"/>
      <c r="CFG2" s="1241"/>
      <c r="CFH2" s="1241"/>
      <c r="CFI2" s="1241"/>
      <c r="CFJ2" s="1241"/>
      <c r="CFK2" s="1241"/>
      <c r="CFL2" s="1241"/>
      <c r="CFM2" s="1241"/>
      <c r="CFN2" s="1241"/>
      <c r="CFO2" s="1241"/>
      <c r="CFP2" s="1241"/>
      <c r="CFQ2" s="1241"/>
      <c r="CFR2" s="1241"/>
      <c r="CFS2" s="1241"/>
      <c r="CFT2" s="1241"/>
      <c r="CFU2" s="1241"/>
      <c r="CFV2" s="1241"/>
      <c r="CFW2" s="1241"/>
      <c r="CFX2" s="1241"/>
      <c r="CFY2" s="1241"/>
      <c r="CFZ2" s="1241"/>
      <c r="CGA2" s="1241"/>
      <c r="CGB2" s="1241"/>
      <c r="CGC2" s="1241"/>
      <c r="CGD2" s="1241"/>
      <c r="CGE2" s="1241"/>
      <c r="CGF2" s="1241"/>
      <c r="CGG2" s="1241"/>
      <c r="CGH2" s="1241"/>
      <c r="CGI2" s="1241"/>
      <c r="CGJ2" s="1241"/>
      <c r="CGK2" s="1241"/>
      <c r="CGL2" s="1241"/>
      <c r="CGM2" s="1241"/>
      <c r="CGN2" s="1241"/>
      <c r="CGO2" s="1241"/>
      <c r="CGP2" s="1241"/>
      <c r="CGQ2" s="1241"/>
      <c r="CGR2" s="1241"/>
      <c r="CGS2" s="1241"/>
      <c r="CGT2" s="1241"/>
      <c r="CGU2" s="1241"/>
      <c r="CGV2" s="1241"/>
      <c r="CGW2" s="1241"/>
      <c r="CGX2" s="1241"/>
      <c r="CGY2" s="1241"/>
      <c r="CGZ2" s="1241"/>
      <c r="CHA2" s="1241"/>
      <c r="CHB2" s="1241"/>
      <c r="CHC2" s="1241"/>
      <c r="CHD2" s="1241"/>
      <c r="CHE2" s="1241"/>
      <c r="CHF2" s="1241"/>
      <c r="CHG2" s="1241"/>
      <c r="CHH2" s="1241"/>
      <c r="CHI2" s="1241"/>
      <c r="CHJ2" s="1241"/>
      <c r="CHK2" s="1241"/>
      <c r="CHL2" s="1241"/>
      <c r="CHM2" s="1241"/>
      <c r="CHN2" s="1241"/>
      <c r="CHO2" s="1241"/>
      <c r="CHP2" s="1241"/>
      <c r="CHQ2" s="1241"/>
      <c r="CHR2" s="1241"/>
      <c r="CHS2" s="1241"/>
      <c r="CHT2" s="1241"/>
      <c r="CHU2" s="1241"/>
      <c r="CHV2" s="1241"/>
      <c r="CHW2" s="1241"/>
      <c r="CHX2" s="1241"/>
      <c r="CHY2" s="1241"/>
      <c r="CHZ2" s="1241"/>
      <c r="CIA2" s="1241"/>
      <c r="CIB2" s="1241"/>
      <c r="CIC2" s="1241"/>
      <c r="CID2" s="1241"/>
      <c r="CIE2" s="1241"/>
      <c r="CIF2" s="1241"/>
      <c r="CIG2" s="1241"/>
      <c r="CIH2" s="1241"/>
      <c r="CII2" s="1241"/>
      <c r="CIJ2" s="1241"/>
      <c r="CIK2" s="1241"/>
      <c r="CIL2" s="1241"/>
      <c r="CIM2" s="1241"/>
      <c r="CIN2" s="1241"/>
      <c r="CIO2" s="1241"/>
      <c r="CIP2" s="1241"/>
      <c r="CIQ2" s="1241"/>
      <c r="CIR2" s="1241"/>
      <c r="CIS2" s="1241"/>
      <c r="CIT2" s="1241"/>
      <c r="CIU2" s="1241"/>
      <c r="CIV2" s="1241"/>
      <c r="CIW2" s="1241"/>
      <c r="CIX2" s="1241"/>
      <c r="CIY2" s="1241"/>
      <c r="CIZ2" s="1241"/>
      <c r="CJA2" s="1241"/>
      <c r="CJB2" s="1241"/>
      <c r="CJC2" s="1241"/>
      <c r="CJD2" s="1241"/>
      <c r="CJE2" s="1241"/>
      <c r="CJF2" s="1241"/>
      <c r="CJG2" s="1241"/>
      <c r="CJH2" s="1241"/>
      <c r="CJI2" s="1241"/>
      <c r="CJJ2" s="1241"/>
      <c r="CJK2" s="1241"/>
      <c r="CJL2" s="1241"/>
      <c r="CJM2" s="1241"/>
      <c r="CJN2" s="1241"/>
      <c r="CJO2" s="1241"/>
      <c r="CJP2" s="1241"/>
      <c r="CJQ2" s="1241"/>
      <c r="CJR2" s="1241"/>
      <c r="CJS2" s="1241"/>
      <c r="CJT2" s="1241"/>
      <c r="CJU2" s="1241"/>
      <c r="CJV2" s="1241"/>
      <c r="CJW2" s="1241"/>
      <c r="CJX2" s="1241"/>
      <c r="CJY2" s="1241"/>
      <c r="CJZ2" s="1241"/>
      <c r="CKA2" s="1241"/>
      <c r="CKB2" s="1241"/>
      <c r="CKC2" s="1241"/>
      <c r="CKD2" s="1241"/>
      <c r="CKE2" s="1241"/>
      <c r="CKF2" s="1241"/>
      <c r="CKG2" s="1241"/>
      <c r="CKH2" s="1241"/>
      <c r="CKI2" s="1241"/>
      <c r="CKJ2" s="1241"/>
      <c r="CKK2" s="1241"/>
      <c r="CKL2" s="1241"/>
      <c r="CKM2" s="1241"/>
      <c r="CKN2" s="1241"/>
      <c r="CKO2" s="1241"/>
      <c r="CKP2" s="1241"/>
      <c r="CKQ2" s="1241"/>
      <c r="CKR2" s="1241"/>
      <c r="CKS2" s="1241"/>
      <c r="CKT2" s="1241"/>
      <c r="CKU2" s="1241"/>
      <c r="CKV2" s="1241"/>
      <c r="CKW2" s="1241"/>
      <c r="CKX2" s="1241"/>
      <c r="CKY2" s="1241"/>
      <c r="CKZ2" s="1241"/>
      <c r="CLA2" s="1241"/>
      <c r="CLB2" s="1241"/>
      <c r="CLC2" s="1241"/>
      <c r="CLD2" s="1241"/>
      <c r="CLE2" s="1241"/>
      <c r="CLF2" s="1241"/>
      <c r="CLG2" s="1241"/>
      <c r="CLH2" s="1241"/>
      <c r="CLI2" s="1241"/>
      <c r="CLJ2" s="1241"/>
      <c r="CLK2" s="1241"/>
      <c r="CLL2" s="1241"/>
      <c r="CLM2" s="1241"/>
      <c r="CLN2" s="1241"/>
      <c r="CLO2" s="1241"/>
      <c r="CLP2" s="1241"/>
      <c r="CLQ2" s="1241"/>
      <c r="CLR2" s="1241"/>
      <c r="CLS2" s="1241"/>
      <c r="CLT2" s="1241"/>
      <c r="CLU2" s="1241"/>
      <c r="CLV2" s="1241"/>
      <c r="CLW2" s="1241"/>
      <c r="CLX2" s="1241"/>
      <c r="CLY2" s="1241"/>
      <c r="CLZ2" s="1241"/>
      <c r="CMA2" s="1241"/>
      <c r="CMB2" s="1241"/>
      <c r="CMC2" s="1241"/>
      <c r="CMD2" s="1241"/>
      <c r="CME2" s="1241"/>
      <c r="CMF2" s="1241"/>
      <c r="CMG2" s="1241"/>
      <c r="CMH2" s="1241"/>
      <c r="CMI2" s="1241"/>
      <c r="CMJ2" s="1241"/>
      <c r="CMK2" s="1241"/>
      <c r="CML2" s="1241"/>
      <c r="CMM2" s="1241"/>
      <c r="CMN2" s="1241"/>
      <c r="CMO2" s="1241"/>
      <c r="CMP2" s="1241"/>
      <c r="CMQ2" s="1241"/>
      <c r="CMR2" s="1241"/>
      <c r="CMS2" s="1241"/>
      <c r="CMT2" s="1241"/>
      <c r="CMU2" s="1241"/>
      <c r="CMV2" s="1241"/>
      <c r="CMW2" s="1241"/>
      <c r="CMX2" s="1241"/>
      <c r="CMY2" s="1241"/>
      <c r="CMZ2" s="1241"/>
      <c r="CNA2" s="1241"/>
      <c r="CNB2" s="1241"/>
      <c r="CNC2" s="1241"/>
      <c r="CND2" s="1241"/>
      <c r="CNE2" s="1241"/>
      <c r="CNF2" s="1241"/>
      <c r="CNG2" s="1241"/>
      <c r="CNH2" s="1241"/>
      <c r="CNI2" s="1241"/>
      <c r="CNJ2" s="1241"/>
      <c r="CNK2" s="1241"/>
      <c r="CNL2" s="1241"/>
      <c r="CNM2" s="1241"/>
      <c r="CNN2" s="1241"/>
      <c r="CNO2" s="1241"/>
      <c r="CNP2" s="1241"/>
      <c r="CNQ2" s="1241"/>
      <c r="CNR2" s="1241"/>
      <c r="CNS2" s="1241"/>
      <c r="CNT2" s="1241"/>
      <c r="CNU2" s="1241"/>
      <c r="CNV2" s="1241"/>
      <c r="CNW2" s="1241"/>
      <c r="CNX2" s="1241"/>
      <c r="CNY2" s="1241"/>
      <c r="CNZ2" s="1241"/>
      <c r="COA2" s="1241"/>
      <c r="COB2" s="1241"/>
      <c r="COC2" s="1241"/>
      <c r="COD2" s="1241"/>
      <c r="COE2" s="1241"/>
      <c r="COF2" s="1241"/>
      <c r="COG2" s="1241"/>
      <c r="COH2" s="1241"/>
      <c r="COI2" s="1241"/>
      <c r="COJ2" s="1241"/>
      <c r="COK2" s="1241"/>
      <c r="COL2" s="1241"/>
      <c r="COM2" s="1241"/>
      <c r="CON2" s="1241"/>
      <c r="COO2" s="1241"/>
      <c r="COP2" s="1241"/>
      <c r="COQ2" s="1241"/>
      <c r="COR2" s="1241"/>
      <c r="COS2" s="1241"/>
      <c r="COT2" s="1241"/>
      <c r="COU2" s="1241"/>
      <c r="COV2" s="1241"/>
      <c r="COW2" s="1241"/>
      <c r="COX2" s="1241"/>
      <c r="COY2" s="1241"/>
      <c r="COZ2" s="1241"/>
      <c r="CPA2" s="1241"/>
      <c r="CPB2" s="1241"/>
      <c r="CPC2" s="1241"/>
      <c r="CPD2" s="1241"/>
      <c r="CPE2" s="1241"/>
      <c r="CPF2" s="1241"/>
      <c r="CPG2" s="1241"/>
      <c r="CPH2" s="1241"/>
      <c r="CPI2" s="1241"/>
      <c r="CPJ2" s="1241"/>
      <c r="CPK2" s="1241"/>
      <c r="CPL2" s="1241"/>
      <c r="CPM2" s="1241"/>
      <c r="CPN2" s="1241"/>
      <c r="CPO2" s="1241"/>
      <c r="CPP2" s="1241"/>
      <c r="CPQ2" s="1241"/>
      <c r="CPR2" s="1241"/>
      <c r="CPS2" s="1241"/>
      <c r="CPT2" s="1241"/>
      <c r="CPU2" s="1241"/>
      <c r="CPV2" s="1241"/>
      <c r="CPW2" s="1241"/>
      <c r="CPX2" s="1241"/>
      <c r="CPY2" s="1241"/>
      <c r="CPZ2" s="1241"/>
      <c r="CQA2" s="1241"/>
      <c r="CQB2" s="1241"/>
      <c r="CQC2" s="1241"/>
      <c r="CQD2" s="1241"/>
      <c r="CQE2" s="1241"/>
      <c r="CQF2" s="1241"/>
      <c r="CQG2" s="1241"/>
      <c r="CQH2" s="1241"/>
      <c r="CQI2" s="1241"/>
      <c r="CQJ2" s="1241"/>
      <c r="CQK2" s="1241"/>
      <c r="CQL2" s="1241"/>
      <c r="CQM2" s="1241"/>
      <c r="CQN2" s="1241"/>
      <c r="CQO2" s="1241"/>
      <c r="CQP2" s="1241"/>
      <c r="CQQ2" s="1241"/>
      <c r="CQR2" s="1241"/>
      <c r="CQS2" s="1241"/>
      <c r="CQT2" s="1241"/>
      <c r="CQU2" s="1241"/>
      <c r="CQV2" s="1241"/>
      <c r="CQW2" s="1241"/>
      <c r="CQX2" s="1241"/>
      <c r="CQY2" s="1241"/>
      <c r="CQZ2" s="1241"/>
      <c r="CRA2" s="1241"/>
      <c r="CRB2" s="1241"/>
      <c r="CRC2" s="1241"/>
      <c r="CRD2" s="1241"/>
      <c r="CRE2" s="1241"/>
      <c r="CRF2" s="1241"/>
      <c r="CRG2" s="1241"/>
      <c r="CRH2" s="1241"/>
      <c r="CRI2" s="1241"/>
      <c r="CRJ2" s="1241"/>
      <c r="CRK2" s="1241"/>
      <c r="CRL2" s="1241"/>
      <c r="CRM2" s="1241"/>
      <c r="CRN2" s="1241"/>
      <c r="CRO2" s="1241"/>
      <c r="CRP2" s="1241"/>
      <c r="CRQ2" s="1241"/>
      <c r="CRR2" s="1241"/>
      <c r="CRS2" s="1241"/>
      <c r="CRT2" s="1241"/>
      <c r="CRU2" s="1241"/>
      <c r="CRV2" s="1241"/>
      <c r="CRW2" s="1241"/>
      <c r="CRX2" s="1241"/>
      <c r="CRY2" s="1241"/>
      <c r="CRZ2" s="1241"/>
      <c r="CSA2" s="1241"/>
      <c r="CSB2" s="1241"/>
      <c r="CSC2" s="1241"/>
      <c r="CSD2" s="1241"/>
      <c r="CSE2" s="1241"/>
      <c r="CSF2" s="1241"/>
      <c r="CSG2" s="1241"/>
      <c r="CSH2" s="1241"/>
      <c r="CSI2" s="1241"/>
      <c r="CSJ2" s="1241"/>
      <c r="CSK2" s="1241"/>
      <c r="CSL2" s="1241"/>
      <c r="CSM2" s="1241"/>
      <c r="CSN2" s="1241"/>
      <c r="CSO2" s="1241"/>
      <c r="CSP2" s="1241"/>
      <c r="CSQ2" s="1241"/>
      <c r="CSR2" s="1241"/>
      <c r="CSS2" s="1241"/>
      <c r="CST2" s="1241"/>
      <c r="CSU2" s="1241"/>
      <c r="CSV2" s="1241"/>
      <c r="CSW2" s="1241"/>
      <c r="CSX2" s="1241"/>
      <c r="CSY2" s="1241"/>
      <c r="CSZ2" s="1241"/>
      <c r="CTA2" s="1241"/>
      <c r="CTB2" s="1241"/>
      <c r="CTC2" s="1241"/>
      <c r="CTD2" s="1241"/>
      <c r="CTE2" s="1241"/>
      <c r="CTF2" s="1241"/>
      <c r="CTG2" s="1241"/>
      <c r="CTH2" s="1241"/>
      <c r="CTI2" s="1241"/>
      <c r="CTJ2" s="1241"/>
      <c r="CTK2" s="1241"/>
      <c r="CTL2" s="1241"/>
      <c r="CTM2" s="1241"/>
      <c r="CTN2" s="1241"/>
      <c r="CTO2" s="1241"/>
      <c r="CTP2" s="1241"/>
      <c r="CTQ2" s="1241"/>
      <c r="CTR2" s="1241"/>
      <c r="CTS2" s="1241"/>
      <c r="CTT2" s="1241"/>
      <c r="CTU2" s="1241"/>
      <c r="CTV2" s="1241"/>
      <c r="CTW2" s="1241"/>
      <c r="CTX2" s="1241"/>
      <c r="CTY2" s="1241"/>
      <c r="CTZ2" s="1241"/>
      <c r="CUA2" s="1241"/>
      <c r="CUB2" s="1241"/>
      <c r="CUC2" s="1241"/>
      <c r="CUD2" s="1241"/>
      <c r="CUE2" s="1241"/>
      <c r="CUF2" s="1241"/>
      <c r="CUG2" s="1241"/>
      <c r="CUH2" s="1241"/>
      <c r="CUI2" s="1241"/>
      <c r="CUJ2" s="1241"/>
      <c r="CUK2" s="1241"/>
      <c r="CUL2" s="1241"/>
      <c r="CUM2" s="1241"/>
      <c r="CUN2" s="1241"/>
      <c r="CUO2" s="1241"/>
      <c r="CUP2" s="1241"/>
      <c r="CUQ2" s="1241"/>
      <c r="CUR2" s="1241"/>
      <c r="CUS2" s="1241"/>
      <c r="CUT2" s="1241"/>
      <c r="CUU2" s="1241"/>
      <c r="CUV2" s="1241"/>
      <c r="CUW2" s="1241"/>
      <c r="CUX2" s="1241"/>
      <c r="CUY2" s="1241"/>
      <c r="CUZ2" s="1241"/>
      <c r="CVA2" s="1241"/>
      <c r="CVB2" s="1241"/>
      <c r="CVC2" s="1241"/>
      <c r="CVD2" s="1241"/>
      <c r="CVE2" s="1241"/>
      <c r="CVF2" s="1241"/>
      <c r="CVG2" s="1241"/>
      <c r="CVH2" s="1241"/>
      <c r="CVI2" s="1241"/>
      <c r="CVJ2" s="1241"/>
      <c r="CVK2" s="1241"/>
      <c r="CVL2" s="1241"/>
      <c r="CVM2" s="1241"/>
      <c r="CVN2" s="1241"/>
      <c r="CVO2" s="1241"/>
      <c r="CVP2" s="1241"/>
      <c r="CVQ2" s="1241"/>
      <c r="CVR2" s="1241"/>
      <c r="CVS2" s="1241"/>
      <c r="CVT2" s="1241"/>
      <c r="CVU2" s="1241"/>
      <c r="CVV2" s="1241"/>
      <c r="CVW2" s="1241"/>
      <c r="CVX2" s="1241"/>
      <c r="CVY2" s="1241"/>
      <c r="CVZ2" s="1241"/>
      <c r="CWA2" s="1241"/>
      <c r="CWB2" s="1241"/>
      <c r="CWC2" s="1241"/>
      <c r="CWD2" s="1241"/>
      <c r="CWE2" s="1241"/>
      <c r="CWF2" s="1241"/>
      <c r="CWG2" s="1241"/>
      <c r="CWH2" s="1241"/>
      <c r="CWI2" s="1241"/>
      <c r="CWJ2" s="1241"/>
      <c r="CWK2" s="1241"/>
      <c r="CWL2" s="1241"/>
      <c r="CWM2" s="1241"/>
      <c r="CWN2" s="1241"/>
      <c r="CWO2" s="1241"/>
      <c r="CWP2" s="1241"/>
      <c r="CWQ2" s="1241"/>
      <c r="CWR2" s="1241"/>
      <c r="CWS2" s="1241"/>
      <c r="CWT2" s="1241"/>
      <c r="CWU2" s="1241"/>
      <c r="CWV2" s="1241"/>
      <c r="CWW2" s="1241"/>
      <c r="CWX2" s="1241"/>
      <c r="CWY2" s="1241"/>
      <c r="CWZ2" s="1241"/>
      <c r="CXA2" s="1241"/>
      <c r="CXB2" s="1241"/>
      <c r="CXC2" s="1241"/>
      <c r="CXD2" s="1241"/>
      <c r="CXE2" s="1241"/>
      <c r="CXF2" s="1241"/>
      <c r="CXG2" s="1241"/>
      <c r="CXH2" s="1241"/>
      <c r="CXI2" s="1241"/>
      <c r="CXJ2" s="1241"/>
      <c r="CXK2" s="1241"/>
      <c r="CXL2" s="1241"/>
      <c r="CXM2" s="1241"/>
      <c r="CXN2" s="1241"/>
      <c r="CXO2" s="1241"/>
      <c r="CXP2" s="1241"/>
      <c r="CXQ2" s="1241"/>
      <c r="CXR2" s="1241"/>
      <c r="CXS2" s="1241"/>
      <c r="CXT2" s="1241"/>
      <c r="CXU2" s="1241"/>
      <c r="CXV2" s="1241"/>
      <c r="CXW2" s="1241"/>
      <c r="CXX2" s="1241"/>
      <c r="CXY2" s="1241"/>
      <c r="CXZ2" s="1241"/>
      <c r="CYA2" s="1241"/>
      <c r="CYB2" s="1241"/>
      <c r="CYC2" s="1241"/>
      <c r="CYD2" s="1241"/>
      <c r="CYE2" s="1241"/>
      <c r="CYF2" s="1241"/>
      <c r="CYG2" s="1241"/>
      <c r="CYH2" s="1241"/>
      <c r="CYI2" s="1241"/>
      <c r="CYJ2" s="1241"/>
      <c r="CYK2" s="1241"/>
      <c r="CYL2" s="1241"/>
      <c r="CYM2" s="1241"/>
      <c r="CYN2" s="1241"/>
      <c r="CYO2" s="1241"/>
      <c r="CYP2" s="1241"/>
      <c r="CYQ2" s="1241"/>
      <c r="CYR2" s="1241"/>
      <c r="CYS2" s="1241"/>
      <c r="CYT2" s="1241"/>
      <c r="CYU2" s="1241"/>
      <c r="CYV2" s="1241"/>
      <c r="CYW2" s="1241"/>
      <c r="CYX2" s="1241"/>
      <c r="CYY2" s="1241"/>
      <c r="CYZ2" s="1241"/>
      <c r="CZA2" s="1241"/>
      <c r="CZB2" s="1241"/>
      <c r="CZC2" s="1241"/>
      <c r="CZD2" s="1241"/>
      <c r="CZE2" s="1241"/>
      <c r="CZF2" s="1241"/>
      <c r="CZG2" s="1241"/>
      <c r="CZH2" s="1241"/>
      <c r="CZI2" s="1241"/>
      <c r="CZJ2" s="1241"/>
      <c r="CZK2" s="1241"/>
      <c r="CZL2" s="1241"/>
      <c r="CZM2" s="1241"/>
      <c r="CZN2" s="1241"/>
      <c r="CZO2" s="1241"/>
      <c r="CZP2" s="1241"/>
      <c r="CZQ2" s="1241"/>
      <c r="CZR2" s="1241"/>
      <c r="CZS2" s="1241"/>
      <c r="CZT2" s="1241"/>
      <c r="CZU2" s="1241"/>
      <c r="CZV2" s="1241"/>
      <c r="CZW2" s="1241"/>
      <c r="CZX2" s="1241"/>
      <c r="CZY2" s="1241"/>
      <c r="CZZ2" s="1241"/>
      <c r="DAA2" s="1241"/>
      <c r="DAB2" s="1241"/>
      <c r="DAC2" s="1241"/>
      <c r="DAD2" s="1241"/>
      <c r="DAE2" s="1241"/>
      <c r="DAF2" s="1241"/>
      <c r="DAG2" s="1241"/>
      <c r="DAH2" s="1241"/>
      <c r="DAI2" s="1241"/>
      <c r="DAJ2" s="1241"/>
      <c r="DAK2" s="1241"/>
      <c r="DAL2" s="1241"/>
      <c r="DAM2" s="1241"/>
      <c r="DAN2" s="1241"/>
      <c r="DAO2" s="1241"/>
      <c r="DAP2" s="1241"/>
      <c r="DAQ2" s="1241"/>
      <c r="DAR2" s="1241"/>
      <c r="DAS2" s="1241"/>
      <c r="DAT2" s="1241"/>
      <c r="DAU2" s="1241"/>
      <c r="DAV2" s="1241"/>
      <c r="DAW2" s="1241"/>
      <c r="DAX2" s="1241"/>
      <c r="DAY2" s="1241"/>
      <c r="DAZ2" s="1241"/>
      <c r="DBA2" s="1241"/>
      <c r="DBB2" s="1241"/>
      <c r="DBC2" s="1241"/>
      <c r="DBD2" s="1241"/>
      <c r="DBE2" s="1241"/>
      <c r="DBF2" s="1241"/>
      <c r="DBG2" s="1241"/>
      <c r="DBH2" s="1241"/>
      <c r="DBI2" s="1241"/>
      <c r="DBJ2" s="1241"/>
      <c r="DBK2" s="1241"/>
      <c r="DBL2" s="1241"/>
      <c r="DBM2" s="1241"/>
      <c r="DBN2" s="1241"/>
      <c r="DBO2" s="1241"/>
      <c r="DBP2" s="1241"/>
      <c r="DBQ2" s="1241"/>
      <c r="DBR2" s="1241"/>
      <c r="DBS2" s="1241"/>
      <c r="DBT2" s="1241"/>
      <c r="DBU2" s="1241"/>
      <c r="DBV2" s="1241"/>
      <c r="DBW2" s="1241"/>
      <c r="DBX2" s="1241"/>
      <c r="DBY2" s="1241"/>
      <c r="DBZ2" s="1241"/>
      <c r="DCA2" s="1241"/>
      <c r="DCB2" s="1241"/>
      <c r="DCC2" s="1241"/>
      <c r="DCD2" s="1241"/>
      <c r="DCE2" s="1241"/>
      <c r="DCF2" s="1241"/>
      <c r="DCG2" s="1241"/>
      <c r="DCH2" s="1241"/>
      <c r="DCI2" s="1241"/>
      <c r="DCJ2" s="1241"/>
      <c r="DCK2" s="1241"/>
      <c r="DCL2" s="1241"/>
      <c r="DCM2" s="1241"/>
      <c r="DCN2" s="1241"/>
      <c r="DCO2" s="1241"/>
      <c r="DCP2" s="1241"/>
      <c r="DCQ2" s="1241"/>
      <c r="DCR2" s="1241"/>
      <c r="DCS2" s="1241"/>
      <c r="DCT2" s="1241"/>
      <c r="DCU2" s="1241"/>
      <c r="DCV2" s="1241"/>
      <c r="DCW2" s="1241"/>
      <c r="DCX2" s="1241"/>
      <c r="DCY2" s="1241"/>
      <c r="DCZ2" s="1241"/>
      <c r="DDA2" s="1241"/>
      <c r="DDB2" s="1241"/>
      <c r="DDC2" s="1241"/>
      <c r="DDD2" s="1241"/>
      <c r="DDE2" s="1241"/>
      <c r="DDF2" s="1241"/>
      <c r="DDG2" s="1241"/>
      <c r="DDH2" s="1241"/>
      <c r="DDI2" s="1241"/>
      <c r="DDJ2" s="1241"/>
      <c r="DDK2" s="1241"/>
      <c r="DDL2" s="1241"/>
      <c r="DDM2" s="1241"/>
      <c r="DDN2" s="1241"/>
      <c r="DDO2" s="1241"/>
      <c r="DDP2" s="1241"/>
      <c r="DDQ2" s="1241"/>
      <c r="DDR2" s="1241"/>
      <c r="DDS2" s="1241"/>
      <c r="DDT2" s="1241"/>
      <c r="DDU2" s="1241"/>
      <c r="DDV2" s="1241"/>
      <c r="DDW2" s="1241"/>
      <c r="DDX2" s="1241"/>
      <c r="DDY2" s="1241"/>
      <c r="DDZ2" s="1241"/>
      <c r="DEA2" s="1241"/>
      <c r="DEB2" s="1241"/>
      <c r="DEC2" s="1241"/>
      <c r="DED2" s="1241"/>
      <c r="DEE2" s="1241"/>
      <c r="DEF2" s="1241"/>
      <c r="DEG2" s="1241"/>
      <c r="DEH2" s="1241"/>
      <c r="DEI2" s="1241"/>
      <c r="DEJ2" s="1241"/>
      <c r="DEK2" s="1241"/>
      <c r="DEL2" s="1241"/>
      <c r="DEM2" s="1241"/>
      <c r="DEN2" s="1241"/>
      <c r="DEO2" s="1241"/>
      <c r="DEP2" s="1241"/>
      <c r="DEQ2" s="1241"/>
      <c r="DER2" s="1241"/>
      <c r="DES2" s="1241"/>
      <c r="DET2" s="1241"/>
      <c r="DEU2" s="1241"/>
      <c r="DEV2" s="1241"/>
      <c r="DEW2" s="1241"/>
      <c r="DEX2" s="1241"/>
      <c r="DEY2" s="1241"/>
      <c r="DEZ2" s="1241"/>
      <c r="DFA2" s="1241"/>
      <c r="DFB2" s="1241"/>
      <c r="DFC2" s="1241"/>
      <c r="DFD2" s="1241"/>
      <c r="DFE2" s="1241"/>
      <c r="DFF2" s="1241"/>
      <c r="DFG2" s="1241"/>
      <c r="DFH2" s="1241"/>
      <c r="DFI2" s="1241"/>
      <c r="DFJ2" s="1241"/>
      <c r="DFK2" s="1241"/>
      <c r="DFL2" s="1241"/>
      <c r="DFM2" s="1241"/>
      <c r="DFN2" s="1241"/>
      <c r="DFO2" s="1241"/>
      <c r="DFP2" s="1241"/>
      <c r="DFQ2" s="1241"/>
      <c r="DFR2" s="1241"/>
      <c r="DFS2" s="1241"/>
      <c r="DFT2" s="1241"/>
      <c r="DFU2" s="1241"/>
      <c r="DFV2" s="1241"/>
      <c r="DFW2" s="1241"/>
      <c r="DFX2" s="1241"/>
      <c r="DFY2" s="1241"/>
      <c r="DFZ2" s="1241"/>
      <c r="DGA2" s="1241"/>
      <c r="DGB2" s="1241"/>
      <c r="DGC2" s="1241"/>
      <c r="DGD2" s="1241"/>
      <c r="DGE2" s="1241"/>
      <c r="DGF2" s="1241"/>
      <c r="DGG2" s="1241"/>
      <c r="DGH2" s="1241"/>
      <c r="DGI2" s="1241"/>
      <c r="DGJ2" s="1241"/>
      <c r="DGK2" s="1241"/>
      <c r="DGL2" s="1241"/>
      <c r="DGM2" s="1241"/>
      <c r="DGN2" s="1241"/>
      <c r="DGO2" s="1241"/>
      <c r="DGP2" s="1241"/>
      <c r="DGQ2" s="1241"/>
      <c r="DGR2" s="1241"/>
      <c r="DGS2" s="1241"/>
      <c r="DGT2" s="1241"/>
      <c r="DGU2" s="1241"/>
      <c r="DGV2" s="1241"/>
      <c r="DGW2" s="1241"/>
      <c r="DGX2" s="1241"/>
      <c r="DGY2" s="1241"/>
      <c r="DGZ2" s="1241"/>
      <c r="DHA2" s="1241"/>
      <c r="DHB2" s="1241"/>
      <c r="DHC2" s="1241"/>
      <c r="DHD2" s="1241"/>
      <c r="DHE2" s="1241"/>
      <c r="DHF2" s="1241"/>
      <c r="DHG2" s="1241"/>
      <c r="DHH2" s="1241"/>
      <c r="DHI2" s="1241"/>
      <c r="DHJ2" s="1241"/>
      <c r="DHK2" s="1241"/>
      <c r="DHL2" s="1241"/>
      <c r="DHM2" s="1241"/>
      <c r="DHN2" s="1241"/>
      <c r="DHO2" s="1241"/>
      <c r="DHP2" s="1241"/>
      <c r="DHQ2" s="1241"/>
      <c r="DHR2" s="1241"/>
      <c r="DHS2" s="1241"/>
      <c r="DHT2" s="1241"/>
      <c r="DHU2" s="1241"/>
      <c r="DHV2" s="1241"/>
      <c r="DHW2" s="1241"/>
      <c r="DHX2" s="1241"/>
      <c r="DHY2" s="1241"/>
      <c r="DHZ2" s="1241"/>
      <c r="DIA2" s="1241"/>
      <c r="DIB2" s="1241"/>
      <c r="DIC2" s="1241"/>
      <c r="DID2" s="1241"/>
      <c r="DIE2" s="1241"/>
      <c r="DIF2" s="1241"/>
      <c r="DIG2" s="1241"/>
      <c r="DIH2" s="1241"/>
      <c r="DII2" s="1241"/>
      <c r="DIJ2" s="1241"/>
      <c r="DIK2" s="1241"/>
      <c r="DIL2" s="1241"/>
      <c r="DIM2" s="1241"/>
      <c r="DIN2" s="1241"/>
      <c r="DIO2" s="1241"/>
      <c r="DIP2" s="1241"/>
      <c r="DIQ2" s="1241"/>
      <c r="DIR2" s="1241"/>
      <c r="DIS2" s="1241"/>
      <c r="DIT2" s="1241"/>
      <c r="DIU2" s="1241"/>
      <c r="DIV2" s="1241"/>
      <c r="DIW2" s="1241"/>
      <c r="DIX2" s="1241"/>
      <c r="DIY2" s="1241"/>
      <c r="DIZ2" s="1241"/>
      <c r="DJA2" s="1241"/>
      <c r="DJB2" s="1241"/>
      <c r="DJC2" s="1241"/>
      <c r="DJD2" s="1241"/>
      <c r="DJE2" s="1241"/>
      <c r="DJF2" s="1241"/>
      <c r="DJG2" s="1241"/>
      <c r="DJH2" s="1241"/>
      <c r="DJI2" s="1241"/>
      <c r="DJJ2" s="1241"/>
      <c r="DJK2" s="1241"/>
      <c r="DJL2" s="1241"/>
      <c r="DJM2" s="1241"/>
      <c r="DJN2" s="1241"/>
      <c r="DJO2" s="1241"/>
      <c r="DJP2" s="1241"/>
      <c r="DJQ2" s="1241"/>
      <c r="DJR2" s="1241"/>
      <c r="DJS2" s="1241"/>
      <c r="DJT2" s="1241"/>
      <c r="DJU2" s="1241"/>
      <c r="DJV2" s="1241"/>
      <c r="DJW2" s="1241"/>
      <c r="DJX2" s="1241"/>
      <c r="DJY2" s="1241"/>
      <c r="DJZ2" s="1241"/>
      <c r="DKA2" s="1241"/>
      <c r="DKB2" s="1241"/>
      <c r="DKC2" s="1241"/>
      <c r="DKD2" s="1241"/>
      <c r="DKE2" s="1241"/>
      <c r="DKF2" s="1241"/>
      <c r="DKG2" s="1241"/>
      <c r="DKH2" s="1241"/>
      <c r="DKI2" s="1241"/>
      <c r="DKJ2" s="1241"/>
      <c r="DKK2" s="1241"/>
      <c r="DKL2" s="1241"/>
      <c r="DKM2" s="1241"/>
      <c r="DKN2" s="1241"/>
      <c r="DKO2" s="1241"/>
      <c r="DKP2" s="1241"/>
      <c r="DKQ2" s="1241"/>
      <c r="DKR2" s="1241"/>
      <c r="DKS2" s="1241"/>
      <c r="DKT2" s="1241"/>
      <c r="DKU2" s="1241"/>
      <c r="DKV2" s="1241"/>
      <c r="DKW2" s="1241"/>
      <c r="DKX2" s="1241"/>
      <c r="DKY2" s="1241"/>
      <c r="DKZ2" s="1241"/>
      <c r="DLA2" s="1241"/>
      <c r="DLB2" s="1241"/>
      <c r="DLC2" s="1241"/>
      <c r="DLD2" s="1241"/>
      <c r="DLE2" s="1241"/>
      <c r="DLF2" s="1241"/>
      <c r="DLG2" s="1241"/>
      <c r="DLH2" s="1241"/>
      <c r="DLI2" s="1241"/>
      <c r="DLJ2" s="1241"/>
      <c r="DLK2" s="1241"/>
      <c r="DLL2" s="1241"/>
      <c r="DLM2" s="1241"/>
      <c r="DLN2" s="1241"/>
      <c r="DLO2" s="1241"/>
      <c r="DLP2" s="1241"/>
      <c r="DLQ2" s="1241"/>
      <c r="DLR2" s="1241"/>
      <c r="DLS2" s="1241"/>
      <c r="DLT2" s="1241"/>
      <c r="DLU2" s="1241"/>
      <c r="DLV2" s="1241"/>
      <c r="DLW2" s="1241"/>
      <c r="DLX2" s="1241"/>
      <c r="DLY2" s="1241"/>
      <c r="DLZ2" s="1241"/>
      <c r="DMA2" s="1241"/>
      <c r="DMB2" s="1241"/>
      <c r="DMC2" s="1241"/>
      <c r="DMD2" s="1241"/>
      <c r="DME2" s="1241"/>
      <c r="DMF2" s="1241"/>
      <c r="DMG2" s="1241"/>
      <c r="DMH2" s="1241"/>
      <c r="DMI2" s="1241"/>
      <c r="DMJ2" s="1241"/>
      <c r="DMK2" s="1241"/>
      <c r="DML2" s="1241"/>
      <c r="DMM2" s="1241"/>
      <c r="DMN2" s="1241"/>
      <c r="DMO2" s="1241"/>
      <c r="DMP2" s="1241"/>
      <c r="DMQ2" s="1241"/>
      <c r="DMR2" s="1241"/>
      <c r="DMS2" s="1241"/>
      <c r="DMT2" s="1241"/>
      <c r="DMU2" s="1241"/>
      <c r="DMV2" s="1241"/>
      <c r="DMW2" s="1241"/>
      <c r="DMX2" s="1241"/>
      <c r="DMY2" s="1241"/>
      <c r="DMZ2" s="1241"/>
      <c r="DNA2" s="1241"/>
      <c r="DNB2" s="1241"/>
      <c r="DNC2" s="1241"/>
      <c r="DND2" s="1241"/>
      <c r="DNE2" s="1241"/>
      <c r="DNF2" s="1241"/>
      <c r="DNG2" s="1241"/>
      <c r="DNH2" s="1241"/>
      <c r="DNI2" s="1241"/>
      <c r="DNJ2" s="1241"/>
      <c r="DNK2" s="1241"/>
      <c r="DNL2" s="1241"/>
      <c r="DNM2" s="1241"/>
      <c r="DNN2" s="1241"/>
      <c r="DNO2" s="1241"/>
      <c r="DNP2" s="1241"/>
      <c r="DNQ2" s="1241"/>
      <c r="DNR2" s="1241"/>
      <c r="DNS2" s="1241"/>
      <c r="DNT2" s="1241"/>
      <c r="DNU2" s="1241"/>
      <c r="DNV2" s="1241"/>
      <c r="DNW2" s="1241"/>
      <c r="DNX2" s="1241"/>
      <c r="DNY2" s="1241"/>
      <c r="DNZ2" s="1241"/>
      <c r="DOA2" s="1241"/>
      <c r="DOB2" s="1241"/>
      <c r="DOC2" s="1241"/>
      <c r="DOD2" s="1241"/>
      <c r="DOE2" s="1241"/>
      <c r="DOF2" s="1241"/>
      <c r="DOG2" s="1241"/>
      <c r="DOH2" s="1241"/>
      <c r="DOI2" s="1241"/>
      <c r="DOJ2" s="1241"/>
      <c r="DOK2" s="1241"/>
      <c r="DOL2" s="1241"/>
      <c r="DOM2" s="1241"/>
      <c r="DON2" s="1241"/>
      <c r="DOO2" s="1241"/>
      <c r="DOP2" s="1241"/>
      <c r="DOQ2" s="1241"/>
      <c r="DOR2" s="1241"/>
      <c r="DOS2" s="1241"/>
      <c r="DOT2" s="1241"/>
      <c r="DOU2" s="1241"/>
      <c r="DOV2" s="1241"/>
      <c r="DOW2" s="1241"/>
      <c r="DOX2" s="1241"/>
      <c r="DOY2" s="1241"/>
      <c r="DOZ2" s="1241"/>
      <c r="DPA2" s="1241"/>
      <c r="DPB2" s="1241"/>
      <c r="DPC2" s="1241"/>
      <c r="DPD2" s="1241"/>
      <c r="DPE2" s="1241"/>
      <c r="DPF2" s="1241"/>
      <c r="DPG2" s="1241"/>
      <c r="DPH2" s="1241"/>
      <c r="DPI2" s="1241"/>
      <c r="DPJ2" s="1241"/>
      <c r="DPK2" s="1241"/>
      <c r="DPL2" s="1241"/>
      <c r="DPM2" s="1241"/>
      <c r="DPN2" s="1241"/>
      <c r="DPO2" s="1241"/>
      <c r="DPP2" s="1241"/>
      <c r="DPQ2" s="1241"/>
      <c r="DPR2" s="1241"/>
      <c r="DPS2" s="1241"/>
      <c r="DPT2" s="1241"/>
      <c r="DPU2" s="1241"/>
      <c r="DPV2" s="1241"/>
      <c r="DPW2" s="1241"/>
      <c r="DPX2" s="1241"/>
      <c r="DPY2" s="1241"/>
      <c r="DPZ2" s="1241"/>
      <c r="DQA2" s="1241"/>
      <c r="DQB2" s="1241"/>
      <c r="DQC2" s="1241"/>
      <c r="DQD2" s="1241"/>
      <c r="DQE2" s="1241"/>
      <c r="DQF2" s="1241"/>
      <c r="DQG2" s="1241"/>
      <c r="DQH2" s="1241"/>
      <c r="DQI2" s="1241"/>
      <c r="DQJ2" s="1241"/>
      <c r="DQK2" s="1241"/>
      <c r="DQL2" s="1241"/>
      <c r="DQM2" s="1241"/>
      <c r="DQN2" s="1241"/>
      <c r="DQO2" s="1241"/>
      <c r="DQP2" s="1241"/>
      <c r="DQQ2" s="1241"/>
      <c r="DQR2" s="1241"/>
      <c r="DQS2" s="1241"/>
      <c r="DQT2" s="1241"/>
      <c r="DQU2" s="1241"/>
      <c r="DQV2" s="1241"/>
      <c r="DQW2" s="1241"/>
      <c r="DQX2" s="1241"/>
      <c r="DQY2" s="1241"/>
      <c r="DQZ2" s="1241"/>
      <c r="DRA2" s="1241"/>
      <c r="DRB2" s="1241"/>
      <c r="DRC2" s="1241"/>
      <c r="DRD2" s="1241"/>
      <c r="DRE2" s="1241"/>
      <c r="DRF2" s="1241"/>
      <c r="DRG2" s="1241"/>
      <c r="DRH2" s="1241"/>
      <c r="DRI2" s="1241"/>
      <c r="DRJ2" s="1241"/>
      <c r="DRK2" s="1241"/>
      <c r="DRL2" s="1241"/>
      <c r="DRM2" s="1241"/>
      <c r="DRN2" s="1241"/>
      <c r="DRO2" s="1241"/>
      <c r="DRP2" s="1241"/>
      <c r="DRQ2" s="1241"/>
      <c r="DRR2" s="1241"/>
      <c r="DRS2" s="1241"/>
      <c r="DRT2" s="1241"/>
      <c r="DRU2" s="1241"/>
      <c r="DRV2" s="1241"/>
      <c r="DRW2" s="1241"/>
      <c r="DRX2" s="1241"/>
      <c r="DRY2" s="1241"/>
      <c r="DRZ2" s="1241"/>
      <c r="DSA2" s="1241"/>
      <c r="DSB2" s="1241"/>
      <c r="DSC2" s="1241"/>
      <c r="DSD2" s="1241"/>
      <c r="DSE2" s="1241"/>
      <c r="DSF2" s="1241"/>
      <c r="DSG2" s="1241"/>
      <c r="DSH2" s="1241"/>
      <c r="DSI2" s="1241"/>
      <c r="DSJ2" s="1241"/>
      <c r="DSK2" s="1241"/>
      <c r="DSL2" s="1241"/>
      <c r="DSM2" s="1241"/>
      <c r="DSN2" s="1241"/>
      <c r="DSO2" s="1241"/>
      <c r="DSP2" s="1241"/>
      <c r="DSQ2" s="1241"/>
      <c r="DSR2" s="1241"/>
      <c r="DSS2" s="1241"/>
      <c r="DST2" s="1241"/>
      <c r="DSU2" s="1241"/>
      <c r="DSV2" s="1241"/>
      <c r="DSW2" s="1241"/>
      <c r="DSX2" s="1241"/>
      <c r="DSY2" s="1241"/>
      <c r="DSZ2" s="1241"/>
      <c r="DTA2" s="1241"/>
      <c r="DTB2" s="1241"/>
      <c r="DTC2" s="1241"/>
      <c r="DTD2" s="1241"/>
      <c r="DTE2" s="1241"/>
      <c r="DTF2" s="1241"/>
      <c r="DTG2" s="1241"/>
      <c r="DTH2" s="1241"/>
      <c r="DTI2" s="1241"/>
      <c r="DTJ2" s="1241"/>
      <c r="DTK2" s="1241"/>
      <c r="DTL2" s="1241"/>
      <c r="DTM2" s="1241"/>
      <c r="DTN2" s="1241"/>
      <c r="DTO2" s="1241"/>
      <c r="DTP2" s="1241"/>
      <c r="DTQ2" s="1241"/>
      <c r="DTR2" s="1241"/>
      <c r="DTS2" s="1241"/>
      <c r="DTT2" s="1241"/>
      <c r="DTU2" s="1241"/>
      <c r="DTV2" s="1241"/>
      <c r="DTW2" s="1241"/>
      <c r="DTX2" s="1241"/>
      <c r="DTY2" s="1241"/>
      <c r="DTZ2" s="1241"/>
      <c r="DUA2" s="1241"/>
      <c r="DUB2" s="1241"/>
      <c r="DUC2" s="1241"/>
      <c r="DUD2" s="1241"/>
      <c r="DUE2" s="1241"/>
      <c r="DUF2" s="1241"/>
      <c r="DUG2" s="1241"/>
      <c r="DUH2" s="1241"/>
      <c r="DUI2" s="1241"/>
      <c r="DUJ2" s="1241"/>
      <c r="DUK2" s="1241"/>
      <c r="DUL2" s="1241"/>
      <c r="DUM2" s="1241"/>
      <c r="DUN2" s="1241"/>
      <c r="DUO2" s="1241"/>
      <c r="DUP2" s="1241"/>
      <c r="DUQ2" s="1241"/>
      <c r="DUR2" s="1241"/>
      <c r="DUS2" s="1241"/>
      <c r="DUT2" s="1241"/>
      <c r="DUU2" s="1241"/>
      <c r="DUV2" s="1241"/>
      <c r="DUW2" s="1241"/>
      <c r="DUX2" s="1241"/>
      <c r="DUY2" s="1241"/>
      <c r="DUZ2" s="1241"/>
      <c r="DVA2" s="1241"/>
      <c r="DVB2" s="1241"/>
      <c r="DVC2" s="1241"/>
      <c r="DVD2" s="1241"/>
      <c r="DVE2" s="1241"/>
      <c r="DVF2" s="1241"/>
      <c r="DVG2" s="1241"/>
      <c r="DVH2" s="1241"/>
      <c r="DVI2" s="1241"/>
      <c r="DVJ2" s="1241"/>
      <c r="DVK2" s="1241"/>
      <c r="DVL2" s="1241"/>
      <c r="DVM2" s="1241"/>
      <c r="DVN2" s="1241"/>
      <c r="DVO2" s="1241"/>
      <c r="DVP2" s="1241"/>
      <c r="DVQ2" s="1241"/>
      <c r="DVR2" s="1241"/>
      <c r="DVS2" s="1241"/>
      <c r="DVT2" s="1241"/>
      <c r="DVU2" s="1241"/>
      <c r="DVV2" s="1241"/>
      <c r="DVW2" s="1241"/>
      <c r="DVX2" s="1241"/>
      <c r="DVY2" s="1241"/>
      <c r="DVZ2" s="1241"/>
      <c r="DWA2" s="1241"/>
      <c r="DWB2" s="1241"/>
      <c r="DWC2" s="1241"/>
      <c r="DWD2" s="1241"/>
      <c r="DWE2" s="1241"/>
      <c r="DWF2" s="1241"/>
      <c r="DWG2" s="1241"/>
      <c r="DWH2" s="1241"/>
      <c r="DWI2" s="1241"/>
      <c r="DWJ2" s="1241"/>
      <c r="DWK2" s="1241"/>
      <c r="DWL2" s="1241"/>
      <c r="DWM2" s="1241"/>
      <c r="DWN2" s="1241"/>
      <c r="DWO2" s="1241"/>
      <c r="DWP2" s="1241"/>
      <c r="DWQ2" s="1241"/>
      <c r="DWR2" s="1241"/>
      <c r="DWS2" s="1241"/>
      <c r="DWT2" s="1241"/>
      <c r="DWU2" s="1241"/>
      <c r="DWV2" s="1241"/>
      <c r="DWW2" s="1241"/>
      <c r="DWX2" s="1241"/>
      <c r="DWY2" s="1241"/>
      <c r="DWZ2" s="1241"/>
      <c r="DXA2" s="1241"/>
      <c r="DXB2" s="1241"/>
      <c r="DXC2" s="1241"/>
      <c r="DXD2" s="1241"/>
      <c r="DXE2" s="1241"/>
      <c r="DXF2" s="1241"/>
      <c r="DXG2" s="1241"/>
      <c r="DXH2" s="1241"/>
      <c r="DXI2" s="1241"/>
      <c r="DXJ2" s="1241"/>
      <c r="DXK2" s="1241"/>
      <c r="DXL2" s="1241"/>
      <c r="DXM2" s="1241"/>
      <c r="DXN2" s="1241"/>
      <c r="DXO2" s="1241"/>
      <c r="DXP2" s="1241"/>
      <c r="DXQ2" s="1241"/>
      <c r="DXR2" s="1241"/>
      <c r="DXS2" s="1241"/>
      <c r="DXT2" s="1241"/>
      <c r="DXU2" s="1241"/>
      <c r="DXV2" s="1241"/>
      <c r="DXW2" s="1241"/>
      <c r="DXX2" s="1241"/>
      <c r="DXY2" s="1241"/>
      <c r="DXZ2" s="1241"/>
      <c r="DYA2" s="1241"/>
      <c r="DYB2" s="1241"/>
      <c r="DYC2" s="1241"/>
      <c r="DYD2" s="1241"/>
      <c r="DYE2" s="1241"/>
      <c r="DYF2" s="1241"/>
      <c r="DYG2" s="1241"/>
      <c r="DYH2" s="1241"/>
      <c r="DYI2" s="1241"/>
      <c r="DYJ2" s="1241"/>
      <c r="DYK2" s="1241"/>
      <c r="DYL2" s="1241"/>
      <c r="DYM2" s="1241"/>
      <c r="DYN2" s="1241"/>
      <c r="DYO2" s="1241"/>
      <c r="DYP2" s="1241"/>
      <c r="DYQ2" s="1241"/>
      <c r="DYR2" s="1241"/>
      <c r="DYS2" s="1241"/>
      <c r="DYT2" s="1241"/>
      <c r="DYU2" s="1241"/>
      <c r="DYV2" s="1241"/>
      <c r="DYW2" s="1241"/>
      <c r="DYX2" s="1241"/>
      <c r="DYY2" s="1241"/>
      <c r="DYZ2" s="1241"/>
      <c r="DZA2" s="1241"/>
      <c r="DZB2" s="1241"/>
      <c r="DZC2" s="1241"/>
      <c r="DZD2" s="1241"/>
      <c r="DZE2" s="1241"/>
      <c r="DZF2" s="1241"/>
      <c r="DZG2" s="1241"/>
      <c r="DZH2" s="1241"/>
      <c r="DZI2" s="1241"/>
      <c r="DZJ2" s="1241"/>
      <c r="DZK2" s="1241"/>
      <c r="DZL2" s="1241"/>
      <c r="DZM2" s="1241"/>
      <c r="DZN2" s="1241"/>
      <c r="DZO2" s="1241"/>
      <c r="DZP2" s="1241"/>
      <c r="DZQ2" s="1241"/>
      <c r="DZR2" s="1241"/>
      <c r="DZS2" s="1241"/>
      <c r="DZT2" s="1241"/>
      <c r="DZU2" s="1241"/>
      <c r="DZV2" s="1241"/>
      <c r="DZW2" s="1241"/>
      <c r="DZX2" s="1241"/>
      <c r="DZY2" s="1241"/>
      <c r="DZZ2" s="1241"/>
      <c r="EAA2" s="1241"/>
      <c r="EAB2" s="1241"/>
      <c r="EAC2" s="1241"/>
      <c r="EAD2" s="1241"/>
      <c r="EAE2" s="1241"/>
      <c r="EAF2" s="1241"/>
      <c r="EAG2" s="1241"/>
      <c r="EAH2" s="1241"/>
      <c r="EAI2" s="1241"/>
      <c r="EAJ2" s="1241"/>
      <c r="EAK2" s="1241"/>
      <c r="EAL2" s="1241"/>
      <c r="EAM2" s="1241"/>
      <c r="EAN2" s="1241"/>
      <c r="EAO2" s="1241"/>
      <c r="EAP2" s="1241"/>
      <c r="EAQ2" s="1241"/>
      <c r="EAR2" s="1241"/>
      <c r="EAS2" s="1241"/>
      <c r="EAT2" s="1241"/>
      <c r="EAU2" s="1241"/>
      <c r="EAV2" s="1241"/>
      <c r="EAW2" s="1241"/>
      <c r="EAX2" s="1241"/>
      <c r="EAY2" s="1241"/>
      <c r="EAZ2" s="1241"/>
      <c r="EBA2" s="1241"/>
      <c r="EBB2" s="1241"/>
      <c r="EBC2" s="1241"/>
      <c r="EBD2" s="1241"/>
      <c r="EBE2" s="1241"/>
      <c r="EBF2" s="1241"/>
      <c r="EBG2" s="1241"/>
      <c r="EBH2" s="1241"/>
      <c r="EBI2" s="1241"/>
      <c r="EBJ2" s="1241"/>
      <c r="EBK2" s="1241"/>
      <c r="EBL2" s="1241"/>
      <c r="EBM2" s="1241"/>
      <c r="EBN2" s="1241"/>
      <c r="EBO2" s="1241"/>
      <c r="EBP2" s="1241"/>
      <c r="EBQ2" s="1241"/>
      <c r="EBR2" s="1241"/>
      <c r="EBS2" s="1241"/>
      <c r="EBT2" s="1241"/>
      <c r="EBU2" s="1241"/>
      <c r="EBV2" s="1241"/>
      <c r="EBW2" s="1241"/>
      <c r="EBX2" s="1241"/>
      <c r="EBY2" s="1241"/>
      <c r="EBZ2" s="1241"/>
      <c r="ECA2" s="1241"/>
      <c r="ECB2" s="1241"/>
      <c r="ECC2" s="1241"/>
      <c r="ECD2" s="1241"/>
      <c r="ECE2" s="1241"/>
      <c r="ECF2" s="1241"/>
      <c r="ECG2" s="1241"/>
      <c r="ECH2" s="1241"/>
      <c r="ECI2" s="1241"/>
      <c r="ECJ2" s="1241"/>
      <c r="ECK2" s="1241"/>
      <c r="ECL2" s="1241"/>
      <c r="ECM2" s="1241"/>
      <c r="ECN2" s="1241"/>
      <c r="ECO2" s="1241"/>
      <c r="ECP2" s="1241"/>
      <c r="ECQ2" s="1241"/>
      <c r="ECR2" s="1241"/>
      <c r="ECS2" s="1241"/>
      <c r="ECT2" s="1241"/>
      <c r="ECU2" s="1241"/>
      <c r="ECV2" s="1241"/>
      <c r="ECW2" s="1241"/>
      <c r="ECX2" s="1241"/>
      <c r="ECY2" s="1241"/>
      <c r="ECZ2" s="1241"/>
      <c r="EDA2" s="1241"/>
      <c r="EDB2" s="1241"/>
      <c r="EDC2" s="1241"/>
      <c r="EDD2" s="1241"/>
      <c r="EDE2" s="1241"/>
      <c r="EDF2" s="1241"/>
      <c r="EDG2" s="1241"/>
      <c r="EDH2" s="1241"/>
      <c r="EDI2" s="1241"/>
      <c r="EDJ2" s="1241"/>
      <c r="EDK2" s="1241"/>
      <c r="EDL2" s="1241"/>
      <c r="EDM2" s="1241"/>
      <c r="EDN2" s="1241"/>
      <c r="EDO2" s="1241"/>
      <c r="EDP2" s="1241"/>
      <c r="EDQ2" s="1241"/>
      <c r="EDR2" s="1241"/>
      <c r="EDS2" s="1241"/>
      <c r="EDT2" s="1241"/>
      <c r="EDU2" s="1241"/>
      <c r="EDV2" s="1241"/>
      <c r="EDW2" s="1241"/>
      <c r="EDX2" s="1241"/>
      <c r="EDY2" s="1241"/>
      <c r="EDZ2" s="1241"/>
      <c r="EEA2" s="1241"/>
      <c r="EEB2" s="1241"/>
      <c r="EEC2" s="1241"/>
      <c r="EED2" s="1241"/>
      <c r="EEE2" s="1241"/>
      <c r="EEF2" s="1241"/>
      <c r="EEG2" s="1241"/>
      <c r="EEH2" s="1241"/>
      <c r="EEI2" s="1241"/>
      <c r="EEJ2" s="1241"/>
      <c r="EEK2" s="1241"/>
      <c r="EEL2" s="1241"/>
      <c r="EEM2" s="1241"/>
      <c r="EEN2" s="1241"/>
      <c r="EEO2" s="1241"/>
      <c r="EEP2" s="1241"/>
      <c r="EEQ2" s="1241"/>
      <c r="EER2" s="1241"/>
      <c r="EES2" s="1241"/>
      <c r="EET2" s="1241"/>
      <c r="EEU2" s="1241"/>
      <c r="EEV2" s="1241"/>
      <c r="EEW2" s="1241"/>
      <c r="EEX2" s="1241"/>
      <c r="EEY2" s="1241"/>
      <c r="EEZ2" s="1241"/>
      <c r="EFA2" s="1241"/>
      <c r="EFB2" s="1241"/>
      <c r="EFC2" s="1241"/>
      <c r="EFD2" s="1241"/>
      <c r="EFE2" s="1241"/>
      <c r="EFF2" s="1241"/>
      <c r="EFG2" s="1241"/>
      <c r="EFH2" s="1241"/>
      <c r="EFI2" s="1241"/>
      <c r="EFJ2" s="1241"/>
      <c r="EFK2" s="1241"/>
      <c r="EFL2" s="1241"/>
      <c r="EFM2" s="1241"/>
      <c r="EFN2" s="1241"/>
      <c r="EFO2" s="1241"/>
      <c r="EFP2" s="1241"/>
      <c r="EFQ2" s="1241"/>
      <c r="EFR2" s="1241"/>
      <c r="EFS2" s="1241"/>
      <c r="EFT2" s="1241"/>
      <c r="EFU2" s="1241"/>
      <c r="EFV2" s="1241"/>
      <c r="EFW2" s="1241"/>
      <c r="EFX2" s="1241"/>
      <c r="EFY2" s="1241"/>
      <c r="EFZ2" s="1241"/>
      <c r="EGA2" s="1241"/>
      <c r="EGB2" s="1241"/>
      <c r="EGC2" s="1241"/>
      <c r="EGD2" s="1241"/>
      <c r="EGE2" s="1241"/>
      <c r="EGF2" s="1241"/>
      <c r="EGG2" s="1241"/>
      <c r="EGH2" s="1241"/>
      <c r="EGI2" s="1241"/>
      <c r="EGJ2" s="1241"/>
      <c r="EGK2" s="1241"/>
      <c r="EGL2" s="1241"/>
      <c r="EGM2" s="1241"/>
      <c r="EGN2" s="1241"/>
      <c r="EGO2" s="1241"/>
      <c r="EGP2" s="1241"/>
      <c r="EGQ2" s="1241"/>
      <c r="EGR2" s="1241"/>
      <c r="EGS2" s="1241"/>
      <c r="EGT2" s="1241"/>
      <c r="EGU2" s="1241"/>
      <c r="EGV2" s="1241"/>
      <c r="EGW2" s="1241"/>
      <c r="EGX2" s="1241"/>
      <c r="EGY2" s="1241"/>
      <c r="EGZ2" s="1241"/>
      <c r="EHA2" s="1241"/>
      <c r="EHB2" s="1241"/>
      <c r="EHC2" s="1241"/>
      <c r="EHD2" s="1241"/>
      <c r="EHE2" s="1241"/>
      <c r="EHF2" s="1241"/>
      <c r="EHG2" s="1241"/>
      <c r="EHH2" s="1241"/>
      <c r="EHI2" s="1241"/>
      <c r="EHJ2" s="1241"/>
      <c r="EHK2" s="1241"/>
      <c r="EHL2" s="1241"/>
      <c r="EHM2" s="1241"/>
      <c r="EHN2" s="1241"/>
      <c r="EHO2" s="1241"/>
      <c r="EHP2" s="1241"/>
      <c r="EHQ2" s="1241"/>
      <c r="EHR2" s="1241"/>
      <c r="EHS2" s="1241"/>
      <c r="EHT2" s="1241"/>
      <c r="EHU2" s="1241"/>
      <c r="EHV2" s="1241"/>
      <c r="EHW2" s="1241"/>
      <c r="EHX2" s="1241"/>
      <c r="EHY2" s="1241"/>
      <c r="EHZ2" s="1241"/>
      <c r="EIA2" s="1241"/>
      <c r="EIB2" s="1241"/>
      <c r="EIC2" s="1241"/>
      <c r="EID2" s="1241"/>
      <c r="EIE2" s="1241"/>
      <c r="EIF2" s="1241"/>
      <c r="EIG2" s="1241"/>
      <c r="EIH2" s="1241"/>
      <c r="EII2" s="1241"/>
      <c r="EIJ2" s="1241"/>
      <c r="EIK2" s="1241"/>
      <c r="EIL2" s="1241"/>
      <c r="EIM2" s="1241"/>
      <c r="EIN2" s="1241"/>
      <c r="EIO2" s="1241"/>
      <c r="EIP2" s="1241"/>
      <c r="EIQ2" s="1241"/>
      <c r="EIR2" s="1241"/>
      <c r="EIS2" s="1241"/>
      <c r="EIT2" s="1241"/>
      <c r="EIU2" s="1241"/>
      <c r="EIV2" s="1241"/>
      <c r="EIW2" s="1241"/>
      <c r="EIX2" s="1241"/>
      <c r="EIY2" s="1241"/>
      <c r="EIZ2" s="1241"/>
      <c r="EJA2" s="1241"/>
      <c r="EJB2" s="1241"/>
      <c r="EJC2" s="1241"/>
      <c r="EJD2" s="1241"/>
      <c r="EJE2" s="1241"/>
      <c r="EJF2" s="1241"/>
      <c r="EJG2" s="1241"/>
      <c r="EJH2" s="1241"/>
      <c r="EJI2" s="1241"/>
      <c r="EJJ2" s="1241"/>
      <c r="EJK2" s="1241"/>
      <c r="EJL2" s="1241"/>
      <c r="EJM2" s="1241"/>
      <c r="EJN2" s="1241"/>
      <c r="EJO2" s="1241"/>
      <c r="EJP2" s="1241"/>
      <c r="EJQ2" s="1241"/>
      <c r="EJR2" s="1241"/>
      <c r="EJS2" s="1241"/>
      <c r="EJT2" s="1241"/>
      <c r="EJU2" s="1241"/>
      <c r="EJV2" s="1241"/>
      <c r="EJW2" s="1241"/>
      <c r="EJX2" s="1241"/>
      <c r="EJY2" s="1241"/>
      <c r="EJZ2" s="1241"/>
      <c r="EKA2" s="1241"/>
      <c r="EKB2" s="1241"/>
      <c r="EKC2" s="1241"/>
      <c r="EKD2" s="1241"/>
      <c r="EKE2" s="1241"/>
      <c r="EKF2" s="1241"/>
      <c r="EKG2" s="1241"/>
      <c r="EKH2" s="1241"/>
      <c r="EKI2" s="1241"/>
      <c r="EKJ2" s="1241"/>
      <c r="EKK2" s="1241"/>
      <c r="EKL2" s="1241"/>
      <c r="EKM2" s="1241"/>
      <c r="EKN2" s="1241"/>
      <c r="EKO2" s="1241"/>
      <c r="EKP2" s="1241"/>
      <c r="EKQ2" s="1241"/>
      <c r="EKR2" s="1241"/>
      <c r="EKS2" s="1241"/>
      <c r="EKT2" s="1241"/>
      <c r="EKU2" s="1241"/>
      <c r="EKV2" s="1241"/>
      <c r="EKW2" s="1241"/>
      <c r="EKX2" s="1241"/>
      <c r="EKY2" s="1241"/>
      <c r="EKZ2" s="1241"/>
      <c r="ELA2" s="1241"/>
      <c r="ELB2" s="1241"/>
      <c r="ELC2" s="1241"/>
      <c r="ELD2" s="1241"/>
      <c r="ELE2" s="1241"/>
      <c r="ELF2" s="1241"/>
      <c r="ELG2" s="1241"/>
      <c r="ELH2" s="1241"/>
      <c r="ELI2" s="1241"/>
      <c r="ELJ2" s="1241"/>
      <c r="ELK2" s="1241"/>
      <c r="ELL2" s="1241"/>
      <c r="ELM2" s="1241"/>
      <c r="ELN2" s="1241"/>
      <c r="ELO2" s="1241"/>
      <c r="ELP2" s="1241"/>
      <c r="ELQ2" s="1241"/>
      <c r="ELR2" s="1241"/>
      <c r="ELS2" s="1241"/>
      <c r="ELT2" s="1241"/>
      <c r="ELU2" s="1241"/>
      <c r="ELV2" s="1241"/>
      <c r="ELW2" s="1241"/>
      <c r="ELX2" s="1241"/>
      <c r="ELY2" s="1241"/>
      <c r="ELZ2" s="1241"/>
      <c r="EMA2" s="1241"/>
      <c r="EMB2" s="1241"/>
      <c r="EMC2" s="1241"/>
      <c r="EMD2" s="1241"/>
      <c r="EME2" s="1241"/>
      <c r="EMF2" s="1241"/>
      <c r="EMG2" s="1241"/>
      <c r="EMH2" s="1241"/>
      <c r="EMI2" s="1241"/>
      <c r="EMJ2" s="1241"/>
      <c r="EMK2" s="1241"/>
      <c r="EML2" s="1241"/>
      <c r="EMM2" s="1241"/>
      <c r="EMN2" s="1241"/>
      <c r="EMO2" s="1241"/>
      <c r="EMP2" s="1241"/>
      <c r="EMQ2" s="1241"/>
      <c r="EMR2" s="1241"/>
      <c r="EMS2" s="1241"/>
      <c r="EMT2" s="1241"/>
      <c r="EMU2" s="1241"/>
      <c r="EMV2" s="1241"/>
      <c r="EMW2" s="1241"/>
      <c r="EMX2" s="1241"/>
      <c r="EMY2" s="1241"/>
      <c r="EMZ2" s="1241"/>
      <c r="ENA2" s="1241"/>
      <c r="ENB2" s="1241"/>
      <c r="ENC2" s="1241"/>
      <c r="END2" s="1241"/>
      <c r="ENE2" s="1241"/>
      <c r="ENF2" s="1241"/>
      <c r="ENG2" s="1241"/>
      <c r="ENH2" s="1241"/>
      <c r="ENI2" s="1241"/>
      <c r="ENJ2" s="1241"/>
      <c r="ENK2" s="1241"/>
      <c r="ENL2" s="1241"/>
      <c r="ENM2" s="1241"/>
      <c r="ENN2" s="1241"/>
      <c r="ENO2" s="1241"/>
      <c r="ENP2" s="1241"/>
      <c r="ENQ2" s="1241"/>
      <c r="ENR2" s="1241"/>
      <c r="ENS2" s="1241"/>
      <c r="ENT2" s="1241"/>
      <c r="ENU2" s="1241"/>
      <c r="ENV2" s="1241"/>
      <c r="ENW2" s="1241"/>
      <c r="ENX2" s="1241"/>
      <c r="ENY2" s="1241"/>
      <c r="ENZ2" s="1241"/>
      <c r="EOA2" s="1241"/>
      <c r="EOB2" s="1241"/>
      <c r="EOC2" s="1241"/>
      <c r="EOD2" s="1241"/>
      <c r="EOE2" s="1241"/>
      <c r="EOF2" s="1241"/>
      <c r="EOG2" s="1241"/>
      <c r="EOH2" s="1241"/>
      <c r="EOI2" s="1241"/>
      <c r="EOJ2" s="1241"/>
      <c r="EOK2" s="1241"/>
      <c r="EOL2" s="1241"/>
      <c r="EOM2" s="1241"/>
      <c r="EON2" s="1241"/>
      <c r="EOO2" s="1241"/>
      <c r="EOP2" s="1241"/>
      <c r="EOQ2" s="1241"/>
      <c r="EOR2" s="1241"/>
      <c r="EOS2" s="1241"/>
      <c r="EOT2" s="1241"/>
      <c r="EOU2" s="1241"/>
      <c r="EOV2" s="1241"/>
      <c r="EOW2" s="1241"/>
      <c r="EOX2" s="1241"/>
      <c r="EOY2" s="1241"/>
      <c r="EOZ2" s="1241"/>
      <c r="EPA2" s="1241"/>
      <c r="EPB2" s="1241"/>
      <c r="EPC2" s="1241"/>
      <c r="EPD2" s="1241"/>
      <c r="EPE2" s="1241"/>
      <c r="EPF2" s="1241"/>
      <c r="EPG2" s="1241"/>
      <c r="EPH2" s="1241"/>
      <c r="EPI2" s="1241"/>
      <c r="EPJ2" s="1241"/>
      <c r="EPK2" s="1241"/>
      <c r="EPL2" s="1241"/>
      <c r="EPM2" s="1241"/>
      <c r="EPN2" s="1241"/>
      <c r="EPO2" s="1241"/>
      <c r="EPP2" s="1241"/>
      <c r="EPQ2" s="1241"/>
      <c r="EPR2" s="1241"/>
      <c r="EPS2" s="1241"/>
      <c r="EPT2" s="1241"/>
      <c r="EPU2" s="1241"/>
      <c r="EPV2" s="1241"/>
      <c r="EPW2" s="1241"/>
      <c r="EPX2" s="1241"/>
      <c r="EPY2" s="1241"/>
      <c r="EPZ2" s="1241"/>
      <c r="EQA2" s="1241"/>
      <c r="EQB2" s="1241"/>
      <c r="EQC2" s="1241"/>
      <c r="EQD2" s="1241"/>
      <c r="EQE2" s="1241"/>
      <c r="EQF2" s="1241"/>
      <c r="EQG2" s="1241"/>
      <c r="EQH2" s="1241"/>
      <c r="EQI2" s="1241"/>
      <c r="EQJ2" s="1241"/>
      <c r="EQK2" s="1241"/>
      <c r="EQL2" s="1241"/>
      <c r="EQM2" s="1241"/>
      <c r="EQN2" s="1241"/>
      <c r="EQO2" s="1241"/>
      <c r="EQP2" s="1241"/>
      <c r="EQQ2" s="1241"/>
      <c r="EQR2" s="1241"/>
      <c r="EQS2" s="1241"/>
      <c r="EQT2" s="1241"/>
      <c r="EQU2" s="1241"/>
      <c r="EQV2" s="1241"/>
      <c r="EQW2" s="1241"/>
      <c r="EQX2" s="1241"/>
      <c r="EQY2" s="1241"/>
      <c r="EQZ2" s="1241"/>
      <c r="ERA2" s="1241"/>
      <c r="ERB2" s="1241"/>
      <c r="ERC2" s="1241"/>
      <c r="ERD2" s="1241"/>
      <c r="ERE2" s="1241"/>
      <c r="ERF2" s="1241"/>
      <c r="ERG2" s="1241"/>
      <c r="ERH2" s="1241"/>
      <c r="ERI2" s="1241"/>
      <c r="ERJ2" s="1241"/>
      <c r="ERK2" s="1241"/>
      <c r="ERL2" s="1241"/>
      <c r="ERM2" s="1241"/>
      <c r="ERN2" s="1241"/>
      <c r="ERO2" s="1241"/>
      <c r="ERP2" s="1241"/>
      <c r="ERQ2" s="1241"/>
      <c r="ERR2" s="1241"/>
      <c r="ERS2" s="1241"/>
      <c r="ERT2" s="1241"/>
      <c r="ERU2" s="1241"/>
      <c r="ERV2" s="1241"/>
      <c r="ERW2" s="1241"/>
      <c r="ERX2" s="1241"/>
      <c r="ERY2" s="1241"/>
      <c r="ERZ2" s="1241"/>
      <c r="ESA2" s="1241"/>
      <c r="ESB2" s="1241"/>
      <c r="ESC2" s="1241"/>
      <c r="ESD2" s="1241"/>
      <c r="ESE2" s="1241"/>
      <c r="ESF2" s="1241"/>
      <c r="ESG2" s="1241"/>
      <c r="ESH2" s="1241"/>
      <c r="ESI2" s="1241"/>
      <c r="ESJ2" s="1241"/>
      <c r="ESK2" s="1241"/>
      <c r="ESL2" s="1241"/>
      <c r="ESM2" s="1241"/>
      <c r="ESN2" s="1241"/>
      <c r="ESO2" s="1241"/>
      <c r="ESP2" s="1241"/>
      <c r="ESQ2" s="1241"/>
      <c r="ESR2" s="1241"/>
      <c r="ESS2" s="1241"/>
      <c r="EST2" s="1241"/>
      <c r="ESU2" s="1241"/>
      <c r="ESV2" s="1241"/>
      <c r="ESW2" s="1241"/>
      <c r="ESX2" s="1241"/>
      <c r="ESY2" s="1241"/>
      <c r="ESZ2" s="1241"/>
      <c r="ETA2" s="1241"/>
      <c r="ETB2" s="1241"/>
      <c r="ETC2" s="1241"/>
      <c r="ETD2" s="1241"/>
      <c r="ETE2" s="1241"/>
      <c r="ETF2" s="1241"/>
      <c r="ETG2" s="1241"/>
      <c r="ETH2" s="1241"/>
      <c r="ETI2" s="1241"/>
      <c r="ETJ2" s="1241"/>
      <c r="ETK2" s="1241"/>
      <c r="ETL2" s="1241"/>
      <c r="ETM2" s="1241"/>
      <c r="ETN2" s="1241"/>
      <c r="ETO2" s="1241"/>
      <c r="ETP2" s="1241"/>
      <c r="ETQ2" s="1241"/>
      <c r="ETR2" s="1241"/>
      <c r="ETS2" s="1241"/>
      <c r="ETT2" s="1241"/>
      <c r="ETU2" s="1241"/>
      <c r="ETV2" s="1241"/>
      <c r="ETW2" s="1241"/>
      <c r="ETX2" s="1241"/>
      <c r="ETY2" s="1241"/>
      <c r="ETZ2" s="1241"/>
      <c r="EUA2" s="1241"/>
      <c r="EUB2" s="1241"/>
      <c r="EUC2" s="1241"/>
      <c r="EUD2" s="1241"/>
      <c r="EUE2" s="1241"/>
      <c r="EUF2" s="1241"/>
      <c r="EUG2" s="1241"/>
      <c r="EUH2" s="1241"/>
      <c r="EUI2" s="1241"/>
      <c r="EUJ2" s="1241"/>
      <c r="EUK2" s="1241"/>
      <c r="EUL2" s="1241"/>
      <c r="EUM2" s="1241"/>
      <c r="EUN2" s="1241"/>
      <c r="EUO2" s="1241"/>
      <c r="EUP2" s="1241"/>
      <c r="EUQ2" s="1241"/>
      <c r="EUR2" s="1241"/>
      <c r="EUS2" s="1241"/>
      <c r="EUT2" s="1241"/>
      <c r="EUU2" s="1241"/>
      <c r="EUV2" s="1241"/>
      <c r="EUW2" s="1241"/>
      <c r="EUX2" s="1241"/>
      <c r="EUY2" s="1241"/>
      <c r="EUZ2" s="1241"/>
      <c r="EVA2" s="1241"/>
      <c r="EVB2" s="1241"/>
      <c r="EVC2" s="1241"/>
      <c r="EVD2" s="1241"/>
      <c r="EVE2" s="1241"/>
      <c r="EVF2" s="1241"/>
      <c r="EVG2" s="1241"/>
      <c r="EVH2" s="1241"/>
      <c r="EVI2" s="1241"/>
      <c r="EVJ2" s="1241"/>
      <c r="EVK2" s="1241"/>
      <c r="EVL2" s="1241"/>
      <c r="EVM2" s="1241"/>
      <c r="EVN2" s="1241"/>
      <c r="EVO2" s="1241"/>
      <c r="EVP2" s="1241"/>
      <c r="EVQ2" s="1241"/>
      <c r="EVR2" s="1241"/>
      <c r="EVS2" s="1241"/>
      <c r="EVT2" s="1241"/>
      <c r="EVU2" s="1241"/>
      <c r="EVV2" s="1241"/>
      <c r="EVW2" s="1241"/>
      <c r="EVX2" s="1241"/>
      <c r="EVY2" s="1241"/>
      <c r="EVZ2" s="1241"/>
      <c r="EWA2" s="1241"/>
      <c r="EWB2" s="1241"/>
      <c r="EWC2" s="1241"/>
      <c r="EWD2" s="1241"/>
      <c r="EWE2" s="1241"/>
      <c r="EWF2" s="1241"/>
      <c r="EWG2" s="1241"/>
      <c r="EWH2" s="1241"/>
      <c r="EWI2" s="1241"/>
      <c r="EWJ2" s="1241"/>
      <c r="EWK2" s="1241"/>
      <c r="EWL2" s="1241"/>
      <c r="EWM2" s="1241"/>
      <c r="EWN2" s="1241"/>
      <c r="EWO2" s="1241"/>
      <c r="EWP2" s="1241"/>
      <c r="EWQ2" s="1241"/>
      <c r="EWR2" s="1241"/>
      <c r="EWS2" s="1241"/>
      <c r="EWT2" s="1241"/>
      <c r="EWU2" s="1241"/>
      <c r="EWV2" s="1241"/>
      <c r="EWW2" s="1241"/>
      <c r="EWX2" s="1241"/>
      <c r="EWY2" s="1241"/>
      <c r="EWZ2" s="1241"/>
      <c r="EXA2" s="1241"/>
      <c r="EXB2" s="1241"/>
      <c r="EXC2" s="1241"/>
      <c r="EXD2" s="1241"/>
      <c r="EXE2" s="1241"/>
      <c r="EXF2" s="1241"/>
      <c r="EXG2" s="1241"/>
      <c r="EXH2" s="1241"/>
      <c r="EXI2" s="1241"/>
      <c r="EXJ2" s="1241"/>
      <c r="EXK2" s="1241"/>
      <c r="EXL2" s="1241"/>
      <c r="EXM2" s="1241"/>
      <c r="EXN2" s="1241"/>
      <c r="EXO2" s="1241"/>
      <c r="EXP2" s="1241"/>
      <c r="EXQ2" s="1241"/>
      <c r="EXR2" s="1241"/>
      <c r="EXS2" s="1241"/>
      <c r="EXT2" s="1241"/>
      <c r="EXU2" s="1241"/>
      <c r="EXV2" s="1241"/>
      <c r="EXW2" s="1241"/>
      <c r="EXX2" s="1241"/>
      <c r="EXY2" s="1241"/>
      <c r="EXZ2" s="1241"/>
      <c r="EYA2" s="1241"/>
      <c r="EYB2" s="1241"/>
      <c r="EYC2" s="1241"/>
      <c r="EYD2" s="1241"/>
      <c r="EYE2" s="1241"/>
      <c r="EYF2" s="1241"/>
      <c r="EYG2" s="1241"/>
      <c r="EYH2" s="1241"/>
      <c r="EYI2" s="1241"/>
      <c r="EYJ2" s="1241"/>
      <c r="EYK2" s="1241"/>
      <c r="EYL2" s="1241"/>
      <c r="EYM2" s="1241"/>
      <c r="EYN2" s="1241"/>
      <c r="EYO2" s="1241"/>
      <c r="EYP2" s="1241"/>
      <c r="EYQ2" s="1241"/>
      <c r="EYR2" s="1241"/>
      <c r="EYS2" s="1241"/>
      <c r="EYT2" s="1241"/>
      <c r="EYU2" s="1241"/>
      <c r="EYV2" s="1241"/>
      <c r="EYW2" s="1241"/>
      <c r="EYX2" s="1241"/>
      <c r="EYY2" s="1241"/>
      <c r="EYZ2" s="1241"/>
      <c r="EZA2" s="1241"/>
      <c r="EZB2" s="1241"/>
      <c r="EZC2" s="1241"/>
      <c r="EZD2" s="1241"/>
      <c r="EZE2" s="1241"/>
      <c r="EZF2" s="1241"/>
      <c r="EZG2" s="1241"/>
      <c r="EZH2" s="1241"/>
      <c r="EZI2" s="1241"/>
      <c r="EZJ2" s="1241"/>
      <c r="EZK2" s="1241"/>
      <c r="EZL2" s="1241"/>
      <c r="EZM2" s="1241"/>
      <c r="EZN2" s="1241"/>
      <c r="EZO2" s="1241"/>
      <c r="EZP2" s="1241"/>
      <c r="EZQ2" s="1241"/>
      <c r="EZR2" s="1241"/>
      <c r="EZS2" s="1241"/>
      <c r="EZT2" s="1241"/>
      <c r="EZU2" s="1241"/>
      <c r="EZV2" s="1241"/>
      <c r="EZW2" s="1241"/>
      <c r="EZX2" s="1241"/>
      <c r="EZY2" s="1241"/>
      <c r="EZZ2" s="1241"/>
      <c r="FAA2" s="1241"/>
      <c r="FAB2" s="1241"/>
      <c r="FAC2" s="1241"/>
      <c r="FAD2" s="1241"/>
      <c r="FAE2" s="1241"/>
      <c r="FAF2" s="1241"/>
      <c r="FAG2" s="1241"/>
      <c r="FAH2" s="1241"/>
      <c r="FAI2" s="1241"/>
      <c r="FAJ2" s="1241"/>
      <c r="FAK2" s="1241"/>
      <c r="FAL2" s="1241"/>
      <c r="FAM2" s="1241"/>
      <c r="FAN2" s="1241"/>
      <c r="FAO2" s="1241"/>
      <c r="FAP2" s="1241"/>
      <c r="FAQ2" s="1241"/>
      <c r="FAR2" s="1241"/>
      <c r="FAS2" s="1241"/>
      <c r="FAT2" s="1241"/>
      <c r="FAU2" s="1241"/>
      <c r="FAV2" s="1241"/>
      <c r="FAW2" s="1241"/>
      <c r="FAX2" s="1241"/>
      <c r="FAY2" s="1241"/>
      <c r="FAZ2" s="1241"/>
      <c r="FBA2" s="1241"/>
      <c r="FBB2" s="1241"/>
      <c r="FBC2" s="1241"/>
      <c r="FBD2" s="1241"/>
      <c r="FBE2" s="1241"/>
      <c r="FBF2" s="1241"/>
      <c r="FBG2" s="1241"/>
      <c r="FBH2" s="1241"/>
      <c r="FBI2" s="1241"/>
      <c r="FBJ2" s="1241"/>
      <c r="FBK2" s="1241"/>
      <c r="FBL2" s="1241"/>
      <c r="FBM2" s="1241"/>
      <c r="FBN2" s="1241"/>
      <c r="FBO2" s="1241"/>
      <c r="FBP2" s="1241"/>
      <c r="FBQ2" s="1241"/>
      <c r="FBR2" s="1241"/>
      <c r="FBS2" s="1241"/>
      <c r="FBT2" s="1241"/>
      <c r="FBU2" s="1241"/>
      <c r="FBV2" s="1241"/>
      <c r="FBW2" s="1241"/>
      <c r="FBX2" s="1241"/>
      <c r="FBY2" s="1241"/>
      <c r="FBZ2" s="1241"/>
      <c r="FCA2" s="1241"/>
      <c r="FCB2" s="1241"/>
      <c r="FCC2" s="1241"/>
      <c r="FCD2" s="1241"/>
      <c r="FCE2" s="1241"/>
      <c r="FCF2" s="1241"/>
      <c r="FCG2" s="1241"/>
      <c r="FCH2" s="1241"/>
      <c r="FCI2" s="1241"/>
      <c r="FCJ2" s="1241"/>
      <c r="FCK2" s="1241"/>
      <c r="FCL2" s="1241"/>
      <c r="FCM2" s="1241"/>
      <c r="FCN2" s="1241"/>
      <c r="FCO2" s="1241"/>
      <c r="FCP2" s="1241"/>
      <c r="FCQ2" s="1241"/>
      <c r="FCR2" s="1241"/>
      <c r="FCS2" s="1241"/>
      <c r="FCT2" s="1241"/>
      <c r="FCU2" s="1241"/>
      <c r="FCV2" s="1241"/>
      <c r="FCW2" s="1241"/>
      <c r="FCX2" s="1241"/>
      <c r="FCY2" s="1241"/>
      <c r="FCZ2" s="1241"/>
      <c r="FDA2" s="1241"/>
      <c r="FDB2" s="1241"/>
      <c r="FDC2" s="1241"/>
      <c r="FDD2" s="1241"/>
      <c r="FDE2" s="1241"/>
      <c r="FDF2" s="1241"/>
      <c r="FDG2" s="1241"/>
      <c r="FDH2" s="1241"/>
      <c r="FDI2" s="1241"/>
      <c r="FDJ2" s="1241"/>
      <c r="FDK2" s="1241"/>
      <c r="FDL2" s="1241"/>
      <c r="FDM2" s="1241"/>
      <c r="FDN2" s="1241"/>
      <c r="FDO2" s="1241"/>
      <c r="FDP2" s="1241"/>
      <c r="FDQ2" s="1241"/>
      <c r="FDR2" s="1241"/>
      <c r="FDS2" s="1241"/>
      <c r="FDT2" s="1241"/>
      <c r="FDU2" s="1241"/>
      <c r="FDV2" s="1241"/>
      <c r="FDW2" s="1241"/>
      <c r="FDX2" s="1241"/>
      <c r="FDY2" s="1241"/>
      <c r="FDZ2" s="1241"/>
      <c r="FEA2" s="1241"/>
      <c r="FEB2" s="1241"/>
      <c r="FEC2" s="1241"/>
      <c r="FED2" s="1241"/>
      <c r="FEE2" s="1241"/>
      <c r="FEF2" s="1241"/>
      <c r="FEG2" s="1241"/>
      <c r="FEH2" s="1241"/>
      <c r="FEI2" s="1241"/>
      <c r="FEJ2" s="1241"/>
      <c r="FEK2" s="1241"/>
      <c r="FEL2" s="1241"/>
      <c r="FEM2" s="1241"/>
      <c r="FEN2" s="1241"/>
      <c r="FEO2" s="1241"/>
      <c r="FEP2" s="1241"/>
      <c r="FEQ2" s="1241"/>
      <c r="FER2" s="1241"/>
      <c r="FES2" s="1241"/>
      <c r="FET2" s="1241"/>
      <c r="FEU2" s="1241"/>
      <c r="FEV2" s="1241"/>
      <c r="FEW2" s="1241"/>
      <c r="FEX2" s="1241"/>
      <c r="FEY2" s="1241"/>
      <c r="FEZ2" s="1241"/>
      <c r="FFA2" s="1241"/>
      <c r="FFB2" s="1241"/>
      <c r="FFC2" s="1241"/>
      <c r="FFD2" s="1241"/>
      <c r="FFE2" s="1241"/>
      <c r="FFF2" s="1241"/>
      <c r="FFG2" s="1241"/>
      <c r="FFH2" s="1241"/>
      <c r="FFI2" s="1241"/>
      <c r="FFJ2" s="1241"/>
      <c r="FFK2" s="1241"/>
      <c r="FFL2" s="1241"/>
      <c r="FFM2" s="1241"/>
      <c r="FFN2" s="1241"/>
      <c r="FFO2" s="1241"/>
      <c r="FFP2" s="1241"/>
      <c r="FFQ2" s="1241"/>
      <c r="FFR2" s="1241"/>
      <c r="FFS2" s="1241"/>
      <c r="FFT2" s="1241"/>
      <c r="FFU2" s="1241"/>
      <c r="FFV2" s="1241"/>
      <c r="FFW2" s="1241"/>
      <c r="FFX2" s="1241"/>
      <c r="FFY2" s="1241"/>
      <c r="FFZ2" s="1241"/>
      <c r="FGA2" s="1241"/>
      <c r="FGB2" s="1241"/>
      <c r="FGC2" s="1241"/>
      <c r="FGD2" s="1241"/>
      <c r="FGE2" s="1241"/>
      <c r="FGF2" s="1241"/>
      <c r="FGG2" s="1241"/>
      <c r="FGH2" s="1241"/>
      <c r="FGI2" s="1241"/>
      <c r="FGJ2" s="1241"/>
      <c r="FGK2" s="1241"/>
      <c r="FGL2" s="1241"/>
      <c r="FGM2" s="1241"/>
      <c r="FGN2" s="1241"/>
      <c r="FGO2" s="1241"/>
      <c r="FGP2" s="1241"/>
      <c r="FGQ2" s="1241"/>
      <c r="FGR2" s="1241"/>
      <c r="FGS2" s="1241"/>
      <c r="FGT2" s="1241"/>
      <c r="FGU2" s="1241"/>
      <c r="FGV2" s="1241"/>
      <c r="FGW2" s="1241"/>
      <c r="FGX2" s="1241"/>
      <c r="FGY2" s="1241"/>
      <c r="FGZ2" s="1241"/>
      <c r="FHA2" s="1241"/>
      <c r="FHB2" s="1241"/>
      <c r="FHC2" s="1241"/>
      <c r="FHD2" s="1241"/>
      <c r="FHE2" s="1241"/>
      <c r="FHF2" s="1241"/>
      <c r="FHG2" s="1241"/>
      <c r="FHH2" s="1241"/>
      <c r="FHI2" s="1241"/>
      <c r="FHJ2" s="1241"/>
      <c r="FHK2" s="1241"/>
      <c r="FHL2" s="1241"/>
      <c r="FHM2" s="1241"/>
      <c r="FHN2" s="1241"/>
      <c r="FHO2" s="1241"/>
      <c r="FHP2" s="1241"/>
      <c r="FHQ2" s="1241"/>
      <c r="FHR2" s="1241"/>
      <c r="FHS2" s="1241"/>
      <c r="FHT2" s="1241"/>
      <c r="FHU2" s="1241"/>
      <c r="FHV2" s="1241"/>
      <c r="FHW2" s="1241"/>
      <c r="FHX2" s="1241"/>
      <c r="FHY2" s="1241"/>
      <c r="FHZ2" s="1241"/>
      <c r="FIA2" s="1241"/>
      <c r="FIB2" s="1241"/>
      <c r="FIC2" s="1241"/>
      <c r="FID2" s="1241"/>
      <c r="FIE2" s="1241"/>
      <c r="FIF2" s="1241"/>
      <c r="FIG2" s="1241"/>
      <c r="FIH2" s="1241"/>
      <c r="FII2" s="1241"/>
      <c r="FIJ2" s="1241"/>
      <c r="FIK2" s="1241"/>
      <c r="FIL2" s="1241"/>
      <c r="FIM2" s="1241"/>
      <c r="FIN2" s="1241"/>
      <c r="FIO2" s="1241"/>
      <c r="FIP2" s="1241"/>
      <c r="FIQ2" s="1241"/>
      <c r="FIR2" s="1241"/>
      <c r="FIS2" s="1241"/>
      <c r="FIT2" s="1241"/>
      <c r="FIU2" s="1241"/>
      <c r="FIV2" s="1241"/>
      <c r="FIW2" s="1241"/>
      <c r="FIX2" s="1241"/>
      <c r="FIY2" s="1241"/>
      <c r="FIZ2" s="1241"/>
      <c r="FJA2" s="1241"/>
      <c r="FJB2" s="1241"/>
      <c r="FJC2" s="1241"/>
      <c r="FJD2" s="1241"/>
      <c r="FJE2" s="1241"/>
      <c r="FJF2" s="1241"/>
      <c r="FJG2" s="1241"/>
      <c r="FJH2" s="1241"/>
      <c r="FJI2" s="1241"/>
      <c r="FJJ2" s="1241"/>
      <c r="FJK2" s="1241"/>
      <c r="FJL2" s="1241"/>
      <c r="FJM2" s="1241"/>
      <c r="FJN2" s="1241"/>
      <c r="FJO2" s="1241"/>
      <c r="FJP2" s="1241"/>
      <c r="FJQ2" s="1241"/>
      <c r="FJR2" s="1241"/>
      <c r="FJS2" s="1241"/>
      <c r="FJT2" s="1241"/>
      <c r="FJU2" s="1241"/>
      <c r="FJV2" s="1241"/>
      <c r="FJW2" s="1241"/>
      <c r="FJX2" s="1241"/>
      <c r="FJY2" s="1241"/>
      <c r="FJZ2" s="1241"/>
      <c r="FKA2" s="1241"/>
      <c r="FKB2" s="1241"/>
      <c r="FKC2" s="1241"/>
      <c r="FKD2" s="1241"/>
      <c r="FKE2" s="1241"/>
      <c r="FKF2" s="1241"/>
      <c r="FKG2" s="1241"/>
      <c r="FKH2" s="1241"/>
      <c r="FKI2" s="1241"/>
      <c r="FKJ2" s="1241"/>
      <c r="FKK2" s="1241"/>
      <c r="FKL2" s="1241"/>
      <c r="FKM2" s="1241"/>
      <c r="FKN2" s="1241"/>
      <c r="FKO2" s="1241"/>
      <c r="FKP2" s="1241"/>
      <c r="FKQ2" s="1241"/>
      <c r="FKR2" s="1241"/>
      <c r="FKS2" s="1241"/>
      <c r="FKT2" s="1241"/>
      <c r="FKU2" s="1241"/>
      <c r="FKV2" s="1241"/>
      <c r="FKW2" s="1241"/>
      <c r="FKX2" s="1241"/>
      <c r="FKY2" s="1241"/>
      <c r="FKZ2" s="1241"/>
      <c r="FLA2" s="1241"/>
      <c r="FLB2" s="1241"/>
      <c r="FLC2" s="1241"/>
      <c r="FLD2" s="1241"/>
      <c r="FLE2" s="1241"/>
      <c r="FLF2" s="1241"/>
      <c r="FLG2" s="1241"/>
      <c r="FLH2" s="1241"/>
      <c r="FLI2" s="1241"/>
      <c r="FLJ2" s="1241"/>
      <c r="FLK2" s="1241"/>
      <c r="FLL2" s="1241"/>
      <c r="FLM2" s="1241"/>
      <c r="FLN2" s="1241"/>
      <c r="FLO2" s="1241"/>
      <c r="FLP2" s="1241"/>
      <c r="FLQ2" s="1241"/>
      <c r="FLR2" s="1241"/>
      <c r="FLS2" s="1241"/>
      <c r="FLT2" s="1241"/>
      <c r="FLU2" s="1241"/>
      <c r="FLV2" s="1241"/>
      <c r="FLW2" s="1241"/>
      <c r="FLX2" s="1241"/>
      <c r="FLY2" s="1241"/>
      <c r="FLZ2" s="1241"/>
      <c r="FMA2" s="1241"/>
      <c r="FMB2" s="1241"/>
      <c r="FMC2" s="1241"/>
      <c r="FMD2" s="1241"/>
      <c r="FME2" s="1241"/>
      <c r="FMF2" s="1241"/>
      <c r="FMG2" s="1241"/>
      <c r="FMH2" s="1241"/>
      <c r="FMI2" s="1241"/>
      <c r="FMJ2" s="1241"/>
      <c r="FMK2" s="1241"/>
      <c r="FML2" s="1241"/>
      <c r="FMM2" s="1241"/>
      <c r="FMN2" s="1241"/>
      <c r="FMO2" s="1241"/>
      <c r="FMP2" s="1241"/>
      <c r="FMQ2" s="1241"/>
      <c r="FMR2" s="1241"/>
      <c r="FMS2" s="1241"/>
      <c r="FMT2" s="1241"/>
      <c r="FMU2" s="1241"/>
      <c r="FMV2" s="1241"/>
      <c r="FMW2" s="1241"/>
      <c r="FMX2" s="1241"/>
      <c r="FMY2" s="1241"/>
      <c r="FMZ2" s="1241"/>
      <c r="FNA2" s="1241"/>
      <c r="FNB2" s="1241"/>
      <c r="FNC2" s="1241"/>
      <c r="FND2" s="1241"/>
      <c r="FNE2" s="1241"/>
      <c r="FNF2" s="1241"/>
      <c r="FNG2" s="1241"/>
      <c r="FNH2" s="1241"/>
      <c r="FNI2" s="1241"/>
      <c r="FNJ2" s="1241"/>
      <c r="FNK2" s="1241"/>
      <c r="FNL2" s="1241"/>
      <c r="FNM2" s="1241"/>
      <c r="FNN2" s="1241"/>
      <c r="FNO2" s="1241"/>
      <c r="FNP2" s="1241"/>
      <c r="FNQ2" s="1241"/>
      <c r="FNR2" s="1241"/>
      <c r="FNS2" s="1241"/>
      <c r="FNT2" s="1241"/>
      <c r="FNU2" s="1241"/>
      <c r="FNV2" s="1241"/>
      <c r="FNW2" s="1241"/>
      <c r="FNX2" s="1241"/>
      <c r="FNY2" s="1241"/>
      <c r="FNZ2" s="1241"/>
      <c r="FOA2" s="1241"/>
      <c r="FOB2" s="1241"/>
      <c r="FOC2" s="1241"/>
      <c r="FOD2" s="1241"/>
      <c r="FOE2" s="1241"/>
      <c r="FOF2" s="1241"/>
      <c r="FOG2" s="1241"/>
      <c r="FOH2" s="1241"/>
      <c r="FOI2" s="1241"/>
      <c r="FOJ2" s="1241"/>
      <c r="FOK2" s="1241"/>
      <c r="FOL2" s="1241"/>
      <c r="FOM2" s="1241"/>
      <c r="FON2" s="1241"/>
      <c r="FOO2" s="1241"/>
      <c r="FOP2" s="1241"/>
      <c r="FOQ2" s="1241"/>
      <c r="FOR2" s="1241"/>
      <c r="FOS2" s="1241"/>
      <c r="FOT2" s="1241"/>
      <c r="FOU2" s="1241"/>
      <c r="FOV2" s="1241"/>
      <c r="FOW2" s="1241"/>
      <c r="FOX2" s="1241"/>
      <c r="FOY2" s="1241"/>
      <c r="FOZ2" s="1241"/>
      <c r="FPA2" s="1241"/>
      <c r="FPB2" s="1241"/>
      <c r="FPC2" s="1241"/>
      <c r="FPD2" s="1241"/>
      <c r="FPE2" s="1241"/>
      <c r="FPF2" s="1241"/>
      <c r="FPG2" s="1241"/>
      <c r="FPH2" s="1241"/>
      <c r="FPI2" s="1241"/>
      <c r="FPJ2" s="1241"/>
      <c r="FPK2" s="1241"/>
      <c r="FPL2" s="1241"/>
      <c r="FPM2" s="1241"/>
      <c r="FPN2" s="1241"/>
      <c r="FPO2" s="1241"/>
      <c r="FPP2" s="1241"/>
      <c r="FPQ2" s="1241"/>
      <c r="FPR2" s="1241"/>
      <c r="FPS2" s="1241"/>
      <c r="FPT2" s="1241"/>
      <c r="FPU2" s="1241"/>
      <c r="FPV2" s="1241"/>
      <c r="FPW2" s="1241"/>
      <c r="FPX2" s="1241"/>
      <c r="FPY2" s="1241"/>
      <c r="FPZ2" s="1241"/>
      <c r="FQA2" s="1241"/>
      <c r="FQB2" s="1241"/>
      <c r="FQC2" s="1241"/>
      <c r="FQD2" s="1241"/>
      <c r="FQE2" s="1241"/>
      <c r="FQF2" s="1241"/>
      <c r="FQG2" s="1241"/>
      <c r="FQH2" s="1241"/>
      <c r="FQI2" s="1241"/>
      <c r="FQJ2" s="1241"/>
      <c r="FQK2" s="1241"/>
      <c r="FQL2" s="1241"/>
      <c r="FQM2" s="1241"/>
      <c r="FQN2" s="1241"/>
      <c r="FQO2" s="1241"/>
      <c r="FQP2" s="1241"/>
      <c r="FQQ2" s="1241"/>
      <c r="FQR2" s="1241"/>
      <c r="FQS2" s="1241"/>
      <c r="FQT2" s="1241"/>
      <c r="FQU2" s="1241"/>
      <c r="FQV2" s="1241"/>
      <c r="FQW2" s="1241"/>
      <c r="FQX2" s="1241"/>
      <c r="FQY2" s="1241"/>
      <c r="FQZ2" s="1241"/>
      <c r="FRA2" s="1241"/>
      <c r="FRB2" s="1241"/>
      <c r="FRC2" s="1241"/>
      <c r="FRD2" s="1241"/>
      <c r="FRE2" s="1241"/>
      <c r="FRF2" s="1241"/>
      <c r="FRG2" s="1241"/>
      <c r="FRH2" s="1241"/>
      <c r="FRI2" s="1241"/>
      <c r="FRJ2" s="1241"/>
      <c r="FRK2" s="1241"/>
      <c r="FRL2" s="1241"/>
      <c r="FRM2" s="1241"/>
      <c r="FRN2" s="1241"/>
      <c r="FRO2" s="1241"/>
      <c r="FRP2" s="1241"/>
      <c r="FRQ2" s="1241"/>
      <c r="FRR2" s="1241"/>
      <c r="FRS2" s="1241"/>
      <c r="FRT2" s="1241"/>
      <c r="FRU2" s="1241"/>
      <c r="FRV2" s="1241"/>
      <c r="FRW2" s="1241"/>
      <c r="FRX2" s="1241"/>
      <c r="FRY2" s="1241"/>
      <c r="FRZ2" s="1241"/>
      <c r="FSA2" s="1241"/>
      <c r="FSB2" s="1241"/>
      <c r="FSC2" s="1241"/>
      <c r="FSD2" s="1241"/>
      <c r="FSE2" s="1241"/>
      <c r="FSF2" s="1241"/>
      <c r="FSG2" s="1241"/>
      <c r="FSH2" s="1241"/>
      <c r="FSI2" s="1241"/>
      <c r="FSJ2" s="1241"/>
      <c r="FSK2" s="1241"/>
      <c r="FSL2" s="1241"/>
      <c r="FSM2" s="1241"/>
      <c r="FSN2" s="1241"/>
      <c r="FSO2" s="1241"/>
      <c r="FSP2" s="1241"/>
      <c r="FSQ2" s="1241"/>
      <c r="FSR2" s="1241"/>
      <c r="FSS2" s="1241"/>
      <c r="FST2" s="1241"/>
      <c r="FSU2" s="1241"/>
      <c r="FSV2" s="1241"/>
      <c r="FSW2" s="1241"/>
      <c r="FSX2" s="1241"/>
      <c r="FSY2" s="1241"/>
      <c r="FSZ2" s="1241"/>
      <c r="FTA2" s="1241"/>
      <c r="FTB2" s="1241"/>
      <c r="FTC2" s="1241"/>
      <c r="FTD2" s="1241"/>
      <c r="FTE2" s="1241"/>
      <c r="FTF2" s="1241"/>
      <c r="FTG2" s="1241"/>
      <c r="FTH2" s="1241"/>
      <c r="FTI2" s="1241"/>
      <c r="FTJ2" s="1241"/>
      <c r="FTK2" s="1241"/>
      <c r="FTL2" s="1241"/>
      <c r="FTM2" s="1241"/>
      <c r="FTN2" s="1241"/>
      <c r="FTO2" s="1241"/>
      <c r="FTP2" s="1241"/>
      <c r="FTQ2" s="1241"/>
      <c r="FTR2" s="1241"/>
      <c r="FTS2" s="1241"/>
      <c r="FTT2" s="1241"/>
      <c r="FTU2" s="1241"/>
      <c r="FTV2" s="1241"/>
      <c r="FTW2" s="1241"/>
      <c r="FTX2" s="1241"/>
      <c r="FTY2" s="1241"/>
      <c r="FTZ2" s="1241"/>
      <c r="FUA2" s="1241"/>
      <c r="FUB2" s="1241"/>
      <c r="FUC2" s="1241"/>
      <c r="FUD2" s="1241"/>
      <c r="FUE2" s="1241"/>
      <c r="FUF2" s="1241"/>
      <c r="FUG2" s="1241"/>
      <c r="FUH2" s="1241"/>
      <c r="FUI2" s="1241"/>
      <c r="FUJ2" s="1241"/>
      <c r="FUK2" s="1241"/>
      <c r="FUL2" s="1241"/>
      <c r="FUM2" s="1241"/>
      <c r="FUN2" s="1241"/>
      <c r="FUO2" s="1241"/>
      <c r="FUP2" s="1241"/>
      <c r="FUQ2" s="1241"/>
      <c r="FUR2" s="1241"/>
      <c r="FUS2" s="1241"/>
      <c r="FUT2" s="1241"/>
      <c r="FUU2" s="1241"/>
      <c r="FUV2" s="1241"/>
      <c r="FUW2" s="1241"/>
      <c r="FUX2" s="1241"/>
      <c r="FUY2" s="1241"/>
      <c r="FUZ2" s="1241"/>
      <c r="FVA2" s="1241"/>
      <c r="FVB2" s="1241"/>
      <c r="FVC2" s="1241"/>
      <c r="FVD2" s="1241"/>
      <c r="FVE2" s="1241"/>
      <c r="FVF2" s="1241"/>
      <c r="FVG2" s="1241"/>
      <c r="FVH2" s="1241"/>
      <c r="FVI2" s="1241"/>
      <c r="FVJ2" s="1241"/>
      <c r="FVK2" s="1241"/>
      <c r="FVL2" s="1241"/>
      <c r="FVM2" s="1241"/>
      <c r="FVN2" s="1241"/>
      <c r="FVO2" s="1241"/>
      <c r="FVP2" s="1241"/>
      <c r="FVQ2" s="1241"/>
      <c r="FVR2" s="1241"/>
      <c r="FVS2" s="1241"/>
      <c r="FVT2" s="1241"/>
      <c r="FVU2" s="1241"/>
      <c r="FVV2" s="1241"/>
      <c r="FVW2" s="1241"/>
      <c r="FVX2" s="1241"/>
      <c r="FVY2" s="1241"/>
      <c r="FVZ2" s="1241"/>
      <c r="FWA2" s="1241"/>
      <c r="FWB2" s="1241"/>
      <c r="FWC2" s="1241"/>
      <c r="FWD2" s="1241"/>
      <c r="FWE2" s="1241"/>
      <c r="FWF2" s="1241"/>
      <c r="FWG2" s="1241"/>
      <c r="FWH2" s="1241"/>
      <c r="FWI2" s="1241"/>
      <c r="FWJ2" s="1241"/>
      <c r="FWK2" s="1241"/>
      <c r="FWL2" s="1241"/>
      <c r="FWM2" s="1241"/>
      <c r="FWN2" s="1241"/>
      <c r="FWO2" s="1241"/>
      <c r="FWP2" s="1241"/>
      <c r="FWQ2" s="1241"/>
      <c r="FWR2" s="1241"/>
      <c r="FWS2" s="1241"/>
      <c r="FWT2" s="1241"/>
      <c r="FWU2" s="1241"/>
      <c r="FWV2" s="1241"/>
      <c r="FWW2" s="1241"/>
      <c r="FWX2" s="1241"/>
      <c r="FWY2" s="1241"/>
      <c r="FWZ2" s="1241"/>
      <c r="FXA2" s="1241"/>
      <c r="FXB2" s="1241"/>
      <c r="FXC2" s="1241"/>
      <c r="FXD2" s="1241"/>
      <c r="FXE2" s="1241"/>
      <c r="FXF2" s="1241"/>
      <c r="FXG2" s="1241"/>
      <c r="FXH2" s="1241"/>
      <c r="FXI2" s="1241"/>
      <c r="FXJ2" s="1241"/>
      <c r="FXK2" s="1241"/>
      <c r="FXL2" s="1241"/>
      <c r="FXM2" s="1241"/>
      <c r="FXN2" s="1241"/>
      <c r="FXO2" s="1241"/>
      <c r="FXP2" s="1241"/>
      <c r="FXQ2" s="1241"/>
      <c r="FXR2" s="1241"/>
      <c r="FXS2" s="1241"/>
      <c r="FXT2" s="1241"/>
      <c r="FXU2" s="1241"/>
      <c r="FXV2" s="1241"/>
      <c r="FXW2" s="1241"/>
      <c r="FXX2" s="1241"/>
      <c r="FXY2" s="1241"/>
      <c r="FXZ2" s="1241"/>
      <c r="FYA2" s="1241"/>
      <c r="FYB2" s="1241"/>
      <c r="FYC2" s="1241"/>
      <c r="FYD2" s="1241"/>
      <c r="FYE2" s="1241"/>
      <c r="FYF2" s="1241"/>
      <c r="FYG2" s="1241"/>
      <c r="FYH2" s="1241"/>
      <c r="FYI2" s="1241"/>
      <c r="FYJ2" s="1241"/>
      <c r="FYK2" s="1241"/>
      <c r="FYL2" s="1241"/>
      <c r="FYM2" s="1241"/>
      <c r="FYN2" s="1241"/>
      <c r="FYO2" s="1241"/>
      <c r="FYP2" s="1241"/>
      <c r="FYQ2" s="1241"/>
      <c r="FYR2" s="1241"/>
      <c r="FYS2" s="1241"/>
      <c r="FYT2" s="1241"/>
      <c r="FYU2" s="1241"/>
      <c r="FYV2" s="1241"/>
      <c r="FYW2" s="1241"/>
      <c r="FYX2" s="1241"/>
      <c r="FYY2" s="1241"/>
      <c r="FYZ2" s="1241"/>
      <c r="FZA2" s="1241"/>
      <c r="FZB2" s="1241"/>
      <c r="FZC2" s="1241"/>
      <c r="FZD2" s="1241"/>
      <c r="FZE2" s="1241"/>
      <c r="FZF2" s="1241"/>
      <c r="FZG2" s="1241"/>
      <c r="FZH2" s="1241"/>
      <c r="FZI2" s="1241"/>
      <c r="FZJ2" s="1241"/>
      <c r="FZK2" s="1241"/>
      <c r="FZL2" s="1241"/>
      <c r="FZM2" s="1241"/>
      <c r="FZN2" s="1241"/>
      <c r="FZO2" s="1241"/>
      <c r="FZP2" s="1241"/>
      <c r="FZQ2" s="1241"/>
      <c r="FZR2" s="1241"/>
      <c r="FZS2" s="1241"/>
      <c r="FZT2" s="1241"/>
      <c r="FZU2" s="1241"/>
      <c r="FZV2" s="1241"/>
      <c r="FZW2" s="1241"/>
      <c r="FZX2" s="1241"/>
      <c r="FZY2" s="1241"/>
      <c r="FZZ2" s="1241"/>
      <c r="GAA2" s="1241"/>
      <c r="GAB2" s="1241"/>
      <c r="GAC2" s="1241"/>
      <c r="GAD2" s="1241"/>
      <c r="GAE2" s="1241"/>
      <c r="GAF2" s="1241"/>
      <c r="GAG2" s="1241"/>
      <c r="GAH2" s="1241"/>
      <c r="GAI2" s="1241"/>
      <c r="GAJ2" s="1241"/>
      <c r="GAK2" s="1241"/>
      <c r="GAL2" s="1241"/>
      <c r="GAM2" s="1241"/>
      <c r="GAN2" s="1241"/>
      <c r="GAO2" s="1241"/>
      <c r="GAP2" s="1241"/>
      <c r="GAQ2" s="1241"/>
      <c r="GAR2" s="1241"/>
      <c r="GAS2" s="1241"/>
      <c r="GAT2" s="1241"/>
      <c r="GAU2" s="1241"/>
      <c r="GAV2" s="1241"/>
      <c r="GAW2" s="1241"/>
      <c r="GAX2" s="1241"/>
      <c r="GAY2" s="1241"/>
      <c r="GAZ2" s="1241"/>
      <c r="GBA2" s="1241"/>
      <c r="GBB2" s="1241"/>
      <c r="GBC2" s="1241"/>
      <c r="GBD2" s="1241"/>
      <c r="GBE2" s="1241"/>
      <c r="GBF2" s="1241"/>
      <c r="GBG2" s="1241"/>
      <c r="GBH2" s="1241"/>
      <c r="GBI2" s="1241"/>
      <c r="GBJ2" s="1241"/>
      <c r="GBK2" s="1241"/>
      <c r="GBL2" s="1241"/>
      <c r="GBM2" s="1241"/>
      <c r="GBN2" s="1241"/>
      <c r="GBO2" s="1241"/>
      <c r="GBP2" s="1241"/>
      <c r="GBQ2" s="1241"/>
      <c r="GBR2" s="1241"/>
      <c r="GBS2" s="1241"/>
      <c r="GBT2" s="1241"/>
      <c r="GBU2" s="1241"/>
      <c r="GBV2" s="1241"/>
      <c r="GBW2" s="1241"/>
      <c r="GBX2" s="1241"/>
      <c r="GBY2" s="1241"/>
      <c r="GBZ2" s="1241"/>
      <c r="GCA2" s="1241"/>
      <c r="GCB2" s="1241"/>
      <c r="GCC2" s="1241"/>
      <c r="GCD2" s="1241"/>
      <c r="GCE2" s="1241"/>
      <c r="GCF2" s="1241"/>
      <c r="GCG2" s="1241"/>
      <c r="GCH2" s="1241"/>
      <c r="GCI2" s="1241"/>
      <c r="GCJ2" s="1241"/>
      <c r="GCK2" s="1241"/>
      <c r="GCL2" s="1241"/>
      <c r="GCM2" s="1241"/>
      <c r="GCN2" s="1241"/>
      <c r="GCO2" s="1241"/>
      <c r="GCP2" s="1241"/>
      <c r="GCQ2" s="1241"/>
      <c r="GCR2" s="1241"/>
      <c r="GCS2" s="1241"/>
      <c r="GCT2" s="1241"/>
      <c r="GCU2" s="1241"/>
      <c r="GCV2" s="1241"/>
      <c r="GCW2" s="1241"/>
      <c r="GCX2" s="1241"/>
      <c r="GCY2" s="1241"/>
      <c r="GCZ2" s="1241"/>
      <c r="GDA2" s="1241"/>
      <c r="GDB2" s="1241"/>
      <c r="GDC2" s="1241"/>
      <c r="GDD2" s="1241"/>
      <c r="GDE2" s="1241"/>
      <c r="GDF2" s="1241"/>
      <c r="GDG2" s="1241"/>
      <c r="GDH2" s="1241"/>
      <c r="GDI2" s="1241"/>
      <c r="GDJ2" s="1241"/>
      <c r="GDK2" s="1241"/>
      <c r="GDL2" s="1241"/>
      <c r="GDM2" s="1241"/>
      <c r="GDN2" s="1241"/>
      <c r="GDO2" s="1241"/>
      <c r="GDP2" s="1241"/>
      <c r="GDQ2" s="1241"/>
      <c r="GDR2" s="1241"/>
      <c r="GDS2" s="1241"/>
      <c r="GDT2" s="1241"/>
      <c r="GDU2" s="1241"/>
      <c r="GDV2" s="1241"/>
      <c r="GDW2" s="1241"/>
      <c r="GDX2" s="1241"/>
      <c r="GDY2" s="1241"/>
      <c r="GDZ2" s="1241"/>
      <c r="GEA2" s="1241"/>
      <c r="GEB2" s="1241"/>
      <c r="GEC2" s="1241"/>
      <c r="GED2" s="1241"/>
      <c r="GEE2" s="1241"/>
      <c r="GEF2" s="1241"/>
      <c r="GEG2" s="1241"/>
      <c r="GEH2" s="1241"/>
      <c r="GEI2" s="1241"/>
      <c r="GEJ2" s="1241"/>
      <c r="GEK2" s="1241"/>
      <c r="GEL2" s="1241"/>
      <c r="GEM2" s="1241"/>
      <c r="GEN2" s="1241"/>
      <c r="GEO2" s="1241"/>
      <c r="GEP2" s="1241"/>
      <c r="GEQ2" s="1241"/>
      <c r="GER2" s="1241"/>
      <c r="GES2" s="1241"/>
      <c r="GET2" s="1241"/>
      <c r="GEU2" s="1241"/>
      <c r="GEV2" s="1241"/>
      <c r="GEW2" s="1241"/>
      <c r="GEX2" s="1241"/>
      <c r="GEY2" s="1241"/>
      <c r="GEZ2" s="1241"/>
      <c r="GFA2" s="1241"/>
      <c r="GFB2" s="1241"/>
      <c r="GFC2" s="1241"/>
      <c r="GFD2" s="1241"/>
      <c r="GFE2" s="1241"/>
      <c r="GFF2" s="1241"/>
      <c r="GFG2" s="1241"/>
      <c r="GFH2" s="1241"/>
      <c r="GFI2" s="1241"/>
      <c r="GFJ2" s="1241"/>
      <c r="GFK2" s="1241"/>
      <c r="GFL2" s="1241"/>
      <c r="GFM2" s="1241"/>
      <c r="GFN2" s="1241"/>
      <c r="GFO2" s="1241"/>
      <c r="GFP2" s="1241"/>
      <c r="GFQ2" s="1241"/>
      <c r="GFR2" s="1241"/>
      <c r="GFS2" s="1241"/>
      <c r="GFT2" s="1241"/>
      <c r="GFU2" s="1241"/>
      <c r="GFV2" s="1241"/>
      <c r="GFW2" s="1241"/>
      <c r="GFX2" s="1241"/>
      <c r="GFY2" s="1241"/>
      <c r="GFZ2" s="1241"/>
      <c r="GGA2" s="1241"/>
      <c r="GGB2" s="1241"/>
      <c r="GGC2" s="1241"/>
      <c r="GGD2" s="1241"/>
      <c r="GGE2" s="1241"/>
      <c r="GGF2" s="1241"/>
      <c r="GGG2" s="1241"/>
      <c r="GGH2" s="1241"/>
      <c r="GGI2" s="1241"/>
      <c r="GGJ2" s="1241"/>
      <c r="GGK2" s="1241"/>
      <c r="GGL2" s="1241"/>
      <c r="GGM2" s="1241"/>
      <c r="GGN2" s="1241"/>
      <c r="GGO2" s="1241"/>
      <c r="GGP2" s="1241"/>
      <c r="GGQ2" s="1241"/>
      <c r="GGR2" s="1241"/>
      <c r="GGS2" s="1241"/>
      <c r="GGT2" s="1241"/>
      <c r="GGU2" s="1241"/>
      <c r="GGV2" s="1241"/>
      <c r="GGW2" s="1241"/>
      <c r="GGX2" s="1241"/>
      <c r="GGY2" s="1241"/>
      <c r="GGZ2" s="1241"/>
      <c r="GHA2" s="1241"/>
      <c r="GHB2" s="1241"/>
      <c r="GHC2" s="1241"/>
      <c r="GHD2" s="1241"/>
      <c r="GHE2" s="1241"/>
      <c r="GHF2" s="1241"/>
      <c r="GHG2" s="1241"/>
      <c r="GHH2" s="1241"/>
      <c r="GHI2" s="1241"/>
      <c r="GHJ2" s="1241"/>
      <c r="GHK2" s="1241"/>
      <c r="GHL2" s="1241"/>
      <c r="GHM2" s="1241"/>
      <c r="GHN2" s="1241"/>
      <c r="GHO2" s="1241"/>
      <c r="GHP2" s="1241"/>
      <c r="GHQ2" s="1241"/>
      <c r="GHR2" s="1241"/>
      <c r="GHS2" s="1241"/>
      <c r="GHT2" s="1241"/>
      <c r="GHU2" s="1241"/>
      <c r="GHV2" s="1241"/>
      <c r="GHW2" s="1241"/>
      <c r="GHX2" s="1241"/>
      <c r="GHY2" s="1241"/>
      <c r="GHZ2" s="1241"/>
      <c r="GIA2" s="1241"/>
      <c r="GIB2" s="1241"/>
      <c r="GIC2" s="1241"/>
      <c r="GID2" s="1241"/>
      <c r="GIE2" s="1241"/>
      <c r="GIF2" s="1241"/>
      <c r="GIG2" s="1241"/>
      <c r="GIH2" s="1241"/>
      <c r="GII2" s="1241"/>
      <c r="GIJ2" s="1241"/>
      <c r="GIK2" s="1241"/>
      <c r="GIL2" s="1241"/>
      <c r="GIM2" s="1241"/>
      <c r="GIN2" s="1241"/>
      <c r="GIO2" s="1241"/>
      <c r="GIP2" s="1241"/>
      <c r="GIQ2" s="1241"/>
      <c r="GIR2" s="1241"/>
      <c r="GIS2" s="1241"/>
      <c r="GIT2" s="1241"/>
      <c r="GIU2" s="1241"/>
      <c r="GIV2" s="1241"/>
      <c r="GIW2" s="1241"/>
      <c r="GIX2" s="1241"/>
      <c r="GIY2" s="1241"/>
      <c r="GIZ2" s="1241"/>
      <c r="GJA2" s="1241"/>
      <c r="GJB2" s="1241"/>
      <c r="GJC2" s="1241"/>
      <c r="GJD2" s="1241"/>
      <c r="GJE2" s="1241"/>
      <c r="GJF2" s="1241"/>
      <c r="GJG2" s="1241"/>
      <c r="GJH2" s="1241"/>
      <c r="GJI2" s="1241"/>
      <c r="GJJ2" s="1241"/>
      <c r="GJK2" s="1241"/>
      <c r="GJL2" s="1241"/>
      <c r="GJM2" s="1241"/>
      <c r="GJN2" s="1241"/>
      <c r="GJO2" s="1241"/>
      <c r="GJP2" s="1241"/>
      <c r="GJQ2" s="1241"/>
      <c r="GJR2" s="1241"/>
      <c r="GJS2" s="1241"/>
      <c r="GJT2" s="1241"/>
      <c r="GJU2" s="1241"/>
      <c r="GJV2" s="1241"/>
      <c r="GJW2" s="1241"/>
      <c r="GJX2" s="1241"/>
      <c r="GJY2" s="1241"/>
      <c r="GJZ2" s="1241"/>
      <c r="GKA2" s="1241"/>
      <c r="GKB2" s="1241"/>
      <c r="GKC2" s="1241"/>
      <c r="GKD2" s="1241"/>
      <c r="GKE2" s="1241"/>
      <c r="GKF2" s="1241"/>
      <c r="GKG2" s="1241"/>
      <c r="GKH2" s="1241"/>
      <c r="GKI2" s="1241"/>
      <c r="GKJ2" s="1241"/>
      <c r="GKK2" s="1241"/>
      <c r="GKL2" s="1241"/>
      <c r="GKM2" s="1241"/>
      <c r="GKN2" s="1241"/>
      <c r="GKO2" s="1241"/>
      <c r="GKP2" s="1241"/>
      <c r="GKQ2" s="1241"/>
      <c r="GKR2" s="1241"/>
      <c r="GKS2" s="1241"/>
      <c r="GKT2" s="1241"/>
      <c r="GKU2" s="1241"/>
      <c r="GKV2" s="1241"/>
      <c r="GKW2" s="1241"/>
      <c r="GKX2" s="1241"/>
      <c r="GKY2" s="1241"/>
      <c r="GKZ2" s="1241"/>
      <c r="GLA2" s="1241"/>
      <c r="GLB2" s="1241"/>
      <c r="GLC2" s="1241"/>
      <c r="GLD2" s="1241"/>
      <c r="GLE2" s="1241"/>
      <c r="GLF2" s="1241"/>
      <c r="GLG2" s="1241"/>
      <c r="GLH2" s="1241"/>
      <c r="GLI2" s="1241"/>
      <c r="GLJ2" s="1241"/>
      <c r="GLK2" s="1241"/>
      <c r="GLL2" s="1241"/>
      <c r="GLM2" s="1241"/>
      <c r="GLN2" s="1241"/>
      <c r="GLO2" s="1241"/>
      <c r="GLP2" s="1241"/>
      <c r="GLQ2" s="1241"/>
      <c r="GLR2" s="1241"/>
      <c r="GLS2" s="1241"/>
      <c r="GLT2" s="1241"/>
      <c r="GLU2" s="1241"/>
      <c r="GLV2" s="1241"/>
      <c r="GLW2" s="1241"/>
      <c r="GLX2" s="1241"/>
      <c r="GLY2" s="1241"/>
      <c r="GLZ2" s="1241"/>
      <c r="GMA2" s="1241"/>
      <c r="GMB2" s="1241"/>
      <c r="GMC2" s="1241"/>
      <c r="GMD2" s="1241"/>
      <c r="GME2" s="1241"/>
      <c r="GMF2" s="1241"/>
      <c r="GMG2" s="1241"/>
      <c r="GMH2" s="1241"/>
      <c r="GMI2" s="1241"/>
      <c r="GMJ2" s="1241"/>
      <c r="GMK2" s="1241"/>
      <c r="GML2" s="1241"/>
      <c r="GMM2" s="1241"/>
      <c r="GMN2" s="1241"/>
      <c r="GMO2" s="1241"/>
      <c r="GMP2" s="1241"/>
      <c r="GMQ2" s="1241"/>
      <c r="GMR2" s="1241"/>
      <c r="GMS2" s="1241"/>
      <c r="GMT2" s="1241"/>
      <c r="GMU2" s="1241"/>
      <c r="GMV2" s="1241"/>
      <c r="GMW2" s="1241"/>
      <c r="GMX2" s="1241"/>
      <c r="GMY2" s="1241"/>
      <c r="GMZ2" s="1241"/>
      <c r="GNA2" s="1241"/>
      <c r="GNB2" s="1241"/>
      <c r="GNC2" s="1241"/>
      <c r="GND2" s="1241"/>
      <c r="GNE2" s="1241"/>
      <c r="GNF2" s="1241"/>
      <c r="GNG2" s="1241"/>
      <c r="GNH2" s="1241"/>
      <c r="GNI2" s="1241"/>
      <c r="GNJ2" s="1241"/>
      <c r="GNK2" s="1241"/>
      <c r="GNL2" s="1241"/>
      <c r="GNM2" s="1241"/>
      <c r="GNN2" s="1241"/>
      <c r="GNO2" s="1241"/>
      <c r="GNP2" s="1241"/>
      <c r="GNQ2" s="1241"/>
      <c r="GNR2" s="1241"/>
      <c r="GNS2" s="1241"/>
      <c r="GNT2" s="1241"/>
      <c r="GNU2" s="1241"/>
      <c r="GNV2" s="1241"/>
      <c r="GNW2" s="1241"/>
      <c r="GNX2" s="1241"/>
      <c r="GNY2" s="1241"/>
      <c r="GNZ2" s="1241"/>
      <c r="GOA2" s="1241"/>
      <c r="GOB2" s="1241"/>
      <c r="GOC2" s="1241"/>
      <c r="GOD2" s="1241"/>
      <c r="GOE2" s="1241"/>
      <c r="GOF2" s="1241"/>
      <c r="GOG2" s="1241"/>
      <c r="GOH2" s="1241"/>
      <c r="GOI2" s="1241"/>
      <c r="GOJ2" s="1241"/>
      <c r="GOK2" s="1241"/>
      <c r="GOL2" s="1241"/>
      <c r="GOM2" s="1241"/>
      <c r="GON2" s="1241"/>
      <c r="GOO2" s="1241"/>
      <c r="GOP2" s="1241"/>
      <c r="GOQ2" s="1241"/>
      <c r="GOR2" s="1241"/>
      <c r="GOS2" s="1241"/>
      <c r="GOT2" s="1241"/>
      <c r="GOU2" s="1241"/>
      <c r="GOV2" s="1241"/>
      <c r="GOW2" s="1241"/>
      <c r="GOX2" s="1241"/>
      <c r="GOY2" s="1241"/>
      <c r="GOZ2" s="1241"/>
      <c r="GPA2" s="1241"/>
      <c r="GPB2" s="1241"/>
      <c r="GPC2" s="1241"/>
      <c r="GPD2" s="1241"/>
      <c r="GPE2" s="1241"/>
      <c r="GPF2" s="1241"/>
      <c r="GPG2" s="1241"/>
      <c r="GPH2" s="1241"/>
      <c r="GPI2" s="1241"/>
      <c r="GPJ2" s="1241"/>
      <c r="GPK2" s="1241"/>
      <c r="GPL2" s="1241"/>
      <c r="GPM2" s="1241"/>
      <c r="GPN2" s="1241"/>
      <c r="GPO2" s="1241"/>
      <c r="GPP2" s="1241"/>
      <c r="GPQ2" s="1241"/>
      <c r="GPR2" s="1241"/>
      <c r="GPS2" s="1241"/>
      <c r="GPT2" s="1241"/>
      <c r="GPU2" s="1241"/>
      <c r="GPV2" s="1241"/>
      <c r="GPW2" s="1241"/>
      <c r="GPX2" s="1241"/>
      <c r="GPY2" s="1241"/>
      <c r="GPZ2" s="1241"/>
      <c r="GQA2" s="1241"/>
      <c r="GQB2" s="1241"/>
      <c r="GQC2" s="1241"/>
      <c r="GQD2" s="1241"/>
      <c r="GQE2" s="1241"/>
      <c r="GQF2" s="1241"/>
      <c r="GQG2" s="1241"/>
      <c r="GQH2" s="1241"/>
      <c r="GQI2" s="1241"/>
      <c r="GQJ2" s="1241"/>
      <c r="GQK2" s="1241"/>
      <c r="GQL2" s="1241"/>
      <c r="GQM2" s="1241"/>
      <c r="GQN2" s="1241"/>
      <c r="GQO2" s="1241"/>
      <c r="GQP2" s="1241"/>
      <c r="GQQ2" s="1241"/>
      <c r="GQR2" s="1241"/>
      <c r="GQS2" s="1241"/>
      <c r="GQT2" s="1241"/>
      <c r="GQU2" s="1241"/>
      <c r="GQV2" s="1241"/>
      <c r="GQW2" s="1241"/>
      <c r="GQX2" s="1241"/>
      <c r="GQY2" s="1241"/>
      <c r="GQZ2" s="1241"/>
      <c r="GRA2" s="1241"/>
      <c r="GRB2" s="1241"/>
      <c r="GRC2" s="1241"/>
      <c r="GRD2" s="1241"/>
      <c r="GRE2" s="1241"/>
      <c r="GRF2" s="1241"/>
      <c r="GRG2" s="1241"/>
      <c r="GRH2" s="1241"/>
      <c r="GRI2" s="1241"/>
      <c r="GRJ2" s="1241"/>
      <c r="GRK2" s="1241"/>
      <c r="GRL2" s="1241"/>
      <c r="GRM2" s="1241"/>
      <c r="GRN2" s="1241"/>
      <c r="GRO2" s="1241"/>
      <c r="GRP2" s="1241"/>
      <c r="GRQ2" s="1241"/>
      <c r="GRR2" s="1241"/>
      <c r="GRS2" s="1241"/>
      <c r="GRT2" s="1241"/>
      <c r="GRU2" s="1241"/>
      <c r="GRV2" s="1241"/>
      <c r="GRW2" s="1241"/>
      <c r="GRX2" s="1241"/>
      <c r="GRY2" s="1241"/>
      <c r="GRZ2" s="1241"/>
      <c r="GSA2" s="1241"/>
      <c r="GSB2" s="1241"/>
      <c r="GSC2" s="1241"/>
      <c r="GSD2" s="1241"/>
      <c r="GSE2" s="1241"/>
      <c r="GSF2" s="1241"/>
      <c r="GSG2" s="1241"/>
      <c r="GSH2" s="1241"/>
      <c r="GSI2" s="1241"/>
      <c r="GSJ2" s="1241"/>
      <c r="GSK2" s="1241"/>
      <c r="GSL2" s="1241"/>
      <c r="GSM2" s="1241"/>
      <c r="GSN2" s="1241"/>
      <c r="GSO2" s="1241"/>
      <c r="GSP2" s="1241"/>
      <c r="GSQ2" s="1241"/>
      <c r="GSR2" s="1241"/>
      <c r="GSS2" s="1241"/>
      <c r="GST2" s="1241"/>
      <c r="GSU2" s="1241"/>
      <c r="GSV2" s="1241"/>
      <c r="GSW2" s="1241"/>
      <c r="GSX2" s="1241"/>
      <c r="GSY2" s="1241"/>
      <c r="GSZ2" s="1241"/>
      <c r="GTA2" s="1241"/>
      <c r="GTB2" s="1241"/>
      <c r="GTC2" s="1241"/>
      <c r="GTD2" s="1241"/>
      <c r="GTE2" s="1241"/>
      <c r="GTF2" s="1241"/>
      <c r="GTG2" s="1241"/>
      <c r="GTH2" s="1241"/>
      <c r="GTI2" s="1241"/>
      <c r="GTJ2" s="1241"/>
      <c r="GTK2" s="1241"/>
      <c r="GTL2" s="1241"/>
      <c r="GTM2" s="1241"/>
      <c r="GTN2" s="1241"/>
      <c r="GTO2" s="1241"/>
      <c r="GTP2" s="1241"/>
      <c r="GTQ2" s="1241"/>
      <c r="GTR2" s="1241"/>
      <c r="GTS2" s="1241"/>
      <c r="GTT2" s="1241"/>
      <c r="GTU2" s="1241"/>
      <c r="GTV2" s="1241"/>
      <c r="GTW2" s="1241"/>
      <c r="GTX2" s="1241"/>
      <c r="GTY2" s="1241"/>
      <c r="GTZ2" s="1241"/>
      <c r="GUA2" s="1241"/>
      <c r="GUB2" s="1241"/>
      <c r="GUC2" s="1241"/>
      <c r="GUD2" s="1241"/>
      <c r="GUE2" s="1241"/>
      <c r="GUF2" s="1241"/>
      <c r="GUG2" s="1241"/>
      <c r="GUH2" s="1241"/>
      <c r="GUI2" s="1241"/>
      <c r="GUJ2" s="1241"/>
      <c r="GUK2" s="1241"/>
      <c r="GUL2" s="1241"/>
      <c r="GUM2" s="1241"/>
      <c r="GUN2" s="1241"/>
      <c r="GUO2" s="1241"/>
      <c r="GUP2" s="1241"/>
      <c r="GUQ2" s="1241"/>
      <c r="GUR2" s="1241"/>
      <c r="GUS2" s="1241"/>
      <c r="GUT2" s="1241"/>
      <c r="GUU2" s="1241"/>
      <c r="GUV2" s="1241"/>
      <c r="GUW2" s="1241"/>
      <c r="GUX2" s="1241"/>
      <c r="GUY2" s="1241"/>
      <c r="GUZ2" s="1241"/>
      <c r="GVA2" s="1241"/>
      <c r="GVB2" s="1241"/>
      <c r="GVC2" s="1241"/>
      <c r="GVD2" s="1241"/>
      <c r="GVE2" s="1241"/>
      <c r="GVF2" s="1241"/>
      <c r="GVG2" s="1241"/>
      <c r="GVH2" s="1241"/>
      <c r="GVI2" s="1241"/>
      <c r="GVJ2" s="1241"/>
      <c r="GVK2" s="1241"/>
      <c r="GVL2" s="1241"/>
      <c r="GVM2" s="1241"/>
      <c r="GVN2" s="1241"/>
      <c r="GVO2" s="1241"/>
      <c r="GVP2" s="1241"/>
      <c r="GVQ2" s="1241"/>
      <c r="GVR2" s="1241"/>
      <c r="GVS2" s="1241"/>
      <c r="GVT2" s="1241"/>
      <c r="GVU2" s="1241"/>
      <c r="GVV2" s="1241"/>
      <c r="GVW2" s="1241"/>
      <c r="GVX2" s="1241"/>
      <c r="GVY2" s="1241"/>
      <c r="GVZ2" s="1241"/>
      <c r="GWA2" s="1241"/>
      <c r="GWB2" s="1241"/>
      <c r="GWC2" s="1241"/>
      <c r="GWD2" s="1241"/>
      <c r="GWE2" s="1241"/>
      <c r="GWF2" s="1241"/>
      <c r="GWG2" s="1241"/>
      <c r="GWH2" s="1241"/>
      <c r="GWI2" s="1241"/>
      <c r="GWJ2" s="1241"/>
      <c r="GWK2" s="1241"/>
      <c r="GWL2" s="1241"/>
      <c r="GWM2" s="1241"/>
      <c r="GWN2" s="1241"/>
      <c r="GWO2" s="1241"/>
      <c r="GWP2" s="1241"/>
      <c r="GWQ2" s="1241"/>
      <c r="GWR2" s="1241"/>
      <c r="GWS2" s="1241"/>
      <c r="GWT2" s="1241"/>
      <c r="GWU2" s="1241"/>
      <c r="GWV2" s="1241"/>
      <c r="GWW2" s="1241"/>
      <c r="GWX2" s="1241"/>
      <c r="GWY2" s="1241"/>
      <c r="GWZ2" s="1241"/>
      <c r="GXA2" s="1241"/>
      <c r="GXB2" s="1241"/>
      <c r="GXC2" s="1241"/>
      <c r="GXD2" s="1241"/>
      <c r="GXE2" s="1241"/>
      <c r="GXF2" s="1241"/>
      <c r="GXG2" s="1241"/>
      <c r="GXH2" s="1241"/>
      <c r="GXI2" s="1241"/>
      <c r="GXJ2" s="1241"/>
      <c r="GXK2" s="1241"/>
      <c r="GXL2" s="1241"/>
      <c r="GXM2" s="1241"/>
      <c r="GXN2" s="1241"/>
      <c r="GXO2" s="1241"/>
      <c r="GXP2" s="1241"/>
      <c r="GXQ2" s="1241"/>
      <c r="GXR2" s="1241"/>
      <c r="GXS2" s="1241"/>
      <c r="GXT2" s="1241"/>
      <c r="GXU2" s="1241"/>
      <c r="GXV2" s="1241"/>
      <c r="GXW2" s="1241"/>
      <c r="GXX2" s="1241"/>
      <c r="GXY2" s="1241"/>
      <c r="GXZ2" s="1241"/>
      <c r="GYA2" s="1241"/>
      <c r="GYB2" s="1241"/>
      <c r="GYC2" s="1241"/>
      <c r="GYD2" s="1241"/>
      <c r="GYE2" s="1241"/>
      <c r="GYF2" s="1241"/>
      <c r="GYG2" s="1241"/>
      <c r="GYH2" s="1241"/>
      <c r="GYI2" s="1241"/>
      <c r="GYJ2" s="1241"/>
      <c r="GYK2" s="1241"/>
      <c r="GYL2" s="1241"/>
      <c r="GYM2" s="1241"/>
      <c r="GYN2" s="1241"/>
      <c r="GYO2" s="1241"/>
      <c r="GYP2" s="1241"/>
      <c r="GYQ2" s="1241"/>
      <c r="GYR2" s="1241"/>
      <c r="GYS2" s="1241"/>
      <c r="GYT2" s="1241"/>
      <c r="GYU2" s="1241"/>
      <c r="GYV2" s="1241"/>
      <c r="GYW2" s="1241"/>
      <c r="GYX2" s="1241"/>
      <c r="GYY2" s="1241"/>
      <c r="GYZ2" s="1241"/>
      <c r="GZA2" s="1241"/>
      <c r="GZB2" s="1241"/>
      <c r="GZC2" s="1241"/>
      <c r="GZD2" s="1241"/>
      <c r="GZE2" s="1241"/>
      <c r="GZF2" s="1241"/>
      <c r="GZG2" s="1241"/>
      <c r="GZH2" s="1241"/>
      <c r="GZI2" s="1241"/>
      <c r="GZJ2" s="1241"/>
      <c r="GZK2" s="1241"/>
      <c r="GZL2" s="1241"/>
      <c r="GZM2" s="1241"/>
      <c r="GZN2" s="1241"/>
      <c r="GZO2" s="1241"/>
      <c r="GZP2" s="1241"/>
      <c r="GZQ2" s="1241"/>
      <c r="GZR2" s="1241"/>
      <c r="GZS2" s="1241"/>
      <c r="GZT2" s="1241"/>
      <c r="GZU2" s="1241"/>
      <c r="GZV2" s="1241"/>
      <c r="GZW2" s="1241"/>
      <c r="GZX2" s="1241"/>
      <c r="GZY2" s="1241"/>
      <c r="GZZ2" s="1241"/>
      <c r="HAA2" s="1241"/>
      <c r="HAB2" s="1241"/>
      <c r="HAC2" s="1241"/>
      <c r="HAD2" s="1241"/>
      <c r="HAE2" s="1241"/>
      <c r="HAF2" s="1241"/>
      <c r="HAG2" s="1241"/>
      <c r="HAH2" s="1241"/>
      <c r="HAI2" s="1241"/>
      <c r="HAJ2" s="1241"/>
      <c r="HAK2" s="1241"/>
      <c r="HAL2" s="1241"/>
      <c r="HAM2" s="1241"/>
      <c r="HAN2" s="1241"/>
      <c r="HAO2" s="1241"/>
      <c r="HAP2" s="1241"/>
      <c r="HAQ2" s="1241"/>
      <c r="HAR2" s="1241"/>
      <c r="HAS2" s="1241"/>
      <c r="HAT2" s="1241"/>
      <c r="HAU2" s="1241"/>
      <c r="HAV2" s="1241"/>
      <c r="HAW2" s="1241"/>
      <c r="HAX2" s="1241"/>
      <c r="HAY2" s="1241"/>
      <c r="HAZ2" s="1241"/>
      <c r="HBA2" s="1241"/>
      <c r="HBB2" s="1241"/>
      <c r="HBC2" s="1241"/>
      <c r="HBD2" s="1241"/>
      <c r="HBE2" s="1241"/>
      <c r="HBF2" s="1241"/>
      <c r="HBG2" s="1241"/>
      <c r="HBH2" s="1241"/>
      <c r="HBI2" s="1241"/>
      <c r="HBJ2" s="1241"/>
      <c r="HBK2" s="1241"/>
      <c r="HBL2" s="1241"/>
      <c r="HBM2" s="1241"/>
      <c r="HBN2" s="1241"/>
      <c r="HBO2" s="1241"/>
      <c r="HBP2" s="1241"/>
      <c r="HBQ2" s="1241"/>
      <c r="HBR2" s="1241"/>
      <c r="HBS2" s="1241"/>
      <c r="HBT2" s="1241"/>
      <c r="HBU2" s="1241"/>
      <c r="HBV2" s="1241"/>
      <c r="HBW2" s="1241"/>
      <c r="HBX2" s="1241"/>
      <c r="HBY2" s="1241"/>
      <c r="HBZ2" s="1241"/>
      <c r="HCA2" s="1241"/>
      <c r="HCB2" s="1241"/>
      <c r="HCC2" s="1241"/>
      <c r="HCD2" s="1241"/>
      <c r="HCE2" s="1241"/>
      <c r="HCF2" s="1241"/>
      <c r="HCG2" s="1241"/>
      <c r="HCH2" s="1241"/>
      <c r="HCI2" s="1241"/>
      <c r="HCJ2" s="1241"/>
      <c r="HCK2" s="1241"/>
      <c r="HCL2" s="1241"/>
      <c r="HCM2" s="1241"/>
      <c r="HCN2" s="1241"/>
      <c r="HCO2" s="1241"/>
      <c r="HCP2" s="1241"/>
      <c r="HCQ2" s="1241"/>
      <c r="HCR2" s="1241"/>
      <c r="HCS2" s="1241"/>
      <c r="HCT2" s="1241"/>
      <c r="HCU2" s="1241"/>
      <c r="HCV2" s="1241"/>
      <c r="HCW2" s="1241"/>
      <c r="HCX2" s="1241"/>
      <c r="HCY2" s="1241"/>
      <c r="HCZ2" s="1241"/>
      <c r="HDA2" s="1241"/>
      <c r="HDB2" s="1241"/>
      <c r="HDC2" s="1241"/>
      <c r="HDD2" s="1241"/>
      <c r="HDE2" s="1241"/>
      <c r="HDF2" s="1241"/>
      <c r="HDG2" s="1241"/>
      <c r="HDH2" s="1241"/>
      <c r="HDI2" s="1241"/>
      <c r="HDJ2" s="1241"/>
      <c r="HDK2" s="1241"/>
      <c r="HDL2" s="1241"/>
      <c r="HDM2" s="1241"/>
      <c r="HDN2" s="1241"/>
      <c r="HDO2" s="1241"/>
      <c r="HDP2" s="1241"/>
      <c r="HDQ2" s="1241"/>
      <c r="HDR2" s="1241"/>
      <c r="HDS2" s="1241"/>
      <c r="HDT2" s="1241"/>
      <c r="HDU2" s="1241"/>
      <c r="HDV2" s="1241"/>
      <c r="HDW2" s="1241"/>
      <c r="HDX2" s="1241"/>
      <c r="HDY2" s="1241"/>
      <c r="HDZ2" s="1241"/>
      <c r="HEA2" s="1241"/>
      <c r="HEB2" s="1241"/>
      <c r="HEC2" s="1241"/>
      <c r="HED2" s="1241"/>
      <c r="HEE2" s="1241"/>
      <c r="HEF2" s="1241"/>
      <c r="HEG2" s="1241"/>
      <c r="HEH2" s="1241"/>
      <c r="HEI2" s="1241"/>
      <c r="HEJ2" s="1241"/>
      <c r="HEK2" s="1241"/>
      <c r="HEL2" s="1241"/>
      <c r="HEM2" s="1241"/>
      <c r="HEN2" s="1241"/>
      <c r="HEO2" s="1241"/>
      <c r="HEP2" s="1241"/>
      <c r="HEQ2" s="1241"/>
      <c r="HER2" s="1241"/>
      <c r="HES2" s="1241"/>
      <c r="HET2" s="1241"/>
      <c r="HEU2" s="1241"/>
      <c r="HEV2" s="1241"/>
      <c r="HEW2" s="1241"/>
      <c r="HEX2" s="1241"/>
      <c r="HEY2" s="1241"/>
      <c r="HEZ2" s="1241"/>
      <c r="HFA2" s="1241"/>
      <c r="HFB2" s="1241"/>
      <c r="HFC2" s="1241"/>
      <c r="HFD2" s="1241"/>
      <c r="HFE2" s="1241"/>
      <c r="HFF2" s="1241"/>
      <c r="HFG2" s="1241"/>
      <c r="HFH2" s="1241"/>
      <c r="HFI2" s="1241"/>
      <c r="HFJ2" s="1241"/>
      <c r="HFK2" s="1241"/>
      <c r="HFL2" s="1241"/>
      <c r="HFM2" s="1241"/>
      <c r="HFN2" s="1241"/>
      <c r="HFO2" s="1241"/>
      <c r="HFP2" s="1241"/>
      <c r="HFQ2" s="1241"/>
      <c r="HFR2" s="1241"/>
      <c r="HFS2" s="1241"/>
      <c r="HFT2" s="1241"/>
      <c r="HFU2" s="1241"/>
      <c r="HFV2" s="1241"/>
      <c r="HFW2" s="1241"/>
      <c r="HFX2" s="1241"/>
      <c r="HFY2" s="1241"/>
      <c r="HFZ2" s="1241"/>
      <c r="HGA2" s="1241"/>
      <c r="HGB2" s="1241"/>
      <c r="HGC2" s="1241"/>
      <c r="HGD2" s="1241"/>
      <c r="HGE2" s="1241"/>
      <c r="HGF2" s="1241"/>
      <c r="HGG2" s="1241"/>
      <c r="HGH2" s="1241"/>
      <c r="HGI2" s="1241"/>
      <c r="HGJ2" s="1241"/>
      <c r="HGK2" s="1241"/>
      <c r="HGL2" s="1241"/>
      <c r="HGM2" s="1241"/>
      <c r="HGN2" s="1241"/>
      <c r="HGO2" s="1241"/>
      <c r="HGP2" s="1241"/>
      <c r="HGQ2" s="1241"/>
      <c r="HGR2" s="1241"/>
      <c r="HGS2" s="1241"/>
      <c r="HGT2" s="1241"/>
      <c r="HGU2" s="1241"/>
      <c r="HGV2" s="1241"/>
      <c r="HGW2" s="1241"/>
      <c r="HGX2" s="1241"/>
      <c r="HGY2" s="1241"/>
      <c r="HGZ2" s="1241"/>
      <c r="HHA2" s="1241"/>
      <c r="HHB2" s="1241"/>
      <c r="HHC2" s="1241"/>
      <c r="HHD2" s="1241"/>
      <c r="HHE2" s="1241"/>
      <c r="HHF2" s="1241"/>
      <c r="HHG2" s="1241"/>
      <c r="HHH2" s="1241"/>
      <c r="HHI2" s="1241"/>
      <c r="HHJ2" s="1241"/>
      <c r="HHK2" s="1241"/>
      <c r="HHL2" s="1241"/>
      <c r="HHM2" s="1241"/>
      <c r="HHN2" s="1241"/>
      <c r="HHO2" s="1241"/>
      <c r="HHP2" s="1241"/>
      <c r="HHQ2" s="1241"/>
      <c r="HHR2" s="1241"/>
      <c r="HHS2" s="1241"/>
      <c r="HHT2" s="1241"/>
      <c r="HHU2" s="1241"/>
      <c r="HHV2" s="1241"/>
      <c r="HHW2" s="1241"/>
      <c r="HHX2" s="1241"/>
      <c r="HHY2" s="1241"/>
      <c r="HHZ2" s="1241"/>
      <c r="HIA2" s="1241"/>
      <c r="HIB2" s="1241"/>
      <c r="HIC2" s="1241"/>
      <c r="HID2" s="1241"/>
      <c r="HIE2" s="1241"/>
      <c r="HIF2" s="1241"/>
      <c r="HIG2" s="1241"/>
      <c r="HIH2" s="1241"/>
      <c r="HII2" s="1241"/>
      <c r="HIJ2" s="1241"/>
      <c r="HIK2" s="1241"/>
      <c r="HIL2" s="1241"/>
      <c r="HIM2" s="1241"/>
      <c r="HIN2" s="1241"/>
      <c r="HIO2" s="1241"/>
      <c r="HIP2" s="1241"/>
      <c r="HIQ2" s="1241"/>
      <c r="HIR2" s="1241"/>
      <c r="HIS2" s="1241"/>
      <c r="HIT2" s="1241"/>
      <c r="HIU2" s="1241"/>
      <c r="HIV2" s="1241"/>
      <c r="HIW2" s="1241"/>
      <c r="HIX2" s="1241"/>
      <c r="HIY2" s="1241"/>
      <c r="HIZ2" s="1241"/>
      <c r="HJA2" s="1241"/>
      <c r="HJB2" s="1241"/>
      <c r="HJC2" s="1241"/>
      <c r="HJD2" s="1241"/>
      <c r="HJE2" s="1241"/>
      <c r="HJF2" s="1241"/>
      <c r="HJG2" s="1241"/>
      <c r="HJH2" s="1241"/>
      <c r="HJI2" s="1241"/>
      <c r="HJJ2" s="1241"/>
      <c r="HJK2" s="1241"/>
      <c r="HJL2" s="1241"/>
      <c r="HJM2" s="1241"/>
      <c r="HJN2" s="1241"/>
      <c r="HJO2" s="1241"/>
      <c r="HJP2" s="1241"/>
      <c r="HJQ2" s="1241"/>
      <c r="HJR2" s="1241"/>
      <c r="HJS2" s="1241"/>
      <c r="HJT2" s="1241"/>
      <c r="HJU2" s="1241"/>
      <c r="HJV2" s="1241"/>
      <c r="HJW2" s="1241"/>
      <c r="HJX2" s="1241"/>
      <c r="HJY2" s="1241"/>
      <c r="HJZ2" s="1241"/>
      <c r="HKA2" s="1241"/>
      <c r="HKB2" s="1241"/>
      <c r="HKC2" s="1241"/>
      <c r="HKD2" s="1241"/>
      <c r="HKE2" s="1241"/>
      <c r="HKF2" s="1241"/>
      <c r="HKG2" s="1241"/>
      <c r="HKH2" s="1241"/>
      <c r="HKI2" s="1241"/>
      <c r="HKJ2" s="1241"/>
      <c r="HKK2" s="1241"/>
      <c r="HKL2" s="1241"/>
      <c r="HKM2" s="1241"/>
      <c r="HKN2" s="1241"/>
      <c r="HKO2" s="1241"/>
      <c r="HKP2" s="1241"/>
      <c r="HKQ2" s="1241"/>
      <c r="HKR2" s="1241"/>
      <c r="HKS2" s="1241"/>
      <c r="HKT2" s="1241"/>
      <c r="HKU2" s="1241"/>
      <c r="HKV2" s="1241"/>
      <c r="HKW2" s="1241"/>
      <c r="HKX2" s="1241"/>
      <c r="HKY2" s="1241"/>
      <c r="HKZ2" s="1241"/>
      <c r="HLA2" s="1241"/>
      <c r="HLB2" s="1241"/>
      <c r="HLC2" s="1241"/>
      <c r="HLD2" s="1241"/>
      <c r="HLE2" s="1241"/>
      <c r="HLF2" s="1241"/>
      <c r="HLG2" s="1241"/>
      <c r="HLH2" s="1241"/>
      <c r="HLI2" s="1241"/>
      <c r="HLJ2" s="1241"/>
      <c r="HLK2" s="1241"/>
      <c r="HLL2" s="1241"/>
      <c r="HLM2" s="1241"/>
      <c r="HLN2" s="1241"/>
      <c r="HLO2" s="1241"/>
      <c r="HLP2" s="1241"/>
      <c r="HLQ2" s="1241"/>
      <c r="HLR2" s="1241"/>
      <c r="HLS2" s="1241"/>
      <c r="HLT2" s="1241"/>
      <c r="HLU2" s="1241"/>
      <c r="HLV2" s="1241"/>
      <c r="HLW2" s="1241"/>
      <c r="HLX2" s="1241"/>
      <c r="HLY2" s="1241"/>
      <c r="HLZ2" s="1241"/>
      <c r="HMA2" s="1241"/>
      <c r="HMB2" s="1241"/>
      <c r="HMC2" s="1241"/>
      <c r="HMD2" s="1241"/>
      <c r="HME2" s="1241"/>
      <c r="HMF2" s="1241"/>
      <c r="HMG2" s="1241"/>
      <c r="HMH2" s="1241"/>
      <c r="HMI2" s="1241"/>
      <c r="HMJ2" s="1241"/>
      <c r="HMK2" s="1241"/>
      <c r="HML2" s="1241"/>
      <c r="HMM2" s="1241"/>
      <c r="HMN2" s="1241"/>
      <c r="HMO2" s="1241"/>
      <c r="HMP2" s="1241"/>
      <c r="HMQ2" s="1241"/>
      <c r="HMR2" s="1241"/>
      <c r="HMS2" s="1241"/>
      <c r="HMT2" s="1241"/>
      <c r="HMU2" s="1241"/>
      <c r="HMV2" s="1241"/>
      <c r="HMW2" s="1241"/>
      <c r="HMX2" s="1241"/>
      <c r="HMY2" s="1241"/>
      <c r="HMZ2" s="1241"/>
      <c r="HNA2" s="1241"/>
      <c r="HNB2" s="1241"/>
      <c r="HNC2" s="1241"/>
      <c r="HND2" s="1241"/>
      <c r="HNE2" s="1241"/>
      <c r="HNF2" s="1241"/>
      <c r="HNG2" s="1241"/>
      <c r="HNH2" s="1241"/>
      <c r="HNI2" s="1241"/>
      <c r="HNJ2" s="1241"/>
      <c r="HNK2" s="1241"/>
      <c r="HNL2" s="1241"/>
      <c r="HNM2" s="1241"/>
      <c r="HNN2" s="1241"/>
      <c r="HNO2" s="1241"/>
      <c r="HNP2" s="1241"/>
      <c r="HNQ2" s="1241"/>
      <c r="HNR2" s="1241"/>
      <c r="HNS2" s="1241"/>
      <c r="HNT2" s="1241"/>
      <c r="HNU2" s="1241"/>
      <c r="HNV2" s="1241"/>
      <c r="HNW2" s="1241"/>
      <c r="HNX2" s="1241"/>
      <c r="HNY2" s="1241"/>
      <c r="HNZ2" s="1241"/>
      <c r="HOA2" s="1241"/>
      <c r="HOB2" s="1241"/>
      <c r="HOC2" s="1241"/>
      <c r="HOD2" s="1241"/>
      <c r="HOE2" s="1241"/>
      <c r="HOF2" s="1241"/>
      <c r="HOG2" s="1241"/>
      <c r="HOH2" s="1241"/>
      <c r="HOI2" s="1241"/>
      <c r="HOJ2" s="1241"/>
      <c r="HOK2" s="1241"/>
      <c r="HOL2" s="1241"/>
      <c r="HOM2" s="1241"/>
      <c r="HON2" s="1241"/>
      <c r="HOO2" s="1241"/>
      <c r="HOP2" s="1241"/>
      <c r="HOQ2" s="1241"/>
      <c r="HOR2" s="1241"/>
      <c r="HOS2" s="1241"/>
      <c r="HOT2" s="1241"/>
      <c r="HOU2" s="1241"/>
      <c r="HOV2" s="1241"/>
      <c r="HOW2" s="1241"/>
      <c r="HOX2" s="1241"/>
      <c r="HOY2" s="1241"/>
      <c r="HOZ2" s="1241"/>
      <c r="HPA2" s="1241"/>
      <c r="HPB2" s="1241"/>
      <c r="HPC2" s="1241"/>
      <c r="HPD2" s="1241"/>
      <c r="HPE2" s="1241"/>
      <c r="HPF2" s="1241"/>
      <c r="HPG2" s="1241"/>
      <c r="HPH2" s="1241"/>
      <c r="HPI2" s="1241"/>
      <c r="HPJ2" s="1241"/>
      <c r="HPK2" s="1241"/>
      <c r="HPL2" s="1241"/>
      <c r="HPM2" s="1241"/>
      <c r="HPN2" s="1241"/>
      <c r="HPO2" s="1241"/>
      <c r="HPP2" s="1241"/>
      <c r="HPQ2" s="1241"/>
      <c r="HPR2" s="1241"/>
      <c r="HPS2" s="1241"/>
      <c r="HPT2" s="1241"/>
      <c r="HPU2" s="1241"/>
      <c r="HPV2" s="1241"/>
      <c r="HPW2" s="1241"/>
      <c r="HPX2" s="1241"/>
      <c r="HPY2" s="1241"/>
      <c r="HPZ2" s="1241"/>
      <c r="HQA2" s="1241"/>
      <c r="HQB2" s="1241"/>
      <c r="HQC2" s="1241"/>
      <c r="HQD2" s="1241"/>
      <c r="HQE2" s="1241"/>
      <c r="HQF2" s="1241"/>
      <c r="HQG2" s="1241"/>
      <c r="HQH2" s="1241"/>
      <c r="HQI2" s="1241"/>
      <c r="HQJ2" s="1241"/>
      <c r="HQK2" s="1241"/>
      <c r="HQL2" s="1241"/>
      <c r="HQM2" s="1241"/>
      <c r="HQN2" s="1241"/>
      <c r="HQO2" s="1241"/>
      <c r="HQP2" s="1241"/>
      <c r="HQQ2" s="1241"/>
      <c r="HQR2" s="1241"/>
      <c r="HQS2" s="1241"/>
      <c r="HQT2" s="1241"/>
      <c r="HQU2" s="1241"/>
      <c r="HQV2" s="1241"/>
      <c r="HQW2" s="1241"/>
      <c r="HQX2" s="1241"/>
      <c r="HQY2" s="1241"/>
      <c r="HQZ2" s="1241"/>
      <c r="HRA2" s="1241"/>
      <c r="HRB2" s="1241"/>
      <c r="HRC2" s="1241"/>
      <c r="HRD2" s="1241"/>
      <c r="HRE2" s="1241"/>
      <c r="HRF2" s="1241"/>
      <c r="HRG2" s="1241"/>
      <c r="HRH2" s="1241"/>
      <c r="HRI2" s="1241"/>
      <c r="HRJ2" s="1241"/>
      <c r="HRK2" s="1241"/>
      <c r="HRL2" s="1241"/>
      <c r="HRM2" s="1241"/>
      <c r="HRN2" s="1241"/>
      <c r="HRO2" s="1241"/>
      <c r="HRP2" s="1241"/>
      <c r="HRQ2" s="1241"/>
      <c r="HRR2" s="1241"/>
      <c r="HRS2" s="1241"/>
      <c r="HRT2" s="1241"/>
      <c r="HRU2" s="1241"/>
      <c r="HRV2" s="1241"/>
      <c r="HRW2" s="1241"/>
      <c r="HRX2" s="1241"/>
      <c r="HRY2" s="1241"/>
      <c r="HRZ2" s="1241"/>
      <c r="HSA2" s="1241"/>
      <c r="HSB2" s="1241"/>
      <c r="HSC2" s="1241"/>
      <c r="HSD2" s="1241"/>
      <c r="HSE2" s="1241"/>
      <c r="HSF2" s="1241"/>
      <c r="HSG2" s="1241"/>
      <c r="HSH2" s="1241"/>
      <c r="HSI2" s="1241"/>
      <c r="HSJ2" s="1241"/>
      <c r="HSK2" s="1241"/>
      <c r="HSL2" s="1241"/>
      <c r="HSM2" s="1241"/>
      <c r="HSN2" s="1241"/>
      <c r="HSO2" s="1241"/>
      <c r="HSP2" s="1241"/>
      <c r="HSQ2" s="1241"/>
      <c r="HSR2" s="1241"/>
      <c r="HSS2" s="1241"/>
      <c r="HST2" s="1241"/>
      <c r="HSU2" s="1241"/>
      <c r="HSV2" s="1241"/>
      <c r="HSW2" s="1241"/>
      <c r="HSX2" s="1241"/>
      <c r="HSY2" s="1241"/>
      <c r="HSZ2" s="1241"/>
      <c r="HTA2" s="1241"/>
      <c r="HTB2" s="1241"/>
      <c r="HTC2" s="1241"/>
      <c r="HTD2" s="1241"/>
      <c r="HTE2" s="1241"/>
      <c r="HTF2" s="1241"/>
      <c r="HTG2" s="1241"/>
      <c r="HTH2" s="1241"/>
      <c r="HTI2" s="1241"/>
      <c r="HTJ2" s="1241"/>
      <c r="HTK2" s="1241"/>
      <c r="HTL2" s="1241"/>
      <c r="HTM2" s="1241"/>
      <c r="HTN2" s="1241"/>
      <c r="HTO2" s="1241"/>
      <c r="HTP2" s="1241"/>
      <c r="HTQ2" s="1241"/>
      <c r="HTR2" s="1241"/>
      <c r="HTS2" s="1241"/>
      <c r="HTT2" s="1241"/>
      <c r="HTU2" s="1241"/>
      <c r="HTV2" s="1241"/>
      <c r="HTW2" s="1241"/>
      <c r="HTX2" s="1241"/>
      <c r="HTY2" s="1241"/>
      <c r="HTZ2" s="1241"/>
      <c r="HUA2" s="1241"/>
      <c r="HUB2" s="1241"/>
      <c r="HUC2" s="1241"/>
      <c r="HUD2" s="1241"/>
      <c r="HUE2" s="1241"/>
      <c r="HUF2" s="1241"/>
      <c r="HUG2" s="1241"/>
      <c r="HUH2" s="1241"/>
      <c r="HUI2" s="1241"/>
      <c r="HUJ2" s="1241"/>
      <c r="HUK2" s="1241"/>
      <c r="HUL2" s="1241"/>
      <c r="HUM2" s="1241"/>
      <c r="HUN2" s="1241"/>
      <c r="HUO2" s="1241"/>
      <c r="HUP2" s="1241"/>
      <c r="HUQ2" s="1241"/>
      <c r="HUR2" s="1241"/>
      <c r="HUS2" s="1241"/>
      <c r="HUT2" s="1241"/>
      <c r="HUU2" s="1241"/>
      <c r="HUV2" s="1241"/>
      <c r="HUW2" s="1241"/>
      <c r="HUX2" s="1241"/>
      <c r="HUY2" s="1241"/>
      <c r="HUZ2" s="1241"/>
      <c r="HVA2" s="1241"/>
      <c r="HVB2" s="1241"/>
      <c r="HVC2" s="1241"/>
      <c r="HVD2" s="1241"/>
      <c r="HVE2" s="1241"/>
      <c r="HVF2" s="1241"/>
      <c r="HVG2" s="1241"/>
      <c r="HVH2" s="1241"/>
      <c r="HVI2" s="1241"/>
      <c r="HVJ2" s="1241"/>
      <c r="HVK2" s="1241"/>
      <c r="HVL2" s="1241"/>
      <c r="HVM2" s="1241"/>
      <c r="HVN2" s="1241"/>
      <c r="HVO2" s="1241"/>
      <c r="HVP2" s="1241"/>
      <c r="HVQ2" s="1241"/>
      <c r="HVR2" s="1241"/>
      <c r="HVS2" s="1241"/>
      <c r="HVT2" s="1241"/>
      <c r="HVU2" s="1241"/>
      <c r="HVV2" s="1241"/>
      <c r="HVW2" s="1241"/>
      <c r="HVX2" s="1241"/>
      <c r="HVY2" s="1241"/>
      <c r="HVZ2" s="1241"/>
      <c r="HWA2" s="1241"/>
      <c r="HWB2" s="1241"/>
      <c r="HWC2" s="1241"/>
      <c r="HWD2" s="1241"/>
      <c r="HWE2" s="1241"/>
      <c r="HWF2" s="1241"/>
      <c r="HWG2" s="1241"/>
      <c r="HWH2" s="1241"/>
      <c r="HWI2" s="1241"/>
      <c r="HWJ2" s="1241"/>
      <c r="HWK2" s="1241"/>
      <c r="HWL2" s="1241"/>
      <c r="HWM2" s="1241"/>
      <c r="HWN2" s="1241"/>
      <c r="HWO2" s="1241"/>
      <c r="HWP2" s="1241"/>
      <c r="HWQ2" s="1241"/>
      <c r="HWR2" s="1241"/>
      <c r="HWS2" s="1241"/>
      <c r="HWT2" s="1241"/>
      <c r="HWU2" s="1241"/>
      <c r="HWV2" s="1241"/>
      <c r="HWW2" s="1241"/>
      <c r="HWX2" s="1241"/>
      <c r="HWY2" s="1241"/>
      <c r="HWZ2" s="1241"/>
      <c r="HXA2" s="1241"/>
      <c r="HXB2" s="1241"/>
      <c r="HXC2" s="1241"/>
      <c r="HXD2" s="1241"/>
      <c r="HXE2" s="1241"/>
      <c r="HXF2" s="1241"/>
      <c r="HXG2" s="1241"/>
      <c r="HXH2" s="1241"/>
      <c r="HXI2" s="1241"/>
      <c r="HXJ2" s="1241"/>
      <c r="HXK2" s="1241"/>
      <c r="HXL2" s="1241"/>
      <c r="HXM2" s="1241"/>
      <c r="HXN2" s="1241"/>
      <c r="HXO2" s="1241"/>
      <c r="HXP2" s="1241"/>
      <c r="HXQ2" s="1241"/>
      <c r="HXR2" s="1241"/>
      <c r="HXS2" s="1241"/>
      <c r="HXT2" s="1241"/>
      <c r="HXU2" s="1241"/>
      <c r="HXV2" s="1241"/>
      <c r="HXW2" s="1241"/>
      <c r="HXX2" s="1241"/>
      <c r="HXY2" s="1241"/>
      <c r="HXZ2" s="1241"/>
      <c r="HYA2" s="1241"/>
      <c r="HYB2" s="1241"/>
      <c r="HYC2" s="1241"/>
      <c r="HYD2" s="1241"/>
      <c r="HYE2" s="1241"/>
      <c r="HYF2" s="1241"/>
      <c r="HYG2" s="1241"/>
      <c r="HYH2" s="1241"/>
      <c r="HYI2" s="1241"/>
      <c r="HYJ2" s="1241"/>
      <c r="HYK2" s="1241"/>
      <c r="HYL2" s="1241"/>
      <c r="HYM2" s="1241"/>
      <c r="HYN2" s="1241"/>
      <c r="HYO2" s="1241"/>
      <c r="HYP2" s="1241"/>
      <c r="HYQ2" s="1241"/>
      <c r="HYR2" s="1241"/>
      <c r="HYS2" s="1241"/>
      <c r="HYT2" s="1241"/>
      <c r="HYU2" s="1241"/>
      <c r="HYV2" s="1241"/>
      <c r="HYW2" s="1241"/>
      <c r="HYX2" s="1241"/>
      <c r="HYY2" s="1241"/>
      <c r="HYZ2" s="1241"/>
      <c r="HZA2" s="1241"/>
      <c r="HZB2" s="1241"/>
      <c r="HZC2" s="1241"/>
      <c r="HZD2" s="1241"/>
      <c r="HZE2" s="1241"/>
      <c r="HZF2" s="1241"/>
      <c r="HZG2" s="1241"/>
      <c r="HZH2" s="1241"/>
      <c r="HZI2" s="1241"/>
      <c r="HZJ2" s="1241"/>
      <c r="HZK2" s="1241"/>
      <c r="HZL2" s="1241"/>
      <c r="HZM2" s="1241"/>
      <c r="HZN2" s="1241"/>
      <c r="HZO2" s="1241"/>
      <c r="HZP2" s="1241"/>
      <c r="HZQ2" s="1241"/>
      <c r="HZR2" s="1241"/>
      <c r="HZS2" s="1241"/>
      <c r="HZT2" s="1241"/>
      <c r="HZU2" s="1241"/>
      <c r="HZV2" s="1241"/>
      <c r="HZW2" s="1241"/>
      <c r="HZX2" s="1241"/>
      <c r="HZY2" s="1241"/>
      <c r="HZZ2" s="1241"/>
      <c r="IAA2" s="1241"/>
      <c r="IAB2" s="1241"/>
      <c r="IAC2" s="1241"/>
      <c r="IAD2" s="1241"/>
      <c r="IAE2" s="1241"/>
      <c r="IAF2" s="1241"/>
      <c r="IAG2" s="1241"/>
      <c r="IAH2" s="1241"/>
      <c r="IAI2" s="1241"/>
      <c r="IAJ2" s="1241"/>
      <c r="IAK2" s="1241"/>
      <c r="IAL2" s="1241"/>
      <c r="IAM2" s="1241"/>
      <c r="IAN2" s="1241"/>
      <c r="IAO2" s="1241"/>
      <c r="IAP2" s="1241"/>
      <c r="IAQ2" s="1241"/>
      <c r="IAR2" s="1241"/>
      <c r="IAS2" s="1241"/>
      <c r="IAT2" s="1241"/>
      <c r="IAU2" s="1241"/>
      <c r="IAV2" s="1241"/>
      <c r="IAW2" s="1241"/>
      <c r="IAX2" s="1241"/>
      <c r="IAY2" s="1241"/>
      <c r="IAZ2" s="1241"/>
      <c r="IBA2" s="1241"/>
      <c r="IBB2" s="1241"/>
      <c r="IBC2" s="1241"/>
      <c r="IBD2" s="1241"/>
      <c r="IBE2" s="1241"/>
      <c r="IBF2" s="1241"/>
      <c r="IBG2" s="1241"/>
      <c r="IBH2" s="1241"/>
      <c r="IBI2" s="1241"/>
      <c r="IBJ2" s="1241"/>
      <c r="IBK2" s="1241"/>
      <c r="IBL2" s="1241"/>
      <c r="IBM2" s="1241"/>
      <c r="IBN2" s="1241"/>
      <c r="IBO2" s="1241"/>
      <c r="IBP2" s="1241"/>
      <c r="IBQ2" s="1241"/>
      <c r="IBR2" s="1241"/>
      <c r="IBS2" s="1241"/>
      <c r="IBT2" s="1241"/>
      <c r="IBU2" s="1241"/>
      <c r="IBV2" s="1241"/>
      <c r="IBW2" s="1241"/>
      <c r="IBX2" s="1241"/>
      <c r="IBY2" s="1241"/>
      <c r="IBZ2" s="1241"/>
      <c r="ICA2" s="1241"/>
      <c r="ICB2" s="1241"/>
      <c r="ICC2" s="1241"/>
      <c r="ICD2" s="1241"/>
      <c r="ICE2" s="1241"/>
      <c r="ICF2" s="1241"/>
      <c r="ICG2" s="1241"/>
      <c r="ICH2" s="1241"/>
      <c r="ICI2" s="1241"/>
      <c r="ICJ2" s="1241"/>
      <c r="ICK2" s="1241"/>
      <c r="ICL2" s="1241"/>
      <c r="ICM2" s="1241"/>
      <c r="ICN2" s="1241"/>
      <c r="ICO2" s="1241"/>
      <c r="ICP2" s="1241"/>
      <c r="ICQ2" s="1241"/>
      <c r="ICR2" s="1241"/>
      <c r="ICS2" s="1241"/>
      <c r="ICT2" s="1241"/>
      <c r="ICU2" s="1241"/>
      <c r="ICV2" s="1241"/>
      <c r="ICW2" s="1241"/>
      <c r="ICX2" s="1241"/>
      <c r="ICY2" s="1241"/>
      <c r="ICZ2" s="1241"/>
      <c r="IDA2" s="1241"/>
      <c r="IDB2" s="1241"/>
      <c r="IDC2" s="1241"/>
      <c r="IDD2" s="1241"/>
      <c r="IDE2" s="1241"/>
      <c r="IDF2" s="1241"/>
      <c r="IDG2" s="1241"/>
      <c r="IDH2" s="1241"/>
      <c r="IDI2" s="1241"/>
      <c r="IDJ2" s="1241"/>
      <c r="IDK2" s="1241"/>
      <c r="IDL2" s="1241"/>
      <c r="IDM2" s="1241"/>
      <c r="IDN2" s="1241"/>
      <c r="IDO2" s="1241"/>
      <c r="IDP2" s="1241"/>
      <c r="IDQ2" s="1241"/>
      <c r="IDR2" s="1241"/>
      <c r="IDS2" s="1241"/>
      <c r="IDT2" s="1241"/>
      <c r="IDU2" s="1241"/>
      <c r="IDV2" s="1241"/>
      <c r="IDW2" s="1241"/>
      <c r="IDX2" s="1241"/>
      <c r="IDY2" s="1241"/>
      <c r="IDZ2" s="1241"/>
      <c r="IEA2" s="1241"/>
      <c r="IEB2" s="1241"/>
      <c r="IEC2" s="1241"/>
      <c r="IED2" s="1241"/>
      <c r="IEE2" s="1241"/>
      <c r="IEF2" s="1241"/>
      <c r="IEG2" s="1241"/>
      <c r="IEH2" s="1241"/>
      <c r="IEI2" s="1241"/>
      <c r="IEJ2" s="1241"/>
      <c r="IEK2" s="1241"/>
      <c r="IEL2" s="1241"/>
      <c r="IEM2" s="1241"/>
      <c r="IEN2" s="1241"/>
      <c r="IEO2" s="1241"/>
      <c r="IEP2" s="1241"/>
      <c r="IEQ2" s="1241"/>
      <c r="IER2" s="1241"/>
      <c r="IES2" s="1241"/>
      <c r="IET2" s="1241"/>
      <c r="IEU2" s="1241"/>
      <c r="IEV2" s="1241"/>
      <c r="IEW2" s="1241"/>
      <c r="IEX2" s="1241"/>
      <c r="IEY2" s="1241"/>
      <c r="IEZ2" s="1241"/>
      <c r="IFA2" s="1241"/>
      <c r="IFB2" s="1241"/>
      <c r="IFC2" s="1241"/>
      <c r="IFD2" s="1241"/>
      <c r="IFE2" s="1241"/>
      <c r="IFF2" s="1241"/>
      <c r="IFG2" s="1241"/>
      <c r="IFH2" s="1241"/>
      <c r="IFI2" s="1241"/>
      <c r="IFJ2" s="1241"/>
      <c r="IFK2" s="1241"/>
      <c r="IFL2" s="1241"/>
      <c r="IFM2" s="1241"/>
      <c r="IFN2" s="1241"/>
      <c r="IFO2" s="1241"/>
      <c r="IFP2" s="1241"/>
      <c r="IFQ2" s="1241"/>
      <c r="IFR2" s="1241"/>
      <c r="IFS2" s="1241"/>
      <c r="IFT2" s="1241"/>
      <c r="IFU2" s="1241"/>
      <c r="IFV2" s="1241"/>
      <c r="IFW2" s="1241"/>
      <c r="IFX2" s="1241"/>
      <c r="IFY2" s="1241"/>
      <c r="IFZ2" s="1241"/>
      <c r="IGA2" s="1241"/>
      <c r="IGB2" s="1241"/>
      <c r="IGC2" s="1241"/>
      <c r="IGD2" s="1241"/>
      <c r="IGE2" s="1241"/>
      <c r="IGF2" s="1241"/>
      <c r="IGG2" s="1241"/>
      <c r="IGH2" s="1241"/>
      <c r="IGI2" s="1241"/>
      <c r="IGJ2" s="1241"/>
      <c r="IGK2" s="1241"/>
      <c r="IGL2" s="1241"/>
      <c r="IGM2" s="1241"/>
      <c r="IGN2" s="1241"/>
      <c r="IGO2" s="1241"/>
      <c r="IGP2" s="1241"/>
      <c r="IGQ2" s="1241"/>
      <c r="IGR2" s="1241"/>
      <c r="IGS2" s="1241"/>
      <c r="IGT2" s="1241"/>
      <c r="IGU2" s="1241"/>
      <c r="IGV2" s="1241"/>
      <c r="IGW2" s="1241"/>
      <c r="IGX2" s="1241"/>
      <c r="IGY2" s="1241"/>
      <c r="IGZ2" s="1241"/>
      <c r="IHA2" s="1241"/>
      <c r="IHB2" s="1241"/>
      <c r="IHC2" s="1241"/>
      <c r="IHD2" s="1241"/>
      <c r="IHE2" s="1241"/>
      <c r="IHF2" s="1241"/>
      <c r="IHG2" s="1241"/>
      <c r="IHH2" s="1241"/>
      <c r="IHI2" s="1241"/>
      <c r="IHJ2" s="1241"/>
      <c r="IHK2" s="1241"/>
      <c r="IHL2" s="1241"/>
      <c r="IHM2" s="1241"/>
      <c r="IHN2" s="1241"/>
      <c r="IHO2" s="1241"/>
      <c r="IHP2" s="1241"/>
      <c r="IHQ2" s="1241"/>
      <c r="IHR2" s="1241"/>
      <c r="IHS2" s="1241"/>
      <c r="IHT2" s="1241"/>
      <c r="IHU2" s="1241"/>
      <c r="IHV2" s="1241"/>
      <c r="IHW2" s="1241"/>
      <c r="IHX2" s="1241"/>
      <c r="IHY2" s="1241"/>
      <c r="IHZ2" s="1241"/>
      <c r="IIA2" s="1241"/>
      <c r="IIB2" s="1241"/>
      <c r="IIC2" s="1241"/>
      <c r="IID2" s="1241"/>
      <c r="IIE2" s="1241"/>
      <c r="IIF2" s="1241"/>
      <c r="IIG2" s="1241"/>
      <c r="IIH2" s="1241"/>
      <c r="III2" s="1241"/>
      <c r="IIJ2" s="1241"/>
      <c r="IIK2" s="1241"/>
      <c r="IIL2" s="1241"/>
      <c r="IIM2" s="1241"/>
      <c r="IIN2" s="1241"/>
      <c r="IIO2" s="1241"/>
      <c r="IIP2" s="1241"/>
      <c r="IIQ2" s="1241"/>
      <c r="IIR2" s="1241"/>
      <c r="IIS2" s="1241"/>
      <c r="IIT2" s="1241"/>
      <c r="IIU2" s="1241"/>
      <c r="IIV2" s="1241"/>
      <c r="IIW2" s="1241"/>
      <c r="IIX2" s="1241"/>
      <c r="IIY2" s="1241"/>
      <c r="IIZ2" s="1241"/>
      <c r="IJA2" s="1241"/>
      <c r="IJB2" s="1241"/>
      <c r="IJC2" s="1241"/>
      <c r="IJD2" s="1241"/>
      <c r="IJE2" s="1241"/>
      <c r="IJF2" s="1241"/>
      <c r="IJG2" s="1241"/>
      <c r="IJH2" s="1241"/>
      <c r="IJI2" s="1241"/>
      <c r="IJJ2" s="1241"/>
      <c r="IJK2" s="1241"/>
      <c r="IJL2" s="1241"/>
      <c r="IJM2" s="1241"/>
      <c r="IJN2" s="1241"/>
      <c r="IJO2" s="1241"/>
      <c r="IJP2" s="1241"/>
      <c r="IJQ2" s="1241"/>
      <c r="IJR2" s="1241"/>
      <c r="IJS2" s="1241"/>
      <c r="IJT2" s="1241"/>
      <c r="IJU2" s="1241"/>
      <c r="IJV2" s="1241"/>
      <c r="IJW2" s="1241"/>
      <c r="IJX2" s="1241"/>
      <c r="IJY2" s="1241"/>
      <c r="IJZ2" s="1241"/>
      <c r="IKA2" s="1241"/>
      <c r="IKB2" s="1241"/>
      <c r="IKC2" s="1241"/>
      <c r="IKD2" s="1241"/>
      <c r="IKE2" s="1241"/>
      <c r="IKF2" s="1241"/>
      <c r="IKG2" s="1241"/>
      <c r="IKH2" s="1241"/>
      <c r="IKI2" s="1241"/>
      <c r="IKJ2" s="1241"/>
      <c r="IKK2" s="1241"/>
      <c r="IKL2" s="1241"/>
      <c r="IKM2" s="1241"/>
      <c r="IKN2" s="1241"/>
      <c r="IKO2" s="1241"/>
      <c r="IKP2" s="1241"/>
      <c r="IKQ2" s="1241"/>
      <c r="IKR2" s="1241"/>
      <c r="IKS2" s="1241"/>
      <c r="IKT2" s="1241"/>
      <c r="IKU2" s="1241"/>
      <c r="IKV2" s="1241"/>
      <c r="IKW2" s="1241"/>
      <c r="IKX2" s="1241"/>
      <c r="IKY2" s="1241"/>
      <c r="IKZ2" s="1241"/>
      <c r="ILA2" s="1241"/>
      <c r="ILB2" s="1241"/>
      <c r="ILC2" s="1241"/>
      <c r="ILD2" s="1241"/>
      <c r="ILE2" s="1241"/>
      <c r="ILF2" s="1241"/>
      <c r="ILG2" s="1241"/>
      <c r="ILH2" s="1241"/>
      <c r="ILI2" s="1241"/>
      <c r="ILJ2" s="1241"/>
      <c r="ILK2" s="1241"/>
      <c r="ILL2" s="1241"/>
      <c r="ILM2" s="1241"/>
      <c r="ILN2" s="1241"/>
      <c r="ILO2" s="1241"/>
      <c r="ILP2" s="1241"/>
      <c r="ILQ2" s="1241"/>
      <c r="ILR2" s="1241"/>
      <c r="ILS2" s="1241"/>
      <c r="ILT2" s="1241"/>
      <c r="ILU2" s="1241"/>
      <c r="ILV2" s="1241"/>
      <c r="ILW2" s="1241"/>
      <c r="ILX2" s="1241"/>
      <c r="ILY2" s="1241"/>
      <c r="ILZ2" s="1241"/>
      <c r="IMA2" s="1241"/>
      <c r="IMB2" s="1241"/>
      <c r="IMC2" s="1241"/>
      <c r="IMD2" s="1241"/>
      <c r="IME2" s="1241"/>
      <c r="IMF2" s="1241"/>
      <c r="IMG2" s="1241"/>
      <c r="IMH2" s="1241"/>
      <c r="IMI2" s="1241"/>
      <c r="IMJ2" s="1241"/>
      <c r="IMK2" s="1241"/>
      <c r="IML2" s="1241"/>
      <c r="IMM2" s="1241"/>
      <c r="IMN2" s="1241"/>
      <c r="IMO2" s="1241"/>
      <c r="IMP2" s="1241"/>
      <c r="IMQ2" s="1241"/>
      <c r="IMR2" s="1241"/>
      <c r="IMS2" s="1241"/>
      <c r="IMT2" s="1241"/>
      <c r="IMU2" s="1241"/>
      <c r="IMV2" s="1241"/>
      <c r="IMW2" s="1241"/>
      <c r="IMX2" s="1241"/>
      <c r="IMY2" s="1241"/>
      <c r="IMZ2" s="1241"/>
      <c r="INA2" s="1241"/>
      <c r="INB2" s="1241"/>
      <c r="INC2" s="1241"/>
      <c r="IND2" s="1241"/>
      <c r="INE2" s="1241"/>
      <c r="INF2" s="1241"/>
      <c r="ING2" s="1241"/>
      <c r="INH2" s="1241"/>
      <c r="INI2" s="1241"/>
      <c r="INJ2" s="1241"/>
      <c r="INK2" s="1241"/>
      <c r="INL2" s="1241"/>
      <c r="INM2" s="1241"/>
      <c r="INN2" s="1241"/>
      <c r="INO2" s="1241"/>
      <c r="INP2" s="1241"/>
      <c r="INQ2" s="1241"/>
      <c r="INR2" s="1241"/>
      <c r="INS2" s="1241"/>
      <c r="INT2" s="1241"/>
      <c r="INU2" s="1241"/>
      <c r="INV2" s="1241"/>
      <c r="INW2" s="1241"/>
      <c r="INX2" s="1241"/>
      <c r="INY2" s="1241"/>
      <c r="INZ2" s="1241"/>
      <c r="IOA2" s="1241"/>
      <c r="IOB2" s="1241"/>
      <c r="IOC2" s="1241"/>
      <c r="IOD2" s="1241"/>
      <c r="IOE2" s="1241"/>
      <c r="IOF2" s="1241"/>
      <c r="IOG2" s="1241"/>
      <c r="IOH2" s="1241"/>
      <c r="IOI2" s="1241"/>
      <c r="IOJ2" s="1241"/>
      <c r="IOK2" s="1241"/>
      <c r="IOL2" s="1241"/>
      <c r="IOM2" s="1241"/>
      <c r="ION2" s="1241"/>
      <c r="IOO2" s="1241"/>
      <c r="IOP2" s="1241"/>
      <c r="IOQ2" s="1241"/>
      <c r="IOR2" s="1241"/>
      <c r="IOS2" s="1241"/>
      <c r="IOT2" s="1241"/>
      <c r="IOU2" s="1241"/>
      <c r="IOV2" s="1241"/>
      <c r="IOW2" s="1241"/>
      <c r="IOX2" s="1241"/>
      <c r="IOY2" s="1241"/>
      <c r="IOZ2" s="1241"/>
      <c r="IPA2" s="1241"/>
      <c r="IPB2" s="1241"/>
      <c r="IPC2" s="1241"/>
      <c r="IPD2" s="1241"/>
      <c r="IPE2" s="1241"/>
      <c r="IPF2" s="1241"/>
      <c r="IPG2" s="1241"/>
      <c r="IPH2" s="1241"/>
      <c r="IPI2" s="1241"/>
      <c r="IPJ2" s="1241"/>
      <c r="IPK2" s="1241"/>
      <c r="IPL2" s="1241"/>
      <c r="IPM2" s="1241"/>
      <c r="IPN2" s="1241"/>
      <c r="IPO2" s="1241"/>
      <c r="IPP2" s="1241"/>
      <c r="IPQ2" s="1241"/>
      <c r="IPR2" s="1241"/>
      <c r="IPS2" s="1241"/>
      <c r="IPT2" s="1241"/>
      <c r="IPU2" s="1241"/>
      <c r="IPV2" s="1241"/>
      <c r="IPW2" s="1241"/>
      <c r="IPX2" s="1241"/>
      <c r="IPY2" s="1241"/>
      <c r="IPZ2" s="1241"/>
      <c r="IQA2" s="1241"/>
      <c r="IQB2" s="1241"/>
      <c r="IQC2" s="1241"/>
      <c r="IQD2" s="1241"/>
      <c r="IQE2" s="1241"/>
      <c r="IQF2" s="1241"/>
      <c r="IQG2" s="1241"/>
      <c r="IQH2" s="1241"/>
      <c r="IQI2" s="1241"/>
      <c r="IQJ2" s="1241"/>
      <c r="IQK2" s="1241"/>
      <c r="IQL2" s="1241"/>
      <c r="IQM2" s="1241"/>
      <c r="IQN2" s="1241"/>
      <c r="IQO2" s="1241"/>
      <c r="IQP2" s="1241"/>
      <c r="IQQ2" s="1241"/>
      <c r="IQR2" s="1241"/>
      <c r="IQS2" s="1241"/>
      <c r="IQT2" s="1241"/>
      <c r="IQU2" s="1241"/>
      <c r="IQV2" s="1241"/>
      <c r="IQW2" s="1241"/>
      <c r="IQX2" s="1241"/>
      <c r="IQY2" s="1241"/>
      <c r="IQZ2" s="1241"/>
      <c r="IRA2" s="1241"/>
      <c r="IRB2" s="1241"/>
      <c r="IRC2" s="1241"/>
      <c r="IRD2" s="1241"/>
      <c r="IRE2" s="1241"/>
      <c r="IRF2" s="1241"/>
      <c r="IRG2" s="1241"/>
      <c r="IRH2" s="1241"/>
      <c r="IRI2" s="1241"/>
      <c r="IRJ2" s="1241"/>
      <c r="IRK2" s="1241"/>
      <c r="IRL2" s="1241"/>
      <c r="IRM2" s="1241"/>
      <c r="IRN2" s="1241"/>
      <c r="IRO2" s="1241"/>
      <c r="IRP2" s="1241"/>
      <c r="IRQ2" s="1241"/>
      <c r="IRR2" s="1241"/>
      <c r="IRS2" s="1241"/>
      <c r="IRT2" s="1241"/>
      <c r="IRU2" s="1241"/>
      <c r="IRV2" s="1241"/>
      <c r="IRW2" s="1241"/>
      <c r="IRX2" s="1241"/>
      <c r="IRY2" s="1241"/>
      <c r="IRZ2" s="1241"/>
      <c r="ISA2" s="1241"/>
      <c r="ISB2" s="1241"/>
      <c r="ISC2" s="1241"/>
      <c r="ISD2" s="1241"/>
      <c r="ISE2" s="1241"/>
      <c r="ISF2" s="1241"/>
      <c r="ISG2" s="1241"/>
      <c r="ISH2" s="1241"/>
      <c r="ISI2" s="1241"/>
      <c r="ISJ2" s="1241"/>
      <c r="ISK2" s="1241"/>
      <c r="ISL2" s="1241"/>
      <c r="ISM2" s="1241"/>
      <c r="ISN2" s="1241"/>
      <c r="ISO2" s="1241"/>
      <c r="ISP2" s="1241"/>
      <c r="ISQ2" s="1241"/>
      <c r="ISR2" s="1241"/>
      <c r="ISS2" s="1241"/>
      <c r="IST2" s="1241"/>
      <c r="ISU2" s="1241"/>
      <c r="ISV2" s="1241"/>
      <c r="ISW2" s="1241"/>
      <c r="ISX2" s="1241"/>
      <c r="ISY2" s="1241"/>
      <c r="ISZ2" s="1241"/>
      <c r="ITA2" s="1241"/>
      <c r="ITB2" s="1241"/>
      <c r="ITC2" s="1241"/>
      <c r="ITD2" s="1241"/>
      <c r="ITE2" s="1241"/>
      <c r="ITF2" s="1241"/>
      <c r="ITG2" s="1241"/>
      <c r="ITH2" s="1241"/>
      <c r="ITI2" s="1241"/>
      <c r="ITJ2" s="1241"/>
      <c r="ITK2" s="1241"/>
      <c r="ITL2" s="1241"/>
      <c r="ITM2" s="1241"/>
      <c r="ITN2" s="1241"/>
      <c r="ITO2" s="1241"/>
      <c r="ITP2" s="1241"/>
      <c r="ITQ2" s="1241"/>
      <c r="ITR2" s="1241"/>
      <c r="ITS2" s="1241"/>
      <c r="ITT2" s="1241"/>
      <c r="ITU2" s="1241"/>
      <c r="ITV2" s="1241"/>
      <c r="ITW2" s="1241"/>
      <c r="ITX2" s="1241"/>
      <c r="ITY2" s="1241"/>
      <c r="ITZ2" s="1241"/>
      <c r="IUA2" s="1241"/>
      <c r="IUB2" s="1241"/>
      <c r="IUC2" s="1241"/>
      <c r="IUD2" s="1241"/>
      <c r="IUE2" s="1241"/>
      <c r="IUF2" s="1241"/>
      <c r="IUG2" s="1241"/>
      <c r="IUH2" s="1241"/>
      <c r="IUI2" s="1241"/>
      <c r="IUJ2" s="1241"/>
      <c r="IUK2" s="1241"/>
      <c r="IUL2" s="1241"/>
      <c r="IUM2" s="1241"/>
      <c r="IUN2" s="1241"/>
      <c r="IUO2" s="1241"/>
      <c r="IUP2" s="1241"/>
      <c r="IUQ2" s="1241"/>
      <c r="IUR2" s="1241"/>
      <c r="IUS2" s="1241"/>
      <c r="IUT2" s="1241"/>
      <c r="IUU2" s="1241"/>
      <c r="IUV2" s="1241"/>
      <c r="IUW2" s="1241"/>
      <c r="IUX2" s="1241"/>
      <c r="IUY2" s="1241"/>
      <c r="IUZ2" s="1241"/>
      <c r="IVA2" s="1241"/>
      <c r="IVB2" s="1241"/>
      <c r="IVC2" s="1241"/>
      <c r="IVD2" s="1241"/>
      <c r="IVE2" s="1241"/>
      <c r="IVF2" s="1241"/>
      <c r="IVG2" s="1241"/>
      <c r="IVH2" s="1241"/>
      <c r="IVI2" s="1241"/>
      <c r="IVJ2" s="1241"/>
      <c r="IVK2" s="1241"/>
      <c r="IVL2" s="1241"/>
      <c r="IVM2" s="1241"/>
      <c r="IVN2" s="1241"/>
      <c r="IVO2" s="1241"/>
      <c r="IVP2" s="1241"/>
      <c r="IVQ2" s="1241"/>
      <c r="IVR2" s="1241"/>
      <c r="IVS2" s="1241"/>
      <c r="IVT2" s="1241"/>
      <c r="IVU2" s="1241"/>
      <c r="IVV2" s="1241"/>
      <c r="IVW2" s="1241"/>
      <c r="IVX2" s="1241"/>
      <c r="IVY2" s="1241"/>
      <c r="IVZ2" s="1241"/>
      <c r="IWA2" s="1241"/>
      <c r="IWB2" s="1241"/>
      <c r="IWC2" s="1241"/>
      <c r="IWD2" s="1241"/>
      <c r="IWE2" s="1241"/>
      <c r="IWF2" s="1241"/>
      <c r="IWG2" s="1241"/>
      <c r="IWH2" s="1241"/>
      <c r="IWI2" s="1241"/>
      <c r="IWJ2" s="1241"/>
      <c r="IWK2" s="1241"/>
      <c r="IWL2" s="1241"/>
      <c r="IWM2" s="1241"/>
      <c r="IWN2" s="1241"/>
      <c r="IWO2" s="1241"/>
      <c r="IWP2" s="1241"/>
      <c r="IWQ2" s="1241"/>
      <c r="IWR2" s="1241"/>
      <c r="IWS2" s="1241"/>
      <c r="IWT2" s="1241"/>
      <c r="IWU2" s="1241"/>
      <c r="IWV2" s="1241"/>
      <c r="IWW2" s="1241"/>
      <c r="IWX2" s="1241"/>
      <c r="IWY2" s="1241"/>
      <c r="IWZ2" s="1241"/>
      <c r="IXA2" s="1241"/>
      <c r="IXB2" s="1241"/>
      <c r="IXC2" s="1241"/>
      <c r="IXD2" s="1241"/>
      <c r="IXE2" s="1241"/>
      <c r="IXF2" s="1241"/>
      <c r="IXG2" s="1241"/>
      <c r="IXH2" s="1241"/>
      <c r="IXI2" s="1241"/>
      <c r="IXJ2" s="1241"/>
      <c r="IXK2" s="1241"/>
      <c r="IXL2" s="1241"/>
      <c r="IXM2" s="1241"/>
      <c r="IXN2" s="1241"/>
      <c r="IXO2" s="1241"/>
      <c r="IXP2" s="1241"/>
      <c r="IXQ2" s="1241"/>
      <c r="IXR2" s="1241"/>
      <c r="IXS2" s="1241"/>
      <c r="IXT2" s="1241"/>
      <c r="IXU2" s="1241"/>
      <c r="IXV2" s="1241"/>
      <c r="IXW2" s="1241"/>
      <c r="IXX2" s="1241"/>
      <c r="IXY2" s="1241"/>
      <c r="IXZ2" s="1241"/>
      <c r="IYA2" s="1241"/>
      <c r="IYB2" s="1241"/>
      <c r="IYC2" s="1241"/>
      <c r="IYD2" s="1241"/>
      <c r="IYE2" s="1241"/>
      <c r="IYF2" s="1241"/>
      <c r="IYG2" s="1241"/>
      <c r="IYH2" s="1241"/>
      <c r="IYI2" s="1241"/>
      <c r="IYJ2" s="1241"/>
      <c r="IYK2" s="1241"/>
      <c r="IYL2" s="1241"/>
      <c r="IYM2" s="1241"/>
      <c r="IYN2" s="1241"/>
      <c r="IYO2" s="1241"/>
      <c r="IYP2" s="1241"/>
      <c r="IYQ2" s="1241"/>
      <c r="IYR2" s="1241"/>
      <c r="IYS2" s="1241"/>
      <c r="IYT2" s="1241"/>
      <c r="IYU2" s="1241"/>
      <c r="IYV2" s="1241"/>
      <c r="IYW2" s="1241"/>
      <c r="IYX2" s="1241"/>
      <c r="IYY2" s="1241"/>
      <c r="IYZ2" s="1241"/>
      <c r="IZA2" s="1241"/>
      <c r="IZB2" s="1241"/>
      <c r="IZC2" s="1241"/>
      <c r="IZD2" s="1241"/>
      <c r="IZE2" s="1241"/>
      <c r="IZF2" s="1241"/>
      <c r="IZG2" s="1241"/>
      <c r="IZH2" s="1241"/>
      <c r="IZI2" s="1241"/>
      <c r="IZJ2" s="1241"/>
      <c r="IZK2" s="1241"/>
      <c r="IZL2" s="1241"/>
      <c r="IZM2" s="1241"/>
      <c r="IZN2" s="1241"/>
      <c r="IZO2" s="1241"/>
      <c r="IZP2" s="1241"/>
      <c r="IZQ2" s="1241"/>
      <c r="IZR2" s="1241"/>
      <c r="IZS2" s="1241"/>
      <c r="IZT2" s="1241"/>
      <c r="IZU2" s="1241"/>
      <c r="IZV2" s="1241"/>
      <c r="IZW2" s="1241"/>
      <c r="IZX2" s="1241"/>
      <c r="IZY2" s="1241"/>
      <c r="IZZ2" s="1241"/>
      <c r="JAA2" s="1241"/>
      <c r="JAB2" s="1241"/>
      <c r="JAC2" s="1241"/>
      <c r="JAD2" s="1241"/>
      <c r="JAE2" s="1241"/>
      <c r="JAF2" s="1241"/>
      <c r="JAG2" s="1241"/>
      <c r="JAH2" s="1241"/>
      <c r="JAI2" s="1241"/>
      <c r="JAJ2" s="1241"/>
      <c r="JAK2" s="1241"/>
      <c r="JAL2" s="1241"/>
      <c r="JAM2" s="1241"/>
      <c r="JAN2" s="1241"/>
      <c r="JAO2" s="1241"/>
      <c r="JAP2" s="1241"/>
      <c r="JAQ2" s="1241"/>
      <c r="JAR2" s="1241"/>
      <c r="JAS2" s="1241"/>
      <c r="JAT2" s="1241"/>
      <c r="JAU2" s="1241"/>
      <c r="JAV2" s="1241"/>
      <c r="JAW2" s="1241"/>
      <c r="JAX2" s="1241"/>
      <c r="JAY2" s="1241"/>
      <c r="JAZ2" s="1241"/>
      <c r="JBA2" s="1241"/>
      <c r="JBB2" s="1241"/>
      <c r="JBC2" s="1241"/>
      <c r="JBD2" s="1241"/>
      <c r="JBE2" s="1241"/>
      <c r="JBF2" s="1241"/>
      <c r="JBG2" s="1241"/>
      <c r="JBH2" s="1241"/>
      <c r="JBI2" s="1241"/>
      <c r="JBJ2" s="1241"/>
      <c r="JBK2" s="1241"/>
      <c r="JBL2" s="1241"/>
      <c r="JBM2" s="1241"/>
      <c r="JBN2" s="1241"/>
      <c r="JBO2" s="1241"/>
      <c r="JBP2" s="1241"/>
      <c r="JBQ2" s="1241"/>
      <c r="JBR2" s="1241"/>
      <c r="JBS2" s="1241"/>
      <c r="JBT2" s="1241"/>
      <c r="JBU2" s="1241"/>
      <c r="JBV2" s="1241"/>
      <c r="JBW2" s="1241"/>
      <c r="JBX2" s="1241"/>
      <c r="JBY2" s="1241"/>
      <c r="JBZ2" s="1241"/>
      <c r="JCA2" s="1241"/>
      <c r="JCB2" s="1241"/>
      <c r="JCC2" s="1241"/>
      <c r="JCD2" s="1241"/>
      <c r="JCE2" s="1241"/>
      <c r="JCF2" s="1241"/>
      <c r="JCG2" s="1241"/>
      <c r="JCH2" s="1241"/>
      <c r="JCI2" s="1241"/>
      <c r="JCJ2" s="1241"/>
      <c r="JCK2" s="1241"/>
      <c r="JCL2" s="1241"/>
      <c r="JCM2" s="1241"/>
      <c r="JCN2" s="1241"/>
      <c r="JCO2" s="1241"/>
      <c r="JCP2" s="1241"/>
      <c r="JCQ2" s="1241"/>
      <c r="JCR2" s="1241"/>
      <c r="JCS2" s="1241"/>
      <c r="JCT2" s="1241"/>
      <c r="JCU2" s="1241"/>
      <c r="JCV2" s="1241"/>
      <c r="JCW2" s="1241"/>
      <c r="JCX2" s="1241"/>
      <c r="JCY2" s="1241"/>
      <c r="JCZ2" s="1241"/>
      <c r="JDA2" s="1241"/>
      <c r="JDB2" s="1241"/>
      <c r="JDC2" s="1241"/>
      <c r="JDD2" s="1241"/>
      <c r="JDE2" s="1241"/>
      <c r="JDF2" s="1241"/>
      <c r="JDG2" s="1241"/>
      <c r="JDH2" s="1241"/>
      <c r="JDI2" s="1241"/>
      <c r="JDJ2" s="1241"/>
      <c r="JDK2" s="1241"/>
      <c r="JDL2" s="1241"/>
      <c r="JDM2" s="1241"/>
      <c r="JDN2" s="1241"/>
      <c r="JDO2" s="1241"/>
      <c r="JDP2" s="1241"/>
      <c r="JDQ2" s="1241"/>
      <c r="JDR2" s="1241"/>
      <c r="JDS2" s="1241"/>
      <c r="JDT2" s="1241"/>
      <c r="JDU2" s="1241"/>
      <c r="JDV2" s="1241"/>
      <c r="JDW2" s="1241"/>
      <c r="JDX2" s="1241"/>
      <c r="JDY2" s="1241"/>
      <c r="JDZ2" s="1241"/>
      <c r="JEA2" s="1241"/>
      <c r="JEB2" s="1241"/>
      <c r="JEC2" s="1241"/>
      <c r="JED2" s="1241"/>
      <c r="JEE2" s="1241"/>
      <c r="JEF2" s="1241"/>
      <c r="JEG2" s="1241"/>
      <c r="JEH2" s="1241"/>
      <c r="JEI2" s="1241"/>
      <c r="JEJ2" s="1241"/>
      <c r="JEK2" s="1241"/>
      <c r="JEL2" s="1241"/>
      <c r="JEM2" s="1241"/>
      <c r="JEN2" s="1241"/>
      <c r="JEO2" s="1241"/>
      <c r="JEP2" s="1241"/>
      <c r="JEQ2" s="1241"/>
      <c r="JER2" s="1241"/>
      <c r="JES2" s="1241"/>
      <c r="JET2" s="1241"/>
      <c r="JEU2" s="1241"/>
      <c r="JEV2" s="1241"/>
      <c r="JEW2" s="1241"/>
      <c r="JEX2" s="1241"/>
      <c r="JEY2" s="1241"/>
      <c r="JEZ2" s="1241"/>
      <c r="JFA2" s="1241"/>
      <c r="JFB2" s="1241"/>
      <c r="JFC2" s="1241"/>
      <c r="JFD2" s="1241"/>
      <c r="JFE2" s="1241"/>
      <c r="JFF2" s="1241"/>
      <c r="JFG2" s="1241"/>
      <c r="JFH2" s="1241"/>
      <c r="JFI2" s="1241"/>
      <c r="JFJ2" s="1241"/>
      <c r="JFK2" s="1241"/>
      <c r="JFL2" s="1241"/>
      <c r="JFM2" s="1241"/>
      <c r="JFN2" s="1241"/>
      <c r="JFO2" s="1241"/>
      <c r="JFP2" s="1241"/>
      <c r="JFQ2" s="1241"/>
      <c r="JFR2" s="1241"/>
      <c r="JFS2" s="1241"/>
      <c r="JFT2" s="1241"/>
      <c r="JFU2" s="1241"/>
      <c r="JFV2" s="1241"/>
      <c r="JFW2" s="1241"/>
      <c r="JFX2" s="1241"/>
      <c r="JFY2" s="1241"/>
      <c r="JFZ2" s="1241"/>
      <c r="JGA2" s="1241"/>
      <c r="JGB2" s="1241"/>
      <c r="JGC2" s="1241"/>
      <c r="JGD2" s="1241"/>
      <c r="JGE2" s="1241"/>
      <c r="JGF2" s="1241"/>
      <c r="JGG2" s="1241"/>
      <c r="JGH2" s="1241"/>
      <c r="JGI2" s="1241"/>
      <c r="JGJ2" s="1241"/>
      <c r="JGK2" s="1241"/>
      <c r="JGL2" s="1241"/>
      <c r="JGM2" s="1241"/>
      <c r="JGN2" s="1241"/>
      <c r="JGO2" s="1241"/>
      <c r="JGP2" s="1241"/>
      <c r="JGQ2" s="1241"/>
      <c r="JGR2" s="1241"/>
      <c r="JGS2" s="1241"/>
      <c r="JGT2" s="1241"/>
      <c r="JGU2" s="1241"/>
      <c r="JGV2" s="1241"/>
      <c r="JGW2" s="1241"/>
      <c r="JGX2" s="1241"/>
      <c r="JGY2" s="1241"/>
      <c r="JGZ2" s="1241"/>
      <c r="JHA2" s="1241"/>
      <c r="JHB2" s="1241"/>
      <c r="JHC2" s="1241"/>
      <c r="JHD2" s="1241"/>
      <c r="JHE2" s="1241"/>
      <c r="JHF2" s="1241"/>
      <c r="JHG2" s="1241"/>
      <c r="JHH2" s="1241"/>
      <c r="JHI2" s="1241"/>
      <c r="JHJ2" s="1241"/>
      <c r="JHK2" s="1241"/>
      <c r="JHL2" s="1241"/>
      <c r="JHM2" s="1241"/>
      <c r="JHN2" s="1241"/>
      <c r="JHO2" s="1241"/>
      <c r="JHP2" s="1241"/>
      <c r="JHQ2" s="1241"/>
      <c r="JHR2" s="1241"/>
      <c r="JHS2" s="1241"/>
      <c r="JHT2" s="1241"/>
      <c r="JHU2" s="1241"/>
      <c r="JHV2" s="1241"/>
      <c r="JHW2" s="1241"/>
      <c r="JHX2" s="1241"/>
      <c r="JHY2" s="1241"/>
      <c r="JHZ2" s="1241"/>
      <c r="JIA2" s="1241"/>
      <c r="JIB2" s="1241"/>
      <c r="JIC2" s="1241"/>
      <c r="JID2" s="1241"/>
      <c r="JIE2" s="1241"/>
      <c r="JIF2" s="1241"/>
      <c r="JIG2" s="1241"/>
      <c r="JIH2" s="1241"/>
      <c r="JII2" s="1241"/>
      <c r="JIJ2" s="1241"/>
      <c r="JIK2" s="1241"/>
      <c r="JIL2" s="1241"/>
      <c r="JIM2" s="1241"/>
      <c r="JIN2" s="1241"/>
      <c r="JIO2" s="1241"/>
      <c r="JIP2" s="1241"/>
      <c r="JIQ2" s="1241"/>
      <c r="JIR2" s="1241"/>
      <c r="JIS2" s="1241"/>
      <c r="JIT2" s="1241"/>
      <c r="JIU2" s="1241"/>
      <c r="JIV2" s="1241"/>
      <c r="JIW2" s="1241"/>
      <c r="JIX2" s="1241"/>
      <c r="JIY2" s="1241"/>
      <c r="JIZ2" s="1241"/>
      <c r="JJA2" s="1241"/>
      <c r="JJB2" s="1241"/>
      <c r="JJC2" s="1241"/>
      <c r="JJD2" s="1241"/>
      <c r="JJE2" s="1241"/>
      <c r="JJF2" s="1241"/>
      <c r="JJG2" s="1241"/>
      <c r="JJH2" s="1241"/>
      <c r="JJI2" s="1241"/>
      <c r="JJJ2" s="1241"/>
      <c r="JJK2" s="1241"/>
      <c r="JJL2" s="1241"/>
      <c r="JJM2" s="1241"/>
      <c r="JJN2" s="1241"/>
      <c r="JJO2" s="1241"/>
      <c r="JJP2" s="1241"/>
      <c r="JJQ2" s="1241"/>
      <c r="JJR2" s="1241"/>
      <c r="JJS2" s="1241"/>
      <c r="JJT2" s="1241"/>
      <c r="JJU2" s="1241"/>
      <c r="JJV2" s="1241"/>
      <c r="JJW2" s="1241"/>
      <c r="JJX2" s="1241"/>
      <c r="JJY2" s="1241"/>
      <c r="JJZ2" s="1241"/>
      <c r="JKA2" s="1241"/>
      <c r="JKB2" s="1241"/>
      <c r="JKC2" s="1241"/>
      <c r="JKD2" s="1241"/>
      <c r="JKE2" s="1241"/>
      <c r="JKF2" s="1241"/>
      <c r="JKG2" s="1241"/>
      <c r="JKH2" s="1241"/>
      <c r="JKI2" s="1241"/>
      <c r="JKJ2" s="1241"/>
      <c r="JKK2" s="1241"/>
      <c r="JKL2" s="1241"/>
      <c r="JKM2" s="1241"/>
      <c r="JKN2" s="1241"/>
      <c r="JKO2" s="1241"/>
      <c r="JKP2" s="1241"/>
      <c r="JKQ2" s="1241"/>
      <c r="JKR2" s="1241"/>
      <c r="JKS2" s="1241"/>
      <c r="JKT2" s="1241"/>
      <c r="JKU2" s="1241"/>
      <c r="JKV2" s="1241"/>
      <c r="JKW2" s="1241"/>
      <c r="JKX2" s="1241"/>
      <c r="JKY2" s="1241"/>
      <c r="JKZ2" s="1241"/>
      <c r="JLA2" s="1241"/>
      <c r="JLB2" s="1241"/>
      <c r="JLC2" s="1241"/>
      <c r="JLD2" s="1241"/>
      <c r="JLE2" s="1241"/>
      <c r="JLF2" s="1241"/>
      <c r="JLG2" s="1241"/>
      <c r="JLH2" s="1241"/>
      <c r="JLI2" s="1241"/>
      <c r="JLJ2" s="1241"/>
      <c r="JLK2" s="1241"/>
      <c r="JLL2" s="1241"/>
      <c r="JLM2" s="1241"/>
      <c r="JLN2" s="1241"/>
      <c r="JLO2" s="1241"/>
      <c r="JLP2" s="1241"/>
      <c r="JLQ2" s="1241"/>
      <c r="JLR2" s="1241"/>
      <c r="JLS2" s="1241"/>
      <c r="JLT2" s="1241"/>
      <c r="JLU2" s="1241"/>
      <c r="JLV2" s="1241"/>
      <c r="JLW2" s="1241"/>
      <c r="JLX2" s="1241"/>
      <c r="JLY2" s="1241"/>
      <c r="JLZ2" s="1241"/>
      <c r="JMA2" s="1241"/>
      <c r="JMB2" s="1241"/>
      <c r="JMC2" s="1241"/>
      <c r="JMD2" s="1241"/>
      <c r="JME2" s="1241"/>
      <c r="JMF2" s="1241"/>
      <c r="JMG2" s="1241"/>
      <c r="JMH2" s="1241"/>
      <c r="JMI2" s="1241"/>
      <c r="JMJ2" s="1241"/>
      <c r="JMK2" s="1241"/>
      <c r="JML2" s="1241"/>
      <c r="JMM2" s="1241"/>
      <c r="JMN2" s="1241"/>
      <c r="JMO2" s="1241"/>
      <c r="JMP2" s="1241"/>
      <c r="JMQ2" s="1241"/>
      <c r="JMR2" s="1241"/>
      <c r="JMS2" s="1241"/>
      <c r="JMT2" s="1241"/>
      <c r="JMU2" s="1241"/>
      <c r="JMV2" s="1241"/>
      <c r="JMW2" s="1241"/>
      <c r="JMX2" s="1241"/>
      <c r="JMY2" s="1241"/>
      <c r="JMZ2" s="1241"/>
      <c r="JNA2" s="1241"/>
      <c r="JNB2" s="1241"/>
      <c r="JNC2" s="1241"/>
      <c r="JND2" s="1241"/>
      <c r="JNE2" s="1241"/>
      <c r="JNF2" s="1241"/>
      <c r="JNG2" s="1241"/>
      <c r="JNH2" s="1241"/>
      <c r="JNI2" s="1241"/>
      <c r="JNJ2" s="1241"/>
      <c r="JNK2" s="1241"/>
      <c r="JNL2" s="1241"/>
      <c r="JNM2" s="1241"/>
      <c r="JNN2" s="1241"/>
      <c r="JNO2" s="1241"/>
      <c r="JNP2" s="1241"/>
      <c r="JNQ2" s="1241"/>
      <c r="JNR2" s="1241"/>
      <c r="JNS2" s="1241"/>
      <c r="JNT2" s="1241"/>
      <c r="JNU2" s="1241"/>
      <c r="JNV2" s="1241"/>
      <c r="JNW2" s="1241"/>
      <c r="JNX2" s="1241"/>
      <c r="JNY2" s="1241"/>
      <c r="JNZ2" s="1241"/>
      <c r="JOA2" s="1241"/>
      <c r="JOB2" s="1241"/>
      <c r="JOC2" s="1241"/>
      <c r="JOD2" s="1241"/>
      <c r="JOE2" s="1241"/>
      <c r="JOF2" s="1241"/>
      <c r="JOG2" s="1241"/>
      <c r="JOH2" s="1241"/>
      <c r="JOI2" s="1241"/>
      <c r="JOJ2" s="1241"/>
      <c r="JOK2" s="1241"/>
      <c r="JOL2" s="1241"/>
      <c r="JOM2" s="1241"/>
      <c r="JON2" s="1241"/>
      <c r="JOO2" s="1241"/>
      <c r="JOP2" s="1241"/>
      <c r="JOQ2" s="1241"/>
      <c r="JOR2" s="1241"/>
      <c r="JOS2" s="1241"/>
      <c r="JOT2" s="1241"/>
      <c r="JOU2" s="1241"/>
      <c r="JOV2" s="1241"/>
      <c r="JOW2" s="1241"/>
      <c r="JOX2" s="1241"/>
      <c r="JOY2" s="1241"/>
      <c r="JOZ2" s="1241"/>
      <c r="JPA2" s="1241"/>
      <c r="JPB2" s="1241"/>
      <c r="JPC2" s="1241"/>
      <c r="JPD2" s="1241"/>
      <c r="JPE2" s="1241"/>
      <c r="JPF2" s="1241"/>
      <c r="JPG2" s="1241"/>
      <c r="JPH2" s="1241"/>
      <c r="JPI2" s="1241"/>
      <c r="JPJ2" s="1241"/>
      <c r="JPK2" s="1241"/>
      <c r="JPL2" s="1241"/>
      <c r="JPM2" s="1241"/>
      <c r="JPN2" s="1241"/>
      <c r="JPO2" s="1241"/>
      <c r="JPP2" s="1241"/>
      <c r="JPQ2" s="1241"/>
      <c r="JPR2" s="1241"/>
      <c r="JPS2" s="1241"/>
      <c r="JPT2" s="1241"/>
      <c r="JPU2" s="1241"/>
      <c r="JPV2" s="1241"/>
      <c r="JPW2" s="1241"/>
      <c r="JPX2" s="1241"/>
      <c r="JPY2" s="1241"/>
      <c r="JPZ2" s="1241"/>
      <c r="JQA2" s="1241"/>
      <c r="JQB2" s="1241"/>
      <c r="JQC2" s="1241"/>
      <c r="JQD2" s="1241"/>
      <c r="JQE2" s="1241"/>
      <c r="JQF2" s="1241"/>
      <c r="JQG2" s="1241"/>
      <c r="JQH2" s="1241"/>
      <c r="JQI2" s="1241"/>
      <c r="JQJ2" s="1241"/>
      <c r="JQK2" s="1241"/>
      <c r="JQL2" s="1241"/>
      <c r="JQM2" s="1241"/>
      <c r="JQN2" s="1241"/>
      <c r="JQO2" s="1241"/>
      <c r="JQP2" s="1241"/>
      <c r="JQQ2" s="1241"/>
      <c r="JQR2" s="1241"/>
      <c r="JQS2" s="1241"/>
      <c r="JQT2" s="1241"/>
      <c r="JQU2" s="1241"/>
      <c r="JQV2" s="1241"/>
      <c r="JQW2" s="1241"/>
      <c r="JQX2" s="1241"/>
      <c r="JQY2" s="1241"/>
      <c r="JQZ2" s="1241"/>
      <c r="JRA2" s="1241"/>
      <c r="JRB2" s="1241"/>
      <c r="JRC2" s="1241"/>
      <c r="JRD2" s="1241"/>
      <c r="JRE2" s="1241"/>
      <c r="JRF2" s="1241"/>
      <c r="JRG2" s="1241"/>
      <c r="JRH2" s="1241"/>
      <c r="JRI2" s="1241"/>
      <c r="JRJ2" s="1241"/>
      <c r="JRK2" s="1241"/>
      <c r="JRL2" s="1241"/>
      <c r="JRM2" s="1241"/>
      <c r="JRN2" s="1241"/>
      <c r="JRO2" s="1241"/>
      <c r="JRP2" s="1241"/>
      <c r="JRQ2" s="1241"/>
      <c r="JRR2" s="1241"/>
      <c r="JRS2" s="1241"/>
      <c r="JRT2" s="1241"/>
      <c r="JRU2" s="1241"/>
      <c r="JRV2" s="1241"/>
      <c r="JRW2" s="1241"/>
      <c r="JRX2" s="1241"/>
      <c r="JRY2" s="1241"/>
      <c r="JRZ2" s="1241"/>
      <c r="JSA2" s="1241"/>
      <c r="JSB2" s="1241"/>
      <c r="JSC2" s="1241"/>
      <c r="JSD2" s="1241"/>
      <c r="JSE2" s="1241"/>
      <c r="JSF2" s="1241"/>
      <c r="JSG2" s="1241"/>
      <c r="JSH2" s="1241"/>
      <c r="JSI2" s="1241"/>
      <c r="JSJ2" s="1241"/>
      <c r="JSK2" s="1241"/>
      <c r="JSL2" s="1241"/>
      <c r="JSM2" s="1241"/>
      <c r="JSN2" s="1241"/>
      <c r="JSO2" s="1241"/>
      <c r="JSP2" s="1241"/>
      <c r="JSQ2" s="1241"/>
      <c r="JSR2" s="1241"/>
      <c r="JSS2" s="1241"/>
      <c r="JST2" s="1241"/>
      <c r="JSU2" s="1241"/>
      <c r="JSV2" s="1241"/>
      <c r="JSW2" s="1241"/>
      <c r="JSX2" s="1241"/>
      <c r="JSY2" s="1241"/>
      <c r="JSZ2" s="1241"/>
      <c r="JTA2" s="1241"/>
      <c r="JTB2" s="1241"/>
      <c r="JTC2" s="1241"/>
      <c r="JTD2" s="1241"/>
      <c r="JTE2" s="1241"/>
      <c r="JTF2" s="1241"/>
      <c r="JTG2" s="1241"/>
      <c r="JTH2" s="1241"/>
      <c r="JTI2" s="1241"/>
      <c r="JTJ2" s="1241"/>
      <c r="JTK2" s="1241"/>
      <c r="JTL2" s="1241"/>
      <c r="JTM2" s="1241"/>
      <c r="JTN2" s="1241"/>
      <c r="JTO2" s="1241"/>
      <c r="JTP2" s="1241"/>
      <c r="JTQ2" s="1241"/>
      <c r="JTR2" s="1241"/>
      <c r="JTS2" s="1241"/>
      <c r="JTT2" s="1241"/>
      <c r="JTU2" s="1241"/>
      <c r="JTV2" s="1241"/>
      <c r="JTW2" s="1241"/>
      <c r="JTX2" s="1241"/>
      <c r="JTY2" s="1241"/>
      <c r="JTZ2" s="1241"/>
      <c r="JUA2" s="1241"/>
      <c r="JUB2" s="1241"/>
      <c r="JUC2" s="1241"/>
      <c r="JUD2" s="1241"/>
      <c r="JUE2" s="1241"/>
      <c r="JUF2" s="1241"/>
      <c r="JUG2" s="1241"/>
      <c r="JUH2" s="1241"/>
      <c r="JUI2" s="1241"/>
      <c r="JUJ2" s="1241"/>
      <c r="JUK2" s="1241"/>
      <c r="JUL2" s="1241"/>
      <c r="JUM2" s="1241"/>
      <c r="JUN2" s="1241"/>
      <c r="JUO2" s="1241"/>
      <c r="JUP2" s="1241"/>
      <c r="JUQ2" s="1241"/>
      <c r="JUR2" s="1241"/>
      <c r="JUS2" s="1241"/>
      <c r="JUT2" s="1241"/>
      <c r="JUU2" s="1241"/>
      <c r="JUV2" s="1241"/>
      <c r="JUW2" s="1241"/>
      <c r="JUX2" s="1241"/>
      <c r="JUY2" s="1241"/>
      <c r="JUZ2" s="1241"/>
      <c r="JVA2" s="1241"/>
      <c r="JVB2" s="1241"/>
      <c r="JVC2" s="1241"/>
      <c r="JVD2" s="1241"/>
      <c r="JVE2" s="1241"/>
      <c r="JVF2" s="1241"/>
      <c r="JVG2" s="1241"/>
      <c r="JVH2" s="1241"/>
      <c r="JVI2" s="1241"/>
      <c r="JVJ2" s="1241"/>
      <c r="JVK2" s="1241"/>
      <c r="JVL2" s="1241"/>
      <c r="JVM2" s="1241"/>
      <c r="JVN2" s="1241"/>
      <c r="JVO2" s="1241"/>
      <c r="JVP2" s="1241"/>
      <c r="JVQ2" s="1241"/>
      <c r="JVR2" s="1241"/>
      <c r="JVS2" s="1241"/>
      <c r="JVT2" s="1241"/>
      <c r="JVU2" s="1241"/>
      <c r="JVV2" s="1241"/>
      <c r="JVW2" s="1241"/>
      <c r="JVX2" s="1241"/>
      <c r="JVY2" s="1241"/>
      <c r="JVZ2" s="1241"/>
      <c r="JWA2" s="1241"/>
      <c r="JWB2" s="1241"/>
      <c r="JWC2" s="1241"/>
      <c r="JWD2" s="1241"/>
      <c r="JWE2" s="1241"/>
      <c r="JWF2" s="1241"/>
      <c r="JWG2" s="1241"/>
      <c r="JWH2" s="1241"/>
      <c r="JWI2" s="1241"/>
      <c r="JWJ2" s="1241"/>
      <c r="JWK2" s="1241"/>
      <c r="JWL2" s="1241"/>
      <c r="JWM2" s="1241"/>
      <c r="JWN2" s="1241"/>
      <c r="JWO2" s="1241"/>
      <c r="JWP2" s="1241"/>
      <c r="JWQ2" s="1241"/>
      <c r="JWR2" s="1241"/>
      <c r="JWS2" s="1241"/>
      <c r="JWT2" s="1241"/>
      <c r="JWU2" s="1241"/>
      <c r="JWV2" s="1241"/>
      <c r="JWW2" s="1241"/>
      <c r="JWX2" s="1241"/>
      <c r="JWY2" s="1241"/>
      <c r="JWZ2" s="1241"/>
      <c r="JXA2" s="1241"/>
      <c r="JXB2" s="1241"/>
      <c r="JXC2" s="1241"/>
      <c r="JXD2" s="1241"/>
      <c r="JXE2" s="1241"/>
      <c r="JXF2" s="1241"/>
      <c r="JXG2" s="1241"/>
      <c r="JXH2" s="1241"/>
      <c r="JXI2" s="1241"/>
      <c r="JXJ2" s="1241"/>
      <c r="JXK2" s="1241"/>
      <c r="JXL2" s="1241"/>
      <c r="JXM2" s="1241"/>
      <c r="JXN2" s="1241"/>
      <c r="JXO2" s="1241"/>
      <c r="JXP2" s="1241"/>
      <c r="JXQ2" s="1241"/>
      <c r="JXR2" s="1241"/>
      <c r="JXS2" s="1241"/>
      <c r="JXT2" s="1241"/>
      <c r="JXU2" s="1241"/>
      <c r="JXV2" s="1241"/>
      <c r="JXW2" s="1241"/>
      <c r="JXX2" s="1241"/>
      <c r="JXY2" s="1241"/>
      <c r="JXZ2" s="1241"/>
      <c r="JYA2" s="1241"/>
      <c r="JYB2" s="1241"/>
      <c r="JYC2" s="1241"/>
      <c r="JYD2" s="1241"/>
      <c r="JYE2" s="1241"/>
      <c r="JYF2" s="1241"/>
      <c r="JYG2" s="1241"/>
      <c r="JYH2" s="1241"/>
      <c r="JYI2" s="1241"/>
      <c r="JYJ2" s="1241"/>
      <c r="JYK2" s="1241"/>
      <c r="JYL2" s="1241"/>
      <c r="JYM2" s="1241"/>
      <c r="JYN2" s="1241"/>
      <c r="JYO2" s="1241"/>
      <c r="JYP2" s="1241"/>
      <c r="JYQ2" s="1241"/>
      <c r="JYR2" s="1241"/>
      <c r="JYS2" s="1241"/>
      <c r="JYT2" s="1241"/>
      <c r="JYU2" s="1241"/>
      <c r="JYV2" s="1241"/>
      <c r="JYW2" s="1241"/>
      <c r="JYX2" s="1241"/>
      <c r="JYY2" s="1241"/>
      <c r="JYZ2" s="1241"/>
      <c r="JZA2" s="1241"/>
      <c r="JZB2" s="1241"/>
      <c r="JZC2" s="1241"/>
      <c r="JZD2" s="1241"/>
      <c r="JZE2" s="1241"/>
      <c r="JZF2" s="1241"/>
      <c r="JZG2" s="1241"/>
      <c r="JZH2" s="1241"/>
      <c r="JZI2" s="1241"/>
      <c r="JZJ2" s="1241"/>
      <c r="JZK2" s="1241"/>
      <c r="JZL2" s="1241"/>
      <c r="JZM2" s="1241"/>
      <c r="JZN2" s="1241"/>
      <c r="JZO2" s="1241"/>
      <c r="JZP2" s="1241"/>
      <c r="JZQ2" s="1241"/>
      <c r="JZR2" s="1241"/>
      <c r="JZS2" s="1241"/>
      <c r="JZT2" s="1241"/>
      <c r="JZU2" s="1241"/>
      <c r="JZV2" s="1241"/>
      <c r="JZW2" s="1241"/>
      <c r="JZX2" s="1241"/>
      <c r="JZY2" s="1241"/>
      <c r="JZZ2" s="1241"/>
      <c r="KAA2" s="1241"/>
      <c r="KAB2" s="1241"/>
      <c r="KAC2" s="1241"/>
      <c r="KAD2" s="1241"/>
      <c r="KAE2" s="1241"/>
      <c r="KAF2" s="1241"/>
      <c r="KAG2" s="1241"/>
      <c r="KAH2" s="1241"/>
      <c r="KAI2" s="1241"/>
      <c r="KAJ2" s="1241"/>
      <c r="KAK2" s="1241"/>
      <c r="KAL2" s="1241"/>
      <c r="KAM2" s="1241"/>
      <c r="KAN2" s="1241"/>
      <c r="KAO2" s="1241"/>
      <c r="KAP2" s="1241"/>
      <c r="KAQ2" s="1241"/>
      <c r="KAR2" s="1241"/>
      <c r="KAS2" s="1241"/>
      <c r="KAT2" s="1241"/>
      <c r="KAU2" s="1241"/>
      <c r="KAV2" s="1241"/>
      <c r="KAW2" s="1241"/>
      <c r="KAX2" s="1241"/>
      <c r="KAY2" s="1241"/>
      <c r="KAZ2" s="1241"/>
      <c r="KBA2" s="1241"/>
      <c r="KBB2" s="1241"/>
      <c r="KBC2" s="1241"/>
      <c r="KBD2" s="1241"/>
      <c r="KBE2" s="1241"/>
      <c r="KBF2" s="1241"/>
      <c r="KBG2" s="1241"/>
      <c r="KBH2" s="1241"/>
      <c r="KBI2" s="1241"/>
      <c r="KBJ2" s="1241"/>
      <c r="KBK2" s="1241"/>
      <c r="KBL2" s="1241"/>
      <c r="KBM2" s="1241"/>
      <c r="KBN2" s="1241"/>
      <c r="KBO2" s="1241"/>
      <c r="KBP2" s="1241"/>
      <c r="KBQ2" s="1241"/>
      <c r="KBR2" s="1241"/>
      <c r="KBS2" s="1241"/>
      <c r="KBT2" s="1241"/>
      <c r="KBU2" s="1241"/>
      <c r="KBV2" s="1241"/>
      <c r="KBW2" s="1241"/>
      <c r="KBX2" s="1241"/>
      <c r="KBY2" s="1241"/>
      <c r="KBZ2" s="1241"/>
      <c r="KCA2" s="1241"/>
      <c r="KCB2" s="1241"/>
      <c r="KCC2" s="1241"/>
      <c r="KCD2" s="1241"/>
      <c r="KCE2" s="1241"/>
      <c r="KCF2" s="1241"/>
      <c r="KCG2" s="1241"/>
      <c r="KCH2" s="1241"/>
      <c r="KCI2" s="1241"/>
      <c r="KCJ2" s="1241"/>
      <c r="KCK2" s="1241"/>
      <c r="KCL2" s="1241"/>
      <c r="KCM2" s="1241"/>
      <c r="KCN2" s="1241"/>
      <c r="KCO2" s="1241"/>
      <c r="KCP2" s="1241"/>
      <c r="KCQ2" s="1241"/>
      <c r="KCR2" s="1241"/>
      <c r="KCS2" s="1241"/>
      <c r="KCT2" s="1241"/>
      <c r="KCU2" s="1241"/>
      <c r="KCV2" s="1241"/>
      <c r="KCW2" s="1241"/>
      <c r="KCX2" s="1241"/>
      <c r="KCY2" s="1241"/>
      <c r="KCZ2" s="1241"/>
      <c r="KDA2" s="1241"/>
      <c r="KDB2" s="1241"/>
      <c r="KDC2" s="1241"/>
      <c r="KDD2" s="1241"/>
      <c r="KDE2" s="1241"/>
      <c r="KDF2" s="1241"/>
      <c r="KDG2" s="1241"/>
      <c r="KDH2" s="1241"/>
      <c r="KDI2" s="1241"/>
      <c r="KDJ2" s="1241"/>
      <c r="KDK2" s="1241"/>
      <c r="KDL2" s="1241"/>
      <c r="KDM2" s="1241"/>
      <c r="KDN2" s="1241"/>
      <c r="KDO2" s="1241"/>
      <c r="KDP2" s="1241"/>
      <c r="KDQ2" s="1241"/>
      <c r="KDR2" s="1241"/>
      <c r="KDS2" s="1241"/>
      <c r="KDT2" s="1241"/>
      <c r="KDU2" s="1241"/>
      <c r="KDV2" s="1241"/>
      <c r="KDW2" s="1241"/>
      <c r="KDX2" s="1241"/>
      <c r="KDY2" s="1241"/>
      <c r="KDZ2" s="1241"/>
      <c r="KEA2" s="1241"/>
      <c r="KEB2" s="1241"/>
      <c r="KEC2" s="1241"/>
      <c r="KED2" s="1241"/>
      <c r="KEE2" s="1241"/>
      <c r="KEF2" s="1241"/>
      <c r="KEG2" s="1241"/>
      <c r="KEH2" s="1241"/>
      <c r="KEI2" s="1241"/>
      <c r="KEJ2" s="1241"/>
      <c r="KEK2" s="1241"/>
      <c r="KEL2" s="1241"/>
      <c r="KEM2" s="1241"/>
      <c r="KEN2" s="1241"/>
      <c r="KEO2" s="1241"/>
      <c r="KEP2" s="1241"/>
      <c r="KEQ2" s="1241"/>
      <c r="KER2" s="1241"/>
      <c r="KES2" s="1241"/>
      <c r="KET2" s="1241"/>
      <c r="KEU2" s="1241"/>
      <c r="KEV2" s="1241"/>
      <c r="KEW2" s="1241"/>
      <c r="KEX2" s="1241"/>
      <c r="KEY2" s="1241"/>
      <c r="KEZ2" s="1241"/>
      <c r="KFA2" s="1241"/>
      <c r="KFB2" s="1241"/>
      <c r="KFC2" s="1241"/>
      <c r="KFD2" s="1241"/>
      <c r="KFE2" s="1241"/>
      <c r="KFF2" s="1241"/>
      <c r="KFG2" s="1241"/>
      <c r="KFH2" s="1241"/>
      <c r="KFI2" s="1241"/>
      <c r="KFJ2" s="1241"/>
      <c r="KFK2" s="1241"/>
      <c r="KFL2" s="1241"/>
      <c r="KFM2" s="1241"/>
      <c r="KFN2" s="1241"/>
      <c r="KFO2" s="1241"/>
      <c r="KFP2" s="1241"/>
      <c r="KFQ2" s="1241"/>
      <c r="KFR2" s="1241"/>
      <c r="KFS2" s="1241"/>
      <c r="KFT2" s="1241"/>
      <c r="KFU2" s="1241"/>
      <c r="KFV2" s="1241"/>
      <c r="KFW2" s="1241"/>
      <c r="KFX2" s="1241"/>
      <c r="KFY2" s="1241"/>
      <c r="KFZ2" s="1241"/>
      <c r="KGA2" s="1241"/>
      <c r="KGB2" s="1241"/>
      <c r="KGC2" s="1241"/>
      <c r="KGD2" s="1241"/>
      <c r="KGE2" s="1241"/>
      <c r="KGF2" s="1241"/>
      <c r="KGG2" s="1241"/>
      <c r="KGH2" s="1241"/>
      <c r="KGI2" s="1241"/>
      <c r="KGJ2" s="1241"/>
      <c r="KGK2" s="1241"/>
      <c r="KGL2" s="1241"/>
      <c r="KGM2" s="1241"/>
      <c r="KGN2" s="1241"/>
      <c r="KGO2" s="1241"/>
      <c r="KGP2" s="1241"/>
      <c r="KGQ2" s="1241"/>
      <c r="KGR2" s="1241"/>
      <c r="KGS2" s="1241"/>
      <c r="KGT2" s="1241"/>
      <c r="KGU2" s="1241"/>
      <c r="KGV2" s="1241"/>
      <c r="KGW2" s="1241"/>
      <c r="KGX2" s="1241"/>
      <c r="KGY2" s="1241"/>
      <c r="KGZ2" s="1241"/>
      <c r="KHA2" s="1241"/>
      <c r="KHB2" s="1241"/>
      <c r="KHC2" s="1241"/>
      <c r="KHD2" s="1241"/>
      <c r="KHE2" s="1241"/>
      <c r="KHF2" s="1241"/>
      <c r="KHG2" s="1241"/>
      <c r="KHH2" s="1241"/>
      <c r="KHI2" s="1241"/>
      <c r="KHJ2" s="1241"/>
      <c r="KHK2" s="1241"/>
      <c r="KHL2" s="1241"/>
      <c r="KHM2" s="1241"/>
      <c r="KHN2" s="1241"/>
      <c r="KHO2" s="1241"/>
      <c r="KHP2" s="1241"/>
      <c r="KHQ2" s="1241"/>
      <c r="KHR2" s="1241"/>
      <c r="KHS2" s="1241"/>
      <c r="KHT2" s="1241"/>
      <c r="KHU2" s="1241"/>
      <c r="KHV2" s="1241"/>
      <c r="KHW2" s="1241"/>
      <c r="KHX2" s="1241"/>
      <c r="KHY2" s="1241"/>
      <c r="KHZ2" s="1241"/>
      <c r="KIA2" s="1241"/>
      <c r="KIB2" s="1241"/>
      <c r="KIC2" s="1241"/>
      <c r="KID2" s="1241"/>
      <c r="KIE2" s="1241"/>
      <c r="KIF2" s="1241"/>
      <c r="KIG2" s="1241"/>
      <c r="KIH2" s="1241"/>
      <c r="KII2" s="1241"/>
      <c r="KIJ2" s="1241"/>
      <c r="KIK2" s="1241"/>
      <c r="KIL2" s="1241"/>
      <c r="KIM2" s="1241"/>
      <c r="KIN2" s="1241"/>
      <c r="KIO2" s="1241"/>
      <c r="KIP2" s="1241"/>
      <c r="KIQ2" s="1241"/>
      <c r="KIR2" s="1241"/>
      <c r="KIS2" s="1241"/>
      <c r="KIT2" s="1241"/>
      <c r="KIU2" s="1241"/>
      <c r="KIV2" s="1241"/>
      <c r="KIW2" s="1241"/>
      <c r="KIX2" s="1241"/>
      <c r="KIY2" s="1241"/>
      <c r="KIZ2" s="1241"/>
      <c r="KJA2" s="1241"/>
      <c r="KJB2" s="1241"/>
      <c r="KJC2" s="1241"/>
      <c r="KJD2" s="1241"/>
      <c r="KJE2" s="1241"/>
      <c r="KJF2" s="1241"/>
      <c r="KJG2" s="1241"/>
      <c r="KJH2" s="1241"/>
      <c r="KJI2" s="1241"/>
      <c r="KJJ2" s="1241"/>
      <c r="KJK2" s="1241"/>
      <c r="KJL2" s="1241"/>
      <c r="KJM2" s="1241"/>
      <c r="KJN2" s="1241"/>
      <c r="KJO2" s="1241"/>
      <c r="KJP2" s="1241"/>
      <c r="KJQ2" s="1241"/>
      <c r="KJR2" s="1241"/>
      <c r="KJS2" s="1241"/>
      <c r="KJT2" s="1241"/>
      <c r="KJU2" s="1241"/>
      <c r="KJV2" s="1241"/>
      <c r="KJW2" s="1241"/>
      <c r="KJX2" s="1241"/>
      <c r="KJY2" s="1241"/>
      <c r="KJZ2" s="1241"/>
      <c r="KKA2" s="1241"/>
      <c r="KKB2" s="1241"/>
      <c r="KKC2" s="1241"/>
      <c r="KKD2" s="1241"/>
      <c r="KKE2" s="1241"/>
      <c r="KKF2" s="1241"/>
      <c r="KKG2" s="1241"/>
      <c r="KKH2" s="1241"/>
      <c r="KKI2" s="1241"/>
      <c r="KKJ2" s="1241"/>
      <c r="KKK2" s="1241"/>
      <c r="KKL2" s="1241"/>
      <c r="KKM2" s="1241"/>
      <c r="KKN2" s="1241"/>
      <c r="KKO2" s="1241"/>
      <c r="KKP2" s="1241"/>
      <c r="KKQ2" s="1241"/>
      <c r="KKR2" s="1241"/>
      <c r="KKS2" s="1241"/>
      <c r="KKT2" s="1241"/>
      <c r="KKU2" s="1241"/>
      <c r="KKV2" s="1241"/>
      <c r="KKW2" s="1241"/>
      <c r="KKX2" s="1241"/>
      <c r="KKY2" s="1241"/>
      <c r="KKZ2" s="1241"/>
      <c r="KLA2" s="1241"/>
      <c r="KLB2" s="1241"/>
      <c r="KLC2" s="1241"/>
      <c r="KLD2" s="1241"/>
      <c r="KLE2" s="1241"/>
      <c r="KLF2" s="1241"/>
      <c r="KLG2" s="1241"/>
      <c r="KLH2" s="1241"/>
      <c r="KLI2" s="1241"/>
      <c r="KLJ2" s="1241"/>
      <c r="KLK2" s="1241"/>
      <c r="KLL2" s="1241"/>
      <c r="KLM2" s="1241"/>
      <c r="KLN2" s="1241"/>
      <c r="KLO2" s="1241"/>
      <c r="KLP2" s="1241"/>
      <c r="KLQ2" s="1241"/>
      <c r="KLR2" s="1241"/>
      <c r="KLS2" s="1241"/>
      <c r="KLT2" s="1241"/>
      <c r="KLU2" s="1241"/>
      <c r="KLV2" s="1241"/>
      <c r="KLW2" s="1241"/>
      <c r="KLX2" s="1241"/>
      <c r="KLY2" s="1241"/>
      <c r="KLZ2" s="1241"/>
      <c r="KMA2" s="1241"/>
      <c r="KMB2" s="1241"/>
      <c r="KMC2" s="1241"/>
      <c r="KMD2" s="1241"/>
      <c r="KME2" s="1241"/>
      <c r="KMF2" s="1241"/>
      <c r="KMG2" s="1241"/>
      <c r="KMH2" s="1241"/>
      <c r="KMI2" s="1241"/>
      <c r="KMJ2" s="1241"/>
      <c r="KMK2" s="1241"/>
      <c r="KML2" s="1241"/>
      <c r="KMM2" s="1241"/>
      <c r="KMN2" s="1241"/>
      <c r="KMO2" s="1241"/>
      <c r="KMP2" s="1241"/>
      <c r="KMQ2" s="1241"/>
      <c r="KMR2" s="1241"/>
      <c r="KMS2" s="1241"/>
      <c r="KMT2" s="1241"/>
      <c r="KMU2" s="1241"/>
      <c r="KMV2" s="1241"/>
      <c r="KMW2" s="1241"/>
      <c r="KMX2" s="1241"/>
      <c r="KMY2" s="1241"/>
      <c r="KMZ2" s="1241"/>
      <c r="KNA2" s="1241"/>
      <c r="KNB2" s="1241"/>
      <c r="KNC2" s="1241"/>
      <c r="KND2" s="1241"/>
      <c r="KNE2" s="1241"/>
      <c r="KNF2" s="1241"/>
      <c r="KNG2" s="1241"/>
      <c r="KNH2" s="1241"/>
      <c r="KNI2" s="1241"/>
      <c r="KNJ2" s="1241"/>
      <c r="KNK2" s="1241"/>
      <c r="KNL2" s="1241"/>
      <c r="KNM2" s="1241"/>
      <c r="KNN2" s="1241"/>
      <c r="KNO2" s="1241"/>
      <c r="KNP2" s="1241"/>
      <c r="KNQ2" s="1241"/>
      <c r="KNR2" s="1241"/>
      <c r="KNS2" s="1241"/>
      <c r="KNT2" s="1241"/>
      <c r="KNU2" s="1241"/>
      <c r="KNV2" s="1241"/>
      <c r="KNW2" s="1241"/>
      <c r="KNX2" s="1241"/>
      <c r="KNY2" s="1241"/>
      <c r="KNZ2" s="1241"/>
      <c r="KOA2" s="1241"/>
      <c r="KOB2" s="1241"/>
      <c r="KOC2" s="1241"/>
      <c r="KOD2" s="1241"/>
      <c r="KOE2" s="1241"/>
      <c r="KOF2" s="1241"/>
      <c r="KOG2" s="1241"/>
      <c r="KOH2" s="1241"/>
      <c r="KOI2" s="1241"/>
      <c r="KOJ2" s="1241"/>
      <c r="KOK2" s="1241"/>
      <c r="KOL2" s="1241"/>
      <c r="KOM2" s="1241"/>
      <c r="KON2" s="1241"/>
      <c r="KOO2" s="1241"/>
      <c r="KOP2" s="1241"/>
      <c r="KOQ2" s="1241"/>
      <c r="KOR2" s="1241"/>
      <c r="KOS2" s="1241"/>
      <c r="KOT2" s="1241"/>
      <c r="KOU2" s="1241"/>
      <c r="KOV2" s="1241"/>
      <c r="KOW2" s="1241"/>
      <c r="KOX2" s="1241"/>
      <c r="KOY2" s="1241"/>
      <c r="KOZ2" s="1241"/>
      <c r="KPA2" s="1241"/>
      <c r="KPB2" s="1241"/>
      <c r="KPC2" s="1241"/>
      <c r="KPD2" s="1241"/>
      <c r="KPE2" s="1241"/>
      <c r="KPF2" s="1241"/>
      <c r="KPG2" s="1241"/>
      <c r="KPH2" s="1241"/>
      <c r="KPI2" s="1241"/>
      <c r="KPJ2" s="1241"/>
      <c r="KPK2" s="1241"/>
      <c r="KPL2" s="1241"/>
      <c r="KPM2" s="1241"/>
      <c r="KPN2" s="1241"/>
      <c r="KPO2" s="1241"/>
      <c r="KPP2" s="1241"/>
      <c r="KPQ2" s="1241"/>
      <c r="KPR2" s="1241"/>
      <c r="KPS2" s="1241"/>
      <c r="KPT2" s="1241"/>
      <c r="KPU2" s="1241"/>
      <c r="KPV2" s="1241"/>
      <c r="KPW2" s="1241"/>
      <c r="KPX2" s="1241"/>
      <c r="KPY2" s="1241"/>
      <c r="KPZ2" s="1241"/>
      <c r="KQA2" s="1241"/>
      <c r="KQB2" s="1241"/>
      <c r="KQC2" s="1241"/>
      <c r="KQD2" s="1241"/>
      <c r="KQE2" s="1241"/>
      <c r="KQF2" s="1241"/>
      <c r="KQG2" s="1241"/>
      <c r="KQH2" s="1241"/>
      <c r="KQI2" s="1241"/>
      <c r="KQJ2" s="1241"/>
      <c r="KQK2" s="1241"/>
      <c r="KQL2" s="1241"/>
      <c r="KQM2" s="1241"/>
      <c r="KQN2" s="1241"/>
      <c r="KQO2" s="1241"/>
      <c r="KQP2" s="1241"/>
      <c r="KQQ2" s="1241"/>
      <c r="KQR2" s="1241"/>
      <c r="KQS2" s="1241"/>
      <c r="KQT2" s="1241"/>
      <c r="KQU2" s="1241"/>
      <c r="KQV2" s="1241"/>
      <c r="KQW2" s="1241"/>
      <c r="KQX2" s="1241"/>
      <c r="KQY2" s="1241"/>
      <c r="KQZ2" s="1241"/>
      <c r="KRA2" s="1241"/>
      <c r="KRB2" s="1241"/>
      <c r="KRC2" s="1241"/>
      <c r="KRD2" s="1241"/>
      <c r="KRE2" s="1241"/>
      <c r="KRF2" s="1241"/>
      <c r="KRG2" s="1241"/>
      <c r="KRH2" s="1241"/>
      <c r="KRI2" s="1241"/>
      <c r="KRJ2" s="1241"/>
      <c r="KRK2" s="1241"/>
      <c r="KRL2" s="1241"/>
      <c r="KRM2" s="1241"/>
      <c r="KRN2" s="1241"/>
      <c r="KRO2" s="1241"/>
      <c r="KRP2" s="1241"/>
      <c r="KRQ2" s="1241"/>
      <c r="KRR2" s="1241"/>
      <c r="KRS2" s="1241"/>
      <c r="KRT2" s="1241"/>
      <c r="KRU2" s="1241"/>
      <c r="KRV2" s="1241"/>
      <c r="KRW2" s="1241"/>
      <c r="KRX2" s="1241"/>
      <c r="KRY2" s="1241"/>
      <c r="KRZ2" s="1241"/>
      <c r="KSA2" s="1241"/>
      <c r="KSB2" s="1241"/>
      <c r="KSC2" s="1241"/>
      <c r="KSD2" s="1241"/>
      <c r="KSE2" s="1241"/>
      <c r="KSF2" s="1241"/>
      <c r="KSG2" s="1241"/>
      <c r="KSH2" s="1241"/>
      <c r="KSI2" s="1241"/>
      <c r="KSJ2" s="1241"/>
      <c r="KSK2" s="1241"/>
      <c r="KSL2" s="1241"/>
      <c r="KSM2" s="1241"/>
      <c r="KSN2" s="1241"/>
      <c r="KSO2" s="1241"/>
      <c r="KSP2" s="1241"/>
      <c r="KSQ2" s="1241"/>
      <c r="KSR2" s="1241"/>
      <c r="KSS2" s="1241"/>
      <c r="KST2" s="1241"/>
      <c r="KSU2" s="1241"/>
      <c r="KSV2" s="1241"/>
      <c r="KSW2" s="1241"/>
      <c r="KSX2" s="1241"/>
      <c r="KSY2" s="1241"/>
      <c r="KSZ2" s="1241"/>
      <c r="KTA2" s="1241"/>
      <c r="KTB2" s="1241"/>
      <c r="KTC2" s="1241"/>
      <c r="KTD2" s="1241"/>
      <c r="KTE2" s="1241"/>
      <c r="KTF2" s="1241"/>
      <c r="KTG2" s="1241"/>
      <c r="KTH2" s="1241"/>
      <c r="KTI2" s="1241"/>
      <c r="KTJ2" s="1241"/>
      <c r="KTK2" s="1241"/>
      <c r="KTL2" s="1241"/>
      <c r="KTM2" s="1241"/>
      <c r="KTN2" s="1241"/>
      <c r="KTO2" s="1241"/>
      <c r="KTP2" s="1241"/>
      <c r="KTQ2" s="1241"/>
      <c r="KTR2" s="1241"/>
      <c r="KTS2" s="1241"/>
      <c r="KTT2" s="1241"/>
      <c r="KTU2" s="1241"/>
      <c r="KTV2" s="1241"/>
      <c r="KTW2" s="1241"/>
      <c r="KTX2" s="1241"/>
      <c r="KTY2" s="1241"/>
      <c r="KTZ2" s="1241"/>
      <c r="KUA2" s="1241"/>
      <c r="KUB2" s="1241"/>
      <c r="KUC2" s="1241"/>
      <c r="KUD2" s="1241"/>
      <c r="KUE2" s="1241"/>
      <c r="KUF2" s="1241"/>
      <c r="KUG2" s="1241"/>
      <c r="KUH2" s="1241"/>
      <c r="KUI2" s="1241"/>
      <c r="KUJ2" s="1241"/>
      <c r="KUK2" s="1241"/>
      <c r="KUL2" s="1241"/>
      <c r="KUM2" s="1241"/>
      <c r="KUN2" s="1241"/>
      <c r="KUO2" s="1241"/>
      <c r="KUP2" s="1241"/>
      <c r="KUQ2" s="1241"/>
      <c r="KUR2" s="1241"/>
      <c r="KUS2" s="1241"/>
      <c r="KUT2" s="1241"/>
      <c r="KUU2" s="1241"/>
      <c r="KUV2" s="1241"/>
      <c r="KUW2" s="1241"/>
      <c r="KUX2" s="1241"/>
      <c r="KUY2" s="1241"/>
      <c r="KUZ2" s="1241"/>
      <c r="KVA2" s="1241"/>
      <c r="KVB2" s="1241"/>
      <c r="KVC2" s="1241"/>
      <c r="KVD2" s="1241"/>
      <c r="KVE2" s="1241"/>
      <c r="KVF2" s="1241"/>
      <c r="KVG2" s="1241"/>
      <c r="KVH2" s="1241"/>
      <c r="KVI2" s="1241"/>
      <c r="KVJ2" s="1241"/>
      <c r="KVK2" s="1241"/>
      <c r="KVL2" s="1241"/>
      <c r="KVM2" s="1241"/>
      <c r="KVN2" s="1241"/>
      <c r="KVO2" s="1241"/>
      <c r="KVP2" s="1241"/>
      <c r="KVQ2" s="1241"/>
      <c r="KVR2" s="1241"/>
      <c r="KVS2" s="1241"/>
      <c r="KVT2" s="1241"/>
      <c r="KVU2" s="1241"/>
      <c r="KVV2" s="1241"/>
      <c r="KVW2" s="1241"/>
      <c r="KVX2" s="1241"/>
      <c r="KVY2" s="1241"/>
      <c r="KVZ2" s="1241"/>
      <c r="KWA2" s="1241"/>
      <c r="KWB2" s="1241"/>
      <c r="KWC2" s="1241"/>
      <c r="KWD2" s="1241"/>
      <c r="KWE2" s="1241"/>
      <c r="KWF2" s="1241"/>
      <c r="KWG2" s="1241"/>
      <c r="KWH2" s="1241"/>
      <c r="KWI2" s="1241"/>
      <c r="KWJ2" s="1241"/>
      <c r="KWK2" s="1241"/>
      <c r="KWL2" s="1241"/>
      <c r="KWM2" s="1241"/>
      <c r="KWN2" s="1241"/>
      <c r="KWO2" s="1241"/>
      <c r="KWP2" s="1241"/>
      <c r="KWQ2" s="1241"/>
      <c r="KWR2" s="1241"/>
      <c r="KWS2" s="1241"/>
      <c r="KWT2" s="1241"/>
      <c r="KWU2" s="1241"/>
      <c r="KWV2" s="1241"/>
      <c r="KWW2" s="1241"/>
      <c r="KWX2" s="1241"/>
      <c r="KWY2" s="1241"/>
      <c r="KWZ2" s="1241"/>
      <c r="KXA2" s="1241"/>
      <c r="KXB2" s="1241"/>
      <c r="KXC2" s="1241"/>
      <c r="KXD2" s="1241"/>
      <c r="KXE2" s="1241"/>
      <c r="KXF2" s="1241"/>
      <c r="KXG2" s="1241"/>
      <c r="KXH2" s="1241"/>
      <c r="KXI2" s="1241"/>
      <c r="KXJ2" s="1241"/>
      <c r="KXK2" s="1241"/>
      <c r="KXL2" s="1241"/>
      <c r="KXM2" s="1241"/>
      <c r="KXN2" s="1241"/>
      <c r="KXO2" s="1241"/>
      <c r="KXP2" s="1241"/>
      <c r="KXQ2" s="1241"/>
      <c r="KXR2" s="1241"/>
      <c r="KXS2" s="1241"/>
      <c r="KXT2" s="1241"/>
      <c r="KXU2" s="1241"/>
      <c r="KXV2" s="1241"/>
      <c r="KXW2" s="1241"/>
      <c r="KXX2" s="1241"/>
      <c r="KXY2" s="1241"/>
      <c r="KXZ2" s="1241"/>
      <c r="KYA2" s="1241"/>
      <c r="KYB2" s="1241"/>
      <c r="KYC2" s="1241"/>
      <c r="KYD2" s="1241"/>
      <c r="KYE2" s="1241"/>
      <c r="KYF2" s="1241"/>
      <c r="KYG2" s="1241"/>
      <c r="KYH2" s="1241"/>
      <c r="KYI2" s="1241"/>
      <c r="KYJ2" s="1241"/>
      <c r="KYK2" s="1241"/>
      <c r="KYL2" s="1241"/>
      <c r="KYM2" s="1241"/>
      <c r="KYN2" s="1241"/>
      <c r="KYO2" s="1241"/>
      <c r="KYP2" s="1241"/>
      <c r="KYQ2" s="1241"/>
      <c r="KYR2" s="1241"/>
      <c r="KYS2" s="1241"/>
      <c r="KYT2" s="1241"/>
      <c r="KYU2" s="1241"/>
      <c r="KYV2" s="1241"/>
      <c r="KYW2" s="1241"/>
      <c r="KYX2" s="1241"/>
      <c r="KYY2" s="1241"/>
      <c r="KYZ2" s="1241"/>
      <c r="KZA2" s="1241"/>
      <c r="KZB2" s="1241"/>
      <c r="KZC2" s="1241"/>
      <c r="KZD2" s="1241"/>
      <c r="KZE2" s="1241"/>
      <c r="KZF2" s="1241"/>
      <c r="KZG2" s="1241"/>
      <c r="KZH2" s="1241"/>
      <c r="KZI2" s="1241"/>
      <c r="KZJ2" s="1241"/>
      <c r="KZK2" s="1241"/>
      <c r="KZL2" s="1241"/>
      <c r="KZM2" s="1241"/>
      <c r="KZN2" s="1241"/>
      <c r="KZO2" s="1241"/>
      <c r="KZP2" s="1241"/>
      <c r="KZQ2" s="1241"/>
      <c r="KZR2" s="1241"/>
      <c r="KZS2" s="1241"/>
      <c r="KZT2" s="1241"/>
      <c r="KZU2" s="1241"/>
      <c r="KZV2" s="1241"/>
      <c r="KZW2" s="1241"/>
      <c r="KZX2" s="1241"/>
      <c r="KZY2" s="1241"/>
      <c r="KZZ2" s="1241"/>
      <c r="LAA2" s="1241"/>
      <c r="LAB2" s="1241"/>
      <c r="LAC2" s="1241"/>
      <c r="LAD2" s="1241"/>
      <c r="LAE2" s="1241"/>
      <c r="LAF2" s="1241"/>
      <c r="LAG2" s="1241"/>
      <c r="LAH2" s="1241"/>
      <c r="LAI2" s="1241"/>
      <c r="LAJ2" s="1241"/>
      <c r="LAK2" s="1241"/>
      <c r="LAL2" s="1241"/>
      <c r="LAM2" s="1241"/>
      <c r="LAN2" s="1241"/>
      <c r="LAO2" s="1241"/>
      <c r="LAP2" s="1241"/>
      <c r="LAQ2" s="1241"/>
      <c r="LAR2" s="1241"/>
      <c r="LAS2" s="1241"/>
      <c r="LAT2" s="1241"/>
      <c r="LAU2" s="1241"/>
      <c r="LAV2" s="1241"/>
      <c r="LAW2" s="1241"/>
      <c r="LAX2" s="1241"/>
      <c r="LAY2" s="1241"/>
      <c r="LAZ2" s="1241"/>
      <c r="LBA2" s="1241"/>
      <c r="LBB2" s="1241"/>
      <c r="LBC2" s="1241"/>
      <c r="LBD2" s="1241"/>
      <c r="LBE2" s="1241"/>
      <c r="LBF2" s="1241"/>
      <c r="LBG2" s="1241"/>
      <c r="LBH2" s="1241"/>
      <c r="LBI2" s="1241"/>
      <c r="LBJ2" s="1241"/>
      <c r="LBK2" s="1241"/>
      <c r="LBL2" s="1241"/>
      <c r="LBM2" s="1241"/>
      <c r="LBN2" s="1241"/>
      <c r="LBO2" s="1241"/>
      <c r="LBP2" s="1241"/>
      <c r="LBQ2" s="1241"/>
      <c r="LBR2" s="1241"/>
      <c r="LBS2" s="1241"/>
      <c r="LBT2" s="1241"/>
      <c r="LBU2" s="1241"/>
      <c r="LBV2" s="1241"/>
      <c r="LBW2" s="1241"/>
      <c r="LBX2" s="1241"/>
      <c r="LBY2" s="1241"/>
      <c r="LBZ2" s="1241"/>
      <c r="LCA2" s="1241"/>
      <c r="LCB2" s="1241"/>
      <c r="LCC2" s="1241"/>
      <c r="LCD2" s="1241"/>
      <c r="LCE2" s="1241"/>
      <c r="LCF2" s="1241"/>
      <c r="LCG2" s="1241"/>
      <c r="LCH2" s="1241"/>
      <c r="LCI2" s="1241"/>
      <c r="LCJ2" s="1241"/>
      <c r="LCK2" s="1241"/>
      <c r="LCL2" s="1241"/>
      <c r="LCM2" s="1241"/>
      <c r="LCN2" s="1241"/>
      <c r="LCO2" s="1241"/>
      <c r="LCP2" s="1241"/>
      <c r="LCQ2" s="1241"/>
      <c r="LCR2" s="1241"/>
      <c r="LCS2" s="1241"/>
      <c r="LCT2" s="1241"/>
      <c r="LCU2" s="1241"/>
      <c r="LCV2" s="1241"/>
      <c r="LCW2" s="1241"/>
      <c r="LCX2" s="1241"/>
      <c r="LCY2" s="1241"/>
      <c r="LCZ2" s="1241"/>
      <c r="LDA2" s="1241"/>
      <c r="LDB2" s="1241"/>
      <c r="LDC2" s="1241"/>
      <c r="LDD2" s="1241"/>
      <c r="LDE2" s="1241"/>
      <c r="LDF2" s="1241"/>
      <c r="LDG2" s="1241"/>
      <c r="LDH2" s="1241"/>
      <c r="LDI2" s="1241"/>
      <c r="LDJ2" s="1241"/>
      <c r="LDK2" s="1241"/>
      <c r="LDL2" s="1241"/>
      <c r="LDM2" s="1241"/>
      <c r="LDN2" s="1241"/>
      <c r="LDO2" s="1241"/>
      <c r="LDP2" s="1241"/>
      <c r="LDQ2" s="1241"/>
      <c r="LDR2" s="1241"/>
      <c r="LDS2" s="1241"/>
      <c r="LDT2" s="1241"/>
      <c r="LDU2" s="1241"/>
      <c r="LDV2" s="1241"/>
      <c r="LDW2" s="1241"/>
      <c r="LDX2" s="1241"/>
      <c r="LDY2" s="1241"/>
      <c r="LDZ2" s="1241"/>
      <c r="LEA2" s="1241"/>
      <c r="LEB2" s="1241"/>
      <c r="LEC2" s="1241"/>
      <c r="LED2" s="1241"/>
      <c r="LEE2" s="1241"/>
      <c r="LEF2" s="1241"/>
      <c r="LEG2" s="1241"/>
      <c r="LEH2" s="1241"/>
      <c r="LEI2" s="1241"/>
      <c r="LEJ2" s="1241"/>
      <c r="LEK2" s="1241"/>
      <c r="LEL2" s="1241"/>
      <c r="LEM2" s="1241"/>
      <c r="LEN2" s="1241"/>
      <c r="LEO2" s="1241"/>
      <c r="LEP2" s="1241"/>
      <c r="LEQ2" s="1241"/>
      <c r="LER2" s="1241"/>
      <c r="LES2" s="1241"/>
      <c r="LET2" s="1241"/>
      <c r="LEU2" s="1241"/>
      <c r="LEV2" s="1241"/>
      <c r="LEW2" s="1241"/>
      <c r="LEX2" s="1241"/>
      <c r="LEY2" s="1241"/>
      <c r="LEZ2" s="1241"/>
      <c r="LFA2" s="1241"/>
      <c r="LFB2" s="1241"/>
      <c r="LFC2" s="1241"/>
      <c r="LFD2" s="1241"/>
      <c r="LFE2" s="1241"/>
      <c r="LFF2" s="1241"/>
      <c r="LFG2" s="1241"/>
      <c r="LFH2" s="1241"/>
      <c r="LFI2" s="1241"/>
      <c r="LFJ2" s="1241"/>
      <c r="LFK2" s="1241"/>
      <c r="LFL2" s="1241"/>
      <c r="LFM2" s="1241"/>
      <c r="LFN2" s="1241"/>
      <c r="LFO2" s="1241"/>
      <c r="LFP2" s="1241"/>
      <c r="LFQ2" s="1241"/>
      <c r="LFR2" s="1241"/>
      <c r="LFS2" s="1241"/>
      <c r="LFT2" s="1241"/>
      <c r="LFU2" s="1241"/>
      <c r="LFV2" s="1241"/>
      <c r="LFW2" s="1241"/>
      <c r="LFX2" s="1241"/>
      <c r="LFY2" s="1241"/>
      <c r="LFZ2" s="1241"/>
      <c r="LGA2" s="1241"/>
      <c r="LGB2" s="1241"/>
      <c r="LGC2" s="1241"/>
      <c r="LGD2" s="1241"/>
      <c r="LGE2" s="1241"/>
      <c r="LGF2" s="1241"/>
      <c r="LGG2" s="1241"/>
      <c r="LGH2" s="1241"/>
      <c r="LGI2" s="1241"/>
      <c r="LGJ2" s="1241"/>
      <c r="LGK2" s="1241"/>
      <c r="LGL2" s="1241"/>
      <c r="LGM2" s="1241"/>
      <c r="LGN2" s="1241"/>
      <c r="LGO2" s="1241"/>
      <c r="LGP2" s="1241"/>
      <c r="LGQ2" s="1241"/>
      <c r="LGR2" s="1241"/>
      <c r="LGS2" s="1241"/>
      <c r="LGT2" s="1241"/>
      <c r="LGU2" s="1241"/>
      <c r="LGV2" s="1241"/>
      <c r="LGW2" s="1241"/>
      <c r="LGX2" s="1241"/>
      <c r="LGY2" s="1241"/>
      <c r="LGZ2" s="1241"/>
      <c r="LHA2" s="1241"/>
      <c r="LHB2" s="1241"/>
      <c r="LHC2" s="1241"/>
      <c r="LHD2" s="1241"/>
      <c r="LHE2" s="1241"/>
      <c r="LHF2" s="1241"/>
      <c r="LHG2" s="1241"/>
      <c r="LHH2" s="1241"/>
      <c r="LHI2" s="1241"/>
      <c r="LHJ2" s="1241"/>
      <c r="LHK2" s="1241"/>
      <c r="LHL2" s="1241"/>
      <c r="LHM2" s="1241"/>
      <c r="LHN2" s="1241"/>
      <c r="LHO2" s="1241"/>
      <c r="LHP2" s="1241"/>
      <c r="LHQ2" s="1241"/>
      <c r="LHR2" s="1241"/>
      <c r="LHS2" s="1241"/>
      <c r="LHT2" s="1241"/>
      <c r="LHU2" s="1241"/>
      <c r="LHV2" s="1241"/>
      <c r="LHW2" s="1241"/>
      <c r="LHX2" s="1241"/>
      <c r="LHY2" s="1241"/>
      <c r="LHZ2" s="1241"/>
      <c r="LIA2" s="1241"/>
      <c r="LIB2" s="1241"/>
      <c r="LIC2" s="1241"/>
      <c r="LID2" s="1241"/>
      <c r="LIE2" s="1241"/>
      <c r="LIF2" s="1241"/>
      <c r="LIG2" s="1241"/>
      <c r="LIH2" s="1241"/>
      <c r="LII2" s="1241"/>
      <c r="LIJ2" s="1241"/>
      <c r="LIK2" s="1241"/>
      <c r="LIL2" s="1241"/>
      <c r="LIM2" s="1241"/>
      <c r="LIN2" s="1241"/>
      <c r="LIO2" s="1241"/>
      <c r="LIP2" s="1241"/>
      <c r="LIQ2" s="1241"/>
      <c r="LIR2" s="1241"/>
      <c r="LIS2" s="1241"/>
      <c r="LIT2" s="1241"/>
      <c r="LIU2" s="1241"/>
      <c r="LIV2" s="1241"/>
      <c r="LIW2" s="1241"/>
      <c r="LIX2" s="1241"/>
      <c r="LIY2" s="1241"/>
      <c r="LIZ2" s="1241"/>
      <c r="LJA2" s="1241"/>
      <c r="LJB2" s="1241"/>
      <c r="LJC2" s="1241"/>
      <c r="LJD2" s="1241"/>
      <c r="LJE2" s="1241"/>
      <c r="LJF2" s="1241"/>
      <c r="LJG2" s="1241"/>
      <c r="LJH2" s="1241"/>
      <c r="LJI2" s="1241"/>
      <c r="LJJ2" s="1241"/>
      <c r="LJK2" s="1241"/>
      <c r="LJL2" s="1241"/>
      <c r="LJM2" s="1241"/>
      <c r="LJN2" s="1241"/>
      <c r="LJO2" s="1241"/>
      <c r="LJP2" s="1241"/>
      <c r="LJQ2" s="1241"/>
      <c r="LJR2" s="1241"/>
      <c r="LJS2" s="1241"/>
      <c r="LJT2" s="1241"/>
      <c r="LJU2" s="1241"/>
      <c r="LJV2" s="1241"/>
      <c r="LJW2" s="1241"/>
      <c r="LJX2" s="1241"/>
      <c r="LJY2" s="1241"/>
      <c r="LJZ2" s="1241"/>
      <c r="LKA2" s="1241"/>
      <c r="LKB2" s="1241"/>
      <c r="LKC2" s="1241"/>
      <c r="LKD2" s="1241"/>
      <c r="LKE2" s="1241"/>
      <c r="LKF2" s="1241"/>
      <c r="LKG2" s="1241"/>
      <c r="LKH2" s="1241"/>
      <c r="LKI2" s="1241"/>
      <c r="LKJ2" s="1241"/>
      <c r="LKK2" s="1241"/>
      <c r="LKL2" s="1241"/>
      <c r="LKM2" s="1241"/>
      <c r="LKN2" s="1241"/>
      <c r="LKO2" s="1241"/>
      <c r="LKP2" s="1241"/>
      <c r="LKQ2" s="1241"/>
      <c r="LKR2" s="1241"/>
      <c r="LKS2" s="1241"/>
      <c r="LKT2" s="1241"/>
      <c r="LKU2" s="1241"/>
      <c r="LKV2" s="1241"/>
      <c r="LKW2" s="1241"/>
      <c r="LKX2" s="1241"/>
      <c r="LKY2" s="1241"/>
      <c r="LKZ2" s="1241"/>
      <c r="LLA2" s="1241"/>
      <c r="LLB2" s="1241"/>
      <c r="LLC2" s="1241"/>
      <c r="LLD2" s="1241"/>
      <c r="LLE2" s="1241"/>
      <c r="LLF2" s="1241"/>
      <c r="LLG2" s="1241"/>
      <c r="LLH2" s="1241"/>
      <c r="LLI2" s="1241"/>
      <c r="LLJ2" s="1241"/>
      <c r="LLK2" s="1241"/>
      <c r="LLL2" s="1241"/>
      <c r="LLM2" s="1241"/>
      <c r="LLN2" s="1241"/>
      <c r="LLO2" s="1241"/>
      <c r="LLP2" s="1241"/>
      <c r="LLQ2" s="1241"/>
      <c r="LLR2" s="1241"/>
      <c r="LLS2" s="1241"/>
      <c r="LLT2" s="1241"/>
      <c r="LLU2" s="1241"/>
      <c r="LLV2" s="1241"/>
      <c r="LLW2" s="1241"/>
      <c r="LLX2" s="1241"/>
      <c r="LLY2" s="1241"/>
      <c r="LLZ2" s="1241"/>
      <c r="LMA2" s="1241"/>
      <c r="LMB2" s="1241"/>
      <c r="LMC2" s="1241"/>
      <c r="LMD2" s="1241"/>
      <c r="LME2" s="1241"/>
      <c r="LMF2" s="1241"/>
      <c r="LMG2" s="1241"/>
      <c r="LMH2" s="1241"/>
      <c r="LMI2" s="1241"/>
      <c r="LMJ2" s="1241"/>
      <c r="LMK2" s="1241"/>
      <c r="LML2" s="1241"/>
      <c r="LMM2" s="1241"/>
      <c r="LMN2" s="1241"/>
      <c r="LMO2" s="1241"/>
      <c r="LMP2" s="1241"/>
      <c r="LMQ2" s="1241"/>
      <c r="LMR2" s="1241"/>
      <c r="LMS2" s="1241"/>
      <c r="LMT2" s="1241"/>
      <c r="LMU2" s="1241"/>
      <c r="LMV2" s="1241"/>
      <c r="LMW2" s="1241"/>
      <c r="LMX2" s="1241"/>
      <c r="LMY2" s="1241"/>
      <c r="LMZ2" s="1241"/>
      <c r="LNA2" s="1241"/>
      <c r="LNB2" s="1241"/>
      <c r="LNC2" s="1241"/>
      <c r="LND2" s="1241"/>
      <c r="LNE2" s="1241"/>
      <c r="LNF2" s="1241"/>
      <c r="LNG2" s="1241"/>
      <c r="LNH2" s="1241"/>
      <c r="LNI2" s="1241"/>
      <c r="LNJ2" s="1241"/>
      <c r="LNK2" s="1241"/>
      <c r="LNL2" s="1241"/>
      <c r="LNM2" s="1241"/>
      <c r="LNN2" s="1241"/>
      <c r="LNO2" s="1241"/>
      <c r="LNP2" s="1241"/>
      <c r="LNQ2" s="1241"/>
      <c r="LNR2" s="1241"/>
      <c r="LNS2" s="1241"/>
      <c r="LNT2" s="1241"/>
      <c r="LNU2" s="1241"/>
      <c r="LNV2" s="1241"/>
      <c r="LNW2" s="1241"/>
      <c r="LNX2" s="1241"/>
      <c r="LNY2" s="1241"/>
      <c r="LNZ2" s="1241"/>
      <c r="LOA2" s="1241"/>
      <c r="LOB2" s="1241"/>
      <c r="LOC2" s="1241"/>
      <c r="LOD2" s="1241"/>
      <c r="LOE2" s="1241"/>
      <c r="LOF2" s="1241"/>
      <c r="LOG2" s="1241"/>
      <c r="LOH2" s="1241"/>
      <c r="LOI2" s="1241"/>
      <c r="LOJ2" s="1241"/>
      <c r="LOK2" s="1241"/>
      <c r="LOL2" s="1241"/>
      <c r="LOM2" s="1241"/>
      <c r="LON2" s="1241"/>
      <c r="LOO2" s="1241"/>
      <c r="LOP2" s="1241"/>
      <c r="LOQ2" s="1241"/>
      <c r="LOR2" s="1241"/>
      <c r="LOS2" s="1241"/>
      <c r="LOT2" s="1241"/>
      <c r="LOU2" s="1241"/>
      <c r="LOV2" s="1241"/>
      <c r="LOW2" s="1241"/>
      <c r="LOX2" s="1241"/>
      <c r="LOY2" s="1241"/>
      <c r="LOZ2" s="1241"/>
      <c r="LPA2" s="1241"/>
      <c r="LPB2" s="1241"/>
      <c r="LPC2" s="1241"/>
      <c r="LPD2" s="1241"/>
      <c r="LPE2" s="1241"/>
      <c r="LPF2" s="1241"/>
      <c r="LPG2" s="1241"/>
      <c r="LPH2" s="1241"/>
      <c r="LPI2" s="1241"/>
      <c r="LPJ2" s="1241"/>
      <c r="LPK2" s="1241"/>
      <c r="LPL2" s="1241"/>
      <c r="LPM2" s="1241"/>
      <c r="LPN2" s="1241"/>
      <c r="LPO2" s="1241"/>
      <c r="LPP2" s="1241"/>
      <c r="LPQ2" s="1241"/>
      <c r="LPR2" s="1241"/>
      <c r="LPS2" s="1241"/>
      <c r="LPT2" s="1241"/>
      <c r="LPU2" s="1241"/>
      <c r="LPV2" s="1241"/>
      <c r="LPW2" s="1241"/>
      <c r="LPX2" s="1241"/>
      <c r="LPY2" s="1241"/>
      <c r="LPZ2" s="1241"/>
      <c r="LQA2" s="1241"/>
      <c r="LQB2" s="1241"/>
      <c r="LQC2" s="1241"/>
      <c r="LQD2" s="1241"/>
      <c r="LQE2" s="1241"/>
      <c r="LQF2" s="1241"/>
      <c r="LQG2" s="1241"/>
      <c r="LQH2" s="1241"/>
      <c r="LQI2" s="1241"/>
      <c r="LQJ2" s="1241"/>
      <c r="LQK2" s="1241"/>
      <c r="LQL2" s="1241"/>
      <c r="LQM2" s="1241"/>
      <c r="LQN2" s="1241"/>
      <c r="LQO2" s="1241"/>
      <c r="LQP2" s="1241"/>
      <c r="LQQ2" s="1241"/>
      <c r="LQR2" s="1241"/>
      <c r="LQS2" s="1241"/>
      <c r="LQT2" s="1241"/>
      <c r="LQU2" s="1241"/>
      <c r="LQV2" s="1241"/>
      <c r="LQW2" s="1241"/>
      <c r="LQX2" s="1241"/>
      <c r="LQY2" s="1241"/>
      <c r="LQZ2" s="1241"/>
      <c r="LRA2" s="1241"/>
      <c r="LRB2" s="1241"/>
      <c r="LRC2" s="1241"/>
      <c r="LRD2" s="1241"/>
      <c r="LRE2" s="1241"/>
      <c r="LRF2" s="1241"/>
      <c r="LRG2" s="1241"/>
      <c r="LRH2" s="1241"/>
      <c r="LRI2" s="1241"/>
      <c r="LRJ2" s="1241"/>
      <c r="LRK2" s="1241"/>
      <c r="LRL2" s="1241"/>
      <c r="LRM2" s="1241"/>
      <c r="LRN2" s="1241"/>
      <c r="LRO2" s="1241"/>
      <c r="LRP2" s="1241"/>
      <c r="LRQ2" s="1241"/>
      <c r="LRR2" s="1241"/>
      <c r="LRS2" s="1241"/>
      <c r="LRT2" s="1241"/>
      <c r="LRU2" s="1241"/>
      <c r="LRV2" s="1241"/>
      <c r="LRW2" s="1241"/>
      <c r="LRX2" s="1241"/>
      <c r="LRY2" s="1241"/>
      <c r="LRZ2" s="1241"/>
      <c r="LSA2" s="1241"/>
      <c r="LSB2" s="1241"/>
      <c r="LSC2" s="1241"/>
      <c r="LSD2" s="1241"/>
      <c r="LSE2" s="1241"/>
      <c r="LSF2" s="1241"/>
      <c r="LSG2" s="1241"/>
      <c r="LSH2" s="1241"/>
      <c r="LSI2" s="1241"/>
      <c r="LSJ2" s="1241"/>
      <c r="LSK2" s="1241"/>
      <c r="LSL2" s="1241"/>
      <c r="LSM2" s="1241"/>
      <c r="LSN2" s="1241"/>
      <c r="LSO2" s="1241"/>
      <c r="LSP2" s="1241"/>
      <c r="LSQ2" s="1241"/>
      <c r="LSR2" s="1241"/>
      <c r="LSS2" s="1241"/>
      <c r="LST2" s="1241"/>
      <c r="LSU2" s="1241"/>
      <c r="LSV2" s="1241"/>
      <c r="LSW2" s="1241"/>
      <c r="LSX2" s="1241"/>
      <c r="LSY2" s="1241"/>
      <c r="LSZ2" s="1241"/>
      <c r="LTA2" s="1241"/>
      <c r="LTB2" s="1241"/>
      <c r="LTC2" s="1241"/>
      <c r="LTD2" s="1241"/>
      <c r="LTE2" s="1241"/>
      <c r="LTF2" s="1241"/>
      <c r="LTG2" s="1241"/>
      <c r="LTH2" s="1241"/>
      <c r="LTI2" s="1241"/>
      <c r="LTJ2" s="1241"/>
      <c r="LTK2" s="1241"/>
      <c r="LTL2" s="1241"/>
      <c r="LTM2" s="1241"/>
      <c r="LTN2" s="1241"/>
      <c r="LTO2" s="1241"/>
      <c r="LTP2" s="1241"/>
      <c r="LTQ2" s="1241"/>
      <c r="LTR2" s="1241"/>
      <c r="LTS2" s="1241"/>
      <c r="LTT2" s="1241"/>
      <c r="LTU2" s="1241"/>
      <c r="LTV2" s="1241"/>
      <c r="LTW2" s="1241"/>
      <c r="LTX2" s="1241"/>
      <c r="LTY2" s="1241"/>
      <c r="LTZ2" s="1241"/>
      <c r="LUA2" s="1241"/>
      <c r="LUB2" s="1241"/>
      <c r="LUC2" s="1241"/>
      <c r="LUD2" s="1241"/>
      <c r="LUE2" s="1241"/>
      <c r="LUF2" s="1241"/>
      <c r="LUG2" s="1241"/>
      <c r="LUH2" s="1241"/>
      <c r="LUI2" s="1241"/>
      <c r="LUJ2" s="1241"/>
      <c r="LUK2" s="1241"/>
      <c r="LUL2" s="1241"/>
      <c r="LUM2" s="1241"/>
      <c r="LUN2" s="1241"/>
      <c r="LUO2" s="1241"/>
      <c r="LUP2" s="1241"/>
      <c r="LUQ2" s="1241"/>
      <c r="LUR2" s="1241"/>
      <c r="LUS2" s="1241"/>
      <c r="LUT2" s="1241"/>
      <c r="LUU2" s="1241"/>
      <c r="LUV2" s="1241"/>
      <c r="LUW2" s="1241"/>
      <c r="LUX2" s="1241"/>
      <c r="LUY2" s="1241"/>
      <c r="LUZ2" s="1241"/>
      <c r="LVA2" s="1241"/>
      <c r="LVB2" s="1241"/>
      <c r="LVC2" s="1241"/>
      <c r="LVD2" s="1241"/>
      <c r="LVE2" s="1241"/>
      <c r="LVF2" s="1241"/>
      <c r="LVG2" s="1241"/>
      <c r="LVH2" s="1241"/>
      <c r="LVI2" s="1241"/>
      <c r="LVJ2" s="1241"/>
      <c r="LVK2" s="1241"/>
      <c r="LVL2" s="1241"/>
      <c r="LVM2" s="1241"/>
      <c r="LVN2" s="1241"/>
      <c r="LVO2" s="1241"/>
      <c r="LVP2" s="1241"/>
      <c r="LVQ2" s="1241"/>
      <c r="LVR2" s="1241"/>
      <c r="LVS2" s="1241"/>
      <c r="LVT2" s="1241"/>
      <c r="LVU2" s="1241"/>
      <c r="LVV2" s="1241"/>
      <c r="LVW2" s="1241"/>
      <c r="LVX2" s="1241"/>
      <c r="LVY2" s="1241"/>
      <c r="LVZ2" s="1241"/>
      <c r="LWA2" s="1241"/>
      <c r="LWB2" s="1241"/>
      <c r="LWC2" s="1241"/>
      <c r="LWD2" s="1241"/>
      <c r="LWE2" s="1241"/>
      <c r="LWF2" s="1241"/>
      <c r="LWG2" s="1241"/>
      <c r="LWH2" s="1241"/>
      <c r="LWI2" s="1241"/>
      <c r="LWJ2" s="1241"/>
      <c r="LWK2" s="1241"/>
      <c r="LWL2" s="1241"/>
      <c r="LWM2" s="1241"/>
      <c r="LWN2" s="1241"/>
      <c r="LWO2" s="1241"/>
      <c r="LWP2" s="1241"/>
      <c r="LWQ2" s="1241"/>
      <c r="LWR2" s="1241"/>
      <c r="LWS2" s="1241"/>
      <c r="LWT2" s="1241"/>
      <c r="LWU2" s="1241"/>
      <c r="LWV2" s="1241"/>
      <c r="LWW2" s="1241"/>
      <c r="LWX2" s="1241"/>
      <c r="LWY2" s="1241"/>
      <c r="LWZ2" s="1241"/>
      <c r="LXA2" s="1241"/>
      <c r="LXB2" s="1241"/>
      <c r="LXC2" s="1241"/>
      <c r="LXD2" s="1241"/>
      <c r="LXE2" s="1241"/>
      <c r="LXF2" s="1241"/>
      <c r="LXG2" s="1241"/>
      <c r="LXH2" s="1241"/>
      <c r="LXI2" s="1241"/>
      <c r="LXJ2" s="1241"/>
      <c r="LXK2" s="1241"/>
      <c r="LXL2" s="1241"/>
      <c r="LXM2" s="1241"/>
      <c r="LXN2" s="1241"/>
      <c r="LXO2" s="1241"/>
      <c r="LXP2" s="1241"/>
      <c r="LXQ2" s="1241"/>
      <c r="LXR2" s="1241"/>
      <c r="LXS2" s="1241"/>
      <c r="LXT2" s="1241"/>
      <c r="LXU2" s="1241"/>
      <c r="LXV2" s="1241"/>
      <c r="LXW2" s="1241"/>
      <c r="LXX2" s="1241"/>
      <c r="LXY2" s="1241"/>
      <c r="LXZ2" s="1241"/>
      <c r="LYA2" s="1241"/>
      <c r="LYB2" s="1241"/>
      <c r="LYC2" s="1241"/>
      <c r="LYD2" s="1241"/>
      <c r="LYE2" s="1241"/>
      <c r="LYF2" s="1241"/>
      <c r="LYG2" s="1241"/>
      <c r="LYH2" s="1241"/>
      <c r="LYI2" s="1241"/>
      <c r="LYJ2" s="1241"/>
      <c r="LYK2" s="1241"/>
      <c r="LYL2" s="1241"/>
      <c r="LYM2" s="1241"/>
      <c r="LYN2" s="1241"/>
      <c r="LYO2" s="1241"/>
      <c r="LYP2" s="1241"/>
      <c r="LYQ2" s="1241"/>
      <c r="LYR2" s="1241"/>
      <c r="LYS2" s="1241"/>
      <c r="LYT2" s="1241"/>
      <c r="LYU2" s="1241"/>
      <c r="LYV2" s="1241"/>
      <c r="LYW2" s="1241"/>
      <c r="LYX2" s="1241"/>
      <c r="LYY2" s="1241"/>
      <c r="LYZ2" s="1241"/>
      <c r="LZA2" s="1241"/>
      <c r="LZB2" s="1241"/>
      <c r="LZC2" s="1241"/>
      <c r="LZD2" s="1241"/>
      <c r="LZE2" s="1241"/>
      <c r="LZF2" s="1241"/>
      <c r="LZG2" s="1241"/>
      <c r="LZH2" s="1241"/>
      <c r="LZI2" s="1241"/>
      <c r="LZJ2" s="1241"/>
      <c r="LZK2" s="1241"/>
      <c r="LZL2" s="1241"/>
      <c r="LZM2" s="1241"/>
      <c r="LZN2" s="1241"/>
      <c r="LZO2" s="1241"/>
      <c r="LZP2" s="1241"/>
      <c r="LZQ2" s="1241"/>
      <c r="LZR2" s="1241"/>
      <c r="LZS2" s="1241"/>
      <c r="LZT2" s="1241"/>
      <c r="LZU2" s="1241"/>
      <c r="LZV2" s="1241"/>
      <c r="LZW2" s="1241"/>
      <c r="LZX2" s="1241"/>
      <c r="LZY2" s="1241"/>
      <c r="LZZ2" s="1241"/>
      <c r="MAA2" s="1241"/>
      <c r="MAB2" s="1241"/>
      <c r="MAC2" s="1241"/>
      <c r="MAD2" s="1241"/>
      <c r="MAE2" s="1241"/>
      <c r="MAF2" s="1241"/>
      <c r="MAG2" s="1241"/>
      <c r="MAH2" s="1241"/>
      <c r="MAI2" s="1241"/>
      <c r="MAJ2" s="1241"/>
      <c r="MAK2" s="1241"/>
      <c r="MAL2" s="1241"/>
      <c r="MAM2" s="1241"/>
      <c r="MAN2" s="1241"/>
      <c r="MAO2" s="1241"/>
      <c r="MAP2" s="1241"/>
      <c r="MAQ2" s="1241"/>
      <c r="MAR2" s="1241"/>
      <c r="MAS2" s="1241"/>
      <c r="MAT2" s="1241"/>
      <c r="MAU2" s="1241"/>
      <c r="MAV2" s="1241"/>
      <c r="MAW2" s="1241"/>
      <c r="MAX2" s="1241"/>
      <c r="MAY2" s="1241"/>
      <c r="MAZ2" s="1241"/>
      <c r="MBA2" s="1241"/>
      <c r="MBB2" s="1241"/>
      <c r="MBC2" s="1241"/>
      <c r="MBD2" s="1241"/>
      <c r="MBE2" s="1241"/>
      <c r="MBF2" s="1241"/>
      <c r="MBG2" s="1241"/>
      <c r="MBH2" s="1241"/>
      <c r="MBI2" s="1241"/>
      <c r="MBJ2" s="1241"/>
      <c r="MBK2" s="1241"/>
      <c r="MBL2" s="1241"/>
      <c r="MBM2" s="1241"/>
      <c r="MBN2" s="1241"/>
      <c r="MBO2" s="1241"/>
      <c r="MBP2" s="1241"/>
      <c r="MBQ2" s="1241"/>
      <c r="MBR2" s="1241"/>
      <c r="MBS2" s="1241"/>
      <c r="MBT2" s="1241"/>
      <c r="MBU2" s="1241"/>
      <c r="MBV2" s="1241"/>
      <c r="MBW2" s="1241"/>
      <c r="MBX2" s="1241"/>
      <c r="MBY2" s="1241"/>
      <c r="MBZ2" s="1241"/>
      <c r="MCA2" s="1241"/>
      <c r="MCB2" s="1241"/>
      <c r="MCC2" s="1241"/>
      <c r="MCD2" s="1241"/>
      <c r="MCE2" s="1241"/>
      <c r="MCF2" s="1241"/>
      <c r="MCG2" s="1241"/>
      <c r="MCH2" s="1241"/>
      <c r="MCI2" s="1241"/>
      <c r="MCJ2" s="1241"/>
      <c r="MCK2" s="1241"/>
      <c r="MCL2" s="1241"/>
      <c r="MCM2" s="1241"/>
      <c r="MCN2" s="1241"/>
      <c r="MCO2" s="1241"/>
      <c r="MCP2" s="1241"/>
      <c r="MCQ2" s="1241"/>
      <c r="MCR2" s="1241"/>
      <c r="MCS2" s="1241"/>
      <c r="MCT2" s="1241"/>
      <c r="MCU2" s="1241"/>
      <c r="MCV2" s="1241"/>
      <c r="MCW2" s="1241"/>
      <c r="MCX2" s="1241"/>
      <c r="MCY2" s="1241"/>
      <c r="MCZ2" s="1241"/>
      <c r="MDA2" s="1241"/>
      <c r="MDB2" s="1241"/>
      <c r="MDC2" s="1241"/>
      <c r="MDD2" s="1241"/>
      <c r="MDE2" s="1241"/>
      <c r="MDF2" s="1241"/>
      <c r="MDG2" s="1241"/>
      <c r="MDH2" s="1241"/>
      <c r="MDI2" s="1241"/>
      <c r="MDJ2" s="1241"/>
      <c r="MDK2" s="1241"/>
      <c r="MDL2" s="1241"/>
      <c r="MDM2" s="1241"/>
      <c r="MDN2" s="1241"/>
      <c r="MDO2" s="1241"/>
      <c r="MDP2" s="1241"/>
      <c r="MDQ2" s="1241"/>
      <c r="MDR2" s="1241"/>
      <c r="MDS2" s="1241"/>
      <c r="MDT2" s="1241"/>
      <c r="MDU2" s="1241"/>
      <c r="MDV2" s="1241"/>
      <c r="MDW2" s="1241"/>
      <c r="MDX2" s="1241"/>
      <c r="MDY2" s="1241"/>
      <c r="MDZ2" s="1241"/>
      <c r="MEA2" s="1241"/>
      <c r="MEB2" s="1241"/>
      <c r="MEC2" s="1241"/>
      <c r="MED2" s="1241"/>
      <c r="MEE2" s="1241"/>
      <c r="MEF2" s="1241"/>
      <c r="MEG2" s="1241"/>
      <c r="MEH2" s="1241"/>
      <c r="MEI2" s="1241"/>
      <c r="MEJ2" s="1241"/>
      <c r="MEK2" s="1241"/>
      <c r="MEL2" s="1241"/>
      <c r="MEM2" s="1241"/>
      <c r="MEN2" s="1241"/>
      <c r="MEO2" s="1241"/>
      <c r="MEP2" s="1241"/>
      <c r="MEQ2" s="1241"/>
      <c r="MER2" s="1241"/>
      <c r="MES2" s="1241"/>
      <c r="MET2" s="1241"/>
      <c r="MEU2" s="1241"/>
      <c r="MEV2" s="1241"/>
      <c r="MEW2" s="1241"/>
      <c r="MEX2" s="1241"/>
      <c r="MEY2" s="1241"/>
      <c r="MEZ2" s="1241"/>
      <c r="MFA2" s="1241"/>
      <c r="MFB2" s="1241"/>
      <c r="MFC2" s="1241"/>
      <c r="MFD2" s="1241"/>
      <c r="MFE2" s="1241"/>
      <c r="MFF2" s="1241"/>
      <c r="MFG2" s="1241"/>
      <c r="MFH2" s="1241"/>
      <c r="MFI2" s="1241"/>
      <c r="MFJ2" s="1241"/>
      <c r="MFK2" s="1241"/>
      <c r="MFL2" s="1241"/>
      <c r="MFM2" s="1241"/>
      <c r="MFN2" s="1241"/>
      <c r="MFO2" s="1241"/>
      <c r="MFP2" s="1241"/>
      <c r="MFQ2" s="1241"/>
      <c r="MFR2" s="1241"/>
      <c r="MFS2" s="1241"/>
      <c r="MFT2" s="1241"/>
      <c r="MFU2" s="1241"/>
      <c r="MFV2" s="1241"/>
      <c r="MFW2" s="1241"/>
      <c r="MFX2" s="1241"/>
      <c r="MFY2" s="1241"/>
      <c r="MFZ2" s="1241"/>
      <c r="MGA2" s="1241"/>
      <c r="MGB2" s="1241"/>
      <c r="MGC2" s="1241"/>
      <c r="MGD2" s="1241"/>
      <c r="MGE2" s="1241"/>
      <c r="MGF2" s="1241"/>
      <c r="MGG2" s="1241"/>
      <c r="MGH2" s="1241"/>
      <c r="MGI2" s="1241"/>
      <c r="MGJ2" s="1241"/>
      <c r="MGK2" s="1241"/>
      <c r="MGL2" s="1241"/>
      <c r="MGM2" s="1241"/>
      <c r="MGN2" s="1241"/>
      <c r="MGO2" s="1241"/>
      <c r="MGP2" s="1241"/>
      <c r="MGQ2" s="1241"/>
      <c r="MGR2" s="1241"/>
      <c r="MGS2" s="1241"/>
      <c r="MGT2" s="1241"/>
      <c r="MGU2" s="1241"/>
      <c r="MGV2" s="1241"/>
      <c r="MGW2" s="1241"/>
      <c r="MGX2" s="1241"/>
      <c r="MGY2" s="1241"/>
      <c r="MGZ2" s="1241"/>
      <c r="MHA2" s="1241"/>
      <c r="MHB2" s="1241"/>
      <c r="MHC2" s="1241"/>
      <c r="MHD2" s="1241"/>
      <c r="MHE2" s="1241"/>
      <c r="MHF2" s="1241"/>
      <c r="MHG2" s="1241"/>
      <c r="MHH2" s="1241"/>
      <c r="MHI2" s="1241"/>
      <c r="MHJ2" s="1241"/>
      <c r="MHK2" s="1241"/>
      <c r="MHL2" s="1241"/>
      <c r="MHM2" s="1241"/>
      <c r="MHN2" s="1241"/>
      <c r="MHO2" s="1241"/>
      <c r="MHP2" s="1241"/>
      <c r="MHQ2" s="1241"/>
      <c r="MHR2" s="1241"/>
      <c r="MHS2" s="1241"/>
      <c r="MHT2" s="1241"/>
      <c r="MHU2" s="1241"/>
      <c r="MHV2" s="1241"/>
      <c r="MHW2" s="1241"/>
      <c r="MHX2" s="1241"/>
      <c r="MHY2" s="1241"/>
      <c r="MHZ2" s="1241"/>
      <c r="MIA2" s="1241"/>
      <c r="MIB2" s="1241"/>
      <c r="MIC2" s="1241"/>
      <c r="MID2" s="1241"/>
      <c r="MIE2" s="1241"/>
      <c r="MIF2" s="1241"/>
      <c r="MIG2" s="1241"/>
      <c r="MIH2" s="1241"/>
      <c r="MII2" s="1241"/>
      <c r="MIJ2" s="1241"/>
      <c r="MIK2" s="1241"/>
      <c r="MIL2" s="1241"/>
      <c r="MIM2" s="1241"/>
      <c r="MIN2" s="1241"/>
      <c r="MIO2" s="1241"/>
      <c r="MIP2" s="1241"/>
      <c r="MIQ2" s="1241"/>
      <c r="MIR2" s="1241"/>
      <c r="MIS2" s="1241"/>
      <c r="MIT2" s="1241"/>
      <c r="MIU2" s="1241"/>
      <c r="MIV2" s="1241"/>
      <c r="MIW2" s="1241"/>
      <c r="MIX2" s="1241"/>
      <c r="MIY2" s="1241"/>
      <c r="MIZ2" s="1241"/>
      <c r="MJA2" s="1241"/>
      <c r="MJB2" s="1241"/>
      <c r="MJC2" s="1241"/>
      <c r="MJD2" s="1241"/>
      <c r="MJE2" s="1241"/>
      <c r="MJF2" s="1241"/>
      <c r="MJG2" s="1241"/>
      <c r="MJH2" s="1241"/>
      <c r="MJI2" s="1241"/>
      <c r="MJJ2" s="1241"/>
      <c r="MJK2" s="1241"/>
      <c r="MJL2" s="1241"/>
      <c r="MJM2" s="1241"/>
      <c r="MJN2" s="1241"/>
      <c r="MJO2" s="1241"/>
      <c r="MJP2" s="1241"/>
      <c r="MJQ2" s="1241"/>
      <c r="MJR2" s="1241"/>
      <c r="MJS2" s="1241"/>
      <c r="MJT2" s="1241"/>
      <c r="MJU2" s="1241"/>
      <c r="MJV2" s="1241"/>
      <c r="MJW2" s="1241"/>
      <c r="MJX2" s="1241"/>
      <c r="MJY2" s="1241"/>
      <c r="MJZ2" s="1241"/>
      <c r="MKA2" s="1241"/>
      <c r="MKB2" s="1241"/>
      <c r="MKC2" s="1241"/>
      <c r="MKD2" s="1241"/>
      <c r="MKE2" s="1241"/>
      <c r="MKF2" s="1241"/>
      <c r="MKG2" s="1241"/>
      <c r="MKH2" s="1241"/>
      <c r="MKI2" s="1241"/>
      <c r="MKJ2" s="1241"/>
      <c r="MKK2" s="1241"/>
      <c r="MKL2" s="1241"/>
      <c r="MKM2" s="1241"/>
      <c r="MKN2" s="1241"/>
      <c r="MKO2" s="1241"/>
      <c r="MKP2" s="1241"/>
      <c r="MKQ2" s="1241"/>
      <c r="MKR2" s="1241"/>
      <c r="MKS2" s="1241"/>
      <c r="MKT2" s="1241"/>
      <c r="MKU2" s="1241"/>
      <c r="MKV2" s="1241"/>
      <c r="MKW2" s="1241"/>
      <c r="MKX2" s="1241"/>
      <c r="MKY2" s="1241"/>
      <c r="MKZ2" s="1241"/>
      <c r="MLA2" s="1241"/>
      <c r="MLB2" s="1241"/>
      <c r="MLC2" s="1241"/>
      <c r="MLD2" s="1241"/>
      <c r="MLE2" s="1241"/>
      <c r="MLF2" s="1241"/>
      <c r="MLG2" s="1241"/>
      <c r="MLH2" s="1241"/>
      <c r="MLI2" s="1241"/>
      <c r="MLJ2" s="1241"/>
      <c r="MLK2" s="1241"/>
      <c r="MLL2" s="1241"/>
      <c r="MLM2" s="1241"/>
      <c r="MLN2" s="1241"/>
      <c r="MLO2" s="1241"/>
      <c r="MLP2" s="1241"/>
      <c r="MLQ2" s="1241"/>
      <c r="MLR2" s="1241"/>
      <c r="MLS2" s="1241"/>
      <c r="MLT2" s="1241"/>
      <c r="MLU2" s="1241"/>
      <c r="MLV2" s="1241"/>
      <c r="MLW2" s="1241"/>
      <c r="MLX2" s="1241"/>
      <c r="MLY2" s="1241"/>
      <c r="MLZ2" s="1241"/>
      <c r="MMA2" s="1241"/>
      <c r="MMB2" s="1241"/>
      <c r="MMC2" s="1241"/>
      <c r="MMD2" s="1241"/>
      <c r="MME2" s="1241"/>
      <c r="MMF2" s="1241"/>
      <c r="MMG2" s="1241"/>
      <c r="MMH2" s="1241"/>
      <c r="MMI2" s="1241"/>
      <c r="MMJ2" s="1241"/>
      <c r="MMK2" s="1241"/>
      <c r="MML2" s="1241"/>
      <c r="MMM2" s="1241"/>
      <c r="MMN2" s="1241"/>
      <c r="MMO2" s="1241"/>
      <c r="MMP2" s="1241"/>
      <c r="MMQ2" s="1241"/>
      <c r="MMR2" s="1241"/>
      <c r="MMS2" s="1241"/>
      <c r="MMT2" s="1241"/>
      <c r="MMU2" s="1241"/>
      <c r="MMV2" s="1241"/>
      <c r="MMW2" s="1241"/>
      <c r="MMX2" s="1241"/>
      <c r="MMY2" s="1241"/>
      <c r="MMZ2" s="1241"/>
      <c r="MNA2" s="1241"/>
      <c r="MNB2" s="1241"/>
      <c r="MNC2" s="1241"/>
      <c r="MND2" s="1241"/>
      <c r="MNE2" s="1241"/>
      <c r="MNF2" s="1241"/>
      <c r="MNG2" s="1241"/>
      <c r="MNH2" s="1241"/>
      <c r="MNI2" s="1241"/>
      <c r="MNJ2" s="1241"/>
      <c r="MNK2" s="1241"/>
      <c r="MNL2" s="1241"/>
      <c r="MNM2" s="1241"/>
      <c r="MNN2" s="1241"/>
      <c r="MNO2" s="1241"/>
      <c r="MNP2" s="1241"/>
      <c r="MNQ2" s="1241"/>
      <c r="MNR2" s="1241"/>
      <c r="MNS2" s="1241"/>
      <c r="MNT2" s="1241"/>
      <c r="MNU2" s="1241"/>
      <c r="MNV2" s="1241"/>
      <c r="MNW2" s="1241"/>
      <c r="MNX2" s="1241"/>
      <c r="MNY2" s="1241"/>
      <c r="MNZ2" s="1241"/>
      <c r="MOA2" s="1241"/>
      <c r="MOB2" s="1241"/>
      <c r="MOC2" s="1241"/>
      <c r="MOD2" s="1241"/>
      <c r="MOE2" s="1241"/>
      <c r="MOF2" s="1241"/>
      <c r="MOG2" s="1241"/>
      <c r="MOH2" s="1241"/>
      <c r="MOI2" s="1241"/>
      <c r="MOJ2" s="1241"/>
      <c r="MOK2" s="1241"/>
      <c r="MOL2" s="1241"/>
      <c r="MOM2" s="1241"/>
      <c r="MON2" s="1241"/>
      <c r="MOO2" s="1241"/>
      <c r="MOP2" s="1241"/>
      <c r="MOQ2" s="1241"/>
      <c r="MOR2" s="1241"/>
      <c r="MOS2" s="1241"/>
      <c r="MOT2" s="1241"/>
      <c r="MOU2" s="1241"/>
      <c r="MOV2" s="1241"/>
      <c r="MOW2" s="1241"/>
      <c r="MOX2" s="1241"/>
      <c r="MOY2" s="1241"/>
      <c r="MOZ2" s="1241"/>
      <c r="MPA2" s="1241"/>
      <c r="MPB2" s="1241"/>
      <c r="MPC2" s="1241"/>
      <c r="MPD2" s="1241"/>
      <c r="MPE2" s="1241"/>
      <c r="MPF2" s="1241"/>
      <c r="MPG2" s="1241"/>
      <c r="MPH2" s="1241"/>
      <c r="MPI2" s="1241"/>
      <c r="MPJ2" s="1241"/>
      <c r="MPK2" s="1241"/>
      <c r="MPL2" s="1241"/>
      <c r="MPM2" s="1241"/>
      <c r="MPN2" s="1241"/>
      <c r="MPO2" s="1241"/>
      <c r="MPP2" s="1241"/>
      <c r="MPQ2" s="1241"/>
      <c r="MPR2" s="1241"/>
      <c r="MPS2" s="1241"/>
      <c r="MPT2" s="1241"/>
      <c r="MPU2" s="1241"/>
      <c r="MPV2" s="1241"/>
      <c r="MPW2" s="1241"/>
      <c r="MPX2" s="1241"/>
      <c r="MPY2" s="1241"/>
      <c r="MPZ2" s="1241"/>
      <c r="MQA2" s="1241"/>
      <c r="MQB2" s="1241"/>
      <c r="MQC2" s="1241"/>
      <c r="MQD2" s="1241"/>
      <c r="MQE2" s="1241"/>
      <c r="MQF2" s="1241"/>
      <c r="MQG2" s="1241"/>
      <c r="MQH2" s="1241"/>
      <c r="MQI2" s="1241"/>
      <c r="MQJ2" s="1241"/>
      <c r="MQK2" s="1241"/>
      <c r="MQL2" s="1241"/>
      <c r="MQM2" s="1241"/>
      <c r="MQN2" s="1241"/>
      <c r="MQO2" s="1241"/>
      <c r="MQP2" s="1241"/>
      <c r="MQQ2" s="1241"/>
      <c r="MQR2" s="1241"/>
      <c r="MQS2" s="1241"/>
      <c r="MQT2" s="1241"/>
      <c r="MQU2" s="1241"/>
      <c r="MQV2" s="1241"/>
      <c r="MQW2" s="1241"/>
      <c r="MQX2" s="1241"/>
      <c r="MQY2" s="1241"/>
      <c r="MQZ2" s="1241"/>
      <c r="MRA2" s="1241"/>
      <c r="MRB2" s="1241"/>
      <c r="MRC2" s="1241"/>
      <c r="MRD2" s="1241"/>
      <c r="MRE2" s="1241"/>
      <c r="MRF2" s="1241"/>
      <c r="MRG2" s="1241"/>
      <c r="MRH2" s="1241"/>
      <c r="MRI2" s="1241"/>
      <c r="MRJ2" s="1241"/>
      <c r="MRK2" s="1241"/>
      <c r="MRL2" s="1241"/>
      <c r="MRM2" s="1241"/>
      <c r="MRN2" s="1241"/>
      <c r="MRO2" s="1241"/>
      <c r="MRP2" s="1241"/>
      <c r="MRQ2" s="1241"/>
      <c r="MRR2" s="1241"/>
      <c r="MRS2" s="1241"/>
      <c r="MRT2" s="1241"/>
      <c r="MRU2" s="1241"/>
      <c r="MRV2" s="1241"/>
      <c r="MRW2" s="1241"/>
      <c r="MRX2" s="1241"/>
      <c r="MRY2" s="1241"/>
      <c r="MRZ2" s="1241"/>
      <c r="MSA2" s="1241"/>
      <c r="MSB2" s="1241"/>
      <c r="MSC2" s="1241"/>
      <c r="MSD2" s="1241"/>
      <c r="MSE2" s="1241"/>
      <c r="MSF2" s="1241"/>
      <c r="MSG2" s="1241"/>
      <c r="MSH2" s="1241"/>
      <c r="MSI2" s="1241"/>
      <c r="MSJ2" s="1241"/>
      <c r="MSK2" s="1241"/>
      <c r="MSL2" s="1241"/>
      <c r="MSM2" s="1241"/>
      <c r="MSN2" s="1241"/>
      <c r="MSO2" s="1241"/>
      <c r="MSP2" s="1241"/>
      <c r="MSQ2" s="1241"/>
      <c r="MSR2" s="1241"/>
      <c r="MSS2" s="1241"/>
      <c r="MST2" s="1241"/>
      <c r="MSU2" s="1241"/>
      <c r="MSV2" s="1241"/>
      <c r="MSW2" s="1241"/>
      <c r="MSX2" s="1241"/>
      <c r="MSY2" s="1241"/>
      <c r="MSZ2" s="1241"/>
      <c r="MTA2" s="1241"/>
      <c r="MTB2" s="1241"/>
      <c r="MTC2" s="1241"/>
      <c r="MTD2" s="1241"/>
      <c r="MTE2" s="1241"/>
      <c r="MTF2" s="1241"/>
      <c r="MTG2" s="1241"/>
      <c r="MTH2" s="1241"/>
      <c r="MTI2" s="1241"/>
      <c r="MTJ2" s="1241"/>
      <c r="MTK2" s="1241"/>
      <c r="MTL2" s="1241"/>
      <c r="MTM2" s="1241"/>
      <c r="MTN2" s="1241"/>
      <c r="MTO2" s="1241"/>
      <c r="MTP2" s="1241"/>
      <c r="MTQ2" s="1241"/>
      <c r="MTR2" s="1241"/>
      <c r="MTS2" s="1241"/>
      <c r="MTT2" s="1241"/>
      <c r="MTU2" s="1241"/>
      <c r="MTV2" s="1241"/>
      <c r="MTW2" s="1241"/>
      <c r="MTX2" s="1241"/>
      <c r="MTY2" s="1241"/>
      <c r="MTZ2" s="1241"/>
      <c r="MUA2" s="1241"/>
      <c r="MUB2" s="1241"/>
      <c r="MUC2" s="1241"/>
      <c r="MUD2" s="1241"/>
      <c r="MUE2" s="1241"/>
      <c r="MUF2" s="1241"/>
      <c r="MUG2" s="1241"/>
      <c r="MUH2" s="1241"/>
      <c r="MUI2" s="1241"/>
      <c r="MUJ2" s="1241"/>
      <c r="MUK2" s="1241"/>
      <c r="MUL2" s="1241"/>
      <c r="MUM2" s="1241"/>
      <c r="MUN2" s="1241"/>
      <c r="MUO2" s="1241"/>
      <c r="MUP2" s="1241"/>
      <c r="MUQ2" s="1241"/>
      <c r="MUR2" s="1241"/>
      <c r="MUS2" s="1241"/>
      <c r="MUT2" s="1241"/>
      <c r="MUU2" s="1241"/>
      <c r="MUV2" s="1241"/>
      <c r="MUW2" s="1241"/>
      <c r="MUX2" s="1241"/>
      <c r="MUY2" s="1241"/>
      <c r="MUZ2" s="1241"/>
      <c r="MVA2" s="1241"/>
      <c r="MVB2" s="1241"/>
      <c r="MVC2" s="1241"/>
      <c r="MVD2" s="1241"/>
      <c r="MVE2" s="1241"/>
      <c r="MVF2" s="1241"/>
      <c r="MVG2" s="1241"/>
      <c r="MVH2" s="1241"/>
      <c r="MVI2" s="1241"/>
      <c r="MVJ2" s="1241"/>
      <c r="MVK2" s="1241"/>
      <c r="MVL2" s="1241"/>
      <c r="MVM2" s="1241"/>
      <c r="MVN2" s="1241"/>
      <c r="MVO2" s="1241"/>
      <c r="MVP2" s="1241"/>
      <c r="MVQ2" s="1241"/>
      <c r="MVR2" s="1241"/>
      <c r="MVS2" s="1241"/>
      <c r="MVT2" s="1241"/>
      <c r="MVU2" s="1241"/>
      <c r="MVV2" s="1241"/>
      <c r="MVW2" s="1241"/>
      <c r="MVX2" s="1241"/>
      <c r="MVY2" s="1241"/>
      <c r="MVZ2" s="1241"/>
      <c r="MWA2" s="1241"/>
      <c r="MWB2" s="1241"/>
      <c r="MWC2" s="1241"/>
      <c r="MWD2" s="1241"/>
      <c r="MWE2" s="1241"/>
      <c r="MWF2" s="1241"/>
      <c r="MWG2" s="1241"/>
      <c r="MWH2" s="1241"/>
      <c r="MWI2" s="1241"/>
      <c r="MWJ2" s="1241"/>
      <c r="MWK2" s="1241"/>
      <c r="MWL2" s="1241"/>
      <c r="MWM2" s="1241"/>
      <c r="MWN2" s="1241"/>
      <c r="MWO2" s="1241"/>
      <c r="MWP2" s="1241"/>
      <c r="MWQ2" s="1241"/>
      <c r="MWR2" s="1241"/>
      <c r="MWS2" s="1241"/>
      <c r="MWT2" s="1241"/>
      <c r="MWU2" s="1241"/>
      <c r="MWV2" s="1241"/>
      <c r="MWW2" s="1241"/>
      <c r="MWX2" s="1241"/>
      <c r="MWY2" s="1241"/>
      <c r="MWZ2" s="1241"/>
      <c r="MXA2" s="1241"/>
      <c r="MXB2" s="1241"/>
      <c r="MXC2" s="1241"/>
      <c r="MXD2" s="1241"/>
      <c r="MXE2" s="1241"/>
      <c r="MXF2" s="1241"/>
      <c r="MXG2" s="1241"/>
      <c r="MXH2" s="1241"/>
      <c r="MXI2" s="1241"/>
      <c r="MXJ2" s="1241"/>
      <c r="MXK2" s="1241"/>
      <c r="MXL2" s="1241"/>
      <c r="MXM2" s="1241"/>
      <c r="MXN2" s="1241"/>
      <c r="MXO2" s="1241"/>
      <c r="MXP2" s="1241"/>
      <c r="MXQ2" s="1241"/>
      <c r="MXR2" s="1241"/>
      <c r="MXS2" s="1241"/>
      <c r="MXT2" s="1241"/>
      <c r="MXU2" s="1241"/>
      <c r="MXV2" s="1241"/>
      <c r="MXW2" s="1241"/>
      <c r="MXX2" s="1241"/>
      <c r="MXY2" s="1241"/>
      <c r="MXZ2" s="1241"/>
      <c r="MYA2" s="1241"/>
      <c r="MYB2" s="1241"/>
      <c r="MYC2" s="1241"/>
      <c r="MYD2" s="1241"/>
      <c r="MYE2" s="1241"/>
      <c r="MYF2" s="1241"/>
      <c r="MYG2" s="1241"/>
      <c r="MYH2" s="1241"/>
      <c r="MYI2" s="1241"/>
      <c r="MYJ2" s="1241"/>
      <c r="MYK2" s="1241"/>
      <c r="MYL2" s="1241"/>
      <c r="MYM2" s="1241"/>
      <c r="MYN2" s="1241"/>
      <c r="MYO2" s="1241"/>
      <c r="MYP2" s="1241"/>
      <c r="MYQ2" s="1241"/>
      <c r="MYR2" s="1241"/>
      <c r="MYS2" s="1241"/>
      <c r="MYT2" s="1241"/>
      <c r="MYU2" s="1241"/>
      <c r="MYV2" s="1241"/>
      <c r="MYW2" s="1241"/>
      <c r="MYX2" s="1241"/>
      <c r="MYY2" s="1241"/>
      <c r="MYZ2" s="1241"/>
      <c r="MZA2" s="1241"/>
      <c r="MZB2" s="1241"/>
      <c r="MZC2" s="1241"/>
      <c r="MZD2" s="1241"/>
      <c r="MZE2" s="1241"/>
      <c r="MZF2" s="1241"/>
      <c r="MZG2" s="1241"/>
      <c r="MZH2" s="1241"/>
      <c r="MZI2" s="1241"/>
      <c r="MZJ2" s="1241"/>
      <c r="MZK2" s="1241"/>
      <c r="MZL2" s="1241"/>
      <c r="MZM2" s="1241"/>
      <c r="MZN2" s="1241"/>
      <c r="MZO2" s="1241"/>
      <c r="MZP2" s="1241"/>
      <c r="MZQ2" s="1241"/>
      <c r="MZR2" s="1241"/>
      <c r="MZS2" s="1241"/>
      <c r="MZT2" s="1241"/>
      <c r="MZU2" s="1241"/>
      <c r="MZV2" s="1241"/>
      <c r="MZW2" s="1241"/>
      <c r="MZX2" s="1241"/>
      <c r="MZY2" s="1241"/>
      <c r="MZZ2" s="1241"/>
      <c r="NAA2" s="1241"/>
      <c r="NAB2" s="1241"/>
      <c r="NAC2" s="1241"/>
      <c r="NAD2" s="1241"/>
      <c r="NAE2" s="1241"/>
      <c r="NAF2" s="1241"/>
      <c r="NAG2" s="1241"/>
      <c r="NAH2" s="1241"/>
      <c r="NAI2" s="1241"/>
      <c r="NAJ2" s="1241"/>
      <c r="NAK2" s="1241"/>
      <c r="NAL2" s="1241"/>
      <c r="NAM2" s="1241"/>
      <c r="NAN2" s="1241"/>
      <c r="NAO2" s="1241"/>
      <c r="NAP2" s="1241"/>
      <c r="NAQ2" s="1241"/>
      <c r="NAR2" s="1241"/>
      <c r="NAS2" s="1241"/>
      <c r="NAT2" s="1241"/>
      <c r="NAU2" s="1241"/>
      <c r="NAV2" s="1241"/>
      <c r="NAW2" s="1241"/>
      <c r="NAX2" s="1241"/>
      <c r="NAY2" s="1241"/>
      <c r="NAZ2" s="1241"/>
      <c r="NBA2" s="1241"/>
      <c r="NBB2" s="1241"/>
      <c r="NBC2" s="1241"/>
      <c r="NBD2" s="1241"/>
      <c r="NBE2" s="1241"/>
      <c r="NBF2" s="1241"/>
      <c r="NBG2" s="1241"/>
      <c r="NBH2" s="1241"/>
      <c r="NBI2" s="1241"/>
      <c r="NBJ2" s="1241"/>
      <c r="NBK2" s="1241"/>
      <c r="NBL2" s="1241"/>
      <c r="NBM2" s="1241"/>
      <c r="NBN2" s="1241"/>
      <c r="NBO2" s="1241"/>
      <c r="NBP2" s="1241"/>
      <c r="NBQ2" s="1241"/>
      <c r="NBR2" s="1241"/>
      <c r="NBS2" s="1241"/>
      <c r="NBT2" s="1241"/>
      <c r="NBU2" s="1241"/>
      <c r="NBV2" s="1241"/>
      <c r="NBW2" s="1241"/>
      <c r="NBX2" s="1241"/>
      <c r="NBY2" s="1241"/>
      <c r="NBZ2" s="1241"/>
      <c r="NCA2" s="1241"/>
      <c r="NCB2" s="1241"/>
      <c r="NCC2" s="1241"/>
      <c r="NCD2" s="1241"/>
      <c r="NCE2" s="1241"/>
      <c r="NCF2" s="1241"/>
      <c r="NCG2" s="1241"/>
      <c r="NCH2" s="1241"/>
      <c r="NCI2" s="1241"/>
      <c r="NCJ2" s="1241"/>
      <c r="NCK2" s="1241"/>
      <c r="NCL2" s="1241"/>
      <c r="NCM2" s="1241"/>
      <c r="NCN2" s="1241"/>
      <c r="NCO2" s="1241"/>
      <c r="NCP2" s="1241"/>
      <c r="NCQ2" s="1241"/>
      <c r="NCR2" s="1241"/>
      <c r="NCS2" s="1241"/>
      <c r="NCT2" s="1241"/>
      <c r="NCU2" s="1241"/>
      <c r="NCV2" s="1241"/>
      <c r="NCW2" s="1241"/>
      <c r="NCX2" s="1241"/>
      <c r="NCY2" s="1241"/>
      <c r="NCZ2" s="1241"/>
      <c r="NDA2" s="1241"/>
      <c r="NDB2" s="1241"/>
      <c r="NDC2" s="1241"/>
      <c r="NDD2" s="1241"/>
      <c r="NDE2" s="1241"/>
      <c r="NDF2" s="1241"/>
      <c r="NDG2" s="1241"/>
      <c r="NDH2" s="1241"/>
      <c r="NDI2" s="1241"/>
      <c r="NDJ2" s="1241"/>
      <c r="NDK2" s="1241"/>
      <c r="NDL2" s="1241"/>
      <c r="NDM2" s="1241"/>
      <c r="NDN2" s="1241"/>
      <c r="NDO2" s="1241"/>
      <c r="NDP2" s="1241"/>
      <c r="NDQ2" s="1241"/>
      <c r="NDR2" s="1241"/>
      <c r="NDS2" s="1241"/>
      <c r="NDT2" s="1241"/>
      <c r="NDU2" s="1241"/>
      <c r="NDV2" s="1241"/>
      <c r="NDW2" s="1241"/>
      <c r="NDX2" s="1241"/>
      <c r="NDY2" s="1241"/>
      <c r="NDZ2" s="1241"/>
      <c r="NEA2" s="1241"/>
      <c r="NEB2" s="1241"/>
      <c r="NEC2" s="1241"/>
      <c r="NED2" s="1241"/>
      <c r="NEE2" s="1241"/>
      <c r="NEF2" s="1241"/>
      <c r="NEG2" s="1241"/>
      <c r="NEH2" s="1241"/>
      <c r="NEI2" s="1241"/>
      <c r="NEJ2" s="1241"/>
      <c r="NEK2" s="1241"/>
      <c r="NEL2" s="1241"/>
      <c r="NEM2" s="1241"/>
      <c r="NEN2" s="1241"/>
      <c r="NEO2" s="1241"/>
      <c r="NEP2" s="1241"/>
      <c r="NEQ2" s="1241"/>
      <c r="NER2" s="1241"/>
      <c r="NES2" s="1241"/>
      <c r="NET2" s="1241"/>
      <c r="NEU2" s="1241"/>
      <c r="NEV2" s="1241"/>
      <c r="NEW2" s="1241"/>
      <c r="NEX2" s="1241"/>
      <c r="NEY2" s="1241"/>
      <c r="NEZ2" s="1241"/>
      <c r="NFA2" s="1241"/>
      <c r="NFB2" s="1241"/>
      <c r="NFC2" s="1241"/>
      <c r="NFD2" s="1241"/>
      <c r="NFE2" s="1241"/>
      <c r="NFF2" s="1241"/>
      <c r="NFG2" s="1241"/>
      <c r="NFH2" s="1241"/>
      <c r="NFI2" s="1241"/>
      <c r="NFJ2" s="1241"/>
      <c r="NFK2" s="1241"/>
      <c r="NFL2" s="1241"/>
      <c r="NFM2" s="1241"/>
      <c r="NFN2" s="1241"/>
      <c r="NFO2" s="1241"/>
      <c r="NFP2" s="1241"/>
      <c r="NFQ2" s="1241"/>
      <c r="NFR2" s="1241"/>
      <c r="NFS2" s="1241"/>
      <c r="NFT2" s="1241"/>
      <c r="NFU2" s="1241"/>
      <c r="NFV2" s="1241"/>
      <c r="NFW2" s="1241"/>
      <c r="NFX2" s="1241"/>
      <c r="NFY2" s="1241"/>
      <c r="NFZ2" s="1241"/>
      <c r="NGA2" s="1241"/>
      <c r="NGB2" s="1241"/>
      <c r="NGC2" s="1241"/>
      <c r="NGD2" s="1241"/>
      <c r="NGE2" s="1241"/>
      <c r="NGF2" s="1241"/>
      <c r="NGG2" s="1241"/>
      <c r="NGH2" s="1241"/>
      <c r="NGI2" s="1241"/>
      <c r="NGJ2" s="1241"/>
      <c r="NGK2" s="1241"/>
      <c r="NGL2" s="1241"/>
      <c r="NGM2" s="1241"/>
      <c r="NGN2" s="1241"/>
      <c r="NGO2" s="1241"/>
      <c r="NGP2" s="1241"/>
      <c r="NGQ2" s="1241"/>
      <c r="NGR2" s="1241"/>
      <c r="NGS2" s="1241"/>
      <c r="NGT2" s="1241"/>
      <c r="NGU2" s="1241"/>
      <c r="NGV2" s="1241"/>
      <c r="NGW2" s="1241"/>
      <c r="NGX2" s="1241"/>
      <c r="NGY2" s="1241"/>
      <c r="NGZ2" s="1241"/>
      <c r="NHA2" s="1241"/>
      <c r="NHB2" s="1241"/>
      <c r="NHC2" s="1241"/>
      <c r="NHD2" s="1241"/>
      <c r="NHE2" s="1241"/>
      <c r="NHF2" s="1241"/>
      <c r="NHG2" s="1241"/>
      <c r="NHH2" s="1241"/>
      <c r="NHI2" s="1241"/>
      <c r="NHJ2" s="1241"/>
      <c r="NHK2" s="1241"/>
      <c r="NHL2" s="1241"/>
      <c r="NHM2" s="1241"/>
      <c r="NHN2" s="1241"/>
      <c r="NHO2" s="1241"/>
      <c r="NHP2" s="1241"/>
      <c r="NHQ2" s="1241"/>
      <c r="NHR2" s="1241"/>
      <c r="NHS2" s="1241"/>
      <c r="NHT2" s="1241"/>
      <c r="NHU2" s="1241"/>
      <c r="NHV2" s="1241"/>
      <c r="NHW2" s="1241"/>
      <c r="NHX2" s="1241"/>
      <c r="NHY2" s="1241"/>
      <c r="NHZ2" s="1241"/>
      <c r="NIA2" s="1241"/>
      <c r="NIB2" s="1241"/>
      <c r="NIC2" s="1241"/>
      <c r="NID2" s="1241"/>
      <c r="NIE2" s="1241"/>
      <c r="NIF2" s="1241"/>
      <c r="NIG2" s="1241"/>
      <c r="NIH2" s="1241"/>
      <c r="NII2" s="1241"/>
      <c r="NIJ2" s="1241"/>
      <c r="NIK2" s="1241"/>
      <c r="NIL2" s="1241"/>
      <c r="NIM2" s="1241"/>
      <c r="NIN2" s="1241"/>
      <c r="NIO2" s="1241"/>
      <c r="NIP2" s="1241"/>
      <c r="NIQ2" s="1241"/>
      <c r="NIR2" s="1241"/>
      <c r="NIS2" s="1241"/>
      <c r="NIT2" s="1241"/>
      <c r="NIU2" s="1241"/>
      <c r="NIV2" s="1241"/>
      <c r="NIW2" s="1241"/>
      <c r="NIX2" s="1241"/>
      <c r="NIY2" s="1241"/>
      <c r="NIZ2" s="1241"/>
      <c r="NJA2" s="1241"/>
      <c r="NJB2" s="1241"/>
      <c r="NJC2" s="1241"/>
      <c r="NJD2" s="1241"/>
      <c r="NJE2" s="1241"/>
      <c r="NJF2" s="1241"/>
      <c r="NJG2" s="1241"/>
      <c r="NJH2" s="1241"/>
      <c r="NJI2" s="1241"/>
      <c r="NJJ2" s="1241"/>
      <c r="NJK2" s="1241"/>
      <c r="NJL2" s="1241"/>
      <c r="NJM2" s="1241"/>
      <c r="NJN2" s="1241"/>
      <c r="NJO2" s="1241"/>
      <c r="NJP2" s="1241"/>
      <c r="NJQ2" s="1241"/>
      <c r="NJR2" s="1241"/>
      <c r="NJS2" s="1241"/>
      <c r="NJT2" s="1241"/>
      <c r="NJU2" s="1241"/>
      <c r="NJV2" s="1241"/>
      <c r="NJW2" s="1241"/>
      <c r="NJX2" s="1241"/>
      <c r="NJY2" s="1241"/>
      <c r="NJZ2" s="1241"/>
      <c r="NKA2" s="1241"/>
      <c r="NKB2" s="1241"/>
      <c r="NKC2" s="1241"/>
      <c r="NKD2" s="1241"/>
      <c r="NKE2" s="1241"/>
      <c r="NKF2" s="1241"/>
      <c r="NKG2" s="1241"/>
      <c r="NKH2" s="1241"/>
      <c r="NKI2" s="1241"/>
      <c r="NKJ2" s="1241"/>
      <c r="NKK2" s="1241"/>
      <c r="NKL2" s="1241"/>
      <c r="NKM2" s="1241"/>
      <c r="NKN2" s="1241"/>
      <c r="NKO2" s="1241"/>
      <c r="NKP2" s="1241"/>
      <c r="NKQ2" s="1241"/>
      <c r="NKR2" s="1241"/>
      <c r="NKS2" s="1241"/>
      <c r="NKT2" s="1241"/>
      <c r="NKU2" s="1241"/>
      <c r="NKV2" s="1241"/>
      <c r="NKW2" s="1241"/>
      <c r="NKX2" s="1241"/>
      <c r="NKY2" s="1241"/>
      <c r="NKZ2" s="1241"/>
      <c r="NLA2" s="1241"/>
      <c r="NLB2" s="1241"/>
      <c r="NLC2" s="1241"/>
      <c r="NLD2" s="1241"/>
      <c r="NLE2" s="1241"/>
      <c r="NLF2" s="1241"/>
      <c r="NLG2" s="1241"/>
      <c r="NLH2" s="1241"/>
      <c r="NLI2" s="1241"/>
      <c r="NLJ2" s="1241"/>
      <c r="NLK2" s="1241"/>
      <c r="NLL2" s="1241"/>
      <c r="NLM2" s="1241"/>
      <c r="NLN2" s="1241"/>
      <c r="NLO2" s="1241"/>
      <c r="NLP2" s="1241"/>
      <c r="NLQ2" s="1241"/>
      <c r="NLR2" s="1241"/>
      <c r="NLS2" s="1241"/>
      <c r="NLT2" s="1241"/>
      <c r="NLU2" s="1241"/>
      <c r="NLV2" s="1241"/>
      <c r="NLW2" s="1241"/>
      <c r="NLX2" s="1241"/>
      <c r="NLY2" s="1241"/>
      <c r="NLZ2" s="1241"/>
      <c r="NMA2" s="1241"/>
      <c r="NMB2" s="1241"/>
      <c r="NMC2" s="1241"/>
      <c r="NMD2" s="1241"/>
      <c r="NME2" s="1241"/>
      <c r="NMF2" s="1241"/>
      <c r="NMG2" s="1241"/>
      <c r="NMH2" s="1241"/>
      <c r="NMI2" s="1241"/>
      <c r="NMJ2" s="1241"/>
      <c r="NMK2" s="1241"/>
      <c r="NML2" s="1241"/>
      <c r="NMM2" s="1241"/>
      <c r="NMN2" s="1241"/>
      <c r="NMO2" s="1241"/>
      <c r="NMP2" s="1241"/>
      <c r="NMQ2" s="1241"/>
      <c r="NMR2" s="1241"/>
      <c r="NMS2" s="1241"/>
      <c r="NMT2" s="1241"/>
      <c r="NMU2" s="1241"/>
      <c r="NMV2" s="1241"/>
      <c r="NMW2" s="1241"/>
      <c r="NMX2" s="1241"/>
      <c r="NMY2" s="1241"/>
      <c r="NMZ2" s="1241"/>
      <c r="NNA2" s="1241"/>
      <c r="NNB2" s="1241"/>
      <c r="NNC2" s="1241"/>
      <c r="NND2" s="1241"/>
      <c r="NNE2" s="1241"/>
      <c r="NNF2" s="1241"/>
      <c r="NNG2" s="1241"/>
      <c r="NNH2" s="1241"/>
      <c r="NNI2" s="1241"/>
      <c r="NNJ2" s="1241"/>
      <c r="NNK2" s="1241"/>
      <c r="NNL2" s="1241"/>
      <c r="NNM2" s="1241"/>
      <c r="NNN2" s="1241"/>
      <c r="NNO2" s="1241"/>
      <c r="NNP2" s="1241"/>
      <c r="NNQ2" s="1241"/>
      <c r="NNR2" s="1241"/>
      <c r="NNS2" s="1241"/>
      <c r="NNT2" s="1241"/>
      <c r="NNU2" s="1241"/>
      <c r="NNV2" s="1241"/>
      <c r="NNW2" s="1241"/>
      <c r="NNX2" s="1241"/>
      <c r="NNY2" s="1241"/>
      <c r="NNZ2" s="1241"/>
      <c r="NOA2" s="1241"/>
      <c r="NOB2" s="1241"/>
      <c r="NOC2" s="1241"/>
      <c r="NOD2" s="1241"/>
      <c r="NOE2" s="1241"/>
      <c r="NOF2" s="1241"/>
      <c r="NOG2" s="1241"/>
      <c r="NOH2" s="1241"/>
      <c r="NOI2" s="1241"/>
      <c r="NOJ2" s="1241"/>
      <c r="NOK2" s="1241"/>
      <c r="NOL2" s="1241"/>
      <c r="NOM2" s="1241"/>
      <c r="NON2" s="1241"/>
      <c r="NOO2" s="1241"/>
      <c r="NOP2" s="1241"/>
      <c r="NOQ2" s="1241"/>
      <c r="NOR2" s="1241"/>
      <c r="NOS2" s="1241"/>
      <c r="NOT2" s="1241"/>
      <c r="NOU2" s="1241"/>
      <c r="NOV2" s="1241"/>
      <c r="NOW2" s="1241"/>
      <c r="NOX2" s="1241"/>
      <c r="NOY2" s="1241"/>
      <c r="NOZ2" s="1241"/>
      <c r="NPA2" s="1241"/>
      <c r="NPB2" s="1241"/>
      <c r="NPC2" s="1241"/>
      <c r="NPD2" s="1241"/>
      <c r="NPE2" s="1241"/>
      <c r="NPF2" s="1241"/>
      <c r="NPG2" s="1241"/>
      <c r="NPH2" s="1241"/>
      <c r="NPI2" s="1241"/>
      <c r="NPJ2" s="1241"/>
      <c r="NPK2" s="1241"/>
      <c r="NPL2" s="1241"/>
      <c r="NPM2" s="1241"/>
      <c r="NPN2" s="1241"/>
      <c r="NPO2" s="1241"/>
      <c r="NPP2" s="1241"/>
      <c r="NPQ2" s="1241"/>
      <c r="NPR2" s="1241"/>
      <c r="NPS2" s="1241"/>
      <c r="NPT2" s="1241"/>
      <c r="NPU2" s="1241"/>
      <c r="NPV2" s="1241"/>
      <c r="NPW2" s="1241"/>
      <c r="NPX2" s="1241"/>
      <c r="NPY2" s="1241"/>
      <c r="NPZ2" s="1241"/>
      <c r="NQA2" s="1241"/>
      <c r="NQB2" s="1241"/>
      <c r="NQC2" s="1241"/>
      <c r="NQD2" s="1241"/>
      <c r="NQE2" s="1241"/>
      <c r="NQF2" s="1241"/>
      <c r="NQG2" s="1241"/>
      <c r="NQH2" s="1241"/>
      <c r="NQI2" s="1241"/>
      <c r="NQJ2" s="1241"/>
      <c r="NQK2" s="1241"/>
      <c r="NQL2" s="1241"/>
      <c r="NQM2" s="1241"/>
      <c r="NQN2" s="1241"/>
      <c r="NQO2" s="1241"/>
      <c r="NQP2" s="1241"/>
      <c r="NQQ2" s="1241"/>
      <c r="NQR2" s="1241"/>
      <c r="NQS2" s="1241"/>
      <c r="NQT2" s="1241"/>
      <c r="NQU2" s="1241"/>
      <c r="NQV2" s="1241"/>
      <c r="NQW2" s="1241"/>
      <c r="NQX2" s="1241"/>
      <c r="NQY2" s="1241"/>
      <c r="NQZ2" s="1241"/>
      <c r="NRA2" s="1241"/>
      <c r="NRB2" s="1241"/>
      <c r="NRC2" s="1241"/>
      <c r="NRD2" s="1241"/>
      <c r="NRE2" s="1241"/>
      <c r="NRF2" s="1241"/>
      <c r="NRG2" s="1241"/>
      <c r="NRH2" s="1241"/>
      <c r="NRI2" s="1241"/>
      <c r="NRJ2" s="1241"/>
      <c r="NRK2" s="1241"/>
      <c r="NRL2" s="1241"/>
      <c r="NRM2" s="1241"/>
      <c r="NRN2" s="1241"/>
      <c r="NRO2" s="1241"/>
      <c r="NRP2" s="1241"/>
      <c r="NRQ2" s="1241"/>
      <c r="NRR2" s="1241"/>
      <c r="NRS2" s="1241"/>
      <c r="NRT2" s="1241"/>
      <c r="NRU2" s="1241"/>
      <c r="NRV2" s="1241"/>
      <c r="NRW2" s="1241"/>
      <c r="NRX2" s="1241"/>
      <c r="NRY2" s="1241"/>
      <c r="NRZ2" s="1241"/>
      <c r="NSA2" s="1241"/>
      <c r="NSB2" s="1241"/>
      <c r="NSC2" s="1241"/>
      <c r="NSD2" s="1241"/>
      <c r="NSE2" s="1241"/>
      <c r="NSF2" s="1241"/>
      <c r="NSG2" s="1241"/>
      <c r="NSH2" s="1241"/>
      <c r="NSI2" s="1241"/>
      <c r="NSJ2" s="1241"/>
      <c r="NSK2" s="1241"/>
      <c r="NSL2" s="1241"/>
      <c r="NSM2" s="1241"/>
      <c r="NSN2" s="1241"/>
      <c r="NSO2" s="1241"/>
      <c r="NSP2" s="1241"/>
      <c r="NSQ2" s="1241"/>
      <c r="NSR2" s="1241"/>
      <c r="NSS2" s="1241"/>
      <c r="NST2" s="1241"/>
      <c r="NSU2" s="1241"/>
      <c r="NSV2" s="1241"/>
      <c r="NSW2" s="1241"/>
      <c r="NSX2" s="1241"/>
      <c r="NSY2" s="1241"/>
      <c r="NSZ2" s="1241"/>
      <c r="NTA2" s="1241"/>
      <c r="NTB2" s="1241"/>
      <c r="NTC2" s="1241"/>
      <c r="NTD2" s="1241"/>
      <c r="NTE2" s="1241"/>
      <c r="NTF2" s="1241"/>
      <c r="NTG2" s="1241"/>
      <c r="NTH2" s="1241"/>
      <c r="NTI2" s="1241"/>
      <c r="NTJ2" s="1241"/>
      <c r="NTK2" s="1241"/>
      <c r="NTL2" s="1241"/>
      <c r="NTM2" s="1241"/>
      <c r="NTN2" s="1241"/>
      <c r="NTO2" s="1241"/>
      <c r="NTP2" s="1241"/>
      <c r="NTQ2" s="1241"/>
      <c r="NTR2" s="1241"/>
      <c r="NTS2" s="1241"/>
      <c r="NTT2" s="1241"/>
      <c r="NTU2" s="1241"/>
      <c r="NTV2" s="1241"/>
      <c r="NTW2" s="1241"/>
      <c r="NTX2" s="1241"/>
      <c r="NTY2" s="1241"/>
      <c r="NTZ2" s="1241"/>
      <c r="NUA2" s="1241"/>
      <c r="NUB2" s="1241"/>
      <c r="NUC2" s="1241"/>
      <c r="NUD2" s="1241"/>
      <c r="NUE2" s="1241"/>
      <c r="NUF2" s="1241"/>
      <c r="NUG2" s="1241"/>
      <c r="NUH2" s="1241"/>
      <c r="NUI2" s="1241"/>
      <c r="NUJ2" s="1241"/>
      <c r="NUK2" s="1241"/>
      <c r="NUL2" s="1241"/>
      <c r="NUM2" s="1241"/>
      <c r="NUN2" s="1241"/>
      <c r="NUO2" s="1241"/>
      <c r="NUP2" s="1241"/>
      <c r="NUQ2" s="1241"/>
      <c r="NUR2" s="1241"/>
      <c r="NUS2" s="1241"/>
      <c r="NUT2" s="1241"/>
      <c r="NUU2" s="1241"/>
      <c r="NUV2" s="1241"/>
      <c r="NUW2" s="1241"/>
      <c r="NUX2" s="1241"/>
      <c r="NUY2" s="1241"/>
      <c r="NUZ2" s="1241"/>
      <c r="NVA2" s="1241"/>
      <c r="NVB2" s="1241"/>
      <c r="NVC2" s="1241"/>
      <c r="NVD2" s="1241"/>
      <c r="NVE2" s="1241"/>
      <c r="NVF2" s="1241"/>
      <c r="NVG2" s="1241"/>
      <c r="NVH2" s="1241"/>
      <c r="NVI2" s="1241"/>
      <c r="NVJ2" s="1241"/>
      <c r="NVK2" s="1241"/>
      <c r="NVL2" s="1241"/>
      <c r="NVM2" s="1241"/>
      <c r="NVN2" s="1241"/>
      <c r="NVO2" s="1241"/>
      <c r="NVP2" s="1241"/>
      <c r="NVQ2" s="1241"/>
      <c r="NVR2" s="1241"/>
      <c r="NVS2" s="1241"/>
      <c r="NVT2" s="1241"/>
      <c r="NVU2" s="1241"/>
      <c r="NVV2" s="1241"/>
      <c r="NVW2" s="1241"/>
      <c r="NVX2" s="1241"/>
      <c r="NVY2" s="1241"/>
      <c r="NVZ2" s="1241"/>
      <c r="NWA2" s="1241"/>
      <c r="NWB2" s="1241"/>
      <c r="NWC2" s="1241"/>
      <c r="NWD2" s="1241"/>
      <c r="NWE2" s="1241"/>
      <c r="NWF2" s="1241"/>
      <c r="NWG2" s="1241"/>
      <c r="NWH2" s="1241"/>
      <c r="NWI2" s="1241"/>
      <c r="NWJ2" s="1241"/>
      <c r="NWK2" s="1241"/>
      <c r="NWL2" s="1241"/>
      <c r="NWM2" s="1241"/>
      <c r="NWN2" s="1241"/>
      <c r="NWO2" s="1241"/>
      <c r="NWP2" s="1241"/>
      <c r="NWQ2" s="1241"/>
      <c r="NWR2" s="1241"/>
      <c r="NWS2" s="1241"/>
      <c r="NWT2" s="1241"/>
      <c r="NWU2" s="1241"/>
      <c r="NWV2" s="1241"/>
      <c r="NWW2" s="1241"/>
      <c r="NWX2" s="1241"/>
      <c r="NWY2" s="1241"/>
      <c r="NWZ2" s="1241"/>
      <c r="NXA2" s="1241"/>
      <c r="NXB2" s="1241"/>
      <c r="NXC2" s="1241"/>
      <c r="NXD2" s="1241"/>
      <c r="NXE2" s="1241"/>
      <c r="NXF2" s="1241"/>
      <c r="NXG2" s="1241"/>
      <c r="NXH2" s="1241"/>
      <c r="NXI2" s="1241"/>
      <c r="NXJ2" s="1241"/>
      <c r="NXK2" s="1241"/>
      <c r="NXL2" s="1241"/>
      <c r="NXM2" s="1241"/>
      <c r="NXN2" s="1241"/>
      <c r="NXO2" s="1241"/>
      <c r="NXP2" s="1241"/>
      <c r="NXQ2" s="1241"/>
      <c r="NXR2" s="1241"/>
      <c r="NXS2" s="1241"/>
      <c r="NXT2" s="1241"/>
      <c r="NXU2" s="1241"/>
      <c r="NXV2" s="1241"/>
      <c r="NXW2" s="1241"/>
      <c r="NXX2" s="1241"/>
      <c r="NXY2" s="1241"/>
      <c r="NXZ2" s="1241"/>
      <c r="NYA2" s="1241"/>
      <c r="NYB2" s="1241"/>
      <c r="NYC2" s="1241"/>
      <c r="NYD2" s="1241"/>
      <c r="NYE2" s="1241"/>
      <c r="NYF2" s="1241"/>
      <c r="NYG2" s="1241"/>
      <c r="NYH2" s="1241"/>
      <c r="NYI2" s="1241"/>
      <c r="NYJ2" s="1241"/>
      <c r="NYK2" s="1241"/>
      <c r="NYL2" s="1241"/>
      <c r="NYM2" s="1241"/>
      <c r="NYN2" s="1241"/>
      <c r="NYO2" s="1241"/>
      <c r="NYP2" s="1241"/>
      <c r="NYQ2" s="1241"/>
      <c r="NYR2" s="1241"/>
      <c r="NYS2" s="1241"/>
      <c r="NYT2" s="1241"/>
      <c r="NYU2" s="1241"/>
      <c r="NYV2" s="1241"/>
      <c r="NYW2" s="1241"/>
      <c r="NYX2" s="1241"/>
      <c r="NYY2" s="1241"/>
      <c r="NYZ2" s="1241"/>
      <c r="NZA2" s="1241"/>
      <c r="NZB2" s="1241"/>
      <c r="NZC2" s="1241"/>
      <c r="NZD2" s="1241"/>
      <c r="NZE2" s="1241"/>
      <c r="NZF2" s="1241"/>
      <c r="NZG2" s="1241"/>
      <c r="NZH2" s="1241"/>
      <c r="NZI2" s="1241"/>
      <c r="NZJ2" s="1241"/>
      <c r="NZK2" s="1241"/>
      <c r="NZL2" s="1241"/>
      <c r="NZM2" s="1241"/>
      <c r="NZN2" s="1241"/>
      <c r="NZO2" s="1241"/>
      <c r="NZP2" s="1241"/>
      <c r="NZQ2" s="1241"/>
      <c r="NZR2" s="1241"/>
      <c r="NZS2" s="1241"/>
      <c r="NZT2" s="1241"/>
      <c r="NZU2" s="1241"/>
      <c r="NZV2" s="1241"/>
      <c r="NZW2" s="1241"/>
      <c r="NZX2" s="1241"/>
      <c r="NZY2" s="1241"/>
      <c r="NZZ2" s="1241"/>
      <c r="OAA2" s="1241"/>
      <c r="OAB2" s="1241"/>
      <c r="OAC2" s="1241"/>
      <c r="OAD2" s="1241"/>
      <c r="OAE2" s="1241"/>
      <c r="OAF2" s="1241"/>
      <c r="OAG2" s="1241"/>
      <c r="OAH2" s="1241"/>
      <c r="OAI2" s="1241"/>
      <c r="OAJ2" s="1241"/>
      <c r="OAK2" s="1241"/>
      <c r="OAL2" s="1241"/>
      <c r="OAM2" s="1241"/>
      <c r="OAN2" s="1241"/>
      <c r="OAO2" s="1241"/>
      <c r="OAP2" s="1241"/>
      <c r="OAQ2" s="1241"/>
      <c r="OAR2" s="1241"/>
      <c r="OAS2" s="1241"/>
      <c r="OAT2" s="1241"/>
      <c r="OAU2" s="1241"/>
      <c r="OAV2" s="1241"/>
      <c r="OAW2" s="1241"/>
      <c r="OAX2" s="1241"/>
      <c r="OAY2" s="1241"/>
      <c r="OAZ2" s="1241"/>
      <c r="OBA2" s="1241"/>
      <c r="OBB2" s="1241"/>
      <c r="OBC2" s="1241"/>
      <c r="OBD2" s="1241"/>
      <c r="OBE2" s="1241"/>
      <c r="OBF2" s="1241"/>
      <c r="OBG2" s="1241"/>
      <c r="OBH2" s="1241"/>
      <c r="OBI2" s="1241"/>
      <c r="OBJ2" s="1241"/>
      <c r="OBK2" s="1241"/>
      <c r="OBL2" s="1241"/>
      <c r="OBM2" s="1241"/>
      <c r="OBN2" s="1241"/>
      <c r="OBO2" s="1241"/>
      <c r="OBP2" s="1241"/>
      <c r="OBQ2" s="1241"/>
      <c r="OBR2" s="1241"/>
      <c r="OBS2" s="1241"/>
      <c r="OBT2" s="1241"/>
      <c r="OBU2" s="1241"/>
      <c r="OBV2" s="1241"/>
      <c r="OBW2" s="1241"/>
      <c r="OBX2" s="1241"/>
      <c r="OBY2" s="1241"/>
      <c r="OBZ2" s="1241"/>
      <c r="OCA2" s="1241"/>
      <c r="OCB2" s="1241"/>
      <c r="OCC2" s="1241"/>
      <c r="OCD2" s="1241"/>
      <c r="OCE2" s="1241"/>
      <c r="OCF2" s="1241"/>
      <c r="OCG2" s="1241"/>
      <c r="OCH2" s="1241"/>
      <c r="OCI2" s="1241"/>
      <c r="OCJ2" s="1241"/>
      <c r="OCK2" s="1241"/>
      <c r="OCL2" s="1241"/>
      <c r="OCM2" s="1241"/>
      <c r="OCN2" s="1241"/>
      <c r="OCO2" s="1241"/>
      <c r="OCP2" s="1241"/>
      <c r="OCQ2" s="1241"/>
      <c r="OCR2" s="1241"/>
      <c r="OCS2" s="1241"/>
      <c r="OCT2" s="1241"/>
      <c r="OCU2" s="1241"/>
      <c r="OCV2" s="1241"/>
      <c r="OCW2" s="1241"/>
      <c r="OCX2" s="1241"/>
      <c r="OCY2" s="1241"/>
      <c r="OCZ2" s="1241"/>
      <c r="ODA2" s="1241"/>
      <c r="ODB2" s="1241"/>
      <c r="ODC2" s="1241"/>
      <c r="ODD2" s="1241"/>
      <c r="ODE2" s="1241"/>
      <c r="ODF2" s="1241"/>
      <c r="ODG2" s="1241"/>
      <c r="ODH2" s="1241"/>
      <c r="ODI2" s="1241"/>
      <c r="ODJ2" s="1241"/>
      <c r="ODK2" s="1241"/>
      <c r="ODL2" s="1241"/>
      <c r="ODM2" s="1241"/>
      <c r="ODN2" s="1241"/>
      <c r="ODO2" s="1241"/>
      <c r="ODP2" s="1241"/>
      <c r="ODQ2" s="1241"/>
      <c r="ODR2" s="1241"/>
      <c r="ODS2" s="1241"/>
      <c r="ODT2" s="1241"/>
      <c r="ODU2" s="1241"/>
      <c r="ODV2" s="1241"/>
      <c r="ODW2" s="1241"/>
      <c r="ODX2" s="1241"/>
      <c r="ODY2" s="1241"/>
      <c r="ODZ2" s="1241"/>
      <c r="OEA2" s="1241"/>
      <c r="OEB2" s="1241"/>
      <c r="OEC2" s="1241"/>
      <c r="OED2" s="1241"/>
      <c r="OEE2" s="1241"/>
      <c r="OEF2" s="1241"/>
      <c r="OEG2" s="1241"/>
      <c r="OEH2" s="1241"/>
      <c r="OEI2" s="1241"/>
      <c r="OEJ2" s="1241"/>
      <c r="OEK2" s="1241"/>
      <c r="OEL2" s="1241"/>
      <c r="OEM2" s="1241"/>
      <c r="OEN2" s="1241"/>
      <c r="OEO2" s="1241"/>
      <c r="OEP2" s="1241"/>
      <c r="OEQ2" s="1241"/>
      <c r="OER2" s="1241"/>
      <c r="OES2" s="1241"/>
      <c r="OET2" s="1241"/>
      <c r="OEU2" s="1241"/>
      <c r="OEV2" s="1241"/>
      <c r="OEW2" s="1241"/>
      <c r="OEX2" s="1241"/>
      <c r="OEY2" s="1241"/>
      <c r="OEZ2" s="1241"/>
      <c r="OFA2" s="1241"/>
      <c r="OFB2" s="1241"/>
      <c r="OFC2" s="1241"/>
      <c r="OFD2" s="1241"/>
      <c r="OFE2" s="1241"/>
      <c r="OFF2" s="1241"/>
      <c r="OFG2" s="1241"/>
      <c r="OFH2" s="1241"/>
      <c r="OFI2" s="1241"/>
      <c r="OFJ2" s="1241"/>
      <c r="OFK2" s="1241"/>
      <c r="OFL2" s="1241"/>
      <c r="OFM2" s="1241"/>
      <c r="OFN2" s="1241"/>
      <c r="OFO2" s="1241"/>
      <c r="OFP2" s="1241"/>
      <c r="OFQ2" s="1241"/>
      <c r="OFR2" s="1241"/>
      <c r="OFS2" s="1241"/>
      <c r="OFT2" s="1241"/>
      <c r="OFU2" s="1241"/>
      <c r="OFV2" s="1241"/>
      <c r="OFW2" s="1241"/>
      <c r="OFX2" s="1241"/>
      <c r="OFY2" s="1241"/>
      <c r="OFZ2" s="1241"/>
      <c r="OGA2" s="1241"/>
      <c r="OGB2" s="1241"/>
      <c r="OGC2" s="1241"/>
      <c r="OGD2" s="1241"/>
      <c r="OGE2" s="1241"/>
      <c r="OGF2" s="1241"/>
      <c r="OGG2" s="1241"/>
      <c r="OGH2" s="1241"/>
      <c r="OGI2" s="1241"/>
      <c r="OGJ2" s="1241"/>
      <c r="OGK2" s="1241"/>
      <c r="OGL2" s="1241"/>
      <c r="OGM2" s="1241"/>
      <c r="OGN2" s="1241"/>
      <c r="OGO2" s="1241"/>
      <c r="OGP2" s="1241"/>
      <c r="OGQ2" s="1241"/>
      <c r="OGR2" s="1241"/>
      <c r="OGS2" s="1241"/>
      <c r="OGT2" s="1241"/>
      <c r="OGU2" s="1241"/>
      <c r="OGV2" s="1241"/>
      <c r="OGW2" s="1241"/>
      <c r="OGX2" s="1241"/>
      <c r="OGY2" s="1241"/>
      <c r="OGZ2" s="1241"/>
      <c r="OHA2" s="1241"/>
      <c r="OHB2" s="1241"/>
      <c r="OHC2" s="1241"/>
      <c r="OHD2" s="1241"/>
      <c r="OHE2" s="1241"/>
      <c r="OHF2" s="1241"/>
      <c r="OHG2" s="1241"/>
      <c r="OHH2" s="1241"/>
      <c r="OHI2" s="1241"/>
      <c r="OHJ2" s="1241"/>
      <c r="OHK2" s="1241"/>
      <c r="OHL2" s="1241"/>
      <c r="OHM2" s="1241"/>
      <c r="OHN2" s="1241"/>
      <c r="OHO2" s="1241"/>
      <c r="OHP2" s="1241"/>
      <c r="OHQ2" s="1241"/>
      <c r="OHR2" s="1241"/>
      <c r="OHS2" s="1241"/>
      <c r="OHT2" s="1241"/>
      <c r="OHU2" s="1241"/>
      <c r="OHV2" s="1241"/>
      <c r="OHW2" s="1241"/>
      <c r="OHX2" s="1241"/>
      <c r="OHY2" s="1241"/>
      <c r="OHZ2" s="1241"/>
      <c r="OIA2" s="1241"/>
      <c r="OIB2" s="1241"/>
      <c r="OIC2" s="1241"/>
      <c r="OID2" s="1241"/>
      <c r="OIE2" s="1241"/>
      <c r="OIF2" s="1241"/>
      <c r="OIG2" s="1241"/>
      <c r="OIH2" s="1241"/>
      <c r="OII2" s="1241"/>
      <c r="OIJ2" s="1241"/>
      <c r="OIK2" s="1241"/>
      <c r="OIL2" s="1241"/>
      <c r="OIM2" s="1241"/>
      <c r="OIN2" s="1241"/>
      <c r="OIO2" s="1241"/>
      <c r="OIP2" s="1241"/>
      <c r="OIQ2" s="1241"/>
      <c r="OIR2" s="1241"/>
      <c r="OIS2" s="1241"/>
      <c r="OIT2" s="1241"/>
      <c r="OIU2" s="1241"/>
      <c r="OIV2" s="1241"/>
      <c r="OIW2" s="1241"/>
      <c r="OIX2" s="1241"/>
      <c r="OIY2" s="1241"/>
      <c r="OIZ2" s="1241"/>
      <c r="OJA2" s="1241"/>
      <c r="OJB2" s="1241"/>
      <c r="OJC2" s="1241"/>
      <c r="OJD2" s="1241"/>
      <c r="OJE2" s="1241"/>
      <c r="OJF2" s="1241"/>
      <c r="OJG2" s="1241"/>
      <c r="OJH2" s="1241"/>
      <c r="OJI2" s="1241"/>
      <c r="OJJ2" s="1241"/>
      <c r="OJK2" s="1241"/>
      <c r="OJL2" s="1241"/>
      <c r="OJM2" s="1241"/>
      <c r="OJN2" s="1241"/>
      <c r="OJO2" s="1241"/>
      <c r="OJP2" s="1241"/>
      <c r="OJQ2" s="1241"/>
      <c r="OJR2" s="1241"/>
      <c r="OJS2" s="1241"/>
      <c r="OJT2" s="1241"/>
      <c r="OJU2" s="1241"/>
      <c r="OJV2" s="1241"/>
      <c r="OJW2" s="1241"/>
      <c r="OJX2" s="1241"/>
      <c r="OJY2" s="1241"/>
      <c r="OJZ2" s="1241"/>
      <c r="OKA2" s="1241"/>
      <c r="OKB2" s="1241"/>
      <c r="OKC2" s="1241"/>
      <c r="OKD2" s="1241"/>
      <c r="OKE2" s="1241"/>
      <c r="OKF2" s="1241"/>
      <c r="OKG2" s="1241"/>
      <c r="OKH2" s="1241"/>
      <c r="OKI2" s="1241"/>
      <c r="OKJ2" s="1241"/>
      <c r="OKK2" s="1241"/>
      <c r="OKL2" s="1241"/>
      <c r="OKM2" s="1241"/>
      <c r="OKN2" s="1241"/>
      <c r="OKO2" s="1241"/>
      <c r="OKP2" s="1241"/>
      <c r="OKQ2" s="1241"/>
      <c r="OKR2" s="1241"/>
      <c r="OKS2" s="1241"/>
      <c r="OKT2" s="1241"/>
      <c r="OKU2" s="1241"/>
      <c r="OKV2" s="1241"/>
      <c r="OKW2" s="1241"/>
      <c r="OKX2" s="1241"/>
      <c r="OKY2" s="1241"/>
      <c r="OKZ2" s="1241"/>
      <c r="OLA2" s="1241"/>
      <c r="OLB2" s="1241"/>
      <c r="OLC2" s="1241"/>
      <c r="OLD2" s="1241"/>
      <c r="OLE2" s="1241"/>
      <c r="OLF2" s="1241"/>
      <c r="OLG2" s="1241"/>
      <c r="OLH2" s="1241"/>
      <c r="OLI2" s="1241"/>
      <c r="OLJ2" s="1241"/>
      <c r="OLK2" s="1241"/>
      <c r="OLL2" s="1241"/>
      <c r="OLM2" s="1241"/>
      <c r="OLN2" s="1241"/>
      <c r="OLO2" s="1241"/>
      <c r="OLP2" s="1241"/>
      <c r="OLQ2" s="1241"/>
      <c r="OLR2" s="1241"/>
      <c r="OLS2" s="1241"/>
      <c r="OLT2" s="1241"/>
      <c r="OLU2" s="1241"/>
      <c r="OLV2" s="1241"/>
      <c r="OLW2" s="1241"/>
      <c r="OLX2" s="1241"/>
      <c r="OLY2" s="1241"/>
      <c r="OLZ2" s="1241"/>
      <c r="OMA2" s="1241"/>
      <c r="OMB2" s="1241"/>
      <c r="OMC2" s="1241"/>
      <c r="OMD2" s="1241"/>
      <c r="OME2" s="1241"/>
      <c r="OMF2" s="1241"/>
      <c r="OMG2" s="1241"/>
      <c r="OMH2" s="1241"/>
      <c r="OMI2" s="1241"/>
      <c r="OMJ2" s="1241"/>
      <c r="OMK2" s="1241"/>
      <c r="OML2" s="1241"/>
      <c r="OMM2" s="1241"/>
      <c r="OMN2" s="1241"/>
      <c r="OMO2" s="1241"/>
      <c r="OMP2" s="1241"/>
      <c r="OMQ2" s="1241"/>
      <c r="OMR2" s="1241"/>
      <c r="OMS2" s="1241"/>
      <c r="OMT2" s="1241"/>
      <c r="OMU2" s="1241"/>
      <c r="OMV2" s="1241"/>
      <c r="OMW2" s="1241"/>
      <c r="OMX2" s="1241"/>
      <c r="OMY2" s="1241"/>
      <c r="OMZ2" s="1241"/>
      <c r="ONA2" s="1241"/>
      <c r="ONB2" s="1241"/>
      <c r="ONC2" s="1241"/>
      <c r="OND2" s="1241"/>
      <c r="ONE2" s="1241"/>
      <c r="ONF2" s="1241"/>
      <c r="ONG2" s="1241"/>
      <c r="ONH2" s="1241"/>
      <c r="ONI2" s="1241"/>
      <c r="ONJ2" s="1241"/>
      <c r="ONK2" s="1241"/>
      <c r="ONL2" s="1241"/>
      <c r="ONM2" s="1241"/>
      <c r="ONN2" s="1241"/>
      <c r="ONO2" s="1241"/>
      <c r="ONP2" s="1241"/>
      <c r="ONQ2" s="1241"/>
      <c r="ONR2" s="1241"/>
      <c r="ONS2" s="1241"/>
      <c r="ONT2" s="1241"/>
      <c r="ONU2" s="1241"/>
      <c r="ONV2" s="1241"/>
      <c r="ONW2" s="1241"/>
      <c r="ONX2" s="1241"/>
      <c r="ONY2" s="1241"/>
      <c r="ONZ2" s="1241"/>
      <c r="OOA2" s="1241"/>
      <c r="OOB2" s="1241"/>
      <c r="OOC2" s="1241"/>
      <c r="OOD2" s="1241"/>
      <c r="OOE2" s="1241"/>
      <c r="OOF2" s="1241"/>
      <c r="OOG2" s="1241"/>
      <c r="OOH2" s="1241"/>
      <c r="OOI2" s="1241"/>
      <c r="OOJ2" s="1241"/>
      <c r="OOK2" s="1241"/>
      <c r="OOL2" s="1241"/>
      <c r="OOM2" s="1241"/>
      <c r="OON2" s="1241"/>
      <c r="OOO2" s="1241"/>
      <c r="OOP2" s="1241"/>
      <c r="OOQ2" s="1241"/>
      <c r="OOR2" s="1241"/>
      <c r="OOS2" s="1241"/>
      <c r="OOT2" s="1241"/>
      <c r="OOU2" s="1241"/>
      <c r="OOV2" s="1241"/>
      <c r="OOW2" s="1241"/>
      <c r="OOX2" s="1241"/>
      <c r="OOY2" s="1241"/>
      <c r="OOZ2" s="1241"/>
      <c r="OPA2" s="1241"/>
      <c r="OPB2" s="1241"/>
      <c r="OPC2" s="1241"/>
      <c r="OPD2" s="1241"/>
      <c r="OPE2" s="1241"/>
      <c r="OPF2" s="1241"/>
      <c r="OPG2" s="1241"/>
      <c r="OPH2" s="1241"/>
      <c r="OPI2" s="1241"/>
      <c r="OPJ2" s="1241"/>
      <c r="OPK2" s="1241"/>
      <c r="OPL2" s="1241"/>
      <c r="OPM2" s="1241"/>
      <c r="OPN2" s="1241"/>
      <c r="OPO2" s="1241"/>
      <c r="OPP2" s="1241"/>
      <c r="OPQ2" s="1241"/>
      <c r="OPR2" s="1241"/>
      <c r="OPS2" s="1241"/>
      <c r="OPT2" s="1241"/>
      <c r="OPU2" s="1241"/>
      <c r="OPV2" s="1241"/>
      <c r="OPW2" s="1241"/>
      <c r="OPX2" s="1241"/>
      <c r="OPY2" s="1241"/>
      <c r="OPZ2" s="1241"/>
      <c r="OQA2" s="1241"/>
      <c r="OQB2" s="1241"/>
      <c r="OQC2" s="1241"/>
      <c r="OQD2" s="1241"/>
      <c r="OQE2" s="1241"/>
      <c r="OQF2" s="1241"/>
      <c r="OQG2" s="1241"/>
      <c r="OQH2" s="1241"/>
      <c r="OQI2" s="1241"/>
      <c r="OQJ2" s="1241"/>
      <c r="OQK2" s="1241"/>
      <c r="OQL2" s="1241"/>
      <c r="OQM2" s="1241"/>
      <c r="OQN2" s="1241"/>
      <c r="OQO2" s="1241"/>
      <c r="OQP2" s="1241"/>
      <c r="OQQ2" s="1241"/>
      <c r="OQR2" s="1241"/>
      <c r="OQS2" s="1241"/>
      <c r="OQT2" s="1241"/>
      <c r="OQU2" s="1241"/>
      <c r="OQV2" s="1241"/>
      <c r="OQW2" s="1241"/>
      <c r="OQX2" s="1241"/>
      <c r="OQY2" s="1241"/>
      <c r="OQZ2" s="1241"/>
      <c r="ORA2" s="1241"/>
      <c r="ORB2" s="1241"/>
      <c r="ORC2" s="1241"/>
      <c r="ORD2" s="1241"/>
      <c r="ORE2" s="1241"/>
      <c r="ORF2" s="1241"/>
      <c r="ORG2" s="1241"/>
      <c r="ORH2" s="1241"/>
      <c r="ORI2" s="1241"/>
      <c r="ORJ2" s="1241"/>
      <c r="ORK2" s="1241"/>
      <c r="ORL2" s="1241"/>
      <c r="ORM2" s="1241"/>
      <c r="ORN2" s="1241"/>
      <c r="ORO2" s="1241"/>
      <c r="ORP2" s="1241"/>
      <c r="ORQ2" s="1241"/>
      <c r="ORR2" s="1241"/>
      <c r="ORS2" s="1241"/>
      <c r="ORT2" s="1241"/>
      <c r="ORU2" s="1241"/>
      <c r="ORV2" s="1241"/>
      <c r="ORW2" s="1241"/>
      <c r="ORX2" s="1241"/>
      <c r="ORY2" s="1241"/>
      <c r="ORZ2" s="1241"/>
      <c r="OSA2" s="1241"/>
      <c r="OSB2" s="1241"/>
      <c r="OSC2" s="1241"/>
      <c r="OSD2" s="1241"/>
      <c r="OSE2" s="1241"/>
      <c r="OSF2" s="1241"/>
      <c r="OSG2" s="1241"/>
      <c r="OSH2" s="1241"/>
      <c r="OSI2" s="1241"/>
      <c r="OSJ2" s="1241"/>
      <c r="OSK2" s="1241"/>
      <c r="OSL2" s="1241"/>
      <c r="OSM2" s="1241"/>
      <c r="OSN2" s="1241"/>
      <c r="OSO2" s="1241"/>
      <c r="OSP2" s="1241"/>
      <c r="OSQ2" s="1241"/>
      <c r="OSR2" s="1241"/>
      <c r="OSS2" s="1241"/>
      <c r="OST2" s="1241"/>
      <c r="OSU2" s="1241"/>
      <c r="OSV2" s="1241"/>
      <c r="OSW2" s="1241"/>
      <c r="OSX2" s="1241"/>
      <c r="OSY2" s="1241"/>
      <c r="OSZ2" s="1241"/>
      <c r="OTA2" s="1241"/>
      <c r="OTB2" s="1241"/>
      <c r="OTC2" s="1241"/>
      <c r="OTD2" s="1241"/>
      <c r="OTE2" s="1241"/>
      <c r="OTF2" s="1241"/>
      <c r="OTG2" s="1241"/>
      <c r="OTH2" s="1241"/>
      <c r="OTI2" s="1241"/>
      <c r="OTJ2" s="1241"/>
      <c r="OTK2" s="1241"/>
      <c r="OTL2" s="1241"/>
      <c r="OTM2" s="1241"/>
      <c r="OTN2" s="1241"/>
      <c r="OTO2" s="1241"/>
      <c r="OTP2" s="1241"/>
      <c r="OTQ2" s="1241"/>
      <c r="OTR2" s="1241"/>
      <c r="OTS2" s="1241"/>
      <c r="OTT2" s="1241"/>
      <c r="OTU2" s="1241"/>
      <c r="OTV2" s="1241"/>
      <c r="OTW2" s="1241"/>
      <c r="OTX2" s="1241"/>
      <c r="OTY2" s="1241"/>
      <c r="OTZ2" s="1241"/>
      <c r="OUA2" s="1241"/>
      <c r="OUB2" s="1241"/>
      <c r="OUC2" s="1241"/>
      <c r="OUD2" s="1241"/>
      <c r="OUE2" s="1241"/>
      <c r="OUF2" s="1241"/>
      <c r="OUG2" s="1241"/>
      <c r="OUH2" s="1241"/>
      <c r="OUI2" s="1241"/>
      <c r="OUJ2" s="1241"/>
      <c r="OUK2" s="1241"/>
      <c r="OUL2" s="1241"/>
      <c r="OUM2" s="1241"/>
      <c r="OUN2" s="1241"/>
      <c r="OUO2" s="1241"/>
      <c r="OUP2" s="1241"/>
      <c r="OUQ2" s="1241"/>
      <c r="OUR2" s="1241"/>
      <c r="OUS2" s="1241"/>
      <c r="OUT2" s="1241"/>
      <c r="OUU2" s="1241"/>
      <c r="OUV2" s="1241"/>
      <c r="OUW2" s="1241"/>
      <c r="OUX2" s="1241"/>
      <c r="OUY2" s="1241"/>
      <c r="OUZ2" s="1241"/>
      <c r="OVA2" s="1241"/>
      <c r="OVB2" s="1241"/>
      <c r="OVC2" s="1241"/>
      <c r="OVD2" s="1241"/>
      <c r="OVE2" s="1241"/>
      <c r="OVF2" s="1241"/>
      <c r="OVG2" s="1241"/>
      <c r="OVH2" s="1241"/>
      <c r="OVI2" s="1241"/>
      <c r="OVJ2" s="1241"/>
      <c r="OVK2" s="1241"/>
      <c r="OVL2" s="1241"/>
      <c r="OVM2" s="1241"/>
      <c r="OVN2" s="1241"/>
      <c r="OVO2" s="1241"/>
      <c r="OVP2" s="1241"/>
      <c r="OVQ2" s="1241"/>
      <c r="OVR2" s="1241"/>
      <c r="OVS2" s="1241"/>
      <c r="OVT2" s="1241"/>
      <c r="OVU2" s="1241"/>
      <c r="OVV2" s="1241"/>
      <c r="OVW2" s="1241"/>
      <c r="OVX2" s="1241"/>
      <c r="OVY2" s="1241"/>
      <c r="OVZ2" s="1241"/>
      <c r="OWA2" s="1241"/>
      <c r="OWB2" s="1241"/>
      <c r="OWC2" s="1241"/>
      <c r="OWD2" s="1241"/>
      <c r="OWE2" s="1241"/>
      <c r="OWF2" s="1241"/>
      <c r="OWG2" s="1241"/>
      <c r="OWH2" s="1241"/>
      <c r="OWI2" s="1241"/>
      <c r="OWJ2" s="1241"/>
      <c r="OWK2" s="1241"/>
      <c r="OWL2" s="1241"/>
      <c r="OWM2" s="1241"/>
      <c r="OWN2" s="1241"/>
      <c r="OWO2" s="1241"/>
      <c r="OWP2" s="1241"/>
      <c r="OWQ2" s="1241"/>
      <c r="OWR2" s="1241"/>
      <c r="OWS2" s="1241"/>
      <c r="OWT2" s="1241"/>
      <c r="OWU2" s="1241"/>
      <c r="OWV2" s="1241"/>
      <c r="OWW2" s="1241"/>
      <c r="OWX2" s="1241"/>
      <c r="OWY2" s="1241"/>
      <c r="OWZ2" s="1241"/>
      <c r="OXA2" s="1241"/>
      <c r="OXB2" s="1241"/>
      <c r="OXC2" s="1241"/>
      <c r="OXD2" s="1241"/>
      <c r="OXE2" s="1241"/>
      <c r="OXF2" s="1241"/>
      <c r="OXG2" s="1241"/>
      <c r="OXH2" s="1241"/>
      <c r="OXI2" s="1241"/>
      <c r="OXJ2" s="1241"/>
      <c r="OXK2" s="1241"/>
      <c r="OXL2" s="1241"/>
      <c r="OXM2" s="1241"/>
      <c r="OXN2" s="1241"/>
      <c r="OXO2" s="1241"/>
      <c r="OXP2" s="1241"/>
      <c r="OXQ2" s="1241"/>
      <c r="OXR2" s="1241"/>
      <c r="OXS2" s="1241"/>
      <c r="OXT2" s="1241"/>
      <c r="OXU2" s="1241"/>
      <c r="OXV2" s="1241"/>
      <c r="OXW2" s="1241"/>
      <c r="OXX2" s="1241"/>
      <c r="OXY2" s="1241"/>
      <c r="OXZ2" s="1241"/>
      <c r="OYA2" s="1241"/>
      <c r="OYB2" s="1241"/>
      <c r="OYC2" s="1241"/>
      <c r="OYD2" s="1241"/>
      <c r="OYE2" s="1241"/>
      <c r="OYF2" s="1241"/>
      <c r="OYG2" s="1241"/>
      <c r="OYH2" s="1241"/>
      <c r="OYI2" s="1241"/>
      <c r="OYJ2" s="1241"/>
      <c r="OYK2" s="1241"/>
      <c r="OYL2" s="1241"/>
      <c r="OYM2" s="1241"/>
      <c r="OYN2" s="1241"/>
      <c r="OYO2" s="1241"/>
      <c r="OYP2" s="1241"/>
      <c r="OYQ2" s="1241"/>
      <c r="OYR2" s="1241"/>
      <c r="OYS2" s="1241"/>
      <c r="OYT2" s="1241"/>
      <c r="OYU2" s="1241"/>
      <c r="OYV2" s="1241"/>
      <c r="OYW2" s="1241"/>
      <c r="OYX2" s="1241"/>
      <c r="OYY2" s="1241"/>
      <c r="OYZ2" s="1241"/>
      <c r="OZA2" s="1241"/>
      <c r="OZB2" s="1241"/>
      <c r="OZC2" s="1241"/>
      <c r="OZD2" s="1241"/>
      <c r="OZE2" s="1241"/>
      <c r="OZF2" s="1241"/>
      <c r="OZG2" s="1241"/>
      <c r="OZH2" s="1241"/>
      <c r="OZI2" s="1241"/>
      <c r="OZJ2" s="1241"/>
      <c r="OZK2" s="1241"/>
      <c r="OZL2" s="1241"/>
      <c r="OZM2" s="1241"/>
      <c r="OZN2" s="1241"/>
      <c r="OZO2" s="1241"/>
      <c r="OZP2" s="1241"/>
      <c r="OZQ2" s="1241"/>
      <c r="OZR2" s="1241"/>
      <c r="OZS2" s="1241"/>
      <c r="OZT2" s="1241"/>
      <c r="OZU2" s="1241"/>
      <c r="OZV2" s="1241"/>
      <c r="OZW2" s="1241"/>
      <c r="OZX2" s="1241"/>
      <c r="OZY2" s="1241"/>
      <c r="OZZ2" s="1241"/>
      <c r="PAA2" s="1241"/>
      <c r="PAB2" s="1241"/>
      <c r="PAC2" s="1241"/>
      <c r="PAD2" s="1241"/>
      <c r="PAE2" s="1241"/>
      <c r="PAF2" s="1241"/>
      <c r="PAG2" s="1241"/>
      <c r="PAH2" s="1241"/>
      <c r="PAI2" s="1241"/>
      <c r="PAJ2" s="1241"/>
      <c r="PAK2" s="1241"/>
      <c r="PAL2" s="1241"/>
      <c r="PAM2" s="1241"/>
      <c r="PAN2" s="1241"/>
      <c r="PAO2" s="1241"/>
      <c r="PAP2" s="1241"/>
      <c r="PAQ2" s="1241"/>
      <c r="PAR2" s="1241"/>
      <c r="PAS2" s="1241"/>
      <c r="PAT2" s="1241"/>
      <c r="PAU2" s="1241"/>
      <c r="PAV2" s="1241"/>
      <c r="PAW2" s="1241"/>
      <c r="PAX2" s="1241"/>
      <c r="PAY2" s="1241"/>
      <c r="PAZ2" s="1241"/>
      <c r="PBA2" s="1241"/>
      <c r="PBB2" s="1241"/>
      <c r="PBC2" s="1241"/>
      <c r="PBD2" s="1241"/>
      <c r="PBE2" s="1241"/>
      <c r="PBF2" s="1241"/>
      <c r="PBG2" s="1241"/>
      <c r="PBH2" s="1241"/>
      <c r="PBI2" s="1241"/>
      <c r="PBJ2" s="1241"/>
      <c r="PBK2" s="1241"/>
      <c r="PBL2" s="1241"/>
      <c r="PBM2" s="1241"/>
      <c r="PBN2" s="1241"/>
      <c r="PBO2" s="1241"/>
      <c r="PBP2" s="1241"/>
      <c r="PBQ2" s="1241"/>
      <c r="PBR2" s="1241"/>
      <c r="PBS2" s="1241"/>
      <c r="PBT2" s="1241"/>
      <c r="PBU2" s="1241"/>
      <c r="PBV2" s="1241"/>
      <c r="PBW2" s="1241"/>
      <c r="PBX2" s="1241"/>
      <c r="PBY2" s="1241"/>
      <c r="PBZ2" s="1241"/>
      <c r="PCA2" s="1241"/>
      <c r="PCB2" s="1241"/>
      <c r="PCC2" s="1241"/>
      <c r="PCD2" s="1241"/>
      <c r="PCE2" s="1241"/>
      <c r="PCF2" s="1241"/>
      <c r="PCG2" s="1241"/>
      <c r="PCH2" s="1241"/>
      <c r="PCI2" s="1241"/>
      <c r="PCJ2" s="1241"/>
      <c r="PCK2" s="1241"/>
      <c r="PCL2" s="1241"/>
      <c r="PCM2" s="1241"/>
      <c r="PCN2" s="1241"/>
      <c r="PCO2" s="1241"/>
      <c r="PCP2" s="1241"/>
      <c r="PCQ2" s="1241"/>
      <c r="PCR2" s="1241"/>
      <c r="PCS2" s="1241"/>
      <c r="PCT2" s="1241"/>
      <c r="PCU2" s="1241"/>
      <c r="PCV2" s="1241"/>
      <c r="PCW2" s="1241"/>
      <c r="PCX2" s="1241"/>
      <c r="PCY2" s="1241"/>
      <c r="PCZ2" s="1241"/>
      <c r="PDA2" s="1241"/>
      <c r="PDB2" s="1241"/>
      <c r="PDC2" s="1241"/>
      <c r="PDD2" s="1241"/>
      <c r="PDE2" s="1241"/>
      <c r="PDF2" s="1241"/>
      <c r="PDG2" s="1241"/>
      <c r="PDH2" s="1241"/>
      <c r="PDI2" s="1241"/>
      <c r="PDJ2" s="1241"/>
      <c r="PDK2" s="1241"/>
      <c r="PDL2" s="1241"/>
      <c r="PDM2" s="1241"/>
      <c r="PDN2" s="1241"/>
      <c r="PDO2" s="1241"/>
      <c r="PDP2" s="1241"/>
      <c r="PDQ2" s="1241"/>
      <c r="PDR2" s="1241"/>
      <c r="PDS2" s="1241"/>
      <c r="PDT2" s="1241"/>
      <c r="PDU2" s="1241"/>
      <c r="PDV2" s="1241"/>
      <c r="PDW2" s="1241"/>
      <c r="PDX2" s="1241"/>
      <c r="PDY2" s="1241"/>
      <c r="PDZ2" s="1241"/>
      <c r="PEA2" s="1241"/>
      <c r="PEB2" s="1241"/>
      <c r="PEC2" s="1241"/>
      <c r="PED2" s="1241"/>
      <c r="PEE2" s="1241"/>
      <c r="PEF2" s="1241"/>
      <c r="PEG2" s="1241"/>
      <c r="PEH2" s="1241"/>
      <c r="PEI2" s="1241"/>
      <c r="PEJ2" s="1241"/>
      <c r="PEK2" s="1241"/>
      <c r="PEL2" s="1241"/>
      <c r="PEM2" s="1241"/>
      <c r="PEN2" s="1241"/>
      <c r="PEO2" s="1241"/>
      <c r="PEP2" s="1241"/>
      <c r="PEQ2" s="1241"/>
      <c r="PER2" s="1241"/>
      <c r="PES2" s="1241"/>
      <c r="PET2" s="1241"/>
      <c r="PEU2" s="1241"/>
      <c r="PEV2" s="1241"/>
      <c r="PEW2" s="1241"/>
      <c r="PEX2" s="1241"/>
      <c r="PEY2" s="1241"/>
      <c r="PEZ2" s="1241"/>
      <c r="PFA2" s="1241"/>
      <c r="PFB2" s="1241"/>
      <c r="PFC2" s="1241"/>
      <c r="PFD2" s="1241"/>
      <c r="PFE2" s="1241"/>
      <c r="PFF2" s="1241"/>
      <c r="PFG2" s="1241"/>
      <c r="PFH2" s="1241"/>
      <c r="PFI2" s="1241"/>
      <c r="PFJ2" s="1241"/>
      <c r="PFK2" s="1241"/>
      <c r="PFL2" s="1241"/>
      <c r="PFM2" s="1241"/>
      <c r="PFN2" s="1241"/>
      <c r="PFO2" s="1241"/>
      <c r="PFP2" s="1241"/>
      <c r="PFQ2" s="1241"/>
      <c r="PFR2" s="1241"/>
      <c r="PFS2" s="1241"/>
      <c r="PFT2" s="1241"/>
      <c r="PFU2" s="1241"/>
      <c r="PFV2" s="1241"/>
      <c r="PFW2" s="1241"/>
      <c r="PFX2" s="1241"/>
      <c r="PFY2" s="1241"/>
      <c r="PFZ2" s="1241"/>
      <c r="PGA2" s="1241"/>
      <c r="PGB2" s="1241"/>
      <c r="PGC2" s="1241"/>
      <c r="PGD2" s="1241"/>
      <c r="PGE2" s="1241"/>
      <c r="PGF2" s="1241"/>
      <c r="PGG2" s="1241"/>
      <c r="PGH2" s="1241"/>
      <c r="PGI2" s="1241"/>
      <c r="PGJ2" s="1241"/>
      <c r="PGK2" s="1241"/>
      <c r="PGL2" s="1241"/>
      <c r="PGM2" s="1241"/>
      <c r="PGN2" s="1241"/>
      <c r="PGO2" s="1241"/>
      <c r="PGP2" s="1241"/>
      <c r="PGQ2" s="1241"/>
      <c r="PGR2" s="1241"/>
      <c r="PGS2" s="1241"/>
      <c r="PGT2" s="1241"/>
      <c r="PGU2" s="1241"/>
      <c r="PGV2" s="1241"/>
      <c r="PGW2" s="1241"/>
      <c r="PGX2" s="1241"/>
      <c r="PGY2" s="1241"/>
      <c r="PGZ2" s="1241"/>
      <c r="PHA2" s="1241"/>
      <c r="PHB2" s="1241"/>
      <c r="PHC2" s="1241"/>
      <c r="PHD2" s="1241"/>
      <c r="PHE2" s="1241"/>
      <c r="PHF2" s="1241"/>
      <c r="PHG2" s="1241"/>
      <c r="PHH2" s="1241"/>
      <c r="PHI2" s="1241"/>
      <c r="PHJ2" s="1241"/>
      <c r="PHK2" s="1241"/>
      <c r="PHL2" s="1241"/>
      <c r="PHM2" s="1241"/>
      <c r="PHN2" s="1241"/>
      <c r="PHO2" s="1241"/>
      <c r="PHP2" s="1241"/>
      <c r="PHQ2" s="1241"/>
      <c r="PHR2" s="1241"/>
      <c r="PHS2" s="1241"/>
      <c r="PHT2" s="1241"/>
      <c r="PHU2" s="1241"/>
      <c r="PHV2" s="1241"/>
      <c r="PHW2" s="1241"/>
      <c r="PHX2" s="1241"/>
      <c r="PHY2" s="1241"/>
      <c r="PHZ2" s="1241"/>
      <c r="PIA2" s="1241"/>
      <c r="PIB2" s="1241"/>
      <c r="PIC2" s="1241"/>
      <c r="PID2" s="1241"/>
      <c r="PIE2" s="1241"/>
      <c r="PIF2" s="1241"/>
      <c r="PIG2" s="1241"/>
      <c r="PIH2" s="1241"/>
      <c r="PII2" s="1241"/>
      <c r="PIJ2" s="1241"/>
      <c r="PIK2" s="1241"/>
      <c r="PIL2" s="1241"/>
      <c r="PIM2" s="1241"/>
      <c r="PIN2" s="1241"/>
      <c r="PIO2" s="1241"/>
      <c r="PIP2" s="1241"/>
      <c r="PIQ2" s="1241"/>
      <c r="PIR2" s="1241"/>
      <c r="PIS2" s="1241"/>
      <c r="PIT2" s="1241"/>
      <c r="PIU2" s="1241"/>
      <c r="PIV2" s="1241"/>
      <c r="PIW2" s="1241"/>
      <c r="PIX2" s="1241"/>
      <c r="PIY2" s="1241"/>
      <c r="PIZ2" s="1241"/>
      <c r="PJA2" s="1241"/>
      <c r="PJB2" s="1241"/>
      <c r="PJC2" s="1241"/>
      <c r="PJD2" s="1241"/>
      <c r="PJE2" s="1241"/>
      <c r="PJF2" s="1241"/>
      <c r="PJG2" s="1241"/>
      <c r="PJH2" s="1241"/>
      <c r="PJI2" s="1241"/>
      <c r="PJJ2" s="1241"/>
      <c r="PJK2" s="1241"/>
      <c r="PJL2" s="1241"/>
      <c r="PJM2" s="1241"/>
      <c r="PJN2" s="1241"/>
      <c r="PJO2" s="1241"/>
      <c r="PJP2" s="1241"/>
      <c r="PJQ2" s="1241"/>
      <c r="PJR2" s="1241"/>
      <c r="PJS2" s="1241"/>
      <c r="PJT2" s="1241"/>
      <c r="PJU2" s="1241"/>
      <c r="PJV2" s="1241"/>
      <c r="PJW2" s="1241"/>
      <c r="PJX2" s="1241"/>
      <c r="PJY2" s="1241"/>
      <c r="PJZ2" s="1241"/>
      <c r="PKA2" s="1241"/>
      <c r="PKB2" s="1241"/>
      <c r="PKC2" s="1241"/>
      <c r="PKD2" s="1241"/>
      <c r="PKE2" s="1241"/>
      <c r="PKF2" s="1241"/>
      <c r="PKG2" s="1241"/>
      <c r="PKH2" s="1241"/>
      <c r="PKI2" s="1241"/>
      <c r="PKJ2" s="1241"/>
      <c r="PKK2" s="1241"/>
      <c r="PKL2" s="1241"/>
      <c r="PKM2" s="1241"/>
      <c r="PKN2" s="1241"/>
      <c r="PKO2" s="1241"/>
      <c r="PKP2" s="1241"/>
      <c r="PKQ2" s="1241"/>
      <c r="PKR2" s="1241"/>
      <c r="PKS2" s="1241"/>
      <c r="PKT2" s="1241"/>
      <c r="PKU2" s="1241"/>
      <c r="PKV2" s="1241"/>
      <c r="PKW2" s="1241"/>
      <c r="PKX2" s="1241"/>
      <c r="PKY2" s="1241"/>
      <c r="PKZ2" s="1241"/>
      <c r="PLA2" s="1241"/>
      <c r="PLB2" s="1241"/>
      <c r="PLC2" s="1241"/>
      <c r="PLD2" s="1241"/>
      <c r="PLE2" s="1241"/>
      <c r="PLF2" s="1241"/>
      <c r="PLG2" s="1241"/>
      <c r="PLH2" s="1241"/>
      <c r="PLI2" s="1241"/>
      <c r="PLJ2" s="1241"/>
      <c r="PLK2" s="1241"/>
      <c r="PLL2" s="1241"/>
      <c r="PLM2" s="1241"/>
      <c r="PLN2" s="1241"/>
      <c r="PLO2" s="1241"/>
      <c r="PLP2" s="1241"/>
      <c r="PLQ2" s="1241"/>
      <c r="PLR2" s="1241"/>
      <c r="PLS2" s="1241"/>
      <c r="PLT2" s="1241"/>
      <c r="PLU2" s="1241"/>
      <c r="PLV2" s="1241"/>
      <c r="PLW2" s="1241"/>
      <c r="PLX2" s="1241"/>
      <c r="PLY2" s="1241"/>
      <c r="PLZ2" s="1241"/>
      <c r="PMA2" s="1241"/>
      <c r="PMB2" s="1241"/>
      <c r="PMC2" s="1241"/>
      <c r="PMD2" s="1241"/>
      <c r="PME2" s="1241"/>
      <c r="PMF2" s="1241"/>
      <c r="PMG2" s="1241"/>
      <c r="PMH2" s="1241"/>
      <c r="PMI2" s="1241"/>
      <c r="PMJ2" s="1241"/>
      <c r="PMK2" s="1241"/>
      <c r="PML2" s="1241"/>
      <c r="PMM2" s="1241"/>
      <c r="PMN2" s="1241"/>
      <c r="PMO2" s="1241"/>
      <c r="PMP2" s="1241"/>
      <c r="PMQ2" s="1241"/>
      <c r="PMR2" s="1241"/>
      <c r="PMS2" s="1241"/>
      <c r="PMT2" s="1241"/>
      <c r="PMU2" s="1241"/>
      <c r="PMV2" s="1241"/>
      <c r="PMW2" s="1241"/>
      <c r="PMX2" s="1241"/>
      <c r="PMY2" s="1241"/>
      <c r="PMZ2" s="1241"/>
      <c r="PNA2" s="1241"/>
      <c r="PNB2" s="1241"/>
      <c r="PNC2" s="1241"/>
      <c r="PND2" s="1241"/>
      <c r="PNE2" s="1241"/>
      <c r="PNF2" s="1241"/>
      <c r="PNG2" s="1241"/>
      <c r="PNH2" s="1241"/>
      <c r="PNI2" s="1241"/>
      <c r="PNJ2" s="1241"/>
      <c r="PNK2" s="1241"/>
      <c r="PNL2" s="1241"/>
      <c r="PNM2" s="1241"/>
      <c r="PNN2" s="1241"/>
      <c r="PNO2" s="1241"/>
      <c r="PNP2" s="1241"/>
      <c r="PNQ2" s="1241"/>
      <c r="PNR2" s="1241"/>
      <c r="PNS2" s="1241"/>
      <c r="PNT2" s="1241"/>
      <c r="PNU2" s="1241"/>
      <c r="PNV2" s="1241"/>
      <c r="PNW2" s="1241"/>
      <c r="PNX2" s="1241"/>
      <c r="PNY2" s="1241"/>
      <c r="PNZ2" s="1241"/>
      <c r="POA2" s="1241"/>
      <c r="POB2" s="1241"/>
      <c r="POC2" s="1241"/>
      <c r="POD2" s="1241"/>
      <c r="POE2" s="1241"/>
      <c r="POF2" s="1241"/>
      <c r="POG2" s="1241"/>
      <c r="POH2" s="1241"/>
      <c r="POI2" s="1241"/>
      <c r="POJ2" s="1241"/>
      <c r="POK2" s="1241"/>
      <c r="POL2" s="1241"/>
      <c r="POM2" s="1241"/>
      <c r="PON2" s="1241"/>
      <c r="POO2" s="1241"/>
      <c r="POP2" s="1241"/>
      <c r="POQ2" s="1241"/>
      <c r="POR2" s="1241"/>
      <c r="POS2" s="1241"/>
      <c r="POT2" s="1241"/>
      <c r="POU2" s="1241"/>
      <c r="POV2" s="1241"/>
      <c r="POW2" s="1241"/>
      <c r="POX2" s="1241"/>
      <c r="POY2" s="1241"/>
      <c r="POZ2" s="1241"/>
      <c r="PPA2" s="1241"/>
      <c r="PPB2" s="1241"/>
      <c r="PPC2" s="1241"/>
      <c r="PPD2" s="1241"/>
      <c r="PPE2" s="1241"/>
      <c r="PPF2" s="1241"/>
      <c r="PPG2" s="1241"/>
      <c r="PPH2" s="1241"/>
      <c r="PPI2" s="1241"/>
      <c r="PPJ2" s="1241"/>
      <c r="PPK2" s="1241"/>
      <c r="PPL2" s="1241"/>
      <c r="PPM2" s="1241"/>
      <c r="PPN2" s="1241"/>
      <c r="PPO2" s="1241"/>
      <c r="PPP2" s="1241"/>
      <c r="PPQ2" s="1241"/>
      <c r="PPR2" s="1241"/>
      <c r="PPS2" s="1241"/>
      <c r="PPT2" s="1241"/>
      <c r="PPU2" s="1241"/>
      <c r="PPV2" s="1241"/>
      <c r="PPW2" s="1241"/>
      <c r="PPX2" s="1241"/>
      <c r="PPY2" s="1241"/>
      <c r="PPZ2" s="1241"/>
      <c r="PQA2" s="1241"/>
      <c r="PQB2" s="1241"/>
      <c r="PQC2" s="1241"/>
      <c r="PQD2" s="1241"/>
      <c r="PQE2" s="1241"/>
      <c r="PQF2" s="1241"/>
      <c r="PQG2" s="1241"/>
      <c r="PQH2" s="1241"/>
      <c r="PQI2" s="1241"/>
      <c r="PQJ2" s="1241"/>
      <c r="PQK2" s="1241"/>
      <c r="PQL2" s="1241"/>
      <c r="PQM2" s="1241"/>
      <c r="PQN2" s="1241"/>
      <c r="PQO2" s="1241"/>
      <c r="PQP2" s="1241"/>
      <c r="PQQ2" s="1241"/>
      <c r="PQR2" s="1241"/>
      <c r="PQS2" s="1241"/>
      <c r="PQT2" s="1241"/>
      <c r="PQU2" s="1241"/>
      <c r="PQV2" s="1241"/>
      <c r="PQW2" s="1241"/>
      <c r="PQX2" s="1241"/>
      <c r="PQY2" s="1241"/>
      <c r="PQZ2" s="1241"/>
      <c r="PRA2" s="1241"/>
      <c r="PRB2" s="1241"/>
      <c r="PRC2" s="1241"/>
      <c r="PRD2" s="1241"/>
      <c r="PRE2" s="1241"/>
      <c r="PRF2" s="1241"/>
      <c r="PRG2" s="1241"/>
      <c r="PRH2" s="1241"/>
      <c r="PRI2" s="1241"/>
      <c r="PRJ2" s="1241"/>
      <c r="PRK2" s="1241"/>
      <c r="PRL2" s="1241"/>
      <c r="PRM2" s="1241"/>
      <c r="PRN2" s="1241"/>
      <c r="PRO2" s="1241"/>
      <c r="PRP2" s="1241"/>
      <c r="PRQ2" s="1241"/>
      <c r="PRR2" s="1241"/>
      <c r="PRS2" s="1241"/>
      <c r="PRT2" s="1241"/>
      <c r="PRU2" s="1241"/>
      <c r="PRV2" s="1241"/>
      <c r="PRW2" s="1241"/>
      <c r="PRX2" s="1241"/>
      <c r="PRY2" s="1241"/>
      <c r="PRZ2" s="1241"/>
      <c r="PSA2" s="1241"/>
      <c r="PSB2" s="1241"/>
      <c r="PSC2" s="1241"/>
      <c r="PSD2" s="1241"/>
      <c r="PSE2" s="1241"/>
      <c r="PSF2" s="1241"/>
      <c r="PSG2" s="1241"/>
      <c r="PSH2" s="1241"/>
      <c r="PSI2" s="1241"/>
      <c r="PSJ2" s="1241"/>
      <c r="PSK2" s="1241"/>
      <c r="PSL2" s="1241"/>
      <c r="PSM2" s="1241"/>
      <c r="PSN2" s="1241"/>
      <c r="PSO2" s="1241"/>
      <c r="PSP2" s="1241"/>
      <c r="PSQ2" s="1241"/>
      <c r="PSR2" s="1241"/>
      <c r="PSS2" s="1241"/>
      <c r="PST2" s="1241"/>
      <c r="PSU2" s="1241"/>
      <c r="PSV2" s="1241"/>
      <c r="PSW2" s="1241"/>
      <c r="PSX2" s="1241"/>
      <c r="PSY2" s="1241"/>
      <c r="PSZ2" s="1241"/>
      <c r="PTA2" s="1241"/>
      <c r="PTB2" s="1241"/>
      <c r="PTC2" s="1241"/>
      <c r="PTD2" s="1241"/>
      <c r="PTE2" s="1241"/>
      <c r="PTF2" s="1241"/>
      <c r="PTG2" s="1241"/>
      <c r="PTH2" s="1241"/>
      <c r="PTI2" s="1241"/>
      <c r="PTJ2" s="1241"/>
      <c r="PTK2" s="1241"/>
      <c r="PTL2" s="1241"/>
      <c r="PTM2" s="1241"/>
      <c r="PTN2" s="1241"/>
      <c r="PTO2" s="1241"/>
      <c r="PTP2" s="1241"/>
      <c r="PTQ2" s="1241"/>
      <c r="PTR2" s="1241"/>
      <c r="PTS2" s="1241"/>
      <c r="PTT2" s="1241"/>
      <c r="PTU2" s="1241"/>
      <c r="PTV2" s="1241"/>
      <c r="PTW2" s="1241"/>
      <c r="PTX2" s="1241"/>
      <c r="PTY2" s="1241"/>
      <c r="PTZ2" s="1241"/>
      <c r="PUA2" s="1241"/>
      <c r="PUB2" s="1241"/>
      <c r="PUC2" s="1241"/>
      <c r="PUD2" s="1241"/>
      <c r="PUE2" s="1241"/>
      <c r="PUF2" s="1241"/>
      <c r="PUG2" s="1241"/>
      <c r="PUH2" s="1241"/>
      <c r="PUI2" s="1241"/>
      <c r="PUJ2" s="1241"/>
      <c r="PUK2" s="1241"/>
      <c r="PUL2" s="1241"/>
      <c r="PUM2" s="1241"/>
      <c r="PUN2" s="1241"/>
      <c r="PUO2" s="1241"/>
      <c r="PUP2" s="1241"/>
      <c r="PUQ2" s="1241"/>
      <c r="PUR2" s="1241"/>
      <c r="PUS2" s="1241"/>
      <c r="PUT2" s="1241"/>
      <c r="PUU2" s="1241"/>
      <c r="PUV2" s="1241"/>
      <c r="PUW2" s="1241"/>
      <c r="PUX2" s="1241"/>
      <c r="PUY2" s="1241"/>
      <c r="PUZ2" s="1241"/>
      <c r="PVA2" s="1241"/>
      <c r="PVB2" s="1241"/>
      <c r="PVC2" s="1241"/>
      <c r="PVD2" s="1241"/>
      <c r="PVE2" s="1241"/>
      <c r="PVF2" s="1241"/>
      <c r="PVG2" s="1241"/>
      <c r="PVH2" s="1241"/>
      <c r="PVI2" s="1241"/>
      <c r="PVJ2" s="1241"/>
      <c r="PVK2" s="1241"/>
      <c r="PVL2" s="1241"/>
      <c r="PVM2" s="1241"/>
      <c r="PVN2" s="1241"/>
      <c r="PVO2" s="1241"/>
      <c r="PVP2" s="1241"/>
      <c r="PVQ2" s="1241"/>
      <c r="PVR2" s="1241"/>
      <c r="PVS2" s="1241"/>
      <c r="PVT2" s="1241"/>
      <c r="PVU2" s="1241"/>
      <c r="PVV2" s="1241"/>
      <c r="PVW2" s="1241"/>
      <c r="PVX2" s="1241"/>
      <c r="PVY2" s="1241"/>
      <c r="PVZ2" s="1241"/>
      <c r="PWA2" s="1241"/>
      <c r="PWB2" s="1241"/>
      <c r="PWC2" s="1241"/>
      <c r="PWD2" s="1241"/>
      <c r="PWE2" s="1241"/>
      <c r="PWF2" s="1241"/>
      <c r="PWG2" s="1241"/>
      <c r="PWH2" s="1241"/>
      <c r="PWI2" s="1241"/>
      <c r="PWJ2" s="1241"/>
      <c r="PWK2" s="1241"/>
      <c r="PWL2" s="1241"/>
      <c r="PWM2" s="1241"/>
      <c r="PWN2" s="1241"/>
      <c r="PWO2" s="1241"/>
      <c r="PWP2" s="1241"/>
      <c r="PWQ2" s="1241"/>
      <c r="PWR2" s="1241"/>
      <c r="PWS2" s="1241"/>
      <c r="PWT2" s="1241"/>
      <c r="PWU2" s="1241"/>
      <c r="PWV2" s="1241"/>
      <c r="PWW2" s="1241"/>
      <c r="PWX2" s="1241"/>
      <c r="PWY2" s="1241"/>
      <c r="PWZ2" s="1241"/>
      <c r="PXA2" s="1241"/>
      <c r="PXB2" s="1241"/>
      <c r="PXC2" s="1241"/>
      <c r="PXD2" s="1241"/>
      <c r="PXE2" s="1241"/>
      <c r="PXF2" s="1241"/>
      <c r="PXG2" s="1241"/>
      <c r="PXH2" s="1241"/>
      <c r="PXI2" s="1241"/>
      <c r="PXJ2" s="1241"/>
      <c r="PXK2" s="1241"/>
      <c r="PXL2" s="1241"/>
      <c r="PXM2" s="1241"/>
      <c r="PXN2" s="1241"/>
      <c r="PXO2" s="1241"/>
      <c r="PXP2" s="1241"/>
      <c r="PXQ2" s="1241"/>
      <c r="PXR2" s="1241"/>
      <c r="PXS2" s="1241"/>
      <c r="PXT2" s="1241"/>
      <c r="PXU2" s="1241"/>
      <c r="PXV2" s="1241"/>
      <c r="PXW2" s="1241"/>
      <c r="PXX2" s="1241"/>
      <c r="PXY2" s="1241"/>
      <c r="PXZ2" s="1241"/>
      <c r="PYA2" s="1241"/>
      <c r="PYB2" s="1241"/>
      <c r="PYC2" s="1241"/>
      <c r="PYD2" s="1241"/>
      <c r="PYE2" s="1241"/>
      <c r="PYF2" s="1241"/>
      <c r="PYG2" s="1241"/>
      <c r="PYH2" s="1241"/>
      <c r="PYI2" s="1241"/>
      <c r="PYJ2" s="1241"/>
      <c r="PYK2" s="1241"/>
      <c r="PYL2" s="1241"/>
      <c r="PYM2" s="1241"/>
      <c r="PYN2" s="1241"/>
      <c r="PYO2" s="1241"/>
      <c r="PYP2" s="1241"/>
      <c r="PYQ2" s="1241"/>
      <c r="PYR2" s="1241"/>
      <c r="PYS2" s="1241"/>
      <c r="PYT2" s="1241"/>
      <c r="PYU2" s="1241"/>
      <c r="PYV2" s="1241"/>
      <c r="PYW2" s="1241"/>
      <c r="PYX2" s="1241"/>
      <c r="PYY2" s="1241"/>
      <c r="PYZ2" s="1241"/>
      <c r="PZA2" s="1241"/>
      <c r="PZB2" s="1241"/>
      <c r="PZC2" s="1241"/>
      <c r="PZD2" s="1241"/>
      <c r="PZE2" s="1241"/>
      <c r="PZF2" s="1241"/>
      <c r="PZG2" s="1241"/>
      <c r="PZH2" s="1241"/>
      <c r="PZI2" s="1241"/>
      <c r="PZJ2" s="1241"/>
      <c r="PZK2" s="1241"/>
      <c r="PZL2" s="1241"/>
      <c r="PZM2" s="1241"/>
      <c r="PZN2" s="1241"/>
      <c r="PZO2" s="1241"/>
      <c r="PZP2" s="1241"/>
      <c r="PZQ2" s="1241"/>
      <c r="PZR2" s="1241"/>
      <c r="PZS2" s="1241"/>
      <c r="PZT2" s="1241"/>
      <c r="PZU2" s="1241"/>
      <c r="PZV2" s="1241"/>
      <c r="PZW2" s="1241"/>
      <c r="PZX2" s="1241"/>
      <c r="PZY2" s="1241"/>
      <c r="PZZ2" s="1241"/>
      <c r="QAA2" s="1241"/>
      <c r="QAB2" s="1241"/>
      <c r="QAC2" s="1241"/>
      <c r="QAD2" s="1241"/>
      <c r="QAE2" s="1241"/>
      <c r="QAF2" s="1241"/>
      <c r="QAG2" s="1241"/>
      <c r="QAH2" s="1241"/>
      <c r="QAI2" s="1241"/>
      <c r="QAJ2" s="1241"/>
      <c r="QAK2" s="1241"/>
      <c r="QAL2" s="1241"/>
      <c r="QAM2" s="1241"/>
      <c r="QAN2" s="1241"/>
      <c r="QAO2" s="1241"/>
      <c r="QAP2" s="1241"/>
      <c r="QAQ2" s="1241"/>
      <c r="QAR2" s="1241"/>
      <c r="QAS2" s="1241"/>
      <c r="QAT2" s="1241"/>
      <c r="QAU2" s="1241"/>
      <c r="QAV2" s="1241"/>
      <c r="QAW2" s="1241"/>
      <c r="QAX2" s="1241"/>
      <c r="QAY2" s="1241"/>
      <c r="QAZ2" s="1241"/>
      <c r="QBA2" s="1241"/>
      <c r="QBB2" s="1241"/>
      <c r="QBC2" s="1241"/>
      <c r="QBD2" s="1241"/>
      <c r="QBE2" s="1241"/>
      <c r="QBF2" s="1241"/>
      <c r="QBG2" s="1241"/>
      <c r="QBH2" s="1241"/>
      <c r="QBI2" s="1241"/>
      <c r="QBJ2" s="1241"/>
      <c r="QBK2" s="1241"/>
      <c r="QBL2" s="1241"/>
      <c r="QBM2" s="1241"/>
      <c r="QBN2" s="1241"/>
      <c r="QBO2" s="1241"/>
      <c r="QBP2" s="1241"/>
      <c r="QBQ2" s="1241"/>
      <c r="QBR2" s="1241"/>
      <c r="QBS2" s="1241"/>
      <c r="QBT2" s="1241"/>
      <c r="QBU2" s="1241"/>
      <c r="QBV2" s="1241"/>
      <c r="QBW2" s="1241"/>
      <c r="QBX2" s="1241"/>
      <c r="QBY2" s="1241"/>
      <c r="QBZ2" s="1241"/>
      <c r="QCA2" s="1241"/>
      <c r="QCB2" s="1241"/>
      <c r="QCC2" s="1241"/>
      <c r="QCD2" s="1241"/>
      <c r="QCE2" s="1241"/>
      <c r="QCF2" s="1241"/>
      <c r="QCG2" s="1241"/>
      <c r="QCH2" s="1241"/>
      <c r="QCI2" s="1241"/>
      <c r="QCJ2" s="1241"/>
      <c r="QCK2" s="1241"/>
      <c r="QCL2" s="1241"/>
      <c r="QCM2" s="1241"/>
      <c r="QCN2" s="1241"/>
      <c r="QCO2" s="1241"/>
      <c r="QCP2" s="1241"/>
      <c r="QCQ2" s="1241"/>
      <c r="QCR2" s="1241"/>
      <c r="QCS2" s="1241"/>
      <c r="QCT2" s="1241"/>
      <c r="QCU2" s="1241"/>
      <c r="QCV2" s="1241"/>
      <c r="QCW2" s="1241"/>
      <c r="QCX2" s="1241"/>
      <c r="QCY2" s="1241"/>
      <c r="QCZ2" s="1241"/>
      <c r="QDA2" s="1241"/>
      <c r="QDB2" s="1241"/>
      <c r="QDC2" s="1241"/>
      <c r="QDD2" s="1241"/>
      <c r="QDE2" s="1241"/>
      <c r="QDF2" s="1241"/>
      <c r="QDG2" s="1241"/>
      <c r="QDH2" s="1241"/>
      <c r="QDI2" s="1241"/>
      <c r="QDJ2" s="1241"/>
      <c r="QDK2" s="1241"/>
      <c r="QDL2" s="1241"/>
      <c r="QDM2" s="1241"/>
      <c r="QDN2" s="1241"/>
      <c r="QDO2" s="1241"/>
      <c r="QDP2" s="1241"/>
      <c r="QDQ2" s="1241"/>
      <c r="QDR2" s="1241"/>
      <c r="QDS2" s="1241"/>
      <c r="QDT2" s="1241"/>
      <c r="QDU2" s="1241"/>
      <c r="QDV2" s="1241"/>
      <c r="QDW2" s="1241"/>
      <c r="QDX2" s="1241"/>
      <c r="QDY2" s="1241"/>
      <c r="QDZ2" s="1241"/>
      <c r="QEA2" s="1241"/>
      <c r="QEB2" s="1241"/>
      <c r="QEC2" s="1241"/>
      <c r="QED2" s="1241"/>
      <c r="QEE2" s="1241"/>
      <c r="QEF2" s="1241"/>
      <c r="QEG2" s="1241"/>
      <c r="QEH2" s="1241"/>
      <c r="QEI2" s="1241"/>
      <c r="QEJ2" s="1241"/>
      <c r="QEK2" s="1241"/>
      <c r="QEL2" s="1241"/>
      <c r="QEM2" s="1241"/>
      <c r="QEN2" s="1241"/>
      <c r="QEO2" s="1241"/>
      <c r="QEP2" s="1241"/>
      <c r="QEQ2" s="1241"/>
      <c r="QER2" s="1241"/>
      <c r="QES2" s="1241"/>
      <c r="QET2" s="1241"/>
      <c r="QEU2" s="1241"/>
      <c r="QEV2" s="1241"/>
      <c r="QEW2" s="1241"/>
      <c r="QEX2" s="1241"/>
      <c r="QEY2" s="1241"/>
      <c r="QEZ2" s="1241"/>
      <c r="QFA2" s="1241"/>
      <c r="QFB2" s="1241"/>
      <c r="QFC2" s="1241"/>
      <c r="QFD2" s="1241"/>
      <c r="QFE2" s="1241"/>
      <c r="QFF2" s="1241"/>
      <c r="QFG2" s="1241"/>
      <c r="QFH2" s="1241"/>
      <c r="QFI2" s="1241"/>
      <c r="QFJ2" s="1241"/>
      <c r="QFK2" s="1241"/>
      <c r="QFL2" s="1241"/>
      <c r="QFM2" s="1241"/>
      <c r="QFN2" s="1241"/>
      <c r="QFO2" s="1241"/>
      <c r="QFP2" s="1241"/>
      <c r="QFQ2" s="1241"/>
      <c r="QFR2" s="1241"/>
      <c r="QFS2" s="1241"/>
      <c r="QFT2" s="1241"/>
      <c r="QFU2" s="1241"/>
      <c r="QFV2" s="1241"/>
      <c r="QFW2" s="1241"/>
      <c r="QFX2" s="1241"/>
      <c r="QFY2" s="1241"/>
      <c r="QFZ2" s="1241"/>
      <c r="QGA2" s="1241"/>
      <c r="QGB2" s="1241"/>
      <c r="QGC2" s="1241"/>
      <c r="QGD2" s="1241"/>
      <c r="QGE2" s="1241"/>
      <c r="QGF2" s="1241"/>
      <c r="QGG2" s="1241"/>
      <c r="QGH2" s="1241"/>
      <c r="QGI2" s="1241"/>
      <c r="QGJ2" s="1241"/>
      <c r="QGK2" s="1241"/>
      <c r="QGL2" s="1241"/>
      <c r="QGM2" s="1241"/>
      <c r="QGN2" s="1241"/>
      <c r="QGO2" s="1241"/>
      <c r="QGP2" s="1241"/>
      <c r="QGQ2" s="1241"/>
      <c r="QGR2" s="1241"/>
      <c r="QGS2" s="1241"/>
      <c r="QGT2" s="1241"/>
      <c r="QGU2" s="1241"/>
      <c r="QGV2" s="1241"/>
      <c r="QGW2" s="1241"/>
      <c r="QGX2" s="1241"/>
      <c r="QGY2" s="1241"/>
      <c r="QGZ2" s="1241"/>
      <c r="QHA2" s="1241"/>
      <c r="QHB2" s="1241"/>
      <c r="QHC2" s="1241"/>
      <c r="QHD2" s="1241"/>
      <c r="QHE2" s="1241"/>
      <c r="QHF2" s="1241"/>
      <c r="QHG2" s="1241"/>
      <c r="QHH2" s="1241"/>
      <c r="QHI2" s="1241"/>
      <c r="QHJ2" s="1241"/>
      <c r="QHK2" s="1241"/>
      <c r="QHL2" s="1241"/>
      <c r="QHM2" s="1241"/>
      <c r="QHN2" s="1241"/>
      <c r="QHO2" s="1241"/>
      <c r="QHP2" s="1241"/>
      <c r="QHQ2" s="1241"/>
      <c r="QHR2" s="1241"/>
      <c r="QHS2" s="1241"/>
      <c r="QHT2" s="1241"/>
      <c r="QHU2" s="1241"/>
      <c r="QHV2" s="1241"/>
      <c r="QHW2" s="1241"/>
      <c r="QHX2" s="1241"/>
      <c r="QHY2" s="1241"/>
      <c r="QHZ2" s="1241"/>
      <c r="QIA2" s="1241"/>
      <c r="QIB2" s="1241"/>
      <c r="QIC2" s="1241"/>
      <c r="QID2" s="1241"/>
      <c r="QIE2" s="1241"/>
      <c r="QIF2" s="1241"/>
      <c r="QIG2" s="1241"/>
      <c r="QIH2" s="1241"/>
      <c r="QII2" s="1241"/>
      <c r="QIJ2" s="1241"/>
      <c r="QIK2" s="1241"/>
      <c r="QIL2" s="1241"/>
      <c r="QIM2" s="1241"/>
      <c r="QIN2" s="1241"/>
      <c r="QIO2" s="1241"/>
      <c r="QIP2" s="1241"/>
      <c r="QIQ2" s="1241"/>
      <c r="QIR2" s="1241"/>
      <c r="QIS2" s="1241"/>
      <c r="QIT2" s="1241"/>
      <c r="QIU2" s="1241"/>
      <c r="QIV2" s="1241"/>
      <c r="QIW2" s="1241"/>
      <c r="QIX2" s="1241"/>
      <c r="QIY2" s="1241"/>
      <c r="QIZ2" s="1241"/>
      <c r="QJA2" s="1241"/>
      <c r="QJB2" s="1241"/>
      <c r="QJC2" s="1241"/>
      <c r="QJD2" s="1241"/>
      <c r="QJE2" s="1241"/>
      <c r="QJF2" s="1241"/>
      <c r="QJG2" s="1241"/>
      <c r="QJH2" s="1241"/>
      <c r="QJI2" s="1241"/>
      <c r="QJJ2" s="1241"/>
      <c r="QJK2" s="1241"/>
      <c r="QJL2" s="1241"/>
      <c r="QJM2" s="1241"/>
      <c r="QJN2" s="1241"/>
      <c r="QJO2" s="1241"/>
      <c r="QJP2" s="1241"/>
      <c r="QJQ2" s="1241"/>
      <c r="QJR2" s="1241"/>
      <c r="QJS2" s="1241"/>
      <c r="QJT2" s="1241"/>
      <c r="QJU2" s="1241"/>
      <c r="QJV2" s="1241"/>
      <c r="QJW2" s="1241"/>
      <c r="QJX2" s="1241"/>
      <c r="QJY2" s="1241"/>
      <c r="QJZ2" s="1241"/>
      <c r="QKA2" s="1241"/>
      <c r="QKB2" s="1241"/>
      <c r="QKC2" s="1241"/>
      <c r="QKD2" s="1241"/>
      <c r="QKE2" s="1241"/>
      <c r="QKF2" s="1241"/>
      <c r="QKG2" s="1241"/>
      <c r="QKH2" s="1241"/>
      <c r="QKI2" s="1241"/>
      <c r="QKJ2" s="1241"/>
      <c r="QKK2" s="1241"/>
      <c r="QKL2" s="1241"/>
      <c r="QKM2" s="1241"/>
      <c r="QKN2" s="1241"/>
      <c r="QKO2" s="1241"/>
      <c r="QKP2" s="1241"/>
      <c r="QKQ2" s="1241"/>
      <c r="QKR2" s="1241"/>
      <c r="QKS2" s="1241"/>
      <c r="QKT2" s="1241"/>
      <c r="QKU2" s="1241"/>
      <c r="QKV2" s="1241"/>
      <c r="QKW2" s="1241"/>
      <c r="QKX2" s="1241"/>
      <c r="QKY2" s="1241"/>
      <c r="QKZ2" s="1241"/>
      <c r="QLA2" s="1241"/>
      <c r="QLB2" s="1241"/>
      <c r="QLC2" s="1241"/>
      <c r="QLD2" s="1241"/>
      <c r="QLE2" s="1241"/>
      <c r="QLF2" s="1241"/>
      <c r="QLG2" s="1241"/>
      <c r="QLH2" s="1241"/>
      <c r="QLI2" s="1241"/>
      <c r="QLJ2" s="1241"/>
      <c r="QLK2" s="1241"/>
      <c r="QLL2" s="1241"/>
      <c r="QLM2" s="1241"/>
      <c r="QLN2" s="1241"/>
      <c r="QLO2" s="1241"/>
      <c r="QLP2" s="1241"/>
      <c r="QLQ2" s="1241"/>
      <c r="QLR2" s="1241"/>
      <c r="QLS2" s="1241"/>
      <c r="QLT2" s="1241"/>
      <c r="QLU2" s="1241"/>
      <c r="QLV2" s="1241"/>
      <c r="QLW2" s="1241"/>
      <c r="QLX2" s="1241"/>
      <c r="QLY2" s="1241"/>
      <c r="QLZ2" s="1241"/>
      <c r="QMA2" s="1241"/>
      <c r="QMB2" s="1241"/>
      <c r="QMC2" s="1241"/>
      <c r="QMD2" s="1241"/>
      <c r="QME2" s="1241"/>
      <c r="QMF2" s="1241"/>
      <c r="QMG2" s="1241"/>
      <c r="QMH2" s="1241"/>
      <c r="QMI2" s="1241"/>
      <c r="QMJ2" s="1241"/>
      <c r="QMK2" s="1241"/>
      <c r="QML2" s="1241"/>
      <c r="QMM2" s="1241"/>
      <c r="QMN2" s="1241"/>
      <c r="QMO2" s="1241"/>
      <c r="QMP2" s="1241"/>
      <c r="QMQ2" s="1241"/>
      <c r="QMR2" s="1241"/>
      <c r="QMS2" s="1241"/>
      <c r="QMT2" s="1241"/>
      <c r="QMU2" s="1241"/>
      <c r="QMV2" s="1241"/>
      <c r="QMW2" s="1241"/>
      <c r="QMX2" s="1241"/>
      <c r="QMY2" s="1241"/>
      <c r="QMZ2" s="1241"/>
      <c r="QNA2" s="1241"/>
      <c r="QNB2" s="1241"/>
      <c r="QNC2" s="1241"/>
      <c r="QND2" s="1241"/>
      <c r="QNE2" s="1241"/>
      <c r="QNF2" s="1241"/>
      <c r="QNG2" s="1241"/>
      <c r="QNH2" s="1241"/>
      <c r="QNI2" s="1241"/>
      <c r="QNJ2" s="1241"/>
      <c r="QNK2" s="1241"/>
      <c r="QNL2" s="1241"/>
      <c r="QNM2" s="1241"/>
      <c r="QNN2" s="1241"/>
      <c r="QNO2" s="1241"/>
      <c r="QNP2" s="1241"/>
      <c r="QNQ2" s="1241"/>
      <c r="QNR2" s="1241"/>
      <c r="QNS2" s="1241"/>
      <c r="QNT2" s="1241"/>
      <c r="QNU2" s="1241"/>
      <c r="QNV2" s="1241"/>
      <c r="QNW2" s="1241"/>
      <c r="QNX2" s="1241"/>
      <c r="QNY2" s="1241"/>
      <c r="QNZ2" s="1241"/>
      <c r="QOA2" s="1241"/>
      <c r="QOB2" s="1241"/>
      <c r="QOC2" s="1241"/>
      <c r="QOD2" s="1241"/>
      <c r="QOE2" s="1241"/>
      <c r="QOF2" s="1241"/>
      <c r="QOG2" s="1241"/>
      <c r="QOH2" s="1241"/>
      <c r="QOI2" s="1241"/>
      <c r="QOJ2" s="1241"/>
      <c r="QOK2" s="1241"/>
      <c r="QOL2" s="1241"/>
      <c r="QOM2" s="1241"/>
      <c r="QON2" s="1241"/>
      <c r="QOO2" s="1241"/>
      <c r="QOP2" s="1241"/>
      <c r="QOQ2" s="1241"/>
      <c r="QOR2" s="1241"/>
      <c r="QOS2" s="1241"/>
      <c r="QOT2" s="1241"/>
      <c r="QOU2" s="1241"/>
      <c r="QOV2" s="1241"/>
      <c r="QOW2" s="1241"/>
      <c r="QOX2" s="1241"/>
      <c r="QOY2" s="1241"/>
      <c r="QOZ2" s="1241"/>
      <c r="QPA2" s="1241"/>
      <c r="QPB2" s="1241"/>
      <c r="QPC2" s="1241"/>
      <c r="QPD2" s="1241"/>
      <c r="QPE2" s="1241"/>
      <c r="QPF2" s="1241"/>
      <c r="QPG2" s="1241"/>
      <c r="QPH2" s="1241"/>
      <c r="QPI2" s="1241"/>
      <c r="QPJ2" s="1241"/>
      <c r="QPK2" s="1241"/>
      <c r="QPL2" s="1241"/>
      <c r="QPM2" s="1241"/>
      <c r="QPN2" s="1241"/>
      <c r="QPO2" s="1241"/>
      <c r="QPP2" s="1241"/>
      <c r="QPQ2" s="1241"/>
      <c r="QPR2" s="1241"/>
      <c r="QPS2" s="1241"/>
      <c r="QPT2" s="1241"/>
      <c r="QPU2" s="1241"/>
      <c r="QPV2" s="1241"/>
      <c r="QPW2" s="1241"/>
      <c r="QPX2" s="1241"/>
      <c r="QPY2" s="1241"/>
      <c r="QPZ2" s="1241"/>
      <c r="QQA2" s="1241"/>
      <c r="QQB2" s="1241"/>
      <c r="QQC2" s="1241"/>
      <c r="QQD2" s="1241"/>
      <c r="QQE2" s="1241"/>
      <c r="QQF2" s="1241"/>
      <c r="QQG2" s="1241"/>
      <c r="QQH2" s="1241"/>
      <c r="QQI2" s="1241"/>
      <c r="QQJ2" s="1241"/>
      <c r="QQK2" s="1241"/>
      <c r="QQL2" s="1241"/>
      <c r="QQM2" s="1241"/>
      <c r="QQN2" s="1241"/>
      <c r="QQO2" s="1241"/>
      <c r="QQP2" s="1241"/>
      <c r="QQQ2" s="1241"/>
      <c r="QQR2" s="1241"/>
      <c r="QQS2" s="1241"/>
      <c r="QQT2" s="1241"/>
      <c r="QQU2" s="1241"/>
      <c r="QQV2" s="1241"/>
      <c r="QQW2" s="1241"/>
      <c r="QQX2" s="1241"/>
      <c r="QQY2" s="1241"/>
      <c r="QQZ2" s="1241"/>
      <c r="QRA2" s="1241"/>
      <c r="QRB2" s="1241"/>
      <c r="QRC2" s="1241"/>
      <c r="QRD2" s="1241"/>
      <c r="QRE2" s="1241"/>
      <c r="QRF2" s="1241"/>
      <c r="QRG2" s="1241"/>
      <c r="QRH2" s="1241"/>
      <c r="QRI2" s="1241"/>
      <c r="QRJ2" s="1241"/>
      <c r="QRK2" s="1241"/>
      <c r="QRL2" s="1241"/>
      <c r="QRM2" s="1241"/>
      <c r="QRN2" s="1241"/>
      <c r="QRO2" s="1241"/>
      <c r="QRP2" s="1241"/>
      <c r="QRQ2" s="1241"/>
      <c r="QRR2" s="1241"/>
      <c r="QRS2" s="1241"/>
      <c r="QRT2" s="1241"/>
      <c r="QRU2" s="1241"/>
      <c r="QRV2" s="1241"/>
      <c r="QRW2" s="1241"/>
      <c r="QRX2" s="1241"/>
      <c r="QRY2" s="1241"/>
      <c r="QRZ2" s="1241"/>
      <c r="QSA2" s="1241"/>
      <c r="QSB2" s="1241"/>
      <c r="QSC2" s="1241"/>
      <c r="QSD2" s="1241"/>
      <c r="QSE2" s="1241"/>
      <c r="QSF2" s="1241"/>
      <c r="QSG2" s="1241"/>
      <c r="QSH2" s="1241"/>
      <c r="QSI2" s="1241"/>
      <c r="QSJ2" s="1241"/>
      <c r="QSK2" s="1241"/>
      <c r="QSL2" s="1241"/>
      <c r="QSM2" s="1241"/>
      <c r="QSN2" s="1241"/>
      <c r="QSO2" s="1241"/>
      <c r="QSP2" s="1241"/>
      <c r="QSQ2" s="1241"/>
      <c r="QSR2" s="1241"/>
      <c r="QSS2" s="1241"/>
      <c r="QST2" s="1241"/>
      <c r="QSU2" s="1241"/>
      <c r="QSV2" s="1241"/>
      <c r="QSW2" s="1241"/>
      <c r="QSX2" s="1241"/>
      <c r="QSY2" s="1241"/>
      <c r="QSZ2" s="1241"/>
      <c r="QTA2" s="1241"/>
      <c r="QTB2" s="1241"/>
      <c r="QTC2" s="1241"/>
      <c r="QTD2" s="1241"/>
      <c r="QTE2" s="1241"/>
      <c r="QTF2" s="1241"/>
      <c r="QTG2" s="1241"/>
      <c r="QTH2" s="1241"/>
      <c r="QTI2" s="1241"/>
      <c r="QTJ2" s="1241"/>
      <c r="QTK2" s="1241"/>
      <c r="QTL2" s="1241"/>
      <c r="QTM2" s="1241"/>
      <c r="QTN2" s="1241"/>
      <c r="QTO2" s="1241"/>
      <c r="QTP2" s="1241"/>
      <c r="QTQ2" s="1241"/>
      <c r="QTR2" s="1241"/>
      <c r="QTS2" s="1241"/>
      <c r="QTT2" s="1241"/>
      <c r="QTU2" s="1241"/>
      <c r="QTV2" s="1241"/>
      <c r="QTW2" s="1241"/>
      <c r="QTX2" s="1241"/>
      <c r="QTY2" s="1241"/>
      <c r="QTZ2" s="1241"/>
      <c r="QUA2" s="1241"/>
      <c r="QUB2" s="1241"/>
      <c r="QUC2" s="1241"/>
      <c r="QUD2" s="1241"/>
      <c r="QUE2" s="1241"/>
      <c r="QUF2" s="1241"/>
      <c r="QUG2" s="1241"/>
      <c r="QUH2" s="1241"/>
      <c r="QUI2" s="1241"/>
      <c r="QUJ2" s="1241"/>
      <c r="QUK2" s="1241"/>
      <c r="QUL2" s="1241"/>
      <c r="QUM2" s="1241"/>
      <c r="QUN2" s="1241"/>
      <c r="QUO2" s="1241"/>
      <c r="QUP2" s="1241"/>
      <c r="QUQ2" s="1241"/>
      <c r="QUR2" s="1241"/>
      <c r="QUS2" s="1241"/>
      <c r="QUT2" s="1241"/>
      <c r="QUU2" s="1241"/>
      <c r="QUV2" s="1241"/>
      <c r="QUW2" s="1241"/>
      <c r="QUX2" s="1241"/>
      <c r="QUY2" s="1241"/>
      <c r="QUZ2" s="1241"/>
      <c r="QVA2" s="1241"/>
      <c r="QVB2" s="1241"/>
      <c r="QVC2" s="1241"/>
      <c r="QVD2" s="1241"/>
      <c r="QVE2" s="1241"/>
      <c r="QVF2" s="1241"/>
      <c r="QVG2" s="1241"/>
      <c r="QVH2" s="1241"/>
      <c r="QVI2" s="1241"/>
      <c r="QVJ2" s="1241"/>
      <c r="QVK2" s="1241"/>
      <c r="QVL2" s="1241"/>
      <c r="QVM2" s="1241"/>
      <c r="QVN2" s="1241"/>
      <c r="QVO2" s="1241"/>
      <c r="QVP2" s="1241"/>
      <c r="QVQ2" s="1241"/>
      <c r="QVR2" s="1241"/>
      <c r="QVS2" s="1241"/>
      <c r="QVT2" s="1241"/>
      <c r="QVU2" s="1241"/>
      <c r="QVV2" s="1241"/>
      <c r="QVW2" s="1241"/>
      <c r="QVX2" s="1241"/>
      <c r="QVY2" s="1241"/>
      <c r="QVZ2" s="1241"/>
      <c r="QWA2" s="1241"/>
      <c r="QWB2" s="1241"/>
      <c r="QWC2" s="1241"/>
      <c r="QWD2" s="1241"/>
      <c r="QWE2" s="1241"/>
      <c r="QWF2" s="1241"/>
      <c r="QWG2" s="1241"/>
      <c r="QWH2" s="1241"/>
      <c r="QWI2" s="1241"/>
      <c r="QWJ2" s="1241"/>
      <c r="QWK2" s="1241"/>
      <c r="QWL2" s="1241"/>
      <c r="QWM2" s="1241"/>
      <c r="QWN2" s="1241"/>
      <c r="QWO2" s="1241"/>
      <c r="QWP2" s="1241"/>
      <c r="QWQ2" s="1241"/>
      <c r="QWR2" s="1241"/>
      <c r="QWS2" s="1241"/>
      <c r="QWT2" s="1241"/>
      <c r="QWU2" s="1241"/>
      <c r="QWV2" s="1241"/>
      <c r="QWW2" s="1241"/>
      <c r="QWX2" s="1241"/>
      <c r="QWY2" s="1241"/>
      <c r="QWZ2" s="1241"/>
      <c r="QXA2" s="1241"/>
      <c r="QXB2" s="1241"/>
      <c r="QXC2" s="1241"/>
      <c r="QXD2" s="1241"/>
      <c r="QXE2" s="1241"/>
      <c r="QXF2" s="1241"/>
      <c r="QXG2" s="1241"/>
      <c r="QXH2" s="1241"/>
      <c r="QXI2" s="1241"/>
      <c r="QXJ2" s="1241"/>
      <c r="QXK2" s="1241"/>
      <c r="QXL2" s="1241"/>
      <c r="QXM2" s="1241"/>
      <c r="QXN2" s="1241"/>
      <c r="QXO2" s="1241"/>
      <c r="QXP2" s="1241"/>
      <c r="QXQ2" s="1241"/>
      <c r="QXR2" s="1241"/>
      <c r="QXS2" s="1241"/>
      <c r="QXT2" s="1241"/>
      <c r="QXU2" s="1241"/>
      <c r="QXV2" s="1241"/>
      <c r="QXW2" s="1241"/>
      <c r="QXX2" s="1241"/>
      <c r="QXY2" s="1241"/>
      <c r="QXZ2" s="1241"/>
      <c r="QYA2" s="1241"/>
      <c r="QYB2" s="1241"/>
      <c r="QYC2" s="1241"/>
      <c r="QYD2" s="1241"/>
      <c r="QYE2" s="1241"/>
      <c r="QYF2" s="1241"/>
      <c r="QYG2" s="1241"/>
      <c r="QYH2" s="1241"/>
      <c r="QYI2" s="1241"/>
      <c r="QYJ2" s="1241"/>
      <c r="QYK2" s="1241"/>
      <c r="QYL2" s="1241"/>
      <c r="QYM2" s="1241"/>
      <c r="QYN2" s="1241"/>
      <c r="QYO2" s="1241"/>
      <c r="QYP2" s="1241"/>
      <c r="QYQ2" s="1241"/>
      <c r="QYR2" s="1241"/>
      <c r="QYS2" s="1241"/>
      <c r="QYT2" s="1241"/>
      <c r="QYU2" s="1241"/>
      <c r="QYV2" s="1241"/>
      <c r="QYW2" s="1241"/>
      <c r="QYX2" s="1241"/>
      <c r="QYY2" s="1241"/>
      <c r="QYZ2" s="1241"/>
      <c r="QZA2" s="1241"/>
      <c r="QZB2" s="1241"/>
      <c r="QZC2" s="1241"/>
      <c r="QZD2" s="1241"/>
      <c r="QZE2" s="1241"/>
      <c r="QZF2" s="1241"/>
      <c r="QZG2" s="1241"/>
      <c r="QZH2" s="1241"/>
      <c r="QZI2" s="1241"/>
      <c r="QZJ2" s="1241"/>
      <c r="QZK2" s="1241"/>
      <c r="QZL2" s="1241"/>
      <c r="QZM2" s="1241"/>
      <c r="QZN2" s="1241"/>
      <c r="QZO2" s="1241"/>
      <c r="QZP2" s="1241"/>
      <c r="QZQ2" s="1241"/>
      <c r="QZR2" s="1241"/>
      <c r="QZS2" s="1241"/>
      <c r="QZT2" s="1241"/>
      <c r="QZU2" s="1241"/>
      <c r="QZV2" s="1241"/>
      <c r="QZW2" s="1241"/>
      <c r="QZX2" s="1241"/>
      <c r="QZY2" s="1241"/>
      <c r="QZZ2" s="1241"/>
      <c r="RAA2" s="1241"/>
      <c r="RAB2" s="1241"/>
      <c r="RAC2" s="1241"/>
      <c r="RAD2" s="1241"/>
      <c r="RAE2" s="1241"/>
      <c r="RAF2" s="1241"/>
      <c r="RAG2" s="1241"/>
      <c r="RAH2" s="1241"/>
      <c r="RAI2" s="1241"/>
      <c r="RAJ2" s="1241"/>
      <c r="RAK2" s="1241"/>
      <c r="RAL2" s="1241"/>
      <c r="RAM2" s="1241"/>
      <c r="RAN2" s="1241"/>
      <c r="RAO2" s="1241"/>
      <c r="RAP2" s="1241"/>
      <c r="RAQ2" s="1241"/>
      <c r="RAR2" s="1241"/>
      <c r="RAS2" s="1241"/>
      <c r="RAT2" s="1241"/>
      <c r="RAU2" s="1241"/>
      <c r="RAV2" s="1241"/>
      <c r="RAW2" s="1241"/>
      <c r="RAX2" s="1241"/>
      <c r="RAY2" s="1241"/>
      <c r="RAZ2" s="1241"/>
      <c r="RBA2" s="1241"/>
      <c r="RBB2" s="1241"/>
      <c r="RBC2" s="1241"/>
      <c r="RBD2" s="1241"/>
      <c r="RBE2" s="1241"/>
      <c r="RBF2" s="1241"/>
      <c r="RBG2" s="1241"/>
      <c r="RBH2" s="1241"/>
      <c r="RBI2" s="1241"/>
      <c r="RBJ2" s="1241"/>
      <c r="RBK2" s="1241"/>
      <c r="RBL2" s="1241"/>
      <c r="RBM2" s="1241"/>
      <c r="RBN2" s="1241"/>
      <c r="RBO2" s="1241"/>
      <c r="RBP2" s="1241"/>
      <c r="RBQ2" s="1241"/>
      <c r="RBR2" s="1241"/>
      <c r="RBS2" s="1241"/>
      <c r="RBT2" s="1241"/>
      <c r="RBU2" s="1241"/>
      <c r="RBV2" s="1241"/>
      <c r="RBW2" s="1241"/>
      <c r="RBX2" s="1241"/>
      <c r="RBY2" s="1241"/>
      <c r="RBZ2" s="1241"/>
      <c r="RCA2" s="1241"/>
      <c r="RCB2" s="1241"/>
      <c r="RCC2" s="1241"/>
      <c r="RCD2" s="1241"/>
      <c r="RCE2" s="1241"/>
      <c r="RCF2" s="1241"/>
      <c r="RCG2" s="1241"/>
      <c r="RCH2" s="1241"/>
      <c r="RCI2" s="1241"/>
      <c r="RCJ2" s="1241"/>
      <c r="RCK2" s="1241"/>
      <c r="RCL2" s="1241"/>
      <c r="RCM2" s="1241"/>
      <c r="RCN2" s="1241"/>
      <c r="RCO2" s="1241"/>
      <c r="RCP2" s="1241"/>
      <c r="RCQ2" s="1241"/>
      <c r="RCR2" s="1241"/>
      <c r="RCS2" s="1241"/>
      <c r="RCT2" s="1241"/>
      <c r="RCU2" s="1241"/>
      <c r="RCV2" s="1241"/>
      <c r="RCW2" s="1241"/>
      <c r="RCX2" s="1241"/>
      <c r="RCY2" s="1241"/>
      <c r="RCZ2" s="1241"/>
      <c r="RDA2" s="1241"/>
      <c r="RDB2" s="1241"/>
      <c r="RDC2" s="1241"/>
      <c r="RDD2" s="1241"/>
      <c r="RDE2" s="1241"/>
      <c r="RDF2" s="1241"/>
      <c r="RDG2" s="1241"/>
      <c r="RDH2" s="1241"/>
      <c r="RDI2" s="1241"/>
      <c r="RDJ2" s="1241"/>
      <c r="RDK2" s="1241"/>
      <c r="RDL2" s="1241"/>
      <c r="RDM2" s="1241"/>
      <c r="RDN2" s="1241"/>
      <c r="RDO2" s="1241"/>
      <c r="RDP2" s="1241"/>
      <c r="RDQ2" s="1241"/>
      <c r="RDR2" s="1241"/>
      <c r="RDS2" s="1241"/>
      <c r="RDT2" s="1241"/>
      <c r="RDU2" s="1241"/>
      <c r="RDV2" s="1241"/>
      <c r="RDW2" s="1241"/>
      <c r="RDX2" s="1241"/>
      <c r="RDY2" s="1241"/>
      <c r="RDZ2" s="1241"/>
      <c r="REA2" s="1241"/>
      <c r="REB2" s="1241"/>
      <c r="REC2" s="1241"/>
      <c r="RED2" s="1241"/>
      <c r="REE2" s="1241"/>
      <c r="REF2" s="1241"/>
      <c r="REG2" s="1241"/>
      <c r="REH2" s="1241"/>
      <c r="REI2" s="1241"/>
      <c r="REJ2" s="1241"/>
      <c r="REK2" s="1241"/>
      <c r="REL2" s="1241"/>
      <c r="REM2" s="1241"/>
      <c r="REN2" s="1241"/>
      <c r="REO2" s="1241"/>
      <c r="REP2" s="1241"/>
      <c r="REQ2" s="1241"/>
      <c r="RER2" s="1241"/>
      <c r="RES2" s="1241"/>
      <c r="RET2" s="1241"/>
      <c r="REU2" s="1241"/>
      <c r="REV2" s="1241"/>
      <c r="REW2" s="1241"/>
      <c r="REX2" s="1241"/>
      <c r="REY2" s="1241"/>
      <c r="REZ2" s="1241"/>
      <c r="RFA2" s="1241"/>
      <c r="RFB2" s="1241"/>
      <c r="RFC2" s="1241"/>
      <c r="RFD2" s="1241"/>
      <c r="RFE2" s="1241"/>
      <c r="RFF2" s="1241"/>
      <c r="RFG2" s="1241"/>
      <c r="RFH2" s="1241"/>
      <c r="RFI2" s="1241"/>
      <c r="RFJ2" s="1241"/>
      <c r="RFK2" s="1241"/>
      <c r="RFL2" s="1241"/>
      <c r="RFM2" s="1241"/>
      <c r="RFN2" s="1241"/>
      <c r="RFO2" s="1241"/>
      <c r="RFP2" s="1241"/>
      <c r="RFQ2" s="1241"/>
      <c r="RFR2" s="1241"/>
      <c r="RFS2" s="1241"/>
      <c r="RFT2" s="1241"/>
      <c r="RFU2" s="1241"/>
      <c r="RFV2" s="1241"/>
      <c r="RFW2" s="1241"/>
      <c r="RFX2" s="1241"/>
      <c r="RFY2" s="1241"/>
      <c r="RFZ2" s="1241"/>
      <c r="RGA2" s="1241"/>
      <c r="RGB2" s="1241"/>
      <c r="RGC2" s="1241"/>
      <c r="RGD2" s="1241"/>
      <c r="RGE2" s="1241"/>
      <c r="RGF2" s="1241"/>
      <c r="RGG2" s="1241"/>
      <c r="RGH2" s="1241"/>
      <c r="RGI2" s="1241"/>
      <c r="RGJ2" s="1241"/>
      <c r="RGK2" s="1241"/>
      <c r="RGL2" s="1241"/>
      <c r="RGM2" s="1241"/>
      <c r="RGN2" s="1241"/>
      <c r="RGO2" s="1241"/>
      <c r="RGP2" s="1241"/>
      <c r="RGQ2" s="1241"/>
      <c r="RGR2" s="1241"/>
      <c r="RGS2" s="1241"/>
      <c r="RGT2" s="1241"/>
      <c r="RGU2" s="1241"/>
      <c r="RGV2" s="1241"/>
      <c r="RGW2" s="1241"/>
      <c r="RGX2" s="1241"/>
      <c r="RGY2" s="1241"/>
      <c r="RGZ2" s="1241"/>
      <c r="RHA2" s="1241"/>
      <c r="RHB2" s="1241"/>
      <c r="RHC2" s="1241"/>
      <c r="RHD2" s="1241"/>
      <c r="RHE2" s="1241"/>
      <c r="RHF2" s="1241"/>
      <c r="RHG2" s="1241"/>
      <c r="RHH2" s="1241"/>
      <c r="RHI2" s="1241"/>
      <c r="RHJ2" s="1241"/>
      <c r="RHK2" s="1241"/>
      <c r="RHL2" s="1241"/>
      <c r="RHM2" s="1241"/>
      <c r="RHN2" s="1241"/>
      <c r="RHO2" s="1241"/>
      <c r="RHP2" s="1241"/>
      <c r="RHQ2" s="1241"/>
      <c r="RHR2" s="1241"/>
      <c r="RHS2" s="1241"/>
      <c r="RHT2" s="1241"/>
      <c r="RHU2" s="1241"/>
      <c r="RHV2" s="1241"/>
      <c r="RHW2" s="1241"/>
      <c r="RHX2" s="1241"/>
      <c r="RHY2" s="1241"/>
      <c r="RHZ2" s="1241"/>
      <c r="RIA2" s="1241"/>
      <c r="RIB2" s="1241"/>
      <c r="RIC2" s="1241"/>
      <c r="RID2" s="1241"/>
      <c r="RIE2" s="1241"/>
      <c r="RIF2" s="1241"/>
      <c r="RIG2" s="1241"/>
      <c r="RIH2" s="1241"/>
      <c r="RII2" s="1241"/>
      <c r="RIJ2" s="1241"/>
      <c r="RIK2" s="1241"/>
      <c r="RIL2" s="1241"/>
      <c r="RIM2" s="1241"/>
      <c r="RIN2" s="1241"/>
      <c r="RIO2" s="1241"/>
      <c r="RIP2" s="1241"/>
      <c r="RIQ2" s="1241"/>
      <c r="RIR2" s="1241"/>
      <c r="RIS2" s="1241"/>
      <c r="RIT2" s="1241"/>
      <c r="RIU2" s="1241"/>
      <c r="RIV2" s="1241"/>
      <c r="RIW2" s="1241"/>
      <c r="RIX2" s="1241"/>
      <c r="RIY2" s="1241"/>
      <c r="RIZ2" s="1241"/>
      <c r="RJA2" s="1241"/>
      <c r="RJB2" s="1241"/>
      <c r="RJC2" s="1241"/>
      <c r="RJD2" s="1241"/>
      <c r="RJE2" s="1241"/>
      <c r="RJF2" s="1241"/>
      <c r="RJG2" s="1241"/>
      <c r="RJH2" s="1241"/>
      <c r="RJI2" s="1241"/>
      <c r="RJJ2" s="1241"/>
      <c r="RJK2" s="1241"/>
      <c r="RJL2" s="1241"/>
      <c r="RJM2" s="1241"/>
      <c r="RJN2" s="1241"/>
      <c r="RJO2" s="1241"/>
      <c r="RJP2" s="1241"/>
      <c r="RJQ2" s="1241"/>
      <c r="RJR2" s="1241"/>
      <c r="RJS2" s="1241"/>
      <c r="RJT2" s="1241"/>
      <c r="RJU2" s="1241"/>
      <c r="RJV2" s="1241"/>
      <c r="RJW2" s="1241"/>
      <c r="RJX2" s="1241"/>
      <c r="RJY2" s="1241"/>
      <c r="RJZ2" s="1241"/>
      <c r="RKA2" s="1241"/>
      <c r="RKB2" s="1241"/>
      <c r="RKC2" s="1241"/>
      <c r="RKD2" s="1241"/>
      <c r="RKE2" s="1241"/>
      <c r="RKF2" s="1241"/>
      <c r="RKG2" s="1241"/>
      <c r="RKH2" s="1241"/>
      <c r="RKI2" s="1241"/>
      <c r="RKJ2" s="1241"/>
      <c r="RKK2" s="1241"/>
      <c r="RKL2" s="1241"/>
      <c r="RKM2" s="1241"/>
      <c r="RKN2" s="1241"/>
      <c r="RKO2" s="1241"/>
      <c r="RKP2" s="1241"/>
      <c r="RKQ2" s="1241"/>
      <c r="RKR2" s="1241"/>
      <c r="RKS2" s="1241"/>
      <c r="RKT2" s="1241"/>
      <c r="RKU2" s="1241"/>
      <c r="RKV2" s="1241"/>
      <c r="RKW2" s="1241"/>
      <c r="RKX2" s="1241"/>
      <c r="RKY2" s="1241"/>
      <c r="RKZ2" s="1241"/>
      <c r="RLA2" s="1241"/>
      <c r="RLB2" s="1241"/>
      <c r="RLC2" s="1241"/>
      <c r="RLD2" s="1241"/>
      <c r="RLE2" s="1241"/>
      <c r="RLF2" s="1241"/>
      <c r="RLG2" s="1241"/>
      <c r="RLH2" s="1241"/>
      <c r="RLI2" s="1241"/>
      <c r="RLJ2" s="1241"/>
      <c r="RLK2" s="1241"/>
      <c r="RLL2" s="1241"/>
      <c r="RLM2" s="1241"/>
      <c r="RLN2" s="1241"/>
      <c r="RLO2" s="1241"/>
      <c r="RLP2" s="1241"/>
      <c r="RLQ2" s="1241"/>
      <c r="RLR2" s="1241"/>
      <c r="RLS2" s="1241"/>
      <c r="RLT2" s="1241"/>
      <c r="RLU2" s="1241"/>
      <c r="RLV2" s="1241"/>
      <c r="RLW2" s="1241"/>
      <c r="RLX2" s="1241"/>
      <c r="RLY2" s="1241"/>
      <c r="RLZ2" s="1241"/>
      <c r="RMA2" s="1241"/>
      <c r="RMB2" s="1241"/>
      <c r="RMC2" s="1241"/>
      <c r="RMD2" s="1241"/>
      <c r="RME2" s="1241"/>
      <c r="RMF2" s="1241"/>
      <c r="RMG2" s="1241"/>
      <c r="RMH2" s="1241"/>
      <c r="RMI2" s="1241"/>
      <c r="RMJ2" s="1241"/>
      <c r="RMK2" s="1241"/>
      <c r="RML2" s="1241"/>
      <c r="RMM2" s="1241"/>
      <c r="RMN2" s="1241"/>
      <c r="RMO2" s="1241"/>
      <c r="RMP2" s="1241"/>
      <c r="RMQ2" s="1241"/>
      <c r="RMR2" s="1241"/>
      <c r="RMS2" s="1241"/>
      <c r="RMT2" s="1241"/>
      <c r="RMU2" s="1241"/>
      <c r="RMV2" s="1241"/>
      <c r="RMW2" s="1241"/>
      <c r="RMX2" s="1241"/>
      <c r="RMY2" s="1241"/>
      <c r="RMZ2" s="1241"/>
      <c r="RNA2" s="1241"/>
      <c r="RNB2" s="1241"/>
      <c r="RNC2" s="1241"/>
      <c r="RND2" s="1241"/>
      <c r="RNE2" s="1241"/>
      <c r="RNF2" s="1241"/>
      <c r="RNG2" s="1241"/>
      <c r="RNH2" s="1241"/>
      <c r="RNI2" s="1241"/>
      <c r="RNJ2" s="1241"/>
      <c r="RNK2" s="1241"/>
      <c r="RNL2" s="1241"/>
      <c r="RNM2" s="1241"/>
      <c r="RNN2" s="1241"/>
      <c r="RNO2" s="1241"/>
      <c r="RNP2" s="1241"/>
      <c r="RNQ2" s="1241"/>
      <c r="RNR2" s="1241"/>
      <c r="RNS2" s="1241"/>
      <c r="RNT2" s="1241"/>
      <c r="RNU2" s="1241"/>
      <c r="RNV2" s="1241"/>
      <c r="RNW2" s="1241"/>
      <c r="RNX2" s="1241"/>
      <c r="RNY2" s="1241"/>
      <c r="RNZ2" s="1241"/>
      <c r="ROA2" s="1241"/>
      <c r="ROB2" s="1241"/>
      <c r="ROC2" s="1241"/>
      <c r="ROD2" s="1241"/>
      <c r="ROE2" s="1241"/>
      <c r="ROF2" s="1241"/>
      <c r="ROG2" s="1241"/>
      <c r="ROH2" s="1241"/>
      <c r="ROI2" s="1241"/>
      <c r="ROJ2" s="1241"/>
      <c r="ROK2" s="1241"/>
      <c r="ROL2" s="1241"/>
      <c r="ROM2" s="1241"/>
      <c r="RON2" s="1241"/>
      <c r="ROO2" s="1241"/>
      <c r="ROP2" s="1241"/>
      <c r="ROQ2" s="1241"/>
      <c r="ROR2" s="1241"/>
      <c r="ROS2" s="1241"/>
      <c r="ROT2" s="1241"/>
      <c r="ROU2" s="1241"/>
      <c r="ROV2" s="1241"/>
      <c r="ROW2" s="1241"/>
      <c r="ROX2" s="1241"/>
      <c r="ROY2" s="1241"/>
      <c r="ROZ2" s="1241"/>
      <c r="RPA2" s="1241"/>
      <c r="RPB2" s="1241"/>
      <c r="RPC2" s="1241"/>
      <c r="RPD2" s="1241"/>
      <c r="RPE2" s="1241"/>
      <c r="RPF2" s="1241"/>
      <c r="RPG2" s="1241"/>
      <c r="RPH2" s="1241"/>
      <c r="RPI2" s="1241"/>
      <c r="RPJ2" s="1241"/>
      <c r="RPK2" s="1241"/>
      <c r="RPL2" s="1241"/>
      <c r="RPM2" s="1241"/>
      <c r="RPN2" s="1241"/>
      <c r="RPO2" s="1241"/>
      <c r="RPP2" s="1241"/>
      <c r="RPQ2" s="1241"/>
      <c r="RPR2" s="1241"/>
      <c r="RPS2" s="1241"/>
      <c r="RPT2" s="1241"/>
      <c r="RPU2" s="1241"/>
      <c r="RPV2" s="1241"/>
      <c r="RPW2" s="1241"/>
      <c r="RPX2" s="1241"/>
      <c r="RPY2" s="1241"/>
      <c r="RPZ2" s="1241"/>
      <c r="RQA2" s="1241"/>
      <c r="RQB2" s="1241"/>
      <c r="RQC2" s="1241"/>
      <c r="RQD2" s="1241"/>
      <c r="RQE2" s="1241"/>
      <c r="RQF2" s="1241"/>
      <c r="RQG2" s="1241"/>
      <c r="RQH2" s="1241"/>
      <c r="RQI2" s="1241"/>
      <c r="RQJ2" s="1241"/>
      <c r="RQK2" s="1241"/>
      <c r="RQL2" s="1241"/>
      <c r="RQM2" s="1241"/>
      <c r="RQN2" s="1241"/>
      <c r="RQO2" s="1241"/>
      <c r="RQP2" s="1241"/>
      <c r="RQQ2" s="1241"/>
      <c r="RQR2" s="1241"/>
      <c r="RQS2" s="1241"/>
      <c r="RQT2" s="1241"/>
      <c r="RQU2" s="1241"/>
      <c r="RQV2" s="1241"/>
      <c r="RQW2" s="1241"/>
      <c r="RQX2" s="1241"/>
      <c r="RQY2" s="1241"/>
      <c r="RQZ2" s="1241"/>
      <c r="RRA2" s="1241"/>
      <c r="RRB2" s="1241"/>
      <c r="RRC2" s="1241"/>
      <c r="RRD2" s="1241"/>
      <c r="RRE2" s="1241"/>
      <c r="RRF2" s="1241"/>
      <c r="RRG2" s="1241"/>
      <c r="RRH2" s="1241"/>
      <c r="RRI2" s="1241"/>
      <c r="RRJ2" s="1241"/>
      <c r="RRK2" s="1241"/>
      <c r="RRL2" s="1241"/>
      <c r="RRM2" s="1241"/>
      <c r="RRN2" s="1241"/>
      <c r="RRO2" s="1241"/>
      <c r="RRP2" s="1241"/>
      <c r="RRQ2" s="1241"/>
      <c r="RRR2" s="1241"/>
      <c r="RRS2" s="1241"/>
      <c r="RRT2" s="1241"/>
      <c r="RRU2" s="1241"/>
      <c r="RRV2" s="1241"/>
      <c r="RRW2" s="1241"/>
      <c r="RRX2" s="1241"/>
      <c r="RRY2" s="1241"/>
      <c r="RRZ2" s="1241"/>
      <c r="RSA2" s="1241"/>
      <c r="RSB2" s="1241"/>
      <c r="RSC2" s="1241"/>
      <c r="RSD2" s="1241"/>
      <c r="RSE2" s="1241"/>
      <c r="RSF2" s="1241"/>
      <c r="RSG2" s="1241"/>
      <c r="RSH2" s="1241"/>
      <c r="RSI2" s="1241"/>
      <c r="RSJ2" s="1241"/>
      <c r="RSK2" s="1241"/>
      <c r="RSL2" s="1241"/>
      <c r="RSM2" s="1241"/>
      <c r="RSN2" s="1241"/>
      <c r="RSO2" s="1241"/>
      <c r="RSP2" s="1241"/>
      <c r="RSQ2" s="1241"/>
      <c r="RSR2" s="1241"/>
      <c r="RSS2" s="1241"/>
      <c r="RST2" s="1241"/>
      <c r="RSU2" s="1241"/>
      <c r="RSV2" s="1241"/>
      <c r="RSW2" s="1241"/>
      <c r="RSX2" s="1241"/>
      <c r="RSY2" s="1241"/>
      <c r="RSZ2" s="1241"/>
      <c r="RTA2" s="1241"/>
      <c r="RTB2" s="1241"/>
      <c r="RTC2" s="1241"/>
      <c r="RTD2" s="1241"/>
      <c r="RTE2" s="1241"/>
      <c r="RTF2" s="1241"/>
      <c r="RTG2" s="1241"/>
      <c r="RTH2" s="1241"/>
      <c r="RTI2" s="1241"/>
      <c r="RTJ2" s="1241"/>
      <c r="RTK2" s="1241"/>
      <c r="RTL2" s="1241"/>
      <c r="RTM2" s="1241"/>
      <c r="RTN2" s="1241"/>
      <c r="RTO2" s="1241"/>
      <c r="RTP2" s="1241"/>
      <c r="RTQ2" s="1241"/>
      <c r="RTR2" s="1241"/>
      <c r="RTS2" s="1241"/>
      <c r="RTT2" s="1241"/>
      <c r="RTU2" s="1241"/>
      <c r="RTV2" s="1241"/>
      <c r="RTW2" s="1241"/>
      <c r="RTX2" s="1241"/>
      <c r="RTY2" s="1241"/>
      <c r="RTZ2" s="1241"/>
      <c r="RUA2" s="1241"/>
      <c r="RUB2" s="1241"/>
      <c r="RUC2" s="1241"/>
      <c r="RUD2" s="1241"/>
      <c r="RUE2" s="1241"/>
      <c r="RUF2" s="1241"/>
      <c r="RUG2" s="1241"/>
      <c r="RUH2" s="1241"/>
      <c r="RUI2" s="1241"/>
      <c r="RUJ2" s="1241"/>
      <c r="RUK2" s="1241"/>
      <c r="RUL2" s="1241"/>
      <c r="RUM2" s="1241"/>
      <c r="RUN2" s="1241"/>
      <c r="RUO2" s="1241"/>
      <c r="RUP2" s="1241"/>
      <c r="RUQ2" s="1241"/>
      <c r="RUR2" s="1241"/>
      <c r="RUS2" s="1241"/>
      <c r="RUT2" s="1241"/>
      <c r="RUU2" s="1241"/>
      <c r="RUV2" s="1241"/>
      <c r="RUW2" s="1241"/>
      <c r="RUX2" s="1241"/>
      <c r="RUY2" s="1241"/>
      <c r="RUZ2" s="1241"/>
      <c r="RVA2" s="1241"/>
      <c r="RVB2" s="1241"/>
      <c r="RVC2" s="1241"/>
      <c r="RVD2" s="1241"/>
      <c r="RVE2" s="1241"/>
      <c r="RVF2" s="1241"/>
      <c r="RVG2" s="1241"/>
      <c r="RVH2" s="1241"/>
      <c r="RVI2" s="1241"/>
      <c r="RVJ2" s="1241"/>
      <c r="RVK2" s="1241"/>
      <c r="RVL2" s="1241"/>
      <c r="RVM2" s="1241"/>
      <c r="RVN2" s="1241"/>
      <c r="RVO2" s="1241"/>
      <c r="RVP2" s="1241"/>
      <c r="RVQ2" s="1241"/>
      <c r="RVR2" s="1241"/>
      <c r="RVS2" s="1241"/>
      <c r="RVT2" s="1241"/>
      <c r="RVU2" s="1241"/>
      <c r="RVV2" s="1241"/>
      <c r="RVW2" s="1241"/>
      <c r="RVX2" s="1241"/>
      <c r="RVY2" s="1241"/>
      <c r="RVZ2" s="1241"/>
      <c r="RWA2" s="1241"/>
      <c r="RWB2" s="1241"/>
      <c r="RWC2" s="1241"/>
      <c r="RWD2" s="1241"/>
      <c r="RWE2" s="1241"/>
      <c r="RWF2" s="1241"/>
      <c r="RWG2" s="1241"/>
      <c r="RWH2" s="1241"/>
      <c r="RWI2" s="1241"/>
      <c r="RWJ2" s="1241"/>
      <c r="RWK2" s="1241"/>
      <c r="RWL2" s="1241"/>
      <c r="RWM2" s="1241"/>
      <c r="RWN2" s="1241"/>
      <c r="RWO2" s="1241"/>
      <c r="RWP2" s="1241"/>
      <c r="RWQ2" s="1241"/>
      <c r="RWR2" s="1241"/>
      <c r="RWS2" s="1241"/>
      <c r="RWT2" s="1241"/>
      <c r="RWU2" s="1241"/>
      <c r="RWV2" s="1241"/>
      <c r="RWW2" s="1241"/>
      <c r="RWX2" s="1241"/>
      <c r="RWY2" s="1241"/>
      <c r="RWZ2" s="1241"/>
      <c r="RXA2" s="1241"/>
      <c r="RXB2" s="1241"/>
      <c r="RXC2" s="1241"/>
      <c r="RXD2" s="1241"/>
      <c r="RXE2" s="1241"/>
      <c r="RXF2" s="1241"/>
      <c r="RXG2" s="1241"/>
      <c r="RXH2" s="1241"/>
      <c r="RXI2" s="1241"/>
      <c r="RXJ2" s="1241"/>
      <c r="RXK2" s="1241"/>
      <c r="RXL2" s="1241"/>
      <c r="RXM2" s="1241"/>
      <c r="RXN2" s="1241"/>
      <c r="RXO2" s="1241"/>
      <c r="RXP2" s="1241"/>
      <c r="RXQ2" s="1241"/>
      <c r="RXR2" s="1241"/>
      <c r="RXS2" s="1241"/>
      <c r="RXT2" s="1241"/>
      <c r="RXU2" s="1241"/>
      <c r="RXV2" s="1241"/>
      <c r="RXW2" s="1241"/>
      <c r="RXX2" s="1241"/>
      <c r="RXY2" s="1241"/>
      <c r="RXZ2" s="1241"/>
      <c r="RYA2" s="1241"/>
      <c r="RYB2" s="1241"/>
      <c r="RYC2" s="1241"/>
      <c r="RYD2" s="1241"/>
      <c r="RYE2" s="1241"/>
      <c r="RYF2" s="1241"/>
      <c r="RYG2" s="1241"/>
      <c r="RYH2" s="1241"/>
      <c r="RYI2" s="1241"/>
      <c r="RYJ2" s="1241"/>
      <c r="RYK2" s="1241"/>
      <c r="RYL2" s="1241"/>
      <c r="RYM2" s="1241"/>
      <c r="RYN2" s="1241"/>
      <c r="RYO2" s="1241"/>
      <c r="RYP2" s="1241"/>
      <c r="RYQ2" s="1241"/>
      <c r="RYR2" s="1241"/>
      <c r="RYS2" s="1241"/>
      <c r="RYT2" s="1241"/>
      <c r="RYU2" s="1241"/>
      <c r="RYV2" s="1241"/>
      <c r="RYW2" s="1241"/>
      <c r="RYX2" s="1241"/>
      <c r="RYY2" s="1241"/>
      <c r="RYZ2" s="1241"/>
      <c r="RZA2" s="1241"/>
      <c r="RZB2" s="1241"/>
      <c r="RZC2" s="1241"/>
      <c r="RZD2" s="1241"/>
      <c r="RZE2" s="1241"/>
      <c r="RZF2" s="1241"/>
      <c r="RZG2" s="1241"/>
      <c r="RZH2" s="1241"/>
      <c r="RZI2" s="1241"/>
      <c r="RZJ2" s="1241"/>
      <c r="RZK2" s="1241"/>
      <c r="RZL2" s="1241"/>
      <c r="RZM2" s="1241"/>
      <c r="RZN2" s="1241"/>
      <c r="RZO2" s="1241"/>
      <c r="RZP2" s="1241"/>
      <c r="RZQ2" s="1241"/>
      <c r="RZR2" s="1241"/>
      <c r="RZS2" s="1241"/>
      <c r="RZT2" s="1241"/>
      <c r="RZU2" s="1241"/>
      <c r="RZV2" s="1241"/>
      <c r="RZW2" s="1241"/>
      <c r="RZX2" s="1241"/>
      <c r="RZY2" s="1241"/>
      <c r="RZZ2" s="1241"/>
      <c r="SAA2" s="1241"/>
      <c r="SAB2" s="1241"/>
      <c r="SAC2" s="1241"/>
      <c r="SAD2" s="1241"/>
      <c r="SAE2" s="1241"/>
      <c r="SAF2" s="1241"/>
      <c r="SAG2" s="1241"/>
      <c r="SAH2" s="1241"/>
      <c r="SAI2" s="1241"/>
      <c r="SAJ2" s="1241"/>
      <c r="SAK2" s="1241"/>
      <c r="SAL2" s="1241"/>
      <c r="SAM2" s="1241"/>
      <c r="SAN2" s="1241"/>
      <c r="SAO2" s="1241"/>
      <c r="SAP2" s="1241"/>
      <c r="SAQ2" s="1241"/>
      <c r="SAR2" s="1241"/>
      <c r="SAS2" s="1241"/>
      <c r="SAT2" s="1241"/>
      <c r="SAU2" s="1241"/>
      <c r="SAV2" s="1241"/>
      <c r="SAW2" s="1241"/>
      <c r="SAX2" s="1241"/>
      <c r="SAY2" s="1241"/>
      <c r="SAZ2" s="1241"/>
      <c r="SBA2" s="1241"/>
      <c r="SBB2" s="1241"/>
      <c r="SBC2" s="1241"/>
      <c r="SBD2" s="1241"/>
      <c r="SBE2" s="1241"/>
      <c r="SBF2" s="1241"/>
      <c r="SBG2" s="1241"/>
      <c r="SBH2" s="1241"/>
      <c r="SBI2" s="1241"/>
      <c r="SBJ2" s="1241"/>
      <c r="SBK2" s="1241"/>
      <c r="SBL2" s="1241"/>
      <c r="SBM2" s="1241"/>
      <c r="SBN2" s="1241"/>
      <c r="SBO2" s="1241"/>
      <c r="SBP2" s="1241"/>
      <c r="SBQ2" s="1241"/>
      <c r="SBR2" s="1241"/>
      <c r="SBS2" s="1241"/>
      <c r="SBT2" s="1241"/>
      <c r="SBU2" s="1241"/>
      <c r="SBV2" s="1241"/>
      <c r="SBW2" s="1241"/>
      <c r="SBX2" s="1241"/>
      <c r="SBY2" s="1241"/>
      <c r="SBZ2" s="1241"/>
      <c r="SCA2" s="1241"/>
      <c r="SCB2" s="1241"/>
      <c r="SCC2" s="1241"/>
      <c r="SCD2" s="1241"/>
      <c r="SCE2" s="1241"/>
      <c r="SCF2" s="1241"/>
      <c r="SCG2" s="1241"/>
      <c r="SCH2" s="1241"/>
      <c r="SCI2" s="1241"/>
      <c r="SCJ2" s="1241"/>
      <c r="SCK2" s="1241"/>
      <c r="SCL2" s="1241"/>
      <c r="SCM2" s="1241"/>
      <c r="SCN2" s="1241"/>
      <c r="SCO2" s="1241"/>
      <c r="SCP2" s="1241"/>
      <c r="SCQ2" s="1241"/>
      <c r="SCR2" s="1241"/>
      <c r="SCS2" s="1241"/>
      <c r="SCT2" s="1241"/>
      <c r="SCU2" s="1241"/>
      <c r="SCV2" s="1241"/>
      <c r="SCW2" s="1241"/>
      <c r="SCX2" s="1241"/>
      <c r="SCY2" s="1241"/>
      <c r="SCZ2" s="1241"/>
      <c r="SDA2" s="1241"/>
      <c r="SDB2" s="1241"/>
      <c r="SDC2" s="1241"/>
      <c r="SDD2" s="1241"/>
      <c r="SDE2" s="1241"/>
      <c r="SDF2" s="1241"/>
      <c r="SDG2" s="1241"/>
      <c r="SDH2" s="1241"/>
      <c r="SDI2" s="1241"/>
      <c r="SDJ2" s="1241"/>
      <c r="SDK2" s="1241"/>
      <c r="SDL2" s="1241"/>
      <c r="SDM2" s="1241"/>
      <c r="SDN2" s="1241"/>
      <c r="SDO2" s="1241"/>
      <c r="SDP2" s="1241"/>
      <c r="SDQ2" s="1241"/>
      <c r="SDR2" s="1241"/>
      <c r="SDS2" s="1241"/>
      <c r="SDT2" s="1241"/>
      <c r="SDU2" s="1241"/>
      <c r="SDV2" s="1241"/>
      <c r="SDW2" s="1241"/>
      <c r="SDX2" s="1241"/>
      <c r="SDY2" s="1241"/>
      <c r="SDZ2" s="1241"/>
      <c r="SEA2" s="1241"/>
      <c r="SEB2" s="1241"/>
      <c r="SEC2" s="1241"/>
      <c r="SED2" s="1241"/>
      <c r="SEE2" s="1241"/>
      <c r="SEF2" s="1241"/>
      <c r="SEG2" s="1241"/>
      <c r="SEH2" s="1241"/>
      <c r="SEI2" s="1241"/>
      <c r="SEJ2" s="1241"/>
      <c r="SEK2" s="1241"/>
      <c r="SEL2" s="1241"/>
      <c r="SEM2" s="1241"/>
      <c r="SEN2" s="1241"/>
      <c r="SEO2" s="1241"/>
      <c r="SEP2" s="1241"/>
      <c r="SEQ2" s="1241"/>
      <c r="SER2" s="1241"/>
      <c r="SES2" s="1241"/>
      <c r="SET2" s="1241"/>
      <c r="SEU2" s="1241"/>
      <c r="SEV2" s="1241"/>
      <c r="SEW2" s="1241"/>
      <c r="SEX2" s="1241"/>
      <c r="SEY2" s="1241"/>
      <c r="SEZ2" s="1241"/>
      <c r="SFA2" s="1241"/>
      <c r="SFB2" s="1241"/>
      <c r="SFC2" s="1241"/>
      <c r="SFD2" s="1241"/>
      <c r="SFE2" s="1241"/>
      <c r="SFF2" s="1241"/>
      <c r="SFG2" s="1241"/>
      <c r="SFH2" s="1241"/>
      <c r="SFI2" s="1241"/>
      <c r="SFJ2" s="1241"/>
      <c r="SFK2" s="1241"/>
      <c r="SFL2" s="1241"/>
      <c r="SFM2" s="1241"/>
      <c r="SFN2" s="1241"/>
      <c r="SFO2" s="1241"/>
      <c r="SFP2" s="1241"/>
      <c r="SFQ2" s="1241"/>
      <c r="SFR2" s="1241"/>
      <c r="SFS2" s="1241"/>
      <c r="SFT2" s="1241"/>
      <c r="SFU2" s="1241"/>
      <c r="SFV2" s="1241"/>
      <c r="SFW2" s="1241"/>
      <c r="SFX2" s="1241"/>
      <c r="SFY2" s="1241"/>
      <c r="SFZ2" s="1241"/>
      <c r="SGA2" s="1241"/>
      <c r="SGB2" s="1241"/>
      <c r="SGC2" s="1241"/>
      <c r="SGD2" s="1241"/>
      <c r="SGE2" s="1241"/>
      <c r="SGF2" s="1241"/>
      <c r="SGG2" s="1241"/>
      <c r="SGH2" s="1241"/>
      <c r="SGI2" s="1241"/>
      <c r="SGJ2" s="1241"/>
      <c r="SGK2" s="1241"/>
      <c r="SGL2" s="1241"/>
      <c r="SGM2" s="1241"/>
      <c r="SGN2" s="1241"/>
      <c r="SGO2" s="1241"/>
      <c r="SGP2" s="1241"/>
      <c r="SGQ2" s="1241"/>
      <c r="SGR2" s="1241"/>
      <c r="SGS2" s="1241"/>
      <c r="SGT2" s="1241"/>
      <c r="SGU2" s="1241"/>
      <c r="SGV2" s="1241"/>
      <c r="SGW2" s="1241"/>
      <c r="SGX2" s="1241"/>
      <c r="SGY2" s="1241"/>
      <c r="SGZ2" s="1241"/>
      <c r="SHA2" s="1241"/>
      <c r="SHB2" s="1241"/>
      <c r="SHC2" s="1241"/>
      <c r="SHD2" s="1241"/>
      <c r="SHE2" s="1241"/>
      <c r="SHF2" s="1241"/>
      <c r="SHG2" s="1241"/>
      <c r="SHH2" s="1241"/>
      <c r="SHI2" s="1241"/>
      <c r="SHJ2" s="1241"/>
      <c r="SHK2" s="1241"/>
      <c r="SHL2" s="1241"/>
      <c r="SHM2" s="1241"/>
      <c r="SHN2" s="1241"/>
      <c r="SHO2" s="1241"/>
      <c r="SHP2" s="1241"/>
      <c r="SHQ2" s="1241"/>
      <c r="SHR2" s="1241"/>
      <c r="SHS2" s="1241"/>
      <c r="SHT2" s="1241"/>
      <c r="SHU2" s="1241"/>
      <c r="SHV2" s="1241"/>
      <c r="SHW2" s="1241"/>
      <c r="SHX2" s="1241"/>
      <c r="SHY2" s="1241"/>
      <c r="SHZ2" s="1241"/>
      <c r="SIA2" s="1241"/>
      <c r="SIB2" s="1241"/>
      <c r="SIC2" s="1241"/>
      <c r="SID2" s="1241"/>
      <c r="SIE2" s="1241"/>
      <c r="SIF2" s="1241"/>
      <c r="SIG2" s="1241"/>
      <c r="SIH2" s="1241"/>
      <c r="SII2" s="1241"/>
      <c r="SIJ2" s="1241"/>
      <c r="SIK2" s="1241"/>
      <c r="SIL2" s="1241"/>
      <c r="SIM2" s="1241"/>
      <c r="SIN2" s="1241"/>
      <c r="SIO2" s="1241"/>
      <c r="SIP2" s="1241"/>
      <c r="SIQ2" s="1241"/>
      <c r="SIR2" s="1241"/>
      <c r="SIS2" s="1241"/>
      <c r="SIT2" s="1241"/>
      <c r="SIU2" s="1241"/>
      <c r="SIV2" s="1241"/>
      <c r="SIW2" s="1241"/>
      <c r="SIX2" s="1241"/>
      <c r="SIY2" s="1241"/>
      <c r="SIZ2" s="1241"/>
      <c r="SJA2" s="1241"/>
      <c r="SJB2" s="1241"/>
      <c r="SJC2" s="1241"/>
      <c r="SJD2" s="1241"/>
      <c r="SJE2" s="1241"/>
      <c r="SJF2" s="1241"/>
      <c r="SJG2" s="1241"/>
      <c r="SJH2" s="1241"/>
      <c r="SJI2" s="1241"/>
      <c r="SJJ2" s="1241"/>
      <c r="SJK2" s="1241"/>
      <c r="SJL2" s="1241"/>
      <c r="SJM2" s="1241"/>
      <c r="SJN2" s="1241"/>
      <c r="SJO2" s="1241"/>
      <c r="SJP2" s="1241"/>
      <c r="SJQ2" s="1241"/>
      <c r="SJR2" s="1241"/>
      <c r="SJS2" s="1241"/>
      <c r="SJT2" s="1241"/>
      <c r="SJU2" s="1241"/>
      <c r="SJV2" s="1241"/>
      <c r="SJW2" s="1241"/>
      <c r="SJX2" s="1241"/>
      <c r="SJY2" s="1241"/>
      <c r="SJZ2" s="1241"/>
      <c r="SKA2" s="1241"/>
      <c r="SKB2" s="1241"/>
      <c r="SKC2" s="1241"/>
      <c r="SKD2" s="1241"/>
      <c r="SKE2" s="1241"/>
      <c r="SKF2" s="1241"/>
      <c r="SKG2" s="1241"/>
      <c r="SKH2" s="1241"/>
      <c r="SKI2" s="1241"/>
      <c r="SKJ2" s="1241"/>
      <c r="SKK2" s="1241"/>
      <c r="SKL2" s="1241"/>
      <c r="SKM2" s="1241"/>
      <c r="SKN2" s="1241"/>
      <c r="SKO2" s="1241"/>
      <c r="SKP2" s="1241"/>
      <c r="SKQ2" s="1241"/>
      <c r="SKR2" s="1241"/>
      <c r="SKS2" s="1241"/>
      <c r="SKT2" s="1241"/>
      <c r="SKU2" s="1241"/>
      <c r="SKV2" s="1241"/>
      <c r="SKW2" s="1241"/>
      <c r="SKX2" s="1241"/>
      <c r="SKY2" s="1241"/>
      <c r="SKZ2" s="1241"/>
      <c r="SLA2" s="1241"/>
      <c r="SLB2" s="1241"/>
      <c r="SLC2" s="1241"/>
      <c r="SLD2" s="1241"/>
      <c r="SLE2" s="1241"/>
      <c r="SLF2" s="1241"/>
      <c r="SLG2" s="1241"/>
      <c r="SLH2" s="1241"/>
      <c r="SLI2" s="1241"/>
      <c r="SLJ2" s="1241"/>
      <c r="SLK2" s="1241"/>
      <c r="SLL2" s="1241"/>
      <c r="SLM2" s="1241"/>
      <c r="SLN2" s="1241"/>
      <c r="SLO2" s="1241"/>
      <c r="SLP2" s="1241"/>
      <c r="SLQ2" s="1241"/>
      <c r="SLR2" s="1241"/>
      <c r="SLS2" s="1241"/>
      <c r="SLT2" s="1241"/>
      <c r="SLU2" s="1241"/>
      <c r="SLV2" s="1241"/>
      <c r="SLW2" s="1241"/>
      <c r="SLX2" s="1241"/>
      <c r="SLY2" s="1241"/>
      <c r="SLZ2" s="1241"/>
      <c r="SMA2" s="1241"/>
      <c r="SMB2" s="1241"/>
      <c r="SMC2" s="1241"/>
      <c r="SMD2" s="1241"/>
      <c r="SME2" s="1241"/>
      <c r="SMF2" s="1241"/>
      <c r="SMG2" s="1241"/>
      <c r="SMH2" s="1241"/>
      <c r="SMI2" s="1241"/>
      <c r="SMJ2" s="1241"/>
      <c r="SMK2" s="1241"/>
      <c r="SML2" s="1241"/>
      <c r="SMM2" s="1241"/>
      <c r="SMN2" s="1241"/>
      <c r="SMO2" s="1241"/>
      <c r="SMP2" s="1241"/>
      <c r="SMQ2" s="1241"/>
      <c r="SMR2" s="1241"/>
      <c r="SMS2" s="1241"/>
      <c r="SMT2" s="1241"/>
      <c r="SMU2" s="1241"/>
      <c r="SMV2" s="1241"/>
      <c r="SMW2" s="1241"/>
      <c r="SMX2" s="1241"/>
      <c r="SMY2" s="1241"/>
      <c r="SMZ2" s="1241"/>
      <c r="SNA2" s="1241"/>
      <c r="SNB2" s="1241"/>
      <c r="SNC2" s="1241"/>
      <c r="SND2" s="1241"/>
      <c r="SNE2" s="1241"/>
      <c r="SNF2" s="1241"/>
      <c r="SNG2" s="1241"/>
      <c r="SNH2" s="1241"/>
      <c r="SNI2" s="1241"/>
      <c r="SNJ2" s="1241"/>
      <c r="SNK2" s="1241"/>
      <c r="SNL2" s="1241"/>
      <c r="SNM2" s="1241"/>
      <c r="SNN2" s="1241"/>
      <c r="SNO2" s="1241"/>
      <c r="SNP2" s="1241"/>
      <c r="SNQ2" s="1241"/>
      <c r="SNR2" s="1241"/>
      <c r="SNS2" s="1241"/>
      <c r="SNT2" s="1241"/>
      <c r="SNU2" s="1241"/>
      <c r="SNV2" s="1241"/>
      <c r="SNW2" s="1241"/>
      <c r="SNX2" s="1241"/>
      <c r="SNY2" s="1241"/>
      <c r="SNZ2" s="1241"/>
      <c r="SOA2" s="1241"/>
      <c r="SOB2" s="1241"/>
      <c r="SOC2" s="1241"/>
      <c r="SOD2" s="1241"/>
      <c r="SOE2" s="1241"/>
      <c r="SOF2" s="1241"/>
      <c r="SOG2" s="1241"/>
      <c r="SOH2" s="1241"/>
      <c r="SOI2" s="1241"/>
      <c r="SOJ2" s="1241"/>
      <c r="SOK2" s="1241"/>
      <c r="SOL2" s="1241"/>
      <c r="SOM2" s="1241"/>
      <c r="SON2" s="1241"/>
      <c r="SOO2" s="1241"/>
      <c r="SOP2" s="1241"/>
      <c r="SOQ2" s="1241"/>
      <c r="SOR2" s="1241"/>
      <c r="SOS2" s="1241"/>
      <c r="SOT2" s="1241"/>
      <c r="SOU2" s="1241"/>
      <c r="SOV2" s="1241"/>
      <c r="SOW2" s="1241"/>
      <c r="SOX2" s="1241"/>
      <c r="SOY2" s="1241"/>
      <c r="SOZ2" s="1241"/>
      <c r="SPA2" s="1241"/>
      <c r="SPB2" s="1241"/>
      <c r="SPC2" s="1241"/>
      <c r="SPD2" s="1241"/>
      <c r="SPE2" s="1241"/>
      <c r="SPF2" s="1241"/>
      <c r="SPG2" s="1241"/>
      <c r="SPH2" s="1241"/>
      <c r="SPI2" s="1241"/>
      <c r="SPJ2" s="1241"/>
      <c r="SPK2" s="1241"/>
      <c r="SPL2" s="1241"/>
      <c r="SPM2" s="1241"/>
      <c r="SPN2" s="1241"/>
      <c r="SPO2" s="1241"/>
      <c r="SPP2" s="1241"/>
      <c r="SPQ2" s="1241"/>
      <c r="SPR2" s="1241"/>
      <c r="SPS2" s="1241"/>
      <c r="SPT2" s="1241"/>
      <c r="SPU2" s="1241"/>
      <c r="SPV2" s="1241"/>
      <c r="SPW2" s="1241"/>
      <c r="SPX2" s="1241"/>
      <c r="SPY2" s="1241"/>
      <c r="SPZ2" s="1241"/>
      <c r="SQA2" s="1241"/>
      <c r="SQB2" s="1241"/>
      <c r="SQC2" s="1241"/>
      <c r="SQD2" s="1241"/>
      <c r="SQE2" s="1241"/>
      <c r="SQF2" s="1241"/>
      <c r="SQG2" s="1241"/>
      <c r="SQH2" s="1241"/>
      <c r="SQI2" s="1241"/>
      <c r="SQJ2" s="1241"/>
      <c r="SQK2" s="1241"/>
      <c r="SQL2" s="1241"/>
      <c r="SQM2" s="1241"/>
      <c r="SQN2" s="1241"/>
      <c r="SQO2" s="1241"/>
      <c r="SQP2" s="1241"/>
      <c r="SQQ2" s="1241"/>
      <c r="SQR2" s="1241"/>
      <c r="SQS2" s="1241"/>
      <c r="SQT2" s="1241"/>
      <c r="SQU2" s="1241"/>
      <c r="SQV2" s="1241"/>
      <c r="SQW2" s="1241"/>
      <c r="SQX2" s="1241"/>
      <c r="SQY2" s="1241"/>
      <c r="SQZ2" s="1241"/>
      <c r="SRA2" s="1241"/>
      <c r="SRB2" s="1241"/>
      <c r="SRC2" s="1241"/>
      <c r="SRD2" s="1241"/>
      <c r="SRE2" s="1241"/>
      <c r="SRF2" s="1241"/>
      <c r="SRG2" s="1241"/>
      <c r="SRH2" s="1241"/>
      <c r="SRI2" s="1241"/>
      <c r="SRJ2" s="1241"/>
      <c r="SRK2" s="1241"/>
      <c r="SRL2" s="1241"/>
      <c r="SRM2" s="1241"/>
      <c r="SRN2" s="1241"/>
      <c r="SRO2" s="1241"/>
      <c r="SRP2" s="1241"/>
      <c r="SRQ2" s="1241"/>
      <c r="SRR2" s="1241"/>
      <c r="SRS2" s="1241"/>
      <c r="SRT2" s="1241"/>
      <c r="SRU2" s="1241"/>
      <c r="SRV2" s="1241"/>
      <c r="SRW2" s="1241"/>
      <c r="SRX2" s="1241"/>
      <c r="SRY2" s="1241"/>
      <c r="SRZ2" s="1241"/>
      <c r="SSA2" s="1241"/>
      <c r="SSB2" s="1241"/>
      <c r="SSC2" s="1241"/>
      <c r="SSD2" s="1241"/>
      <c r="SSE2" s="1241"/>
      <c r="SSF2" s="1241"/>
      <c r="SSG2" s="1241"/>
      <c r="SSH2" s="1241"/>
      <c r="SSI2" s="1241"/>
      <c r="SSJ2" s="1241"/>
      <c r="SSK2" s="1241"/>
      <c r="SSL2" s="1241"/>
      <c r="SSM2" s="1241"/>
      <c r="SSN2" s="1241"/>
      <c r="SSO2" s="1241"/>
      <c r="SSP2" s="1241"/>
      <c r="SSQ2" s="1241"/>
      <c r="SSR2" s="1241"/>
      <c r="SSS2" s="1241"/>
      <c r="SST2" s="1241"/>
      <c r="SSU2" s="1241"/>
      <c r="SSV2" s="1241"/>
      <c r="SSW2" s="1241"/>
      <c r="SSX2" s="1241"/>
      <c r="SSY2" s="1241"/>
      <c r="SSZ2" s="1241"/>
      <c r="STA2" s="1241"/>
      <c r="STB2" s="1241"/>
      <c r="STC2" s="1241"/>
      <c r="STD2" s="1241"/>
      <c r="STE2" s="1241"/>
      <c r="STF2" s="1241"/>
      <c r="STG2" s="1241"/>
      <c r="STH2" s="1241"/>
      <c r="STI2" s="1241"/>
      <c r="STJ2" s="1241"/>
      <c r="STK2" s="1241"/>
      <c r="STL2" s="1241"/>
      <c r="STM2" s="1241"/>
      <c r="STN2" s="1241"/>
      <c r="STO2" s="1241"/>
      <c r="STP2" s="1241"/>
      <c r="STQ2" s="1241"/>
      <c r="STR2" s="1241"/>
      <c r="STS2" s="1241"/>
      <c r="STT2" s="1241"/>
      <c r="STU2" s="1241"/>
      <c r="STV2" s="1241"/>
      <c r="STW2" s="1241"/>
      <c r="STX2" s="1241"/>
      <c r="STY2" s="1241"/>
      <c r="STZ2" s="1241"/>
      <c r="SUA2" s="1241"/>
      <c r="SUB2" s="1241"/>
      <c r="SUC2" s="1241"/>
      <c r="SUD2" s="1241"/>
      <c r="SUE2" s="1241"/>
      <c r="SUF2" s="1241"/>
      <c r="SUG2" s="1241"/>
      <c r="SUH2" s="1241"/>
      <c r="SUI2" s="1241"/>
      <c r="SUJ2" s="1241"/>
      <c r="SUK2" s="1241"/>
      <c r="SUL2" s="1241"/>
      <c r="SUM2" s="1241"/>
      <c r="SUN2" s="1241"/>
      <c r="SUO2" s="1241"/>
      <c r="SUP2" s="1241"/>
      <c r="SUQ2" s="1241"/>
      <c r="SUR2" s="1241"/>
      <c r="SUS2" s="1241"/>
      <c r="SUT2" s="1241"/>
      <c r="SUU2" s="1241"/>
      <c r="SUV2" s="1241"/>
      <c r="SUW2" s="1241"/>
      <c r="SUX2" s="1241"/>
      <c r="SUY2" s="1241"/>
      <c r="SUZ2" s="1241"/>
      <c r="SVA2" s="1241"/>
      <c r="SVB2" s="1241"/>
      <c r="SVC2" s="1241"/>
      <c r="SVD2" s="1241"/>
      <c r="SVE2" s="1241"/>
      <c r="SVF2" s="1241"/>
      <c r="SVG2" s="1241"/>
      <c r="SVH2" s="1241"/>
      <c r="SVI2" s="1241"/>
      <c r="SVJ2" s="1241"/>
      <c r="SVK2" s="1241"/>
      <c r="SVL2" s="1241"/>
      <c r="SVM2" s="1241"/>
      <c r="SVN2" s="1241"/>
      <c r="SVO2" s="1241"/>
      <c r="SVP2" s="1241"/>
      <c r="SVQ2" s="1241"/>
      <c r="SVR2" s="1241"/>
      <c r="SVS2" s="1241"/>
      <c r="SVT2" s="1241"/>
      <c r="SVU2" s="1241"/>
      <c r="SVV2" s="1241"/>
      <c r="SVW2" s="1241"/>
      <c r="SVX2" s="1241"/>
      <c r="SVY2" s="1241"/>
      <c r="SVZ2" s="1241"/>
      <c r="SWA2" s="1241"/>
      <c r="SWB2" s="1241"/>
      <c r="SWC2" s="1241"/>
      <c r="SWD2" s="1241"/>
      <c r="SWE2" s="1241"/>
      <c r="SWF2" s="1241"/>
      <c r="SWG2" s="1241"/>
      <c r="SWH2" s="1241"/>
      <c r="SWI2" s="1241"/>
      <c r="SWJ2" s="1241"/>
      <c r="SWK2" s="1241"/>
      <c r="SWL2" s="1241"/>
      <c r="SWM2" s="1241"/>
      <c r="SWN2" s="1241"/>
      <c r="SWO2" s="1241"/>
      <c r="SWP2" s="1241"/>
      <c r="SWQ2" s="1241"/>
      <c r="SWR2" s="1241"/>
      <c r="SWS2" s="1241"/>
      <c r="SWT2" s="1241"/>
      <c r="SWU2" s="1241"/>
      <c r="SWV2" s="1241"/>
      <c r="SWW2" s="1241"/>
      <c r="SWX2" s="1241"/>
      <c r="SWY2" s="1241"/>
      <c r="SWZ2" s="1241"/>
      <c r="SXA2" s="1241"/>
      <c r="SXB2" s="1241"/>
      <c r="SXC2" s="1241"/>
      <c r="SXD2" s="1241"/>
      <c r="SXE2" s="1241"/>
      <c r="SXF2" s="1241"/>
      <c r="SXG2" s="1241"/>
      <c r="SXH2" s="1241"/>
      <c r="SXI2" s="1241"/>
      <c r="SXJ2" s="1241"/>
      <c r="SXK2" s="1241"/>
      <c r="SXL2" s="1241"/>
      <c r="SXM2" s="1241"/>
      <c r="SXN2" s="1241"/>
      <c r="SXO2" s="1241"/>
      <c r="SXP2" s="1241"/>
      <c r="SXQ2" s="1241"/>
      <c r="SXR2" s="1241"/>
      <c r="SXS2" s="1241"/>
      <c r="SXT2" s="1241"/>
      <c r="SXU2" s="1241"/>
      <c r="SXV2" s="1241"/>
      <c r="SXW2" s="1241"/>
      <c r="SXX2" s="1241"/>
      <c r="SXY2" s="1241"/>
      <c r="SXZ2" s="1241"/>
      <c r="SYA2" s="1241"/>
      <c r="SYB2" s="1241"/>
      <c r="SYC2" s="1241"/>
      <c r="SYD2" s="1241"/>
      <c r="SYE2" s="1241"/>
      <c r="SYF2" s="1241"/>
      <c r="SYG2" s="1241"/>
      <c r="SYH2" s="1241"/>
      <c r="SYI2" s="1241"/>
      <c r="SYJ2" s="1241"/>
      <c r="SYK2" s="1241"/>
      <c r="SYL2" s="1241"/>
      <c r="SYM2" s="1241"/>
      <c r="SYN2" s="1241"/>
      <c r="SYO2" s="1241"/>
      <c r="SYP2" s="1241"/>
      <c r="SYQ2" s="1241"/>
      <c r="SYR2" s="1241"/>
      <c r="SYS2" s="1241"/>
      <c r="SYT2" s="1241"/>
      <c r="SYU2" s="1241"/>
      <c r="SYV2" s="1241"/>
      <c r="SYW2" s="1241"/>
      <c r="SYX2" s="1241"/>
      <c r="SYY2" s="1241"/>
      <c r="SYZ2" s="1241"/>
      <c r="SZA2" s="1241"/>
      <c r="SZB2" s="1241"/>
      <c r="SZC2" s="1241"/>
      <c r="SZD2" s="1241"/>
      <c r="SZE2" s="1241"/>
      <c r="SZF2" s="1241"/>
      <c r="SZG2" s="1241"/>
      <c r="SZH2" s="1241"/>
      <c r="SZI2" s="1241"/>
      <c r="SZJ2" s="1241"/>
      <c r="SZK2" s="1241"/>
      <c r="SZL2" s="1241"/>
      <c r="SZM2" s="1241"/>
      <c r="SZN2" s="1241"/>
      <c r="SZO2" s="1241"/>
      <c r="SZP2" s="1241"/>
      <c r="SZQ2" s="1241"/>
      <c r="SZR2" s="1241"/>
      <c r="SZS2" s="1241"/>
      <c r="SZT2" s="1241"/>
      <c r="SZU2" s="1241"/>
      <c r="SZV2" s="1241"/>
      <c r="SZW2" s="1241"/>
      <c r="SZX2" s="1241"/>
      <c r="SZY2" s="1241"/>
      <c r="SZZ2" s="1241"/>
      <c r="TAA2" s="1241"/>
      <c r="TAB2" s="1241"/>
      <c r="TAC2" s="1241"/>
      <c r="TAD2" s="1241"/>
      <c r="TAE2" s="1241"/>
      <c r="TAF2" s="1241"/>
      <c r="TAG2" s="1241"/>
      <c r="TAH2" s="1241"/>
      <c r="TAI2" s="1241"/>
      <c r="TAJ2" s="1241"/>
      <c r="TAK2" s="1241"/>
      <c r="TAL2" s="1241"/>
      <c r="TAM2" s="1241"/>
      <c r="TAN2" s="1241"/>
      <c r="TAO2" s="1241"/>
      <c r="TAP2" s="1241"/>
      <c r="TAQ2" s="1241"/>
      <c r="TAR2" s="1241"/>
      <c r="TAS2" s="1241"/>
      <c r="TAT2" s="1241"/>
      <c r="TAU2" s="1241"/>
      <c r="TAV2" s="1241"/>
      <c r="TAW2" s="1241"/>
      <c r="TAX2" s="1241"/>
      <c r="TAY2" s="1241"/>
      <c r="TAZ2" s="1241"/>
      <c r="TBA2" s="1241"/>
      <c r="TBB2" s="1241"/>
      <c r="TBC2" s="1241"/>
      <c r="TBD2" s="1241"/>
      <c r="TBE2" s="1241"/>
      <c r="TBF2" s="1241"/>
      <c r="TBG2" s="1241"/>
      <c r="TBH2" s="1241"/>
      <c r="TBI2" s="1241"/>
      <c r="TBJ2" s="1241"/>
      <c r="TBK2" s="1241"/>
      <c r="TBL2" s="1241"/>
      <c r="TBM2" s="1241"/>
      <c r="TBN2" s="1241"/>
      <c r="TBO2" s="1241"/>
      <c r="TBP2" s="1241"/>
      <c r="TBQ2" s="1241"/>
      <c r="TBR2" s="1241"/>
      <c r="TBS2" s="1241"/>
      <c r="TBT2" s="1241"/>
      <c r="TBU2" s="1241"/>
      <c r="TBV2" s="1241"/>
      <c r="TBW2" s="1241"/>
      <c r="TBX2" s="1241"/>
      <c r="TBY2" s="1241"/>
      <c r="TBZ2" s="1241"/>
      <c r="TCA2" s="1241"/>
      <c r="TCB2" s="1241"/>
      <c r="TCC2" s="1241"/>
      <c r="TCD2" s="1241"/>
      <c r="TCE2" s="1241"/>
      <c r="TCF2" s="1241"/>
      <c r="TCG2" s="1241"/>
      <c r="TCH2" s="1241"/>
      <c r="TCI2" s="1241"/>
      <c r="TCJ2" s="1241"/>
      <c r="TCK2" s="1241"/>
      <c r="TCL2" s="1241"/>
      <c r="TCM2" s="1241"/>
      <c r="TCN2" s="1241"/>
      <c r="TCO2" s="1241"/>
      <c r="TCP2" s="1241"/>
      <c r="TCQ2" s="1241"/>
      <c r="TCR2" s="1241"/>
      <c r="TCS2" s="1241"/>
      <c r="TCT2" s="1241"/>
      <c r="TCU2" s="1241"/>
      <c r="TCV2" s="1241"/>
      <c r="TCW2" s="1241"/>
      <c r="TCX2" s="1241"/>
      <c r="TCY2" s="1241"/>
      <c r="TCZ2" s="1241"/>
      <c r="TDA2" s="1241"/>
      <c r="TDB2" s="1241"/>
      <c r="TDC2" s="1241"/>
      <c r="TDD2" s="1241"/>
      <c r="TDE2" s="1241"/>
      <c r="TDF2" s="1241"/>
      <c r="TDG2" s="1241"/>
      <c r="TDH2" s="1241"/>
      <c r="TDI2" s="1241"/>
      <c r="TDJ2" s="1241"/>
      <c r="TDK2" s="1241"/>
      <c r="TDL2" s="1241"/>
      <c r="TDM2" s="1241"/>
      <c r="TDN2" s="1241"/>
      <c r="TDO2" s="1241"/>
      <c r="TDP2" s="1241"/>
      <c r="TDQ2" s="1241"/>
      <c r="TDR2" s="1241"/>
      <c r="TDS2" s="1241"/>
      <c r="TDT2" s="1241"/>
      <c r="TDU2" s="1241"/>
      <c r="TDV2" s="1241"/>
      <c r="TDW2" s="1241"/>
      <c r="TDX2" s="1241"/>
      <c r="TDY2" s="1241"/>
      <c r="TDZ2" s="1241"/>
      <c r="TEA2" s="1241"/>
      <c r="TEB2" s="1241"/>
      <c r="TEC2" s="1241"/>
      <c r="TED2" s="1241"/>
      <c r="TEE2" s="1241"/>
      <c r="TEF2" s="1241"/>
      <c r="TEG2" s="1241"/>
      <c r="TEH2" s="1241"/>
      <c r="TEI2" s="1241"/>
      <c r="TEJ2" s="1241"/>
      <c r="TEK2" s="1241"/>
      <c r="TEL2" s="1241"/>
      <c r="TEM2" s="1241"/>
      <c r="TEN2" s="1241"/>
      <c r="TEO2" s="1241"/>
      <c r="TEP2" s="1241"/>
      <c r="TEQ2" s="1241"/>
      <c r="TER2" s="1241"/>
      <c r="TES2" s="1241"/>
      <c r="TET2" s="1241"/>
      <c r="TEU2" s="1241"/>
      <c r="TEV2" s="1241"/>
      <c r="TEW2" s="1241"/>
      <c r="TEX2" s="1241"/>
      <c r="TEY2" s="1241"/>
      <c r="TEZ2" s="1241"/>
      <c r="TFA2" s="1241"/>
      <c r="TFB2" s="1241"/>
      <c r="TFC2" s="1241"/>
      <c r="TFD2" s="1241"/>
      <c r="TFE2" s="1241"/>
      <c r="TFF2" s="1241"/>
      <c r="TFG2" s="1241"/>
      <c r="TFH2" s="1241"/>
      <c r="TFI2" s="1241"/>
      <c r="TFJ2" s="1241"/>
      <c r="TFK2" s="1241"/>
      <c r="TFL2" s="1241"/>
      <c r="TFM2" s="1241"/>
      <c r="TFN2" s="1241"/>
      <c r="TFO2" s="1241"/>
      <c r="TFP2" s="1241"/>
      <c r="TFQ2" s="1241"/>
      <c r="TFR2" s="1241"/>
      <c r="TFS2" s="1241"/>
      <c r="TFT2" s="1241"/>
      <c r="TFU2" s="1241"/>
      <c r="TFV2" s="1241"/>
      <c r="TFW2" s="1241"/>
      <c r="TFX2" s="1241"/>
      <c r="TFY2" s="1241"/>
      <c r="TFZ2" s="1241"/>
      <c r="TGA2" s="1241"/>
      <c r="TGB2" s="1241"/>
      <c r="TGC2" s="1241"/>
      <c r="TGD2" s="1241"/>
      <c r="TGE2" s="1241"/>
      <c r="TGF2" s="1241"/>
      <c r="TGG2" s="1241"/>
      <c r="TGH2" s="1241"/>
      <c r="TGI2" s="1241"/>
      <c r="TGJ2" s="1241"/>
      <c r="TGK2" s="1241"/>
      <c r="TGL2" s="1241"/>
      <c r="TGM2" s="1241"/>
      <c r="TGN2" s="1241"/>
      <c r="TGO2" s="1241"/>
      <c r="TGP2" s="1241"/>
      <c r="TGQ2" s="1241"/>
      <c r="TGR2" s="1241"/>
      <c r="TGS2" s="1241"/>
      <c r="TGT2" s="1241"/>
      <c r="TGU2" s="1241"/>
      <c r="TGV2" s="1241"/>
      <c r="TGW2" s="1241"/>
      <c r="TGX2" s="1241"/>
      <c r="TGY2" s="1241"/>
      <c r="TGZ2" s="1241"/>
      <c r="THA2" s="1241"/>
      <c r="THB2" s="1241"/>
      <c r="THC2" s="1241"/>
      <c r="THD2" s="1241"/>
      <c r="THE2" s="1241"/>
      <c r="THF2" s="1241"/>
      <c r="THG2" s="1241"/>
      <c r="THH2" s="1241"/>
      <c r="THI2" s="1241"/>
      <c r="THJ2" s="1241"/>
      <c r="THK2" s="1241"/>
      <c r="THL2" s="1241"/>
      <c r="THM2" s="1241"/>
      <c r="THN2" s="1241"/>
      <c r="THO2" s="1241"/>
      <c r="THP2" s="1241"/>
      <c r="THQ2" s="1241"/>
      <c r="THR2" s="1241"/>
      <c r="THS2" s="1241"/>
      <c r="THT2" s="1241"/>
      <c r="THU2" s="1241"/>
      <c r="THV2" s="1241"/>
      <c r="THW2" s="1241"/>
      <c r="THX2" s="1241"/>
      <c r="THY2" s="1241"/>
      <c r="THZ2" s="1241"/>
      <c r="TIA2" s="1241"/>
      <c r="TIB2" s="1241"/>
      <c r="TIC2" s="1241"/>
      <c r="TID2" s="1241"/>
      <c r="TIE2" s="1241"/>
      <c r="TIF2" s="1241"/>
      <c r="TIG2" s="1241"/>
      <c r="TIH2" s="1241"/>
      <c r="TII2" s="1241"/>
      <c r="TIJ2" s="1241"/>
      <c r="TIK2" s="1241"/>
      <c r="TIL2" s="1241"/>
      <c r="TIM2" s="1241"/>
      <c r="TIN2" s="1241"/>
      <c r="TIO2" s="1241"/>
      <c r="TIP2" s="1241"/>
      <c r="TIQ2" s="1241"/>
      <c r="TIR2" s="1241"/>
      <c r="TIS2" s="1241"/>
      <c r="TIT2" s="1241"/>
      <c r="TIU2" s="1241"/>
      <c r="TIV2" s="1241"/>
      <c r="TIW2" s="1241"/>
      <c r="TIX2" s="1241"/>
      <c r="TIY2" s="1241"/>
      <c r="TIZ2" s="1241"/>
      <c r="TJA2" s="1241"/>
      <c r="TJB2" s="1241"/>
      <c r="TJC2" s="1241"/>
      <c r="TJD2" s="1241"/>
      <c r="TJE2" s="1241"/>
      <c r="TJF2" s="1241"/>
      <c r="TJG2" s="1241"/>
      <c r="TJH2" s="1241"/>
      <c r="TJI2" s="1241"/>
      <c r="TJJ2" s="1241"/>
      <c r="TJK2" s="1241"/>
      <c r="TJL2" s="1241"/>
      <c r="TJM2" s="1241"/>
      <c r="TJN2" s="1241"/>
      <c r="TJO2" s="1241"/>
      <c r="TJP2" s="1241"/>
      <c r="TJQ2" s="1241"/>
      <c r="TJR2" s="1241"/>
      <c r="TJS2" s="1241"/>
      <c r="TJT2" s="1241"/>
      <c r="TJU2" s="1241"/>
      <c r="TJV2" s="1241"/>
      <c r="TJW2" s="1241"/>
      <c r="TJX2" s="1241"/>
      <c r="TJY2" s="1241"/>
      <c r="TJZ2" s="1241"/>
      <c r="TKA2" s="1241"/>
      <c r="TKB2" s="1241"/>
      <c r="TKC2" s="1241"/>
      <c r="TKD2" s="1241"/>
      <c r="TKE2" s="1241"/>
      <c r="TKF2" s="1241"/>
      <c r="TKG2" s="1241"/>
      <c r="TKH2" s="1241"/>
      <c r="TKI2" s="1241"/>
      <c r="TKJ2" s="1241"/>
      <c r="TKK2" s="1241"/>
      <c r="TKL2" s="1241"/>
      <c r="TKM2" s="1241"/>
      <c r="TKN2" s="1241"/>
      <c r="TKO2" s="1241"/>
      <c r="TKP2" s="1241"/>
      <c r="TKQ2" s="1241"/>
      <c r="TKR2" s="1241"/>
      <c r="TKS2" s="1241"/>
      <c r="TKT2" s="1241"/>
      <c r="TKU2" s="1241"/>
      <c r="TKV2" s="1241"/>
      <c r="TKW2" s="1241"/>
      <c r="TKX2" s="1241"/>
      <c r="TKY2" s="1241"/>
      <c r="TKZ2" s="1241"/>
      <c r="TLA2" s="1241"/>
      <c r="TLB2" s="1241"/>
      <c r="TLC2" s="1241"/>
      <c r="TLD2" s="1241"/>
      <c r="TLE2" s="1241"/>
      <c r="TLF2" s="1241"/>
      <c r="TLG2" s="1241"/>
      <c r="TLH2" s="1241"/>
      <c r="TLI2" s="1241"/>
      <c r="TLJ2" s="1241"/>
      <c r="TLK2" s="1241"/>
      <c r="TLL2" s="1241"/>
      <c r="TLM2" s="1241"/>
      <c r="TLN2" s="1241"/>
      <c r="TLO2" s="1241"/>
      <c r="TLP2" s="1241"/>
      <c r="TLQ2" s="1241"/>
      <c r="TLR2" s="1241"/>
      <c r="TLS2" s="1241"/>
      <c r="TLT2" s="1241"/>
      <c r="TLU2" s="1241"/>
      <c r="TLV2" s="1241"/>
      <c r="TLW2" s="1241"/>
      <c r="TLX2" s="1241"/>
      <c r="TLY2" s="1241"/>
      <c r="TLZ2" s="1241"/>
      <c r="TMA2" s="1241"/>
      <c r="TMB2" s="1241"/>
      <c r="TMC2" s="1241"/>
      <c r="TMD2" s="1241"/>
      <c r="TME2" s="1241"/>
      <c r="TMF2" s="1241"/>
      <c r="TMG2" s="1241"/>
      <c r="TMH2" s="1241"/>
      <c r="TMI2" s="1241"/>
      <c r="TMJ2" s="1241"/>
      <c r="TMK2" s="1241"/>
      <c r="TML2" s="1241"/>
      <c r="TMM2" s="1241"/>
      <c r="TMN2" s="1241"/>
      <c r="TMO2" s="1241"/>
      <c r="TMP2" s="1241"/>
      <c r="TMQ2" s="1241"/>
      <c r="TMR2" s="1241"/>
      <c r="TMS2" s="1241"/>
      <c r="TMT2" s="1241"/>
      <c r="TMU2" s="1241"/>
      <c r="TMV2" s="1241"/>
      <c r="TMW2" s="1241"/>
      <c r="TMX2" s="1241"/>
      <c r="TMY2" s="1241"/>
      <c r="TMZ2" s="1241"/>
      <c r="TNA2" s="1241"/>
      <c r="TNB2" s="1241"/>
      <c r="TNC2" s="1241"/>
      <c r="TND2" s="1241"/>
      <c r="TNE2" s="1241"/>
      <c r="TNF2" s="1241"/>
      <c r="TNG2" s="1241"/>
      <c r="TNH2" s="1241"/>
      <c r="TNI2" s="1241"/>
      <c r="TNJ2" s="1241"/>
      <c r="TNK2" s="1241"/>
      <c r="TNL2" s="1241"/>
      <c r="TNM2" s="1241"/>
      <c r="TNN2" s="1241"/>
      <c r="TNO2" s="1241"/>
      <c r="TNP2" s="1241"/>
      <c r="TNQ2" s="1241"/>
      <c r="TNR2" s="1241"/>
      <c r="TNS2" s="1241"/>
      <c r="TNT2" s="1241"/>
      <c r="TNU2" s="1241"/>
      <c r="TNV2" s="1241"/>
      <c r="TNW2" s="1241"/>
      <c r="TNX2" s="1241"/>
      <c r="TNY2" s="1241"/>
      <c r="TNZ2" s="1241"/>
      <c r="TOA2" s="1241"/>
      <c r="TOB2" s="1241"/>
      <c r="TOC2" s="1241"/>
      <c r="TOD2" s="1241"/>
      <c r="TOE2" s="1241"/>
      <c r="TOF2" s="1241"/>
      <c r="TOG2" s="1241"/>
      <c r="TOH2" s="1241"/>
      <c r="TOI2" s="1241"/>
      <c r="TOJ2" s="1241"/>
      <c r="TOK2" s="1241"/>
      <c r="TOL2" s="1241"/>
      <c r="TOM2" s="1241"/>
      <c r="TON2" s="1241"/>
      <c r="TOO2" s="1241"/>
      <c r="TOP2" s="1241"/>
      <c r="TOQ2" s="1241"/>
      <c r="TOR2" s="1241"/>
      <c r="TOS2" s="1241"/>
      <c r="TOT2" s="1241"/>
      <c r="TOU2" s="1241"/>
      <c r="TOV2" s="1241"/>
      <c r="TOW2" s="1241"/>
      <c r="TOX2" s="1241"/>
      <c r="TOY2" s="1241"/>
      <c r="TOZ2" s="1241"/>
      <c r="TPA2" s="1241"/>
      <c r="TPB2" s="1241"/>
      <c r="TPC2" s="1241"/>
      <c r="TPD2" s="1241"/>
      <c r="TPE2" s="1241"/>
      <c r="TPF2" s="1241"/>
      <c r="TPG2" s="1241"/>
      <c r="TPH2" s="1241"/>
      <c r="TPI2" s="1241"/>
      <c r="TPJ2" s="1241"/>
      <c r="TPK2" s="1241"/>
      <c r="TPL2" s="1241"/>
      <c r="TPM2" s="1241"/>
      <c r="TPN2" s="1241"/>
      <c r="TPO2" s="1241"/>
      <c r="TPP2" s="1241"/>
      <c r="TPQ2" s="1241"/>
      <c r="TPR2" s="1241"/>
      <c r="TPS2" s="1241"/>
      <c r="TPT2" s="1241"/>
      <c r="TPU2" s="1241"/>
      <c r="TPV2" s="1241"/>
      <c r="TPW2" s="1241"/>
      <c r="TPX2" s="1241"/>
      <c r="TPY2" s="1241"/>
      <c r="TPZ2" s="1241"/>
      <c r="TQA2" s="1241"/>
      <c r="TQB2" s="1241"/>
      <c r="TQC2" s="1241"/>
      <c r="TQD2" s="1241"/>
      <c r="TQE2" s="1241"/>
      <c r="TQF2" s="1241"/>
      <c r="TQG2" s="1241"/>
      <c r="TQH2" s="1241"/>
      <c r="TQI2" s="1241"/>
      <c r="TQJ2" s="1241"/>
      <c r="TQK2" s="1241"/>
      <c r="TQL2" s="1241"/>
      <c r="TQM2" s="1241"/>
      <c r="TQN2" s="1241"/>
      <c r="TQO2" s="1241"/>
      <c r="TQP2" s="1241"/>
      <c r="TQQ2" s="1241"/>
      <c r="TQR2" s="1241"/>
      <c r="TQS2" s="1241"/>
      <c r="TQT2" s="1241"/>
      <c r="TQU2" s="1241"/>
      <c r="TQV2" s="1241"/>
      <c r="TQW2" s="1241"/>
      <c r="TQX2" s="1241"/>
      <c r="TQY2" s="1241"/>
      <c r="TQZ2" s="1241"/>
      <c r="TRA2" s="1241"/>
      <c r="TRB2" s="1241"/>
      <c r="TRC2" s="1241"/>
      <c r="TRD2" s="1241"/>
      <c r="TRE2" s="1241"/>
      <c r="TRF2" s="1241"/>
      <c r="TRG2" s="1241"/>
      <c r="TRH2" s="1241"/>
      <c r="TRI2" s="1241"/>
      <c r="TRJ2" s="1241"/>
      <c r="TRK2" s="1241"/>
      <c r="TRL2" s="1241"/>
      <c r="TRM2" s="1241"/>
      <c r="TRN2" s="1241"/>
      <c r="TRO2" s="1241"/>
      <c r="TRP2" s="1241"/>
      <c r="TRQ2" s="1241"/>
      <c r="TRR2" s="1241"/>
      <c r="TRS2" s="1241"/>
      <c r="TRT2" s="1241"/>
      <c r="TRU2" s="1241"/>
      <c r="TRV2" s="1241"/>
      <c r="TRW2" s="1241"/>
      <c r="TRX2" s="1241"/>
      <c r="TRY2" s="1241"/>
      <c r="TRZ2" s="1241"/>
      <c r="TSA2" s="1241"/>
      <c r="TSB2" s="1241"/>
      <c r="TSC2" s="1241"/>
      <c r="TSD2" s="1241"/>
      <c r="TSE2" s="1241"/>
      <c r="TSF2" s="1241"/>
      <c r="TSG2" s="1241"/>
      <c r="TSH2" s="1241"/>
      <c r="TSI2" s="1241"/>
      <c r="TSJ2" s="1241"/>
      <c r="TSK2" s="1241"/>
      <c r="TSL2" s="1241"/>
      <c r="TSM2" s="1241"/>
      <c r="TSN2" s="1241"/>
      <c r="TSO2" s="1241"/>
      <c r="TSP2" s="1241"/>
      <c r="TSQ2" s="1241"/>
      <c r="TSR2" s="1241"/>
      <c r="TSS2" s="1241"/>
      <c r="TST2" s="1241"/>
      <c r="TSU2" s="1241"/>
      <c r="TSV2" s="1241"/>
      <c r="TSW2" s="1241"/>
      <c r="TSX2" s="1241"/>
      <c r="TSY2" s="1241"/>
      <c r="TSZ2" s="1241"/>
      <c r="TTA2" s="1241"/>
      <c r="TTB2" s="1241"/>
      <c r="TTC2" s="1241"/>
      <c r="TTD2" s="1241"/>
      <c r="TTE2" s="1241"/>
      <c r="TTF2" s="1241"/>
      <c r="TTG2" s="1241"/>
      <c r="TTH2" s="1241"/>
      <c r="TTI2" s="1241"/>
      <c r="TTJ2" s="1241"/>
      <c r="TTK2" s="1241"/>
      <c r="TTL2" s="1241"/>
      <c r="TTM2" s="1241"/>
      <c r="TTN2" s="1241"/>
      <c r="TTO2" s="1241"/>
      <c r="TTP2" s="1241"/>
      <c r="TTQ2" s="1241"/>
      <c r="TTR2" s="1241"/>
      <c r="TTS2" s="1241"/>
      <c r="TTT2" s="1241"/>
      <c r="TTU2" s="1241"/>
      <c r="TTV2" s="1241"/>
      <c r="TTW2" s="1241"/>
      <c r="TTX2" s="1241"/>
      <c r="TTY2" s="1241"/>
      <c r="TTZ2" s="1241"/>
      <c r="TUA2" s="1241"/>
      <c r="TUB2" s="1241"/>
      <c r="TUC2" s="1241"/>
      <c r="TUD2" s="1241"/>
      <c r="TUE2" s="1241"/>
      <c r="TUF2" s="1241"/>
      <c r="TUG2" s="1241"/>
      <c r="TUH2" s="1241"/>
      <c r="TUI2" s="1241"/>
      <c r="TUJ2" s="1241"/>
      <c r="TUK2" s="1241"/>
      <c r="TUL2" s="1241"/>
      <c r="TUM2" s="1241"/>
      <c r="TUN2" s="1241"/>
      <c r="TUO2" s="1241"/>
      <c r="TUP2" s="1241"/>
      <c r="TUQ2" s="1241"/>
      <c r="TUR2" s="1241"/>
      <c r="TUS2" s="1241"/>
      <c r="TUT2" s="1241"/>
      <c r="TUU2" s="1241"/>
      <c r="TUV2" s="1241"/>
      <c r="TUW2" s="1241"/>
      <c r="TUX2" s="1241"/>
      <c r="TUY2" s="1241"/>
      <c r="TUZ2" s="1241"/>
      <c r="TVA2" s="1241"/>
      <c r="TVB2" s="1241"/>
      <c r="TVC2" s="1241"/>
      <c r="TVD2" s="1241"/>
      <c r="TVE2" s="1241"/>
      <c r="TVF2" s="1241"/>
      <c r="TVG2" s="1241"/>
      <c r="TVH2" s="1241"/>
      <c r="TVI2" s="1241"/>
      <c r="TVJ2" s="1241"/>
      <c r="TVK2" s="1241"/>
      <c r="TVL2" s="1241"/>
      <c r="TVM2" s="1241"/>
      <c r="TVN2" s="1241"/>
      <c r="TVO2" s="1241"/>
      <c r="TVP2" s="1241"/>
      <c r="TVQ2" s="1241"/>
      <c r="TVR2" s="1241"/>
      <c r="TVS2" s="1241"/>
      <c r="TVT2" s="1241"/>
      <c r="TVU2" s="1241"/>
      <c r="TVV2" s="1241"/>
      <c r="TVW2" s="1241"/>
      <c r="TVX2" s="1241"/>
      <c r="TVY2" s="1241"/>
      <c r="TVZ2" s="1241"/>
      <c r="TWA2" s="1241"/>
      <c r="TWB2" s="1241"/>
      <c r="TWC2" s="1241"/>
      <c r="TWD2" s="1241"/>
      <c r="TWE2" s="1241"/>
      <c r="TWF2" s="1241"/>
      <c r="TWG2" s="1241"/>
      <c r="TWH2" s="1241"/>
      <c r="TWI2" s="1241"/>
      <c r="TWJ2" s="1241"/>
      <c r="TWK2" s="1241"/>
      <c r="TWL2" s="1241"/>
      <c r="TWM2" s="1241"/>
      <c r="TWN2" s="1241"/>
      <c r="TWO2" s="1241"/>
      <c r="TWP2" s="1241"/>
      <c r="TWQ2" s="1241"/>
      <c r="TWR2" s="1241"/>
      <c r="TWS2" s="1241"/>
      <c r="TWT2" s="1241"/>
      <c r="TWU2" s="1241"/>
      <c r="TWV2" s="1241"/>
      <c r="TWW2" s="1241"/>
      <c r="TWX2" s="1241"/>
      <c r="TWY2" s="1241"/>
      <c r="TWZ2" s="1241"/>
      <c r="TXA2" s="1241"/>
      <c r="TXB2" s="1241"/>
      <c r="TXC2" s="1241"/>
      <c r="TXD2" s="1241"/>
      <c r="TXE2" s="1241"/>
      <c r="TXF2" s="1241"/>
      <c r="TXG2" s="1241"/>
      <c r="TXH2" s="1241"/>
      <c r="TXI2" s="1241"/>
      <c r="TXJ2" s="1241"/>
      <c r="TXK2" s="1241"/>
      <c r="TXL2" s="1241"/>
      <c r="TXM2" s="1241"/>
      <c r="TXN2" s="1241"/>
      <c r="TXO2" s="1241"/>
      <c r="TXP2" s="1241"/>
      <c r="TXQ2" s="1241"/>
      <c r="TXR2" s="1241"/>
      <c r="TXS2" s="1241"/>
      <c r="TXT2" s="1241"/>
      <c r="TXU2" s="1241"/>
      <c r="TXV2" s="1241"/>
      <c r="TXW2" s="1241"/>
      <c r="TXX2" s="1241"/>
      <c r="TXY2" s="1241"/>
      <c r="TXZ2" s="1241"/>
      <c r="TYA2" s="1241"/>
      <c r="TYB2" s="1241"/>
      <c r="TYC2" s="1241"/>
      <c r="TYD2" s="1241"/>
      <c r="TYE2" s="1241"/>
      <c r="TYF2" s="1241"/>
      <c r="TYG2" s="1241"/>
      <c r="TYH2" s="1241"/>
      <c r="TYI2" s="1241"/>
      <c r="TYJ2" s="1241"/>
      <c r="TYK2" s="1241"/>
      <c r="TYL2" s="1241"/>
      <c r="TYM2" s="1241"/>
      <c r="TYN2" s="1241"/>
      <c r="TYO2" s="1241"/>
      <c r="TYP2" s="1241"/>
      <c r="TYQ2" s="1241"/>
      <c r="TYR2" s="1241"/>
      <c r="TYS2" s="1241"/>
      <c r="TYT2" s="1241"/>
      <c r="TYU2" s="1241"/>
      <c r="TYV2" s="1241"/>
      <c r="TYW2" s="1241"/>
      <c r="TYX2" s="1241"/>
      <c r="TYY2" s="1241"/>
      <c r="TYZ2" s="1241"/>
      <c r="TZA2" s="1241"/>
      <c r="TZB2" s="1241"/>
      <c r="TZC2" s="1241"/>
      <c r="TZD2" s="1241"/>
      <c r="TZE2" s="1241"/>
      <c r="TZF2" s="1241"/>
      <c r="TZG2" s="1241"/>
      <c r="TZH2" s="1241"/>
      <c r="TZI2" s="1241"/>
      <c r="TZJ2" s="1241"/>
      <c r="TZK2" s="1241"/>
      <c r="TZL2" s="1241"/>
      <c r="TZM2" s="1241"/>
      <c r="TZN2" s="1241"/>
      <c r="TZO2" s="1241"/>
      <c r="TZP2" s="1241"/>
      <c r="TZQ2" s="1241"/>
      <c r="TZR2" s="1241"/>
      <c r="TZS2" s="1241"/>
      <c r="TZT2" s="1241"/>
      <c r="TZU2" s="1241"/>
      <c r="TZV2" s="1241"/>
      <c r="TZW2" s="1241"/>
      <c r="TZX2" s="1241"/>
      <c r="TZY2" s="1241"/>
      <c r="TZZ2" s="1241"/>
      <c r="UAA2" s="1241"/>
      <c r="UAB2" s="1241"/>
      <c r="UAC2" s="1241"/>
      <c r="UAD2" s="1241"/>
      <c r="UAE2" s="1241"/>
      <c r="UAF2" s="1241"/>
      <c r="UAG2" s="1241"/>
      <c r="UAH2" s="1241"/>
      <c r="UAI2" s="1241"/>
      <c r="UAJ2" s="1241"/>
      <c r="UAK2" s="1241"/>
      <c r="UAL2" s="1241"/>
      <c r="UAM2" s="1241"/>
      <c r="UAN2" s="1241"/>
      <c r="UAO2" s="1241"/>
      <c r="UAP2" s="1241"/>
      <c r="UAQ2" s="1241"/>
      <c r="UAR2" s="1241"/>
      <c r="UAS2" s="1241"/>
      <c r="UAT2" s="1241"/>
      <c r="UAU2" s="1241"/>
      <c r="UAV2" s="1241"/>
      <c r="UAW2" s="1241"/>
      <c r="UAX2" s="1241"/>
      <c r="UAY2" s="1241"/>
      <c r="UAZ2" s="1241"/>
      <c r="UBA2" s="1241"/>
      <c r="UBB2" s="1241"/>
      <c r="UBC2" s="1241"/>
      <c r="UBD2" s="1241"/>
      <c r="UBE2" s="1241"/>
      <c r="UBF2" s="1241"/>
      <c r="UBG2" s="1241"/>
      <c r="UBH2" s="1241"/>
      <c r="UBI2" s="1241"/>
      <c r="UBJ2" s="1241"/>
      <c r="UBK2" s="1241"/>
      <c r="UBL2" s="1241"/>
      <c r="UBM2" s="1241"/>
      <c r="UBN2" s="1241"/>
      <c r="UBO2" s="1241"/>
      <c r="UBP2" s="1241"/>
      <c r="UBQ2" s="1241"/>
      <c r="UBR2" s="1241"/>
      <c r="UBS2" s="1241"/>
      <c r="UBT2" s="1241"/>
      <c r="UBU2" s="1241"/>
      <c r="UBV2" s="1241"/>
      <c r="UBW2" s="1241"/>
      <c r="UBX2" s="1241"/>
      <c r="UBY2" s="1241"/>
      <c r="UBZ2" s="1241"/>
      <c r="UCA2" s="1241"/>
      <c r="UCB2" s="1241"/>
      <c r="UCC2" s="1241"/>
      <c r="UCD2" s="1241"/>
      <c r="UCE2" s="1241"/>
      <c r="UCF2" s="1241"/>
      <c r="UCG2" s="1241"/>
      <c r="UCH2" s="1241"/>
      <c r="UCI2" s="1241"/>
      <c r="UCJ2" s="1241"/>
      <c r="UCK2" s="1241"/>
      <c r="UCL2" s="1241"/>
      <c r="UCM2" s="1241"/>
      <c r="UCN2" s="1241"/>
      <c r="UCO2" s="1241"/>
      <c r="UCP2" s="1241"/>
      <c r="UCQ2" s="1241"/>
      <c r="UCR2" s="1241"/>
      <c r="UCS2" s="1241"/>
      <c r="UCT2" s="1241"/>
      <c r="UCU2" s="1241"/>
      <c r="UCV2" s="1241"/>
      <c r="UCW2" s="1241"/>
      <c r="UCX2" s="1241"/>
      <c r="UCY2" s="1241"/>
      <c r="UCZ2" s="1241"/>
      <c r="UDA2" s="1241"/>
      <c r="UDB2" s="1241"/>
      <c r="UDC2" s="1241"/>
      <c r="UDD2" s="1241"/>
      <c r="UDE2" s="1241"/>
      <c r="UDF2" s="1241"/>
      <c r="UDG2" s="1241"/>
      <c r="UDH2" s="1241"/>
      <c r="UDI2" s="1241"/>
      <c r="UDJ2" s="1241"/>
      <c r="UDK2" s="1241"/>
      <c r="UDL2" s="1241"/>
      <c r="UDM2" s="1241"/>
      <c r="UDN2" s="1241"/>
      <c r="UDO2" s="1241"/>
      <c r="UDP2" s="1241"/>
      <c r="UDQ2" s="1241"/>
      <c r="UDR2" s="1241"/>
      <c r="UDS2" s="1241"/>
      <c r="UDT2" s="1241"/>
      <c r="UDU2" s="1241"/>
      <c r="UDV2" s="1241"/>
      <c r="UDW2" s="1241"/>
      <c r="UDX2" s="1241"/>
      <c r="UDY2" s="1241"/>
      <c r="UDZ2" s="1241"/>
      <c r="UEA2" s="1241"/>
      <c r="UEB2" s="1241"/>
      <c r="UEC2" s="1241"/>
      <c r="UED2" s="1241"/>
      <c r="UEE2" s="1241"/>
      <c r="UEF2" s="1241"/>
      <c r="UEG2" s="1241"/>
      <c r="UEH2" s="1241"/>
      <c r="UEI2" s="1241"/>
      <c r="UEJ2" s="1241"/>
      <c r="UEK2" s="1241"/>
      <c r="UEL2" s="1241"/>
      <c r="UEM2" s="1241"/>
      <c r="UEN2" s="1241"/>
      <c r="UEO2" s="1241"/>
      <c r="UEP2" s="1241"/>
      <c r="UEQ2" s="1241"/>
      <c r="UER2" s="1241"/>
      <c r="UES2" s="1241"/>
      <c r="UET2" s="1241"/>
      <c r="UEU2" s="1241"/>
      <c r="UEV2" s="1241"/>
      <c r="UEW2" s="1241"/>
      <c r="UEX2" s="1241"/>
      <c r="UEY2" s="1241"/>
      <c r="UEZ2" s="1241"/>
      <c r="UFA2" s="1241"/>
      <c r="UFB2" s="1241"/>
      <c r="UFC2" s="1241"/>
      <c r="UFD2" s="1241"/>
      <c r="UFE2" s="1241"/>
      <c r="UFF2" s="1241"/>
      <c r="UFG2" s="1241"/>
      <c r="UFH2" s="1241"/>
      <c r="UFI2" s="1241"/>
      <c r="UFJ2" s="1241"/>
      <c r="UFK2" s="1241"/>
      <c r="UFL2" s="1241"/>
      <c r="UFM2" s="1241"/>
      <c r="UFN2" s="1241"/>
      <c r="UFO2" s="1241"/>
      <c r="UFP2" s="1241"/>
      <c r="UFQ2" s="1241"/>
      <c r="UFR2" s="1241"/>
      <c r="UFS2" s="1241"/>
      <c r="UFT2" s="1241"/>
      <c r="UFU2" s="1241"/>
      <c r="UFV2" s="1241"/>
      <c r="UFW2" s="1241"/>
      <c r="UFX2" s="1241"/>
      <c r="UFY2" s="1241"/>
      <c r="UFZ2" s="1241"/>
      <c r="UGA2" s="1241"/>
      <c r="UGB2" s="1241"/>
      <c r="UGC2" s="1241"/>
      <c r="UGD2" s="1241"/>
      <c r="UGE2" s="1241"/>
      <c r="UGF2" s="1241"/>
      <c r="UGG2" s="1241"/>
      <c r="UGH2" s="1241"/>
      <c r="UGI2" s="1241"/>
      <c r="UGJ2" s="1241"/>
      <c r="UGK2" s="1241"/>
      <c r="UGL2" s="1241"/>
      <c r="UGM2" s="1241"/>
      <c r="UGN2" s="1241"/>
      <c r="UGO2" s="1241"/>
      <c r="UGP2" s="1241"/>
      <c r="UGQ2" s="1241"/>
      <c r="UGR2" s="1241"/>
      <c r="UGS2" s="1241"/>
      <c r="UGT2" s="1241"/>
      <c r="UGU2" s="1241"/>
      <c r="UGV2" s="1241"/>
      <c r="UGW2" s="1241"/>
      <c r="UGX2" s="1241"/>
      <c r="UGY2" s="1241"/>
      <c r="UGZ2" s="1241"/>
      <c r="UHA2" s="1241"/>
      <c r="UHB2" s="1241"/>
      <c r="UHC2" s="1241"/>
      <c r="UHD2" s="1241"/>
      <c r="UHE2" s="1241"/>
      <c r="UHF2" s="1241"/>
      <c r="UHG2" s="1241"/>
      <c r="UHH2" s="1241"/>
      <c r="UHI2" s="1241"/>
      <c r="UHJ2" s="1241"/>
      <c r="UHK2" s="1241"/>
      <c r="UHL2" s="1241"/>
      <c r="UHM2" s="1241"/>
      <c r="UHN2" s="1241"/>
      <c r="UHO2" s="1241"/>
      <c r="UHP2" s="1241"/>
      <c r="UHQ2" s="1241"/>
      <c r="UHR2" s="1241"/>
      <c r="UHS2" s="1241"/>
      <c r="UHT2" s="1241"/>
      <c r="UHU2" s="1241"/>
      <c r="UHV2" s="1241"/>
      <c r="UHW2" s="1241"/>
      <c r="UHX2" s="1241"/>
      <c r="UHY2" s="1241"/>
      <c r="UHZ2" s="1241"/>
      <c r="UIA2" s="1241"/>
      <c r="UIB2" s="1241"/>
      <c r="UIC2" s="1241"/>
      <c r="UID2" s="1241"/>
      <c r="UIE2" s="1241"/>
      <c r="UIF2" s="1241"/>
      <c r="UIG2" s="1241"/>
      <c r="UIH2" s="1241"/>
      <c r="UII2" s="1241"/>
      <c r="UIJ2" s="1241"/>
      <c r="UIK2" s="1241"/>
      <c r="UIL2" s="1241"/>
      <c r="UIM2" s="1241"/>
      <c r="UIN2" s="1241"/>
      <c r="UIO2" s="1241"/>
      <c r="UIP2" s="1241"/>
      <c r="UIQ2" s="1241"/>
      <c r="UIR2" s="1241"/>
      <c r="UIS2" s="1241"/>
      <c r="UIT2" s="1241"/>
      <c r="UIU2" s="1241"/>
      <c r="UIV2" s="1241"/>
      <c r="UIW2" s="1241"/>
      <c r="UIX2" s="1241"/>
      <c r="UIY2" s="1241"/>
      <c r="UIZ2" s="1241"/>
      <c r="UJA2" s="1241"/>
      <c r="UJB2" s="1241"/>
      <c r="UJC2" s="1241"/>
      <c r="UJD2" s="1241"/>
      <c r="UJE2" s="1241"/>
      <c r="UJF2" s="1241"/>
      <c r="UJG2" s="1241"/>
      <c r="UJH2" s="1241"/>
      <c r="UJI2" s="1241"/>
      <c r="UJJ2" s="1241"/>
      <c r="UJK2" s="1241"/>
      <c r="UJL2" s="1241"/>
      <c r="UJM2" s="1241"/>
      <c r="UJN2" s="1241"/>
      <c r="UJO2" s="1241"/>
      <c r="UJP2" s="1241"/>
      <c r="UJQ2" s="1241"/>
      <c r="UJR2" s="1241"/>
      <c r="UJS2" s="1241"/>
      <c r="UJT2" s="1241"/>
      <c r="UJU2" s="1241"/>
      <c r="UJV2" s="1241"/>
      <c r="UJW2" s="1241"/>
      <c r="UJX2" s="1241"/>
      <c r="UJY2" s="1241"/>
      <c r="UJZ2" s="1241"/>
      <c r="UKA2" s="1241"/>
      <c r="UKB2" s="1241"/>
      <c r="UKC2" s="1241"/>
      <c r="UKD2" s="1241"/>
      <c r="UKE2" s="1241"/>
      <c r="UKF2" s="1241"/>
      <c r="UKG2" s="1241"/>
      <c r="UKH2" s="1241"/>
      <c r="UKI2" s="1241"/>
      <c r="UKJ2" s="1241"/>
      <c r="UKK2" s="1241"/>
      <c r="UKL2" s="1241"/>
      <c r="UKM2" s="1241"/>
      <c r="UKN2" s="1241"/>
      <c r="UKO2" s="1241"/>
      <c r="UKP2" s="1241"/>
      <c r="UKQ2" s="1241"/>
      <c r="UKR2" s="1241"/>
      <c r="UKS2" s="1241"/>
      <c r="UKT2" s="1241"/>
      <c r="UKU2" s="1241"/>
      <c r="UKV2" s="1241"/>
      <c r="UKW2" s="1241"/>
      <c r="UKX2" s="1241"/>
      <c r="UKY2" s="1241"/>
      <c r="UKZ2" s="1241"/>
      <c r="ULA2" s="1241"/>
      <c r="ULB2" s="1241"/>
      <c r="ULC2" s="1241"/>
      <c r="ULD2" s="1241"/>
      <c r="ULE2" s="1241"/>
      <c r="ULF2" s="1241"/>
      <c r="ULG2" s="1241"/>
      <c r="ULH2" s="1241"/>
      <c r="ULI2" s="1241"/>
      <c r="ULJ2" s="1241"/>
      <c r="ULK2" s="1241"/>
      <c r="ULL2" s="1241"/>
      <c r="ULM2" s="1241"/>
      <c r="ULN2" s="1241"/>
      <c r="ULO2" s="1241"/>
      <c r="ULP2" s="1241"/>
      <c r="ULQ2" s="1241"/>
      <c r="ULR2" s="1241"/>
      <c r="ULS2" s="1241"/>
      <c r="ULT2" s="1241"/>
      <c r="ULU2" s="1241"/>
      <c r="ULV2" s="1241"/>
      <c r="ULW2" s="1241"/>
      <c r="ULX2" s="1241"/>
      <c r="ULY2" s="1241"/>
      <c r="ULZ2" s="1241"/>
      <c r="UMA2" s="1241"/>
      <c r="UMB2" s="1241"/>
      <c r="UMC2" s="1241"/>
      <c r="UMD2" s="1241"/>
      <c r="UME2" s="1241"/>
      <c r="UMF2" s="1241"/>
      <c r="UMG2" s="1241"/>
      <c r="UMH2" s="1241"/>
      <c r="UMI2" s="1241"/>
      <c r="UMJ2" s="1241"/>
      <c r="UMK2" s="1241"/>
      <c r="UML2" s="1241"/>
      <c r="UMM2" s="1241"/>
      <c r="UMN2" s="1241"/>
      <c r="UMO2" s="1241"/>
      <c r="UMP2" s="1241"/>
      <c r="UMQ2" s="1241"/>
      <c r="UMR2" s="1241"/>
      <c r="UMS2" s="1241"/>
      <c r="UMT2" s="1241"/>
      <c r="UMU2" s="1241"/>
      <c r="UMV2" s="1241"/>
      <c r="UMW2" s="1241"/>
      <c r="UMX2" s="1241"/>
      <c r="UMY2" s="1241"/>
      <c r="UMZ2" s="1241"/>
      <c r="UNA2" s="1241"/>
      <c r="UNB2" s="1241"/>
      <c r="UNC2" s="1241"/>
      <c r="UND2" s="1241"/>
      <c r="UNE2" s="1241"/>
      <c r="UNF2" s="1241"/>
      <c r="UNG2" s="1241"/>
      <c r="UNH2" s="1241"/>
      <c r="UNI2" s="1241"/>
      <c r="UNJ2" s="1241"/>
      <c r="UNK2" s="1241"/>
      <c r="UNL2" s="1241"/>
      <c r="UNM2" s="1241"/>
      <c r="UNN2" s="1241"/>
      <c r="UNO2" s="1241"/>
      <c r="UNP2" s="1241"/>
      <c r="UNQ2" s="1241"/>
      <c r="UNR2" s="1241"/>
      <c r="UNS2" s="1241"/>
      <c r="UNT2" s="1241"/>
      <c r="UNU2" s="1241"/>
      <c r="UNV2" s="1241"/>
      <c r="UNW2" s="1241"/>
      <c r="UNX2" s="1241"/>
      <c r="UNY2" s="1241"/>
      <c r="UNZ2" s="1241"/>
      <c r="UOA2" s="1241"/>
      <c r="UOB2" s="1241"/>
      <c r="UOC2" s="1241"/>
      <c r="UOD2" s="1241"/>
      <c r="UOE2" s="1241"/>
      <c r="UOF2" s="1241"/>
      <c r="UOG2" s="1241"/>
      <c r="UOH2" s="1241"/>
      <c r="UOI2" s="1241"/>
      <c r="UOJ2" s="1241"/>
      <c r="UOK2" s="1241"/>
      <c r="UOL2" s="1241"/>
      <c r="UOM2" s="1241"/>
      <c r="UON2" s="1241"/>
      <c r="UOO2" s="1241"/>
      <c r="UOP2" s="1241"/>
      <c r="UOQ2" s="1241"/>
      <c r="UOR2" s="1241"/>
      <c r="UOS2" s="1241"/>
      <c r="UOT2" s="1241"/>
      <c r="UOU2" s="1241"/>
      <c r="UOV2" s="1241"/>
      <c r="UOW2" s="1241"/>
      <c r="UOX2" s="1241"/>
      <c r="UOY2" s="1241"/>
      <c r="UOZ2" s="1241"/>
      <c r="UPA2" s="1241"/>
      <c r="UPB2" s="1241"/>
      <c r="UPC2" s="1241"/>
      <c r="UPD2" s="1241"/>
      <c r="UPE2" s="1241"/>
      <c r="UPF2" s="1241"/>
      <c r="UPG2" s="1241"/>
      <c r="UPH2" s="1241"/>
      <c r="UPI2" s="1241"/>
      <c r="UPJ2" s="1241"/>
      <c r="UPK2" s="1241"/>
      <c r="UPL2" s="1241"/>
      <c r="UPM2" s="1241"/>
      <c r="UPN2" s="1241"/>
      <c r="UPO2" s="1241"/>
      <c r="UPP2" s="1241"/>
      <c r="UPQ2" s="1241"/>
      <c r="UPR2" s="1241"/>
      <c r="UPS2" s="1241"/>
      <c r="UPT2" s="1241"/>
      <c r="UPU2" s="1241"/>
      <c r="UPV2" s="1241"/>
      <c r="UPW2" s="1241"/>
      <c r="UPX2" s="1241"/>
      <c r="UPY2" s="1241"/>
      <c r="UPZ2" s="1241"/>
      <c r="UQA2" s="1241"/>
      <c r="UQB2" s="1241"/>
      <c r="UQC2" s="1241"/>
      <c r="UQD2" s="1241"/>
      <c r="UQE2" s="1241"/>
      <c r="UQF2" s="1241"/>
      <c r="UQG2" s="1241"/>
      <c r="UQH2" s="1241"/>
      <c r="UQI2" s="1241"/>
      <c r="UQJ2" s="1241"/>
      <c r="UQK2" s="1241"/>
      <c r="UQL2" s="1241"/>
      <c r="UQM2" s="1241"/>
      <c r="UQN2" s="1241"/>
      <c r="UQO2" s="1241"/>
      <c r="UQP2" s="1241"/>
      <c r="UQQ2" s="1241"/>
      <c r="UQR2" s="1241"/>
      <c r="UQS2" s="1241"/>
      <c r="UQT2" s="1241"/>
      <c r="UQU2" s="1241"/>
      <c r="UQV2" s="1241"/>
      <c r="UQW2" s="1241"/>
      <c r="UQX2" s="1241"/>
      <c r="UQY2" s="1241"/>
      <c r="UQZ2" s="1241"/>
      <c r="URA2" s="1241"/>
      <c r="URB2" s="1241"/>
      <c r="URC2" s="1241"/>
      <c r="URD2" s="1241"/>
      <c r="URE2" s="1241"/>
      <c r="URF2" s="1241"/>
      <c r="URG2" s="1241"/>
      <c r="URH2" s="1241"/>
      <c r="URI2" s="1241"/>
      <c r="URJ2" s="1241"/>
      <c r="URK2" s="1241"/>
      <c r="URL2" s="1241"/>
      <c r="URM2" s="1241"/>
      <c r="URN2" s="1241"/>
      <c r="URO2" s="1241"/>
      <c r="URP2" s="1241"/>
      <c r="URQ2" s="1241"/>
      <c r="URR2" s="1241"/>
      <c r="URS2" s="1241"/>
      <c r="URT2" s="1241"/>
      <c r="URU2" s="1241"/>
      <c r="URV2" s="1241"/>
      <c r="URW2" s="1241"/>
      <c r="URX2" s="1241"/>
      <c r="URY2" s="1241"/>
      <c r="URZ2" s="1241"/>
      <c r="USA2" s="1241"/>
      <c r="USB2" s="1241"/>
      <c r="USC2" s="1241"/>
      <c r="USD2" s="1241"/>
      <c r="USE2" s="1241"/>
      <c r="USF2" s="1241"/>
      <c r="USG2" s="1241"/>
      <c r="USH2" s="1241"/>
      <c r="USI2" s="1241"/>
      <c r="USJ2" s="1241"/>
      <c r="USK2" s="1241"/>
      <c r="USL2" s="1241"/>
      <c r="USM2" s="1241"/>
      <c r="USN2" s="1241"/>
      <c r="USO2" s="1241"/>
      <c r="USP2" s="1241"/>
      <c r="USQ2" s="1241"/>
      <c r="USR2" s="1241"/>
      <c r="USS2" s="1241"/>
      <c r="UST2" s="1241"/>
      <c r="USU2" s="1241"/>
      <c r="USV2" s="1241"/>
      <c r="USW2" s="1241"/>
      <c r="USX2" s="1241"/>
      <c r="USY2" s="1241"/>
      <c r="USZ2" s="1241"/>
      <c r="UTA2" s="1241"/>
      <c r="UTB2" s="1241"/>
      <c r="UTC2" s="1241"/>
      <c r="UTD2" s="1241"/>
      <c r="UTE2" s="1241"/>
      <c r="UTF2" s="1241"/>
      <c r="UTG2" s="1241"/>
      <c r="UTH2" s="1241"/>
      <c r="UTI2" s="1241"/>
      <c r="UTJ2" s="1241"/>
      <c r="UTK2" s="1241"/>
      <c r="UTL2" s="1241"/>
      <c r="UTM2" s="1241"/>
      <c r="UTN2" s="1241"/>
      <c r="UTO2" s="1241"/>
      <c r="UTP2" s="1241"/>
      <c r="UTQ2" s="1241"/>
      <c r="UTR2" s="1241"/>
      <c r="UTS2" s="1241"/>
      <c r="UTT2" s="1241"/>
      <c r="UTU2" s="1241"/>
      <c r="UTV2" s="1241"/>
      <c r="UTW2" s="1241"/>
      <c r="UTX2" s="1241"/>
      <c r="UTY2" s="1241"/>
      <c r="UTZ2" s="1241"/>
      <c r="UUA2" s="1241"/>
      <c r="UUB2" s="1241"/>
      <c r="UUC2" s="1241"/>
      <c r="UUD2" s="1241"/>
      <c r="UUE2" s="1241"/>
      <c r="UUF2" s="1241"/>
      <c r="UUG2" s="1241"/>
      <c r="UUH2" s="1241"/>
      <c r="UUI2" s="1241"/>
      <c r="UUJ2" s="1241"/>
      <c r="UUK2" s="1241"/>
      <c r="UUL2" s="1241"/>
      <c r="UUM2" s="1241"/>
      <c r="UUN2" s="1241"/>
      <c r="UUO2" s="1241"/>
      <c r="UUP2" s="1241"/>
      <c r="UUQ2" s="1241"/>
      <c r="UUR2" s="1241"/>
      <c r="UUS2" s="1241"/>
      <c r="UUT2" s="1241"/>
      <c r="UUU2" s="1241"/>
      <c r="UUV2" s="1241"/>
      <c r="UUW2" s="1241"/>
      <c r="UUX2" s="1241"/>
      <c r="UUY2" s="1241"/>
      <c r="UUZ2" s="1241"/>
      <c r="UVA2" s="1241"/>
      <c r="UVB2" s="1241"/>
      <c r="UVC2" s="1241"/>
      <c r="UVD2" s="1241"/>
      <c r="UVE2" s="1241"/>
      <c r="UVF2" s="1241"/>
      <c r="UVG2" s="1241"/>
      <c r="UVH2" s="1241"/>
      <c r="UVI2" s="1241"/>
      <c r="UVJ2" s="1241"/>
      <c r="UVK2" s="1241"/>
      <c r="UVL2" s="1241"/>
      <c r="UVM2" s="1241"/>
      <c r="UVN2" s="1241"/>
      <c r="UVO2" s="1241"/>
      <c r="UVP2" s="1241"/>
      <c r="UVQ2" s="1241"/>
      <c r="UVR2" s="1241"/>
      <c r="UVS2" s="1241"/>
      <c r="UVT2" s="1241"/>
      <c r="UVU2" s="1241"/>
      <c r="UVV2" s="1241"/>
      <c r="UVW2" s="1241"/>
      <c r="UVX2" s="1241"/>
      <c r="UVY2" s="1241"/>
      <c r="UVZ2" s="1241"/>
      <c r="UWA2" s="1241"/>
      <c r="UWB2" s="1241"/>
      <c r="UWC2" s="1241"/>
      <c r="UWD2" s="1241"/>
      <c r="UWE2" s="1241"/>
      <c r="UWF2" s="1241"/>
      <c r="UWG2" s="1241"/>
      <c r="UWH2" s="1241"/>
      <c r="UWI2" s="1241"/>
      <c r="UWJ2" s="1241"/>
      <c r="UWK2" s="1241"/>
      <c r="UWL2" s="1241"/>
      <c r="UWM2" s="1241"/>
      <c r="UWN2" s="1241"/>
      <c r="UWO2" s="1241"/>
      <c r="UWP2" s="1241"/>
      <c r="UWQ2" s="1241"/>
      <c r="UWR2" s="1241"/>
      <c r="UWS2" s="1241"/>
      <c r="UWT2" s="1241"/>
      <c r="UWU2" s="1241"/>
      <c r="UWV2" s="1241"/>
      <c r="UWW2" s="1241"/>
      <c r="UWX2" s="1241"/>
      <c r="UWY2" s="1241"/>
      <c r="UWZ2" s="1241"/>
      <c r="UXA2" s="1241"/>
      <c r="UXB2" s="1241"/>
      <c r="UXC2" s="1241"/>
      <c r="UXD2" s="1241"/>
      <c r="UXE2" s="1241"/>
      <c r="UXF2" s="1241"/>
      <c r="UXG2" s="1241"/>
      <c r="UXH2" s="1241"/>
      <c r="UXI2" s="1241"/>
      <c r="UXJ2" s="1241"/>
      <c r="UXK2" s="1241"/>
      <c r="UXL2" s="1241"/>
      <c r="UXM2" s="1241"/>
      <c r="UXN2" s="1241"/>
      <c r="UXO2" s="1241"/>
      <c r="UXP2" s="1241"/>
      <c r="UXQ2" s="1241"/>
      <c r="UXR2" s="1241"/>
      <c r="UXS2" s="1241"/>
      <c r="UXT2" s="1241"/>
      <c r="UXU2" s="1241"/>
      <c r="UXV2" s="1241"/>
      <c r="UXW2" s="1241"/>
      <c r="UXX2" s="1241"/>
      <c r="UXY2" s="1241"/>
      <c r="UXZ2" s="1241"/>
      <c r="UYA2" s="1241"/>
      <c r="UYB2" s="1241"/>
      <c r="UYC2" s="1241"/>
      <c r="UYD2" s="1241"/>
      <c r="UYE2" s="1241"/>
      <c r="UYF2" s="1241"/>
      <c r="UYG2" s="1241"/>
      <c r="UYH2" s="1241"/>
      <c r="UYI2" s="1241"/>
      <c r="UYJ2" s="1241"/>
      <c r="UYK2" s="1241"/>
      <c r="UYL2" s="1241"/>
      <c r="UYM2" s="1241"/>
      <c r="UYN2" s="1241"/>
      <c r="UYO2" s="1241"/>
      <c r="UYP2" s="1241"/>
      <c r="UYQ2" s="1241"/>
      <c r="UYR2" s="1241"/>
      <c r="UYS2" s="1241"/>
      <c r="UYT2" s="1241"/>
      <c r="UYU2" s="1241"/>
      <c r="UYV2" s="1241"/>
      <c r="UYW2" s="1241"/>
      <c r="UYX2" s="1241"/>
      <c r="UYY2" s="1241"/>
      <c r="UYZ2" s="1241"/>
      <c r="UZA2" s="1241"/>
      <c r="UZB2" s="1241"/>
      <c r="UZC2" s="1241"/>
      <c r="UZD2" s="1241"/>
      <c r="UZE2" s="1241"/>
      <c r="UZF2" s="1241"/>
      <c r="UZG2" s="1241"/>
      <c r="UZH2" s="1241"/>
      <c r="UZI2" s="1241"/>
      <c r="UZJ2" s="1241"/>
      <c r="UZK2" s="1241"/>
      <c r="UZL2" s="1241"/>
      <c r="UZM2" s="1241"/>
      <c r="UZN2" s="1241"/>
      <c r="UZO2" s="1241"/>
      <c r="UZP2" s="1241"/>
      <c r="UZQ2" s="1241"/>
      <c r="UZR2" s="1241"/>
      <c r="UZS2" s="1241"/>
      <c r="UZT2" s="1241"/>
      <c r="UZU2" s="1241"/>
      <c r="UZV2" s="1241"/>
      <c r="UZW2" s="1241"/>
      <c r="UZX2" s="1241"/>
      <c r="UZY2" s="1241"/>
      <c r="UZZ2" s="1241"/>
      <c r="VAA2" s="1241"/>
      <c r="VAB2" s="1241"/>
      <c r="VAC2" s="1241"/>
      <c r="VAD2" s="1241"/>
      <c r="VAE2" s="1241"/>
      <c r="VAF2" s="1241"/>
      <c r="VAG2" s="1241"/>
      <c r="VAH2" s="1241"/>
      <c r="VAI2" s="1241"/>
      <c r="VAJ2" s="1241"/>
      <c r="VAK2" s="1241"/>
      <c r="VAL2" s="1241"/>
      <c r="VAM2" s="1241"/>
      <c r="VAN2" s="1241"/>
      <c r="VAO2" s="1241"/>
      <c r="VAP2" s="1241"/>
      <c r="VAQ2" s="1241"/>
      <c r="VAR2" s="1241"/>
      <c r="VAS2" s="1241"/>
      <c r="VAT2" s="1241"/>
      <c r="VAU2" s="1241"/>
      <c r="VAV2" s="1241"/>
      <c r="VAW2" s="1241"/>
      <c r="VAX2" s="1241"/>
      <c r="VAY2" s="1241"/>
      <c r="VAZ2" s="1241"/>
      <c r="VBA2" s="1241"/>
      <c r="VBB2" s="1241"/>
      <c r="VBC2" s="1241"/>
      <c r="VBD2" s="1241"/>
      <c r="VBE2" s="1241"/>
      <c r="VBF2" s="1241"/>
      <c r="VBG2" s="1241"/>
      <c r="VBH2" s="1241"/>
      <c r="VBI2" s="1241"/>
      <c r="VBJ2" s="1241"/>
      <c r="VBK2" s="1241"/>
      <c r="VBL2" s="1241"/>
      <c r="VBM2" s="1241"/>
      <c r="VBN2" s="1241"/>
      <c r="VBO2" s="1241"/>
      <c r="VBP2" s="1241"/>
      <c r="VBQ2" s="1241"/>
      <c r="VBR2" s="1241"/>
      <c r="VBS2" s="1241"/>
      <c r="VBT2" s="1241"/>
      <c r="VBU2" s="1241"/>
      <c r="VBV2" s="1241"/>
      <c r="VBW2" s="1241"/>
      <c r="VBX2" s="1241"/>
      <c r="VBY2" s="1241"/>
      <c r="VBZ2" s="1241"/>
      <c r="VCA2" s="1241"/>
      <c r="VCB2" s="1241"/>
      <c r="VCC2" s="1241"/>
      <c r="VCD2" s="1241"/>
      <c r="VCE2" s="1241"/>
      <c r="VCF2" s="1241"/>
      <c r="VCG2" s="1241"/>
      <c r="VCH2" s="1241"/>
      <c r="VCI2" s="1241"/>
      <c r="VCJ2" s="1241"/>
      <c r="VCK2" s="1241"/>
      <c r="VCL2" s="1241"/>
      <c r="VCM2" s="1241"/>
      <c r="VCN2" s="1241"/>
      <c r="VCO2" s="1241"/>
      <c r="VCP2" s="1241"/>
      <c r="VCQ2" s="1241"/>
      <c r="VCR2" s="1241"/>
      <c r="VCS2" s="1241"/>
      <c r="VCT2" s="1241"/>
      <c r="VCU2" s="1241"/>
      <c r="VCV2" s="1241"/>
      <c r="VCW2" s="1241"/>
      <c r="VCX2" s="1241"/>
      <c r="VCY2" s="1241"/>
      <c r="VCZ2" s="1241"/>
      <c r="VDA2" s="1241"/>
      <c r="VDB2" s="1241"/>
      <c r="VDC2" s="1241"/>
      <c r="VDD2" s="1241"/>
      <c r="VDE2" s="1241"/>
      <c r="VDF2" s="1241"/>
      <c r="VDG2" s="1241"/>
      <c r="VDH2" s="1241"/>
      <c r="VDI2" s="1241"/>
      <c r="VDJ2" s="1241"/>
      <c r="VDK2" s="1241"/>
      <c r="VDL2" s="1241"/>
      <c r="VDM2" s="1241"/>
      <c r="VDN2" s="1241"/>
      <c r="VDO2" s="1241"/>
      <c r="VDP2" s="1241"/>
      <c r="VDQ2" s="1241"/>
      <c r="VDR2" s="1241"/>
      <c r="VDS2" s="1241"/>
      <c r="VDT2" s="1241"/>
      <c r="VDU2" s="1241"/>
      <c r="VDV2" s="1241"/>
      <c r="VDW2" s="1241"/>
      <c r="VDX2" s="1241"/>
      <c r="VDY2" s="1241"/>
      <c r="VDZ2" s="1241"/>
      <c r="VEA2" s="1241"/>
      <c r="VEB2" s="1241"/>
      <c r="VEC2" s="1241"/>
      <c r="VED2" s="1241"/>
      <c r="VEE2" s="1241"/>
      <c r="VEF2" s="1241"/>
      <c r="VEG2" s="1241"/>
      <c r="VEH2" s="1241"/>
      <c r="VEI2" s="1241"/>
      <c r="VEJ2" s="1241"/>
      <c r="VEK2" s="1241"/>
      <c r="VEL2" s="1241"/>
      <c r="VEM2" s="1241"/>
      <c r="VEN2" s="1241"/>
      <c r="VEO2" s="1241"/>
      <c r="VEP2" s="1241"/>
      <c r="VEQ2" s="1241"/>
      <c r="VER2" s="1241"/>
      <c r="VES2" s="1241"/>
      <c r="VET2" s="1241"/>
      <c r="VEU2" s="1241"/>
      <c r="VEV2" s="1241"/>
      <c r="VEW2" s="1241"/>
      <c r="VEX2" s="1241"/>
      <c r="VEY2" s="1241"/>
      <c r="VEZ2" s="1241"/>
      <c r="VFA2" s="1241"/>
      <c r="VFB2" s="1241"/>
      <c r="VFC2" s="1241"/>
      <c r="VFD2" s="1241"/>
      <c r="VFE2" s="1241"/>
      <c r="VFF2" s="1241"/>
      <c r="VFG2" s="1241"/>
      <c r="VFH2" s="1241"/>
      <c r="VFI2" s="1241"/>
      <c r="VFJ2" s="1241"/>
      <c r="VFK2" s="1241"/>
      <c r="VFL2" s="1241"/>
      <c r="VFM2" s="1241"/>
      <c r="VFN2" s="1241"/>
      <c r="VFO2" s="1241"/>
      <c r="VFP2" s="1241"/>
      <c r="VFQ2" s="1241"/>
      <c r="VFR2" s="1241"/>
      <c r="VFS2" s="1241"/>
      <c r="VFT2" s="1241"/>
      <c r="VFU2" s="1241"/>
      <c r="VFV2" s="1241"/>
      <c r="VFW2" s="1241"/>
      <c r="VFX2" s="1241"/>
      <c r="VFY2" s="1241"/>
      <c r="VFZ2" s="1241"/>
      <c r="VGA2" s="1241"/>
      <c r="VGB2" s="1241"/>
      <c r="VGC2" s="1241"/>
      <c r="VGD2" s="1241"/>
      <c r="VGE2" s="1241"/>
      <c r="VGF2" s="1241"/>
      <c r="VGG2" s="1241"/>
      <c r="VGH2" s="1241"/>
      <c r="VGI2" s="1241"/>
      <c r="VGJ2" s="1241"/>
      <c r="VGK2" s="1241"/>
      <c r="VGL2" s="1241"/>
      <c r="VGM2" s="1241"/>
      <c r="VGN2" s="1241"/>
      <c r="VGO2" s="1241"/>
      <c r="VGP2" s="1241"/>
      <c r="VGQ2" s="1241"/>
      <c r="VGR2" s="1241"/>
      <c r="VGS2" s="1241"/>
      <c r="VGT2" s="1241"/>
      <c r="VGU2" s="1241"/>
      <c r="VGV2" s="1241"/>
      <c r="VGW2" s="1241"/>
      <c r="VGX2" s="1241"/>
      <c r="VGY2" s="1241"/>
      <c r="VGZ2" s="1241"/>
      <c r="VHA2" s="1241"/>
      <c r="VHB2" s="1241"/>
      <c r="VHC2" s="1241"/>
      <c r="VHD2" s="1241"/>
      <c r="VHE2" s="1241"/>
      <c r="VHF2" s="1241"/>
      <c r="VHG2" s="1241"/>
      <c r="VHH2" s="1241"/>
      <c r="VHI2" s="1241"/>
      <c r="VHJ2" s="1241"/>
      <c r="VHK2" s="1241"/>
      <c r="VHL2" s="1241"/>
      <c r="VHM2" s="1241"/>
      <c r="VHN2" s="1241"/>
      <c r="VHO2" s="1241"/>
      <c r="VHP2" s="1241"/>
      <c r="VHQ2" s="1241"/>
      <c r="VHR2" s="1241"/>
      <c r="VHS2" s="1241"/>
      <c r="VHT2" s="1241"/>
      <c r="VHU2" s="1241"/>
      <c r="VHV2" s="1241"/>
      <c r="VHW2" s="1241"/>
      <c r="VHX2" s="1241"/>
      <c r="VHY2" s="1241"/>
      <c r="VHZ2" s="1241"/>
      <c r="VIA2" s="1241"/>
      <c r="VIB2" s="1241"/>
      <c r="VIC2" s="1241"/>
      <c r="VID2" s="1241"/>
      <c r="VIE2" s="1241"/>
      <c r="VIF2" s="1241"/>
      <c r="VIG2" s="1241"/>
      <c r="VIH2" s="1241"/>
      <c r="VII2" s="1241"/>
      <c r="VIJ2" s="1241"/>
      <c r="VIK2" s="1241"/>
      <c r="VIL2" s="1241"/>
      <c r="VIM2" s="1241"/>
      <c r="VIN2" s="1241"/>
      <c r="VIO2" s="1241"/>
      <c r="VIP2" s="1241"/>
      <c r="VIQ2" s="1241"/>
      <c r="VIR2" s="1241"/>
      <c r="VIS2" s="1241"/>
      <c r="VIT2" s="1241"/>
      <c r="VIU2" s="1241"/>
      <c r="VIV2" s="1241"/>
      <c r="VIW2" s="1241"/>
      <c r="VIX2" s="1241"/>
      <c r="VIY2" s="1241"/>
      <c r="VIZ2" s="1241"/>
      <c r="VJA2" s="1241"/>
      <c r="VJB2" s="1241"/>
      <c r="VJC2" s="1241"/>
      <c r="VJD2" s="1241"/>
      <c r="VJE2" s="1241"/>
      <c r="VJF2" s="1241"/>
      <c r="VJG2" s="1241"/>
      <c r="VJH2" s="1241"/>
      <c r="VJI2" s="1241"/>
      <c r="VJJ2" s="1241"/>
      <c r="VJK2" s="1241"/>
      <c r="VJL2" s="1241"/>
      <c r="VJM2" s="1241"/>
      <c r="VJN2" s="1241"/>
      <c r="VJO2" s="1241"/>
      <c r="VJP2" s="1241"/>
      <c r="VJQ2" s="1241"/>
      <c r="VJR2" s="1241"/>
      <c r="VJS2" s="1241"/>
      <c r="VJT2" s="1241"/>
      <c r="VJU2" s="1241"/>
      <c r="VJV2" s="1241"/>
      <c r="VJW2" s="1241"/>
      <c r="VJX2" s="1241"/>
      <c r="VJY2" s="1241"/>
      <c r="VJZ2" s="1241"/>
      <c r="VKA2" s="1241"/>
      <c r="VKB2" s="1241"/>
      <c r="VKC2" s="1241"/>
      <c r="VKD2" s="1241"/>
      <c r="VKE2" s="1241"/>
      <c r="VKF2" s="1241"/>
      <c r="VKG2" s="1241"/>
      <c r="VKH2" s="1241"/>
      <c r="VKI2" s="1241"/>
      <c r="VKJ2" s="1241"/>
      <c r="VKK2" s="1241"/>
      <c r="VKL2" s="1241"/>
      <c r="VKM2" s="1241"/>
      <c r="VKN2" s="1241"/>
      <c r="VKO2" s="1241"/>
      <c r="VKP2" s="1241"/>
      <c r="VKQ2" s="1241"/>
      <c r="VKR2" s="1241"/>
      <c r="VKS2" s="1241"/>
      <c r="VKT2" s="1241"/>
      <c r="VKU2" s="1241"/>
      <c r="VKV2" s="1241"/>
      <c r="VKW2" s="1241"/>
      <c r="VKX2" s="1241"/>
      <c r="VKY2" s="1241"/>
      <c r="VKZ2" s="1241"/>
      <c r="VLA2" s="1241"/>
      <c r="VLB2" s="1241"/>
      <c r="VLC2" s="1241"/>
      <c r="VLD2" s="1241"/>
      <c r="VLE2" s="1241"/>
      <c r="VLF2" s="1241"/>
      <c r="VLG2" s="1241"/>
      <c r="VLH2" s="1241"/>
      <c r="VLI2" s="1241"/>
      <c r="VLJ2" s="1241"/>
      <c r="VLK2" s="1241"/>
      <c r="VLL2" s="1241"/>
      <c r="VLM2" s="1241"/>
      <c r="VLN2" s="1241"/>
      <c r="VLO2" s="1241"/>
      <c r="VLP2" s="1241"/>
      <c r="VLQ2" s="1241"/>
      <c r="VLR2" s="1241"/>
      <c r="VLS2" s="1241"/>
      <c r="VLT2" s="1241"/>
      <c r="VLU2" s="1241"/>
      <c r="VLV2" s="1241"/>
      <c r="VLW2" s="1241"/>
      <c r="VLX2" s="1241"/>
      <c r="VLY2" s="1241"/>
      <c r="VLZ2" s="1241"/>
      <c r="VMA2" s="1241"/>
      <c r="VMB2" s="1241"/>
      <c r="VMC2" s="1241"/>
      <c r="VMD2" s="1241"/>
      <c r="VME2" s="1241"/>
      <c r="VMF2" s="1241"/>
      <c r="VMG2" s="1241"/>
      <c r="VMH2" s="1241"/>
      <c r="VMI2" s="1241"/>
      <c r="VMJ2" s="1241"/>
      <c r="VMK2" s="1241"/>
      <c r="VML2" s="1241"/>
      <c r="VMM2" s="1241"/>
      <c r="VMN2" s="1241"/>
      <c r="VMO2" s="1241"/>
      <c r="VMP2" s="1241"/>
      <c r="VMQ2" s="1241"/>
      <c r="VMR2" s="1241"/>
      <c r="VMS2" s="1241"/>
      <c r="VMT2" s="1241"/>
      <c r="VMU2" s="1241"/>
      <c r="VMV2" s="1241"/>
      <c r="VMW2" s="1241"/>
      <c r="VMX2" s="1241"/>
      <c r="VMY2" s="1241"/>
      <c r="VMZ2" s="1241"/>
      <c r="VNA2" s="1241"/>
      <c r="VNB2" s="1241"/>
      <c r="VNC2" s="1241"/>
      <c r="VND2" s="1241"/>
      <c r="VNE2" s="1241"/>
      <c r="VNF2" s="1241"/>
      <c r="VNG2" s="1241"/>
      <c r="VNH2" s="1241"/>
      <c r="VNI2" s="1241"/>
      <c r="VNJ2" s="1241"/>
      <c r="VNK2" s="1241"/>
      <c r="VNL2" s="1241"/>
      <c r="VNM2" s="1241"/>
      <c r="VNN2" s="1241"/>
      <c r="VNO2" s="1241"/>
      <c r="VNP2" s="1241"/>
      <c r="VNQ2" s="1241"/>
      <c r="VNR2" s="1241"/>
      <c r="VNS2" s="1241"/>
      <c r="VNT2" s="1241"/>
      <c r="VNU2" s="1241"/>
      <c r="VNV2" s="1241"/>
      <c r="VNW2" s="1241"/>
      <c r="VNX2" s="1241"/>
      <c r="VNY2" s="1241"/>
      <c r="VNZ2" s="1241"/>
      <c r="VOA2" s="1241"/>
      <c r="VOB2" s="1241"/>
      <c r="VOC2" s="1241"/>
      <c r="VOD2" s="1241"/>
      <c r="VOE2" s="1241"/>
      <c r="VOF2" s="1241"/>
      <c r="VOG2" s="1241"/>
      <c r="VOH2" s="1241"/>
      <c r="VOI2" s="1241"/>
      <c r="VOJ2" s="1241"/>
      <c r="VOK2" s="1241"/>
      <c r="VOL2" s="1241"/>
      <c r="VOM2" s="1241"/>
      <c r="VON2" s="1241"/>
      <c r="VOO2" s="1241"/>
      <c r="VOP2" s="1241"/>
      <c r="VOQ2" s="1241"/>
      <c r="VOR2" s="1241"/>
      <c r="VOS2" s="1241"/>
      <c r="VOT2" s="1241"/>
      <c r="VOU2" s="1241"/>
      <c r="VOV2" s="1241"/>
      <c r="VOW2" s="1241"/>
      <c r="VOX2" s="1241"/>
      <c r="VOY2" s="1241"/>
      <c r="VOZ2" s="1241"/>
      <c r="VPA2" s="1241"/>
      <c r="VPB2" s="1241"/>
      <c r="VPC2" s="1241"/>
      <c r="VPD2" s="1241"/>
      <c r="VPE2" s="1241"/>
      <c r="VPF2" s="1241"/>
      <c r="VPG2" s="1241"/>
      <c r="VPH2" s="1241"/>
      <c r="VPI2" s="1241"/>
      <c r="VPJ2" s="1241"/>
      <c r="VPK2" s="1241"/>
      <c r="VPL2" s="1241"/>
      <c r="VPM2" s="1241"/>
      <c r="VPN2" s="1241"/>
      <c r="VPO2" s="1241"/>
      <c r="VPP2" s="1241"/>
      <c r="VPQ2" s="1241"/>
      <c r="VPR2" s="1241"/>
      <c r="VPS2" s="1241"/>
      <c r="VPT2" s="1241"/>
      <c r="VPU2" s="1241"/>
      <c r="VPV2" s="1241"/>
      <c r="VPW2" s="1241"/>
      <c r="VPX2" s="1241"/>
      <c r="VPY2" s="1241"/>
      <c r="VPZ2" s="1241"/>
      <c r="VQA2" s="1241"/>
      <c r="VQB2" s="1241"/>
      <c r="VQC2" s="1241"/>
      <c r="VQD2" s="1241"/>
      <c r="VQE2" s="1241"/>
      <c r="VQF2" s="1241"/>
      <c r="VQG2" s="1241"/>
      <c r="VQH2" s="1241"/>
      <c r="VQI2" s="1241"/>
      <c r="VQJ2" s="1241"/>
      <c r="VQK2" s="1241"/>
      <c r="VQL2" s="1241"/>
      <c r="VQM2" s="1241"/>
      <c r="VQN2" s="1241"/>
      <c r="VQO2" s="1241"/>
      <c r="VQP2" s="1241"/>
      <c r="VQQ2" s="1241"/>
      <c r="VQR2" s="1241"/>
      <c r="VQS2" s="1241"/>
      <c r="VQT2" s="1241"/>
      <c r="VQU2" s="1241"/>
      <c r="VQV2" s="1241"/>
      <c r="VQW2" s="1241"/>
      <c r="VQX2" s="1241"/>
      <c r="VQY2" s="1241"/>
      <c r="VQZ2" s="1241"/>
      <c r="VRA2" s="1241"/>
      <c r="VRB2" s="1241"/>
      <c r="VRC2" s="1241"/>
      <c r="VRD2" s="1241"/>
      <c r="VRE2" s="1241"/>
      <c r="VRF2" s="1241"/>
      <c r="VRG2" s="1241"/>
      <c r="VRH2" s="1241"/>
      <c r="VRI2" s="1241"/>
      <c r="VRJ2" s="1241"/>
      <c r="VRK2" s="1241"/>
      <c r="VRL2" s="1241"/>
      <c r="VRM2" s="1241"/>
      <c r="VRN2" s="1241"/>
      <c r="VRO2" s="1241"/>
      <c r="VRP2" s="1241"/>
      <c r="VRQ2" s="1241"/>
      <c r="VRR2" s="1241"/>
      <c r="VRS2" s="1241"/>
      <c r="VRT2" s="1241"/>
      <c r="VRU2" s="1241"/>
      <c r="VRV2" s="1241"/>
      <c r="VRW2" s="1241"/>
      <c r="VRX2" s="1241"/>
      <c r="VRY2" s="1241"/>
      <c r="VRZ2" s="1241"/>
      <c r="VSA2" s="1241"/>
      <c r="VSB2" s="1241"/>
      <c r="VSC2" s="1241"/>
      <c r="VSD2" s="1241"/>
      <c r="VSE2" s="1241"/>
      <c r="VSF2" s="1241"/>
      <c r="VSG2" s="1241"/>
      <c r="VSH2" s="1241"/>
      <c r="VSI2" s="1241"/>
      <c r="VSJ2" s="1241"/>
      <c r="VSK2" s="1241"/>
      <c r="VSL2" s="1241"/>
      <c r="VSM2" s="1241"/>
      <c r="VSN2" s="1241"/>
      <c r="VSO2" s="1241"/>
      <c r="VSP2" s="1241"/>
      <c r="VSQ2" s="1241"/>
      <c r="VSR2" s="1241"/>
      <c r="VSS2" s="1241"/>
      <c r="VST2" s="1241"/>
      <c r="VSU2" s="1241"/>
      <c r="VSV2" s="1241"/>
      <c r="VSW2" s="1241"/>
      <c r="VSX2" s="1241"/>
      <c r="VSY2" s="1241"/>
      <c r="VSZ2" s="1241"/>
      <c r="VTA2" s="1241"/>
      <c r="VTB2" s="1241"/>
      <c r="VTC2" s="1241"/>
      <c r="VTD2" s="1241"/>
      <c r="VTE2" s="1241"/>
      <c r="VTF2" s="1241"/>
      <c r="VTG2" s="1241"/>
      <c r="VTH2" s="1241"/>
      <c r="VTI2" s="1241"/>
      <c r="VTJ2" s="1241"/>
      <c r="VTK2" s="1241"/>
      <c r="VTL2" s="1241"/>
      <c r="VTM2" s="1241"/>
      <c r="VTN2" s="1241"/>
      <c r="VTO2" s="1241"/>
      <c r="VTP2" s="1241"/>
      <c r="VTQ2" s="1241"/>
      <c r="VTR2" s="1241"/>
      <c r="VTS2" s="1241"/>
      <c r="VTT2" s="1241"/>
      <c r="VTU2" s="1241"/>
      <c r="VTV2" s="1241"/>
      <c r="VTW2" s="1241"/>
      <c r="VTX2" s="1241"/>
      <c r="VTY2" s="1241"/>
      <c r="VTZ2" s="1241"/>
      <c r="VUA2" s="1241"/>
      <c r="VUB2" s="1241"/>
      <c r="VUC2" s="1241"/>
      <c r="VUD2" s="1241"/>
      <c r="VUE2" s="1241"/>
      <c r="VUF2" s="1241"/>
      <c r="VUG2" s="1241"/>
      <c r="VUH2" s="1241"/>
      <c r="VUI2" s="1241"/>
      <c r="VUJ2" s="1241"/>
      <c r="VUK2" s="1241"/>
      <c r="VUL2" s="1241"/>
      <c r="VUM2" s="1241"/>
      <c r="VUN2" s="1241"/>
      <c r="VUO2" s="1241"/>
      <c r="VUP2" s="1241"/>
      <c r="VUQ2" s="1241"/>
      <c r="VUR2" s="1241"/>
      <c r="VUS2" s="1241"/>
      <c r="VUT2" s="1241"/>
      <c r="VUU2" s="1241"/>
      <c r="VUV2" s="1241"/>
      <c r="VUW2" s="1241"/>
      <c r="VUX2" s="1241"/>
      <c r="VUY2" s="1241"/>
      <c r="VUZ2" s="1241"/>
      <c r="VVA2" s="1241"/>
      <c r="VVB2" s="1241"/>
      <c r="VVC2" s="1241"/>
      <c r="VVD2" s="1241"/>
      <c r="VVE2" s="1241"/>
      <c r="VVF2" s="1241"/>
      <c r="VVG2" s="1241"/>
      <c r="VVH2" s="1241"/>
      <c r="VVI2" s="1241"/>
      <c r="VVJ2" s="1241"/>
      <c r="VVK2" s="1241"/>
      <c r="VVL2" s="1241"/>
      <c r="VVM2" s="1241"/>
      <c r="VVN2" s="1241"/>
      <c r="VVO2" s="1241"/>
      <c r="VVP2" s="1241"/>
      <c r="VVQ2" s="1241"/>
      <c r="VVR2" s="1241"/>
      <c r="VVS2" s="1241"/>
      <c r="VVT2" s="1241"/>
      <c r="VVU2" s="1241"/>
      <c r="VVV2" s="1241"/>
      <c r="VVW2" s="1241"/>
      <c r="VVX2" s="1241"/>
      <c r="VVY2" s="1241"/>
      <c r="VVZ2" s="1241"/>
      <c r="VWA2" s="1241"/>
      <c r="VWB2" s="1241"/>
      <c r="VWC2" s="1241"/>
      <c r="VWD2" s="1241"/>
      <c r="VWE2" s="1241"/>
      <c r="VWF2" s="1241"/>
      <c r="VWG2" s="1241"/>
      <c r="VWH2" s="1241"/>
      <c r="VWI2" s="1241"/>
      <c r="VWJ2" s="1241"/>
      <c r="VWK2" s="1241"/>
      <c r="VWL2" s="1241"/>
      <c r="VWM2" s="1241"/>
      <c r="VWN2" s="1241"/>
      <c r="VWO2" s="1241"/>
      <c r="VWP2" s="1241"/>
      <c r="VWQ2" s="1241"/>
      <c r="VWR2" s="1241"/>
      <c r="VWS2" s="1241"/>
      <c r="VWT2" s="1241"/>
      <c r="VWU2" s="1241"/>
      <c r="VWV2" s="1241"/>
      <c r="VWW2" s="1241"/>
      <c r="VWX2" s="1241"/>
      <c r="VWY2" s="1241"/>
      <c r="VWZ2" s="1241"/>
      <c r="VXA2" s="1241"/>
      <c r="VXB2" s="1241"/>
      <c r="VXC2" s="1241"/>
      <c r="VXD2" s="1241"/>
      <c r="VXE2" s="1241"/>
      <c r="VXF2" s="1241"/>
      <c r="VXG2" s="1241"/>
      <c r="VXH2" s="1241"/>
      <c r="VXI2" s="1241"/>
      <c r="VXJ2" s="1241"/>
      <c r="VXK2" s="1241"/>
      <c r="VXL2" s="1241"/>
      <c r="VXM2" s="1241"/>
      <c r="VXN2" s="1241"/>
      <c r="VXO2" s="1241"/>
      <c r="VXP2" s="1241"/>
      <c r="VXQ2" s="1241"/>
      <c r="VXR2" s="1241"/>
      <c r="VXS2" s="1241"/>
      <c r="VXT2" s="1241"/>
      <c r="VXU2" s="1241"/>
      <c r="VXV2" s="1241"/>
      <c r="VXW2" s="1241"/>
      <c r="VXX2" s="1241"/>
      <c r="VXY2" s="1241"/>
      <c r="VXZ2" s="1241"/>
      <c r="VYA2" s="1241"/>
      <c r="VYB2" s="1241"/>
      <c r="VYC2" s="1241"/>
      <c r="VYD2" s="1241"/>
      <c r="VYE2" s="1241"/>
      <c r="VYF2" s="1241"/>
      <c r="VYG2" s="1241"/>
      <c r="VYH2" s="1241"/>
      <c r="VYI2" s="1241"/>
      <c r="VYJ2" s="1241"/>
      <c r="VYK2" s="1241"/>
      <c r="VYL2" s="1241"/>
      <c r="VYM2" s="1241"/>
      <c r="VYN2" s="1241"/>
      <c r="VYO2" s="1241"/>
      <c r="VYP2" s="1241"/>
      <c r="VYQ2" s="1241"/>
      <c r="VYR2" s="1241"/>
      <c r="VYS2" s="1241"/>
      <c r="VYT2" s="1241"/>
      <c r="VYU2" s="1241"/>
      <c r="VYV2" s="1241"/>
      <c r="VYW2" s="1241"/>
      <c r="VYX2" s="1241"/>
      <c r="VYY2" s="1241"/>
      <c r="VYZ2" s="1241"/>
      <c r="VZA2" s="1241"/>
      <c r="VZB2" s="1241"/>
      <c r="VZC2" s="1241"/>
      <c r="VZD2" s="1241"/>
      <c r="VZE2" s="1241"/>
      <c r="VZF2" s="1241"/>
      <c r="VZG2" s="1241"/>
      <c r="VZH2" s="1241"/>
      <c r="VZI2" s="1241"/>
      <c r="VZJ2" s="1241"/>
      <c r="VZK2" s="1241"/>
      <c r="VZL2" s="1241"/>
      <c r="VZM2" s="1241"/>
      <c r="VZN2" s="1241"/>
      <c r="VZO2" s="1241"/>
      <c r="VZP2" s="1241"/>
      <c r="VZQ2" s="1241"/>
      <c r="VZR2" s="1241"/>
      <c r="VZS2" s="1241"/>
      <c r="VZT2" s="1241"/>
      <c r="VZU2" s="1241"/>
      <c r="VZV2" s="1241"/>
      <c r="VZW2" s="1241"/>
      <c r="VZX2" s="1241"/>
      <c r="VZY2" s="1241"/>
      <c r="VZZ2" s="1241"/>
      <c r="WAA2" s="1241"/>
      <c r="WAB2" s="1241"/>
      <c r="WAC2" s="1241"/>
      <c r="WAD2" s="1241"/>
      <c r="WAE2" s="1241"/>
      <c r="WAF2" s="1241"/>
      <c r="WAG2" s="1241"/>
      <c r="WAH2" s="1241"/>
      <c r="WAI2" s="1241"/>
      <c r="WAJ2" s="1241"/>
      <c r="WAK2" s="1241"/>
      <c r="WAL2" s="1241"/>
      <c r="WAM2" s="1241"/>
      <c r="WAN2" s="1241"/>
      <c r="WAO2" s="1241"/>
      <c r="WAP2" s="1241"/>
      <c r="WAQ2" s="1241"/>
      <c r="WAR2" s="1241"/>
      <c r="WAS2" s="1241"/>
      <c r="WAT2" s="1241"/>
      <c r="WAU2" s="1241"/>
      <c r="WAV2" s="1241"/>
      <c r="WAW2" s="1241"/>
      <c r="WAX2" s="1241"/>
      <c r="WAY2" s="1241"/>
      <c r="WAZ2" s="1241"/>
      <c r="WBA2" s="1241"/>
      <c r="WBB2" s="1241"/>
      <c r="WBC2" s="1241"/>
      <c r="WBD2" s="1241"/>
      <c r="WBE2" s="1241"/>
      <c r="WBF2" s="1241"/>
      <c r="WBG2" s="1241"/>
      <c r="WBH2" s="1241"/>
      <c r="WBI2" s="1241"/>
      <c r="WBJ2" s="1241"/>
      <c r="WBK2" s="1241"/>
      <c r="WBL2" s="1241"/>
      <c r="WBM2" s="1241"/>
      <c r="WBN2" s="1241"/>
      <c r="WBO2" s="1241"/>
      <c r="WBP2" s="1241"/>
      <c r="WBQ2" s="1241"/>
      <c r="WBR2" s="1241"/>
      <c r="WBS2" s="1241"/>
      <c r="WBT2" s="1241"/>
      <c r="WBU2" s="1241"/>
      <c r="WBV2" s="1241"/>
      <c r="WBW2" s="1241"/>
      <c r="WBX2" s="1241"/>
      <c r="WBY2" s="1241"/>
      <c r="WBZ2" s="1241"/>
      <c r="WCA2" s="1241"/>
      <c r="WCB2" s="1241"/>
      <c r="WCC2" s="1241"/>
      <c r="WCD2" s="1241"/>
      <c r="WCE2" s="1241"/>
      <c r="WCF2" s="1241"/>
      <c r="WCG2" s="1241"/>
      <c r="WCH2" s="1241"/>
      <c r="WCI2" s="1241"/>
      <c r="WCJ2" s="1241"/>
      <c r="WCK2" s="1241"/>
      <c r="WCL2" s="1241"/>
      <c r="WCM2" s="1241"/>
      <c r="WCN2" s="1241"/>
      <c r="WCO2" s="1241"/>
      <c r="WCP2" s="1241"/>
      <c r="WCQ2" s="1241"/>
      <c r="WCR2" s="1241"/>
      <c r="WCS2" s="1241"/>
      <c r="WCT2" s="1241"/>
      <c r="WCU2" s="1241"/>
      <c r="WCV2" s="1241"/>
      <c r="WCW2" s="1241"/>
      <c r="WCX2" s="1241"/>
      <c r="WCY2" s="1241"/>
      <c r="WCZ2" s="1241"/>
      <c r="WDA2" s="1241"/>
      <c r="WDB2" s="1241"/>
      <c r="WDC2" s="1241"/>
      <c r="WDD2" s="1241"/>
      <c r="WDE2" s="1241"/>
      <c r="WDF2" s="1241"/>
      <c r="WDG2" s="1241"/>
      <c r="WDH2" s="1241"/>
      <c r="WDI2" s="1241"/>
      <c r="WDJ2" s="1241"/>
      <c r="WDK2" s="1241"/>
      <c r="WDL2" s="1241"/>
      <c r="WDM2" s="1241"/>
      <c r="WDN2" s="1241"/>
      <c r="WDO2" s="1241"/>
      <c r="WDP2" s="1241"/>
      <c r="WDQ2" s="1241"/>
      <c r="WDR2" s="1241"/>
      <c r="WDS2" s="1241"/>
      <c r="WDT2" s="1241"/>
      <c r="WDU2" s="1241"/>
      <c r="WDV2" s="1241"/>
      <c r="WDW2" s="1241"/>
      <c r="WDX2" s="1241"/>
      <c r="WDY2" s="1241"/>
      <c r="WDZ2" s="1241"/>
      <c r="WEA2" s="1241"/>
      <c r="WEB2" s="1241"/>
      <c r="WEC2" s="1241"/>
      <c r="WED2" s="1241"/>
      <c r="WEE2" s="1241"/>
      <c r="WEF2" s="1241"/>
      <c r="WEG2" s="1241"/>
      <c r="WEH2" s="1241"/>
      <c r="WEI2" s="1241"/>
      <c r="WEJ2" s="1241"/>
      <c r="WEK2" s="1241"/>
      <c r="WEL2" s="1241"/>
      <c r="WEM2" s="1241"/>
      <c r="WEN2" s="1241"/>
      <c r="WEO2" s="1241"/>
      <c r="WEP2" s="1241"/>
      <c r="WEQ2" s="1241"/>
      <c r="WER2" s="1241"/>
      <c r="WES2" s="1241"/>
      <c r="WET2" s="1241"/>
      <c r="WEU2" s="1241"/>
      <c r="WEV2" s="1241"/>
      <c r="WEW2" s="1241"/>
      <c r="WEX2" s="1241"/>
      <c r="WEY2" s="1241"/>
      <c r="WEZ2" s="1241"/>
      <c r="WFA2" s="1241"/>
      <c r="WFB2" s="1241"/>
      <c r="WFC2" s="1241"/>
      <c r="WFD2" s="1241"/>
      <c r="WFE2" s="1241"/>
      <c r="WFF2" s="1241"/>
      <c r="WFG2" s="1241"/>
      <c r="WFH2" s="1241"/>
      <c r="WFI2" s="1241"/>
      <c r="WFJ2" s="1241"/>
      <c r="WFK2" s="1241"/>
      <c r="WFL2" s="1241"/>
      <c r="WFM2" s="1241"/>
      <c r="WFN2" s="1241"/>
      <c r="WFO2" s="1241"/>
      <c r="WFP2" s="1241"/>
      <c r="WFQ2" s="1241"/>
      <c r="WFR2" s="1241"/>
      <c r="WFS2" s="1241"/>
      <c r="WFT2" s="1241"/>
      <c r="WFU2" s="1241"/>
      <c r="WFV2" s="1241"/>
      <c r="WFW2" s="1241"/>
      <c r="WFX2" s="1241"/>
      <c r="WFY2" s="1241"/>
      <c r="WFZ2" s="1241"/>
      <c r="WGA2" s="1241"/>
      <c r="WGB2" s="1241"/>
      <c r="WGC2" s="1241"/>
      <c r="WGD2" s="1241"/>
      <c r="WGE2" s="1241"/>
      <c r="WGF2" s="1241"/>
      <c r="WGG2" s="1241"/>
      <c r="WGH2" s="1241"/>
      <c r="WGI2" s="1241"/>
      <c r="WGJ2" s="1241"/>
      <c r="WGK2" s="1241"/>
      <c r="WGL2" s="1241"/>
      <c r="WGM2" s="1241"/>
      <c r="WGN2" s="1241"/>
      <c r="WGO2" s="1241"/>
      <c r="WGP2" s="1241"/>
      <c r="WGQ2" s="1241"/>
      <c r="WGR2" s="1241"/>
      <c r="WGS2" s="1241"/>
      <c r="WGT2" s="1241"/>
      <c r="WGU2" s="1241"/>
      <c r="WGV2" s="1241"/>
      <c r="WGW2" s="1241"/>
      <c r="WGX2" s="1241"/>
      <c r="WGY2" s="1241"/>
      <c r="WGZ2" s="1241"/>
      <c r="WHA2" s="1241"/>
      <c r="WHB2" s="1241"/>
      <c r="WHC2" s="1241"/>
      <c r="WHD2" s="1241"/>
      <c r="WHE2" s="1241"/>
      <c r="WHF2" s="1241"/>
      <c r="WHG2" s="1241"/>
      <c r="WHH2" s="1241"/>
      <c r="WHI2" s="1241"/>
      <c r="WHJ2" s="1241"/>
      <c r="WHK2" s="1241"/>
      <c r="WHL2" s="1241"/>
      <c r="WHM2" s="1241"/>
      <c r="WHN2" s="1241"/>
      <c r="WHO2" s="1241"/>
      <c r="WHP2" s="1241"/>
      <c r="WHQ2" s="1241"/>
      <c r="WHR2" s="1241"/>
      <c r="WHS2" s="1241"/>
      <c r="WHT2" s="1241"/>
      <c r="WHU2" s="1241"/>
      <c r="WHV2" s="1241"/>
      <c r="WHW2" s="1241"/>
      <c r="WHX2" s="1241"/>
      <c r="WHY2" s="1241"/>
      <c r="WHZ2" s="1241"/>
      <c r="WIA2" s="1241"/>
      <c r="WIB2" s="1241"/>
      <c r="WIC2" s="1241"/>
      <c r="WID2" s="1241"/>
      <c r="WIE2" s="1241"/>
      <c r="WIF2" s="1241"/>
      <c r="WIG2" s="1241"/>
      <c r="WIH2" s="1241"/>
      <c r="WII2" s="1241"/>
      <c r="WIJ2" s="1241"/>
      <c r="WIK2" s="1241"/>
      <c r="WIL2" s="1241"/>
      <c r="WIM2" s="1241"/>
      <c r="WIN2" s="1241"/>
      <c r="WIO2" s="1241"/>
      <c r="WIP2" s="1241"/>
      <c r="WIQ2" s="1241"/>
      <c r="WIR2" s="1241"/>
      <c r="WIS2" s="1241"/>
      <c r="WIT2" s="1241"/>
      <c r="WIU2" s="1241"/>
      <c r="WIV2" s="1241"/>
      <c r="WIW2" s="1241"/>
      <c r="WIX2" s="1241"/>
      <c r="WIY2" s="1241"/>
      <c r="WIZ2" s="1241"/>
      <c r="WJA2" s="1241"/>
      <c r="WJB2" s="1241"/>
      <c r="WJC2" s="1241"/>
      <c r="WJD2" s="1241"/>
      <c r="WJE2" s="1241"/>
      <c r="WJF2" s="1241"/>
      <c r="WJG2" s="1241"/>
      <c r="WJH2" s="1241"/>
      <c r="WJI2" s="1241"/>
      <c r="WJJ2" s="1241"/>
      <c r="WJK2" s="1241"/>
      <c r="WJL2" s="1241"/>
      <c r="WJM2" s="1241"/>
      <c r="WJN2" s="1241"/>
      <c r="WJO2" s="1241"/>
      <c r="WJP2" s="1241"/>
      <c r="WJQ2" s="1241"/>
      <c r="WJR2" s="1241"/>
      <c r="WJS2" s="1241"/>
      <c r="WJT2" s="1241"/>
      <c r="WJU2" s="1241"/>
      <c r="WJV2" s="1241"/>
      <c r="WJW2" s="1241"/>
      <c r="WJX2" s="1241"/>
      <c r="WJY2" s="1241"/>
      <c r="WJZ2" s="1241"/>
      <c r="WKA2" s="1241"/>
      <c r="WKB2" s="1241"/>
      <c r="WKC2" s="1241"/>
      <c r="WKD2" s="1241"/>
      <c r="WKE2" s="1241"/>
      <c r="WKF2" s="1241"/>
      <c r="WKG2" s="1241"/>
      <c r="WKH2" s="1241"/>
      <c r="WKI2" s="1241"/>
      <c r="WKJ2" s="1241"/>
      <c r="WKK2" s="1241"/>
      <c r="WKL2" s="1241"/>
      <c r="WKM2" s="1241"/>
      <c r="WKN2" s="1241"/>
      <c r="WKO2" s="1241"/>
      <c r="WKP2" s="1241"/>
      <c r="WKQ2" s="1241"/>
      <c r="WKR2" s="1241"/>
      <c r="WKS2" s="1241"/>
      <c r="WKT2" s="1241"/>
      <c r="WKU2" s="1241"/>
      <c r="WKV2" s="1241"/>
      <c r="WKW2" s="1241"/>
      <c r="WKX2" s="1241"/>
      <c r="WKY2" s="1241"/>
      <c r="WKZ2" s="1241"/>
      <c r="WLA2" s="1241"/>
      <c r="WLB2" s="1241"/>
      <c r="WLC2" s="1241"/>
      <c r="WLD2" s="1241"/>
      <c r="WLE2" s="1241"/>
      <c r="WLF2" s="1241"/>
      <c r="WLG2" s="1241"/>
      <c r="WLH2" s="1241"/>
      <c r="WLI2" s="1241"/>
      <c r="WLJ2" s="1241"/>
      <c r="WLK2" s="1241"/>
      <c r="WLL2" s="1241"/>
      <c r="WLM2" s="1241"/>
      <c r="WLN2" s="1241"/>
      <c r="WLO2" s="1241"/>
      <c r="WLP2" s="1241"/>
      <c r="WLQ2" s="1241"/>
      <c r="WLR2" s="1241"/>
      <c r="WLS2" s="1241"/>
      <c r="WLT2" s="1241"/>
      <c r="WLU2" s="1241"/>
      <c r="WLV2" s="1241"/>
      <c r="WLW2" s="1241"/>
      <c r="WLX2" s="1241"/>
      <c r="WLY2" s="1241"/>
      <c r="WLZ2" s="1241"/>
      <c r="WMA2" s="1241"/>
      <c r="WMB2" s="1241"/>
      <c r="WMC2" s="1241"/>
      <c r="WMD2" s="1241"/>
      <c r="WME2" s="1241"/>
      <c r="WMF2" s="1241"/>
      <c r="WMG2" s="1241"/>
      <c r="WMH2" s="1241"/>
      <c r="WMI2" s="1241"/>
      <c r="WMJ2" s="1241"/>
      <c r="WMK2" s="1241"/>
      <c r="WML2" s="1241"/>
      <c r="WMM2" s="1241"/>
      <c r="WMN2" s="1241"/>
      <c r="WMO2" s="1241"/>
      <c r="WMP2" s="1241"/>
      <c r="WMQ2" s="1241"/>
      <c r="WMR2" s="1241"/>
      <c r="WMS2" s="1241"/>
      <c r="WMT2" s="1241"/>
      <c r="WMU2" s="1241"/>
      <c r="WMV2" s="1241"/>
      <c r="WMW2" s="1241"/>
      <c r="WMX2" s="1241"/>
      <c r="WMY2" s="1241"/>
      <c r="WMZ2" s="1241"/>
      <c r="WNA2" s="1241"/>
      <c r="WNB2" s="1241"/>
      <c r="WNC2" s="1241"/>
      <c r="WND2" s="1241"/>
      <c r="WNE2" s="1241"/>
      <c r="WNF2" s="1241"/>
      <c r="WNG2" s="1241"/>
      <c r="WNH2" s="1241"/>
      <c r="WNI2" s="1241"/>
      <c r="WNJ2" s="1241"/>
      <c r="WNK2" s="1241"/>
      <c r="WNL2" s="1241"/>
      <c r="WNM2" s="1241"/>
      <c r="WNN2" s="1241"/>
      <c r="WNO2" s="1241"/>
      <c r="WNP2" s="1241"/>
      <c r="WNQ2" s="1241"/>
      <c r="WNR2" s="1241"/>
      <c r="WNS2" s="1241"/>
      <c r="WNT2" s="1241"/>
      <c r="WNU2" s="1241"/>
      <c r="WNV2" s="1241"/>
      <c r="WNW2" s="1241"/>
      <c r="WNX2" s="1241"/>
      <c r="WNY2" s="1241"/>
      <c r="WNZ2" s="1241"/>
      <c r="WOA2" s="1241"/>
      <c r="WOB2" s="1241"/>
      <c r="WOC2" s="1241"/>
      <c r="WOD2" s="1241"/>
      <c r="WOE2" s="1241"/>
      <c r="WOF2" s="1241"/>
      <c r="WOG2" s="1241"/>
      <c r="WOH2" s="1241"/>
      <c r="WOI2" s="1241"/>
      <c r="WOJ2" s="1241"/>
      <c r="WOK2" s="1241"/>
      <c r="WOL2" s="1241"/>
      <c r="WOM2" s="1241"/>
      <c r="WON2" s="1241"/>
      <c r="WOO2" s="1241"/>
      <c r="WOP2" s="1241"/>
      <c r="WOQ2" s="1241"/>
      <c r="WOR2" s="1241"/>
      <c r="WOS2" s="1241"/>
      <c r="WOT2" s="1241"/>
      <c r="WOU2" s="1241"/>
      <c r="WOV2" s="1241"/>
      <c r="WOW2" s="1241"/>
      <c r="WOX2" s="1241"/>
      <c r="WOY2" s="1241"/>
      <c r="WOZ2" s="1241"/>
      <c r="WPA2" s="1241"/>
      <c r="WPB2" s="1241"/>
      <c r="WPC2" s="1241"/>
      <c r="WPD2" s="1241"/>
      <c r="WPE2" s="1241"/>
      <c r="WPF2" s="1241"/>
      <c r="WPG2" s="1241"/>
      <c r="WPH2" s="1241"/>
      <c r="WPI2" s="1241"/>
      <c r="WPJ2" s="1241"/>
      <c r="WPK2" s="1241"/>
      <c r="WPL2" s="1241"/>
      <c r="WPM2" s="1241"/>
      <c r="WPN2" s="1241"/>
      <c r="WPO2" s="1241"/>
      <c r="WPP2" s="1241"/>
      <c r="WPQ2" s="1241"/>
      <c r="WPR2" s="1241"/>
      <c r="WPS2" s="1241"/>
      <c r="WPT2" s="1241"/>
      <c r="WPU2" s="1241"/>
      <c r="WPV2" s="1241"/>
      <c r="WPW2" s="1241"/>
      <c r="WPX2" s="1241"/>
      <c r="WPY2" s="1241"/>
      <c r="WPZ2" s="1241"/>
      <c r="WQA2" s="1241"/>
      <c r="WQB2" s="1241"/>
      <c r="WQC2" s="1241"/>
      <c r="WQD2" s="1241"/>
      <c r="WQE2" s="1241"/>
      <c r="WQF2" s="1241"/>
      <c r="WQG2" s="1241"/>
      <c r="WQH2" s="1241"/>
      <c r="WQI2" s="1241"/>
      <c r="WQJ2" s="1241"/>
      <c r="WQK2" s="1241"/>
      <c r="WQL2" s="1241"/>
      <c r="WQM2" s="1241"/>
      <c r="WQN2" s="1241"/>
      <c r="WQO2" s="1241"/>
      <c r="WQP2" s="1241"/>
      <c r="WQQ2" s="1241"/>
      <c r="WQR2" s="1241"/>
      <c r="WQS2" s="1241"/>
      <c r="WQT2" s="1241"/>
      <c r="WQU2" s="1241"/>
      <c r="WQV2" s="1241"/>
      <c r="WQW2" s="1241"/>
      <c r="WQX2" s="1241"/>
      <c r="WQY2" s="1241"/>
      <c r="WQZ2" s="1241"/>
      <c r="WRA2" s="1241"/>
      <c r="WRB2" s="1241"/>
      <c r="WRC2" s="1241"/>
      <c r="WRD2" s="1241"/>
      <c r="WRE2" s="1241"/>
      <c r="WRF2" s="1241"/>
      <c r="WRG2" s="1241"/>
      <c r="WRH2" s="1241"/>
      <c r="WRI2" s="1241"/>
      <c r="WRJ2" s="1241"/>
      <c r="WRK2" s="1241"/>
      <c r="WRL2" s="1241"/>
      <c r="WRM2" s="1241"/>
      <c r="WRN2" s="1241"/>
      <c r="WRO2" s="1241"/>
      <c r="WRP2" s="1241"/>
      <c r="WRQ2" s="1241"/>
      <c r="WRR2" s="1241"/>
      <c r="WRS2" s="1241"/>
      <c r="WRT2" s="1241"/>
      <c r="WRU2" s="1241"/>
      <c r="WRV2" s="1241"/>
      <c r="WRW2" s="1241"/>
      <c r="WRX2" s="1241"/>
      <c r="WRY2" s="1241"/>
      <c r="WRZ2" s="1241"/>
      <c r="WSA2" s="1241"/>
      <c r="WSB2" s="1241"/>
      <c r="WSC2" s="1241"/>
      <c r="WSD2" s="1241"/>
      <c r="WSE2" s="1241"/>
      <c r="WSF2" s="1241"/>
      <c r="WSG2" s="1241"/>
      <c r="WSH2" s="1241"/>
      <c r="WSI2" s="1241"/>
      <c r="WSJ2" s="1241"/>
      <c r="WSK2" s="1241"/>
      <c r="WSL2" s="1241"/>
      <c r="WSM2" s="1241"/>
      <c r="WSN2" s="1241"/>
      <c r="WSO2" s="1241"/>
      <c r="WSP2" s="1241"/>
      <c r="WSQ2" s="1241"/>
      <c r="WSR2" s="1241"/>
      <c r="WSS2" s="1241"/>
      <c r="WST2" s="1241"/>
      <c r="WSU2" s="1241"/>
      <c r="WSV2" s="1241"/>
      <c r="WSW2" s="1241"/>
      <c r="WSX2" s="1241"/>
      <c r="WSY2" s="1241"/>
      <c r="WSZ2" s="1241"/>
      <c r="WTA2" s="1241"/>
      <c r="WTB2" s="1241"/>
      <c r="WTC2" s="1241"/>
      <c r="WTD2" s="1241"/>
      <c r="WTE2" s="1241"/>
      <c r="WTF2" s="1241"/>
      <c r="WTG2" s="1241"/>
      <c r="WTH2" s="1241"/>
      <c r="WTI2" s="1241"/>
      <c r="WTJ2" s="1241"/>
      <c r="WTK2" s="1241"/>
      <c r="WTL2" s="1241"/>
      <c r="WTM2" s="1241"/>
      <c r="WTN2" s="1241"/>
      <c r="WTO2" s="1241"/>
      <c r="WTP2" s="1241"/>
      <c r="WTQ2" s="1241"/>
      <c r="WTR2" s="1241"/>
      <c r="WTS2" s="1241"/>
      <c r="WTT2" s="1241"/>
      <c r="WTU2" s="1241"/>
      <c r="WTV2" s="1241"/>
      <c r="WTW2" s="1241"/>
      <c r="WTX2" s="1241"/>
      <c r="WTY2" s="1241"/>
      <c r="WTZ2" s="1241"/>
      <c r="WUA2" s="1241"/>
      <c r="WUB2" s="1241"/>
      <c r="WUC2" s="1241"/>
      <c r="WUD2" s="1241"/>
      <c r="WUE2" s="1241"/>
      <c r="WUF2" s="1241"/>
      <c r="WUG2" s="1241"/>
      <c r="WUH2" s="1241"/>
      <c r="WUI2" s="1241"/>
      <c r="WUJ2" s="1241"/>
      <c r="WUK2" s="1241"/>
      <c r="WUL2" s="1241"/>
      <c r="WUM2" s="1241"/>
      <c r="WUN2" s="1241"/>
      <c r="WUO2" s="1241"/>
      <c r="WUP2" s="1241"/>
      <c r="WUQ2" s="1241"/>
      <c r="WUR2" s="1241"/>
      <c r="WUS2" s="1241"/>
      <c r="WUT2" s="1241"/>
      <c r="WUU2" s="1241"/>
      <c r="WUV2" s="1241"/>
      <c r="WUW2" s="1241"/>
      <c r="WUX2" s="1241"/>
      <c r="WUY2" s="1241"/>
      <c r="WUZ2" s="1241"/>
      <c r="WVA2" s="1241"/>
      <c r="WVB2" s="1241"/>
      <c r="WVC2" s="1241"/>
      <c r="WVD2" s="1241"/>
      <c r="WVE2" s="1241"/>
      <c r="WVF2" s="1241"/>
      <c r="WVG2" s="1241"/>
      <c r="WVH2" s="1241"/>
      <c r="WVI2" s="1241"/>
      <c r="WVJ2" s="1241"/>
      <c r="WVK2" s="1241"/>
      <c r="WVL2" s="1241"/>
      <c r="WVM2" s="1241"/>
      <c r="WVN2" s="1241"/>
      <c r="WVO2" s="1241"/>
      <c r="WVP2" s="1241"/>
      <c r="WVQ2" s="1241"/>
      <c r="WVR2" s="1241"/>
      <c r="WVS2" s="1241"/>
      <c r="WVT2" s="1241"/>
      <c r="WVU2" s="1241"/>
      <c r="WVV2" s="1241"/>
      <c r="WVW2" s="1241"/>
      <c r="WVX2" s="1241"/>
      <c r="WVY2" s="1241"/>
      <c r="WVZ2" s="1241"/>
      <c r="WWA2" s="1241"/>
      <c r="WWB2" s="1241"/>
      <c r="WWC2" s="1241"/>
      <c r="WWD2" s="1241"/>
      <c r="WWE2" s="1241"/>
      <c r="WWF2" s="1241"/>
      <c r="WWG2" s="1241"/>
      <c r="WWH2" s="1241"/>
      <c r="WWI2" s="1241"/>
      <c r="WWJ2" s="1241"/>
      <c r="WWK2" s="1241"/>
      <c r="WWL2" s="1241"/>
      <c r="WWM2" s="1241"/>
      <c r="WWN2" s="1241"/>
      <c r="WWO2" s="1241"/>
      <c r="WWP2" s="1241"/>
      <c r="WWQ2" s="1241"/>
      <c r="WWR2" s="1241"/>
      <c r="WWS2" s="1241"/>
      <c r="WWT2" s="1241"/>
      <c r="WWU2" s="1241"/>
      <c r="WWV2" s="1241"/>
      <c r="WWW2" s="1241"/>
      <c r="WWX2" s="1241"/>
      <c r="WWY2" s="1241"/>
      <c r="WWZ2" s="1241"/>
      <c r="WXA2" s="1241"/>
      <c r="WXB2" s="1241"/>
      <c r="WXC2" s="1241"/>
      <c r="WXD2" s="1241"/>
      <c r="WXE2" s="1241"/>
      <c r="WXF2" s="1241"/>
      <c r="WXG2" s="1241"/>
      <c r="WXH2" s="1241"/>
      <c r="WXI2" s="1241"/>
      <c r="WXJ2" s="1241"/>
      <c r="WXK2" s="1241"/>
      <c r="WXL2" s="1241"/>
      <c r="WXM2" s="1241"/>
      <c r="WXN2" s="1241"/>
      <c r="WXO2" s="1241"/>
      <c r="WXP2" s="1241"/>
      <c r="WXQ2" s="1241"/>
      <c r="WXR2" s="1241"/>
      <c r="WXS2" s="1241"/>
      <c r="WXT2" s="1241"/>
      <c r="WXU2" s="1241"/>
      <c r="WXV2" s="1241"/>
      <c r="WXW2" s="1241"/>
      <c r="WXX2" s="1241"/>
      <c r="WXY2" s="1241"/>
      <c r="WXZ2" s="1241"/>
      <c r="WYA2" s="1241"/>
      <c r="WYB2" s="1241"/>
      <c r="WYC2" s="1241"/>
      <c r="WYD2" s="1241"/>
      <c r="WYE2" s="1241"/>
      <c r="WYF2" s="1241"/>
      <c r="WYG2" s="1241"/>
      <c r="WYH2" s="1241"/>
      <c r="WYI2" s="1241"/>
      <c r="WYJ2" s="1241"/>
      <c r="WYK2" s="1241"/>
      <c r="WYL2" s="1241"/>
      <c r="WYM2" s="1241"/>
      <c r="WYN2" s="1241"/>
      <c r="WYO2" s="1241"/>
      <c r="WYP2" s="1241"/>
      <c r="WYQ2" s="1241"/>
      <c r="WYR2" s="1241"/>
      <c r="WYS2" s="1241"/>
      <c r="WYT2" s="1241"/>
      <c r="WYU2" s="1241"/>
      <c r="WYV2" s="1241"/>
      <c r="WYW2" s="1241"/>
      <c r="WYX2" s="1241"/>
      <c r="WYY2" s="1241"/>
      <c r="WYZ2" s="1241"/>
      <c r="WZA2" s="1241"/>
      <c r="WZB2" s="1241"/>
      <c r="WZC2" s="1241"/>
      <c r="WZD2" s="1241"/>
      <c r="WZE2" s="1241"/>
      <c r="WZF2" s="1241"/>
      <c r="WZG2" s="1241"/>
      <c r="WZH2" s="1241"/>
      <c r="WZI2" s="1241"/>
      <c r="WZJ2" s="1241"/>
      <c r="WZK2" s="1241"/>
      <c r="WZL2" s="1241"/>
      <c r="WZM2" s="1241"/>
      <c r="WZN2" s="1241"/>
      <c r="WZO2" s="1241"/>
      <c r="WZP2" s="1241"/>
      <c r="WZQ2" s="1241"/>
      <c r="WZR2" s="1241"/>
      <c r="WZS2" s="1241"/>
      <c r="WZT2" s="1241"/>
      <c r="WZU2" s="1241"/>
      <c r="WZV2" s="1241"/>
      <c r="WZW2" s="1241"/>
      <c r="WZX2" s="1241"/>
      <c r="WZY2" s="1241"/>
      <c r="WZZ2" s="1241"/>
      <c r="XAA2" s="1241"/>
      <c r="XAB2" s="1241"/>
      <c r="XAC2" s="1241"/>
      <c r="XAD2" s="1241"/>
      <c r="XAE2" s="1241"/>
      <c r="XAF2" s="1241"/>
      <c r="XAG2" s="1241"/>
      <c r="XAH2" s="1241"/>
      <c r="XAI2" s="1241"/>
      <c r="XAJ2" s="1241"/>
      <c r="XAK2" s="1241"/>
      <c r="XAL2" s="1241"/>
      <c r="XAM2" s="1241"/>
      <c r="XAN2" s="1241"/>
      <c r="XAO2" s="1241"/>
      <c r="XAP2" s="1241"/>
      <c r="XAQ2" s="1241"/>
      <c r="XAR2" s="1241"/>
      <c r="XAS2" s="1241"/>
      <c r="XAT2" s="1241"/>
      <c r="XAU2" s="1241"/>
      <c r="XAV2" s="1241"/>
      <c r="XAW2" s="1241"/>
      <c r="XAX2" s="1241"/>
      <c r="XAY2" s="1241"/>
      <c r="XAZ2" s="1241"/>
      <c r="XBA2" s="1241"/>
      <c r="XBB2" s="1241"/>
      <c r="XBC2" s="1241"/>
      <c r="XBD2" s="1241"/>
      <c r="XBE2" s="1241"/>
      <c r="XBF2" s="1241"/>
      <c r="XBG2" s="1241"/>
      <c r="XBH2" s="1241"/>
      <c r="XBI2" s="1241"/>
      <c r="XBJ2" s="1241"/>
      <c r="XBK2" s="1241"/>
      <c r="XBL2" s="1241"/>
      <c r="XBM2" s="1241"/>
      <c r="XBN2" s="1241"/>
      <c r="XBO2" s="1241"/>
      <c r="XBP2" s="1241"/>
      <c r="XBQ2" s="1241"/>
      <c r="XBR2" s="1241"/>
      <c r="XBS2" s="1241"/>
      <c r="XBT2" s="1241"/>
      <c r="XBU2" s="1241"/>
      <c r="XBV2" s="1241"/>
      <c r="XBW2" s="1241"/>
      <c r="XBX2" s="1241"/>
      <c r="XBY2" s="1241"/>
      <c r="XBZ2" s="1241"/>
      <c r="XCA2" s="1241"/>
      <c r="XCB2" s="1241"/>
      <c r="XCC2" s="1241"/>
      <c r="XCD2" s="1241"/>
      <c r="XCE2" s="1241"/>
      <c r="XCF2" s="1241"/>
      <c r="XCG2" s="1241"/>
      <c r="XCH2" s="1241"/>
      <c r="XCI2" s="1241"/>
      <c r="XCJ2" s="1241"/>
      <c r="XCK2" s="1241"/>
      <c r="XCL2" s="1241"/>
      <c r="XCM2" s="1241"/>
      <c r="XCN2" s="1241"/>
      <c r="XCO2" s="1241"/>
      <c r="XCP2" s="1241"/>
      <c r="XCQ2" s="1241"/>
      <c r="XCR2" s="1241"/>
      <c r="XCS2" s="1241"/>
      <c r="XCT2" s="1241"/>
      <c r="XCU2" s="1241"/>
      <c r="XCV2" s="1241"/>
      <c r="XCW2" s="1241"/>
      <c r="XCX2" s="1241"/>
      <c r="XCY2" s="1241"/>
      <c r="XCZ2" s="1241"/>
      <c r="XDA2" s="1241"/>
      <c r="XDB2" s="1241"/>
      <c r="XDC2" s="1241"/>
      <c r="XDD2" s="1241"/>
      <c r="XDE2" s="1241"/>
      <c r="XDF2" s="1241"/>
      <c r="XDG2" s="1241"/>
      <c r="XDH2" s="1241"/>
      <c r="XDI2" s="1241"/>
      <c r="XDJ2" s="1241"/>
      <c r="XDK2" s="1241"/>
      <c r="XDL2" s="1241"/>
      <c r="XDM2" s="1241"/>
      <c r="XDN2" s="1241"/>
      <c r="XDO2" s="1241"/>
      <c r="XDP2" s="1241"/>
      <c r="XDQ2" s="1241"/>
      <c r="XDR2" s="1241"/>
      <c r="XDS2" s="1241"/>
      <c r="XDT2" s="1241"/>
      <c r="XDU2" s="1241"/>
      <c r="XDV2" s="1241"/>
      <c r="XDW2" s="1241"/>
      <c r="XDX2" s="1241"/>
      <c r="XDY2" s="1241"/>
      <c r="XDZ2" s="1241"/>
      <c r="XEA2" s="1241"/>
      <c r="XEB2" s="1241"/>
      <c r="XEC2" s="1241"/>
      <c r="XED2" s="1241"/>
      <c r="XEE2" s="1241"/>
      <c r="XEF2" s="1241"/>
      <c r="XEG2" s="1241"/>
      <c r="XEH2" s="1241"/>
      <c r="XEI2" s="1241"/>
      <c r="XEJ2" s="1241"/>
      <c r="XEK2" s="1241"/>
      <c r="XEL2" s="1241"/>
      <c r="XEM2" s="1241"/>
      <c r="XEN2" s="1241"/>
      <c r="XEO2" s="1241"/>
      <c r="XEP2" s="1241"/>
      <c r="XEQ2" s="1241"/>
      <c r="XER2" s="1241"/>
      <c r="XES2" s="1241"/>
      <c r="XET2" s="1241"/>
      <c r="XEU2" s="1241"/>
      <c r="XEV2" s="1241"/>
      <c r="XEW2" s="1241"/>
      <c r="XEX2" s="1241"/>
      <c r="XEY2" s="1241"/>
      <c r="XEZ2" s="1241"/>
      <c r="XFA2" s="1241"/>
    </row>
    <row r="3" spans="1:16381" s="295" customFormat="1" ht="15" customHeight="1" x14ac:dyDescent="0.25">
      <c r="A3" s="1329"/>
      <c r="B3" s="1773" t="s">
        <v>1619</v>
      </c>
      <c r="C3" s="1760" t="s">
        <v>14</v>
      </c>
      <c r="D3" s="1744" t="str">
        <f>CONCATENATE("Col ", LEFT(ADDRESS(ROW('General Info'!C64),COLUMN('General Info'!C64),4), 1))</f>
        <v>Col C</v>
      </c>
      <c r="E3" s="1242"/>
      <c r="G3" s="1242"/>
      <c r="H3" s="1242"/>
      <c r="I3" s="1242"/>
      <c r="J3" s="1242"/>
      <c r="K3" s="1242"/>
      <c r="L3" s="1242"/>
      <c r="M3" s="1242"/>
      <c r="N3" s="1242"/>
      <c r="O3" s="1242"/>
      <c r="P3" s="1242"/>
      <c r="Q3" s="1242"/>
      <c r="R3" s="1242"/>
      <c r="S3" s="1242"/>
      <c r="T3" s="1242"/>
      <c r="U3" s="1242"/>
      <c r="V3" s="1242"/>
      <c r="AN3" s="1330"/>
    </row>
    <row r="4" spans="1:16381" s="295" customFormat="1" ht="15" customHeight="1" x14ac:dyDescent="0.25">
      <c r="A4" s="1329"/>
      <c r="B4" s="1769" t="s">
        <v>1620</v>
      </c>
      <c r="C4" s="1775" t="str">
        <f>'General Info'!B64</f>
        <v>Check: Tier 1 adjustments should be ≤ additional Tier 1 prior to adjustments</v>
      </c>
      <c r="D4" s="1786" t="str">
        <f>'General Info'!C64</f>
        <v/>
      </c>
      <c r="E4" s="1242"/>
      <c r="G4" s="1242"/>
      <c r="H4" s="1242"/>
      <c r="I4" s="1242"/>
      <c r="J4" s="1242"/>
      <c r="K4" s="1242"/>
      <c r="L4" s="1242"/>
      <c r="M4" s="1242"/>
      <c r="N4" s="1242"/>
      <c r="O4" s="1242"/>
      <c r="P4" s="1242"/>
      <c r="Q4" s="1242"/>
      <c r="R4" s="1242"/>
      <c r="S4" s="1242"/>
      <c r="T4" s="1242"/>
      <c r="U4" s="1242"/>
      <c r="V4" s="1242"/>
      <c r="AN4" s="1330"/>
    </row>
    <row r="5" spans="1:16381" s="295" customFormat="1" ht="15" customHeight="1" x14ac:dyDescent="0.25">
      <c r="A5" s="1329"/>
      <c r="B5" s="461" t="s">
        <v>1620</v>
      </c>
      <c r="C5" s="1331" t="str">
        <f>'General Info'!B69</f>
        <v>Check: Tier 2 adjustments should be ≤ additional Tier 2 prior to adjustments</v>
      </c>
      <c r="D5" s="1351" t="str">
        <f>'General Info'!C69</f>
        <v/>
      </c>
      <c r="E5" s="1242"/>
      <c r="G5" s="1242"/>
      <c r="H5" s="1242"/>
      <c r="I5" s="1242"/>
      <c r="J5" s="1242"/>
      <c r="K5" s="1242"/>
      <c r="L5" s="1242"/>
      <c r="M5" s="1242"/>
      <c r="N5" s="1242"/>
      <c r="O5" s="1242"/>
      <c r="P5" s="1242"/>
      <c r="Q5" s="1242"/>
      <c r="R5" s="1242"/>
      <c r="S5" s="1242"/>
      <c r="T5" s="1242"/>
      <c r="U5" s="1242"/>
      <c r="V5" s="1242"/>
      <c r="AN5" s="1330"/>
    </row>
    <row r="6" spans="1:16381" s="295" customFormat="1" ht="15" customHeight="1" x14ac:dyDescent="0.25">
      <c r="A6" s="1329"/>
      <c r="B6" s="1242"/>
      <c r="C6" s="1242"/>
      <c r="D6" s="1242"/>
      <c r="E6" s="1242"/>
      <c r="F6" s="1242"/>
      <c r="G6" s="1242"/>
      <c r="H6" s="1242"/>
      <c r="I6" s="1242"/>
      <c r="J6" s="1242"/>
      <c r="K6" s="1242"/>
      <c r="L6" s="1242"/>
      <c r="M6" s="1242"/>
      <c r="N6" s="1242"/>
      <c r="O6" s="1242"/>
      <c r="P6" s="1242"/>
      <c r="Q6" s="1242"/>
      <c r="R6" s="1242"/>
      <c r="S6" s="1242"/>
      <c r="T6" s="1242"/>
      <c r="U6" s="1242"/>
      <c r="V6" s="1242"/>
      <c r="AN6" s="1330"/>
    </row>
    <row r="7" spans="1:16381" s="295" customFormat="1" ht="45" customHeight="1" x14ac:dyDescent="0.25">
      <c r="A7" s="1787" t="s">
        <v>2131</v>
      </c>
      <c r="B7" s="1780"/>
      <c r="C7" s="1780"/>
      <c r="D7" s="1780"/>
      <c r="E7" s="1780"/>
      <c r="F7" s="1780"/>
      <c r="G7" s="1780"/>
      <c r="H7" s="1780"/>
      <c r="I7" s="1780"/>
      <c r="J7" s="1780"/>
      <c r="K7" s="1780"/>
      <c r="L7" s="1780"/>
      <c r="M7" s="1780"/>
      <c r="N7" s="1780"/>
      <c r="O7" s="1780"/>
      <c r="P7" s="1780"/>
      <c r="Q7" s="1780"/>
      <c r="R7" s="1780"/>
      <c r="S7" s="1780"/>
      <c r="T7" s="1780"/>
      <c r="U7" s="1780"/>
      <c r="V7" s="1780"/>
      <c r="W7" s="1780"/>
      <c r="X7" s="1780"/>
      <c r="Y7" s="1780"/>
      <c r="Z7" s="1780"/>
      <c r="AA7" s="2708"/>
      <c r="AB7" s="2708"/>
      <c r="AC7" s="2708"/>
      <c r="AD7" s="2708"/>
      <c r="AE7" s="2708"/>
      <c r="AF7" s="2708"/>
      <c r="AG7" s="2708"/>
      <c r="AH7" s="2708"/>
      <c r="AI7" s="2708"/>
      <c r="AJ7" s="1780"/>
      <c r="AK7" s="1780"/>
      <c r="AL7" s="1780"/>
      <c r="AM7" s="1780"/>
      <c r="AN7" s="1788"/>
      <c r="AO7" s="1241"/>
      <c r="AP7" s="1241"/>
      <c r="AQ7" s="1241"/>
      <c r="AR7" s="1241"/>
      <c r="AS7" s="1241"/>
      <c r="AT7" s="1241"/>
      <c r="AU7" s="1241"/>
      <c r="AV7" s="1241"/>
      <c r="AW7" s="1241"/>
      <c r="AX7" s="1241"/>
      <c r="AY7" s="1241"/>
      <c r="AZ7" s="1241"/>
      <c r="BA7" s="1241"/>
      <c r="BB7" s="1241"/>
      <c r="BC7" s="1241"/>
      <c r="BD7" s="1241"/>
      <c r="BE7" s="1241"/>
      <c r="BF7" s="1241"/>
      <c r="BG7" s="1241"/>
      <c r="BH7" s="1241"/>
      <c r="BI7" s="1241"/>
      <c r="BJ7" s="1241"/>
      <c r="BK7" s="1241"/>
      <c r="BL7" s="1241"/>
      <c r="BM7" s="1241"/>
      <c r="BN7" s="1241"/>
      <c r="BO7" s="1241"/>
      <c r="BP7" s="1241"/>
      <c r="BQ7" s="1241"/>
      <c r="BR7" s="1241"/>
      <c r="BS7" s="1241"/>
      <c r="BT7" s="1241"/>
      <c r="BU7" s="1241"/>
      <c r="BV7" s="1241"/>
      <c r="BW7" s="1241"/>
      <c r="BX7" s="1241"/>
      <c r="BY7" s="1241"/>
      <c r="BZ7" s="1241"/>
      <c r="CA7" s="1241"/>
      <c r="CB7" s="1241"/>
      <c r="CC7" s="1241"/>
      <c r="CD7" s="1241"/>
      <c r="CE7" s="1241"/>
      <c r="CF7" s="1241"/>
      <c r="CG7" s="1241"/>
      <c r="CH7" s="1241"/>
      <c r="CI7" s="1241"/>
      <c r="CJ7" s="1241"/>
      <c r="CK7" s="1241"/>
      <c r="CL7" s="1241"/>
      <c r="CM7" s="1241"/>
      <c r="CN7" s="1241"/>
      <c r="CO7" s="1241"/>
      <c r="CP7" s="1241"/>
      <c r="CQ7" s="1241"/>
      <c r="CR7" s="1241"/>
      <c r="CS7" s="1241"/>
      <c r="CT7" s="1241"/>
      <c r="CU7" s="1241"/>
      <c r="CV7" s="1241"/>
      <c r="CW7" s="1241"/>
      <c r="CX7" s="1241"/>
      <c r="CY7" s="1241"/>
      <c r="CZ7" s="1241"/>
      <c r="DA7" s="1241"/>
      <c r="DB7" s="1241"/>
      <c r="DC7" s="1241"/>
      <c r="DD7" s="1241"/>
      <c r="DE7" s="1241"/>
      <c r="DF7" s="1241"/>
      <c r="DG7" s="1241"/>
      <c r="DH7" s="1241"/>
      <c r="DI7" s="1241"/>
      <c r="DJ7" s="1241"/>
      <c r="DK7" s="1241"/>
      <c r="DL7" s="1241"/>
      <c r="DM7" s="1241"/>
      <c r="DN7" s="1241"/>
      <c r="DO7" s="1241"/>
      <c r="DP7" s="1241"/>
      <c r="DQ7" s="1241"/>
      <c r="DR7" s="1241"/>
      <c r="DS7" s="1241"/>
      <c r="DT7" s="1241"/>
      <c r="DU7" s="1241"/>
      <c r="DV7" s="1241"/>
      <c r="DW7" s="1241"/>
      <c r="DX7" s="1241"/>
      <c r="DY7" s="1241"/>
      <c r="DZ7" s="1241"/>
      <c r="EA7" s="1241"/>
      <c r="EB7" s="1241"/>
      <c r="EC7" s="1241"/>
      <c r="ED7" s="1241"/>
      <c r="EE7" s="1241"/>
      <c r="EF7" s="1241"/>
      <c r="EG7" s="1241"/>
      <c r="EH7" s="1241"/>
      <c r="EI7" s="1241"/>
      <c r="EJ7" s="1241"/>
      <c r="EK7" s="1241"/>
      <c r="EL7" s="1241"/>
      <c r="EM7" s="1241"/>
      <c r="EN7" s="1241"/>
      <c r="EO7" s="1241"/>
      <c r="EP7" s="1241"/>
      <c r="EQ7" s="1241"/>
      <c r="ER7" s="1241"/>
      <c r="ES7" s="1241"/>
      <c r="ET7" s="1241"/>
      <c r="EU7" s="1241"/>
      <c r="EV7" s="1241"/>
      <c r="EW7" s="1241"/>
      <c r="EX7" s="1241"/>
      <c r="EY7" s="1241"/>
      <c r="EZ7" s="1241"/>
      <c r="FA7" s="1241"/>
      <c r="FB7" s="1241"/>
      <c r="FC7" s="1241"/>
      <c r="FD7" s="1241"/>
      <c r="FE7" s="1241"/>
      <c r="FF7" s="1241"/>
      <c r="FG7" s="1241"/>
      <c r="FH7" s="1241"/>
      <c r="FI7" s="1241"/>
      <c r="FJ7" s="1241"/>
      <c r="FK7" s="1241"/>
      <c r="FL7" s="1241"/>
      <c r="FM7" s="1241"/>
      <c r="FN7" s="1241"/>
      <c r="FO7" s="1241"/>
      <c r="FP7" s="1241"/>
      <c r="FQ7" s="1241"/>
      <c r="FR7" s="1241"/>
      <c r="FS7" s="1241"/>
      <c r="FT7" s="1241"/>
      <c r="FU7" s="1241"/>
      <c r="FV7" s="1241"/>
      <c r="FW7" s="1241"/>
      <c r="FX7" s="1241"/>
      <c r="FY7" s="1241"/>
      <c r="FZ7" s="1241"/>
      <c r="GA7" s="1241"/>
      <c r="GB7" s="1241"/>
      <c r="GC7" s="1241"/>
      <c r="GD7" s="1241"/>
      <c r="GE7" s="1241"/>
      <c r="GF7" s="1241"/>
      <c r="GG7" s="1241"/>
      <c r="GH7" s="1241"/>
      <c r="GI7" s="1241"/>
      <c r="GJ7" s="1241"/>
      <c r="GK7" s="1241"/>
      <c r="GL7" s="1241"/>
      <c r="GM7" s="1241"/>
      <c r="GN7" s="1241"/>
      <c r="GO7" s="1241"/>
      <c r="GP7" s="1241"/>
      <c r="GQ7" s="1241"/>
      <c r="GR7" s="1241"/>
      <c r="GS7" s="1241"/>
      <c r="GT7" s="1241"/>
      <c r="GU7" s="1241"/>
      <c r="GV7" s="1241"/>
      <c r="GW7" s="1241"/>
      <c r="GX7" s="1241"/>
      <c r="GY7" s="1241"/>
      <c r="GZ7" s="1241"/>
      <c r="HA7" s="1241"/>
      <c r="HB7" s="1241"/>
      <c r="HC7" s="1241"/>
      <c r="HD7" s="1241"/>
      <c r="HE7" s="1241"/>
      <c r="HF7" s="1241"/>
      <c r="HG7" s="1241"/>
      <c r="HH7" s="1241"/>
      <c r="HI7" s="1241"/>
      <c r="HJ7" s="1241"/>
      <c r="HK7" s="1241"/>
      <c r="HL7" s="1241"/>
      <c r="HM7" s="1241"/>
      <c r="HN7" s="1241"/>
      <c r="HO7" s="1241"/>
      <c r="HP7" s="1241"/>
      <c r="HQ7" s="1241"/>
      <c r="HR7" s="1241"/>
      <c r="HS7" s="1241"/>
      <c r="HT7" s="1241"/>
      <c r="HU7" s="1241"/>
      <c r="HV7" s="1241"/>
      <c r="HW7" s="1241"/>
      <c r="HX7" s="1241"/>
      <c r="HY7" s="1241"/>
      <c r="HZ7" s="1241"/>
      <c r="IA7" s="1241"/>
      <c r="IB7" s="1241"/>
      <c r="IC7" s="1241"/>
      <c r="ID7" s="1241"/>
      <c r="IE7" s="1241"/>
      <c r="IF7" s="1241"/>
      <c r="IG7" s="1241"/>
      <c r="IH7" s="1241"/>
      <c r="II7" s="1241"/>
      <c r="IJ7" s="1241"/>
      <c r="IK7" s="1241"/>
      <c r="IL7" s="1241"/>
      <c r="IM7" s="1241"/>
      <c r="IN7" s="1241"/>
      <c r="IO7" s="1241"/>
      <c r="IP7" s="1241"/>
      <c r="IQ7" s="1241"/>
      <c r="IR7" s="1241"/>
      <c r="IS7" s="1241"/>
      <c r="IT7" s="1241"/>
      <c r="IU7" s="1241"/>
      <c r="IV7" s="1241"/>
      <c r="IW7" s="1241"/>
      <c r="IX7" s="1241"/>
      <c r="IY7" s="1241"/>
      <c r="IZ7" s="1241"/>
      <c r="JA7" s="1241"/>
      <c r="JB7" s="1241"/>
      <c r="JC7" s="1241"/>
      <c r="JD7" s="1241"/>
      <c r="JE7" s="1241"/>
      <c r="JF7" s="1241"/>
      <c r="JG7" s="1241"/>
      <c r="JH7" s="1241"/>
      <c r="JI7" s="1241"/>
      <c r="JJ7" s="1241"/>
      <c r="JK7" s="1241"/>
      <c r="JL7" s="1241"/>
      <c r="JM7" s="1241"/>
      <c r="JN7" s="1241"/>
      <c r="JO7" s="1241"/>
      <c r="JP7" s="1241"/>
      <c r="JQ7" s="1241"/>
      <c r="JR7" s="1241"/>
      <c r="JS7" s="1241"/>
      <c r="JT7" s="1241"/>
      <c r="JU7" s="1241"/>
      <c r="JV7" s="1241"/>
      <c r="JW7" s="1241"/>
      <c r="JX7" s="1241"/>
      <c r="JY7" s="1241"/>
      <c r="JZ7" s="1241"/>
      <c r="KA7" s="1241"/>
      <c r="KB7" s="1241"/>
      <c r="KC7" s="1241"/>
      <c r="KD7" s="1241"/>
      <c r="KE7" s="1241"/>
      <c r="KF7" s="1241"/>
      <c r="KG7" s="1241"/>
      <c r="KH7" s="1241"/>
      <c r="KI7" s="1241"/>
      <c r="KJ7" s="1241"/>
      <c r="KK7" s="1241"/>
      <c r="KL7" s="1241"/>
      <c r="KM7" s="1241"/>
      <c r="KN7" s="1241"/>
      <c r="KO7" s="1241"/>
      <c r="KP7" s="1241"/>
      <c r="KQ7" s="1241"/>
      <c r="KR7" s="1241"/>
      <c r="KS7" s="1241"/>
      <c r="KT7" s="1241"/>
      <c r="KU7" s="1241"/>
      <c r="KV7" s="1241"/>
      <c r="KW7" s="1241"/>
      <c r="KX7" s="1241"/>
      <c r="KY7" s="1241"/>
      <c r="KZ7" s="1241"/>
      <c r="LA7" s="1241"/>
      <c r="LB7" s="1241"/>
      <c r="LC7" s="1241"/>
      <c r="LD7" s="1241"/>
      <c r="LE7" s="1241"/>
      <c r="LF7" s="1241"/>
      <c r="LG7" s="1241"/>
      <c r="LH7" s="1241"/>
      <c r="LI7" s="1241"/>
      <c r="LJ7" s="1241"/>
      <c r="LK7" s="1241"/>
      <c r="LL7" s="1241"/>
      <c r="LM7" s="1241"/>
      <c r="LN7" s="1241"/>
      <c r="LO7" s="1241"/>
      <c r="LP7" s="1241"/>
      <c r="LQ7" s="1241"/>
      <c r="LR7" s="1241"/>
      <c r="LS7" s="1241"/>
      <c r="LT7" s="1241"/>
      <c r="LU7" s="1241"/>
      <c r="LV7" s="1241"/>
      <c r="LW7" s="1241"/>
      <c r="LX7" s="1241"/>
      <c r="LY7" s="1241"/>
      <c r="LZ7" s="1241"/>
      <c r="MA7" s="1241"/>
      <c r="MB7" s="1241"/>
      <c r="MC7" s="1241"/>
      <c r="MD7" s="1241"/>
      <c r="ME7" s="1241"/>
      <c r="MF7" s="1241"/>
      <c r="MG7" s="1241"/>
      <c r="MH7" s="1241"/>
      <c r="MI7" s="1241"/>
      <c r="MJ7" s="1241"/>
      <c r="MK7" s="1241"/>
      <c r="ML7" s="1241"/>
      <c r="MM7" s="1241"/>
      <c r="MN7" s="1241"/>
      <c r="MO7" s="1241"/>
      <c r="MP7" s="1241"/>
      <c r="MQ7" s="1241"/>
      <c r="MR7" s="1241"/>
      <c r="MS7" s="1241"/>
      <c r="MT7" s="1241"/>
      <c r="MU7" s="1241"/>
      <c r="MV7" s="1241"/>
      <c r="MW7" s="1241"/>
      <c r="MX7" s="1241"/>
      <c r="MY7" s="1241"/>
      <c r="MZ7" s="1241"/>
      <c r="NA7" s="1241"/>
      <c r="NB7" s="1241"/>
      <c r="NC7" s="1241"/>
      <c r="ND7" s="1241"/>
      <c r="NE7" s="1241"/>
      <c r="NF7" s="1241"/>
      <c r="NG7" s="1241"/>
      <c r="NH7" s="1241"/>
      <c r="NI7" s="1241"/>
      <c r="NJ7" s="1241"/>
      <c r="NK7" s="1241"/>
      <c r="NL7" s="1241"/>
      <c r="NM7" s="1241"/>
      <c r="NN7" s="1241"/>
      <c r="NO7" s="1241"/>
      <c r="NP7" s="1241"/>
      <c r="NQ7" s="1241"/>
      <c r="NR7" s="1241"/>
      <c r="NS7" s="1241"/>
      <c r="NT7" s="1241"/>
      <c r="NU7" s="1241"/>
      <c r="NV7" s="1241"/>
      <c r="NW7" s="1241"/>
      <c r="NX7" s="1241"/>
      <c r="NY7" s="1241"/>
      <c r="NZ7" s="1241"/>
      <c r="OA7" s="1241"/>
      <c r="OB7" s="1241"/>
      <c r="OC7" s="1241"/>
      <c r="OD7" s="1241"/>
      <c r="OE7" s="1241"/>
      <c r="OF7" s="1241"/>
      <c r="OG7" s="1241"/>
      <c r="OH7" s="1241"/>
      <c r="OI7" s="1241"/>
      <c r="OJ7" s="1241"/>
      <c r="OK7" s="1241"/>
      <c r="OL7" s="1241"/>
      <c r="OM7" s="1241"/>
      <c r="ON7" s="1241"/>
      <c r="OO7" s="1241"/>
      <c r="OP7" s="1241"/>
      <c r="OQ7" s="1241"/>
      <c r="OR7" s="1241"/>
      <c r="OS7" s="1241"/>
      <c r="OT7" s="1241"/>
      <c r="OU7" s="1241"/>
      <c r="OV7" s="1241"/>
      <c r="OW7" s="1241"/>
      <c r="OX7" s="1241"/>
      <c r="OY7" s="1241"/>
      <c r="OZ7" s="1241"/>
      <c r="PA7" s="1241"/>
      <c r="PB7" s="1241"/>
      <c r="PC7" s="1241"/>
      <c r="PD7" s="1241"/>
      <c r="PE7" s="1241"/>
      <c r="PF7" s="1241"/>
      <c r="PG7" s="1241"/>
      <c r="PH7" s="1241"/>
      <c r="PI7" s="1241"/>
      <c r="PJ7" s="1241"/>
      <c r="PK7" s="1241"/>
      <c r="PL7" s="1241"/>
      <c r="PM7" s="1241"/>
      <c r="PN7" s="1241"/>
      <c r="PO7" s="1241"/>
      <c r="PP7" s="1241"/>
      <c r="PQ7" s="1241"/>
      <c r="PR7" s="1241"/>
      <c r="PS7" s="1241"/>
      <c r="PT7" s="1241"/>
      <c r="PU7" s="1241"/>
      <c r="PV7" s="1241"/>
      <c r="PW7" s="1241"/>
      <c r="PX7" s="1241"/>
      <c r="PY7" s="1241"/>
      <c r="PZ7" s="1241"/>
      <c r="QA7" s="1241"/>
      <c r="QB7" s="1241"/>
      <c r="QC7" s="1241"/>
      <c r="QD7" s="1241"/>
      <c r="QE7" s="1241"/>
      <c r="QF7" s="1241"/>
      <c r="QG7" s="1241"/>
      <c r="QH7" s="1241"/>
      <c r="QI7" s="1241"/>
      <c r="QJ7" s="1241"/>
      <c r="QK7" s="1241"/>
      <c r="QL7" s="1241"/>
      <c r="QM7" s="1241"/>
      <c r="QN7" s="1241"/>
      <c r="QO7" s="1241"/>
      <c r="QP7" s="1241"/>
      <c r="QQ7" s="1241"/>
      <c r="QR7" s="1241"/>
      <c r="QS7" s="1241"/>
      <c r="QT7" s="1241"/>
      <c r="QU7" s="1241"/>
      <c r="QV7" s="1241"/>
      <c r="QW7" s="1241"/>
      <c r="QX7" s="1241"/>
      <c r="QY7" s="1241"/>
      <c r="QZ7" s="1241"/>
      <c r="RA7" s="1241"/>
      <c r="RB7" s="1241"/>
      <c r="RC7" s="1241"/>
      <c r="RD7" s="1241"/>
      <c r="RE7" s="1241"/>
      <c r="RF7" s="1241"/>
      <c r="RG7" s="1241"/>
      <c r="RH7" s="1241"/>
      <c r="RI7" s="1241"/>
      <c r="RJ7" s="1241"/>
      <c r="RK7" s="1241"/>
      <c r="RL7" s="1241"/>
      <c r="RM7" s="1241"/>
      <c r="RN7" s="1241"/>
      <c r="RO7" s="1241"/>
      <c r="RP7" s="1241"/>
      <c r="RQ7" s="1241"/>
      <c r="RR7" s="1241"/>
      <c r="RS7" s="1241"/>
      <c r="RT7" s="1241"/>
      <c r="RU7" s="1241"/>
      <c r="RV7" s="1241"/>
      <c r="RW7" s="1241"/>
      <c r="RX7" s="1241"/>
      <c r="RY7" s="1241"/>
      <c r="RZ7" s="1241"/>
      <c r="SA7" s="1241"/>
      <c r="SB7" s="1241"/>
      <c r="SC7" s="1241"/>
      <c r="SD7" s="1241"/>
      <c r="SE7" s="1241"/>
      <c r="SF7" s="1241"/>
      <c r="SG7" s="1241"/>
      <c r="SH7" s="1241"/>
      <c r="SI7" s="1241"/>
      <c r="SJ7" s="1241"/>
      <c r="SK7" s="1241"/>
      <c r="SL7" s="1241"/>
      <c r="SM7" s="1241"/>
      <c r="SN7" s="1241"/>
      <c r="SO7" s="1241"/>
      <c r="SP7" s="1241"/>
      <c r="SQ7" s="1241"/>
      <c r="SR7" s="1241"/>
      <c r="SS7" s="1241"/>
      <c r="ST7" s="1241"/>
      <c r="SU7" s="1241"/>
      <c r="SV7" s="1241"/>
      <c r="SW7" s="1241"/>
      <c r="SX7" s="1241"/>
      <c r="SY7" s="1241"/>
      <c r="SZ7" s="1241"/>
      <c r="TA7" s="1241"/>
      <c r="TB7" s="1241"/>
      <c r="TC7" s="1241"/>
      <c r="TD7" s="1241"/>
      <c r="TE7" s="1241"/>
      <c r="TF7" s="1241"/>
      <c r="TG7" s="1241"/>
      <c r="TH7" s="1241"/>
      <c r="TI7" s="1241"/>
      <c r="TJ7" s="1241"/>
      <c r="TK7" s="1241"/>
      <c r="TL7" s="1241"/>
      <c r="TM7" s="1241"/>
      <c r="TN7" s="1241"/>
      <c r="TO7" s="1241"/>
      <c r="TP7" s="1241"/>
      <c r="TQ7" s="1241"/>
      <c r="TR7" s="1241"/>
      <c r="TS7" s="1241"/>
      <c r="TT7" s="1241"/>
      <c r="TU7" s="1241"/>
      <c r="TV7" s="1241"/>
      <c r="TW7" s="1241"/>
      <c r="TX7" s="1241"/>
      <c r="TY7" s="1241"/>
      <c r="TZ7" s="1241"/>
      <c r="UA7" s="1241"/>
      <c r="UB7" s="1241"/>
      <c r="UC7" s="1241"/>
      <c r="UD7" s="1241"/>
      <c r="UE7" s="1241"/>
      <c r="UF7" s="1241"/>
      <c r="UG7" s="1241"/>
      <c r="UH7" s="1241"/>
      <c r="UI7" s="1241"/>
      <c r="UJ7" s="1241"/>
      <c r="UK7" s="1241"/>
      <c r="UL7" s="1241"/>
      <c r="UM7" s="1241"/>
      <c r="UN7" s="1241"/>
      <c r="UO7" s="1241"/>
      <c r="UP7" s="1241"/>
      <c r="UQ7" s="1241"/>
      <c r="UR7" s="1241"/>
      <c r="US7" s="1241"/>
      <c r="UT7" s="1241"/>
      <c r="UU7" s="1241"/>
      <c r="UV7" s="1241"/>
      <c r="UW7" s="1241"/>
      <c r="UX7" s="1241"/>
      <c r="UY7" s="1241"/>
      <c r="UZ7" s="1241"/>
      <c r="VA7" s="1241"/>
      <c r="VB7" s="1241"/>
      <c r="VC7" s="1241"/>
      <c r="VD7" s="1241"/>
      <c r="VE7" s="1241"/>
      <c r="VF7" s="1241"/>
      <c r="VG7" s="1241"/>
      <c r="VH7" s="1241"/>
      <c r="VI7" s="1241"/>
      <c r="VJ7" s="1241"/>
      <c r="VK7" s="1241"/>
      <c r="VL7" s="1241"/>
      <c r="VM7" s="1241"/>
      <c r="VN7" s="1241"/>
      <c r="VO7" s="1241"/>
      <c r="VP7" s="1241"/>
      <c r="VQ7" s="1241"/>
      <c r="VR7" s="1241"/>
      <c r="VS7" s="1241"/>
      <c r="VT7" s="1241"/>
      <c r="VU7" s="1241"/>
      <c r="VV7" s="1241"/>
      <c r="VW7" s="1241"/>
      <c r="VX7" s="1241"/>
      <c r="VY7" s="1241"/>
      <c r="VZ7" s="1241"/>
      <c r="WA7" s="1241"/>
      <c r="WB7" s="1241"/>
      <c r="WC7" s="1241"/>
      <c r="WD7" s="1241"/>
      <c r="WE7" s="1241"/>
      <c r="WF7" s="1241"/>
      <c r="WG7" s="1241"/>
      <c r="WH7" s="1241"/>
      <c r="WI7" s="1241"/>
      <c r="WJ7" s="1241"/>
      <c r="WK7" s="1241"/>
      <c r="WL7" s="1241"/>
      <c r="WM7" s="1241"/>
      <c r="WN7" s="1241"/>
      <c r="WO7" s="1241"/>
      <c r="WP7" s="1241"/>
      <c r="WQ7" s="1241"/>
      <c r="WR7" s="1241"/>
      <c r="WS7" s="1241"/>
      <c r="WT7" s="1241"/>
      <c r="WU7" s="1241"/>
      <c r="WV7" s="1241"/>
      <c r="WW7" s="1241"/>
      <c r="WX7" s="1241"/>
      <c r="WY7" s="1241"/>
      <c r="WZ7" s="1241"/>
      <c r="XA7" s="1241"/>
      <c r="XB7" s="1241"/>
      <c r="XC7" s="1241"/>
      <c r="XD7" s="1241"/>
      <c r="XE7" s="1241"/>
      <c r="XF7" s="1241"/>
      <c r="XG7" s="1241"/>
      <c r="XH7" s="1241"/>
      <c r="XI7" s="1241"/>
      <c r="XJ7" s="1241"/>
      <c r="XK7" s="1241"/>
      <c r="XL7" s="1241"/>
      <c r="XM7" s="1241"/>
      <c r="XN7" s="1241"/>
      <c r="XO7" s="1241"/>
      <c r="XP7" s="1241"/>
      <c r="XQ7" s="1241"/>
      <c r="XR7" s="1241"/>
      <c r="XS7" s="1241"/>
      <c r="XT7" s="1241"/>
      <c r="XU7" s="1241"/>
      <c r="XV7" s="1241"/>
      <c r="XW7" s="1241"/>
      <c r="XX7" s="1241"/>
      <c r="XY7" s="1241"/>
      <c r="XZ7" s="1241"/>
      <c r="YA7" s="1241"/>
      <c r="YB7" s="1241"/>
      <c r="YC7" s="1241"/>
      <c r="YD7" s="1241"/>
      <c r="YE7" s="1241"/>
      <c r="YF7" s="1241"/>
      <c r="YG7" s="1241"/>
      <c r="YH7" s="1241"/>
      <c r="YI7" s="1241"/>
      <c r="YJ7" s="1241"/>
      <c r="YK7" s="1241"/>
      <c r="YL7" s="1241"/>
      <c r="YM7" s="1241"/>
      <c r="YN7" s="1241"/>
      <c r="YO7" s="1241"/>
      <c r="YP7" s="1241"/>
      <c r="YQ7" s="1241"/>
      <c r="YR7" s="1241"/>
      <c r="YS7" s="1241"/>
      <c r="YT7" s="1241"/>
      <c r="YU7" s="1241"/>
      <c r="YV7" s="1241"/>
      <c r="YW7" s="1241"/>
      <c r="YX7" s="1241"/>
      <c r="YY7" s="1241"/>
      <c r="YZ7" s="1241"/>
      <c r="ZA7" s="1241"/>
      <c r="ZB7" s="1241"/>
      <c r="ZC7" s="1241"/>
      <c r="ZD7" s="1241"/>
      <c r="ZE7" s="1241"/>
      <c r="ZF7" s="1241"/>
      <c r="ZG7" s="1241"/>
      <c r="ZH7" s="1241"/>
      <c r="ZI7" s="1241"/>
      <c r="ZJ7" s="1241"/>
      <c r="ZK7" s="1241"/>
      <c r="ZL7" s="1241"/>
      <c r="ZM7" s="1241"/>
      <c r="ZN7" s="1241"/>
      <c r="ZO7" s="1241"/>
      <c r="ZP7" s="1241"/>
      <c r="ZQ7" s="1241"/>
      <c r="ZR7" s="1241"/>
      <c r="ZS7" s="1241"/>
      <c r="ZT7" s="1241"/>
      <c r="ZU7" s="1241"/>
      <c r="ZV7" s="1241"/>
      <c r="ZW7" s="1241"/>
      <c r="ZX7" s="1241"/>
      <c r="ZY7" s="1241"/>
      <c r="ZZ7" s="1241"/>
      <c r="AAA7" s="1241"/>
      <c r="AAB7" s="1241"/>
      <c r="AAC7" s="1241"/>
      <c r="AAD7" s="1241"/>
      <c r="AAE7" s="1241"/>
      <c r="AAF7" s="1241"/>
      <c r="AAG7" s="1241"/>
      <c r="AAH7" s="1241"/>
      <c r="AAI7" s="1241"/>
      <c r="AAJ7" s="1241"/>
      <c r="AAK7" s="1241"/>
      <c r="AAL7" s="1241"/>
      <c r="AAM7" s="1241"/>
      <c r="AAN7" s="1241"/>
      <c r="AAO7" s="1241"/>
      <c r="AAP7" s="1241"/>
      <c r="AAQ7" s="1241"/>
      <c r="AAR7" s="1241"/>
      <c r="AAS7" s="1241"/>
      <c r="AAT7" s="1241"/>
      <c r="AAU7" s="1241"/>
      <c r="AAV7" s="1241"/>
      <c r="AAW7" s="1241"/>
      <c r="AAX7" s="1241"/>
      <c r="AAY7" s="1241"/>
      <c r="AAZ7" s="1241"/>
      <c r="ABA7" s="1241"/>
      <c r="ABB7" s="1241"/>
      <c r="ABC7" s="1241"/>
      <c r="ABD7" s="1241"/>
      <c r="ABE7" s="1241"/>
      <c r="ABF7" s="1241"/>
      <c r="ABG7" s="1241"/>
      <c r="ABH7" s="1241"/>
      <c r="ABI7" s="1241"/>
      <c r="ABJ7" s="1241"/>
      <c r="ABK7" s="1241"/>
      <c r="ABL7" s="1241"/>
      <c r="ABM7" s="1241"/>
      <c r="ABN7" s="1241"/>
      <c r="ABO7" s="1241"/>
      <c r="ABP7" s="1241"/>
      <c r="ABQ7" s="1241"/>
      <c r="ABR7" s="1241"/>
      <c r="ABS7" s="1241"/>
      <c r="ABT7" s="1241"/>
      <c r="ABU7" s="1241"/>
      <c r="ABV7" s="1241"/>
      <c r="ABW7" s="1241"/>
      <c r="ABX7" s="1241"/>
      <c r="ABY7" s="1241"/>
      <c r="ABZ7" s="1241"/>
      <c r="ACA7" s="1241"/>
      <c r="ACB7" s="1241"/>
      <c r="ACC7" s="1241"/>
      <c r="ACD7" s="1241"/>
      <c r="ACE7" s="1241"/>
      <c r="ACF7" s="1241"/>
      <c r="ACG7" s="1241"/>
      <c r="ACH7" s="1241"/>
      <c r="ACI7" s="1241"/>
      <c r="ACJ7" s="1241"/>
      <c r="ACK7" s="1241"/>
      <c r="ACL7" s="1241"/>
      <c r="ACM7" s="1241"/>
      <c r="ACN7" s="1241"/>
      <c r="ACO7" s="1241"/>
      <c r="ACP7" s="1241"/>
      <c r="ACQ7" s="1241"/>
      <c r="ACR7" s="1241"/>
      <c r="ACS7" s="1241"/>
      <c r="ACT7" s="1241"/>
      <c r="ACU7" s="1241"/>
      <c r="ACV7" s="1241"/>
      <c r="ACW7" s="1241"/>
      <c r="ACX7" s="1241"/>
      <c r="ACY7" s="1241"/>
      <c r="ACZ7" s="1241"/>
      <c r="ADA7" s="1241"/>
      <c r="ADB7" s="1241"/>
      <c r="ADC7" s="1241"/>
      <c r="ADD7" s="1241"/>
      <c r="ADE7" s="1241"/>
      <c r="ADF7" s="1241"/>
      <c r="ADG7" s="1241"/>
      <c r="ADH7" s="1241"/>
      <c r="ADI7" s="1241"/>
      <c r="ADJ7" s="1241"/>
      <c r="ADK7" s="1241"/>
      <c r="ADL7" s="1241"/>
      <c r="ADM7" s="1241"/>
      <c r="ADN7" s="1241"/>
      <c r="ADO7" s="1241"/>
      <c r="ADP7" s="1241"/>
      <c r="ADQ7" s="1241"/>
      <c r="ADR7" s="1241"/>
      <c r="ADS7" s="1241"/>
      <c r="ADT7" s="1241"/>
      <c r="ADU7" s="1241"/>
      <c r="ADV7" s="1241"/>
      <c r="ADW7" s="1241"/>
      <c r="ADX7" s="1241"/>
      <c r="ADY7" s="1241"/>
      <c r="ADZ7" s="1241"/>
      <c r="AEA7" s="1241"/>
      <c r="AEB7" s="1241"/>
      <c r="AEC7" s="1241"/>
      <c r="AED7" s="1241"/>
      <c r="AEE7" s="1241"/>
      <c r="AEF7" s="1241"/>
      <c r="AEG7" s="1241"/>
      <c r="AEH7" s="1241"/>
      <c r="AEI7" s="1241"/>
      <c r="AEJ7" s="1241"/>
      <c r="AEK7" s="1241"/>
      <c r="AEL7" s="1241"/>
      <c r="AEM7" s="1241"/>
      <c r="AEN7" s="1241"/>
      <c r="AEO7" s="1241"/>
      <c r="AEP7" s="1241"/>
      <c r="AEQ7" s="1241"/>
      <c r="AER7" s="1241"/>
      <c r="AES7" s="1241"/>
      <c r="AET7" s="1241"/>
      <c r="AEU7" s="1241"/>
      <c r="AEV7" s="1241"/>
      <c r="AEW7" s="1241"/>
      <c r="AEX7" s="1241"/>
      <c r="AEY7" s="1241"/>
      <c r="AEZ7" s="1241"/>
      <c r="AFA7" s="1241"/>
      <c r="AFB7" s="1241"/>
      <c r="AFC7" s="1241"/>
      <c r="AFD7" s="1241"/>
      <c r="AFE7" s="1241"/>
      <c r="AFF7" s="1241"/>
      <c r="AFG7" s="1241"/>
      <c r="AFH7" s="1241"/>
      <c r="AFI7" s="1241"/>
      <c r="AFJ7" s="1241"/>
      <c r="AFK7" s="1241"/>
      <c r="AFL7" s="1241"/>
      <c r="AFM7" s="1241"/>
      <c r="AFN7" s="1241"/>
      <c r="AFO7" s="1241"/>
      <c r="AFP7" s="1241"/>
      <c r="AFQ7" s="1241"/>
      <c r="AFR7" s="1241"/>
      <c r="AFS7" s="1241"/>
      <c r="AFT7" s="1241"/>
      <c r="AFU7" s="1241"/>
      <c r="AFV7" s="1241"/>
      <c r="AFW7" s="1241"/>
      <c r="AFX7" s="1241"/>
      <c r="AFY7" s="1241"/>
      <c r="AFZ7" s="1241"/>
      <c r="AGA7" s="1241"/>
      <c r="AGB7" s="1241"/>
      <c r="AGC7" s="1241"/>
      <c r="AGD7" s="1241"/>
      <c r="AGE7" s="1241"/>
      <c r="AGF7" s="1241"/>
      <c r="AGG7" s="1241"/>
      <c r="AGH7" s="1241"/>
      <c r="AGI7" s="1241"/>
      <c r="AGJ7" s="1241"/>
      <c r="AGK7" s="1241"/>
      <c r="AGL7" s="1241"/>
      <c r="AGM7" s="1241"/>
      <c r="AGN7" s="1241"/>
      <c r="AGO7" s="1241"/>
      <c r="AGP7" s="1241"/>
      <c r="AGQ7" s="1241"/>
      <c r="AGR7" s="1241"/>
      <c r="AGS7" s="1241"/>
      <c r="AGT7" s="1241"/>
      <c r="AGU7" s="1241"/>
      <c r="AGV7" s="1241"/>
      <c r="AGW7" s="1241"/>
      <c r="AGX7" s="1241"/>
      <c r="AGY7" s="1241"/>
      <c r="AGZ7" s="1241"/>
      <c r="AHA7" s="1241"/>
      <c r="AHB7" s="1241"/>
      <c r="AHC7" s="1241"/>
      <c r="AHD7" s="1241"/>
      <c r="AHE7" s="1241"/>
      <c r="AHF7" s="1241"/>
      <c r="AHG7" s="1241"/>
      <c r="AHH7" s="1241"/>
      <c r="AHI7" s="1241"/>
      <c r="AHJ7" s="1241"/>
      <c r="AHK7" s="1241"/>
      <c r="AHL7" s="1241"/>
      <c r="AHM7" s="1241"/>
      <c r="AHN7" s="1241"/>
      <c r="AHO7" s="1241"/>
      <c r="AHP7" s="1241"/>
      <c r="AHQ7" s="1241"/>
      <c r="AHR7" s="1241"/>
      <c r="AHS7" s="1241"/>
      <c r="AHT7" s="1241"/>
      <c r="AHU7" s="1241"/>
      <c r="AHV7" s="1241"/>
      <c r="AHW7" s="1241"/>
      <c r="AHX7" s="1241"/>
      <c r="AHY7" s="1241"/>
      <c r="AHZ7" s="1241"/>
      <c r="AIA7" s="1241"/>
      <c r="AIB7" s="1241"/>
      <c r="AIC7" s="1241"/>
      <c r="AID7" s="1241"/>
      <c r="AIE7" s="1241"/>
      <c r="AIF7" s="1241"/>
      <c r="AIG7" s="1241"/>
      <c r="AIH7" s="1241"/>
      <c r="AII7" s="1241"/>
      <c r="AIJ7" s="1241"/>
      <c r="AIK7" s="1241"/>
      <c r="AIL7" s="1241"/>
      <c r="AIM7" s="1241"/>
      <c r="AIN7" s="1241"/>
      <c r="AIO7" s="1241"/>
      <c r="AIP7" s="1241"/>
      <c r="AIQ7" s="1241"/>
      <c r="AIR7" s="1241"/>
      <c r="AIS7" s="1241"/>
      <c r="AIT7" s="1241"/>
      <c r="AIU7" s="1241"/>
      <c r="AIV7" s="1241"/>
      <c r="AIW7" s="1241"/>
      <c r="AIX7" s="1241"/>
      <c r="AIY7" s="1241"/>
      <c r="AIZ7" s="1241"/>
      <c r="AJA7" s="1241"/>
      <c r="AJB7" s="1241"/>
      <c r="AJC7" s="1241"/>
      <c r="AJD7" s="1241"/>
      <c r="AJE7" s="1241"/>
      <c r="AJF7" s="1241"/>
      <c r="AJG7" s="1241"/>
      <c r="AJH7" s="1241"/>
      <c r="AJI7" s="1241"/>
      <c r="AJJ7" s="1241"/>
      <c r="AJK7" s="1241"/>
      <c r="AJL7" s="1241"/>
      <c r="AJM7" s="1241"/>
      <c r="AJN7" s="1241"/>
      <c r="AJO7" s="1241"/>
      <c r="AJP7" s="1241"/>
      <c r="AJQ7" s="1241"/>
      <c r="AJR7" s="1241"/>
      <c r="AJS7" s="1241"/>
      <c r="AJT7" s="1241"/>
      <c r="AJU7" s="1241"/>
      <c r="AJV7" s="1241"/>
      <c r="AJW7" s="1241"/>
      <c r="AJX7" s="1241"/>
      <c r="AJY7" s="1241"/>
      <c r="AJZ7" s="1241"/>
      <c r="AKA7" s="1241"/>
      <c r="AKB7" s="1241"/>
      <c r="AKC7" s="1241"/>
      <c r="AKD7" s="1241"/>
      <c r="AKE7" s="1241"/>
      <c r="AKF7" s="1241"/>
      <c r="AKG7" s="1241"/>
      <c r="AKH7" s="1241"/>
      <c r="AKI7" s="1241"/>
      <c r="AKJ7" s="1241"/>
      <c r="AKK7" s="1241"/>
      <c r="AKL7" s="1241"/>
      <c r="AKM7" s="1241"/>
      <c r="AKN7" s="1241"/>
      <c r="AKO7" s="1241"/>
      <c r="AKP7" s="1241"/>
      <c r="AKQ7" s="1241"/>
      <c r="AKR7" s="1241"/>
      <c r="AKS7" s="1241"/>
      <c r="AKT7" s="1241"/>
      <c r="AKU7" s="1241"/>
      <c r="AKV7" s="1241"/>
      <c r="AKW7" s="1241"/>
      <c r="AKX7" s="1241"/>
      <c r="AKY7" s="1241"/>
      <c r="AKZ7" s="1241"/>
      <c r="ALA7" s="1241"/>
      <c r="ALB7" s="1241"/>
      <c r="ALC7" s="1241"/>
      <c r="ALD7" s="1241"/>
      <c r="ALE7" s="1241"/>
      <c r="ALF7" s="1241"/>
      <c r="ALG7" s="1241"/>
      <c r="ALH7" s="1241"/>
      <c r="ALI7" s="1241"/>
      <c r="ALJ7" s="1241"/>
      <c r="ALK7" s="1241"/>
      <c r="ALL7" s="1241"/>
      <c r="ALM7" s="1241"/>
      <c r="ALN7" s="1241"/>
      <c r="ALO7" s="1241"/>
      <c r="ALP7" s="1241"/>
      <c r="ALQ7" s="1241"/>
      <c r="ALR7" s="1241"/>
      <c r="ALS7" s="1241"/>
      <c r="ALT7" s="1241"/>
      <c r="ALU7" s="1241"/>
      <c r="ALV7" s="1241"/>
      <c r="ALW7" s="1241"/>
      <c r="ALX7" s="1241"/>
      <c r="ALY7" s="1241"/>
      <c r="ALZ7" s="1241"/>
      <c r="AMA7" s="1241"/>
      <c r="AMB7" s="1241"/>
      <c r="AMC7" s="1241"/>
      <c r="AMD7" s="1241"/>
      <c r="AME7" s="1241"/>
      <c r="AMF7" s="1241"/>
      <c r="AMG7" s="1241"/>
      <c r="AMH7" s="1241"/>
      <c r="AMI7" s="1241"/>
      <c r="AMJ7" s="1241"/>
      <c r="AMK7" s="1241"/>
      <c r="AML7" s="1241"/>
      <c r="AMM7" s="1241"/>
      <c r="AMN7" s="1241"/>
      <c r="AMO7" s="1241"/>
      <c r="AMP7" s="1241"/>
      <c r="AMQ7" s="1241"/>
      <c r="AMR7" s="1241"/>
      <c r="AMS7" s="1241"/>
      <c r="AMT7" s="1241"/>
      <c r="AMU7" s="1241"/>
      <c r="AMV7" s="1241"/>
      <c r="AMW7" s="1241"/>
      <c r="AMX7" s="1241"/>
      <c r="AMY7" s="1241"/>
      <c r="AMZ7" s="1241"/>
      <c r="ANA7" s="1241"/>
      <c r="ANB7" s="1241"/>
      <c r="ANC7" s="1241"/>
      <c r="AND7" s="1241"/>
      <c r="ANE7" s="1241"/>
      <c r="ANF7" s="1241"/>
      <c r="ANG7" s="1241"/>
      <c r="ANH7" s="1241"/>
      <c r="ANI7" s="1241"/>
      <c r="ANJ7" s="1241"/>
      <c r="ANK7" s="1241"/>
      <c r="ANL7" s="1241"/>
      <c r="ANM7" s="1241"/>
      <c r="ANN7" s="1241"/>
      <c r="ANO7" s="1241"/>
      <c r="ANP7" s="1241"/>
      <c r="ANQ7" s="1241"/>
      <c r="ANR7" s="1241"/>
      <c r="ANS7" s="1241"/>
      <c r="ANT7" s="1241"/>
      <c r="ANU7" s="1241"/>
      <c r="ANV7" s="1241"/>
      <c r="ANW7" s="1241"/>
      <c r="ANX7" s="1241"/>
      <c r="ANY7" s="1241"/>
      <c r="ANZ7" s="1241"/>
      <c r="AOA7" s="1241"/>
      <c r="AOB7" s="1241"/>
      <c r="AOC7" s="1241"/>
      <c r="AOD7" s="1241"/>
      <c r="AOE7" s="1241"/>
      <c r="AOF7" s="1241"/>
      <c r="AOG7" s="1241"/>
      <c r="AOH7" s="1241"/>
      <c r="AOI7" s="1241"/>
      <c r="AOJ7" s="1241"/>
      <c r="AOK7" s="1241"/>
      <c r="AOL7" s="1241"/>
      <c r="AOM7" s="1241"/>
      <c r="AON7" s="1241"/>
      <c r="AOO7" s="1241"/>
      <c r="AOP7" s="1241"/>
      <c r="AOQ7" s="1241"/>
      <c r="AOR7" s="1241"/>
      <c r="AOS7" s="1241"/>
      <c r="AOT7" s="1241"/>
      <c r="AOU7" s="1241"/>
      <c r="AOV7" s="1241"/>
      <c r="AOW7" s="1241"/>
      <c r="AOX7" s="1241"/>
      <c r="AOY7" s="1241"/>
      <c r="AOZ7" s="1241"/>
      <c r="APA7" s="1241"/>
      <c r="APB7" s="1241"/>
      <c r="APC7" s="1241"/>
      <c r="APD7" s="1241"/>
      <c r="APE7" s="1241"/>
      <c r="APF7" s="1241"/>
      <c r="APG7" s="1241"/>
      <c r="APH7" s="1241"/>
      <c r="API7" s="1241"/>
      <c r="APJ7" s="1241"/>
      <c r="APK7" s="1241"/>
      <c r="APL7" s="1241"/>
      <c r="APM7" s="1241"/>
      <c r="APN7" s="1241"/>
      <c r="APO7" s="1241"/>
      <c r="APP7" s="1241"/>
      <c r="APQ7" s="1241"/>
      <c r="APR7" s="1241"/>
      <c r="APS7" s="1241"/>
      <c r="APT7" s="1241"/>
      <c r="APU7" s="1241"/>
      <c r="APV7" s="1241"/>
      <c r="APW7" s="1241"/>
      <c r="APX7" s="1241"/>
      <c r="APY7" s="1241"/>
      <c r="APZ7" s="1241"/>
      <c r="AQA7" s="1241"/>
      <c r="AQB7" s="1241"/>
      <c r="AQC7" s="1241"/>
      <c r="AQD7" s="1241"/>
      <c r="AQE7" s="1241"/>
      <c r="AQF7" s="1241"/>
      <c r="AQG7" s="1241"/>
      <c r="AQH7" s="1241"/>
      <c r="AQI7" s="1241"/>
      <c r="AQJ7" s="1241"/>
      <c r="AQK7" s="1241"/>
      <c r="AQL7" s="1241"/>
      <c r="AQM7" s="1241"/>
      <c r="AQN7" s="1241"/>
      <c r="AQO7" s="1241"/>
      <c r="AQP7" s="1241"/>
      <c r="AQQ7" s="1241"/>
      <c r="AQR7" s="1241"/>
      <c r="AQS7" s="1241"/>
      <c r="AQT7" s="1241"/>
      <c r="AQU7" s="1241"/>
      <c r="AQV7" s="1241"/>
      <c r="AQW7" s="1241"/>
      <c r="AQX7" s="1241"/>
      <c r="AQY7" s="1241"/>
      <c r="AQZ7" s="1241"/>
      <c r="ARA7" s="1241"/>
      <c r="ARB7" s="1241"/>
      <c r="ARC7" s="1241"/>
      <c r="ARD7" s="1241"/>
      <c r="ARE7" s="1241"/>
      <c r="ARF7" s="1241"/>
      <c r="ARG7" s="1241"/>
      <c r="ARH7" s="1241"/>
      <c r="ARI7" s="1241"/>
      <c r="ARJ7" s="1241"/>
      <c r="ARK7" s="1241"/>
      <c r="ARL7" s="1241"/>
      <c r="ARM7" s="1241"/>
      <c r="ARN7" s="1241"/>
      <c r="ARO7" s="1241"/>
      <c r="ARP7" s="1241"/>
      <c r="ARQ7" s="1241"/>
      <c r="ARR7" s="1241"/>
      <c r="ARS7" s="1241"/>
      <c r="ART7" s="1241"/>
      <c r="ARU7" s="1241"/>
      <c r="ARV7" s="1241"/>
      <c r="ARW7" s="1241"/>
      <c r="ARX7" s="1241"/>
      <c r="ARY7" s="1241"/>
      <c r="ARZ7" s="1241"/>
      <c r="ASA7" s="1241"/>
      <c r="ASB7" s="1241"/>
      <c r="ASC7" s="1241"/>
      <c r="ASD7" s="1241"/>
      <c r="ASE7" s="1241"/>
      <c r="ASF7" s="1241"/>
      <c r="ASG7" s="1241"/>
      <c r="ASH7" s="1241"/>
      <c r="ASI7" s="1241"/>
      <c r="ASJ7" s="1241"/>
      <c r="ASK7" s="1241"/>
      <c r="ASL7" s="1241"/>
      <c r="ASM7" s="1241"/>
      <c r="ASN7" s="1241"/>
      <c r="ASO7" s="1241"/>
      <c r="ASP7" s="1241"/>
      <c r="ASQ7" s="1241"/>
      <c r="ASR7" s="1241"/>
      <c r="ASS7" s="1241"/>
      <c r="AST7" s="1241"/>
      <c r="ASU7" s="1241"/>
      <c r="ASV7" s="1241"/>
      <c r="ASW7" s="1241"/>
      <c r="ASX7" s="1241"/>
      <c r="ASY7" s="1241"/>
      <c r="ASZ7" s="1241"/>
      <c r="ATA7" s="1241"/>
      <c r="ATB7" s="1241"/>
      <c r="ATC7" s="1241"/>
      <c r="ATD7" s="1241"/>
      <c r="ATE7" s="1241"/>
      <c r="ATF7" s="1241"/>
      <c r="ATG7" s="1241"/>
      <c r="ATH7" s="1241"/>
      <c r="ATI7" s="1241"/>
      <c r="ATJ7" s="1241"/>
      <c r="ATK7" s="1241"/>
      <c r="ATL7" s="1241"/>
      <c r="ATM7" s="1241"/>
      <c r="ATN7" s="1241"/>
      <c r="ATO7" s="1241"/>
      <c r="ATP7" s="1241"/>
      <c r="ATQ7" s="1241"/>
      <c r="ATR7" s="1241"/>
      <c r="ATS7" s="1241"/>
      <c r="ATT7" s="1241"/>
      <c r="ATU7" s="1241"/>
      <c r="ATV7" s="1241"/>
      <c r="ATW7" s="1241"/>
      <c r="ATX7" s="1241"/>
      <c r="ATY7" s="1241"/>
      <c r="ATZ7" s="1241"/>
      <c r="AUA7" s="1241"/>
      <c r="AUB7" s="1241"/>
      <c r="AUC7" s="1241"/>
      <c r="AUD7" s="1241"/>
      <c r="AUE7" s="1241"/>
      <c r="AUF7" s="1241"/>
      <c r="AUG7" s="1241"/>
      <c r="AUH7" s="1241"/>
      <c r="AUI7" s="1241"/>
      <c r="AUJ7" s="1241"/>
      <c r="AUK7" s="1241"/>
      <c r="AUL7" s="1241"/>
      <c r="AUM7" s="1241"/>
      <c r="AUN7" s="1241"/>
      <c r="AUO7" s="1241"/>
      <c r="AUP7" s="1241"/>
      <c r="AUQ7" s="1241"/>
      <c r="AUR7" s="1241"/>
      <c r="AUS7" s="1241"/>
      <c r="AUT7" s="1241"/>
      <c r="AUU7" s="1241"/>
      <c r="AUV7" s="1241"/>
      <c r="AUW7" s="1241"/>
      <c r="AUX7" s="1241"/>
      <c r="AUY7" s="1241"/>
      <c r="AUZ7" s="1241"/>
      <c r="AVA7" s="1241"/>
      <c r="AVB7" s="1241"/>
      <c r="AVC7" s="1241"/>
      <c r="AVD7" s="1241"/>
      <c r="AVE7" s="1241"/>
      <c r="AVF7" s="1241"/>
      <c r="AVG7" s="1241"/>
      <c r="AVH7" s="1241"/>
      <c r="AVI7" s="1241"/>
      <c r="AVJ7" s="1241"/>
      <c r="AVK7" s="1241"/>
      <c r="AVL7" s="1241"/>
      <c r="AVM7" s="1241"/>
      <c r="AVN7" s="1241"/>
      <c r="AVO7" s="1241"/>
      <c r="AVP7" s="1241"/>
      <c r="AVQ7" s="1241"/>
      <c r="AVR7" s="1241"/>
      <c r="AVS7" s="1241"/>
      <c r="AVT7" s="1241"/>
      <c r="AVU7" s="1241"/>
      <c r="AVV7" s="1241"/>
      <c r="AVW7" s="1241"/>
      <c r="AVX7" s="1241"/>
      <c r="AVY7" s="1241"/>
      <c r="AVZ7" s="1241"/>
      <c r="AWA7" s="1241"/>
      <c r="AWB7" s="1241"/>
      <c r="AWC7" s="1241"/>
      <c r="AWD7" s="1241"/>
      <c r="AWE7" s="1241"/>
      <c r="AWF7" s="1241"/>
      <c r="AWG7" s="1241"/>
      <c r="AWH7" s="1241"/>
      <c r="AWI7" s="1241"/>
      <c r="AWJ7" s="1241"/>
      <c r="AWK7" s="1241"/>
      <c r="AWL7" s="1241"/>
      <c r="AWM7" s="1241"/>
      <c r="AWN7" s="1241"/>
      <c r="AWO7" s="1241"/>
      <c r="AWP7" s="1241"/>
      <c r="AWQ7" s="1241"/>
      <c r="AWR7" s="1241"/>
      <c r="AWS7" s="1241"/>
      <c r="AWT7" s="1241"/>
      <c r="AWU7" s="1241"/>
      <c r="AWV7" s="1241"/>
      <c r="AWW7" s="1241"/>
      <c r="AWX7" s="1241"/>
      <c r="AWY7" s="1241"/>
      <c r="AWZ7" s="1241"/>
      <c r="AXA7" s="1241"/>
      <c r="AXB7" s="1241"/>
      <c r="AXC7" s="1241"/>
      <c r="AXD7" s="1241"/>
      <c r="AXE7" s="1241"/>
      <c r="AXF7" s="1241"/>
      <c r="AXG7" s="1241"/>
      <c r="AXH7" s="1241"/>
      <c r="AXI7" s="1241"/>
      <c r="AXJ7" s="1241"/>
      <c r="AXK7" s="1241"/>
      <c r="AXL7" s="1241"/>
      <c r="AXM7" s="1241"/>
      <c r="AXN7" s="1241"/>
      <c r="AXO7" s="1241"/>
      <c r="AXP7" s="1241"/>
      <c r="AXQ7" s="1241"/>
      <c r="AXR7" s="1241"/>
      <c r="AXS7" s="1241"/>
      <c r="AXT7" s="1241"/>
      <c r="AXU7" s="1241"/>
      <c r="AXV7" s="1241"/>
      <c r="AXW7" s="1241"/>
      <c r="AXX7" s="1241"/>
      <c r="AXY7" s="1241"/>
      <c r="AXZ7" s="1241"/>
      <c r="AYA7" s="1241"/>
      <c r="AYB7" s="1241"/>
      <c r="AYC7" s="1241"/>
      <c r="AYD7" s="1241"/>
      <c r="AYE7" s="1241"/>
      <c r="AYF7" s="1241"/>
      <c r="AYG7" s="1241"/>
      <c r="AYH7" s="1241"/>
      <c r="AYI7" s="1241"/>
      <c r="AYJ7" s="1241"/>
      <c r="AYK7" s="1241"/>
      <c r="AYL7" s="1241"/>
      <c r="AYM7" s="1241"/>
      <c r="AYN7" s="1241"/>
      <c r="AYO7" s="1241"/>
      <c r="AYP7" s="1241"/>
      <c r="AYQ7" s="1241"/>
      <c r="AYR7" s="1241"/>
      <c r="AYS7" s="1241"/>
      <c r="AYT7" s="1241"/>
      <c r="AYU7" s="1241"/>
      <c r="AYV7" s="1241"/>
      <c r="AYW7" s="1241"/>
      <c r="AYX7" s="1241"/>
      <c r="AYY7" s="1241"/>
      <c r="AYZ7" s="1241"/>
      <c r="AZA7" s="1241"/>
      <c r="AZB7" s="1241"/>
      <c r="AZC7" s="1241"/>
      <c r="AZD7" s="1241"/>
      <c r="AZE7" s="1241"/>
      <c r="AZF7" s="1241"/>
      <c r="AZG7" s="1241"/>
      <c r="AZH7" s="1241"/>
      <c r="AZI7" s="1241"/>
      <c r="AZJ7" s="1241"/>
      <c r="AZK7" s="1241"/>
      <c r="AZL7" s="1241"/>
      <c r="AZM7" s="1241"/>
      <c r="AZN7" s="1241"/>
      <c r="AZO7" s="1241"/>
      <c r="AZP7" s="1241"/>
      <c r="AZQ7" s="1241"/>
      <c r="AZR7" s="1241"/>
      <c r="AZS7" s="1241"/>
      <c r="AZT7" s="1241"/>
      <c r="AZU7" s="1241"/>
      <c r="AZV7" s="1241"/>
      <c r="AZW7" s="1241"/>
      <c r="AZX7" s="1241"/>
      <c r="AZY7" s="1241"/>
      <c r="AZZ7" s="1241"/>
      <c r="BAA7" s="1241"/>
      <c r="BAB7" s="1241"/>
      <c r="BAC7" s="1241"/>
      <c r="BAD7" s="1241"/>
      <c r="BAE7" s="1241"/>
      <c r="BAF7" s="1241"/>
      <c r="BAG7" s="1241"/>
      <c r="BAH7" s="1241"/>
      <c r="BAI7" s="1241"/>
      <c r="BAJ7" s="1241"/>
      <c r="BAK7" s="1241"/>
      <c r="BAL7" s="1241"/>
      <c r="BAM7" s="1241"/>
      <c r="BAN7" s="1241"/>
      <c r="BAO7" s="1241"/>
      <c r="BAP7" s="1241"/>
      <c r="BAQ7" s="1241"/>
      <c r="BAR7" s="1241"/>
      <c r="BAS7" s="1241"/>
      <c r="BAT7" s="1241"/>
      <c r="BAU7" s="1241"/>
      <c r="BAV7" s="1241"/>
      <c r="BAW7" s="1241"/>
      <c r="BAX7" s="1241"/>
      <c r="BAY7" s="1241"/>
      <c r="BAZ7" s="1241"/>
      <c r="BBA7" s="1241"/>
      <c r="BBB7" s="1241"/>
      <c r="BBC7" s="1241"/>
      <c r="BBD7" s="1241"/>
      <c r="BBE7" s="1241"/>
      <c r="BBF7" s="1241"/>
      <c r="BBG7" s="1241"/>
      <c r="BBH7" s="1241"/>
      <c r="BBI7" s="1241"/>
      <c r="BBJ7" s="1241"/>
      <c r="BBK7" s="1241"/>
      <c r="BBL7" s="1241"/>
      <c r="BBM7" s="1241"/>
      <c r="BBN7" s="1241"/>
      <c r="BBO7" s="1241"/>
      <c r="BBP7" s="1241"/>
      <c r="BBQ7" s="1241"/>
      <c r="BBR7" s="1241"/>
      <c r="BBS7" s="1241"/>
      <c r="BBT7" s="1241"/>
      <c r="BBU7" s="1241"/>
      <c r="BBV7" s="1241"/>
      <c r="BBW7" s="1241"/>
      <c r="BBX7" s="1241"/>
      <c r="BBY7" s="1241"/>
      <c r="BBZ7" s="1241"/>
      <c r="BCA7" s="1241"/>
      <c r="BCB7" s="1241"/>
      <c r="BCC7" s="1241"/>
      <c r="BCD7" s="1241"/>
      <c r="BCE7" s="1241"/>
      <c r="BCF7" s="1241"/>
      <c r="BCG7" s="1241"/>
      <c r="BCH7" s="1241"/>
      <c r="BCI7" s="1241"/>
      <c r="BCJ7" s="1241"/>
      <c r="BCK7" s="1241"/>
      <c r="BCL7" s="1241"/>
      <c r="BCM7" s="1241"/>
      <c r="BCN7" s="1241"/>
      <c r="BCO7" s="1241"/>
      <c r="BCP7" s="1241"/>
      <c r="BCQ7" s="1241"/>
      <c r="BCR7" s="1241"/>
      <c r="BCS7" s="1241"/>
      <c r="BCT7" s="1241"/>
      <c r="BCU7" s="1241"/>
      <c r="BCV7" s="1241"/>
      <c r="BCW7" s="1241"/>
      <c r="BCX7" s="1241"/>
      <c r="BCY7" s="1241"/>
      <c r="BCZ7" s="1241"/>
      <c r="BDA7" s="1241"/>
      <c r="BDB7" s="1241"/>
      <c r="BDC7" s="1241"/>
      <c r="BDD7" s="1241"/>
      <c r="BDE7" s="1241"/>
      <c r="BDF7" s="1241"/>
      <c r="BDG7" s="1241"/>
      <c r="BDH7" s="1241"/>
      <c r="BDI7" s="1241"/>
      <c r="BDJ7" s="1241"/>
      <c r="BDK7" s="1241"/>
      <c r="BDL7" s="1241"/>
      <c r="BDM7" s="1241"/>
      <c r="BDN7" s="1241"/>
      <c r="BDO7" s="1241"/>
      <c r="BDP7" s="1241"/>
      <c r="BDQ7" s="1241"/>
      <c r="BDR7" s="1241"/>
      <c r="BDS7" s="1241"/>
      <c r="BDT7" s="1241"/>
      <c r="BDU7" s="1241"/>
      <c r="BDV7" s="1241"/>
      <c r="BDW7" s="1241"/>
      <c r="BDX7" s="1241"/>
      <c r="BDY7" s="1241"/>
      <c r="BDZ7" s="1241"/>
      <c r="BEA7" s="1241"/>
      <c r="BEB7" s="1241"/>
      <c r="BEC7" s="1241"/>
      <c r="BED7" s="1241"/>
      <c r="BEE7" s="1241"/>
      <c r="BEF7" s="1241"/>
      <c r="BEG7" s="1241"/>
      <c r="BEH7" s="1241"/>
      <c r="BEI7" s="1241"/>
      <c r="BEJ7" s="1241"/>
      <c r="BEK7" s="1241"/>
      <c r="BEL7" s="1241"/>
      <c r="BEM7" s="1241"/>
      <c r="BEN7" s="1241"/>
      <c r="BEO7" s="1241"/>
      <c r="BEP7" s="1241"/>
      <c r="BEQ7" s="1241"/>
      <c r="BER7" s="1241"/>
      <c r="BES7" s="1241"/>
      <c r="BET7" s="1241"/>
      <c r="BEU7" s="1241"/>
      <c r="BEV7" s="1241"/>
      <c r="BEW7" s="1241"/>
      <c r="BEX7" s="1241"/>
      <c r="BEY7" s="1241"/>
      <c r="BEZ7" s="1241"/>
      <c r="BFA7" s="1241"/>
      <c r="BFB7" s="1241"/>
      <c r="BFC7" s="1241"/>
      <c r="BFD7" s="1241"/>
      <c r="BFE7" s="1241"/>
      <c r="BFF7" s="1241"/>
      <c r="BFG7" s="1241"/>
      <c r="BFH7" s="1241"/>
      <c r="BFI7" s="1241"/>
      <c r="BFJ7" s="1241"/>
      <c r="BFK7" s="1241"/>
      <c r="BFL7" s="1241"/>
      <c r="BFM7" s="1241"/>
      <c r="BFN7" s="1241"/>
      <c r="BFO7" s="1241"/>
      <c r="BFP7" s="1241"/>
      <c r="BFQ7" s="1241"/>
      <c r="BFR7" s="1241"/>
      <c r="BFS7" s="1241"/>
      <c r="BFT7" s="1241"/>
      <c r="BFU7" s="1241"/>
      <c r="BFV7" s="1241"/>
      <c r="BFW7" s="1241"/>
      <c r="BFX7" s="1241"/>
      <c r="BFY7" s="1241"/>
      <c r="BFZ7" s="1241"/>
      <c r="BGA7" s="1241"/>
      <c r="BGB7" s="1241"/>
      <c r="BGC7" s="1241"/>
      <c r="BGD7" s="1241"/>
      <c r="BGE7" s="1241"/>
      <c r="BGF7" s="1241"/>
      <c r="BGG7" s="1241"/>
      <c r="BGH7" s="1241"/>
      <c r="BGI7" s="1241"/>
      <c r="BGJ7" s="1241"/>
      <c r="BGK7" s="1241"/>
      <c r="BGL7" s="1241"/>
      <c r="BGM7" s="1241"/>
      <c r="BGN7" s="1241"/>
      <c r="BGO7" s="1241"/>
      <c r="BGP7" s="1241"/>
      <c r="BGQ7" s="1241"/>
      <c r="BGR7" s="1241"/>
      <c r="BGS7" s="1241"/>
      <c r="BGT7" s="1241"/>
      <c r="BGU7" s="1241"/>
      <c r="BGV7" s="1241"/>
      <c r="BGW7" s="1241"/>
      <c r="BGX7" s="1241"/>
      <c r="BGY7" s="1241"/>
      <c r="BGZ7" s="1241"/>
      <c r="BHA7" s="1241"/>
      <c r="BHB7" s="1241"/>
      <c r="BHC7" s="1241"/>
      <c r="BHD7" s="1241"/>
      <c r="BHE7" s="1241"/>
      <c r="BHF7" s="1241"/>
      <c r="BHG7" s="1241"/>
      <c r="BHH7" s="1241"/>
      <c r="BHI7" s="1241"/>
      <c r="BHJ7" s="1241"/>
      <c r="BHK7" s="1241"/>
      <c r="BHL7" s="1241"/>
      <c r="BHM7" s="1241"/>
      <c r="BHN7" s="1241"/>
      <c r="BHO7" s="1241"/>
      <c r="BHP7" s="1241"/>
      <c r="BHQ7" s="1241"/>
      <c r="BHR7" s="1241"/>
      <c r="BHS7" s="1241"/>
      <c r="BHT7" s="1241"/>
      <c r="BHU7" s="1241"/>
      <c r="BHV7" s="1241"/>
      <c r="BHW7" s="1241"/>
      <c r="BHX7" s="1241"/>
      <c r="BHY7" s="1241"/>
      <c r="BHZ7" s="1241"/>
      <c r="BIA7" s="1241"/>
      <c r="BIB7" s="1241"/>
      <c r="BIC7" s="1241"/>
      <c r="BID7" s="1241"/>
      <c r="BIE7" s="1241"/>
      <c r="BIF7" s="1241"/>
      <c r="BIG7" s="1241"/>
      <c r="BIH7" s="1241"/>
      <c r="BII7" s="1241"/>
      <c r="BIJ7" s="1241"/>
      <c r="BIK7" s="1241"/>
      <c r="BIL7" s="1241"/>
      <c r="BIM7" s="1241"/>
      <c r="BIN7" s="1241"/>
      <c r="BIO7" s="1241"/>
      <c r="BIP7" s="1241"/>
      <c r="BIQ7" s="1241"/>
      <c r="BIR7" s="1241"/>
      <c r="BIS7" s="1241"/>
      <c r="BIT7" s="1241"/>
      <c r="BIU7" s="1241"/>
      <c r="BIV7" s="1241"/>
      <c r="BIW7" s="1241"/>
      <c r="BIX7" s="1241"/>
      <c r="BIY7" s="1241"/>
      <c r="BIZ7" s="1241"/>
      <c r="BJA7" s="1241"/>
      <c r="BJB7" s="1241"/>
      <c r="BJC7" s="1241"/>
      <c r="BJD7" s="1241"/>
      <c r="BJE7" s="1241"/>
      <c r="BJF7" s="1241"/>
      <c r="BJG7" s="1241"/>
      <c r="BJH7" s="1241"/>
      <c r="BJI7" s="1241"/>
      <c r="BJJ7" s="1241"/>
      <c r="BJK7" s="1241"/>
      <c r="BJL7" s="1241"/>
      <c r="BJM7" s="1241"/>
      <c r="BJN7" s="1241"/>
      <c r="BJO7" s="1241"/>
      <c r="BJP7" s="1241"/>
      <c r="BJQ7" s="1241"/>
      <c r="BJR7" s="1241"/>
      <c r="BJS7" s="1241"/>
      <c r="BJT7" s="1241"/>
      <c r="BJU7" s="1241"/>
      <c r="BJV7" s="1241"/>
      <c r="BJW7" s="1241"/>
      <c r="BJX7" s="1241"/>
      <c r="BJY7" s="1241"/>
      <c r="BJZ7" s="1241"/>
      <c r="BKA7" s="1241"/>
      <c r="BKB7" s="1241"/>
      <c r="BKC7" s="1241"/>
      <c r="BKD7" s="1241"/>
      <c r="BKE7" s="1241"/>
      <c r="BKF7" s="1241"/>
      <c r="BKG7" s="1241"/>
      <c r="BKH7" s="1241"/>
      <c r="BKI7" s="1241"/>
      <c r="BKJ7" s="1241"/>
      <c r="BKK7" s="1241"/>
      <c r="BKL7" s="1241"/>
      <c r="BKM7" s="1241"/>
      <c r="BKN7" s="1241"/>
      <c r="BKO7" s="1241"/>
      <c r="BKP7" s="1241"/>
      <c r="BKQ7" s="1241"/>
      <c r="BKR7" s="1241"/>
      <c r="BKS7" s="1241"/>
      <c r="BKT7" s="1241"/>
      <c r="BKU7" s="1241"/>
      <c r="BKV7" s="1241"/>
      <c r="BKW7" s="1241"/>
      <c r="BKX7" s="1241"/>
      <c r="BKY7" s="1241"/>
      <c r="BKZ7" s="1241"/>
      <c r="BLA7" s="1241"/>
      <c r="BLB7" s="1241"/>
      <c r="BLC7" s="1241"/>
      <c r="BLD7" s="1241"/>
      <c r="BLE7" s="1241"/>
      <c r="BLF7" s="1241"/>
      <c r="BLG7" s="1241"/>
      <c r="BLH7" s="1241"/>
      <c r="BLI7" s="1241"/>
      <c r="BLJ7" s="1241"/>
      <c r="BLK7" s="1241"/>
      <c r="BLL7" s="1241"/>
      <c r="BLM7" s="1241"/>
      <c r="BLN7" s="1241"/>
      <c r="BLO7" s="1241"/>
      <c r="BLP7" s="1241"/>
      <c r="BLQ7" s="1241"/>
      <c r="BLR7" s="1241"/>
      <c r="BLS7" s="1241"/>
      <c r="BLT7" s="1241"/>
      <c r="BLU7" s="1241"/>
      <c r="BLV7" s="1241"/>
      <c r="BLW7" s="1241"/>
      <c r="BLX7" s="1241"/>
      <c r="BLY7" s="1241"/>
      <c r="BLZ7" s="1241"/>
      <c r="BMA7" s="1241"/>
      <c r="BMB7" s="1241"/>
      <c r="BMC7" s="1241"/>
      <c r="BMD7" s="1241"/>
      <c r="BME7" s="1241"/>
      <c r="BMF7" s="1241"/>
      <c r="BMG7" s="1241"/>
      <c r="BMH7" s="1241"/>
      <c r="BMI7" s="1241"/>
      <c r="BMJ7" s="1241"/>
      <c r="BMK7" s="1241"/>
      <c r="BML7" s="1241"/>
      <c r="BMM7" s="1241"/>
      <c r="BMN7" s="1241"/>
      <c r="BMO7" s="1241"/>
      <c r="BMP7" s="1241"/>
      <c r="BMQ7" s="1241"/>
      <c r="BMR7" s="1241"/>
      <c r="BMS7" s="1241"/>
      <c r="BMT7" s="1241"/>
      <c r="BMU7" s="1241"/>
      <c r="BMV7" s="1241"/>
      <c r="BMW7" s="1241"/>
      <c r="BMX7" s="1241"/>
      <c r="BMY7" s="1241"/>
      <c r="BMZ7" s="1241"/>
      <c r="BNA7" s="1241"/>
      <c r="BNB7" s="1241"/>
      <c r="BNC7" s="1241"/>
      <c r="BND7" s="1241"/>
      <c r="BNE7" s="1241"/>
      <c r="BNF7" s="1241"/>
      <c r="BNG7" s="1241"/>
      <c r="BNH7" s="1241"/>
      <c r="BNI7" s="1241"/>
      <c r="BNJ7" s="1241"/>
      <c r="BNK7" s="1241"/>
      <c r="BNL7" s="1241"/>
      <c r="BNM7" s="1241"/>
      <c r="BNN7" s="1241"/>
      <c r="BNO7" s="1241"/>
      <c r="BNP7" s="1241"/>
      <c r="BNQ7" s="1241"/>
      <c r="BNR7" s="1241"/>
      <c r="BNS7" s="1241"/>
      <c r="BNT7" s="1241"/>
      <c r="BNU7" s="1241"/>
      <c r="BNV7" s="1241"/>
      <c r="BNW7" s="1241"/>
      <c r="BNX7" s="1241"/>
      <c r="BNY7" s="1241"/>
      <c r="BNZ7" s="1241"/>
      <c r="BOA7" s="1241"/>
      <c r="BOB7" s="1241"/>
      <c r="BOC7" s="1241"/>
      <c r="BOD7" s="1241"/>
      <c r="BOE7" s="1241"/>
      <c r="BOF7" s="1241"/>
      <c r="BOG7" s="1241"/>
      <c r="BOH7" s="1241"/>
      <c r="BOI7" s="1241"/>
      <c r="BOJ7" s="1241"/>
      <c r="BOK7" s="1241"/>
      <c r="BOL7" s="1241"/>
      <c r="BOM7" s="1241"/>
      <c r="BON7" s="1241"/>
      <c r="BOO7" s="1241"/>
      <c r="BOP7" s="1241"/>
      <c r="BOQ7" s="1241"/>
      <c r="BOR7" s="1241"/>
      <c r="BOS7" s="1241"/>
      <c r="BOT7" s="1241"/>
      <c r="BOU7" s="1241"/>
      <c r="BOV7" s="1241"/>
      <c r="BOW7" s="1241"/>
      <c r="BOX7" s="1241"/>
      <c r="BOY7" s="1241"/>
      <c r="BOZ7" s="1241"/>
      <c r="BPA7" s="1241"/>
      <c r="BPB7" s="1241"/>
      <c r="BPC7" s="1241"/>
      <c r="BPD7" s="1241"/>
      <c r="BPE7" s="1241"/>
      <c r="BPF7" s="1241"/>
      <c r="BPG7" s="1241"/>
      <c r="BPH7" s="1241"/>
      <c r="BPI7" s="1241"/>
      <c r="BPJ7" s="1241"/>
      <c r="BPK7" s="1241"/>
      <c r="BPL7" s="1241"/>
      <c r="BPM7" s="1241"/>
      <c r="BPN7" s="1241"/>
      <c r="BPO7" s="1241"/>
      <c r="BPP7" s="1241"/>
      <c r="BPQ7" s="1241"/>
      <c r="BPR7" s="1241"/>
      <c r="BPS7" s="1241"/>
      <c r="BPT7" s="1241"/>
      <c r="BPU7" s="1241"/>
      <c r="BPV7" s="1241"/>
      <c r="BPW7" s="1241"/>
      <c r="BPX7" s="1241"/>
      <c r="BPY7" s="1241"/>
      <c r="BPZ7" s="1241"/>
      <c r="BQA7" s="1241"/>
      <c r="BQB7" s="1241"/>
      <c r="BQC7" s="1241"/>
      <c r="BQD7" s="1241"/>
      <c r="BQE7" s="1241"/>
      <c r="BQF7" s="1241"/>
      <c r="BQG7" s="1241"/>
      <c r="BQH7" s="1241"/>
      <c r="BQI7" s="1241"/>
      <c r="BQJ7" s="1241"/>
      <c r="BQK7" s="1241"/>
      <c r="BQL7" s="1241"/>
      <c r="BQM7" s="1241"/>
      <c r="BQN7" s="1241"/>
      <c r="BQO7" s="1241"/>
      <c r="BQP7" s="1241"/>
      <c r="BQQ7" s="1241"/>
      <c r="BQR7" s="1241"/>
      <c r="BQS7" s="1241"/>
      <c r="BQT7" s="1241"/>
      <c r="BQU7" s="1241"/>
      <c r="BQV7" s="1241"/>
      <c r="BQW7" s="1241"/>
      <c r="BQX7" s="1241"/>
      <c r="BQY7" s="1241"/>
      <c r="BQZ7" s="1241"/>
      <c r="BRA7" s="1241"/>
      <c r="BRB7" s="1241"/>
      <c r="BRC7" s="1241"/>
      <c r="BRD7" s="1241"/>
      <c r="BRE7" s="1241"/>
      <c r="BRF7" s="1241"/>
      <c r="BRG7" s="1241"/>
      <c r="BRH7" s="1241"/>
      <c r="BRI7" s="1241"/>
      <c r="BRJ7" s="1241"/>
      <c r="BRK7" s="1241"/>
      <c r="BRL7" s="1241"/>
      <c r="BRM7" s="1241"/>
      <c r="BRN7" s="1241"/>
      <c r="BRO7" s="1241"/>
      <c r="BRP7" s="1241"/>
      <c r="BRQ7" s="1241"/>
      <c r="BRR7" s="1241"/>
      <c r="BRS7" s="1241"/>
      <c r="BRT7" s="1241"/>
      <c r="BRU7" s="1241"/>
      <c r="BRV7" s="1241"/>
      <c r="BRW7" s="1241"/>
      <c r="BRX7" s="1241"/>
      <c r="BRY7" s="1241"/>
      <c r="BRZ7" s="1241"/>
      <c r="BSA7" s="1241"/>
      <c r="BSB7" s="1241"/>
      <c r="BSC7" s="1241"/>
      <c r="BSD7" s="1241"/>
      <c r="BSE7" s="1241"/>
      <c r="BSF7" s="1241"/>
      <c r="BSG7" s="1241"/>
      <c r="BSH7" s="1241"/>
      <c r="BSI7" s="1241"/>
      <c r="BSJ7" s="1241"/>
      <c r="BSK7" s="1241"/>
      <c r="BSL7" s="1241"/>
      <c r="BSM7" s="1241"/>
      <c r="BSN7" s="1241"/>
      <c r="BSO7" s="1241"/>
      <c r="BSP7" s="1241"/>
      <c r="BSQ7" s="1241"/>
      <c r="BSR7" s="1241"/>
      <c r="BSS7" s="1241"/>
      <c r="BST7" s="1241"/>
      <c r="BSU7" s="1241"/>
      <c r="BSV7" s="1241"/>
      <c r="BSW7" s="1241"/>
      <c r="BSX7" s="1241"/>
      <c r="BSY7" s="1241"/>
      <c r="BSZ7" s="1241"/>
      <c r="BTA7" s="1241"/>
      <c r="BTB7" s="1241"/>
      <c r="BTC7" s="1241"/>
      <c r="BTD7" s="1241"/>
      <c r="BTE7" s="1241"/>
      <c r="BTF7" s="1241"/>
      <c r="BTG7" s="1241"/>
      <c r="BTH7" s="1241"/>
      <c r="BTI7" s="1241"/>
      <c r="BTJ7" s="1241"/>
      <c r="BTK7" s="1241"/>
      <c r="BTL7" s="1241"/>
      <c r="BTM7" s="1241"/>
      <c r="BTN7" s="1241"/>
      <c r="BTO7" s="1241"/>
      <c r="BTP7" s="1241"/>
      <c r="BTQ7" s="1241"/>
      <c r="BTR7" s="1241"/>
      <c r="BTS7" s="1241"/>
      <c r="BTT7" s="1241"/>
      <c r="BTU7" s="1241"/>
      <c r="BTV7" s="1241"/>
      <c r="BTW7" s="1241"/>
      <c r="BTX7" s="1241"/>
      <c r="BTY7" s="1241"/>
      <c r="BTZ7" s="1241"/>
      <c r="BUA7" s="1241"/>
      <c r="BUB7" s="1241"/>
      <c r="BUC7" s="1241"/>
      <c r="BUD7" s="1241"/>
      <c r="BUE7" s="1241"/>
      <c r="BUF7" s="1241"/>
      <c r="BUG7" s="1241"/>
      <c r="BUH7" s="1241"/>
      <c r="BUI7" s="1241"/>
      <c r="BUJ7" s="1241"/>
      <c r="BUK7" s="1241"/>
      <c r="BUL7" s="1241"/>
      <c r="BUM7" s="1241"/>
      <c r="BUN7" s="1241"/>
      <c r="BUO7" s="1241"/>
      <c r="BUP7" s="1241"/>
      <c r="BUQ7" s="1241"/>
      <c r="BUR7" s="1241"/>
      <c r="BUS7" s="1241"/>
      <c r="BUT7" s="1241"/>
      <c r="BUU7" s="1241"/>
      <c r="BUV7" s="1241"/>
      <c r="BUW7" s="1241"/>
      <c r="BUX7" s="1241"/>
      <c r="BUY7" s="1241"/>
      <c r="BUZ7" s="1241"/>
      <c r="BVA7" s="1241"/>
      <c r="BVB7" s="1241"/>
      <c r="BVC7" s="1241"/>
      <c r="BVD7" s="1241"/>
      <c r="BVE7" s="1241"/>
      <c r="BVF7" s="1241"/>
      <c r="BVG7" s="1241"/>
      <c r="BVH7" s="1241"/>
      <c r="BVI7" s="1241"/>
      <c r="BVJ7" s="1241"/>
      <c r="BVK7" s="1241"/>
      <c r="BVL7" s="1241"/>
      <c r="BVM7" s="1241"/>
      <c r="BVN7" s="1241"/>
      <c r="BVO7" s="1241"/>
      <c r="BVP7" s="1241"/>
      <c r="BVQ7" s="1241"/>
      <c r="BVR7" s="1241"/>
      <c r="BVS7" s="1241"/>
      <c r="BVT7" s="1241"/>
      <c r="BVU7" s="1241"/>
      <c r="BVV7" s="1241"/>
      <c r="BVW7" s="1241"/>
      <c r="BVX7" s="1241"/>
      <c r="BVY7" s="1241"/>
      <c r="BVZ7" s="1241"/>
      <c r="BWA7" s="1241"/>
      <c r="BWB7" s="1241"/>
      <c r="BWC7" s="1241"/>
      <c r="BWD7" s="1241"/>
      <c r="BWE7" s="1241"/>
      <c r="BWF7" s="1241"/>
      <c r="BWG7" s="1241"/>
      <c r="BWH7" s="1241"/>
      <c r="BWI7" s="1241"/>
      <c r="BWJ7" s="1241"/>
      <c r="BWK7" s="1241"/>
      <c r="BWL7" s="1241"/>
      <c r="BWM7" s="1241"/>
      <c r="BWN7" s="1241"/>
      <c r="BWO7" s="1241"/>
      <c r="BWP7" s="1241"/>
      <c r="BWQ7" s="1241"/>
      <c r="BWR7" s="1241"/>
      <c r="BWS7" s="1241"/>
      <c r="BWT7" s="1241"/>
      <c r="BWU7" s="1241"/>
      <c r="BWV7" s="1241"/>
      <c r="BWW7" s="1241"/>
      <c r="BWX7" s="1241"/>
      <c r="BWY7" s="1241"/>
      <c r="BWZ7" s="1241"/>
      <c r="BXA7" s="1241"/>
      <c r="BXB7" s="1241"/>
      <c r="BXC7" s="1241"/>
      <c r="BXD7" s="1241"/>
      <c r="BXE7" s="1241"/>
      <c r="BXF7" s="1241"/>
      <c r="BXG7" s="1241"/>
      <c r="BXH7" s="1241"/>
      <c r="BXI7" s="1241"/>
      <c r="BXJ7" s="1241"/>
      <c r="BXK7" s="1241"/>
      <c r="BXL7" s="1241"/>
      <c r="BXM7" s="1241"/>
      <c r="BXN7" s="1241"/>
      <c r="BXO7" s="1241"/>
      <c r="BXP7" s="1241"/>
      <c r="BXQ7" s="1241"/>
      <c r="BXR7" s="1241"/>
      <c r="BXS7" s="1241"/>
      <c r="BXT7" s="1241"/>
      <c r="BXU7" s="1241"/>
      <c r="BXV7" s="1241"/>
      <c r="BXW7" s="1241"/>
      <c r="BXX7" s="1241"/>
      <c r="BXY7" s="1241"/>
      <c r="BXZ7" s="1241"/>
      <c r="BYA7" s="1241"/>
      <c r="BYB7" s="1241"/>
      <c r="BYC7" s="1241"/>
      <c r="BYD7" s="1241"/>
      <c r="BYE7" s="1241"/>
      <c r="BYF7" s="1241"/>
      <c r="BYG7" s="1241"/>
      <c r="BYH7" s="1241"/>
      <c r="BYI7" s="1241"/>
      <c r="BYJ7" s="1241"/>
      <c r="BYK7" s="1241"/>
      <c r="BYL7" s="1241"/>
      <c r="BYM7" s="1241"/>
      <c r="BYN7" s="1241"/>
      <c r="BYO7" s="1241"/>
      <c r="BYP7" s="1241"/>
      <c r="BYQ7" s="1241"/>
      <c r="BYR7" s="1241"/>
      <c r="BYS7" s="1241"/>
      <c r="BYT7" s="1241"/>
      <c r="BYU7" s="1241"/>
      <c r="BYV7" s="1241"/>
      <c r="BYW7" s="1241"/>
      <c r="BYX7" s="1241"/>
      <c r="BYY7" s="1241"/>
      <c r="BYZ7" s="1241"/>
      <c r="BZA7" s="1241"/>
      <c r="BZB7" s="1241"/>
      <c r="BZC7" s="1241"/>
      <c r="BZD7" s="1241"/>
      <c r="BZE7" s="1241"/>
      <c r="BZF7" s="1241"/>
      <c r="BZG7" s="1241"/>
      <c r="BZH7" s="1241"/>
      <c r="BZI7" s="1241"/>
      <c r="BZJ7" s="1241"/>
      <c r="BZK7" s="1241"/>
      <c r="BZL7" s="1241"/>
      <c r="BZM7" s="1241"/>
      <c r="BZN7" s="1241"/>
      <c r="BZO7" s="1241"/>
      <c r="BZP7" s="1241"/>
      <c r="BZQ7" s="1241"/>
      <c r="BZR7" s="1241"/>
      <c r="BZS7" s="1241"/>
      <c r="BZT7" s="1241"/>
      <c r="BZU7" s="1241"/>
      <c r="BZV7" s="1241"/>
      <c r="BZW7" s="1241"/>
      <c r="BZX7" s="1241"/>
      <c r="BZY7" s="1241"/>
      <c r="BZZ7" s="1241"/>
      <c r="CAA7" s="1241"/>
      <c r="CAB7" s="1241"/>
      <c r="CAC7" s="1241"/>
      <c r="CAD7" s="1241"/>
      <c r="CAE7" s="1241"/>
      <c r="CAF7" s="1241"/>
      <c r="CAG7" s="1241"/>
      <c r="CAH7" s="1241"/>
      <c r="CAI7" s="1241"/>
      <c r="CAJ7" s="1241"/>
      <c r="CAK7" s="1241"/>
      <c r="CAL7" s="1241"/>
      <c r="CAM7" s="1241"/>
      <c r="CAN7" s="1241"/>
      <c r="CAO7" s="1241"/>
      <c r="CAP7" s="1241"/>
      <c r="CAQ7" s="1241"/>
      <c r="CAR7" s="1241"/>
      <c r="CAS7" s="1241"/>
      <c r="CAT7" s="1241"/>
      <c r="CAU7" s="1241"/>
      <c r="CAV7" s="1241"/>
      <c r="CAW7" s="1241"/>
      <c r="CAX7" s="1241"/>
      <c r="CAY7" s="1241"/>
      <c r="CAZ7" s="1241"/>
      <c r="CBA7" s="1241"/>
      <c r="CBB7" s="1241"/>
      <c r="CBC7" s="1241"/>
      <c r="CBD7" s="1241"/>
      <c r="CBE7" s="1241"/>
      <c r="CBF7" s="1241"/>
      <c r="CBG7" s="1241"/>
      <c r="CBH7" s="1241"/>
      <c r="CBI7" s="1241"/>
      <c r="CBJ7" s="1241"/>
      <c r="CBK7" s="1241"/>
      <c r="CBL7" s="1241"/>
      <c r="CBM7" s="1241"/>
      <c r="CBN7" s="1241"/>
      <c r="CBO7" s="1241"/>
      <c r="CBP7" s="1241"/>
      <c r="CBQ7" s="1241"/>
      <c r="CBR7" s="1241"/>
      <c r="CBS7" s="1241"/>
      <c r="CBT7" s="1241"/>
      <c r="CBU7" s="1241"/>
      <c r="CBV7" s="1241"/>
      <c r="CBW7" s="1241"/>
      <c r="CBX7" s="1241"/>
      <c r="CBY7" s="1241"/>
      <c r="CBZ7" s="1241"/>
      <c r="CCA7" s="1241"/>
      <c r="CCB7" s="1241"/>
      <c r="CCC7" s="1241"/>
      <c r="CCD7" s="1241"/>
      <c r="CCE7" s="1241"/>
      <c r="CCF7" s="1241"/>
      <c r="CCG7" s="1241"/>
      <c r="CCH7" s="1241"/>
      <c r="CCI7" s="1241"/>
      <c r="CCJ7" s="1241"/>
      <c r="CCK7" s="1241"/>
      <c r="CCL7" s="1241"/>
      <c r="CCM7" s="1241"/>
      <c r="CCN7" s="1241"/>
      <c r="CCO7" s="1241"/>
      <c r="CCP7" s="1241"/>
      <c r="CCQ7" s="1241"/>
      <c r="CCR7" s="1241"/>
      <c r="CCS7" s="1241"/>
      <c r="CCT7" s="1241"/>
      <c r="CCU7" s="1241"/>
      <c r="CCV7" s="1241"/>
      <c r="CCW7" s="1241"/>
      <c r="CCX7" s="1241"/>
      <c r="CCY7" s="1241"/>
      <c r="CCZ7" s="1241"/>
      <c r="CDA7" s="1241"/>
      <c r="CDB7" s="1241"/>
      <c r="CDC7" s="1241"/>
      <c r="CDD7" s="1241"/>
      <c r="CDE7" s="1241"/>
      <c r="CDF7" s="1241"/>
      <c r="CDG7" s="1241"/>
      <c r="CDH7" s="1241"/>
      <c r="CDI7" s="1241"/>
      <c r="CDJ7" s="1241"/>
      <c r="CDK7" s="1241"/>
      <c r="CDL7" s="1241"/>
      <c r="CDM7" s="1241"/>
      <c r="CDN7" s="1241"/>
      <c r="CDO7" s="1241"/>
      <c r="CDP7" s="1241"/>
      <c r="CDQ7" s="1241"/>
      <c r="CDR7" s="1241"/>
      <c r="CDS7" s="1241"/>
      <c r="CDT7" s="1241"/>
      <c r="CDU7" s="1241"/>
      <c r="CDV7" s="1241"/>
      <c r="CDW7" s="1241"/>
      <c r="CDX7" s="1241"/>
      <c r="CDY7" s="1241"/>
      <c r="CDZ7" s="1241"/>
      <c r="CEA7" s="1241"/>
      <c r="CEB7" s="1241"/>
      <c r="CEC7" s="1241"/>
      <c r="CED7" s="1241"/>
      <c r="CEE7" s="1241"/>
      <c r="CEF7" s="1241"/>
      <c r="CEG7" s="1241"/>
      <c r="CEH7" s="1241"/>
      <c r="CEI7" s="1241"/>
      <c r="CEJ7" s="1241"/>
      <c r="CEK7" s="1241"/>
      <c r="CEL7" s="1241"/>
      <c r="CEM7" s="1241"/>
      <c r="CEN7" s="1241"/>
      <c r="CEO7" s="1241"/>
      <c r="CEP7" s="1241"/>
      <c r="CEQ7" s="1241"/>
      <c r="CER7" s="1241"/>
      <c r="CES7" s="1241"/>
      <c r="CET7" s="1241"/>
      <c r="CEU7" s="1241"/>
      <c r="CEV7" s="1241"/>
      <c r="CEW7" s="1241"/>
      <c r="CEX7" s="1241"/>
      <c r="CEY7" s="1241"/>
      <c r="CEZ7" s="1241"/>
      <c r="CFA7" s="1241"/>
      <c r="CFB7" s="1241"/>
      <c r="CFC7" s="1241"/>
      <c r="CFD7" s="1241"/>
      <c r="CFE7" s="1241"/>
      <c r="CFF7" s="1241"/>
      <c r="CFG7" s="1241"/>
      <c r="CFH7" s="1241"/>
      <c r="CFI7" s="1241"/>
      <c r="CFJ7" s="1241"/>
      <c r="CFK7" s="1241"/>
      <c r="CFL7" s="1241"/>
      <c r="CFM7" s="1241"/>
      <c r="CFN7" s="1241"/>
      <c r="CFO7" s="1241"/>
      <c r="CFP7" s="1241"/>
      <c r="CFQ7" s="1241"/>
      <c r="CFR7" s="1241"/>
      <c r="CFS7" s="1241"/>
      <c r="CFT7" s="1241"/>
      <c r="CFU7" s="1241"/>
      <c r="CFV7" s="1241"/>
      <c r="CFW7" s="1241"/>
      <c r="CFX7" s="1241"/>
      <c r="CFY7" s="1241"/>
      <c r="CFZ7" s="1241"/>
      <c r="CGA7" s="1241"/>
      <c r="CGB7" s="1241"/>
      <c r="CGC7" s="1241"/>
      <c r="CGD7" s="1241"/>
      <c r="CGE7" s="1241"/>
      <c r="CGF7" s="1241"/>
      <c r="CGG7" s="1241"/>
      <c r="CGH7" s="1241"/>
      <c r="CGI7" s="1241"/>
      <c r="CGJ7" s="1241"/>
      <c r="CGK7" s="1241"/>
      <c r="CGL7" s="1241"/>
      <c r="CGM7" s="1241"/>
      <c r="CGN7" s="1241"/>
      <c r="CGO7" s="1241"/>
      <c r="CGP7" s="1241"/>
      <c r="CGQ7" s="1241"/>
      <c r="CGR7" s="1241"/>
      <c r="CGS7" s="1241"/>
      <c r="CGT7" s="1241"/>
      <c r="CGU7" s="1241"/>
      <c r="CGV7" s="1241"/>
      <c r="CGW7" s="1241"/>
      <c r="CGX7" s="1241"/>
      <c r="CGY7" s="1241"/>
      <c r="CGZ7" s="1241"/>
      <c r="CHA7" s="1241"/>
      <c r="CHB7" s="1241"/>
      <c r="CHC7" s="1241"/>
      <c r="CHD7" s="1241"/>
      <c r="CHE7" s="1241"/>
      <c r="CHF7" s="1241"/>
      <c r="CHG7" s="1241"/>
      <c r="CHH7" s="1241"/>
      <c r="CHI7" s="1241"/>
      <c r="CHJ7" s="1241"/>
      <c r="CHK7" s="1241"/>
      <c r="CHL7" s="1241"/>
      <c r="CHM7" s="1241"/>
      <c r="CHN7" s="1241"/>
      <c r="CHO7" s="1241"/>
      <c r="CHP7" s="1241"/>
      <c r="CHQ7" s="1241"/>
      <c r="CHR7" s="1241"/>
      <c r="CHS7" s="1241"/>
      <c r="CHT7" s="1241"/>
      <c r="CHU7" s="1241"/>
      <c r="CHV7" s="1241"/>
      <c r="CHW7" s="1241"/>
      <c r="CHX7" s="1241"/>
      <c r="CHY7" s="1241"/>
      <c r="CHZ7" s="1241"/>
      <c r="CIA7" s="1241"/>
      <c r="CIB7" s="1241"/>
      <c r="CIC7" s="1241"/>
      <c r="CID7" s="1241"/>
      <c r="CIE7" s="1241"/>
      <c r="CIF7" s="1241"/>
      <c r="CIG7" s="1241"/>
      <c r="CIH7" s="1241"/>
      <c r="CII7" s="1241"/>
      <c r="CIJ7" s="1241"/>
      <c r="CIK7" s="1241"/>
      <c r="CIL7" s="1241"/>
      <c r="CIM7" s="1241"/>
      <c r="CIN7" s="1241"/>
      <c r="CIO7" s="1241"/>
      <c r="CIP7" s="1241"/>
      <c r="CIQ7" s="1241"/>
      <c r="CIR7" s="1241"/>
      <c r="CIS7" s="1241"/>
      <c r="CIT7" s="1241"/>
      <c r="CIU7" s="1241"/>
      <c r="CIV7" s="1241"/>
      <c r="CIW7" s="1241"/>
      <c r="CIX7" s="1241"/>
      <c r="CIY7" s="1241"/>
      <c r="CIZ7" s="1241"/>
      <c r="CJA7" s="1241"/>
      <c r="CJB7" s="1241"/>
      <c r="CJC7" s="1241"/>
      <c r="CJD7" s="1241"/>
      <c r="CJE7" s="1241"/>
      <c r="CJF7" s="1241"/>
      <c r="CJG7" s="1241"/>
      <c r="CJH7" s="1241"/>
      <c r="CJI7" s="1241"/>
      <c r="CJJ7" s="1241"/>
      <c r="CJK7" s="1241"/>
      <c r="CJL7" s="1241"/>
      <c r="CJM7" s="1241"/>
      <c r="CJN7" s="1241"/>
      <c r="CJO7" s="1241"/>
      <c r="CJP7" s="1241"/>
      <c r="CJQ7" s="1241"/>
      <c r="CJR7" s="1241"/>
      <c r="CJS7" s="1241"/>
      <c r="CJT7" s="1241"/>
      <c r="CJU7" s="1241"/>
      <c r="CJV7" s="1241"/>
      <c r="CJW7" s="1241"/>
      <c r="CJX7" s="1241"/>
      <c r="CJY7" s="1241"/>
      <c r="CJZ7" s="1241"/>
      <c r="CKA7" s="1241"/>
      <c r="CKB7" s="1241"/>
      <c r="CKC7" s="1241"/>
      <c r="CKD7" s="1241"/>
      <c r="CKE7" s="1241"/>
      <c r="CKF7" s="1241"/>
      <c r="CKG7" s="1241"/>
      <c r="CKH7" s="1241"/>
      <c r="CKI7" s="1241"/>
      <c r="CKJ7" s="1241"/>
      <c r="CKK7" s="1241"/>
      <c r="CKL7" s="1241"/>
      <c r="CKM7" s="1241"/>
      <c r="CKN7" s="1241"/>
      <c r="CKO7" s="1241"/>
      <c r="CKP7" s="1241"/>
      <c r="CKQ7" s="1241"/>
      <c r="CKR7" s="1241"/>
      <c r="CKS7" s="1241"/>
      <c r="CKT7" s="1241"/>
      <c r="CKU7" s="1241"/>
      <c r="CKV7" s="1241"/>
      <c r="CKW7" s="1241"/>
      <c r="CKX7" s="1241"/>
      <c r="CKY7" s="1241"/>
      <c r="CKZ7" s="1241"/>
      <c r="CLA7" s="1241"/>
      <c r="CLB7" s="1241"/>
      <c r="CLC7" s="1241"/>
      <c r="CLD7" s="1241"/>
      <c r="CLE7" s="1241"/>
      <c r="CLF7" s="1241"/>
      <c r="CLG7" s="1241"/>
      <c r="CLH7" s="1241"/>
      <c r="CLI7" s="1241"/>
      <c r="CLJ7" s="1241"/>
      <c r="CLK7" s="1241"/>
      <c r="CLL7" s="1241"/>
      <c r="CLM7" s="1241"/>
      <c r="CLN7" s="1241"/>
      <c r="CLO7" s="1241"/>
      <c r="CLP7" s="1241"/>
      <c r="CLQ7" s="1241"/>
      <c r="CLR7" s="1241"/>
      <c r="CLS7" s="1241"/>
      <c r="CLT7" s="1241"/>
      <c r="CLU7" s="1241"/>
      <c r="CLV7" s="1241"/>
      <c r="CLW7" s="1241"/>
      <c r="CLX7" s="1241"/>
      <c r="CLY7" s="1241"/>
      <c r="CLZ7" s="1241"/>
      <c r="CMA7" s="1241"/>
      <c r="CMB7" s="1241"/>
      <c r="CMC7" s="1241"/>
      <c r="CMD7" s="1241"/>
      <c r="CME7" s="1241"/>
      <c r="CMF7" s="1241"/>
      <c r="CMG7" s="1241"/>
      <c r="CMH7" s="1241"/>
      <c r="CMI7" s="1241"/>
      <c r="CMJ7" s="1241"/>
      <c r="CMK7" s="1241"/>
      <c r="CML7" s="1241"/>
      <c r="CMM7" s="1241"/>
      <c r="CMN7" s="1241"/>
      <c r="CMO7" s="1241"/>
      <c r="CMP7" s="1241"/>
      <c r="CMQ7" s="1241"/>
      <c r="CMR7" s="1241"/>
      <c r="CMS7" s="1241"/>
      <c r="CMT7" s="1241"/>
      <c r="CMU7" s="1241"/>
      <c r="CMV7" s="1241"/>
      <c r="CMW7" s="1241"/>
      <c r="CMX7" s="1241"/>
      <c r="CMY7" s="1241"/>
      <c r="CMZ7" s="1241"/>
      <c r="CNA7" s="1241"/>
      <c r="CNB7" s="1241"/>
      <c r="CNC7" s="1241"/>
      <c r="CND7" s="1241"/>
      <c r="CNE7" s="1241"/>
      <c r="CNF7" s="1241"/>
      <c r="CNG7" s="1241"/>
      <c r="CNH7" s="1241"/>
      <c r="CNI7" s="1241"/>
      <c r="CNJ7" s="1241"/>
      <c r="CNK7" s="1241"/>
      <c r="CNL7" s="1241"/>
      <c r="CNM7" s="1241"/>
      <c r="CNN7" s="1241"/>
      <c r="CNO7" s="1241"/>
      <c r="CNP7" s="1241"/>
      <c r="CNQ7" s="1241"/>
      <c r="CNR7" s="1241"/>
      <c r="CNS7" s="1241"/>
      <c r="CNT7" s="1241"/>
      <c r="CNU7" s="1241"/>
      <c r="CNV7" s="1241"/>
      <c r="CNW7" s="1241"/>
      <c r="CNX7" s="1241"/>
      <c r="CNY7" s="1241"/>
      <c r="CNZ7" s="1241"/>
      <c r="COA7" s="1241"/>
      <c r="COB7" s="1241"/>
      <c r="COC7" s="1241"/>
      <c r="COD7" s="1241"/>
      <c r="COE7" s="1241"/>
      <c r="COF7" s="1241"/>
      <c r="COG7" s="1241"/>
      <c r="COH7" s="1241"/>
      <c r="COI7" s="1241"/>
      <c r="COJ7" s="1241"/>
      <c r="COK7" s="1241"/>
      <c r="COL7" s="1241"/>
      <c r="COM7" s="1241"/>
      <c r="CON7" s="1241"/>
      <c r="COO7" s="1241"/>
      <c r="COP7" s="1241"/>
      <c r="COQ7" s="1241"/>
      <c r="COR7" s="1241"/>
      <c r="COS7" s="1241"/>
      <c r="COT7" s="1241"/>
      <c r="COU7" s="1241"/>
      <c r="COV7" s="1241"/>
      <c r="COW7" s="1241"/>
      <c r="COX7" s="1241"/>
      <c r="COY7" s="1241"/>
      <c r="COZ7" s="1241"/>
      <c r="CPA7" s="1241"/>
      <c r="CPB7" s="1241"/>
      <c r="CPC7" s="1241"/>
      <c r="CPD7" s="1241"/>
      <c r="CPE7" s="1241"/>
      <c r="CPF7" s="1241"/>
      <c r="CPG7" s="1241"/>
      <c r="CPH7" s="1241"/>
      <c r="CPI7" s="1241"/>
      <c r="CPJ7" s="1241"/>
      <c r="CPK7" s="1241"/>
      <c r="CPL7" s="1241"/>
      <c r="CPM7" s="1241"/>
      <c r="CPN7" s="1241"/>
      <c r="CPO7" s="1241"/>
      <c r="CPP7" s="1241"/>
      <c r="CPQ7" s="1241"/>
      <c r="CPR7" s="1241"/>
      <c r="CPS7" s="1241"/>
      <c r="CPT7" s="1241"/>
      <c r="CPU7" s="1241"/>
      <c r="CPV7" s="1241"/>
      <c r="CPW7" s="1241"/>
      <c r="CPX7" s="1241"/>
      <c r="CPY7" s="1241"/>
      <c r="CPZ7" s="1241"/>
      <c r="CQA7" s="1241"/>
      <c r="CQB7" s="1241"/>
      <c r="CQC7" s="1241"/>
      <c r="CQD7" s="1241"/>
      <c r="CQE7" s="1241"/>
      <c r="CQF7" s="1241"/>
      <c r="CQG7" s="1241"/>
      <c r="CQH7" s="1241"/>
      <c r="CQI7" s="1241"/>
      <c r="CQJ7" s="1241"/>
      <c r="CQK7" s="1241"/>
      <c r="CQL7" s="1241"/>
      <c r="CQM7" s="1241"/>
      <c r="CQN7" s="1241"/>
      <c r="CQO7" s="1241"/>
      <c r="CQP7" s="1241"/>
      <c r="CQQ7" s="1241"/>
      <c r="CQR7" s="1241"/>
      <c r="CQS7" s="1241"/>
      <c r="CQT7" s="1241"/>
      <c r="CQU7" s="1241"/>
      <c r="CQV7" s="1241"/>
      <c r="CQW7" s="1241"/>
      <c r="CQX7" s="1241"/>
      <c r="CQY7" s="1241"/>
      <c r="CQZ7" s="1241"/>
      <c r="CRA7" s="1241"/>
      <c r="CRB7" s="1241"/>
      <c r="CRC7" s="1241"/>
      <c r="CRD7" s="1241"/>
      <c r="CRE7" s="1241"/>
      <c r="CRF7" s="1241"/>
      <c r="CRG7" s="1241"/>
      <c r="CRH7" s="1241"/>
      <c r="CRI7" s="1241"/>
      <c r="CRJ7" s="1241"/>
      <c r="CRK7" s="1241"/>
      <c r="CRL7" s="1241"/>
      <c r="CRM7" s="1241"/>
      <c r="CRN7" s="1241"/>
      <c r="CRO7" s="1241"/>
      <c r="CRP7" s="1241"/>
      <c r="CRQ7" s="1241"/>
      <c r="CRR7" s="1241"/>
      <c r="CRS7" s="1241"/>
      <c r="CRT7" s="1241"/>
      <c r="CRU7" s="1241"/>
      <c r="CRV7" s="1241"/>
      <c r="CRW7" s="1241"/>
      <c r="CRX7" s="1241"/>
      <c r="CRY7" s="1241"/>
      <c r="CRZ7" s="1241"/>
      <c r="CSA7" s="1241"/>
      <c r="CSB7" s="1241"/>
      <c r="CSC7" s="1241"/>
      <c r="CSD7" s="1241"/>
      <c r="CSE7" s="1241"/>
      <c r="CSF7" s="1241"/>
      <c r="CSG7" s="1241"/>
      <c r="CSH7" s="1241"/>
      <c r="CSI7" s="1241"/>
      <c r="CSJ7" s="1241"/>
      <c r="CSK7" s="1241"/>
      <c r="CSL7" s="1241"/>
      <c r="CSM7" s="1241"/>
      <c r="CSN7" s="1241"/>
      <c r="CSO7" s="1241"/>
      <c r="CSP7" s="1241"/>
      <c r="CSQ7" s="1241"/>
      <c r="CSR7" s="1241"/>
      <c r="CSS7" s="1241"/>
      <c r="CST7" s="1241"/>
      <c r="CSU7" s="1241"/>
      <c r="CSV7" s="1241"/>
      <c r="CSW7" s="1241"/>
      <c r="CSX7" s="1241"/>
      <c r="CSY7" s="1241"/>
      <c r="CSZ7" s="1241"/>
      <c r="CTA7" s="1241"/>
      <c r="CTB7" s="1241"/>
      <c r="CTC7" s="1241"/>
      <c r="CTD7" s="1241"/>
      <c r="CTE7" s="1241"/>
      <c r="CTF7" s="1241"/>
      <c r="CTG7" s="1241"/>
      <c r="CTH7" s="1241"/>
      <c r="CTI7" s="1241"/>
      <c r="CTJ7" s="1241"/>
      <c r="CTK7" s="1241"/>
      <c r="CTL7" s="1241"/>
      <c r="CTM7" s="1241"/>
      <c r="CTN7" s="1241"/>
      <c r="CTO7" s="1241"/>
      <c r="CTP7" s="1241"/>
      <c r="CTQ7" s="1241"/>
      <c r="CTR7" s="1241"/>
      <c r="CTS7" s="1241"/>
      <c r="CTT7" s="1241"/>
      <c r="CTU7" s="1241"/>
      <c r="CTV7" s="1241"/>
      <c r="CTW7" s="1241"/>
      <c r="CTX7" s="1241"/>
      <c r="CTY7" s="1241"/>
      <c r="CTZ7" s="1241"/>
      <c r="CUA7" s="1241"/>
      <c r="CUB7" s="1241"/>
      <c r="CUC7" s="1241"/>
      <c r="CUD7" s="1241"/>
      <c r="CUE7" s="1241"/>
      <c r="CUF7" s="1241"/>
      <c r="CUG7" s="1241"/>
      <c r="CUH7" s="1241"/>
      <c r="CUI7" s="1241"/>
      <c r="CUJ7" s="1241"/>
      <c r="CUK7" s="1241"/>
      <c r="CUL7" s="1241"/>
      <c r="CUM7" s="1241"/>
      <c r="CUN7" s="1241"/>
      <c r="CUO7" s="1241"/>
      <c r="CUP7" s="1241"/>
      <c r="CUQ7" s="1241"/>
      <c r="CUR7" s="1241"/>
      <c r="CUS7" s="1241"/>
      <c r="CUT7" s="1241"/>
      <c r="CUU7" s="1241"/>
      <c r="CUV7" s="1241"/>
      <c r="CUW7" s="1241"/>
      <c r="CUX7" s="1241"/>
      <c r="CUY7" s="1241"/>
      <c r="CUZ7" s="1241"/>
      <c r="CVA7" s="1241"/>
      <c r="CVB7" s="1241"/>
      <c r="CVC7" s="1241"/>
      <c r="CVD7" s="1241"/>
      <c r="CVE7" s="1241"/>
      <c r="CVF7" s="1241"/>
      <c r="CVG7" s="1241"/>
      <c r="CVH7" s="1241"/>
      <c r="CVI7" s="1241"/>
      <c r="CVJ7" s="1241"/>
      <c r="CVK7" s="1241"/>
      <c r="CVL7" s="1241"/>
      <c r="CVM7" s="1241"/>
      <c r="CVN7" s="1241"/>
      <c r="CVO7" s="1241"/>
      <c r="CVP7" s="1241"/>
      <c r="CVQ7" s="1241"/>
      <c r="CVR7" s="1241"/>
      <c r="CVS7" s="1241"/>
      <c r="CVT7" s="1241"/>
      <c r="CVU7" s="1241"/>
      <c r="CVV7" s="1241"/>
      <c r="CVW7" s="1241"/>
      <c r="CVX7" s="1241"/>
      <c r="CVY7" s="1241"/>
      <c r="CVZ7" s="1241"/>
      <c r="CWA7" s="1241"/>
      <c r="CWB7" s="1241"/>
      <c r="CWC7" s="1241"/>
      <c r="CWD7" s="1241"/>
      <c r="CWE7" s="1241"/>
      <c r="CWF7" s="1241"/>
      <c r="CWG7" s="1241"/>
      <c r="CWH7" s="1241"/>
      <c r="CWI7" s="1241"/>
      <c r="CWJ7" s="1241"/>
      <c r="CWK7" s="1241"/>
      <c r="CWL7" s="1241"/>
      <c r="CWM7" s="1241"/>
      <c r="CWN7" s="1241"/>
      <c r="CWO7" s="1241"/>
      <c r="CWP7" s="1241"/>
      <c r="CWQ7" s="1241"/>
      <c r="CWR7" s="1241"/>
      <c r="CWS7" s="1241"/>
      <c r="CWT7" s="1241"/>
      <c r="CWU7" s="1241"/>
      <c r="CWV7" s="1241"/>
      <c r="CWW7" s="1241"/>
      <c r="CWX7" s="1241"/>
      <c r="CWY7" s="1241"/>
      <c r="CWZ7" s="1241"/>
      <c r="CXA7" s="1241"/>
      <c r="CXB7" s="1241"/>
      <c r="CXC7" s="1241"/>
      <c r="CXD7" s="1241"/>
      <c r="CXE7" s="1241"/>
      <c r="CXF7" s="1241"/>
      <c r="CXG7" s="1241"/>
      <c r="CXH7" s="1241"/>
      <c r="CXI7" s="1241"/>
      <c r="CXJ7" s="1241"/>
      <c r="CXK7" s="1241"/>
      <c r="CXL7" s="1241"/>
      <c r="CXM7" s="1241"/>
      <c r="CXN7" s="1241"/>
      <c r="CXO7" s="1241"/>
      <c r="CXP7" s="1241"/>
      <c r="CXQ7" s="1241"/>
      <c r="CXR7" s="1241"/>
      <c r="CXS7" s="1241"/>
      <c r="CXT7" s="1241"/>
      <c r="CXU7" s="1241"/>
      <c r="CXV7" s="1241"/>
      <c r="CXW7" s="1241"/>
      <c r="CXX7" s="1241"/>
      <c r="CXY7" s="1241"/>
      <c r="CXZ7" s="1241"/>
      <c r="CYA7" s="1241"/>
      <c r="CYB7" s="1241"/>
      <c r="CYC7" s="1241"/>
      <c r="CYD7" s="1241"/>
      <c r="CYE7" s="1241"/>
      <c r="CYF7" s="1241"/>
      <c r="CYG7" s="1241"/>
      <c r="CYH7" s="1241"/>
      <c r="CYI7" s="1241"/>
      <c r="CYJ7" s="1241"/>
      <c r="CYK7" s="1241"/>
      <c r="CYL7" s="1241"/>
      <c r="CYM7" s="1241"/>
      <c r="CYN7" s="1241"/>
      <c r="CYO7" s="1241"/>
      <c r="CYP7" s="1241"/>
      <c r="CYQ7" s="1241"/>
      <c r="CYR7" s="1241"/>
      <c r="CYS7" s="1241"/>
      <c r="CYT7" s="1241"/>
      <c r="CYU7" s="1241"/>
      <c r="CYV7" s="1241"/>
      <c r="CYW7" s="1241"/>
      <c r="CYX7" s="1241"/>
      <c r="CYY7" s="1241"/>
      <c r="CYZ7" s="1241"/>
      <c r="CZA7" s="1241"/>
      <c r="CZB7" s="1241"/>
      <c r="CZC7" s="1241"/>
      <c r="CZD7" s="1241"/>
      <c r="CZE7" s="1241"/>
      <c r="CZF7" s="1241"/>
      <c r="CZG7" s="1241"/>
      <c r="CZH7" s="1241"/>
      <c r="CZI7" s="1241"/>
      <c r="CZJ7" s="1241"/>
      <c r="CZK7" s="1241"/>
      <c r="CZL7" s="1241"/>
      <c r="CZM7" s="1241"/>
      <c r="CZN7" s="1241"/>
      <c r="CZO7" s="1241"/>
      <c r="CZP7" s="1241"/>
      <c r="CZQ7" s="1241"/>
      <c r="CZR7" s="1241"/>
      <c r="CZS7" s="1241"/>
      <c r="CZT7" s="1241"/>
      <c r="CZU7" s="1241"/>
      <c r="CZV7" s="1241"/>
      <c r="CZW7" s="1241"/>
      <c r="CZX7" s="1241"/>
      <c r="CZY7" s="1241"/>
      <c r="CZZ7" s="1241"/>
      <c r="DAA7" s="1241"/>
      <c r="DAB7" s="1241"/>
      <c r="DAC7" s="1241"/>
      <c r="DAD7" s="1241"/>
      <c r="DAE7" s="1241"/>
      <c r="DAF7" s="1241"/>
      <c r="DAG7" s="1241"/>
      <c r="DAH7" s="1241"/>
      <c r="DAI7" s="1241"/>
      <c r="DAJ7" s="1241"/>
      <c r="DAK7" s="1241"/>
      <c r="DAL7" s="1241"/>
      <c r="DAM7" s="1241"/>
      <c r="DAN7" s="1241"/>
      <c r="DAO7" s="1241"/>
      <c r="DAP7" s="1241"/>
      <c r="DAQ7" s="1241"/>
      <c r="DAR7" s="1241"/>
      <c r="DAS7" s="1241"/>
      <c r="DAT7" s="1241"/>
      <c r="DAU7" s="1241"/>
      <c r="DAV7" s="1241"/>
      <c r="DAW7" s="1241"/>
      <c r="DAX7" s="1241"/>
      <c r="DAY7" s="1241"/>
      <c r="DAZ7" s="1241"/>
      <c r="DBA7" s="1241"/>
      <c r="DBB7" s="1241"/>
      <c r="DBC7" s="1241"/>
      <c r="DBD7" s="1241"/>
      <c r="DBE7" s="1241"/>
      <c r="DBF7" s="1241"/>
      <c r="DBG7" s="1241"/>
      <c r="DBH7" s="1241"/>
      <c r="DBI7" s="1241"/>
      <c r="DBJ7" s="1241"/>
      <c r="DBK7" s="1241"/>
      <c r="DBL7" s="1241"/>
      <c r="DBM7" s="1241"/>
      <c r="DBN7" s="1241"/>
      <c r="DBO7" s="1241"/>
      <c r="DBP7" s="1241"/>
      <c r="DBQ7" s="1241"/>
      <c r="DBR7" s="1241"/>
      <c r="DBS7" s="1241"/>
      <c r="DBT7" s="1241"/>
      <c r="DBU7" s="1241"/>
      <c r="DBV7" s="1241"/>
      <c r="DBW7" s="1241"/>
      <c r="DBX7" s="1241"/>
      <c r="DBY7" s="1241"/>
      <c r="DBZ7" s="1241"/>
      <c r="DCA7" s="1241"/>
      <c r="DCB7" s="1241"/>
      <c r="DCC7" s="1241"/>
      <c r="DCD7" s="1241"/>
      <c r="DCE7" s="1241"/>
      <c r="DCF7" s="1241"/>
      <c r="DCG7" s="1241"/>
      <c r="DCH7" s="1241"/>
      <c r="DCI7" s="1241"/>
      <c r="DCJ7" s="1241"/>
      <c r="DCK7" s="1241"/>
      <c r="DCL7" s="1241"/>
      <c r="DCM7" s="1241"/>
      <c r="DCN7" s="1241"/>
      <c r="DCO7" s="1241"/>
      <c r="DCP7" s="1241"/>
      <c r="DCQ7" s="1241"/>
      <c r="DCR7" s="1241"/>
      <c r="DCS7" s="1241"/>
      <c r="DCT7" s="1241"/>
      <c r="DCU7" s="1241"/>
      <c r="DCV7" s="1241"/>
      <c r="DCW7" s="1241"/>
      <c r="DCX7" s="1241"/>
      <c r="DCY7" s="1241"/>
      <c r="DCZ7" s="1241"/>
      <c r="DDA7" s="1241"/>
      <c r="DDB7" s="1241"/>
      <c r="DDC7" s="1241"/>
      <c r="DDD7" s="1241"/>
      <c r="DDE7" s="1241"/>
      <c r="DDF7" s="1241"/>
      <c r="DDG7" s="1241"/>
      <c r="DDH7" s="1241"/>
      <c r="DDI7" s="1241"/>
      <c r="DDJ7" s="1241"/>
      <c r="DDK7" s="1241"/>
      <c r="DDL7" s="1241"/>
      <c r="DDM7" s="1241"/>
      <c r="DDN7" s="1241"/>
      <c r="DDO7" s="1241"/>
      <c r="DDP7" s="1241"/>
      <c r="DDQ7" s="1241"/>
      <c r="DDR7" s="1241"/>
      <c r="DDS7" s="1241"/>
      <c r="DDT7" s="1241"/>
      <c r="DDU7" s="1241"/>
      <c r="DDV7" s="1241"/>
      <c r="DDW7" s="1241"/>
      <c r="DDX7" s="1241"/>
      <c r="DDY7" s="1241"/>
      <c r="DDZ7" s="1241"/>
      <c r="DEA7" s="1241"/>
      <c r="DEB7" s="1241"/>
      <c r="DEC7" s="1241"/>
      <c r="DED7" s="1241"/>
      <c r="DEE7" s="1241"/>
      <c r="DEF7" s="1241"/>
      <c r="DEG7" s="1241"/>
      <c r="DEH7" s="1241"/>
      <c r="DEI7" s="1241"/>
      <c r="DEJ7" s="1241"/>
      <c r="DEK7" s="1241"/>
      <c r="DEL7" s="1241"/>
      <c r="DEM7" s="1241"/>
      <c r="DEN7" s="1241"/>
      <c r="DEO7" s="1241"/>
      <c r="DEP7" s="1241"/>
      <c r="DEQ7" s="1241"/>
      <c r="DER7" s="1241"/>
      <c r="DES7" s="1241"/>
      <c r="DET7" s="1241"/>
      <c r="DEU7" s="1241"/>
      <c r="DEV7" s="1241"/>
      <c r="DEW7" s="1241"/>
      <c r="DEX7" s="1241"/>
      <c r="DEY7" s="1241"/>
      <c r="DEZ7" s="1241"/>
      <c r="DFA7" s="1241"/>
      <c r="DFB7" s="1241"/>
      <c r="DFC7" s="1241"/>
      <c r="DFD7" s="1241"/>
      <c r="DFE7" s="1241"/>
      <c r="DFF7" s="1241"/>
      <c r="DFG7" s="1241"/>
      <c r="DFH7" s="1241"/>
      <c r="DFI7" s="1241"/>
      <c r="DFJ7" s="1241"/>
      <c r="DFK7" s="1241"/>
      <c r="DFL7" s="1241"/>
      <c r="DFM7" s="1241"/>
      <c r="DFN7" s="1241"/>
      <c r="DFO7" s="1241"/>
      <c r="DFP7" s="1241"/>
      <c r="DFQ7" s="1241"/>
      <c r="DFR7" s="1241"/>
      <c r="DFS7" s="1241"/>
      <c r="DFT7" s="1241"/>
      <c r="DFU7" s="1241"/>
      <c r="DFV7" s="1241"/>
      <c r="DFW7" s="1241"/>
      <c r="DFX7" s="1241"/>
      <c r="DFY7" s="1241"/>
      <c r="DFZ7" s="1241"/>
      <c r="DGA7" s="1241"/>
      <c r="DGB7" s="1241"/>
      <c r="DGC7" s="1241"/>
      <c r="DGD7" s="1241"/>
      <c r="DGE7" s="1241"/>
      <c r="DGF7" s="1241"/>
      <c r="DGG7" s="1241"/>
      <c r="DGH7" s="1241"/>
      <c r="DGI7" s="1241"/>
      <c r="DGJ7" s="1241"/>
      <c r="DGK7" s="1241"/>
      <c r="DGL7" s="1241"/>
      <c r="DGM7" s="1241"/>
      <c r="DGN7" s="1241"/>
      <c r="DGO7" s="1241"/>
      <c r="DGP7" s="1241"/>
      <c r="DGQ7" s="1241"/>
      <c r="DGR7" s="1241"/>
      <c r="DGS7" s="1241"/>
      <c r="DGT7" s="1241"/>
      <c r="DGU7" s="1241"/>
      <c r="DGV7" s="1241"/>
      <c r="DGW7" s="1241"/>
      <c r="DGX7" s="1241"/>
      <c r="DGY7" s="1241"/>
      <c r="DGZ7" s="1241"/>
      <c r="DHA7" s="1241"/>
      <c r="DHB7" s="1241"/>
      <c r="DHC7" s="1241"/>
      <c r="DHD7" s="1241"/>
      <c r="DHE7" s="1241"/>
      <c r="DHF7" s="1241"/>
      <c r="DHG7" s="1241"/>
      <c r="DHH7" s="1241"/>
      <c r="DHI7" s="1241"/>
      <c r="DHJ7" s="1241"/>
      <c r="DHK7" s="1241"/>
      <c r="DHL7" s="1241"/>
      <c r="DHM7" s="1241"/>
      <c r="DHN7" s="1241"/>
      <c r="DHO7" s="1241"/>
      <c r="DHP7" s="1241"/>
      <c r="DHQ7" s="1241"/>
      <c r="DHR7" s="1241"/>
      <c r="DHS7" s="1241"/>
      <c r="DHT7" s="1241"/>
      <c r="DHU7" s="1241"/>
      <c r="DHV7" s="1241"/>
      <c r="DHW7" s="1241"/>
      <c r="DHX7" s="1241"/>
      <c r="DHY7" s="1241"/>
      <c r="DHZ7" s="1241"/>
      <c r="DIA7" s="1241"/>
      <c r="DIB7" s="1241"/>
      <c r="DIC7" s="1241"/>
      <c r="DID7" s="1241"/>
      <c r="DIE7" s="1241"/>
      <c r="DIF7" s="1241"/>
      <c r="DIG7" s="1241"/>
      <c r="DIH7" s="1241"/>
      <c r="DII7" s="1241"/>
      <c r="DIJ7" s="1241"/>
      <c r="DIK7" s="1241"/>
      <c r="DIL7" s="1241"/>
      <c r="DIM7" s="1241"/>
      <c r="DIN7" s="1241"/>
      <c r="DIO7" s="1241"/>
      <c r="DIP7" s="1241"/>
      <c r="DIQ7" s="1241"/>
      <c r="DIR7" s="1241"/>
      <c r="DIS7" s="1241"/>
      <c r="DIT7" s="1241"/>
      <c r="DIU7" s="1241"/>
      <c r="DIV7" s="1241"/>
      <c r="DIW7" s="1241"/>
      <c r="DIX7" s="1241"/>
      <c r="DIY7" s="1241"/>
      <c r="DIZ7" s="1241"/>
      <c r="DJA7" s="1241"/>
      <c r="DJB7" s="1241"/>
      <c r="DJC7" s="1241"/>
      <c r="DJD7" s="1241"/>
      <c r="DJE7" s="1241"/>
      <c r="DJF7" s="1241"/>
      <c r="DJG7" s="1241"/>
      <c r="DJH7" s="1241"/>
      <c r="DJI7" s="1241"/>
      <c r="DJJ7" s="1241"/>
      <c r="DJK7" s="1241"/>
      <c r="DJL7" s="1241"/>
      <c r="DJM7" s="1241"/>
      <c r="DJN7" s="1241"/>
      <c r="DJO7" s="1241"/>
      <c r="DJP7" s="1241"/>
      <c r="DJQ7" s="1241"/>
      <c r="DJR7" s="1241"/>
      <c r="DJS7" s="1241"/>
      <c r="DJT7" s="1241"/>
      <c r="DJU7" s="1241"/>
      <c r="DJV7" s="1241"/>
      <c r="DJW7" s="1241"/>
      <c r="DJX7" s="1241"/>
      <c r="DJY7" s="1241"/>
      <c r="DJZ7" s="1241"/>
      <c r="DKA7" s="1241"/>
      <c r="DKB7" s="1241"/>
      <c r="DKC7" s="1241"/>
      <c r="DKD7" s="1241"/>
      <c r="DKE7" s="1241"/>
      <c r="DKF7" s="1241"/>
      <c r="DKG7" s="1241"/>
      <c r="DKH7" s="1241"/>
      <c r="DKI7" s="1241"/>
      <c r="DKJ7" s="1241"/>
      <c r="DKK7" s="1241"/>
      <c r="DKL7" s="1241"/>
      <c r="DKM7" s="1241"/>
      <c r="DKN7" s="1241"/>
      <c r="DKO7" s="1241"/>
      <c r="DKP7" s="1241"/>
      <c r="DKQ7" s="1241"/>
      <c r="DKR7" s="1241"/>
      <c r="DKS7" s="1241"/>
      <c r="DKT7" s="1241"/>
      <c r="DKU7" s="1241"/>
      <c r="DKV7" s="1241"/>
      <c r="DKW7" s="1241"/>
      <c r="DKX7" s="1241"/>
      <c r="DKY7" s="1241"/>
      <c r="DKZ7" s="1241"/>
      <c r="DLA7" s="1241"/>
      <c r="DLB7" s="1241"/>
      <c r="DLC7" s="1241"/>
      <c r="DLD7" s="1241"/>
      <c r="DLE7" s="1241"/>
      <c r="DLF7" s="1241"/>
      <c r="DLG7" s="1241"/>
      <c r="DLH7" s="1241"/>
      <c r="DLI7" s="1241"/>
      <c r="DLJ7" s="1241"/>
      <c r="DLK7" s="1241"/>
      <c r="DLL7" s="1241"/>
      <c r="DLM7" s="1241"/>
      <c r="DLN7" s="1241"/>
      <c r="DLO7" s="1241"/>
      <c r="DLP7" s="1241"/>
      <c r="DLQ7" s="1241"/>
      <c r="DLR7" s="1241"/>
      <c r="DLS7" s="1241"/>
      <c r="DLT7" s="1241"/>
      <c r="DLU7" s="1241"/>
      <c r="DLV7" s="1241"/>
      <c r="DLW7" s="1241"/>
      <c r="DLX7" s="1241"/>
      <c r="DLY7" s="1241"/>
      <c r="DLZ7" s="1241"/>
      <c r="DMA7" s="1241"/>
      <c r="DMB7" s="1241"/>
      <c r="DMC7" s="1241"/>
      <c r="DMD7" s="1241"/>
      <c r="DME7" s="1241"/>
      <c r="DMF7" s="1241"/>
      <c r="DMG7" s="1241"/>
      <c r="DMH7" s="1241"/>
      <c r="DMI7" s="1241"/>
      <c r="DMJ7" s="1241"/>
      <c r="DMK7" s="1241"/>
      <c r="DML7" s="1241"/>
      <c r="DMM7" s="1241"/>
      <c r="DMN7" s="1241"/>
      <c r="DMO7" s="1241"/>
      <c r="DMP7" s="1241"/>
      <c r="DMQ7" s="1241"/>
      <c r="DMR7" s="1241"/>
      <c r="DMS7" s="1241"/>
      <c r="DMT7" s="1241"/>
      <c r="DMU7" s="1241"/>
      <c r="DMV7" s="1241"/>
      <c r="DMW7" s="1241"/>
      <c r="DMX7" s="1241"/>
      <c r="DMY7" s="1241"/>
      <c r="DMZ7" s="1241"/>
      <c r="DNA7" s="1241"/>
      <c r="DNB7" s="1241"/>
      <c r="DNC7" s="1241"/>
      <c r="DND7" s="1241"/>
      <c r="DNE7" s="1241"/>
      <c r="DNF7" s="1241"/>
      <c r="DNG7" s="1241"/>
      <c r="DNH7" s="1241"/>
      <c r="DNI7" s="1241"/>
      <c r="DNJ7" s="1241"/>
      <c r="DNK7" s="1241"/>
      <c r="DNL7" s="1241"/>
      <c r="DNM7" s="1241"/>
      <c r="DNN7" s="1241"/>
      <c r="DNO7" s="1241"/>
      <c r="DNP7" s="1241"/>
      <c r="DNQ7" s="1241"/>
      <c r="DNR7" s="1241"/>
      <c r="DNS7" s="1241"/>
      <c r="DNT7" s="1241"/>
      <c r="DNU7" s="1241"/>
      <c r="DNV7" s="1241"/>
      <c r="DNW7" s="1241"/>
      <c r="DNX7" s="1241"/>
      <c r="DNY7" s="1241"/>
      <c r="DNZ7" s="1241"/>
      <c r="DOA7" s="1241"/>
      <c r="DOB7" s="1241"/>
      <c r="DOC7" s="1241"/>
      <c r="DOD7" s="1241"/>
      <c r="DOE7" s="1241"/>
      <c r="DOF7" s="1241"/>
      <c r="DOG7" s="1241"/>
      <c r="DOH7" s="1241"/>
      <c r="DOI7" s="1241"/>
      <c r="DOJ7" s="1241"/>
      <c r="DOK7" s="1241"/>
      <c r="DOL7" s="1241"/>
      <c r="DOM7" s="1241"/>
      <c r="DON7" s="1241"/>
      <c r="DOO7" s="1241"/>
      <c r="DOP7" s="1241"/>
      <c r="DOQ7" s="1241"/>
      <c r="DOR7" s="1241"/>
      <c r="DOS7" s="1241"/>
      <c r="DOT7" s="1241"/>
      <c r="DOU7" s="1241"/>
      <c r="DOV7" s="1241"/>
      <c r="DOW7" s="1241"/>
      <c r="DOX7" s="1241"/>
      <c r="DOY7" s="1241"/>
      <c r="DOZ7" s="1241"/>
      <c r="DPA7" s="1241"/>
      <c r="DPB7" s="1241"/>
      <c r="DPC7" s="1241"/>
      <c r="DPD7" s="1241"/>
      <c r="DPE7" s="1241"/>
      <c r="DPF7" s="1241"/>
      <c r="DPG7" s="1241"/>
      <c r="DPH7" s="1241"/>
      <c r="DPI7" s="1241"/>
      <c r="DPJ7" s="1241"/>
      <c r="DPK7" s="1241"/>
      <c r="DPL7" s="1241"/>
      <c r="DPM7" s="1241"/>
      <c r="DPN7" s="1241"/>
      <c r="DPO7" s="1241"/>
      <c r="DPP7" s="1241"/>
      <c r="DPQ7" s="1241"/>
      <c r="DPR7" s="1241"/>
      <c r="DPS7" s="1241"/>
      <c r="DPT7" s="1241"/>
      <c r="DPU7" s="1241"/>
      <c r="DPV7" s="1241"/>
      <c r="DPW7" s="1241"/>
      <c r="DPX7" s="1241"/>
      <c r="DPY7" s="1241"/>
      <c r="DPZ7" s="1241"/>
      <c r="DQA7" s="1241"/>
      <c r="DQB7" s="1241"/>
      <c r="DQC7" s="1241"/>
      <c r="DQD7" s="1241"/>
      <c r="DQE7" s="1241"/>
      <c r="DQF7" s="1241"/>
      <c r="DQG7" s="1241"/>
      <c r="DQH7" s="1241"/>
      <c r="DQI7" s="1241"/>
      <c r="DQJ7" s="1241"/>
      <c r="DQK7" s="1241"/>
      <c r="DQL7" s="1241"/>
      <c r="DQM7" s="1241"/>
      <c r="DQN7" s="1241"/>
      <c r="DQO7" s="1241"/>
      <c r="DQP7" s="1241"/>
      <c r="DQQ7" s="1241"/>
      <c r="DQR7" s="1241"/>
      <c r="DQS7" s="1241"/>
      <c r="DQT7" s="1241"/>
      <c r="DQU7" s="1241"/>
      <c r="DQV7" s="1241"/>
      <c r="DQW7" s="1241"/>
      <c r="DQX7" s="1241"/>
      <c r="DQY7" s="1241"/>
      <c r="DQZ7" s="1241"/>
      <c r="DRA7" s="1241"/>
      <c r="DRB7" s="1241"/>
      <c r="DRC7" s="1241"/>
      <c r="DRD7" s="1241"/>
      <c r="DRE7" s="1241"/>
      <c r="DRF7" s="1241"/>
      <c r="DRG7" s="1241"/>
      <c r="DRH7" s="1241"/>
      <c r="DRI7" s="1241"/>
      <c r="DRJ7" s="1241"/>
      <c r="DRK7" s="1241"/>
      <c r="DRL7" s="1241"/>
      <c r="DRM7" s="1241"/>
      <c r="DRN7" s="1241"/>
      <c r="DRO7" s="1241"/>
      <c r="DRP7" s="1241"/>
      <c r="DRQ7" s="1241"/>
      <c r="DRR7" s="1241"/>
      <c r="DRS7" s="1241"/>
      <c r="DRT7" s="1241"/>
      <c r="DRU7" s="1241"/>
      <c r="DRV7" s="1241"/>
      <c r="DRW7" s="1241"/>
      <c r="DRX7" s="1241"/>
      <c r="DRY7" s="1241"/>
      <c r="DRZ7" s="1241"/>
      <c r="DSA7" s="1241"/>
      <c r="DSB7" s="1241"/>
      <c r="DSC7" s="1241"/>
      <c r="DSD7" s="1241"/>
      <c r="DSE7" s="1241"/>
      <c r="DSF7" s="1241"/>
      <c r="DSG7" s="1241"/>
      <c r="DSH7" s="1241"/>
      <c r="DSI7" s="1241"/>
      <c r="DSJ7" s="1241"/>
      <c r="DSK7" s="1241"/>
      <c r="DSL7" s="1241"/>
      <c r="DSM7" s="1241"/>
      <c r="DSN7" s="1241"/>
      <c r="DSO7" s="1241"/>
      <c r="DSP7" s="1241"/>
      <c r="DSQ7" s="1241"/>
      <c r="DSR7" s="1241"/>
      <c r="DSS7" s="1241"/>
      <c r="DST7" s="1241"/>
      <c r="DSU7" s="1241"/>
      <c r="DSV7" s="1241"/>
      <c r="DSW7" s="1241"/>
      <c r="DSX7" s="1241"/>
      <c r="DSY7" s="1241"/>
      <c r="DSZ7" s="1241"/>
      <c r="DTA7" s="1241"/>
      <c r="DTB7" s="1241"/>
      <c r="DTC7" s="1241"/>
      <c r="DTD7" s="1241"/>
      <c r="DTE7" s="1241"/>
      <c r="DTF7" s="1241"/>
      <c r="DTG7" s="1241"/>
      <c r="DTH7" s="1241"/>
      <c r="DTI7" s="1241"/>
      <c r="DTJ7" s="1241"/>
      <c r="DTK7" s="1241"/>
      <c r="DTL7" s="1241"/>
      <c r="DTM7" s="1241"/>
      <c r="DTN7" s="1241"/>
      <c r="DTO7" s="1241"/>
      <c r="DTP7" s="1241"/>
      <c r="DTQ7" s="1241"/>
      <c r="DTR7" s="1241"/>
      <c r="DTS7" s="1241"/>
      <c r="DTT7" s="1241"/>
      <c r="DTU7" s="1241"/>
      <c r="DTV7" s="1241"/>
      <c r="DTW7" s="1241"/>
      <c r="DTX7" s="1241"/>
      <c r="DTY7" s="1241"/>
      <c r="DTZ7" s="1241"/>
      <c r="DUA7" s="1241"/>
      <c r="DUB7" s="1241"/>
      <c r="DUC7" s="1241"/>
      <c r="DUD7" s="1241"/>
      <c r="DUE7" s="1241"/>
      <c r="DUF7" s="1241"/>
      <c r="DUG7" s="1241"/>
      <c r="DUH7" s="1241"/>
      <c r="DUI7" s="1241"/>
      <c r="DUJ7" s="1241"/>
      <c r="DUK7" s="1241"/>
      <c r="DUL7" s="1241"/>
      <c r="DUM7" s="1241"/>
      <c r="DUN7" s="1241"/>
      <c r="DUO7" s="1241"/>
      <c r="DUP7" s="1241"/>
      <c r="DUQ7" s="1241"/>
      <c r="DUR7" s="1241"/>
      <c r="DUS7" s="1241"/>
      <c r="DUT7" s="1241"/>
      <c r="DUU7" s="1241"/>
      <c r="DUV7" s="1241"/>
      <c r="DUW7" s="1241"/>
      <c r="DUX7" s="1241"/>
      <c r="DUY7" s="1241"/>
      <c r="DUZ7" s="1241"/>
      <c r="DVA7" s="1241"/>
      <c r="DVB7" s="1241"/>
      <c r="DVC7" s="1241"/>
      <c r="DVD7" s="1241"/>
      <c r="DVE7" s="1241"/>
      <c r="DVF7" s="1241"/>
      <c r="DVG7" s="1241"/>
      <c r="DVH7" s="1241"/>
      <c r="DVI7" s="1241"/>
      <c r="DVJ7" s="1241"/>
      <c r="DVK7" s="1241"/>
      <c r="DVL7" s="1241"/>
      <c r="DVM7" s="1241"/>
      <c r="DVN7" s="1241"/>
      <c r="DVO7" s="1241"/>
      <c r="DVP7" s="1241"/>
      <c r="DVQ7" s="1241"/>
      <c r="DVR7" s="1241"/>
      <c r="DVS7" s="1241"/>
      <c r="DVT7" s="1241"/>
      <c r="DVU7" s="1241"/>
      <c r="DVV7" s="1241"/>
      <c r="DVW7" s="1241"/>
      <c r="DVX7" s="1241"/>
      <c r="DVY7" s="1241"/>
      <c r="DVZ7" s="1241"/>
      <c r="DWA7" s="1241"/>
      <c r="DWB7" s="1241"/>
      <c r="DWC7" s="1241"/>
      <c r="DWD7" s="1241"/>
      <c r="DWE7" s="1241"/>
      <c r="DWF7" s="1241"/>
      <c r="DWG7" s="1241"/>
      <c r="DWH7" s="1241"/>
      <c r="DWI7" s="1241"/>
      <c r="DWJ7" s="1241"/>
      <c r="DWK7" s="1241"/>
      <c r="DWL7" s="1241"/>
      <c r="DWM7" s="1241"/>
      <c r="DWN7" s="1241"/>
      <c r="DWO7" s="1241"/>
      <c r="DWP7" s="1241"/>
      <c r="DWQ7" s="1241"/>
      <c r="DWR7" s="1241"/>
      <c r="DWS7" s="1241"/>
      <c r="DWT7" s="1241"/>
      <c r="DWU7" s="1241"/>
      <c r="DWV7" s="1241"/>
      <c r="DWW7" s="1241"/>
      <c r="DWX7" s="1241"/>
      <c r="DWY7" s="1241"/>
      <c r="DWZ7" s="1241"/>
      <c r="DXA7" s="1241"/>
      <c r="DXB7" s="1241"/>
      <c r="DXC7" s="1241"/>
      <c r="DXD7" s="1241"/>
      <c r="DXE7" s="1241"/>
      <c r="DXF7" s="1241"/>
      <c r="DXG7" s="1241"/>
      <c r="DXH7" s="1241"/>
      <c r="DXI7" s="1241"/>
      <c r="DXJ7" s="1241"/>
      <c r="DXK7" s="1241"/>
      <c r="DXL7" s="1241"/>
      <c r="DXM7" s="1241"/>
      <c r="DXN7" s="1241"/>
      <c r="DXO7" s="1241"/>
      <c r="DXP7" s="1241"/>
      <c r="DXQ7" s="1241"/>
      <c r="DXR7" s="1241"/>
      <c r="DXS7" s="1241"/>
      <c r="DXT7" s="1241"/>
      <c r="DXU7" s="1241"/>
      <c r="DXV7" s="1241"/>
      <c r="DXW7" s="1241"/>
      <c r="DXX7" s="1241"/>
      <c r="DXY7" s="1241"/>
      <c r="DXZ7" s="1241"/>
      <c r="DYA7" s="1241"/>
      <c r="DYB7" s="1241"/>
      <c r="DYC7" s="1241"/>
      <c r="DYD7" s="1241"/>
      <c r="DYE7" s="1241"/>
      <c r="DYF7" s="1241"/>
      <c r="DYG7" s="1241"/>
      <c r="DYH7" s="1241"/>
      <c r="DYI7" s="1241"/>
      <c r="DYJ7" s="1241"/>
      <c r="DYK7" s="1241"/>
      <c r="DYL7" s="1241"/>
      <c r="DYM7" s="1241"/>
      <c r="DYN7" s="1241"/>
      <c r="DYO7" s="1241"/>
      <c r="DYP7" s="1241"/>
      <c r="DYQ7" s="1241"/>
      <c r="DYR7" s="1241"/>
      <c r="DYS7" s="1241"/>
      <c r="DYT7" s="1241"/>
      <c r="DYU7" s="1241"/>
      <c r="DYV7" s="1241"/>
      <c r="DYW7" s="1241"/>
      <c r="DYX7" s="1241"/>
      <c r="DYY7" s="1241"/>
      <c r="DYZ7" s="1241"/>
      <c r="DZA7" s="1241"/>
      <c r="DZB7" s="1241"/>
      <c r="DZC7" s="1241"/>
      <c r="DZD7" s="1241"/>
      <c r="DZE7" s="1241"/>
      <c r="DZF7" s="1241"/>
      <c r="DZG7" s="1241"/>
      <c r="DZH7" s="1241"/>
      <c r="DZI7" s="1241"/>
      <c r="DZJ7" s="1241"/>
      <c r="DZK7" s="1241"/>
      <c r="DZL7" s="1241"/>
      <c r="DZM7" s="1241"/>
      <c r="DZN7" s="1241"/>
      <c r="DZO7" s="1241"/>
      <c r="DZP7" s="1241"/>
      <c r="DZQ7" s="1241"/>
      <c r="DZR7" s="1241"/>
      <c r="DZS7" s="1241"/>
      <c r="DZT7" s="1241"/>
      <c r="DZU7" s="1241"/>
      <c r="DZV7" s="1241"/>
      <c r="DZW7" s="1241"/>
      <c r="DZX7" s="1241"/>
      <c r="DZY7" s="1241"/>
      <c r="DZZ7" s="1241"/>
      <c r="EAA7" s="1241"/>
      <c r="EAB7" s="1241"/>
      <c r="EAC7" s="1241"/>
      <c r="EAD7" s="1241"/>
      <c r="EAE7" s="1241"/>
      <c r="EAF7" s="1241"/>
      <c r="EAG7" s="1241"/>
      <c r="EAH7" s="1241"/>
      <c r="EAI7" s="1241"/>
      <c r="EAJ7" s="1241"/>
      <c r="EAK7" s="1241"/>
      <c r="EAL7" s="1241"/>
      <c r="EAM7" s="1241"/>
      <c r="EAN7" s="1241"/>
      <c r="EAO7" s="1241"/>
      <c r="EAP7" s="1241"/>
      <c r="EAQ7" s="1241"/>
      <c r="EAR7" s="1241"/>
      <c r="EAS7" s="1241"/>
      <c r="EAT7" s="1241"/>
      <c r="EAU7" s="1241"/>
      <c r="EAV7" s="1241"/>
      <c r="EAW7" s="1241"/>
      <c r="EAX7" s="1241"/>
      <c r="EAY7" s="1241"/>
      <c r="EAZ7" s="1241"/>
      <c r="EBA7" s="1241"/>
      <c r="EBB7" s="1241"/>
      <c r="EBC7" s="1241"/>
      <c r="EBD7" s="1241"/>
      <c r="EBE7" s="1241"/>
      <c r="EBF7" s="1241"/>
      <c r="EBG7" s="1241"/>
      <c r="EBH7" s="1241"/>
      <c r="EBI7" s="1241"/>
      <c r="EBJ7" s="1241"/>
      <c r="EBK7" s="1241"/>
      <c r="EBL7" s="1241"/>
      <c r="EBM7" s="1241"/>
      <c r="EBN7" s="1241"/>
      <c r="EBO7" s="1241"/>
      <c r="EBP7" s="1241"/>
      <c r="EBQ7" s="1241"/>
      <c r="EBR7" s="1241"/>
      <c r="EBS7" s="1241"/>
      <c r="EBT7" s="1241"/>
      <c r="EBU7" s="1241"/>
      <c r="EBV7" s="1241"/>
      <c r="EBW7" s="1241"/>
      <c r="EBX7" s="1241"/>
      <c r="EBY7" s="1241"/>
      <c r="EBZ7" s="1241"/>
      <c r="ECA7" s="1241"/>
      <c r="ECB7" s="1241"/>
      <c r="ECC7" s="1241"/>
      <c r="ECD7" s="1241"/>
      <c r="ECE7" s="1241"/>
      <c r="ECF7" s="1241"/>
      <c r="ECG7" s="1241"/>
      <c r="ECH7" s="1241"/>
      <c r="ECI7" s="1241"/>
      <c r="ECJ7" s="1241"/>
      <c r="ECK7" s="1241"/>
      <c r="ECL7" s="1241"/>
      <c r="ECM7" s="1241"/>
      <c r="ECN7" s="1241"/>
      <c r="ECO7" s="1241"/>
      <c r="ECP7" s="1241"/>
      <c r="ECQ7" s="1241"/>
      <c r="ECR7" s="1241"/>
      <c r="ECS7" s="1241"/>
      <c r="ECT7" s="1241"/>
      <c r="ECU7" s="1241"/>
      <c r="ECV7" s="1241"/>
      <c r="ECW7" s="1241"/>
      <c r="ECX7" s="1241"/>
      <c r="ECY7" s="1241"/>
      <c r="ECZ7" s="1241"/>
      <c r="EDA7" s="1241"/>
      <c r="EDB7" s="1241"/>
      <c r="EDC7" s="1241"/>
      <c r="EDD7" s="1241"/>
      <c r="EDE7" s="1241"/>
      <c r="EDF7" s="1241"/>
      <c r="EDG7" s="1241"/>
      <c r="EDH7" s="1241"/>
      <c r="EDI7" s="1241"/>
      <c r="EDJ7" s="1241"/>
      <c r="EDK7" s="1241"/>
      <c r="EDL7" s="1241"/>
      <c r="EDM7" s="1241"/>
      <c r="EDN7" s="1241"/>
      <c r="EDO7" s="1241"/>
      <c r="EDP7" s="1241"/>
      <c r="EDQ7" s="1241"/>
      <c r="EDR7" s="1241"/>
      <c r="EDS7" s="1241"/>
      <c r="EDT7" s="1241"/>
      <c r="EDU7" s="1241"/>
      <c r="EDV7" s="1241"/>
      <c r="EDW7" s="1241"/>
      <c r="EDX7" s="1241"/>
      <c r="EDY7" s="1241"/>
      <c r="EDZ7" s="1241"/>
      <c r="EEA7" s="1241"/>
      <c r="EEB7" s="1241"/>
      <c r="EEC7" s="1241"/>
      <c r="EED7" s="1241"/>
      <c r="EEE7" s="1241"/>
      <c r="EEF7" s="1241"/>
      <c r="EEG7" s="1241"/>
      <c r="EEH7" s="1241"/>
      <c r="EEI7" s="1241"/>
      <c r="EEJ7" s="1241"/>
      <c r="EEK7" s="1241"/>
      <c r="EEL7" s="1241"/>
      <c r="EEM7" s="1241"/>
      <c r="EEN7" s="1241"/>
      <c r="EEO7" s="1241"/>
      <c r="EEP7" s="1241"/>
      <c r="EEQ7" s="1241"/>
      <c r="EER7" s="1241"/>
      <c r="EES7" s="1241"/>
      <c r="EET7" s="1241"/>
      <c r="EEU7" s="1241"/>
      <c r="EEV7" s="1241"/>
      <c r="EEW7" s="1241"/>
      <c r="EEX7" s="1241"/>
      <c r="EEY7" s="1241"/>
      <c r="EEZ7" s="1241"/>
      <c r="EFA7" s="1241"/>
      <c r="EFB7" s="1241"/>
      <c r="EFC7" s="1241"/>
      <c r="EFD7" s="1241"/>
      <c r="EFE7" s="1241"/>
      <c r="EFF7" s="1241"/>
      <c r="EFG7" s="1241"/>
      <c r="EFH7" s="1241"/>
      <c r="EFI7" s="1241"/>
      <c r="EFJ7" s="1241"/>
      <c r="EFK7" s="1241"/>
      <c r="EFL7" s="1241"/>
      <c r="EFM7" s="1241"/>
      <c r="EFN7" s="1241"/>
      <c r="EFO7" s="1241"/>
      <c r="EFP7" s="1241"/>
      <c r="EFQ7" s="1241"/>
      <c r="EFR7" s="1241"/>
      <c r="EFS7" s="1241"/>
      <c r="EFT7" s="1241"/>
      <c r="EFU7" s="1241"/>
      <c r="EFV7" s="1241"/>
      <c r="EFW7" s="1241"/>
      <c r="EFX7" s="1241"/>
      <c r="EFY7" s="1241"/>
      <c r="EFZ7" s="1241"/>
      <c r="EGA7" s="1241"/>
      <c r="EGB7" s="1241"/>
      <c r="EGC7" s="1241"/>
      <c r="EGD7" s="1241"/>
      <c r="EGE7" s="1241"/>
      <c r="EGF7" s="1241"/>
      <c r="EGG7" s="1241"/>
      <c r="EGH7" s="1241"/>
      <c r="EGI7" s="1241"/>
      <c r="EGJ7" s="1241"/>
      <c r="EGK7" s="1241"/>
      <c r="EGL7" s="1241"/>
      <c r="EGM7" s="1241"/>
      <c r="EGN7" s="1241"/>
      <c r="EGO7" s="1241"/>
      <c r="EGP7" s="1241"/>
      <c r="EGQ7" s="1241"/>
      <c r="EGR7" s="1241"/>
      <c r="EGS7" s="1241"/>
      <c r="EGT7" s="1241"/>
      <c r="EGU7" s="1241"/>
      <c r="EGV7" s="1241"/>
      <c r="EGW7" s="1241"/>
      <c r="EGX7" s="1241"/>
      <c r="EGY7" s="1241"/>
      <c r="EGZ7" s="1241"/>
      <c r="EHA7" s="1241"/>
      <c r="EHB7" s="1241"/>
      <c r="EHC7" s="1241"/>
      <c r="EHD7" s="1241"/>
      <c r="EHE7" s="1241"/>
      <c r="EHF7" s="1241"/>
      <c r="EHG7" s="1241"/>
      <c r="EHH7" s="1241"/>
      <c r="EHI7" s="1241"/>
      <c r="EHJ7" s="1241"/>
      <c r="EHK7" s="1241"/>
      <c r="EHL7" s="1241"/>
      <c r="EHM7" s="1241"/>
      <c r="EHN7" s="1241"/>
      <c r="EHO7" s="1241"/>
      <c r="EHP7" s="1241"/>
      <c r="EHQ7" s="1241"/>
      <c r="EHR7" s="1241"/>
      <c r="EHS7" s="1241"/>
      <c r="EHT7" s="1241"/>
      <c r="EHU7" s="1241"/>
      <c r="EHV7" s="1241"/>
      <c r="EHW7" s="1241"/>
      <c r="EHX7" s="1241"/>
      <c r="EHY7" s="1241"/>
      <c r="EHZ7" s="1241"/>
      <c r="EIA7" s="1241"/>
      <c r="EIB7" s="1241"/>
      <c r="EIC7" s="1241"/>
      <c r="EID7" s="1241"/>
      <c r="EIE7" s="1241"/>
      <c r="EIF7" s="1241"/>
      <c r="EIG7" s="1241"/>
      <c r="EIH7" s="1241"/>
      <c r="EII7" s="1241"/>
      <c r="EIJ7" s="1241"/>
      <c r="EIK7" s="1241"/>
      <c r="EIL7" s="1241"/>
      <c r="EIM7" s="1241"/>
      <c r="EIN7" s="1241"/>
      <c r="EIO7" s="1241"/>
      <c r="EIP7" s="1241"/>
      <c r="EIQ7" s="1241"/>
      <c r="EIR7" s="1241"/>
      <c r="EIS7" s="1241"/>
      <c r="EIT7" s="1241"/>
      <c r="EIU7" s="1241"/>
      <c r="EIV7" s="1241"/>
      <c r="EIW7" s="1241"/>
      <c r="EIX7" s="1241"/>
      <c r="EIY7" s="1241"/>
      <c r="EIZ7" s="1241"/>
      <c r="EJA7" s="1241"/>
      <c r="EJB7" s="1241"/>
      <c r="EJC7" s="1241"/>
      <c r="EJD7" s="1241"/>
      <c r="EJE7" s="1241"/>
      <c r="EJF7" s="1241"/>
      <c r="EJG7" s="1241"/>
      <c r="EJH7" s="1241"/>
      <c r="EJI7" s="1241"/>
      <c r="EJJ7" s="1241"/>
      <c r="EJK7" s="1241"/>
      <c r="EJL7" s="1241"/>
      <c r="EJM7" s="1241"/>
      <c r="EJN7" s="1241"/>
      <c r="EJO7" s="1241"/>
      <c r="EJP7" s="1241"/>
      <c r="EJQ7" s="1241"/>
      <c r="EJR7" s="1241"/>
      <c r="EJS7" s="1241"/>
      <c r="EJT7" s="1241"/>
      <c r="EJU7" s="1241"/>
      <c r="EJV7" s="1241"/>
      <c r="EJW7" s="1241"/>
      <c r="EJX7" s="1241"/>
      <c r="EJY7" s="1241"/>
      <c r="EJZ7" s="1241"/>
      <c r="EKA7" s="1241"/>
      <c r="EKB7" s="1241"/>
      <c r="EKC7" s="1241"/>
      <c r="EKD7" s="1241"/>
      <c r="EKE7" s="1241"/>
      <c r="EKF7" s="1241"/>
      <c r="EKG7" s="1241"/>
      <c r="EKH7" s="1241"/>
      <c r="EKI7" s="1241"/>
      <c r="EKJ7" s="1241"/>
      <c r="EKK7" s="1241"/>
      <c r="EKL7" s="1241"/>
      <c r="EKM7" s="1241"/>
      <c r="EKN7" s="1241"/>
      <c r="EKO7" s="1241"/>
      <c r="EKP7" s="1241"/>
      <c r="EKQ7" s="1241"/>
      <c r="EKR7" s="1241"/>
      <c r="EKS7" s="1241"/>
      <c r="EKT7" s="1241"/>
      <c r="EKU7" s="1241"/>
      <c r="EKV7" s="1241"/>
      <c r="EKW7" s="1241"/>
      <c r="EKX7" s="1241"/>
      <c r="EKY7" s="1241"/>
      <c r="EKZ7" s="1241"/>
      <c r="ELA7" s="1241"/>
      <c r="ELB7" s="1241"/>
      <c r="ELC7" s="1241"/>
      <c r="ELD7" s="1241"/>
      <c r="ELE7" s="1241"/>
      <c r="ELF7" s="1241"/>
      <c r="ELG7" s="1241"/>
      <c r="ELH7" s="1241"/>
      <c r="ELI7" s="1241"/>
      <c r="ELJ7" s="1241"/>
      <c r="ELK7" s="1241"/>
      <c r="ELL7" s="1241"/>
      <c r="ELM7" s="1241"/>
      <c r="ELN7" s="1241"/>
      <c r="ELO7" s="1241"/>
      <c r="ELP7" s="1241"/>
      <c r="ELQ7" s="1241"/>
      <c r="ELR7" s="1241"/>
      <c r="ELS7" s="1241"/>
      <c r="ELT7" s="1241"/>
      <c r="ELU7" s="1241"/>
      <c r="ELV7" s="1241"/>
      <c r="ELW7" s="1241"/>
      <c r="ELX7" s="1241"/>
      <c r="ELY7" s="1241"/>
      <c r="ELZ7" s="1241"/>
      <c r="EMA7" s="1241"/>
      <c r="EMB7" s="1241"/>
      <c r="EMC7" s="1241"/>
      <c r="EMD7" s="1241"/>
      <c r="EME7" s="1241"/>
      <c r="EMF7" s="1241"/>
      <c r="EMG7" s="1241"/>
      <c r="EMH7" s="1241"/>
      <c r="EMI7" s="1241"/>
      <c r="EMJ7" s="1241"/>
      <c r="EMK7" s="1241"/>
      <c r="EML7" s="1241"/>
      <c r="EMM7" s="1241"/>
      <c r="EMN7" s="1241"/>
      <c r="EMO7" s="1241"/>
      <c r="EMP7" s="1241"/>
      <c r="EMQ7" s="1241"/>
      <c r="EMR7" s="1241"/>
      <c r="EMS7" s="1241"/>
      <c r="EMT7" s="1241"/>
      <c r="EMU7" s="1241"/>
      <c r="EMV7" s="1241"/>
      <c r="EMW7" s="1241"/>
      <c r="EMX7" s="1241"/>
      <c r="EMY7" s="1241"/>
      <c r="EMZ7" s="1241"/>
      <c r="ENA7" s="1241"/>
      <c r="ENB7" s="1241"/>
      <c r="ENC7" s="1241"/>
      <c r="END7" s="1241"/>
      <c r="ENE7" s="1241"/>
      <c r="ENF7" s="1241"/>
      <c r="ENG7" s="1241"/>
      <c r="ENH7" s="1241"/>
      <c r="ENI7" s="1241"/>
      <c r="ENJ7" s="1241"/>
      <c r="ENK7" s="1241"/>
      <c r="ENL7" s="1241"/>
      <c r="ENM7" s="1241"/>
      <c r="ENN7" s="1241"/>
      <c r="ENO7" s="1241"/>
      <c r="ENP7" s="1241"/>
      <c r="ENQ7" s="1241"/>
      <c r="ENR7" s="1241"/>
      <c r="ENS7" s="1241"/>
      <c r="ENT7" s="1241"/>
      <c r="ENU7" s="1241"/>
      <c r="ENV7" s="1241"/>
      <c r="ENW7" s="1241"/>
      <c r="ENX7" s="1241"/>
      <c r="ENY7" s="1241"/>
      <c r="ENZ7" s="1241"/>
      <c r="EOA7" s="1241"/>
      <c r="EOB7" s="1241"/>
      <c r="EOC7" s="1241"/>
      <c r="EOD7" s="1241"/>
      <c r="EOE7" s="1241"/>
      <c r="EOF7" s="1241"/>
      <c r="EOG7" s="1241"/>
      <c r="EOH7" s="1241"/>
      <c r="EOI7" s="1241"/>
      <c r="EOJ7" s="1241"/>
      <c r="EOK7" s="1241"/>
      <c r="EOL7" s="1241"/>
      <c r="EOM7" s="1241"/>
      <c r="EON7" s="1241"/>
      <c r="EOO7" s="1241"/>
      <c r="EOP7" s="1241"/>
      <c r="EOQ7" s="1241"/>
      <c r="EOR7" s="1241"/>
      <c r="EOS7" s="1241"/>
      <c r="EOT7" s="1241"/>
      <c r="EOU7" s="1241"/>
      <c r="EOV7" s="1241"/>
      <c r="EOW7" s="1241"/>
      <c r="EOX7" s="1241"/>
      <c r="EOY7" s="1241"/>
      <c r="EOZ7" s="1241"/>
      <c r="EPA7" s="1241"/>
      <c r="EPB7" s="1241"/>
      <c r="EPC7" s="1241"/>
      <c r="EPD7" s="1241"/>
      <c r="EPE7" s="1241"/>
      <c r="EPF7" s="1241"/>
      <c r="EPG7" s="1241"/>
      <c r="EPH7" s="1241"/>
      <c r="EPI7" s="1241"/>
      <c r="EPJ7" s="1241"/>
      <c r="EPK7" s="1241"/>
      <c r="EPL7" s="1241"/>
      <c r="EPM7" s="1241"/>
      <c r="EPN7" s="1241"/>
      <c r="EPO7" s="1241"/>
      <c r="EPP7" s="1241"/>
      <c r="EPQ7" s="1241"/>
      <c r="EPR7" s="1241"/>
      <c r="EPS7" s="1241"/>
      <c r="EPT7" s="1241"/>
      <c r="EPU7" s="1241"/>
      <c r="EPV7" s="1241"/>
      <c r="EPW7" s="1241"/>
      <c r="EPX7" s="1241"/>
      <c r="EPY7" s="1241"/>
      <c r="EPZ7" s="1241"/>
      <c r="EQA7" s="1241"/>
      <c r="EQB7" s="1241"/>
      <c r="EQC7" s="1241"/>
      <c r="EQD7" s="1241"/>
      <c r="EQE7" s="1241"/>
      <c r="EQF7" s="1241"/>
      <c r="EQG7" s="1241"/>
      <c r="EQH7" s="1241"/>
      <c r="EQI7" s="1241"/>
      <c r="EQJ7" s="1241"/>
      <c r="EQK7" s="1241"/>
      <c r="EQL7" s="1241"/>
      <c r="EQM7" s="1241"/>
      <c r="EQN7" s="1241"/>
      <c r="EQO7" s="1241"/>
      <c r="EQP7" s="1241"/>
      <c r="EQQ7" s="1241"/>
      <c r="EQR7" s="1241"/>
      <c r="EQS7" s="1241"/>
      <c r="EQT7" s="1241"/>
      <c r="EQU7" s="1241"/>
      <c r="EQV7" s="1241"/>
      <c r="EQW7" s="1241"/>
      <c r="EQX7" s="1241"/>
      <c r="EQY7" s="1241"/>
      <c r="EQZ7" s="1241"/>
      <c r="ERA7" s="1241"/>
      <c r="ERB7" s="1241"/>
      <c r="ERC7" s="1241"/>
      <c r="ERD7" s="1241"/>
      <c r="ERE7" s="1241"/>
      <c r="ERF7" s="1241"/>
      <c r="ERG7" s="1241"/>
      <c r="ERH7" s="1241"/>
      <c r="ERI7" s="1241"/>
      <c r="ERJ7" s="1241"/>
      <c r="ERK7" s="1241"/>
      <c r="ERL7" s="1241"/>
      <c r="ERM7" s="1241"/>
      <c r="ERN7" s="1241"/>
      <c r="ERO7" s="1241"/>
      <c r="ERP7" s="1241"/>
      <c r="ERQ7" s="1241"/>
      <c r="ERR7" s="1241"/>
      <c r="ERS7" s="1241"/>
      <c r="ERT7" s="1241"/>
      <c r="ERU7" s="1241"/>
      <c r="ERV7" s="1241"/>
      <c r="ERW7" s="1241"/>
      <c r="ERX7" s="1241"/>
      <c r="ERY7" s="1241"/>
      <c r="ERZ7" s="1241"/>
      <c r="ESA7" s="1241"/>
      <c r="ESB7" s="1241"/>
      <c r="ESC7" s="1241"/>
      <c r="ESD7" s="1241"/>
      <c r="ESE7" s="1241"/>
      <c r="ESF7" s="1241"/>
      <c r="ESG7" s="1241"/>
      <c r="ESH7" s="1241"/>
      <c r="ESI7" s="1241"/>
      <c r="ESJ7" s="1241"/>
      <c r="ESK7" s="1241"/>
      <c r="ESL7" s="1241"/>
      <c r="ESM7" s="1241"/>
      <c r="ESN7" s="1241"/>
      <c r="ESO7" s="1241"/>
      <c r="ESP7" s="1241"/>
      <c r="ESQ7" s="1241"/>
      <c r="ESR7" s="1241"/>
      <c r="ESS7" s="1241"/>
      <c r="EST7" s="1241"/>
      <c r="ESU7" s="1241"/>
      <c r="ESV7" s="1241"/>
      <c r="ESW7" s="1241"/>
      <c r="ESX7" s="1241"/>
      <c r="ESY7" s="1241"/>
      <c r="ESZ7" s="1241"/>
      <c r="ETA7" s="1241"/>
      <c r="ETB7" s="1241"/>
      <c r="ETC7" s="1241"/>
      <c r="ETD7" s="1241"/>
      <c r="ETE7" s="1241"/>
      <c r="ETF7" s="1241"/>
      <c r="ETG7" s="1241"/>
      <c r="ETH7" s="1241"/>
      <c r="ETI7" s="1241"/>
      <c r="ETJ7" s="1241"/>
      <c r="ETK7" s="1241"/>
      <c r="ETL7" s="1241"/>
      <c r="ETM7" s="1241"/>
      <c r="ETN7" s="1241"/>
      <c r="ETO7" s="1241"/>
      <c r="ETP7" s="1241"/>
      <c r="ETQ7" s="1241"/>
      <c r="ETR7" s="1241"/>
      <c r="ETS7" s="1241"/>
      <c r="ETT7" s="1241"/>
      <c r="ETU7" s="1241"/>
      <c r="ETV7" s="1241"/>
      <c r="ETW7" s="1241"/>
      <c r="ETX7" s="1241"/>
      <c r="ETY7" s="1241"/>
      <c r="ETZ7" s="1241"/>
      <c r="EUA7" s="1241"/>
      <c r="EUB7" s="1241"/>
      <c r="EUC7" s="1241"/>
      <c r="EUD7" s="1241"/>
      <c r="EUE7" s="1241"/>
      <c r="EUF7" s="1241"/>
      <c r="EUG7" s="1241"/>
      <c r="EUH7" s="1241"/>
      <c r="EUI7" s="1241"/>
      <c r="EUJ7" s="1241"/>
      <c r="EUK7" s="1241"/>
      <c r="EUL7" s="1241"/>
      <c r="EUM7" s="1241"/>
      <c r="EUN7" s="1241"/>
      <c r="EUO7" s="1241"/>
      <c r="EUP7" s="1241"/>
      <c r="EUQ7" s="1241"/>
      <c r="EUR7" s="1241"/>
      <c r="EUS7" s="1241"/>
      <c r="EUT7" s="1241"/>
      <c r="EUU7" s="1241"/>
      <c r="EUV7" s="1241"/>
      <c r="EUW7" s="1241"/>
      <c r="EUX7" s="1241"/>
      <c r="EUY7" s="1241"/>
      <c r="EUZ7" s="1241"/>
      <c r="EVA7" s="1241"/>
      <c r="EVB7" s="1241"/>
      <c r="EVC7" s="1241"/>
      <c r="EVD7" s="1241"/>
      <c r="EVE7" s="1241"/>
      <c r="EVF7" s="1241"/>
      <c r="EVG7" s="1241"/>
      <c r="EVH7" s="1241"/>
      <c r="EVI7" s="1241"/>
      <c r="EVJ7" s="1241"/>
      <c r="EVK7" s="1241"/>
      <c r="EVL7" s="1241"/>
      <c r="EVM7" s="1241"/>
      <c r="EVN7" s="1241"/>
      <c r="EVO7" s="1241"/>
      <c r="EVP7" s="1241"/>
      <c r="EVQ7" s="1241"/>
      <c r="EVR7" s="1241"/>
      <c r="EVS7" s="1241"/>
      <c r="EVT7" s="1241"/>
      <c r="EVU7" s="1241"/>
      <c r="EVV7" s="1241"/>
      <c r="EVW7" s="1241"/>
      <c r="EVX7" s="1241"/>
      <c r="EVY7" s="1241"/>
      <c r="EVZ7" s="1241"/>
      <c r="EWA7" s="1241"/>
      <c r="EWB7" s="1241"/>
      <c r="EWC7" s="1241"/>
      <c r="EWD7" s="1241"/>
      <c r="EWE7" s="1241"/>
      <c r="EWF7" s="1241"/>
      <c r="EWG7" s="1241"/>
      <c r="EWH7" s="1241"/>
      <c r="EWI7" s="1241"/>
      <c r="EWJ7" s="1241"/>
      <c r="EWK7" s="1241"/>
      <c r="EWL7" s="1241"/>
      <c r="EWM7" s="1241"/>
      <c r="EWN7" s="1241"/>
      <c r="EWO7" s="1241"/>
      <c r="EWP7" s="1241"/>
      <c r="EWQ7" s="1241"/>
      <c r="EWR7" s="1241"/>
      <c r="EWS7" s="1241"/>
      <c r="EWT7" s="1241"/>
      <c r="EWU7" s="1241"/>
      <c r="EWV7" s="1241"/>
      <c r="EWW7" s="1241"/>
      <c r="EWX7" s="1241"/>
      <c r="EWY7" s="1241"/>
      <c r="EWZ7" s="1241"/>
      <c r="EXA7" s="1241"/>
      <c r="EXB7" s="1241"/>
      <c r="EXC7" s="1241"/>
      <c r="EXD7" s="1241"/>
      <c r="EXE7" s="1241"/>
      <c r="EXF7" s="1241"/>
      <c r="EXG7" s="1241"/>
      <c r="EXH7" s="1241"/>
      <c r="EXI7" s="1241"/>
      <c r="EXJ7" s="1241"/>
      <c r="EXK7" s="1241"/>
      <c r="EXL7" s="1241"/>
      <c r="EXM7" s="1241"/>
      <c r="EXN7" s="1241"/>
      <c r="EXO7" s="1241"/>
      <c r="EXP7" s="1241"/>
      <c r="EXQ7" s="1241"/>
      <c r="EXR7" s="1241"/>
      <c r="EXS7" s="1241"/>
      <c r="EXT7" s="1241"/>
      <c r="EXU7" s="1241"/>
      <c r="EXV7" s="1241"/>
      <c r="EXW7" s="1241"/>
      <c r="EXX7" s="1241"/>
      <c r="EXY7" s="1241"/>
      <c r="EXZ7" s="1241"/>
      <c r="EYA7" s="1241"/>
      <c r="EYB7" s="1241"/>
      <c r="EYC7" s="1241"/>
      <c r="EYD7" s="1241"/>
      <c r="EYE7" s="1241"/>
      <c r="EYF7" s="1241"/>
      <c r="EYG7" s="1241"/>
      <c r="EYH7" s="1241"/>
      <c r="EYI7" s="1241"/>
      <c r="EYJ7" s="1241"/>
      <c r="EYK7" s="1241"/>
      <c r="EYL7" s="1241"/>
      <c r="EYM7" s="1241"/>
      <c r="EYN7" s="1241"/>
      <c r="EYO7" s="1241"/>
      <c r="EYP7" s="1241"/>
      <c r="EYQ7" s="1241"/>
      <c r="EYR7" s="1241"/>
      <c r="EYS7" s="1241"/>
      <c r="EYT7" s="1241"/>
      <c r="EYU7" s="1241"/>
      <c r="EYV7" s="1241"/>
      <c r="EYW7" s="1241"/>
      <c r="EYX7" s="1241"/>
      <c r="EYY7" s="1241"/>
      <c r="EYZ7" s="1241"/>
      <c r="EZA7" s="1241"/>
      <c r="EZB7" s="1241"/>
      <c r="EZC7" s="1241"/>
      <c r="EZD7" s="1241"/>
      <c r="EZE7" s="1241"/>
      <c r="EZF7" s="1241"/>
      <c r="EZG7" s="1241"/>
      <c r="EZH7" s="1241"/>
      <c r="EZI7" s="1241"/>
      <c r="EZJ7" s="1241"/>
      <c r="EZK7" s="1241"/>
      <c r="EZL7" s="1241"/>
      <c r="EZM7" s="1241"/>
      <c r="EZN7" s="1241"/>
      <c r="EZO7" s="1241"/>
      <c r="EZP7" s="1241"/>
      <c r="EZQ7" s="1241"/>
      <c r="EZR7" s="1241"/>
      <c r="EZS7" s="1241"/>
      <c r="EZT7" s="1241"/>
      <c r="EZU7" s="1241"/>
      <c r="EZV7" s="1241"/>
      <c r="EZW7" s="1241"/>
      <c r="EZX7" s="1241"/>
      <c r="EZY7" s="1241"/>
      <c r="EZZ7" s="1241"/>
      <c r="FAA7" s="1241"/>
      <c r="FAB7" s="1241"/>
      <c r="FAC7" s="1241"/>
      <c r="FAD7" s="1241"/>
      <c r="FAE7" s="1241"/>
      <c r="FAF7" s="1241"/>
      <c r="FAG7" s="1241"/>
      <c r="FAH7" s="1241"/>
      <c r="FAI7" s="1241"/>
      <c r="FAJ7" s="1241"/>
      <c r="FAK7" s="1241"/>
      <c r="FAL7" s="1241"/>
      <c r="FAM7" s="1241"/>
      <c r="FAN7" s="1241"/>
      <c r="FAO7" s="1241"/>
      <c r="FAP7" s="1241"/>
      <c r="FAQ7" s="1241"/>
      <c r="FAR7" s="1241"/>
      <c r="FAS7" s="1241"/>
      <c r="FAT7" s="1241"/>
      <c r="FAU7" s="1241"/>
      <c r="FAV7" s="1241"/>
      <c r="FAW7" s="1241"/>
      <c r="FAX7" s="1241"/>
      <c r="FAY7" s="1241"/>
      <c r="FAZ7" s="1241"/>
      <c r="FBA7" s="1241"/>
      <c r="FBB7" s="1241"/>
      <c r="FBC7" s="1241"/>
      <c r="FBD7" s="1241"/>
      <c r="FBE7" s="1241"/>
      <c r="FBF7" s="1241"/>
      <c r="FBG7" s="1241"/>
      <c r="FBH7" s="1241"/>
      <c r="FBI7" s="1241"/>
      <c r="FBJ7" s="1241"/>
      <c r="FBK7" s="1241"/>
      <c r="FBL7" s="1241"/>
      <c r="FBM7" s="1241"/>
      <c r="FBN7" s="1241"/>
      <c r="FBO7" s="1241"/>
      <c r="FBP7" s="1241"/>
      <c r="FBQ7" s="1241"/>
      <c r="FBR7" s="1241"/>
      <c r="FBS7" s="1241"/>
      <c r="FBT7" s="1241"/>
      <c r="FBU7" s="1241"/>
      <c r="FBV7" s="1241"/>
      <c r="FBW7" s="1241"/>
      <c r="FBX7" s="1241"/>
      <c r="FBY7" s="1241"/>
      <c r="FBZ7" s="1241"/>
      <c r="FCA7" s="1241"/>
      <c r="FCB7" s="1241"/>
      <c r="FCC7" s="1241"/>
      <c r="FCD7" s="1241"/>
      <c r="FCE7" s="1241"/>
      <c r="FCF7" s="1241"/>
      <c r="FCG7" s="1241"/>
      <c r="FCH7" s="1241"/>
      <c r="FCI7" s="1241"/>
      <c r="FCJ7" s="1241"/>
      <c r="FCK7" s="1241"/>
      <c r="FCL7" s="1241"/>
      <c r="FCM7" s="1241"/>
      <c r="FCN7" s="1241"/>
      <c r="FCO7" s="1241"/>
      <c r="FCP7" s="1241"/>
      <c r="FCQ7" s="1241"/>
      <c r="FCR7" s="1241"/>
      <c r="FCS7" s="1241"/>
      <c r="FCT7" s="1241"/>
      <c r="FCU7" s="1241"/>
      <c r="FCV7" s="1241"/>
      <c r="FCW7" s="1241"/>
      <c r="FCX7" s="1241"/>
      <c r="FCY7" s="1241"/>
      <c r="FCZ7" s="1241"/>
      <c r="FDA7" s="1241"/>
      <c r="FDB7" s="1241"/>
      <c r="FDC7" s="1241"/>
      <c r="FDD7" s="1241"/>
      <c r="FDE7" s="1241"/>
      <c r="FDF7" s="1241"/>
      <c r="FDG7" s="1241"/>
      <c r="FDH7" s="1241"/>
      <c r="FDI7" s="1241"/>
      <c r="FDJ7" s="1241"/>
      <c r="FDK7" s="1241"/>
      <c r="FDL7" s="1241"/>
      <c r="FDM7" s="1241"/>
      <c r="FDN7" s="1241"/>
      <c r="FDO7" s="1241"/>
      <c r="FDP7" s="1241"/>
      <c r="FDQ7" s="1241"/>
      <c r="FDR7" s="1241"/>
      <c r="FDS7" s="1241"/>
      <c r="FDT7" s="1241"/>
      <c r="FDU7" s="1241"/>
      <c r="FDV7" s="1241"/>
      <c r="FDW7" s="1241"/>
      <c r="FDX7" s="1241"/>
      <c r="FDY7" s="1241"/>
      <c r="FDZ7" s="1241"/>
      <c r="FEA7" s="1241"/>
      <c r="FEB7" s="1241"/>
      <c r="FEC7" s="1241"/>
      <c r="FED7" s="1241"/>
      <c r="FEE7" s="1241"/>
      <c r="FEF7" s="1241"/>
      <c r="FEG7" s="1241"/>
      <c r="FEH7" s="1241"/>
      <c r="FEI7" s="1241"/>
      <c r="FEJ7" s="1241"/>
      <c r="FEK7" s="1241"/>
      <c r="FEL7" s="1241"/>
      <c r="FEM7" s="1241"/>
      <c r="FEN7" s="1241"/>
      <c r="FEO7" s="1241"/>
      <c r="FEP7" s="1241"/>
      <c r="FEQ7" s="1241"/>
      <c r="FER7" s="1241"/>
      <c r="FES7" s="1241"/>
      <c r="FET7" s="1241"/>
      <c r="FEU7" s="1241"/>
      <c r="FEV7" s="1241"/>
      <c r="FEW7" s="1241"/>
      <c r="FEX7" s="1241"/>
      <c r="FEY7" s="1241"/>
      <c r="FEZ7" s="1241"/>
      <c r="FFA7" s="1241"/>
      <c r="FFB7" s="1241"/>
      <c r="FFC7" s="1241"/>
      <c r="FFD7" s="1241"/>
      <c r="FFE7" s="1241"/>
      <c r="FFF7" s="1241"/>
      <c r="FFG7" s="1241"/>
      <c r="FFH7" s="1241"/>
      <c r="FFI7" s="1241"/>
      <c r="FFJ7" s="1241"/>
      <c r="FFK7" s="1241"/>
      <c r="FFL7" s="1241"/>
      <c r="FFM7" s="1241"/>
      <c r="FFN7" s="1241"/>
      <c r="FFO7" s="1241"/>
      <c r="FFP7" s="1241"/>
      <c r="FFQ7" s="1241"/>
      <c r="FFR7" s="1241"/>
      <c r="FFS7" s="1241"/>
      <c r="FFT7" s="1241"/>
      <c r="FFU7" s="1241"/>
      <c r="FFV7" s="1241"/>
      <c r="FFW7" s="1241"/>
      <c r="FFX7" s="1241"/>
      <c r="FFY7" s="1241"/>
      <c r="FFZ7" s="1241"/>
      <c r="FGA7" s="1241"/>
      <c r="FGB7" s="1241"/>
      <c r="FGC7" s="1241"/>
      <c r="FGD7" s="1241"/>
      <c r="FGE7" s="1241"/>
      <c r="FGF7" s="1241"/>
      <c r="FGG7" s="1241"/>
      <c r="FGH7" s="1241"/>
      <c r="FGI7" s="1241"/>
      <c r="FGJ7" s="1241"/>
      <c r="FGK7" s="1241"/>
      <c r="FGL7" s="1241"/>
      <c r="FGM7" s="1241"/>
      <c r="FGN7" s="1241"/>
      <c r="FGO7" s="1241"/>
      <c r="FGP7" s="1241"/>
      <c r="FGQ7" s="1241"/>
      <c r="FGR7" s="1241"/>
      <c r="FGS7" s="1241"/>
      <c r="FGT7" s="1241"/>
      <c r="FGU7" s="1241"/>
      <c r="FGV7" s="1241"/>
      <c r="FGW7" s="1241"/>
      <c r="FGX7" s="1241"/>
      <c r="FGY7" s="1241"/>
      <c r="FGZ7" s="1241"/>
      <c r="FHA7" s="1241"/>
      <c r="FHB7" s="1241"/>
      <c r="FHC7" s="1241"/>
      <c r="FHD7" s="1241"/>
      <c r="FHE7" s="1241"/>
      <c r="FHF7" s="1241"/>
      <c r="FHG7" s="1241"/>
      <c r="FHH7" s="1241"/>
      <c r="FHI7" s="1241"/>
      <c r="FHJ7" s="1241"/>
      <c r="FHK7" s="1241"/>
      <c r="FHL7" s="1241"/>
      <c r="FHM7" s="1241"/>
      <c r="FHN7" s="1241"/>
      <c r="FHO7" s="1241"/>
      <c r="FHP7" s="1241"/>
      <c r="FHQ7" s="1241"/>
      <c r="FHR7" s="1241"/>
      <c r="FHS7" s="1241"/>
      <c r="FHT7" s="1241"/>
      <c r="FHU7" s="1241"/>
      <c r="FHV7" s="1241"/>
      <c r="FHW7" s="1241"/>
      <c r="FHX7" s="1241"/>
      <c r="FHY7" s="1241"/>
      <c r="FHZ7" s="1241"/>
      <c r="FIA7" s="1241"/>
      <c r="FIB7" s="1241"/>
      <c r="FIC7" s="1241"/>
      <c r="FID7" s="1241"/>
      <c r="FIE7" s="1241"/>
      <c r="FIF7" s="1241"/>
      <c r="FIG7" s="1241"/>
      <c r="FIH7" s="1241"/>
      <c r="FII7" s="1241"/>
      <c r="FIJ7" s="1241"/>
      <c r="FIK7" s="1241"/>
      <c r="FIL7" s="1241"/>
      <c r="FIM7" s="1241"/>
      <c r="FIN7" s="1241"/>
      <c r="FIO7" s="1241"/>
      <c r="FIP7" s="1241"/>
      <c r="FIQ7" s="1241"/>
      <c r="FIR7" s="1241"/>
      <c r="FIS7" s="1241"/>
      <c r="FIT7" s="1241"/>
      <c r="FIU7" s="1241"/>
      <c r="FIV7" s="1241"/>
      <c r="FIW7" s="1241"/>
      <c r="FIX7" s="1241"/>
      <c r="FIY7" s="1241"/>
      <c r="FIZ7" s="1241"/>
      <c r="FJA7" s="1241"/>
      <c r="FJB7" s="1241"/>
      <c r="FJC7" s="1241"/>
      <c r="FJD7" s="1241"/>
      <c r="FJE7" s="1241"/>
      <c r="FJF7" s="1241"/>
      <c r="FJG7" s="1241"/>
      <c r="FJH7" s="1241"/>
      <c r="FJI7" s="1241"/>
      <c r="FJJ7" s="1241"/>
      <c r="FJK7" s="1241"/>
      <c r="FJL7" s="1241"/>
      <c r="FJM7" s="1241"/>
      <c r="FJN7" s="1241"/>
      <c r="FJO7" s="1241"/>
      <c r="FJP7" s="1241"/>
      <c r="FJQ7" s="1241"/>
      <c r="FJR7" s="1241"/>
      <c r="FJS7" s="1241"/>
      <c r="FJT7" s="1241"/>
      <c r="FJU7" s="1241"/>
      <c r="FJV7" s="1241"/>
      <c r="FJW7" s="1241"/>
      <c r="FJX7" s="1241"/>
      <c r="FJY7" s="1241"/>
      <c r="FJZ7" s="1241"/>
      <c r="FKA7" s="1241"/>
      <c r="FKB7" s="1241"/>
      <c r="FKC7" s="1241"/>
      <c r="FKD7" s="1241"/>
      <c r="FKE7" s="1241"/>
      <c r="FKF7" s="1241"/>
      <c r="FKG7" s="1241"/>
      <c r="FKH7" s="1241"/>
      <c r="FKI7" s="1241"/>
      <c r="FKJ7" s="1241"/>
      <c r="FKK7" s="1241"/>
      <c r="FKL7" s="1241"/>
      <c r="FKM7" s="1241"/>
      <c r="FKN7" s="1241"/>
      <c r="FKO7" s="1241"/>
      <c r="FKP7" s="1241"/>
      <c r="FKQ7" s="1241"/>
      <c r="FKR7" s="1241"/>
      <c r="FKS7" s="1241"/>
      <c r="FKT7" s="1241"/>
      <c r="FKU7" s="1241"/>
      <c r="FKV7" s="1241"/>
      <c r="FKW7" s="1241"/>
      <c r="FKX7" s="1241"/>
      <c r="FKY7" s="1241"/>
      <c r="FKZ7" s="1241"/>
      <c r="FLA7" s="1241"/>
      <c r="FLB7" s="1241"/>
      <c r="FLC7" s="1241"/>
      <c r="FLD7" s="1241"/>
      <c r="FLE7" s="1241"/>
      <c r="FLF7" s="1241"/>
      <c r="FLG7" s="1241"/>
      <c r="FLH7" s="1241"/>
      <c r="FLI7" s="1241"/>
      <c r="FLJ7" s="1241"/>
      <c r="FLK7" s="1241"/>
      <c r="FLL7" s="1241"/>
      <c r="FLM7" s="1241"/>
      <c r="FLN7" s="1241"/>
      <c r="FLO7" s="1241"/>
      <c r="FLP7" s="1241"/>
      <c r="FLQ7" s="1241"/>
      <c r="FLR7" s="1241"/>
      <c r="FLS7" s="1241"/>
      <c r="FLT7" s="1241"/>
      <c r="FLU7" s="1241"/>
      <c r="FLV7" s="1241"/>
      <c r="FLW7" s="1241"/>
      <c r="FLX7" s="1241"/>
      <c r="FLY7" s="1241"/>
      <c r="FLZ7" s="1241"/>
      <c r="FMA7" s="1241"/>
      <c r="FMB7" s="1241"/>
      <c r="FMC7" s="1241"/>
      <c r="FMD7" s="1241"/>
      <c r="FME7" s="1241"/>
      <c r="FMF7" s="1241"/>
      <c r="FMG7" s="1241"/>
      <c r="FMH7" s="1241"/>
      <c r="FMI7" s="1241"/>
      <c r="FMJ7" s="1241"/>
      <c r="FMK7" s="1241"/>
      <c r="FML7" s="1241"/>
      <c r="FMM7" s="1241"/>
      <c r="FMN7" s="1241"/>
      <c r="FMO7" s="1241"/>
      <c r="FMP7" s="1241"/>
      <c r="FMQ7" s="1241"/>
      <c r="FMR7" s="1241"/>
      <c r="FMS7" s="1241"/>
      <c r="FMT7" s="1241"/>
      <c r="FMU7" s="1241"/>
      <c r="FMV7" s="1241"/>
      <c r="FMW7" s="1241"/>
      <c r="FMX7" s="1241"/>
      <c r="FMY7" s="1241"/>
      <c r="FMZ7" s="1241"/>
      <c r="FNA7" s="1241"/>
      <c r="FNB7" s="1241"/>
      <c r="FNC7" s="1241"/>
      <c r="FND7" s="1241"/>
      <c r="FNE7" s="1241"/>
      <c r="FNF7" s="1241"/>
      <c r="FNG7" s="1241"/>
      <c r="FNH7" s="1241"/>
      <c r="FNI7" s="1241"/>
      <c r="FNJ7" s="1241"/>
      <c r="FNK7" s="1241"/>
      <c r="FNL7" s="1241"/>
      <c r="FNM7" s="1241"/>
      <c r="FNN7" s="1241"/>
      <c r="FNO7" s="1241"/>
      <c r="FNP7" s="1241"/>
      <c r="FNQ7" s="1241"/>
      <c r="FNR7" s="1241"/>
      <c r="FNS7" s="1241"/>
      <c r="FNT7" s="1241"/>
      <c r="FNU7" s="1241"/>
      <c r="FNV7" s="1241"/>
      <c r="FNW7" s="1241"/>
      <c r="FNX7" s="1241"/>
      <c r="FNY7" s="1241"/>
      <c r="FNZ7" s="1241"/>
      <c r="FOA7" s="1241"/>
      <c r="FOB7" s="1241"/>
      <c r="FOC7" s="1241"/>
      <c r="FOD7" s="1241"/>
      <c r="FOE7" s="1241"/>
      <c r="FOF7" s="1241"/>
      <c r="FOG7" s="1241"/>
      <c r="FOH7" s="1241"/>
      <c r="FOI7" s="1241"/>
      <c r="FOJ7" s="1241"/>
      <c r="FOK7" s="1241"/>
      <c r="FOL7" s="1241"/>
      <c r="FOM7" s="1241"/>
      <c r="FON7" s="1241"/>
      <c r="FOO7" s="1241"/>
      <c r="FOP7" s="1241"/>
      <c r="FOQ7" s="1241"/>
      <c r="FOR7" s="1241"/>
      <c r="FOS7" s="1241"/>
      <c r="FOT7" s="1241"/>
      <c r="FOU7" s="1241"/>
      <c r="FOV7" s="1241"/>
      <c r="FOW7" s="1241"/>
      <c r="FOX7" s="1241"/>
      <c r="FOY7" s="1241"/>
      <c r="FOZ7" s="1241"/>
      <c r="FPA7" s="1241"/>
      <c r="FPB7" s="1241"/>
      <c r="FPC7" s="1241"/>
      <c r="FPD7" s="1241"/>
      <c r="FPE7" s="1241"/>
      <c r="FPF7" s="1241"/>
      <c r="FPG7" s="1241"/>
      <c r="FPH7" s="1241"/>
      <c r="FPI7" s="1241"/>
      <c r="FPJ7" s="1241"/>
      <c r="FPK7" s="1241"/>
      <c r="FPL7" s="1241"/>
      <c r="FPM7" s="1241"/>
      <c r="FPN7" s="1241"/>
      <c r="FPO7" s="1241"/>
      <c r="FPP7" s="1241"/>
      <c r="FPQ7" s="1241"/>
      <c r="FPR7" s="1241"/>
      <c r="FPS7" s="1241"/>
      <c r="FPT7" s="1241"/>
      <c r="FPU7" s="1241"/>
      <c r="FPV7" s="1241"/>
      <c r="FPW7" s="1241"/>
      <c r="FPX7" s="1241"/>
      <c r="FPY7" s="1241"/>
      <c r="FPZ7" s="1241"/>
      <c r="FQA7" s="1241"/>
      <c r="FQB7" s="1241"/>
      <c r="FQC7" s="1241"/>
      <c r="FQD7" s="1241"/>
      <c r="FQE7" s="1241"/>
      <c r="FQF7" s="1241"/>
      <c r="FQG7" s="1241"/>
      <c r="FQH7" s="1241"/>
      <c r="FQI7" s="1241"/>
      <c r="FQJ7" s="1241"/>
      <c r="FQK7" s="1241"/>
      <c r="FQL7" s="1241"/>
      <c r="FQM7" s="1241"/>
      <c r="FQN7" s="1241"/>
      <c r="FQO7" s="1241"/>
      <c r="FQP7" s="1241"/>
      <c r="FQQ7" s="1241"/>
      <c r="FQR7" s="1241"/>
      <c r="FQS7" s="1241"/>
      <c r="FQT7" s="1241"/>
      <c r="FQU7" s="1241"/>
      <c r="FQV7" s="1241"/>
      <c r="FQW7" s="1241"/>
      <c r="FQX7" s="1241"/>
      <c r="FQY7" s="1241"/>
      <c r="FQZ7" s="1241"/>
      <c r="FRA7" s="1241"/>
      <c r="FRB7" s="1241"/>
      <c r="FRC7" s="1241"/>
      <c r="FRD7" s="1241"/>
      <c r="FRE7" s="1241"/>
      <c r="FRF7" s="1241"/>
      <c r="FRG7" s="1241"/>
      <c r="FRH7" s="1241"/>
      <c r="FRI7" s="1241"/>
      <c r="FRJ7" s="1241"/>
      <c r="FRK7" s="1241"/>
      <c r="FRL7" s="1241"/>
      <c r="FRM7" s="1241"/>
      <c r="FRN7" s="1241"/>
      <c r="FRO7" s="1241"/>
      <c r="FRP7" s="1241"/>
      <c r="FRQ7" s="1241"/>
      <c r="FRR7" s="1241"/>
      <c r="FRS7" s="1241"/>
      <c r="FRT7" s="1241"/>
      <c r="FRU7" s="1241"/>
      <c r="FRV7" s="1241"/>
      <c r="FRW7" s="1241"/>
      <c r="FRX7" s="1241"/>
      <c r="FRY7" s="1241"/>
      <c r="FRZ7" s="1241"/>
      <c r="FSA7" s="1241"/>
      <c r="FSB7" s="1241"/>
      <c r="FSC7" s="1241"/>
      <c r="FSD7" s="1241"/>
      <c r="FSE7" s="1241"/>
      <c r="FSF7" s="1241"/>
      <c r="FSG7" s="1241"/>
      <c r="FSH7" s="1241"/>
      <c r="FSI7" s="1241"/>
      <c r="FSJ7" s="1241"/>
      <c r="FSK7" s="1241"/>
      <c r="FSL7" s="1241"/>
      <c r="FSM7" s="1241"/>
      <c r="FSN7" s="1241"/>
      <c r="FSO7" s="1241"/>
      <c r="FSP7" s="1241"/>
      <c r="FSQ7" s="1241"/>
      <c r="FSR7" s="1241"/>
      <c r="FSS7" s="1241"/>
      <c r="FST7" s="1241"/>
      <c r="FSU7" s="1241"/>
      <c r="FSV7" s="1241"/>
      <c r="FSW7" s="1241"/>
      <c r="FSX7" s="1241"/>
      <c r="FSY7" s="1241"/>
      <c r="FSZ7" s="1241"/>
      <c r="FTA7" s="1241"/>
      <c r="FTB7" s="1241"/>
      <c r="FTC7" s="1241"/>
      <c r="FTD7" s="1241"/>
      <c r="FTE7" s="1241"/>
      <c r="FTF7" s="1241"/>
      <c r="FTG7" s="1241"/>
      <c r="FTH7" s="1241"/>
      <c r="FTI7" s="1241"/>
      <c r="FTJ7" s="1241"/>
      <c r="FTK7" s="1241"/>
      <c r="FTL7" s="1241"/>
      <c r="FTM7" s="1241"/>
      <c r="FTN7" s="1241"/>
      <c r="FTO7" s="1241"/>
      <c r="FTP7" s="1241"/>
      <c r="FTQ7" s="1241"/>
      <c r="FTR7" s="1241"/>
      <c r="FTS7" s="1241"/>
      <c r="FTT7" s="1241"/>
      <c r="FTU7" s="1241"/>
      <c r="FTV7" s="1241"/>
      <c r="FTW7" s="1241"/>
      <c r="FTX7" s="1241"/>
      <c r="FTY7" s="1241"/>
      <c r="FTZ7" s="1241"/>
      <c r="FUA7" s="1241"/>
      <c r="FUB7" s="1241"/>
      <c r="FUC7" s="1241"/>
      <c r="FUD7" s="1241"/>
      <c r="FUE7" s="1241"/>
      <c r="FUF7" s="1241"/>
      <c r="FUG7" s="1241"/>
      <c r="FUH7" s="1241"/>
      <c r="FUI7" s="1241"/>
      <c r="FUJ7" s="1241"/>
      <c r="FUK7" s="1241"/>
      <c r="FUL7" s="1241"/>
      <c r="FUM7" s="1241"/>
      <c r="FUN7" s="1241"/>
      <c r="FUO7" s="1241"/>
      <c r="FUP7" s="1241"/>
      <c r="FUQ7" s="1241"/>
      <c r="FUR7" s="1241"/>
      <c r="FUS7" s="1241"/>
      <c r="FUT7" s="1241"/>
      <c r="FUU7" s="1241"/>
      <c r="FUV7" s="1241"/>
      <c r="FUW7" s="1241"/>
      <c r="FUX7" s="1241"/>
      <c r="FUY7" s="1241"/>
      <c r="FUZ7" s="1241"/>
      <c r="FVA7" s="1241"/>
      <c r="FVB7" s="1241"/>
      <c r="FVC7" s="1241"/>
      <c r="FVD7" s="1241"/>
      <c r="FVE7" s="1241"/>
      <c r="FVF7" s="1241"/>
      <c r="FVG7" s="1241"/>
      <c r="FVH7" s="1241"/>
      <c r="FVI7" s="1241"/>
      <c r="FVJ7" s="1241"/>
      <c r="FVK7" s="1241"/>
      <c r="FVL7" s="1241"/>
      <c r="FVM7" s="1241"/>
      <c r="FVN7" s="1241"/>
      <c r="FVO7" s="1241"/>
      <c r="FVP7" s="1241"/>
      <c r="FVQ7" s="1241"/>
      <c r="FVR7" s="1241"/>
      <c r="FVS7" s="1241"/>
      <c r="FVT7" s="1241"/>
      <c r="FVU7" s="1241"/>
      <c r="FVV7" s="1241"/>
      <c r="FVW7" s="1241"/>
      <c r="FVX7" s="1241"/>
      <c r="FVY7" s="1241"/>
      <c r="FVZ7" s="1241"/>
      <c r="FWA7" s="1241"/>
      <c r="FWB7" s="1241"/>
      <c r="FWC7" s="1241"/>
      <c r="FWD7" s="1241"/>
      <c r="FWE7" s="1241"/>
      <c r="FWF7" s="1241"/>
      <c r="FWG7" s="1241"/>
      <c r="FWH7" s="1241"/>
      <c r="FWI7" s="1241"/>
      <c r="FWJ7" s="1241"/>
      <c r="FWK7" s="1241"/>
      <c r="FWL7" s="1241"/>
      <c r="FWM7" s="1241"/>
      <c r="FWN7" s="1241"/>
      <c r="FWO7" s="1241"/>
      <c r="FWP7" s="1241"/>
      <c r="FWQ7" s="1241"/>
      <c r="FWR7" s="1241"/>
      <c r="FWS7" s="1241"/>
      <c r="FWT7" s="1241"/>
      <c r="FWU7" s="1241"/>
      <c r="FWV7" s="1241"/>
      <c r="FWW7" s="1241"/>
      <c r="FWX7" s="1241"/>
      <c r="FWY7" s="1241"/>
      <c r="FWZ7" s="1241"/>
      <c r="FXA7" s="1241"/>
      <c r="FXB7" s="1241"/>
      <c r="FXC7" s="1241"/>
      <c r="FXD7" s="1241"/>
      <c r="FXE7" s="1241"/>
      <c r="FXF7" s="1241"/>
      <c r="FXG7" s="1241"/>
      <c r="FXH7" s="1241"/>
      <c r="FXI7" s="1241"/>
      <c r="FXJ7" s="1241"/>
      <c r="FXK7" s="1241"/>
      <c r="FXL7" s="1241"/>
      <c r="FXM7" s="1241"/>
      <c r="FXN7" s="1241"/>
      <c r="FXO7" s="1241"/>
      <c r="FXP7" s="1241"/>
      <c r="FXQ7" s="1241"/>
      <c r="FXR7" s="1241"/>
      <c r="FXS7" s="1241"/>
      <c r="FXT7" s="1241"/>
      <c r="FXU7" s="1241"/>
      <c r="FXV7" s="1241"/>
      <c r="FXW7" s="1241"/>
      <c r="FXX7" s="1241"/>
      <c r="FXY7" s="1241"/>
      <c r="FXZ7" s="1241"/>
      <c r="FYA7" s="1241"/>
      <c r="FYB7" s="1241"/>
      <c r="FYC7" s="1241"/>
      <c r="FYD7" s="1241"/>
      <c r="FYE7" s="1241"/>
      <c r="FYF7" s="1241"/>
      <c r="FYG7" s="1241"/>
      <c r="FYH7" s="1241"/>
      <c r="FYI7" s="1241"/>
      <c r="FYJ7" s="1241"/>
      <c r="FYK7" s="1241"/>
      <c r="FYL7" s="1241"/>
      <c r="FYM7" s="1241"/>
      <c r="FYN7" s="1241"/>
      <c r="FYO7" s="1241"/>
      <c r="FYP7" s="1241"/>
      <c r="FYQ7" s="1241"/>
      <c r="FYR7" s="1241"/>
      <c r="FYS7" s="1241"/>
      <c r="FYT7" s="1241"/>
      <c r="FYU7" s="1241"/>
      <c r="FYV7" s="1241"/>
      <c r="FYW7" s="1241"/>
      <c r="FYX7" s="1241"/>
      <c r="FYY7" s="1241"/>
      <c r="FYZ7" s="1241"/>
      <c r="FZA7" s="1241"/>
      <c r="FZB7" s="1241"/>
      <c r="FZC7" s="1241"/>
      <c r="FZD7" s="1241"/>
      <c r="FZE7" s="1241"/>
      <c r="FZF7" s="1241"/>
      <c r="FZG7" s="1241"/>
      <c r="FZH7" s="1241"/>
      <c r="FZI7" s="1241"/>
      <c r="FZJ7" s="1241"/>
      <c r="FZK7" s="1241"/>
      <c r="FZL7" s="1241"/>
      <c r="FZM7" s="1241"/>
      <c r="FZN7" s="1241"/>
      <c r="FZO7" s="1241"/>
      <c r="FZP7" s="1241"/>
      <c r="FZQ7" s="1241"/>
      <c r="FZR7" s="1241"/>
      <c r="FZS7" s="1241"/>
      <c r="FZT7" s="1241"/>
      <c r="FZU7" s="1241"/>
      <c r="FZV7" s="1241"/>
      <c r="FZW7" s="1241"/>
      <c r="FZX7" s="1241"/>
      <c r="FZY7" s="1241"/>
      <c r="FZZ7" s="1241"/>
      <c r="GAA7" s="1241"/>
      <c r="GAB7" s="1241"/>
      <c r="GAC7" s="1241"/>
      <c r="GAD7" s="1241"/>
      <c r="GAE7" s="1241"/>
      <c r="GAF7" s="1241"/>
      <c r="GAG7" s="1241"/>
      <c r="GAH7" s="1241"/>
      <c r="GAI7" s="1241"/>
      <c r="GAJ7" s="1241"/>
      <c r="GAK7" s="1241"/>
      <c r="GAL7" s="1241"/>
      <c r="GAM7" s="1241"/>
      <c r="GAN7" s="1241"/>
      <c r="GAO7" s="1241"/>
      <c r="GAP7" s="1241"/>
      <c r="GAQ7" s="1241"/>
      <c r="GAR7" s="1241"/>
      <c r="GAS7" s="1241"/>
      <c r="GAT7" s="1241"/>
      <c r="GAU7" s="1241"/>
      <c r="GAV7" s="1241"/>
      <c r="GAW7" s="1241"/>
      <c r="GAX7" s="1241"/>
      <c r="GAY7" s="1241"/>
      <c r="GAZ7" s="1241"/>
      <c r="GBA7" s="1241"/>
      <c r="GBB7" s="1241"/>
      <c r="GBC7" s="1241"/>
      <c r="GBD7" s="1241"/>
      <c r="GBE7" s="1241"/>
      <c r="GBF7" s="1241"/>
      <c r="GBG7" s="1241"/>
      <c r="GBH7" s="1241"/>
      <c r="GBI7" s="1241"/>
      <c r="GBJ7" s="1241"/>
      <c r="GBK7" s="1241"/>
      <c r="GBL7" s="1241"/>
      <c r="GBM7" s="1241"/>
      <c r="GBN7" s="1241"/>
      <c r="GBO7" s="1241"/>
      <c r="GBP7" s="1241"/>
      <c r="GBQ7" s="1241"/>
      <c r="GBR7" s="1241"/>
      <c r="GBS7" s="1241"/>
      <c r="GBT7" s="1241"/>
      <c r="GBU7" s="1241"/>
      <c r="GBV7" s="1241"/>
      <c r="GBW7" s="1241"/>
      <c r="GBX7" s="1241"/>
      <c r="GBY7" s="1241"/>
      <c r="GBZ7" s="1241"/>
      <c r="GCA7" s="1241"/>
      <c r="GCB7" s="1241"/>
      <c r="GCC7" s="1241"/>
      <c r="GCD7" s="1241"/>
      <c r="GCE7" s="1241"/>
      <c r="GCF7" s="1241"/>
      <c r="GCG7" s="1241"/>
      <c r="GCH7" s="1241"/>
      <c r="GCI7" s="1241"/>
      <c r="GCJ7" s="1241"/>
      <c r="GCK7" s="1241"/>
      <c r="GCL7" s="1241"/>
      <c r="GCM7" s="1241"/>
      <c r="GCN7" s="1241"/>
      <c r="GCO7" s="1241"/>
      <c r="GCP7" s="1241"/>
      <c r="GCQ7" s="1241"/>
      <c r="GCR7" s="1241"/>
      <c r="GCS7" s="1241"/>
      <c r="GCT7" s="1241"/>
      <c r="GCU7" s="1241"/>
      <c r="GCV7" s="1241"/>
      <c r="GCW7" s="1241"/>
      <c r="GCX7" s="1241"/>
      <c r="GCY7" s="1241"/>
      <c r="GCZ7" s="1241"/>
      <c r="GDA7" s="1241"/>
      <c r="GDB7" s="1241"/>
      <c r="GDC7" s="1241"/>
      <c r="GDD7" s="1241"/>
      <c r="GDE7" s="1241"/>
      <c r="GDF7" s="1241"/>
      <c r="GDG7" s="1241"/>
      <c r="GDH7" s="1241"/>
      <c r="GDI7" s="1241"/>
      <c r="GDJ7" s="1241"/>
      <c r="GDK7" s="1241"/>
      <c r="GDL7" s="1241"/>
      <c r="GDM7" s="1241"/>
      <c r="GDN7" s="1241"/>
      <c r="GDO7" s="1241"/>
      <c r="GDP7" s="1241"/>
      <c r="GDQ7" s="1241"/>
      <c r="GDR7" s="1241"/>
      <c r="GDS7" s="1241"/>
      <c r="GDT7" s="1241"/>
      <c r="GDU7" s="1241"/>
      <c r="GDV7" s="1241"/>
      <c r="GDW7" s="1241"/>
      <c r="GDX7" s="1241"/>
      <c r="GDY7" s="1241"/>
      <c r="GDZ7" s="1241"/>
      <c r="GEA7" s="1241"/>
      <c r="GEB7" s="1241"/>
      <c r="GEC7" s="1241"/>
      <c r="GED7" s="1241"/>
      <c r="GEE7" s="1241"/>
      <c r="GEF7" s="1241"/>
      <c r="GEG7" s="1241"/>
      <c r="GEH7" s="1241"/>
      <c r="GEI7" s="1241"/>
      <c r="GEJ7" s="1241"/>
      <c r="GEK7" s="1241"/>
      <c r="GEL7" s="1241"/>
      <c r="GEM7" s="1241"/>
      <c r="GEN7" s="1241"/>
      <c r="GEO7" s="1241"/>
      <c r="GEP7" s="1241"/>
      <c r="GEQ7" s="1241"/>
      <c r="GER7" s="1241"/>
      <c r="GES7" s="1241"/>
      <c r="GET7" s="1241"/>
      <c r="GEU7" s="1241"/>
      <c r="GEV7" s="1241"/>
      <c r="GEW7" s="1241"/>
      <c r="GEX7" s="1241"/>
      <c r="GEY7" s="1241"/>
      <c r="GEZ7" s="1241"/>
      <c r="GFA7" s="1241"/>
      <c r="GFB7" s="1241"/>
      <c r="GFC7" s="1241"/>
      <c r="GFD7" s="1241"/>
      <c r="GFE7" s="1241"/>
      <c r="GFF7" s="1241"/>
      <c r="GFG7" s="1241"/>
      <c r="GFH7" s="1241"/>
      <c r="GFI7" s="1241"/>
      <c r="GFJ7" s="1241"/>
      <c r="GFK7" s="1241"/>
      <c r="GFL7" s="1241"/>
      <c r="GFM7" s="1241"/>
      <c r="GFN7" s="1241"/>
      <c r="GFO7" s="1241"/>
      <c r="GFP7" s="1241"/>
      <c r="GFQ7" s="1241"/>
      <c r="GFR7" s="1241"/>
      <c r="GFS7" s="1241"/>
      <c r="GFT7" s="1241"/>
      <c r="GFU7" s="1241"/>
      <c r="GFV7" s="1241"/>
      <c r="GFW7" s="1241"/>
      <c r="GFX7" s="1241"/>
      <c r="GFY7" s="1241"/>
      <c r="GFZ7" s="1241"/>
      <c r="GGA7" s="1241"/>
      <c r="GGB7" s="1241"/>
      <c r="GGC7" s="1241"/>
      <c r="GGD7" s="1241"/>
      <c r="GGE7" s="1241"/>
      <c r="GGF7" s="1241"/>
      <c r="GGG7" s="1241"/>
      <c r="GGH7" s="1241"/>
      <c r="GGI7" s="1241"/>
      <c r="GGJ7" s="1241"/>
      <c r="GGK7" s="1241"/>
      <c r="GGL7" s="1241"/>
      <c r="GGM7" s="1241"/>
      <c r="GGN7" s="1241"/>
      <c r="GGO7" s="1241"/>
      <c r="GGP7" s="1241"/>
      <c r="GGQ7" s="1241"/>
      <c r="GGR7" s="1241"/>
      <c r="GGS7" s="1241"/>
      <c r="GGT7" s="1241"/>
      <c r="GGU7" s="1241"/>
      <c r="GGV7" s="1241"/>
      <c r="GGW7" s="1241"/>
      <c r="GGX7" s="1241"/>
      <c r="GGY7" s="1241"/>
      <c r="GGZ7" s="1241"/>
      <c r="GHA7" s="1241"/>
      <c r="GHB7" s="1241"/>
      <c r="GHC7" s="1241"/>
      <c r="GHD7" s="1241"/>
      <c r="GHE7" s="1241"/>
      <c r="GHF7" s="1241"/>
      <c r="GHG7" s="1241"/>
      <c r="GHH7" s="1241"/>
      <c r="GHI7" s="1241"/>
      <c r="GHJ7" s="1241"/>
      <c r="GHK7" s="1241"/>
      <c r="GHL7" s="1241"/>
      <c r="GHM7" s="1241"/>
      <c r="GHN7" s="1241"/>
      <c r="GHO7" s="1241"/>
      <c r="GHP7" s="1241"/>
      <c r="GHQ7" s="1241"/>
      <c r="GHR7" s="1241"/>
      <c r="GHS7" s="1241"/>
      <c r="GHT7" s="1241"/>
      <c r="GHU7" s="1241"/>
      <c r="GHV7" s="1241"/>
      <c r="GHW7" s="1241"/>
      <c r="GHX7" s="1241"/>
      <c r="GHY7" s="1241"/>
      <c r="GHZ7" s="1241"/>
      <c r="GIA7" s="1241"/>
      <c r="GIB7" s="1241"/>
      <c r="GIC7" s="1241"/>
      <c r="GID7" s="1241"/>
      <c r="GIE7" s="1241"/>
      <c r="GIF7" s="1241"/>
      <c r="GIG7" s="1241"/>
      <c r="GIH7" s="1241"/>
      <c r="GII7" s="1241"/>
      <c r="GIJ7" s="1241"/>
      <c r="GIK7" s="1241"/>
      <c r="GIL7" s="1241"/>
      <c r="GIM7" s="1241"/>
      <c r="GIN7" s="1241"/>
      <c r="GIO7" s="1241"/>
      <c r="GIP7" s="1241"/>
      <c r="GIQ7" s="1241"/>
      <c r="GIR7" s="1241"/>
      <c r="GIS7" s="1241"/>
      <c r="GIT7" s="1241"/>
      <c r="GIU7" s="1241"/>
      <c r="GIV7" s="1241"/>
      <c r="GIW7" s="1241"/>
      <c r="GIX7" s="1241"/>
      <c r="GIY7" s="1241"/>
      <c r="GIZ7" s="1241"/>
      <c r="GJA7" s="1241"/>
      <c r="GJB7" s="1241"/>
      <c r="GJC7" s="1241"/>
      <c r="GJD7" s="1241"/>
      <c r="GJE7" s="1241"/>
      <c r="GJF7" s="1241"/>
      <c r="GJG7" s="1241"/>
      <c r="GJH7" s="1241"/>
      <c r="GJI7" s="1241"/>
      <c r="GJJ7" s="1241"/>
      <c r="GJK7" s="1241"/>
      <c r="GJL7" s="1241"/>
      <c r="GJM7" s="1241"/>
      <c r="GJN7" s="1241"/>
      <c r="GJO7" s="1241"/>
      <c r="GJP7" s="1241"/>
      <c r="GJQ7" s="1241"/>
      <c r="GJR7" s="1241"/>
      <c r="GJS7" s="1241"/>
      <c r="GJT7" s="1241"/>
      <c r="GJU7" s="1241"/>
      <c r="GJV7" s="1241"/>
      <c r="GJW7" s="1241"/>
      <c r="GJX7" s="1241"/>
      <c r="GJY7" s="1241"/>
      <c r="GJZ7" s="1241"/>
      <c r="GKA7" s="1241"/>
      <c r="GKB7" s="1241"/>
      <c r="GKC7" s="1241"/>
      <c r="GKD7" s="1241"/>
      <c r="GKE7" s="1241"/>
      <c r="GKF7" s="1241"/>
      <c r="GKG7" s="1241"/>
      <c r="GKH7" s="1241"/>
      <c r="GKI7" s="1241"/>
      <c r="GKJ7" s="1241"/>
      <c r="GKK7" s="1241"/>
      <c r="GKL7" s="1241"/>
      <c r="GKM7" s="1241"/>
      <c r="GKN7" s="1241"/>
      <c r="GKO7" s="1241"/>
      <c r="GKP7" s="1241"/>
      <c r="GKQ7" s="1241"/>
      <c r="GKR7" s="1241"/>
      <c r="GKS7" s="1241"/>
      <c r="GKT7" s="1241"/>
      <c r="GKU7" s="1241"/>
      <c r="GKV7" s="1241"/>
      <c r="GKW7" s="1241"/>
      <c r="GKX7" s="1241"/>
      <c r="GKY7" s="1241"/>
      <c r="GKZ7" s="1241"/>
      <c r="GLA7" s="1241"/>
      <c r="GLB7" s="1241"/>
      <c r="GLC7" s="1241"/>
      <c r="GLD7" s="1241"/>
      <c r="GLE7" s="1241"/>
      <c r="GLF7" s="1241"/>
      <c r="GLG7" s="1241"/>
      <c r="GLH7" s="1241"/>
      <c r="GLI7" s="1241"/>
      <c r="GLJ7" s="1241"/>
      <c r="GLK7" s="1241"/>
      <c r="GLL7" s="1241"/>
      <c r="GLM7" s="1241"/>
      <c r="GLN7" s="1241"/>
      <c r="GLO7" s="1241"/>
      <c r="GLP7" s="1241"/>
      <c r="GLQ7" s="1241"/>
      <c r="GLR7" s="1241"/>
      <c r="GLS7" s="1241"/>
      <c r="GLT7" s="1241"/>
      <c r="GLU7" s="1241"/>
      <c r="GLV7" s="1241"/>
      <c r="GLW7" s="1241"/>
      <c r="GLX7" s="1241"/>
      <c r="GLY7" s="1241"/>
      <c r="GLZ7" s="1241"/>
      <c r="GMA7" s="1241"/>
      <c r="GMB7" s="1241"/>
      <c r="GMC7" s="1241"/>
      <c r="GMD7" s="1241"/>
      <c r="GME7" s="1241"/>
      <c r="GMF7" s="1241"/>
      <c r="GMG7" s="1241"/>
      <c r="GMH7" s="1241"/>
      <c r="GMI7" s="1241"/>
      <c r="GMJ7" s="1241"/>
      <c r="GMK7" s="1241"/>
      <c r="GML7" s="1241"/>
      <c r="GMM7" s="1241"/>
      <c r="GMN7" s="1241"/>
      <c r="GMO7" s="1241"/>
      <c r="GMP7" s="1241"/>
      <c r="GMQ7" s="1241"/>
      <c r="GMR7" s="1241"/>
      <c r="GMS7" s="1241"/>
      <c r="GMT7" s="1241"/>
      <c r="GMU7" s="1241"/>
      <c r="GMV7" s="1241"/>
      <c r="GMW7" s="1241"/>
      <c r="GMX7" s="1241"/>
      <c r="GMY7" s="1241"/>
      <c r="GMZ7" s="1241"/>
      <c r="GNA7" s="1241"/>
      <c r="GNB7" s="1241"/>
      <c r="GNC7" s="1241"/>
      <c r="GND7" s="1241"/>
      <c r="GNE7" s="1241"/>
      <c r="GNF7" s="1241"/>
      <c r="GNG7" s="1241"/>
      <c r="GNH7" s="1241"/>
      <c r="GNI7" s="1241"/>
      <c r="GNJ7" s="1241"/>
      <c r="GNK7" s="1241"/>
      <c r="GNL7" s="1241"/>
      <c r="GNM7" s="1241"/>
      <c r="GNN7" s="1241"/>
      <c r="GNO7" s="1241"/>
      <c r="GNP7" s="1241"/>
      <c r="GNQ7" s="1241"/>
      <c r="GNR7" s="1241"/>
      <c r="GNS7" s="1241"/>
      <c r="GNT7" s="1241"/>
      <c r="GNU7" s="1241"/>
      <c r="GNV7" s="1241"/>
      <c r="GNW7" s="1241"/>
      <c r="GNX7" s="1241"/>
      <c r="GNY7" s="1241"/>
      <c r="GNZ7" s="1241"/>
      <c r="GOA7" s="1241"/>
      <c r="GOB7" s="1241"/>
      <c r="GOC7" s="1241"/>
      <c r="GOD7" s="1241"/>
      <c r="GOE7" s="1241"/>
      <c r="GOF7" s="1241"/>
      <c r="GOG7" s="1241"/>
      <c r="GOH7" s="1241"/>
      <c r="GOI7" s="1241"/>
      <c r="GOJ7" s="1241"/>
      <c r="GOK7" s="1241"/>
      <c r="GOL7" s="1241"/>
      <c r="GOM7" s="1241"/>
      <c r="GON7" s="1241"/>
      <c r="GOO7" s="1241"/>
      <c r="GOP7" s="1241"/>
      <c r="GOQ7" s="1241"/>
      <c r="GOR7" s="1241"/>
      <c r="GOS7" s="1241"/>
      <c r="GOT7" s="1241"/>
      <c r="GOU7" s="1241"/>
      <c r="GOV7" s="1241"/>
      <c r="GOW7" s="1241"/>
      <c r="GOX7" s="1241"/>
      <c r="GOY7" s="1241"/>
      <c r="GOZ7" s="1241"/>
      <c r="GPA7" s="1241"/>
      <c r="GPB7" s="1241"/>
      <c r="GPC7" s="1241"/>
      <c r="GPD7" s="1241"/>
      <c r="GPE7" s="1241"/>
      <c r="GPF7" s="1241"/>
      <c r="GPG7" s="1241"/>
      <c r="GPH7" s="1241"/>
      <c r="GPI7" s="1241"/>
      <c r="GPJ7" s="1241"/>
      <c r="GPK7" s="1241"/>
      <c r="GPL7" s="1241"/>
      <c r="GPM7" s="1241"/>
      <c r="GPN7" s="1241"/>
      <c r="GPO7" s="1241"/>
      <c r="GPP7" s="1241"/>
      <c r="GPQ7" s="1241"/>
      <c r="GPR7" s="1241"/>
      <c r="GPS7" s="1241"/>
      <c r="GPT7" s="1241"/>
      <c r="GPU7" s="1241"/>
      <c r="GPV7" s="1241"/>
      <c r="GPW7" s="1241"/>
      <c r="GPX7" s="1241"/>
      <c r="GPY7" s="1241"/>
      <c r="GPZ7" s="1241"/>
      <c r="GQA7" s="1241"/>
      <c r="GQB7" s="1241"/>
      <c r="GQC7" s="1241"/>
      <c r="GQD7" s="1241"/>
      <c r="GQE7" s="1241"/>
      <c r="GQF7" s="1241"/>
      <c r="GQG7" s="1241"/>
      <c r="GQH7" s="1241"/>
      <c r="GQI7" s="1241"/>
      <c r="GQJ7" s="1241"/>
      <c r="GQK7" s="1241"/>
      <c r="GQL7" s="1241"/>
      <c r="GQM7" s="1241"/>
      <c r="GQN7" s="1241"/>
      <c r="GQO7" s="1241"/>
      <c r="GQP7" s="1241"/>
      <c r="GQQ7" s="1241"/>
      <c r="GQR7" s="1241"/>
      <c r="GQS7" s="1241"/>
      <c r="GQT7" s="1241"/>
      <c r="GQU7" s="1241"/>
      <c r="GQV7" s="1241"/>
      <c r="GQW7" s="1241"/>
      <c r="GQX7" s="1241"/>
      <c r="GQY7" s="1241"/>
      <c r="GQZ7" s="1241"/>
      <c r="GRA7" s="1241"/>
      <c r="GRB7" s="1241"/>
      <c r="GRC7" s="1241"/>
      <c r="GRD7" s="1241"/>
      <c r="GRE7" s="1241"/>
      <c r="GRF7" s="1241"/>
      <c r="GRG7" s="1241"/>
      <c r="GRH7" s="1241"/>
      <c r="GRI7" s="1241"/>
      <c r="GRJ7" s="1241"/>
      <c r="GRK7" s="1241"/>
      <c r="GRL7" s="1241"/>
      <c r="GRM7" s="1241"/>
      <c r="GRN7" s="1241"/>
      <c r="GRO7" s="1241"/>
      <c r="GRP7" s="1241"/>
      <c r="GRQ7" s="1241"/>
      <c r="GRR7" s="1241"/>
      <c r="GRS7" s="1241"/>
      <c r="GRT7" s="1241"/>
      <c r="GRU7" s="1241"/>
      <c r="GRV7" s="1241"/>
      <c r="GRW7" s="1241"/>
      <c r="GRX7" s="1241"/>
      <c r="GRY7" s="1241"/>
      <c r="GRZ7" s="1241"/>
      <c r="GSA7" s="1241"/>
      <c r="GSB7" s="1241"/>
      <c r="GSC7" s="1241"/>
      <c r="GSD7" s="1241"/>
      <c r="GSE7" s="1241"/>
      <c r="GSF7" s="1241"/>
      <c r="GSG7" s="1241"/>
      <c r="GSH7" s="1241"/>
      <c r="GSI7" s="1241"/>
      <c r="GSJ7" s="1241"/>
      <c r="GSK7" s="1241"/>
      <c r="GSL7" s="1241"/>
      <c r="GSM7" s="1241"/>
      <c r="GSN7" s="1241"/>
      <c r="GSO7" s="1241"/>
      <c r="GSP7" s="1241"/>
      <c r="GSQ7" s="1241"/>
      <c r="GSR7" s="1241"/>
      <c r="GSS7" s="1241"/>
      <c r="GST7" s="1241"/>
      <c r="GSU7" s="1241"/>
      <c r="GSV7" s="1241"/>
      <c r="GSW7" s="1241"/>
      <c r="GSX7" s="1241"/>
      <c r="GSY7" s="1241"/>
      <c r="GSZ7" s="1241"/>
      <c r="GTA7" s="1241"/>
      <c r="GTB7" s="1241"/>
      <c r="GTC7" s="1241"/>
      <c r="GTD7" s="1241"/>
      <c r="GTE7" s="1241"/>
      <c r="GTF7" s="1241"/>
      <c r="GTG7" s="1241"/>
      <c r="GTH7" s="1241"/>
      <c r="GTI7" s="1241"/>
      <c r="GTJ7" s="1241"/>
      <c r="GTK7" s="1241"/>
      <c r="GTL7" s="1241"/>
      <c r="GTM7" s="1241"/>
      <c r="GTN7" s="1241"/>
      <c r="GTO7" s="1241"/>
      <c r="GTP7" s="1241"/>
      <c r="GTQ7" s="1241"/>
      <c r="GTR7" s="1241"/>
      <c r="GTS7" s="1241"/>
      <c r="GTT7" s="1241"/>
      <c r="GTU7" s="1241"/>
      <c r="GTV7" s="1241"/>
      <c r="GTW7" s="1241"/>
      <c r="GTX7" s="1241"/>
      <c r="GTY7" s="1241"/>
      <c r="GTZ7" s="1241"/>
      <c r="GUA7" s="1241"/>
      <c r="GUB7" s="1241"/>
      <c r="GUC7" s="1241"/>
      <c r="GUD7" s="1241"/>
      <c r="GUE7" s="1241"/>
      <c r="GUF7" s="1241"/>
      <c r="GUG7" s="1241"/>
      <c r="GUH7" s="1241"/>
      <c r="GUI7" s="1241"/>
      <c r="GUJ7" s="1241"/>
      <c r="GUK7" s="1241"/>
      <c r="GUL7" s="1241"/>
      <c r="GUM7" s="1241"/>
      <c r="GUN7" s="1241"/>
      <c r="GUO7" s="1241"/>
      <c r="GUP7" s="1241"/>
      <c r="GUQ7" s="1241"/>
      <c r="GUR7" s="1241"/>
      <c r="GUS7" s="1241"/>
      <c r="GUT7" s="1241"/>
      <c r="GUU7" s="1241"/>
      <c r="GUV7" s="1241"/>
      <c r="GUW7" s="1241"/>
      <c r="GUX7" s="1241"/>
      <c r="GUY7" s="1241"/>
      <c r="GUZ7" s="1241"/>
      <c r="GVA7" s="1241"/>
      <c r="GVB7" s="1241"/>
      <c r="GVC7" s="1241"/>
      <c r="GVD7" s="1241"/>
      <c r="GVE7" s="1241"/>
      <c r="GVF7" s="1241"/>
      <c r="GVG7" s="1241"/>
      <c r="GVH7" s="1241"/>
      <c r="GVI7" s="1241"/>
      <c r="GVJ7" s="1241"/>
      <c r="GVK7" s="1241"/>
      <c r="GVL7" s="1241"/>
      <c r="GVM7" s="1241"/>
      <c r="GVN7" s="1241"/>
      <c r="GVO7" s="1241"/>
      <c r="GVP7" s="1241"/>
      <c r="GVQ7" s="1241"/>
      <c r="GVR7" s="1241"/>
      <c r="GVS7" s="1241"/>
      <c r="GVT7" s="1241"/>
      <c r="GVU7" s="1241"/>
      <c r="GVV7" s="1241"/>
      <c r="GVW7" s="1241"/>
      <c r="GVX7" s="1241"/>
      <c r="GVY7" s="1241"/>
      <c r="GVZ7" s="1241"/>
      <c r="GWA7" s="1241"/>
      <c r="GWB7" s="1241"/>
      <c r="GWC7" s="1241"/>
      <c r="GWD7" s="1241"/>
      <c r="GWE7" s="1241"/>
      <c r="GWF7" s="1241"/>
      <c r="GWG7" s="1241"/>
      <c r="GWH7" s="1241"/>
      <c r="GWI7" s="1241"/>
      <c r="GWJ7" s="1241"/>
      <c r="GWK7" s="1241"/>
      <c r="GWL7" s="1241"/>
      <c r="GWM7" s="1241"/>
      <c r="GWN7" s="1241"/>
      <c r="GWO7" s="1241"/>
      <c r="GWP7" s="1241"/>
      <c r="GWQ7" s="1241"/>
      <c r="GWR7" s="1241"/>
      <c r="GWS7" s="1241"/>
      <c r="GWT7" s="1241"/>
      <c r="GWU7" s="1241"/>
      <c r="GWV7" s="1241"/>
      <c r="GWW7" s="1241"/>
      <c r="GWX7" s="1241"/>
      <c r="GWY7" s="1241"/>
      <c r="GWZ7" s="1241"/>
      <c r="GXA7" s="1241"/>
      <c r="GXB7" s="1241"/>
      <c r="GXC7" s="1241"/>
      <c r="GXD7" s="1241"/>
      <c r="GXE7" s="1241"/>
      <c r="GXF7" s="1241"/>
      <c r="GXG7" s="1241"/>
      <c r="GXH7" s="1241"/>
      <c r="GXI7" s="1241"/>
      <c r="GXJ7" s="1241"/>
      <c r="GXK7" s="1241"/>
      <c r="GXL7" s="1241"/>
      <c r="GXM7" s="1241"/>
      <c r="GXN7" s="1241"/>
      <c r="GXO7" s="1241"/>
      <c r="GXP7" s="1241"/>
      <c r="GXQ7" s="1241"/>
      <c r="GXR7" s="1241"/>
      <c r="GXS7" s="1241"/>
      <c r="GXT7" s="1241"/>
      <c r="GXU7" s="1241"/>
      <c r="GXV7" s="1241"/>
      <c r="GXW7" s="1241"/>
      <c r="GXX7" s="1241"/>
      <c r="GXY7" s="1241"/>
      <c r="GXZ7" s="1241"/>
      <c r="GYA7" s="1241"/>
      <c r="GYB7" s="1241"/>
      <c r="GYC7" s="1241"/>
      <c r="GYD7" s="1241"/>
      <c r="GYE7" s="1241"/>
      <c r="GYF7" s="1241"/>
      <c r="GYG7" s="1241"/>
      <c r="GYH7" s="1241"/>
      <c r="GYI7" s="1241"/>
      <c r="GYJ7" s="1241"/>
      <c r="GYK7" s="1241"/>
      <c r="GYL7" s="1241"/>
      <c r="GYM7" s="1241"/>
      <c r="GYN7" s="1241"/>
      <c r="GYO7" s="1241"/>
      <c r="GYP7" s="1241"/>
      <c r="GYQ7" s="1241"/>
      <c r="GYR7" s="1241"/>
      <c r="GYS7" s="1241"/>
      <c r="GYT7" s="1241"/>
      <c r="GYU7" s="1241"/>
      <c r="GYV7" s="1241"/>
      <c r="GYW7" s="1241"/>
      <c r="GYX7" s="1241"/>
      <c r="GYY7" s="1241"/>
      <c r="GYZ7" s="1241"/>
      <c r="GZA7" s="1241"/>
      <c r="GZB7" s="1241"/>
      <c r="GZC7" s="1241"/>
      <c r="GZD7" s="1241"/>
      <c r="GZE7" s="1241"/>
      <c r="GZF7" s="1241"/>
      <c r="GZG7" s="1241"/>
      <c r="GZH7" s="1241"/>
      <c r="GZI7" s="1241"/>
      <c r="GZJ7" s="1241"/>
      <c r="GZK7" s="1241"/>
      <c r="GZL7" s="1241"/>
      <c r="GZM7" s="1241"/>
      <c r="GZN7" s="1241"/>
      <c r="GZO7" s="1241"/>
      <c r="GZP7" s="1241"/>
      <c r="GZQ7" s="1241"/>
      <c r="GZR7" s="1241"/>
      <c r="GZS7" s="1241"/>
      <c r="GZT7" s="1241"/>
      <c r="GZU7" s="1241"/>
      <c r="GZV7" s="1241"/>
      <c r="GZW7" s="1241"/>
      <c r="GZX7" s="1241"/>
      <c r="GZY7" s="1241"/>
      <c r="GZZ7" s="1241"/>
      <c r="HAA7" s="1241"/>
      <c r="HAB7" s="1241"/>
      <c r="HAC7" s="1241"/>
      <c r="HAD7" s="1241"/>
      <c r="HAE7" s="1241"/>
      <c r="HAF7" s="1241"/>
      <c r="HAG7" s="1241"/>
      <c r="HAH7" s="1241"/>
      <c r="HAI7" s="1241"/>
      <c r="HAJ7" s="1241"/>
      <c r="HAK7" s="1241"/>
      <c r="HAL7" s="1241"/>
      <c r="HAM7" s="1241"/>
      <c r="HAN7" s="1241"/>
      <c r="HAO7" s="1241"/>
      <c r="HAP7" s="1241"/>
      <c r="HAQ7" s="1241"/>
      <c r="HAR7" s="1241"/>
      <c r="HAS7" s="1241"/>
      <c r="HAT7" s="1241"/>
      <c r="HAU7" s="1241"/>
      <c r="HAV7" s="1241"/>
      <c r="HAW7" s="1241"/>
      <c r="HAX7" s="1241"/>
      <c r="HAY7" s="1241"/>
      <c r="HAZ7" s="1241"/>
      <c r="HBA7" s="1241"/>
      <c r="HBB7" s="1241"/>
      <c r="HBC7" s="1241"/>
      <c r="HBD7" s="1241"/>
      <c r="HBE7" s="1241"/>
      <c r="HBF7" s="1241"/>
      <c r="HBG7" s="1241"/>
      <c r="HBH7" s="1241"/>
      <c r="HBI7" s="1241"/>
      <c r="HBJ7" s="1241"/>
      <c r="HBK7" s="1241"/>
      <c r="HBL7" s="1241"/>
      <c r="HBM7" s="1241"/>
      <c r="HBN7" s="1241"/>
      <c r="HBO7" s="1241"/>
      <c r="HBP7" s="1241"/>
      <c r="HBQ7" s="1241"/>
      <c r="HBR7" s="1241"/>
      <c r="HBS7" s="1241"/>
      <c r="HBT7" s="1241"/>
      <c r="HBU7" s="1241"/>
      <c r="HBV7" s="1241"/>
      <c r="HBW7" s="1241"/>
      <c r="HBX7" s="1241"/>
      <c r="HBY7" s="1241"/>
      <c r="HBZ7" s="1241"/>
      <c r="HCA7" s="1241"/>
      <c r="HCB7" s="1241"/>
      <c r="HCC7" s="1241"/>
      <c r="HCD7" s="1241"/>
      <c r="HCE7" s="1241"/>
      <c r="HCF7" s="1241"/>
      <c r="HCG7" s="1241"/>
      <c r="HCH7" s="1241"/>
      <c r="HCI7" s="1241"/>
      <c r="HCJ7" s="1241"/>
      <c r="HCK7" s="1241"/>
      <c r="HCL7" s="1241"/>
      <c r="HCM7" s="1241"/>
      <c r="HCN7" s="1241"/>
      <c r="HCO7" s="1241"/>
      <c r="HCP7" s="1241"/>
      <c r="HCQ7" s="1241"/>
      <c r="HCR7" s="1241"/>
      <c r="HCS7" s="1241"/>
      <c r="HCT7" s="1241"/>
      <c r="HCU7" s="1241"/>
      <c r="HCV7" s="1241"/>
      <c r="HCW7" s="1241"/>
      <c r="HCX7" s="1241"/>
      <c r="HCY7" s="1241"/>
      <c r="HCZ7" s="1241"/>
      <c r="HDA7" s="1241"/>
      <c r="HDB7" s="1241"/>
      <c r="HDC7" s="1241"/>
      <c r="HDD7" s="1241"/>
      <c r="HDE7" s="1241"/>
      <c r="HDF7" s="1241"/>
      <c r="HDG7" s="1241"/>
      <c r="HDH7" s="1241"/>
      <c r="HDI7" s="1241"/>
      <c r="HDJ7" s="1241"/>
      <c r="HDK7" s="1241"/>
      <c r="HDL7" s="1241"/>
      <c r="HDM7" s="1241"/>
      <c r="HDN7" s="1241"/>
      <c r="HDO7" s="1241"/>
      <c r="HDP7" s="1241"/>
      <c r="HDQ7" s="1241"/>
      <c r="HDR7" s="1241"/>
      <c r="HDS7" s="1241"/>
      <c r="HDT7" s="1241"/>
      <c r="HDU7" s="1241"/>
      <c r="HDV7" s="1241"/>
      <c r="HDW7" s="1241"/>
      <c r="HDX7" s="1241"/>
      <c r="HDY7" s="1241"/>
      <c r="HDZ7" s="1241"/>
      <c r="HEA7" s="1241"/>
      <c r="HEB7" s="1241"/>
      <c r="HEC7" s="1241"/>
      <c r="HED7" s="1241"/>
      <c r="HEE7" s="1241"/>
      <c r="HEF7" s="1241"/>
      <c r="HEG7" s="1241"/>
      <c r="HEH7" s="1241"/>
      <c r="HEI7" s="1241"/>
      <c r="HEJ7" s="1241"/>
      <c r="HEK7" s="1241"/>
      <c r="HEL7" s="1241"/>
      <c r="HEM7" s="1241"/>
      <c r="HEN7" s="1241"/>
      <c r="HEO7" s="1241"/>
      <c r="HEP7" s="1241"/>
      <c r="HEQ7" s="1241"/>
      <c r="HER7" s="1241"/>
      <c r="HES7" s="1241"/>
      <c r="HET7" s="1241"/>
      <c r="HEU7" s="1241"/>
      <c r="HEV7" s="1241"/>
      <c r="HEW7" s="1241"/>
      <c r="HEX7" s="1241"/>
      <c r="HEY7" s="1241"/>
      <c r="HEZ7" s="1241"/>
      <c r="HFA7" s="1241"/>
      <c r="HFB7" s="1241"/>
      <c r="HFC7" s="1241"/>
      <c r="HFD7" s="1241"/>
      <c r="HFE7" s="1241"/>
      <c r="HFF7" s="1241"/>
      <c r="HFG7" s="1241"/>
      <c r="HFH7" s="1241"/>
      <c r="HFI7" s="1241"/>
      <c r="HFJ7" s="1241"/>
      <c r="HFK7" s="1241"/>
      <c r="HFL7" s="1241"/>
      <c r="HFM7" s="1241"/>
      <c r="HFN7" s="1241"/>
      <c r="HFO7" s="1241"/>
      <c r="HFP7" s="1241"/>
      <c r="HFQ7" s="1241"/>
      <c r="HFR7" s="1241"/>
      <c r="HFS7" s="1241"/>
      <c r="HFT7" s="1241"/>
      <c r="HFU7" s="1241"/>
      <c r="HFV7" s="1241"/>
      <c r="HFW7" s="1241"/>
      <c r="HFX7" s="1241"/>
      <c r="HFY7" s="1241"/>
      <c r="HFZ7" s="1241"/>
      <c r="HGA7" s="1241"/>
      <c r="HGB7" s="1241"/>
      <c r="HGC7" s="1241"/>
      <c r="HGD7" s="1241"/>
      <c r="HGE7" s="1241"/>
      <c r="HGF7" s="1241"/>
      <c r="HGG7" s="1241"/>
      <c r="HGH7" s="1241"/>
      <c r="HGI7" s="1241"/>
      <c r="HGJ7" s="1241"/>
      <c r="HGK7" s="1241"/>
      <c r="HGL7" s="1241"/>
      <c r="HGM7" s="1241"/>
      <c r="HGN7" s="1241"/>
      <c r="HGO7" s="1241"/>
      <c r="HGP7" s="1241"/>
      <c r="HGQ7" s="1241"/>
      <c r="HGR7" s="1241"/>
      <c r="HGS7" s="1241"/>
      <c r="HGT7" s="1241"/>
      <c r="HGU7" s="1241"/>
      <c r="HGV7" s="1241"/>
      <c r="HGW7" s="1241"/>
      <c r="HGX7" s="1241"/>
      <c r="HGY7" s="1241"/>
      <c r="HGZ7" s="1241"/>
      <c r="HHA7" s="1241"/>
      <c r="HHB7" s="1241"/>
      <c r="HHC7" s="1241"/>
      <c r="HHD7" s="1241"/>
      <c r="HHE7" s="1241"/>
      <c r="HHF7" s="1241"/>
      <c r="HHG7" s="1241"/>
      <c r="HHH7" s="1241"/>
      <c r="HHI7" s="1241"/>
      <c r="HHJ7" s="1241"/>
      <c r="HHK7" s="1241"/>
      <c r="HHL7" s="1241"/>
      <c r="HHM7" s="1241"/>
      <c r="HHN7" s="1241"/>
      <c r="HHO7" s="1241"/>
      <c r="HHP7" s="1241"/>
      <c r="HHQ7" s="1241"/>
      <c r="HHR7" s="1241"/>
      <c r="HHS7" s="1241"/>
      <c r="HHT7" s="1241"/>
      <c r="HHU7" s="1241"/>
      <c r="HHV7" s="1241"/>
      <c r="HHW7" s="1241"/>
      <c r="HHX7" s="1241"/>
      <c r="HHY7" s="1241"/>
      <c r="HHZ7" s="1241"/>
      <c r="HIA7" s="1241"/>
      <c r="HIB7" s="1241"/>
      <c r="HIC7" s="1241"/>
      <c r="HID7" s="1241"/>
      <c r="HIE7" s="1241"/>
      <c r="HIF7" s="1241"/>
      <c r="HIG7" s="1241"/>
      <c r="HIH7" s="1241"/>
      <c r="HII7" s="1241"/>
      <c r="HIJ7" s="1241"/>
      <c r="HIK7" s="1241"/>
      <c r="HIL7" s="1241"/>
      <c r="HIM7" s="1241"/>
      <c r="HIN7" s="1241"/>
      <c r="HIO7" s="1241"/>
      <c r="HIP7" s="1241"/>
      <c r="HIQ7" s="1241"/>
      <c r="HIR7" s="1241"/>
      <c r="HIS7" s="1241"/>
      <c r="HIT7" s="1241"/>
      <c r="HIU7" s="1241"/>
      <c r="HIV7" s="1241"/>
      <c r="HIW7" s="1241"/>
      <c r="HIX7" s="1241"/>
      <c r="HIY7" s="1241"/>
      <c r="HIZ7" s="1241"/>
      <c r="HJA7" s="1241"/>
      <c r="HJB7" s="1241"/>
      <c r="HJC7" s="1241"/>
      <c r="HJD7" s="1241"/>
      <c r="HJE7" s="1241"/>
      <c r="HJF7" s="1241"/>
      <c r="HJG7" s="1241"/>
      <c r="HJH7" s="1241"/>
      <c r="HJI7" s="1241"/>
      <c r="HJJ7" s="1241"/>
      <c r="HJK7" s="1241"/>
      <c r="HJL7" s="1241"/>
      <c r="HJM7" s="1241"/>
      <c r="HJN7" s="1241"/>
      <c r="HJO7" s="1241"/>
      <c r="HJP7" s="1241"/>
      <c r="HJQ7" s="1241"/>
      <c r="HJR7" s="1241"/>
      <c r="HJS7" s="1241"/>
      <c r="HJT7" s="1241"/>
      <c r="HJU7" s="1241"/>
      <c r="HJV7" s="1241"/>
      <c r="HJW7" s="1241"/>
      <c r="HJX7" s="1241"/>
      <c r="HJY7" s="1241"/>
      <c r="HJZ7" s="1241"/>
      <c r="HKA7" s="1241"/>
      <c r="HKB7" s="1241"/>
      <c r="HKC7" s="1241"/>
      <c r="HKD7" s="1241"/>
      <c r="HKE7" s="1241"/>
      <c r="HKF7" s="1241"/>
      <c r="HKG7" s="1241"/>
      <c r="HKH7" s="1241"/>
      <c r="HKI7" s="1241"/>
      <c r="HKJ7" s="1241"/>
      <c r="HKK7" s="1241"/>
      <c r="HKL7" s="1241"/>
      <c r="HKM7" s="1241"/>
      <c r="HKN7" s="1241"/>
      <c r="HKO7" s="1241"/>
      <c r="HKP7" s="1241"/>
      <c r="HKQ7" s="1241"/>
      <c r="HKR7" s="1241"/>
      <c r="HKS7" s="1241"/>
      <c r="HKT7" s="1241"/>
      <c r="HKU7" s="1241"/>
      <c r="HKV7" s="1241"/>
      <c r="HKW7" s="1241"/>
      <c r="HKX7" s="1241"/>
      <c r="HKY7" s="1241"/>
      <c r="HKZ7" s="1241"/>
      <c r="HLA7" s="1241"/>
      <c r="HLB7" s="1241"/>
      <c r="HLC7" s="1241"/>
      <c r="HLD7" s="1241"/>
      <c r="HLE7" s="1241"/>
      <c r="HLF7" s="1241"/>
      <c r="HLG7" s="1241"/>
      <c r="HLH7" s="1241"/>
      <c r="HLI7" s="1241"/>
      <c r="HLJ7" s="1241"/>
      <c r="HLK7" s="1241"/>
      <c r="HLL7" s="1241"/>
      <c r="HLM7" s="1241"/>
      <c r="HLN7" s="1241"/>
      <c r="HLO7" s="1241"/>
      <c r="HLP7" s="1241"/>
      <c r="HLQ7" s="1241"/>
      <c r="HLR7" s="1241"/>
      <c r="HLS7" s="1241"/>
      <c r="HLT7" s="1241"/>
      <c r="HLU7" s="1241"/>
      <c r="HLV7" s="1241"/>
      <c r="HLW7" s="1241"/>
      <c r="HLX7" s="1241"/>
      <c r="HLY7" s="1241"/>
      <c r="HLZ7" s="1241"/>
      <c r="HMA7" s="1241"/>
      <c r="HMB7" s="1241"/>
      <c r="HMC7" s="1241"/>
      <c r="HMD7" s="1241"/>
      <c r="HME7" s="1241"/>
      <c r="HMF7" s="1241"/>
      <c r="HMG7" s="1241"/>
      <c r="HMH7" s="1241"/>
      <c r="HMI7" s="1241"/>
      <c r="HMJ7" s="1241"/>
      <c r="HMK7" s="1241"/>
      <c r="HML7" s="1241"/>
      <c r="HMM7" s="1241"/>
      <c r="HMN7" s="1241"/>
      <c r="HMO7" s="1241"/>
      <c r="HMP7" s="1241"/>
      <c r="HMQ7" s="1241"/>
      <c r="HMR7" s="1241"/>
      <c r="HMS7" s="1241"/>
      <c r="HMT7" s="1241"/>
      <c r="HMU7" s="1241"/>
      <c r="HMV7" s="1241"/>
      <c r="HMW7" s="1241"/>
      <c r="HMX7" s="1241"/>
      <c r="HMY7" s="1241"/>
      <c r="HMZ7" s="1241"/>
      <c r="HNA7" s="1241"/>
      <c r="HNB7" s="1241"/>
      <c r="HNC7" s="1241"/>
      <c r="HND7" s="1241"/>
      <c r="HNE7" s="1241"/>
      <c r="HNF7" s="1241"/>
      <c r="HNG7" s="1241"/>
      <c r="HNH7" s="1241"/>
      <c r="HNI7" s="1241"/>
      <c r="HNJ7" s="1241"/>
      <c r="HNK7" s="1241"/>
      <c r="HNL7" s="1241"/>
      <c r="HNM7" s="1241"/>
      <c r="HNN7" s="1241"/>
      <c r="HNO7" s="1241"/>
      <c r="HNP7" s="1241"/>
      <c r="HNQ7" s="1241"/>
      <c r="HNR7" s="1241"/>
      <c r="HNS7" s="1241"/>
      <c r="HNT7" s="1241"/>
      <c r="HNU7" s="1241"/>
      <c r="HNV7" s="1241"/>
      <c r="HNW7" s="1241"/>
      <c r="HNX7" s="1241"/>
      <c r="HNY7" s="1241"/>
      <c r="HNZ7" s="1241"/>
      <c r="HOA7" s="1241"/>
      <c r="HOB7" s="1241"/>
      <c r="HOC7" s="1241"/>
      <c r="HOD7" s="1241"/>
      <c r="HOE7" s="1241"/>
      <c r="HOF7" s="1241"/>
      <c r="HOG7" s="1241"/>
      <c r="HOH7" s="1241"/>
      <c r="HOI7" s="1241"/>
      <c r="HOJ7" s="1241"/>
      <c r="HOK7" s="1241"/>
      <c r="HOL7" s="1241"/>
      <c r="HOM7" s="1241"/>
      <c r="HON7" s="1241"/>
      <c r="HOO7" s="1241"/>
      <c r="HOP7" s="1241"/>
      <c r="HOQ7" s="1241"/>
      <c r="HOR7" s="1241"/>
      <c r="HOS7" s="1241"/>
      <c r="HOT7" s="1241"/>
      <c r="HOU7" s="1241"/>
      <c r="HOV7" s="1241"/>
      <c r="HOW7" s="1241"/>
      <c r="HOX7" s="1241"/>
      <c r="HOY7" s="1241"/>
      <c r="HOZ7" s="1241"/>
      <c r="HPA7" s="1241"/>
      <c r="HPB7" s="1241"/>
      <c r="HPC7" s="1241"/>
      <c r="HPD7" s="1241"/>
      <c r="HPE7" s="1241"/>
      <c r="HPF7" s="1241"/>
      <c r="HPG7" s="1241"/>
      <c r="HPH7" s="1241"/>
      <c r="HPI7" s="1241"/>
      <c r="HPJ7" s="1241"/>
      <c r="HPK7" s="1241"/>
      <c r="HPL7" s="1241"/>
      <c r="HPM7" s="1241"/>
      <c r="HPN7" s="1241"/>
      <c r="HPO7" s="1241"/>
      <c r="HPP7" s="1241"/>
      <c r="HPQ7" s="1241"/>
      <c r="HPR7" s="1241"/>
      <c r="HPS7" s="1241"/>
      <c r="HPT7" s="1241"/>
      <c r="HPU7" s="1241"/>
      <c r="HPV7" s="1241"/>
      <c r="HPW7" s="1241"/>
      <c r="HPX7" s="1241"/>
      <c r="HPY7" s="1241"/>
      <c r="HPZ7" s="1241"/>
      <c r="HQA7" s="1241"/>
      <c r="HQB7" s="1241"/>
      <c r="HQC7" s="1241"/>
      <c r="HQD7" s="1241"/>
      <c r="HQE7" s="1241"/>
      <c r="HQF7" s="1241"/>
      <c r="HQG7" s="1241"/>
      <c r="HQH7" s="1241"/>
      <c r="HQI7" s="1241"/>
      <c r="HQJ7" s="1241"/>
      <c r="HQK7" s="1241"/>
      <c r="HQL7" s="1241"/>
      <c r="HQM7" s="1241"/>
      <c r="HQN7" s="1241"/>
      <c r="HQO7" s="1241"/>
      <c r="HQP7" s="1241"/>
      <c r="HQQ7" s="1241"/>
      <c r="HQR7" s="1241"/>
      <c r="HQS7" s="1241"/>
      <c r="HQT7" s="1241"/>
      <c r="HQU7" s="1241"/>
      <c r="HQV7" s="1241"/>
      <c r="HQW7" s="1241"/>
      <c r="HQX7" s="1241"/>
      <c r="HQY7" s="1241"/>
      <c r="HQZ7" s="1241"/>
      <c r="HRA7" s="1241"/>
      <c r="HRB7" s="1241"/>
      <c r="HRC7" s="1241"/>
      <c r="HRD7" s="1241"/>
      <c r="HRE7" s="1241"/>
      <c r="HRF7" s="1241"/>
      <c r="HRG7" s="1241"/>
      <c r="HRH7" s="1241"/>
      <c r="HRI7" s="1241"/>
      <c r="HRJ7" s="1241"/>
      <c r="HRK7" s="1241"/>
      <c r="HRL7" s="1241"/>
      <c r="HRM7" s="1241"/>
      <c r="HRN7" s="1241"/>
      <c r="HRO7" s="1241"/>
      <c r="HRP7" s="1241"/>
      <c r="HRQ7" s="1241"/>
      <c r="HRR7" s="1241"/>
      <c r="HRS7" s="1241"/>
      <c r="HRT7" s="1241"/>
      <c r="HRU7" s="1241"/>
      <c r="HRV7" s="1241"/>
      <c r="HRW7" s="1241"/>
      <c r="HRX7" s="1241"/>
      <c r="HRY7" s="1241"/>
      <c r="HRZ7" s="1241"/>
      <c r="HSA7" s="1241"/>
      <c r="HSB7" s="1241"/>
      <c r="HSC7" s="1241"/>
      <c r="HSD7" s="1241"/>
      <c r="HSE7" s="1241"/>
      <c r="HSF7" s="1241"/>
      <c r="HSG7" s="1241"/>
      <c r="HSH7" s="1241"/>
      <c r="HSI7" s="1241"/>
      <c r="HSJ7" s="1241"/>
      <c r="HSK7" s="1241"/>
      <c r="HSL7" s="1241"/>
      <c r="HSM7" s="1241"/>
      <c r="HSN7" s="1241"/>
      <c r="HSO7" s="1241"/>
      <c r="HSP7" s="1241"/>
      <c r="HSQ7" s="1241"/>
      <c r="HSR7" s="1241"/>
      <c r="HSS7" s="1241"/>
      <c r="HST7" s="1241"/>
      <c r="HSU7" s="1241"/>
      <c r="HSV7" s="1241"/>
      <c r="HSW7" s="1241"/>
      <c r="HSX7" s="1241"/>
      <c r="HSY7" s="1241"/>
      <c r="HSZ7" s="1241"/>
      <c r="HTA7" s="1241"/>
      <c r="HTB7" s="1241"/>
      <c r="HTC7" s="1241"/>
      <c r="HTD7" s="1241"/>
      <c r="HTE7" s="1241"/>
      <c r="HTF7" s="1241"/>
      <c r="HTG7" s="1241"/>
      <c r="HTH7" s="1241"/>
      <c r="HTI7" s="1241"/>
      <c r="HTJ7" s="1241"/>
      <c r="HTK7" s="1241"/>
      <c r="HTL7" s="1241"/>
      <c r="HTM7" s="1241"/>
      <c r="HTN7" s="1241"/>
      <c r="HTO7" s="1241"/>
      <c r="HTP7" s="1241"/>
      <c r="HTQ7" s="1241"/>
      <c r="HTR7" s="1241"/>
      <c r="HTS7" s="1241"/>
      <c r="HTT7" s="1241"/>
      <c r="HTU7" s="1241"/>
      <c r="HTV7" s="1241"/>
      <c r="HTW7" s="1241"/>
      <c r="HTX7" s="1241"/>
      <c r="HTY7" s="1241"/>
      <c r="HTZ7" s="1241"/>
      <c r="HUA7" s="1241"/>
      <c r="HUB7" s="1241"/>
      <c r="HUC7" s="1241"/>
      <c r="HUD7" s="1241"/>
      <c r="HUE7" s="1241"/>
      <c r="HUF7" s="1241"/>
      <c r="HUG7" s="1241"/>
      <c r="HUH7" s="1241"/>
      <c r="HUI7" s="1241"/>
      <c r="HUJ7" s="1241"/>
      <c r="HUK7" s="1241"/>
      <c r="HUL7" s="1241"/>
      <c r="HUM7" s="1241"/>
      <c r="HUN7" s="1241"/>
      <c r="HUO7" s="1241"/>
      <c r="HUP7" s="1241"/>
      <c r="HUQ7" s="1241"/>
      <c r="HUR7" s="1241"/>
      <c r="HUS7" s="1241"/>
      <c r="HUT7" s="1241"/>
      <c r="HUU7" s="1241"/>
      <c r="HUV7" s="1241"/>
      <c r="HUW7" s="1241"/>
      <c r="HUX7" s="1241"/>
      <c r="HUY7" s="1241"/>
      <c r="HUZ7" s="1241"/>
      <c r="HVA7" s="1241"/>
      <c r="HVB7" s="1241"/>
      <c r="HVC7" s="1241"/>
      <c r="HVD7" s="1241"/>
      <c r="HVE7" s="1241"/>
      <c r="HVF7" s="1241"/>
      <c r="HVG7" s="1241"/>
      <c r="HVH7" s="1241"/>
      <c r="HVI7" s="1241"/>
      <c r="HVJ7" s="1241"/>
      <c r="HVK7" s="1241"/>
      <c r="HVL7" s="1241"/>
      <c r="HVM7" s="1241"/>
      <c r="HVN7" s="1241"/>
      <c r="HVO7" s="1241"/>
      <c r="HVP7" s="1241"/>
      <c r="HVQ7" s="1241"/>
      <c r="HVR7" s="1241"/>
      <c r="HVS7" s="1241"/>
      <c r="HVT7" s="1241"/>
      <c r="HVU7" s="1241"/>
      <c r="HVV7" s="1241"/>
      <c r="HVW7" s="1241"/>
      <c r="HVX7" s="1241"/>
      <c r="HVY7" s="1241"/>
      <c r="HVZ7" s="1241"/>
      <c r="HWA7" s="1241"/>
      <c r="HWB7" s="1241"/>
      <c r="HWC7" s="1241"/>
      <c r="HWD7" s="1241"/>
      <c r="HWE7" s="1241"/>
      <c r="HWF7" s="1241"/>
      <c r="HWG7" s="1241"/>
      <c r="HWH7" s="1241"/>
      <c r="HWI7" s="1241"/>
      <c r="HWJ7" s="1241"/>
      <c r="HWK7" s="1241"/>
      <c r="HWL7" s="1241"/>
      <c r="HWM7" s="1241"/>
      <c r="HWN7" s="1241"/>
      <c r="HWO7" s="1241"/>
      <c r="HWP7" s="1241"/>
      <c r="HWQ7" s="1241"/>
      <c r="HWR7" s="1241"/>
      <c r="HWS7" s="1241"/>
      <c r="HWT7" s="1241"/>
      <c r="HWU7" s="1241"/>
      <c r="HWV7" s="1241"/>
      <c r="HWW7" s="1241"/>
      <c r="HWX7" s="1241"/>
      <c r="HWY7" s="1241"/>
      <c r="HWZ7" s="1241"/>
      <c r="HXA7" s="1241"/>
      <c r="HXB7" s="1241"/>
      <c r="HXC7" s="1241"/>
      <c r="HXD7" s="1241"/>
      <c r="HXE7" s="1241"/>
      <c r="HXF7" s="1241"/>
      <c r="HXG7" s="1241"/>
      <c r="HXH7" s="1241"/>
      <c r="HXI7" s="1241"/>
      <c r="HXJ7" s="1241"/>
      <c r="HXK7" s="1241"/>
      <c r="HXL7" s="1241"/>
      <c r="HXM7" s="1241"/>
      <c r="HXN7" s="1241"/>
      <c r="HXO7" s="1241"/>
      <c r="HXP7" s="1241"/>
      <c r="HXQ7" s="1241"/>
      <c r="HXR7" s="1241"/>
      <c r="HXS7" s="1241"/>
      <c r="HXT7" s="1241"/>
      <c r="HXU7" s="1241"/>
      <c r="HXV7" s="1241"/>
      <c r="HXW7" s="1241"/>
      <c r="HXX7" s="1241"/>
      <c r="HXY7" s="1241"/>
      <c r="HXZ7" s="1241"/>
      <c r="HYA7" s="1241"/>
      <c r="HYB7" s="1241"/>
      <c r="HYC7" s="1241"/>
      <c r="HYD7" s="1241"/>
      <c r="HYE7" s="1241"/>
      <c r="HYF7" s="1241"/>
      <c r="HYG7" s="1241"/>
      <c r="HYH7" s="1241"/>
      <c r="HYI7" s="1241"/>
      <c r="HYJ7" s="1241"/>
      <c r="HYK7" s="1241"/>
      <c r="HYL7" s="1241"/>
      <c r="HYM7" s="1241"/>
      <c r="HYN7" s="1241"/>
      <c r="HYO7" s="1241"/>
      <c r="HYP7" s="1241"/>
      <c r="HYQ7" s="1241"/>
      <c r="HYR7" s="1241"/>
      <c r="HYS7" s="1241"/>
      <c r="HYT7" s="1241"/>
      <c r="HYU7" s="1241"/>
      <c r="HYV7" s="1241"/>
      <c r="HYW7" s="1241"/>
      <c r="HYX7" s="1241"/>
      <c r="HYY7" s="1241"/>
      <c r="HYZ7" s="1241"/>
      <c r="HZA7" s="1241"/>
      <c r="HZB7" s="1241"/>
      <c r="HZC7" s="1241"/>
      <c r="HZD7" s="1241"/>
      <c r="HZE7" s="1241"/>
      <c r="HZF7" s="1241"/>
      <c r="HZG7" s="1241"/>
      <c r="HZH7" s="1241"/>
      <c r="HZI7" s="1241"/>
      <c r="HZJ7" s="1241"/>
      <c r="HZK7" s="1241"/>
      <c r="HZL7" s="1241"/>
      <c r="HZM7" s="1241"/>
      <c r="HZN7" s="1241"/>
      <c r="HZO7" s="1241"/>
      <c r="HZP7" s="1241"/>
      <c r="HZQ7" s="1241"/>
      <c r="HZR7" s="1241"/>
      <c r="HZS7" s="1241"/>
      <c r="HZT7" s="1241"/>
      <c r="HZU7" s="1241"/>
      <c r="HZV7" s="1241"/>
      <c r="HZW7" s="1241"/>
      <c r="HZX7" s="1241"/>
      <c r="HZY7" s="1241"/>
      <c r="HZZ7" s="1241"/>
      <c r="IAA7" s="1241"/>
      <c r="IAB7" s="1241"/>
      <c r="IAC7" s="1241"/>
      <c r="IAD7" s="1241"/>
      <c r="IAE7" s="1241"/>
      <c r="IAF7" s="1241"/>
      <c r="IAG7" s="1241"/>
      <c r="IAH7" s="1241"/>
      <c r="IAI7" s="1241"/>
      <c r="IAJ7" s="1241"/>
      <c r="IAK7" s="1241"/>
      <c r="IAL7" s="1241"/>
      <c r="IAM7" s="1241"/>
      <c r="IAN7" s="1241"/>
      <c r="IAO7" s="1241"/>
      <c r="IAP7" s="1241"/>
      <c r="IAQ7" s="1241"/>
      <c r="IAR7" s="1241"/>
      <c r="IAS7" s="1241"/>
      <c r="IAT7" s="1241"/>
      <c r="IAU7" s="1241"/>
      <c r="IAV7" s="1241"/>
      <c r="IAW7" s="1241"/>
      <c r="IAX7" s="1241"/>
      <c r="IAY7" s="1241"/>
      <c r="IAZ7" s="1241"/>
      <c r="IBA7" s="1241"/>
      <c r="IBB7" s="1241"/>
      <c r="IBC7" s="1241"/>
      <c r="IBD7" s="1241"/>
      <c r="IBE7" s="1241"/>
      <c r="IBF7" s="1241"/>
      <c r="IBG7" s="1241"/>
      <c r="IBH7" s="1241"/>
      <c r="IBI7" s="1241"/>
      <c r="IBJ7" s="1241"/>
      <c r="IBK7" s="1241"/>
      <c r="IBL7" s="1241"/>
      <c r="IBM7" s="1241"/>
      <c r="IBN7" s="1241"/>
      <c r="IBO7" s="1241"/>
      <c r="IBP7" s="1241"/>
      <c r="IBQ7" s="1241"/>
      <c r="IBR7" s="1241"/>
      <c r="IBS7" s="1241"/>
      <c r="IBT7" s="1241"/>
      <c r="IBU7" s="1241"/>
      <c r="IBV7" s="1241"/>
      <c r="IBW7" s="1241"/>
      <c r="IBX7" s="1241"/>
      <c r="IBY7" s="1241"/>
      <c r="IBZ7" s="1241"/>
      <c r="ICA7" s="1241"/>
      <c r="ICB7" s="1241"/>
      <c r="ICC7" s="1241"/>
      <c r="ICD7" s="1241"/>
      <c r="ICE7" s="1241"/>
      <c r="ICF7" s="1241"/>
      <c r="ICG7" s="1241"/>
      <c r="ICH7" s="1241"/>
      <c r="ICI7" s="1241"/>
      <c r="ICJ7" s="1241"/>
      <c r="ICK7" s="1241"/>
      <c r="ICL7" s="1241"/>
      <c r="ICM7" s="1241"/>
      <c r="ICN7" s="1241"/>
      <c r="ICO7" s="1241"/>
      <c r="ICP7" s="1241"/>
      <c r="ICQ7" s="1241"/>
      <c r="ICR7" s="1241"/>
      <c r="ICS7" s="1241"/>
      <c r="ICT7" s="1241"/>
      <c r="ICU7" s="1241"/>
      <c r="ICV7" s="1241"/>
      <c r="ICW7" s="1241"/>
      <c r="ICX7" s="1241"/>
      <c r="ICY7" s="1241"/>
      <c r="ICZ7" s="1241"/>
      <c r="IDA7" s="1241"/>
      <c r="IDB7" s="1241"/>
      <c r="IDC7" s="1241"/>
      <c r="IDD7" s="1241"/>
      <c r="IDE7" s="1241"/>
      <c r="IDF7" s="1241"/>
      <c r="IDG7" s="1241"/>
      <c r="IDH7" s="1241"/>
      <c r="IDI7" s="1241"/>
      <c r="IDJ7" s="1241"/>
      <c r="IDK7" s="1241"/>
      <c r="IDL7" s="1241"/>
      <c r="IDM7" s="1241"/>
      <c r="IDN7" s="1241"/>
      <c r="IDO7" s="1241"/>
      <c r="IDP7" s="1241"/>
      <c r="IDQ7" s="1241"/>
      <c r="IDR7" s="1241"/>
      <c r="IDS7" s="1241"/>
      <c r="IDT7" s="1241"/>
      <c r="IDU7" s="1241"/>
      <c r="IDV7" s="1241"/>
      <c r="IDW7" s="1241"/>
      <c r="IDX7" s="1241"/>
      <c r="IDY7" s="1241"/>
      <c r="IDZ7" s="1241"/>
      <c r="IEA7" s="1241"/>
      <c r="IEB7" s="1241"/>
      <c r="IEC7" s="1241"/>
      <c r="IED7" s="1241"/>
      <c r="IEE7" s="1241"/>
      <c r="IEF7" s="1241"/>
      <c r="IEG7" s="1241"/>
      <c r="IEH7" s="1241"/>
      <c r="IEI7" s="1241"/>
      <c r="IEJ7" s="1241"/>
      <c r="IEK7" s="1241"/>
      <c r="IEL7" s="1241"/>
      <c r="IEM7" s="1241"/>
      <c r="IEN7" s="1241"/>
      <c r="IEO7" s="1241"/>
      <c r="IEP7" s="1241"/>
      <c r="IEQ7" s="1241"/>
      <c r="IER7" s="1241"/>
      <c r="IES7" s="1241"/>
      <c r="IET7" s="1241"/>
      <c r="IEU7" s="1241"/>
      <c r="IEV7" s="1241"/>
      <c r="IEW7" s="1241"/>
      <c r="IEX7" s="1241"/>
      <c r="IEY7" s="1241"/>
      <c r="IEZ7" s="1241"/>
      <c r="IFA7" s="1241"/>
      <c r="IFB7" s="1241"/>
      <c r="IFC7" s="1241"/>
      <c r="IFD7" s="1241"/>
      <c r="IFE7" s="1241"/>
      <c r="IFF7" s="1241"/>
      <c r="IFG7" s="1241"/>
      <c r="IFH7" s="1241"/>
      <c r="IFI7" s="1241"/>
      <c r="IFJ7" s="1241"/>
      <c r="IFK7" s="1241"/>
      <c r="IFL7" s="1241"/>
      <c r="IFM7" s="1241"/>
      <c r="IFN7" s="1241"/>
      <c r="IFO7" s="1241"/>
      <c r="IFP7" s="1241"/>
      <c r="IFQ7" s="1241"/>
      <c r="IFR7" s="1241"/>
      <c r="IFS7" s="1241"/>
      <c r="IFT7" s="1241"/>
      <c r="IFU7" s="1241"/>
      <c r="IFV7" s="1241"/>
      <c r="IFW7" s="1241"/>
      <c r="IFX7" s="1241"/>
      <c r="IFY7" s="1241"/>
      <c r="IFZ7" s="1241"/>
      <c r="IGA7" s="1241"/>
      <c r="IGB7" s="1241"/>
      <c r="IGC7" s="1241"/>
      <c r="IGD7" s="1241"/>
      <c r="IGE7" s="1241"/>
      <c r="IGF7" s="1241"/>
      <c r="IGG7" s="1241"/>
      <c r="IGH7" s="1241"/>
      <c r="IGI7" s="1241"/>
      <c r="IGJ7" s="1241"/>
      <c r="IGK7" s="1241"/>
      <c r="IGL7" s="1241"/>
      <c r="IGM7" s="1241"/>
      <c r="IGN7" s="1241"/>
      <c r="IGO7" s="1241"/>
      <c r="IGP7" s="1241"/>
      <c r="IGQ7" s="1241"/>
      <c r="IGR7" s="1241"/>
      <c r="IGS7" s="1241"/>
      <c r="IGT7" s="1241"/>
      <c r="IGU7" s="1241"/>
      <c r="IGV7" s="1241"/>
      <c r="IGW7" s="1241"/>
      <c r="IGX7" s="1241"/>
      <c r="IGY7" s="1241"/>
      <c r="IGZ7" s="1241"/>
      <c r="IHA7" s="1241"/>
      <c r="IHB7" s="1241"/>
      <c r="IHC7" s="1241"/>
      <c r="IHD7" s="1241"/>
      <c r="IHE7" s="1241"/>
      <c r="IHF7" s="1241"/>
      <c r="IHG7" s="1241"/>
      <c r="IHH7" s="1241"/>
      <c r="IHI7" s="1241"/>
      <c r="IHJ7" s="1241"/>
      <c r="IHK7" s="1241"/>
      <c r="IHL7" s="1241"/>
      <c r="IHM7" s="1241"/>
      <c r="IHN7" s="1241"/>
      <c r="IHO7" s="1241"/>
      <c r="IHP7" s="1241"/>
      <c r="IHQ7" s="1241"/>
      <c r="IHR7" s="1241"/>
      <c r="IHS7" s="1241"/>
      <c r="IHT7" s="1241"/>
      <c r="IHU7" s="1241"/>
      <c r="IHV7" s="1241"/>
      <c r="IHW7" s="1241"/>
      <c r="IHX7" s="1241"/>
      <c r="IHY7" s="1241"/>
      <c r="IHZ7" s="1241"/>
      <c r="IIA7" s="1241"/>
      <c r="IIB7" s="1241"/>
      <c r="IIC7" s="1241"/>
      <c r="IID7" s="1241"/>
      <c r="IIE7" s="1241"/>
      <c r="IIF7" s="1241"/>
      <c r="IIG7" s="1241"/>
      <c r="IIH7" s="1241"/>
      <c r="III7" s="1241"/>
      <c r="IIJ7" s="1241"/>
      <c r="IIK7" s="1241"/>
      <c r="IIL7" s="1241"/>
      <c r="IIM7" s="1241"/>
      <c r="IIN7" s="1241"/>
      <c r="IIO7" s="1241"/>
      <c r="IIP7" s="1241"/>
      <c r="IIQ7" s="1241"/>
      <c r="IIR7" s="1241"/>
      <c r="IIS7" s="1241"/>
      <c r="IIT7" s="1241"/>
      <c r="IIU7" s="1241"/>
      <c r="IIV7" s="1241"/>
      <c r="IIW7" s="1241"/>
      <c r="IIX7" s="1241"/>
      <c r="IIY7" s="1241"/>
      <c r="IIZ7" s="1241"/>
      <c r="IJA7" s="1241"/>
      <c r="IJB7" s="1241"/>
      <c r="IJC7" s="1241"/>
      <c r="IJD7" s="1241"/>
      <c r="IJE7" s="1241"/>
      <c r="IJF7" s="1241"/>
      <c r="IJG7" s="1241"/>
      <c r="IJH7" s="1241"/>
      <c r="IJI7" s="1241"/>
      <c r="IJJ7" s="1241"/>
      <c r="IJK7" s="1241"/>
      <c r="IJL7" s="1241"/>
      <c r="IJM7" s="1241"/>
      <c r="IJN7" s="1241"/>
      <c r="IJO7" s="1241"/>
      <c r="IJP7" s="1241"/>
      <c r="IJQ7" s="1241"/>
      <c r="IJR7" s="1241"/>
      <c r="IJS7" s="1241"/>
      <c r="IJT7" s="1241"/>
      <c r="IJU7" s="1241"/>
      <c r="IJV7" s="1241"/>
      <c r="IJW7" s="1241"/>
      <c r="IJX7" s="1241"/>
      <c r="IJY7" s="1241"/>
      <c r="IJZ7" s="1241"/>
      <c r="IKA7" s="1241"/>
      <c r="IKB7" s="1241"/>
      <c r="IKC7" s="1241"/>
      <c r="IKD7" s="1241"/>
      <c r="IKE7" s="1241"/>
      <c r="IKF7" s="1241"/>
      <c r="IKG7" s="1241"/>
      <c r="IKH7" s="1241"/>
      <c r="IKI7" s="1241"/>
      <c r="IKJ7" s="1241"/>
      <c r="IKK7" s="1241"/>
      <c r="IKL7" s="1241"/>
      <c r="IKM7" s="1241"/>
      <c r="IKN7" s="1241"/>
      <c r="IKO7" s="1241"/>
      <c r="IKP7" s="1241"/>
      <c r="IKQ7" s="1241"/>
      <c r="IKR7" s="1241"/>
      <c r="IKS7" s="1241"/>
      <c r="IKT7" s="1241"/>
      <c r="IKU7" s="1241"/>
      <c r="IKV7" s="1241"/>
      <c r="IKW7" s="1241"/>
      <c r="IKX7" s="1241"/>
      <c r="IKY7" s="1241"/>
      <c r="IKZ7" s="1241"/>
      <c r="ILA7" s="1241"/>
      <c r="ILB7" s="1241"/>
      <c r="ILC7" s="1241"/>
      <c r="ILD7" s="1241"/>
      <c r="ILE7" s="1241"/>
      <c r="ILF7" s="1241"/>
      <c r="ILG7" s="1241"/>
      <c r="ILH7" s="1241"/>
      <c r="ILI7" s="1241"/>
      <c r="ILJ7" s="1241"/>
      <c r="ILK7" s="1241"/>
      <c r="ILL7" s="1241"/>
      <c r="ILM7" s="1241"/>
      <c r="ILN7" s="1241"/>
      <c r="ILO7" s="1241"/>
      <c r="ILP7" s="1241"/>
      <c r="ILQ7" s="1241"/>
      <c r="ILR7" s="1241"/>
      <c r="ILS7" s="1241"/>
      <c r="ILT7" s="1241"/>
      <c r="ILU7" s="1241"/>
      <c r="ILV7" s="1241"/>
      <c r="ILW7" s="1241"/>
      <c r="ILX7" s="1241"/>
      <c r="ILY7" s="1241"/>
      <c r="ILZ7" s="1241"/>
      <c r="IMA7" s="1241"/>
      <c r="IMB7" s="1241"/>
      <c r="IMC7" s="1241"/>
      <c r="IMD7" s="1241"/>
      <c r="IME7" s="1241"/>
      <c r="IMF7" s="1241"/>
      <c r="IMG7" s="1241"/>
      <c r="IMH7" s="1241"/>
      <c r="IMI7" s="1241"/>
      <c r="IMJ7" s="1241"/>
      <c r="IMK7" s="1241"/>
      <c r="IML7" s="1241"/>
      <c r="IMM7" s="1241"/>
      <c r="IMN7" s="1241"/>
      <c r="IMO7" s="1241"/>
      <c r="IMP7" s="1241"/>
      <c r="IMQ7" s="1241"/>
      <c r="IMR7" s="1241"/>
      <c r="IMS7" s="1241"/>
      <c r="IMT7" s="1241"/>
      <c r="IMU7" s="1241"/>
      <c r="IMV7" s="1241"/>
      <c r="IMW7" s="1241"/>
      <c r="IMX7" s="1241"/>
      <c r="IMY7" s="1241"/>
      <c r="IMZ7" s="1241"/>
      <c r="INA7" s="1241"/>
      <c r="INB7" s="1241"/>
      <c r="INC7" s="1241"/>
      <c r="IND7" s="1241"/>
      <c r="INE7" s="1241"/>
      <c r="INF7" s="1241"/>
      <c r="ING7" s="1241"/>
      <c r="INH7" s="1241"/>
      <c r="INI7" s="1241"/>
      <c r="INJ7" s="1241"/>
      <c r="INK7" s="1241"/>
      <c r="INL7" s="1241"/>
      <c r="INM7" s="1241"/>
      <c r="INN7" s="1241"/>
      <c r="INO7" s="1241"/>
      <c r="INP7" s="1241"/>
      <c r="INQ7" s="1241"/>
      <c r="INR7" s="1241"/>
      <c r="INS7" s="1241"/>
      <c r="INT7" s="1241"/>
      <c r="INU7" s="1241"/>
      <c r="INV7" s="1241"/>
      <c r="INW7" s="1241"/>
      <c r="INX7" s="1241"/>
      <c r="INY7" s="1241"/>
      <c r="INZ7" s="1241"/>
      <c r="IOA7" s="1241"/>
      <c r="IOB7" s="1241"/>
      <c r="IOC7" s="1241"/>
      <c r="IOD7" s="1241"/>
      <c r="IOE7" s="1241"/>
      <c r="IOF7" s="1241"/>
      <c r="IOG7" s="1241"/>
      <c r="IOH7" s="1241"/>
      <c r="IOI7" s="1241"/>
      <c r="IOJ7" s="1241"/>
      <c r="IOK7" s="1241"/>
      <c r="IOL7" s="1241"/>
      <c r="IOM7" s="1241"/>
      <c r="ION7" s="1241"/>
      <c r="IOO7" s="1241"/>
      <c r="IOP7" s="1241"/>
      <c r="IOQ7" s="1241"/>
      <c r="IOR7" s="1241"/>
      <c r="IOS7" s="1241"/>
      <c r="IOT7" s="1241"/>
      <c r="IOU7" s="1241"/>
      <c r="IOV7" s="1241"/>
      <c r="IOW7" s="1241"/>
      <c r="IOX7" s="1241"/>
      <c r="IOY7" s="1241"/>
      <c r="IOZ7" s="1241"/>
      <c r="IPA7" s="1241"/>
      <c r="IPB7" s="1241"/>
      <c r="IPC7" s="1241"/>
      <c r="IPD7" s="1241"/>
      <c r="IPE7" s="1241"/>
      <c r="IPF7" s="1241"/>
      <c r="IPG7" s="1241"/>
      <c r="IPH7" s="1241"/>
      <c r="IPI7" s="1241"/>
      <c r="IPJ7" s="1241"/>
      <c r="IPK7" s="1241"/>
      <c r="IPL7" s="1241"/>
      <c r="IPM7" s="1241"/>
      <c r="IPN7" s="1241"/>
      <c r="IPO7" s="1241"/>
      <c r="IPP7" s="1241"/>
      <c r="IPQ7" s="1241"/>
      <c r="IPR7" s="1241"/>
      <c r="IPS7" s="1241"/>
      <c r="IPT7" s="1241"/>
      <c r="IPU7" s="1241"/>
      <c r="IPV7" s="1241"/>
      <c r="IPW7" s="1241"/>
      <c r="IPX7" s="1241"/>
      <c r="IPY7" s="1241"/>
      <c r="IPZ7" s="1241"/>
      <c r="IQA7" s="1241"/>
      <c r="IQB7" s="1241"/>
      <c r="IQC7" s="1241"/>
      <c r="IQD7" s="1241"/>
      <c r="IQE7" s="1241"/>
      <c r="IQF7" s="1241"/>
      <c r="IQG7" s="1241"/>
      <c r="IQH7" s="1241"/>
      <c r="IQI7" s="1241"/>
      <c r="IQJ7" s="1241"/>
      <c r="IQK7" s="1241"/>
      <c r="IQL7" s="1241"/>
      <c r="IQM7" s="1241"/>
      <c r="IQN7" s="1241"/>
      <c r="IQO7" s="1241"/>
      <c r="IQP7" s="1241"/>
      <c r="IQQ7" s="1241"/>
      <c r="IQR7" s="1241"/>
      <c r="IQS7" s="1241"/>
      <c r="IQT7" s="1241"/>
      <c r="IQU7" s="1241"/>
      <c r="IQV7" s="1241"/>
      <c r="IQW7" s="1241"/>
      <c r="IQX7" s="1241"/>
      <c r="IQY7" s="1241"/>
      <c r="IQZ7" s="1241"/>
      <c r="IRA7" s="1241"/>
      <c r="IRB7" s="1241"/>
      <c r="IRC7" s="1241"/>
      <c r="IRD7" s="1241"/>
      <c r="IRE7" s="1241"/>
      <c r="IRF7" s="1241"/>
      <c r="IRG7" s="1241"/>
      <c r="IRH7" s="1241"/>
      <c r="IRI7" s="1241"/>
      <c r="IRJ7" s="1241"/>
      <c r="IRK7" s="1241"/>
      <c r="IRL7" s="1241"/>
      <c r="IRM7" s="1241"/>
      <c r="IRN7" s="1241"/>
      <c r="IRO7" s="1241"/>
      <c r="IRP7" s="1241"/>
      <c r="IRQ7" s="1241"/>
      <c r="IRR7" s="1241"/>
      <c r="IRS7" s="1241"/>
      <c r="IRT7" s="1241"/>
      <c r="IRU7" s="1241"/>
      <c r="IRV7" s="1241"/>
      <c r="IRW7" s="1241"/>
      <c r="IRX7" s="1241"/>
      <c r="IRY7" s="1241"/>
      <c r="IRZ7" s="1241"/>
      <c r="ISA7" s="1241"/>
      <c r="ISB7" s="1241"/>
      <c r="ISC7" s="1241"/>
      <c r="ISD7" s="1241"/>
      <c r="ISE7" s="1241"/>
      <c r="ISF7" s="1241"/>
      <c r="ISG7" s="1241"/>
      <c r="ISH7" s="1241"/>
      <c r="ISI7" s="1241"/>
      <c r="ISJ7" s="1241"/>
      <c r="ISK7" s="1241"/>
      <c r="ISL7" s="1241"/>
      <c r="ISM7" s="1241"/>
      <c r="ISN7" s="1241"/>
      <c r="ISO7" s="1241"/>
      <c r="ISP7" s="1241"/>
      <c r="ISQ7" s="1241"/>
      <c r="ISR7" s="1241"/>
      <c r="ISS7" s="1241"/>
      <c r="IST7" s="1241"/>
      <c r="ISU7" s="1241"/>
      <c r="ISV7" s="1241"/>
      <c r="ISW7" s="1241"/>
      <c r="ISX7" s="1241"/>
      <c r="ISY7" s="1241"/>
      <c r="ISZ7" s="1241"/>
      <c r="ITA7" s="1241"/>
      <c r="ITB7" s="1241"/>
      <c r="ITC7" s="1241"/>
      <c r="ITD7" s="1241"/>
      <c r="ITE7" s="1241"/>
      <c r="ITF7" s="1241"/>
      <c r="ITG7" s="1241"/>
      <c r="ITH7" s="1241"/>
      <c r="ITI7" s="1241"/>
      <c r="ITJ7" s="1241"/>
      <c r="ITK7" s="1241"/>
      <c r="ITL7" s="1241"/>
      <c r="ITM7" s="1241"/>
      <c r="ITN7" s="1241"/>
      <c r="ITO7" s="1241"/>
      <c r="ITP7" s="1241"/>
      <c r="ITQ7" s="1241"/>
      <c r="ITR7" s="1241"/>
      <c r="ITS7" s="1241"/>
      <c r="ITT7" s="1241"/>
      <c r="ITU7" s="1241"/>
      <c r="ITV7" s="1241"/>
      <c r="ITW7" s="1241"/>
      <c r="ITX7" s="1241"/>
      <c r="ITY7" s="1241"/>
      <c r="ITZ7" s="1241"/>
      <c r="IUA7" s="1241"/>
      <c r="IUB7" s="1241"/>
      <c r="IUC7" s="1241"/>
      <c r="IUD7" s="1241"/>
      <c r="IUE7" s="1241"/>
      <c r="IUF7" s="1241"/>
      <c r="IUG7" s="1241"/>
      <c r="IUH7" s="1241"/>
      <c r="IUI7" s="1241"/>
      <c r="IUJ7" s="1241"/>
      <c r="IUK7" s="1241"/>
      <c r="IUL7" s="1241"/>
      <c r="IUM7" s="1241"/>
      <c r="IUN7" s="1241"/>
      <c r="IUO7" s="1241"/>
      <c r="IUP7" s="1241"/>
      <c r="IUQ7" s="1241"/>
      <c r="IUR7" s="1241"/>
      <c r="IUS7" s="1241"/>
      <c r="IUT7" s="1241"/>
      <c r="IUU7" s="1241"/>
      <c r="IUV7" s="1241"/>
      <c r="IUW7" s="1241"/>
      <c r="IUX7" s="1241"/>
      <c r="IUY7" s="1241"/>
      <c r="IUZ7" s="1241"/>
      <c r="IVA7" s="1241"/>
      <c r="IVB7" s="1241"/>
      <c r="IVC7" s="1241"/>
      <c r="IVD7" s="1241"/>
      <c r="IVE7" s="1241"/>
      <c r="IVF7" s="1241"/>
      <c r="IVG7" s="1241"/>
      <c r="IVH7" s="1241"/>
      <c r="IVI7" s="1241"/>
      <c r="IVJ7" s="1241"/>
      <c r="IVK7" s="1241"/>
      <c r="IVL7" s="1241"/>
      <c r="IVM7" s="1241"/>
      <c r="IVN7" s="1241"/>
      <c r="IVO7" s="1241"/>
      <c r="IVP7" s="1241"/>
      <c r="IVQ7" s="1241"/>
      <c r="IVR7" s="1241"/>
      <c r="IVS7" s="1241"/>
      <c r="IVT7" s="1241"/>
      <c r="IVU7" s="1241"/>
      <c r="IVV7" s="1241"/>
      <c r="IVW7" s="1241"/>
      <c r="IVX7" s="1241"/>
      <c r="IVY7" s="1241"/>
      <c r="IVZ7" s="1241"/>
      <c r="IWA7" s="1241"/>
      <c r="IWB7" s="1241"/>
      <c r="IWC7" s="1241"/>
      <c r="IWD7" s="1241"/>
      <c r="IWE7" s="1241"/>
      <c r="IWF7" s="1241"/>
      <c r="IWG7" s="1241"/>
      <c r="IWH7" s="1241"/>
      <c r="IWI7" s="1241"/>
      <c r="IWJ7" s="1241"/>
      <c r="IWK7" s="1241"/>
      <c r="IWL7" s="1241"/>
      <c r="IWM7" s="1241"/>
      <c r="IWN7" s="1241"/>
      <c r="IWO7" s="1241"/>
      <c r="IWP7" s="1241"/>
      <c r="IWQ7" s="1241"/>
      <c r="IWR7" s="1241"/>
      <c r="IWS7" s="1241"/>
      <c r="IWT7" s="1241"/>
      <c r="IWU7" s="1241"/>
      <c r="IWV7" s="1241"/>
      <c r="IWW7" s="1241"/>
      <c r="IWX7" s="1241"/>
      <c r="IWY7" s="1241"/>
      <c r="IWZ7" s="1241"/>
      <c r="IXA7" s="1241"/>
      <c r="IXB7" s="1241"/>
      <c r="IXC7" s="1241"/>
      <c r="IXD7" s="1241"/>
      <c r="IXE7" s="1241"/>
      <c r="IXF7" s="1241"/>
      <c r="IXG7" s="1241"/>
      <c r="IXH7" s="1241"/>
      <c r="IXI7" s="1241"/>
      <c r="IXJ7" s="1241"/>
      <c r="IXK7" s="1241"/>
      <c r="IXL7" s="1241"/>
      <c r="IXM7" s="1241"/>
      <c r="IXN7" s="1241"/>
      <c r="IXO7" s="1241"/>
      <c r="IXP7" s="1241"/>
      <c r="IXQ7" s="1241"/>
      <c r="IXR7" s="1241"/>
      <c r="IXS7" s="1241"/>
      <c r="IXT7" s="1241"/>
      <c r="IXU7" s="1241"/>
      <c r="IXV7" s="1241"/>
      <c r="IXW7" s="1241"/>
      <c r="IXX7" s="1241"/>
      <c r="IXY7" s="1241"/>
      <c r="IXZ7" s="1241"/>
      <c r="IYA7" s="1241"/>
      <c r="IYB7" s="1241"/>
      <c r="IYC7" s="1241"/>
      <c r="IYD7" s="1241"/>
      <c r="IYE7" s="1241"/>
      <c r="IYF7" s="1241"/>
      <c r="IYG7" s="1241"/>
      <c r="IYH7" s="1241"/>
      <c r="IYI7" s="1241"/>
      <c r="IYJ7" s="1241"/>
      <c r="IYK7" s="1241"/>
      <c r="IYL7" s="1241"/>
      <c r="IYM7" s="1241"/>
      <c r="IYN7" s="1241"/>
      <c r="IYO7" s="1241"/>
      <c r="IYP7" s="1241"/>
      <c r="IYQ7" s="1241"/>
      <c r="IYR7" s="1241"/>
      <c r="IYS7" s="1241"/>
      <c r="IYT7" s="1241"/>
      <c r="IYU7" s="1241"/>
      <c r="IYV7" s="1241"/>
      <c r="IYW7" s="1241"/>
      <c r="IYX7" s="1241"/>
      <c r="IYY7" s="1241"/>
      <c r="IYZ7" s="1241"/>
      <c r="IZA7" s="1241"/>
      <c r="IZB7" s="1241"/>
      <c r="IZC7" s="1241"/>
      <c r="IZD7" s="1241"/>
      <c r="IZE7" s="1241"/>
      <c r="IZF7" s="1241"/>
      <c r="IZG7" s="1241"/>
      <c r="IZH7" s="1241"/>
      <c r="IZI7" s="1241"/>
      <c r="IZJ7" s="1241"/>
      <c r="IZK7" s="1241"/>
      <c r="IZL7" s="1241"/>
      <c r="IZM7" s="1241"/>
      <c r="IZN7" s="1241"/>
      <c r="IZO7" s="1241"/>
      <c r="IZP7" s="1241"/>
      <c r="IZQ7" s="1241"/>
      <c r="IZR7" s="1241"/>
      <c r="IZS7" s="1241"/>
      <c r="IZT7" s="1241"/>
      <c r="IZU7" s="1241"/>
      <c r="IZV7" s="1241"/>
      <c r="IZW7" s="1241"/>
      <c r="IZX7" s="1241"/>
      <c r="IZY7" s="1241"/>
      <c r="IZZ7" s="1241"/>
      <c r="JAA7" s="1241"/>
      <c r="JAB7" s="1241"/>
      <c r="JAC7" s="1241"/>
      <c r="JAD7" s="1241"/>
      <c r="JAE7" s="1241"/>
      <c r="JAF7" s="1241"/>
      <c r="JAG7" s="1241"/>
      <c r="JAH7" s="1241"/>
      <c r="JAI7" s="1241"/>
      <c r="JAJ7" s="1241"/>
      <c r="JAK7" s="1241"/>
      <c r="JAL7" s="1241"/>
      <c r="JAM7" s="1241"/>
      <c r="JAN7" s="1241"/>
      <c r="JAO7" s="1241"/>
      <c r="JAP7" s="1241"/>
      <c r="JAQ7" s="1241"/>
      <c r="JAR7" s="1241"/>
      <c r="JAS7" s="1241"/>
      <c r="JAT7" s="1241"/>
      <c r="JAU7" s="1241"/>
      <c r="JAV7" s="1241"/>
      <c r="JAW7" s="1241"/>
      <c r="JAX7" s="1241"/>
      <c r="JAY7" s="1241"/>
      <c r="JAZ7" s="1241"/>
      <c r="JBA7" s="1241"/>
      <c r="JBB7" s="1241"/>
      <c r="JBC7" s="1241"/>
      <c r="JBD7" s="1241"/>
      <c r="JBE7" s="1241"/>
      <c r="JBF7" s="1241"/>
      <c r="JBG7" s="1241"/>
      <c r="JBH7" s="1241"/>
      <c r="JBI7" s="1241"/>
      <c r="JBJ7" s="1241"/>
      <c r="JBK7" s="1241"/>
      <c r="JBL7" s="1241"/>
      <c r="JBM7" s="1241"/>
      <c r="JBN7" s="1241"/>
      <c r="JBO7" s="1241"/>
      <c r="JBP7" s="1241"/>
      <c r="JBQ7" s="1241"/>
      <c r="JBR7" s="1241"/>
      <c r="JBS7" s="1241"/>
      <c r="JBT7" s="1241"/>
      <c r="JBU7" s="1241"/>
      <c r="JBV7" s="1241"/>
      <c r="JBW7" s="1241"/>
      <c r="JBX7" s="1241"/>
      <c r="JBY7" s="1241"/>
      <c r="JBZ7" s="1241"/>
      <c r="JCA7" s="1241"/>
      <c r="JCB7" s="1241"/>
      <c r="JCC7" s="1241"/>
      <c r="JCD7" s="1241"/>
      <c r="JCE7" s="1241"/>
      <c r="JCF7" s="1241"/>
      <c r="JCG7" s="1241"/>
      <c r="JCH7" s="1241"/>
      <c r="JCI7" s="1241"/>
      <c r="JCJ7" s="1241"/>
      <c r="JCK7" s="1241"/>
      <c r="JCL7" s="1241"/>
      <c r="JCM7" s="1241"/>
      <c r="JCN7" s="1241"/>
      <c r="JCO7" s="1241"/>
      <c r="JCP7" s="1241"/>
      <c r="JCQ7" s="1241"/>
      <c r="JCR7" s="1241"/>
      <c r="JCS7" s="1241"/>
      <c r="JCT7" s="1241"/>
      <c r="JCU7" s="1241"/>
      <c r="JCV7" s="1241"/>
      <c r="JCW7" s="1241"/>
      <c r="JCX7" s="1241"/>
      <c r="JCY7" s="1241"/>
      <c r="JCZ7" s="1241"/>
      <c r="JDA7" s="1241"/>
      <c r="JDB7" s="1241"/>
      <c r="JDC7" s="1241"/>
      <c r="JDD7" s="1241"/>
      <c r="JDE7" s="1241"/>
      <c r="JDF7" s="1241"/>
      <c r="JDG7" s="1241"/>
      <c r="JDH7" s="1241"/>
      <c r="JDI7" s="1241"/>
      <c r="JDJ7" s="1241"/>
      <c r="JDK7" s="1241"/>
      <c r="JDL7" s="1241"/>
      <c r="JDM7" s="1241"/>
      <c r="JDN7" s="1241"/>
      <c r="JDO7" s="1241"/>
      <c r="JDP7" s="1241"/>
      <c r="JDQ7" s="1241"/>
      <c r="JDR7" s="1241"/>
      <c r="JDS7" s="1241"/>
      <c r="JDT7" s="1241"/>
      <c r="JDU7" s="1241"/>
      <c r="JDV7" s="1241"/>
      <c r="JDW7" s="1241"/>
      <c r="JDX7" s="1241"/>
      <c r="JDY7" s="1241"/>
      <c r="JDZ7" s="1241"/>
      <c r="JEA7" s="1241"/>
      <c r="JEB7" s="1241"/>
      <c r="JEC7" s="1241"/>
      <c r="JED7" s="1241"/>
      <c r="JEE7" s="1241"/>
      <c r="JEF7" s="1241"/>
      <c r="JEG7" s="1241"/>
      <c r="JEH7" s="1241"/>
      <c r="JEI7" s="1241"/>
      <c r="JEJ7" s="1241"/>
      <c r="JEK7" s="1241"/>
      <c r="JEL7" s="1241"/>
      <c r="JEM7" s="1241"/>
      <c r="JEN7" s="1241"/>
      <c r="JEO7" s="1241"/>
      <c r="JEP7" s="1241"/>
      <c r="JEQ7" s="1241"/>
      <c r="JER7" s="1241"/>
      <c r="JES7" s="1241"/>
      <c r="JET7" s="1241"/>
      <c r="JEU7" s="1241"/>
      <c r="JEV7" s="1241"/>
      <c r="JEW7" s="1241"/>
      <c r="JEX7" s="1241"/>
      <c r="JEY7" s="1241"/>
      <c r="JEZ7" s="1241"/>
      <c r="JFA7" s="1241"/>
      <c r="JFB7" s="1241"/>
      <c r="JFC7" s="1241"/>
      <c r="JFD7" s="1241"/>
      <c r="JFE7" s="1241"/>
      <c r="JFF7" s="1241"/>
      <c r="JFG7" s="1241"/>
      <c r="JFH7" s="1241"/>
      <c r="JFI7" s="1241"/>
      <c r="JFJ7" s="1241"/>
      <c r="JFK7" s="1241"/>
      <c r="JFL7" s="1241"/>
      <c r="JFM7" s="1241"/>
      <c r="JFN7" s="1241"/>
      <c r="JFO7" s="1241"/>
      <c r="JFP7" s="1241"/>
      <c r="JFQ7" s="1241"/>
      <c r="JFR7" s="1241"/>
      <c r="JFS7" s="1241"/>
      <c r="JFT7" s="1241"/>
      <c r="JFU7" s="1241"/>
      <c r="JFV7" s="1241"/>
      <c r="JFW7" s="1241"/>
      <c r="JFX7" s="1241"/>
      <c r="JFY7" s="1241"/>
      <c r="JFZ7" s="1241"/>
      <c r="JGA7" s="1241"/>
      <c r="JGB7" s="1241"/>
      <c r="JGC7" s="1241"/>
      <c r="JGD7" s="1241"/>
      <c r="JGE7" s="1241"/>
      <c r="JGF7" s="1241"/>
      <c r="JGG7" s="1241"/>
      <c r="JGH7" s="1241"/>
      <c r="JGI7" s="1241"/>
      <c r="JGJ7" s="1241"/>
      <c r="JGK7" s="1241"/>
      <c r="JGL7" s="1241"/>
      <c r="JGM7" s="1241"/>
      <c r="JGN7" s="1241"/>
      <c r="JGO7" s="1241"/>
      <c r="JGP7" s="1241"/>
      <c r="JGQ7" s="1241"/>
      <c r="JGR7" s="1241"/>
      <c r="JGS7" s="1241"/>
      <c r="JGT7" s="1241"/>
      <c r="JGU7" s="1241"/>
      <c r="JGV7" s="1241"/>
      <c r="JGW7" s="1241"/>
      <c r="JGX7" s="1241"/>
      <c r="JGY7" s="1241"/>
      <c r="JGZ7" s="1241"/>
      <c r="JHA7" s="1241"/>
      <c r="JHB7" s="1241"/>
      <c r="JHC7" s="1241"/>
      <c r="JHD7" s="1241"/>
      <c r="JHE7" s="1241"/>
      <c r="JHF7" s="1241"/>
      <c r="JHG7" s="1241"/>
      <c r="JHH7" s="1241"/>
      <c r="JHI7" s="1241"/>
      <c r="JHJ7" s="1241"/>
      <c r="JHK7" s="1241"/>
      <c r="JHL7" s="1241"/>
      <c r="JHM7" s="1241"/>
      <c r="JHN7" s="1241"/>
      <c r="JHO7" s="1241"/>
      <c r="JHP7" s="1241"/>
      <c r="JHQ7" s="1241"/>
      <c r="JHR7" s="1241"/>
      <c r="JHS7" s="1241"/>
      <c r="JHT7" s="1241"/>
      <c r="JHU7" s="1241"/>
      <c r="JHV7" s="1241"/>
      <c r="JHW7" s="1241"/>
      <c r="JHX7" s="1241"/>
      <c r="JHY7" s="1241"/>
      <c r="JHZ7" s="1241"/>
      <c r="JIA7" s="1241"/>
      <c r="JIB7" s="1241"/>
      <c r="JIC7" s="1241"/>
      <c r="JID7" s="1241"/>
      <c r="JIE7" s="1241"/>
      <c r="JIF7" s="1241"/>
      <c r="JIG7" s="1241"/>
      <c r="JIH7" s="1241"/>
      <c r="JII7" s="1241"/>
      <c r="JIJ7" s="1241"/>
      <c r="JIK7" s="1241"/>
      <c r="JIL7" s="1241"/>
      <c r="JIM7" s="1241"/>
      <c r="JIN7" s="1241"/>
      <c r="JIO7" s="1241"/>
      <c r="JIP7" s="1241"/>
      <c r="JIQ7" s="1241"/>
      <c r="JIR7" s="1241"/>
      <c r="JIS7" s="1241"/>
      <c r="JIT7" s="1241"/>
      <c r="JIU7" s="1241"/>
      <c r="JIV7" s="1241"/>
      <c r="JIW7" s="1241"/>
      <c r="JIX7" s="1241"/>
      <c r="JIY7" s="1241"/>
      <c r="JIZ7" s="1241"/>
      <c r="JJA7" s="1241"/>
      <c r="JJB7" s="1241"/>
      <c r="JJC7" s="1241"/>
      <c r="JJD7" s="1241"/>
      <c r="JJE7" s="1241"/>
      <c r="JJF7" s="1241"/>
      <c r="JJG7" s="1241"/>
      <c r="JJH7" s="1241"/>
      <c r="JJI7" s="1241"/>
      <c r="JJJ7" s="1241"/>
      <c r="JJK7" s="1241"/>
      <c r="JJL7" s="1241"/>
      <c r="JJM7" s="1241"/>
      <c r="JJN7" s="1241"/>
      <c r="JJO7" s="1241"/>
      <c r="JJP7" s="1241"/>
      <c r="JJQ7" s="1241"/>
      <c r="JJR7" s="1241"/>
      <c r="JJS7" s="1241"/>
      <c r="JJT7" s="1241"/>
      <c r="JJU7" s="1241"/>
      <c r="JJV7" s="1241"/>
      <c r="JJW7" s="1241"/>
      <c r="JJX7" s="1241"/>
      <c r="JJY7" s="1241"/>
      <c r="JJZ7" s="1241"/>
      <c r="JKA7" s="1241"/>
      <c r="JKB7" s="1241"/>
      <c r="JKC7" s="1241"/>
      <c r="JKD7" s="1241"/>
      <c r="JKE7" s="1241"/>
      <c r="JKF7" s="1241"/>
      <c r="JKG7" s="1241"/>
      <c r="JKH7" s="1241"/>
      <c r="JKI7" s="1241"/>
      <c r="JKJ7" s="1241"/>
      <c r="JKK7" s="1241"/>
      <c r="JKL7" s="1241"/>
      <c r="JKM7" s="1241"/>
      <c r="JKN7" s="1241"/>
      <c r="JKO7" s="1241"/>
      <c r="JKP7" s="1241"/>
      <c r="JKQ7" s="1241"/>
      <c r="JKR7" s="1241"/>
      <c r="JKS7" s="1241"/>
      <c r="JKT7" s="1241"/>
      <c r="JKU7" s="1241"/>
      <c r="JKV7" s="1241"/>
      <c r="JKW7" s="1241"/>
      <c r="JKX7" s="1241"/>
      <c r="JKY7" s="1241"/>
      <c r="JKZ7" s="1241"/>
      <c r="JLA7" s="1241"/>
      <c r="JLB7" s="1241"/>
      <c r="JLC7" s="1241"/>
      <c r="JLD7" s="1241"/>
      <c r="JLE7" s="1241"/>
      <c r="JLF7" s="1241"/>
      <c r="JLG7" s="1241"/>
      <c r="JLH7" s="1241"/>
      <c r="JLI7" s="1241"/>
      <c r="JLJ7" s="1241"/>
      <c r="JLK7" s="1241"/>
      <c r="JLL7" s="1241"/>
      <c r="JLM7" s="1241"/>
      <c r="JLN7" s="1241"/>
      <c r="JLO7" s="1241"/>
      <c r="JLP7" s="1241"/>
      <c r="JLQ7" s="1241"/>
      <c r="JLR7" s="1241"/>
      <c r="JLS7" s="1241"/>
      <c r="JLT7" s="1241"/>
      <c r="JLU7" s="1241"/>
      <c r="JLV7" s="1241"/>
      <c r="JLW7" s="1241"/>
      <c r="JLX7" s="1241"/>
      <c r="JLY7" s="1241"/>
      <c r="JLZ7" s="1241"/>
      <c r="JMA7" s="1241"/>
      <c r="JMB7" s="1241"/>
      <c r="JMC7" s="1241"/>
      <c r="JMD7" s="1241"/>
      <c r="JME7" s="1241"/>
      <c r="JMF7" s="1241"/>
      <c r="JMG7" s="1241"/>
      <c r="JMH7" s="1241"/>
      <c r="JMI7" s="1241"/>
      <c r="JMJ7" s="1241"/>
      <c r="JMK7" s="1241"/>
      <c r="JML7" s="1241"/>
      <c r="JMM7" s="1241"/>
      <c r="JMN7" s="1241"/>
      <c r="JMO7" s="1241"/>
      <c r="JMP7" s="1241"/>
      <c r="JMQ7" s="1241"/>
      <c r="JMR7" s="1241"/>
      <c r="JMS7" s="1241"/>
      <c r="JMT7" s="1241"/>
      <c r="JMU7" s="1241"/>
      <c r="JMV7" s="1241"/>
      <c r="JMW7" s="1241"/>
      <c r="JMX7" s="1241"/>
      <c r="JMY7" s="1241"/>
      <c r="JMZ7" s="1241"/>
      <c r="JNA7" s="1241"/>
      <c r="JNB7" s="1241"/>
      <c r="JNC7" s="1241"/>
      <c r="JND7" s="1241"/>
      <c r="JNE7" s="1241"/>
      <c r="JNF7" s="1241"/>
      <c r="JNG7" s="1241"/>
      <c r="JNH7" s="1241"/>
      <c r="JNI7" s="1241"/>
      <c r="JNJ7" s="1241"/>
      <c r="JNK7" s="1241"/>
      <c r="JNL7" s="1241"/>
      <c r="JNM7" s="1241"/>
      <c r="JNN7" s="1241"/>
      <c r="JNO7" s="1241"/>
      <c r="JNP7" s="1241"/>
      <c r="JNQ7" s="1241"/>
      <c r="JNR7" s="1241"/>
      <c r="JNS7" s="1241"/>
      <c r="JNT7" s="1241"/>
      <c r="JNU7" s="1241"/>
      <c r="JNV7" s="1241"/>
      <c r="JNW7" s="1241"/>
      <c r="JNX7" s="1241"/>
      <c r="JNY7" s="1241"/>
      <c r="JNZ7" s="1241"/>
      <c r="JOA7" s="1241"/>
      <c r="JOB7" s="1241"/>
      <c r="JOC7" s="1241"/>
      <c r="JOD7" s="1241"/>
      <c r="JOE7" s="1241"/>
      <c r="JOF7" s="1241"/>
      <c r="JOG7" s="1241"/>
      <c r="JOH7" s="1241"/>
      <c r="JOI7" s="1241"/>
      <c r="JOJ7" s="1241"/>
      <c r="JOK7" s="1241"/>
      <c r="JOL7" s="1241"/>
      <c r="JOM7" s="1241"/>
      <c r="JON7" s="1241"/>
      <c r="JOO7" s="1241"/>
      <c r="JOP7" s="1241"/>
      <c r="JOQ7" s="1241"/>
      <c r="JOR7" s="1241"/>
      <c r="JOS7" s="1241"/>
      <c r="JOT7" s="1241"/>
      <c r="JOU7" s="1241"/>
      <c r="JOV7" s="1241"/>
      <c r="JOW7" s="1241"/>
      <c r="JOX7" s="1241"/>
      <c r="JOY7" s="1241"/>
      <c r="JOZ7" s="1241"/>
      <c r="JPA7" s="1241"/>
      <c r="JPB7" s="1241"/>
      <c r="JPC7" s="1241"/>
      <c r="JPD7" s="1241"/>
      <c r="JPE7" s="1241"/>
      <c r="JPF7" s="1241"/>
      <c r="JPG7" s="1241"/>
      <c r="JPH7" s="1241"/>
      <c r="JPI7" s="1241"/>
      <c r="JPJ7" s="1241"/>
      <c r="JPK7" s="1241"/>
      <c r="JPL7" s="1241"/>
      <c r="JPM7" s="1241"/>
      <c r="JPN7" s="1241"/>
      <c r="JPO7" s="1241"/>
      <c r="JPP7" s="1241"/>
      <c r="JPQ7" s="1241"/>
      <c r="JPR7" s="1241"/>
      <c r="JPS7" s="1241"/>
      <c r="JPT7" s="1241"/>
      <c r="JPU7" s="1241"/>
      <c r="JPV7" s="1241"/>
      <c r="JPW7" s="1241"/>
      <c r="JPX7" s="1241"/>
      <c r="JPY7" s="1241"/>
      <c r="JPZ7" s="1241"/>
      <c r="JQA7" s="1241"/>
      <c r="JQB7" s="1241"/>
      <c r="JQC7" s="1241"/>
      <c r="JQD7" s="1241"/>
      <c r="JQE7" s="1241"/>
      <c r="JQF7" s="1241"/>
      <c r="JQG7" s="1241"/>
      <c r="JQH7" s="1241"/>
      <c r="JQI7" s="1241"/>
      <c r="JQJ7" s="1241"/>
      <c r="JQK7" s="1241"/>
      <c r="JQL7" s="1241"/>
      <c r="JQM7" s="1241"/>
      <c r="JQN7" s="1241"/>
      <c r="JQO7" s="1241"/>
      <c r="JQP7" s="1241"/>
      <c r="JQQ7" s="1241"/>
      <c r="JQR7" s="1241"/>
      <c r="JQS7" s="1241"/>
      <c r="JQT7" s="1241"/>
      <c r="JQU7" s="1241"/>
      <c r="JQV7" s="1241"/>
      <c r="JQW7" s="1241"/>
      <c r="JQX7" s="1241"/>
      <c r="JQY7" s="1241"/>
      <c r="JQZ7" s="1241"/>
      <c r="JRA7" s="1241"/>
      <c r="JRB7" s="1241"/>
      <c r="JRC7" s="1241"/>
      <c r="JRD7" s="1241"/>
      <c r="JRE7" s="1241"/>
      <c r="JRF7" s="1241"/>
      <c r="JRG7" s="1241"/>
      <c r="JRH7" s="1241"/>
      <c r="JRI7" s="1241"/>
      <c r="JRJ7" s="1241"/>
      <c r="JRK7" s="1241"/>
      <c r="JRL7" s="1241"/>
      <c r="JRM7" s="1241"/>
      <c r="JRN7" s="1241"/>
      <c r="JRO7" s="1241"/>
      <c r="JRP7" s="1241"/>
      <c r="JRQ7" s="1241"/>
      <c r="JRR7" s="1241"/>
      <c r="JRS7" s="1241"/>
      <c r="JRT7" s="1241"/>
      <c r="JRU7" s="1241"/>
      <c r="JRV7" s="1241"/>
      <c r="JRW7" s="1241"/>
      <c r="JRX7" s="1241"/>
      <c r="JRY7" s="1241"/>
      <c r="JRZ7" s="1241"/>
      <c r="JSA7" s="1241"/>
      <c r="JSB7" s="1241"/>
      <c r="JSC7" s="1241"/>
      <c r="JSD7" s="1241"/>
      <c r="JSE7" s="1241"/>
      <c r="JSF7" s="1241"/>
      <c r="JSG7" s="1241"/>
      <c r="JSH7" s="1241"/>
      <c r="JSI7" s="1241"/>
      <c r="JSJ7" s="1241"/>
      <c r="JSK7" s="1241"/>
      <c r="JSL7" s="1241"/>
      <c r="JSM7" s="1241"/>
      <c r="JSN7" s="1241"/>
      <c r="JSO7" s="1241"/>
      <c r="JSP7" s="1241"/>
      <c r="JSQ7" s="1241"/>
      <c r="JSR7" s="1241"/>
      <c r="JSS7" s="1241"/>
      <c r="JST7" s="1241"/>
      <c r="JSU7" s="1241"/>
      <c r="JSV7" s="1241"/>
      <c r="JSW7" s="1241"/>
      <c r="JSX7" s="1241"/>
      <c r="JSY7" s="1241"/>
      <c r="JSZ7" s="1241"/>
      <c r="JTA7" s="1241"/>
      <c r="JTB7" s="1241"/>
      <c r="JTC7" s="1241"/>
      <c r="JTD7" s="1241"/>
      <c r="JTE7" s="1241"/>
      <c r="JTF7" s="1241"/>
      <c r="JTG7" s="1241"/>
      <c r="JTH7" s="1241"/>
      <c r="JTI7" s="1241"/>
      <c r="JTJ7" s="1241"/>
      <c r="JTK7" s="1241"/>
      <c r="JTL7" s="1241"/>
      <c r="JTM7" s="1241"/>
      <c r="JTN7" s="1241"/>
      <c r="JTO7" s="1241"/>
      <c r="JTP7" s="1241"/>
      <c r="JTQ7" s="1241"/>
      <c r="JTR7" s="1241"/>
      <c r="JTS7" s="1241"/>
      <c r="JTT7" s="1241"/>
      <c r="JTU7" s="1241"/>
      <c r="JTV7" s="1241"/>
      <c r="JTW7" s="1241"/>
      <c r="JTX7" s="1241"/>
      <c r="JTY7" s="1241"/>
      <c r="JTZ7" s="1241"/>
      <c r="JUA7" s="1241"/>
      <c r="JUB7" s="1241"/>
      <c r="JUC7" s="1241"/>
      <c r="JUD7" s="1241"/>
      <c r="JUE7" s="1241"/>
      <c r="JUF7" s="1241"/>
      <c r="JUG7" s="1241"/>
      <c r="JUH7" s="1241"/>
      <c r="JUI7" s="1241"/>
      <c r="JUJ7" s="1241"/>
      <c r="JUK7" s="1241"/>
      <c r="JUL7" s="1241"/>
      <c r="JUM7" s="1241"/>
      <c r="JUN7" s="1241"/>
      <c r="JUO7" s="1241"/>
      <c r="JUP7" s="1241"/>
      <c r="JUQ7" s="1241"/>
      <c r="JUR7" s="1241"/>
      <c r="JUS7" s="1241"/>
      <c r="JUT7" s="1241"/>
      <c r="JUU7" s="1241"/>
      <c r="JUV7" s="1241"/>
      <c r="JUW7" s="1241"/>
      <c r="JUX7" s="1241"/>
      <c r="JUY7" s="1241"/>
      <c r="JUZ7" s="1241"/>
      <c r="JVA7" s="1241"/>
      <c r="JVB7" s="1241"/>
      <c r="JVC7" s="1241"/>
      <c r="JVD7" s="1241"/>
      <c r="JVE7" s="1241"/>
      <c r="JVF7" s="1241"/>
      <c r="JVG7" s="1241"/>
      <c r="JVH7" s="1241"/>
      <c r="JVI7" s="1241"/>
      <c r="JVJ7" s="1241"/>
      <c r="JVK7" s="1241"/>
      <c r="JVL7" s="1241"/>
      <c r="JVM7" s="1241"/>
      <c r="JVN7" s="1241"/>
      <c r="JVO7" s="1241"/>
      <c r="JVP7" s="1241"/>
      <c r="JVQ7" s="1241"/>
      <c r="JVR7" s="1241"/>
      <c r="JVS7" s="1241"/>
      <c r="JVT7" s="1241"/>
      <c r="JVU7" s="1241"/>
      <c r="JVV7" s="1241"/>
      <c r="JVW7" s="1241"/>
      <c r="JVX7" s="1241"/>
      <c r="JVY7" s="1241"/>
      <c r="JVZ7" s="1241"/>
      <c r="JWA7" s="1241"/>
      <c r="JWB7" s="1241"/>
      <c r="JWC7" s="1241"/>
      <c r="JWD7" s="1241"/>
      <c r="JWE7" s="1241"/>
      <c r="JWF7" s="1241"/>
      <c r="JWG7" s="1241"/>
      <c r="JWH7" s="1241"/>
      <c r="JWI7" s="1241"/>
      <c r="JWJ7" s="1241"/>
      <c r="JWK7" s="1241"/>
      <c r="JWL7" s="1241"/>
      <c r="JWM7" s="1241"/>
      <c r="JWN7" s="1241"/>
      <c r="JWO7" s="1241"/>
      <c r="JWP7" s="1241"/>
      <c r="JWQ7" s="1241"/>
      <c r="JWR7" s="1241"/>
      <c r="JWS7" s="1241"/>
      <c r="JWT7" s="1241"/>
      <c r="JWU7" s="1241"/>
      <c r="JWV7" s="1241"/>
      <c r="JWW7" s="1241"/>
      <c r="JWX7" s="1241"/>
      <c r="JWY7" s="1241"/>
      <c r="JWZ7" s="1241"/>
      <c r="JXA7" s="1241"/>
      <c r="JXB7" s="1241"/>
      <c r="JXC7" s="1241"/>
      <c r="JXD7" s="1241"/>
      <c r="JXE7" s="1241"/>
      <c r="JXF7" s="1241"/>
      <c r="JXG7" s="1241"/>
      <c r="JXH7" s="1241"/>
      <c r="JXI7" s="1241"/>
      <c r="JXJ7" s="1241"/>
      <c r="JXK7" s="1241"/>
      <c r="JXL7" s="1241"/>
      <c r="JXM7" s="1241"/>
      <c r="JXN7" s="1241"/>
      <c r="JXO7" s="1241"/>
      <c r="JXP7" s="1241"/>
      <c r="JXQ7" s="1241"/>
      <c r="JXR7" s="1241"/>
      <c r="JXS7" s="1241"/>
      <c r="JXT7" s="1241"/>
      <c r="JXU7" s="1241"/>
      <c r="JXV7" s="1241"/>
      <c r="JXW7" s="1241"/>
      <c r="JXX7" s="1241"/>
      <c r="JXY7" s="1241"/>
      <c r="JXZ7" s="1241"/>
      <c r="JYA7" s="1241"/>
      <c r="JYB7" s="1241"/>
      <c r="JYC7" s="1241"/>
      <c r="JYD7" s="1241"/>
      <c r="JYE7" s="1241"/>
      <c r="JYF7" s="1241"/>
      <c r="JYG7" s="1241"/>
      <c r="JYH7" s="1241"/>
      <c r="JYI7" s="1241"/>
      <c r="JYJ7" s="1241"/>
      <c r="JYK7" s="1241"/>
      <c r="JYL7" s="1241"/>
      <c r="JYM7" s="1241"/>
      <c r="JYN7" s="1241"/>
      <c r="JYO7" s="1241"/>
      <c r="JYP7" s="1241"/>
      <c r="JYQ7" s="1241"/>
      <c r="JYR7" s="1241"/>
      <c r="JYS7" s="1241"/>
      <c r="JYT7" s="1241"/>
      <c r="JYU7" s="1241"/>
      <c r="JYV7" s="1241"/>
      <c r="JYW7" s="1241"/>
      <c r="JYX7" s="1241"/>
      <c r="JYY7" s="1241"/>
      <c r="JYZ7" s="1241"/>
      <c r="JZA7" s="1241"/>
      <c r="JZB7" s="1241"/>
      <c r="JZC7" s="1241"/>
      <c r="JZD7" s="1241"/>
      <c r="JZE7" s="1241"/>
      <c r="JZF7" s="1241"/>
      <c r="JZG7" s="1241"/>
      <c r="JZH7" s="1241"/>
      <c r="JZI7" s="1241"/>
      <c r="JZJ7" s="1241"/>
      <c r="JZK7" s="1241"/>
      <c r="JZL7" s="1241"/>
      <c r="JZM7" s="1241"/>
      <c r="JZN7" s="1241"/>
      <c r="JZO7" s="1241"/>
      <c r="JZP7" s="1241"/>
      <c r="JZQ7" s="1241"/>
      <c r="JZR7" s="1241"/>
      <c r="JZS7" s="1241"/>
      <c r="JZT7" s="1241"/>
      <c r="JZU7" s="1241"/>
      <c r="JZV7" s="1241"/>
      <c r="JZW7" s="1241"/>
      <c r="JZX7" s="1241"/>
      <c r="JZY7" s="1241"/>
      <c r="JZZ7" s="1241"/>
      <c r="KAA7" s="1241"/>
      <c r="KAB7" s="1241"/>
      <c r="KAC7" s="1241"/>
      <c r="KAD7" s="1241"/>
      <c r="KAE7" s="1241"/>
      <c r="KAF7" s="1241"/>
      <c r="KAG7" s="1241"/>
      <c r="KAH7" s="1241"/>
      <c r="KAI7" s="1241"/>
      <c r="KAJ7" s="1241"/>
      <c r="KAK7" s="1241"/>
      <c r="KAL7" s="1241"/>
      <c r="KAM7" s="1241"/>
      <c r="KAN7" s="1241"/>
      <c r="KAO7" s="1241"/>
      <c r="KAP7" s="1241"/>
      <c r="KAQ7" s="1241"/>
      <c r="KAR7" s="1241"/>
      <c r="KAS7" s="1241"/>
      <c r="KAT7" s="1241"/>
      <c r="KAU7" s="1241"/>
      <c r="KAV7" s="1241"/>
      <c r="KAW7" s="1241"/>
      <c r="KAX7" s="1241"/>
      <c r="KAY7" s="1241"/>
      <c r="KAZ7" s="1241"/>
      <c r="KBA7" s="1241"/>
      <c r="KBB7" s="1241"/>
      <c r="KBC7" s="1241"/>
      <c r="KBD7" s="1241"/>
      <c r="KBE7" s="1241"/>
      <c r="KBF7" s="1241"/>
      <c r="KBG7" s="1241"/>
      <c r="KBH7" s="1241"/>
      <c r="KBI7" s="1241"/>
      <c r="KBJ7" s="1241"/>
      <c r="KBK7" s="1241"/>
      <c r="KBL7" s="1241"/>
      <c r="KBM7" s="1241"/>
      <c r="KBN7" s="1241"/>
      <c r="KBO7" s="1241"/>
      <c r="KBP7" s="1241"/>
      <c r="KBQ7" s="1241"/>
      <c r="KBR7" s="1241"/>
      <c r="KBS7" s="1241"/>
      <c r="KBT7" s="1241"/>
      <c r="KBU7" s="1241"/>
      <c r="KBV7" s="1241"/>
      <c r="KBW7" s="1241"/>
      <c r="KBX7" s="1241"/>
      <c r="KBY7" s="1241"/>
      <c r="KBZ7" s="1241"/>
      <c r="KCA7" s="1241"/>
      <c r="KCB7" s="1241"/>
      <c r="KCC7" s="1241"/>
      <c r="KCD7" s="1241"/>
      <c r="KCE7" s="1241"/>
      <c r="KCF7" s="1241"/>
      <c r="KCG7" s="1241"/>
      <c r="KCH7" s="1241"/>
      <c r="KCI7" s="1241"/>
      <c r="KCJ7" s="1241"/>
      <c r="KCK7" s="1241"/>
      <c r="KCL7" s="1241"/>
      <c r="KCM7" s="1241"/>
      <c r="KCN7" s="1241"/>
      <c r="KCO7" s="1241"/>
      <c r="KCP7" s="1241"/>
      <c r="KCQ7" s="1241"/>
      <c r="KCR7" s="1241"/>
      <c r="KCS7" s="1241"/>
      <c r="KCT7" s="1241"/>
      <c r="KCU7" s="1241"/>
      <c r="KCV7" s="1241"/>
      <c r="KCW7" s="1241"/>
      <c r="KCX7" s="1241"/>
      <c r="KCY7" s="1241"/>
      <c r="KCZ7" s="1241"/>
      <c r="KDA7" s="1241"/>
      <c r="KDB7" s="1241"/>
      <c r="KDC7" s="1241"/>
      <c r="KDD7" s="1241"/>
      <c r="KDE7" s="1241"/>
      <c r="KDF7" s="1241"/>
      <c r="KDG7" s="1241"/>
      <c r="KDH7" s="1241"/>
      <c r="KDI7" s="1241"/>
      <c r="KDJ7" s="1241"/>
      <c r="KDK7" s="1241"/>
      <c r="KDL7" s="1241"/>
      <c r="KDM7" s="1241"/>
      <c r="KDN7" s="1241"/>
      <c r="KDO7" s="1241"/>
      <c r="KDP7" s="1241"/>
      <c r="KDQ7" s="1241"/>
      <c r="KDR7" s="1241"/>
      <c r="KDS7" s="1241"/>
      <c r="KDT7" s="1241"/>
      <c r="KDU7" s="1241"/>
      <c r="KDV7" s="1241"/>
      <c r="KDW7" s="1241"/>
      <c r="KDX7" s="1241"/>
      <c r="KDY7" s="1241"/>
      <c r="KDZ7" s="1241"/>
      <c r="KEA7" s="1241"/>
      <c r="KEB7" s="1241"/>
      <c r="KEC7" s="1241"/>
      <c r="KED7" s="1241"/>
      <c r="KEE7" s="1241"/>
      <c r="KEF7" s="1241"/>
      <c r="KEG7" s="1241"/>
      <c r="KEH7" s="1241"/>
      <c r="KEI7" s="1241"/>
      <c r="KEJ7" s="1241"/>
      <c r="KEK7" s="1241"/>
      <c r="KEL7" s="1241"/>
      <c r="KEM7" s="1241"/>
      <c r="KEN7" s="1241"/>
      <c r="KEO7" s="1241"/>
      <c r="KEP7" s="1241"/>
      <c r="KEQ7" s="1241"/>
      <c r="KER7" s="1241"/>
      <c r="KES7" s="1241"/>
      <c r="KET7" s="1241"/>
      <c r="KEU7" s="1241"/>
      <c r="KEV7" s="1241"/>
      <c r="KEW7" s="1241"/>
      <c r="KEX7" s="1241"/>
      <c r="KEY7" s="1241"/>
      <c r="KEZ7" s="1241"/>
      <c r="KFA7" s="1241"/>
      <c r="KFB7" s="1241"/>
      <c r="KFC7" s="1241"/>
      <c r="KFD7" s="1241"/>
      <c r="KFE7" s="1241"/>
      <c r="KFF7" s="1241"/>
      <c r="KFG7" s="1241"/>
      <c r="KFH7" s="1241"/>
      <c r="KFI7" s="1241"/>
      <c r="KFJ7" s="1241"/>
      <c r="KFK7" s="1241"/>
      <c r="KFL7" s="1241"/>
      <c r="KFM7" s="1241"/>
      <c r="KFN7" s="1241"/>
      <c r="KFO7" s="1241"/>
      <c r="KFP7" s="1241"/>
      <c r="KFQ7" s="1241"/>
      <c r="KFR7" s="1241"/>
      <c r="KFS7" s="1241"/>
      <c r="KFT7" s="1241"/>
      <c r="KFU7" s="1241"/>
      <c r="KFV7" s="1241"/>
      <c r="KFW7" s="1241"/>
      <c r="KFX7" s="1241"/>
      <c r="KFY7" s="1241"/>
      <c r="KFZ7" s="1241"/>
      <c r="KGA7" s="1241"/>
      <c r="KGB7" s="1241"/>
      <c r="KGC7" s="1241"/>
      <c r="KGD7" s="1241"/>
      <c r="KGE7" s="1241"/>
      <c r="KGF7" s="1241"/>
      <c r="KGG7" s="1241"/>
      <c r="KGH7" s="1241"/>
      <c r="KGI7" s="1241"/>
      <c r="KGJ7" s="1241"/>
      <c r="KGK7" s="1241"/>
      <c r="KGL7" s="1241"/>
      <c r="KGM7" s="1241"/>
      <c r="KGN7" s="1241"/>
      <c r="KGO7" s="1241"/>
      <c r="KGP7" s="1241"/>
      <c r="KGQ7" s="1241"/>
      <c r="KGR7" s="1241"/>
      <c r="KGS7" s="1241"/>
      <c r="KGT7" s="1241"/>
      <c r="KGU7" s="1241"/>
      <c r="KGV7" s="1241"/>
      <c r="KGW7" s="1241"/>
      <c r="KGX7" s="1241"/>
      <c r="KGY7" s="1241"/>
      <c r="KGZ7" s="1241"/>
      <c r="KHA7" s="1241"/>
      <c r="KHB7" s="1241"/>
      <c r="KHC7" s="1241"/>
      <c r="KHD7" s="1241"/>
      <c r="KHE7" s="1241"/>
      <c r="KHF7" s="1241"/>
      <c r="KHG7" s="1241"/>
      <c r="KHH7" s="1241"/>
      <c r="KHI7" s="1241"/>
      <c r="KHJ7" s="1241"/>
      <c r="KHK7" s="1241"/>
      <c r="KHL7" s="1241"/>
      <c r="KHM7" s="1241"/>
      <c r="KHN7" s="1241"/>
      <c r="KHO7" s="1241"/>
      <c r="KHP7" s="1241"/>
      <c r="KHQ7" s="1241"/>
      <c r="KHR7" s="1241"/>
      <c r="KHS7" s="1241"/>
      <c r="KHT7" s="1241"/>
      <c r="KHU7" s="1241"/>
      <c r="KHV7" s="1241"/>
      <c r="KHW7" s="1241"/>
      <c r="KHX7" s="1241"/>
      <c r="KHY7" s="1241"/>
      <c r="KHZ7" s="1241"/>
      <c r="KIA7" s="1241"/>
      <c r="KIB7" s="1241"/>
      <c r="KIC7" s="1241"/>
      <c r="KID7" s="1241"/>
      <c r="KIE7" s="1241"/>
      <c r="KIF7" s="1241"/>
      <c r="KIG7" s="1241"/>
      <c r="KIH7" s="1241"/>
      <c r="KII7" s="1241"/>
      <c r="KIJ7" s="1241"/>
      <c r="KIK7" s="1241"/>
      <c r="KIL7" s="1241"/>
      <c r="KIM7" s="1241"/>
      <c r="KIN7" s="1241"/>
      <c r="KIO7" s="1241"/>
      <c r="KIP7" s="1241"/>
      <c r="KIQ7" s="1241"/>
      <c r="KIR7" s="1241"/>
      <c r="KIS7" s="1241"/>
      <c r="KIT7" s="1241"/>
      <c r="KIU7" s="1241"/>
      <c r="KIV7" s="1241"/>
      <c r="KIW7" s="1241"/>
      <c r="KIX7" s="1241"/>
      <c r="KIY7" s="1241"/>
      <c r="KIZ7" s="1241"/>
      <c r="KJA7" s="1241"/>
      <c r="KJB7" s="1241"/>
      <c r="KJC7" s="1241"/>
      <c r="KJD7" s="1241"/>
      <c r="KJE7" s="1241"/>
      <c r="KJF7" s="1241"/>
      <c r="KJG7" s="1241"/>
      <c r="KJH7" s="1241"/>
      <c r="KJI7" s="1241"/>
      <c r="KJJ7" s="1241"/>
      <c r="KJK7" s="1241"/>
      <c r="KJL7" s="1241"/>
      <c r="KJM7" s="1241"/>
      <c r="KJN7" s="1241"/>
      <c r="KJO7" s="1241"/>
      <c r="KJP7" s="1241"/>
      <c r="KJQ7" s="1241"/>
      <c r="KJR7" s="1241"/>
      <c r="KJS7" s="1241"/>
      <c r="KJT7" s="1241"/>
      <c r="KJU7" s="1241"/>
      <c r="KJV7" s="1241"/>
      <c r="KJW7" s="1241"/>
      <c r="KJX7" s="1241"/>
      <c r="KJY7" s="1241"/>
      <c r="KJZ7" s="1241"/>
      <c r="KKA7" s="1241"/>
      <c r="KKB7" s="1241"/>
      <c r="KKC7" s="1241"/>
      <c r="KKD7" s="1241"/>
      <c r="KKE7" s="1241"/>
      <c r="KKF7" s="1241"/>
      <c r="KKG7" s="1241"/>
      <c r="KKH7" s="1241"/>
      <c r="KKI7" s="1241"/>
      <c r="KKJ7" s="1241"/>
      <c r="KKK7" s="1241"/>
      <c r="KKL7" s="1241"/>
      <c r="KKM7" s="1241"/>
      <c r="KKN7" s="1241"/>
      <c r="KKO7" s="1241"/>
      <c r="KKP7" s="1241"/>
      <c r="KKQ7" s="1241"/>
      <c r="KKR7" s="1241"/>
      <c r="KKS7" s="1241"/>
      <c r="KKT7" s="1241"/>
      <c r="KKU7" s="1241"/>
      <c r="KKV7" s="1241"/>
      <c r="KKW7" s="1241"/>
      <c r="KKX7" s="1241"/>
      <c r="KKY7" s="1241"/>
      <c r="KKZ7" s="1241"/>
      <c r="KLA7" s="1241"/>
      <c r="KLB7" s="1241"/>
      <c r="KLC7" s="1241"/>
      <c r="KLD7" s="1241"/>
      <c r="KLE7" s="1241"/>
      <c r="KLF7" s="1241"/>
      <c r="KLG7" s="1241"/>
      <c r="KLH7" s="1241"/>
      <c r="KLI7" s="1241"/>
      <c r="KLJ7" s="1241"/>
      <c r="KLK7" s="1241"/>
      <c r="KLL7" s="1241"/>
      <c r="KLM7" s="1241"/>
      <c r="KLN7" s="1241"/>
      <c r="KLO7" s="1241"/>
      <c r="KLP7" s="1241"/>
      <c r="KLQ7" s="1241"/>
      <c r="KLR7" s="1241"/>
      <c r="KLS7" s="1241"/>
      <c r="KLT7" s="1241"/>
      <c r="KLU7" s="1241"/>
      <c r="KLV7" s="1241"/>
      <c r="KLW7" s="1241"/>
      <c r="KLX7" s="1241"/>
      <c r="KLY7" s="1241"/>
      <c r="KLZ7" s="1241"/>
      <c r="KMA7" s="1241"/>
      <c r="KMB7" s="1241"/>
      <c r="KMC7" s="1241"/>
      <c r="KMD7" s="1241"/>
      <c r="KME7" s="1241"/>
      <c r="KMF7" s="1241"/>
      <c r="KMG7" s="1241"/>
      <c r="KMH7" s="1241"/>
      <c r="KMI7" s="1241"/>
      <c r="KMJ7" s="1241"/>
      <c r="KMK7" s="1241"/>
      <c r="KML7" s="1241"/>
      <c r="KMM7" s="1241"/>
      <c r="KMN7" s="1241"/>
      <c r="KMO7" s="1241"/>
      <c r="KMP7" s="1241"/>
      <c r="KMQ7" s="1241"/>
      <c r="KMR7" s="1241"/>
      <c r="KMS7" s="1241"/>
      <c r="KMT7" s="1241"/>
      <c r="KMU7" s="1241"/>
      <c r="KMV7" s="1241"/>
      <c r="KMW7" s="1241"/>
      <c r="KMX7" s="1241"/>
      <c r="KMY7" s="1241"/>
      <c r="KMZ7" s="1241"/>
      <c r="KNA7" s="1241"/>
      <c r="KNB7" s="1241"/>
      <c r="KNC7" s="1241"/>
      <c r="KND7" s="1241"/>
      <c r="KNE7" s="1241"/>
      <c r="KNF7" s="1241"/>
      <c r="KNG7" s="1241"/>
      <c r="KNH7" s="1241"/>
      <c r="KNI7" s="1241"/>
      <c r="KNJ7" s="1241"/>
      <c r="KNK7" s="1241"/>
      <c r="KNL7" s="1241"/>
      <c r="KNM7" s="1241"/>
      <c r="KNN7" s="1241"/>
      <c r="KNO7" s="1241"/>
      <c r="KNP7" s="1241"/>
      <c r="KNQ7" s="1241"/>
      <c r="KNR7" s="1241"/>
      <c r="KNS7" s="1241"/>
      <c r="KNT7" s="1241"/>
      <c r="KNU7" s="1241"/>
      <c r="KNV7" s="1241"/>
      <c r="KNW7" s="1241"/>
      <c r="KNX7" s="1241"/>
      <c r="KNY7" s="1241"/>
      <c r="KNZ7" s="1241"/>
      <c r="KOA7" s="1241"/>
      <c r="KOB7" s="1241"/>
      <c r="KOC7" s="1241"/>
      <c r="KOD7" s="1241"/>
      <c r="KOE7" s="1241"/>
      <c r="KOF7" s="1241"/>
      <c r="KOG7" s="1241"/>
      <c r="KOH7" s="1241"/>
      <c r="KOI7" s="1241"/>
      <c r="KOJ7" s="1241"/>
      <c r="KOK7" s="1241"/>
      <c r="KOL7" s="1241"/>
      <c r="KOM7" s="1241"/>
      <c r="KON7" s="1241"/>
      <c r="KOO7" s="1241"/>
      <c r="KOP7" s="1241"/>
      <c r="KOQ7" s="1241"/>
      <c r="KOR7" s="1241"/>
      <c r="KOS7" s="1241"/>
      <c r="KOT7" s="1241"/>
      <c r="KOU7" s="1241"/>
      <c r="KOV7" s="1241"/>
      <c r="KOW7" s="1241"/>
      <c r="KOX7" s="1241"/>
      <c r="KOY7" s="1241"/>
      <c r="KOZ7" s="1241"/>
      <c r="KPA7" s="1241"/>
      <c r="KPB7" s="1241"/>
      <c r="KPC7" s="1241"/>
      <c r="KPD7" s="1241"/>
      <c r="KPE7" s="1241"/>
      <c r="KPF7" s="1241"/>
      <c r="KPG7" s="1241"/>
      <c r="KPH7" s="1241"/>
      <c r="KPI7" s="1241"/>
      <c r="KPJ7" s="1241"/>
      <c r="KPK7" s="1241"/>
      <c r="KPL7" s="1241"/>
      <c r="KPM7" s="1241"/>
      <c r="KPN7" s="1241"/>
      <c r="KPO7" s="1241"/>
      <c r="KPP7" s="1241"/>
      <c r="KPQ7" s="1241"/>
      <c r="KPR7" s="1241"/>
      <c r="KPS7" s="1241"/>
      <c r="KPT7" s="1241"/>
      <c r="KPU7" s="1241"/>
      <c r="KPV7" s="1241"/>
      <c r="KPW7" s="1241"/>
      <c r="KPX7" s="1241"/>
      <c r="KPY7" s="1241"/>
      <c r="KPZ7" s="1241"/>
      <c r="KQA7" s="1241"/>
      <c r="KQB7" s="1241"/>
      <c r="KQC7" s="1241"/>
      <c r="KQD7" s="1241"/>
      <c r="KQE7" s="1241"/>
      <c r="KQF7" s="1241"/>
      <c r="KQG7" s="1241"/>
      <c r="KQH7" s="1241"/>
      <c r="KQI7" s="1241"/>
      <c r="KQJ7" s="1241"/>
      <c r="KQK7" s="1241"/>
      <c r="KQL7" s="1241"/>
      <c r="KQM7" s="1241"/>
      <c r="KQN7" s="1241"/>
      <c r="KQO7" s="1241"/>
      <c r="KQP7" s="1241"/>
      <c r="KQQ7" s="1241"/>
      <c r="KQR7" s="1241"/>
      <c r="KQS7" s="1241"/>
      <c r="KQT7" s="1241"/>
      <c r="KQU7" s="1241"/>
      <c r="KQV7" s="1241"/>
      <c r="KQW7" s="1241"/>
      <c r="KQX7" s="1241"/>
      <c r="KQY7" s="1241"/>
      <c r="KQZ7" s="1241"/>
      <c r="KRA7" s="1241"/>
      <c r="KRB7" s="1241"/>
      <c r="KRC7" s="1241"/>
      <c r="KRD7" s="1241"/>
      <c r="KRE7" s="1241"/>
      <c r="KRF7" s="1241"/>
      <c r="KRG7" s="1241"/>
      <c r="KRH7" s="1241"/>
      <c r="KRI7" s="1241"/>
      <c r="KRJ7" s="1241"/>
      <c r="KRK7" s="1241"/>
      <c r="KRL7" s="1241"/>
      <c r="KRM7" s="1241"/>
      <c r="KRN7" s="1241"/>
      <c r="KRO7" s="1241"/>
      <c r="KRP7" s="1241"/>
      <c r="KRQ7" s="1241"/>
      <c r="KRR7" s="1241"/>
      <c r="KRS7" s="1241"/>
      <c r="KRT7" s="1241"/>
      <c r="KRU7" s="1241"/>
      <c r="KRV7" s="1241"/>
      <c r="KRW7" s="1241"/>
      <c r="KRX7" s="1241"/>
      <c r="KRY7" s="1241"/>
      <c r="KRZ7" s="1241"/>
      <c r="KSA7" s="1241"/>
      <c r="KSB7" s="1241"/>
      <c r="KSC7" s="1241"/>
      <c r="KSD7" s="1241"/>
      <c r="KSE7" s="1241"/>
      <c r="KSF7" s="1241"/>
      <c r="KSG7" s="1241"/>
      <c r="KSH7" s="1241"/>
      <c r="KSI7" s="1241"/>
      <c r="KSJ7" s="1241"/>
      <c r="KSK7" s="1241"/>
      <c r="KSL7" s="1241"/>
      <c r="KSM7" s="1241"/>
      <c r="KSN7" s="1241"/>
      <c r="KSO7" s="1241"/>
      <c r="KSP7" s="1241"/>
      <c r="KSQ7" s="1241"/>
      <c r="KSR7" s="1241"/>
      <c r="KSS7" s="1241"/>
      <c r="KST7" s="1241"/>
      <c r="KSU7" s="1241"/>
      <c r="KSV7" s="1241"/>
      <c r="KSW7" s="1241"/>
      <c r="KSX7" s="1241"/>
      <c r="KSY7" s="1241"/>
      <c r="KSZ7" s="1241"/>
      <c r="KTA7" s="1241"/>
      <c r="KTB7" s="1241"/>
      <c r="KTC7" s="1241"/>
      <c r="KTD7" s="1241"/>
      <c r="KTE7" s="1241"/>
      <c r="KTF7" s="1241"/>
      <c r="KTG7" s="1241"/>
      <c r="KTH7" s="1241"/>
      <c r="KTI7" s="1241"/>
      <c r="KTJ7" s="1241"/>
      <c r="KTK7" s="1241"/>
      <c r="KTL7" s="1241"/>
      <c r="KTM7" s="1241"/>
      <c r="KTN7" s="1241"/>
      <c r="KTO7" s="1241"/>
      <c r="KTP7" s="1241"/>
      <c r="KTQ7" s="1241"/>
      <c r="KTR7" s="1241"/>
      <c r="KTS7" s="1241"/>
      <c r="KTT7" s="1241"/>
      <c r="KTU7" s="1241"/>
      <c r="KTV7" s="1241"/>
      <c r="KTW7" s="1241"/>
      <c r="KTX7" s="1241"/>
      <c r="KTY7" s="1241"/>
      <c r="KTZ7" s="1241"/>
      <c r="KUA7" s="1241"/>
      <c r="KUB7" s="1241"/>
      <c r="KUC7" s="1241"/>
      <c r="KUD7" s="1241"/>
      <c r="KUE7" s="1241"/>
      <c r="KUF7" s="1241"/>
      <c r="KUG7" s="1241"/>
      <c r="KUH7" s="1241"/>
      <c r="KUI7" s="1241"/>
      <c r="KUJ7" s="1241"/>
      <c r="KUK7" s="1241"/>
      <c r="KUL7" s="1241"/>
      <c r="KUM7" s="1241"/>
      <c r="KUN7" s="1241"/>
      <c r="KUO7" s="1241"/>
      <c r="KUP7" s="1241"/>
      <c r="KUQ7" s="1241"/>
      <c r="KUR7" s="1241"/>
      <c r="KUS7" s="1241"/>
      <c r="KUT7" s="1241"/>
      <c r="KUU7" s="1241"/>
      <c r="KUV7" s="1241"/>
      <c r="KUW7" s="1241"/>
      <c r="KUX7" s="1241"/>
      <c r="KUY7" s="1241"/>
      <c r="KUZ7" s="1241"/>
      <c r="KVA7" s="1241"/>
      <c r="KVB7" s="1241"/>
      <c r="KVC7" s="1241"/>
      <c r="KVD7" s="1241"/>
      <c r="KVE7" s="1241"/>
      <c r="KVF7" s="1241"/>
      <c r="KVG7" s="1241"/>
      <c r="KVH7" s="1241"/>
      <c r="KVI7" s="1241"/>
      <c r="KVJ7" s="1241"/>
      <c r="KVK7" s="1241"/>
      <c r="KVL7" s="1241"/>
      <c r="KVM7" s="1241"/>
      <c r="KVN7" s="1241"/>
      <c r="KVO7" s="1241"/>
      <c r="KVP7" s="1241"/>
      <c r="KVQ7" s="1241"/>
      <c r="KVR7" s="1241"/>
      <c r="KVS7" s="1241"/>
      <c r="KVT7" s="1241"/>
      <c r="KVU7" s="1241"/>
      <c r="KVV7" s="1241"/>
      <c r="KVW7" s="1241"/>
      <c r="KVX7" s="1241"/>
      <c r="KVY7" s="1241"/>
      <c r="KVZ7" s="1241"/>
      <c r="KWA7" s="1241"/>
      <c r="KWB7" s="1241"/>
      <c r="KWC7" s="1241"/>
      <c r="KWD7" s="1241"/>
      <c r="KWE7" s="1241"/>
      <c r="KWF7" s="1241"/>
      <c r="KWG7" s="1241"/>
      <c r="KWH7" s="1241"/>
      <c r="KWI7" s="1241"/>
      <c r="KWJ7" s="1241"/>
      <c r="KWK7" s="1241"/>
      <c r="KWL7" s="1241"/>
      <c r="KWM7" s="1241"/>
      <c r="KWN7" s="1241"/>
      <c r="KWO7" s="1241"/>
      <c r="KWP7" s="1241"/>
      <c r="KWQ7" s="1241"/>
      <c r="KWR7" s="1241"/>
      <c r="KWS7" s="1241"/>
      <c r="KWT7" s="1241"/>
      <c r="KWU7" s="1241"/>
      <c r="KWV7" s="1241"/>
      <c r="KWW7" s="1241"/>
      <c r="KWX7" s="1241"/>
      <c r="KWY7" s="1241"/>
      <c r="KWZ7" s="1241"/>
      <c r="KXA7" s="1241"/>
      <c r="KXB7" s="1241"/>
      <c r="KXC7" s="1241"/>
      <c r="KXD7" s="1241"/>
      <c r="KXE7" s="1241"/>
      <c r="KXF7" s="1241"/>
      <c r="KXG7" s="1241"/>
      <c r="KXH7" s="1241"/>
      <c r="KXI7" s="1241"/>
      <c r="KXJ7" s="1241"/>
      <c r="KXK7" s="1241"/>
      <c r="KXL7" s="1241"/>
      <c r="KXM7" s="1241"/>
      <c r="KXN7" s="1241"/>
      <c r="KXO7" s="1241"/>
      <c r="KXP7" s="1241"/>
      <c r="KXQ7" s="1241"/>
      <c r="KXR7" s="1241"/>
      <c r="KXS7" s="1241"/>
      <c r="KXT7" s="1241"/>
      <c r="KXU7" s="1241"/>
      <c r="KXV7" s="1241"/>
      <c r="KXW7" s="1241"/>
      <c r="KXX7" s="1241"/>
      <c r="KXY7" s="1241"/>
      <c r="KXZ7" s="1241"/>
      <c r="KYA7" s="1241"/>
      <c r="KYB7" s="1241"/>
      <c r="KYC7" s="1241"/>
      <c r="KYD7" s="1241"/>
      <c r="KYE7" s="1241"/>
      <c r="KYF7" s="1241"/>
      <c r="KYG7" s="1241"/>
      <c r="KYH7" s="1241"/>
      <c r="KYI7" s="1241"/>
      <c r="KYJ7" s="1241"/>
      <c r="KYK7" s="1241"/>
      <c r="KYL7" s="1241"/>
      <c r="KYM7" s="1241"/>
      <c r="KYN7" s="1241"/>
      <c r="KYO7" s="1241"/>
      <c r="KYP7" s="1241"/>
      <c r="KYQ7" s="1241"/>
      <c r="KYR7" s="1241"/>
      <c r="KYS7" s="1241"/>
      <c r="KYT7" s="1241"/>
      <c r="KYU7" s="1241"/>
      <c r="KYV7" s="1241"/>
      <c r="KYW7" s="1241"/>
      <c r="KYX7" s="1241"/>
      <c r="KYY7" s="1241"/>
      <c r="KYZ7" s="1241"/>
      <c r="KZA7" s="1241"/>
      <c r="KZB7" s="1241"/>
      <c r="KZC7" s="1241"/>
      <c r="KZD7" s="1241"/>
      <c r="KZE7" s="1241"/>
      <c r="KZF7" s="1241"/>
      <c r="KZG7" s="1241"/>
      <c r="KZH7" s="1241"/>
      <c r="KZI7" s="1241"/>
      <c r="KZJ7" s="1241"/>
      <c r="KZK7" s="1241"/>
      <c r="KZL7" s="1241"/>
      <c r="KZM7" s="1241"/>
      <c r="KZN7" s="1241"/>
      <c r="KZO7" s="1241"/>
      <c r="KZP7" s="1241"/>
      <c r="KZQ7" s="1241"/>
      <c r="KZR7" s="1241"/>
      <c r="KZS7" s="1241"/>
      <c r="KZT7" s="1241"/>
      <c r="KZU7" s="1241"/>
      <c r="KZV7" s="1241"/>
      <c r="KZW7" s="1241"/>
      <c r="KZX7" s="1241"/>
      <c r="KZY7" s="1241"/>
      <c r="KZZ7" s="1241"/>
      <c r="LAA7" s="1241"/>
      <c r="LAB7" s="1241"/>
      <c r="LAC7" s="1241"/>
      <c r="LAD7" s="1241"/>
      <c r="LAE7" s="1241"/>
      <c r="LAF7" s="1241"/>
      <c r="LAG7" s="1241"/>
      <c r="LAH7" s="1241"/>
      <c r="LAI7" s="1241"/>
      <c r="LAJ7" s="1241"/>
      <c r="LAK7" s="1241"/>
      <c r="LAL7" s="1241"/>
      <c r="LAM7" s="1241"/>
      <c r="LAN7" s="1241"/>
      <c r="LAO7" s="1241"/>
      <c r="LAP7" s="1241"/>
      <c r="LAQ7" s="1241"/>
      <c r="LAR7" s="1241"/>
      <c r="LAS7" s="1241"/>
      <c r="LAT7" s="1241"/>
      <c r="LAU7" s="1241"/>
      <c r="LAV7" s="1241"/>
      <c r="LAW7" s="1241"/>
      <c r="LAX7" s="1241"/>
      <c r="LAY7" s="1241"/>
      <c r="LAZ7" s="1241"/>
      <c r="LBA7" s="1241"/>
      <c r="LBB7" s="1241"/>
      <c r="LBC7" s="1241"/>
      <c r="LBD7" s="1241"/>
      <c r="LBE7" s="1241"/>
      <c r="LBF7" s="1241"/>
      <c r="LBG7" s="1241"/>
      <c r="LBH7" s="1241"/>
      <c r="LBI7" s="1241"/>
      <c r="LBJ7" s="1241"/>
      <c r="LBK7" s="1241"/>
      <c r="LBL7" s="1241"/>
      <c r="LBM7" s="1241"/>
      <c r="LBN7" s="1241"/>
      <c r="LBO7" s="1241"/>
      <c r="LBP7" s="1241"/>
      <c r="LBQ7" s="1241"/>
      <c r="LBR7" s="1241"/>
      <c r="LBS7" s="1241"/>
      <c r="LBT7" s="1241"/>
      <c r="LBU7" s="1241"/>
      <c r="LBV7" s="1241"/>
      <c r="LBW7" s="1241"/>
      <c r="LBX7" s="1241"/>
      <c r="LBY7" s="1241"/>
      <c r="LBZ7" s="1241"/>
      <c r="LCA7" s="1241"/>
      <c r="LCB7" s="1241"/>
      <c r="LCC7" s="1241"/>
      <c r="LCD7" s="1241"/>
      <c r="LCE7" s="1241"/>
      <c r="LCF7" s="1241"/>
      <c r="LCG7" s="1241"/>
      <c r="LCH7" s="1241"/>
      <c r="LCI7" s="1241"/>
      <c r="LCJ7" s="1241"/>
      <c r="LCK7" s="1241"/>
      <c r="LCL7" s="1241"/>
      <c r="LCM7" s="1241"/>
      <c r="LCN7" s="1241"/>
      <c r="LCO7" s="1241"/>
      <c r="LCP7" s="1241"/>
      <c r="LCQ7" s="1241"/>
      <c r="LCR7" s="1241"/>
      <c r="LCS7" s="1241"/>
      <c r="LCT7" s="1241"/>
      <c r="LCU7" s="1241"/>
      <c r="LCV7" s="1241"/>
      <c r="LCW7" s="1241"/>
      <c r="LCX7" s="1241"/>
      <c r="LCY7" s="1241"/>
      <c r="LCZ7" s="1241"/>
      <c r="LDA7" s="1241"/>
      <c r="LDB7" s="1241"/>
      <c r="LDC7" s="1241"/>
      <c r="LDD7" s="1241"/>
      <c r="LDE7" s="1241"/>
      <c r="LDF7" s="1241"/>
      <c r="LDG7" s="1241"/>
      <c r="LDH7" s="1241"/>
      <c r="LDI7" s="1241"/>
      <c r="LDJ7" s="1241"/>
      <c r="LDK7" s="1241"/>
      <c r="LDL7" s="1241"/>
      <c r="LDM7" s="1241"/>
      <c r="LDN7" s="1241"/>
      <c r="LDO7" s="1241"/>
      <c r="LDP7" s="1241"/>
      <c r="LDQ7" s="1241"/>
      <c r="LDR7" s="1241"/>
      <c r="LDS7" s="1241"/>
      <c r="LDT7" s="1241"/>
      <c r="LDU7" s="1241"/>
      <c r="LDV7" s="1241"/>
      <c r="LDW7" s="1241"/>
      <c r="LDX7" s="1241"/>
      <c r="LDY7" s="1241"/>
      <c r="LDZ7" s="1241"/>
      <c r="LEA7" s="1241"/>
      <c r="LEB7" s="1241"/>
      <c r="LEC7" s="1241"/>
      <c r="LED7" s="1241"/>
      <c r="LEE7" s="1241"/>
      <c r="LEF7" s="1241"/>
      <c r="LEG7" s="1241"/>
      <c r="LEH7" s="1241"/>
      <c r="LEI7" s="1241"/>
      <c r="LEJ7" s="1241"/>
      <c r="LEK7" s="1241"/>
      <c r="LEL7" s="1241"/>
      <c r="LEM7" s="1241"/>
      <c r="LEN7" s="1241"/>
      <c r="LEO7" s="1241"/>
      <c r="LEP7" s="1241"/>
      <c r="LEQ7" s="1241"/>
      <c r="LER7" s="1241"/>
      <c r="LES7" s="1241"/>
      <c r="LET7" s="1241"/>
      <c r="LEU7" s="1241"/>
      <c r="LEV7" s="1241"/>
      <c r="LEW7" s="1241"/>
      <c r="LEX7" s="1241"/>
      <c r="LEY7" s="1241"/>
      <c r="LEZ7" s="1241"/>
      <c r="LFA7" s="1241"/>
      <c r="LFB7" s="1241"/>
      <c r="LFC7" s="1241"/>
      <c r="LFD7" s="1241"/>
      <c r="LFE7" s="1241"/>
      <c r="LFF7" s="1241"/>
      <c r="LFG7" s="1241"/>
      <c r="LFH7" s="1241"/>
      <c r="LFI7" s="1241"/>
      <c r="LFJ7" s="1241"/>
      <c r="LFK7" s="1241"/>
      <c r="LFL7" s="1241"/>
      <c r="LFM7" s="1241"/>
      <c r="LFN7" s="1241"/>
      <c r="LFO7" s="1241"/>
      <c r="LFP7" s="1241"/>
      <c r="LFQ7" s="1241"/>
      <c r="LFR7" s="1241"/>
      <c r="LFS7" s="1241"/>
      <c r="LFT7" s="1241"/>
      <c r="LFU7" s="1241"/>
      <c r="LFV7" s="1241"/>
      <c r="LFW7" s="1241"/>
      <c r="LFX7" s="1241"/>
      <c r="LFY7" s="1241"/>
      <c r="LFZ7" s="1241"/>
      <c r="LGA7" s="1241"/>
      <c r="LGB7" s="1241"/>
      <c r="LGC7" s="1241"/>
      <c r="LGD7" s="1241"/>
      <c r="LGE7" s="1241"/>
      <c r="LGF7" s="1241"/>
      <c r="LGG7" s="1241"/>
      <c r="LGH7" s="1241"/>
      <c r="LGI7" s="1241"/>
      <c r="LGJ7" s="1241"/>
      <c r="LGK7" s="1241"/>
      <c r="LGL7" s="1241"/>
      <c r="LGM7" s="1241"/>
      <c r="LGN7" s="1241"/>
      <c r="LGO7" s="1241"/>
      <c r="LGP7" s="1241"/>
      <c r="LGQ7" s="1241"/>
      <c r="LGR7" s="1241"/>
      <c r="LGS7" s="1241"/>
      <c r="LGT7" s="1241"/>
      <c r="LGU7" s="1241"/>
      <c r="LGV7" s="1241"/>
      <c r="LGW7" s="1241"/>
      <c r="LGX7" s="1241"/>
      <c r="LGY7" s="1241"/>
      <c r="LGZ7" s="1241"/>
      <c r="LHA7" s="1241"/>
      <c r="LHB7" s="1241"/>
      <c r="LHC7" s="1241"/>
      <c r="LHD7" s="1241"/>
      <c r="LHE7" s="1241"/>
      <c r="LHF7" s="1241"/>
      <c r="LHG7" s="1241"/>
      <c r="LHH7" s="1241"/>
      <c r="LHI7" s="1241"/>
      <c r="LHJ7" s="1241"/>
      <c r="LHK7" s="1241"/>
      <c r="LHL7" s="1241"/>
      <c r="LHM7" s="1241"/>
      <c r="LHN7" s="1241"/>
      <c r="LHO7" s="1241"/>
      <c r="LHP7" s="1241"/>
      <c r="LHQ7" s="1241"/>
      <c r="LHR7" s="1241"/>
      <c r="LHS7" s="1241"/>
      <c r="LHT7" s="1241"/>
      <c r="LHU7" s="1241"/>
      <c r="LHV7" s="1241"/>
      <c r="LHW7" s="1241"/>
      <c r="LHX7" s="1241"/>
      <c r="LHY7" s="1241"/>
      <c r="LHZ7" s="1241"/>
      <c r="LIA7" s="1241"/>
      <c r="LIB7" s="1241"/>
      <c r="LIC7" s="1241"/>
      <c r="LID7" s="1241"/>
      <c r="LIE7" s="1241"/>
      <c r="LIF7" s="1241"/>
      <c r="LIG7" s="1241"/>
      <c r="LIH7" s="1241"/>
      <c r="LII7" s="1241"/>
      <c r="LIJ7" s="1241"/>
      <c r="LIK7" s="1241"/>
      <c r="LIL7" s="1241"/>
      <c r="LIM7" s="1241"/>
      <c r="LIN7" s="1241"/>
      <c r="LIO7" s="1241"/>
      <c r="LIP7" s="1241"/>
      <c r="LIQ7" s="1241"/>
      <c r="LIR7" s="1241"/>
      <c r="LIS7" s="1241"/>
      <c r="LIT7" s="1241"/>
      <c r="LIU7" s="1241"/>
      <c r="LIV7" s="1241"/>
      <c r="LIW7" s="1241"/>
      <c r="LIX7" s="1241"/>
      <c r="LIY7" s="1241"/>
      <c r="LIZ7" s="1241"/>
      <c r="LJA7" s="1241"/>
      <c r="LJB7" s="1241"/>
      <c r="LJC7" s="1241"/>
      <c r="LJD7" s="1241"/>
      <c r="LJE7" s="1241"/>
      <c r="LJF7" s="1241"/>
      <c r="LJG7" s="1241"/>
      <c r="LJH7" s="1241"/>
      <c r="LJI7" s="1241"/>
      <c r="LJJ7" s="1241"/>
      <c r="LJK7" s="1241"/>
      <c r="LJL7" s="1241"/>
      <c r="LJM7" s="1241"/>
      <c r="LJN7" s="1241"/>
      <c r="LJO7" s="1241"/>
      <c r="LJP7" s="1241"/>
      <c r="LJQ7" s="1241"/>
      <c r="LJR7" s="1241"/>
      <c r="LJS7" s="1241"/>
      <c r="LJT7" s="1241"/>
      <c r="LJU7" s="1241"/>
      <c r="LJV7" s="1241"/>
      <c r="LJW7" s="1241"/>
      <c r="LJX7" s="1241"/>
      <c r="LJY7" s="1241"/>
      <c r="LJZ7" s="1241"/>
      <c r="LKA7" s="1241"/>
      <c r="LKB7" s="1241"/>
      <c r="LKC7" s="1241"/>
      <c r="LKD7" s="1241"/>
      <c r="LKE7" s="1241"/>
      <c r="LKF7" s="1241"/>
      <c r="LKG7" s="1241"/>
      <c r="LKH7" s="1241"/>
      <c r="LKI7" s="1241"/>
      <c r="LKJ7" s="1241"/>
      <c r="LKK7" s="1241"/>
      <c r="LKL7" s="1241"/>
      <c r="LKM7" s="1241"/>
      <c r="LKN7" s="1241"/>
      <c r="LKO7" s="1241"/>
      <c r="LKP7" s="1241"/>
      <c r="LKQ7" s="1241"/>
      <c r="LKR7" s="1241"/>
      <c r="LKS7" s="1241"/>
      <c r="LKT7" s="1241"/>
      <c r="LKU7" s="1241"/>
      <c r="LKV7" s="1241"/>
      <c r="LKW7" s="1241"/>
      <c r="LKX7" s="1241"/>
      <c r="LKY7" s="1241"/>
      <c r="LKZ7" s="1241"/>
      <c r="LLA7" s="1241"/>
      <c r="LLB7" s="1241"/>
      <c r="LLC7" s="1241"/>
      <c r="LLD7" s="1241"/>
      <c r="LLE7" s="1241"/>
      <c r="LLF7" s="1241"/>
      <c r="LLG7" s="1241"/>
      <c r="LLH7" s="1241"/>
      <c r="LLI7" s="1241"/>
      <c r="LLJ7" s="1241"/>
      <c r="LLK7" s="1241"/>
      <c r="LLL7" s="1241"/>
      <c r="LLM7" s="1241"/>
      <c r="LLN7" s="1241"/>
      <c r="LLO7" s="1241"/>
      <c r="LLP7" s="1241"/>
      <c r="LLQ7" s="1241"/>
      <c r="LLR7" s="1241"/>
      <c r="LLS7" s="1241"/>
      <c r="LLT7" s="1241"/>
      <c r="LLU7" s="1241"/>
      <c r="LLV7" s="1241"/>
      <c r="LLW7" s="1241"/>
      <c r="LLX7" s="1241"/>
      <c r="LLY7" s="1241"/>
      <c r="LLZ7" s="1241"/>
      <c r="LMA7" s="1241"/>
      <c r="LMB7" s="1241"/>
      <c r="LMC7" s="1241"/>
      <c r="LMD7" s="1241"/>
      <c r="LME7" s="1241"/>
      <c r="LMF7" s="1241"/>
      <c r="LMG7" s="1241"/>
      <c r="LMH7" s="1241"/>
      <c r="LMI7" s="1241"/>
      <c r="LMJ7" s="1241"/>
      <c r="LMK7" s="1241"/>
      <c r="LML7" s="1241"/>
      <c r="LMM7" s="1241"/>
      <c r="LMN7" s="1241"/>
      <c r="LMO7" s="1241"/>
      <c r="LMP7" s="1241"/>
      <c r="LMQ7" s="1241"/>
      <c r="LMR7" s="1241"/>
      <c r="LMS7" s="1241"/>
      <c r="LMT7" s="1241"/>
      <c r="LMU7" s="1241"/>
      <c r="LMV7" s="1241"/>
      <c r="LMW7" s="1241"/>
      <c r="LMX7" s="1241"/>
      <c r="LMY7" s="1241"/>
      <c r="LMZ7" s="1241"/>
      <c r="LNA7" s="1241"/>
      <c r="LNB7" s="1241"/>
      <c r="LNC7" s="1241"/>
      <c r="LND7" s="1241"/>
      <c r="LNE7" s="1241"/>
      <c r="LNF7" s="1241"/>
      <c r="LNG7" s="1241"/>
      <c r="LNH7" s="1241"/>
      <c r="LNI7" s="1241"/>
      <c r="LNJ7" s="1241"/>
      <c r="LNK7" s="1241"/>
      <c r="LNL7" s="1241"/>
      <c r="LNM7" s="1241"/>
      <c r="LNN7" s="1241"/>
      <c r="LNO7" s="1241"/>
      <c r="LNP7" s="1241"/>
      <c r="LNQ7" s="1241"/>
      <c r="LNR7" s="1241"/>
      <c r="LNS7" s="1241"/>
      <c r="LNT7" s="1241"/>
      <c r="LNU7" s="1241"/>
      <c r="LNV7" s="1241"/>
      <c r="LNW7" s="1241"/>
      <c r="LNX7" s="1241"/>
      <c r="LNY7" s="1241"/>
      <c r="LNZ7" s="1241"/>
      <c r="LOA7" s="1241"/>
      <c r="LOB7" s="1241"/>
      <c r="LOC7" s="1241"/>
      <c r="LOD7" s="1241"/>
      <c r="LOE7" s="1241"/>
      <c r="LOF7" s="1241"/>
      <c r="LOG7" s="1241"/>
      <c r="LOH7" s="1241"/>
      <c r="LOI7" s="1241"/>
      <c r="LOJ7" s="1241"/>
      <c r="LOK7" s="1241"/>
      <c r="LOL7" s="1241"/>
      <c r="LOM7" s="1241"/>
      <c r="LON7" s="1241"/>
      <c r="LOO7" s="1241"/>
      <c r="LOP7" s="1241"/>
      <c r="LOQ7" s="1241"/>
      <c r="LOR7" s="1241"/>
      <c r="LOS7" s="1241"/>
      <c r="LOT7" s="1241"/>
      <c r="LOU7" s="1241"/>
      <c r="LOV7" s="1241"/>
      <c r="LOW7" s="1241"/>
      <c r="LOX7" s="1241"/>
      <c r="LOY7" s="1241"/>
      <c r="LOZ7" s="1241"/>
      <c r="LPA7" s="1241"/>
      <c r="LPB7" s="1241"/>
      <c r="LPC7" s="1241"/>
      <c r="LPD7" s="1241"/>
      <c r="LPE7" s="1241"/>
      <c r="LPF7" s="1241"/>
      <c r="LPG7" s="1241"/>
      <c r="LPH7" s="1241"/>
      <c r="LPI7" s="1241"/>
      <c r="LPJ7" s="1241"/>
      <c r="LPK7" s="1241"/>
      <c r="LPL7" s="1241"/>
      <c r="LPM7" s="1241"/>
      <c r="LPN7" s="1241"/>
      <c r="LPO7" s="1241"/>
      <c r="LPP7" s="1241"/>
      <c r="LPQ7" s="1241"/>
      <c r="LPR7" s="1241"/>
      <c r="LPS7" s="1241"/>
      <c r="LPT7" s="1241"/>
      <c r="LPU7" s="1241"/>
      <c r="LPV7" s="1241"/>
      <c r="LPW7" s="1241"/>
      <c r="LPX7" s="1241"/>
      <c r="LPY7" s="1241"/>
      <c r="LPZ7" s="1241"/>
      <c r="LQA7" s="1241"/>
      <c r="LQB7" s="1241"/>
      <c r="LQC7" s="1241"/>
      <c r="LQD7" s="1241"/>
      <c r="LQE7" s="1241"/>
      <c r="LQF7" s="1241"/>
      <c r="LQG7" s="1241"/>
      <c r="LQH7" s="1241"/>
      <c r="LQI7" s="1241"/>
      <c r="LQJ7" s="1241"/>
      <c r="LQK7" s="1241"/>
      <c r="LQL7" s="1241"/>
      <c r="LQM7" s="1241"/>
      <c r="LQN7" s="1241"/>
      <c r="LQO7" s="1241"/>
      <c r="LQP7" s="1241"/>
      <c r="LQQ7" s="1241"/>
      <c r="LQR7" s="1241"/>
      <c r="LQS7" s="1241"/>
      <c r="LQT7" s="1241"/>
      <c r="LQU7" s="1241"/>
      <c r="LQV7" s="1241"/>
      <c r="LQW7" s="1241"/>
      <c r="LQX7" s="1241"/>
      <c r="LQY7" s="1241"/>
      <c r="LQZ7" s="1241"/>
      <c r="LRA7" s="1241"/>
      <c r="LRB7" s="1241"/>
      <c r="LRC7" s="1241"/>
      <c r="LRD7" s="1241"/>
      <c r="LRE7" s="1241"/>
      <c r="LRF7" s="1241"/>
      <c r="LRG7" s="1241"/>
      <c r="LRH7" s="1241"/>
      <c r="LRI7" s="1241"/>
      <c r="LRJ7" s="1241"/>
      <c r="LRK7" s="1241"/>
      <c r="LRL7" s="1241"/>
      <c r="LRM7" s="1241"/>
      <c r="LRN7" s="1241"/>
      <c r="LRO7" s="1241"/>
      <c r="LRP7" s="1241"/>
      <c r="LRQ7" s="1241"/>
      <c r="LRR7" s="1241"/>
      <c r="LRS7" s="1241"/>
      <c r="LRT7" s="1241"/>
      <c r="LRU7" s="1241"/>
      <c r="LRV7" s="1241"/>
      <c r="LRW7" s="1241"/>
      <c r="LRX7" s="1241"/>
      <c r="LRY7" s="1241"/>
      <c r="LRZ7" s="1241"/>
      <c r="LSA7" s="1241"/>
      <c r="LSB7" s="1241"/>
      <c r="LSC7" s="1241"/>
      <c r="LSD7" s="1241"/>
      <c r="LSE7" s="1241"/>
      <c r="LSF7" s="1241"/>
      <c r="LSG7" s="1241"/>
      <c r="LSH7" s="1241"/>
      <c r="LSI7" s="1241"/>
      <c r="LSJ7" s="1241"/>
      <c r="LSK7" s="1241"/>
      <c r="LSL7" s="1241"/>
      <c r="LSM7" s="1241"/>
      <c r="LSN7" s="1241"/>
      <c r="LSO7" s="1241"/>
      <c r="LSP7" s="1241"/>
      <c r="LSQ7" s="1241"/>
      <c r="LSR7" s="1241"/>
      <c r="LSS7" s="1241"/>
      <c r="LST7" s="1241"/>
      <c r="LSU7" s="1241"/>
      <c r="LSV7" s="1241"/>
      <c r="LSW7" s="1241"/>
      <c r="LSX7" s="1241"/>
      <c r="LSY7" s="1241"/>
      <c r="LSZ7" s="1241"/>
      <c r="LTA7" s="1241"/>
      <c r="LTB7" s="1241"/>
      <c r="LTC7" s="1241"/>
      <c r="LTD7" s="1241"/>
      <c r="LTE7" s="1241"/>
      <c r="LTF7" s="1241"/>
      <c r="LTG7" s="1241"/>
      <c r="LTH7" s="1241"/>
      <c r="LTI7" s="1241"/>
      <c r="LTJ7" s="1241"/>
      <c r="LTK7" s="1241"/>
      <c r="LTL7" s="1241"/>
      <c r="LTM7" s="1241"/>
      <c r="LTN7" s="1241"/>
      <c r="LTO7" s="1241"/>
      <c r="LTP7" s="1241"/>
      <c r="LTQ7" s="1241"/>
      <c r="LTR7" s="1241"/>
      <c r="LTS7" s="1241"/>
      <c r="LTT7" s="1241"/>
      <c r="LTU7" s="1241"/>
      <c r="LTV7" s="1241"/>
      <c r="LTW7" s="1241"/>
      <c r="LTX7" s="1241"/>
      <c r="LTY7" s="1241"/>
      <c r="LTZ7" s="1241"/>
      <c r="LUA7" s="1241"/>
      <c r="LUB7" s="1241"/>
      <c r="LUC7" s="1241"/>
      <c r="LUD7" s="1241"/>
      <c r="LUE7" s="1241"/>
      <c r="LUF7" s="1241"/>
      <c r="LUG7" s="1241"/>
      <c r="LUH7" s="1241"/>
      <c r="LUI7" s="1241"/>
      <c r="LUJ7" s="1241"/>
      <c r="LUK7" s="1241"/>
      <c r="LUL7" s="1241"/>
      <c r="LUM7" s="1241"/>
      <c r="LUN7" s="1241"/>
      <c r="LUO7" s="1241"/>
      <c r="LUP7" s="1241"/>
      <c r="LUQ7" s="1241"/>
      <c r="LUR7" s="1241"/>
      <c r="LUS7" s="1241"/>
      <c r="LUT7" s="1241"/>
      <c r="LUU7" s="1241"/>
      <c r="LUV7" s="1241"/>
      <c r="LUW7" s="1241"/>
      <c r="LUX7" s="1241"/>
      <c r="LUY7" s="1241"/>
      <c r="LUZ7" s="1241"/>
      <c r="LVA7" s="1241"/>
      <c r="LVB7" s="1241"/>
      <c r="LVC7" s="1241"/>
      <c r="LVD7" s="1241"/>
      <c r="LVE7" s="1241"/>
      <c r="LVF7" s="1241"/>
      <c r="LVG7" s="1241"/>
      <c r="LVH7" s="1241"/>
      <c r="LVI7" s="1241"/>
      <c r="LVJ7" s="1241"/>
      <c r="LVK7" s="1241"/>
      <c r="LVL7" s="1241"/>
      <c r="LVM7" s="1241"/>
      <c r="LVN7" s="1241"/>
      <c r="LVO7" s="1241"/>
      <c r="LVP7" s="1241"/>
      <c r="LVQ7" s="1241"/>
      <c r="LVR7" s="1241"/>
      <c r="LVS7" s="1241"/>
      <c r="LVT7" s="1241"/>
      <c r="LVU7" s="1241"/>
      <c r="LVV7" s="1241"/>
      <c r="LVW7" s="1241"/>
      <c r="LVX7" s="1241"/>
      <c r="LVY7" s="1241"/>
      <c r="LVZ7" s="1241"/>
      <c r="LWA7" s="1241"/>
      <c r="LWB7" s="1241"/>
      <c r="LWC7" s="1241"/>
      <c r="LWD7" s="1241"/>
      <c r="LWE7" s="1241"/>
      <c r="LWF7" s="1241"/>
      <c r="LWG7" s="1241"/>
      <c r="LWH7" s="1241"/>
      <c r="LWI7" s="1241"/>
      <c r="LWJ7" s="1241"/>
      <c r="LWK7" s="1241"/>
      <c r="LWL7" s="1241"/>
      <c r="LWM7" s="1241"/>
      <c r="LWN7" s="1241"/>
      <c r="LWO7" s="1241"/>
      <c r="LWP7" s="1241"/>
      <c r="LWQ7" s="1241"/>
      <c r="LWR7" s="1241"/>
      <c r="LWS7" s="1241"/>
      <c r="LWT7" s="1241"/>
      <c r="LWU7" s="1241"/>
      <c r="LWV7" s="1241"/>
      <c r="LWW7" s="1241"/>
      <c r="LWX7" s="1241"/>
      <c r="LWY7" s="1241"/>
      <c r="LWZ7" s="1241"/>
      <c r="LXA7" s="1241"/>
      <c r="LXB7" s="1241"/>
      <c r="LXC7" s="1241"/>
      <c r="LXD7" s="1241"/>
      <c r="LXE7" s="1241"/>
      <c r="LXF7" s="1241"/>
      <c r="LXG7" s="1241"/>
      <c r="LXH7" s="1241"/>
      <c r="LXI7" s="1241"/>
      <c r="LXJ7" s="1241"/>
      <c r="LXK7" s="1241"/>
      <c r="LXL7" s="1241"/>
      <c r="LXM7" s="1241"/>
      <c r="LXN7" s="1241"/>
      <c r="LXO7" s="1241"/>
      <c r="LXP7" s="1241"/>
      <c r="LXQ7" s="1241"/>
      <c r="LXR7" s="1241"/>
      <c r="LXS7" s="1241"/>
      <c r="LXT7" s="1241"/>
      <c r="LXU7" s="1241"/>
      <c r="LXV7" s="1241"/>
      <c r="LXW7" s="1241"/>
      <c r="LXX7" s="1241"/>
      <c r="LXY7" s="1241"/>
      <c r="LXZ7" s="1241"/>
      <c r="LYA7" s="1241"/>
      <c r="LYB7" s="1241"/>
      <c r="LYC7" s="1241"/>
      <c r="LYD7" s="1241"/>
      <c r="LYE7" s="1241"/>
      <c r="LYF7" s="1241"/>
      <c r="LYG7" s="1241"/>
      <c r="LYH7" s="1241"/>
      <c r="LYI7" s="1241"/>
      <c r="LYJ7" s="1241"/>
      <c r="LYK7" s="1241"/>
      <c r="LYL7" s="1241"/>
      <c r="LYM7" s="1241"/>
      <c r="LYN7" s="1241"/>
      <c r="LYO7" s="1241"/>
      <c r="LYP7" s="1241"/>
      <c r="LYQ7" s="1241"/>
      <c r="LYR7" s="1241"/>
      <c r="LYS7" s="1241"/>
      <c r="LYT7" s="1241"/>
      <c r="LYU7" s="1241"/>
      <c r="LYV7" s="1241"/>
      <c r="LYW7" s="1241"/>
      <c r="LYX7" s="1241"/>
      <c r="LYY7" s="1241"/>
      <c r="LYZ7" s="1241"/>
      <c r="LZA7" s="1241"/>
      <c r="LZB7" s="1241"/>
      <c r="LZC7" s="1241"/>
      <c r="LZD7" s="1241"/>
      <c r="LZE7" s="1241"/>
      <c r="LZF7" s="1241"/>
      <c r="LZG7" s="1241"/>
      <c r="LZH7" s="1241"/>
      <c r="LZI7" s="1241"/>
      <c r="LZJ7" s="1241"/>
      <c r="LZK7" s="1241"/>
      <c r="LZL7" s="1241"/>
      <c r="LZM7" s="1241"/>
      <c r="LZN7" s="1241"/>
      <c r="LZO7" s="1241"/>
      <c r="LZP7" s="1241"/>
      <c r="LZQ7" s="1241"/>
      <c r="LZR7" s="1241"/>
      <c r="LZS7" s="1241"/>
      <c r="LZT7" s="1241"/>
      <c r="LZU7" s="1241"/>
      <c r="LZV7" s="1241"/>
      <c r="LZW7" s="1241"/>
      <c r="LZX7" s="1241"/>
      <c r="LZY7" s="1241"/>
      <c r="LZZ7" s="1241"/>
      <c r="MAA7" s="1241"/>
      <c r="MAB7" s="1241"/>
      <c r="MAC7" s="1241"/>
      <c r="MAD7" s="1241"/>
      <c r="MAE7" s="1241"/>
      <c r="MAF7" s="1241"/>
      <c r="MAG7" s="1241"/>
      <c r="MAH7" s="1241"/>
      <c r="MAI7" s="1241"/>
      <c r="MAJ7" s="1241"/>
      <c r="MAK7" s="1241"/>
      <c r="MAL7" s="1241"/>
      <c r="MAM7" s="1241"/>
      <c r="MAN7" s="1241"/>
      <c r="MAO7" s="1241"/>
      <c r="MAP7" s="1241"/>
      <c r="MAQ7" s="1241"/>
      <c r="MAR7" s="1241"/>
      <c r="MAS7" s="1241"/>
      <c r="MAT7" s="1241"/>
      <c r="MAU7" s="1241"/>
      <c r="MAV7" s="1241"/>
      <c r="MAW7" s="1241"/>
      <c r="MAX7" s="1241"/>
      <c r="MAY7" s="1241"/>
      <c r="MAZ7" s="1241"/>
      <c r="MBA7" s="1241"/>
      <c r="MBB7" s="1241"/>
      <c r="MBC7" s="1241"/>
      <c r="MBD7" s="1241"/>
      <c r="MBE7" s="1241"/>
      <c r="MBF7" s="1241"/>
      <c r="MBG7" s="1241"/>
      <c r="MBH7" s="1241"/>
      <c r="MBI7" s="1241"/>
      <c r="MBJ7" s="1241"/>
      <c r="MBK7" s="1241"/>
      <c r="MBL7" s="1241"/>
      <c r="MBM7" s="1241"/>
      <c r="MBN7" s="1241"/>
      <c r="MBO7" s="1241"/>
      <c r="MBP7" s="1241"/>
      <c r="MBQ7" s="1241"/>
      <c r="MBR7" s="1241"/>
      <c r="MBS7" s="1241"/>
      <c r="MBT7" s="1241"/>
      <c r="MBU7" s="1241"/>
      <c r="MBV7" s="1241"/>
      <c r="MBW7" s="1241"/>
      <c r="MBX7" s="1241"/>
      <c r="MBY7" s="1241"/>
      <c r="MBZ7" s="1241"/>
      <c r="MCA7" s="1241"/>
      <c r="MCB7" s="1241"/>
      <c r="MCC7" s="1241"/>
      <c r="MCD7" s="1241"/>
      <c r="MCE7" s="1241"/>
      <c r="MCF7" s="1241"/>
      <c r="MCG7" s="1241"/>
      <c r="MCH7" s="1241"/>
      <c r="MCI7" s="1241"/>
      <c r="MCJ7" s="1241"/>
      <c r="MCK7" s="1241"/>
      <c r="MCL7" s="1241"/>
      <c r="MCM7" s="1241"/>
      <c r="MCN7" s="1241"/>
      <c r="MCO7" s="1241"/>
      <c r="MCP7" s="1241"/>
      <c r="MCQ7" s="1241"/>
      <c r="MCR7" s="1241"/>
      <c r="MCS7" s="1241"/>
      <c r="MCT7" s="1241"/>
      <c r="MCU7" s="1241"/>
      <c r="MCV7" s="1241"/>
      <c r="MCW7" s="1241"/>
      <c r="MCX7" s="1241"/>
      <c r="MCY7" s="1241"/>
      <c r="MCZ7" s="1241"/>
      <c r="MDA7" s="1241"/>
      <c r="MDB7" s="1241"/>
      <c r="MDC7" s="1241"/>
      <c r="MDD7" s="1241"/>
      <c r="MDE7" s="1241"/>
      <c r="MDF7" s="1241"/>
      <c r="MDG7" s="1241"/>
      <c r="MDH7" s="1241"/>
      <c r="MDI7" s="1241"/>
      <c r="MDJ7" s="1241"/>
      <c r="MDK7" s="1241"/>
      <c r="MDL7" s="1241"/>
      <c r="MDM7" s="1241"/>
      <c r="MDN7" s="1241"/>
      <c r="MDO7" s="1241"/>
      <c r="MDP7" s="1241"/>
      <c r="MDQ7" s="1241"/>
      <c r="MDR7" s="1241"/>
      <c r="MDS7" s="1241"/>
      <c r="MDT7" s="1241"/>
      <c r="MDU7" s="1241"/>
      <c r="MDV7" s="1241"/>
      <c r="MDW7" s="1241"/>
      <c r="MDX7" s="1241"/>
      <c r="MDY7" s="1241"/>
      <c r="MDZ7" s="1241"/>
      <c r="MEA7" s="1241"/>
      <c r="MEB7" s="1241"/>
      <c r="MEC7" s="1241"/>
      <c r="MED7" s="1241"/>
      <c r="MEE7" s="1241"/>
      <c r="MEF7" s="1241"/>
      <c r="MEG7" s="1241"/>
      <c r="MEH7" s="1241"/>
      <c r="MEI7" s="1241"/>
      <c r="MEJ7" s="1241"/>
      <c r="MEK7" s="1241"/>
      <c r="MEL7" s="1241"/>
      <c r="MEM7" s="1241"/>
      <c r="MEN7" s="1241"/>
      <c r="MEO7" s="1241"/>
      <c r="MEP7" s="1241"/>
      <c r="MEQ7" s="1241"/>
      <c r="MER7" s="1241"/>
      <c r="MES7" s="1241"/>
      <c r="MET7" s="1241"/>
      <c r="MEU7" s="1241"/>
      <c r="MEV7" s="1241"/>
      <c r="MEW7" s="1241"/>
      <c r="MEX7" s="1241"/>
      <c r="MEY7" s="1241"/>
      <c r="MEZ7" s="1241"/>
      <c r="MFA7" s="1241"/>
      <c r="MFB7" s="1241"/>
      <c r="MFC7" s="1241"/>
      <c r="MFD7" s="1241"/>
      <c r="MFE7" s="1241"/>
      <c r="MFF7" s="1241"/>
      <c r="MFG7" s="1241"/>
      <c r="MFH7" s="1241"/>
      <c r="MFI7" s="1241"/>
      <c r="MFJ7" s="1241"/>
      <c r="MFK7" s="1241"/>
      <c r="MFL7" s="1241"/>
      <c r="MFM7" s="1241"/>
      <c r="MFN7" s="1241"/>
      <c r="MFO7" s="1241"/>
      <c r="MFP7" s="1241"/>
      <c r="MFQ7" s="1241"/>
      <c r="MFR7" s="1241"/>
      <c r="MFS7" s="1241"/>
      <c r="MFT7" s="1241"/>
      <c r="MFU7" s="1241"/>
      <c r="MFV7" s="1241"/>
      <c r="MFW7" s="1241"/>
      <c r="MFX7" s="1241"/>
      <c r="MFY7" s="1241"/>
      <c r="MFZ7" s="1241"/>
      <c r="MGA7" s="1241"/>
      <c r="MGB7" s="1241"/>
      <c r="MGC7" s="1241"/>
      <c r="MGD7" s="1241"/>
      <c r="MGE7" s="1241"/>
      <c r="MGF7" s="1241"/>
      <c r="MGG7" s="1241"/>
      <c r="MGH7" s="1241"/>
      <c r="MGI7" s="1241"/>
      <c r="MGJ7" s="1241"/>
      <c r="MGK7" s="1241"/>
      <c r="MGL7" s="1241"/>
      <c r="MGM7" s="1241"/>
      <c r="MGN7" s="1241"/>
      <c r="MGO7" s="1241"/>
      <c r="MGP7" s="1241"/>
      <c r="MGQ7" s="1241"/>
      <c r="MGR7" s="1241"/>
      <c r="MGS7" s="1241"/>
      <c r="MGT7" s="1241"/>
      <c r="MGU7" s="1241"/>
      <c r="MGV7" s="1241"/>
      <c r="MGW7" s="1241"/>
      <c r="MGX7" s="1241"/>
      <c r="MGY7" s="1241"/>
      <c r="MGZ7" s="1241"/>
      <c r="MHA7" s="1241"/>
      <c r="MHB7" s="1241"/>
      <c r="MHC7" s="1241"/>
      <c r="MHD7" s="1241"/>
      <c r="MHE7" s="1241"/>
      <c r="MHF7" s="1241"/>
      <c r="MHG7" s="1241"/>
      <c r="MHH7" s="1241"/>
      <c r="MHI7" s="1241"/>
      <c r="MHJ7" s="1241"/>
      <c r="MHK7" s="1241"/>
      <c r="MHL7" s="1241"/>
      <c r="MHM7" s="1241"/>
      <c r="MHN7" s="1241"/>
      <c r="MHO7" s="1241"/>
      <c r="MHP7" s="1241"/>
      <c r="MHQ7" s="1241"/>
      <c r="MHR7" s="1241"/>
      <c r="MHS7" s="1241"/>
      <c r="MHT7" s="1241"/>
      <c r="MHU7" s="1241"/>
      <c r="MHV7" s="1241"/>
      <c r="MHW7" s="1241"/>
      <c r="MHX7" s="1241"/>
      <c r="MHY7" s="1241"/>
      <c r="MHZ7" s="1241"/>
      <c r="MIA7" s="1241"/>
      <c r="MIB7" s="1241"/>
      <c r="MIC7" s="1241"/>
      <c r="MID7" s="1241"/>
      <c r="MIE7" s="1241"/>
      <c r="MIF7" s="1241"/>
      <c r="MIG7" s="1241"/>
      <c r="MIH7" s="1241"/>
      <c r="MII7" s="1241"/>
      <c r="MIJ7" s="1241"/>
      <c r="MIK7" s="1241"/>
      <c r="MIL7" s="1241"/>
      <c r="MIM7" s="1241"/>
      <c r="MIN7" s="1241"/>
      <c r="MIO7" s="1241"/>
      <c r="MIP7" s="1241"/>
      <c r="MIQ7" s="1241"/>
      <c r="MIR7" s="1241"/>
      <c r="MIS7" s="1241"/>
      <c r="MIT7" s="1241"/>
      <c r="MIU7" s="1241"/>
      <c r="MIV7" s="1241"/>
      <c r="MIW7" s="1241"/>
      <c r="MIX7" s="1241"/>
      <c r="MIY7" s="1241"/>
      <c r="MIZ7" s="1241"/>
      <c r="MJA7" s="1241"/>
      <c r="MJB7" s="1241"/>
      <c r="MJC7" s="1241"/>
      <c r="MJD7" s="1241"/>
      <c r="MJE7" s="1241"/>
      <c r="MJF7" s="1241"/>
      <c r="MJG7" s="1241"/>
      <c r="MJH7" s="1241"/>
      <c r="MJI7" s="1241"/>
      <c r="MJJ7" s="1241"/>
      <c r="MJK7" s="1241"/>
      <c r="MJL7" s="1241"/>
      <c r="MJM7" s="1241"/>
      <c r="MJN7" s="1241"/>
      <c r="MJO7" s="1241"/>
      <c r="MJP7" s="1241"/>
      <c r="MJQ7" s="1241"/>
      <c r="MJR7" s="1241"/>
      <c r="MJS7" s="1241"/>
      <c r="MJT7" s="1241"/>
      <c r="MJU7" s="1241"/>
      <c r="MJV7" s="1241"/>
      <c r="MJW7" s="1241"/>
      <c r="MJX7" s="1241"/>
      <c r="MJY7" s="1241"/>
      <c r="MJZ7" s="1241"/>
      <c r="MKA7" s="1241"/>
      <c r="MKB7" s="1241"/>
      <c r="MKC7" s="1241"/>
      <c r="MKD7" s="1241"/>
      <c r="MKE7" s="1241"/>
      <c r="MKF7" s="1241"/>
      <c r="MKG7" s="1241"/>
      <c r="MKH7" s="1241"/>
      <c r="MKI7" s="1241"/>
      <c r="MKJ7" s="1241"/>
      <c r="MKK7" s="1241"/>
      <c r="MKL7" s="1241"/>
      <c r="MKM7" s="1241"/>
      <c r="MKN7" s="1241"/>
      <c r="MKO7" s="1241"/>
      <c r="MKP7" s="1241"/>
      <c r="MKQ7" s="1241"/>
      <c r="MKR7" s="1241"/>
      <c r="MKS7" s="1241"/>
      <c r="MKT7" s="1241"/>
      <c r="MKU7" s="1241"/>
      <c r="MKV7" s="1241"/>
      <c r="MKW7" s="1241"/>
      <c r="MKX7" s="1241"/>
      <c r="MKY7" s="1241"/>
      <c r="MKZ7" s="1241"/>
      <c r="MLA7" s="1241"/>
      <c r="MLB7" s="1241"/>
      <c r="MLC7" s="1241"/>
      <c r="MLD7" s="1241"/>
      <c r="MLE7" s="1241"/>
      <c r="MLF7" s="1241"/>
      <c r="MLG7" s="1241"/>
      <c r="MLH7" s="1241"/>
      <c r="MLI7" s="1241"/>
      <c r="MLJ7" s="1241"/>
      <c r="MLK7" s="1241"/>
      <c r="MLL7" s="1241"/>
      <c r="MLM7" s="1241"/>
      <c r="MLN7" s="1241"/>
      <c r="MLO7" s="1241"/>
      <c r="MLP7" s="1241"/>
      <c r="MLQ7" s="1241"/>
      <c r="MLR7" s="1241"/>
      <c r="MLS7" s="1241"/>
      <c r="MLT7" s="1241"/>
      <c r="MLU7" s="1241"/>
      <c r="MLV7" s="1241"/>
      <c r="MLW7" s="1241"/>
      <c r="MLX7" s="1241"/>
      <c r="MLY7" s="1241"/>
      <c r="MLZ7" s="1241"/>
      <c r="MMA7" s="1241"/>
      <c r="MMB7" s="1241"/>
      <c r="MMC7" s="1241"/>
      <c r="MMD7" s="1241"/>
      <c r="MME7" s="1241"/>
      <c r="MMF7" s="1241"/>
      <c r="MMG7" s="1241"/>
      <c r="MMH7" s="1241"/>
      <c r="MMI7" s="1241"/>
      <c r="MMJ7" s="1241"/>
      <c r="MMK7" s="1241"/>
      <c r="MML7" s="1241"/>
      <c r="MMM7" s="1241"/>
      <c r="MMN7" s="1241"/>
      <c r="MMO7" s="1241"/>
      <c r="MMP7" s="1241"/>
      <c r="MMQ7" s="1241"/>
      <c r="MMR7" s="1241"/>
      <c r="MMS7" s="1241"/>
      <c r="MMT7" s="1241"/>
      <c r="MMU7" s="1241"/>
      <c r="MMV7" s="1241"/>
      <c r="MMW7" s="1241"/>
      <c r="MMX7" s="1241"/>
      <c r="MMY7" s="1241"/>
      <c r="MMZ7" s="1241"/>
      <c r="MNA7" s="1241"/>
      <c r="MNB7" s="1241"/>
      <c r="MNC7" s="1241"/>
      <c r="MND7" s="1241"/>
      <c r="MNE7" s="1241"/>
      <c r="MNF7" s="1241"/>
      <c r="MNG7" s="1241"/>
      <c r="MNH7" s="1241"/>
      <c r="MNI7" s="1241"/>
      <c r="MNJ7" s="1241"/>
      <c r="MNK7" s="1241"/>
      <c r="MNL7" s="1241"/>
      <c r="MNM7" s="1241"/>
      <c r="MNN7" s="1241"/>
      <c r="MNO7" s="1241"/>
      <c r="MNP7" s="1241"/>
      <c r="MNQ7" s="1241"/>
      <c r="MNR7" s="1241"/>
      <c r="MNS7" s="1241"/>
      <c r="MNT7" s="1241"/>
      <c r="MNU7" s="1241"/>
      <c r="MNV7" s="1241"/>
      <c r="MNW7" s="1241"/>
      <c r="MNX7" s="1241"/>
      <c r="MNY7" s="1241"/>
      <c r="MNZ7" s="1241"/>
      <c r="MOA7" s="1241"/>
      <c r="MOB7" s="1241"/>
      <c r="MOC7" s="1241"/>
      <c r="MOD7" s="1241"/>
      <c r="MOE7" s="1241"/>
      <c r="MOF7" s="1241"/>
      <c r="MOG7" s="1241"/>
      <c r="MOH7" s="1241"/>
      <c r="MOI7" s="1241"/>
      <c r="MOJ7" s="1241"/>
      <c r="MOK7" s="1241"/>
      <c r="MOL7" s="1241"/>
      <c r="MOM7" s="1241"/>
      <c r="MON7" s="1241"/>
      <c r="MOO7" s="1241"/>
      <c r="MOP7" s="1241"/>
      <c r="MOQ7" s="1241"/>
      <c r="MOR7" s="1241"/>
      <c r="MOS7" s="1241"/>
      <c r="MOT7" s="1241"/>
      <c r="MOU7" s="1241"/>
      <c r="MOV7" s="1241"/>
      <c r="MOW7" s="1241"/>
      <c r="MOX7" s="1241"/>
      <c r="MOY7" s="1241"/>
      <c r="MOZ7" s="1241"/>
      <c r="MPA7" s="1241"/>
      <c r="MPB7" s="1241"/>
      <c r="MPC7" s="1241"/>
      <c r="MPD7" s="1241"/>
      <c r="MPE7" s="1241"/>
      <c r="MPF7" s="1241"/>
      <c r="MPG7" s="1241"/>
      <c r="MPH7" s="1241"/>
      <c r="MPI7" s="1241"/>
      <c r="MPJ7" s="1241"/>
      <c r="MPK7" s="1241"/>
      <c r="MPL7" s="1241"/>
      <c r="MPM7" s="1241"/>
      <c r="MPN7" s="1241"/>
      <c r="MPO7" s="1241"/>
      <c r="MPP7" s="1241"/>
      <c r="MPQ7" s="1241"/>
      <c r="MPR7" s="1241"/>
      <c r="MPS7" s="1241"/>
      <c r="MPT7" s="1241"/>
      <c r="MPU7" s="1241"/>
      <c r="MPV7" s="1241"/>
      <c r="MPW7" s="1241"/>
      <c r="MPX7" s="1241"/>
      <c r="MPY7" s="1241"/>
      <c r="MPZ7" s="1241"/>
      <c r="MQA7" s="1241"/>
      <c r="MQB7" s="1241"/>
      <c r="MQC7" s="1241"/>
      <c r="MQD7" s="1241"/>
      <c r="MQE7" s="1241"/>
      <c r="MQF7" s="1241"/>
      <c r="MQG7" s="1241"/>
      <c r="MQH7" s="1241"/>
      <c r="MQI7" s="1241"/>
      <c r="MQJ7" s="1241"/>
      <c r="MQK7" s="1241"/>
      <c r="MQL7" s="1241"/>
      <c r="MQM7" s="1241"/>
      <c r="MQN7" s="1241"/>
      <c r="MQO7" s="1241"/>
      <c r="MQP7" s="1241"/>
      <c r="MQQ7" s="1241"/>
      <c r="MQR7" s="1241"/>
      <c r="MQS7" s="1241"/>
      <c r="MQT7" s="1241"/>
      <c r="MQU7" s="1241"/>
      <c r="MQV7" s="1241"/>
      <c r="MQW7" s="1241"/>
      <c r="MQX7" s="1241"/>
      <c r="MQY7" s="1241"/>
      <c r="MQZ7" s="1241"/>
      <c r="MRA7" s="1241"/>
      <c r="MRB7" s="1241"/>
      <c r="MRC7" s="1241"/>
      <c r="MRD7" s="1241"/>
      <c r="MRE7" s="1241"/>
      <c r="MRF7" s="1241"/>
      <c r="MRG7" s="1241"/>
      <c r="MRH7" s="1241"/>
      <c r="MRI7" s="1241"/>
      <c r="MRJ7" s="1241"/>
      <c r="MRK7" s="1241"/>
      <c r="MRL7" s="1241"/>
      <c r="MRM7" s="1241"/>
      <c r="MRN7" s="1241"/>
      <c r="MRO7" s="1241"/>
      <c r="MRP7" s="1241"/>
      <c r="MRQ7" s="1241"/>
      <c r="MRR7" s="1241"/>
      <c r="MRS7" s="1241"/>
      <c r="MRT7" s="1241"/>
      <c r="MRU7" s="1241"/>
      <c r="MRV7" s="1241"/>
      <c r="MRW7" s="1241"/>
      <c r="MRX7" s="1241"/>
      <c r="MRY7" s="1241"/>
      <c r="MRZ7" s="1241"/>
      <c r="MSA7" s="1241"/>
      <c r="MSB7" s="1241"/>
      <c r="MSC7" s="1241"/>
      <c r="MSD7" s="1241"/>
      <c r="MSE7" s="1241"/>
      <c r="MSF7" s="1241"/>
      <c r="MSG7" s="1241"/>
      <c r="MSH7" s="1241"/>
      <c r="MSI7" s="1241"/>
      <c r="MSJ7" s="1241"/>
      <c r="MSK7" s="1241"/>
      <c r="MSL7" s="1241"/>
      <c r="MSM7" s="1241"/>
      <c r="MSN7" s="1241"/>
      <c r="MSO7" s="1241"/>
      <c r="MSP7" s="1241"/>
      <c r="MSQ7" s="1241"/>
      <c r="MSR7" s="1241"/>
      <c r="MSS7" s="1241"/>
      <c r="MST7" s="1241"/>
      <c r="MSU7" s="1241"/>
      <c r="MSV7" s="1241"/>
      <c r="MSW7" s="1241"/>
      <c r="MSX7" s="1241"/>
      <c r="MSY7" s="1241"/>
      <c r="MSZ7" s="1241"/>
      <c r="MTA7" s="1241"/>
      <c r="MTB7" s="1241"/>
      <c r="MTC7" s="1241"/>
      <c r="MTD7" s="1241"/>
      <c r="MTE7" s="1241"/>
      <c r="MTF7" s="1241"/>
      <c r="MTG7" s="1241"/>
      <c r="MTH7" s="1241"/>
      <c r="MTI7" s="1241"/>
      <c r="MTJ7" s="1241"/>
      <c r="MTK7" s="1241"/>
      <c r="MTL7" s="1241"/>
      <c r="MTM7" s="1241"/>
      <c r="MTN7" s="1241"/>
      <c r="MTO7" s="1241"/>
      <c r="MTP7" s="1241"/>
      <c r="MTQ7" s="1241"/>
      <c r="MTR7" s="1241"/>
      <c r="MTS7" s="1241"/>
      <c r="MTT7" s="1241"/>
      <c r="MTU7" s="1241"/>
      <c r="MTV7" s="1241"/>
      <c r="MTW7" s="1241"/>
      <c r="MTX7" s="1241"/>
      <c r="MTY7" s="1241"/>
      <c r="MTZ7" s="1241"/>
      <c r="MUA7" s="1241"/>
      <c r="MUB7" s="1241"/>
      <c r="MUC7" s="1241"/>
      <c r="MUD7" s="1241"/>
      <c r="MUE7" s="1241"/>
      <c r="MUF7" s="1241"/>
      <c r="MUG7" s="1241"/>
      <c r="MUH7" s="1241"/>
      <c r="MUI7" s="1241"/>
      <c r="MUJ7" s="1241"/>
      <c r="MUK7" s="1241"/>
      <c r="MUL7" s="1241"/>
      <c r="MUM7" s="1241"/>
      <c r="MUN7" s="1241"/>
      <c r="MUO7" s="1241"/>
      <c r="MUP7" s="1241"/>
      <c r="MUQ7" s="1241"/>
      <c r="MUR7" s="1241"/>
      <c r="MUS7" s="1241"/>
      <c r="MUT7" s="1241"/>
      <c r="MUU7" s="1241"/>
      <c r="MUV7" s="1241"/>
      <c r="MUW7" s="1241"/>
      <c r="MUX7" s="1241"/>
      <c r="MUY7" s="1241"/>
      <c r="MUZ7" s="1241"/>
      <c r="MVA7" s="1241"/>
      <c r="MVB7" s="1241"/>
      <c r="MVC7" s="1241"/>
      <c r="MVD7" s="1241"/>
      <c r="MVE7" s="1241"/>
      <c r="MVF7" s="1241"/>
      <c r="MVG7" s="1241"/>
      <c r="MVH7" s="1241"/>
      <c r="MVI7" s="1241"/>
      <c r="MVJ7" s="1241"/>
      <c r="MVK7" s="1241"/>
      <c r="MVL7" s="1241"/>
      <c r="MVM7" s="1241"/>
      <c r="MVN7" s="1241"/>
      <c r="MVO7" s="1241"/>
      <c r="MVP7" s="1241"/>
      <c r="MVQ7" s="1241"/>
      <c r="MVR7" s="1241"/>
      <c r="MVS7" s="1241"/>
      <c r="MVT7" s="1241"/>
      <c r="MVU7" s="1241"/>
      <c r="MVV7" s="1241"/>
      <c r="MVW7" s="1241"/>
      <c r="MVX7" s="1241"/>
      <c r="MVY7" s="1241"/>
      <c r="MVZ7" s="1241"/>
      <c r="MWA7" s="1241"/>
      <c r="MWB7" s="1241"/>
      <c r="MWC7" s="1241"/>
      <c r="MWD7" s="1241"/>
      <c r="MWE7" s="1241"/>
      <c r="MWF7" s="1241"/>
      <c r="MWG7" s="1241"/>
      <c r="MWH7" s="1241"/>
      <c r="MWI7" s="1241"/>
      <c r="MWJ7" s="1241"/>
      <c r="MWK7" s="1241"/>
      <c r="MWL7" s="1241"/>
      <c r="MWM7" s="1241"/>
      <c r="MWN7" s="1241"/>
      <c r="MWO7" s="1241"/>
      <c r="MWP7" s="1241"/>
      <c r="MWQ7" s="1241"/>
      <c r="MWR7" s="1241"/>
      <c r="MWS7" s="1241"/>
      <c r="MWT7" s="1241"/>
      <c r="MWU7" s="1241"/>
      <c r="MWV7" s="1241"/>
      <c r="MWW7" s="1241"/>
      <c r="MWX7" s="1241"/>
      <c r="MWY7" s="1241"/>
      <c r="MWZ7" s="1241"/>
      <c r="MXA7" s="1241"/>
      <c r="MXB7" s="1241"/>
      <c r="MXC7" s="1241"/>
      <c r="MXD7" s="1241"/>
      <c r="MXE7" s="1241"/>
      <c r="MXF7" s="1241"/>
      <c r="MXG7" s="1241"/>
      <c r="MXH7" s="1241"/>
      <c r="MXI7" s="1241"/>
      <c r="MXJ7" s="1241"/>
      <c r="MXK7" s="1241"/>
      <c r="MXL7" s="1241"/>
      <c r="MXM7" s="1241"/>
      <c r="MXN7" s="1241"/>
      <c r="MXO7" s="1241"/>
      <c r="MXP7" s="1241"/>
      <c r="MXQ7" s="1241"/>
      <c r="MXR7" s="1241"/>
      <c r="MXS7" s="1241"/>
      <c r="MXT7" s="1241"/>
      <c r="MXU7" s="1241"/>
      <c r="MXV7" s="1241"/>
      <c r="MXW7" s="1241"/>
      <c r="MXX7" s="1241"/>
      <c r="MXY7" s="1241"/>
      <c r="MXZ7" s="1241"/>
      <c r="MYA7" s="1241"/>
      <c r="MYB7" s="1241"/>
      <c r="MYC7" s="1241"/>
      <c r="MYD7" s="1241"/>
      <c r="MYE7" s="1241"/>
      <c r="MYF7" s="1241"/>
      <c r="MYG7" s="1241"/>
      <c r="MYH7" s="1241"/>
      <c r="MYI7" s="1241"/>
      <c r="MYJ7" s="1241"/>
      <c r="MYK7" s="1241"/>
      <c r="MYL7" s="1241"/>
      <c r="MYM7" s="1241"/>
      <c r="MYN7" s="1241"/>
      <c r="MYO7" s="1241"/>
      <c r="MYP7" s="1241"/>
      <c r="MYQ7" s="1241"/>
      <c r="MYR7" s="1241"/>
      <c r="MYS7" s="1241"/>
      <c r="MYT7" s="1241"/>
      <c r="MYU7" s="1241"/>
      <c r="MYV7" s="1241"/>
      <c r="MYW7" s="1241"/>
      <c r="MYX7" s="1241"/>
      <c r="MYY7" s="1241"/>
      <c r="MYZ7" s="1241"/>
      <c r="MZA7" s="1241"/>
      <c r="MZB7" s="1241"/>
      <c r="MZC7" s="1241"/>
      <c r="MZD7" s="1241"/>
      <c r="MZE7" s="1241"/>
      <c r="MZF7" s="1241"/>
      <c r="MZG7" s="1241"/>
      <c r="MZH7" s="1241"/>
      <c r="MZI7" s="1241"/>
      <c r="MZJ7" s="1241"/>
      <c r="MZK7" s="1241"/>
      <c r="MZL7" s="1241"/>
      <c r="MZM7" s="1241"/>
      <c r="MZN7" s="1241"/>
      <c r="MZO7" s="1241"/>
      <c r="MZP7" s="1241"/>
      <c r="MZQ7" s="1241"/>
      <c r="MZR7" s="1241"/>
      <c r="MZS7" s="1241"/>
      <c r="MZT7" s="1241"/>
      <c r="MZU7" s="1241"/>
      <c r="MZV7" s="1241"/>
      <c r="MZW7" s="1241"/>
      <c r="MZX7" s="1241"/>
      <c r="MZY7" s="1241"/>
      <c r="MZZ7" s="1241"/>
      <c r="NAA7" s="1241"/>
      <c r="NAB7" s="1241"/>
      <c r="NAC7" s="1241"/>
      <c r="NAD7" s="1241"/>
      <c r="NAE7" s="1241"/>
      <c r="NAF7" s="1241"/>
      <c r="NAG7" s="1241"/>
      <c r="NAH7" s="1241"/>
      <c r="NAI7" s="1241"/>
      <c r="NAJ7" s="1241"/>
      <c r="NAK7" s="1241"/>
      <c r="NAL7" s="1241"/>
      <c r="NAM7" s="1241"/>
      <c r="NAN7" s="1241"/>
      <c r="NAO7" s="1241"/>
      <c r="NAP7" s="1241"/>
      <c r="NAQ7" s="1241"/>
      <c r="NAR7" s="1241"/>
      <c r="NAS7" s="1241"/>
      <c r="NAT7" s="1241"/>
      <c r="NAU7" s="1241"/>
      <c r="NAV7" s="1241"/>
      <c r="NAW7" s="1241"/>
      <c r="NAX7" s="1241"/>
      <c r="NAY7" s="1241"/>
      <c r="NAZ7" s="1241"/>
      <c r="NBA7" s="1241"/>
      <c r="NBB7" s="1241"/>
      <c r="NBC7" s="1241"/>
      <c r="NBD7" s="1241"/>
      <c r="NBE7" s="1241"/>
      <c r="NBF7" s="1241"/>
      <c r="NBG7" s="1241"/>
      <c r="NBH7" s="1241"/>
      <c r="NBI7" s="1241"/>
      <c r="NBJ7" s="1241"/>
      <c r="NBK7" s="1241"/>
      <c r="NBL7" s="1241"/>
      <c r="NBM7" s="1241"/>
      <c r="NBN7" s="1241"/>
      <c r="NBO7" s="1241"/>
      <c r="NBP7" s="1241"/>
      <c r="NBQ7" s="1241"/>
      <c r="NBR7" s="1241"/>
      <c r="NBS7" s="1241"/>
      <c r="NBT7" s="1241"/>
      <c r="NBU7" s="1241"/>
      <c r="NBV7" s="1241"/>
      <c r="NBW7" s="1241"/>
      <c r="NBX7" s="1241"/>
      <c r="NBY7" s="1241"/>
      <c r="NBZ7" s="1241"/>
      <c r="NCA7" s="1241"/>
      <c r="NCB7" s="1241"/>
      <c r="NCC7" s="1241"/>
      <c r="NCD7" s="1241"/>
      <c r="NCE7" s="1241"/>
      <c r="NCF7" s="1241"/>
      <c r="NCG7" s="1241"/>
      <c r="NCH7" s="1241"/>
      <c r="NCI7" s="1241"/>
      <c r="NCJ7" s="1241"/>
      <c r="NCK7" s="1241"/>
      <c r="NCL7" s="1241"/>
      <c r="NCM7" s="1241"/>
      <c r="NCN7" s="1241"/>
      <c r="NCO7" s="1241"/>
      <c r="NCP7" s="1241"/>
      <c r="NCQ7" s="1241"/>
      <c r="NCR7" s="1241"/>
      <c r="NCS7" s="1241"/>
      <c r="NCT7" s="1241"/>
      <c r="NCU7" s="1241"/>
      <c r="NCV7" s="1241"/>
      <c r="NCW7" s="1241"/>
      <c r="NCX7" s="1241"/>
      <c r="NCY7" s="1241"/>
      <c r="NCZ7" s="1241"/>
      <c r="NDA7" s="1241"/>
      <c r="NDB7" s="1241"/>
      <c r="NDC7" s="1241"/>
      <c r="NDD7" s="1241"/>
      <c r="NDE7" s="1241"/>
      <c r="NDF7" s="1241"/>
      <c r="NDG7" s="1241"/>
      <c r="NDH7" s="1241"/>
      <c r="NDI7" s="1241"/>
      <c r="NDJ7" s="1241"/>
      <c r="NDK7" s="1241"/>
      <c r="NDL7" s="1241"/>
      <c r="NDM7" s="1241"/>
      <c r="NDN7" s="1241"/>
      <c r="NDO7" s="1241"/>
      <c r="NDP7" s="1241"/>
      <c r="NDQ7" s="1241"/>
      <c r="NDR7" s="1241"/>
      <c r="NDS7" s="1241"/>
      <c r="NDT7" s="1241"/>
      <c r="NDU7" s="1241"/>
      <c r="NDV7" s="1241"/>
      <c r="NDW7" s="1241"/>
      <c r="NDX7" s="1241"/>
      <c r="NDY7" s="1241"/>
      <c r="NDZ7" s="1241"/>
      <c r="NEA7" s="1241"/>
      <c r="NEB7" s="1241"/>
      <c r="NEC7" s="1241"/>
      <c r="NED7" s="1241"/>
      <c r="NEE7" s="1241"/>
      <c r="NEF7" s="1241"/>
      <c r="NEG7" s="1241"/>
      <c r="NEH7" s="1241"/>
      <c r="NEI7" s="1241"/>
      <c r="NEJ7" s="1241"/>
      <c r="NEK7" s="1241"/>
      <c r="NEL7" s="1241"/>
      <c r="NEM7" s="1241"/>
      <c r="NEN7" s="1241"/>
      <c r="NEO7" s="1241"/>
      <c r="NEP7" s="1241"/>
      <c r="NEQ7" s="1241"/>
      <c r="NER7" s="1241"/>
      <c r="NES7" s="1241"/>
      <c r="NET7" s="1241"/>
      <c r="NEU7" s="1241"/>
      <c r="NEV7" s="1241"/>
      <c r="NEW7" s="1241"/>
      <c r="NEX7" s="1241"/>
      <c r="NEY7" s="1241"/>
      <c r="NEZ7" s="1241"/>
      <c r="NFA7" s="1241"/>
      <c r="NFB7" s="1241"/>
      <c r="NFC7" s="1241"/>
      <c r="NFD7" s="1241"/>
      <c r="NFE7" s="1241"/>
      <c r="NFF7" s="1241"/>
      <c r="NFG7" s="1241"/>
      <c r="NFH7" s="1241"/>
      <c r="NFI7" s="1241"/>
      <c r="NFJ7" s="1241"/>
      <c r="NFK7" s="1241"/>
      <c r="NFL7" s="1241"/>
      <c r="NFM7" s="1241"/>
      <c r="NFN7" s="1241"/>
      <c r="NFO7" s="1241"/>
      <c r="NFP7" s="1241"/>
      <c r="NFQ7" s="1241"/>
      <c r="NFR7" s="1241"/>
      <c r="NFS7" s="1241"/>
      <c r="NFT7" s="1241"/>
      <c r="NFU7" s="1241"/>
      <c r="NFV7" s="1241"/>
      <c r="NFW7" s="1241"/>
      <c r="NFX7" s="1241"/>
      <c r="NFY7" s="1241"/>
      <c r="NFZ7" s="1241"/>
      <c r="NGA7" s="1241"/>
      <c r="NGB7" s="1241"/>
      <c r="NGC7" s="1241"/>
      <c r="NGD7" s="1241"/>
      <c r="NGE7" s="1241"/>
      <c r="NGF7" s="1241"/>
      <c r="NGG7" s="1241"/>
      <c r="NGH7" s="1241"/>
      <c r="NGI7" s="1241"/>
      <c r="NGJ7" s="1241"/>
      <c r="NGK7" s="1241"/>
      <c r="NGL7" s="1241"/>
      <c r="NGM7" s="1241"/>
      <c r="NGN7" s="1241"/>
      <c r="NGO7" s="1241"/>
      <c r="NGP7" s="1241"/>
      <c r="NGQ7" s="1241"/>
      <c r="NGR7" s="1241"/>
      <c r="NGS7" s="1241"/>
      <c r="NGT7" s="1241"/>
      <c r="NGU7" s="1241"/>
      <c r="NGV7" s="1241"/>
      <c r="NGW7" s="1241"/>
      <c r="NGX7" s="1241"/>
      <c r="NGY7" s="1241"/>
      <c r="NGZ7" s="1241"/>
      <c r="NHA7" s="1241"/>
      <c r="NHB7" s="1241"/>
      <c r="NHC7" s="1241"/>
      <c r="NHD7" s="1241"/>
      <c r="NHE7" s="1241"/>
      <c r="NHF7" s="1241"/>
      <c r="NHG7" s="1241"/>
      <c r="NHH7" s="1241"/>
      <c r="NHI7" s="1241"/>
      <c r="NHJ7" s="1241"/>
      <c r="NHK7" s="1241"/>
      <c r="NHL7" s="1241"/>
      <c r="NHM7" s="1241"/>
      <c r="NHN7" s="1241"/>
      <c r="NHO7" s="1241"/>
      <c r="NHP7" s="1241"/>
      <c r="NHQ7" s="1241"/>
      <c r="NHR7" s="1241"/>
      <c r="NHS7" s="1241"/>
      <c r="NHT7" s="1241"/>
      <c r="NHU7" s="1241"/>
      <c r="NHV7" s="1241"/>
      <c r="NHW7" s="1241"/>
      <c r="NHX7" s="1241"/>
      <c r="NHY7" s="1241"/>
      <c r="NHZ7" s="1241"/>
      <c r="NIA7" s="1241"/>
      <c r="NIB7" s="1241"/>
      <c r="NIC7" s="1241"/>
      <c r="NID7" s="1241"/>
      <c r="NIE7" s="1241"/>
      <c r="NIF7" s="1241"/>
      <c r="NIG7" s="1241"/>
      <c r="NIH7" s="1241"/>
      <c r="NII7" s="1241"/>
      <c r="NIJ7" s="1241"/>
      <c r="NIK7" s="1241"/>
      <c r="NIL7" s="1241"/>
      <c r="NIM7" s="1241"/>
      <c r="NIN7" s="1241"/>
      <c r="NIO7" s="1241"/>
      <c r="NIP7" s="1241"/>
      <c r="NIQ7" s="1241"/>
      <c r="NIR7" s="1241"/>
      <c r="NIS7" s="1241"/>
      <c r="NIT7" s="1241"/>
      <c r="NIU7" s="1241"/>
      <c r="NIV7" s="1241"/>
      <c r="NIW7" s="1241"/>
      <c r="NIX7" s="1241"/>
      <c r="NIY7" s="1241"/>
      <c r="NIZ7" s="1241"/>
      <c r="NJA7" s="1241"/>
      <c r="NJB7" s="1241"/>
      <c r="NJC7" s="1241"/>
      <c r="NJD7" s="1241"/>
      <c r="NJE7" s="1241"/>
      <c r="NJF7" s="1241"/>
      <c r="NJG7" s="1241"/>
      <c r="NJH7" s="1241"/>
      <c r="NJI7" s="1241"/>
      <c r="NJJ7" s="1241"/>
      <c r="NJK7" s="1241"/>
      <c r="NJL7" s="1241"/>
      <c r="NJM7" s="1241"/>
      <c r="NJN7" s="1241"/>
      <c r="NJO7" s="1241"/>
      <c r="NJP7" s="1241"/>
      <c r="NJQ7" s="1241"/>
      <c r="NJR7" s="1241"/>
      <c r="NJS7" s="1241"/>
      <c r="NJT7" s="1241"/>
      <c r="NJU7" s="1241"/>
      <c r="NJV7" s="1241"/>
      <c r="NJW7" s="1241"/>
      <c r="NJX7" s="1241"/>
      <c r="NJY7" s="1241"/>
      <c r="NJZ7" s="1241"/>
      <c r="NKA7" s="1241"/>
      <c r="NKB7" s="1241"/>
      <c r="NKC7" s="1241"/>
      <c r="NKD7" s="1241"/>
      <c r="NKE7" s="1241"/>
      <c r="NKF7" s="1241"/>
      <c r="NKG7" s="1241"/>
      <c r="NKH7" s="1241"/>
      <c r="NKI7" s="1241"/>
      <c r="NKJ7" s="1241"/>
      <c r="NKK7" s="1241"/>
      <c r="NKL7" s="1241"/>
      <c r="NKM7" s="1241"/>
      <c r="NKN7" s="1241"/>
      <c r="NKO7" s="1241"/>
      <c r="NKP7" s="1241"/>
      <c r="NKQ7" s="1241"/>
      <c r="NKR7" s="1241"/>
      <c r="NKS7" s="1241"/>
      <c r="NKT7" s="1241"/>
      <c r="NKU7" s="1241"/>
      <c r="NKV7" s="1241"/>
      <c r="NKW7" s="1241"/>
      <c r="NKX7" s="1241"/>
      <c r="NKY7" s="1241"/>
      <c r="NKZ7" s="1241"/>
      <c r="NLA7" s="1241"/>
      <c r="NLB7" s="1241"/>
      <c r="NLC7" s="1241"/>
      <c r="NLD7" s="1241"/>
      <c r="NLE7" s="1241"/>
      <c r="NLF7" s="1241"/>
      <c r="NLG7" s="1241"/>
      <c r="NLH7" s="1241"/>
      <c r="NLI7" s="1241"/>
      <c r="NLJ7" s="1241"/>
      <c r="NLK7" s="1241"/>
      <c r="NLL7" s="1241"/>
      <c r="NLM7" s="1241"/>
      <c r="NLN7" s="1241"/>
      <c r="NLO7" s="1241"/>
      <c r="NLP7" s="1241"/>
      <c r="NLQ7" s="1241"/>
      <c r="NLR7" s="1241"/>
      <c r="NLS7" s="1241"/>
      <c r="NLT7" s="1241"/>
      <c r="NLU7" s="1241"/>
      <c r="NLV7" s="1241"/>
      <c r="NLW7" s="1241"/>
      <c r="NLX7" s="1241"/>
      <c r="NLY7" s="1241"/>
      <c r="NLZ7" s="1241"/>
      <c r="NMA7" s="1241"/>
      <c r="NMB7" s="1241"/>
      <c r="NMC7" s="1241"/>
      <c r="NMD7" s="1241"/>
      <c r="NME7" s="1241"/>
      <c r="NMF7" s="1241"/>
      <c r="NMG7" s="1241"/>
      <c r="NMH7" s="1241"/>
      <c r="NMI7" s="1241"/>
      <c r="NMJ7" s="1241"/>
      <c r="NMK7" s="1241"/>
      <c r="NML7" s="1241"/>
      <c r="NMM7" s="1241"/>
      <c r="NMN7" s="1241"/>
      <c r="NMO7" s="1241"/>
      <c r="NMP7" s="1241"/>
      <c r="NMQ7" s="1241"/>
      <c r="NMR7" s="1241"/>
      <c r="NMS7" s="1241"/>
      <c r="NMT7" s="1241"/>
      <c r="NMU7" s="1241"/>
      <c r="NMV7" s="1241"/>
      <c r="NMW7" s="1241"/>
      <c r="NMX7" s="1241"/>
      <c r="NMY7" s="1241"/>
      <c r="NMZ7" s="1241"/>
      <c r="NNA7" s="1241"/>
      <c r="NNB7" s="1241"/>
      <c r="NNC7" s="1241"/>
      <c r="NND7" s="1241"/>
      <c r="NNE7" s="1241"/>
      <c r="NNF7" s="1241"/>
      <c r="NNG7" s="1241"/>
      <c r="NNH7" s="1241"/>
      <c r="NNI7" s="1241"/>
      <c r="NNJ7" s="1241"/>
      <c r="NNK7" s="1241"/>
      <c r="NNL7" s="1241"/>
      <c r="NNM7" s="1241"/>
      <c r="NNN7" s="1241"/>
      <c r="NNO7" s="1241"/>
      <c r="NNP7" s="1241"/>
      <c r="NNQ7" s="1241"/>
      <c r="NNR7" s="1241"/>
      <c r="NNS7" s="1241"/>
      <c r="NNT7" s="1241"/>
      <c r="NNU7" s="1241"/>
      <c r="NNV7" s="1241"/>
      <c r="NNW7" s="1241"/>
      <c r="NNX7" s="1241"/>
      <c r="NNY7" s="1241"/>
      <c r="NNZ7" s="1241"/>
      <c r="NOA7" s="1241"/>
      <c r="NOB7" s="1241"/>
      <c r="NOC7" s="1241"/>
      <c r="NOD7" s="1241"/>
      <c r="NOE7" s="1241"/>
      <c r="NOF7" s="1241"/>
      <c r="NOG7" s="1241"/>
      <c r="NOH7" s="1241"/>
      <c r="NOI7" s="1241"/>
      <c r="NOJ7" s="1241"/>
      <c r="NOK7" s="1241"/>
      <c r="NOL7" s="1241"/>
      <c r="NOM7" s="1241"/>
      <c r="NON7" s="1241"/>
      <c r="NOO7" s="1241"/>
      <c r="NOP7" s="1241"/>
      <c r="NOQ7" s="1241"/>
      <c r="NOR7" s="1241"/>
      <c r="NOS7" s="1241"/>
      <c r="NOT7" s="1241"/>
      <c r="NOU7" s="1241"/>
      <c r="NOV7" s="1241"/>
      <c r="NOW7" s="1241"/>
      <c r="NOX7" s="1241"/>
      <c r="NOY7" s="1241"/>
      <c r="NOZ7" s="1241"/>
      <c r="NPA7" s="1241"/>
      <c r="NPB7" s="1241"/>
      <c r="NPC7" s="1241"/>
      <c r="NPD7" s="1241"/>
      <c r="NPE7" s="1241"/>
      <c r="NPF7" s="1241"/>
      <c r="NPG7" s="1241"/>
      <c r="NPH7" s="1241"/>
      <c r="NPI7" s="1241"/>
      <c r="NPJ7" s="1241"/>
      <c r="NPK7" s="1241"/>
      <c r="NPL7" s="1241"/>
      <c r="NPM7" s="1241"/>
      <c r="NPN7" s="1241"/>
      <c r="NPO7" s="1241"/>
      <c r="NPP7" s="1241"/>
      <c r="NPQ7" s="1241"/>
      <c r="NPR7" s="1241"/>
      <c r="NPS7" s="1241"/>
      <c r="NPT7" s="1241"/>
      <c r="NPU7" s="1241"/>
      <c r="NPV7" s="1241"/>
      <c r="NPW7" s="1241"/>
      <c r="NPX7" s="1241"/>
      <c r="NPY7" s="1241"/>
      <c r="NPZ7" s="1241"/>
      <c r="NQA7" s="1241"/>
      <c r="NQB7" s="1241"/>
      <c r="NQC7" s="1241"/>
      <c r="NQD7" s="1241"/>
      <c r="NQE7" s="1241"/>
      <c r="NQF7" s="1241"/>
      <c r="NQG7" s="1241"/>
      <c r="NQH7" s="1241"/>
      <c r="NQI7" s="1241"/>
      <c r="NQJ7" s="1241"/>
      <c r="NQK7" s="1241"/>
      <c r="NQL7" s="1241"/>
      <c r="NQM7" s="1241"/>
      <c r="NQN7" s="1241"/>
      <c r="NQO7" s="1241"/>
      <c r="NQP7" s="1241"/>
      <c r="NQQ7" s="1241"/>
      <c r="NQR7" s="1241"/>
      <c r="NQS7" s="1241"/>
      <c r="NQT7" s="1241"/>
      <c r="NQU7" s="1241"/>
      <c r="NQV7" s="1241"/>
      <c r="NQW7" s="1241"/>
      <c r="NQX7" s="1241"/>
      <c r="NQY7" s="1241"/>
      <c r="NQZ7" s="1241"/>
      <c r="NRA7" s="1241"/>
      <c r="NRB7" s="1241"/>
      <c r="NRC7" s="1241"/>
      <c r="NRD7" s="1241"/>
      <c r="NRE7" s="1241"/>
      <c r="NRF7" s="1241"/>
      <c r="NRG7" s="1241"/>
      <c r="NRH7" s="1241"/>
      <c r="NRI7" s="1241"/>
      <c r="NRJ7" s="1241"/>
      <c r="NRK7" s="1241"/>
      <c r="NRL7" s="1241"/>
      <c r="NRM7" s="1241"/>
      <c r="NRN7" s="1241"/>
      <c r="NRO7" s="1241"/>
      <c r="NRP7" s="1241"/>
      <c r="NRQ7" s="1241"/>
      <c r="NRR7" s="1241"/>
      <c r="NRS7" s="1241"/>
      <c r="NRT7" s="1241"/>
      <c r="NRU7" s="1241"/>
      <c r="NRV7" s="1241"/>
      <c r="NRW7" s="1241"/>
      <c r="NRX7" s="1241"/>
      <c r="NRY7" s="1241"/>
      <c r="NRZ7" s="1241"/>
      <c r="NSA7" s="1241"/>
      <c r="NSB7" s="1241"/>
      <c r="NSC7" s="1241"/>
      <c r="NSD7" s="1241"/>
      <c r="NSE7" s="1241"/>
      <c r="NSF7" s="1241"/>
      <c r="NSG7" s="1241"/>
      <c r="NSH7" s="1241"/>
      <c r="NSI7" s="1241"/>
      <c r="NSJ7" s="1241"/>
      <c r="NSK7" s="1241"/>
      <c r="NSL7" s="1241"/>
      <c r="NSM7" s="1241"/>
      <c r="NSN7" s="1241"/>
      <c r="NSO7" s="1241"/>
      <c r="NSP7" s="1241"/>
      <c r="NSQ7" s="1241"/>
      <c r="NSR7" s="1241"/>
      <c r="NSS7" s="1241"/>
      <c r="NST7" s="1241"/>
      <c r="NSU7" s="1241"/>
      <c r="NSV7" s="1241"/>
      <c r="NSW7" s="1241"/>
      <c r="NSX7" s="1241"/>
      <c r="NSY7" s="1241"/>
      <c r="NSZ7" s="1241"/>
      <c r="NTA7" s="1241"/>
      <c r="NTB7" s="1241"/>
      <c r="NTC7" s="1241"/>
      <c r="NTD7" s="1241"/>
      <c r="NTE7" s="1241"/>
      <c r="NTF7" s="1241"/>
      <c r="NTG7" s="1241"/>
      <c r="NTH7" s="1241"/>
      <c r="NTI7" s="1241"/>
      <c r="NTJ7" s="1241"/>
      <c r="NTK7" s="1241"/>
      <c r="NTL7" s="1241"/>
      <c r="NTM7" s="1241"/>
      <c r="NTN7" s="1241"/>
      <c r="NTO7" s="1241"/>
      <c r="NTP7" s="1241"/>
      <c r="NTQ7" s="1241"/>
      <c r="NTR7" s="1241"/>
      <c r="NTS7" s="1241"/>
      <c r="NTT7" s="1241"/>
      <c r="NTU7" s="1241"/>
      <c r="NTV7" s="1241"/>
      <c r="NTW7" s="1241"/>
      <c r="NTX7" s="1241"/>
      <c r="NTY7" s="1241"/>
      <c r="NTZ7" s="1241"/>
      <c r="NUA7" s="1241"/>
      <c r="NUB7" s="1241"/>
      <c r="NUC7" s="1241"/>
      <c r="NUD7" s="1241"/>
      <c r="NUE7" s="1241"/>
      <c r="NUF7" s="1241"/>
      <c r="NUG7" s="1241"/>
      <c r="NUH7" s="1241"/>
      <c r="NUI7" s="1241"/>
      <c r="NUJ7" s="1241"/>
      <c r="NUK7" s="1241"/>
      <c r="NUL7" s="1241"/>
      <c r="NUM7" s="1241"/>
      <c r="NUN7" s="1241"/>
      <c r="NUO7" s="1241"/>
      <c r="NUP7" s="1241"/>
      <c r="NUQ7" s="1241"/>
      <c r="NUR7" s="1241"/>
      <c r="NUS7" s="1241"/>
      <c r="NUT7" s="1241"/>
      <c r="NUU7" s="1241"/>
      <c r="NUV7" s="1241"/>
      <c r="NUW7" s="1241"/>
      <c r="NUX7" s="1241"/>
      <c r="NUY7" s="1241"/>
      <c r="NUZ7" s="1241"/>
      <c r="NVA7" s="1241"/>
      <c r="NVB7" s="1241"/>
      <c r="NVC7" s="1241"/>
      <c r="NVD7" s="1241"/>
      <c r="NVE7" s="1241"/>
      <c r="NVF7" s="1241"/>
      <c r="NVG7" s="1241"/>
      <c r="NVH7" s="1241"/>
      <c r="NVI7" s="1241"/>
      <c r="NVJ7" s="1241"/>
      <c r="NVK7" s="1241"/>
      <c r="NVL7" s="1241"/>
      <c r="NVM7" s="1241"/>
      <c r="NVN7" s="1241"/>
      <c r="NVO7" s="1241"/>
      <c r="NVP7" s="1241"/>
      <c r="NVQ7" s="1241"/>
      <c r="NVR7" s="1241"/>
      <c r="NVS7" s="1241"/>
      <c r="NVT7" s="1241"/>
      <c r="NVU7" s="1241"/>
      <c r="NVV7" s="1241"/>
      <c r="NVW7" s="1241"/>
      <c r="NVX7" s="1241"/>
      <c r="NVY7" s="1241"/>
      <c r="NVZ7" s="1241"/>
      <c r="NWA7" s="1241"/>
      <c r="NWB7" s="1241"/>
      <c r="NWC7" s="1241"/>
      <c r="NWD7" s="1241"/>
      <c r="NWE7" s="1241"/>
      <c r="NWF7" s="1241"/>
      <c r="NWG7" s="1241"/>
      <c r="NWH7" s="1241"/>
      <c r="NWI7" s="1241"/>
      <c r="NWJ7" s="1241"/>
      <c r="NWK7" s="1241"/>
      <c r="NWL7" s="1241"/>
      <c r="NWM7" s="1241"/>
      <c r="NWN7" s="1241"/>
      <c r="NWO7" s="1241"/>
      <c r="NWP7" s="1241"/>
      <c r="NWQ7" s="1241"/>
      <c r="NWR7" s="1241"/>
      <c r="NWS7" s="1241"/>
      <c r="NWT7" s="1241"/>
      <c r="NWU7" s="1241"/>
      <c r="NWV7" s="1241"/>
      <c r="NWW7" s="1241"/>
      <c r="NWX7" s="1241"/>
      <c r="NWY7" s="1241"/>
      <c r="NWZ7" s="1241"/>
      <c r="NXA7" s="1241"/>
      <c r="NXB7" s="1241"/>
      <c r="NXC7" s="1241"/>
      <c r="NXD7" s="1241"/>
      <c r="NXE7" s="1241"/>
      <c r="NXF7" s="1241"/>
      <c r="NXG7" s="1241"/>
      <c r="NXH7" s="1241"/>
      <c r="NXI7" s="1241"/>
      <c r="NXJ7" s="1241"/>
      <c r="NXK7" s="1241"/>
      <c r="NXL7" s="1241"/>
      <c r="NXM7" s="1241"/>
      <c r="NXN7" s="1241"/>
      <c r="NXO7" s="1241"/>
      <c r="NXP7" s="1241"/>
      <c r="NXQ7" s="1241"/>
      <c r="NXR7" s="1241"/>
      <c r="NXS7" s="1241"/>
      <c r="NXT7" s="1241"/>
      <c r="NXU7" s="1241"/>
      <c r="NXV7" s="1241"/>
      <c r="NXW7" s="1241"/>
      <c r="NXX7" s="1241"/>
      <c r="NXY7" s="1241"/>
      <c r="NXZ7" s="1241"/>
      <c r="NYA7" s="1241"/>
      <c r="NYB7" s="1241"/>
      <c r="NYC7" s="1241"/>
      <c r="NYD7" s="1241"/>
      <c r="NYE7" s="1241"/>
      <c r="NYF7" s="1241"/>
      <c r="NYG7" s="1241"/>
      <c r="NYH7" s="1241"/>
      <c r="NYI7" s="1241"/>
      <c r="NYJ7" s="1241"/>
      <c r="NYK7" s="1241"/>
      <c r="NYL7" s="1241"/>
      <c r="NYM7" s="1241"/>
      <c r="NYN7" s="1241"/>
      <c r="NYO7" s="1241"/>
      <c r="NYP7" s="1241"/>
      <c r="NYQ7" s="1241"/>
      <c r="NYR7" s="1241"/>
      <c r="NYS7" s="1241"/>
      <c r="NYT7" s="1241"/>
      <c r="NYU7" s="1241"/>
      <c r="NYV7" s="1241"/>
      <c r="NYW7" s="1241"/>
      <c r="NYX7" s="1241"/>
      <c r="NYY7" s="1241"/>
      <c r="NYZ7" s="1241"/>
      <c r="NZA7" s="1241"/>
      <c r="NZB7" s="1241"/>
      <c r="NZC7" s="1241"/>
      <c r="NZD7" s="1241"/>
      <c r="NZE7" s="1241"/>
      <c r="NZF7" s="1241"/>
      <c r="NZG7" s="1241"/>
      <c r="NZH7" s="1241"/>
      <c r="NZI7" s="1241"/>
      <c r="NZJ7" s="1241"/>
      <c r="NZK7" s="1241"/>
      <c r="NZL7" s="1241"/>
      <c r="NZM7" s="1241"/>
      <c r="NZN7" s="1241"/>
      <c r="NZO7" s="1241"/>
      <c r="NZP7" s="1241"/>
      <c r="NZQ7" s="1241"/>
      <c r="NZR7" s="1241"/>
      <c r="NZS7" s="1241"/>
      <c r="NZT7" s="1241"/>
      <c r="NZU7" s="1241"/>
      <c r="NZV7" s="1241"/>
      <c r="NZW7" s="1241"/>
      <c r="NZX7" s="1241"/>
      <c r="NZY7" s="1241"/>
      <c r="NZZ7" s="1241"/>
      <c r="OAA7" s="1241"/>
      <c r="OAB7" s="1241"/>
      <c r="OAC7" s="1241"/>
      <c r="OAD7" s="1241"/>
      <c r="OAE7" s="1241"/>
      <c r="OAF7" s="1241"/>
      <c r="OAG7" s="1241"/>
      <c r="OAH7" s="1241"/>
      <c r="OAI7" s="1241"/>
      <c r="OAJ7" s="1241"/>
      <c r="OAK7" s="1241"/>
      <c r="OAL7" s="1241"/>
      <c r="OAM7" s="1241"/>
      <c r="OAN7" s="1241"/>
      <c r="OAO7" s="1241"/>
      <c r="OAP7" s="1241"/>
      <c r="OAQ7" s="1241"/>
      <c r="OAR7" s="1241"/>
      <c r="OAS7" s="1241"/>
      <c r="OAT7" s="1241"/>
      <c r="OAU7" s="1241"/>
      <c r="OAV7" s="1241"/>
      <c r="OAW7" s="1241"/>
      <c r="OAX7" s="1241"/>
      <c r="OAY7" s="1241"/>
      <c r="OAZ7" s="1241"/>
      <c r="OBA7" s="1241"/>
      <c r="OBB7" s="1241"/>
      <c r="OBC7" s="1241"/>
      <c r="OBD7" s="1241"/>
      <c r="OBE7" s="1241"/>
      <c r="OBF7" s="1241"/>
      <c r="OBG7" s="1241"/>
      <c r="OBH7" s="1241"/>
      <c r="OBI7" s="1241"/>
      <c r="OBJ7" s="1241"/>
      <c r="OBK7" s="1241"/>
      <c r="OBL7" s="1241"/>
      <c r="OBM7" s="1241"/>
      <c r="OBN7" s="1241"/>
      <c r="OBO7" s="1241"/>
      <c r="OBP7" s="1241"/>
      <c r="OBQ7" s="1241"/>
      <c r="OBR7" s="1241"/>
      <c r="OBS7" s="1241"/>
      <c r="OBT7" s="1241"/>
      <c r="OBU7" s="1241"/>
      <c r="OBV7" s="1241"/>
      <c r="OBW7" s="1241"/>
      <c r="OBX7" s="1241"/>
      <c r="OBY7" s="1241"/>
      <c r="OBZ7" s="1241"/>
      <c r="OCA7" s="1241"/>
      <c r="OCB7" s="1241"/>
      <c r="OCC7" s="1241"/>
      <c r="OCD7" s="1241"/>
      <c r="OCE7" s="1241"/>
      <c r="OCF7" s="1241"/>
      <c r="OCG7" s="1241"/>
      <c r="OCH7" s="1241"/>
      <c r="OCI7" s="1241"/>
      <c r="OCJ7" s="1241"/>
      <c r="OCK7" s="1241"/>
      <c r="OCL7" s="1241"/>
      <c r="OCM7" s="1241"/>
      <c r="OCN7" s="1241"/>
      <c r="OCO7" s="1241"/>
      <c r="OCP7" s="1241"/>
      <c r="OCQ7" s="1241"/>
      <c r="OCR7" s="1241"/>
      <c r="OCS7" s="1241"/>
      <c r="OCT7" s="1241"/>
      <c r="OCU7" s="1241"/>
      <c r="OCV7" s="1241"/>
      <c r="OCW7" s="1241"/>
      <c r="OCX7" s="1241"/>
      <c r="OCY7" s="1241"/>
      <c r="OCZ7" s="1241"/>
      <c r="ODA7" s="1241"/>
      <c r="ODB7" s="1241"/>
      <c r="ODC7" s="1241"/>
      <c r="ODD7" s="1241"/>
      <c r="ODE7" s="1241"/>
      <c r="ODF7" s="1241"/>
      <c r="ODG7" s="1241"/>
      <c r="ODH7" s="1241"/>
      <c r="ODI7" s="1241"/>
      <c r="ODJ7" s="1241"/>
      <c r="ODK7" s="1241"/>
      <c r="ODL7" s="1241"/>
      <c r="ODM7" s="1241"/>
      <c r="ODN7" s="1241"/>
      <c r="ODO7" s="1241"/>
      <c r="ODP7" s="1241"/>
      <c r="ODQ7" s="1241"/>
      <c r="ODR7" s="1241"/>
      <c r="ODS7" s="1241"/>
      <c r="ODT7" s="1241"/>
      <c r="ODU7" s="1241"/>
      <c r="ODV7" s="1241"/>
      <c r="ODW7" s="1241"/>
      <c r="ODX7" s="1241"/>
      <c r="ODY7" s="1241"/>
      <c r="ODZ7" s="1241"/>
      <c r="OEA7" s="1241"/>
      <c r="OEB7" s="1241"/>
      <c r="OEC7" s="1241"/>
      <c r="OED7" s="1241"/>
      <c r="OEE7" s="1241"/>
      <c r="OEF7" s="1241"/>
      <c r="OEG7" s="1241"/>
      <c r="OEH7" s="1241"/>
      <c r="OEI7" s="1241"/>
      <c r="OEJ7" s="1241"/>
      <c r="OEK7" s="1241"/>
      <c r="OEL7" s="1241"/>
      <c r="OEM7" s="1241"/>
      <c r="OEN7" s="1241"/>
      <c r="OEO7" s="1241"/>
      <c r="OEP7" s="1241"/>
      <c r="OEQ7" s="1241"/>
      <c r="OER7" s="1241"/>
      <c r="OES7" s="1241"/>
      <c r="OET7" s="1241"/>
      <c r="OEU7" s="1241"/>
      <c r="OEV7" s="1241"/>
      <c r="OEW7" s="1241"/>
      <c r="OEX7" s="1241"/>
      <c r="OEY7" s="1241"/>
      <c r="OEZ7" s="1241"/>
      <c r="OFA7" s="1241"/>
      <c r="OFB7" s="1241"/>
      <c r="OFC7" s="1241"/>
      <c r="OFD7" s="1241"/>
      <c r="OFE7" s="1241"/>
      <c r="OFF7" s="1241"/>
      <c r="OFG7" s="1241"/>
      <c r="OFH7" s="1241"/>
      <c r="OFI7" s="1241"/>
      <c r="OFJ7" s="1241"/>
      <c r="OFK7" s="1241"/>
      <c r="OFL7" s="1241"/>
      <c r="OFM7" s="1241"/>
      <c r="OFN7" s="1241"/>
      <c r="OFO7" s="1241"/>
      <c r="OFP7" s="1241"/>
      <c r="OFQ7" s="1241"/>
      <c r="OFR7" s="1241"/>
      <c r="OFS7" s="1241"/>
      <c r="OFT7" s="1241"/>
      <c r="OFU7" s="1241"/>
      <c r="OFV7" s="1241"/>
      <c r="OFW7" s="1241"/>
      <c r="OFX7" s="1241"/>
      <c r="OFY7" s="1241"/>
      <c r="OFZ7" s="1241"/>
      <c r="OGA7" s="1241"/>
      <c r="OGB7" s="1241"/>
      <c r="OGC7" s="1241"/>
      <c r="OGD7" s="1241"/>
      <c r="OGE7" s="1241"/>
      <c r="OGF7" s="1241"/>
      <c r="OGG7" s="1241"/>
      <c r="OGH7" s="1241"/>
      <c r="OGI7" s="1241"/>
      <c r="OGJ7" s="1241"/>
      <c r="OGK7" s="1241"/>
      <c r="OGL7" s="1241"/>
      <c r="OGM7" s="1241"/>
      <c r="OGN7" s="1241"/>
      <c r="OGO7" s="1241"/>
      <c r="OGP7" s="1241"/>
      <c r="OGQ7" s="1241"/>
      <c r="OGR7" s="1241"/>
      <c r="OGS7" s="1241"/>
      <c r="OGT7" s="1241"/>
      <c r="OGU7" s="1241"/>
      <c r="OGV7" s="1241"/>
      <c r="OGW7" s="1241"/>
      <c r="OGX7" s="1241"/>
      <c r="OGY7" s="1241"/>
      <c r="OGZ7" s="1241"/>
      <c r="OHA7" s="1241"/>
      <c r="OHB7" s="1241"/>
      <c r="OHC7" s="1241"/>
      <c r="OHD7" s="1241"/>
      <c r="OHE7" s="1241"/>
      <c r="OHF7" s="1241"/>
      <c r="OHG7" s="1241"/>
      <c r="OHH7" s="1241"/>
      <c r="OHI7" s="1241"/>
      <c r="OHJ7" s="1241"/>
      <c r="OHK7" s="1241"/>
      <c r="OHL7" s="1241"/>
      <c r="OHM7" s="1241"/>
      <c r="OHN7" s="1241"/>
      <c r="OHO7" s="1241"/>
      <c r="OHP7" s="1241"/>
      <c r="OHQ7" s="1241"/>
      <c r="OHR7" s="1241"/>
      <c r="OHS7" s="1241"/>
      <c r="OHT7" s="1241"/>
      <c r="OHU7" s="1241"/>
      <c r="OHV7" s="1241"/>
      <c r="OHW7" s="1241"/>
      <c r="OHX7" s="1241"/>
      <c r="OHY7" s="1241"/>
      <c r="OHZ7" s="1241"/>
      <c r="OIA7" s="1241"/>
      <c r="OIB7" s="1241"/>
      <c r="OIC7" s="1241"/>
      <c r="OID7" s="1241"/>
      <c r="OIE7" s="1241"/>
      <c r="OIF7" s="1241"/>
      <c r="OIG7" s="1241"/>
      <c r="OIH7" s="1241"/>
      <c r="OII7" s="1241"/>
      <c r="OIJ7" s="1241"/>
      <c r="OIK7" s="1241"/>
      <c r="OIL7" s="1241"/>
      <c r="OIM7" s="1241"/>
      <c r="OIN7" s="1241"/>
      <c r="OIO7" s="1241"/>
      <c r="OIP7" s="1241"/>
      <c r="OIQ7" s="1241"/>
      <c r="OIR7" s="1241"/>
      <c r="OIS7" s="1241"/>
      <c r="OIT7" s="1241"/>
      <c r="OIU7" s="1241"/>
      <c r="OIV7" s="1241"/>
      <c r="OIW7" s="1241"/>
      <c r="OIX7" s="1241"/>
      <c r="OIY7" s="1241"/>
      <c r="OIZ7" s="1241"/>
      <c r="OJA7" s="1241"/>
      <c r="OJB7" s="1241"/>
      <c r="OJC7" s="1241"/>
      <c r="OJD7" s="1241"/>
      <c r="OJE7" s="1241"/>
      <c r="OJF7" s="1241"/>
      <c r="OJG7" s="1241"/>
      <c r="OJH7" s="1241"/>
      <c r="OJI7" s="1241"/>
      <c r="OJJ7" s="1241"/>
      <c r="OJK7" s="1241"/>
      <c r="OJL7" s="1241"/>
      <c r="OJM7" s="1241"/>
      <c r="OJN7" s="1241"/>
      <c r="OJO7" s="1241"/>
      <c r="OJP7" s="1241"/>
      <c r="OJQ7" s="1241"/>
      <c r="OJR7" s="1241"/>
      <c r="OJS7" s="1241"/>
      <c r="OJT7" s="1241"/>
      <c r="OJU7" s="1241"/>
      <c r="OJV7" s="1241"/>
      <c r="OJW7" s="1241"/>
      <c r="OJX7" s="1241"/>
      <c r="OJY7" s="1241"/>
      <c r="OJZ7" s="1241"/>
      <c r="OKA7" s="1241"/>
      <c r="OKB7" s="1241"/>
      <c r="OKC7" s="1241"/>
      <c r="OKD7" s="1241"/>
      <c r="OKE7" s="1241"/>
      <c r="OKF7" s="1241"/>
      <c r="OKG7" s="1241"/>
      <c r="OKH7" s="1241"/>
      <c r="OKI7" s="1241"/>
      <c r="OKJ7" s="1241"/>
      <c r="OKK7" s="1241"/>
      <c r="OKL7" s="1241"/>
      <c r="OKM7" s="1241"/>
      <c r="OKN7" s="1241"/>
      <c r="OKO7" s="1241"/>
      <c r="OKP7" s="1241"/>
      <c r="OKQ7" s="1241"/>
      <c r="OKR7" s="1241"/>
      <c r="OKS7" s="1241"/>
      <c r="OKT7" s="1241"/>
      <c r="OKU7" s="1241"/>
      <c r="OKV7" s="1241"/>
      <c r="OKW7" s="1241"/>
      <c r="OKX7" s="1241"/>
      <c r="OKY7" s="1241"/>
      <c r="OKZ7" s="1241"/>
      <c r="OLA7" s="1241"/>
      <c r="OLB7" s="1241"/>
      <c r="OLC7" s="1241"/>
      <c r="OLD7" s="1241"/>
      <c r="OLE7" s="1241"/>
      <c r="OLF7" s="1241"/>
      <c r="OLG7" s="1241"/>
      <c r="OLH7" s="1241"/>
      <c r="OLI7" s="1241"/>
      <c r="OLJ7" s="1241"/>
      <c r="OLK7" s="1241"/>
      <c r="OLL7" s="1241"/>
      <c r="OLM7" s="1241"/>
      <c r="OLN7" s="1241"/>
      <c r="OLO7" s="1241"/>
      <c r="OLP7" s="1241"/>
      <c r="OLQ7" s="1241"/>
      <c r="OLR7" s="1241"/>
      <c r="OLS7" s="1241"/>
      <c r="OLT7" s="1241"/>
      <c r="OLU7" s="1241"/>
      <c r="OLV7" s="1241"/>
      <c r="OLW7" s="1241"/>
      <c r="OLX7" s="1241"/>
      <c r="OLY7" s="1241"/>
      <c r="OLZ7" s="1241"/>
      <c r="OMA7" s="1241"/>
      <c r="OMB7" s="1241"/>
      <c r="OMC7" s="1241"/>
      <c r="OMD7" s="1241"/>
      <c r="OME7" s="1241"/>
      <c r="OMF7" s="1241"/>
      <c r="OMG7" s="1241"/>
      <c r="OMH7" s="1241"/>
      <c r="OMI7" s="1241"/>
      <c r="OMJ7" s="1241"/>
      <c r="OMK7" s="1241"/>
      <c r="OML7" s="1241"/>
      <c r="OMM7" s="1241"/>
      <c r="OMN7" s="1241"/>
      <c r="OMO7" s="1241"/>
      <c r="OMP7" s="1241"/>
      <c r="OMQ7" s="1241"/>
      <c r="OMR7" s="1241"/>
      <c r="OMS7" s="1241"/>
      <c r="OMT7" s="1241"/>
      <c r="OMU7" s="1241"/>
      <c r="OMV7" s="1241"/>
      <c r="OMW7" s="1241"/>
      <c r="OMX7" s="1241"/>
      <c r="OMY7" s="1241"/>
      <c r="OMZ7" s="1241"/>
      <c r="ONA7" s="1241"/>
      <c r="ONB7" s="1241"/>
      <c r="ONC7" s="1241"/>
      <c r="OND7" s="1241"/>
      <c r="ONE7" s="1241"/>
      <c r="ONF7" s="1241"/>
      <c r="ONG7" s="1241"/>
      <c r="ONH7" s="1241"/>
      <c r="ONI7" s="1241"/>
      <c r="ONJ7" s="1241"/>
      <c r="ONK7" s="1241"/>
      <c r="ONL7" s="1241"/>
      <c r="ONM7" s="1241"/>
      <c r="ONN7" s="1241"/>
      <c r="ONO7" s="1241"/>
      <c r="ONP7" s="1241"/>
      <c r="ONQ7" s="1241"/>
      <c r="ONR7" s="1241"/>
      <c r="ONS7" s="1241"/>
      <c r="ONT7" s="1241"/>
      <c r="ONU7" s="1241"/>
      <c r="ONV7" s="1241"/>
      <c r="ONW7" s="1241"/>
      <c r="ONX7" s="1241"/>
      <c r="ONY7" s="1241"/>
      <c r="ONZ7" s="1241"/>
      <c r="OOA7" s="1241"/>
      <c r="OOB7" s="1241"/>
      <c r="OOC7" s="1241"/>
      <c r="OOD7" s="1241"/>
      <c r="OOE7" s="1241"/>
      <c r="OOF7" s="1241"/>
      <c r="OOG7" s="1241"/>
      <c r="OOH7" s="1241"/>
      <c r="OOI7" s="1241"/>
      <c r="OOJ7" s="1241"/>
      <c r="OOK7" s="1241"/>
      <c r="OOL7" s="1241"/>
      <c r="OOM7" s="1241"/>
      <c r="OON7" s="1241"/>
      <c r="OOO7" s="1241"/>
      <c r="OOP7" s="1241"/>
      <c r="OOQ7" s="1241"/>
      <c r="OOR7" s="1241"/>
      <c r="OOS7" s="1241"/>
      <c r="OOT7" s="1241"/>
      <c r="OOU7" s="1241"/>
      <c r="OOV7" s="1241"/>
      <c r="OOW7" s="1241"/>
      <c r="OOX7" s="1241"/>
      <c r="OOY7" s="1241"/>
      <c r="OOZ7" s="1241"/>
      <c r="OPA7" s="1241"/>
      <c r="OPB7" s="1241"/>
      <c r="OPC7" s="1241"/>
      <c r="OPD7" s="1241"/>
      <c r="OPE7" s="1241"/>
      <c r="OPF7" s="1241"/>
      <c r="OPG7" s="1241"/>
      <c r="OPH7" s="1241"/>
      <c r="OPI7" s="1241"/>
      <c r="OPJ7" s="1241"/>
      <c r="OPK7" s="1241"/>
      <c r="OPL7" s="1241"/>
      <c r="OPM7" s="1241"/>
      <c r="OPN7" s="1241"/>
      <c r="OPO7" s="1241"/>
      <c r="OPP7" s="1241"/>
      <c r="OPQ7" s="1241"/>
      <c r="OPR7" s="1241"/>
      <c r="OPS7" s="1241"/>
      <c r="OPT7" s="1241"/>
      <c r="OPU7" s="1241"/>
      <c r="OPV7" s="1241"/>
      <c r="OPW7" s="1241"/>
      <c r="OPX7" s="1241"/>
      <c r="OPY7" s="1241"/>
      <c r="OPZ7" s="1241"/>
      <c r="OQA7" s="1241"/>
      <c r="OQB7" s="1241"/>
      <c r="OQC7" s="1241"/>
      <c r="OQD7" s="1241"/>
      <c r="OQE7" s="1241"/>
      <c r="OQF7" s="1241"/>
      <c r="OQG7" s="1241"/>
      <c r="OQH7" s="1241"/>
      <c r="OQI7" s="1241"/>
      <c r="OQJ7" s="1241"/>
      <c r="OQK7" s="1241"/>
      <c r="OQL7" s="1241"/>
      <c r="OQM7" s="1241"/>
      <c r="OQN7" s="1241"/>
      <c r="OQO7" s="1241"/>
      <c r="OQP7" s="1241"/>
      <c r="OQQ7" s="1241"/>
      <c r="OQR7" s="1241"/>
      <c r="OQS7" s="1241"/>
      <c r="OQT7" s="1241"/>
      <c r="OQU7" s="1241"/>
      <c r="OQV7" s="1241"/>
      <c r="OQW7" s="1241"/>
      <c r="OQX7" s="1241"/>
      <c r="OQY7" s="1241"/>
      <c r="OQZ7" s="1241"/>
      <c r="ORA7" s="1241"/>
      <c r="ORB7" s="1241"/>
      <c r="ORC7" s="1241"/>
      <c r="ORD7" s="1241"/>
      <c r="ORE7" s="1241"/>
      <c r="ORF7" s="1241"/>
      <c r="ORG7" s="1241"/>
      <c r="ORH7" s="1241"/>
      <c r="ORI7" s="1241"/>
      <c r="ORJ7" s="1241"/>
      <c r="ORK7" s="1241"/>
      <c r="ORL7" s="1241"/>
      <c r="ORM7" s="1241"/>
      <c r="ORN7" s="1241"/>
      <c r="ORO7" s="1241"/>
      <c r="ORP7" s="1241"/>
      <c r="ORQ7" s="1241"/>
      <c r="ORR7" s="1241"/>
      <c r="ORS7" s="1241"/>
      <c r="ORT7" s="1241"/>
      <c r="ORU7" s="1241"/>
      <c r="ORV7" s="1241"/>
      <c r="ORW7" s="1241"/>
      <c r="ORX7" s="1241"/>
      <c r="ORY7" s="1241"/>
      <c r="ORZ7" s="1241"/>
      <c r="OSA7" s="1241"/>
      <c r="OSB7" s="1241"/>
      <c r="OSC7" s="1241"/>
      <c r="OSD7" s="1241"/>
      <c r="OSE7" s="1241"/>
      <c r="OSF7" s="1241"/>
      <c r="OSG7" s="1241"/>
      <c r="OSH7" s="1241"/>
      <c r="OSI7" s="1241"/>
      <c r="OSJ7" s="1241"/>
      <c r="OSK7" s="1241"/>
      <c r="OSL7" s="1241"/>
      <c r="OSM7" s="1241"/>
      <c r="OSN7" s="1241"/>
      <c r="OSO7" s="1241"/>
      <c r="OSP7" s="1241"/>
      <c r="OSQ7" s="1241"/>
      <c r="OSR7" s="1241"/>
      <c r="OSS7" s="1241"/>
      <c r="OST7" s="1241"/>
      <c r="OSU7" s="1241"/>
      <c r="OSV7" s="1241"/>
      <c r="OSW7" s="1241"/>
      <c r="OSX7" s="1241"/>
      <c r="OSY7" s="1241"/>
      <c r="OSZ7" s="1241"/>
      <c r="OTA7" s="1241"/>
      <c r="OTB7" s="1241"/>
      <c r="OTC7" s="1241"/>
      <c r="OTD7" s="1241"/>
      <c r="OTE7" s="1241"/>
      <c r="OTF7" s="1241"/>
      <c r="OTG7" s="1241"/>
      <c r="OTH7" s="1241"/>
      <c r="OTI7" s="1241"/>
      <c r="OTJ7" s="1241"/>
      <c r="OTK7" s="1241"/>
      <c r="OTL7" s="1241"/>
      <c r="OTM7" s="1241"/>
      <c r="OTN7" s="1241"/>
      <c r="OTO7" s="1241"/>
      <c r="OTP7" s="1241"/>
      <c r="OTQ7" s="1241"/>
      <c r="OTR7" s="1241"/>
      <c r="OTS7" s="1241"/>
      <c r="OTT7" s="1241"/>
      <c r="OTU7" s="1241"/>
      <c r="OTV7" s="1241"/>
      <c r="OTW7" s="1241"/>
      <c r="OTX7" s="1241"/>
      <c r="OTY7" s="1241"/>
      <c r="OTZ7" s="1241"/>
      <c r="OUA7" s="1241"/>
      <c r="OUB7" s="1241"/>
      <c r="OUC7" s="1241"/>
      <c r="OUD7" s="1241"/>
      <c r="OUE7" s="1241"/>
      <c r="OUF7" s="1241"/>
      <c r="OUG7" s="1241"/>
      <c r="OUH7" s="1241"/>
      <c r="OUI7" s="1241"/>
      <c r="OUJ7" s="1241"/>
      <c r="OUK7" s="1241"/>
      <c r="OUL7" s="1241"/>
      <c r="OUM7" s="1241"/>
      <c r="OUN7" s="1241"/>
      <c r="OUO7" s="1241"/>
      <c r="OUP7" s="1241"/>
      <c r="OUQ7" s="1241"/>
      <c r="OUR7" s="1241"/>
      <c r="OUS7" s="1241"/>
      <c r="OUT7" s="1241"/>
      <c r="OUU7" s="1241"/>
      <c r="OUV7" s="1241"/>
      <c r="OUW7" s="1241"/>
      <c r="OUX7" s="1241"/>
      <c r="OUY7" s="1241"/>
      <c r="OUZ7" s="1241"/>
      <c r="OVA7" s="1241"/>
      <c r="OVB7" s="1241"/>
      <c r="OVC7" s="1241"/>
      <c r="OVD7" s="1241"/>
      <c r="OVE7" s="1241"/>
      <c r="OVF7" s="1241"/>
      <c r="OVG7" s="1241"/>
      <c r="OVH7" s="1241"/>
      <c r="OVI7" s="1241"/>
      <c r="OVJ7" s="1241"/>
      <c r="OVK7" s="1241"/>
      <c r="OVL7" s="1241"/>
      <c r="OVM7" s="1241"/>
      <c r="OVN7" s="1241"/>
      <c r="OVO7" s="1241"/>
      <c r="OVP7" s="1241"/>
      <c r="OVQ7" s="1241"/>
      <c r="OVR7" s="1241"/>
      <c r="OVS7" s="1241"/>
      <c r="OVT7" s="1241"/>
      <c r="OVU7" s="1241"/>
      <c r="OVV7" s="1241"/>
      <c r="OVW7" s="1241"/>
      <c r="OVX7" s="1241"/>
      <c r="OVY7" s="1241"/>
      <c r="OVZ7" s="1241"/>
      <c r="OWA7" s="1241"/>
      <c r="OWB7" s="1241"/>
      <c r="OWC7" s="1241"/>
      <c r="OWD7" s="1241"/>
      <c r="OWE7" s="1241"/>
      <c r="OWF7" s="1241"/>
      <c r="OWG7" s="1241"/>
      <c r="OWH7" s="1241"/>
      <c r="OWI7" s="1241"/>
      <c r="OWJ7" s="1241"/>
      <c r="OWK7" s="1241"/>
      <c r="OWL7" s="1241"/>
      <c r="OWM7" s="1241"/>
      <c r="OWN7" s="1241"/>
      <c r="OWO7" s="1241"/>
      <c r="OWP7" s="1241"/>
      <c r="OWQ7" s="1241"/>
      <c r="OWR7" s="1241"/>
      <c r="OWS7" s="1241"/>
      <c r="OWT7" s="1241"/>
      <c r="OWU7" s="1241"/>
      <c r="OWV7" s="1241"/>
      <c r="OWW7" s="1241"/>
      <c r="OWX7" s="1241"/>
      <c r="OWY7" s="1241"/>
      <c r="OWZ7" s="1241"/>
      <c r="OXA7" s="1241"/>
      <c r="OXB7" s="1241"/>
      <c r="OXC7" s="1241"/>
      <c r="OXD7" s="1241"/>
      <c r="OXE7" s="1241"/>
      <c r="OXF7" s="1241"/>
      <c r="OXG7" s="1241"/>
      <c r="OXH7" s="1241"/>
      <c r="OXI7" s="1241"/>
      <c r="OXJ7" s="1241"/>
      <c r="OXK7" s="1241"/>
      <c r="OXL7" s="1241"/>
      <c r="OXM7" s="1241"/>
      <c r="OXN7" s="1241"/>
      <c r="OXO7" s="1241"/>
      <c r="OXP7" s="1241"/>
      <c r="OXQ7" s="1241"/>
      <c r="OXR7" s="1241"/>
      <c r="OXS7" s="1241"/>
      <c r="OXT7" s="1241"/>
      <c r="OXU7" s="1241"/>
      <c r="OXV7" s="1241"/>
      <c r="OXW7" s="1241"/>
      <c r="OXX7" s="1241"/>
      <c r="OXY7" s="1241"/>
      <c r="OXZ7" s="1241"/>
      <c r="OYA7" s="1241"/>
      <c r="OYB7" s="1241"/>
      <c r="OYC7" s="1241"/>
      <c r="OYD7" s="1241"/>
      <c r="OYE7" s="1241"/>
      <c r="OYF7" s="1241"/>
      <c r="OYG7" s="1241"/>
      <c r="OYH7" s="1241"/>
      <c r="OYI7" s="1241"/>
      <c r="OYJ7" s="1241"/>
      <c r="OYK7" s="1241"/>
      <c r="OYL7" s="1241"/>
      <c r="OYM7" s="1241"/>
      <c r="OYN7" s="1241"/>
      <c r="OYO7" s="1241"/>
      <c r="OYP7" s="1241"/>
      <c r="OYQ7" s="1241"/>
      <c r="OYR7" s="1241"/>
      <c r="OYS7" s="1241"/>
      <c r="OYT7" s="1241"/>
      <c r="OYU7" s="1241"/>
      <c r="OYV7" s="1241"/>
      <c r="OYW7" s="1241"/>
      <c r="OYX7" s="1241"/>
      <c r="OYY7" s="1241"/>
      <c r="OYZ7" s="1241"/>
      <c r="OZA7" s="1241"/>
      <c r="OZB7" s="1241"/>
      <c r="OZC7" s="1241"/>
      <c r="OZD7" s="1241"/>
      <c r="OZE7" s="1241"/>
      <c r="OZF7" s="1241"/>
      <c r="OZG7" s="1241"/>
      <c r="OZH7" s="1241"/>
      <c r="OZI7" s="1241"/>
      <c r="OZJ7" s="1241"/>
      <c r="OZK7" s="1241"/>
      <c r="OZL7" s="1241"/>
      <c r="OZM7" s="1241"/>
      <c r="OZN7" s="1241"/>
      <c r="OZO7" s="1241"/>
      <c r="OZP7" s="1241"/>
      <c r="OZQ7" s="1241"/>
      <c r="OZR7" s="1241"/>
      <c r="OZS7" s="1241"/>
      <c r="OZT7" s="1241"/>
      <c r="OZU7" s="1241"/>
      <c r="OZV7" s="1241"/>
      <c r="OZW7" s="1241"/>
      <c r="OZX7" s="1241"/>
      <c r="OZY7" s="1241"/>
      <c r="OZZ7" s="1241"/>
      <c r="PAA7" s="1241"/>
      <c r="PAB7" s="1241"/>
      <c r="PAC7" s="1241"/>
      <c r="PAD7" s="1241"/>
      <c r="PAE7" s="1241"/>
      <c r="PAF7" s="1241"/>
      <c r="PAG7" s="1241"/>
      <c r="PAH7" s="1241"/>
      <c r="PAI7" s="1241"/>
      <c r="PAJ7" s="1241"/>
      <c r="PAK7" s="1241"/>
      <c r="PAL7" s="1241"/>
      <c r="PAM7" s="1241"/>
      <c r="PAN7" s="1241"/>
      <c r="PAO7" s="1241"/>
      <c r="PAP7" s="1241"/>
      <c r="PAQ7" s="1241"/>
      <c r="PAR7" s="1241"/>
      <c r="PAS7" s="1241"/>
      <c r="PAT7" s="1241"/>
      <c r="PAU7" s="1241"/>
      <c r="PAV7" s="1241"/>
      <c r="PAW7" s="1241"/>
      <c r="PAX7" s="1241"/>
      <c r="PAY7" s="1241"/>
      <c r="PAZ7" s="1241"/>
      <c r="PBA7" s="1241"/>
      <c r="PBB7" s="1241"/>
      <c r="PBC7" s="1241"/>
      <c r="PBD7" s="1241"/>
      <c r="PBE7" s="1241"/>
      <c r="PBF7" s="1241"/>
      <c r="PBG7" s="1241"/>
      <c r="PBH7" s="1241"/>
      <c r="PBI7" s="1241"/>
      <c r="PBJ7" s="1241"/>
      <c r="PBK7" s="1241"/>
      <c r="PBL7" s="1241"/>
      <c r="PBM7" s="1241"/>
      <c r="PBN7" s="1241"/>
      <c r="PBO7" s="1241"/>
      <c r="PBP7" s="1241"/>
      <c r="PBQ7" s="1241"/>
      <c r="PBR7" s="1241"/>
      <c r="PBS7" s="1241"/>
      <c r="PBT7" s="1241"/>
      <c r="PBU7" s="1241"/>
      <c r="PBV7" s="1241"/>
      <c r="PBW7" s="1241"/>
      <c r="PBX7" s="1241"/>
      <c r="PBY7" s="1241"/>
      <c r="PBZ7" s="1241"/>
      <c r="PCA7" s="1241"/>
      <c r="PCB7" s="1241"/>
      <c r="PCC7" s="1241"/>
      <c r="PCD7" s="1241"/>
      <c r="PCE7" s="1241"/>
      <c r="PCF7" s="1241"/>
      <c r="PCG7" s="1241"/>
      <c r="PCH7" s="1241"/>
      <c r="PCI7" s="1241"/>
      <c r="PCJ7" s="1241"/>
      <c r="PCK7" s="1241"/>
      <c r="PCL7" s="1241"/>
      <c r="PCM7" s="1241"/>
      <c r="PCN7" s="1241"/>
      <c r="PCO7" s="1241"/>
      <c r="PCP7" s="1241"/>
      <c r="PCQ7" s="1241"/>
      <c r="PCR7" s="1241"/>
      <c r="PCS7" s="1241"/>
      <c r="PCT7" s="1241"/>
      <c r="PCU7" s="1241"/>
      <c r="PCV7" s="1241"/>
      <c r="PCW7" s="1241"/>
      <c r="PCX7" s="1241"/>
      <c r="PCY7" s="1241"/>
      <c r="PCZ7" s="1241"/>
      <c r="PDA7" s="1241"/>
      <c r="PDB7" s="1241"/>
      <c r="PDC7" s="1241"/>
      <c r="PDD7" s="1241"/>
      <c r="PDE7" s="1241"/>
      <c r="PDF7" s="1241"/>
      <c r="PDG7" s="1241"/>
      <c r="PDH7" s="1241"/>
      <c r="PDI7" s="1241"/>
      <c r="PDJ7" s="1241"/>
      <c r="PDK7" s="1241"/>
      <c r="PDL7" s="1241"/>
      <c r="PDM7" s="1241"/>
      <c r="PDN7" s="1241"/>
      <c r="PDO7" s="1241"/>
      <c r="PDP7" s="1241"/>
      <c r="PDQ7" s="1241"/>
      <c r="PDR7" s="1241"/>
      <c r="PDS7" s="1241"/>
      <c r="PDT7" s="1241"/>
      <c r="PDU7" s="1241"/>
      <c r="PDV7" s="1241"/>
      <c r="PDW7" s="1241"/>
      <c r="PDX7" s="1241"/>
      <c r="PDY7" s="1241"/>
      <c r="PDZ7" s="1241"/>
      <c r="PEA7" s="1241"/>
      <c r="PEB7" s="1241"/>
      <c r="PEC7" s="1241"/>
      <c r="PED7" s="1241"/>
      <c r="PEE7" s="1241"/>
      <c r="PEF7" s="1241"/>
      <c r="PEG7" s="1241"/>
      <c r="PEH7" s="1241"/>
      <c r="PEI7" s="1241"/>
      <c r="PEJ7" s="1241"/>
      <c r="PEK7" s="1241"/>
      <c r="PEL7" s="1241"/>
      <c r="PEM7" s="1241"/>
      <c r="PEN7" s="1241"/>
      <c r="PEO7" s="1241"/>
      <c r="PEP7" s="1241"/>
      <c r="PEQ7" s="1241"/>
      <c r="PER7" s="1241"/>
      <c r="PES7" s="1241"/>
      <c r="PET7" s="1241"/>
      <c r="PEU7" s="1241"/>
      <c r="PEV7" s="1241"/>
      <c r="PEW7" s="1241"/>
      <c r="PEX7" s="1241"/>
      <c r="PEY7" s="1241"/>
      <c r="PEZ7" s="1241"/>
      <c r="PFA7" s="1241"/>
      <c r="PFB7" s="1241"/>
      <c r="PFC7" s="1241"/>
      <c r="PFD7" s="1241"/>
      <c r="PFE7" s="1241"/>
      <c r="PFF7" s="1241"/>
      <c r="PFG7" s="1241"/>
      <c r="PFH7" s="1241"/>
      <c r="PFI7" s="1241"/>
      <c r="PFJ7" s="1241"/>
      <c r="PFK7" s="1241"/>
      <c r="PFL7" s="1241"/>
      <c r="PFM7" s="1241"/>
      <c r="PFN7" s="1241"/>
      <c r="PFO7" s="1241"/>
      <c r="PFP7" s="1241"/>
      <c r="PFQ7" s="1241"/>
      <c r="PFR7" s="1241"/>
      <c r="PFS7" s="1241"/>
      <c r="PFT7" s="1241"/>
      <c r="PFU7" s="1241"/>
      <c r="PFV7" s="1241"/>
      <c r="PFW7" s="1241"/>
      <c r="PFX7" s="1241"/>
      <c r="PFY7" s="1241"/>
      <c r="PFZ7" s="1241"/>
      <c r="PGA7" s="1241"/>
      <c r="PGB7" s="1241"/>
      <c r="PGC7" s="1241"/>
      <c r="PGD7" s="1241"/>
      <c r="PGE7" s="1241"/>
      <c r="PGF7" s="1241"/>
      <c r="PGG7" s="1241"/>
      <c r="PGH7" s="1241"/>
      <c r="PGI7" s="1241"/>
      <c r="PGJ7" s="1241"/>
      <c r="PGK7" s="1241"/>
      <c r="PGL7" s="1241"/>
      <c r="PGM7" s="1241"/>
      <c r="PGN7" s="1241"/>
      <c r="PGO7" s="1241"/>
      <c r="PGP7" s="1241"/>
      <c r="PGQ7" s="1241"/>
      <c r="PGR7" s="1241"/>
      <c r="PGS7" s="1241"/>
      <c r="PGT7" s="1241"/>
      <c r="PGU7" s="1241"/>
      <c r="PGV7" s="1241"/>
      <c r="PGW7" s="1241"/>
      <c r="PGX7" s="1241"/>
      <c r="PGY7" s="1241"/>
      <c r="PGZ7" s="1241"/>
      <c r="PHA7" s="1241"/>
      <c r="PHB7" s="1241"/>
      <c r="PHC7" s="1241"/>
      <c r="PHD7" s="1241"/>
      <c r="PHE7" s="1241"/>
      <c r="PHF7" s="1241"/>
      <c r="PHG7" s="1241"/>
      <c r="PHH7" s="1241"/>
      <c r="PHI7" s="1241"/>
      <c r="PHJ7" s="1241"/>
      <c r="PHK7" s="1241"/>
      <c r="PHL7" s="1241"/>
      <c r="PHM7" s="1241"/>
      <c r="PHN7" s="1241"/>
      <c r="PHO7" s="1241"/>
      <c r="PHP7" s="1241"/>
      <c r="PHQ7" s="1241"/>
      <c r="PHR7" s="1241"/>
      <c r="PHS7" s="1241"/>
      <c r="PHT7" s="1241"/>
      <c r="PHU7" s="1241"/>
      <c r="PHV7" s="1241"/>
      <c r="PHW7" s="1241"/>
      <c r="PHX7" s="1241"/>
      <c r="PHY7" s="1241"/>
      <c r="PHZ7" s="1241"/>
      <c r="PIA7" s="1241"/>
      <c r="PIB7" s="1241"/>
      <c r="PIC7" s="1241"/>
      <c r="PID7" s="1241"/>
      <c r="PIE7" s="1241"/>
      <c r="PIF7" s="1241"/>
      <c r="PIG7" s="1241"/>
      <c r="PIH7" s="1241"/>
      <c r="PII7" s="1241"/>
      <c r="PIJ7" s="1241"/>
      <c r="PIK7" s="1241"/>
      <c r="PIL7" s="1241"/>
      <c r="PIM7" s="1241"/>
      <c r="PIN7" s="1241"/>
      <c r="PIO7" s="1241"/>
      <c r="PIP7" s="1241"/>
      <c r="PIQ7" s="1241"/>
      <c r="PIR7" s="1241"/>
      <c r="PIS7" s="1241"/>
      <c r="PIT7" s="1241"/>
      <c r="PIU7" s="1241"/>
      <c r="PIV7" s="1241"/>
      <c r="PIW7" s="1241"/>
      <c r="PIX7" s="1241"/>
      <c r="PIY7" s="1241"/>
      <c r="PIZ7" s="1241"/>
      <c r="PJA7" s="1241"/>
      <c r="PJB7" s="1241"/>
      <c r="PJC7" s="1241"/>
      <c r="PJD7" s="1241"/>
      <c r="PJE7" s="1241"/>
      <c r="PJF7" s="1241"/>
      <c r="PJG7" s="1241"/>
      <c r="PJH7" s="1241"/>
      <c r="PJI7" s="1241"/>
      <c r="PJJ7" s="1241"/>
      <c r="PJK7" s="1241"/>
      <c r="PJL7" s="1241"/>
      <c r="PJM7" s="1241"/>
      <c r="PJN7" s="1241"/>
      <c r="PJO7" s="1241"/>
      <c r="PJP7" s="1241"/>
      <c r="PJQ7" s="1241"/>
      <c r="PJR7" s="1241"/>
      <c r="PJS7" s="1241"/>
      <c r="PJT7" s="1241"/>
      <c r="PJU7" s="1241"/>
      <c r="PJV7" s="1241"/>
      <c r="PJW7" s="1241"/>
      <c r="PJX7" s="1241"/>
      <c r="PJY7" s="1241"/>
      <c r="PJZ7" s="1241"/>
      <c r="PKA7" s="1241"/>
      <c r="PKB7" s="1241"/>
      <c r="PKC7" s="1241"/>
      <c r="PKD7" s="1241"/>
      <c r="PKE7" s="1241"/>
      <c r="PKF7" s="1241"/>
      <c r="PKG7" s="1241"/>
      <c r="PKH7" s="1241"/>
      <c r="PKI7" s="1241"/>
      <c r="PKJ7" s="1241"/>
      <c r="PKK7" s="1241"/>
      <c r="PKL7" s="1241"/>
      <c r="PKM7" s="1241"/>
      <c r="PKN7" s="1241"/>
      <c r="PKO7" s="1241"/>
      <c r="PKP7" s="1241"/>
      <c r="PKQ7" s="1241"/>
      <c r="PKR7" s="1241"/>
      <c r="PKS7" s="1241"/>
      <c r="PKT7" s="1241"/>
      <c r="PKU7" s="1241"/>
      <c r="PKV7" s="1241"/>
      <c r="PKW7" s="1241"/>
      <c r="PKX7" s="1241"/>
      <c r="PKY7" s="1241"/>
      <c r="PKZ7" s="1241"/>
      <c r="PLA7" s="1241"/>
      <c r="PLB7" s="1241"/>
      <c r="PLC7" s="1241"/>
      <c r="PLD7" s="1241"/>
      <c r="PLE7" s="1241"/>
      <c r="PLF7" s="1241"/>
      <c r="PLG7" s="1241"/>
      <c r="PLH7" s="1241"/>
      <c r="PLI7" s="1241"/>
      <c r="PLJ7" s="1241"/>
      <c r="PLK7" s="1241"/>
      <c r="PLL7" s="1241"/>
      <c r="PLM7" s="1241"/>
      <c r="PLN7" s="1241"/>
      <c r="PLO7" s="1241"/>
      <c r="PLP7" s="1241"/>
      <c r="PLQ7" s="1241"/>
      <c r="PLR7" s="1241"/>
      <c r="PLS7" s="1241"/>
      <c r="PLT7" s="1241"/>
      <c r="PLU7" s="1241"/>
      <c r="PLV7" s="1241"/>
      <c r="PLW7" s="1241"/>
      <c r="PLX7" s="1241"/>
      <c r="PLY7" s="1241"/>
      <c r="PLZ7" s="1241"/>
      <c r="PMA7" s="1241"/>
      <c r="PMB7" s="1241"/>
      <c r="PMC7" s="1241"/>
      <c r="PMD7" s="1241"/>
      <c r="PME7" s="1241"/>
      <c r="PMF7" s="1241"/>
      <c r="PMG7" s="1241"/>
      <c r="PMH7" s="1241"/>
      <c r="PMI7" s="1241"/>
      <c r="PMJ7" s="1241"/>
      <c r="PMK7" s="1241"/>
      <c r="PML7" s="1241"/>
      <c r="PMM7" s="1241"/>
      <c r="PMN7" s="1241"/>
      <c r="PMO7" s="1241"/>
      <c r="PMP7" s="1241"/>
      <c r="PMQ7" s="1241"/>
      <c r="PMR7" s="1241"/>
      <c r="PMS7" s="1241"/>
      <c r="PMT7" s="1241"/>
      <c r="PMU7" s="1241"/>
      <c r="PMV7" s="1241"/>
      <c r="PMW7" s="1241"/>
      <c r="PMX7" s="1241"/>
      <c r="PMY7" s="1241"/>
      <c r="PMZ7" s="1241"/>
      <c r="PNA7" s="1241"/>
      <c r="PNB7" s="1241"/>
      <c r="PNC7" s="1241"/>
      <c r="PND7" s="1241"/>
      <c r="PNE7" s="1241"/>
      <c r="PNF7" s="1241"/>
      <c r="PNG7" s="1241"/>
      <c r="PNH7" s="1241"/>
      <c r="PNI7" s="1241"/>
      <c r="PNJ7" s="1241"/>
      <c r="PNK7" s="1241"/>
      <c r="PNL7" s="1241"/>
      <c r="PNM7" s="1241"/>
      <c r="PNN7" s="1241"/>
      <c r="PNO7" s="1241"/>
      <c r="PNP7" s="1241"/>
      <c r="PNQ7" s="1241"/>
      <c r="PNR7" s="1241"/>
      <c r="PNS7" s="1241"/>
      <c r="PNT7" s="1241"/>
      <c r="PNU7" s="1241"/>
      <c r="PNV7" s="1241"/>
      <c r="PNW7" s="1241"/>
      <c r="PNX7" s="1241"/>
      <c r="PNY7" s="1241"/>
      <c r="PNZ7" s="1241"/>
      <c r="POA7" s="1241"/>
      <c r="POB7" s="1241"/>
      <c r="POC7" s="1241"/>
      <c r="POD7" s="1241"/>
      <c r="POE7" s="1241"/>
      <c r="POF7" s="1241"/>
      <c r="POG7" s="1241"/>
      <c r="POH7" s="1241"/>
      <c r="POI7" s="1241"/>
      <c r="POJ7" s="1241"/>
      <c r="POK7" s="1241"/>
      <c r="POL7" s="1241"/>
      <c r="POM7" s="1241"/>
      <c r="PON7" s="1241"/>
      <c r="POO7" s="1241"/>
      <c r="POP7" s="1241"/>
      <c r="POQ7" s="1241"/>
      <c r="POR7" s="1241"/>
      <c r="POS7" s="1241"/>
      <c r="POT7" s="1241"/>
      <c r="POU7" s="1241"/>
      <c r="POV7" s="1241"/>
      <c r="POW7" s="1241"/>
      <c r="POX7" s="1241"/>
      <c r="POY7" s="1241"/>
      <c r="POZ7" s="1241"/>
      <c r="PPA7" s="1241"/>
      <c r="PPB7" s="1241"/>
      <c r="PPC7" s="1241"/>
      <c r="PPD7" s="1241"/>
      <c r="PPE7" s="1241"/>
      <c r="PPF7" s="1241"/>
      <c r="PPG7" s="1241"/>
      <c r="PPH7" s="1241"/>
      <c r="PPI7" s="1241"/>
      <c r="PPJ7" s="1241"/>
      <c r="PPK7" s="1241"/>
      <c r="PPL7" s="1241"/>
      <c r="PPM7" s="1241"/>
      <c r="PPN7" s="1241"/>
      <c r="PPO7" s="1241"/>
      <c r="PPP7" s="1241"/>
      <c r="PPQ7" s="1241"/>
      <c r="PPR7" s="1241"/>
      <c r="PPS7" s="1241"/>
      <c r="PPT7" s="1241"/>
      <c r="PPU7" s="1241"/>
      <c r="PPV7" s="1241"/>
      <c r="PPW7" s="1241"/>
      <c r="PPX7" s="1241"/>
      <c r="PPY7" s="1241"/>
      <c r="PPZ7" s="1241"/>
      <c r="PQA7" s="1241"/>
      <c r="PQB7" s="1241"/>
      <c r="PQC7" s="1241"/>
      <c r="PQD7" s="1241"/>
      <c r="PQE7" s="1241"/>
      <c r="PQF7" s="1241"/>
      <c r="PQG7" s="1241"/>
      <c r="PQH7" s="1241"/>
      <c r="PQI7" s="1241"/>
      <c r="PQJ7" s="1241"/>
      <c r="PQK7" s="1241"/>
      <c r="PQL7" s="1241"/>
      <c r="PQM7" s="1241"/>
      <c r="PQN7" s="1241"/>
      <c r="PQO7" s="1241"/>
      <c r="PQP7" s="1241"/>
      <c r="PQQ7" s="1241"/>
      <c r="PQR7" s="1241"/>
      <c r="PQS7" s="1241"/>
      <c r="PQT7" s="1241"/>
      <c r="PQU7" s="1241"/>
      <c r="PQV7" s="1241"/>
      <c r="PQW7" s="1241"/>
      <c r="PQX7" s="1241"/>
      <c r="PQY7" s="1241"/>
      <c r="PQZ7" s="1241"/>
      <c r="PRA7" s="1241"/>
      <c r="PRB7" s="1241"/>
      <c r="PRC7" s="1241"/>
      <c r="PRD7" s="1241"/>
      <c r="PRE7" s="1241"/>
      <c r="PRF7" s="1241"/>
      <c r="PRG7" s="1241"/>
      <c r="PRH7" s="1241"/>
      <c r="PRI7" s="1241"/>
      <c r="PRJ7" s="1241"/>
      <c r="PRK7" s="1241"/>
      <c r="PRL7" s="1241"/>
      <c r="PRM7" s="1241"/>
      <c r="PRN7" s="1241"/>
      <c r="PRO7" s="1241"/>
      <c r="PRP7" s="1241"/>
      <c r="PRQ7" s="1241"/>
      <c r="PRR7" s="1241"/>
      <c r="PRS7" s="1241"/>
      <c r="PRT7" s="1241"/>
      <c r="PRU7" s="1241"/>
      <c r="PRV7" s="1241"/>
      <c r="PRW7" s="1241"/>
      <c r="PRX7" s="1241"/>
      <c r="PRY7" s="1241"/>
      <c r="PRZ7" s="1241"/>
      <c r="PSA7" s="1241"/>
      <c r="PSB7" s="1241"/>
      <c r="PSC7" s="1241"/>
      <c r="PSD7" s="1241"/>
      <c r="PSE7" s="1241"/>
      <c r="PSF7" s="1241"/>
      <c r="PSG7" s="1241"/>
      <c r="PSH7" s="1241"/>
      <c r="PSI7" s="1241"/>
      <c r="PSJ7" s="1241"/>
      <c r="PSK7" s="1241"/>
      <c r="PSL7" s="1241"/>
      <c r="PSM7" s="1241"/>
      <c r="PSN7" s="1241"/>
      <c r="PSO7" s="1241"/>
      <c r="PSP7" s="1241"/>
      <c r="PSQ7" s="1241"/>
      <c r="PSR7" s="1241"/>
      <c r="PSS7" s="1241"/>
      <c r="PST7" s="1241"/>
      <c r="PSU7" s="1241"/>
      <c r="PSV7" s="1241"/>
      <c r="PSW7" s="1241"/>
      <c r="PSX7" s="1241"/>
      <c r="PSY7" s="1241"/>
      <c r="PSZ7" s="1241"/>
      <c r="PTA7" s="1241"/>
      <c r="PTB7" s="1241"/>
      <c r="PTC7" s="1241"/>
      <c r="PTD7" s="1241"/>
      <c r="PTE7" s="1241"/>
      <c r="PTF7" s="1241"/>
      <c r="PTG7" s="1241"/>
      <c r="PTH7" s="1241"/>
      <c r="PTI7" s="1241"/>
      <c r="PTJ7" s="1241"/>
      <c r="PTK7" s="1241"/>
      <c r="PTL7" s="1241"/>
      <c r="PTM7" s="1241"/>
      <c r="PTN7" s="1241"/>
      <c r="PTO7" s="1241"/>
      <c r="PTP7" s="1241"/>
      <c r="PTQ7" s="1241"/>
      <c r="PTR7" s="1241"/>
      <c r="PTS7" s="1241"/>
      <c r="PTT7" s="1241"/>
      <c r="PTU7" s="1241"/>
      <c r="PTV7" s="1241"/>
      <c r="PTW7" s="1241"/>
      <c r="PTX7" s="1241"/>
      <c r="PTY7" s="1241"/>
      <c r="PTZ7" s="1241"/>
      <c r="PUA7" s="1241"/>
      <c r="PUB7" s="1241"/>
      <c r="PUC7" s="1241"/>
      <c r="PUD7" s="1241"/>
      <c r="PUE7" s="1241"/>
      <c r="PUF7" s="1241"/>
      <c r="PUG7" s="1241"/>
      <c r="PUH7" s="1241"/>
      <c r="PUI7" s="1241"/>
      <c r="PUJ7" s="1241"/>
      <c r="PUK7" s="1241"/>
      <c r="PUL7" s="1241"/>
      <c r="PUM7" s="1241"/>
      <c r="PUN7" s="1241"/>
      <c r="PUO7" s="1241"/>
      <c r="PUP7" s="1241"/>
      <c r="PUQ7" s="1241"/>
      <c r="PUR7" s="1241"/>
      <c r="PUS7" s="1241"/>
      <c r="PUT7" s="1241"/>
      <c r="PUU7" s="1241"/>
      <c r="PUV7" s="1241"/>
      <c r="PUW7" s="1241"/>
      <c r="PUX7" s="1241"/>
      <c r="PUY7" s="1241"/>
      <c r="PUZ7" s="1241"/>
      <c r="PVA7" s="1241"/>
      <c r="PVB7" s="1241"/>
      <c r="PVC7" s="1241"/>
      <c r="PVD7" s="1241"/>
      <c r="PVE7" s="1241"/>
      <c r="PVF7" s="1241"/>
      <c r="PVG7" s="1241"/>
      <c r="PVH7" s="1241"/>
      <c r="PVI7" s="1241"/>
      <c r="PVJ7" s="1241"/>
      <c r="PVK7" s="1241"/>
      <c r="PVL7" s="1241"/>
      <c r="PVM7" s="1241"/>
      <c r="PVN7" s="1241"/>
      <c r="PVO7" s="1241"/>
      <c r="PVP7" s="1241"/>
      <c r="PVQ7" s="1241"/>
      <c r="PVR7" s="1241"/>
      <c r="PVS7" s="1241"/>
      <c r="PVT7" s="1241"/>
      <c r="PVU7" s="1241"/>
      <c r="PVV7" s="1241"/>
      <c r="PVW7" s="1241"/>
      <c r="PVX7" s="1241"/>
      <c r="PVY7" s="1241"/>
      <c r="PVZ7" s="1241"/>
      <c r="PWA7" s="1241"/>
      <c r="PWB7" s="1241"/>
      <c r="PWC7" s="1241"/>
      <c r="PWD7" s="1241"/>
      <c r="PWE7" s="1241"/>
      <c r="PWF7" s="1241"/>
      <c r="PWG7" s="1241"/>
      <c r="PWH7" s="1241"/>
      <c r="PWI7" s="1241"/>
      <c r="PWJ7" s="1241"/>
      <c r="PWK7" s="1241"/>
      <c r="PWL7" s="1241"/>
      <c r="PWM7" s="1241"/>
      <c r="PWN7" s="1241"/>
      <c r="PWO7" s="1241"/>
      <c r="PWP7" s="1241"/>
      <c r="PWQ7" s="1241"/>
      <c r="PWR7" s="1241"/>
      <c r="PWS7" s="1241"/>
      <c r="PWT7" s="1241"/>
      <c r="PWU7" s="1241"/>
      <c r="PWV7" s="1241"/>
      <c r="PWW7" s="1241"/>
      <c r="PWX7" s="1241"/>
      <c r="PWY7" s="1241"/>
      <c r="PWZ7" s="1241"/>
      <c r="PXA7" s="1241"/>
      <c r="PXB7" s="1241"/>
      <c r="PXC7" s="1241"/>
      <c r="PXD7" s="1241"/>
      <c r="PXE7" s="1241"/>
      <c r="PXF7" s="1241"/>
      <c r="PXG7" s="1241"/>
      <c r="PXH7" s="1241"/>
      <c r="PXI7" s="1241"/>
      <c r="PXJ7" s="1241"/>
      <c r="PXK7" s="1241"/>
      <c r="PXL7" s="1241"/>
      <c r="PXM7" s="1241"/>
      <c r="PXN7" s="1241"/>
      <c r="PXO7" s="1241"/>
      <c r="PXP7" s="1241"/>
      <c r="PXQ7" s="1241"/>
      <c r="PXR7" s="1241"/>
      <c r="PXS7" s="1241"/>
      <c r="PXT7" s="1241"/>
      <c r="PXU7" s="1241"/>
      <c r="PXV7" s="1241"/>
      <c r="PXW7" s="1241"/>
      <c r="PXX7" s="1241"/>
      <c r="PXY7" s="1241"/>
      <c r="PXZ7" s="1241"/>
      <c r="PYA7" s="1241"/>
      <c r="PYB7" s="1241"/>
      <c r="PYC7" s="1241"/>
      <c r="PYD7" s="1241"/>
      <c r="PYE7" s="1241"/>
      <c r="PYF7" s="1241"/>
      <c r="PYG7" s="1241"/>
      <c r="PYH7" s="1241"/>
      <c r="PYI7" s="1241"/>
      <c r="PYJ7" s="1241"/>
      <c r="PYK7" s="1241"/>
      <c r="PYL7" s="1241"/>
      <c r="PYM7" s="1241"/>
      <c r="PYN7" s="1241"/>
      <c r="PYO7" s="1241"/>
      <c r="PYP7" s="1241"/>
      <c r="PYQ7" s="1241"/>
      <c r="PYR7" s="1241"/>
      <c r="PYS7" s="1241"/>
      <c r="PYT7" s="1241"/>
      <c r="PYU7" s="1241"/>
      <c r="PYV7" s="1241"/>
      <c r="PYW7" s="1241"/>
      <c r="PYX7" s="1241"/>
      <c r="PYY7" s="1241"/>
      <c r="PYZ7" s="1241"/>
      <c r="PZA7" s="1241"/>
      <c r="PZB7" s="1241"/>
      <c r="PZC7" s="1241"/>
      <c r="PZD7" s="1241"/>
      <c r="PZE7" s="1241"/>
      <c r="PZF7" s="1241"/>
      <c r="PZG7" s="1241"/>
      <c r="PZH7" s="1241"/>
      <c r="PZI7" s="1241"/>
      <c r="PZJ7" s="1241"/>
      <c r="PZK7" s="1241"/>
      <c r="PZL7" s="1241"/>
      <c r="PZM7" s="1241"/>
      <c r="PZN7" s="1241"/>
      <c r="PZO7" s="1241"/>
      <c r="PZP7" s="1241"/>
      <c r="PZQ7" s="1241"/>
      <c r="PZR7" s="1241"/>
      <c r="PZS7" s="1241"/>
      <c r="PZT7" s="1241"/>
      <c r="PZU7" s="1241"/>
      <c r="PZV7" s="1241"/>
      <c r="PZW7" s="1241"/>
      <c r="PZX7" s="1241"/>
      <c r="PZY7" s="1241"/>
      <c r="PZZ7" s="1241"/>
      <c r="QAA7" s="1241"/>
      <c r="QAB7" s="1241"/>
      <c r="QAC7" s="1241"/>
      <c r="QAD7" s="1241"/>
      <c r="QAE7" s="1241"/>
      <c r="QAF7" s="1241"/>
      <c r="QAG7" s="1241"/>
      <c r="QAH7" s="1241"/>
      <c r="QAI7" s="1241"/>
      <c r="QAJ7" s="1241"/>
      <c r="QAK7" s="1241"/>
      <c r="QAL7" s="1241"/>
      <c r="QAM7" s="1241"/>
      <c r="QAN7" s="1241"/>
      <c r="QAO7" s="1241"/>
      <c r="QAP7" s="1241"/>
      <c r="QAQ7" s="1241"/>
      <c r="QAR7" s="1241"/>
      <c r="QAS7" s="1241"/>
      <c r="QAT7" s="1241"/>
      <c r="QAU7" s="1241"/>
      <c r="QAV7" s="1241"/>
      <c r="QAW7" s="1241"/>
      <c r="QAX7" s="1241"/>
      <c r="QAY7" s="1241"/>
      <c r="QAZ7" s="1241"/>
      <c r="QBA7" s="1241"/>
      <c r="QBB7" s="1241"/>
      <c r="QBC7" s="1241"/>
      <c r="QBD7" s="1241"/>
      <c r="QBE7" s="1241"/>
      <c r="QBF7" s="1241"/>
      <c r="QBG7" s="1241"/>
      <c r="QBH7" s="1241"/>
      <c r="QBI7" s="1241"/>
      <c r="QBJ7" s="1241"/>
      <c r="QBK7" s="1241"/>
      <c r="QBL7" s="1241"/>
      <c r="QBM7" s="1241"/>
      <c r="QBN7" s="1241"/>
      <c r="QBO7" s="1241"/>
      <c r="QBP7" s="1241"/>
      <c r="QBQ7" s="1241"/>
      <c r="QBR7" s="1241"/>
      <c r="QBS7" s="1241"/>
      <c r="QBT7" s="1241"/>
      <c r="QBU7" s="1241"/>
      <c r="QBV7" s="1241"/>
      <c r="QBW7" s="1241"/>
      <c r="QBX7" s="1241"/>
      <c r="QBY7" s="1241"/>
      <c r="QBZ7" s="1241"/>
      <c r="QCA7" s="1241"/>
      <c r="QCB7" s="1241"/>
      <c r="QCC7" s="1241"/>
      <c r="QCD7" s="1241"/>
      <c r="QCE7" s="1241"/>
      <c r="QCF7" s="1241"/>
      <c r="QCG7" s="1241"/>
      <c r="QCH7" s="1241"/>
      <c r="QCI7" s="1241"/>
      <c r="QCJ7" s="1241"/>
      <c r="QCK7" s="1241"/>
      <c r="QCL7" s="1241"/>
      <c r="QCM7" s="1241"/>
      <c r="QCN7" s="1241"/>
      <c r="QCO7" s="1241"/>
      <c r="QCP7" s="1241"/>
      <c r="QCQ7" s="1241"/>
      <c r="QCR7" s="1241"/>
      <c r="QCS7" s="1241"/>
      <c r="QCT7" s="1241"/>
      <c r="QCU7" s="1241"/>
      <c r="QCV7" s="1241"/>
      <c r="QCW7" s="1241"/>
      <c r="QCX7" s="1241"/>
      <c r="QCY7" s="1241"/>
      <c r="QCZ7" s="1241"/>
      <c r="QDA7" s="1241"/>
      <c r="QDB7" s="1241"/>
      <c r="QDC7" s="1241"/>
      <c r="QDD7" s="1241"/>
      <c r="QDE7" s="1241"/>
      <c r="QDF7" s="1241"/>
      <c r="QDG7" s="1241"/>
      <c r="QDH7" s="1241"/>
      <c r="QDI7" s="1241"/>
      <c r="QDJ7" s="1241"/>
      <c r="QDK7" s="1241"/>
      <c r="QDL7" s="1241"/>
      <c r="QDM7" s="1241"/>
      <c r="QDN7" s="1241"/>
      <c r="QDO7" s="1241"/>
      <c r="QDP7" s="1241"/>
      <c r="QDQ7" s="1241"/>
      <c r="QDR7" s="1241"/>
      <c r="QDS7" s="1241"/>
      <c r="QDT7" s="1241"/>
      <c r="QDU7" s="1241"/>
      <c r="QDV7" s="1241"/>
      <c r="QDW7" s="1241"/>
      <c r="QDX7" s="1241"/>
      <c r="QDY7" s="1241"/>
      <c r="QDZ7" s="1241"/>
      <c r="QEA7" s="1241"/>
      <c r="QEB7" s="1241"/>
      <c r="QEC7" s="1241"/>
      <c r="QED7" s="1241"/>
      <c r="QEE7" s="1241"/>
      <c r="QEF7" s="1241"/>
      <c r="QEG7" s="1241"/>
      <c r="QEH7" s="1241"/>
      <c r="QEI7" s="1241"/>
      <c r="QEJ7" s="1241"/>
      <c r="QEK7" s="1241"/>
      <c r="QEL7" s="1241"/>
      <c r="QEM7" s="1241"/>
      <c r="QEN7" s="1241"/>
      <c r="QEO7" s="1241"/>
      <c r="QEP7" s="1241"/>
      <c r="QEQ7" s="1241"/>
      <c r="QER7" s="1241"/>
      <c r="QES7" s="1241"/>
      <c r="QET7" s="1241"/>
      <c r="QEU7" s="1241"/>
      <c r="QEV7" s="1241"/>
      <c r="QEW7" s="1241"/>
      <c r="QEX7" s="1241"/>
      <c r="QEY7" s="1241"/>
      <c r="QEZ7" s="1241"/>
      <c r="QFA7" s="1241"/>
      <c r="QFB7" s="1241"/>
      <c r="QFC7" s="1241"/>
      <c r="QFD7" s="1241"/>
      <c r="QFE7" s="1241"/>
      <c r="QFF7" s="1241"/>
      <c r="QFG7" s="1241"/>
      <c r="QFH7" s="1241"/>
      <c r="QFI7" s="1241"/>
      <c r="QFJ7" s="1241"/>
      <c r="QFK7" s="1241"/>
      <c r="QFL7" s="1241"/>
      <c r="QFM7" s="1241"/>
      <c r="QFN7" s="1241"/>
      <c r="QFO7" s="1241"/>
      <c r="QFP7" s="1241"/>
      <c r="QFQ7" s="1241"/>
      <c r="QFR7" s="1241"/>
      <c r="QFS7" s="1241"/>
      <c r="QFT7" s="1241"/>
      <c r="QFU7" s="1241"/>
      <c r="QFV7" s="1241"/>
      <c r="QFW7" s="1241"/>
      <c r="QFX7" s="1241"/>
      <c r="QFY7" s="1241"/>
      <c r="QFZ7" s="1241"/>
      <c r="QGA7" s="1241"/>
      <c r="QGB7" s="1241"/>
      <c r="QGC7" s="1241"/>
      <c r="QGD7" s="1241"/>
      <c r="QGE7" s="1241"/>
      <c r="QGF7" s="1241"/>
      <c r="QGG7" s="1241"/>
      <c r="QGH7" s="1241"/>
      <c r="QGI7" s="1241"/>
      <c r="QGJ7" s="1241"/>
      <c r="QGK7" s="1241"/>
      <c r="QGL7" s="1241"/>
      <c r="QGM7" s="1241"/>
      <c r="QGN7" s="1241"/>
      <c r="QGO7" s="1241"/>
      <c r="QGP7" s="1241"/>
      <c r="QGQ7" s="1241"/>
      <c r="QGR7" s="1241"/>
      <c r="QGS7" s="1241"/>
      <c r="QGT7" s="1241"/>
      <c r="QGU7" s="1241"/>
      <c r="QGV7" s="1241"/>
      <c r="QGW7" s="1241"/>
      <c r="QGX7" s="1241"/>
      <c r="QGY7" s="1241"/>
      <c r="QGZ7" s="1241"/>
      <c r="QHA7" s="1241"/>
      <c r="QHB7" s="1241"/>
      <c r="QHC7" s="1241"/>
      <c r="QHD7" s="1241"/>
      <c r="QHE7" s="1241"/>
      <c r="QHF7" s="1241"/>
      <c r="QHG7" s="1241"/>
      <c r="QHH7" s="1241"/>
      <c r="QHI7" s="1241"/>
      <c r="QHJ7" s="1241"/>
      <c r="QHK7" s="1241"/>
      <c r="QHL7" s="1241"/>
      <c r="QHM7" s="1241"/>
      <c r="QHN7" s="1241"/>
      <c r="QHO7" s="1241"/>
      <c r="QHP7" s="1241"/>
      <c r="QHQ7" s="1241"/>
      <c r="QHR7" s="1241"/>
      <c r="QHS7" s="1241"/>
      <c r="QHT7" s="1241"/>
      <c r="QHU7" s="1241"/>
      <c r="QHV7" s="1241"/>
      <c r="QHW7" s="1241"/>
      <c r="QHX7" s="1241"/>
      <c r="QHY7" s="1241"/>
      <c r="QHZ7" s="1241"/>
      <c r="QIA7" s="1241"/>
      <c r="QIB7" s="1241"/>
      <c r="QIC7" s="1241"/>
      <c r="QID7" s="1241"/>
      <c r="QIE7" s="1241"/>
      <c r="QIF7" s="1241"/>
      <c r="QIG7" s="1241"/>
      <c r="QIH7" s="1241"/>
      <c r="QII7" s="1241"/>
      <c r="QIJ7" s="1241"/>
      <c r="QIK7" s="1241"/>
      <c r="QIL7" s="1241"/>
      <c r="QIM7" s="1241"/>
      <c r="QIN7" s="1241"/>
      <c r="QIO7" s="1241"/>
      <c r="QIP7" s="1241"/>
      <c r="QIQ7" s="1241"/>
      <c r="QIR7" s="1241"/>
      <c r="QIS7" s="1241"/>
      <c r="QIT7" s="1241"/>
      <c r="QIU7" s="1241"/>
      <c r="QIV7" s="1241"/>
      <c r="QIW7" s="1241"/>
      <c r="QIX7" s="1241"/>
      <c r="QIY7" s="1241"/>
      <c r="QIZ7" s="1241"/>
      <c r="QJA7" s="1241"/>
      <c r="QJB7" s="1241"/>
      <c r="QJC7" s="1241"/>
      <c r="QJD7" s="1241"/>
      <c r="QJE7" s="1241"/>
      <c r="QJF7" s="1241"/>
      <c r="QJG7" s="1241"/>
      <c r="QJH7" s="1241"/>
      <c r="QJI7" s="1241"/>
      <c r="QJJ7" s="1241"/>
      <c r="QJK7" s="1241"/>
      <c r="QJL7" s="1241"/>
      <c r="QJM7" s="1241"/>
      <c r="QJN7" s="1241"/>
      <c r="QJO7" s="1241"/>
      <c r="QJP7" s="1241"/>
      <c r="QJQ7" s="1241"/>
      <c r="QJR7" s="1241"/>
      <c r="QJS7" s="1241"/>
      <c r="QJT7" s="1241"/>
      <c r="QJU7" s="1241"/>
      <c r="QJV7" s="1241"/>
      <c r="QJW7" s="1241"/>
      <c r="QJX7" s="1241"/>
      <c r="QJY7" s="1241"/>
      <c r="QJZ7" s="1241"/>
      <c r="QKA7" s="1241"/>
      <c r="QKB7" s="1241"/>
      <c r="QKC7" s="1241"/>
      <c r="QKD7" s="1241"/>
      <c r="QKE7" s="1241"/>
      <c r="QKF7" s="1241"/>
      <c r="QKG7" s="1241"/>
      <c r="QKH7" s="1241"/>
      <c r="QKI7" s="1241"/>
      <c r="QKJ7" s="1241"/>
      <c r="QKK7" s="1241"/>
      <c r="QKL7" s="1241"/>
      <c r="QKM7" s="1241"/>
      <c r="QKN7" s="1241"/>
      <c r="QKO7" s="1241"/>
      <c r="QKP7" s="1241"/>
      <c r="QKQ7" s="1241"/>
      <c r="QKR7" s="1241"/>
      <c r="QKS7" s="1241"/>
      <c r="QKT7" s="1241"/>
      <c r="QKU7" s="1241"/>
      <c r="QKV7" s="1241"/>
      <c r="QKW7" s="1241"/>
      <c r="QKX7" s="1241"/>
      <c r="QKY7" s="1241"/>
      <c r="QKZ7" s="1241"/>
      <c r="QLA7" s="1241"/>
      <c r="QLB7" s="1241"/>
      <c r="QLC7" s="1241"/>
      <c r="QLD7" s="1241"/>
      <c r="QLE7" s="1241"/>
      <c r="QLF7" s="1241"/>
      <c r="QLG7" s="1241"/>
      <c r="QLH7" s="1241"/>
      <c r="QLI7" s="1241"/>
      <c r="QLJ7" s="1241"/>
      <c r="QLK7" s="1241"/>
      <c r="QLL7" s="1241"/>
      <c r="QLM7" s="1241"/>
      <c r="QLN7" s="1241"/>
      <c r="QLO7" s="1241"/>
      <c r="QLP7" s="1241"/>
      <c r="QLQ7" s="1241"/>
      <c r="QLR7" s="1241"/>
      <c r="QLS7" s="1241"/>
      <c r="QLT7" s="1241"/>
      <c r="QLU7" s="1241"/>
      <c r="QLV7" s="1241"/>
      <c r="QLW7" s="1241"/>
      <c r="QLX7" s="1241"/>
      <c r="QLY7" s="1241"/>
      <c r="QLZ7" s="1241"/>
      <c r="QMA7" s="1241"/>
      <c r="QMB7" s="1241"/>
      <c r="QMC7" s="1241"/>
      <c r="QMD7" s="1241"/>
      <c r="QME7" s="1241"/>
      <c r="QMF7" s="1241"/>
      <c r="QMG7" s="1241"/>
      <c r="QMH7" s="1241"/>
      <c r="QMI7" s="1241"/>
      <c r="QMJ7" s="1241"/>
      <c r="QMK7" s="1241"/>
      <c r="QML7" s="1241"/>
      <c r="QMM7" s="1241"/>
      <c r="QMN7" s="1241"/>
      <c r="QMO7" s="1241"/>
      <c r="QMP7" s="1241"/>
      <c r="QMQ7" s="1241"/>
      <c r="QMR7" s="1241"/>
      <c r="QMS7" s="1241"/>
      <c r="QMT7" s="1241"/>
      <c r="QMU7" s="1241"/>
      <c r="QMV7" s="1241"/>
      <c r="QMW7" s="1241"/>
      <c r="QMX7" s="1241"/>
      <c r="QMY7" s="1241"/>
      <c r="QMZ7" s="1241"/>
      <c r="QNA7" s="1241"/>
      <c r="QNB7" s="1241"/>
      <c r="QNC7" s="1241"/>
      <c r="QND7" s="1241"/>
      <c r="QNE7" s="1241"/>
      <c r="QNF7" s="1241"/>
      <c r="QNG7" s="1241"/>
      <c r="QNH7" s="1241"/>
      <c r="QNI7" s="1241"/>
      <c r="QNJ7" s="1241"/>
      <c r="QNK7" s="1241"/>
      <c r="QNL7" s="1241"/>
      <c r="QNM7" s="1241"/>
      <c r="QNN7" s="1241"/>
      <c r="QNO7" s="1241"/>
      <c r="QNP7" s="1241"/>
      <c r="QNQ7" s="1241"/>
      <c r="QNR7" s="1241"/>
      <c r="QNS7" s="1241"/>
      <c r="QNT7" s="1241"/>
      <c r="QNU7" s="1241"/>
      <c r="QNV7" s="1241"/>
      <c r="QNW7" s="1241"/>
      <c r="QNX7" s="1241"/>
      <c r="QNY7" s="1241"/>
      <c r="QNZ7" s="1241"/>
      <c r="QOA7" s="1241"/>
      <c r="QOB7" s="1241"/>
      <c r="QOC7" s="1241"/>
      <c r="QOD7" s="1241"/>
      <c r="QOE7" s="1241"/>
      <c r="QOF7" s="1241"/>
      <c r="QOG7" s="1241"/>
      <c r="QOH7" s="1241"/>
      <c r="QOI7" s="1241"/>
      <c r="QOJ7" s="1241"/>
      <c r="QOK7" s="1241"/>
      <c r="QOL7" s="1241"/>
      <c r="QOM7" s="1241"/>
      <c r="QON7" s="1241"/>
      <c r="QOO7" s="1241"/>
      <c r="QOP7" s="1241"/>
      <c r="QOQ7" s="1241"/>
      <c r="QOR7" s="1241"/>
      <c r="QOS7" s="1241"/>
      <c r="QOT7" s="1241"/>
      <c r="QOU7" s="1241"/>
      <c r="QOV7" s="1241"/>
      <c r="QOW7" s="1241"/>
      <c r="QOX7" s="1241"/>
      <c r="QOY7" s="1241"/>
      <c r="QOZ7" s="1241"/>
      <c r="QPA7" s="1241"/>
      <c r="QPB7" s="1241"/>
      <c r="QPC7" s="1241"/>
      <c r="QPD7" s="1241"/>
      <c r="QPE7" s="1241"/>
      <c r="QPF7" s="1241"/>
      <c r="QPG7" s="1241"/>
      <c r="QPH7" s="1241"/>
      <c r="QPI7" s="1241"/>
      <c r="QPJ7" s="1241"/>
      <c r="QPK7" s="1241"/>
      <c r="QPL7" s="1241"/>
      <c r="QPM7" s="1241"/>
      <c r="QPN7" s="1241"/>
      <c r="QPO7" s="1241"/>
      <c r="QPP7" s="1241"/>
      <c r="QPQ7" s="1241"/>
      <c r="QPR7" s="1241"/>
      <c r="QPS7" s="1241"/>
      <c r="QPT7" s="1241"/>
      <c r="QPU7" s="1241"/>
      <c r="QPV7" s="1241"/>
      <c r="QPW7" s="1241"/>
      <c r="QPX7" s="1241"/>
      <c r="QPY7" s="1241"/>
      <c r="QPZ7" s="1241"/>
      <c r="QQA7" s="1241"/>
      <c r="QQB7" s="1241"/>
      <c r="QQC7" s="1241"/>
      <c r="QQD7" s="1241"/>
      <c r="QQE7" s="1241"/>
      <c r="QQF7" s="1241"/>
      <c r="QQG7" s="1241"/>
      <c r="QQH7" s="1241"/>
      <c r="QQI7" s="1241"/>
      <c r="QQJ7" s="1241"/>
      <c r="QQK7" s="1241"/>
      <c r="QQL7" s="1241"/>
      <c r="QQM7" s="1241"/>
      <c r="QQN7" s="1241"/>
      <c r="QQO7" s="1241"/>
      <c r="QQP7" s="1241"/>
      <c r="QQQ7" s="1241"/>
      <c r="QQR7" s="1241"/>
      <c r="QQS7" s="1241"/>
      <c r="QQT7" s="1241"/>
      <c r="QQU7" s="1241"/>
      <c r="QQV7" s="1241"/>
      <c r="QQW7" s="1241"/>
      <c r="QQX7" s="1241"/>
      <c r="QQY7" s="1241"/>
      <c r="QQZ7" s="1241"/>
      <c r="QRA7" s="1241"/>
      <c r="QRB7" s="1241"/>
      <c r="QRC7" s="1241"/>
      <c r="QRD7" s="1241"/>
      <c r="QRE7" s="1241"/>
      <c r="QRF7" s="1241"/>
      <c r="QRG7" s="1241"/>
      <c r="QRH7" s="1241"/>
      <c r="QRI7" s="1241"/>
      <c r="QRJ7" s="1241"/>
      <c r="QRK7" s="1241"/>
      <c r="QRL7" s="1241"/>
      <c r="QRM7" s="1241"/>
      <c r="QRN7" s="1241"/>
      <c r="QRO7" s="1241"/>
      <c r="QRP7" s="1241"/>
      <c r="QRQ7" s="1241"/>
      <c r="QRR7" s="1241"/>
      <c r="QRS7" s="1241"/>
      <c r="QRT7" s="1241"/>
      <c r="QRU7" s="1241"/>
      <c r="QRV7" s="1241"/>
      <c r="QRW7" s="1241"/>
      <c r="QRX7" s="1241"/>
      <c r="QRY7" s="1241"/>
      <c r="QRZ7" s="1241"/>
      <c r="QSA7" s="1241"/>
      <c r="QSB7" s="1241"/>
      <c r="QSC7" s="1241"/>
      <c r="QSD7" s="1241"/>
      <c r="QSE7" s="1241"/>
      <c r="QSF7" s="1241"/>
      <c r="QSG7" s="1241"/>
      <c r="QSH7" s="1241"/>
      <c r="QSI7" s="1241"/>
      <c r="QSJ7" s="1241"/>
      <c r="QSK7" s="1241"/>
      <c r="QSL7" s="1241"/>
      <c r="QSM7" s="1241"/>
      <c r="QSN7" s="1241"/>
      <c r="QSO7" s="1241"/>
      <c r="QSP7" s="1241"/>
      <c r="QSQ7" s="1241"/>
      <c r="QSR7" s="1241"/>
      <c r="QSS7" s="1241"/>
      <c r="QST7" s="1241"/>
      <c r="QSU7" s="1241"/>
      <c r="QSV7" s="1241"/>
      <c r="QSW7" s="1241"/>
      <c r="QSX7" s="1241"/>
      <c r="QSY7" s="1241"/>
      <c r="QSZ7" s="1241"/>
      <c r="QTA7" s="1241"/>
      <c r="QTB7" s="1241"/>
      <c r="QTC7" s="1241"/>
      <c r="QTD7" s="1241"/>
      <c r="QTE7" s="1241"/>
      <c r="QTF7" s="1241"/>
      <c r="QTG7" s="1241"/>
      <c r="QTH7" s="1241"/>
      <c r="QTI7" s="1241"/>
      <c r="QTJ7" s="1241"/>
      <c r="QTK7" s="1241"/>
      <c r="QTL7" s="1241"/>
      <c r="QTM7" s="1241"/>
      <c r="QTN7" s="1241"/>
      <c r="QTO7" s="1241"/>
      <c r="QTP7" s="1241"/>
      <c r="QTQ7" s="1241"/>
      <c r="QTR7" s="1241"/>
      <c r="QTS7" s="1241"/>
      <c r="QTT7" s="1241"/>
      <c r="QTU7" s="1241"/>
      <c r="QTV7" s="1241"/>
      <c r="QTW7" s="1241"/>
      <c r="QTX7" s="1241"/>
      <c r="QTY7" s="1241"/>
      <c r="QTZ7" s="1241"/>
      <c r="QUA7" s="1241"/>
      <c r="QUB7" s="1241"/>
      <c r="QUC7" s="1241"/>
      <c r="QUD7" s="1241"/>
      <c r="QUE7" s="1241"/>
      <c r="QUF7" s="1241"/>
      <c r="QUG7" s="1241"/>
      <c r="QUH7" s="1241"/>
      <c r="QUI7" s="1241"/>
      <c r="QUJ7" s="1241"/>
      <c r="QUK7" s="1241"/>
      <c r="QUL7" s="1241"/>
      <c r="QUM7" s="1241"/>
      <c r="QUN7" s="1241"/>
      <c r="QUO7" s="1241"/>
      <c r="QUP7" s="1241"/>
      <c r="QUQ7" s="1241"/>
      <c r="QUR7" s="1241"/>
      <c r="QUS7" s="1241"/>
      <c r="QUT7" s="1241"/>
      <c r="QUU7" s="1241"/>
      <c r="QUV7" s="1241"/>
      <c r="QUW7" s="1241"/>
      <c r="QUX7" s="1241"/>
      <c r="QUY7" s="1241"/>
      <c r="QUZ7" s="1241"/>
      <c r="QVA7" s="1241"/>
      <c r="QVB7" s="1241"/>
      <c r="QVC7" s="1241"/>
      <c r="QVD7" s="1241"/>
      <c r="QVE7" s="1241"/>
      <c r="QVF7" s="1241"/>
      <c r="QVG7" s="1241"/>
      <c r="QVH7" s="1241"/>
      <c r="QVI7" s="1241"/>
      <c r="QVJ7" s="1241"/>
      <c r="QVK7" s="1241"/>
      <c r="QVL7" s="1241"/>
      <c r="QVM7" s="1241"/>
      <c r="QVN7" s="1241"/>
      <c r="QVO7" s="1241"/>
      <c r="QVP7" s="1241"/>
      <c r="QVQ7" s="1241"/>
      <c r="QVR7" s="1241"/>
      <c r="QVS7" s="1241"/>
      <c r="QVT7" s="1241"/>
      <c r="QVU7" s="1241"/>
      <c r="QVV7" s="1241"/>
      <c r="QVW7" s="1241"/>
      <c r="QVX7" s="1241"/>
      <c r="QVY7" s="1241"/>
      <c r="QVZ7" s="1241"/>
      <c r="QWA7" s="1241"/>
      <c r="QWB7" s="1241"/>
      <c r="QWC7" s="1241"/>
      <c r="QWD7" s="1241"/>
      <c r="QWE7" s="1241"/>
      <c r="QWF7" s="1241"/>
      <c r="QWG7" s="1241"/>
      <c r="QWH7" s="1241"/>
      <c r="QWI7" s="1241"/>
      <c r="QWJ7" s="1241"/>
      <c r="QWK7" s="1241"/>
      <c r="QWL7" s="1241"/>
      <c r="QWM7" s="1241"/>
      <c r="QWN7" s="1241"/>
      <c r="QWO7" s="1241"/>
      <c r="QWP7" s="1241"/>
      <c r="QWQ7" s="1241"/>
      <c r="QWR7" s="1241"/>
      <c r="QWS7" s="1241"/>
      <c r="QWT7" s="1241"/>
      <c r="QWU7" s="1241"/>
      <c r="QWV7" s="1241"/>
      <c r="QWW7" s="1241"/>
      <c r="QWX7" s="1241"/>
      <c r="QWY7" s="1241"/>
      <c r="QWZ7" s="1241"/>
      <c r="QXA7" s="1241"/>
      <c r="QXB7" s="1241"/>
      <c r="QXC7" s="1241"/>
      <c r="QXD7" s="1241"/>
      <c r="QXE7" s="1241"/>
      <c r="QXF7" s="1241"/>
      <c r="QXG7" s="1241"/>
      <c r="QXH7" s="1241"/>
      <c r="QXI7" s="1241"/>
      <c r="QXJ7" s="1241"/>
      <c r="QXK7" s="1241"/>
      <c r="QXL7" s="1241"/>
      <c r="QXM7" s="1241"/>
      <c r="QXN7" s="1241"/>
      <c r="QXO7" s="1241"/>
      <c r="QXP7" s="1241"/>
      <c r="QXQ7" s="1241"/>
      <c r="QXR7" s="1241"/>
      <c r="QXS7" s="1241"/>
      <c r="QXT7" s="1241"/>
      <c r="QXU7" s="1241"/>
      <c r="QXV7" s="1241"/>
      <c r="QXW7" s="1241"/>
      <c r="QXX7" s="1241"/>
      <c r="QXY7" s="1241"/>
      <c r="QXZ7" s="1241"/>
      <c r="QYA7" s="1241"/>
      <c r="QYB7" s="1241"/>
      <c r="QYC7" s="1241"/>
      <c r="QYD7" s="1241"/>
      <c r="QYE7" s="1241"/>
      <c r="QYF7" s="1241"/>
      <c r="QYG7" s="1241"/>
      <c r="QYH7" s="1241"/>
      <c r="QYI7" s="1241"/>
      <c r="QYJ7" s="1241"/>
      <c r="QYK7" s="1241"/>
      <c r="QYL7" s="1241"/>
      <c r="QYM7" s="1241"/>
      <c r="QYN7" s="1241"/>
      <c r="QYO7" s="1241"/>
      <c r="QYP7" s="1241"/>
      <c r="QYQ7" s="1241"/>
      <c r="QYR7" s="1241"/>
      <c r="QYS7" s="1241"/>
      <c r="QYT7" s="1241"/>
      <c r="QYU7" s="1241"/>
      <c r="QYV7" s="1241"/>
      <c r="QYW7" s="1241"/>
      <c r="QYX7" s="1241"/>
      <c r="QYY7" s="1241"/>
      <c r="QYZ7" s="1241"/>
      <c r="QZA7" s="1241"/>
      <c r="QZB7" s="1241"/>
      <c r="QZC7" s="1241"/>
      <c r="QZD7" s="1241"/>
      <c r="QZE7" s="1241"/>
      <c r="QZF7" s="1241"/>
      <c r="QZG7" s="1241"/>
      <c r="QZH7" s="1241"/>
      <c r="QZI7" s="1241"/>
      <c r="QZJ7" s="1241"/>
      <c r="QZK7" s="1241"/>
      <c r="QZL7" s="1241"/>
      <c r="QZM7" s="1241"/>
      <c r="QZN7" s="1241"/>
      <c r="QZO7" s="1241"/>
      <c r="QZP7" s="1241"/>
      <c r="QZQ7" s="1241"/>
      <c r="QZR7" s="1241"/>
      <c r="QZS7" s="1241"/>
      <c r="QZT7" s="1241"/>
      <c r="QZU7" s="1241"/>
      <c r="QZV7" s="1241"/>
      <c r="QZW7" s="1241"/>
      <c r="QZX7" s="1241"/>
      <c r="QZY7" s="1241"/>
      <c r="QZZ7" s="1241"/>
      <c r="RAA7" s="1241"/>
      <c r="RAB7" s="1241"/>
      <c r="RAC7" s="1241"/>
      <c r="RAD7" s="1241"/>
      <c r="RAE7" s="1241"/>
      <c r="RAF7" s="1241"/>
      <c r="RAG7" s="1241"/>
      <c r="RAH7" s="1241"/>
      <c r="RAI7" s="1241"/>
      <c r="RAJ7" s="1241"/>
      <c r="RAK7" s="1241"/>
      <c r="RAL7" s="1241"/>
      <c r="RAM7" s="1241"/>
      <c r="RAN7" s="1241"/>
      <c r="RAO7" s="1241"/>
      <c r="RAP7" s="1241"/>
      <c r="RAQ7" s="1241"/>
      <c r="RAR7" s="1241"/>
      <c r="RAS7" s="1241"/>
      <c r="RAT7" s="1241"/>
      <c r="RAU7" s="1241"/>
      <c r="RAV7" s="1241"/>
      <c r="RAW7" s="1241"/>
      <c r="RAX7" s="1241"/>
      <c r="RAY7" s="1241"/>
      <c r="RAZ7" s="1241"/>
      <c r="RBA7" s="1241"/>
      <c r="RBB7" s="1241"/>
      <c r="RBC7" s="1241"/>
      <c r="RBD7" s="1241"/>
      <c r="RBE7" s="1241"/>
      <c r="RBF7" s="1241"/>
      <c r="RBG7" s="1241"/>
      <c r="RBH7" s="1241"/>
      <c r="RBI7" s="1241"/>
      <c r="RBJ7" s="1241"/>
      <c r="RBK7" s="1241"/>
      <c r="RBL7" s="1241"/>
      <c r="RBM7" s="1241"/>
      <c r="RBN7" s="1241"/>
      <c r="RBO7" s="1241"/>
      <c r="RBP7" s="1241"/>
      <c r="RBQ7" s="1241"/>
      <c r="RBR7" s="1241"/>
      <c r="RBS7" s="1241"/>
      <c r="RBT7" s="1241"/>
      <c r="RBU7" s="1241"/>
      <c r="RBV7" s="1241"/>
      <c r="RBW7" s="1241"/>
      <c r="RBX7" s="1241"/>
      <c r="RBY7" s="1241"/>
      <c r="RBZ7" s="1241"/>
      <c r="RCA7" s="1241"/>
      <c r="RCB7" s="1241"/>
      <c r="RCC7" s="1241"/>
      <c r="RCD7" s="1241"/>
      <c r="RCE7" s="1241"/>
      <c r="RCF7" s="1241"/>
      <c r="RCG7" s="1241"/>
      <c r="RCH7" s="1241"/>
      <c r="RCI7" s="1241"/>
      <c r="RCJ7" s="1241"/>
      <c r="RCK7" s="1241"/>
      <c r="RCL7" s="1241"/>
      <c r="RCM7" s="1241"/>
      <c r="RCN7" s="1241"/>
      <c r="RCO7" s="1241"/>
      <c r="RCP7" s="1241"/>
      <c r="RCQ7" s="1241"/>
      <c r="RCR7" s="1241"/>
      <c r="RCS7" s="1241"/>
      <c r="RCT7" s="1241"/>
      <c r="RCU7" s="1241"/>
      <c r="RCV7" s="1241"/>
      <c r="RCW7" s="1241"/>
      <c r="RCX7" s="1241"/>
      <c r="RCY7" s="1241"/>
      <c r="RCZ7" s="1241"/>
      <c r="RDA7" s="1241"/>
      <c r="RDB7" s="1241"/>
      <c r="RDC7" s="1241"/>
      <c r="RDD7" s="1241"/>
      <c r="RDE7" s="1241"/>
      <c r="RDF7" s="1241"/>
      <c r="RDG7" s="1241"/>
      <c r="RDH7" s="1241"/>
      <c r="RDI7" s="1241"/>
      <c r="RDJ7" s="1241"/>
      <c r="RDK7" s="1241"/>
      <c r="RDL7" s="1241"/>
      <c r="RDM7" s="1241"/>
      <c r="RDN7" s="1241"/>
      <c r="RDO7" s="1241"/>
      <c r="RDP7" s="1241"/>
      <c r="RDQ7" s="1241"/>
      <c r="RDR7" s="1241"/>
      <c r="RDS7" s="1241"/>
      <c r="RDT7" s="1241"/>
      <c r="RDU7" s="1241"/>
      <c r="RDV7" s="1241"/>
      <c r="RDW7" s="1241"/>
      <c r="RDX7" s="1241"/>
      <c r="RDY7" s="1241"/>
      <c r="RDZ7" s="1241"/>
      <c r="REA7" s="1241"/>
      <c r="REB7" s="1241"/>
      <c r="REC7" s="1241"/>
      <c r="RED7" s="1241"/>
      <c r="REE7" s="1241"/>
      <c r="REF7" s="1241"/>
      <c r="REG7" s="1241"/>
      <c r="REH7" s="1241"/>
      <c r="REI7" s="1241"/>
      <c r="REJ7" s="1241"/>
      <c r="REK7" s="1241"/>
      <c r="REL7" s="1241"/>
      <c r="REM7" s="1241"/>
      <c r="REN7" s="1241"/>
      <c r="REO7" s="1241"/>
      <c r="REP7" s="1241"/>
      <c r="REQ7" s="1241"/>
      <c r="RER7" s="1241"/>
      <c r="RES7" s="1241"/>
      <c r="RET7" s="1241"/>
      <c r="REU7" s="1241"/>
      <c r="REV7" s="1241"/>
      <c r="REW7" s="1241"/>
      <c r="REX7" s="1241"/>
      <c r="REY7" s="1241"/>
      <c r="REZ7" s="1241"/>
      <c r="RFA7" s="1241"/>
      <c r="RFB7" s="1241"/>
      <c r="RFC7" s="1241"/>
      <c r="RFD7" s="1241"/>
      <c r="RFE7" s="1241"/>
      <c r="RFF7" s="1241"/>
      <c r="RFG7" s="1241"/>
      <c r="RFH7" s="1241"/>
      <c r="RFI7" s="1241"/>
      <c r="RFJ7" s="1241"/>
      <c r="RFK7" s="1241"/>
      <c r="RFL7" s="1241"/>
      <c r="RFM7" s="1241"/>
      <c r="RFN7" s="1241"/>
      <c r="RFO7" s="1241"/>
      <c r="RFP7" s="1241"/>
      <c r="RFQ7" s="1241"/>
      <c r="RFR7" s="1241"/>
      <c r="RFS7" s="1241"/>
      <c r="RFT7" s="1241"/>
      <c r="RFU7" s="1241"/>
      <c r="RFV7" s="1241"/>
      <c r="RFW7" s="1241"/>
      <c r="RFX7" s="1241"/>
      <c r="RFY7" s="1241"/>
      <c r="RFZ7" s="1241"/>
      <c r="RGA7" s="1241"/>
      <c r="RGB7" s="1241"/>
      <c r="RGC7" s="1241"/>
      <c r="RGD7" s="1241"/>
      <c r="RGE7" s="1241"/>
      <c r="RGF7" s="1241"/>
      <c r="RGG7" s="1241"/>
      <c r="RGH7" s="1241"/>
      <c r="RGI7" s="1241"/>
      <c r="RGJ7" s="1241"/>
      <c r="RGK7" s="1241"/>
      <c r="RGL7" s="1241"/>
      <c r="RGM7" s="1241"/>
      <c r="RGN7" s="1241"/>
      <c r="RGO7" s="1241"/>
      <c r="RGP7" s="1241"/>
      <c r="RGQ7" s="1241"/>
      <c r="RGR7" s="1241"/>
      <c r="RGS7" s="1241"/>
      <c r="RGT7" s="1241"/>
      <c r="RGU7" s="1241"/>
      <c r="RGV7" s="1241"/>
      <c r="RGW7" s="1241"/>
      <c r="RGX7" s="1241"/>
      <c r="RGY7" s="1241"/>
      <c r="RGZ7" s="1241"/>
      <c r="RHA7" s="1241"/>
      <c r="RHB7" s="1241"/>
      <c r="RHC7" s="1241"/>
      <c r="RHD7" s="1241"/>
      <c r="RHE7" s="1241"/>
      <c r="RHF7" s="1241"/>
      <c r="RHG7" s="1241"/>
      <c r="RHH7" s="1241"/>
      <c r="RHI7" s="1241"/>
      <c r="RHJ7" s="1241"/>
      <c r="RHK7" s="1241"/>
      <c r="RHL7" s="1241"/>
      <c r="RHM7" s="1241"/>
      <c r="RHN7" s="1241"/>
      <c r="RHO7" s="1241"/>
      <c r="RHP7" s="1241"/>
      <c r="RHQ7" s="1241"/>
      <c r="RHR7" s="1241"/>
      <c r="RHS7" s="1241"/>
      <c r="RHT7" s="1241"/>
      <c r="RHU7" s="1241"/>
      <c r="RHV7" s="1241"/>
      <c r="RHW7" s="1241"/>
      <c r="RHX7" s="1241"/>
      <c r="RHY7" s="1241"/>
      <c r="RHZ7" s="1241"/>
      <c r="RIA7" s="1241"/>
      <c r="RIB7" s="1241"/>
      <c r="RIC7" s="1241"/>
      <c r="RID7" s="1241"/>
      <c r="RIE7" s="1241"/>
      <c r="RIF7" s="1241"/>
      <c r="RIG7" s="1241"/>
      <c r="RIH7" s="1241"/>
      <c r="RII7" s="1241"/>
      <c r="RIJ7" s="1241"/>
      <c r="RIK7" s="1241"/>
      <c r="RIL7" s="1241"/>
      <c r="RIM7" s="1241"/>
      <c r="RIN7" s="1241"/>
      <c r="RIO7" s="1241"/>
      <c r="RIP7" s="1241"/>
      <c r="RIQ7" s="1241"/>
      <c r="RIR7" s="1241"/>
      <c r="RIS7" s="1241"/>
      <c r="RIT7" s="1241"/>
      <c r="RIU7" s="1241"/>
      <c r="RIV7" s="1241"/>
      <c r="RIW7" s="1241"/>
      <c r="RIX7" s="1241"/>
      <c r="RIY7" s="1241"/>
      <c r="RIZ7" s="1241"/>
      <c r="RJA7" s="1241"/>
      <c r="RJB7" s="1241"/>
      <c r="RJC7" s="1241"/>
      <c r="RJD7" s="1241"/>
      <c r="RJE7" s="1241"/>
      <c r="RJF7" s="1241"/>
      <c r="RJG7" s="1241"/>
      <c r="RJH7" s="1241"/>
      <c r="RJI7" s="1241"/>
      <c r="RJJ7" s="1241"/>
      <c r="RJK7" s="1241"/>
      <c r="RJL7" s="1241"/>
      <c r="RJM7" s="1241"/>
      <c r="RJN7" s="1241"/>
      <c r="RJO7" s="1241"/>
      <c r="RJP7" s="1241"/>
      <c r="RJQ7" s="1241"/>
      <c r="RJR7" s="1241"/>
      <c r="RJS7" s="1241"/>
      <c r="RJT7" s="1241"/>
      <c r="RJU7" s="1241"/>
      <c r="RJV7" s="1241"/>
      <c r="RJW7" s="1241"/>
      <c r="RJX7" s="1241"/>
      <c r="RJY7" s="1241"/>
      <c r="RJZ7" s="1241"/>
      <c r="RKA7" s="1241"/>
      <c r="RKB7" s="1241"/>
      <c r="RKC7" s="1241"/>
      <c r="RKD7" s="1241"/>
      <c r="RKE7" s="1241"/>
      <c r="RKF7" s="1241"/>
      <c r="RKG7" s="1241"/>
      <c r="RKH7" s="1241"/>
      <c r="RKI7" s="1241"/>
      <c r="RKJ7" s="1241"/>
      <c r="RKK7" s="1241"/>
      <c r="RKL7" s="1241"/>
      <c r="RKM7" s="1241"/>
      <c r="RKN7" s="1241"/>
      <c r="RKO7" s="1241"/>
      <c r="RKP7" s="1241"/>
      <c r="RKQ7" s="1241"/>
      <c r="RKR7" s="1241"/>
      <c r="RKS7" s="1241"/>
      <c r="RKT7" s="1241"/>
      <c r="RKU7" s="1241"/>
      <c r="RKV7" s="1241"/>
      <c r="RKW7" s="1241"/>
      <c r="RKX7" s="1241"/>
      <c r="RKY7" s="1241"/>
      <c r="RKZ7" s="1241"/>
      <c r="RLA7" s="1241"/>
      <c r="RLB7" s="1241"/>
      <c r="RLC7" s="1241"/>
      <c r="RLD7" s="1241"/>
      <c r="RLE7" s="1241"/>
      <c r="RLF7" s="1241"/>
      <c r="RLG7" s="1241"/>
      <c r="RLH7" s="1241"/>
      <c r="RLI7" s="1241"/>
      <c r="RLJ7" s="1241"/>
      <c r="RLK7" s="1241"/>
      <c r="RLL7" s="1241"/>
      <c r="RLM7" s="1241"/>
      <c r="RLN7" s="1241"/>
      <c r="RLO7" s="1241"/>
      <c r="RLP7" s="1241"/>
      <c r="RLQ7" s="1241"/>
      <c r="RLR7" s="1241"/>
      <c r="RLS7" s="1241"/>
      <c r="RLT7" s="1241"/>
      <c r="RLU7" s="1241"/>
      <c r="RLV7" s="1241"/>
      <c r="RLW7" s="1241"/>
      <c r="RLX7" s="1241"/>
      <c r="RLY7" s="1241"/>
      <c r="RLZ7" s="1241"/>
      <c r="RMA7" s="1241"/>
      <c r="RMB7" s="1241"/>
      <c r="RMC7" s="1241"/>
      <c r="RMD7" s="1241"/>
      <c r="RME7" s="1241"/>
      <c r="RMF7" s="1241"/>
      <c r="RMG7" s="1241"/>
      <c r="RMH7" s="1241"/>
      <c r="RMI7" s="1241"/>
      <c r="RMJ7" s="1241"/>
      <c r="RMK7" s="1241"/>
      <c r="RML7" s="1241"/>
      <c r="RMM7" s="1241"/>
      <c r="RMN7" s="1241"/>
      <c r="RMO7" s="1241"/>
      <c r="RMP7" s="1241"/>
      <c r="RMQ7" s="1241"/>
      <c r="RMR7" s="1241"/>
      <c r="RMS7" s="1241"/>
      <c r="RMT7" s="1241"/>
      <c r="RMU7" s="1241"/>
      <c r="RMV7" s="1241"/>
      <c r="RMW7" s="1241"/>
      <c r="RMX7" s="1241"/>
      <c r="RMY7" s="1241"/>
      <c r="RMZ7" s="1241"/>
      <c r="RNA7" s="1241"/>
      <c r="RNB7" s="1241"/>
      <c r="RNC7" s="1241"/>
      <c r="RND7" s="1241"/>
      <c r="RNE7" s="1241"/>
      <c r="RNF7" s="1241"/>
      <c r="RNG7" s="1241"/>
      <c r="RNH7" s="1241"/>
      <c r="RNI7" s="1241"/>
      <c r="RNJ7" s="1241"/>
      <c r="RNK7" s="1241"/>
      <c r="RNL7" s="1241"/>
      <c r="RNM7" s="1241"/>
      <c r="RNN7" s="1241"/>
      <c r="RNO7" s="1241"/>
      <c r="RNP7" s="1241"/>
      <c r="RNQ7" s="1241"/>
      <c r="RNR7" s="1241"/>
      <c r="RNS7" s="1241"/>
      <c r="RNT7" s="1241"/>
      <c r="RNU7" s="1241"/>
      <c r="RNV7" s="1241"/>
      <c r="RNW7" s="1241"/>
      <c r="RNX7" s="1241"/>
      <c r="RNY7" s="1241"/>
      <c r="RNZ7" s="1241"/>
      <c r="ROA7" s="1241"/>
      <c r="ROB7" s="1241"/>
      <c r="ROC7" s="1241"/>
      <c r="ROD7" s="1241"/>
      <c r="ROE7" s="1241"/>
      <c r="ROF7" s="1241"/>
      <c r="ROG7" s="1241"/>
      <c r="ROH7" s="1241"/>
      <c r="ROI7" s="1241"/>
      <c r="ROJ7" s="1241"/>
      <c r="ROK7" s="1241"/>
      <c r="ROL7" s="1241"/>
      <c r="ROM7" s="1241"/>
      <c r="RON7" s="1241"/>
      <c r="ROO7" s="1241"/>
      <c r="ROP7" s="1241"/>
      <c r="ROQ7" s="1241"/>
      <c r="ROR7" s="1241"/>
      <c r="ROS7" s="1241"/>
      <c r="ROT7" s="1241"/>
      <c r="ROU7" s="1241"/>
      <c r="ROV7" s="1241"/>
      <c r="ROW7" s="1241"/>
      <c r="ROX7" s="1241"/>
      <c r="ROY7" s="1241"/>
      <c r="ROZ7" s="1241"/>
      <c r="RPA7" s="1241"/>
      <c r="RPB7" s="1241"/>
      <c r="RPC7" s="1241"/>
      <c r="RPD7" s="1241"/>
      <c r="RPE7" s="1241"/>
      <c r="RPF7" s="1241"/>
      <c r="RPG7" s="1241"/>
      <c r="RPH7" s="1241"/>
      <c r="RPI7" s="1241"/>
      <c r="RPJ7" s="1241"/>
      <c r="RPK7" s="1241"/>
      <c r="RPL7" s="1241"/>
      <c r="RPM7" s="1241"/>
      <c r="RPN7" s="1241"/>
      <c r="RPO7" s="1241"/>
      <c r="RPP7" s="1241"/>
      <c r="RPQ7" s="1241"/>
      <c r="RPR7" s="1241"/>
      <c r="RPS7" s="1241"/>
      <c r="RPT7" s="1241"/>
      <c r="RPU7" s="1241"/>
      <c r="RPV7" s="1241"/>
      <c r="RPW7" s="1241"/>
      <c r="RPX7" s="1241"/>
      <c r="RPY7" s="1241"/>
      <c r="RPZ7" s="1241"/>
      <c r="RQA7" s="1241"/>
      <c r="RQB7" s="1241"/>
      <c r="RQC7" s="1241"/>
      <c r="RQD7" s="1241"/>
      <c r="RQE7" s="1241"/>
      <c r="RQF7" s="1241"/>
      <c r="RQG7" s="1241"/>
      <c r="RQH7" s="1241"/>
      <c r="RQI7" s="1241"/>
      <c r="RQJ7" s="1241"/>
      <c r="RQK7" s="1241"/>
      <c r="RQL7" s="1241"/>
      <c r="RQM7" s="1241"/>
      <c r="RQN7" s="1241"/>
      <c r="RQO7" s="1241"/>
      <c r="RQP7" s="1241"/>
      <c r="RQQ7" s="1241"/>
      <c r="RQR7" s="1241"/>
      <c r="RQS7" s="1241"/>
      <c r="RQT7" s="1241"/>
      <c r="RQU7" s="1241"/>
      <c r="RQV7" s="1241"/>
      <c r="RQW7" s="1241"/>
      <c r="RQX7" s="1241"/>
      <c r="RQY7" s="1241"/>
      <c r="RQZ7" s="1241"/>
      <c r="RRA7" s="1241"/>
      <c r="RRB7" s="1241"/>
      <c r="RRC7" s="1241"/>
      <c r="RRD7" s="1241"/>
      <c r="RRE7" s="1241"/>
      <c r="RRF7" s="1241"/>
      <c r="RRG7" s="1241"/>
      <c r="RRH7" s="1241"/>
      <c r="RRI7" s="1241"/>
      <c r="RRJ7" s="1241"/>
      <c r="RRK7" s="1241"/>
      <c r="RRL7" s="1241"/>
      <c r="RRM7" s="1241"/>
      <c r="RRN7" s="1241"/>
      <c r="RRO7" s="1241"/>
      <c r="RRP7" s="1241"/>
      <c r="RRQ7" s="1241"/>
      <c r="RRR7" s="1241"/>
      <c r="RRS7" s="1241"/>
      <c r="RRT7" s="1241"/>
      <c r="RRU7" s="1241"/>
      <c r="RRV7" s="1241"/>
      <c r="RRW7" s="1241"/>
      <c r="RRX7" s="1241"/>
      <c r="RRY7" s="1241"/>
      <c r="RRZ7" s="1241"/>
      <c r="RSA7" s="1241"/>
      <c r="RSB7" s="1241"/>
      <c r="RSC7" s="1241"/>
      <c r="RSD7" s="1241"/>
      <c r="RSE7" s="1241"/>
      <c r="RSF7" s="1241"/>
      <c r="RSG7" s="1241"/>
      <c r="RSH7" s="1241"/>
      <c r="RSI7" s="1241"/>
      <c r="RSJ7" s="1241"/>
      <c r="RSK7" s="1241"/>
      <c r="RSL7" s="1241"/>
      <c r="RSM7" s="1241"/>
      <c r="RSN7" s="1241"/>
      <c r="RSO7" s="1241"/>
      <c r="RSP7" s="1241"/>
      <c r="RSQ7" s="1241"/>
      <c r="RSR7" s="1241"/>
      <c r="RSS7" s="1241"/>
      <c r="RST7" s="1241"/>
      <c r="RSU7" s="1241"/>
      <c r="RSV7" s="1241"/>
      <c r="RSW7" s="1241"/>
      <c r="RSX7" s="1241"/>
      <c r="RSY7" s="1241"/>
      <c r="RSZ7" s="1241"/>
      <c r="RTA7" s="1241"/>
      <c r="RTB7" s="1241"/>
      <c r="RTC7" s="1241"/>
      <c r="RTD7" s="1241"/>
      <c r="RTE7" s="1241"/>
      <c r="RTF7" s="1241"/>
      <c r="RTG7" s="1241"/>
      <c r="RTH7" s="1241"/>
      <c r="RTI7" s="1241"/>
      <c r="RTJ7" s="1241"/>
      <c r="RTK7" s="1241"/>
      <c r="RTL7" s="1241"/>
      <c r="RTM7" s="1241"/>
      <c r="RTN7" s="1241"/>
      <c r="RTO7" s="1241"/>
      <c r="RTP7" s="1241"/>
      <c r="RTQ7" s="1241"/>
      <c r="RTR7" s="1241"/>
      <c r="RTS7" s="1241"/>
      <c r="RTT7" s="1241"/>
      <c r="RTU7" s="1241"/>
      <c r="RTV7" s="1241"/>
      <c r="RTW7" s="1241"/>
      <c r="RTX7" s="1241"/>
      <c r="RTY7" s="1241"/>
      <c r="RTZ7" s="1241"/>
      <c r="RUA7" s="1241"/>
      <c r="RUB7" s="1241"/>
      <c r="RUC7" s="1241"/>
      <c r="RUD7" s="1241"/>
      <c r="RUE7" s="1241"/>
      <c r="RUF7" s="1241"/>
      <c r="RUG7" s="1241"/>
      <c r="RUH7" s="1241"/>
      <c r="RUI7" s="1241"/>
      <c r="RUJ7" s="1241"/>
      <c r="RUK7" s="1241"/>
      <c r="RUL7" s="1241"/>
      <c r="RUM7" s="1241"/>
      <c r="RUN7" s="1241"/>
      <c r="RUO7" s="1241"/>
      <c r="RUP7" s="1241"/>
      <c r="RUQ7" s="1241"/>
      <c r="RUR7" s="1241"/>
      <c r="RUS7" s="1241"/>
      <c r="RUT7" s="1241"/>
      <c r="RUU7" s="1241"/>
      <c r="RUV7" s="1241"/>
      <c r="RUW7" s="1241"/>
      <c r="RUX7" s="1241"/>
      <c r="RUY7" s="1241"/>
      <c r="RUZ7" s="1241"/>
      <c r="RVA7" s="1241"/>
      <c r="RVB7" s="1241"/>
      <c r="RVC7" s="1241"/>
      <c r="RVD7" s="1241"/>
      <c r="RVE7" s="1241"/>
      <c r="RVF7" s="1241"/>
      <c r="RVG7" s="1241"/>
      <c r="RVH7" s="1241"/>
      <c r="RVI7" s="1241"/>
      <c r="RVJ7" s="1241"/>
      <c r="RVK7" s="1241"/>
      <c r="RVL7" s="1241"/>
      <c r="RVM7" s="1241"/>
      <c r="RVN7" s="1241"/>
      <c r="RVO7" s="1241"/>
      <c r="RVP7" s="1241"/>
      <c r="RVQ7" s="1241"/>
      <c r="RVR7" s="1241"/>
      <c r="RVS7" s="1241"/>
      <c r="RVT7" s="1241"/>
      <c r="RVU7" s="1241"/>
      <c r="RVV7" s="1241"/>
      <c r="RVW7" s="1241"/>
      <c r="RVX7" s="1241"/>
      <c r="RVY7" s="1241"/>
      <c r="RVZ7" s="1241"/>
      <c r="RWA7" s="1241"/>
      <c r="RWB7" s="1241"/>
      <c r="RWC7" s="1241"/>
      <c r="RWD7" s="1241"/>
      <c r="RWE7" s="1241"/>
      <c r="RWF7" s="1241"/>
      <c r="RWG7" s="1241"/>
      <c r="RWH7" s="1241"/>
      <c r="RWI7" s="1241"/>
      <c r="RWJ7" s="1241"/>
      <c r="RWK7" s="1241"/>
      <c r="RWL7" s="1241"/>
      <c r="RWM7" s="1241"/>
      <c r="RWN7" s="1241"/>
      <c r="RWO7" s="1241"/>
      <c r="RWP7" s="1241"/>
      <c r="RWQ7" s="1241"/>
      <c r="RWR7" s="1241"/>
      <c r="RWS7" s="1241"/>
      <c r="RWT7" s="1241"/>
      <c r="RWU7" s="1241"/>
      <c r="RWV7" s="1241"/>
      <c r="RWW7" s="1241"/>
      <c r="RWX7" s="1241"/>
      <c r="RWY7" s="1241"/>
      <c r="RWZ7" s="1241"/>
      <c r="RXA7" s="1241"/>
      <c r="RXB7" s="1241"/>
      <c r="RXC7" s="1241"/>
      <c r="RXD7" s="1241"/>
      <c r="RXE7" s="1241"/>
      <c r="RXF7" s="1241"/>
      <c r="RXG7" s="1241"/>
      <c r="RXH7" s="1241"/>
      <c r="RXI7" s="1241"/>
      <c r="RXJ7" s="1241"/>
      <c r="RXK7" s="1241"/>
      <c r="RXL7" s="1241"/>
      <c r="RXM7" s="1241"/>
      <c r="RXN7" s="1241"/>
      <c r="RXO7" s="1241"/>
      <c r="RXP7" s="1241"/>
      <c r="RXQ7" s="1241"/>
      <c r="RXR7" s="1241"/>
      <c r="RXS7" s="1241"/>
      <c r="RXT7" s="1241"/>
      <c r="RXU7" s="1241"/>
      <c r="RXV7" s="1241"/>
      <c r="RXW7" s="1241"/>
      <c r="RXX7" s="1241"/>
      <c r="RXY7" s="1241"/>
      <c r="RXZ7" s="1241"/>
      <c r="RYA7" s="1241"/>
      <c r="RYB7" s="1241"/>
      <c r="RYC7" s="1241"/>
      <c r="RYD7" s="1241"/>
      <c r="RYE7" s="1241"/>
      <c r="RYF7" s="1241"/>
      <c r="RYG7" s="1241"/>
      <c r="RYH7" s="1241"/>
      <c r="RYI7" s="1241"/>
      <c r="RYJ7" s="1241"/>
      <c r="RYK7" s="1241"/>
      <c r="RYL7" s="1241"/>
      <c r="RYM7" s="1241"/>
      <c r="RYN7" s="1241"/>
      <c r="RYO7" s="1241"/>
      <c r="RYP7" s="1241"/>
      <c r="RYQ7" s="1241"/>
      <c r="RYR7" s="1241"/>
      <c r="RYS7" s="1241"/>
      <c r="RYT7" s="1241"/>
      <c r="RYU7" s="1241"/>
      <c r="RYV7" s="1241"/>
      <c r="RYW7" s="1241"/>
      <c r="RYX7" s="1241"/>
      <c r="RYY7" s="1241"/>
      <c r="RYZ7" s="1241"/>
      <c r="RZA7" s="1241"/>
      <c r="RZB7" s="1241"/>
      <c r="RZC7" s="1241"/>
      <c r="RZD7" s="1241"/>
      <c r="RZE7" s="1241"/>
      <c r="RZF7" s="1241"/>
      <c r="RZG7" s="1241"/>
      <c r="RZH7" s="1241"/>
      <c r="RZI7" s="1241"/>
      <c r="RZJ7" s="1241"/>
      <c r="RZK7" s="1241"/>
      <c r="RZL7" s="1241"/>
      <c r="RZM7" s="1241"/>
      <c r="RZN7" s="1241"/>
      <c r="RZO7" s="1241"/>
      <c r="RZP7" s="1241"/>
      <c r="RZQ7" s="1241"/>
      <c r="RZR7" s="1241"/>
      <c r="RZS7" s="1241"/>
      <c r="RZT7" s="1241"/>
      <c r="RZU7" s="1241"/>
      <c r="RZV7" s="1241"/>
      <c r="RZW7" s="1241"/>
      <c r="RZX7" s="1241"/>
      <c r="RZY7" s="1241"/>
      <c r="RZZ7" s="1241"/>
      <c r="SAA7" s="1241"/>
      <c r="SAB7" s="1241"/>
      <c r="SAC7" s="1241"/>
      <c r="SAD7" s="1241"/>
      <c r="SAE7" s="1241"/>
      <c r="SAF7" s="1241"/>
      <c r="SAG7" s="1241"/>
      <c r="SAH7" s="1241"/>
      <c r="SAI7" s="1241"/>
      <c r="SAJ7" s="1241"/>
      <c r="SAK7" s="1241"/>
      <c r="SAL7" s="1241"/>
      <c r="SAM7" s="1241"/>
      <c r="SAN7" s="1241"/>
      <c r="SAO7" s="1241"/>
      <c r="SAP7" s="1241"/>
      <c r="SAQ7" s="1241"/>
      <c r="SAR7" s="1241"/>
      <c r="SAS7" s="1241"/>
      <c r="SAT7" s="1241"/>
      <c r="SAU7" s="1241"/>
      <c r="SAV7" s="1241"/>
      <c r="SAW7" s="1241"/>
      <c r="SAX7" s="1241"/>
      <c r="SAY7" s="1241"/>
      <c r="SAZ7" s="1241"/>
      <c r="SBA7" s="1241"/>
      <c r="SBB7" s="1241"/>
      <c r="SBC7" s="1241"/>
      <c r="SBD7" s="1241"/>
      <c r="SBE7" s="1241"/>
      <c r="SBF7" s="1241"/>
      <c r="SBG7" s="1241"/>
      <c r="SBH7" s="1241"/>
      <c r="SBI7" s="1241"/>
      <c r="SBJ7" s="1241"/>
      <c r="SBK7" s="1241"/>
      <c r="SBL7" s="1241"/>
      <c r="SBM7" s="1241"/>
      <c r="SBN7" s="1241"/>
      <c r="SBO7" s="1241"/>
      <c r="SBP7" s="1241"/>
      <c r="SBQ7" s="1241"/>
      <c r="SBR7" s="1241"/>
      <c r="SBS7" s="1241"/>
      <c r="SBT7" s="1241"/>
      <c r="SBU7" s="1241"/>
      <c r="SBV7" s="1241"/>
      <c r="SBW7" s="1241"/>
      <c r="SBX7" s="1241"/>
      <c r="SBY7" s="1241"/>
      <c r="SBZ7" s="1241"/>
      <c r="SCA7" s="1241"/>
      <c r="SCB7" s="1241"/>
      <c r="SCC7" s="1241"/>
      <c r="SCD7" s="1241"/>
      <c r="SCE7" s="1241"/>
      <c r="SCF7" s="1241"/>
      <c r="SCG7" s="1241"/>
      <c r="SCH7" s="1241"/>
      <c r="SCI7" s="1241"/>
      <c r="SCJ7" s="1241"/>
      <c r="SCK7" s="1241"/>
      <c r="SCL7" s="1241"/>
      <c r="SCM7" s="1241"/>
      <c r="SCN7" s="1241"/>
      <c r="SCO7" s="1241"/>
      <c r="SCP7" s="1241"/>
      <c r="SCQ7" s="1241"/>
      <c r="SCR7" s="1241"/>
      <c r="SCS7" s="1241"/>
      <c r="SCT7" s="1241"/>
      <c r="SCU7" s="1241"/>
      <c r="SCV7" s="1241"/>
      <c r="SCW7" s="1241"/>
      <c r="SCX7" s="1241"/>
      <c r="SCY7" s="1241"/>
      <c r="SCZ7" s="1241"/>
      <c r="SDA7" s="1241"/>
      <c r="SDB7" s="1241"/>
      <c r="SDC7" s="1241"/>
      <c r="SDD7" s="1241"/>
      <c r="SDE7" s="1241"/>
      <c r="SDF7" s="1241"/>
      <c r="SDG7" s="1241"/>
      <c r="SDH7" s="1241"/>
      <c r="SDI7" s="1241"/>
      <c r="SDJ7" s="1241"/>
      <c r="SDK7" s="1241"/>
      <c r="SDL7" s="1241"/>
      <c r="SDM7" s="1241"/>
      <c r="SDN7" s="1241"/>
      <c r="SDO7" s="1241"/>
      <c r="SDP7" s="1241"/>
      <c r="SDQ7" s="1241"/>
      <c r="SDR7" s="1241"/>
      <c r="SDS7" s="1241"/>
      <c r="SDT7" s="1241"/>
      <c r="SDU7" s="1241"/>
      <c r="SDV7" s="1241"/>
      <c r="SDW7" s="1241"/>
      <c r="SDX7" s="1241"/>
      <c r="SDY7" s="1241"/>
      <c r="SDZ7" s="1241"/>
      <c r="SEA7" s="1241"/>
      <c r="SEB7" s="1241"/>
      <c r="SEC7" s="1241"/>
      <c r="SED7" s="1241"/>
      <c r="SEE7" s="1241"/>
      <c r="SEF7" s="1241"/>
      <c r="SEG7" s="1241"/>
      <c r="SEH7" s="1241"/>
      <c r="SEI7" s="1241"/>
      <c r="SEJ7" s="1241"/>
      <c r="SEK7" s="1241"/>
      <c r="SEL7" s="1241"/>
      <c r="SEM7" s="1241"/>
      <c r="SEN7" s="1241"/>
      <c r="SEO7" s="1241"/>
      <c r="SEP7" s="1241"/>
      <c r="SEQ7" s="1241"/>
      <c r="SER7" s="1241"/>
      <c r="SES7" s="1241"/>
      <c r="SET7" s="1241"/>
      <c r="SEU7" s="1241"/>
      <c r="SEV7" s="1241"/>
      <c r="SEW7" s="1241"/>
      <c r="SEX7" s="1241"/>
      <c r="SEY7" s="1241"/>
      <c r="SEZ7" s="1241"/>
      <c r="SFA7" s="1241"/>
      <c r="SFB7" s="1241"/>
      <c r="SFC7" s="1241"/>
      <c r="SFD7" s="1241"/>
      <c r="SFE7" s="1241"/>
      <c r="SFF7" s="1241"/>
      <c r="SFG7" s="1241"/>
      <c r="SFH7" s="1241"/>
      <c r="SFI7" s="1241"/>
      <c r="SFJ7" s="1241"/>
      <c r="SFK7" s="1241"/>
      <c r="SFL7" s="1241"/>
      <c r="SFM7" s="1241"/>
      <c r="SFN7" s="1241"/>
      <c r="SFO7" s="1241"/>
      <c r="SFP7" s="1241"/>
      <c r="SFQ7" s="1241"/>
      <c r="SFR7" s="1241"/>
      <c r="SFS7" s="1241"/>
      <c r="SFT7" s="1241"/>
      <c r="SFU7" s="1241"/>
      <c r="SFV7" s="1241"/>
      <c r="SFW7" s="1241"/>
      <c r="SFX7" s="1241"/>
      <c r="SFY7" s="1241"/>
      <c r="SFZ7" s="1241"/>
      <c r="SGA7" s="1241"/>
      <c r="SGB7" s="1241"/>
      <c r="SGC7" s="1241"/>
      <c r="SGD7" s="1241"/>
      <c r="SGE7" s="1241"/>
      <c r="SGF7" s="1241"/>
      <c r="SGG7" s="1241"/>
      <c r="SGH7" s="1241"/>
      <c r="SGI7" s="1241"/>
      <c r="SGJ7" s="1241"/>
      <c r="SGK7" s="1241"/>
      <c r="SGL7" s="1241"/>
      <c r="SGM7" s="1241"/>
      <c r="SGN7" s="1241"/>
      <c r="SGO7" s="1241"/>
      <c r="SGP7" s="1241"/>
      <c r="SGQ7" s="1241"/>
      <c r="SGR7" s="1241"/>
      <c r="SGS7" s="1241"/>
      <c r="SGT7" s="1241"/>
      <c r="SGU7" s="1241"/>
      <c r="SGV7" s="1241"/>
      <c r="SGW7" s="1241"/>
      <c r="SGX7" s="1241"/>
      <c r="SGY7" s="1241"/>
      <c r="SGZ7" s="1241"/>
      <c r="SHA7" s="1241"/>
      <c r="SHB7" s="1241"/>
      <c r="SHC7" s="1241"/>
      <c r="SHD7" s="1241"/>
      <c r="SHE7" s="1241"/>
      <c r="SHF7" s="1241"/>
      <c r="SHG7" s="1241"/>
      <c r="SHH7" s="1241"/>
      <c r="SHI7" s="1241"/>
      <c r="SHJ7" s="1241"/>
      <c r="SHK7" s="1241"/>
      <c r="SHL7" s="1241"/>
      <c r="SHM7" s="1241"/>
      <c r="SHN7" s="1241"/>
      <c r="SHO7" s="1241"/>
      <c r="SHP7" s="1241"/>
      <c r="SHQ7" s="1241"/>
      <c r="SHR7" s="1241"/>
      <c r="SHS7" s="1241"/>
      <c r="SHT7" s="1241"/>
      <c r="SHU7" s="1241"/>
      <c r="SHV7" s="1241"/>
      <c r="SHW7" s="1241"/>
      <c r="SHX7" s="1241"/>
      <c r="SHY7" s="1241"/>
      <c r="SHZ7" s="1241"/>
      <c r="SIA7" s="1241"/>
      <c r="SIB7" s="1241"/>
      <c r="SIC7" s="1241"/>
      <c r="SID7" s="1241"/>
      <c r="SIE7" s="1241"/>
      <c r="SIF7" s="1241"/>
      <c r="SIG7" s="1241"/>
      <c r="SIH7" s="1241"/>
      <c r="SII7" s="1241"/>
      <c r="SIJ7" s="1241"/>
      <c r="SIK7" s="1241"/>
      <c r="SIL7" s="1241"/>
      <c r="SIM7" s="1241"/>
      <c r="SIN7" s="1241"/>
      <c r="SIO7" s="1241"/>
      <c r="SIP7" s="1241"/>
      <c r="SIQ7" s="1241"/>
      <c r="SIR7" s="1241"/>
      <c r="SIS7" s="1241"/>
      <c r="SIT7" s="1241"/>
      <c r="SIU7" s="1241"/>
      <c r="SIV7" s="1241"/>
      <c r="SIW7" s="1241"/>
      <c r="SIX7" s="1241"/>
      <c r="SIY7" s="1241"/>
      <c r="SIZ7" s="1241"/>
      <c r="SJA7" s="1241"/>
      <c r="SJB7" s="1241"/>
      <c r="SJC7" s="1241"/>
      <c r="SJD7" s="1241"/>
      <c r="SJE7" s="1241"/>
      <c r="SJF7" s="1241"/>
      <c r="SJG7" s="1241"/>
      <c r="SJH7" s="1241"/>
      <c r="SJI7" s="1241"/>
      <c r="SJJ7" s="1241"/>
      <c r="SJK7" s="1241"/>
      <c r="SJL7" s="1241"/>
      <c r="SJM7" s="1241"/>
      <c r="SJN7" s="1241"/>
      <c r="SJO7" s="1241"/>
      <c r="SJP7" s="1241"/>
      <c r="SJQ7" s="1241"/>
      <c r="SJR7" s="1241"/>
      <c r="SJS7" s="1241"/>
      <c r="SJT7" s="1241"/>
      <c r="SJU7" s="1241"/>
      <c r="SJV7" s="1241"/>
      <c r="SJW7" s="1241"/>
      <c r="SJX7" s="1241"/>
      <c r="SJY7" s="1241"/>
      <c r="SJZ7" s="1241"/>
      <c r="SKA7" s="1241"/>
      <c r="SKB7" s="1241"/>
      <c r="SKC7" s="1241"/>
      <c r="SKD7" s="1241"/>
      <c r="SKE7" s="1241"/>
      <c r="SKF7" s="1241"/>
      <c r="SKG7" s="1241"/>
      <c r="SKH7" s="1241"/>
      <c r="SKI7" s="1241"/>
      <c r="SKJ7" s="1241"/>
      <c r="SKK7" s="1241"/>
      <c r="SKL7" s="1241"/>
      <c r="SKM7" s="1241"/>
      <c r="SKN7" s="1241"/>
      <c r="SKO7" s="1241"/>
      <c r="SKP7" s="1241"/>
      <c r="SKQ7" s="1241"/>
      <c r="SKR7" s="1241"/>
      <c r="SKS7" s="1241"/>
      <c r="SKT7" s="1241"/>
      <c r="SKU7" s="1241"/>
      <c r="SKV7" s="1241"/>
      <c r="SKW7" s="1241"/>
      <c r="SKX7" s="1241"/>
      <c r="SKY7" s="1241"/>
      <c r="SKZ7" s="1241"/>
      <c r="SLA7" s="1241"/>
      <c r="SLB7" s="1241"/>
      <c r="SLC7" s="1241"/>
      <c r="SLD7" s="1241"/>
      <c r="SLE7" s="1241"/>
      <c r="SLF7" s="1241"/>
      <c r="SLG7" s="1241"/>
      <c r="SLH7" s="1241"/>
      <c r="SLI7" s="1241"/>
      <c r="SLJ7" s="1241"/>
      <c r="SLK7" s="1241"/>
      <c r="SLL7" s="1241"/>
      <c r="SLM7" s="1241"/>
      <c r="SLN7" s="1241"/>
      <c r="SLO7" s="1241"/>
      <c r="SLP7" s="1241"/>
      <c r="SLQ7" s="1241"/>
      <c r="SLR7" s="1241"/>
      <c r="SLS7" s="1241"/>
      <c r="SLT7" s="1241"/>
      <c r="SLU7" s="1241"/>
      <c r="SLV7" s="1241"/>
      <c r="SLW7" s="1241"/>
      <c r="SLX7" s="1241"/>
      <c r="SLY7" s="1241"/>
      <c r="SLZ7" s="1241"/>
      <c r="SMA7" s="1241"/>
      <c r="SMB7" s="1241"/>
      <c r="SMC7" s="1241"/>
      <c r="SMD7" s="1241"/>
      <c r="SME7" s="1241"/>
      <c r="SMF7" s="1241"/>
      <c r="SMG7" s="1241"/>
      <c r="SMH7" s="1241"/>
      <c r="SMI7" s="1241"/>
      <c r="SMJ7" s="1241"/>
      <c r="SMK7" s="1241"/>
      <c r="SML7" s="1241"/>
      <c r="SMM7" s="1241"/>
      <c r="SMN7" s="1241"/>
      <c r="SMO7" s="1241"/>
      <c r="SMP7" s="1241"/>
      <c r="SMQ7" s="1241"/>
      <c r="SMR7" s="1241"/>
      <c r="SMS7" s="1241"/>
      <c r="SMT7" s="1241"/>
      <c r="SMU7" s="1241"/>
      <c r="SMV7" s="1241"/>
      <c r="SMW7" s="1241"/>
      <c r="SMX7" s="1241"/>
      <c r="SMY7" s="1241"/>
      <c r="SMZ7" s="1241"/>
      <c r="SNA7" s="1241"/>
      <c r="SNB7" s="1241"/>
      <c r="SNC7" s="1241"/>
      <c r="SND7" s="1241"/>
      <c r="SNE7" s="1241"/>
      <c r="SNF7" s="1241"/>
      <c r="SNG7" s="1241"/>
      <c r="SNH7" s="1241"/>
      <c r="SNI7" s="1241"/>
      <c r="SNJ7" s="1241"/>
      <c r="SNK7" s="1241"/>
      <c r="SNL7" s="1241"/>
      <c r="SNM7" s="1241"/>
      <c r="SNN7" s="1241"/>
      <c r="SNO7" s="1241"/>
      <c r="SNP7" s="1241"/>
      <c r="SNQ7" s="1241"/>
      <c r="SNR7" s="1241"/>
      <c r="SNS7" s="1241"/>
      <c r="SNT7" s="1241"/>
      <c r="SNU7" s="1241"/>
      <c r="SNV7" s="1241"/>
      <c r="SNW7" s="1241"/>
      <c r="SNX7" s="1241"/>
      <c r="SNY7" s="1241"/>
      <c r="SNZ7" s="1241"/>
      <c r="SOA7" s="1241"/>
      <c r="SOB7" s="1241"/>
      <c r="SOC7" s="1241"/>
      <c r="SOD7" s="1241"/>
      <c r="SOE7" s="1241"/>
      <c r="SOF7" s="1241"/>
      <c r="SOG7" s="1241"/>
      <c r="SOH7" s="1241"/>
      <c r="SOI7" s="1241"/>
      <c r="SOJ7" s="1241"/>
      <c r="SOK7" s="1241"/>
      <c r="SOL7" s="1241"/>
      <c r="SOM7" s="1241"/>
      <c r="SON7" s="1241"/>
      <c r="SOO7" s="1241"/>
      <c r="SOP7" s="1241"/>
      <c r="SOQ7" s="1241"/>
      <c r="SOR7" s="1241"/>
      <c r="SOS7" s="1241"/>
      <c r="SOT7" s="1241"/>
      <c r="SOU7" s="1241"/>
      <c r="SOV7" s="1241"/>
      <c r="SOW7" s="1241"/>
      <c r="SOX7" s="1241"/>
      <c r="SOY7" s="1241"/>
      <c r="SOZ7" s="1241"/>
      <c r="SPA7" s="1241"/>
      <c r="SPB7" s="1241"/>
      <c r="SPC7" s="1241"/>
      <c r="SPD7" s="1241"/>
      <c r="SPE7" s="1241"/>
      <c r="SPF7" s="1241"/>
      <c r="SPG7" s="1241"/>
      <c r="SPH7" s="1241"/>
      <c r="SPI7" s="1241"/>
      <c r="SPJ7" s="1241"/>
      <c r="SPK7" s="1241"/>
      <c r="SPL7" s="1241"/>
      <c r="SPM7" s="1241"/>
      <c r="SPN7" s="1241"/>
      <c r="SPO7" s="1241"/>
      <c r="SPP7" s="1241"/>
      <c r="SPQ7" s="1241"/>
      <c r="SPR7" s="1241"/>
      <c r="SPS7" s="1241"/>
      <c r="SPT7" s="1241"/>
      <c r="SPU7" s="1241"/>
      <c r="SPV7" s="1241"/>
      <c r="SPW7" s="1241"/>
      <c r="SPX7" s="1241"/>
      <c r="SPY7" s="1241"/>
      <c r="SPZ7" s="1241"/>
      <c r="SQA7" s="1241"/>
      <c r="SQB7" s="1241"/>
      <c r="SQC7" s="1241"/>
      <c r="SQD7" s="1241"/>
      <c r="SQE7" s="1241"/>
      <c r="SQF7" s="1241"/>
      <c r="SQG7" s="1241"/>
      <c r="SQH7" s="1241"/>
      <c r="SQI7" s="1241"/>
      <c r="SQJ7" s="1241"/>
      <c r="SQK7" s="1241"/>
      <c r="SQL7" s="1241"/>
      <c r="SQM7" s="1241"/>
      <c r="SQN7" s="1241"/>
      <c r="SQO7" s="1241"/>
      <c r="SQP7" s="1241"/>
      <c r="SQQ7" s="1241"/>
      <c r="SQR7" s="1241"/>
      <c r="SQS7" s="1241"/>
      <c r="SQT7" s="1241"/>
      <c r="SQU7" s="1241"/>
      <c r="SQV7" s="1241"/>
      <c r="SQW7" s="1241"/>
      <c r="SQX7" s="1241"/>
      <c r="SQY7" s="1241"/>
      <c r="SQZ7" s="1241"/>
      <c r="SRA7" s="1241"/>
      <c r="SRB7" s="1241"/>
      <c r="SRC7" s="1241"/>
      <c r="SRD7" s="1241"/>
      <c r="SRE7" s="1241"/>
      <c r="SRF7" s="1241"/>
      <c r="SRG7" s="1241"/>
      <c r="SRH7" s="1241"/>
      <c r="SRI7" s="1241"/>
      <c r="SRJ7" s="1241"/>
      <c r="SRK7" s="1241"/>
      <c r="SRL7" s="1241"/>
      <c r="SRM7" s="1241"/>
      <c r="SRN7" s="1241"/>
      <c r="SRO7" s="1241"/>
      <c r="SRP7" s="1241"/>
      <c r="SRQ7" s="1241"/>
      <c r="SRR7" s="1241"/>
      <c r="SRS7" s="1241"/>
      <c r="SRT7" s="1241"/>
      <c r="SRU7" s="1241"/>
      <c r="SRV7" s="1241"/>
      <c r="SRW7" s="1241"/>
      <c r="SRX7" s="1241"/>
      <c r="SRY7" s="1241"/>
      <c r="SRZ7" s="1241"/>
      <c r="SSA7" s="1241"/>
      <c r="SSB7" s="1241"/>
      <c r="SSC7" s="1241"/>
      <c r="SSD7" s="1241"/>
      <c r="SSE7" s="1241"/>
      <c r="SSF7" s="1241"/>
      <c r="SSG7" s="1241"/>
      <c r="SSH7" s="1241"/>
      <c r="SSI7" s="1241"/>
      <c r="SSJ7" s="1241"/>
      <c r="SSK7" s="1241"/>
      <c r="SSL7" s="1241"/>
      <c r="SSM7" s="1241"/>
      <c r="SSN7" s="1241"/>
      <c r="SSO7" s="1241"/>
      <c r="SSP7" s="1241"/>
      <c r="SSQ7" s="1241"/>
      <c r="SSR7" s="1241"/>
      <c r="SSS7" s="1241"/>
      <c r="SST7" s="1241"/>
      <c r="SSU7" s="1241"/>
      <c r="SSV7" s="1241"/>
      <c r="SSW7" s="1241"/>
      <c r="SSX7" s="1241"/>
      <c r="SSY7" s="1241"/>
      <c r="SSZ7" s="1241"/>
      <c r="STA7" s="1241"/>
      <c r="STB7" s="1241"/>
      <c r="STC7" s="1241"/>
      <c r="STD7" s="1241"/>
      <c r="STE7" s="1241"/>
      <c r="STF7" s="1241"/>
      <c r="STG7" s="1241"/>
      <c r="STH7" s="1241"/>
      <c r="STI7" s="1241"/>
      <c r="STJ7" s="1241"/>
      <c r="STK7" s="1241"/>
      <c r="STL7" s="1241"/>
      <c r="STM7" s="1241"/>
      <c r="STN7" s="1241"/>
      <c r="STO7" s="1241"/>
      <c r="STP7" s="1241"/>
      <c r="STQ7" s="1241"/>
      <c r="STR7" s="1241"/>
      <c r="STS7" s="1241"/>
      <c r="STT7" s="1241"/>
      <c r="STU7" s="1241"/>
      <c r="STV7" s="1241"/>
      <c r="STW7" s="1241"/>
      <c r="STX7" s="1241"/>
      <c r="STY7" s="1241"/>
      <c r="STZ7" s="1241"/>
      <c r="SUA7" s="1241"/>
      <c r="SUB7" s="1241"/>
      <c r="SUC7" s="1241"/>
      <c r="SUD7" s="1241"/>
      <c r="SUE7" s="1241"/>
      <c r="SUF7" s="1241"/>
      <c r="SUG7" s="1241"/>
      <c r="SUH7" s="1241"/>
      <c r="SUI7" s="1241"/>
      <c r="SUJ7" s="1241"/>
      <c r="SUK7" s="1241"/>
      <c r="SUL7" s="1241"/>
      <c r="SUM7" s="1241"/>
      <c r="SUN7" s="1241"/>
      <c r="SUO7" s="1241"/>
      <c r="SUP7" s="1241"/>
      <c r="SUQ7" s="1241"/>
      <c r="SUR7" s="1241"/>
      <c r="SUS7" s="1241"/>
      <c r="SUT7" s="1241"/>
      <c r="SUU7" s="1241"/>
      <c r="SUV7" s="1241"/>
      <c r="SUW7" s="1241"/>
      <c r="SUX7" s="1241"/>
      <c r="SUY7" s="1241"/>
      <c r="SUZ7" s="1241"/>
      <c r="SVA7" s="1241"/>
      <c r="SVB7" s="1241"/>
      <c r="SVC7" s="1241"/>
      <c r="SVD7" s="1241"/>
      <c r="SVE7" s="1241"/>
      <c r="SVF7" s="1241"/>
      <c r="SVG7" s="1241"/>
      <c r="SVH7" s="1241"/>
      <c r="SVI7" s="1241"/>
      <c r="SVJ7" s="1241"/>
      <c r="SVK7" s="1241"/>
      <c r="SVL7" s="1241"/>
      <c r="SVM7" s="1241"/>
      <c r="SVN7" s="1241"/>
      <c r="SVO7" s="1241"/>
      <c r="SVP7" s="1241"/>
      <c r="SVQ7" s="1241"/>
      <c r="SVR7" s="1241"/>
      <c r="SVS7" s="1241"/>
      <c r="SVT7" s="1241"/>
      <c r="SVU7" s="1241"/>
      <c r="SVV7" s="1241"/>
      <c r="SVW7" s="1241"/>
      <c r="SVX7" s="1241"/>
      <c r="SVY7" s="1241"/>
      <c r="SVZ7" s="1241"/>
      <c r="SWA7" s="1241"/>
      <c r="SWB7" s="1241"/>
      <c r="SWC7" s="1241"/>
      <c r="SWD7" s="1241"/>
      <c r="SWE7" s="1241"/>
      <c r="SWF7" s="1241"/>
      <c r="SWG7" s="1241"/>
      <c r="SWH7" s="1241"/>
      <c r="SWI7" s="1241"/>
      <c r="SWJ7" s="1241"/>
      <c r="SWK7" s="1241"/>
      <c r="SWL7" s="1241"/>
      <c r="SWM7" s="1241"/>
      <c r="SWN7" s="1241"/>
      <c r="SWO7" s="1241"/>
      <c r="SWP7" s="1241"/>
      <c r="SWQ7" s="1241"/>
      <c r="SWR7" s="1241"/>
      <c r="SWS7" s="1241"/>
      <c r="SWT7" s="1241"/>
      <c r="SWU7" s="1241"/>
      <c r="SWV7" s="1241"/>
      <c r="SWW7" s="1241"/>
      <c r="SWX7" s="1241"/>
      <c r="SWY7" s="1241"/>
      <c r="SWZ7" s="1241"/>
      <c r="SXA7" s="1241"/>
      <c r="SXB7" s="1241"/>
      <c r="SXC7" s="1241"/>
      <c r="SXD7" s="1241"/>
      <c r="SXE7" s="1241"/>
      <c r="SXF7" s="1241"/>
      <c r="SXG7" s="1241"/>
      <c r="SXH7" s="1241"/>
      <c r="SXI7" s="1241"/>
      <c r="SXJ7" s="1241"/>
      <c r="SXK7" s="1241"/>
      <c r="SXL7" s="1241"/>
      <c r="SXM7" s="1241"/>
      <c r="SXN7" s="1241"/>
      <c r="SXO7" s="1241"/>
      <c r="SXP7" s="1241"/>
      <c r="SXQ7" s="1241"/>
      <c r="SXR7" s="1241"/>
      <c r="SXS7" s="1241"/>
      <c r="SXT7" s="1241"/>
      <c r="SXU7" s="1241"/>
      <c r="SXV7" s="1241"/>
      <c r="SXW7" s="1241"/>
      <c r="SXX7" s="1241"/>
      <c r="SXY7" s="1241"/>
      <c r="SXZ7" s="1241"/>
      <c r="SYA7" s="1241"/>
      <c r="SYB7" s="1241"/>
      <c r="SYC7" s="1241"/>
      <c r="SYD7" s="1241"/>
      <c r="SYE7" s="1241"/>
      <c r="SYF7" s="1241"/>
      <c r="SYG7" s="1241"/>
      <c r="SYH7" s="1241"/>
      <c r="SYI7" s="1241"/>
      <c r="SYJ7" s="1241"/>
      <c r="SYK7" s="1241"/>
      <c r="SYL7" s="1241"/>
      <c r="SYM7" s="1241"/>
      <c r="SYN7" s="1241"/>
      <c r="SYO7" s="1241"/>
      <c r="SYP7" s="1241"/>
      <c r="SYQ7" s="1241"/>
      <c r="SYR7" s="1241"/>
      <c r="SYS7" s="1241"/>
      <c r="SYT7" s="1241"/>
      <c r="SYU7" s="1241"/>
      <c r="SYV7" s="1241"/>
      <c r="SYW7" s="1241"/>
      <c r="SYX7" s="1241"/>
      <c r="SYY7" s="1241"/>
      <c r="SYZ7" s="1241"/>
      <c r="SZA7" s="1241"/>
      <c r="SZB7" s="1241"/>
      <c r="SZC7" s="1241"/>
      <c r="SZD7" s="1241"/>
      <c r="SZE7" s="1241"/>
      <c r="SZF7" s="1241"/>
      <c r="SZG7" s="1241"/>
      <c r="SZH7" s="1241"/>
      <c r="SZI7" s="1241"/>
      <c r="SZJ7" s="1241"/>
      <c r="SZK7" s="1241"/>
      <c r="SZL7" s="1241"/>
      <c r="SZM7" s="1241"/>
      <c r="SZN7" s="1241"/>
      <c r="SZO7" s="1241"/>
      <c r="SZP7" s="1241"/>
      <c r="SZQ7" s="1241"/>
      <c r="SZR7" s="1241"/>
      <c r="SZS7" s="1241"/>
      <c r="SZT7" s="1241"/>
      <c r="SZU7" s="1241"/>
      <c r="SZV7" s="1241"/>
      <c r="SZW7" s="1241"/>
      <c r="SZX7" s="1241"/>
      <c r="SZY7" s="1241"/>
      <c r="SZZ7" s="1241"/>
      <c r="TAA7" s="1241"/>
      <c r="TAB7" s="1241"/>
      <c r="TAC7" s="1241"/>
      <c r="TAD7" s="1241"/>
      <c r="TAE7" s="1241"/>
      <c r="TAF7" s="1241"/>
      <c r="TAG7" s="1241"/>
      <c r="TAH7" s="1241"/>
      <c r="TAI7" s="1241"/>
      <c r="TAJ7" s="1241"/>
      <c r="TAK7" s="1241"/>
      <c r="TAL7" s="1241"/>
      <c r="TAM7" s="1241"/>
      <c r="TAN7" s="1241"/>
      <c r="TAO7" s="1241"/>
      <c r="TAP7" s="1241"/>
      <c r="TAQ7" s="1241"/>
      <c r="TAR7" s="1241"/>
      <c r="TAS7" s="1241"/>
      <c r="TAT7" s="1241"/>
      <c r="TAU7" s="1241"/>
      <c r="TAV7" s="1241"/>
      <c r="TAW7" s="1241"/>
      <c r="TAX7" s="1241"/>
      <c r="TAY7" s="1241"/>
      <c r="TAZ7" s="1241"/>
      <c r="TBA7" s="1241"/>
      <c r="TBB7" s="1241"/>
      <c r="TBC7" s="1241"/>
      <c r="TBD7" s="1241"/>
      <c r="TBE7" s="1241"/>
      <c r="TBF7" s="1241"/>
      <c r="TBG7" s="1241"/>
      <c r="TBH7" s="1241"/>
      <c r="TBI7" s="1241"/>
      <c r="TBJ7" s="1241"/>
      <c r="TBK7" s="1241"/>
      <c r="TBL7" s="1241"/>
      <c r="TBM7" s="1241"/>
      <c r="TBN7" s="1241"/>
      <c r="TBO7" s="1241"/>
      <c r="TBP7" s="1241"/>
      <c r="TBQ7" s="1241"/>
      <c r="TBR7" s="1241"/>
      <c r="TBS7" s="1241"/>
      <c r="TBT7" s="1241"/>
      <c r="TBU7" s="1241"/>
      <c r="TBV7" s="1241"/>
      <c r="TBW7" s="1241"/>
      <c r="TBX7" s="1241"/>
      <c r="TBY7" s="1241"/>
      <c r="TBZ7" s="1241"/>
      <c r="TCA7" s="1241"/>
      <c r="TCB7" s="1241"/>
      <c r="TCC7" s="1241"/>
      <c r="TCD7" s="1241"/>
      <c r="TCE7" s="1241"/>
      <c r="TCF7" s="1241"/>
      <c r="TCG7" s="1241"/>
      <c r="TCH7" s="1241"/>
      <c r="TCI7" s="1241"/>
      <c r="TCJ7" s="1241"/>
      <c r="TCK7" s="1241"/>
      <c r="TCL7" s="1241"/>
      <c r="TCM7" s="1241"/>
      <c r="TCN7" s="1241"/>
      <c r="TCO7" s="1241"/>
      <c r="TCP7" s="1241"/>
      <c r="TCQ7" s="1241"/>
      <c r="TCR7" s="1241"/>
      <c r="TCS7" s="1241"/>
      <c r="TCT7" s="1241"/>
      <c r="TCU7" s="1241"/>
      <c r="TCV7" s="1241"/>
      <c r="TCW7" s="1241"/>
      <c r="TCX7" s="1241"/>
      <c r="TCY7" s="1241"/>
      <c r="TCZ7" s="1241"/>
      <c r="TDA7" s="1241"/>
      <c r="TDB7" s="1241"/>
      <c r="TDC7" s="1241"/>
      <c r="TDD7" s="1241"/>
      <c r="TDE7" s="1241"/>
      <c r="TDF7" s="1241"/>
      <c r="TDG7" s="1241"/>
      <c r="TDH7" s="1241"/>
      <c r="TDI7" s="1241"/>
      <c r="TDJ7" s="1241"/>
      <c r="TDK7" s="1241"/>
      <c r="TDL7" s="1241"/>
      <c r="TDM7" s="1241"/>
      <c r="TDN7" s="1241"/>
      <c r="TDO7" s="1241"/>
      <c r="TDP7" s="1241"/>
      <c r="TDQ7" s="1241"/>
      <c r="TDR7" s="1241"/>
      <c r="TDS7" s="1241"/>
      <c r="TDT7" s="1241"/>
      <c r="TDU7" s="1241"/>
      <c r="TDV7" s="1241"/>
      <c r="TDW7" s="1241"/>
      <c r="TDX7" s="1241"/>
      <c r="TDY7" s="1241"/>
      <c r="TDZ7" s="1241"/>
      <c r="TEA7" s="1241"/>
      <c r="TEB7" s="1241"/>
      <c r="TEC7" s="1241"/>
      <c r="TED7" s="1241"/>
      <c r="TEE7" s="1241"/>
      <c r="TEF7" s="1241"/>
      <c r="TEG7" s="1241"/>
      <c r="TEH7" s="1241"/>
      <c r="TEI7" s="1241"/>
      <c r="TEJ7" s="1241"/>
      <c r="TEK7" s="1241"/>
      <c r="TEL7" s="1241"/>
      <c r="TEM7" s="1241"/>
      <c r="TEN7" s="1241"/>
      <c r="TEO7" s="1241"/>
      <c r="TEP7" s="1241"/>
      <c r="TEQ7" s="1241"/>
      <c r="TER7" s="1241"/>
      <c r="TES7" s="1241"/>
      <c r="TET7" s="1241"/>
      <c r="TEU7" s="1241"/>
      <c r="TEV7" s="1241"/>
      <c r="TEW7" s="1241"/>
      <c r="TEX7" s="1241"/>
      <c r="TEY7" s="1241"/>
      <c r="TEZ7" s="1241"/>
      <c r="TFA7" s="1241"/>
      <c r="TFB7" s="1241"/>
      <c r="TFC7" s="1241"/>
      <c r="TFD7" s="1241"/>
      <c r="TFE7" s="1241"/>
      <c r="TFF7" s="1241"/>
      <c r="TFG7" s="1241"/>
      <c r="TFH7" s="1241"/>
      <c r="TFI7" s="1241"/>
      <c r="TFJ7" s="1241"/>
      <c r="TFK7" s="1241"/>
      <c r="TFL7" s="1241"/>
      <c r="TFM7" s="1241"/>
      <c r="TFN7" s="1241"/>
      <c r="TFO7" s="1241"/>
      <c r="TFP7" s="1241"/>
      <c r="TFQ7" s="1241"/>
      <c r="TFR7" s="1241"/>
      <c r="TFS7" s="1241"/>
      <c r="TFT7" s="1241"/>
      <c r="TFU7" s="1241"/>
      <c r="TFV7" s="1241"/>
      <c r="TFW7" s="1241"/>
      <c r="TFX7" s="1241"/>
      <c r="TFY7" s="1241"/>
      <c r="TFZ7" s="1241"/>
      <c r="TGA7" s="1241"/>
      <c r="TGB7" s="1241"/>
      <c r="TGC7" s="1241"/>
      <c r="TGD7" s="1241"/>
      <c r="TGE7" s="1241"/>
      <c r="TGF7" s="1241"/>
      <c r="TGG7" s="1241"/>
      <c r="TGH7" s="1241"/>
      <c r="TGI7" s="1241"/>
      <c r="TGJ7" s="1241"/>
      <c r="TGK7" s="1241"/>
      <c r="TGL7" s="1241"/>
      <c r="TGM7" s="1241"/>
      <c r="TGN7" s="1241"/>
      <c r="TGO7" s="1241"/>
      <c r="TGP7" s="1241"/>
      <c r="TGQ7" s="1241"/>
      <c r="TGR7" s="1241"/>
      <c r="TGS7" s="1241"/>
      <c r="TGT7" s="1241"/>
      <c r="TGU7" s="1241"/>
      <c r="TGV7" s="1241"/>
      <c r="TGW7" s="1241"/>
      <c r="TGX7" s="1241"/>
      <c r="TGY7" s="1241"/>
      <c r="TGZ7" s="1241"/>
      <c r="THA7" s="1241"/>
      <c r="THB7" s="1241"/>
      <c r="THC7" s="1241"/>
      <c r="THD7" s="1241"/>
      <c r="THE7" s="1241"/>
      <c r="THF7" s="1241"/>
      <c r="THG7" s="1241"/>
      <c r="THH7" s="1241"/>
      <c r="THI7" s="1241"/>
      <c r="THJ7" s="1241"/>
      <c r="THK7" s="1241"/>
      <c r="THL7" s="1241"/>
      <c r="THM7" s="1241"/>
      <c r="THN7" s="1241"/>
      <c r="THO7" s="1241"/>
      <c r="THP7" s="1241"/>
      <c r="THQ7" s="1241"/>
      <c r="THR7" s="1241"/>
      <c r="THS7" s="1241"/>
      <c r="THT7" s="1241"/>
      <c r="THU7" s="1241"/>
      <c r="THV7" s="1241"/>
      <c r="THW7" s="1241"/>
      <c r="THX7" s="1241"/>
      <c r="THY7" s="1241"/>
      <c r="THZ7" s="1241"/>
      <c r="TIA7" s="1241"/>
      <c r="TIB7" s="1241"/>
      <c r="TIC7" s="1241"/>
      <c r="TID7" s="1241"/>
      <c r="TIE7" s="1241"/>
      <c r="TIF7" s="1241"/>
      <c r="TIG7" s="1241"/>
      <c r="TIH7" s="1241"/>
      <c r="TII7" s="1241"/>
      <c r="TIJ7" s="1241"/>
      <c r="TIK7" s="1241"/>
      <c r="TIL7" s="1241"/>
      <c r="TIM7" s="1241"/>
      <c r="TIN7" s="1241"/>
      <c r="TIO7" s="1241"/>
      <c r="TIP7" s="1241"/>
      <c r="TIQ7" s="1241"/>
      <c r="TIR7" s="1241"/>
      <c r="TIS7" s="1241"/>
      <c r="TIT7" s="1241"/>
      <c r="TIU7" s="1241"/>
      <c r="TIV7" s="1241"/>
      <c r="TIW7" s="1241"/>
      <c r="TIX7" s="1241"/>
      <c r="TIY7" s="1241"/>
      <c r="TIZ7" s="1241"/>
      <c r="TJA7" s="1241"/>
      <c r="TJB7" s="1241"/>
      <c r="TJC7" s="1241"/>
      <c r="TJD7" s="1241"/>
      <c r="TJE7" s="1241"/>
      <c r="TJF7" s="1241"/>
      <c r="TJG7" s="1241"/>
      <c r="TJH7" s="1241"/>
      <c r="TJI7" s="1241"/>
      <c r="TJJ7" s="1241"/>
      <c r="TJK7" s="1241"/>
      <c r="TJL7" s="1241"/>
      <c r="TJM7" s="1241"/>
      <c r="TJN7" s="1241"/>
      <c r="TJO7" s="1241"/>
      <c r="TJP7" s="1241"/>
      <c r="TJQ7" s="1241"/>
      <c r="TJR7" s="1241"/>
      <c r="TJS7" s="1241"/>
      <c r="TJT7" s="1241"/>
      <c r="TJU7" s="1241"/>
      <c r="TJV7" s="1241"/>
      <c r="TJW7" s="1241"/>
      <c r="TJX7" s="1241"/>
      <c r="TJY7" s="1241"/>
      <c r="TJZ7" s="1241"/>
      <c r="TKA7" s="1241"/>
      <c r="TKB7" s="1241"/>
      <c r="TKC7" s="1241"/>
      <c r="TKD7" s="1241"/>
      <c r="TKE7" s="1241"/>
      <c r="TKF7" s="1241"/>
      <c r="TKG7" s="1241"/>
      <c r="TKH7" s="1241"/>
      <c r="TKI7" s="1241"/>
      <c r="TKJ7" s="1241"/>
      <c r="TKK7" s="1241"/>
      <c r="TKL7" s="1241"/>
      <c r="TKM7" s="1241"/>
      <c r="TKN7" s="1241"/>
      <c r="TKO7" s="1241"/>
      <c r="TKP7" s="1241"/>
      <c r="TKQ7" s="1241"/>
      <c r="TKR7" s="1241"/>
      <c r="TKS7" s="1241"/>
      <c r="TKT7" s="1241"/>
      <c r="TKU7" s="1241"/>
      <c r="TKV7" s="1241"/>
      <c r="TKW7" s="1241"/>
      <c r="TKX7" s="1241"/>
      <c r="TKY7" s="1241"/>
      <c r="TKZ7" s="1241"/>
      <c r="TLA7" s="1241"/>
      <c r="TLB7" s="1241"/>
      <c r="TLC7" s="1241"/>
      <c r="TLD7" s="1241"/>
      <c r="TLE7" s="1241"/>
      <c r="TLF7" s="1241"/>
      <c r="TLG7" s="1241"/>
      <c r="TLH7" s="1241"/>
      <c r="TLI7" s="1241"/>
      <c r="TLJ7" s="1241"/>
      <c r="TLK7" s="1241"/>
      <c r="TLL7" s="1241"/>
      <c r="TLM7" s="1241"/>
      <c r="TLN7" s="1241"/>
      <c r="TLO7" s="1241"/>
      <c r="TLP7" s="1241"/>
      <c r="TLQ7" s="1241"/>
      <c r="TLR7" s="1241"/>
      <c r="TLS7" s="1241"/>
      <c r="TLT7" s="1241"/>
      <c r="TLU7" s="1241"/>
      <c r="TLV7" s="1241"/>
      <c r="TLW7" s="1241"/>
      <c r="TLX7" s="1241"/>
      <c r="TLY7" s="1241"/>
      <c r="TLZ7" s="1241"/>
      <c r="TMA7" s="1241"/>
      <c r="TMB7" s="1241"/>
      <c r="TMC7" s="1241"/>
      <c r="TMD7" s="1241"/>
      <c r="TME7" s="1241"/>
      <c r="TMF7" s="1241"/>
      <c r="TMG7" s="1241"/>
      <c r="TMH7" s="1241"/>
      <c r="TMI7" s="1241"/>
      <c r="TMJ7" s="1241"/>
      <c r="TMK7" s="1241"/>
      <c r="TML7" s="1241"/>
      <c r="TMM7" s="1241"/>
      <c r="TMN7" s="1241"/>
      <c r="TMO7" s="1241"/>
      <c r="TMP7" s="1241"/>
      <c r="TMQ7" s="1241"/>
      <c r="TMR7" s="1241"/>
      <c r="TMS7" s="1241"/>
      <c r="TMT7" s="1241"/>
      <c r="TMU7" s="1241"/>
      <c r="TMV7" s="1241"/>
      <c r="TMW7" s="1241"/>
      <c r="TMX7" s="1241"/>
      <c r="TMY7" s="1241"/>
      <c r="TMZ7" s="1241"/>
      <c r="TNA7" s="1241"/>
      <c r="TNB7" s="1241"/>
      <c r="TNC7" s="1241"/>
      <c r="TND7" s="1241"/>
      <c r="TNE7" s="1241"/>
      <c r="TNF7" s="1241"/>
      <c r="TNG7" s="1241"/>
      <c r="TNH7" s="1241"/>
      <c r="TNI7" s="1241"/>
      <c r="TNJ7" s="1241"/>
      <c r="TNK7" s="1241"/>
      <c r="TNL7" s="1241"/>
      <c r="TNM7" s="1241"/>
      <c r="TNN7" s="1241"/>
      <c r="TNO7" s="1241"/>
      <c r="TNP7" s="1241"/>
      <c r="TNQ7" s="1241"/>
      <c r="TNR7" s="1241"/>
      <c r="TNS7" s="1241"/>
      <c r="TNT7" s="1241"/>
      <c r="TNU7" s="1241"/>
      <c r="TNV7" s="1241"/>
      <c r="TNW7" s="1241"/>
      <c r="TNX7" s="1241"/>
      <c r="TNY7" s="1241"/>
      <c r="TNZ7" s="1241"/>
      <c r="TOA7" s="1241"/>
      <c r="TOB7" s="1241"/>
      <c r="TOC7" s="1241"/>
      <c r="TOD7" s="1241"/>
      <c r="TOE7" s="1241"/>
      <c r="TOF7" s="1241"/>
      <c r="TOG7" s="1241"/>
      <c r="TOH7" s="1241"/>
      <c r="TOI7" s="1241"/>
      <c r="TOJ7" s="1241"/>
      <c r="TOK7" s="1241"/>
      <c r="TOL7" s="1241"/>
      <c r="TOM7" s="1241"/>
      <c r="TON7" s="1241"/>
      <c r="TOO7" s="1241"/>
      <c r="TOP7" s="1241"/>
      <c r="TOQ7" s="1241"/>
      <c r="TOR7" s="1241"/>
      <c r="TOS7" s="1241"/>
      <c r="TOT7" s="1241"/>
      <c r="TOU7" s="1241"/>
      <c r="TOV7" s="1241"/>
      <c r="TOW7" s="1241"/>
      <c r="TOX7" s="1241"/>
      <c r="TOY7" s="1241"/>
      <c r="TOZ7" s="1241"/>
      <c r="TPA7" s="1241"/>
      <c r="TPB7" s="1241"/>
      <c r="TPC7" s="1241"/>
      <c r="TPD7" s="1241"/>
      <c r="TPE7" s="1241"/>
      <c r="TPF7" s="1241"/>
      <c r="TPG7" s="1241"/>
      <c r="TPH7" s="1241"/>
      <c r="TPI7" s="1241"/>
      <c r="TPJ7" s="1241"/>
      <c r="TPK7" s="1241"/>
      <c r="TPL7" s="1241"/>
      <c r="TPM7" s="1241"/>
      <c r="TPN7" s="1241"/>
      <c r="TPO7" s="1241"/>
      <c r="TPP7" s="1241"/>
      <c r="TPQ7" s="1241"/>
      <c r="TPR7" s="1241"/>
      <c r="TPS7" s="1241"/>
      <c r="TPT7" s="1241"/>
      <c r="TPU7" s="1241"/>
      <c r="TPV7" s="1241"/>
      <c r="TPW7" s="1241"/>
      <c r="TPX7" s="1241"/>
      <c r="TPY7" s="1241"/>
      <c r="TPZ7" s="1241"/>
      <c r="TQA7" s="1241"/>
      <c r="TQB7" s="1241"/>
      <c r="TQC7" s="1241"/>
      <c r="TQD7" s="1241"/>
      <c r="TQE7" s="1241"/>
      <c r="TQF7" s="1241"/>
      <c r="TQG7" s="1241"/>
      <c r="TQH7" s="1241"/>
      <c r="TQI7" s="1241"/>
      <c r="TQJ7" s="1241"/>
      <c r="TQK7" s="1241"/>
      <c r="TQL7" s="1241"/>
      <c r="TQM7" s="1241"/>
      <c r="TQN7" s="1241"/>
      <c r="TQO7" s="1241"/>
      <c r="TQP7" s="1241"/>
      <c r="TQQ7" s="1241"/>
      <c r="TQR7" s="1241"/>
      <c r="TQS7" s="1241"/>
      <c r="TQT7" s="1241"/>
      <c r="TQU7" s="1241"/>
      <c r="TQV7" s="1241"/>
      <c r="TQW7" s="1241"/>
      <c r="TQX7" s="1241"/>
      <c r="TQY7" s="1241"/>
      <c r="TQZ7" s="1241"/>
      <c r="TRA7" s="1241"/>
      <c r="TRB7" s="1241"/>
      <c r="TRC7" s="1241"/>
      <c r="TRD7" s="1241"/>
      <c r="TRE7" s="1241"/>
      <c r="TRF7" s="1241"/>
      <c r="TRG7" s="1241"/>
      <c r="TRH7" s="1241"/>
      <c r="TRI7" s="1241"/>
      <c r="TRJ7" s="1241"/>
      <c r="TRK7" s="1241"/>
      <c r="TRL7" s="1241"/>
      <c r="TRM7" s="1241"/>
      <c r="TRN7" s="1241"/>
      <c r="TRO7" s="1241"/>
      <c r="TRP7" s="1241"/>
      <c r="TRQ7" s="1241"/>
      <c r="TRR7" s="1241"/>
      <c r="TRS7" s="1241"/>
      <c r="TRT7" s="1241"/>
      <c r="TRU7" s="1241"/>
      <c r="TRV7" s="1241"/>
      <c r="TRW7" s="1241"/>
      <c r="TRX7" s="1241"/>
      <c r="TRY7" s="1241"/>
      <c r="TRZ7" s="1241"/>
      <c r="TSA7" s="1241"/>
      <c r="TSB7" s="1241"/>
      <c r="TSC7" s="1241"/>
      <c r="TSD7" s="1241"/>
      <c r="TSE7" s="1241"/>
      <c r="TSF7" s="1241"/>
      <c r="TSG7" s="1241"/>
      <c r="TSH7" s="1241"/>
      <c r="TSI7" s="1241"/>
      <c r="TSJ7" s="1241"/>
      <c r="TSK7" s="1241"/>
      <c r="TSL7" s="1241"/>
      <c r="TSM7" s="1241"/>
      <c r="TSN7" s="1241"/>
      <c r="TSO7" s="1241"/>
      <c r="TSP7" s="1241"/>
      <c r="TSQ7" s="1241"/>
      <c r="TSR7" s="1241"/>
      <c r="TSS7" s="1241"/>
      <c r="TST7" s="1241"/>
      <c r="TSU7" s="1241"/>
      <c r="TSV7" s="1241"/>
      <c r="TSW7" s="1241"/>
      <c r="TSX7" s="1241"/>
      <c r="TSY7" s="1241"/>
      <c r="TSZ7" s="1241"/>
      <c r="TTA7" s="1241"/>
      <c r="TTB7" s="1241"/>
      <c r="TTC7" s="1241"/>
      <c r="TTD7" s="1241"/>
      <c r="TTE7" s="1241"/>
      <c r="TTF7" s="1241"/>
      <c r="TTG7" s="1241"/>
      <c r="TTH7" s="1241"/>
      <c r="TTI7" s="1241"/>
      <c r="TTJ7" s="1241"/>
      <c r="TTK7" s="1241"/>
      <c r="TTL7" s="1241"/>
      <c r="TTM7" s="1241"/>
      <c r="TTN7" s="1241"/>
      <c r="TTO7" s="1241"/>
      <c r="TTP7" s="1241"/>
      <c r="TTQ7" s="1241"/>
      <c r="TTR7" s="1241"/>
      <c r="TTS7" s="1241"/>
      <c r="TTT7" s="1241"/>
      <c r="TTU7" s="1241"/>
      <c r="TTV7" s="1241"/>
      <c r="TTW7" s="1241"/>
      <c r="TTX7" s="1241"/>
      <c r="TTY7" s="1241"/>
      <c r="TTZ7" s="1241"/>
      <c r="TUA7" s="1241"/>
      <c r="TUB7" s="1241"/>
      <c r="TUC7" s="1241"/>
      <c r="TUD7" s="1241"/>
      <c r="TUE7" s="1241"/>
      <c r="TUF7" s="1241"/>
      <c r="TUG7" s="1241"/>
      <c r="TUH7" s="1241"/>
      <c r="TUI7" s="1241"/>
      <c r="TUJ7" s="1241"/>
      <c r="TUK7" s="1241"/>
      <c r="TUL7" s="1241"/>
      <c r="TUM7" s="1241"/>
      <c r="TUN7" s="1241"/>
      <c r="TUO7" s="1241"/>
      <c r="TUP7" s="1241"/>
      <c r="TUQ7" s="1241"/>
      <c r="TUR7" s="1241"/>
      <c r="TUS7" s="1241"/>
      <c r="TUT7" s="1241"/>
      <c r="TUU7" s="1241"/>
      <c r="TUV7" s="1241"/>
      <c r="TUW7" s="1241"/>
      <c r="TUX7" s="1241"/>
      <c r="TUY7" s="1241"/>
      <c r="TUZ7" s="1241"/>
      <c r="TVA7" s="1241"/>
      <c r="TVB7" s="1241"/>
      <c r="TVC7" s="1241"/>
      <c r="TVD7" s="1241"/>
      <c r="TVE7" s="1241"/>
      <c r="TVF7" s="1241"/>
      <c r="TVG7" s="1241"/>
      <c r="TVH7" s="1241"/>
      <c r="TVI7" s="1241"/>
      <c r="TVJ7" s="1241"/>
      <c r="TVK7" s="1241"/>
      <c r="TVL7" s="1241"/>
      <c r="TVM7" s="1241"/>
      <c r="TVN7" s="1241"/>
      <c r="TVO7" s="1241"/>
      <c r="TVP7" s="1241"/>
      <c r="TVQ7" s="1241"/>
      <c r="TVR7" s="1241"/>
      <c r="TVS7" s="1241"/>
      <c r="TVT7" s="1241"/>
      <c r="TVU7" s="1241"/>
      <c r="TVV7" s="1241"/>
      <c r="TVW7" s="1241"/>
      <c r="TVX7" s="1241"/>
      <c r="TVY7" s="1241"/>
      <c r="TVZ7" s="1241"/>
      <c r="TWA7" s="1241"/>
      <c r="TWB7" s="1241"/>
      <c r="TWC7" s="1241"/>
      <c r="TWD7" s="1241"/>
      <c r="TWE7" s="1241"/>
      <c r="TWF7" s="1241"/>
      <c r="TWG7" s="1241"/>
      <c r="TWH7" s="1241"/>
      <c r="TWI7" s="1241"/>
      <c r="TWJ7" s="1241"/>
      <c r="TWK7" s="1241"/>
      <c r="TWL7" s="1241"/>
      <c r="TWM7" s="1241"/>
      <c r="TWN7" s="1241"/>
      <c r="TWO7" s="1241"/>
      <c r="TWP7" s="1241"/>
      <c r="TWQ7" s="1241"/>
      <c r="TWR7" s="1241"/>
      <c r="TWS7" s="1241"/>
      <c r="TWT7" s="1241"/>
      <c r="TWU7" s="1241"/>
      <c r="TWV7" s="1241"/>
      <c r="TWW7" s="1241"/>
      <c r="TWX7" s="1241"/>
      <c r="TWY7" s="1241"/>
      <c r="TWZ7" s="1241"/>
      <c r="TXA7" s="1241"/>
      <c r="TXB7" s="1241"/>
      <c r="TXC7" s="1241"/>
      <c r="TXD7" s="1241"/>
      <c r="TXE7" s="1241"/>
      <c r="TXF7" s="1241"/>
      <c r="TXG7" s="1241"/>
      <c r="TXH7" s="1241"/>
      <c r="TXI7" s="1241"/>
      <c r="TXJ7" s="1241"/>
      <c r="TXK7" s="1241"/>
      <c r="TXL7" s="1241"/>
      <c r="TXM7" s="1241"/>
      <c r="TXN7" s="1241"/>
      <c r="TXO7" s="1241"/>
      <c r="TXP7" s="1241"/>
      <c r="TXQ7" s="1241"/>
      <c r="TXR7" s="1241"/>
      <c r="TXS7" s="1241"/>
      <c r="TXT7" s="1241"/>
      <c r="TXU7" s="1241"/>
      <c r="TXV7" s="1241"/>
      <c r="TXW7" s="1241"/>
      <c r="TXX7" s="1241"/>
      <c r="TXY7" s="1241"/>
      <c r="TXZ7" s="1241"/>
      <c r="TYA7" s="1241"/>
      <c r="TYB7" s="1241"/>
      <c r="TYC7" s="1241"/>
      <c r="TYD7" s="1241"/>
      <c r="TYE7" s="1241"/>
      <c r="TYF7" s="1241"/>
      <c r="TYG7" s="1241"/>
      <c r="TYH7" s="1241"/>
      <c r="TYI7" s="1241"/>
      <c r="TYJ7" s="1241"/>
      <c r="TYK7" s="1241"/>
      <c r="TYL7" s="1241"/>
      <c r="TYM7" s="1241"/>
      <c r="TYN7" s="1241"/>
      <c r="TYO7" s="1241"/>
      <c r="TYP7" s="1241"/>
      <c r="TYQ7" s="1241"/>
      <c r="TYR7" s="1241"/>
      <c r="TYS7" s="1241"/>
      <c r="TYT7" s="1241"/>
      <c r="TYU7" s="1241"/>
      <c r="TYV7" s="1241"/>
      <c r="TYW7" s="1241"/>
      <c r="TYX7" s="1241"/>
      <c r="TYY7" s="1241"/>
      <c r="TYZ7" s="1241"/>
      <c r="TZA7" s="1241"/>
      <c r="TZB7" s="1241"/>
      <c r="TZC7" s="1241"/>
      <c r="TZD7" s="1241"/>
      <c r="TZE7" s="1241"/>
      <c r="TZF7" s="1241"/>
      <c r="TZG7" s="1241"/>
      <c r="TZH7" s="1241"/>
      <c r="TZI7" s="1241"/>
      <c r="TZJ7" s="1241"/>
      <c r="TZK7" s="1241"/>
      <c r="TZL7" s="1241"/>
      <c r="TZM7" s="1241"/>
      <c r="TZN7" s="1241"/>
      <c r="TZO7" s="1241"/>
      <c r="TZP7" s="1241"/>
      <c r="TZQ7" s="1241"/>
      <c r="TZR7" s="1241"/>
      <c r="TZS7" s="1241"/>
      <c r="TZT7" s="1241"/>
      <c r="TZU7" s="1241"/>
      <c r="TZV7" s="1241"/>
      <c r="TZW7" s="1241"/>
      <c r="TZX7" s="1241"/>
      <c r="TZY7" s="1241"/>
      <c r="TZZ7" s="1241"/>
      <c r="UAA7" s="1241"/>
      <c r="UAB7" s="1241"/>
      <c r="UAC7" s="1241"/>
      <c r="UAD7" s="1241"/>
      <c r="UAE7" s="1241"/>
      <c r="UAF7" s="1241"/>
      <c r="UAG7" s="1241"/>
      <c r="UAH7" s="1241"/>
      <c r="UAI7" s="1241"/>
      <c r="UAJ7" s="1241"/>
      <c r="UAK7" s="1241"/>
      <c r="UAL7" s="1241"/>
      <c r="UAM7" s="1241"/>
      <c r="UAN7" s="1241"/>
      <c r="UAO7" s="1241"/>
      <c r="UAP7" s="1241"/>
      <c r="UAQ7" s="1241"/>
      <c r="UAR7" s="1241"/>
      <c r="UAS7" s="1241"/>
      <c r="UAT7" s="1241"/>
      <c r="UAU7" s="1241"/>
      <c r="UAV7" s="1241"/>
      <c r="UAW7" s="1241"/>
      <c r="UAX7" s="1241"/>
      <c r="UAY7" s="1241"/>
      <c r="UAZ7" s="1241"/>
      <c r="UBA7" s="1241"/>
      <c r="UBB7" s="1241"/>
      <c r="UBC7" s="1241"/>
      <c r="UBD7" s="1241"/>
      <c r="UBE7" s="1241"/>
      <c r="UBF7" s="1241"/>
      <c r="UBG7" s="1241"/>
      <c r="UBH7" s="1241"/>
      <c r="UBI7" s="1241"/>
      <c r="UBJ7" s="1241"/>
      <c r="UBK7" s="1241"/>
      <c r="UBL7" s="1241"/>
      <c r="UBM7" s="1241"/>
      <c r="UBN7" s="1241"/>
      <c r="UBO7" s="1241"/>
      <c r="UBP7" s="1241"/>
      <c r="UBQ7" s="1241"/>
      <c r="UBR7" s="1241"/>
      <c r="UBS7" s="1241"/>
      <c r="UBT7" s="1241"/>
      <c r="UBU7" s="1241"/>
      <c r="UBV7" s="1241"/>
      <c r="UBW7" s="1241"/>
      <c r="UBX7" s="1241"/>
      <c r="UBY7" s="1241"/>
      <c r="UBZ7" s="1241"/>
      <c r="UCA7" s="1241"/>
      <c r="UCB7" s="1241"/>
      <c r="UCC7" s="1241"/>
      <c r="UCD7" s="1241"/>
      <c r="UCE7" s="1241"/>
      <c r="UCF7" s="1241"/>
      <c r="UCG7" s="1241"/>
      <c r="UCH7" s="1241"/>
      <c r="UCI7" s="1241"/>
      <c r="UCJ7" s="1241"/>
      <c r="UCK7" s="1241"/>
      <c r="UCL7" s="1241"/>
      <c r="UCM7" s="1241"/>
      <c r="UCN7" s="1241"/>
      <c r="UCO7" s="1241"/>
      <c r="UCP7" s="1241"/>
      <c r="UCQ7" s="1241"/>
      <c r="UCR7" s="1241"/>
      <c r="UCS7" s="1241"/>
      <c r="UCT7" s="1241"/>
      <c r="UCU7" s="1241"/>
      <c r="UCV7" s="1241"/>
      <c r="UCW7" s="1241"/>
      <c r="UCX7" s="1241"/>
      <c r="UCY7" s="1241"/>
      <c r="UCZ7" s="1241"/>
      <c r="UDA7" s="1241"/>
      <c r="UDB7" s="1241"/>
      <c r="UDC7" s="1241"/>
      <c r="UDD7" s="1241"/>
      <c r="UDE7" s="1241"/>
      <c r="UDF7" s="1241"/>
      <c r="UDG7" s="1241"/>
      <c r="UDH7" s="1241"/>
      <c r="UDI7" s="1241"/>
      <c r="UDJ7" s="1241"/>
      <c r="UDK7" s="1241"/>
      <c r="UDL7" s="1241"/>
      <c r="UDM7" s="1241"/>
      <c r="UDN7" s="1241"/>
      <c r="UDO7" s="1241"/>
      <c r="UDP7" s="1241"/>
      <c r="UDQ7" s="1241"/>
      <c r="UDR7" s="1241"/>
      <c r="UDS7" s="1241"/>
      <c r="UDT7" s="1241"/>
      <c r="UDU7" s="1241"/>
      <c r="UDV7" s="1241"/>
      <c r="UDW7" s="1241"/>
      <c r="UDX7" s="1241"/>
      <c r="UDY7" s="1241"/>
      <c r="UDZ7" s="1241"/>
      <c r="UEA7" s="1241"/>
      <c r="UEB7" s="1241"/>
      <c r="UEC7" s="1241"/>
      <c r="UED7" s="1241"/>
      <c r="UEE7" s="1241"/>
      <c r="UEF7" s="1241"/>
      <c r="UEG7" s="1241"/>
      <c r="UEH7" s="1241"/>
      <c r="UEI7" s="1241"/>
      <c r="UEJ7" s="1241"/>
      <c r="UEK7" s="1241"/>
      <c r="UEL7" s="1241"/>
      <c r="UEM7" s="1241"/>
      <c r="UEN7" s="1241"/>
      <c r="UEO7" s="1241"/>
      <c r="UEP7" s="1241"/>
      <c r="UEQ7" s="1241"/>
      <c r="UER7" s="1241"/>
      <c r="UES7" s="1241"/>
      <c r="UET7" s="1241"/>
      <c r="UEU7" s="1241"/>
      <c r="UEV7" s="1241"/>
      <c r="UEW7" s="1241"/>
      <c r="UEX7" s="1241"/>
      <c r="UEY7" s="1241"/>
      <c r="UEZ7" s="1241"/>
      <c r="UFA7" s="1241"/>
      <c r="UFB7" s="1241"/>
      <c r="UFC7" s="1241"/>
      <c r="UFD7" s="1241"/>
      <c r="UFE7" s="1241"/>
      <c r="UFF7" s="1241"/>
      <c r="UFG7" s="1241"/>
      <c r="UFH7" s="1241"/>
      <c r="UFI7" s="1241"/>
      <c r="UFJ7" s="1241"/>
      <c r="UFK7" s="1241"/>
      <c r="UFL7" s="1241"/>
      <c r="UFM7" s="1241"/>
      <c r="UFN7" s="1241"/>
      <c r="UFO7" s="1241"/>
      <c r="UFP7" s="1241"/>
      <c r="UFQ7" s="1241"/>
      <c r="UFR7" s="1241"/>
      <c r="UFS7" s="1241"/>
      <c r="UFT7" s="1241"/>
      <c r="UFU7" s="1241"/>
      <c r="UFV7" s="1241"/>
      <c r="UFW7" s="1241"/>
      <c r="UFX7" s="1241"/>
      <c r="UFY7" s="1241"/>
      <c r="UFZ7" s="1241"/>
      <c r="UGA7" s="1241"/>
      <c r="UGB7" s="1241"/>
      <c r="UGC7" s="1241"/>
      <c r="UGD7" s="1241"/>
      <c r="UGE7" s="1241"/>
      <c r="UGF7" s="1241"/>
      <c r="UGG7" s="1241"/>
      <c r="UGH7" s="1241"/>
      <c r="UGI7" s="1241"/>
      <c r="UGJ7" s="1241"/>
      <c r="UGK7" s="1241"/>
      <c r="UGL7" s="1241"/>
      <c r="UGM7" s="1241"/>
      <c r="UGN7" s="1241"/>
      <c r="UGO7" s="1241"/>
      <c r="UGP7" s="1241"/>
      <c r="UGQ7" s="1241"/>
      <c r="UGR7" s="1241"/>
      <c r="UGS7" s="1241"/>
      <c r="UGT7" s="1241"/>
      <c r="UGU7" s="1241"/>
      <c r="UGV7" s="1241"/>
      <c r="UGW7" s="1241"/>
      <c r="UGX7" s="1241"/>
      <c r="UGY7" s="1241"/>
      <c r="UGZ7" s="1241"/>
      <c r="UHA7" s="1241"/>
      <c r="UHB7" s="1241"/>
      <c r="UHC7" s="1241"/>
      <c r="UHD7" s="1241"/>
      <c r="UHE7" s="1241"/>
      <c r="UHF7" s="1241"/>
      <c r="UHG7" s="1241"/>
      <c r="UHH7" s="1241"/>
      <c r="UHI7" s="1241"/>
      <c r="UHJ7" s="1241"/>
      <c r="UHK7" s="1241"/>
      <c r="UHL7" s="1241"/>
      <c r="UHM7" s="1241"/>
      <c r="UHN7" s="1241"/>
      <c r="UHO7" s="1241"/>
      <c r="UHP7" s="1241"/>
      <c r="UHQ7" s="1241"/>
      <c r="UHR7" s="1241"/>
      <c r="UHS7" s="1241"/>
      <c r="UHT7" s="1241"/>
      <c r="UHU7" s="1241"/>
      <c r="UHV7" s="1241"/>
      <c r="UHW7" s="1241"/>
      <c r="UHX7" s="1241"/>
      <c r="UHY7" s="1241"/>
      <c r="UHZ7" s="1241"/>
      <c r="UIA7" s="1241"/>
      <c r="UIB7" s="1241"/>
      <c r="UIC7" s="1241"/>
      <c r="UID7" s="1241"/>
      <c r="UIE7" s="1241"/>
      <c r="UIF7" s="1241"/>
      <c r="UIG7" s="1241"/>
      <c r="UIH7" s="1241"/>
      <c r="UII7" s="1241"/>
      <c r="UIJ7" s="1241"/>
      <c r="UIK7" s="1241"/>
      <c r="UIL7" s="1241"/>
      <c r="UIM7" s="1241"/>
      <c r="UIN7" s="1241"/>
      <c r="UIO7" s="1241"/>
      <c r="UIP7" s="1241"/>
      <c r="UIQ7" s="1241"/>
      <c r="UIR7" s="1241"/>
      <c r="UIS7" s="1241"/>
      <c r="UIT7" s="1241"/>
      <c r="UIU7" s="1241"/>
      <c r="UIV7" s="1241"/>
      <c r="UIW7" s="1241"/>
      <c r="UIX7" s="1241"/>
      <c r="UIY7" s="1241"/>
      <c r="UIZ7" s="1241"/>
      <c r="UJA7" s="1241"/>
      <c r="UJB7" s="1241"/>
      <c r="UJC7" s="1241"/>
      <c r="UJD7" s="1241"/>
      <c r="UJE7" s="1241"/>
      <c r="UJF7" s="1241"/>
      <c r="UJG7" s="1241"/>
      <c r="UJH7" s="1241"/>
      <c r="UJI7" s="1241"/>
      <c r="UJJ7" s="1241"/>
      <c r="UJK7" s="1241"/>
      <c r="UJL7" s="1241"/>
      <c r="UJM7" s="1241"/>
      <c r="UJN7" s="1241"/>
      <c r="UJO7" s="1241"/>
      <c r="UJP7" s="1241"/>
      <c r="UJQ7" s="1241"/>
      <c r="UJR7" s="1241"/>
      <c r="UJS7" s="1241"/>
      <c r="UJT7" s="1241"/>
      <c r="UJU7" s="1241"/>
      <c r="UJV7" s="1241"/>
      <c r="UJW7" s="1241"/>
      <c r="UJX7" s="1241"/>
      <c r="UJY7" s="1241"/>
      <c r="UJZ7" s="1241"/>
      <c r="UKA7" s="1241"/>
      <c r="UKB7" s="1241"/>
      <c r="UKC7" s="1241"/>
      <c r="UKD7" s="1241"/>
      <c r="UKE7" s="1241"/>
      <c r="UKF7" s="1241"/>
      <c r="UKG7" s="1241"/>
      <c r="UKH7" s="1241"/>
      <c r="UKI7" s="1241"/>
      <c r="UKJ7" s="1241"/>
      <c r="UKK7" s="1241"/>
      <c r="UKL7" s="1241"/>
      <c r="UKM7" s="1241"/>
      <c r="UKN7" s="1241"/>
      <c r="UKO7" s="1241"/>
      <c r="UKP7" s="1241"/>
      <c r="UKQ7" s="1241"/>
      <c r="UKR7" s="1241"/>
      <c r="UKS7" s="1241"/>
      <c r="UKT7" s="1241"/>
      <c r="UKU7" s="1241"/>
      <c r="UKV7" s="1241"/>
      <c r="UKW7" s="1241"/>
      <c r="UKX7" s="1241"/>
      <c r="UKY7" s="1241"/>
      <c r="UKZ7" s="1241"/>
      <c r="ULA7" s="1241"/>
      <c r="ULB7" s="1241"/>
      <c r="ULC7" s="1241"/>
      <c r="ULD7" s="1241"/>
      <c r="ULE7" s="1241"/>
      <c r="ULF7" s="1241"/>
      <c r="ULG7" s="1241"/>
      <c r="ULH7" s="1241"/>
      <c r="ULI7" s="1241"/>
      <c r="ULJ7" s="1241"/>
      <c r="ULK7" s="1241"/>
      <c r="ULL7" s="1241"/>
      <c r="ULM7" s="1241"/>
      <c r="ULN7" s="1241"/>
      <c r="ULO7" s="1241"/>
      <c r="ULP7" s="1241"/>
      <c r="ULQ7" s="1241"/>
      <c r="ULR7" s="1241"/>
      <c r="ULS7" s="1241"/>
      <c r="ULT7" s="1241"/>
      <c r="ULU7" s="1241"/>
      <c r="ULV7" s="1241"/>
      <c r="ULW7" s="1241"/>
      <c r="ULX7" s="1241"/>
      <c r="ULY7" s="1241"/>
      <c r="ULZ7" s="1241"/>
      <c r="UMA7" s="1241"/>
      <c r="UMB7" s="1241"/>
      <c r="UMC7" s="1241"/>
      <c r="UMD7" s="1241"/>
      <c r="UME7" s="1241"/>
      <c r="UMF7" s="1241"/>
      <c r="UMG7" s="1241"/>
      <c r="UMH7" s="1241"/>
      <c r="UMI7" s="1241"/>
      <c r="UMJ7" s="1241"/>
      <c r="UMK7" s="1241"/>
      <c r="UML7" s="1241"/>
      <c r="UMM7" s="1241"/>
      <c r="UMN7" s="1241"/>
      <c r="UMO7" s="1241"/>
      <c r="UMP7" s="1241"/>
      <c r="UMQ7" s="1241"/>
      <c r="UMR7" s="1241"/>
      <c r="UMS7" s="1241"/>
      <c r="UMT7" s="1241"/>
      <c r="UMU7" s="1241"/>
      <c r="UMV7" s="1241"/>
      <c r="UMW7" s="1241"/>
      <c r="UMX7" s="1241"/>
      <c r="UMY7" s="1241"/>
      <c r="UMZ7" s="1241"/>
      <c r="UNA7" s="1241"/>
      <c r="UNB7" s="1241"/>
      <c r="UNC7" s="1241"/>
      <c r="UND7" s="1241"/>
      <c r="UNE7" s="1241"/>
      <c r="UNF7" s="1241"/>
      <c r="UNG7" s="1241"/>
      <c r="UNH7" s="1241"/>
      <c r="UNI7" s="1241"/>
      <c r="UNJ7" s="1241"/>
      <c r="UNK7" s="1241"/>
      <c r="UNL7" s="1241"/>
      <c r="UNM7" s="1241"/>
      <c r="UNN7" s="1241"/>
      <c r="UNO7" s="1241"/>
      <c r="UNP7" s="1241"/>
      <c r="UNQ7" s="1241"/>
      <c r="UNR7" s="1241"/>
      <c r="UNS7" s="1241"/>
      <c r="UNT7" s="1241"/>
      <c r="UNU7" s="1241"/>
      <c r="UNV7" s="1241"/>
      <c r="UNW7" s="1241"/>
      <c r="UNX7" s="1241"/>
      <c r="UNY7" s="1241"/>
      <c r="UNZ7" s="1241"/>
      <c r="UOA7" s="1241"/>
      <c r="UOB7" s="1241"/>
      <c r="UOC7" s="1241"/>
      <c r="UOD7" s="1241"/>
      <c r="UOE7" s="1241"/>
      <c r="UOF7" s="1241"/>
      <c r="UOG7" s="1241"/>
      <c r="UOH7" s="1241"/>
      <c r="UOI7" s="1241"/>
      <c r="UOJ7" s="1241"/>
      <c r="UOK7" s="1241"/>
      <c r="UOL7" s="1241"/>
      <c r="UOM7" s="1241"/>
      <c r="UON7" s="1241"/>
      <c r="UOO7" s="1241"/>
      <c r="UOP7" s="1241"/>
      <c r="UOQ7" s="1241"/>
      <c r="UOR7" s="1241"/>
      <c r="UOS7" s="1241"/>
      <c r="UOT7" s="1241"/>
      <c r="UOU7" s="1241"/>
      <c r="UOV7" s="1241"/>
      <c r="UOW7" s="1241"/>
      <c r="UOX7" s="1241"/>
      <c r="UOY7" s="1241"/>
      <c r="UOZ7" s="1241"/>
      <c r="UPA7" s="1241"/>
      <c r="UPB7" s="1241"/>
      <c r="UPC7" s="1241"/>
      <c r="UPD7" s="1241"/>
      <c r="UPE7" s="1241"/>
      <c r="UPF7" s="1241"/>
      <c r="UPG7" s="1241"/>
      <c r="UPH7" s="1241"/>
      <c r="UPI7" s="1241"/>
      <c r="UPJ7" s="1241"/>
      <c r="UPK7" s="1241"/>
      <c r="UPL7" s="1241"/>
      <c r="UPM7" s="1241"/>
      <c r="UPN7" s="1241"/>
      <c r="UPO7" s="1241"/>
      <c r="UPP7" s="1241"/>
      <c r="UPQ7" s="1241"/>
      <c r="UPR7" s="1241"/>
      <c r="UPS7" s="1241"/>
      <c r="UPT7" s="1241"/>
      <c r="UPU7" s="1241"/>
      <c r="UPV7" s="1241"/>
      <c r="UPW7" s="1241"/>
      <c r="UPX7" s="1241"/>
      <c r="UPY7" s="1241"/>
      <c r="UPZ7" s="1241"/>
      <c r="UQA7" s="1241"/>
      <c r="UQB7" s="1241"/>
      <c r="UQC7" s="1241"/>
      <c r="UQD7" s="1241"/>
      <c r="UQE7" s="1241"/>
      <c r="UQF7" s="1241"/>
      <c r="UQG7" s="1241"/>
      <c r="UQH7" s="1241"/>
      <c r="UQI7" s="1241"/>
      <c r="UQJ7" s="1241"/>
      <c r="UQK7" s="1241"/>
      <c r="UQL7" s="1241"/>
      <c r="UQM7" s="1241"/>
      <c r="UQN7" s="1241"/>
      <c r="UQO7" s="1241"/>
      <c r="UQP7" s="1241"/>
      <c r="UQQ7" s="1241"/>
      <c r="UQR7" s="1241"/>
      <c r="UQS7" s="1241"/>
      <c r="UQT7" s="1241"/>
      <c r="UQU7" s="1241"/>
      <c r="UQV7" s="1241"/>
      <c r="UQW7" s="1241"/>
      <c r="UQX7" s="1241"/>
      <c r="UQY7" s="1241"/>
      <c r="UQZ7" s="1241"/>
      <c r="URA7" s="1241"/>
      <c r="URB7" s="1241"/>
      <c r="URC7" s="1241"/>
      <c r="URD7" s="1241"/>
      <c r="URE7" s="1241"/>
      <c r="URF7" s="1241"/>
      <c r="URG7" s="1241"/>
      <c r="URH7" s="1241"/>
      <c r="URI7" s="1241"/>
      <c r="URJ7" s="1241"/>
      <c r="URK7" s="1241"/>
      <c r="URL7" s="1241"/>
      <c r="URM7" s="1241"/>
      <c r="URN7" s="1241"/>
      <c r="URO7" s="1241"/>
      <c r="URP7" s="1241"/>
      <c r="URQ7" s="1241"/>
      <c r="URR7" s="1241"/>
      <c r="URS7" s="1241"/>
      <c r="URT7" s="1241"/>
      <c r="URU7" s="1241"/>
      <c r="URV7" s="1241"/>
      <c r="URW7" s="1241"/>
      <c r="URX7" s="1241"/>
      <c r="URY7" s="1241"/>
      <c r="URZ7" s="1241"/>
      <c r="USA7" s="1241"/>
      <c r="USB7" s="1241"/>
      <c r="USC7" s="1241"/>
      <c r="USD7" s="1241"/>
      <c r="USE7" s="1241"/>
      <c r="USF7" s="1241"/>
      <c r="USG7" s="1241"/>
      <c r="USH7" s="1241"/>
      <c r="USI7" s="1241"/>
      <c r="USJ7" s="1241"/>
      <c r="USK7" s="1241"/>
      <c r="USL7" s="1241"/>
      <c r="USM7" s="1241"/>
      <c r="USN7" s="1241"/>
      <c r="USO7" s="1241"/>
      <c r="USP7" s="1241"/>
      <c r="USQ7" s="1241"/>
      <c r="USR7" s="1241"/>
      <c r="USS7" s="1241"/>
      <c r="UST7" s="1241"/>
      <c r="USU7" s="1241"/>
      <c r="USV7" s="1241"/>
      <c r="USW7" s="1241"/>
      <c r="USX7" s="1241"/>
      <c r="USY7" s="1241"/>
      <c r="USZ7" s="1241"/>
      <c r="UTA7" s="1241"/>
      <c r="UTB7" s="1241"/>
      <c r="UTC7" s="1241"/>
      <c r="UTD7" s="1241"/>
      <c r="UTE7" s="1241"/>
      <c r="UTF7" s="1241"/>
      <c r="UTG7" s="1241"/>
      <c r="UTH7" s="1241"/>
      <c r="UTI7" s="1241"/>
      <c r="UTJ7" s="1241"/>
      <c r="UTK7" s="1241"/>
      <c r="UTL7" s="1241"/>
      <c r="UTM7" s="1241"/>
      <c r="UTN7" s="1241"/>
      <c r="UTO7" s="1241"/>
      <c r="UTP7" s="1241"/>
      <c r="UTQ7" s="1241"/>
      <c r="UTR7" s="1241"/>
      <c r="UTS7" s="1241"/>
      <c r="UTT7" s="1241"/>
      <c r="UTU7" s="1241"/>
      <c r="UTV7" s="1241"/>
      <c r="UTW7" s="1241"/>
      <c r="UTX7" s="1241"/>
      <c r="UTY7" s="1241"/>
      <c r="UTZ7" s="1241"/>
      <c r="UUA7" s="1241"/>
      <c r="UUB7" s="1241"/>
      <c r="UUC7" s="1241"/>
      <c r="UUD7" s="1241"/>
      <c r="UUE7" s="1241"/>
      <c r="UUF7" s="1241"/>
      <c r="UUG7" s="1241"/>
      <c r="UUH7" s="1241"/>
      <c r="UUI7" s="1241"/>
      <c r="UUJ7" s="1241"/>
      <c r="UUK7" s="1241"/>
      <c r="UUL7" s="1241"/>
      <c r="UUM7" s="1241"/>
      <c r="UUN7" s="1241"/>
      <c r="UUO7" s="1241"/>
      <c r="UUP7" s="1241"/>
      <c r="UUQ7" s="1241"/>
      <c r="UUR7" s="1241"/>
      <c r="UUS7" s="1241"/>
      <c r="UUT7" s="1241"/>
      <c r="UUU7" s="1241"/>
      <c r="UUV7" s="1241"/>
      <c r="UUW7" s="1241"/>
      <c r="UUX7" s="1241"/>
      <c r="UUY7" s="1241"/>
      <c r="UUZ7" s="1241"/>
      <c r="UVA7" s="1241"/>
      <c r="UVB7" s="1241"/>
      <c r="UVC7" s="1241"/>
      <c r="UVD7" s="1241"/>
      <c r="UVE7" s="1241"/>
      <c r="UVF7" s="1241"/>
      <c r="UVG7" s="1241"/>
      <c r="UVH7" s="1241"/>
      <c r="UVI7" s="1241"/>
      <c r="UVJ7" s="1241"/>
      <c r="UVK7" s="1241"/>
      <c r="UVL7" s="1241"/>
      <c r="UVM7" s="1241"/>
      <c r="UVN7" s="1241"/>
      <c r="UVO7" s="1241"/>
      <c r="UVP7" s="1241"/>
      <c r="UVQ7" s="1241"/>
      <c r="UVR7" s="1241"/>
      <c r="UVS7" s="1241"/>
      <c r="UVT7" s="1241"/>
      <c r="UVU7" s="1241"/>
      <c r="UVV7" s="1241"/>
      <c r="UVW7" s="1241"/>
      <c r="UVX7" s="1241"/>
      <c r="UVY7" s="1241"/>
      <c r="UVZ7" s="1241"/>
      <c r="UWA7" s="1241"/>
      <c r="UWB7" s="1241"/>
      <c r="UWC7" s="1241"/>
      <c r="UWD7" s="1241"/>
      <c r="UWE7" s="1241"/>
      <c r="UWF7" s="1241"/>
      <c r="UWG7" s="1241"/>
      <c r="UWH7" s="1241"/>
      <c r="UWI7" s="1241"/>
      <c r="UWJ7" s="1241"/>
      <c r="UWK7" s="1241"/>
      <c r="UWL7" s="1241"/>
      <c r="UWM7" s="1241"/>
      <c r="UWN7" s="1241"/>
      <c r="UWO7" s="1241"/>
      <c r="UWP7" s="1241"/>
      <c r="UWQ7" s="1241"/>
      <c r="UWR7" s="1241"/>
      <c r="UWS7" s="1241"/>
      <c r="UWT7" s="1241"/>
      <c r="UWU7" s="1241"/>
      <c r="UWV7" s="1241"/>
      <c r="UWW7" s="1241"/>
      <c r="UWX7" s="1241"/>
      <c r="UWY7" s="1241"/>
      <c r="UWZ7" s="1241"/>
      <c r="UXA7" s="1241"/>
      <c r="UXB7" s="1241"/>
      <c r="UXC7" s="1241"/>
      <c r="UXD7" s="1241"/>
      <c r="UXE7" s="1241"/>
      <c r="UXF7" s="1241"/>
      <c r="UXG7" s="1241"/>
      <c r="UXH7" s="1241"/>
      <c r="UXI7" s="1241"/>
      <c r="UXJ7" s="1241"/>
      <c r="UXK7" s="1241"/>
      <c r="UXL7" s="1241"/>
      <c r="UXM7" s="1241"/>
      <c r="UXN7" s="1241"/>
      <c r="UXO7" s="1241"/>
      <c r="UXP7" s="1241"/>
      <c r="UXQ7" s="1241"/>
      <c r="UXR7" s="1241"/>
      <c r="UXS7" s="1241"/>
      <c r="UXT7" s="1241"/>
      <c r="UXU7" s="1241"/>
      <c r="UXV7" s="1241"/>
      <c r="UXW7" s="1241"/>
      <c r="UXX7" s="1241"/>
      <c r="UXY7" s="1241"/>
      <c r="UXZ7" s="1241"/>
      <c r="UYA7" s="1241"/>
      <c r="UYB7" s="1241"/>
      <c r="UYC7" s="1241"/>
      <c r="UYD7" s="1241"/>
      <c r="UYE7" s="1241"/>
      <c r="UYF7" s="1241"/>
      <c r="UYG7" s="1241"/>
      <c r="UYH7" s="1241"/>
      <c r="UYI7" s="1241"/>
      <c r="UYJ7" s="1241"/>
      <c r="UYK7" s="1241"/>
      <c r="UYL7" s="1241"/>
      <c r="UYM7" s="1241"/>
      <c r="UYN7" s="1241"/>
      <c r="UYO7" s="1241"/>
      <c r="UYP7" s="1241"/>
      <c r="UYQ7" s="1241"/>
      <c r="UYR7" s="1241"/>
      <c r="UYS7" s="1241"/>
      <c r="UYT7" s="1241"/>
      <c r="UYU7" s="1241"/>
      <c r="UYV7" s="1241"/>
      <c r="UYW7" s="1241"/>
      <c r="UYX7" s="1241"/>
      <c r="UYY7" s="1241"/>
      <c r="UYZ7" s="1241"/>
      <c r="UZA7" s="1241"/>
      <c r="UZB7" s="1241"/>
      <c r="UZC7" s="1241"/>
      <c r="UZD7" s="1241"/>
      <c r="UZE7" s="1241"/>
      <c r="UZF7" s="1241"/>
      <c r="UZG7" s="1241"/>
      <c r="UZH7" s="1241"/>
      <c r="UZI7" s="1241"/>
      <c r="UZJ7" s="1241"/>
      <c r="UZK7" s="1241"/>
      <c r="UZL7" s="1241"/>
      <c r="UZM7" s="1241"/>
      <c r="UZN7" s="1241"/>
      <c r="UZO7" s="1241"/>
      <c r="UZP7" s="1241"/>
      <c r="UZQ7" s="1241"/>
      <c r="UZR7" s="1241"/>
      <c r="UZS7" s="1241"/>
      <c r="UZT7" s="1241"/>
      <c r="UZU7" s="1241"/>
      <c r="UZV7" s="1241"/>
      <c r="UZW7" s="1241"/>
      <c r="UZX7" s="1241"/>
      <c r="UZY7" s="1241"/>
      <c r="UZZ7" s="1241"/>
      <c r="VAA7" s="1241"/>
      <c r="VAB7" s="1241"/>
      <c r="VAC7" s="1241"/>
      <c r="VAD7" s="1241"/>
      <c r="VAE7" s="1241"/>
      <c r="VAF7" s="1241"/>
      <c r="VAG7" s="1241"/>
      <c r="VAH7" s="1241"/>
      <c r="VAI7" s="1241"/>
      <c r="VAJ7" s="1241"/>
      <c r="VAK7" s="1241"/>
      <c r="VAL7" s="1241"/>
      <c r="VAM7" s="1241"/>
      <c r="VAN7" s="1241"/>
      <c r="VAO7" s="1241"/>
      <c r="VAP7" s="1241"/>
      <c r="VAQ7" s="1241"/>
      <c r="VAR7" s="1241"/>
      <c r="VAS7" s="1241"/>
      <c r="VAT7" s="1241"/>
      <c r="VAU7" s="1241"/>
      <c r="VAV7" s="1241"/>
      <c r="VAW7" s="1241"/>
      <c r="VAX7" s="1241"/>
      <c r="VAY7" s="1241"/>
      <c r="VAZ7" s="1241"/>
      <c r="VBA7" s="1241"/>
      <c r="VBB7" s="1241"/>
      <c r="VBC7" s="1241"/>
      <c r="VBD7" s="1241"/>
      <c r="VBE7" s="1241"/>
      <c r="VBF7" s="1241"/>
      <c r="VBG7" s="1241"/>
      <c r="VBH7" s="1241"/>
      <c r="VBI7" s="1241"/>
      <c r="VBJ7" s="1241"/>
      <c r="VBK7" s="1241"/>
      <c r="VBL7" s="1241"/>
      <c r="VBM7" s="1241"/>
      <c r="VBN7" s="1241"/>
      <c r="VBO7" s="1241"/>
      <c r="VBP7" s="1241"/>
      <c r="VBQ7" s="1241"/>
      <c r="VBR7" s="1241"/>
      <c r="VBS7" s="1241"/>
      <c r="VBT7" s="1241"/>
      <c r="VBU7" s="1241"/>
      <c r="VBV7" s="1241"/>
      <c r="VBW7" s="1241"/>
      <c r="VBX7" s="1241"/>
      <c r="VBY7" s="1241"/>
      <c r="VBZ7" s="1241"/>
      <c r="VCA7" s="1241"/>
      <c r="VCB7" s="1241"/>
      <c r="VCC7" s="1241"/>
      <c r="VCD7" s="1241"/>
      <c r="VCE7" s="1241"/>
      <c r="VCF7" s="1241"/>
      <c r="VCG7" s="1241"/>
      <c r="VCH7" s="1241"/>
      <c r="VCI7" s="1241"/>
      <c r="VCJ7" s="1241"/>
      <c r="VCK7" s="1241"/>
      <c r="VCL7" s="1241"/>
      <c r="VCM7" s="1241"/>
      <c r="VCN7" s="1241"/>
      <c r="VCO7" s="1241"/>
      <c r="VCP7" s="1241"/>
      <c r="VCQ7" s="1241"/>
      <c r="VCR7" s="1241"/>
      <c r="VCS7" s="1241"/>
      <c r="VCT7" s="1241"/>
      <c r="VCU7" s="1241"/>
      <c r="VCV7" s="1241"/>
      <c r="VCW7" s="1241"/>
      <c r="VCX7" s="1241"/>
      <c r="VCY7" s="1241"/>
      <c r="VCZ7" s="1241"/>
      <c r="VDA7" s="1241"/>
      <c r="VDB7" s="1241"/>
      <c r="VDC7" s="1241"/>
      <c r="VDD7" s="1241"/>
      <c r="VDE7" s="1241"/>
      <c r="VDF7" s="1241"/>
      <c r="VDG7" s="1241"/>
      <c r="VDH7" s="1241"/>
      <c r="VDI7" s="1241"/>
      <c r="VDJ7" s="1241"/>
      <c r="VDK7" s="1241"/>
      <c r="VDL7" s="1241"/>
      <c r="VDM7" s="1241"/>
      <c r="VDN7" s="1241"/>
      <c r="VDO7" s="1241"/>
      <c r="VDP7" s="1241"/>
      <c r="VDQ7" s="1241"/>
      <c r="VDR7" s="1241"/>
      <c r="VDS7" s="1241"/>
      <c r="VDT7" s="1241"/>
      <c r="VDU7" s="1241"/>
      <c r="VDV7" s="1241"/>
      <c r="VDW7" s="1241"/>
      <c r="VDX7" s="1241"/>
      <c r="VDY7" s="1241"/>
      <c r="VDZ7" s="1241"/>
      <c r="VEA7" s="1241"/>
      <c r="VEB7" s="1241"/>
      <c r="VEC7" s="1241"/>
      <c r="VED7" s="1241"/>
      <c r="VEE7" s="1241"/>
      <c r="VEF7" s="1241"/>
      <c r="VEG7" s="1241"/>
      <c r="VEH7" s="1241"/>
      <c r="VEI7" s="1241"/>
      <c r="VEJ7" s="1241"/>
      <c r="VEK7" s="1241"/>
      <c r="VEL7" s="1241"/>
      <c r="VEM7" s="1241"/>
      <c r="VEN7" s="1241"/>
      <c r="VEO7" s="1241"/>
      <c r="VEP7" s="1241"/>
      <c r="VEQ7" s="1241"/>
      <c r="VER7" s="1241"/>
      <c r="VES7" s="1241"/>
      <c r="VET7" s="1241"/>
      <c r="VEU7" s="1241"/>
      <c r="VEV7" s="1241"/>
      <c r="VEW7" s="1241"/>
      <c r="VEX7" s="1241"/>
      <c r="VEY7" s="1241"/>
      <c r="VEZ7" s="1241"/>
      <c r="VFA7" s="1241"/>
      <c r="VFB7" s="1241"/>
      <c r="VFC7" s="1241"/>
      <c r="VFD7" s="1241"/>
      <c r="VFE7" s="1241"/>
      <c r="VFF7" s="1241"/>
      <c r="VFG7" s="1241"/>
      <c r="VFH7" s="1241"/>
      <c r="VFI7" s="1241"/>
      <c r="VFJ7" s="1241"/>
      <c r="VFK7" s="1241"/>
      <c r="VFL7" s="1241"/>
      <c r="VFM7" s="1241"/>
      <c r="VFN7" s="1241"/>
      <c r="VFO7" s="1241"/>
      <c r="VFP7" s="1241"/>
      <c r="VFQ7" s="1241"/>
      <c r="VFR7" s="1241"/>
      <c r="VFS7" s="1241"/>
      <c r="VFT7" s="1241"/>
      <c r="VFU7" s="1241"/>
      <c r="VFV7" s="1241"/>
      <c r="VFW7" s="1241"/>
      <c r="VFX7" s="1241"/>
      <c r="VFY7" s="1241"/>
      <c r="VFZ7" s="1241"/>
      <c r="VGA7" s="1241"/>
      <c r="VGB7" s="1241"/>
      <c r="VGC7" s="1241"/>
      <c r="VGD7" s="1241"/>
      <c r="VGE7" s="1241"/>
      <c r="VGF7" s="1241"/>
      <c r="VGG7" s="1241"/>
      <c r="VGH7" s="1241"/>
      <c r="VGI7" s="1241"/>
      <c r="VGJ7" s="1241"/>
      <c r="VGK7" s="1241"/>
      <c r="VGL7" s="1241"/>
      <c r="VGM7" s="1241"/>
      <c r="VGN7" s="1241"/>
      <c r="VGO7" s="1241"/>
      <c r="VGP7" s="1241"/>
      <c r="VGQ7" s="1241"/>
      <c r="VGR7" s="1241"/>
      <c r="VGS7" s="1241"/>
      <c r="VGT7" s="1241"/>
      <c r="VGU7" s="1241"/>
      <c r="VGV7" s="1241"/>
      <c r="VGW7" s="1241"/>
      <c r="VGX7" s="1241"/>
      <c r="VGY7" s="1241"/>
      <c r="VGZ7" s="1241"/>
      <c r="VHA7" s="1241"/>
      <c r="VHB7" s="1241"/>
      <c r="VHC7" s="1241"/>
      <c r="VHD7" s="1241"/>
      <c r="VHE7" s="1241"/>
      <c r="VHF7" s="1241"/>
      <c r="VHG7" s="1241"/>
      <c r="VHH7" s="1241"/>
      <c r="VHI7" s="1241"/>
      <c r="VHJ7" s="1241"/>
      <c r="VHK7" s="1241"/>
      <c r="VHL7" s="1241"/>
      <c r="VHM7" s="1241"/>
      <c r="VHN7" s="1241"/>
      <c r="VHO7" s="1241"/>
      <c r="VHP7" s="1241"/>
      <c r="VHQ7" s="1241"/>
      <c r="VHR7" s="1241"/>
      <c r="VHS7" s="1241"/>
      <c r="VHT7" s="1241"/>
      <c r="VHU7" s="1241"/>
      <c r="VHV7" s="1241"/>
      <c r="VHW7" s="1241"/>
      <c r="VHX7" s="1241"/>
      <c r="VHY7" s="1241"/>
      <c r="VHZ7" s="1241"/>
      <c r="VIA7" s="1241"/>
      <c r="VIB7" s="1241"/>
      <c r="VIC7" s="1241"/>
      <c r="VID7" s="1241"/>
      <c r="VIE7" s="1241"/>
      <c r="VIF7" s="1241"/>
      <c r="VIG7" s="1241"/>
      <c r="VIH7" s="1241"/>
      <c r="VII7" s="1241"/>
      <c r="VIJ7" s="1241"/>
      <c r="VIK7" s="1241"/>
      <c r="VIL7" s="1241"/>
      <c r="VIM7" s="1241"/>
      <c r="VIN7" s="1241"/>
      <c r="VIO7" s="1241"/>
      <c r="VIP7" s="1241"/>
      <c r="VIQ7" s="1241"/>
      <c r="VIR7" s="1241"/>
      <c r="VIS7" s="1241"/>
      <c r="VIT7" s="1241"/>
      <c r="VIU7" s="1241"/>
      <c r="VIV7" s="1241"/>
      <c r="VIW7" s="1241"/>
      <c r="VIX7" s="1241"/>
      <c r="VIY7" s="1241"/>
      <c r="VIZ7" s="1241"/>
      <c r="VJA7" s="1241"/>
      <c r="VJB7" s="1241"/>
      <c r="VJC7" s="1241"/>
      <c r="VJD7" s="1241"/>
      <c r="VJE7" s="1241"/>
      <c r="VJF7" s="1241"/>
      <c r="VJG7" s="1241"/>
      <c r="VJH7" s="1241"/>
      <c r="VJI7" s="1241"/>
      <c r="VJJ7" s="1241"/>
      <c r="VJK7" s="1241"/>
      <c r="VJL7" s="1241"/>
      <c r="VJM7" s="1241"/>
      <c r="VJN7" s="1241"/>
      <c r="VJO7" s="1241"/>
      <c r="VJP7" s="1241"/>
      <c r="VJQ7" s="1241"/>
      <c r="VJR7" s="1241"/>
      <c r="VJS7" s="1241"/>
      <c r="VJT7" s="1241"/>
      <c r="VJU7" s="1241"/>
      <c r="VJV7" s="1241"/>
      <c r="VJW7" s="1241"/>
      <c r="VJX7" s="1241"/>
      <c r="VJY7" s="1241"/>
      <c r="VJZ7" s="1241"/>
      <c r="VKA7" s="1241"/>
      <c r="VKB7" s="1241"/>
      <c r="VKC7" s="1241"/>
      <c r="VKD7" s="1241"/>
      <c r="VKE7" s="1241"/>
      <c r="VKF7" s="1241"/>
      <c r="VKG7" s="1241"/>
      <c r="VKH7" s="1241"/>
      <c r="VKI7" s="1241"/>
      <c r="VKJ7" s="1241"/>
      <c r="VKK7" s="1241"/>
      <c r="VKL7" s="1241"/>
      <c r="VKM7" s="1241"/>
      <c r="VKN7" s="1241"/>
      <c r="VKO7" s="1241"/>
      <c r="VKP7" s="1241"/>
      <c r="VKQ7" s="1241"/>
      <c r="VKR7" s="1241"/>
      <c r="VKS7" s="1241"/>
      <c r="VKT7" s="1241"/>
      <c r="VKU7" s="1241"/>
      <c r="VKV7" s="1241"/>
      <c r="VKW7" s="1241"/>
      <c r="VKX7" s="1241"/>
      <c r="VKY7" s="1241"/>
      <c r="VKZ7" s="1241"/>
      <c r="VLA7" s="1241"/>
      <c r="VLB7" s="1241"/>
      <c r="VLC7" s="1241"/>
      <c r="VLD7" s="1241"/>
      <c r="VLE7" s="1241"/>
      <c r="VLF7" s="1241"/>
      <c r="VLG7" s="1241"/>
      <c r="VLH7" s="1241"/>
      <c r="VLI7" s="1241"/>
      <c r="VLJ7" s="1241"/>
      <c r="VLK7" s="1241"/>
      <c r="VLL7" s="1241"/>
      <c r="VLM7" s="1241"/>
      <c r="VLN7" s="1241"/>
      <c r="VLO7" s="1241"/>
      <c r="VLP7" s="1241"/>
      <c r="VLQ7" s="1241"/>
      <c r="VLR7" s="1241"/>
      <c r="VLS7" s="1241"/>
      <c r="VLT7" s="1241"/>
      <c r="VLU7" s="1241"/>
      <c r="VLV7" s="1241"/>
      <c r="VLW7" s="1241"/>
      <c r="VLX7" s="1241"/>
      <c r="VLY7" s="1241"/>
      <c r="VLZ7" s="1241"/>
      <c r="VMA7" s="1241"/>
      <c r="VMB7" s="1241"/>
      <c r="VMC7" s="1241"/>
      <c r="VMD7" s="1241"/>
      <c r="VME7" s="1241"/>
      <c r="VMF7" s="1241"/>
      <c r="VMG7" s="1241"/>
      <c r="VMH7" s="1241"/>
      <c r="VMI7" s="1241"/>
      <c r="VMJ7" s="1241"/>
      <c r="VMK7" s="1241"/>
      <c r="VML7" s="1241"/>
      <c r="VMM7" s="1241"/>
      <c r="VMN7" s="1241"/>
      <c r="VMO7" s="1241"/>
      <c r="VMP7" s="1241"/>
      <c r="VMQ7" s="1241"/>
      <c r="VMR7" s="1241"/>
      <c r="VMS7" s="1241"/>
      <c r="VMT7" s="1241"/>
      <c r="VMU7" s="1241"/>
      <c r="VMV7" s="1241"/>
      <c r="VMW7" s="1241"/>
      <c r="VMX7" s="1241"/>
      <c r="VMY7" s="1241"/>
      <c r="VMZ7" s="1241"/>
      <c r="VNA7" s="1241"/>
      <c r="VNB7" s="1241"/>
      <c r="VNC7" s="1241"/>
      <c r="VND7" s="1241"/>
      <c r="VNE7" s="1241"/>
      <c r="VNF7" s="1241"/>
      <c r="VNG7" s="1241"/>
      <c r="VNH7" s="1241"/>
      <c r="VNI7" s="1241"/>
      <c r="VNJ7" s="1241"/>
      <c r="VNK7" s="1241"/>
      <c r="VNL7" s="1241"/>
      <c r="VNM7" s="1241"/>
      <c r="VNN7" s="1241"/>
      <c r="VNO7" s="1241"/>
      <c r="VNP7" s="1241"/>
      <c r="VNQ7" s="1241"/>
      <c r="VNR7" s="1241"/>
      <c r="VNS7" s="1241"/>
      <c r="VNT7" s="1241"/>
      <c r="VNU7" s="1241"/>
      <c r="VNV7" s="1241"/>
      <c r="VNW7" s="1241"/>
      <c r="VNX7" s="1241"/>
      <c r="VNY7" s="1241"/>
      <c r="VNZ7" s="1241"/>
      <c r="VOA7" s="1241"/>
      <c r="VOB7" s="1241"/>
      <c r="VOC7" s="1241"/>
      <c r="VOD7" s="1241"/>
      <c r="VOE7" s="1241"/>
      <c r="VOF7" s="1241"/>
      <c r="VOG7" s="1241"/>
      <c r="VOH7" s="1241"/>
      <c r="VOI7" s="1241"/>
      <c r="VOJ7" s="1241"/>
      <c r="VOK7" s="1241"/>
      <c r="VOL7" s="1241"/>
      <c r="VOM7" s="1241"/>
      <c r="VON7" s="1241"/>
      <c r="VOO7" s="1241"/>
      <c r="VOP7" s="1241"/>
      <c r="VOQ7" s="1241"/>
      <c r="VOR7" s="1241"/>
      <c r="VOS7" s="1241"/>
      <c r="VOT7" s="1241"/>
      <c r="VOU7" s="1241"/>
      <c r="VOV7" s="1241"/>
      <c r="VOW7" s="1241"/>
      <c r="VOX7" s="1241"/>
      <c r="VOY7" s="1241"/>
      <c r="VOZ7" s="1241"/>
      <c r="VPA7" s="1241"/>
      <c r="VPB7" s="1241"/>
      <c r="VPC7" s="1241"/>
      <c r="VPD7" s="1241"/>
      <c r="VPE7" s="1241"/>
      <c r="VPF7" s="1241"/>
      <c r="VPG7" s="1241"/>
      <c r="VPH7" s="1241"/>
      <c r="VPI7" s="1241"/>
      <c r="VPJ7" s="1241"/>
      <c r="VPK7" s="1241"/>
      <c r="VPL7" s="1241"/>
      <c r="VPM7" s="1241"/>
      <c r="VPN7" s="1241"/>
      <c r="VPO7" s="1241"/>
      <c r="VPP7" s="1241"/>
      <c r="VPQ7" s="1241"/>
      <c r="VPR7" s="1241"/>
      <c r="VPS7" s="1241"/>
      <c r="VPT7" s="1241"/>
      <c r="VPU7" s="1241"/>
      <c r="VPV7" s="1241"/>
      <c r="VPW7" s="1241"/>
      <c r="VPX7" s="1241"/>
      <c r="VPY7" s="1241"/>
      <c r="VPZ7" s="1241"/>
      <c r="VQA7" s="1241"/>
      <c r="VQB7" s="1241"/>
      <c r="VQC7" s="1241"/>
      <c r="VQD7" s="1241"/>
      <c r="VQE7" s="1241"/>
      <c r="VQF7" s="1241"/>
      <c r="VQG7" s="1241"/>
      <c r="VQH7" s="1241"/>
      <c r="VQI7" s="1241"/>
      <c r="VQJ7" s="1241"/>
      <c r="VQK7" s="1241"/>
      <c r="VQL7" s="1241"/>
      <c r="VQM7" s="1241"/>
      <c r="VQN7" s="1241"/>
      <c r="VQO7" s="1241"/>
      <c r="VQP7" s="1241"/>
      <c r="VQQ7" s="1241"/>
      <c r="VQR7" s="1241"/>
      <c r="VQS7" s="1241"/>
      <c r="VQT7" s="1241"/>
      <c r="VQU7" s="1241"/>
      <c r="VQV7" s="1241"/>
      <c r="VQW7" s="1241"/>
      <c r="VQX7" s="1241"/>
      <c r="VQY7" s="1241"/>
      <c r="VQZ7" s="1241"/>
      <c r="VRA7" s="1241"/>
      <c r="VRB7" s="1241"/>
      <c r="VRC7" s="1241"/>
      <c r="VRD7" s="1241"/>
      <c r="VRE7" s="1241"/>
      <c r="VRF7" s="1241"/>
      <c r="VRG7" s="1241"/>
      <c r="VRH7" s="1241"/>
      <c r="VRI7" s="1241"/>
      <c r="VRJ7" s="1241"/>
      <c r="VRK7" s="1241"/>
      <c r="VRL7" s="1241"/>
      <c r="VRM7" s="1241"/>
      <c r="VRN7" s="1241"/>
      <c r="VRO7" s="1241"/>
      <c r="VRP7" s="1241"/>
      <c r="VRQ7" s="1241"/>
      <c r="VRR7" s="1241"/>
      <c r="VRS7" s="1241"/>
      <c r="VRT7" s="1241"/>
      <c r="VRU7" s="1241"/>
      <c r="VRV7" s="1241"/>
      <c r="VRW7" s="1241"/>
      <c r="VRX7" s="1241"/>
      <c r="VRY7" s="1241"/>
      <c r="VRZ7" s="1241"/>
      <c r="VSA7" s="1241"/>
      <c r="VSB7" s="1241"/>
      <c r="VSC7" s="1241"/>
      <c r="VSD7" s="1241"/>
      <c r="VSE7" s="1241"/>
      <c r="VSF7" s="1241"/>
      <c r="VSG7" s="1241"/>
      <c r="VSH7" s="1241"/>
      <c r="VSI7" s="1241"/>
      <c r="VSJ7" s="1241"/>
      <c r="VSK7" s="1241"/>
      <c r="VSL7" s="1241"/>
      <c r="VSM7" s="1241"/>
      <c r="VSN7" s="1241"/>
      <c r="VSO7" s="1241"/>
      <c r="VSP7" s="1241"/>
      <c r="VSQ7" s="1241"/>
      <c r="VSR7" s="1241"/>
      <c r="VSS7" s="1241"/>
      <c r="VST7" s="1241"/>
      <c r="VSU7" s="1241"/>
      <c r="VSV7" s="1241"/>
      <c r="VSW7" s="1241"/>
      <c r="VSX7" s="1241"/>
      <c r="VSY7" s="1241"/>
      <c r="VSZ7" s="1241"/>
      <c r="VTA7" s="1241"/>
      <c r="VTB7" s="1241"/>
      <c r="VTC7" s="1241"/>
      <c r="VTD7" s="1241"/>
      <c r="VTE7" s="1241"/>
      <c r="VTF7" s="1241"/>
      <c r="VTG7" s="1241"/>
      <c r="VTH7" s="1241"/>
      <c r="VTI7" s="1241"/>
      <c r="VTJ7" s="1241"/>
      <c r="VTK7" s="1241"/>
      <c r="VTL7" s="1241"/>
      <c r="VTM7" s="1241"/>
      <c r="VTN7" s="1241"/>
      <c r="VTO7" s="1241"/>
      <c r="VTP7" s="1241"/>
      <c r="VTQ7" s="1241"/>
      <c r="VTR7" s="1241"/>
      <c r="VTS7" s="1241"/>
      <c r="VTT7" s="1241"/>
      <c r="VTU7" s="1241"/>
      <c r="VTV7" s="1241"/>
      <c r="VTW7" s="1241"/>
      <c r="VTX7" s="1241"/>
      <c r="VTY7" s="1241"/>
      <c r="VTZ7" s="1241"/>
      <c r="VUA7" s="1241"/>
      <c r="VUB7" s="1241"/>
      <c r="VUC7" s="1241"/>
      <c r="VUD7" s="1241"/>
      <c r="VUE7" s="1241"/>
      <c r="VUF7" s="1241"/>
      <c r="VUG7" s="1241"/>
      <c r="VUH7" s="1241"/>
      <c r="VUI7" s="1241"/>
      <c r="VUJ7" s="1241"/>
      <c r="VUK7" s="1241"/>
      <c r="VUL7" s="1241"/>
      <c r="VUM7" s="1241"/>
      <c r="VUN7" s="1241"/>
      <c r="VUO7" s="1241"/>
      <c r="VUP7" s="1241"/>
      <c r="VUQ7" s="1241"/>
      <c r="VUR7" s="1241"/>
      <c r="VUS7" s="1241"/>
      <c r="VUT7" s="1241"/>
      <c r="VUU7" s="1241"/>
      <c r="VUV7" s="1241"/>
      <c r="VUW7" s="1241"/>
      <c r="VUX7" s="1241"/>
      <c r="VUY7" s="1241"/>
      <c r="VUZ7" s="1241"/>
      <c r="VVA7" s="1241"/>
      <c r="VVB7" s="1241"/>
      <c r="VVC7" s="1241"/>
      <c r="VVD7" s="1241"/>
      <c r="VVE7" s="1241"/>
      <c r="VVF7" s="1241"/>
      <c r="VVG7" s="1241"/>
      <c r="VVH7" s="1241"/>
      <c r="VVI7" s="1241"/>
      <c r="VVJ7" s="1241"/>
      <c r="VVK7" s="1241"/>
      <c r="VVL7" s="1241"/>
      <c r="VVM7" s="1241"/>
      <c r="VVN7" s="1241"/>
      <c r="VVO7" s="1241"/>
      <c r="VVP7" s="1241"/>
      <c r="VVQ7" s="1241"/>
      <c r="VVR7" s="1241"/>
      <c r="VVS7" s="1241"/>
      <c r="VVT7" s="1241"/>
      <c r="VVU7" s="1241"/>
      <c r="VVV7" s="1241"/>
      <c r="VVW7" s="1241"/>
      <c r="VVX7" s="1241"/>
      <c r="VVY7" s="1241"/>
      <c r="VVZ7" s="1241"/>
      <c r="VWA7" s="1241"/>
      <c r="VWB7" s="1241"/>
      <c r="VWC7" s="1241"/>
      <c r="VWD7" s="1241"/>
      <c r="VWE7" s="1241"/>
      <c r="VWF7" s="1241"/>
      <c r="VWG7" s="1241"/>
      <c r="VWH7" s="1241"/>
      <c r="VWI7" s="1241"/>
      <c r="VWJ7" s="1241"/>
      <c r="VWK7" s="1241"/>
      <c r="VWL7" s="1241"/>
      <c r="VWM7" s="1241"/>
      <c r="VWN7" s="1241"/>
      <c r="VWO7" s="1241"/>
      <c r="VWP7" s="1241"/>
      <c r="VWQ7" s="1241"/>
      <c r="VWR7" s="1241"/>
      <c r="VWS7" s="1241"/>
      <c r="VWT7" s="1241"/>
      <c r="VWU7" s="1241"/>
      <c r="VWV7" s="1241"/>
      <c r="VWW7" s="1241"/>
      <c r="VWX7" s="1241"/>
      <c r="VWY7" s="1241"/>
      <c r="VWZ7" s="1241"/>
      <c r="VXA7" s="1241"/>
      <c r="VXB7" s="1241"/>
      <c r="VXC7" s="1241"/>
      <c r="VXD7" s="1241"/>
      <c r="VXE7" s="1241"/>
      <c r="VXF7" s="1241"/>
      <c r="VXG7" s="1241"/>
      <c r="VXH7" s="1241"/>
      <c r="VXI7" s="1241"/>
      <c r="VXJ7" s="1241"/>
      <c r="VXK7" s="1241"/>
      <c r="VXL7" s="1241"/>
      <c r="VXM7" s="1241"/>
      <c r="VXN7" s="1241"/>
      <c r="VXO7" s="1241"/>
      <c r="VXP7" s="1241"/>
      <c r="VXQ7" s="1241"/>
      <c r="VXR7" s="1241"/>
      <c r="VXS7" s="1241"/>
      <c r="VXT7" s="1241"/>
      <c r="VXU7" s="1241"/>
      <c r="VXV7" s="1241"/>
      <c r="VXW7" s="1241"/>
      <c r="VXX7" s="1241"/>
      <c r="VXY7" s="1241"/>
      <c r="VXZ7" s="1241"/>
      <c r="VYA7" s="1241"/>
      <c r="VYB7" s="1241"/>
      <c r="VYC7" s="1241"/>
      <c r="VYD7" s="1241"/>
      <c r="VYE7" s="1241"/>
      <c r="VYF7" s="1241"/>
      <c r="VYG7" s="1241"/>
      <c r="VYH7" s="1241"/>
      <c r="VYI7" s="1241"/>
      <c r="VYJ7" s="1241"/>
      <c r="VYK7" s="1241"/>
      <c r="VYL7" s="1241"/>
      <c r="VYM7" s="1241"/>
      <c r="VYN7" s="1241"/>
      <c r="VYO7" s="1241"/>
      <c r="VYP7" s="1241"/>
      <c r="VYQ7" s="1241"/>
      <c r="VYR7" s="1241"/>
      <c r="VYS7" s="1241"/>
      <c r="VYT7" s="1241"/>
      <c r="VYU7" s="1241"/>
      <c r="VYV7" s="1241"/>
      <c r="VYW7" s="1241"/>
      <c r="VYX7" s="1241"/>
      <c r="VYY7" s="1241"/>
      <c r="VYZ7" s="1241"/>
      <c r="VZA7" s="1241"/>
      <c r="VZB7" s="1241"/>
      <c r="VZC7" s="1241"/>
      <c r="VZD7" s="1241"/>
      <c r="VZE7" s="1241"/>
      <c r="VZF7" s="1241"/>
      <c r="VZG7" s="1241"/>
      <c r="VZH7" s="1241"/>
      <c r="VZI7" s="1241"/>
      <c r="VZJ7" s="1241"/>
      <c r="VZK7" s="1241"/>
      <c r="VZL7" s="1241"/>
      <c r="VZM7" s="1241"/>
      <c r="VZN7" s="1241"/>
      <c r="VZO7" s="1241"/>
      <c r="VZP7" s="1241"/>
      <c r="VZQ7" s="1241"/>
      <c r="VZR7" s="1241"/>
      <c r="VZS7" s="1241"/>
      <c r="VZT7" s="1241"/>
      <c r="VZU7" s="1241"/>
      <c r="VZV7" s="1241"/>
      <c r="VZW7" s="1241"/>
      <c r="VZX7" s="1241"/>
      <c r="VZY7" s="1241"/>
      <c r="VZZ7" s="1241"/>
      <c r="WAA7" s="1241"/>
      <c r="WAB7" s="1241"/>
      <c r="WAC7" s="1241"/>
      <c r="WAD7" s="1241"/>
      <c r="WAE7" s="1241"/>
      <c r="WAF7" s="1241"/>
      <c r="WAG7" s="1241"/>
      <c r="WAH7" s="1241"/>
      <c r="WAI7" s="1241"/>
      <c r="WAJ7" s="1241"/>
      <c r="WAK7" s="1241"/>
      <c r="WAL7" s="1241"/>
      <c r="WAM7" s="1241"/>
      <c r="WAN7" s="1241"/>
      <c r="WAO7" s="1241"/>
      <c r="WAP7" s="1241"/>
      <c r="WAQ7" s="1241"/>
      <c r="WAR7" s="1241"/>
      <c r="WAS7" s="1241"/>
      <c r="WAT7" s="1241"/>
      <c r="WAU7" s="1241"/>
      <c r="WAV7" s="1241"/>
      <c r="WAW7" s="1241"/>
      <c r="WAX7" s="1241"/>
      <c r="WAY7" s="1241"/>
      <c r="WAZ7" s="1241"/>
      <c r="WBA7" s="1241"/>
      <c r="WBB7" s="1241"/>
      <c r="WBC7" s="1241"/>
      <c r="WBD7" s="1241"/>
      <c r="WBE7" s="1241"/>
      <c r="WBF7" s="1241"/>
      <c r="WBG7" s="1241"/>
      <c r="WBH7" s="1241"/>
      <c r="WBI7" s="1241"/>
      <c r="WBJ7" s="1241"/>
      <c r="WBK7" s="1241"/>
      <c r="WBL7" s="1241"/>
      <c r="WBM7" s="1241"/>
      <c r="WBN7" s="1241"/>
      <c r="WBO7" s="1241"/>
      <c r="WBP7" s="1241"/>
      <c r="WBQ7" s="1241"/>
      <c r="WBR7" s="1241"/>
      <c r="WBS7" s="1241"/>
      <c r="WBT7" s="1241"/>
      <c r="WBU7" s="1241"/>
      <c r="WBV7" s="1241"/>
      <c r="WBW7" s="1241"/>
      <c r="WBX7" s="1241"/>
      <c r="WBY7" s="1241"/>
      <c r="WBZ7" s="1241"/>
      <c r="WCA7" s="1241"/>
      <c r="WCB7" s="1241"/>
      <c r="WCC7" s="1241"/>
      <c r="WCD7" s="1241"/>
      <c r="WCE7" s="1241"/>
      <c r="WCF7" s="1241"/>
      <c r="WCG7" s="1241"/>
      <c r="WCH7" s="1241"/>
      <c r="WCI7" s="1241"/>
      <c r="WCJ7" s="1241"/>
      <c r="WCK7" s="1241"/>
      <c r="WCL7" s="1241"/>
      <c r="WCM7" s="1241"/>
      <c r="WCN7" s="1241"/>
      <c r="WCO7" s="1241"/>
      <c r="WCP7" s="1241"/>
      <c r="WCQ7" s="1241"/>
      <c r="WCR7" s="1241"/>
      <c r="WCS7" s="1241"/>
      <c r="WCT7" s="1241"/>
      <c r="WCU7" s="1241"/>
      <c r="WCV7" s="1241"/>
      <c r="WCW7" s="1241"/>
      <c r="WCX7" s="1241"/>
      <c r="WCY7" s="1241"/>
      <c r="WCZ7" s="1241"/>
      <c r="WDA7" s="1241"/>
      <c r="WDB7" s="1241"/>
      <c r="WDC7" s="1241"/>
      <c r="WDD7" s="1241"/>
      <c r="WDE7" s="1241"/>
      <c r="WDF7" s="1241"/>
      <c r="WDG7" s="1241"/>
      <c r="WDH7" s="1241"/>
      <c r="WDI7" s="1241"/>
      <c r="WDJ7" s="1241"/>
      <c r="WDK7" s="1241"/>
      <c r="WDL7" s="1241"/>
      <c r="WDM7" s="1241"/>
      <c r="WDN7" s="1241"/>
      <c r="WDO7" s="1241"/>
      <c r="WDP7" s="1241"/>
      <c r="WDQ7" s="1241"/>
      <c r="WDR7" s="1241"/>
      <c r="WDS7" s="1241"/>
      <c r="WDT7" s="1241"/>
      <c r="WDU7" s="1241"/>
      <c r="WDV7" s="1241"/>
      <c r="WDW7" s="1241"/>
      <c r="WDX7" s="1241"/>
      <c r="WDY7" s="1241"/>
      <c r="WDZ7" s="1241"/>
      <c r="WEA7" s="1241"/>
      <c r="WEB7" s="1241"/>
      <c r="WEC7" s="1241"/>
      <c r="WED7" s="1241"/>
      <c r="WEE7" s="1241"/>
      <c r="WEF7" s="1241"/>
      <c r="WEG7" s="1241"/>
      <c r="WEH7" s="1241"/>
      <c r="WEI7" s="1241"/>
      <c r="WEJ7" s="1241"/>
      <c r="WEK7" s="1241"/>
      <c r="WEL7" s="1241"/>
      <c r="WEM7" s="1241"/>
      <c r="WEN7" s="1241"/>
      <c r="WEO7" s="1241"/>
      <c r="WEP7" s="1241"/>
      <c r="WEQ7" s="1241"/>
      <c r="WER7" s="1241"/>
      <c r="WES7" s="1241"/>
      <c r="WET7" s="1241"/>
      <c r="WEU7" s="1241"/>
      <c r="WEV7" s="1241"/>
      <c r="WEW7" s="1241"/>
      <c r="WEX7" s="1241"/>
      <c r="WEY7" s="1241"/>
      <c r="WEZ7" s="1241"/>
      <c r="WFA7" s="1241"/>
      <c r="WFB7" s="1241"/>
      <c r="WFC7" s="1241"/>
      <c r="WFD7" s="1241"/>
      <c r="WFE7" s="1241"/>
      <c r="WFF7" s="1241"/>
      <c r="WFG7" s="1241"/>
      <c r="WFH7" s="1241"/>
      <c r="WFI7" s="1241"/>
      <c r="WFJ7" s="1241"/>
      <c r="WFK7" s="1241"/>
      <c r="WFL7" s="1241"/>
      <c r="WFM7" s="1241"/>
      <c r="WFN7" s="1241"/>
      <c r="WFO7" s="1241"/>
      <c r="WFP7" s="1241"/>
      <c r="WFQ7" s="1241"/>
      <c r="WFR7" s="1241"/>
      <c r="WFS7" s="1241"/>
      <c r="WFT7" s="1241"/>
      <c r="WFU7" s="1241"/>
      <c r="WFV7" s="1241"/>
      <c r="WFW7" s="1241"/>
      <c r="WFX7" s="1241"/>
      <c r="WFY7" s="1241"/>
      <c r="WFZ7" s="1241"/>
      <c r="WGA7" s="1241"/>
      <c r="WGB7" s="1241"/>
      <c r="WGC7" s="1241"/>
      <c r="WGD7" s="1241"/>
      <c r="WGE7" s="1241"/>
      <c r="WGF7" s="1241"/>
      <c r="WGG7" s="1241"/>
      <c r="WGH7" s="1241"/>
      <c r="WGI7" s="1241"/>
      <c r="WGJ7" s="1241"/>
      <c r="WGK7" s="1241"/>
      <c r="WGL7" s="1241"/>
      <c r="WGM7" s="1241"/>
      <c r="WGN7" s="1241"/>
      <c r="WGO7" s="1241"/>
      <c r="WGP7" s="1241"/>
      <c r="WGQ7" s="1241"/>
      <c r="WGR7" s="1241"/>
      <c r="WGS7" s="1241"/>
      <c r="WGT7" s="1241"/>
      <c r="WGU7" s="1241"/>
      <c r="WGV7" s="1241"/>
      <c r="WGW7" s="1241"/>
      <c r="WGX7" s="1241"/>
      <c r="WGY7" s="1241"/>
      <c r="WGZ7" s="1241"/>
      <c r="WHA7" s="1241"/>
      <c r="WHB7" s="1241"/>
      <c r="WHC7" s="1241"/>
      <c r="WHD7" s="1241"/>
      <c r="WHE7" s="1241"/>
      <c r="WHF7" s="1241"/>
      <c r="WHG7" s="1241"/>
      <c r="WHH7" s="1241"/>
      <c r="WHI7" s="1241"/>
      <c r="WHJ7" s="1241"/>
      <c r="WHK7" s="1241"/>
      <c r="WHL7" s="1241"/>
      <c r="WHM7" s="1241"/>
      <c r="WHN7" s="1241"/>
      <c r="WHO7" s="1241"/>
      <c r="WHP7" s="1241"/>
      <c r="WHQ7" s="1241"/>
      <c r="WHR7" s="1241"/>
      <c r="WHS7" s="1241"/>
      <c r="WHT7" s="1241"/>
      <c r="WHU7" s="1241"/>
      <c r="WHV7" s="1241"/>
      <c r="WHW7" s="1241"/>
      <c r="WHX7" s="1241"/>
      <c r="WHY7" s="1241"/>
      <c r="WHZ7" s="1241"/>
      <c r="WIA7" s="1241"/>
      <c r="WIB7" s="1241"/>
      <c r="WIC7" s="1241"/>
      <c r="WID7" s="1241"/>
      <c r="WIE7" s="1241"/>
      <c r="WIF7" s="1241"/>
      <c r="WIG7" s="1241"/>
      <c r="WIH7" s="1241"/>
      <c r="WII7" s="1241"/>
      <c r="WIJ7" s="1241"/>
      <c r="WIK7" s="1241"/>
      <c r="WIL7" s="1241"/>
      <c r="WIM7" s="1241"/>
      <c r="WIN7" s="1241"/>
      <c r="WIO7" s="1241"/>
      <c r="WIP7" s="1241"/>
      <c r="WIQ7" s="1241"/>
      <c r="WIR7" s="1241"/>
      <c r="WIS7" s="1241"/>
      <c r="WIT7" s="1241"/>
      <c r="WIU7" s="1241"/>
      <c r="WIV7" s="1241"/>
      <c r="WIW7" s="1241"/>
      <c r="WIX7" s="1241"/>
      <c r="WIY7" s="1241"/>
      <c r="WIZ7" s="1241"/>
      <c r="WJA7" s="1241"/>
      <c r="WJB7" s="1241"/>
      <c r="WJC7" s="1241"/>
      <c r="WJD7" s="1241"/>
      <c r="WJE7" s="1241"/>
      <c r="WJF7" s="1241"/>
      <c r="WJG7" s="1241"/>
      <c r="WJH7" s="1241"/>
      <c r="WJI7" s="1241"/>
      <c r="WJJ7" s="1241"/>
      <c r="WJK7" s="1241"/>
      <c r="WJL7" s="1241"/>
      <c r="WJM7" s="1241"/>
      <c r="WJN7" s="1241"/>
      <c r="WJO7" s="1241"/>
      <c r="WJP7" s="1241"/>
      <c r="WJQ7" s="1241"/>
      <c r="WJR7" s="1241"/>
      <c r="WJS7" s="1241"/>
      <c r="WJT7" s="1241"/>
      <c r="WJU7" s="1241"/>
      <c r="WJV7" s="1241"/>
      <c r="WJW7" s="1241"/>
      <c r="WJX7" s="1241"/>
      <c r="WJY7" s="1241"/>
      <c r="WJZ7" s="1241"/>
      <c r="WKA7" s="1241"/>
      <c r="WKB7" s="1241"/>
      <c r="WKC7" s="1241"/>
      <c r="WKD7" s="1241"/>
      <c r="WKE7" s="1241"/>
      <c r="WKF7" s="1241"/>
      <c r="WKG7" s="1241"/>
      <c r="WKH7" s="1241"/>
      <c r="WKI7" s="1241"/>
      <c r="WKJ7" s="1241"/>
      <c r="WKK7" s="1241"/>
      <c r="WKL7" s="1241"/>
      <c r="WKM7" s="1241"/>
      <c r="WKN7" s="1241"/>
      <c r="WKO7" s="1241"/>
      <c r="WKP7" s="1241"/>
      <c r="WKQ7" s="1241"/>
      <c r="WKR7" s="1241"/>
      <c r="WKS7" s="1241"/>
      <c r="WKT7" s="1241"/>
      <c r="WKU7" s="1241"/>
      <c r="WKV7" s="1241"/>
      <c r="WKW7" s="1241"/>
      <c r="WKX7" s="1241"/>
      <c r="WKY7" s="1241"/>
      <c r="WKZ7" s="1241"/>
      <c r="WLA7" s="1241"/>
      <c r="WLB7" s="1241"/>
      <c r="WLC7" s="1241"/>
      <c r="WLD7" s="1241"/>
      <c r="WLE7" s="1241"/>
      <c r="WLF7" s="1241"/>
      <c r="WLG7" s="1241"/>
      <c r="WLH7" s="1241"/>
      <c r="WLI7" s="1241"/>
      <c r="WLJ7" s="1241"/>
      <c r="WLK7" s="1241"/>
      <c r="WLL7" s="1241"/>
      <c r="WLM7" s="1241"/>
      <c r="WLN7" s="1241"/>
      <c r="WLO7" s="1241"/>
      <c r="WLP7" s="1241"/>
      <c r="WLQ7" s="1241"/>
      <c r="WLR7" s="1241"/>
      <c r="WLS7" s="1241"/>
      <c r="WLT7" s="1241"/>
      <c r="WLU7" s="1241"/>
      <c r="WLV7" s="1241"/>
      <c r="WLW7" s="1241"/>
      <c r="WLX7" s="1241"/>
      <c r="WLY7" s="1241"/>
      <c r="WLZ7" s="1241"/>
      <c r="WMA7" s="1241"/>
      <c r="WMB7" s="1241"/>
      <c r="WMC7" s="1241"/>
      <c r="WMD7" s="1241"/>
      <c r="WME7" s="1241"/>
      <c r="WMF7" s="1241"/>
      <c r="WMG7" s="1241"/>
      <c r="WMH7" s="1241"/>
      <c r="WMI7" s="1241"/>
      <c r="WMJ7" s="1241"/>
      <c r="WMK7" s="1241"/>
      <c r="WML7" s="1241"/>
      <c r="WMM7" s="1241"/>
      <c r="WMN7" s="1241"/>
      <c r="WMO7" s="1241"/>
      <c r="WMP7" s="1241"/>
      <c r="WMQ7" s="1241"/>
      <c r="WMR7" s="1241"/>
      <c r="WMS7" s="1241"/>
      <c r="WMT7" s="1241"/>
      <c r="WMU7" s="1241"/>
      <c r="WMV7" s="1241"/>
      <c r="WMW7" s="1241"/>
      <c r="WMX7" s="1241"/>
      <c r="WMY7" s="1241"/>
      <c r="WMZ7" s="1241"/>
      <c r="WNA7" s="1241"/>
      <c r="WNB7" s="1241"/>
      <c r="WNC7" s="1241"/>
      <c r="WND7" s="1241"/>
      <c r="WNE7" s="1241"/>
      <c r="WNF7" s="1241"/>
      <c r="WNG7" s="1241"/>
      <c r="WNH7" s="1241"/>
      <c r="WNI7" s="1241"/>
      <c r="WNJ7" s="1241"/>
      <c r="WNK7" s="1241"/>
      <c r="WNL7" s="1241"/>
      <c r="WNM7" s="1241"/>
      <c r="WNN7" s="1241"/>
      <c r="WNO7" s="1241"/>
      <c r="WNP7" s="1241"/>
      <c r="WNQ7" s="1241"/>
      <c r="WNR7" s="1241"/>
      <c r="WNS7" s="1241"/>
      <c r="WNT7" s="1241"/>
      <c r="WNU7" s="1241"/>
      <c r="WNV7" s="1241"/>
      <c r="WNW7" s="1241"/>
      <c r="WNX7" s="1241"/>
      <c r="WNY7" s="1241"/>
      <c r="WNZ7" s="1241"/>
      <c r="WOA7" s="1241"/>
      <c r="WOB7" s="1241"/>
      <c r="WOC7" s="1241"/>
      <c r="WOD7" s="1241"/>
      <c r="WOE7" s="1241"/>
      <c r="WOF7" s="1241"/>
      <c r="WOG7" s="1241"/>
      <c r="WOH7" s="1241"/>
      <c r="WOI7" s="1241"/>
      <c r="WOJ7" s="1241"/>
      <c r="WOK7" s="1241"/>
      <c r="WOL7" s="1241"/>
      <c r="WOM7" s="1241"/>
      <c r="WON7" s="1241"/>
      <c r="WOO7" s="1241"/>
      <c r="WOP7" s="1241"/>
      <c r="WOQ7" s="1241"/>
      <c r="WOR7" s="1241"/>
      <c r="WOS7" s="1241"/>
      <c r="WOT7" s="1241"/>
      <c r="WOU7" s="1241"/>
      <c r="WOV7" s="1241"/>
      <c r="WOW7" s="1241"/>
      <c r="WOX7" s="1241"/>
      <c r="WOY7" s="1241"/>
      <c r="WOZ7" s="1241"/>
      <c r="WPA7" s="1241"/>
      <c r="WPB7" s="1241"/>
      <c r="WPC7" s="1241"/>
      <c r="WPD7" s="1241"/>
      <c r="WPE7" s="1241"/>
      <c r="WPF7" s="1241"/>
      <c r="WPG7" s="1241"/>
      <c r="WPH7" s="1241"/>
      <c r="WPI7" s="1241"/>
      <c r="WPJ7" s="1241"/>
      <c r="WPK7" s="1241"/>
      <c r="WPL7" s="1241"/>
      <c r="WPM7" s="1241"/>
      <c r="WPN7" s="1241"/>
      <c r="WPO7" s="1241"/>
      <c r="WPP7" s="1241"/>
      <c r="WPQ7" s="1241"/>
      <c r="WPR7" s="1241"/>
      <c r="WPS7" s="1241"/>
      <c r="WPT7" s="1241"/>
      <c r="WPU7" s="1241"/>
      <c r="WPV7" s="1241"/>
      <c r="WPW7" s="1241"/>
      <c r="WPX7" s="1241"/>
      <c r="WPY7" s="1241"/>
      <c r="WPZ7" s="1241"/>
      <c r="WQA7" s="1241"/>
      <c r="WQB7" s="1241"/>
      <c r="WQC7" s="1241"/>
      <c r="WQD7" s="1241"/>
      <c r="WQE7" s="1241"/>
      <c r="WQF7" s="1241"/>
      <c r="WQG7" s="1241"/>
      <c r="WQH7" s="1241"/>
      <c r="WQI7" s="1241"/>
      <c r="WQJ7" s="1241"/>
      <c r="WQK7" s="1241"/>
      <c r="WQL7" s="1241"/>
      <c r="WQM7" s="1241"/>
      <c r="WQN7" s="1241"/>
      <c r="WQO7" s="1241"/>
      <c r="WQP7" s="1241"/>
      <c r="WQQ7" s="1241"/>
      <c r="WQR7" s="1241"/>
      <c r="WQS7" s="1241"/>
      <c r="WQT7" s="1241"/>
      <c r="WQU7" s="1241"/>
      <c r="WQV7" s="1241"/>
      <c r="WQW7" s="1241"/>
      <c r="WQX7" s="1241"/>
      <c r="WQY7" s="1241"/>
      <c r="WQZ7" s="1241"/>
      <c r="WRA7" s="1241"/>
      <c r="WRB7" s="1241"/>
      <c r="WRC7" s="1241"/>
      <c r="WRD7" s="1241"/>
      <c r="WRE7" s="1241"/>
      <c r="WRF7" s="1241"/>
      <c r="WRG7" s="1241"/>
      <c r="WRH7" s="1241"/>
      <c r="WRI7" s="1241"/>
      <c r="WRJ7" s="1241"/>
      <c r="WRK7" s="1241"/>
      <c r="WRL7" s="1241"/>
      <c r="WRM7" s="1241"/>
      <c r="WRN7" s="1241"/>
      <c r="WRO7" s="1241"/>
      <c r="WRP7" s="1241"/>
      <c r="WRQ7" s="1241"/>
      <c r="WRR7" s="1241"/>
      <c r="WRS7" s="1241"/>
      <c r="WRT7" s="1241"/>
      <c r="WRU7" s="1241"/>
      <c r="WRV7" s="1241"/>
      <c r="WRW7" s="1241"/>
      <c r="WRX7" s="1241"/>
      <c r="WRY7" s="1241"/>
      <c r="WRZ7" s="1241"/>
      <c r="WSA7" s="1241"/>
      <c r="WSB7" s="1241"/>
      <c r="WSC7" s="1241"/>
      <c r="WSD7" s="1241"/>
      <c r="WSE7" s="1241"/>
      <c r="WSF7" s="1241"/>
      <c r="WSG7" s="1241"/>
      <c r="WSH7" s="1241"/>
      <c r="WSI7" s="1241"/>
      <c r="WSJ7" s="1241"/>
      <c r="WSK7" s="1241"/>
      <c r="WSL7" s="1241"/>
      <c r="WSM7" s="1241"/>
      <c r="WSN7" s="1241"/>
      <c r="WSO7" s="1241"/>
      <c r="WSP7" s="1241"/>
      <c r="WSQ7" s="1241"/>
      <c r="WSR7" s="1241"/>
      <c r="WSS7" s="1241"/>
      <c r="WST7" s="1241"/>
      <c r="WSU7" s="1241"/>
      <c r="WSV7" s="1241"/>
      <c r="WSW7" s="1241"/>
      <c r="WSX7" s="1241"/>
      <c r="WSY7" s="1241"/>
      <c r="WSZ7" s="1241"/>
      <c r="WTA7" s="1241"/>
      <c r="WTB7" s="1241"/>
      <c r="WTC7" s="1241"/>
      <c r="WTD7" s="1241"/>
      <c r="WTE7" s="1241"/>
      <c r="WTF7" s="1241"/>
      <c r="WTG7" s="1241"/>
      <c r="WTH7" s="1241"/>
      <c r="WTI7" s="1241"/>
      <c r="WTJ7" s="1241"/>
      <c r="WTK7" s="1241"/>
      <c r="WTL7" s="1241"/>
      <c r="WTM7" s="1241"/>
      <c r="WTN7" s="1241"/>
      <c r="WTO7" s="1241"/>
      <c r="WTP7" s="1241"/>
      <c r="WTQ7" s="1241"/>
      <c r="WTR7" s="1241"/>
      <c r="WTS7" s="1241"/>
      <c r="WTT7" s="1241"/>
      <c r="WTU7" s="1241"/>
      <c r="WTV7" s="1241"/>
      <c r="WTW7" s="1241"/>
      <c r="WTX7" s="1241"/>
      <c r="WTY7" s="1241"/>
      <c r="WTZ7" s="1241"/>
      <c r="WUA7" s="1241"/>
      <c r="WUB7" s="1241"/>
      <c r="WUC7" s="1241"/>
      <c r="WUD7" s="1241"/>
      <c r="WUE7" s="1241"/>
      <c r="WUF7" s="1241"/>
      <c r="WUG7" s="1241"/>
      <c r="WUH7" s="1241"/>
      <c r="WUI7" s="1241"/>
      <c r="WUJ7" s="1241"/>
      <c r="WUK7" s="1241"/>
      <c r="WUL7" s="1241"/>
      <c r="WUM7" s="1241"/>
      <c r="WUN7" s="1241"/>
      <c r="WUO7" s="1241"/>
      <c r="WUP7" s="1241"/>
      <c r="WUQ7" s="1241"/>
      <c r="WUR7" s="1241"/>
      <c r="WUS7" s="1241"/>
      <c r="WUT7" s="1241"/>
      <c r="WUU7" s="1241"/>
      <c r="WUV7" s="1241"/>
      <c r="WUW7" s="1241"/>
      <c r="WUX7" s="1241"/>
      <c r="WUY7" s="1241"/>
      <c r="WUZ7" s="1241"/>
      <c r="WVA7" s="1241"/>
      <c r="WVB7" s="1241"/>
      <c r="WVC7" s="1241"/>
      <c r="WVD7" s="1241"/>
      <c r="WVE7" s="1241"/>
      <c r="WVF7" s="1241"/>
      <c r="WVG7" s="1241"/>
      <c r="WVH7" s="1241"/>
      <c r="WVI7" s="1241"/>
      <c r="WVJ7" s="1241"/>
      <c r="WVK7" s="1241"/>
      <c r="WVL7" s="1241"/>
      <c r="WVM7" s="1241"/>
      <c r="WVN7" s="1241"/>
      <c r="WVO7" s="1241"/>
      <c r="WVP7" s="1241"/>
      <c r="WVQ7" s="1241"/>
      <c r="WVR7" s="1241"/>
      <c r="WVS7" s="1241"/>
      <c r="WVT7" s="1241"/>
      <c r="WVU7" s="1241"/>
      <c r="WVV7" s="1241"/>
      <c r="WVW7" s="1241"/>
      <c r="WVX7" s="1241"/>
      <c r="WVY7" s="1241"/>
      <c r="WVZ7" s="1241"/>
      <c r="WWA7" s="1241"/>
      <c r="WWB7" s="1241"/>
      <c r="WWC7" s="1241"/>
      <c r="WWD7" s="1241"/>
      <c r="WWE7" s="1241"/>
      <c r="WWF7" s="1241"/>
      <c r="WWG7" s="1241"/>
      <c r="WWH7" s="1241"/>
      <c r="WWI7" s="1241"/>
      <c r="WWJ7" s="1241"/>
      <c r="WWK7" s="1241"/>
      <c r="WWL7" s="1241"/>
      <c r="WWM7" s="1241"/>
      <c r="WWN7" s="1241"/>
      <c r="WWO7" s="1241"/>
      <c r="WWP7" s="1241"/>
      <c r="WWQ7" s="1241"/>
      <c r="WWR7" s="1241"/>
      <c r="WWS7" s="1241"/>
      <c r="WWT7" s="1241"/>
      <c r="WWU7" s="1241"/>
      <c r="WWV7" s="1241"/>
      <c r="WWW7" s="1241"/>
      <c r="WWX7" s="1241"/>
      <c r="WWY7" s="1241"/>
      <c r="WWZ7" s="1241"/>
      <c r="WXA7" s="1241"/>
      <c r="WXB7" s="1241"/>
      <c r="WXC7" s="1241"/>
      <c r="WXD7" s="1241"/>
      <c r="WXE7" s="1241"/>
      <c r="WXF7" s="1241"/>
      <c r="WXG7" s="1241"/>
      <c r="WXH7" s="1241"/>
      <c r="WXI7" s="1241"/>
      <c r="WXJ7" s="1241"/>
      <c r="WXK7" s="1241"/>
      <c r="WXL7" s="1241"/>
      <c r="WXM7" s="1241"/>
      <c r="WXN7" s="1241"/>
      <c r="WXO7" s="1241"/>
      <c r="WXP7" s="1241"/>
      <c r="WXQ7" s="1241"/>
      <c r="WXR7" s="1241"/>
      <c r="WXS7" s="1241"/>
      <c r="WXT7" s="1241"/>
      <c r="WXU7" s="1241"/>
      <c r="WXV7" s="1241"/>
      <c r="WXW7" s="1241"/>
      <c r="WXX7" s="1241"/>
      <c r="WXY7" s="1241"/>
      <c r="WXZ7" s="1241"/>
      <c r="WYA7" s="1241"/>
      <c r="WYB7" s="1241"/>
      <c r="WYC7" s="1241"/>
      <c r="WYD7" s="1241"/>
      <c r="WYE7" s="1241"/>
      <c r="WYF7" s="1241"/>
      <c r="WYG7" s="1241"/>
      <c r="WYH7" s="1241"/>
      <c r="WYI7" s="1241"/>
      <c r="WYJ7" s="1241"/>
      <c r="WYK7" s="1241"/>
      <c r="WYL7" s="1241"/>
      <c r="WYM7" s="1241"/>
      <c r="WYN7" s="1241"/>
      <c r="WYO7" s="1241"/>
      <c r="WYP7" s="1241"/>
      <c r="WYQ7" s="1241"/>
      <c r="WYR7" s="1241"/>
      <c r="WYS7" s="1241"/>
      <c r="WYT7" s="1241"/>
      <c r="WYU7" s="1241"/>
      <c r="WYV7" s="1241"/>
      <c r="WYW7" s="1241"/>
      <c r="WYX7" s="1241"/>
      <c r="WYY7" s="1241"/>
      <c r="WYZ7" s="1241"/>
      <c r="WZA7" s="1241"/>
      <c r="WZB7" s="1241"/>
      <c r="WZC7" s="1241"/>
      <c r="WZD7" s="1241"/>
      <c r="WZE7" s="1241"/>
      <c r="WZF7" s="1241"/>
      <c r="WZG7" s="1241"/>
      <c r="WZH7" s="1241"/>
      <c r="WZI7" s="1241"/>
      <c r="WZJ7" s="1241"/>
      <c r="WZK7" s="1241"/>
      <c r="WZL7" s="1241"/>
      <c r="WZM7" s="1241"/>
      <c r="WZN7" s="1241"/>
      <c r="WZO7" s="1241"/>
      <c r="WZP7" s="1241"/>
      <c r="WZQ7" s="1241"/>
      <c r="WZR7" s="1241"/>
      <c r="WZS7" s="1241"/>
      <c r="WZT7" s="1241"/>
      <c r="WZU7" s="1241"/>
      <c r="WZV7" s="1241"/>
      <c r="WZW7" s="1241"/>
      <c r="WZX7" s="1241"/>
      <c r="WZY7" s="1241"/>
      <c r="WZZ7" s="1241"/>
      <c r="XAA7" s="1241"/>
      <c r="XAB7" s="1241"/>
      <c r="XAC7" s="1241"/>
      <c r="XAD7" s="1241"/>
      <c r="XAE7" s="1241"/>
      <c r="XAF7" s="1241"/>
      <c r="XAG7" s="1241"/>
      <c r="XAH7" s="1241"/>
      <c r="XAI7" s="1241"/>
      <c r="XAJ7" s="1241"/>
      <c r="XAK7" s="1241"/>
      <c r="XAL7" s="1241"/>
      <c r="XAM7" s="1241"/>
      <c r="XAN7" s="1241"/>
      <c r="XAO7" s="1241"/>
      <c r="XAP7" s="1241"/>
      <c r="XAQ7" s="1241"/>
      <c r="XAR7" s="1241"/>
      <c r="XAS7" s="1241"/>
      <c r="XAT7" s="1241"/>
      <c r="XAU7" s="1241"/>
      <c r="XAV7" s="1241"/>
      <c r="XAW7" s="1241"/>
      <c r="XAX7" s="1241"/>
      <c r="XAY7" s="1241"/>
      <c r="XAZ7" s="1241"/>
      <c r="XBA7" s="1241"/>
      <c r="XBB7" s="1241"/>
      <c r="XBC7" s="1241"/>
      <c r="XBD7" s="1241"/>
      <c r="XBE7" s="1241"/>
      <c r="XBF7" s="1241"/>
      <c r="XBG7" s="1241"/>
      <c r="XBH7" s="1241"/>
      <c r="XBI7" s="1241"/>
      <c r="XBJ7" s="1241"/>
      <c r="XBK7" s="1241"/>
      <c r="XBL7" s="1241"/>
      <c r="XBM7" s="1241"/>
      <c r="XBN7" s="1241"/>
      <c r="XBO7" s="1241"/>
      <c r="XBP7" s="1241"/>
      <c r="XBQ7" s="1241"/>
      <c r="XBR7" s="1241"/>
      <c r="XBS7" s="1241"/>
      <c r="XBT7" s="1241"/>
      <c r="XBU7" s="1241"/>
      <c r="XBV7" s="1241"/>
      <c r="XBW7" s="1241"/>
      <c r="XBX7" s="1241"/>
      <c r="XBY7" s="1241"/>
      <c r="XBZ7" s="1241"/>
      <c r="XCA7" s="1241"/>
      <c r="XCB7" s="1241"/>
      <c r="XCC7" s="1241"/>
      <c r="XCD7" s="1241"/>
      <c r="XCE7" s="1241"/>
      <c r="XCF7" s="1241"/>
      <c r="XCG7" s="1241"/>
      <c r="XCH7" s="1241"/>
      <c r="XCI7" s="1241"/>
      <c r="XCJ7" s="1241"/>
      <c r="XCK7" s="1241"/>
      <c r="XCL7" s="1241"/>
      <c r="XCM7" s="1241"/>
      <c r="XCN7" s="1241"/>
      <c r="XCO7" s="1241"/>
      <c r="XCP7" s="1241"/>
      <c r="XCQ7" s="1241"/>
      <c r="XCR7" s="1241"/>
      <c r="XCS7" s="1241"/>
      <c r="XCT7" s="1241"/>
      <c r="XCU7" s="1241"/>
      <c r="XCV7" s="1241"/>
      <c r="XCW7" s="1241"/>
      <c r="XCX7" s="1241"/>
      <c r="XCY7" s="1241"/>
      <c r="XCZ7" s="1241"/>
      <c r="XDA7" s="1241"/>
      <c r="XDB7" s="1241"/>
      <c r="XDC7" s="1241"/>
      <c r="XDD7" s="1241"/>
      <c r="XDE7" s="1241"/>
      <c r="XDF7" s="1241"/>
      <c r="XDG7" s="1241"/>
      <c r="XDH7" s="1241"/>
      <c r="XDI7" s="1241"/>
      <c r="XDJ7" s="1241"/>
      <c r="XDK7" s="1241"/>
      <c r="XDL7" s="1241"/>
      <c r="XDM7" s="1241"/>
      <c r="XDN7" s="1241"/>
      <c r="XDO7" s="1241"/>
      <c r="XDP7" s="1241"/>
      <c r="XDQ7" s="1241"/>
      <c r="XDR7" s="1241"/>
      <c r="XDS7" s="1241"/>
      <c r="XDT7" s="1241"/>
      <c r="XDU7" s="1241"/>
      <c r="XDV7" s="1241"/>
      <c r="XDW7" s="1241"/>
      <c r="XDX7" s="1241"/>
      <c r="XDY7" s="1241"/>
      <c r="XDZ7" s="1241"/>
      <c r="XEA7" s="1241"/>
      <c r="XEB7" s="1241"/>
      <c r="XEC7" s="1241"/>
      <c r="XED7" s="1241"/>
      <c r="XEE7" s="1241"/>
      <c r="XEF7" s="1241"/>
      <c r="XEG7" s="1241"/>
      <c r="XEH7" s="1241"/>
      <c r="XEI7" s="1241"/>
      <c r="XEJ7" s="1241"/>
      <c r="XEK7" s="1241"/>
      <c r="XEL7" s="1241"/>
      <c r="XEM7" s="1241"/>
      <c r="XEN7" s="1241"/>
      <c r="XEO7" s="1241"/>
      <c r="XEP7" s="1241"/>
      <c r="XEQ7" s="1241"/>
      <c r="XER7" s="1241"/>
      <c r="XES7" s="1241"/>
      <c r="XET7" s="1241"/>
      <c r="XEU7" s="1241"/>
      <c r="XEV7" s="1241"/>
      <c r="XEW7" s="1241"/>
      <c r="XEX7" s="1241"/>
      <c r="XEY7" s="1241"/>
      <c r="XEZ7" s="1241"/>
      <c r="XFA7" s="1241"/>
    </row>
    <row r="8" spans="1:16381" s="295" customFormat="1" ht="45" customHeight="1" x14ac:dyDescent="0.25">
      <c r="A8" s="1197" t="s">
        <v>1621</v>
      </c>
      <c r="B8" s="1242"/>
      <c r="C8" s="1242"/>
      <c r="D8" s="1242"/>
      <c r="E8" s="1242"/>
      <c r="F8" s="1242"/>
      <c r="G8" s="1242"/>
      <c r="H8" s="1242"/>
      <c r="I8" s="1242"/>
      <c r="J8" s="1242"/>
      <c r="K8" s="1242"/>
      <c r="L8" s="1242"/>
      <c r="M8" s="1242"/>
      <c r="N8" s="1242"/>
      <c r="O8" s="1242"/>
      <c r="P8" s="1242"/>
      <c r="Q8" s="1242"/>
      <c r="R8" s="1242"/>
      <c r="S8" s="1242"/>
      <c r="T8" s="1242"/>
      <c r="U8" s="1242"/>
      <c r="V8" s="1242"/>
      <c r="W8" s="1242"/>
      <c r="X8" s="1242"/>
      <c r="Y8" s="1242"/>
      <c r="Z8" s="1242"/>
      <c r="AA8" s="1242"/>
      <c r="AB8" s="1242"/>
      <c r="AC8" s="1242"/>
      <c r="AD8" s="1242"/>
      <c r="AE8" s="1242"/>
      <c r="AF8" s="1242"/>
      <c r="AG8" s="1242"/>
      <c r="AH8" s="1242"/>
      <c r="AI8" s="1242"/>
      <c r="AJ8" s="1242"/>
      <c r="AK8" s="1242"/>
      <c r="AL8" s="1242"/>
      <c r="AM8" s="1242"/>
      <c r="AN8" s="1328"/>
      <c r="AO8" s="1242"/>
      <c r="AP8" s="1242"/>
      <c r="AQ8" s="1242"/>
      <c r="AR8" s="1242"/>
      <c r="AS8" s="1242"/>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c r="BP8" s="1242"/>
      <c r="BQ8" s="1242"/>
      <c r="BR8" s="1242"/>
      <c r="BS8" s="1242"/>
      <c r="BT8" s="1242"/>
      <c r="BU8" s="1242"/>
      <c r="BV8" s="1242"/>
      <c r="BW8" s="1242"/>
      <c r="BX8" s="1242"/>
      <c r="BY8" s="1242"/>
      <c r="BZ8" s="1242"/>
      <c r="CA8" s="1242"/>
      <c r="CB8" s="1242"/>
      <c r="CC8" s="1242"/>
      <c r="CD8" s="1242"/>
      <c r="CE8" s="1242"/>
      <c r="CF8" s="1242"/>
      <c r="CG8" s="1242"/>
      <c r="CH8" s="1242"/>
      <c r="CI8" s="1242"/>
      <c r="CJ8" s="1242"/>
      <c r="CK8" s="1242"/>
      <c r="CL8" s="1242"/>
      <c r="CM8" s="1242"/>
      <c r="CN8" s="1242"/>
      <c r="CO8" s="1242"/>
      <c r="CP8" s="1242"/>
      <c r="CQ8" s="1242"/>
      <c r="CR8" s="1242"/>
      <c r="CS8" s="1242"/>
      <c r="CT8" s="1242"/>
      <c r="CU8" s="1242"/>
      <c r="CV8" s="1242"/>
      <c r="CW8" s="1242"/>
      <c r="CX8" s="1242"/>
      <c r="CY8" s="1242"/>
      <c r="CZ8" s="1242"/>
      <c r="DA8" s="1242"/>
      <c r="DB8" s="1242"/>
      <c r="DC8" s="1242"/>
      <c r="DD8" s="1242"/>
      <c r="DE8" s="1242"/>
      <c r="DF8" s="1242"/>
      <c r="DG8" s="1242"/>
      <c r="DH8" s="1242"/>
      <c r="DI8" s="1242"/>
      <c r="DJ8" s="1242"/>
      <c r="DK8" s="1242"/>
      <c r="DL8" s="1242"/>
      <c r="DM8" s="1242"/>
      <c r="DN8" s="1242"/>
      <c r="DO8" s="1242"/>
      <c r="DP8" s="1242"/>
      <c r="DQ8" s="1242"/>
      <c r="DR8" s="1242"/>
      <c r="DS8" s="1242"/>
      <c r="DT8" s="1242"/>
      <c r="DU8" s="1242"/>
      <c r="DV8" s="1242"/>
      <c r="DW8" s="1242"/>
      <c r="DX8" s="1242"/>
      <c r="DY8" s="1242"/>
      <c r="DZ8" s="1242"/>
      <c r="EA8" s="1242"/>
      <c r="EB8" s="1242"/>
      <c r="EC8" s="1242"/>
      <c r="ED8" s="1242"/>
      <c r="EE8" s="1242"/>
      <c r="EF8" s="1242"/>
      <c r="EG8" s="1242"/>
      <c r="EH8" s="1242"/>
      <c r="EI8" s="1242"/>
      <c r="EJ8" s="1242"/>
      <c r="EK8" s="1242"/>
      <c r="EL8" s="1242"/>
      <c r="EM8" s="1242"/>
      <c r="EN8" s="1242"/>
      <c r="EO8" s="1242"/>
      <c r="EP8" s="1242"/>
      <c r="EQ8" s="1242"/>
      <c r="ER8" s="1242"/>
      <c r="ES8" s="1242"/>
      <c r="ET8" s="1242"/>
      <c r="EU8" s="1242"/>
      <c r="EV8" s="1242"/>
      <c r="EW8" s="1242"/>
      <c r="EX8" s="1242"/>
      <c r="EY8" s="1242"/>
      <c r="EZ8" s="1242"/>
      <c r="FA8" s="1242"/>
      <c r="FB8" s="1242"/>
      <c r="FC8" s="1242"/>
      <c r="FD8" s="1242"/>
      <c r="FE8" s="1242"/>
      <c r="FF8" s="1242"/>
      <c r="FG8" s="1242"/>
      <c r="FH8" s="1242"/>
      <c r="FI8" s="1242"/>
      <c r="FJ8" s="1242"/>
      <c r="FK8" s="1242"/>
      <c r="FL8" s="1242"/>
      <c r="FM8" s="1242"/>
      <c r="FN8" s="1242"/>
      <c r="FO8" s="1242"/>
      <c r="FP8" s="1242"/>
      <c r="FQ8" s="1242"/>
      <c r="FR8" s="1242"/>
      <c r="FS8" s="1242"/>
      <c r="FT8" s="1242"/>
      <c r="FU8" s="1242"/>
      <c r="FV8" s="1242"/>
      <c r="FW8" s="1242"/>
      <c r="FX8" s="1242"/>
      <c r="FY8" s="1242"/>
      <c r="FZ8" s="1242"/>
      <c r="GA8" s="1242"/>
      <c r="GB8" s="1242"/>
      <c r="GC8" s="1242"/>
      <c r="GD8" s="1242"/>
      <c r="GE8" s="1242"/>
      <c r="GF8" s="1242"/>
      <c r="GG8" s="1242"/>
      <c r="GH8" s="1242"/>
      <c r="GI8" s="1242"/>
      <c r="GJ8" s="1242"/>
      <c r="GK8" s="1242"/>
      <c r="GL8" s="1242"/>
      <c r="GM8" s="1242"/>
      <c r="GN8" s="1242"/>
      <c r="GO8" s="1242"/>
      <c r="GP8" s="1242"/>
      <c r="GQ8" s="1242"/>
      <c r="GR8" s="1242"/>
      <c r="GS8" s="1242"/>
      <c r="GT8" s="1242"/>
      <c r="GU8" s="1242"/>
      <c r="GV8" s="1242"/>
      <c r="GW8" s="1242"/>
      <c r="GX8" s="1242"/>
      <c r="GY8" s="1242"/>
      <c r="GZ8" s="1242"/>
      <c r="HA8" s="1242"/>
      <c r="HB8" s="1242"/>
      <c r="HC8" s="1242"/>
      <c r="HD8" s="1242"/>
      <c r="HE8" s="1242"/>
      <c r="HF8" s="1242"/>
      <c r="HG8" s="1242"/>
      <c r="HH8" s="1242"/>
      <c r="HI8" s="1242"/>
      <c r="HJ8" s="1242"/>
      <c r="HK8" s="1242"/>
      <c r="HL8" s="1242"/>
      <c r="HM8" s="1242"/>
      <c r="HN8" s="1242"/>
      <c r="HO8" s="1242"/>
      <c r="HP8" s="1242"/>
      <c r="HQ8" s="1242"/>
      <c r="HR8" s="1242"/>
      <c r="HS8" s="1242"/>
      <c r="HT8" s="1242"/>
      <c r="HU8" s="1242"/>
      <c r="HV8" s="1242"/>
      <c r="HW8" s="1242"/>
      <c r="HX8" s="1242"/>
      <c r="HY8" s="1242"/>
      <c r="HZ8" s="1242"/>
      <c r="IA8" s="1242"/>
      <c r="IB8" s="1242"/>
      <c r="IC8" s="1242"/>
      <c r="ID8" s="1242"/>
      <c r="IE8" s="1242"/>
      <c r="IF8" s="1242"/>
      <c r="IG8" s="1242"/>
      <c r="IH8" s="1242"/>
      <c r="II8" s="1242"/>
      <c r="IJ8" s="1242"/>
      <c r="IK8" s="1242"/>
      <c r="IL8" s="1242"/>
      <c r="IM8" s="1242"/>
      <c r="IN8" s="1242"/>
      <c r="IO8" s="1242"/>
      <c r="IP8" s="1242"/>
      <c r="IQ8" s="1242"/>
      <c r="IR8" s="1242"/>
      <c r="IS8" s="1242"/>
      <c r="IT8" s="1242"/>
      <c r="IU8" s="1242"/>
      <c r="IV8" s="1242"/>
      <c r="IW8" s="1242"/>
      <c r="IX8" s="1242"/>
      <c r="IY8" s="1242"/>
      <c r="IZ8" s="1242"/>
      <c r="JA8" s="1242"/>
      <c r="JB8" s="1242"/>
      <c r="JC8" s="1242"/>
      <c r="JD8" s="1242"/>
      <c r="JE8" s="1242"/>
      <c r="JF8" s="1242"/>
      <c r="JG8" s="1242"/>
      <c r="JH8" s="1242"/>
      <c r="JI8" s="1242"/>
      <c r="JJ8" s="1242"/>
      <c r="JK8" s="1242"/>
      <c r="JL8" s="1242"/>
      <c r="JM8" s="1242"/>
      <c r="JN8" s="1242"/>
      <c r="JO8" s="1242"/>
      <c r="JP8" s="1242"/>
      <c r="JQ8" s="1242"/>
      <c r="JR8" s="1242"/>
      <c r="JS8" s="1242"/>
      <c r="JT8" s="1242"/>
      <c r="JU8" s="1242"/>
      <c r="JV8" s="1242"/>
      <c r="JW8" s="1242"/>
      <c r="JX8" s="1242"/>
      <c r="JY8" s="1242"/>
      <c r="JZ8" s="1242"/>
      <c r="KA8" s="1242"/>
      <c r="KB8" s="1242"/>
      <c r="KC8" s="1242"/>
      <c r="KD8" s="1242"/>
      <c r="KE8" s="1242"/>
      <c r="KF8" s="1242"/>
      <c r="KG8" s="1242"/>
      <c r="KH8" s="1242"/>
      <c r="KI8" s="1242"/>
      <c r="KJ8" s="1242"/>
      <c r="KK8" s="1242"/>
      <c r="KL8" s="1242"/>
      <c r="KM8" s="1242"/>
      <c r="KN8" s="1242"/>
      <c r="KO8" s="1242"/>
      <c r="KP8" s="1242"/>
      <c r="KQ8" s="1242"/>
      <c r="KR8" s="1242"/>
      <c r="KS8" s="1242"/>
      <c r="KT8" s="1242"/>
      <c r="KU8" s="1242"/>
      <c r="KV8" s="1242"/>
      <c r="KW8" s="1242"/>
      <c r="KX8" s="1242"/>
      <c r="KY8" s="1242"/>
      <c r="KZ8" s="1242"/>
      <c r="LA8" s="1242"/>
      <c r="LB8" s="1242"/>
      <c r="LC8" s="1242"/>
      <c r="LD8" s="1242"/>
      <c r="LE8" s="1242"/>
      <c r="LF8" s="1242"/>
      <c r="LG8" s="1242"/>
      <c r="LH8" s="1242"/>
      <c r="LI8" s="1242"/>
      <c r="LJ8" s="1242"/>
      <c r="LK8" s="1242"/>
      <c r="LL8" s="1242"/>
      <c r="LM8" s="1242"/>
      <c r="LN8" s="1242"/>
      <c r="LO8" s="1242"/>
      <c r="LP8" s="1242"/>
      <c r="LQ8" s="1242"/>
      <c r="LR8" s="1242"/>
      <c r="LS8" s="1242"/>
      <c r="LT8" s="1242"/>
      <c r="LU8" s="1242"/>
      <c r="LV8" s="1242"/>
      <c r="LW8" s="1242"/>
      <c r="LX8" s="1242"/>
      <c r="LY8" s="1242"/>
      <c r="LZ8" s="1242"/>
      <c r="MA8" s="1242"/>
      <c r="MB8" s="1242"/>
      <c r="MC8" s="1242"/>
      <c r="MD8" s="1242"/>
      <c r="ME8" s="1242"/>
      <c r="MF8" s="1242"/>
      <c r="MG8" s="1242"/>
      <c r="MH8" s="1242"/>
      <c r="MI8" s="1242"/>
      <c r="MJ8" s="1242"/>
      <c r="MK8" s="1242"/>
      <c r="ML8" s="1242"/>
      <c r="MM8" s="1242"/>
      <c r="MN8" s="1242"/>
      <c r="MO8" s="1242"/>
      <c r="MP8" s="1242"/>
      <c r="MQ8" s="1242"/>
      <c r="MR8" s="1242"/>
      <c r="MS8" s="1242"/>
      <c r="MT8" s="1242"/>
      <c r="MU8" s="1242"/>
      <c r="MV8" s="1242"/>
      <c r="MW8" s="1242"/>
      <c r="MX8" s="1242"/>
      <c r="MY8" s="1242"/>
      <c r="MZ8" s="1242"/>
      <c r="NA8" s="1242"/>
      <c r="NB8" s="1242"/>
      <c r="NC8" s="1242"/>
      <c r="ND8" s="1242"/>
      <c r="NE8" s="1242"/>
      <c r="NF8" s="1242"/>
      <c r="NG8" s="1242"/>
      <c r="NH8" s="1242"/>
      <c r="NI8" s="1242"/>
      <c r="NJ8" s="1242"/>
      <c r="NK8" s="1242"/>
      <c r="NL8" s="1242"/>
      <c r="NM8" s="1242"/>
      <c r="NN8" s="1242"/>
      <c r="NO8" s="1242"/>
      <c r="NP8" s="1242"/>
      <c r="NQ8" s="1242"/>
      <c r="NR8" s="1242"/>
      <c r="NS8" s="1242"/>
      <c r="NT8" s="1242"/>
      <c r="NU8" s="1242"/>
      <c r="NV8" s="1242"/>
      <c r="NW8" s="1242"/>
      <c r="NX8" s="1242"/>
      <c r="NY8" s="1242"/>
      <c r="NZ8" s="1242"/>
      <c r="OA8" s="1242"/>
      <c r="OB8" s="1242"/>
      <c r="OC8" s="1242"/>
      <c r="OD8" s="1242"/>
      <c r="OE8" s="1242"/>
      <c r="OF8" s="1242"/>
      <c r="OG8" s="1242"/>
      <c r="OH8" s="1242"/>
      <c r="OI8" s="1242"/>
      <c r="OJ8" s="1242"/>
      <c r="OK8" s="1242"/>
      <c r="OL8" s="1242"/>
      <c r="OM8" s="1242"/>
      <c r="ON8" s="1242"/>
      <c r="OO8" s="1242"/>
      <c r="OP8" s="1242"/>
      <c r="OQ8" s="1242"/>
      <c r="OR8" s="1242"/>
      <c r="OS8" s="1242"/>
      <c r="OT8" s="1242"/>
      <c r="OU8" s="1242"/>
      <c r="OV8" s="1242"/>
      <c r="OW8" s="1242"/>
      <c r="OX8" s="1242"/>
      <c r="OY8" s="1242"/>
      <c r="OZ8" s="1242"/>
      <c r="PA8" s="1242"/>
      <c r="PB8" s="1242"/>
      <c r="PC8" s="1242"/>
      <c r="PD8" s="1242"/>
      <c r="PE8" s="1242"/>
      <c r="PF8" s="1242"/>
      <c r="PG8" s="1242"/>
      <c r="PH8" s="1242"/>
      <c r="PI8" s="1242"/>
      <c r="PJ8" s="1242"/>
      <c r="PK8" s="1242"/>
      <c r="PL8" s="1242"/>
      <c r="PM8" s="1242"/>
      <c r="PN8" s="1242"/>
      <c r="PO8" s="1242"/>
      <c r="PP8" s="1242"/>
      <c r="PQ8" s="1242"/>
      <c r="PR8" s="1242"/>
      <c r="PS8" s="1242"/>
      <c r="PT8" s="1242"/>
      <c r="PU8" s="1242"/>
      <c r="PV8" s="1242"/>
      <c r="PW8" s="1242"/>
      <c r="PX8" s="1242"/>
      <c r="PY8" s="1242"/>
      <c r="PZ8" s="1242"/>
      <c r="QA8" s="1242"/>
      <c r="QB8" s="1242"/>
      <c r="QC8" s="1242"/>
      <c r="QD8" s="1242"/>
      <c r="QE8" s="1242"/>
      <c r="QF8" s="1242"/>
      <c r="QG8" s="1242"/>
      <c r="QH8" s="1242"/>
      <c r="QI8" s="1242"/>
      <c r="QJ8" s="1242"/>
      <c r="QK8" s="1242"/>
      <c r="QL8" s="1242"/>
      <c r="QM8" s="1242"/>
      <c r="QN8" s="1242"/>
      <c r="QO8" s="1242"/>
      <c r="QP8" s="1242"/>
      <c r="QQ8" s="1242"/>
      <c r="QR8" s="1242"/>
      <c r="QS8" s="1242"/>
      <c r="QT8" s="1242"/>
      <c r="QU8" s="1242"/>
      <c r="QV8" s="1242"/>
      <c r="QW8" s="1242"/>
      <c r="QX8" s="1242"/>
      <c r="QY8" s="1242"/>
      <c r="QZ8" s="1242"/>
      <c r="RA8" s="1242"/>
      <c r="RB8" s="1242"/>
      <c r="RC8" s="1242"/>
      <c r="RD8" s="1242"/>
      <c r="RE8" s="1242"/>
      <c r="RF8" s="1242"/>
      <c r="RG8" s="1242"/>
      <c r="RH8" s="1242"/>
      <c r="RI8" s="1242"/>
      <c r="RJ8" s="1242"/>
      <c r="RK8" s="1242"/>
      <c r="RL8" s="1242"/>
      <c r="RM8" s="1242"/>
      <c r="RN8" s="1242"/>
      <c r="RO8" s="1242"/>
      <c r="RP8" s="1242"/>
      <c r="RQ8" s="1242"/>
      <c r="RR8" s="1242"/>
      <c r="RS8" s="1242"/>
      <c r="RT8" s="1242"/>
      <c r="RU8" s="1242"/>
      <c r="RV8" s="1242"/>
      <c r="RW8" s="1242"/>
      <c r="RX8" s="1242"/>
      <c r="RY8" s="1242"/>
      <c r="RZ8" s="1242"/>
      <c r="SA8" s="1242"/>
      <c r="SB8" s="1242"/>
      <c r="SC8" s="1242"/>
      <c r="SD8" s="1242"/>
      <c r="SE8" s="1242"/>
      <c r="SF8" s="1242"/>
      <c r="SG8" s="1242"/>
      <c r="SH8" s="1242"/>
      <c r="SI8" s="1242"/>
      <c r="SJ8" s="1242"/>
      <c r="SK8" s="1242"/>
      <c r="SL8" s="1242"/>
      <c r="SM8" s="1242"/>
      <c r="SN8" s="1242"/>
      <c r="SO8" s="1242"/>
      <c r="SP8" s="1242"/>
      <c r="SQ8" s="1242"/>
      <c r="SR8" s="1242"/>
      <c r="SS8" s="1242"/>
      <c r="ST8" s="1242"/>
      <c r="SU8" s="1242"/>
      <c r="SV8" s="1242"/>
      <c r="SW8" s="1242"/>
      <c r="SX8" s="1242"/>
      <c r="SY8" s="1242"/>
      <c r="SZ8" s="1242"/>
      <c r="TA8" s="1242"/>
      <c r="TB8" s="1242"/>
      <c r="TC8" s="1242"/>
      <c r="TD8" s="1242"/>
      <c r="TE8" s="1242"/>
      <c r="TF8" s="1242"/>
      <c r="TG8" s="1242"/>
      <c r="TH8" s="1242"/>
      <c r="TI8" s="1242"/>
      <c r="TJ8" s="1242"/>
      <c r="TK8" s="1242"/>
      <c r="TL8" s="1242"/>
      <c r="TM8" s="1242"/>
      <c r="TN8" s="1242"/>
      <c r="TO8" s="1242"/>
      <c r="TP8" s="1242"/>
      <c r="TQ8" s="1242"/>
      <c r="TR8" s="1242"/>
      <c r="TS8" s="1242"/>
      <c r="TT8" s="1242"/>
      <c r="TU8" s="1242"/>
      <c r="TV8" s="1242"/>
      <c r="TW8" s="1242"/>
      <c r="TX8" s="1242"/>
      <c r="TY8" s="1242"/>
      <c r="TZ8" s="1242"/>
      <c r="UA8" s="1242"/>
      <c r="UB8" s="1242"/>
      <c r="UC8" s="1242"/>
      <c r="UD8" s="1242"/>
      <c r="UE8" s="1242"/>
      <c r="UF8" s="1242"/>
      <c r="UG8" s="1242"/>
      <c r="UH8" s="1242"/>
      <c r="UI8" s="1242"/>
      <c r="UJ8" s="1242"/>
      <c r="UK8" s="1242"/>
      <c r="UL8" s="1242"/>
      <c r="UM8" s="1242"/>
      <c r="UN8" s="1242"/>
      <c r="UO8" s="1242"/>
      <c r="UP8" s="1242"/>
      <c r="UQ8" s="1242"/>
      <c r="UR8" s="1242"/>
      <c r="US8" s="1242"/>
      <c r="UT8" s="1242"/>
      <c r="UU8" s="1242"/>
      <c r="UV8" s="1242"/>
      <c r="UW8" s="1242"/>
      <c r="UX8" s="1242"/>
      <c r="UY8" s="1242"/>
      <c r="UZ8" s="1242"/>
      <c r="VA8" s="1242"/>
      <c r="VB8" s="1242"/>
      <c r="VC8" s="1242"/>
      <c r="VD8" s="1242"/>
      <c r="VE8" s="1242"/>
      <c r="VF8" s="1242"/>
      <c r="VG8" s="1242"/>
      <c r="VH8" s="1242"/>
      <c r="VI8" s="1242"/>
      <c r="VJ8" s="1242"/>
      <c r="VK8" s="1242"/>
      <c r="VL8" s="1242"/>
      <c r="VM8" s="1242"/>
      <c r="VN8" s="1242"/>
      <c r="VO8" s="1242"/>
      <c r="VP8" s="1242"/>
      <c r="VQ8" s="1242"/>
      <c r="VR8" s="1242"/>
      <c r="VS8" s="1242"/>
      <c r="VT8" s="1242"/>
      <c r="VU8" s="1242"/>
      <c r="VV8" s="1242"/>
      <c r="VW8" s="1242"/>
      <c r="VX8" s="1242"/>
      <c r="VY8" s="1242"/>
      <c r="VZ8" s="1242"/>
      <c r="WA8" s="1242"/>
      <c r="WB8" s="1242"/>
      <c r="WC8" s="1242"/>
      <c r="WD8" s="1242"/>
      <c r="WE8" s="1242"/>
      <c r="WF8" s="1242"/>
      <c r="WG8" s="1242"/>
      <c r="WH8" s="1242"/>
      <c r="WI8" s="1242"/>
      <c r="WJ8" s="1242"/>
      <c r="WK8" s="1242"/>
      <c r="WL8" s="1242"/>
      <c r="WM8" s="1242"/>
      <c r="WN8" s="1242"/>
      <c r="WO8" s="1242"/>
      <c r="WP8" s="1242"/>
      <c r="WQ8" s="1242"/>
      <c r="WR8" s="1242"/>
      <c r="WS8" s="1242"/>
      <c r="WT8" s="1242"/>
      <c r="WU8" s="1242"/>
      <c r="WV8" s="1242"/>
      <c r="WW8" s="1242"/>
      <c r="WX8" s="1242"/>
      <c r="WY8" s="1242"/>
      <c r="WZ8" s="1242"/>
      <c r="XA8" s="1242"/>
      <c r="XB8" s="1242"/>
      <c r="XC8" s="1242"/>
      <c r="XD8" s="1242"/>
      <c r="XE8" s="1242"/>
      <c r="XF8" s="1242"/>
      <c r="XG8" s="1242"/>
      <c r="XH8" s="1242"/>
      <c r="XI8" s="1242"/>
      <c r="XJ8" s="1242"/>
      <c r="XK8" s="1242"/>
      <c r="XL8" s="1242"/>
      <c r="XM8" s="1242"/>
      <c r="XN8" s="1242"/>
      <c r="XO8" s="1242"/>
      <c r="XP8" s="1242"/>
      <c r="XQ8" s="1242"/>
      <c r="XR8" s="1242"/>
      <c r="XS8" s="1242"/>
      <c r="XT8" s="1242"/>
      <c r="XU8" s="1242"/>
      <c r="XV8" s="1242"/>
      <c r="XW8" s="1242"/>
      <c r="XX8" s="1242"/>
      <c r="XY8" s="1242"/>
      <c r="XZ8" s="1242"/>
      <c r="YA8" s="1242"/>
      <c r="YB8" s="1242"/>
      <c r="YC8" s="1242"/>
      <c r="YD8" s="1242"/>
      <c r="YE8" s="1242"/>
      <c r="YF8" s="1242"/>
      <c r="YG8" s="1242"/>
      <c r="YH8" s="1242"/>
      <c r="YI8" s="1242"/>
      <c r="YJ8" s="1242"/>
      <c r="YK8" s="1242"/>
      <c r="YL8" s="1242"/>
      <c r="YM8" s="1242"/>
      <c r="YN8" s="1242"/>
      <c r="YO8" s="1242"/>
      <c r="YP8" s="1242"/>
      <c r="YQ8" s="1242"/>
      <c r="YR8" s="1242"/>
      <c r="YS8" s="1242"/>
      <c r="YT8" s="1242"/>
      <c r="YU8" s="1242"/>
      <c r="YV8" s="1242"/>
      <c r="YW8" s="1242"/>
      <c r="YX8" s="1242"/>
      <c r="YY8" s="1242"/>
      <c r="YZ8" s="1242"/>
      <c r="ZA8" s="1242"/>
      <c r="ZB8" s="1242"/>
      <c r="ZC8" s="1242"/>
      <c r="ZD8" s="1242"/>
      <c r="ZE8" s="1242"/>
      <c r="ZF8" s="1242"/>
      <c r="ZG8" s="1242"/>
      <c r="ZH8" s="1242"/>
      <c r="ZI8" s="1242"/>
      <c r="ZJ8" s="1242"/>
      <c r="ZK8" s="1242"/>
      <c r="ZL8" s="1242"/>
      <c r="ZM8" s="1242"/>
      <c r="ZN8" s="1242"/>
      <c r="ZO8" s="1242"/>
      <c r="ZP8" s="1242"/>
      <c r="ZQ8" s="1242"/>
      <c r="ZR8" s="1242"/>
      <c r="ZS8" s="1242"/>
      <c r="ZT8" s="1242"/>
      <c r="ZU8" s="1242"/>
      <c r="ZV8" s="1242"/>
      <c r="ZW8" s="1242"/>
      <c r="ZX8" s="1242"/>
      <c r="ZY8" s="1242"/>
      <c r="ZZ8" s="1242"/>
      <c r="AAA8" s="1242"/>
      <c r="AAB8" s="1242"/>
      <c r="AAC8" s="1242"/>
      <c r="AAD8" s="1242"/>
      <c r="AAE8" s="1242"/>
      <c r="AAF8" s="1242"/>
      <c r="AAG8" s="1242"/>
      <c r="AAH8" s="1242"/>
      <c r="AAI8" s="1242"/>
      <c r="AAJ8" s="1242"/>
      <c r="AAK8" s="1242"/>
      <c r="AAL8" s="1242"/>
      <c r="AAM8" s="1242"/>
      <c r="AAN8" s="1242"/>
      <c r="AAO8" s="1242"/>
      <c r="AAP8" s="1242"/>
      <c r="AAQ8" s="1242"/>
      <c r="AAR8" s="1242"/>
      <c r="AAS8" s="1242"/>
      <c r="AAT8" s="1242"/>
      <c r="AAU8" s="1242"/>
      <c r="AAV8" s="1242"/>
      <c r="AAW8" s="1242"/>
      <c r="AAX8" s="1242"/>
      <c r="AAY8" s="1242"/>
      <c r="AAZ8" s="1242"/>
      <c r="ABA8" s="1242"/>
      <c r="ABB8" s="1242"/>
      <c r="ABC8" s="1242"/>
      <c r="ABD8" s="1242"/>
      <c r="ABE8" s="1242"/>
      <c r="ABF8" s="1242"/>
      <c r="ABG8" s="1242"/>
      <c r="ABH8" s="1242"/>
      <c r="ABI8" s="1242"/>
      <c r="ABJ8" s="1242"/>
      <c r="ABK8" s="1242"/>
      <c r="ABL8" s="1242"/>
      <c r="ABM8" s="1242"/>
      <c r="ABN8" s="1242"/>
      <c r="ABO8" s="1242"/>
      <c r="ABP8" s="1242"/>
      <c r="ABQ8" s="1242"/>
      <c r="ABR8" s="1242"/>
      <c r="ABS8" s="1242"/>
      <c r="ABT8" s="1242"/>
      <c r="ABU8" s="1242"/>
      <c r="ABV8" s="1242"/>
      <c r="ABW8" s="1242"/>
      <c r="ABX8" s="1242"/>
      <c r="ABY8" s="1242"/>
      <c r="ABZ8" s="1242"/>
      <c r="ACA8" s="1242"/>
      <c r="ACB8" s="1242"/>
      <c r="ACC8" s="1242"/>
      <c r="ACD8" s="1242"/>
      <c r="ACE8" s="1242"/>
      <c r="ACF8" s="1242"/>
      <c r="ACG8" s="1242"/>
      <c r="ACH8" s="1242"/>
      <c r="ACI8" s="1242"/>
      <c r="ACJ8" s="1242"/>
      <c r="ACK8" s="1242"/>
      <c r="ACL8" s="1242"/>
      <c r="ACM8" s="1242"/>
      <c r="ACN8" s="1242"/>
      <c r="ACO8" s="1242"/>
      <c r="ACP8" s="1242"/>
      <c r="ACQ8" s="1242"/>
      <c r="ACR8" s="1242"/>
      <c r="ACS8" s="1242"/>
      <c r="ACT8" s="1242"/>
      <c r="ACU8" s="1242"/>
      <c r="ACV8" s="1242"/>
      <c r="ACW8" s="1242"/>
      <c r="ACX8" s="1242"/>
      <c r="ACY8" s="1242"/>
      <c r="ACZ8" s="1242"/>
      <c r="ADA8" s="1242"/>
      <c r="ADB8" s="1242"/>
      <c r="ADC8" s="1242"/>
      <c r="ADD8" s="1242"/>
      <c r="ADE8" s="1242"/>
      <c r="ADF8" s="1242"/>
      <c r="ADG8" s="1242"/>
      <c r="ADH8" s="1242"/>
      <c r="ADI8" s="1242"/>
      <c r="ADJ8" s="1242"/>
      <c r="ADK8" s="1242"/>
      <c r="ADL8" s="1242"/>
      <c r="ADM8" s="1242"/>
      <c r="ADN8" s="1242"/>
      <c r="ADO8" s="1242"/>
      <c r="ADP8" s="1242"/>
      <c r="ADQ8" s="1242"/>
      <c r="ADR8" s="1242"/>
      <c r="ADS8" s="1242"/>
      <c r="ADT8" s="1242"/>
      <c r="ADU8" s="1242"/>
      <c r="ADV8" s="1242"/>
      <c r="ADW8" s="1242"/>
      <c r="ADX8" s="1242"/>
      <c r="ADY8" s="1242"/>
      <c r="ADZ8" s="1242"/>
      <c r="AEA8" s="1242"/>
      <c r="AEB8" s="1242"/>
      <c r="AEC8" s="1242"/>
      <c r="AED8" s="1242"/>
      <c r="AEE8" s="1242"/>
      <c r="AEF8" s="1242"/>
      <c r="AEG8" s="1242"/>
      <c r="AEH8" s="1242"/>
      <c r="AEI8" s="1242"/>
      <c r="AEJ8" s="1242"/>
      <c r="AEK8" s="1242"/>
      <c r="AEL8" s="1242"/>
      <c r="AEM8" s="1242"/>
      <c r="AEN8" s="1242"/>
      <c r="AEO8" s="1242"/>
      <c r="AEP8" s="1242"/>
      <c r="AEQ8" s="1242"/>
      <c r="AER8" s="1242"/>
      <c r="AES8" s="1242"/>
      <c r="AET8" s="1242"/>
      <c r="AEU8" s="1242"/>
      <c r="AEV8" s="1242"/>
      <c r="AEW8" s="1242"/>
      <c r="AEX8" s="1242"/>
      <c r="AEY8" s="1242"/>
      <c r="AEZ8" s="1242"/>
      <c r="AFA8" s="1242"/>
      <c r="AFB8" s="1242"/>
      <c r="AFC8" s="1242"/>
      <c r="AFD8" s="1242"/>
      <c r="AFE8" s="1242"/>
      <c r="AFF8" s="1242"/>
      <c r="AFG8" s="1242"/>
      <c r="AFH8" s="1242"/>
      <c r="AFI8" s="1242"/>
      <c r="AFJ8" s="1242"/>
      <c r="AFK8" s="1242"/>
      <c r="AFL8" s="1242"/>
      <c r="AFM8" s="1242"/>
      <c r="AFN8" s="1242"/>
      <c r="AFO8" s="1242"/>
      <c r="AFP8" s="1242"/>
      <c r="AFQ8" s="1242"/>
      <c r="AFR8" s="1242"/>
      <c r="AFS8" s="1242"/>
      <c r="AFT8" s="1242"/>
      <c r="AFU8" s="1242"/>
      <c r="AFV8" s="1242"/>
      <c r="AFW8" s="1242"/>
      <c r="AFX8" s="1242"/>
      <c r="AFY8" s="1242"/>
      <c r="AFZ8" s="1242"/>
      <c r="AGA8" s="1242"/>
      <c r="AGB8" s="1242"/>
      <c r="AGC8" s="1242"/>
      <c r="AGD8" s="1242"/>
      <c r="AGE8" s="1242"/>
      <c r="AGF8" s="1242"/>
      <c r="AGG8" s="1242"/>
      <c r="AGH8" s="1242"/>
      <c r="AGI8" s="1242"/>
      <c r="AGJ8" s="1242"/>
      <c r="AGK8" s="1242"/>
      <c r="AGL8" s="1242"/>
      <c r="AGM8" s="1242"/>
      <c r="AGN8" s="1242"/>
      <c r="AGO8" s="1242"/>
      <c r="AGP8" s="1242"/>
      <c r="AGQ8" s="1242"/>
      <c r="AGR8" s="1242"/>
      <c r="AGS8" s="1242"/>
      <c r="AGT8" s="1242"/>
      <c r="AGU8" s="1242"/>
      <c r="AGV8" s="1242"/>
      <c r="AGW8" s="1242"/>
      <c r="AGX8" s="1242"/>
      <c r="AGY8" s="1242"/>
      <c r="AGZ8" s="1242"/>
      <c r="AHA8" s="1242"/>
      <c r="AHB8" s="1242"/>
      <c r="AHC8" s="1242"/>
      <c r="AHD8" s="1242"/>
      <c r="AHE8" s="1242"/>
      <c r="AHF8" s="1242"/>
      <c r="AHG8" s="1242"/>
      <c r="AHH8" s="1242"/>
      <c r="AHI8" s="1242"/>
      <c r="AHJ8" s="1242"/>
      <c r="AHK8" s="1242"/>
      <c r="AHL8" s="1242"/>
      <c r="AHM8" s="1242"/>
      <c r="AHN8" s="1242"/>
      <c r="AHO8" s="1242"/>
      <c r="AHP8" s="1242"/>
      <c r="AHQ8" s="1242"/>
      <c r="AHR8" s="1242"/>
      <c r="AHS8" s="1242"/>
      <c r="AHT8" s="1242"/>
      <c r="AHU8" s="1242"/>
      <c r="AHV8" s="1242"/>
      <c r="AHW8" s="1242"/>
      <c r="AHX8" s="1242"/>
      <c r="AHY8" s="1242"/>
      <c r="AHZ8" s="1242"/>
      <c r="AIA8" s="1242"/>
      <c r="AIB8" s="1242"/>
      <c r="AIC8" s="1242"/>
      <c r="AID8" s="1242"/>
      <c r="AIE8" s="1242"/>
      <c r="AIF8" s="1242"/>
      <c r="AIG8" s="1242"/>
      <c r="AIH8" s="1242"/>
      <c r="AII8" s="1242"/>
      <c r="AIJ8" s="1242"/>
      <c r="AIK8" s="1242"/>
      <c r="AIL8" s="1242"/>
      <c r="AIM8" s="1242"/>
      <c r="AIN8" s="1242"/>
      <c r="AIO8" s="1242"/>
      <c r="AIP8" s="1242"/>
      <c r="AIQ8" s="1242"/>
      <c r="AIR8" s="1242"/>
      <c r="AIS8" s="1242"/>
      <c r="AIT8" s="1242"/>
      <c r="AIU8" s="1242"/>
      <c r="AIV8" s="1242"/>
      <c r="AIW8" s="1242"/>
      <c r="AIX8" s="1242"/>
      <c r="AIY8" s="1242"/>
      <c r="AIZ8" s="1242"/>
      <c r="AJA8" s="1242"/>
      <c r="AJB8" s="1242"/>
      <c r="AJC8" s="1242"/>
      <c r="AJD8" s="1242"/>
      <c r="AJE8" s="1242"/>
      <c r="AJF8" s="1242"/>
      <c r="AJG8" s="1242"/>
      <c r="AJH8" s="1242"/>
      <c r="AJI8" s="1242"/>
      <c r="AJJ8" s="1242"/>
      <c r="AJK8" s="1242"/>
      <c r="AJL8" s="1242"/>
      <c r="AJM8" s="1242"/>
      <c r="AJN8" s="1242"/>
      <c r="AJO8" s="1242"/>
      <c r="AJP8" s="1242"/>
      <c r="AJQ8" s="1242"/>
      <c r="AJR8" s="1242"/>
      <c r="AJS8" s="1242"/>
      <c r="AJT8" s="1242"/>
      <c r="AJU8" s="1242"/>
      <c r="AJV8" s="1242"/>
      <c r="AJW8" s="1242"/>
      <c r="AJX8" s="1242"/>
      <c r="AJY8" s="1242"/>
      <c r="AJZ8" s="1242"/>
      <c r="AKA8" s="1242"/>
      <c r="AKB8" s="1242"/>
      <c r="AKC8" s="1242"/>
      <c r="AKD8" s="1242"/>
      <c r="AKE8" s="1242"/>
      <c r="AKF8" s="1242"/>
      <c r="AKG8" s="1242"/>
      <c r="AKH8" s="1242"/>
      <c r="AKI8" s="1242"/>
      <c r="AKJ8" s="1242"/>
      <c r="AKK8" s="1242"/>
      <c r="AKL8" s="1242"/>
      <c r="AKM8" s="1242"/>
      <c r="AKN8" s="1242"/>
      <c r="AKO8" s="1242"/>
      <c r="AKP8" s="1242"/>
      <c r="AKQ8" s="1242"/>
      <c r="AKR8" s="1242"/>
      <c r="AKS8" s="1242"/>
      <c r="AKT8" s="1242"/>
      <c r="AKU8" s="1242"/>
      <c r="AKV8" s="1242"/>
      <c r="AKW8" s="1242"/>
      <c r="AKX8" s="1242"/>
      <c r="AKY8" s="1242"/>
      <c r="AKZ8" s="1242"/>
      <c r="ALA8" s="1242"/>
      <c r="ALB8" s="1242"/>
      <c r="ALC8" s="1242"/>
      <c r="ALD8" s="1242"/>
      <c r="ALE8" s="1242"/>
      <c r="ALF8" s="1242"/>
      <c r="ALG8" s="1242"/>
      <c r="ALH8" s="1242"/>
      <c r="ALI8" s="1242"/>
      <c r="ALJ8" s="1242"/>
      <c r="ALK8" s="1242"/>
      <c r="ALL8" s="1242"/>
      <c r="ALM8" s="1242"/>
      <c r="ALN8" s="1242"/>
      <c r="ALO8" s="1242"/>
      <c r="ALP8" s="1242"/>
      <c r="ALQ8" s="1242"/>
      <c r="ALR8" s="1242"/>
      <c r="ALS8" s="1242"/>
      <c r="ALT8" s="1242"/>
      <c r="ALU8" s="1242"/>
      <c r="ALV8" s="1242"/>
      <c r="ALW8" s="1242"/>
      <c r="ALX8" s="1242"/>
      <c r="ALY8" s="1242"/>
      <c r="ALZ8" s="1242"/>
      <c r="AMA8" s="1242"/>
      <c r="AMB8" s="1242"/>
      <c r="AMC8" s="1242"/>
      <c r="AMD8" s="1242"/>
      <c r="AME8" s="1242"/>
      <c r="AMF8" s="1242"/>
      <c r="AMG8" s="1242"/>
      <c r="AMH8" s="1242"/>
      <c r="AMI8" s="1242"/>
      <c r="AMJ8" s="1242"/>
      <c r="AMK8" s="1242"/>
      <c r="AML8" s="1242"/>
      <c r="AMM8" s="1242"/>
      <c r="AMN8" s="1242"/>
      <c r="AMO8" s="1242"/>
      <c r="AMP8" s="1242"/>
      <c r="AMQ8" s="1242"/>
      <c r="AMR8" s="1242"/>
      <c r="AMS8" s="1242"/>
      <c r="AMT8" s="1242"/>
      <c r="AMU8" s="1242"/>
      <c r="AMV8" s="1242"/>
      <c r="AMW8" s="1242"/>
      <c r="AMX8" s="1242"/>
      <c r="AMY8" s="1242"/>
      <c r="AMZ8" s="1242"/>
      <c r="ANA8" s="1242"/>
      <c r="ANB8" s="1242"/>
      <c r="ANC8" s="1242"/>
      <c r="AND8" s="1242"/>
      <c r="ANE8" s="1242"/>
      <c r="ANF8" s="1242"/>
      <c r="ANG8" s="1242"/>
      <c r="ANH8" s="1242"/>
      <c r="ANI8" s="1242"/>
      <c r="ANJ8" s="1242"/>
      <c r="ANK8" s="1242"/>
      <c r="ANL8" s="1242"/>
      <c r="ANM8" s="1242"/>
      <c r="ANN8" s="1242"/>
      <c r="ANO8" s="1242"/>
      <c r="ANP8" s="1242"/>
      <c r="ANQ8" s="1242"/>
      <c r="ANR8" s="1242"/>
      <c r="ANS8" s="1242"/>
      <c r="ANT8" s="1242"/>
      <c r="ANU8" s="1242"/>
      <c r="ANV8" s="1242"/>
      <c r="ANW8" s="1242"/>
      <c r="ANX8" s="1242"/>
      <c r="ANY8" s="1242"/>
      <c r="ANZ8" s="1242"/>
      <c r="AOA8" s="1242"/>
      <c r="AOB8" s="1242"/>
      <c r="AOC8" s="1242"/>
      <c r="AOD8" s="1242"/>
      <c r="AOE8" s="1242"/>
      <c r="AOF8" s="1242"/>
      <c r="AOG8" s="1242"/>
      <c r="AOH8" s="1242"/>
      <c r="AOI8" s="1242"/>
      <c r="AOJ8" s="1242"/>
      <c r="AOK8" s="1242"/>
      <c r="AOL8" s="1242"/>
      <c r="AOM8" s="1242"/>
      <c r="AON8" s="1242"/>
      <c r="AOO8" s="1242"/>
      <c r="AOP8" s="1242"/>
      <c r="AOQ8" s="1242"/>
      <c r="AOR8" s="1242"/>
      <c r="AOS8" s="1242"/>
      <c r="AOT8" s="1242"/>
      <c r="AOU8" s="1242"/>
      <c r="AOV8" s="1242"/>
      <c r="AOW8" s="1242"/>
      <c r="AOX8" s="1242"/>
      <c r="AOY8" s="1242"/>
      <c r="AOZ8" s="1242"/>
      <c r="APA8" s="1242"/>
      <c r="APB8" s="1242"/>
      <c r="APC8" s="1242"/>
      <c r="APD8" s="1242"/>
      <c r="APE8" s="1242"/>
      <c r="APF8" s="1242"/>
      <c r="APG8" s="1242"/>
      <c r="APH8" s="1242"/>
      <c r="API8" s="1242"/>
      <c r="APJ8" s="1242"/>
      <c r="APK8" s="1242"/>
      <c r="APL8" s="1242"/>
      <c r="APM8" s="1242"/>
      <c r="APN8" s="1242"/>
      <c r="APO8" s="1242"/>
      <c r="APP8" s="1242"/>
      <c r="APQ8" s="1242"/>
      <c r="APR8" s="1242"/>
      <c r="APS8" s="1242"/>
      <c r="APT8" s="1242"/>
      <c r="APU8" s="1242"/>
      <c r="APV8" s="1242"/>
      <c r="APW8" s="1242"/>
      <c r="APX8" s="1242"/>
      <c r="APY8" s="1242"/>
      <c r="APZ8" s="1242"/>
      <c r="AQA8" s="1242"/>
      <c r="AQB8" s="1242"/>
      <c r="AQC8" s="1242"/>
      <c r="AQD8" s="1242"/>
      <c r="AQE8" s="1242"/>
      <c r="AQF8" s="1242"/>
      <c r="AQG8" s="1242"/>
      <c r="AQH8" s="1242"/>
      <c r="AQI8" s="1242"/>
      <c r="AQJ8" s="1242"/>
      <c r="AQK8" s="1242"/>
      <c r="AQL8" s="1242"/>
      <c r="AQM8" s="1242"/>
      <c r="AQN8" s="1242"/>
      <c r="AQO8" s="1242"/>
      <c r="AQP8" s="1242"/>
      <c r="AQQ8" s="1242"/>
      <c r="AQR8" s="1242"/>
      <c r="AQS8" s="1242"/>
      <c r="AQT8" s="1242"/>
      <c r="AQU8" s="1242"/>
      <c r="AQV8" s="1242"/>
      <c r="AQW8" s="1242"/>
      <c r="AQX8" s="1242"/>
      <c r="AQY8" s="1242"/>
      <c r="AQZ8" s="1242"/>
      <c r="ARA8" s="1242"/>
      <c r="ARB8" s="1242"/>
      <c r="ARC8" s="1242"/>
      <c r="ARD8" s="1242"/>
      <c r="ARE8" s="1242"/>
      <c r="ARF8" s="1242"/>
      <c r="ARG8" s="1242"/>
      <c r="ARH8" s="1242"/>
      <c r="ARI8" s="1242"/>
      <c r="ARJ8" s="1242"/>
      <c r="ARK8" s="1242"/>
      <c r="ARL8" s="1242"/>
      <c r="ARM8" s="1242"/>
      <c r="ARN8" s="1242"/>
      <c r="ARO8" s="1242"/>
      <c r="ARP8" s="1242"/>
      <c r="ARQ8" s="1242"/>
      <c r="ARR8" s="1242"/>
      <c r="ARS8" s="1242"/>
      <c r="ART8" s="1242"/>
      <c r="ARU8" s="1242"/>
      <c r="ARV8" s="1242"/>
      <c r="ARW8" s="1242"/>
      <c r="ARX8" s="1242"/>
      <c r="ARY8" s="1242"/>
      <c r="ARZ8" s="1242"/>
      <c r="ASA8" s="1242"/>
      <c r="ASB8" s="1242"/>
      <c r="ASC8" s="1242"/>
      <c r="ASD8" s="1242"/>
      <c r="ASE8" s="1242"/>
      <c r="ASF8" s="1242"/>
      <c r="ASG8" s="1242"/>
      <c r="ASH8" s="1242"/>
      <c r="ASI8" s="1242"/>
      <c r="ASJ8" s="1242"/>
      <c r="ASK8" s="1242"/>
      <c r="ASL8" s="1242"/>
      <c r="ASM8" s="1242"/>
      <c r="ASN8" s="1242"/>
      <c r="ASO8" s="1242"/>
      <c r="ASP8" s="1242"/>
      <c r="ASQ8" s="1242"/>
      <c r="ASR8" s="1242"/>
      <c r="ASS8" s="1242"/>
      <c r="AST8" s="1242"/>
      <c r="ASU8" s="1242"/>
      <c r="ASV8" s="1242"/>
      <c r="ASW8" s="1242"/>
      <c r="ASX8" s="1242"/>
      <c r="ASY8" s="1242"/>
      <c r="ASZ8" s="1242"/>
      <c r="ATA8" s="1242"/>
      <c r="ATB8" s="1242"/>
      <c r="ATC8" s="1242"/>
      <c r="ATD8" s="1242"/>
      <c r="ATE8" s="1242"/>
      <c r="ATF8" s="1242"/>
      <c r="ATG8" s="1242"/>
      <c r="ATH8" s="1242"/>
      <c r="ATI8" s="1242"/>
      <c r="ATJ8" s="1242"/>
      <c r="ATK8" s="1242"/>
      <c r="ATL8" s="1242"/>
      <c r="ATM8" s="1242"/>
      <c r="ATN8" s="1242"/>
      <c r="ATO8" s="1242"/>
      <c r="ATP8" s="1242"/>
      <c r="ATQ8" s="1242"/>
      <c r="ATR8" s="1242"/>
      <c r="ATS8" s="1242"/>
      <c r="ATT8" s="1242"/>
      <c r="ATU8" s="1242"/>
      <c r="ATV8" s="1242"/>
      <c r="ATW8" s="1242"/>
      <c r="ATX8" s="1242"/>
      <c r="ATY8" s="1242"/>
      <c r="ATZ8" s="1242"/>
      <c r="AUA8" s="1242"/>
      <c r="AUB8" s="1242"/>
      <c r="AUC8" s="1242"/>
      <c r="AUD8" s="1242"/>
      <c r="AUE8" s="1242"/>
      <c r="AUF8" s="1242"/>
      <c r="AUG8" s="1242"/>
      <c r="AUH8" s="1242"/>
      <c r="AUI8" s="1242"/>
      <c r="AUJ8" s="1242"/>
      <c r="AUK8" s="1242"/>
      <c r="AUL8" s="1242"/>
      <c r="AUM8" s="1242"/>
      <c r="AUN8" s="1242"/>
      <c r="AUO8" s="1242"/>
      <c r="AUP8" s="1242"/>
      <c r="AUQ8" s="1242"/>
      <c r="AUR8" s="1242"/>
      <c r="AUS8" s="1242"/>
      <c r="AUT8" s="1242"/>
      <c r="AUU8" s="1242"/>
      <c r="AUV8" s="1242"/>
      <c r="AUW8" s="1242"/>
      <c r="AUX8" s="1242"/>
      <c r="AUY8" s="1242"/>
      <c r="AUZ8" s="1242"/>
      <c r="AVA8" s="1242"/>
      <c r="AVB8" s="1242"/>
      <c r="AVC8" s="1242"/>
      <c r="AVD8" s="1242"/>
      <c r="AVE8" s="1242"/>
      <c r="AVF8" s="1242"/>
      <c r="AVG8" s="1242"/>
      <c r="AVH8" s="1242"/>
      <c r="AVI8" s="1242"/>
      <c r="AVJ8" s="1242"/>
      <c r="AVK8" s="1242"/>
      <c r="AVL8" s="1242"/>
      <c r="AVM8" s="1242"/>
      <c r="AVN8" s="1242"/>
      <c r="AVO8" s="1242"/>
      <c r="AVP8" s="1242"/>
      <c r="AVQ8" s="1242"/>
      <c r="AVR8" s="1242"/>
      <c r="AVS8" s="1242"/>
      <c r="AVT8" s="1242"/>
      <c r="AVU8" s="1242"/>
      <c r="AVV8" s="1242"/>
      <c r="AVW8" s="1242"/>
      <c r="AVX8" s="1242"/>
      <c r="AVY8" s="1242"/>
      <c r="AVZ8" s="1242"/>
      <c r="AWA8" s="1242"/>
      <c r="AWB8" s="1242"/>
      <c r="AWC8" s="1242"/>
      <c r="AWD8" s="1242"/>
      <c r="AWE8" s="1242"/>
      <c r="AWF8" s="1242"/>
      <c r="AWG8" s="1242"/>
      <c r="AWH8" s="1242"/>
      <c r="AWI8" s="1242"/>
      <c r="AWJ8" s="1242"/>
      <c r="AWK8" s="1242"/>
      <c r="AWL8" s="1242"/>
      <c r="AWM8" s="1242"/>
      <c r="AWN8" s="1242"/>
      <c r="AWO8" s="1242"/>
      <c r="AWP8" s="1242"/>
      <c r="AWQ8" s="1242"/>
      <c r="AWR8" s="1242"/>
      <c r="AWS8" s="1242"/>
      <c r="AWT8" s="1242"/>
      <c r="AWU8" s="1242"/>
      <c r="AWV8" s="1242"/>
      <c r="AWW8" s="1242"/>
      <c r="AWX8" s="1242"/>
      <c r="AWY8" s="1242"/>
      <c r="AWZ8" s="1242"/>
      <c r="AXA8" s="1242"/>
      <c r="AXB8" s="1242"/>
      <c r="AXC8" s="1242"/>
      <c r="AXD8" s="1242"/>
      <c r="AXE8" s="1242"/>
      <c r="AXF8" s="1242"/>
      <c r="AXG8" s="1242"/>
      <c r="AXH8" s="1242"/>
      <c r="AXI8" s="1242"/>
      <c r="AXJ8" s="1242"/>
      <c r="AXK8" s="1242"/>
      <c r="AXL8" s="1242"/>
      <c r="AXM8" s="1242"/>
      <c r="AXN8" s="1242"/>
      <c r="AXO8" s="1242"/>
      <c r="AXP8" s="1242"/>
      <c r="AXQ8" s="1242"/>
      <c r="AXR8" s="1242"/>
      <c r="AXS8" s="1242"/>
      <c r="AXT8" s="1242"/>
      <c r="AXU8" s="1242"/>
      <c r="AXV8" s="1242"/>
      <c r="AXW8" s="1242"/>
      <c r="AXX8" s="1242"/>
      <c r="AXY8" s="1242"/>
      <c r="AXZ8" s="1242"/>
      <c r="AYA8" s="1242"/>
      <c r="AYB8" s="1242"/>
      <c r="AYC8" s="1242"/>
      <c r="AYD8" s="1242"/>
      <c r="AYE8" s="1242"/>
      <c r="AYF8" s="1242"/>
      <c r="AYG8" s="1242"/>
      <c r="AYH8" s="1242"/>
      <c r="AYI8" s="1242"/>
      <c r="AYJ8" s="1242"/>
      <c r="AYK8" s="1242"/>
      <c r="AYL8" s="1242"/>
      <c r="AYM8" s="1242"/>
      <c r="AYN8" s="1242"/>
      <c r="AYO8" s="1242"/>
      <c r="AYP8" s="1242"/>
      <c r="AYQ8" s="1242"/>
      <c r="AYR8" s="1242"/>
      <c r="AYS8" s="1242"/>
      <c r="AYT8" s="1242"/>
      <c r="AYU8" s="1242"/>
      <c r="AYV8" s="1242"/>
      <c r="AYW8" s="1242"/>
      <c r="AYX8" s="1242"/>
      <c r="AYY8" s="1242"/>
      <c r="AYZ8" s="1242"/>
      <c r="AZA8" s="1242"/>
      <c r="AZB8" s="1242"/>
      <c r="AZC8" s="1242"/>
      <c r="AZD8" s="1242"/>
      <c r="AZE8" s="1242"/>
      <c r="AZF8" s="1242"/>
      <c r="AZG8" s="1242"/>
      <c r="AZH8" s="1242"/>
      <c r="AZI8" s="1242"/>
      <c r="AZJ8" s="1242"/>
      <c r="AZK8" s="1242"/>
      <c r="AZL8" s="1242"/>
      <c r="AZM8" s="1242"/>
      <c r="AZN8" s="1242"/>
      <c r="AZO8" s="1242"/>
      <c r="AZP8" s="1242"/>
      <c r="AZQ8" s="1242"/>
      <c r="AZR8" s="1242"/>
      <c r="AZS8" s="1242"/>
      <c r="AZT8" s="1242"/>
      <c r="AZU8" s="1242"/>
      <c r="AZV8" s="1242"/>
      <c r="AZW8" s="1242"/>
      <c r="AZX8" s="1242"/>
      <c r="AZY8" s="1242"/>
      <c r="AZZ8" s="1242"/>
      <c r="BAA8" s="1242"/>
      <c r="BAB8" s="1242"/>
      <c r="BAC8" s="1242"/>
      <c r="BAD8" s="1242"/>
      <c r="BAE8" s="1242"/>
      <c r="BAF8" s="1242"/>
      <c r="BAG8" s="1242"/>
      <c r="BAH8" s="1242"/>
      <c r="BAI8" s="1242"/>
      <c r="BAJ8" s="1242"/>
      <c r="BAK8" s="1242"/>
      <c r="BAL8" s="1242"/>
      <c r="BAM8" s="1242"/>
      <c r="BAN8" s="1242"/>
      <c r="BAO8" s="1242"/>
      <c r="BAP8" s="1242"/>
      <c r="BAQ8" s="1242"/>
      <c r="BAR8" s="1242"/>
      <c r="BAS8" s="1242"/>
      <c r="BAT8" s="1242"/>
      <c r="BAU8" s="1242"/>
      <c r="BAV8" s="1242"/>
      <c r="BAW8" s="1242"/>
      <c r="BAX8" s="1242"/>
      <c r="BAY8" s="1242"/>
      <c r="BAZ8" s="1242"/>
      <c r="BBA8" s="1242"/>
      <c r="BBB8" s="1242"/>
      <c r="BBC8" s="1242"/>
      <c r="BBD8" s="1242"/>
      <c r="BBE8" s="1242"/>
      <c r="BBF8" s="1242"/>
      <c r="BBG8" s="1242"/>
      <c r="BBH8" s="1242"/>
      <c r="BBI8" s="1242"/>
      <c r="BBJ8" s="1242"/>
      <c r="BBK8" s="1242"/>
      <c r="BBL8" s="1242"/>
      <c r="BBM8" s="1242"/>
      <c r="BBN8" s="1242"/>
      <c r="BBO8" s="1242"/>
      <c r="BBP8" s="1242"/>
      <c r="BBQ8" s="1242"/>
      <c r="BBR8" s="1242"/>
      <c r="BBS8" s="1242"/>
      <c r="BBT8" s="1242"/>
      <c r="BBU8" s="1242"/>
      <c r="BBV8" s="1242"/>
      <c r="BBW8" s="1242"/>
      <c r="BBX8" s="1242"/>
      <c r="BBY8" s="1242"/>
      <c r="BBZ8" s="1242"/>
      <c r="BCA8" s="1242"/>
      <c r="BCB8" s="1242"/>
      <c r="BCC8" s="1242"/>
      <c r="BCD8" s="1242"/>
      <c r="BCE8" s="1242"/>
      <c r="BCF8" s="1242"/>
      <c r="BCG8" s="1242"/>
      <c r="BCH8" s="1242"/>
      <c r="BCI8" s="1242"/>
      <c r="BCJ8" s="1242"/>
      <c r="BCK8" s="1242"/>
      <c r="BCL8" s="1242"/>
      <c r="BCM8" s="1242"/>
      <c r="BCN8" s="1242"/>
      <c r="BCO8" s="1242"/>
      <c r="BCP8" s="1242"/>
      <c r="BCQ8" s="1242"/>
      <c r="BCR8" s="1242"/>
      <c r="BCS8" s="1242"/>
      <c r="BCT8" s="1242"/>
      <c r="BCU8" s="1242"/>
      <c r="BCV8" s="1242"/>
      <c r="BCW8" s="1242"/>
      <c r="BCX8" s="1242"/>
      <c r="BCY8" s="1242"/>
      <c r="BCZ8" s="1242"/>
      <c r="BDA8" s="1242"/>
      <c r="BDB8" s="1242"/>
      <c r="BDC8" s="1242"/>
      <c r="BDD8" s="1242"/>
      <c r="BDE8" s="1242"/>
      <c r="BDF8" s="1242"/>
      <c r="BDG8" s="1242"/>
      <c r="BDH8" s="1242"/>
      <c r="BDI8" s="1242"/>
      <c r="BDJ8" s="1242"/>
      <c r="BDK8" s="1242"/>
      <c r="BDL8" s="1242"/>
      <c r="BDM8" s="1242"/>
      <c r="BDN8" s="1242"/>
      <c r="BDO8" s="1242"/>
      <c r="BDP8" s="1242"/>
      <c r="BDQ8" s="1242"/>
      <c r="BDR8" s="1242"/>
      <c r="BDS8" s="1242"/>
      <c r="BDT8" s="1242"/>
      <c r="BDU8" s="1242"/>
      <c r="BDV8" s="1242"/>
      <c r="BDW8" s="1242"/>
      <c r="BDX8" s="1242"/>
      <c r="BDY8" s="1242"/>
      <c r="BDZ8" s="1242"/>
      <c r="BEA8" s="1242"/>
      <c r="BEB8" s="1242"/>
      <c r="BEC8" s="1242"/>
      <c r="BED8" s="1242"/>
      <c r="BEE8" s="1242"/>
      <c r="BEF8" s="1242"/>
      <c r="BEG8" s="1242"/>
      <c r="BEH8" s="1242"/>
      <c r="BEI8" s="1242"/>
      <c r="BEJ8" s="1242"/>
      <c r="BEK8" s="1242"/>
      <c r="BEL8" s="1242"/>
      <c r="BEM8" s="1242"/>
      <c r="BEN8" s="1242"/>
      <c r="BEO8" s="1242"/>
      <c r="BEP8" s="1242"/>
      <c r="BEQ8" s="1242"/>
      <c r="BER8" s="1242"/>
      <c r="BES8" s="1242"/>
      <c r="BET8" s="1242"/>
      <c r="BEU8" s="1242"/>
      <c r="BEV8" s="1242"/>
      <c r="BEW8" s="1242"/>
      <c r="BEX8" s="1242"/>
      <c r="BEY8" s="1242"/>
      <c r="BEZ8" s="1242"/>
      <c r="BFA8" s="1242"/>
      <c r="BFB8" s="1242"/>
      <c r="BFC8" s="1242"/>
      <c r="BFD8" s="1242"/>
      <c r="BFE8" s="1242"/>
      <c r="BFF8" s="1242"/>
      <c r="BFG8" s="1242"/>
      <c r="BFH8" s="1242"/>
      <c r="BFI8" s="1242"/>
      <c r="BFJ8" s="1242"/>
      <c r="BFK8" s="1242"/>
      <c r="BFL8" s="1242"/>
      <c r="BFM8" s="1242"/>
      <c r="BFN8" s="1242"/>
      <c r="BFO8" s="1242"/>
      <c r="BFP8" s="1242"/>
      <c r="BFQ8" s="1242"/>
      <c r="BFR8" s="1242"/>
      <c r="BFS8" s="1242"/>
      <c r="BFT8" s="1242"/>
      <c r="BFU8" s="1242"/>
      <c r="BFV8" s="1242"/>
      <c r="BFW8" s="1242"/>
      <c r="BFX8" s="1242"/>
      <c r="BFY8" s="1242"/>
      <c r="BFZ8" s="1242"/>
      <c r="BGA8" s="1242"/>
      <c r="BGB8" s="1242"/>
      <c r="BGC8" s="1242"/>
      <c r="BGD8" s="1242"/>
      <c r="BGE8" s="1242"/>
      <c r="BGF8" s="1242"/>
      <c r="BGG8" s="1242"/>
      <c r="BGH8" s="1242"/>
      <c r="BGI8" s="1242"/>
      <c r="BGJ8" s="1242"/>
      <c r="BGK8" s="1242"/>
      <c r="BGL8" s="1242"/>
      <c r="BGM8" s="1242"/>
      <c r="BGN8" s="1242"/>
      <c r="BGO8" s="1242"/>
      <c r="BGP8" s="1242"/>
      <c r="BGQ8" s="1242"/>
      <c r="BGR8" s="1242"/>
      <c r="BGS8" s="1242"/>
      <c r="BGT8" s="1242"/>
      <c r="BGU8" s="1242"/>
      <c r="BGV8" s="1242"/>
      <c r="BGW8" s="1242"/>
      <c r="BGX8" s="1242"/>
      <c r="BGY8" s="1242"/>
      <c r="BGZ8" s="1242"/>
      <c r="BHA8" s="1242"/>
      <c r="BHB8" s="1242"/>
      <c r="BHC8" s="1242"/>
      <c r="BHD8" s="1242"/>
      <c r="BHE8" s="1242"/>
      <c r="BHF8" s="1242"/>
      <c r="BHG8" s="1242"/>
      <c r="BHH8" s="1242"/>
      <c r="BHI8" s="1242"/>
      <c r="BHJ8" s="1242"/>
      <c r="BHK8" s="1242"/>
      <c r="BHL8" s="1242"/>
      <c r="BHM8" s="1242"/>
      <c r="BHN8" s="1242"/>
      <c r="BHO8" s="1242"/>
      <c r="BHP8" s="1242"/>
      <c r="BHQ8" s="1242"/>
      <c r="BHR8" s="1242"/>
      <c r="BHS8" s="1242"/>
      <c r="BHT8" s="1242"/>
      <c r="BHU8" s="1242"/>
      <c r="BHV8" s="1242"/>
      <c r="BHW8" s="1242"/>
      <c r="BHX8" s="1242"/>
      <c r="BHY8" s="1242"/>
      <c r="BHZ8" s="1242"/>
      <c r="BIA8" s="1242"/>
      <c r="BIB8" s="1242"/>
      <c r="BIC8" s="1242"/>
      <c r="BID8" s="1242"/>
      <c r="BIE8" s="1242"/>
      <c r="BIF8" s="1242"/>
      <c r="BIG8" s="1242"/>
      <c r="BIH8" s="1242"/>
      <c r="BII8" s="1242"/>
      <c r="BIJ8" s="1242"/>
      <c r="BIK8" s="1242"/>
      <c r="BIL8" s="1242"/>
      <c r="BIM8" s="1242"/>
      <c r="BIN8" s="1242"/>
      <c r="BIO8" s="1242"/>
      <c r="BIP8" s="1242"/>
      <c r="BIQ8" s="1242"/>
      <c r="BIR8" s="1242"/>
      <c r="BIS8" s="1242"/>
      <c r="BIT8" s="1242"/>
      <c r="BIU8" s="1242"/>
      <c r="BIV8" s="1242"/>
      <c r="BIW8" s="1242"/>
      <c r="BIX8" s="1242"/>
      <c r="BIY8" s="1242"/>
      <c r="BIZ8" s="1242"/>
      <c r="BJA8" s="1242"/>
      <c r="BJB8" s="1242"/>
      <c r="BJC8" s="1242"/>
      <c r="BJD8" s="1242"/>
      <c r="BJE8" s="1242"/>
      <c r="BJF8" s="1242"/>
      <c r="BJG8" s="1242"/>
      <c r="BJH8" s="1242"/>
      <c r="BJI8" s="1242"/>
      <c r="BJJ8" s="1242"/>
      <c r="BJK8" s="1242"/>
      <c r="BJL8" s="1242"/>
      <c r="BJM8" s="1242"/>
      <c r="BJN8" s="1242"/>
      <c r="BJO8" s="1242"/>
      <c r="BJP8" s="1242"/>
      <c r="BJQ8" s="1242"/>
      <c r="BJR8" s="1242"/>
      <c r="BJS8" s="1242"/>
      <c r="BJT8" s="1242"/>
      <c r="BJU8" s="1242"/>
      <c r="BJV8" s="1242"/>
      <c r="BJW8" s="1242"/>
      <c r="BJX8" s="1242"/>
      <c r="BJY8" s="1242"/>
      <c r="BJZ8" s="1242"/>
      <c r="BKA8" s="1242"/>
      <c r="BKB8" s="1242"/>
      <c r="BKC8" s="1242"/>
      <c r="BKD8" s="1242"/>
      <c r="BKE8" s="1242"/>
      <c r="BKF8" s="1242"/>
      <c r="BKG8" s="1242"/>
      <c r="BKH8" s="1242"/>
      <c r="BKI8" s="1242"/>
      <c r="BKJ8" s="1242"/>
      <c r="BKK8" s="1242"/>
      <c r="BKL8" s="1242"/>
      <c r="BKM8" s="1242"/>
      <c r="BKN8" s="1242"/>
      <c r="BKO8" s="1242"/>
      <c r="BKP8" s="1242"/>
      <c r="BKQ8" s="1242"/>
      <c r="BKR8" s="1242"/>
      <c r="BKS8" s="1242"/>
      <c r="BKT8" s="1242"/>
      <c r="BKU8" s="1242"/>
      <c r="BKV8" s="1242"/>
      <c r="BKW8" s="1242"/>
      <c r="BKX8" s="1242"/>
      <c r="BKY8" s="1242"/>
      <c r="BKZ8" s="1242"/>
      <c r="BLA8" s="1242"/>
      <c r="BLB8" s="1242"/>
      <c r="BLC8" s="1242"/>
      <c r="BLD8" s="1242"/>
      <c r="BLE8" s="1242"/>
      <c r="BLF8" s="1242"/>
      <c r="BLG8" s="1242"/>
      <c r="BLH8" s="1242"/>
      <c r="BLI8" s="1242"/>
      <c r="BLJ8" s="1242"/>
      <c r="BLK8" s="1242"/>
      <c r="BLL8" s="1242"/>
      <c r="BLM8" s="1242"/>
      <c r="BLN8" s="1242"/>
      <c r="BLO8" s="1242"/>
      <c r="BLP8" s="1242"/>
      <c r="BLQ8" s="1242"/>
      <c r="BLR8" s="1242"/>
      <c r="BLS8" s="1242"/>
      <c r="BLT8" s="1242"/>
      <c r="BLU8" s="1242"/>
      <c r="BLV8" s="1242"/>
      <c r="BLW8" s="1242"/>
      <c r="BLX8" s="1242"/>
      <c r="BLY8" s="1242"/>
      <c r="BLZ8" s="1242"/>
      <c r="BMA8" s="1242"/>
      <c r="BMB8" s="1242"/>
      <c r="BMC8" s="1242"/>
      <c r="BMD8" s="1242"/>
      <c r="BME8" s="1242"/>
      <c r="BMF8" s="1242"/>
      <c r="BMG8" s="1242"/>
      <c r="BMH8" s="1242"/>
      <c r="BMI8" s="1242"/>
      <c r="BMJ8" s="1242"/>
      <c r="BMK8" s="1242"/>
      <c r="BML8" s="1242"/>
      <c r="BMM8" s="1242"/>
      <c r="BMN8" s="1242"/>
      <c r="BMO8" s="1242"/>
      <c r="BMP8" s="1242"/>
      <c r="BMQ8" s="1242"/>
      <c r="BMR8" s="1242"/>
      <c r="BMS8" s="1242"/>
      <c r="BMT8" s="1242"/>
      <c r="BMU8" s="1242"/>
      <c r="BMV8" s="1242"/>
      <c r="BMW8" s="1242"/>
      <c r="BMX8" s="1242"/>
      <c r="BMY8" s="1242"/>
      <c r="BMZ8" s="1242"/>
      <c r="BNA8" s="1242"/>
      <c r="BNB8" s="1242"/>
      <c r="BNC8" s="1242"/>
      <c r="BND8" s="1242"/>
      <c r="BNE8" s="1242"/>
      <c r="BNF8" s="1242"/>
      <c r="BNG8" s="1242"/>
      <c r="BNH8" s="1242"/>
      <c r="BNI8" s="1242"/>
      <c r="BNJ8" s="1242"/>
      <c r="BNK8" s="1242"/>
      <c r="BNL8" s="1242"/>
      <c r="BNM8" s="1242"/>
      <c r="BNN8" s="1242"/>
      <c r="BNO8" s="1242"/>
      <c r="BNP8" s="1242"/>
      <c r="BNQ8" s="1242"/>
      <c r="BNR8" s="1242"/>
      <c r="BNS8" s="1242"/>
      <c r="BNT8" s="1242"/>
      <c r="BNU8" s="1242"/>
      <c r="BNV8" s="1242"/>
      <c r="BNW8" s="1242"/>
      <c r="BNX8" s="1242"/>
      <c r="BNY8" s="1242"/>
      <c r="BNZ8" s="1242"/>
      <c r="BOA8" s="1242"/>
      <c r="BOB8" s="1242"/>
      <c r="BOC8" s="1242"/>
      <c r="BOD8" s="1242"/>
      <c r="BOE8" s="1242"/>
      <c r="BOF8" s="1242"/>
      <c r="BOG8" s="1242"/>
      <c r="BOH8" s="1242"/>
      <c r="BOI8" s="1242"/>
      <c r="BOJ8" s="1242"/>
      <c r="BOK8" s="1242"/>
      <c r="BOL8" s="1242"/>
      <c r="BOM8" s="1242"/>
      <c r="BON8" s="1242"/>
      <c r="BOO8" s="1242"/>
      <c r="BOP8" s="1242"/>
      <c r="BOQ8" s="1242"/>
      <c r="BOR8" s="1242"/>
      <c r="BOS8" s="1242"/>
      <c r="BOT8" s="1242"/>
      <c r="BOU8" s="1242"/>
      <c r="BOV8" s="1242"/>
      <c r="BOW8" s="1242"/>
      <c r="BOX8" s="1242"/>
      <c r="BOY8" s="1242"/>
      <c r="BOZ8" s="1242"/>
      <c r="BPA8" s="1242"/>
      <c r="BPB8" s="1242"/>
      <c r="BPC8" s="1242"/>
      <c r="BPD8" s="1242"/>
      <c r="BPE8" s="1242"/>
      <c r="BPF8" s="1242"/>
      <c r="BPG8" s="1242"/>
      <c r="BPH8" s="1242"/>
      <c r="BPI8" s="1242"/>
      <c r="BPJ8" s="1242"/>
      <c r="BPK8" s="1242"/>
      <c r="BPL8" s="1242"/>
      <c r="BPM8" s="1242"/>
      <c r="BPN8" s="1242"/>
      <c r="BPO8" s="1242"/>
      <c r="BPP8" s="1242"/>
      <c r="BPQ8" s="1242"/>
      <c r="BPR8" s="1242"/>
      <c r="BPS8" s="1242"/>
      <c r="BPT8" s="1242"/>
      <c r="BPU8" s="1242"/>
      <c r="BPV8" s="1242"/>
      <c r="BPW8" s="1242"/>
      <c r="BPX8" s="1242"/>
      <c r="BPY8" s="1242"/>
      <c r="BPZ8" s="1242"/>
      <c r="BQA8" s="1242"/>
      <c r="BQB8" s="1242"/>
      <c r="BQC8" s="1242"/>
      <c r="BQD8" s="1242"/>
      <c r="BQE8" s="1242"/>
      <c r="BQF8" s="1242"/>
      <c r="BQG8" s="1242"/>
      <c r="BQH8" s="1242"/>
      <c r="BQI8" s="1242"/>
      <c r="BQJ8" s="1242"/>
      <c r="BQK8" s="1242"/>
      <c r="BQL8" s="1242"/>
      <c r="BQM8" s="1242"/>
      <c r="BQN8" s="1242"/>
      <c r="BQO8" s="1242"/>
      <c r="BQP8" s="1242"/>
      <c r="BQQ8" s="1242"/>
      <c r="BQR8" s="1242"/>
      <c r="BQS8" s="1242"/>
      <c r="BQT8" s="1242"/>
      <c r="BQU8" s="1242"/>
      <c r="BQV8" s="1242"/>
      <c r="BQW8" s="1242"/>
      <c r="BQX8" s="1242"/>
      <c r="BQY8" s="1242"/>
      <c r="BQZ8" s="1242"/>
      <c r="BRA8" s="1242"/>
      <c r="BRB8" s="1242"/>
      <c r="BRC8" s="1242"/>
      <c r="BRD8" s="1242"/>
      <c r="BRE8" s="1242"/>
      <c r="BRF8" s="1242"/>
      <c r="BRG8" s="1242"/>
      <c r="BRH8" s="1242"/>
      <c r="BRI8" s="1242"/>
      <c r="BRJ8" s="1242"/>
      <c r="BRK8" s="1242"/>
      <c r="BRL8" s="1242"/>
      <c r="BRM8" s="1242"/>
      <c r="BRN8" s="1242"/>
      <c r="BRO8" s="1242"/>
      <c r="BRP8" s="1242"/>
      <c r="BRQ8" s="1242"/>
      <c r="BRR8" s="1242"/>
      <c r="BRS8" s="1242"/>
      <c r="BRT8" s="1242"/>
      <c r="BRU8" s="1242"/>
      <c r="BRV8" s="1242"/>
      <c r="BRW8" s="1242"/>
      <c r="BRX8" s="1242"/>
      <c r="BRY8" s="1242"/>
      <c r="BRZ8" s="1242"/>
      <c r="BSA8" s="1242"/>
      <c r="BSB8" s="1242"/>
      <c r="BSC8" s="1242"/>
      <c r="BSD8" s="1242"/>
      <c r="BSE8" s="1242"/>
      <c r="BSF8" s="1242"/>
      <c r="BSG8" s="1242"/>
      <c r="BSH8" s="1242"/>
      <c r="BSI8" s="1242"/>
      <c r="BSJ8" s="1242"/>
      <c r="BSK8" s="1242"/>
      <c r="BSL8" s="1242"/>
      <c r="BSM8" s="1242"/>
      <c r="BSN8" s="1242"/>
      <c r="BSO8" s="1242"/>
      <c r="BSP8" s="1242"/>
      <c r="BSQ8" s="1242"/>
      <c r="BSR8" s="1242"/>
      <c r="BSS8" s="1242"/>
      <c r="BST8" s="1242"/>
      <c r="BSU8" s="1242"/>
      <c r="BSV8" s="1242"/>
      <c r="BSW8" s="1242"/>
      <c r="BSX8" s="1242"/>
      <c r="BSY8" s="1242"/>
      <c r="BSZ8" s="1242"/>
      <c r="BTA8" s="1242"/>
      <c r="BTB8" s="1242"/>
      <c r="BTC8" s="1242"/>
      <c r="BTD8" s="1242"/>
      <c r="BTE8" s="1242"/>
      <c r="BTF8" s="1242"/>
      <c r="BTG8" s="1242"/>
      <c r="BTH8" s="1242"/>
      <c r="BTI8" s="1242"/>
      <c r="BTJ8" s="1242"/>
      <c r="BTK8" s="1242"/>
      <c r="BTL8" s="1242"/>
      <c r="BTM8" s="1242"/>
      <c r="BTN8" s="1242"/>
      <c r="BTO8" s="1242"/>
      <c r="BTP8" s="1242"/>
      <c r="BTQ8" s="1242"/>
      <c r="BTR8" s="1242"/>
      <c r="BTS8" s="1242"/>
      <c r="BTT8" s="1242"/>
      <c r="BTU8" s="1242"/>
      <c r="BTV8" s="1242"/>
      <c r="BTW8" s="1242"/>
      <c r="BTX8" s="1242"/>
      <c r="BTY8" s="1242"/>
      <c r="BTZ8" s="1242"/>
      <c r="BUA8" s="1242"/>
      <c r="BUB8" s="1242"/>
      <c r="BUC8" s="1242"/>
      <c r="BUD8" s="1242"/>
      <c r="BUE8" s="1242"/>
      <c r="BUF8" s="1242"/>
      <c r="BUG8" s="1242"/>
      <c r="BUH8" s="1242"/>
      <c r="BUI8" s="1242"/>
      <c r="BUJ8" s="1242"/>
      <c r="BUK8" s="1242"/>
      <c r="BUL8" s="1242"/>
      <c r="BUM8" s="1242"/>
      <c r="BUN8" s="1242"/>
      <c r="BUO8" s="1242"/>
      <c r="BUP8" s="1242"/>
      <c r="BUQ8" s="1242"/>
      <c r="BUR8" s="1242"/>
      <c r="BUS8" s="1242"/>
      <c r="BUT8" s="1242"/>
      <c r="BUU8" s="1242"/>
      <c r="BUV8" s="1242"/>
      <c r="BUW8" s="1242"/>
      <c r="BUX8" s="1242"/>
      <c r="BUY8" s="1242"/>
      <c r="BUZ8" s="1242"/>
      <c r="BVA8" s="1242"/>
      <c r="BVB8" s="1242"/>
      <c r="BVC8" s="1242"/>
      <c r="BVD8" s="1242"/>
      <c r="BVE8" s="1242"/>
      <c r="BVF8" s="1242"/>
      <c r="BVG8" s="1242"/>
      <c r="BVH8" s="1242"/>
      <c r="BVI8" s="1242"/>
      <c r="BVJ8" s="1242"/>
      <c r="BVK8" s="1242"/>
      <c r="BVL8" s="1242"/>
      <c r="BVM8" s="1242"/>
      <c r="BVN8" s="1242"/>
      <c r="BVO8" s="1242"/>
      <c r="BVP8" s="1242"/>
      <c r="BVQ8" s="1242"/>
      <c r="BVR8" s="1242"/>
      <c r="BVS8" s="1242"/>
      <c r="BVT8" s="1242"/>
      <c r="BVU8" s="1242"/>
      <c r="BVV8" s="1242"/>
      <c r="BVW8" s="1242"/>
      <c r="BVX8" s="1242"/>
      <c r="BVY8" s="1242"/>
      <c r="BVZ8" s="1242"/>
      <c r="BWA8" s="1242"/>
      <c r="BWB8" s="1242"/>
      <c r="BWC8" s="1242"/>
      <c r="BWD8" s="1242"/>
      <c r="BWE8" s="1242"/>
      <c r="BWF8" s="1242"/>
      <c r="BWG8" s="1242"/>
      <c r="BWH8" s="1242"/>
      <c r="BWI8" s="1242"/>
      <c r="BWJ8" s="1242"/>
      <c r="BWK8" s="1242"/>
      <c r="BWL8" s="1242"/>
      <c r="BWM8" s="1242"/>
      <c r="BWN8" s="1242"/>
      <c r="BWO8" s="1242"/>
      <c r="BWP8" s="1242"/>
      <c r="BWQ8" s="1242"/>
      <c r="BWR8" s="1242"/>
      <c r="BWS8" s="1242"/>
      <c r="BWT8" s="1242"/>
      <c r="BWU8" s="1242"/>
      <c r="BWV8" s="1242"/>
      <c r="BWW8" s="1242"/>
      <c r="BWX8" s="1242"/>
      <c r="BWY8" s="1242"/>
      <c r="BWZ8" s="1242"/>
      <c r="BXA8" s="1242"/>
      <c r="BXB8" s="1242"/>
      <c r="BXC8" s="1242"/>
      <c r="BXD8" s="1242"/>
      <c r="BXE8" s="1242"/>
      <c r="BXF8" s="1242"/>
      <c r="BXG8" s="1242"/>
      <c r="BXH8" s="1242"/>
      <c r="BXI8" s="1242"/>
      <c r="BXJ8" s="1242"/>
      <c r="BXK8" s="1242"/>
      <c r="BXL8" s="1242"/>
      <c r="BXM8" s="1242"/>
      <c r="BXN8" s="1242"/>
      <c r="BXO8" s="1242"/>
      <c r="BXP8" s="1242"/>
      <c r="BXQ8" s="1242"/>
      <c r="BXR8" s="1242"/>
      <c r="BXS8" s="1242"/>
      <c r="BXT8" s="1242"/>
      <c r="BXU8" s="1242"/>
      <c r="BXV8" s="1242"/>
      <c r="BXW8" s="1242"/>
      <c r="BXX8" s="1242"/>
      <c r="BXY8" s="1242"/>
      <c r="BXZ8" s="1242"/>
      <c r="BYA8" s="1242"/>
      <c r="BYB8" s="1242"/>
      <c r="BYC8" s="1242"/>
      <c r="BYD8" s="1242"/>
      <c r="BYE8" s="1242"/>
      <c r="BYF8" s="1242"/>
      <c r="BYG8" s="1242"/>
      <c r="BYH8" s="1242"/>
      <c r="BYI8" s="1242"/>
      <c r="BYJ8" s="1242"/>
      <c r="BYK8" s="1242"/>
      <c r="BYL8" s="1242"/>
      <c r="BYM8" s="1242"/>
      <c r="BYN8" s="1242"/>
      <c r="BYO8" s="1242"/>
      <c r="BYP8" s="1242"/>
      <c r="BYQ8" s="1242"/>
      <c r="BYR8" s="1242"/>
      <c r="BYS8" s="1242"/>
      <c r="BYT8" s="1242"/>
      <c r="BYU8" s="1242"/>
      <c r="BYV8" s="1242"/>
      <c r="BYW8" s="1242"/>
      <c r="BYX8" s="1242"/>
      <c r="BYY8" s="1242"/>
      <c r="BYZ8" s="1242"/>
      <c r="BZA8" s="1242"/>
      <c r="BZB8" s="1242"/>
      <c r="BZC8" s="1242"/>
      <c r="BZD8" s="1242"/>
      <c r="BZE8" s="1242"/>
      <c r="BZF8" s="1242"/>
      <c r="BZG8" s="1242"/>
      <c r="BZH8" s="1242"/>
      <c r="BZI8" s="1242"/>
      <c r="BZJ8" s="1242"/>
      <c r="BZK8" s="1242"/>
      <c r="BZL8" s="1242"/>
      <c r="BZM8" s="1242"/>
      <c r="BZN8" s="1242"/>
      <c r="BZO8" s="1242"/>
      <c r="BZP8" s="1242"/>
      <c r="BZQ8" s="1242"/>
      <c r="BZR8" s="1242"/>
      <c r="BZS8" s="1242"/>
      <c r="BZT8" s="1242"/>
      <c r="BZU8" s="1242"/>
      <c r="BZV8" s="1242"/>
      <c r="BZW8" s="1242"/>
      <c r="BZX8" s="1242"/>
      <c r="BZY8" s="1242"/>
      <c r="BZZ8" s="1242"/>
      <c r="CAA8" s="1242"/>
      <c r="CAB8" s="1242"/>
      <c r="CAC8" s="1242"/>
      <c r="CAD8" s="1242"/>
      <c r="CAE8" s="1242"/>
      <c r="CAF8" s="1242"/>
      <c r="CAG8" s="1242"/>
      <c r="CAH8" s="1242"/>
      <c r="CAI8" s="1242"/>
      <c r="CAJ8" s="1242"/>
      <c r="CAK8" s="1242"/>
      <c r="CAL8" s="1242"/>
      <c r="CAM8" s="1242"/>
      <c r="CAN8" s="1242"/>
      <c r="CAO8" s="1242"/>
      <c r="CAP8" s="1242"/>
      <c r="CAQ8" s="1242"/>
      <c r="CAR8" s="1242"/>
      <c r="CAS8" s="1242"/>
      <c r="CAT8" s="1242"/>
      <c r="CAU8" s="1242"/>
      <c r="CAV8" s="1242"/>
      <c r="CAW8" s="1242"/>
      <c r="CAX8" s="1242"/>
      <c r="CAY8" s="1242"/>
      <c r="CAZ8" s="1242"/>
      <c r="CBA8" s="1242"/>
      <c r="CBB8" s="1242"/>
      <c r="CBC8" s="1242"/>
      <c r="CBD8" s="1242"/>
      <c r="CBE8" s="1242"/>
      <c r="CBF8" s="1242"/>
      <c r="CBG8" s="1242"/>
      <c r="CBH8" s="1242"/>
      <c r="CBI8" s="1242"/>
      <c r="CBJ8" s="1242"/>
      <c r="CBK8" s="1242"/>
      <c r="CBL8" s="1242"/>
      <c r="CBM8" s="1242"/>
      <c r="CBN8" s="1242"/>
      <c r="CBO8" s="1242"/>
      <c r="CBP8" s="1242"/>
      <c r="CBQ8" s="1242"/>
      <c r="CBR8" s="1242"/>
      <c r="CBS8" s="1242"/>
      <c r="CBT8" s="1242"/>
      <c r="CBU8" s="1242"/>
      <c r="CBV8" s="1242"/>
      <c r="CBW8" s="1242"/>
      <c r="CBX8" s="1242"/>
      <c r="CBY8" s="1242"/>
      <c r="CBZ8" s="1242"/>
      <c r="CCA8" s="1242"/>
      <c r="CCB8" s="1242"/>
      <c r="CCC8" s="1242"/>
      <c r="CCD8" s="1242"/>
      <c r="CCE8" s="1242"/>
      <c r="CCF8" s="1242"/>
      <c r="CCG8" s="1242"/>
      <c r="CCH8" s="1242"/>
      <c r="CCI8" s="1242"/>
      <c r="CCJ8" s="1242"/>
      <c r="CCK8" s="1242"/>
      <c r="CCL8" s="1242"/>
      <c r="CCM8" s="1242"/>
      <c r="CCN8" s="1242"/>
      <c r="CCO8" s="1242"/>
      <c r="CCP8" s="1242"/>
      <c r="CCQ8" s="1242"/>
      <c r="CCR8" s="1242"/>
      <c r="CCS8" s="1242"/>
      <c r="CCT8" s="1242"/>
      <c r="CCU8" s="1242"/>
      <c r="CCV8" s="1242"/>
      <c r="CCW8" s="1242"/>
      <c r="CCX8" s="1242"/>
      <c r="CCY8" s="1242"/>
      <c r="CCZ8" s="1242"/>
      <c r="CDA8" s="1242"/>
      <c r="CDB8" s="1242"/>
      <c r="CDC8" s="1242"/>
      <c r="CDD8" s="1242"/>
      <c r="CDE8" s="1242"/>
      <c r="CDF8" s="1242"/>
      <c r="CDG8" s="1242"/>
      <c r="CDH8" s="1242"/>
      <c r="CDI8" s="1242"/>
      <c r="CDJ8" s="1242"/>
      <c r="CDK8" s="1242"/>
      <c r="CDL8" s="1242"/>
      <c r="CDM8" s="1242"/>
      <c r="CDN8" s="1242"/>
      <c r="CDO8" s="1242"/>
      <c r="CDP8" s="1242"/>
      <c r="CDQ8" s="1242"/>
      <c r="CDR8" s="1242"/>
      <c r="CDS8" s="1242"/>
      <c r="CDT8" s="1242"/>
      <c r="CDU8" s="1242"/>
      <c r="CDV8" s="1242"/>
      <c r="CDW8" s="1242"/>
      <c r="CDX8" s="1242"/>
      <c r="CDY8" s="1242"/>
      <c r="CDZ8" s="1242"/>
      <c r="CEA8" s="1242"/>
      <c r="CEB8" s="1242"/>
      <c r="CEC8" s="1242"/>
      <c r="CED8" s="1242"/>
      <c r="CEE8" s="1242"/>
      <c r="CEF8" s="1242"/>
      <c r="CEG8" s="1242"/>
      <c r="CEH8" s="1242"/>
      <c r="CEI8" s="1242"/>
      <c r="CEJ8" s="1242"/>
      <c r="CEK8" s="1242"/>
      <c r="CEL8" s="1242"/>
      <c r="CEM8" s="1242"/>
      <c r="CEN8" s="1242"/>
      <c r="CEO8" s="1242"/>
      <c r="CEP8" s="1242"/>
      <c r="CEQ8" s="1242"/>
      <c r="CER8" s="1242"/>
      <c r="CES8" s="1242"/>
      <c r="CET8" s="1242"/>
      <c r="CEU8" s="1242"/>
      <c r="CEV8" s="1242"/>
      <c r="CEW8" s="1242"/>
      <c r="CEX8" s="1242"/>
      <c r="CEY8" s="1242"/>
      <c r="CEZ8" s="1242"/>
      <c r="CFA8" s="1242"/>
      <c r="CFB8" s="1242"/>
      <c r="CFC8" s="1242"/>
      <c r="CFD8" s="1242"/>
      <c r="CFE8" s="1242"/>
      <c r="CFF8" s="1242"/>
      <c r="CFG8" s="1242"/>
      <c r="CFH8" s="1242"/>
      <c r="CFI8" s="1242"/>
      <c r="CFJ8" s="1242"/>
      <c r="CFK8" s="1242"/>
      <c r="CFL8" s="1242"/>
      <c r="CFM8" s="1242"/>
      <c r="CFN8" s="1242"/>
      <c r="CFO8" s="1242"/>
      <c r="CFP8" s="1242"/>
      <c r="CFQ8" s="1242"/>
      <c r="CFR8" s="1242"/>
      <c r="CFS8" s="1242"/>
      <c r="CFT8" s="1242"/>
      <c r="CFU8" s="1242"/>
      <c r="CFV8" s="1242"/>
      <c r="CFW8" s="1242"/>
      <c r="CFX8" s="1242"/>
      <c r="CFY8" s="1242"/>
      <c r="CFZ8" s="1242"/>
      <c r="CGA8" s="1242"/>
      <c r="CGB8" s="1242"/>
      <c r="CGC8" s="1242"/>
      <c r="CGD8" s="1242"/>
      <c r="CGE8" s="1242"/>
      <c r="CGF8" s="1242"/>
      <c r="CGG8" s="1242"/>
      <c r="CGH8" s="1242"/>
      <c r="CGI8" s="1242"/>
      <c r="CGJ8" s="1242"/>
      <c r="CGK8" s="1242"/>
      <c r="CGL8" s="1242"/>
      <c r="CGM8" s="1242"/>
      <c r="CGN8" s="1242"/>
      <c r="CGO8" s="1242"/>
      <c r="CGP8" s="1242"/>
      <c r="CGQ8" s="1242"/>
      <c r="CGR8" s="1242"/>
      <c r="CGS8" s="1242"/>
      <c r="CGT8" s="1242"/>
      <c r="CGU8" s="1242"/>
      <c r="CGV8" s="1242"/>
      <c r="CGW8" s="1242"/>
      <c r="CGX8" s="1242"/>
      <c r="CGY8" s="1242"/>
      <c r="CGZ8" s="1242"/>
      <c r="CHA8" s="1242"/>
      <c r="CHB8" s="1242"/>
      <c r="CHC8" s="1242"/>
      <c r="CHD8" s="1242"/>
      <c r="CHE8" s="1242"/>
      <c r="CHF8" s="1242"/>
      <c r="CHG8" s="1242"/>
      <c r="CHH8" s="1242"/>
      <c r="CHI8" s="1242"/>
      <c r="CHJ8" s="1242"/>
      <c r="CHK8" s="1242"/>
      <c r="CHL8" s="1242"/>
      <c r="CHM8" s="1242"/>
      <c r="CHN8" s="1242"/>
      <c r="CHO8" s="1242"/>
      <c r="CHP8" s="1242"/>
      <c r="CHQ8" s="1242"/>
      <c r="CHR8" s="1242"/>
      <c r="CHS8" s="1242"/>
      <c r="CHT8" s="1242"/>
      <c r="CHU8" s="1242"/>
      <c r="CHV8" s="1242"/>
      <c r="CHW8" s="1242"/>
      <c r="CHX8" s="1242"/>
      <c r="CHY8" s="1242"/>
      <c r="CHZ8" s="1242"/>
      <c r="CIA8" s="1242"/>
      <c r="CIB8" s="1242"/>
      <c r="CIC8" s="1242"/>
      <c r="CID8" s="1242"/>
      <c r="CIE8" s="1242"/>
      <c r="CIF8" s="1242"/>
      <c r="CIG8" s="1242"/>
      <c r="CIH8" s="1242"/>
      <c r="CII8" s="1242"/>
      <c r="CIJ8" s="1242"/>
      <c r="CIK8" s="1242"/>
      <c r="CIL8" s="1242"/>
      <c r="CIM8" s="1242"/>
      <c r="CIN8" s="1242"/>
      <c r="CIO8" s="1242"/>
      <c r="CIP8" s="1242"/>
      <c r="CIQ8" s="1242"/>
      <c r="CIR8" s="1242"/>
      <c r="CIS8" s="1242"/>
      <c r="CIT8" s="1242"/>
      <c r="CIU8" s="1242"/>
      <c r="CIV8" s="1242"/>
      <c r="CIW8" s="1242"/>
      <c r="CIX8" s="1242"/>
      <c r="CIY8" s="1242"/>
      <c r="CIZ8" s="1242"/>
      <c r="CJA8" s="1242"/>
      <c r="CJB8" s="1242"/>
      <c r="CJC8" s="1242"/>
      <c r="CJD8" s="1242"/>
      <c r="CJE8" s="1242"/>
      <c r="CJF8" s="1242"/>
      <c r="CJG8" s="1242"/>
      <c r="CJH8" s="1242"/>
      <c r="CJI8" s="1242"/>
      <c r="CJJ8" s="1242"/>
      <c r="CJK8" s="1242"/>
      <c r="CJL8" s="1242"/>
      <c r="CJM8" s="1242"/>
      <c r="CJN8" s="1242"/>
      <c r="CJO8" s="1242"/>
      <c r="CJP8" s="1242"/>
      <c r="CJQ8" s="1242"/>
      <c r="CJR8" s="1242"/>
      <c r="CJS8" s="1242"/>
      <c r="CJT8" s="1242"/>
      <c r="CJU8" s="1242"/>
      <c r="CJV8" s="1242"/>
      <c r="CJW8" s="1242"/>
      <c r="CJX8" s="1242"/>
      <c r="CJY8" s="1242"/>
      <c r="CJZ8" s="1242"/>
      <c r="CKA8" s="1242"/>
      <c r="CKB8" s="1242"/>
      <c r="CKC8" s="1242"/>
      <c r="CKD8" s="1242"/>
      <c r="CKE8" s="1242"/>
      <c r="CKF8" s="1242"/>
      <c r="CKG8" s="1242"/>
      <c r="CKH8" s="1242"/>
      <c r="CKI8" s="1242"/>
      <c r="CKJ8" s="1242"/>
      <c r="CKK8" s="1242"/>
      <c r="CKL8" s="1242"/>
      <c r="CKM8" s="1242"/>
      <c r="CKN8" s="1242"/>
      <c r="CKO8" s="1242"/>
      <c r="CKP8" s="1242"/>
      <c r="CKQ8" s="1242"/>
      <c r="CKR8" s="1242"/>
      <c r="CKS8" s="1242"/>
      <c r="CKT8" s="1242"/>
      <c r="CKU8" s="1242"/>
      <c r="CKV8" s="1242"/>
      <c r="CKW8" s="1242"/>
      <c r="CKX8" s="1242"/>
      <c r="CKY8" s="1242"/>
      <c r="CKZ8" s="1242"/>
      <c r="CLA8" s="1242"/>
      <c r="CLB8" s="1242"/>
      <c r="CLC8" s="1242"/>
      <c r="CLD8" s="1242"/>
      <c r="CLE8" s="1242"/>
      <c r="CLF8" s="1242"/>
      <c r="CLG8" s="1242"/>
      <c r="CLH8" s="1242"/>
      <c r="CLI8" s="1242"/>
      <c r="CLJ8" s="1242"/>
      <c r="CLK8" s="1242"/>
      <c r="CLL8" s="1242"/>
      <c r="CLM8" s="1242"/>
      <c r="CLN8" s="1242"/>
      <c r="CLO8" s="1242"/>
      <c r="CLP8" s="1242"/>
      <c r="CLQ8" s="1242"/>
      <c r="CLR8" s="1242"/>
      <c r="CLS8" s="1242"/>
      <c r="CLT8" s="1242"/>
      <c r="CLU8" s="1242"/>
      <c r="CLV8" s="1242"/>
      <c r="CLW8" s="1242"/>
      <c r="CLX8" s="1242"/>
      <c r="CLY8" s="1242"/>
      <c r="CLZ8" s="1242"/>
      <c r="CMA8" s="1242"/>
      <c r="CMB8" s="1242"/>
      <c r="CMC8" s="1242"/>
      <c r="CMD8" s="1242"/>
      <c r="CME8" s="1242"/>
      <c r="CMF8" s="1242"/>
      <c r="CMG8" s="1242"/>
      <c r="CMH8" s="1242"/>
      <c r="CMI8" s="1242"/>
      <c r="CMJ8" s="1242"/>
      <c r="CMK8" s="1242"/>
      <c r="CML8" s="1242"/>
      <c r="CMM8" s="1242"/>
      <c r="CMN8" s="1242"/>
      <c r="CMO8" s="1242"/>
      <c r="CMP8" s="1242"/>
      <c r="CMQ8" s="1242"/>
      <c r="CMR8" s="1242"/>
      <c r="CMS8" s="1242"/>
      <c r="CMT8" s="1242"/>
      <c r="CMU8" s="1242"/>
      <c r="CMV8" s="1242"/>
      <c r="CMW8" s="1242"/>
      <c r="CMX8" s="1242"/>
      <c r="CMY8" s="1242"/>
      <c r="CMZ8" s="1242"/>
      <c r="CNA8" s="1242"/>
      <c r="CNB8" s="1242"/>
      <c r="CNC8" s="1242"/>
      <c r="CND8" s="1242"/>
      <c r="CNE8" s="1242"/>
      <c r="CNF8" s="1242"/>
      <c r="CNG8" s="1242"/>
      <c r="CNH8" s="1242"/>
      <c r="CNI8" s="1242"/>
      <c r="CNJ8" s="1242"/>
      <c r="CNK8" s="1242"/>
      <c r="CNL8" s="1242"/>
      <c r="CNM8" s="1242"/>
      <c r="CNN8" s="1242"/>
      <c r="CNO8" s="1242"/>
      <c r="CNP8" s="1242"/>
      <c r="CNQ8" s="1242"/>
      <c r="CNR8" s="1242"/>
      <c r="CNS8" s="1242"/>
      <c r="CNT8" s="1242"/>
      <c r="CNU8" s="1242"/>
      <c r="CNV8" s="1242"/>
      <c r="CNW8" s="1242"/>
      <c r="CNX8" s="1242"/>
      <c r="CNY8" s="1242"/>
      <c r="CNZ8" s="1242"/>
      <c r="COA8" s="1242"/>
      <c r="COB8" s="1242"/>
      <c r="COC8" s="1242"/>
      <c r="COD8" s="1242"/>
      <c r="COE8" s="1242"/>
      <c r="COF8" s="1242"/>
      <c r="COG8" s="1242"/>
      <c r="COH8" s="1242"/>
      <c r="COI8" s="1242"/>
      <c r="COJ8" s="1242"/>
      <c r="COK8" s="1242"/>
      <c r="COL8" s="1242"/>
      <c r="COM8" s="1242"/>
      <c r="CON8" s="1242"/>
      <c r="COO8" s="1242"/>
      <c r="COP8" s="1242"/>
      <c r="COQ8" s="1242"/>
      <c r="COR8" s="1242"/>
      <c r="COS8" s="1242"/>
      <c r="COT8" s="1242"/>
      <c r="COU8" s="1242"/>
      <c r="COV8" s="1242"/>
      <c r="COW8" s="1242"/>
      <c r="COX8" s="1242"/>
      <c r="COY8" s="1242"/>
      <c r="COZ8" s="1242"/>
      <c r="CPA8" s="1242"/>
      <c r="CPB8" s="1242"/>
      <c r="CPC8" s="1242"/>
      <c r="CPD8" s="1242"/>
      <c r="CPE8" s="1242"/>
      <c r="CPF8" s="1242"/>
      <c r="CPG8" s="1242"/>
      <c r="CPH8" s="1242"/>
      <c r="CPI8" s="1242"/>
      <c r="CPJ8" s="1242"/>
      <c r="CPK8" s="1242"/>
      <c r="CPL8" s="1242"/>
      <c r="CPM8" s="1242"/>
      <c r="CPN8" s="1242"/>
      <c r="CPO8" s="1242"/>
      <c r="CPP8" s="1242"/>
      <c r="CPQ8" s="1242"/>
      <c r="CPR8" s="1242"/>
      <c r="CPS8" s="1242"/>
      <c r="CPT8" s="1242"/>
      <c r="CPU8" s="1242"/>
      <c r="CPV8" s="1242"/>
      <c r="CPW8" s="1242"/>
      <c r="CPX8" s="1242"/>
      <c r="CPY8" s="1242"/>
      <c r="CPZ8" s="1242"/>
      <c r="CQA8" s="1242"/>
      <c r="CQB8" s="1242"/>
      <c r="CQC8" s="1242"/>
      <c r="CQD8" s="1242"/>
      <c r="CQE8" s="1242"/>
      <c r="CQF8" s="1242"/>
      <c r="CQG8" s="1242"/>
      <c r="CQH8" s="1242"/>
      <c r="CQI8" s="1242"/>
      <c r="CQJ8" s="1242"/>
      <c r="CQK8" s="1242"/>
      <c r="CQL8" s="1242"/>
      <c r="CQM8" s="1242"/>
      <c r="CQN8" s="1242"/>
      <c r="CQO8" s="1242"/>
      <c r="CQP8" s="1242"/>
      <c r="CQQ8" s="1242"/>
      <c r="CQR8" s="1242"/>
      <c r="CQS8" s="1242"/>
      <c r="CQT8" s="1242"/>
      <c r="CQU8" s="1242"/>
      <c r="CQV8" s="1242"/>
      <c r="CQW8" s="1242"/>
      <c r="CQX8" s="1242"/>
      <c r="CQY8" s="1242"/>
      <c r="CQZ8" s="1242"/>
      <c r="CRA8" s="1242"/>
      <c r="CRB8" s="1242"/>
      <c r="CRC8" s="1242"/>
      <c r="CRD8" s="1242"/>
      <c r="CRE8" s="1242"/>
      <c r="CRF8" s="1242"/>
      <c r="CRG8" s="1242"/>
      <c r="CRH8" s="1242"/>
      <c r="CRI8" s="1242"/>
      <c r="CRJ8" s="1242"/>
      <c r="CRK8" s="1242"/>
      <c r="CRL8" s="1242"/>
      <c r="CRM8" s="1242"/>
      <c r="CRN8" s="1242"/>
      <c r="CRO8" s="1242"/>
      <c r="CRP8" s="1242"/>
      <c r="CRQ8" s="1242"/>
      <c r="CRR8" s="1242"/>
      <c r="CRS8" s="1242"/>
      <c r="CRT8" s="1242"/>
      <c r="CRU8" s="1242"/>
      <c r="CRV8" s="1242"/>
      <c r="CRW8" s="1242"/>
      <c r="CRX8" s="1242"/>
      <c r="CRY8" s="1242"/>
      <c r="CRZ8" s="1242"/>
      <c r="CSA8" s="1242"/>
      <c r="CSB8" s="1242"/>
      <c r="CSC8" s="1242"/>
      <c r="CSD8" s="1242"/>
      <c r="CSE8" s="1242"/>
      <c r="CSF8" s="1242"/>
      <c r="CSG8" s="1242"/>
      <c r="CSH8" s="1242"/>
      <c r="CSI8" s="1242"/>
      <c r="CSJ8" s="1242"/>
      <c r="CSK8" s="1242"/>
      <c r="CSL8" s="1242"/>
      <c r="CSM8" s="1242"/>
      <c r="CSN8" s="1242"/>
      <c r="CSO8" s="1242"/>
      <c r="CSP8" s="1242"/>
      <c r="CSQ8" s="1242"/>
      <c r="CSR8" s="1242"/>
      <c r="CSS8" s="1242"/>
      <c r="CST8" s="1242"/>
      <c r="CSU8" s="1242"/>
      <c r="CSV8" s="1242"/>
      <c r="CSW8" s="1242"/>
      <c r="CSX8" s="1242"/>
      <c r="CSY8" s="1242"/>
      <c r="CSZ8" s="1242"/>
      <c r="CTA8" s="1242"/>
      <c r="CTB8" s="1242"/>
      <c r="CTC8" s="1242"/>
      <c r="CTD8" s="1242"/>
      <c r="CTE8" s="1242"/>
      <c r="CTF8" s="1242"/>
      <c r="CTG8" s="1242"/>
      <c r="CTH8" s="1242"/>
      <c r="CTI8" s="1242"/>
      <c r="CTJ8" s="1242"/>
      <c r="CTK8" s="1242"/>
      <c r="CTL8" s="1242"/>
      <c r="CTM8" s="1242"/>
      <c r="CTN8" s="1242"/>
      <c r="CTO8" s="1242"/>
      <c r="CTP8" s="1242"/>
      <c r="CTQ8" s="1242"/>
      <c r="CTR8" s="1242"/>
      <c r="CTS8" s="1242"/>
      <c r="CTT8" s="1242"/>
      <c r="CTU8" s="1242"/>
      <c r="CTV8" s="1242"/>
      <c r="CTW8" s="1242"/>
      <c r="CTX8" s="1242"/>
      <c r="CTY8" s="1242"/>
      <c r="CTZ8" s="1242"/>
      <c r="CUA8" s="1242"/>
      <c r="CUB8" s="1242"/>
      <c r="CUC8" s="1242"/>
      <c r="CUD8" s="1242"/>
      <c r="CUE8" s="1242"/>
      <c r="CUF8" s="1242"/>
      <c r="CUG8" s="1242"/>
      <c r="CUH8" s="1242"/>
      <c r="CUI8" s="1242"/>
      <c r="CUJ8" s="1242"/>
      <c r="CUK8" s="1242"/>
      <c r="CUL8" s="1242"/>
      <c r="CUM8" s="1242"/>
      <c r="CUN8" s="1242"/>
      <c r="CUO8" s="1242"/>
      <c r="CUP8" s="1242"/>
      <c r="CUQ8" s="1242"/>
      <c r="CUR8" s="1242"/>
      <c r="CUS8" s="1242"/>
      <c r="CUT8" s="1242"/>
      <c r="CUU8" s="1242"/>
      <c r="CUV8" s="1242"/>
      <c r="CUW8" s="1242"/>
      <c r="CUX8" s="1242"/>
      <c r="CUY8" s="1242"/>
      <c r="CUZ8" s="1242"/>
      <c r="CVA8" s="1242"/>
      <c r="CVB8" s="1242"/>
      <c r="CVC8" s="1242"/>
      <c r="CVD8" s="1242"/>
      <c r="CVE8" s="1242"/>
      <c r="CVF8" s="1242"/>
      <c r="CVG8" s="1242"/>
      <c r="CVH8" s="1242"/>
      <c r="CVI8" s="1242"/>
      <c r="CVJ8" s="1242"/>
      <c r="CVK8" s="1242"/>
      <c r="CVL8" s="1242"/>
      <c r="CVM8" s="1242"/>
      <c r="CVN8" s="1242"/>
      <c r="CVO8" s="1242"/>
      <c r="CVP8" s="1242"/>
      <c r="CVQ8" s="1242"/>
      <c r="CVR8" s="1242"/>
      <c r="CVS8" s="1242"/>
      <c r="CVT8" s="1242"/>
      <c r="CVU8" s="1242"/>
      <c r="CVV8" s="1242"/>
      <c r="CVW8" s="1242"/>
      <c r="CVX8" s="1242"/>
      <c r="CVY8" s="1242"/>
      <c r="CVZ8" s="1242"/>
      <c r="CWA8" s="1242"/>
      <c r="CWB8" s="1242"/>
      <c r="CWC8" s="1242"/>
      <c r="CWD8" s="1242"/>
      <c r="CWE8" s="1242"/>
      <c r="CWF8" s="1242"/>
      <c r="CWG8" s="1242"/>
      <c r="CWH8" s="1242"/>
      <c r="CWI8" s="1242"/>
      <c r="CWJ8" s="1242"/>
      <c r="CWK8" s="1242"/>
      <c r="CWL8" s="1242"/>
      <c r="CWM8" s="1242"/>
      <c r="CWN8" s="1242"/>
      <c r="CWO8" s="1242"/>
      <c r="CWP8" s="1242"/>
      <c r="CWQ8" s="1242"/>
      <c r="CWR8" s="1242"/>
      <c r="CWS8" s="1242"/>
      <c r="CWT8" s="1242"/>
      <c r="CWU8" s="1242"/>
      <c r="CWV8" s="1242"/>
      <c r="CWW8" s="1242"/>
      <c r="CWX8" s="1242"/>
      <c r="CWY8" s="1242"/>
      <c r="CWZ8" s="1242"/>
      <c r="CXA8" s="1242"/>
      <c r="CXB8" s="1242"/>
      <c r="CXC8" s="1242"/>
      <c r="CXD8" s="1242"/>
      <c r="CXE8" s="1242"/>
      <c r="CXF8" s="1242"/>
      <c r="CXG8" s="1242"/>
      <c r="CXH8" s="1242"/>
      <c r="CXI8" s="1242"/>
      <c r="CXJ8" s="1242"/>
      <c r="CXK8" s="1242"/>
      <c r="CXL8" s="1242"/>
      <c r="CXM8" s="1242"/>
      <c r="CXN8" s="1242"/>
      <c r="CXO8" s="1242"/>
      <c r="CXP8" s="1242"/>
      <c r="CXQ8" s="1242"/>
      <c r="CXR8" s="1242"/>
      <c r="CXS8" s="1242"/>
      <c r="CXT8" s="1242"/>
      <c r="CXU8" s="1242"/>
      <c r="CXV8" s="1242"/>
      <c r="CXW8" s="1242"/>
      <c r="CXX8" s="1242"/>
      <c r="CXY8" s="1242"/>
      <c r="CXZ8" s="1242"/>
      <c r="CYA8" s="1242"/>
      <c r="CYB8" s="1242"/>
      <c r="CYC8" s="1242"/>
      <c r="CYD8" s="1242"/>
      <c r="CYE8" s="1242"/>
      <c r="CYF8" s="1242"/>
      <c r="CYG8" s="1242"/>
      <c r="CYH8" s="1242"/>
      <c r="CYI8" s="1242"/>
      <c r="CYJ8" s="1242"/>
      <c r="CYK8" s="1242"/>
      <c r="CYL8" s="1242"/>
      <c r="CYM8" s="1242"/>
      <c r="CYN8" s="1242"/>
      <c r="CYO8" s="1242"/>
      <c r="CYP8" s="1242"/>
      <c r="CYQ8" s="1242"/>
      <c r="CYR8" s="1242"/>
      <c r="CYS8" s="1242"/>
      <c r="CYT8" s="1242"/>
      <c r="CYU8" s="1242"/>
      <c r="CYV8" s="1242"/>
      <c r="CYW8" s="1242"/>
      <c r="CYX8" s="1242"/>
      <c r="CYY8" s="1242"/>
      <c r="CYZ8" s="1242"/>
      <c r="CZA8" s="1242"/>
      <c r="CZB8" s="1242"/>
      <c r="CZC8" s="1242"/>
      <c r="CZD8" s="1242"/>
      <c r="CZE8" s="1242"/>
      <c r="CZF8" s="1242"/>
      <c r="CZG8" s="1242"/>
      <c r="CZH8" s="1242"/>
      <c r="CZI8" s="1242"/>
      <c r="CZJ8" s="1242"/>
      <c r="CZK8" s="1242"/>
      <c r="CZL8" s="1242"/>
      <c r="CZM8" s="1242"/>
      <c r="CZN8" s="1242"/>
      <c r="CZO8" s="1242"/>
      <c r="CZP8" s="1242"/>
      <c r="CZQ8" s="1242"/>
      <c r="CZR8" s="1242"/>
      <c r="CZS8" s="1242"/>
      <c r="CZT8" s="1242"/>
      <c r="CZU8" s="1242"/>
      <c r="CZV8" s="1242"/>
      <c r="CZW8" s="1242"/>
      <c r="CZX8" s="1242"/>
      <c r="CZY8" s="1242"/>
      <c r="CZZ8" s="1242"/>
      <c r="DAA8" s="1242"/>
      <c r="DAB8" s="1242"/>
      <c r="DAC8" s="1242"/>
      <c r="DAD8" s="1242"/>
      <c r="DAE8" s="1242"/>
      <c r="DAF8" s="1242"/>
      <c r="DAG8" s="1242"/>
      <c r="DAH8" s="1242"/>
      <c r="DAI8" s="1242"/>
      <c r="DAJ8" s="1242"/>
      <c r="DAK8" s="1242"/>
      <c r="DAL8" s="1242"/>
      <c r="DAM8" s="1242"/>
      <c r="DAN8" s="1242"/>
      <c r="DAO8" s="1242"/>
      <c r="DAP8" s="1242"/>
      <c r="DAQ8" s="1242"/>
      <c r="DAR8" s="1242"/>
      <c r="DAS8" s="1242"/>
      <c r="DAT8" s="1242"/>
      <c r="DAU8" s="1242"/>
      <c r="DAV8" s="1242"/>
      <c r="DAW8" s="1242"/>
      <c r="DAX8" s="1242"/>
      <c r="DAY8" s="1242"/>
      <c r="DAZ8" s="1242"/>
      <c r="DBA8" s="1242"/>
      <c r="DBB8" s="1242"/>
      <c r="DBC8" s="1242"/>
      <c r="DBD8" s="1242"/>
      <c r="DBE8" s="1242"/>
      <c r="DBF8" s="1242"/>
      <c r="DBG8" s="1242"/>
      <c r="DBH8" s="1242"/>
      <c r="DBI8" s="1242"/>
      <c r="DBJ8" s="1242"/>
      <c r="DBK8" s="1242"/>
      <c r="DBL8" s="1242"/>
      <c r="DBM8" s="1242"/>
      <c r="DBN8" s="1242"/>
      <c r="DBO8" s="1242"/>
      <c r="DBP8" s="1242"/>
      <c r="DBQ8" s="1242"/>
      <c r="DBR8" s="1242"/>
      <c r="DBS8" s="1242"/>
      <c r="DBT8" s="1242"/>
      <c r="DBU8" s="1242"/>
      <c r="DBV8" s="1242"/>
      <c r="DBW8" s="1242"/>
      <c r="DBX8" s="1242"/>
      <c r="DBY8" s="1242"/>
      <c r="DBZ8" s="1242"/>
      <c r="DCA8" s="1242"/>
      <c r="DCB8" s="1242"/>
      <c r="DCC8" s="1242"/>
      <c r="DCD8" s="1242"/>
      <c r="DCE8" s="1242"/>
      <c r="DCF8" s="1242"/>
      <c r="DCG8" s="1242"/>
      <c r="DCH8" s="1242"/>
      <c r="DCI8" s="1242"/>
      <c r="DCJ8" s="1242"/>
      <c r="DCK8" s="1242"/>
      <c r="DCL8" s="1242"/>
      <c r="DCM8" s="1242"/>
      <c r="DCN8" s="1242"/>
      <c r="DCO8" s="1242"/>
      <c r="DCP8" s="1242"/>
      <c r="DCQ8" s="1242"/>
      <c r="DCR8" s="1242"/>
      <c r="DCS8" s="1242"/>
      <c r="DCT8" s="1242"/>
      <c r="DCU8" s="1242"/>
      <c r="DCV8" s="1242"/>
      <c r="DCW8" s="1242"/>
      <c r="DCX8" s="1242"/>
      <c r="DCY8" s="1242"/>
      <c r="DCZ8" s="1242"/>
      <c r="DDA8" s="1242"/>
      <c r="DDB8" s="1242"/>
      <c r="DDC8" s="1242"/>
      <c r="DDD8" s="1242"/>
      <c r="DDE8" s="1242"/>
      <c r="DDF8" s="1242"/>
      <c r="DDG8" s="1242"/>
      <c r="DDH8" s="1242"/>
      <c r="DDI8" s="1242"/>
      <c r="DDJ8" s="1242"/>
      <c r="DDK8" s="1242"/>
      <c r="DDL8" s="1242"/>
      <c r="DDM8" s="1242"/>
      <c r="DDN8" s="1242"/>
      <c r="DDO8" s="1242"/>
      <c r="DDP8" s="1242"/>
      <c r="DDQ8" s="1242"/>
      <c r="DDR8" s="1242"/>
      <c r="DDS8" s="1242"/>
      <c r="DDT8" s="1242"/>
      <c r="DDU8" s="1242"/>
      <c r="DDV8" s="1242"/>
      <c r="DDW8" s="1242"/>
      <c r="DDX8" s="1242"/>
      <c r="DDY8" s="1242"/>
      <c r="DDZ8" s="1242"/>
      <c r="DEA8" s="1242"/>
      <c r="DEB8" s="1242"/>
      <c r="DEC8" s="1242"/>
      <c r="DED8" s="1242"/>
      <c r="DEE8" s="1242"/>
      <c r="DEF8" s="1242"/>
      <c r="DEG8" s="1242"/>
      <c r="DEH8" s="1242"/>
      <c r="DEI8" s="1242"/>
      <c r="DEJ8" s="1242"/>
      <c r="DEK8" s="1242"/>
      <c r="DEL8" s="1242"/>
      <c r="DEM8" s="1242"/>
      <c r="DEN8" s="1242"/>
      <c r="DEO8" s="1242"/>
      <c r="DEP8" s="1242"/>
      <c r="DEQ8" s="1242"/>
      <c r="DER8" s="1242"/>
      <c r="DES8" s="1242"/>
      <c r="DET8" s="1242"/>
      <c r="DEU8" s="1242"/>
      <c r="DEV8" s="1242"/>
      <c r="DEW8" s="1242"/>
      <c r="DEX8" s="1242"/>
      <c r="DEY8" s="1242"/>
      <c r="DEZ8" s="1242"/>
      <c r="DFA8" s="1242"/>
      <c r="DFB8" s="1242"/>
      <c r="DFC8" s="1242"/>
      <c r="DFD8" s="1242"/>
      <c r="DFE8" s="1242"/>
      <c r="DFF8" s="1242"/>
      <c r="DFG8" s="1242"/>
      <c r="DFH8" s="1242"/>
      <c r="DFI8" s="1242"/>
      <c r="DFJ8" s="1242"/>
      <c r="DFK8" s="1242"/>
      <c r="DFL8" s="1242"/>
      <c r="DFM8" s="1242"/>
      <c r="DFN8" s="1242"/>
      <c r="DFO8" s="1242"/>
      <c r="DFP8" s="1242"/>
      <c r="DFQ8" s="1242"/>
      <c r="DFR8" s="1242"/>
      <c r="DFS8" s="1242"/>
      <c r="DFT8" s="1242"/>
      <c r="DFU8" s="1242"/>
      <c r="DFV8" s="1242"/>
      <c r="DFW8" s="1242"/>
      <c r="DFX8" s="1242"/>
      <c r="DFY8" s="1242"/>
      <c r="DFZ8" s="1242"/>
      <c r="DGA8" s="1242"/>
      <c r="DGB8" s="1242"/>
      <c r="DGC8" s="1242"/>
      <c r="DGD8" s="1242"/>
      <c r="DGE8" s="1242"/>
      <c r="DGF8" s="1242"/>
      <c r="DGG8" s="1242"/>
      <c r="DGH8" s="1242"/>
      <c r="DGI8" s="1242"/>
      <c r="DGJ8" s="1242"/>
      <c r="DGK8" s="1242"/>
      <c r="DGL8" s="1242"/>
      <c r="DGM8" s="1242"/>
      <c r="DGN8" s="1242"/>
      <c r="DGO8" s="1242"/>
      <c r="DGP8" s="1242"/>
      <c r="DGQ8" s="1242"/>
      <c r="DGR8" s="1242"/>
      <c r="DGS8" s="1242"/>
      <c r="DGT8" s="1242"/>
      <c r="DGU8" s="1242"/>
      <c r="DGV8" s="1242"/>
      <c r="DGW8" s="1242"/>
      <c r="DGX8" s="1242"/>
      <c r="DGY8" s="1242"/>
      <c r="DGZ8" s="1242"/>
      <c r="DHA8" s="1242"/>
      <c r="DHB8" s="1242"/>
      <c r="DHC8" s="1242"/>
      <c r="DHD8" s="1242"/>
      <c r="DHE8" s="1242"/>
      <c r="DHF8" s="1242"/>
      <c r="DHG8" s="1242"/>
      <c r="DHH8" s="1242"/>
      <c r="DHI8" s="1242"/>
      <c r="DHJ8" s="1242"/>
      <c r="DHK8" s="1242"/>
      <c r="DHL8" s="1242"/>
      <c r="DHM8" s="1242"/>
      <c r="DHN8" s="1242"/>
      <c r="DHO8" s="1242"/>
      <c r="DHP8" s="1242"/>
      <c r="DHQ8" s="1242"/>
      <c r="DHR8" s="1242"/>
      <c r="DHS8" s="1242"/>
      <c r="DHT8" s="1242"/>
      <c r="DHU8" s="1242"/>
      <c r="DHV8" s="1242"/>
      <c r="DHW8" s="1242"/>
      <c r="DHX8" s="1242"/>
      <c r="DHY8" s="1242"/>
      <c r="DHZ8" s="1242"/>
      <c r="DIA8" s="1242"/>
      <c r="DIB8" s="1242"/>
      <c r="DIC8" s="1242"/>
      <c r="DID8" s="1242"/>
      <c r="DIE8" s="1242"/>
      <c r="DIF8" s="1242"/>
      <c r="DIG8" s="1242"/>
      <c r="DIH8" s="1242"/>
      <c r="DII8" s="1242"/>
      <c r="DIJ8" s="1242"/>
      <c r="DIK8" s="1242"/>
      <c r="DIL8" s="1242"/>
      <c r="DIM8" s="1242"/>
      <c r="DIN8" s="1242"/>
      <c r="DIO8" s="1242"/>
      <c r="DIP8" s="1242"/>
      <c r="DIQ8" s="1242"/>
      <c r="DIR8" s="1242"/>
      <c r="DIS8" s="1242"/>
      <c r="DIT8" s="1242"/>
      <c r="DIU8" s="1242"/>
      <c r="DIV8" s="1242"/>
      <c r="DIW8" s="1242"/>
      <c r="DIX8" s="1242"/>
      <c r="DIY8" s="1242"/>
      <c r="DIZ8" s="1242"/>
      <c r="DJA8" s="1242"/>
      <c r="DJB8" s="1242"/>
      <c r="DJC8" s="1242"/>
      <c r="DJD8" s="1242"/>
      <c r="DJE8" s="1242"/>
      <c r="DJF8" s="1242"/>
      <c r="DJG8" s="1242"/>
      <c r="DJH8" s="1242"/>
      <c r="DJI8" s="1242"/>
      <c r="DJJ8" s="1242"/>
      <c r="DJK8" s="1242"/>
      <c r="DJL8" s="1242"/>
      <c r="DJM8" s="1242"/>
      <c r="DJN8" s="1242"/>
      <c r="DJO8" s="1242"/>
      <c r="DJP8" s="1242"/>
      <c r="DJQ8" s="1242"/>
      <c r="DJR8" s="1242"/>
      <c r="DJS8" s="1242"/>
      <c r="DJT8" s="1242"/>
      <c r="DJU8" s="1242"/>
      <c r="DJV8" s="1242"/>
      <c r="DJW8" s="1242"/>
      <c r="DJX8" s="1242"/>
      <c r="DJY8" s="1242"/>
      <c r="DJZ8" s="1242"/>
      <c r="DKA8" s="1242"/>
      <c r="DKB8" s="1242"/>
      <c r="DKC8" s="1242"/>
      <c r="DKD8" s="1242"/>
      <c r="DKE8" s="1242"/>
      <c r="DKF8" s="1242"/>
      <c r="DKG8" s="1242"/>
      <c r="DKH8" s="1242"/>
      <c r="DKI8" s="1242"/>
      <c r="DKJ8" s="1242"/>
      <c r="DKK8" s="1242"/>
      <c r="DKL8" s="1242"/>
      <c r="DKM8" s="1242"/>
      <c r="DKN8" s="1242"/>
      <c r="DKO8" s="1242"/>
      <c r="DKP8" s="1242"/>
      <c r="DKQ8" s="1242"/>
      <c r="DKR8" s="1242"/>
      <c r="DKS8" s="1242"/>
      <c r="DKT8" s="1242"/>
      <c r="DKU8" s="1242"/>
      <c r="DKV8" s="1242"/>
      <c r="DKW8" s="1242"/>
      <c r="DKX8" s="1242"/>
      <c r="DKY8" s="1242"/>
      <c r="DKZ8" s="1242"/>
      <c r="DLA8" s="1242"/>
      <c r="DLB8" s="1242"/>
      <c r="DLC8" s="1242"/>
      <c r="DLD8" s="1242"/>
      <c r="DLE8" s="1242"/>
      <c r="DLF8" s="1242"/>
      <c r="DLG8" s="1242"/>
      <c r="DLH8" s="1242"/>
      <c r="DLI8" s="1242"/>
      <c r="DLJ8" s="1242"/>
      <c r="DLK8" s="1242"/>
      <c r="DLL8" s="1242"/>
      <c r="DLM8" s="1242"/>
      <c r="DLN8" s="1242"/>
      <c r="DLO8" s="1242"/>
      <c r="DLP8" s="1242"/>
      <c r="DLQ8" s="1242"/>
      <c r="DLR8" s="1242"/>
      <c r="DLS8" s="1242"/>
      <c r="DLT8" s="1242"/>
      <c r="DLU8" s="1242"/>
      <c r="DLV8" s="1242"/>
      <c r="DLW8" s="1242"/>
      <c r="DLX8" s="1242"/>
      <c r="DLY8" s="1242"/>
      <c r="DLZ8" s="1242"/>
      <c r="DMA8" s="1242"/>
      <c r="DMB8" s="1242"/>
      <c r="DMC8" s="1242"/>
      <c r="DMD8" s="1242"/>
      <c r="DME8" s="1242"/>
      <c r="DMF8" s="1242"/>
      <c r="DMG8" s="1242"/>
      <c r="DMH8" s="1242"/>
      <c r="DMI8" s="1242"/>
      <c r="DMJ8" s="1242"/>
      <c r="DMK8" s="1242"/>
      <c r="DML8" s="1242"/>
      <c r="DMM8" s="1242"/>
      <c r="DMN8" s="1242"/>
      <c r="DMO8" s="1242"/>
      <c r="DMP8" s="1242"/>
      <c r="DMQ8" s="1242"/>
      <c r="DMR8" s="1242"/>
      <c r="DMS8" s="1242"/>
      <c r="DMT8" s="1242"/>
      <c r="DMU8" s="1242"/>
      <c r="DMV8" s="1242"/>
      <c r="DMW8" s="1242"/>
      <c r="DMX8" s="1242"/>
      <c r="DMY8" s="1242"/>
      <c r="DMZ8" s="1242"/>
      <c r="DNA8" s="1242"/>
      <c r="DNB8" s="1242"/>
      <c r="DNC8" s="1242"/>
      <c r="DND8" s="1242"/>
      <c r="DNE8" s="1242"/>
      <c r="DNF8" s="1242"/>
      <c r="DNG8" s="1242"/>
      <c r="DNH8" s="1242"/>
      <c r="DNI8" s="1242"/>
      <c r="DNJ8" s="1242"/>
      <c r="DNK8" s="1242"/>
      <c r="DNL8" s="1242"/>
      <c r="DNM8" s="1242"/>
      <c r="DNN8" s="1242"/>
      <c r="DNO8" s="1242"/>
      <c r="DNP8" s="1242"/>
      <c r="DNQ8" s="1242"/>
      <c r="DNR8" s="1242"/>
      <c r="DNS8" s="1242"/>
      <c r="DNT8" s="1242"/>
      <c r="DNU8" s="1242"/>
      <c r="DNV8" s="1242"/>
      <c r="DNW8" s="1242"/>
      <c r="DNX8" s="1242"/>
      <c r="DNY8" s="1242"/>
      <c r="DNZ8" s="1242"/>
      <c r="DOA8" s="1242"/>
      <c r="DOB8" s="1242"/>
      <c r="DOC8" s="1242"/>
      <c r="DOD8" s="1242"/>
      <c r="DOE8" s="1242"/>
      <c r="DOF8" s="1242"/>
      <c r="DOG8" s="1242"/>
      <c r="DOH8" s="1242"/>
      <c r="DOI8" s="1242"/>
      <c r="DOJ8" s="1242"/>
      <c r="DOK8" s="1242"/>
      <c r="DOL8" s="1242"/>
      <c r="DOM8" s="1242"/>
      <c r="DON8" s="1242"/>
      <c r="DOO8" s="1242"/>
      <c r="DOP8" s="1242"/>
      <c r="DOQ8" s="1242"/>
      <c r="DOR8" s="1242"/>
      <c r="DOS8" s="1242"/>
      <c r="DOT8" s="1242"/>
      <c r="DOU8" s="1242"/>
      <c r="DOV8" s="1242"/>
      <c r="DOW8" s="1242"/>
      <c r="DOX8" s="1242"/>
      <c r="DOY8" s="1242"/>
      <c r="DOZ8" s="1242"/>
      <c r="DPA8" s="1242"/>
      <c r="DPB8" s="1242"/>
      <c r="DPC8" s="1242"/>
      <c r="DPD8" s="1242"/>
      <c r="DPE8" s="1242"/>
      <c r="DPF8" s="1242"/>
      <c r="DPG8" s="1242"/>
      <c r="DPH8" s="1242"/>
      <c r="DPI8" s="1242"/>
      <c r="DPJ8" s="1242"/>
      <c r="DPK8" s="1242"/>
      <c r="DPL8" s="1242"/>
      <c r="DPM8" s="1242"/>
      <c r="DPN8" s="1242"/>
      <c r="DPO8" s="1242"/>
      <c r="DPP8" s="1242"/>
      <c r="DPQ8" s="1242"/>
      <c r="DPR8" s="1242"/>
      <c r="DPS8" s="1242"/>
      <c r="DPT8" s="1242"/>
      <c r="DPU8" s="1242"/>
      <c r="DPV8" s="1242"/>
      <c r="DPW8" s="1242"/>
      <c r="DPX8" s="1242"/>
      <c r="DPY8" s="1242"/>
      <c r="DPZ8" s="1242"/>
      <c r="DQA8" s="1242"/>
      <c r="DQB8" s="1242"/>
      <c r="DQC8" s="1242"/>
      <c r="DQD8" s="1242"/>
      <c r="DQE8" s="1242"/>
      <c r="DQF8" s="1242"/>
      <c r="DQG8" s="1242"/>
      <c r="DQH8" s="1242"/>
      <c r="DQI8" s="1242"/>
      <c r="DQJ8" s="1242"/>
      <c r="DQK8" s="1242"/>
      <c r="DQL8" s="1242"/>
      <c r="DQM8" s="1242"/>
      <c r="DQN8" s="1242"/>
      <c r="DQO8" s="1242"/>
      <c r="DQP8" s="1242"/>
      <c r="DQQ8" s="1242"/>
      <c r="DQR8" s="1242"/>
      <c r="DQS8" s="1242"/>
      <c r="DQT8" s="1242"/>
      <c r="DQU8" s="1242"/>
      <c r="DQV8" s="1242"/>
      <c r="DQW8" s="1242"/>
      <c r="DQX8" s="1242"/>
      <c r="DQY8" s="1242"/>
      <c r="DQZ8" s="1242"/>
      <c r="DRA8" s="1242"/>
      <c r="DRB8" s="1242"/>
      <c r="DRC8" s="1242"/>
      <c r="DRD8" s="1242"/>
      <c r="DRE8" s="1242"/>
      <c r="DRF8" s="1242"/>
      <c r="DRG8" s="1242"/>
      <c r="DRH8" s="1242"/>
      <c r="DRI8" s="1242"/>
      <c r="DRJ8" s="1242"/>
      <c r="DRK8" s="1242"/>
      <c r="DRL8" s="1242"/>
      <c r="DRM8" s="1242"/>
      <c r="DRN8" s="1242"/>
      <c r="DRO8" s="1242"/>
      <c r="DRP8" s="1242"/>
      <c r="DRQ8" s="1242"/>
      <c r="DRR8" s="1242"/>
      <c r="DRS8" s="1242"/>
      <c r="DRT8" s="1242"/>
      <c r="DRU8" s="1242"/>
      <c r="DRV8" s="1242"/>
      <c r="DRW8" s="1242"/>
      <c r="DRX8" s="1242"/>
      <c r="DRY8" s="1242"/>
      <c r="DRZ8" s="1242"/>
      <c r="DSA8" s="1242"/>
      <c r="DSB8" s="1242"/>
      <c r="DSC8" s="1242"/>
      <c r="DSD8" s="1242"/>
      <c r="DSE8" s="1242"/>
      <c r="DSF8" s="1242"/>
      <c r="DSG8" s="1242"/>
      <c r="DSH8" s="1242"/>
      <c r="DSI8" s="1242"/>
      <c r="DSJ8" s="1242"/>
      <c r="DSK8" s="1242"/>
      <c r="DSL8" s="1242"/>
      <c r="DSM8" s="1242"/>
      <c r="DSN8" s="1242"/>
      <c r="DSO8" s="1242"/>
      <c r="DSP8" s="1242"/>
      <c r="DSQ8" s="1242"/>
      <c r="DSR8" s="1242"/>
      <c r="DSS8" s="1242"/>
      <c r="DST8" s="1242"/>
      <c r="DSU8" s="1242"/>
      <c r="DSV8" s="1242"/>
      <c r="DSW8" s="1242"/>
      <c r="DSX8" s="1242"/>
      <c r="DSY8" s="1242"/>
      <c r="DSZ8" s="1242"/>
      <c r="DTA8" s="1242"/>
      <c r="DTB8" s="1242"/>
      <c r="DTC8" s="1242"/>
      <c r="DTD8" s="1242"/>
      <c r="DTE8" s="1242"/>
      <c r="DTF8" s="1242"/>
      <c r="DTG8" s="1242"/>
      <c r="DTH8" s="1242"/>
      <c r="DTI8" s="1242"/>
      <c r="DTJ8" s="1242"/>
      <c r="DTK8" s="1242"/>
      <c r="DTL8" s="1242"/>
      <c r="DTM8" s="1242"/>
      <c r="DTN8" s="1242"/>
      <c r="DTO8" s="1242"/>
      <c r="DTP8" s="1242"/>
      <c r="DTQ8" s="1242"/>
      <c r="DTR8" s="1242"/>
      <c r="DTS8" s="1242"/>
      <c r="DTT8" s="1242"/>
      <c r="DTU8" s="1242"/>
      <c r="DTV8" s="1242"/>
      <c r="DTW8" s="1242"/>
      <c r="DTX8" s="1242"/>
      <c r="DTY8" s="1242"/>
      <c r="DTZ8" s="1242"/>
      <c r="DUA8" s="1242"/>
      <c r="DUB8" s="1242"/>
      <c r="DUC8" s="1242"/>
      <c r="DUD8" s="1242"/>
      <c r="DUE8" s="1242"/>
      <c r="DUF8" s="1242"/>
      <c r="DUG8" s="1242"/>
      <c r="DUH8" s="1242"/>
      <c r="DUI8" s="1242"/>
      <c r="DUJ8" s="1242"/>
      <c r="DUK8" s="1242"/>
      <c r="DUL8" s="1242"/>
      <c r="DUM8" s="1242"/>
      <c r="DUN8" s="1242"/>
      <c r="DUO8" s="1242"/>
      <c r="DUP8" s="1242"/>
      <c r="DUQ8" s="1242"/>
      <c r="DUR8" s="1242"/>
      <c r="DUS8" s="1242"/>
      <c r="DUT8" s="1242"/>
      <c r="DUU8" s="1242"/>
      <c r="DUV8" s="1242"/>
      <c r="DUW8" s="1242"/>
      <c r="DUX8" s="1242"/>
      <c r="DUY8" s="1242"/>
      <c r="DUZ8" s="1242"/>
      <c r="DVA8" s="1242"/>
      <c r="DVB8" s="1242"/>
      <c r="DVC8" s="1242"/>
      <c r="DVD8" s="1242"/>
      <c r="DVE8" s="1242"/>
      <c r="DVF8" s="1242"/>
      <c r="DVG8" s="1242"/>
      <c r="DVH8" s="1242"/>
      <c r="DVI8" s="1242"/>
      <c r="DVJ8" s="1242"/>
      <c r="DVK8" s="1242"/>
      <c r="DVL8" s="1242"/>
      <c r="DVM8" s="1242"/>
      <c r="DVN8" s="1242"/>
      <c r="DVO8" s="1242"/>
      <c r="DVP8" s="1242"/>
      <c r="DVQ8" s="1242"/>
      <c r="DVR8" s="1242"/>
      <c r="DVS8" s="1242"/>
      <c r="DVT8" s="1242"/>
      <c r="DVU8" s="1242"/>
      <c r="DVV8" s="1242"/>
      <c r="DVW8" s="1242"/>
      <c r="DVX8" s="1242"/>
      <c r="DVY8" s="1242"/>
      <c r="DVZ8" s="1242"/>
      <c r="DWA8" s="1242"/>
      <c r="DWB8" s="1242"/>
      <c r="DWC8" s="1242"/>
      <c r="DWD8" s="1242"/>
      <c r="DWE8" s="1242"/>
      <c r="DWF8" s="1242"/>
      <c r="DWG8" s="1242"/>
      <c r="DWH8" s="1242"/>
      <c r="DWI8" s="1242"/>
      <c r="DWJ8" s="1242"/>
      <c r="DWK8" s="1242"/>
      <c r="DWL8" s="1242"/>
      <c r="DWM8" s="1242"/>
      <c r="DWN8" s="1242"/>
      <c r="DWO8" s="1242"/>
      <c r="DWP8" s="1242"/>
      <c r="DWQ8" s="1242"/>
      <c r="DWR8" s="1242"/>
      <c r="DWS8" s="1242"/>
      <c r="DWT8" s="1242"/>
      <c r="DWU8" s="1242"/>
      <c r="DWV8" s="1242"/>
      <c r="DWW8" s="1242"/>
      <c r="DWX8" s="1242"/>
      <c r="DWY8" s="1242"/>
      <c r="DWZ8" s="1242"/>
      <c r="DXA8" s="1242"/>
      <c r="DXB8" s="1242"/>
      <c r="DXC8" s="1242"/>
      <c r="DXD8" s="1242"/>
      <c r="DXE8" s="1242"/>
      <c r="DXF8" s="1242"/>
      <c r="DXG8" s="1242"/>
      <c r="DXH8" s="1242"/>
      <c r="DXI8" s="1242"/>
      <c r="DXJ8" s="1242"/>
      <c r="DXK8" s="1242"/>
      <c r="DXL8" s="1242"/>
      <c r="DXM8" s="1242"/>
      <c r="DXN8" s="1242"/>
      <c r="DXO8" s="1242"/>
      <c r="DXP8" s="1242"/>
      <c r="DXQ8" s="1242"/>
      <c r="DXR8" s="1242"/>
      <c r="DXS8" s="1242"/>
      <c r="DXT8" s="1242"/>
      <c r="DXU8" s="1242"/>
      <c r="DXV8" s="1242"/>
      <c r="DXW8" s="1242"/>
      <c r="DXX8" s="1242"/>
      <c r="DXY8" s="1242"/>
      <c r="DXZ8" s="1242"/>
      <c r="DYA8" s="1242"/>
      <c r="DYB8" s="1242"/>
      <c r="DYC8" s="1242"/>
      <c r="DYD8" s="1242"/>
      <c r="DYE8" s="1242"/>
      <c r="DYF8" s="1242"/>
      <c r="DYG8" s="1242"/>
      <c r="DYH8" s="1242"/>
      <c r="DYI8" s="1242"/>
      <c r="DYJ8" s="1242"/>
      <c r="DYK8" s="1242"/>
      <c r="DYL8" s="1242"/>
      <c r="DYM8" s="1242"/>
      <c r="DYN8" s="1242"/>
      <c r="DYO8" s="1242"/>
      <c r="DYP8" s="1242"/>
      <c r="DYQ8" s="1242"/>
      <c r="DYR8" s="1242"/>
      <c r="DYS8" s="1242"/>
      <c r="DYT8" s="1242"/>
      <c r="DYU8" s="1242"/>
      <c r="DYV8" s="1242"/>
      <c r="DYW8" s="1242"/>
      <c r="DYX8" s="1242"/>
      <c r="DYY8" s="1242"/>
      <c r="DYZ8" s="1242"/>
      <c r="DZA8" s="1242"/>
      <c r="DZB8" s="1242"/>
      <c r="DZC8" s="1242"/>
      <c r="DZD8" s="1242"/>
      <c r="DZE8" s="1242"/>
      <c r="DZF8" s="1242"/>
      <c r="DZG8" s="1242"/>
      <c r="DZH8" s="1242"/>
      <c r="DZI8" s="1242"/>
      <c r="DZJ8" s="1242"/>
      <c r="DZK8" s="1242"/>
      <c r="DZL8" s="1242"/>
      <c r="DZM8" s="1242"/>
      <c r="DZN8" s="1242"/>
      <c r="DZO8" s="1242"/>
      <c r="DZP8" s="1242"/>
      <c r="DZQ8" s="1242"/>
      <c r="DZR8" s="1242"/>
      <c r="DZS8" s="1242"/>
      <c r="DZT8" s="1242"/>
      <c r="DZU8" s="1242"/>
      <c r="DZV8" s="1242"/>
      <c r="DZW8" s="1242"/>
      <c r="DZX8" s="1242"/>
      <c r="DZY8" s="1242"/>
      <c r="DZZ8" s="1242"/>
      <c r="EAA8" s="1242"/>
      <c r="EAB8" s="1242"/>
      <c r="EAC8" s="1242"/>
      <c r="EAD8" s="1242"/>
      <c r="EAE8" s="1242"/>
      <c r="EAF8" s="1242"/>
      <c r="EAG8" s="1242"/>
      <c r="EAH8" s="1242"/>
      <c r="EAI8" s="1242"/>
      <c r="EAJ8" s="1242"/>
      <c r="EAK8" s="1242"/>
      <c r="EAL8" s="1242"/>
      <c r="EAM8" s="1242"/>
      <c r="EAN8" s="1242"/>
      <c r="EAO8" s="1242"/>
      <c r="EAP8" s="1242"/>
      <c r="EAQ8" s="1242"/>
      <c r="EAR8" s="1242"/>
      <c r="EAS8" s="1242"/>
      <c r="EAT8" s="1242"/>
      <c r="EAU8" s="1242"/>
      <c r="EAV8" s="1242"/>
      <c r="EAW8" s="1242"/>
      <c r="EAX8" s="1242"/>
      <c r="EAY8" s="1242"/>
      <c r="EAZ8" s="1242"/>
      <c r="EBA8" s="1242"/>
      <c r="EBB8" s="1242"/>
      <c r="EBC8" s="1242"/>
      <c r="EBD8" s="1242"/>
      <c r="EBE8" s="1242"/>
      <c r="EBF8" s="1242"/>
      <c r="EBG8" s="1242"/>
      <c r="EBH8" s="1242"/>
      <c r="EBI8" s="1242"/>
      <c r="EBJ8" s="1242"/>
      <c r="EBK8" s="1242"/>
      <c r="EBL8" s="1242"/>
      <c r="EBM8" s="1242"/>
      <c r="EBN8" s="1242"/>
      <c r="EBO8" s="1242"/>
      <c r="EBP8" s="1242"/>
      <c r="EBQ8" s="1242"/>
      <c r="EBR8" s="1242"/>
      <c r="EBS8" s="1242"/>
      <c r="EBT8" s="1242"/>
      <c r="EBU8" s="1242"/>
      <c r="EBV8" s="1242"/>
      <c r="EBW8" s="1242"/>
      <c r="EBX8" s="1242"/>
      <c r="EBY8" s="1242"/>
      <c r="EBZ8" s="1242"/>
      <c r="ECA8" s="1242"/>
      <c r="ECB8" s="1242"/>
      <c r="ECC8" s="1242"/>
      <c r="ECD8" s="1242"/>
      <c r="ECE8" s="1242"/>
      <c r="ECF8" s="1242"/>
      <c r="ECG8" s="1242"/>
      <c r="ECH8" s="1242"/>
      <c r="ECI8" s="1242"/>
      <c r="ECJ8" s="1242"/>
      <c r="ECK8" s="1242"/>
      <c r="ECL8" s="1242"/>
      <c r="ECM8" s="1242"/>
      <c r="ECN8" s="1242"/>
      <c r="ECO8" s="1242"/>
      <c r="ECP8" s="1242"/>
      <c r="ECQ8" s="1242"/>
      <c r="ECR8" s="1242"/>
      <c r="ECS8" s="1242"/>
      <c r="ECT8" s="1242"/>
      <c r="ECU8" s="1242"/>
      <c r="ECV8" s="1242"/>
      <c r="ECW8" s="1242"/>
      <c r="ECX8" s="1242"/>
      <c r="ECY8" s="1242"/>
      <c r="ECZ8" s="1242"/>
      <c r="EDA8" s="1242"/>
      <c r="EDB8" s="1242"/>
      <c r="EDC8" s="1242"/>
      <c r="EDD8" s="1242"/>
      <c r="EDE8" s="1242"/>
      <c r="EDF8" s="1242"/>
      <c r="EDG8" s="1242"/>
      <c r="EDH8" s="1242"/>
      <c r="EDI8" s="1242"/>
      <c r="EDJ8" s="1242"/>
      <c r="EDK8" s="1242"/>
      <c r="EDL8" s="1242"/>
      <c r="EDM8" s="1242"/>
      <c r="EDN8" s="1242"/>
      <c r="EDO8" s="1242"/>
      <c r="EDP8" s="1242"/>
      <c r="EDQ8" s="1242"/>
      <c r="EDR8" s="1242"/>
      <c r="EDS8" s="1242"/>
      <c r="EDT8" s="1242"/>
      <c r="EDU8" s="1242"/>
      <c r="EDV8" s="1242"/>
      <c r="EDW8" s="1242"/>
      <c r="EDX8" s="1242"/>
      <c r="EDY8" s="1242"/>
      <c r="EDZ8" s="1242"/>
      <c r="EEA8" s="1242"/>
      <c r="EEB8" s="1242"/>
      <c r="EEC8" s="1242"/>
      <c r="EED8" s="1242"/>
      <c r="EEE8" s="1242"/>
      <c r="EEF8" s="1242"/>
      <c r="EEG8" s="1242"/>
      <c r="EEH8" s="1242"/>
      <c r="EEI8" s="1242"/>
      <c r="EEJ8" s="1242"/>
      <c r="EEK8" s="1242"/>
      <c r="EEL8" s="1242"/>
      <c r="EEM8" s="1242"/>
      <c r="EEN8" s="1242"/>
      <c r="EEO8" s="1242"/>
      <c r="EEP8" s="1242"/>
      <c r="EEQ8" s="1242"/>
      <c r="EER8" s="1242"/>
      <c r="EES8" s="1242"/>
      <c r="EET8" s="1242"/>
      <c r="EEU8" s="1242"/>
      <c r="EEV8" s="1242"/>
      <c r="EEW8" s="1242"/>
      <c r="EEX8" s="1242"/>
      <c r="EEY8" s="1242"/>
      <c r="EEZ8" s="1242"/>
      <c r="EFA8" s="1242"/>
      <c r="EFB8" s="1242"/>
      <c r="EFC8" s="1242"/>
      <c r="EFD8" s="1242"/>
      <c r="EFE8" s="1242"/>
      <c r="EFF8" s="1242"/>
      <c r="EFG8" s="1242"/>
      <c r="EFH8" s="1242"/>
      <c r="EFI8" s="1242"/>
      <c r="EFJ8" s="1242"/>
      <c r="EFK8" s="1242"/>
      <c r="EFL8" s="1242"/>
      <c r="EFM8" s="1242"/>
      <c r="EFN8" s="1242"/>
      <c r="EFO8" s="1242"/>
      <c r="EFP8" s="1242"/>
      <c r="EFQ8" s="1242"/>
      <c r="EFR8" s="1242"/>
      <c r="EFS8" s="1242"/>
      <c r="EFT8" s="1242"/>
      <c r="EFU8" s="1242"/>
      <c r="EFV8" s="1242"/>
      <c r="EFW8" s="1242"/>
      <c r="EFX8" s="1242"/>
      <c r="EFY8" s="1242"/>
      <c r="EFZ8" s="1242"/>
      <c r="EGA8" s="1242"/>
      <c r="EGB8" s="1242"/>
      <c r="EGC8" s="1242"/>
      <c r="EGD8" s="1242"/>
      <c r="EGE8" s="1242"/>
      <c r="EGF8" s="1242"/>
      <c r="EGG8" s="1242"/>
      <c r="EGH8" s="1242"/>
      <c r="EGI8" s="1242"/>
      <c r="EGJ8" s="1242"/>
      <c r="EGK8" s="1242"/>
      <c r="EGL8" s="1242"/>
      <c r="EGM8" s="1242"/>
      <c r="EGN8" s="1242"/>
      <c r="EGO8" s="1242"/>
      <c r="EGP8" s="1242"/>
      <c r="EGQ8" s="1242"/>
      <c r="EGR8" s="1242"/>
      <c r="EGS8" s="1242"/>
      <c r="EGT8" s="1242"/>
      <c r="EGU8" s="1242"/>
      <c r="EGV8" s="1242"/>
      <c r="EGW8" s="1242"/>
      <c r="EGX8" s="1242"/>
      <c r="EGY8" s="1242"/>
      <c r="EGZ8" s="1242"/>
      <c r="EHA8" s="1242"/>
      <c r="EHB8" s="1242"/>
      <c r="EHC8" s="1242"/>
      <c r="EHD8" s="1242"/>
      <c r="EHE8" s="1242"/>
      <c r="EHF8" s="1242"/>
      <c r="EHG8" s="1242"/>
      <c r="EHH8" s="1242"/>
      <c r="EHI8" s="1242"/>
      <c r="EHJ8" s="1242"/>
      <c r="EHK8" s="1242"/>
      <c r="EHL8" s="1242"/>
      <c r="EHM8" s="1242"/>
      <c r="EHN8" s="1242"/>
      <c r="EHO8" s="1242"/>
      <c r="EHP8" s="1242"/>
      <c r="EHQ8" s="1242"/>
      <c r="EHR8" s="1242"/>
      <c r="EHS8" s="1242"/>
      <c r="EHT8" s="1242"/>
      <c r="EHU8" s="1242"/>
      <c r="EHV8" s="1242"/>
      <c r="EHW8" s="1242"/>
      <c r="EHX8" s="1242"/>
      <c r="EHY8" s="1242"/>
      <c r="EHZ8" s="1242"/>
      <c r="EIA8" s="1242"/>
      <c r="EIB8" s="1242"/>
      <c r="EIC8" s="1242"/>
      <c r="EID8" s="1242"/>
      <c r="EIE8" s="1242"/>
      <c r="EIF8" s="1242"/>
      <c r="EIG8" s="1242"/>
      <c r="EIH8" s="1242"/>
      <c r="EII8" s="1242"/>
      <c r="EIJ8" s="1242"/>
      <c r="EIK8" s="1242"/>
      <c r="EIL8" s="1242"/>
      <c r="EIM8" s="1242"/>
      <c r="EIN8" s="1242"/>
      <c r="EIO8" s="1242"/>
      <c r="EIP8" s="1242"/>
      <c r="EIQ8" s="1242"/>
      <c r="EIR8" s="1242"/>
      <c r="EIS8" s="1242"/>
      <c r="EIT8" s="1242"/>
      <c r="EIU8" s="1242"/>
      <c r="EIV8" s="1242"/>
      <c r="EIW8" s="1242"/>
      <c r="EIX8" s="1242"/>
      <c r="EIY8" s="1242"/>
      <c r="EIZ8" s="1242"/>
      <c r="EJA8" s="1242"/>
      <c r="EJB8" s="1242"/>
      <c r="EJC8" s="1242"/>
      <c r="EJD8" s="1242"/>
      <c r="EJE8" s="1242"/>
      <c r="EJF8" s="1242"/>
      <c r="EJG8" s="1242"/>
      <c r="EJH8" s="1242"/>
      <c r="EJI8" s="1242"/>
      <c r="EJJ8" s="1242"/>
      <c r="EJK8" s="1242"/>
      <c r="EJL8" s="1242"/>
      <c r="EJM8" s="1242"/>
      <c r="EJN8" s="1242"/>
      <c r="EJO8" s="1242"/>
      <c r="EJP8" s="1242"/>
      <c r="EJQ8" s="1242"/>
      <c r="EJR8" s="1242"/>
      <c r="EJS8" s="1242"/>
      <c r="EJT8" s="1242"/>
      <c r="EJU8" s="1242"/>
      <c r="EJV8" s="1242"/>
      <c r="EJW8" s="1242"/>
      <c r="EJX8" s="1242"/>
      <c r="EJY8" s="1242"/>
      <c r="EJZ8" s="1242"/>
      <c r="EKA8" s="1242"/>
      <c r="EKB8" s="1242"/>
      <c r="EKC8" s="1242"/>
      <c r="EKD8" s="1242"/>
      <c r="EKE8" s="1242"/>
      <c r="EKF8" s="1242"/>
      <c r="EKG8" s="1242"/>
      <c r="EKH8" s="1242"/>
      <c r="EKI8" s="1242"/>
      <c r="EKJ8" s="1242"/>
      <c r="EKK8" s="1242"/>
      <c r="EKL8" s="1242"/>
      <c r="EKM8" s="1242"/>
      <c r="EKN8" s="1242"/>
      <c r="EKO8" s="1242"/>
      <c r="EKP8" s="1242"/>
      <c r="EKQ8" s="1242"/>
      <c r="EKR8" s="1242"/>
      <c r="EKS8" s="1242"/>
      <c r="EKT8" s="1242"/>
      <c r="EKU8" s="1242"/>
      <c r="EKV8" s="1242"/>
      <c r="EKW8" s="1242"/>
      <c r="EKX8" s="1242"/>
      <c r="EKY8" s="1242"/>
      <c r="EKZ8" s="1242"/>
      <c r="ELA8" s="1242"/>
      <c r="ELB8" s="1242"/>
      <c r="ELC8" s="1242"/>
      <c r="ELD8" s="1242"/>
      <c r="ELE8" s="1242"/>
      <c r="ELF8" s="1242"/>
      <c r="ELG8" s="1242"/>
      <c r="ELH8" s="1242"/>
      <c r="ELI8" s="1242"/>
      <c r="ELJ8" s="1242"/>
      <c r="ELK8" s="1242"/>
      <c r="ELL8" s="1242"/>
      <c r="ELM8" s="1242"/>
      <c r="ELN8" s="1242"/>
      <c r="ELO8" s="1242"/>
      <c r="ELP8" s="1242"/>
      <c r="ELQ8" s="1242"/>
      <c r="ELR8" s="1242"/>
      <c r="ELS8" s="1242"/>
      <c r="ELT8" s="1242"/>
      <c r="ELU8" s="1242"/>
      <c r="ELV8" s="1242"/>
      <c r="ELW8" s="1242"/>
      <c r="ELX8" s="1242"/>
      <c r="ELY8" s="1242"/>
      <c r="ELZ8" s="1242"/>
      <c r="EMA8" s="1242"/>
      <c r="EMB8" s="1242"/>
      <c r="EMC8" s="1242"/>
      <c r="EMD8" s="1242"/>
      <c r="EME8" s="1242"/>
      <c r="EMF8" s="1242"/>
      <c r="EMG8" s="1242"/>
      <c r="EMH8" s="1242"/>
      <c r="EMI8" s="1242"/>
      <c r="EMJ8" s="1242"/>
      <c r="EMK8" s="1242"/>
      <c r="EML8" s="1242"/>
      <c r="EMM8" s="1242"/>
      <c r="EMN8" s="1242"/>
      <c r="EMO8" s="1242"/>
      <c r="EMP8" s="1242"/>
      <c r="EMQ8" s="1242"/>
      <c r="EMR8" s="1242"/>
      <c r="EMS8" s="1242"/>
      <c r="EMT8" s="1242"/>
      <c r="EMU8" s="1242"/>
      <c r="EMV8" s="1242"/>
      <c r="EMW8" s="1242"/>
      <c r="EMX8" s="1242"/>
      <c r="EMY8" s="1242"/>
      <c r="EMZ8" s="1242"/>
      <c r="ENA8" s="1242"/>
      <c r="ENB8" s="1242"/>
      <c r="ENC8" s="1242"/>
      <c r="END8" s="1242"/>
      <c r="ENE8" s="1242"/>
      <c r="ENF8" s="1242"/>
      <c r="ENG8" s="1242"/>
      <c r="ENH8" s="1242"/>
      <c r="ENI8" s="1242"/>
      <c r="ENJ8" s="1242"/>
      <c r="ENK8" s="1242"/>
      <c r="ENL8" s="1242"/>
      <c r="ENM8" s="1242"/>
      <c r="ENN8" s="1242"/>
      <c r="ENO8" s="1242"/>
      <c r="ENP8" s="1242"/>
      <c r="ENQ8" s="1242"/>
      <c r="ENR8" s="1242"/>
      <c r="ENS8" s="1242"/>
      <c r="ENT8" s="1242"/>
      <c r="ENU8" s="1242"/>
      <c r="ENV8" s="1242"/>
      <c r="ENW8" s="1242"/>
      <c r="ENX8" s="1242"/>
      <c r="ENY8" s="1242"/>
      <c r="ENZ8" s="1242"/>
      <c r="EOA8" s="1242"/>
      <c r="EOB8" s="1242"/>
      <c r="EOC8" s="1242"/>
      <c r="EOD8" s="1242"/>
      <c r="EOE8" s="1242"/>
      <c r="EOF8" s="1242"/>
      <c r="EOG8" s="1242"/>
      <c r="EOH8" s="1242"/>
      <c r="EOI8" s="1242"/>
      <c r="EOJ8" s="1242"/>
      <c r="EOK8" s="1242"/>
      <c r="EOL8" s="1242"/>
      <c r="EOM8" s="1242"/>
      <c r="EON8" s="1242"/>
      <c r="EOO8" s="1242"/>
      <c r="EOP8" s="1242"/>
      <c r="EOQ8" s="1242"/>
      <c r="EOR8" s="1242"/>
      <c r="EOS8" s="1242"/>
      <c r="EOT8" s="1242"/>
      <c r="EOU8" s="1242"/>
      <c r="EOV8" s="1242"/>
      <c r="EOW8" s="1242"/>
      <c r="EOX8" s="1242"/>
      <c r="EOY8" s="1242"/>
      <c r="EOZ8" s="1242"/>
      <c r="EPA8" s="1242"/>
      <c r="EPB8" s="1242"/>
      <c r="EPC8" s="1242"/>
      <c r="EPD8" s="1242"/>
      <c r="EPE8" s="1242"/>
      <c r="EPF8" s="1242"/>
      <c r="EPG8" s="1242"/>
      <c r="EPH8" s="1242"/>
      <c r="EPI8" s="1242"/>
      <c r="EPJ8" s="1242"/>
      <c r="EPK8" s="1242"/>
      <c r="EPL8" s="1242"/>
      <c r="EPM8" s="1242"/>
      <c r="EPN8" s="1242"/>
      <c r="EPO8" s="1242"/>
      <c r="EPP8" s="1242"/>
      <c r="EPQ8" s="1242"/>
      <c r="EPR8" s="1242"/>
      <c r="EPS8" s="1242"/>
      <c r="EPT8" s="1242"/>
      <c r="EPU8" s="1242"/>
      <c r="EPV8" s="1242"/>
      <c r="EPW8" s="1242"/>
      <c r="EPX8" s="1242"/>
      <c r="EPY8" s="1242"/>
      <c r="EPZ8" s="1242"/>
      <c r="EQA8" s="1242"/>
      <c r="EQB8" s="1242"/>
      <c r="EQC8" s="1242"/>
      <c r="EQD8" s="1242"/>
      <c r="EQE8" s="1242"/>
      <c r="EQF8" s="1242"/>
      <c r="EQG8" s="1242"/>
      <c r="EQH8" s="1242"/>
      <c r="EQI8" s="1242"/>
      <c r="EQJ8" s="1242"/>
      <c r="EQK8" s="1242"/>
      <c r="EQL8" s="1242"/>
      <c r="EQM8" s="1242"/>
      <c r="EQN8" s="1242"/>
      <c r="EQO8" s="1242"/>
      <c r="EQP8" s="1242"/>
      <c r="EQQ8" s="1242"/>
      <c r="EQR8" s="1242"/>
      <c r="EQS8" s="1242"/>
      <c r="EQT8" s="1242"/>
      <c r="EQU8" s="1242"/>
      <c r="EQV8" s="1242"/>
      <c r="EQW8" s="1242"/>
      <c r="EQX8" s="1242"/>
      <c r="EQY8" s="1242"/>
      <c r="EQZ8" s="1242"/>
      <c r="ERA8" s="1242"/>
      <c r="ERB8" s="1242"/>
      <c r="ERC8" s="1242"/>
      <c r="ERD8" s="1242"/>
      <c r="ERE8" s="1242"/>
      <c r="ERF8" s="1242"/>
      <c r="ERG8" s="1242"/>
      <c r="ERH8" s="1242"/>
      <c r="ERI8" s="1242"/>
      <c r="ERJ8" s="1242"/>
      <c r="ERK8" s="1242"/>
      <c r="ERL8" s="1242"/>
      <c r="ERM8" s="1242"/>
      <c r="ERN8" s="1242"/>
      <c r="ERO8" s="1242"/>
      <c r="ERP8" s="1242"/>
      <c r="ERQ8" s="1242"/>
      <c r="ERR8" s="1242"/>
      <c r="ERS8" s="1242"/>
      <c r="ERT8" s="1242"/>
      <c r="ERU8" s="1242"/>
      <c r="ERV8" s="1242"/>
      <c r="ERW8" s="1242"/>
      <c r="ERX8" s="1242"/>
      <c r="ERY8" s="1242"/>
      <c r="ERZ8" s="1242"/>
      <c r="ESA8" s="1242"/>
      <c r="ESB8" s="1242"/>
      <c r="ESC8" s="1242"/>
      <c r="ESD8" s="1242"/>
      <c r="ESE8" s="1242"/>
      <c r="ESF8" s="1242"/>
      <c r="ESG8" s="1242"/>
      <c r="ESH8" s="1242"/>
      <c r="ESI8" s="1242"/>
      <c r="ESJ8" s="1242"/>
      <c r="ESK8" s="1242"/>
      <c r="ESL8" s="1242"/>
      <c r="ESM8" s="1242"/>
      <c r="ESN8" s="1242"/>
      <c r="ESO8" s="1242"/>
      <c r="ESP8" s="1242"/>
      <c r="ESQ8" s="1242"/>
      <c r="ESR8" s="1242"/>
      <c r="ESS8" s="1242"/>
      <c r="EST8" s="1242"/>
      <c r="ESU8" s="1242"/>
      <c r="ESV8" s="1242"/>
      <c r="ESW8" s="1242"/>
      <c r="ESX8" s="1242"/>
      <c r="ESY8" s="1242"/>
      <c r="ESZ8" s="1242"/>
      <c r="ETA8" s="1242"/>
      <c r="ETB8" s="1242"/>
      <c r="ETC8" s="1242"/>
      <c r="ETD8" s="1242"/>
      <c r="ETE8" s="1242"/>
      <c r="ETF8" s="1242"/>
      <c r="ETG8" s="1242"/>
      <c r="ETH8" s="1242"/>
      <c r="ETI8" s="1242"/>
      <c r="ETJ8" s="1242"/>
      <c r="ETK8" s="1242"/>
      <c r="ETL8" s="1242"/>
      <c r="ETM8" s="1242"/>
      <c r="ETN8" s="1242"/>
      <c r="ETO8" s="1242"/>
      <c r="ETP8" s="1242"/>
      <c r="ETQ8" s="1242"/>
      <c r="ETR8" s="1242"/>
      <c r="ETS8" s="1242"/>
      <c r="ETT8" s="1242"/>
      <c r="ETU8" s="1242"/>
      <c r="ETV8" s="1242"/>
      <c r="ETW8" s="1242"/>
      <c r="ETX8" s="1242"/>
      <c r="ETY8" s="1242"/>
      <c r="ETZ8" s="1242"/>
      <c r="EUA8" s="1242"/>
      <c r="EUB8" s="1242"/>
      <c r="EUC8" s="1242"/>
      <c r="EUD8" s="1242"/>
      <c r="EUE8" s="1242"/>
      <c r="EUF8" s="1242"/>
      <c r="EUG8" s="1242"/>
      <c r="EUH8" s="1242"/>
      <c r="EUI8" s="1242"/>
      <c r="EUJ8" s="1242"/>
      <c r="EUK8" s="1242"/>
      <c r="EUL8" s="1242"/>
      <c r="EUM8" s="1242"/>
      <c r="EUN8" s="1242"/>
      <c r="EUO8" s="1242"/>
      <c r="EUP8" s="1242"/>
      <c r="EUQ8" s="1242"/>
      <c r="EUR8" s="1242"/>
      <c r="EUS8" s="1242"/>
      <c r="EUT8" s="1242"/>
      <c r="EUU8" s="1242"/>
      <c r="EUV8" s="1242"/>
      <c r="EUW8" s="1242"/>
      <c r="EUX8" s="1242"/>
      <c r="EUY8" s="1242"/>
      <c r="EUZ8" s="1242"/>
      <c r="EVA8" s="1242"/>
      <c r="EVB8" s="1242"/>
      <c r="EVC8" s="1242"/>
      <c r="EVD8" s="1242"/>
      <c r="EVE8" s="1242"/>
      <c r="EVF8" s="1242"/>
      <c r="EVG8" s="1242"/>
      <c r="EVH8" s="1242"/>
      <c r="EVI8" s="1242"/>
      <c r="EVJ8" s="1242"/>
      <c r="EVK8" s="1242"/>
      <c r="EVL8" s="1242"/>
      <c r="EVM8" s="1242"/>
      <c r="EVN8" s="1242"/>
      <c r="EVO8" s="1242"/>
      <c r="EVP8" s="1242"/>
      <c r="EVQ8" s="1242"/>
      <c r="EVR8" s="1242"/>
      <c r="EVS8" s="1242"/>
      <c r="EVT8" s="1242"/>
      <c r="EVU8" s="1242"/>
      <c r="EVV8" s="1242"/>
      <c r="EVW8" s="1242"/>
      <c r="EVX8" s="1242"/>
      <c r="EVY8" s="1242"/>
      <c r="EVZ8" s="1242"/>
      <c r="EWA8" s="1242"/>
      <c r="EWB8" s="1242"/>
      <c r="EWC8" s="1242"/>
      <c r="EWD8" s="1242"/>
      <c r="EWE8" s="1242"/>
      <c r="EWF8" s="1242"/>
      <c r="EWG8" s="1242"/>
      <c r="EWH8" s="1242"/>
      <c r="EWI8" s="1242"/>
      <c r="EWJ8" s="1242"/>
      <c r="EWK8" s="1242"/>
      <c r="EWL8" s="1242"/>
      <c r="EWM8" s="1242"/>
      <c r="EWN8" s="1242"/>
      <c r="EWO8" s="1242"/>
      <c r="EWP8" s="1242"/>
      <c r="EWQ8" s="1242"/>
      <c r="EWR8" s="1242"/>
      <c r="EWS8" s="1242"/>
      <c r="EWT8" s="1242"/>
      <c r="EWU8" s="1242"/>
      <c r="EWV8" s="1242"/>
      <c r="EWW8" s="1242"/>
      <c r="EWX8" s="1242"/>
      <c r="EWY8" s="1242"/>
      <c r="EWZ8" s="1242"/>
      <c r="EXA8" s="1242"/>
      <c r="EXB8" s="1242"/>
      <c r="EXC8" s="1242"/>
      <c r="EXD8" s="1242"/>
      <c r="EXE8" s="1242"/>
      <c r="EXF8" s="1242"/>
      <c r="EXG8" s="1242"/>
      <c r="EXH8" s="1242"/>
      <c r="EXI8" s="1242"/>
      <c r="EXJ8" s="1242"/>
      <c r="EXK8" s="1242"/>
      <c r="EXL8" s="1242"/>
      <c r="EXM8" s="1242"/>
      <c r="EXN8" s="1242"/>
      <c r="EXO8" s="1242"/>
      <c r="EXP8" s="1242"/>
      <c r="EXQ8" s="1242"/>
      <c r="EXR8" s="1242"/>
      <c r="EXS8" s="1242"/>
      <c r="EXT8" s="1242"/>
      <c r="EXU8" s="1242"/>
      <c r="EXV8" s="1242"/>
      <c r="EXW8" s="1242"/>
      <c r="EXX8" s="1242"/>
      <c r="EXY8" s="1242"/>
      <c r="EXZ8" s="1242"/>
      <c r="EYA8" s="1242"/>
      <c r="EYB8" s="1242"/>
      <c r="EYC8" s="1242"/>
      <c r="EYD8" s="1242"/>
      <c r="EYE8" s="1242"/>
      <c r="EYF8" s="1242"/>
      <c r="EYG8" s="1242"/>
      <c r="EYH8" s="1242"/>
      <c r="EYI8" s="1242"/>
      <c r="EYJ8" s="1242"/>
      <c r="EYK8" s="1242"/>
      <c r="EYL8" s="1242"/>
      <c r="EYM8" s="1242"/>
      <c r="EYN8" s="1242"/>
      <c r="EYO8" s="1242"/>
      <c r="EYP8" s="1242"/>
      <c r="EYQ8" s="1242"/>
      <c r="EYR8" s="1242"/>
      <c r="EYS8" s="1242"/>
      <c r="EYT8" s="1242"/>
      <c r="EYU8" s="1242"/>
      <c r="EYV8" s="1242"/>
      <c r="EYW8" s="1242"/>
      <c r="EYX8" s="1242"/>
      <c r="EYY8" s="1242"/>
      <c r="EYZ8" s="1242"/>
      <c r="EZA8" s="1242"/>
      <c r="EZB8" s="1242"/>
      <c r="EZC8" s="1242"/>
      <c r="EZD8" s="1242"/>
      <c r="EZE8" s="1242"/>
      <c r="EZF8" s="1242"/>
      <c r="EZG8" s="1242"/>
      <c r="EZH8" s="1242"/>
      <c r="EZI8" s="1242"/>
      <c r="EZJ8" s="1242"/>
      <c r="EZK8" s="1242"/>
      <c r="EZL8" s="1242"/>
      <c r="EZM8" s="1242"/>
      <c r="EZN8" s="1242"/>
      <c r="EZO8" s="1242"/>
      <c r="EZP8" s="1242"/>
      <c r="EZQ8" s="1242"/>
      <c r="EZR8" s="1242"/>
      <c r="EZS8" s="1242"/>
      <c r="EZT8" s="1242"/>
      <c r="EZU8" s="1242"/>
      <c r="EZV8" s="1242"/>
      <c r="EZW8" s="1242"/>
      <c r="EZX8" s="1242"/>
      <c r="EZY8" s="1242"/>
      <c r="EZZ8" s="1242"/>
      <c r="FAA8" s="1242"/>
      <c r="FAB8" s="1242"/>
      <c r="FAC8" s="1242"/>
      <c r="FAD8" s="1242"/>
      <c r="FAE8" s="1242"/>
      <c r="FAF8" s="1242"/>
      <c r="FAG8" s="1242"/>
      <c r="FAH8" s="1242"/>
      <c r="FAI8" s="1242"/>
      <c r="FAJ8" s="1242"/>
      <c r="FAK8" s="1242"/>
      <c r="FAL8" s="1242"/>
      <c r="FAM8" s="1242"/>
      <c r="FAN8" s="1242"/>
      <c r="FAO8" s="1242"/>
      <c r="FAP8" s="1242"/>
      <c r="FAQ8" s="1242"/>
      <c r="FAR8" s="1242"/>
      <c r="FAS8" s="1242"/>
      <c r="FAT8" s="1242"/>
      <c r="FAU8" s="1242"/>
      <c r="FAV8" s="1242"/>
      <c r="FAW8" s="1242"/>
      <c r="FAX8" s="1242"/>
      <c r="FAY8" s="1242"/>
      <c r="FAZ8" s="1242"/>
      <c r="FBA8" s="1242"/>
      <c r="FBB8" s="1242"/>
      <c r="FBC8" s="1242"/>
      <c r="FBD8" s="1242"/>
      <c r="FBE8" s="1242"/>
      <c r="FBF8" s="1242"/>
      <c r="FBG8" s="1242"/>
      <c r="FBH8" s="1242"/>
      <c r="FBI8" s="1242"/>
      <c r="FBJ8" s="1242"/>
      <c r="FBK8" s="1242"/>
      <c r="FBL8" s="1242"/>
      <c r="FBM8" s="1242"/>
      <c r="FBN8" s="1242"/>
      <c r="FBO8" s="1242"/>
      <c r="FBP8" s="1242"/>
      <c r="FBQ8" s="1242"/>
      <c r="FBR8" s="1242"/>
      <c r="FBS8" s="1242"/>
      <c r="FBT8" s="1242"/>
      <c r="FBU8" s="1242"/>
      <c r="FBV8" s="1242"/>
      <c r="FBW8" s="1242"/>
      <c r="FBX8" s="1242"/>
      <c r="FBY8" s="1242"/>
      <c r="FBZ8" s="1242"/>
      <c r="FCA8" s="1242"/>
      <c r="FCB8" s="1242"/>
      <c r="FCC8" s="1242"/>
      <c r="FCD8" s="1242"/>
      <c r="FCE8" s="1242"/>
      <c r="FCF8" s="1242"/>
      <c r="FCG8" s="1242"/>
      <c r="FCH8" s="1242"/>
      <c r="FCI8" s="1242"/>
      <c r="FCJ8" s="1242"/>
      <c r="FCK8" s="1242"/>
      <c r="FCL8" s="1242"/>
      <c r="FCM8" s="1242"/>
      <c r="FCN8" s="1242"/>
      <c r="FCO8" s="1242"/>
      <c r="FCP8" s="1242"/>
      <c r="FCQ8" s="1242"/>
      <c r="FCR8" s="1242"/>
      <c r="FCS8" s="1242"/>
      <c r="FCT8" s="1242"/>
      <c r="FCU8" s="1242"/>
      <c r="FCV8" s="1242"/>
      <c r="FCW8" s="1242"/>
      <c r="FCX8" s="1242"/>
      <c r="FCY8" s="1242"/>
      <c r="FCZ8" s="1242"/>
      <c r="FDA8" s="1242"/>
      <c r="FDB8" s="1242"/>
      <c r="FDC8" s="1242"/>
      <c r="FDD8" s="1242"/>
      <c r="FDE8" s="1242"/>
      <c r="FDF8" s="1242"/>
      <c r="FDG8" s="1242"/>
      <c r="FDH8" s="1242"/>
      <c r="FDI8" s="1242"/>
      <c r="FDJ8" s="1242"/>
      <c r="FDK8" s="1242"/>
      <c r="FDL8" s="1242"/>
      <c r="FDM8" s="1242"/>
      <c r="FDN8" s="1242"/>
      <c r="FDO8" s="1242"/>
      <c r="FDP8" s="1242"/>
      <c r="FDQ8" s="1242"/>
      <c r="FDR8" s="1242"/>
      <c r="FDS8" s="1242"/>
      <c r="FDT8" s="1242"/>
      <c r="FDU8" s="1242"/>
      <c r="FDV8" s="1242"/>
      <c r="FDW8" s="1242"/>
      <c r="FDX8" s="1242"/>
      <c r="FDY8" s="1242"/>
      <c r="FDZ8" s="1242"/>
      <c r="FEA8" s="1242"/>
      <c r="FEB8" s="1242"/>
      <c r="FEC8" s="1242"/>
      <c r="FED8" s="1242"/>
      <c r="FEE8" s="1242"/>
      <c r="FEF8" s="1242"/>
      <c r="FEG8" s="1242"/>
      <c r="FEH8" s="1242"/>
      <c r="FEI8" s="1242"/>
      <c r="FEJ8" s="1242"/>
      <c r="FEK8" s="1242"/>
      <c r="FEL8" s="1242"/>
      <c r="FEM8" s="1242"/>
      <c r="FEN8" s="1242"/>
      <c r="FEO8" s="1242"/>
      <c r="FEP8" s="1242"/>
      <c r="FEQ8" s="1242"/>
      <c r="FER8" s="1242"/>
      <c r="FES8" s="1242"/>
      <c r="FET8" s="1242"/>
      <c r="FEU8" s="1242"/>
      <c r="FEV8" s="1242"/>
      <c r="FEW8" s="1242"/>
      <c r="FEX8" s="1242"/>
      <c r="FEY8" s="1242"/>
      <c r="FEZ8" s="1242"/>
      <c r="FFA8" s="1242"/>
      <c r="FFB8" s="1242"/>
      <c r="FFC8" s="1242"/>
      <c r="FFD8" s="1242"/>
      <c r="FFE8" s="1242"/>
      <c r="FFF8" s="1242"/>
      <c r="FFG8" s="1242"/>
      <c r="FFH8" s="1242"/>
      <c r="FFI8" s="1242"/>
      <c r="FFJ8" s="1242"/>
      <c r="FFK8" s="1242"/>
      <c r="FFL8" s="1242"/>
      <c r="FFM8" s="1242"/>
      <c r="FFN8" s="1242"/>
      <c r="FFO8" s="1242"/>
      <c r="FFP8" s="1242"/>
      <c r="FFQ8" s="1242"/>
      <c r="FFR8" s="1242"/>
      <c r="FFS8" s="1242"/>
      <c r="FFT8" s="1242"/>
      <c r="FFU8" s="1242"/>
      <c r="FFV8" s="1242"/>
      <c r="FFW8" s="1242"/>
      <c r="FFX8" s="1242"/>
      <c r="FFY8" s="1242"/>
      <c r="FFZ8" s="1242"/>
      <c r="FGA8" s="1242"/>
      <c r="FGB8" s="1242"/>
      <c r="FGC8" s="1242"/>
      <c r="FGD8" s="1242"/>
      <c r="FGE8" s="1242"/>
      <c r="FGF8" s="1242"/>
      <c r="FGG8" s="1242"/>
      <c r="FGH8" s="1242"/>
      <c r="FGI8" s="1242"/>
      <c r="FGJ8" s="1242"/>
      <c r="FGK8" s="1242"/>
      <c r="FGL8" s="1242"/>
      <c r="FGM8" s="1242"/>
      <c r="FGN8" s="1242"/>
      <c r="FGO8" s="1242"/>
      <c r="FGP8" s="1242"/>
      <c r="FGQ8" s="1242"/>
      <c r="FGR8" s="1242"/>
      <c r="FGS8" s="1242"/>
      <c r="FGT8" s="1242"/>
      <c r="FGU8" s="1242"/>
      <c r="FGV8" s="1242"/>
      <c r="FGW8" s="1242"/>
      <c r="FGX8" s="1242"/>
      <c r="FGY8" s="1242"/>
      <c r="FGZ8" s="1242"/>
      <c r="FHA8" s="1242"/>
      <c r="FHB8" s="1242"/>
      <c r="FHC8" s="1242"/>
      <c r="FHD8" s="1242"/>
      <c r="FHE8" s="1242"/>
      <c r="FHF8" s="1242"/>
      <c r="FHG8" s="1242"/>
      <c r="FHH8" s="1242"/>
      <c r="FHI8" s="1242"/>
      <c r="FHJ8" s="1242"/>
      <c r="FHK8" s="1242"/>
      <c r="FHL8" s="1242"/>
      <c r="FHM8" s="1242"/>
      <c r="FHN8" s="1242"/>
      <c r="FHO8" s="1242"/>
      <c r="FHP8" s="1242"/>
      <c r="FHQ8" s="1242"/>
      <c r="FHR8" s="1242"/>
      <c r="FHS8" s="1242"/>
      <c r="FHT8" s="1242"/>
      <c r="FHU8" s="1242"/>
      <c r="FHV8" s="1242"/>
      <c r="FHW8" s="1242"/>
      <c r="FHX8" s="1242"/>
      <c r="FHY8" s="1242"/>
      <c r="FHZ8" s="1242"/>
      <c r="FIA8" s="1242"/>
      <c r="FIB8" s="1242"/>
      <c r="FIC8" s="1242"/>
      <c r="FID8" s="1242"/>
      <c r="FIE8" s="1242"/>
      <c r="FIF8" s="1242"/>
      <c r="FIG8" s="1242"/>
      <c r="FIH8" s="1242"/>
      <c r="FII8" s="1242"/>
      <c r="FIJ8" s="1242"/>
      <c r="FIK8" s="1242"/>
      <c r="FIL8" s="1242"/>
      <c r="FIM8" s="1242"/>
      <c r="FIN8" s="1242"/>
      <c r="FIO8" s="1242"/>
      <c r="FIP8" s="1242"/>
      <c r="FIQ8" s="1242"/>
      <c r="FIR8" s="1242"/>
      <c r="FIS8" s="1242"/>
      <c r="FIT8" s="1242"/>
      <c r="FIU8" s="1242"/>
      <c r="FIV8" s="1242"/>
      <c r="FIW8" s="1242"/>
      <c r="FIX8" s="1242"/>
      <c r="FIY8" s="1242"/>
      <c r="FIZ8" s="1242"/>
      <c r="FJA8" s="1242"/>
      <c r="FJB8" s="1242"/>
      <c r="FJC8" s="1242"/>
      <c r="FJD8" s="1242"/>
      <c r="FJE8" s="1242"/>
      <c r="FJF8" s="1242"/>
      <c r="FJG8" s="1242"/>
      <c r="FJH8" s="1242"/>
      <c r="FJI8" s="1242"/>
      <c r="FJJ8" s="1242"/>
      <c r="FJK8" s="1242"/>
      <c r="FJL8" s="1242"/>
      <c r="FJM8" s="1242"/>
      <c r="FJN8" s="1242"/>
      <c r="FJO8" s="1242"/>
      <c r="FJP8" s="1242"/>
      <c r="FJQ8" s="1242"/>
      <c r="FJR8" s="1242"/>
      <c r="FJS8" s="1242"/>
      <c r="FJT8" s="1242"/>
      <c r="FJU8" s="1242"/>
      <c r="FJV8" s="1242"/>
      <c r="FJW8" s="1242"/>
      <c r="FJX8" s="1242"/>
      <c r="FJY8" s="1242"/>
      <c r="FJZ8" s="1242"/>
      <c r="FKA8" s="1242"/>
      <c r="FKB8" s="1242"/>
      <c r="FKC8" s="1242"/>
      <c r="FKD8" s="1242"/>
      <c r="FKE8" s="1242"/>
      <c r="FKF8" s="1242"/>
      <c r="FKG8" s="1242"/>
      <c r="FKH8" s="1242"/>
      <c r="FKI8" s="1242"/>
      <c r="FKJ8" s="1242"/>
      <c r="FKK8" s="1242"/>
      <c r="FKL8" s="1242"/>
      <c r="FKM8" s="1242"/>
      <c r="FKN8" s="1242"/>
      <c r="FKO8" s="1242"/>
      <c r="FKP8" s="1242"/>
      <c r="FKQ8" s="1242"/>
      <c r="FKR8" s="1242"/>
      <c r="FKS8" s="1242"/>
      <c r="FKT8" s="1242"/>
      <c r="FKU8" s="1242"/>
      <c r="FKV8" s="1242"/>
      <c r="FKW8" s="1242"/>
      <c r="FKX8" s="1242"/>
      <c r="FKY8" s="1242"/>
      <c r="FKZ8" s="1242"/>
      <c r="FLA8" s="1242"/>
      <c r="FLB8" s="1242"/>
      <c r="FLC8" s="1242"/>
      <c r="FLD8" s="1242"/>
      <c r="FLE8" s="1242"/>
      <c r="FLF8" s="1242"/>
      <c r="FLG8" s="1242"/>
      <c r="FLH8" s="1242"/>
      <c r="FLI8" s="1242"/>
      <c r="FLJ8" s="1242"/>
      <c r="FLK8" s="1242"/>
      <c r="FLL8" s="1242"/>
      <c r="FLM8" s="1242"/>
      <c r="FLN8" s="1242"/>
      <c r="FLO8" s="1242"/>
      <c r="FLP8" s="1242"/>
      <c r="FLQ8" s="1242"/>
      <c r="FLR8" s="1242"/>
      <c r="FLS8" s="1242"/>
      <c r="FLT8" s="1242"/>
      <c r="FLU8" s="1242"/>
      <c r="FLV8" s="1242"/>
      <c r="FLW8" s="1242"/>
      <c r="FLX8" s="1242"/>
      <c r="FLY8" s="1242"/>
      <c r="FLZ8" s="1242"/>
      <c r="FMA8" s="1242"/>
      <c r="FMB8" s="1242"/>
      <c r="FMC8" s="1242"/>
      <c r="FMD8" s="1242"/>
      <c r="FME8" s="1242"/>
      <c r="FMF8" s="1242"/>
      <c r="FMG8" s="1242"/>
      <c r="FMH8" s="1242"/>
      <c r="FMI8" s="1242"/>
      <c r="FMJ8" s="1242"/>
      <c r="FMK8" s="1242"/>
      <c r="FML8" s="1242"/>
      <c r="FMM8" s="1242"/>
      <c r="FMN8" s="1242"/>
      <c r="FMO8" s="1242"/>
      <c r="FMP8" s="1242"/>
      <c r="FMQ8" s="1242"/>
      <c r="FMR8" s="1242"/>
      <c r="FMS8" s="1242"/>
      <c r="FMT8" s="1242"/>
      <c r="FMU8" s="1242"/>
      <c r="FMV8" s="1242"/>
      <c r="FMW8" s="1242"/>
      <c r="FMX8" s="1242"/>
      <c r="FMY8" s="1242"/>
      <c r="FMZ8" s="1242"/>
      <c r="FNA8" s="1242"/>
      <c r="FNB8" s="1242"/>
      <c r="FNC8" s="1242"/>
      <c r="FND8" s="1242"/>
      <c r="FNE8" s="1242"/>
      <c r="FNF8" s="1242"/>
      <c r="FNG8" s="1242"/>
      <c r="FNH8" s="1242"/>
      <c r="FNI8" s="1242"/>
      <c r="FNJ8" s="1242"/>
      <c r="FNK8" s="1242"/>
      <c r="FNL8" s="1242"/>
      <c r="FNM8" s="1242"/>
      <c r="FNN8" s="1242"/>
      <c r="FNO8" s="1242"/>
      <c r="FNP8" s="1242"/>
      <c r="FNQ8" s="1242"/>
      <c r="FNR8" s="1242"/>
      <c r="FNS8" s="1242"/>
      <c r="FNT8" s="1242"/>
      <c r="FNU8" s="1242"/>
      <c r="FNV8" s="1242"/>
      <c r="FNW8" s="1242"/>
      <c r="FNX8" s="1242"/>
      <c r="FNY8" s="1242"/>
      <c r="FNZ8" s="1242"/>
      <c r="FOA8" s="1242"/>
      <c r="FOB8" s="1242"/>
      <c r="FOC8" s="1242"/>
      <c r="FOD8" s="1242"/>
      <c r="FOE8" s="1242"/>
      <c r="FOF8" s="1242"/>
      <c r="FOG8" s="1242"/>
      <c r="FOH8" s="1242"/>
      <c r="FOI8" s="1242"/>
      <c r="FOJ8" s="1242"/>
      <c r="FOK8" s="1242"/>
      <c r="FOL8" s="1242"/>
      <c r="FOM8" s="1242"/>
      <c r="FON8" s="1242"/>
      <c r="FOO8" s="1242"/>
      <c r="FOP8" s="1242"/>
      <c r="FOQ8" s="1242"/>
      <c r="FOR8" s="1242"/>
      <c r="FOS8" s="1242"/>
      <c r="FOT8" s="1242"/>
      <c r="FOU8" s="1242"/>
      <c r="FOV8" s="1242"/>
      <c r="FOW8" s="1242"/>
      <c r="FOX8" s="1242"/>
      <c r="FOY8" s="1242"/>
      <c r="FOZ8" s="1242"/>
      <c r="FPA8" s="1242"/>
      <c r="FPB8" s="1242"/>
      <c r="FPC8" s="1242"/>
      <c r="FPD8" s="1242"/>
      <c r="FPE8" s="1242"/>
      <c r="FPF8" s="1242"/>
      <c r="FPG8" s="1242"/>
      <c r="FPH8" s="1242"/>
      <c r="FPI8" s="1242"/>
      <c r="FPJ8" s="1242"/>
      <c r="FPK8" s="1242"/>
      <c r="FPL8" s="1242"/>
      <c r="FPM8" s="1242"/>
      <c r="FPN8" s="1242"/>
      <c r="FPO8" s="1242"/>
      <c r="FPP8" s="1242"/>
      <c r="FPQ8" s="1242"/>
      <c r="FPR8" s="1242"/>
      <c r="FPS8" s="1242"/>
      <c r="FPT8" s="1242"/>
      <c r="FPU8" s="1242"/>
      <c r="FPV8" s="1242"/>
      <c r="FPW8" s="1242"/>
      <c r="FPX8" s="1242"/>
      <c r="FPY8" s="1242"/>
      <c r="FPZ8" s="1242"/>
      <c r="FQA8" s="1242"/>
      <c r="FQB8" s="1242"/>
      <c r="FQC8" s="1242"/>
      <c r="FQD8" s="1242"/>
      <c r="FQE8" s="1242"/>
      <c r="FQF8" s="1242"/>
      <c r="FQG8" s="1242"/>
      <c r="FQH8" s="1242"/>
      <c r="FQI8" s="1242"/>
      <c r="FQJ8" s="1242"/>
      <c r="FQK8" s="1242"/>
      <c r="FQL8" s="1242"/>
      <c r="FQM8" s="1242"/>
      <c r="FQN8" s="1242"/>
      <c r="FQO8" s="1242"/>
      <c r="FQP8" s="1242"/>
      <c r="FQQ8" s="1242"/>
      <c r="FQR8" s="1242"/>
      <c r="FQS8" s="1242"/>
      <c r="FQT8" s="1242"/>
      <c r="FQU8" s="1242"/>
      <c r="FQV8" s="1242"/>
      <c r="FQW8" s="1242"/>
      <c r="FQX8" s="1242"/>
      <c r="FQY8" s="1242"/>
      <c r="FQZ8" s="1242"/>
      <c r="FRA8" s="1242"/>
      <c r="FRB8" s="1242"/>
      <c r="FRC8" s="1242"/>
      <c r="FRD8" s="1242"/>
      <c r="FRE8" s="1242"/>
      <c r="FRF8" s="1242"/>
      <c r="FRG8" s="1242"/>
      <c r="FRH8" s="1242"/>
      <c r="FRI8" s="1242"/>
      <c r="FRJ8" s="1242"/>
      <c r="FRK8" s="1242"/>
      <c r="FRL8" s="1242"/>
      <c r="FRM8" s="1242"/>
      <c r="FRN8" s="1242"/>
      <c r="FRO8" s="1242"/>
      <c r="FRP8" s="1242"/>
      <c r="FRQ8" s="1242"/>
      <c r="FRR8" s="1242"/>
      <c r="FRS8" s="1242"/>
      <c r="FRT8" s="1242"/>
      <c r="FRU8" s="1242"/>
      <c r="FRV8" s="1242"/>
      <c r="FRW8" s="1242"/>
      <c r="FRX8" s="1242"/>
      <c r="FRY8" s="1242"/>
      <c r="FRZ8" s="1242"/>
      <c r="FSA8" s="1242"/>
      <c r="FSB8" s="1242"/>
      <c r="FSC8" s="1242"/>
      <c r="FSD8" s="1242"/>
      <c r="FSE8" s="1242"/>
      <c r="FSF8" s="1242"/>
      <c r="FSG8" s="1242"/>
      <c r="FSH8" s="1242"/>
      <c r="FSI8" s="1242"/>
      <c r="FSJ8" s="1242"/>
      <c r="FSK8" s="1242"/>
      <c r="FSL8" s="1242"/>
      <c r="FSM8" s="1242"/>
      <c r="FSN8" s="1242"/>
      <c r="FSO8" s="1242"/>
      <c r="FSP8" s="1242"/>
      <c r="FSQ8" s="1242"/>
      <c r="FSR8" s="1242"/>
      <c r="FSS8" s="1242"/>
      <c r="FST8" s="1242"/>
      <c r="FSU8" s="1242"/>
      <c r="FSV8" s="1242"/>
      <c r="FSW8" s="1242"/>
      <c r="FSX8" s="1242"/>
      <c r="FSY8" s="1242"/>
      <c r="FSZ8" s="1242"/>
      <c r="FTA8" s="1242"/>
      <c r="FTB8" s="1242"/>
      <c r="FTC8" s="1242"/>
      <c r="FTD8" s="1242"/>
      <c r="FTE8" s="1242"/>
      <c r="FTF8" s="1242"/>
      <c r="FTG8" s="1242"/>
      <c r="FTH8" s="1242"/>
      <c r="FTI8" s="1242"/>
      <c r="FTJ8" s="1242"/>
      <c r="FTK8" s="1242"/>
      <c r="FTL8" s="1242"/>
      <c r="FTM8" s="1242"/>
      <c r="FTN8" s="1242"/>
      <c r="FTO8" s="1242"/>
      <c r="FTP8" s="1242"/>
      <c r="FTQ8" s="1242"/>
      <c r="FTR8" s="1242"/>
      <c r="FTS8" s="1242"/>
      <c r="FTT8" s="1242"/>
      <c r="FTU8" s="1242"/>
      <c r="FTV8" s="1242"/>
      <c r="FTW8" s="1242"/>
      <c r="FTX8" s="1242"/>
      <c r="FTY8" s="1242"/>
      <c r="FTZ8" s="1242"/>
      <c r="FUA8" s="1242"/>
      <c r="FUB8" s="1242"/>
      <c r="FUC8" s="1242"/>
      <c r="FUD8" s="1242"/>
      <c r="FUE8" s="1242"/>
      <c r="FUF8" s="1242"/>
      <c r="FUG8" s="1242"/>
      <c r="FUH8" s="1242"/>
      <c r="FUI8" s="1242"/>
      <c r="FUJ8" s="1242"/>
      <c r="FUK8" s="1242"/>
      <c r="FUL8" s="1242"/>
      <c r="FUM8" s="1242"/>
      <c r="FUN8" s="1242"/>
      <c r="FUO8" s="1242"/>
      <c r="FUP8" s="1242"/>
      <c r="FUQ8" s="1242"/>
      <c r="FUR8" s="1242"/>
      <c r="FUS8" s="1242"/>
      <c r="FUT8" s="1242"/>
      <c r="FUU8" s="1242"/>
      <c r="FUV8" s="1242"/>
      <c r="FUW8" s="1242"/>
      <c r="FUX8" s="1242"/>
      <c r="FUY8" s="1242"/>
      <c r="FUZ8" s="1242"/>
      <c r="FVA8" s="1242"/>
      <c r="FVB8" s="1242"/>
      <c r="FVC8" s="1242"/>
      <c r="FVD8" s="1242"/>
      <c r="FVE8" s="1242"/>
      <c r="FVF8" s="1242"/>
      <c r="FVG8" s="1242"/>
      <c r="FVH8" s="1242"/>
      <c r="FVI8" s="1242"/>
      <c r="FVJ8" s="1242"/>
      <c r="FVK8" s="1242"/>
      <c r="FVL8" s="1242"/>
      <c r="FVM8" s="1242"/>
      <c r="FVN8" s="1242"/>
      <c r="FVO8" s="1242"/>
      <c r="FVP8" s="1242"/>
      <c r="FVQ8" s="1242"/>
      <c r="FVR8" s="1242"/>
      <c r="FVS8" s="1242"/>
      <c r="FVT8" s="1242"/>
      <c r="FVU8" s="1242"/>
      <c r="FVV8" s="1242"/>
      <c r="FVW8" s="1242"/>
      <c r="FVX8" s="1242"/>
      <c r="FVY8" s="1242"/>
      <c r="FVZ8" s="1242"/>
      <c r="FWA8" s="1242"/>
      <c r="FWB8" s="1242"/>
      <c r="FWC8" s="1242"/>
      <c r="FWD8" s="1242"/>
      <c r="FWE8" s="1242"/>
      <c r="FWF8" s="1242"/>
      <c r="FWG8" s="1242"/>
      <c r="FWH8" s="1242"/>
      <c r="FWI8" s="1242"/>
      <c r="FWJ8" s="1242"/>
      <c r="FWK8" s="1242"/>
      <c r="FWL8" s="1242"/>
      <c r="FWM8" s="1242"/>
      <c r="FWN8" s="1242"/>
      <c r="FWO8" s="1242"/>
      <c r="FWP8" s="1242"/>
      <c r="FWQ8" s="1242"/>
      <c r="FWR8" s="1242"/>
      <c r="FWS8" s="1242"/>
      <c r="FWT8" s="1242"/>
      <c r="FWU8" s="1242"/>
      <c r="FWV8" s="1242"/>
      <c r="FWW8" s="1242"/>
      <c r="FWX8" s="1242"/>
      <c r="FWY8" s="1242"/>
      <c r="FWZ8" s="1242"/>
      <c r="FXA8" s="1242"/>
      <c r="FXB8" s="1242"/>
      <c r="FXC8" s="1242"/>
      <c r="FXD8" s="1242"/>
      <c r="FXE8" s="1242"/>
      <c r="FXF8" s="1242"/>
      <c r="FXG8" s="1242"/>
      <c r="FXH8" s="1242"/>
      <c r="FXI8" s="1242"/>
      <c r="FXJ8" s="1242"/>
      <c r="FXK8" s="1242"/>
      <c r="FXL8" s="1242"/>
      <c r="FXM8" s="1242"/>
      <c r="FXN8" s="1242"/>
      <c r="FXO8" s="1242"/>
      <c r="FXP8" s="1242"/>
      <c r="FXQ8" s="1242"/>
      <c r="FXR8" s="1242"/>
      <c r="FXS8" s="1242"/>
      <c r="FXT8" s="1242"/>
      <c r="FXU8" s="1242"/>
      <c r="FXV8" s="1242"/>
      <c r="FXW8" s="1242"/>
      <c r="FXX8" s="1242"/>
      <c r="FXY8" s="1242"/>
      <c r="FXZ8" s="1242"/>
      <c r="FYA8" s="1242"/>
      <c r="FYB8" s="1242"/>
      <c r="FYC8" s="1242"/>
      <c r="FYD8" s="1242"/>
      <c r="FYE8" s="1242"/>
      <c r="FYF8" s="1242"/>
      <c r="FYG8" s="1242"/>
      <c r="FYH8" s="1242"/>
      <c r="FYI8" s="1242"/>
      <c r="FYJ8" s="1242"/>
      <c r="FYK8" s="1242"/>
      <c r="FYL8" s="1242"/>
      <c r="FYM8" s="1242"/>
      <c r="FYN8" s="1242"/>
      <c r="FYO8" s="1242"/>
      <c r="FYP8" s="1242"/>
      <c r="FYQ8" s="1242"/>
      <c r="FYR8" s="1242"/>
      <c r="FYS8" s="1242"/>
      <c r="FYT8" s="1242"/>
      <c r="FYU8" s="1242"/>
      <c r="FYV8" s="1242"/>
      <c r="FYW8" s="1242"/>
      <c r="FYX8" s="1242"/>
      <c r="FYY8" s="1242"/>
      <c r="FYZ8" s="1242"/>
      <c r="FZA8" s="1242"/>
      <c r="FZB8" s="1242"/>
      <c r="FZC8" s="1242"/>
      <c r="FZD8" s="1242"/>
      <c r="FZE8" s="1242"/>
      <c r="FZF8" s="1242"/>
      <c r="FZG8" s="1242"/>
      <c r="FZH8" s="1242"/>
      <c r="FZI8" s="1242"/>
      <c r="FZJ8" s="1242"/>
      <c r="FZK8" s="1242"/>
      <c r="FZL8" s="1242"/>
      <c r="FZM8" s="1242"/>
      <c r="FZN8" s="1242"/>
      <c r="FZO8" s="1242"/>
      <c r="FZP8" s="1242"/>
      <c r="FZQ8" s="1242"/>
      <c r="FZR8" s="1242"/>
      <c r="FZS8" s="1242"/>
      <c r="FZT8" s="1242"/>
      <c r="FZU8" s="1242"/>
      <c r="FZV8" s="1242"/>
      <c r="FZW8" s="1242"/>
      <c r="FZX8" s="1242"/>
      <c r="FZY8" s="1242"/>
      <c r="FZZ8" s="1242"/>
      <c r="GAA8" s="1242"/>
      <c r="GAB8" s="1242"/>
      <c r="GAC8" s="1242"/>
      <c r="GAD8" s="1242"/>
      <c r="GAE8" s="1242"/>
      <c r="GAF8" s="1242"/>
      <c r="GAG8" s="1242"/>
      <c r="GAH8" s="1242"/>
      <c r="GAI8" s="1242"/>
      <c r="GAJ8" s="1242"/>
      <c r="GAK8" s="1242"/>
      <c r="GAL8" s="1242"/>
      <c r="GAM8" s="1242"/>
      <c r="GAN8" s="1242"/>
      <c r="GAO8" s="1242"/>
      <c r="GAP8" s="1242"/>
      <c r="GAQ8" s="1242"/>
      <c r="GAR8" s="1242"/>
      <c r="GAS8" s="1242"/>
      <c r="GAT8" s="1242"/>
      <c r="GAU8" s="1242"/>
      <c r="GAV8" s="1242"/>
      <c r="GAW8" s="1242"/>
      <c r="GAX8" s="1242"/>
      <c r="GAY8" s="1242"/>
      <c r="GAZ8" s="1242"/>
      <c r="GBA8" s="1242"/>
      <c r="GBB8" s="1242"/>
      <c r="GBC8" s="1242"/>
      <c r="GBD8" s="1242"/>
      <c r="GBE8" s="1242"/>
      <c r="GBF8" s="1242"/>
      <c r="GBG8" s="1242"/>
      <c r="GBH8" s="1242"/>
      <c r="GBI8" s="1242"/>
      <c r="GBJ8" s="1242"/>
      <c r="GBK8" s="1242"/>
      <c r="GBL8" s="1242"/>
      <c r="GBM8" s="1242"/>
      <c r="GBN8" s="1242"/>
      <c r="GBO8" s="1242"/>
      <c r="GBP8" s="1242"/>
      <c r="GBQ8" s="1242"/>
      <c r="GBR8" s="1242"/>
      <c r="GBS8" s="1242"/>
      <c r="GBT8" s="1242"/>
      <c r="GBU8" s="1242"/>
      <c r="GBV8" s="1242"/>
      <c r="GBW8" s="1242"/>
      <c r="GBX8" s="1242"/>
      <c r="GBY8" s="1242"/>
      <c r="GBZ8" s="1242"/>
      <c r="GCA8" s="1242"/>
      <c r="GCB8" s="1242"/>
      <c r="GCC8" s="1242"/>
      <c r="GCD8" s="1242"/>
      <c r="GCE8" s="1242"/>
      <c r="GCF8" s="1242"/>
      <c r="GCG8" s="1242"/>
      <c r="GCH8" s="1242"/>
      <c r="GCI8" s="1242"/>
      <c r="GCJ8" s="1242"/>
      <c r="GCK8" s="1242"/>
      <c r="GCL8" s="1242"/>
      <c r="GCM8" s="1242"/>
      <c r="GCN8" s="1242"/>
      <c r="GCO8" s="1242"/>
      <c r="GCP8" s="1242"/>
      <c r="GCQ8" s="1242"/>
      <c r="GCR8" s="1242"/>
      <c r="GCS8" s="1242"/>
      <c r="GCT8" s="1242"/>
      <c r="GCU8" s="1242"/>
      <c r="GCV8" s="1242"/>
      <c r="GCW8" s="1242"/>
      <c r="GCX8" s="1242"/>
      <c r="GCY8" s="1242"/>
      <c r="GCZ8" s="1242"/>
      <c r="GDA8" s="1242"/>
      <c r="GDB8" s="1242"/>
      <c r="GDC8" s="1242"/>
      <c r="GDD8" s="1242"/>
      <c r="GDE8" s="1242"/>
      <c r="GDF8" s="1242"/>
      <c r="GDG8" s="1242"/>
      <c r="GDH8" s="1242"/>
      <c r="GDI8" s="1242"/>
      <c r="GDJ8" s="1242"/>
      <c r="GDK8" s="1242"/>
      <c r="GDL8" s="1242"/>
      <c r="GDM8" s="1242"/>
      <c r="GDN8" s="1242"/>
      <c r="GDO8" s="1242"/>
      <c r="GDP8" s="1242"/>
      <c r="GDQ8" s="1242"/>
      <c r="GDR8" s="1242"/>
      <c r="GDS8" s="1242"/>
      <c r="GDT8" s="1242"/>
      <c r="GDU8" s="1242"/>
      <c r="GDV8" s="1242"/>
      <c r="GDW8" s="1242"/>
      <c r="GDX8" s="1242"/>
      <c r="GDY8" s="1242"/>
      <c r="GDZ8" s="1242"/>
      <c r="GEA8" s="1242"/>
      <c r="GEB8" s="1242"/>
      <c r="GEC8" s="1242"/>
      <c r="GED8" s="1242"/>
      <c r="GEE8" s="1242"/>
      <c r="GEF8" s="1242"/>
      <c r="GEG8" s="1242"/>
      <c r="GEH8" s="1242"/>
      <c r="GEI8" s="1242"/>
      <c r="GEJ8" s="1242"/>
      <c r="GEK8" s="1242"/>
      <c r="GEL8" s="1242"/>
      <c r="GEM8" s="1242"/>
      <c r="GEN8" s="1242"/>
      <c r="GEO8" s="1242"/>
      <c r="GEP8" s="1242"/>
      <c r="GEQ8" s="1242"/>
      <c r="GER8" s="1242"/>
      <c r="GES8" s="1242"/>
      <c r="GET8" s="1242"/>
      <c r="GEU8" s="1242"/>
      <c r="GEV8" s="1242"/>
      <c r="GEW8" s="1242"/>
      <c r="GEX8" s="1242"/>
      <c r="GEY8" s="1242"/>
      <c r="GEZ8" s="1242"/>
      <c r="GFA8" s="1242"/>
      <c r="GFB8" s="1242"/>
      <c r="GFC8" s="1242"/>
      <c r="GFD8" s="1242"/>
      <c r="GFE8" s="1242"/>
      <c r="GFF8" s="1242"/>
      <c r="GFG8" s="1242"/>
      <c r="GFH8" s="1242"/>
      <c r="GFI8" s="1242"/>
      <c r="GFJ8" s="1242"/>
      <c r="GFK8" s="1242"/>
      <c r="GFL8" s="1242"/>
      <c r="GFM8" s="1242"/>
      <c r="GFN8" s="1242"/>
      <c r="GFO8" s="1242"/>
      <c r="GFP8" s="1242"/>
      <c r="GFQ8" s="1242"/>
      <c r="GFR8" s="1242"/>
      <c r="GFS8" s="1242"/>
      <c r="GFT8" s="1242"/>
      <c r="GFU8" s="1242"/>
      <c r="GFV8" s="1242"/>
      <c r="GFW8" s="1242"/>
      <c r="GFX8" s="1242"/>
      <c r="GFY8" s="1242"/>
      <c r="GFZ8" s="1242"/>
      <c r="GGA8" s="1242"/>
      <c r="GGB8" s="1242"/>
      <c r="GGC8" s="1242"/>
      <c r="GGD8" s="1242"/>
      <c r="GGE8" s="1242"/>
      <c r="GGF8" s="1242"/>
      <c r="GGG8" s="1242"/>
      <c r="GGH8" s="1242"/>
      <c r="GGI8" s="1242"/>
      <c r="GGJ8" s="1242"/>
      <c r="GGK8" s="1242"/>
      <c r="GGL8" s="1242"/>
      <c r="GGM8" s="1242"/>
      <c r="GGN8" s="1242"/>
      <c r="GGO8" s="1242"/>
      <c r="GGP8" s="1242"/>
      <c r="GGQ8" s="1242"/>
      <c r="GGR8" s="1242"/>
      <c r="GGS8" s="1242"/>
      <c r="GGT8" s="1242"/>
      <c r="GGU8" s="1242"/>
      <c r="GGV8" s="1242"/>
      <c r="GGW8" s="1242"/>
      <c r="GGX8" s="1242"/>
      <c r="GGY8" s="1242"/>
      <c r="GGZ8" s="1242"/>
      <c r="GHA8" s="1242"/>
      <c r="GHB8" s="1242"/>
      <c r="GHC8" s="1242"/>
      <c r="GHD8" s="1242"/>
      <c r="GHE8" s="1242"/>
      <c r="GHF8" s="1242"/>
      <c r="GHG8" s="1242"/>
      <c r="GHH8" s="1242"/>
      <c r="GHI8" s="1242"/>
      <c r="GHJ8" s="1242"/>
      <c r="GHK8" s="1242"/>
      <c r="GHL8" s="1242"/>
      <c r="GHM8" s="1242"/>
      <c r="GHN8" s="1242"/>
      <c r="GHO8" s="1242"/>
      <c r="GHP8" s="1242"/>
      <c r="GHQ8" s="1242"/>
      <c r="GHR8" s="1242"/>
      <c r="GHS8" s="1242"/>
      <c r="GHT8" s="1242"/>
      <c r="GHU8" s="1242"/>
      <c r="GHV8" s="1242"/>
      <c r="GHW8" s="1242"/>
      <c r="GHX8" s="1242"/>
      <c r="GHY8" s="1242"/>
      <c r="GHZ8" s="1242"/>
      <c r="GIA8" s="1242"/>
      <c r="GIB8" s="1242"/>
      <c r="GIC8" s="1242"/>
      <c r="GID8" s="1242"/>
      <c r="GIE8" s="1242"/>
      <c r="GIF8" s="1242"/>
      <c r="GIG8" s="1242"/>
      <c r="GIH8" s="1242"/>
      <c r="GII8" s="1242"/>
      <c r="GIJ8" s="1242"/>
      <c r="GIK8" s="1242"/>
      <c r="GIL8" s="1242"/>
      <c r="GIM8" s="1242"/>
      <c r="GIN8" s="1242"/>
      <c r="GIO8" s="1242"/>
      <c r="GIP8" s="1242"/>
      <c r="GIQ8" s="1242"/>
      <c r="GIR8" s="1242"/>
      <c r="GIS8" s="1242"/>
      <c r="GIT8" s="1242"/>
      <c r="GIU8" s="1242"/>
      <c r="GIV8" s="1242"/>
      <c r="GIW8" s="1242"/>
      <c r="GIX8" s="1242"/>
      <c r="GIY8" s="1242"/>
      <c r="GIZ8" s="1242"/>
      <c r="GJA8" s="1242"/>
      <c r="GJB8" s="1242"/>
      <c r="GJC8" s="1242"/>
      <c r="GJD8" s="1242"/>
      <c r="GJE8" s="1242"/>
      <c r="GJF8" s="1242"/>
      <c r="GJG8" s="1242"/>
      <c r="GJH8" s="1242"/>
      <c r="GJI8" s="1242"/>
      <c r="GJJ8" s="1242"/>
      <c r="GJK8" s="1242"/>
      <c r="GJL8" s="1242"/>
      <c r="GJM8" s="1242"/>
      <c r="GJN8" s="1242"/>
      <c r="GJO8" s="1242"/>
      <c r="GJP8" s="1242"/>
      <c r="GJQ8" s="1242"/>
      <c r="GJR8" s="1242"/>
      <c r="GJS8" s="1242"/>
      <c r="GJT8" s="1242"/>
      <c r="GJU8" s="1242"/>
      <c r="GJV8" s="1242"/>
      <c r="GJW8" s="1242"/>
      <c r="GJX8" s="1242"/>
      <c r="GJY8" s="1242"/>
      <c r="GJZ8" s="1242"/>
      <c r="GKA8" s="1242"/>
      <c r="GKB8" s="1242"/>
      <c r="GKC8" s="1242"/>
      <c r="GKD8" s="1242"/>
      <c r="GKE8" s="1242"/>
      <c r="GKF8" s="1242"/>
      <c r="GKG8" s="1242"/>
      <c r="GKH8" s="1242"/>
      <c r="GKI8" s="1242"/>
      <c r="GKJ8" s="1242"/>
      <c r="GKK8" s="1242"/>
      <c r="GKL8" s="1242"/>
      <c r="GKM8" s="1242"/>
      <c r="GKN8" s="1242"/>
      <c r="GKO8" s="1242"/>
      <c r="GKP8" s="1242"/>
      <c r="GKQ8" s="1242"/>
      <c r="GKR8" s="1242"/>
      <c r="GKS8" s="1242"/>
      <c r="GKT8" s="1242"/>
      <c r="GKU8" s="1242"/>
      <c r="GKV8" s="1242"/>
      <c r="GKW8" s="1242"/>
      <c r="GKX8" s="1242"/>
      <c r="GKY8" s="1242"/>
      <c r="GKZ8" s="1242"/>
      <c r="GLA8" s="1242"/>
      <c r="GLB8" s="1242"/>
      <c r="GLC8" s="1242"/>
      <c r="GLD8" s="1242"/>
      <c r="GLE8" s="1242"/>
      <c r="GLF8" s="1242"/>
      <c r="GLG8" s="1242"/>
      <c r="GLH8" s="1242"/>
      <c r="GLI8" s="1242"/>
      <c r="GLJ8" s="1242"/>
      <c r="GLK8" s="1242"/>
      <c r="GLL8" s="1242"/>
      <c r="GLM8" s="1242"/>
      <c r="GLN8" s="1242"/>
      <c r="GLO8" s="1242"/>
      <c r="GLP8" s="1242"/>
      <c r="GLQ8" s="1242"/>
      <c r="GLR8" s="1242"/>
      <c r="GLS8" s="1242"/>
      <c r="GLT8" s="1242"/>
      <c r="GLU8" s="1242"/>
      <c r="GLV8" s="1242"/>
      <c r="GLW8" s="1242"/>
      <c r="GLX8" s="1242"/>
      <c r="GLY8" s="1242"/>
      <c r="GLZ8" s="1242"/>
      <c r="GMA8" s="1242"/>
      <c r="GMB8" s="1242"/>
      <c r="GMC8" s="1242"/>
      <c r="GMD8" s="1242"/>
      <c r="GME8" s="1242"/>
      <c r="GMF8" s="1242"/>
      <c r="GMG8" s="1242"/>
      <c r="GMH8" s="1242"/>
      <c r="GMI8" s="1242"/>
      <c r="GMJ8" s="1242"/>
      <c r="GMK8" s="1242"/>
      <c r="GML8" s="1242"/>
      <c r="GMM8" s="1242"/>
      <c r="GMN8" s="1242"/>
      <c r="GMO8" s="1242"/>
      <c r="GMP8" s="1242"/>
      <c r="GMQ8" s="1242"/>
      <c r="GMR8" s="1242"/>
      <c r="GMS8" s="1242"/>
      <c r="GMT8" s="1242"/>
      <c r="GMU8" s="1242"/>
      <c r="GMV8" s="1242"/>
      <c r="GMW8" s="1242"/>
      <c r="GMX8" s="1242"/>
      <c r="GMY8" s="1242"/>
      <c r="GMZ8" s="1242"/>
      <c r="GNA8" s="1242"/>
      <c r="GNB8" s="1242"/>
      <c r="GNC8" s="1242"/>
      <c r="GND8" s="1242"/>
      <c r="GNE8" s="1242"/>
      <c r="GNF8" s="1242"/>
      <c r="GNG8" s="1242"/>
      <c r="GNH8" s="1242"/>
      <c r="GNI8" s="1242"/>
      <c r="GNJ8" s="1242"/>
      <c r="GNK8" s="1242"/>
      <c r="GNL8" s="1242"/>
      <c r="GNM8" s="1242"/>
      <c r="GNN8" s="1242"/>
      <c r="GNO8" s="1242"/>
      <c r="GNP8" s="1242"/>
      <c r="GNQ8" s="1242"/>
      <c r="GNR8" s="1242"/>
      <c r="GNS8" s="1242"/>
      <c r="GNT8" s="1242"/>
      <c r="GNU8" s="1242"/>
      <c r="GNV8" s="1242"/>
      <c r="GNW8" s="1242"/>
      <c r="GNX8" s="1242"/>
      <c r="GNY8" s="1242"/>
      <c r="GNZ8" s="1242"/>
      <c r="GOA8" s="1242"/>
      <c r="GOB8" s="1242"/>
      <c r="GOC8" s="1242"/>
      <c r="GOD8" s="1242"/>
      <c r="GOE8" s="1242"/>
      <c r="GOF8" s="1242"/>
      <c r="GOG8" s="1242"/>
      <c r="GOH8" s="1242"/>
      <c r="GOI8" s="1242"/>
      <c r="GOJ8" s="1242"/>
      <c r="GOK8" s="1242"/>
      <c r="GOL8" s="1242"/>
      <c r="GOM8" s="1242"/>
      <c r="GON8" s="1242"/>
      <c r="GOO8" s="1242"/>
      <c r="GOP8" s="1242"/>
      <c r="GOQ8" s="1242"/>
      <c r="GOR8" s="1242"/>
      <c r="GOS8" s="1242"/>
      <c r="GOT8" s="1242"/>
      <c r="GOU8" s="1242"/>
      <c r="GOV8" s="1242"/>
      <c r="GOW8" s="1242"/>
      <c r="GOX8" s="1242"/>
      <c r="GOY8" s="1242"/>
      <c r="GOZ8" s="1242"/>
      <c r="GPA8" s="1242"/>
      <c r="GPB8" s="1242"/>
      <c r="GPC8" s="1242"/>
      <c r="GPD8" s="1242"/>
      <c r="GPE8" s="1242"/>
      <c r="GPF8" s="1242"/>
      <c r="GPG8" s="1242"/>
      <c r="GPH8" s="1242"/>
      <c r="GPI8" s="1242"/>
      <c r="GPJ8" s="1242"/>
      <c r="GPK8" s="1242"/>
      <c r="GPL8" s="1242"/>
      <c r="GPM8" s="1242"/>
      <c r="GPN8" s="1242"/>
      <c r="GPO8" s="1242"/>
      <c r="GPP8" s="1242"/>
      <c r="GPQ8" s="1242"/>
      <c r="GPR8" s="1242"/>
      <c r="GPS8" s="1242"/>
      <c r="GPT8" s="1242"/>
      <c r="GPU8" s="1242"/>
      <c r="GPV8" s="1242"/>
      <c r="GPW8" s="1242"/>
      <c r="GPX8" s="1242"/>
      <c r="GPY8" s="1242"/>
      <c r="GPZ8" s="1242"/>
      <c r="GQA8" s="1242"/>
      <c r="GQB8" s="1242"/>
      <c r="GQC8" s="1242"/>
      <c r="GQD8" s="1242"/>
      <c r="GQE8" s="1242"/>
      <c r="GQF8" s="1242"/>
      <c r="GQG8" s="1242"/>
      <c r="GQH8" s="1242"/>
      <c r="GQI8" s="1242"/>
      <c r="GQJ8" s="1242"/>
      <c r="GQK8" s="1242"/>
      <c r="GQL8" s="1242"/>
      <c r="GQM8" s="1242"/>
      <c r="GQN8" s="1242"/>
      <c r="GQO8" s="1242"/>
      <c r="GQP8" s="1242"/>
      <c r="GQQ8" s="1242"/>
      <c r="GQR8" s="1242"/>
      <c r="GQS8" s="1242"/>
      <c r="GQT8" s="1242"/>
      <c r="GQU8" s="1242"/>
      <c r="GQV8" s="1242"/>
      <c r="GQW8" s="1242"/>
      <c r="GQX8" s="1242"/>
      <c r="GQY8" s="1242"/>
      <c r="GQZ8" s="1242"/>
      <c r="GRA8" s="1242"/>
      <c r="GRB8" s="1242"/>
      <c r="GRC8" s="1242"/>
      <c r="GRD8" s="1242"/>
      <c r="GRE8" s="1242"/>
      <c r="GRF8" s="1242"/>
      <c r="GRG8" s="1242"/>
      <c r="GRH8" s="1242"/>
      <c r="GRI8" s="1242"/>
      <c r="GRJ8" s="1242"/>
      <c r="GRK8" s="1242"/>
      <c r="GRL8" s="1242"/>
      <c r="GRM8" s="1242"/>
      <c r="GRN8" s="1242"/>
      <c r="GRO8" s="1242"/>
      <c r="GRP8" s="1242"/>
      <c r="GRQ8" s="1242"/>
      <c r="GRR8" s="1242"/>
      <c r="GRS8" s="1242"/>
      <c r="GRT8" s="1242"/>
      <c r="GRU8" s="1242"/>
      <c r="GRV8" s="1242"/>
      <c r="GRW8" s="1242"/>
      <c r="GRX8" s="1242"/>
      <c r="GRY8" s="1242"/>
      <c r="GRZ8" s="1242"/>
      <c r="GSA8" s="1242"/>
      <c r="GSB8" s="1242"/>
      <c r="GSC8" s="1242"/>
      <c r="GSD8" s="1242"/>
      <c r="GSE8" s="1242"/>
      <c r="GSF8" s="1242"/>
      <c r="GSG8" s="1242"/>
      <c r="GSH8" s="1242"/>
      <c r="GSI8" s="1242"/>
      <c r="GSJ8" s="1242"/>
      <c r="GSK8" s="1242"/>
      <c r="GSL8" s="1242"/>
      <c r="GSM8" s="1242"/>
      <c r="GSN8" s="1242"/>
      <c r="GSO8" s="1242"/>
      <c r="GSP8" s="1242"/>
      <c r="GSQ8" s="1242"/>
      <c r="GSR8" s="1242"/>
      <c r="GSS8" s="1242"/>
      <c r="GST8" s="1242"/>
      <c r="GSU8" s="1242"/>
      <c r="GSV8" s="1242"/>
      <c r="GSW8" s="1242"/>
      <c r="GSX8" s="1242"/>
      <c r="GSY8" s="1242"/>
      <c r="GSZ8" s="1242"/>
      <c r="GTA8" s="1242"/>
      <c r="GTB8" s="1242"/>
      <c r="GTC8" s="1242"/>
      <c r="GTD8" s="1242"/>
      <c r="GTE8" s="1242"/>
      <c r="GTF8" s="1242"/>
      <c r="GTG8" s="1242"/>
      <c r="GTH8" s="1242"/>
      <c r="GTI8" s="1242"/>
      <c r="GTJ8" s="1242"/>
      <c r="GTK8" s="1242"/>
      <c r="GTL8" s="1242"/>
      <c r="GTM8" s="1242"/>
      <c r="GTN8" s="1242"/>
      <c r="GTO8" s="1242"/>
      <c r="GTP8" s="1242"/>
      <c r="GTQ8" s="1242"/>
      <c r="GTR8" s="1242"/>
      <c r="GTS8" s="1242"/>
      <c r="GTT8" s="1242"/>
      <c r="GTU8" s="1242"/>
      <c r="GTV8" s="1242"/>
      <c r="GTW8" s="1242"/>
      <c r="GTX8" s="1242"/>
      <c r="GTY8" s="1242"/>
      <c r="GTZ8" s="1242"/>
      <c r="GUA8" s="1242"/>
      <c r="GUB8" s="1242"/>
      <c r="GUC8" s="1242"/>
      <c r="GUD8" s="1242"/>
      <c r="GUE8" s="1242"/>
      <c r="GUF8" s="1242"/>
      <c r="GUG8" s="1242"/>
      <c r="GUH8" s="1242"/>
      <c r="GUI8" s="1242"/>
      <c r="GUJ8" s="1242"/>
      <c r="GUK8" s="1242"/>
      <c r="GUL8" s="1242"/>
      <c r="GUM8" s="1242"/>
      <c r="GUN8" s="1242"/>
      <c r="GUO8" s="1242"/>
      <c r="GUP8" s="1242"/>
      <c r="GUQ8" s="1242"/>
      <c r="GUR8" s="1242"/>
      <c r="GUS8" s="1242"/>
      <c r="GUT8" s="1242"/>
      <c r="GUU8" s="1242"/>
      <c r="GUV8" s="1242"/>
      <c r="GUW8" s="1242"/>
      <c r="GUX8" s="1242"/>
      <c r="GUY8" s="1242"/>
      <c r="GUZ8" s="1242"/>
      <c r="GVA8" s="1242"/>
      <c r="GVB8" s="1242"/>
      <c r="GVC8" s="1242"/>
      <c r="GVD8" s="1242"/>
      <c r="GVE8" s="1242"/>
      <c r="GVF8" s="1242"/>
      <c r="GVG8" s="1242"/>
      <c r="GVH8" s="1242"/>
      <c r="GVI8" s="1242"/>
      <c r="GVJ8" s="1242"/>
      <c r="GVK8" s="1242"/>
      <c r="GVL8" s="1242"/>
      <c r="GVM8" s="1242"/>
      <c r="GVN8" s="1242"/>
      <c r="GVO8" s="1242"/>
      <c r="GVP8" s="1242"/>
      <c r="GVQ8" s="1242"/>
      <c r="GVR8" s="1242"/>
      <c r="GVS8" s="1242"/>
      <c r="GVT8" s="1242"/>
      <c r="GVU8" s="1242"/>
      <c r="GVV8" s="1242"/>
      <c r="GVW8" s="1242"/>
      <c r="GVX8" s="1242"/>
      <c r="GVY8" s="1242"/>
      <c r="GVZ8" s="1242"/>
      <c r="GWA8" s="1242"/>
      <c r="GWB8" s="1242"/>
      <c r="GWC8" s="1242"/>
      <c r="GWD8" s="1242"/>
      <c r="GWE8" s="1242"/>
      <c r="GWF8" s="1242"/>
      <c r="GWG8" s="1242"/>
      <c r="GWH8" s="1242"/>
      <c r="GWI8" s="1242"/>
      <c r="GWJ8" s="1242"/>
      <c r="GWK8" s="1242"/>
      <c r="GWL8" s="1242"/>
      <c r="GWM8" s="1242"/>
      <c r="GWN8" s="1242"/>
      <c r="GWO8" s="1242"/>
      <c r="GWP8" s="1242"/>
      <c r="GWQ8" s="1242"/>
      <c r="GWR8" s="1242"/>
      <c r="GWS8" s="1242"/>
      <c r="GWT8" s="1242"/>
      <c r="GWU8" s="1242"/>
      <c r="GWV8" s="1242"/>
      <c r="GWW8" s="1242"/>
      <c r="GWX8" s="1242"/>
      <c r="GWY8" s="1242"/>
      <c r="GWZ8" s="1242"/>
      <c r="GXA8" s="1242"/>
      <c r="GXB8" s="1242"/>
      <c r="GXC8" s="1242"/>
      <c r="GXD8" s="1242"/>
      <c r="GXE8" s="1242"/>
      <c r="GXF8" s="1242"/>
      <c r="GXG8" s="1242"/>
      <c r="GXH8" s="1242"/>
      <c r="GXI8" s="1242"/>
      <c r="GXJ8" s="1242"/>
      <c r="GXK8" s="1242"/>
      <c r="GXL8" s="1242"/>
      <c r="GXM8" s="1242"/>
      <c r="GXN8" s="1242"/>
      <c r="GXO8" s="1242"/>
      <c r="GXP8" s="1242"/>
      <c r="GXQ8" s="1242"/>
      <c r="GXR8" s="1242"/>
      <c r="GXS8" s="1242"/>
      <c r="GXT8" s="1242"/>
      <c r="GXU8" s="1242"/>
      <c r="GXV8" s="1242"/>
      <c r="GXW8" s="1242"/>
      <c r="GXX8" s="1242"/>
      <c r="GXY8" s="1242"/>
      <c r="GXZ8" s="1242"/>
      <c r="GYA8" s="1242"/>
      <c r="GYB8" s="1242"/>
      <c r="GYC8" s="1242"/>
      <c r="GYD8" s="1242"/>
      <c r="GYE8" s="1242"/>
      <c r="GYF8" s="1242"/>
      <c r="GYG8" s="1242"/>
      <c r="GYH8" s="1242"/>
      <c r="GYI8" s="1242"/>
      <c r="GYJ8" s="1242"/>
      <c r="GYK8" s="1242"/>
      <c r="GYL8" s="1242"/>
      <c r="GYM8" s="1242"/>
      <c r="GYN8" s="1242"/>
      <c r="GYO8" s="1242"/>
      <c r="GYP8" s="1242"/>
      <c r="GYQ8" s="1242"/>
      <c r="GYR8" s="1242"/>
      <c r="GYS8" s="1242"/>
      <c r="GYT8" s="1242"/>
      <c r="GYU8" s="1242"/>
      <c r="GYV8" s="1242"/>
      <c r="GYW8" s="1242"/>
      <c r="GYX8" s="1242"/>
      <c r="GYY8" s="1242"/>
      <c r="GYZ8" s="1242"/>
      <c r="GZA8" s="1242"/>
      <c r="GZB8" s="1242"/>
      <c r="GZC8" s="1242"/>
      <c r="GZD8" s="1242"/>
      <c r="GZE8" s="1242"/>
      <c r="GZF8" s="1242"/>
      <c r="GZG8" s="1242"/>
      <c r="GZH8" s="1242"/>
      <c r="GZI8" s="1242"/>
      <c r="GZJ8" s="1242"/>
      <c r="GZK8" s="1242"/>
      <c r="GZL8" s="1242"/>
      <c r="GZM8" s="1242"/>
      <c r="GZN8" s="1242"/>
      <c r="GZO8" s="1242"/>
      <c r="GZP8" s="1242"/>
      <c r="GZQ8" s="1242"/>
      <c r="GZR8" s="1242"/>
      <c r="GZS8" s="1242"/>
      <c r="GZT8" s="1242"/>
      <c r="GZU8" s="1242"/>
      <c r="GZV8" s="1242"/>
      <c r="GZW8" s="1242"/>
      <c r="GZX8" s="1242"/>
      <c r="GZY8" s="1242"/>
      <c r="GZZ8" s="1242"/>
      <c r="HAA8" s="1242"/>
      <c r="HAB8" s="1242"/>
      <c r="HAC8" s="1242"/>
      <c r="HAD8" s="1242"/>
      <c r="HAE8" s="1242"/>
      <c r="HAF8" s="1242"/>
      <c r="HAG8" s="1242"/>
      <c r="HAH8" s="1242"/>
      <c r="HAI8" s="1242"/>
      <c r="HAJ8" s="1242"/>
      <c r="HAK8" s="1242"/>
      <c r="HAL8" s="1242"/>
      <c r="HAM8" s="1242"/>
      <c r="HAN8" s="1242"/>
      <c r="HAO8" s="1242"/>
      <c r="HAP8" s="1242"/>
      <c r="HAQ8" s="1242"/>
      <c r="HAR8" s="1242"/>
      <c r="HAS8" s="1242"/>
      <c r="HAT8" s="1242"/>
      <c r="HAU8" s="1242"/>
      <c r="HAV8" s="1242"/>
      <c r="HAW8" s="1242"/>
      <c r="HAX8" s="1242"/>
      <c r="HAY8" s="1242"/>
      <c r="HAZ8" s="1242"/>
      <c r="HBA8" s="1242"/>
      <c r="HBB8" s="1242"/>
      <c r="HBC8" s="1242"/>
      <c r="HBD8" s="1242"/>
      <c r="HBE8" s="1242"/>
      <c r="HBF8" s="1242"/>
      <c r="HBG8" s="1242"/>
      <c r="HBH8" s="1242"/>
      <c r="HBI8" s="1242"/>
      <c r="HBJ8" s="1242"/>
      <c r="HBK8" s="1242"/>
      <c r="HBL8" s="1242"/>
      <c r="HBM8" s="1242"/>
      <c r="HBN8" s="1242"/>
      <c r="HBO8" s="1242"/>
      <c r="HBP8" s="1242"/>
      <c r="HBQ8" s="1242"/>
      <c r="HBR8" s="1242"/>
      <c r="HBS8" s="1242"/>
      <c r="HBT8" s="1242"/>
      <c r="HBU8" s="1242"/>
      <c r="HBV8" s="1242"/>
      <c r="HBW8" s="1242"/>
      <c r="HBX8" s="1242"/>
      <c r="HBY8" s="1242"/>
      <c r="HBZ8" s="1242"/>
      <c r="HCA8" s="1242"/>
      <c r="HCB8" s="1242"/>
      <c r="HCC8" s="1242"/>
      <c r="HCD8" s="1242"/>
      <c r="HCE8" s="1242"/>
      <c r="HCF8" s="1242"/>
      <c r="HCG8" s="1242"/>
      <c r="HCH8" s="1242"/>
      <c r="HCI8" s="1242"/>
      <c r="HCJ8" s="1242"/>
      <c r="HCK8" s="1242"/>
      <c r="HCL8" s="1242"/>
      <c r="HCM8" s="1242"/>
      <c r="HCN8" s="1242"/>
      <c r="HCO8" s="1242"/>
      <c r="HCP8" s="1242"/>
      <c r="HCQ8" s="1242"/>
      <c r="HCR8" s="1242"/>
      <c r="HCS8" s="1242"/>
      <c r="HCT8" s="1242"/>
      <c r="HCU8" s="1242"/>
      <c r="HCV8" s="1242"/>
      <c r="HCW8" s="1242"/>
      <c r="HCX8" s="1242"/>
      <c r="HCY8" s="1242"/>
      <c r="HCZ8" s="1242"/>
      <c r="HDA8" s="1242"/>
      <c r="HDB8" s="1242"/>
      <c r="HDC8" s="1242"/>
      <c r="HDD8" s="1242"/>
      <c r="HDE8" s="1242"/>
      <c r="HDF8" s="1242"/>
      <c r="HDG8" s="1242"/>
      <c r="HDH8" s="1242"/>
      <c r="HDI8" s="1242"/>
      <c r="HDJ8" s="1242"/>
      <c r="HDK8" s="1242"/>
      <c r="HDL8" s="1242"/>
      <c r="HDM8" s="1242"/>
      <c r="HDN8" s="1242"/>
      <c r="HDO8" s="1242"/>
      <c r="HDP8" s="1242"/>
      <c r="HDQ8" s="1242"/>
      <c r="HDR8" s="1242"/>
      <c r="HDS8" s="1242"/>
      <c r="HDT8" s="1242"/>
      <c r="HDU8" s="1242"/>
      <c r="HDV8" s="1242"/>
      <c r="HDW8" s="1242"/>
      <c r="HDX8" s="1242"/>
      <c r="HDY8" s="1242"/>
      <c r="HDZ8" s="1242"/>
      <c r="HEA8" s="1242"/>
      <c r="HEB8" s="1242"/>
      <c r="HEC8" s="1242"/>
      <c r="HED8" s="1242"/>
      <c r="HEE8" s="1242"/>
      <c r="HEF8" s="1242"/>
      <c r="HEG8" s="1242"/>
      <c r="HEH8" s="1242"/>
      <c r="HEI8" s="1242"/>
      <c r="HEJ8" s="1242"/>
      <c r="HEK8" s="1242"/>
      <c r="HEL8" s="1242"/>
      <c r="HEM8" s="1242"/>
      <c r="HEN8" s="1242"/>
      <c r="HEO8" s="1242"/>
      <c r="HEP8" s="1242"/>
      <c r="HEQ8" s="1242"/>
      <c r="HER8" s="1242"/>
      <c r="HES8" s="1242"/>
      <c r="HET8" s="1242"/>
      <c r="HEU8" s="1242"/>
      <c r="HEV8" s="1242"/>
      <c r="HEW8" s="1242"/>
      <c r="HEX8" s="1242"/>
      <c r="HEY8" s="1242"/>
      <c r="HEZ8" s="1242"/>
      <c r="HFA8" s="1242"/>
      <c r="HFB8" s="1242"/>
      <c r="HFC8" s="1242"/>
      <c r="HFD8" s="1242"/>
      <c r="HFE8" s="1242"/>
      <c r="HFF8" s="1242"/>
      <c r="HFG8" s="1242"/>
      <c r="HFH8" s="1242"/>
      <c r="HFI8" s="1242"/>
      <c r="HFJ8" s="1242"/>
      <c r="HFK8" s="1242"/>
      <c r="HFL8" s="1242"/>
      <c r="HFM8" s="1242"/>
      <c r="HFN8" s="1242"/>
      <c r="HFO8" s="1242"/>
      <c r="HFP8" s="1242"/>
      <c r="HFQ8" s="1242"/>
      <c r="HFR8" s="1242"/>
      <c r="HFS8" s="1242"/>
      <c r="HFT8" s="1242"/>
      <c r="HFU8" s="1242"/>
      <c r="HFV8" s="1242"/>
      <c r="HFW8" s="1242"/>
      <c r="HFX8" s="1242"/>
      <c r="HFY8" s="1242"/>
      <c r="HFZ8" s="1242"/>
      <c r="HGA8" s="1242"/>
      <c r="HGB8" s="1242"/>
      <c r="HGC8" s="1242"/>
      <c r="HGD8" s="1242"/>
      <c r="HGE8" s="1242"/>
      <c r="HGF8" s="1242"/>
      <c r="HGG8" s="1242"/>
      <c r="HGH8" s="1242"/>
      <c r="HGI8" s="1242"/>
      <c r="HGJ8" s="1242"/>
      <c r="HGK8" s="1242"/>
      <c r="HGL8" s="1242"/>
      <c r="HGM8" s="1242"/>
      <c r="HGN8" s="1242"/>
      <c r="HGO8" s="1242"/>
      <c r="HGP8" s="1242"/>
      <c r="HGQ8" s="1242"/>
      <c r="HGR8" s="1242"/>
      <c r="HGS8" s="1242"/>
      <c r="HGT8" s="1242"/>
      <c r="HGU8" s="1242"/>
      <c r="HGV8" s="1242"/>
      <c r="HGW8" s="1242"/>
      <c r="HGX8" s="1242"/>
      <c r="HGY8" s="1242"/>
      <c r="HGZ8" s="1242"/>
      <c r="HHA8" s="1242"/>
      <c r="HHB8" s="1242"/>
      <c r="HHC8" s="1242"/>
      <c r="HHD8" s="1242"/>
      <c r="HHE8" s="1242"/>
      <c r="HHF8" s="1242"/>
      <c r="HHG8" s="1242"/>
      <c r="HHH8" s="1242"/>
      <c r="HHI8" s="1242"/>
      <c r="HHJ8" s="1242"/>
      <c r="HHK8" s="1242"/>
      <c r="HHL8" s="1242"/>
      <c r="HHM8" s="1242"/>
      <c r="HHN8" s="1242"/>
      <c r="HHO8" s="1242"/>
      <c r="HHP8" s="1242"/>
      <c r="HHQ8" s="1242"/>
      <c r="HHR8" s="1242"/>
      <c r="HHS8" s="1242"/>
      <c r="HHT8" s="1242"/>
      <c r="HHU8" s="1242"/>
      <c r="HHV8" s="1242"/>
      <c r="HHW8" s="1242"/>
      <c r="HHX8" s="1242"/>
      <c r="HHY8" s="1242"/>
      <c r="HHZ8" s="1242"/>
      <c r="HIA8" s="1242"/>
      <c r="HIB8" s="1242"/>
      <c r="HIC8" s="1242"/>
      <c r="HID8" s="1242"/>
      <c r="HIE8" s="1242"/>
      <c r="HIF8" s="1242"/>
      <c r="HIG8" s="1242"/>
      <c r="HIH8" s="1242"/>
      <c r="HII8" s="1242"/>
      <c r="HIJ8" s="1242"/>
      <c r="HIK8" s="1242"/>
      <c r="HIL8" s="1242"/>
      <c r="HIM8" s="1242"/>
      <c r="HIN8" s="1242"/>
      <c r="HIO8" s="1242"/>
      <c r="HIP8" s="1242"/>
      <c r="HIQ8" s="1242"/>
      <c r="HIR8" s="1242"/>
      <c r="HIS8" s="1242"/>
      <c r="HIT8" s="1242"/>
      <c r="HIU8" s="1242"/>
      <c r="HIV8" s="1242"/>
      <c r="HIW8" s="1242"/>
      <c r="HIX8" s="1242"/>
      <c r="HIY8" s="1242"/>
      <c r="HIZ8" s="1242"/>
      <c r="HJA8" s="1242"/>
      <c r="HJB8" s="1242"/>
      <c r="HJC8" s="1242"/>
      <c r="HJD8" s="1242"/>
      <c r="HJE8" s="1242"/>
      <c r="HJF8" s="1242"/>
      <c r="HJG8" s="1242"/>
      <c r="HJH8" s="1242"/>
      <c r="HJI8" s="1242"/>
      <c r="HJJ8" s="1242"/>
      <c r="HJK8" s="1242"/>
      <c r="HJL8" s="1242"/>
      <c r="HJM8" s="1242"/>
      <c r="HJN8" s="1242"/>
      <c r="HJO8" s="1242"/>
      <c r="HJP8" s="1242"/>
      <c r="HJQ8" s="1242"/>
      <c r="HJR8" s="1242"/>
      <c r="HJS8" s="1242"/>
      <c r="HJT8" s="1242"/>
      <c r="HJU8" s="1242"/>
      <c r="HJV8" s="1242"/>
      <c r="HJW8" s="1242"/>
      <c r="HJX8" s="1242"/>
      <c r="HJY8" s="1242"/>
      <c r="HJZ8" s="1242"/>
      <c r="HKA8" s="1242"/>
      <c r="HKB8" s="1242"/>
      <c r="HKC8" s="1242"/>
      <c r="HKD8" s="1242"/>
      <c r="HKE8" s="1242"/>
      <c r="HKF8" s="1242"/>
      <c r="HKG8" s="1242"/>
      <c r="HKH8" s="1242"/>
      <c r="HKI8" s="1242"/>
      <c r="HKJ8" s="1242"/>
      <c r="HKK8" s="1242"/>
      <c r="HKL8" s="1242"/>
      <c r="HKM8" s="1242"/>
      <c r="HKN8" s="1242"/>
      <c r="HKO8" s="1242"/>
      <c r="HKP8" s="1242"/>
      <c r="HKQ8" s="1242"/>
      <c r="HKR8" s="1242"/>
      <c r="HKS8" s="1242"/>
      <c r="HKT8" s="1242"/>
      <c r="HKU8" s="1242"/>
      <c r="HKV8" s="1242"/>
      <c r="HKW8" s="1242"/>
      <c r="HKX8" s="1242"/>
      <c r="HKY8" s="1242"/>
      <c r="HKZ8" s="1242"/>
      <c r="HLA8" s="1242"/>
      <c r="HLB8" s="1242"/>
      <c r="HLC8" s="1242"/>
      <c r="HLD8" s="1242"/>
      <c r="HLE8" s="1242"/>
      <c r="HLF8" s="1242"/>
      <c r="HLG8" s="1242"/>
      <c r="HLH8" s="1242"/>
      <c r="HLI8" s="1242"/>
      <c r="HLJ8" s="1242"/>
      <c r="HLK8" s="1242"/>
      <c r="HLL8" s="1242"/>
      <c r="HLM8" s="1242"/>
      <c r="HLN8" s="1242"/>
      <c r="HLO8" s="1242"/>
      <c r="HLP8" s="1242"/>
      <c r="HLQ8" s="1242"/>
      <c r="HLR8" s="1242"/>
      <c r="HLS8" s="1242"/>
      <c r="HLT8" s="1242"/>
      <c r="HLU8" s="1242"/>
      <c r="HLV8" s="1242"/>
      <c r="HLW8" s="1242"/>
      <c r="HLX8" s="1242"/>
      <c r="HLY8" s="1242"/>
      <c r="HLZ8" s="1242"/>
      <c r="HMA8" s="1242"/>
      <c r="HMB8" s="1242"/>
      <c r="HMC8" s="1242"/>
      <c r="HMD8" s="1242"/>
      <c r="HME8" s="1242"/>
      <c r="HMF8" s="1242"/>
      <c r="HMG8" s="1242"/>
      <c r="HMH8" s="1242"/>
      <c r="HMI8" s="1242"/>
      <c r="HMJ8" s="1242"/>
      <c r="HMK8" s="1242"/>
      <c r="HML8" s="1242"/>
      <c r="HMM8" s="1242"/>
      <c r="HMN8" s="1242"/>
      <c r="HMO8" s="1242"/>
      <c r="HMP8" s="1242"/>
      <c r="HMQ8" s="1242"/>
      <c r="HMR8" s="1242"/>
      <c r="HMS8" s="1242"/>
      <c r="HMT8" s="1242"/>
      <c r="HMU8" s="1242"/>
      <c r="HMV8" s="1242"/>
      <c r="HMW8" s="1242"/>
      <c r="HMX8" s="1242"/>
      <c r="HMY8" s="1242"/>
      <c r="HMZ8" s="1242"/>
      <c r="HNA8" s="1242"/>
      <c r="HNB8" s="1242"/>
      <c r="HNC8" s="1242"/>
      <c r="HND8" s="1242"/>
      <c r="HNE8" s="1242"/>
      <c r="HNF8" s="1242"/>
      <c r="HNG8" s="1242"/>
      <c r="HNH8" s="1242"/>
      <c r="HNI8" s="1242"/>
      <c r="HNJ8" s="1242"/>
      <c r="HNK8" s="1242"/>
      <c r="HNL8" s="1242"/>
      <c r="HNM8" s="1242"/>
      <c r="HNN8" s="1242"/>
      <c r="HNO8" s="1242"/>
      <c r="HNP8" s="1242"/>
      <c r="HNQ8" s="1242"/>
      <c r="HNR8" s="1242"/>
      <c r="HNS8" s="1242"/>
      <c r="HNT8" s="1242"/>
      <c r="HNU8" s="1242"/>
      <c r="HNV8" s="1242"/>
      <c r="HNW8" s="1242"/>
      <c r="HNX8" s="1242"/>
      <c r="HNY8" s="1242"/>
      <c r="HNZ8" s="1242"/>
      <c r="HOA8" s="1242"/>
      <c r="HOB8" s="1242"/>
      <c r="HOC8" s="1242"/>
      <c r="HOD8" s="1242"/>
      <c r="HOE8" s="1242"/>
      <c r="HOF8" s="1242"/>
      <c r="HOG8" s="1242"/>
      <c r="HOH8" s="1242"/>
      <c r="HOI8" s="1242"/>
      <c r="HOJ8" s="1242"/>
      <c r="HOK8" s="1242"/>
      <c r="HOL8" s="1242"/>
      <c r="HOM8" s="1242"/>
      <c r="HON8" s="1242"/>
      <c r="HOO8" s="1242"/>
      <c r="HOP8" s="1242"/>
      <c r="HOQ8" s="1242"/>
      <c r="HOR8" s="1242"/>
      <c r="HOS8" s="1242"/>
      <c r="HOT8" s="1242"/>
      <c r="HOU8" s="1242"/>
      <c r="HOV8" s="1242"/>
      <c r="HOW8" s="1242"/>
      <c r="HOX8" s="1242"/>
      <c r="HOY8" s="1242"/>
      <c r="HOZ8" s="1242"/>
      <c r="HPA8" s="1242"/>
      <c r="HPB8" s="1242"/>
      <c r="HPC8" s="1242"/>
      <c r="HPD8" s="1242"/>
      <c r="HPE8" s="1242"/>
      <c r="HPF8" s="1242"/>
      <c r="HPG8" s="1242"/>
      <c r="HPH8" s="1242"/>
      <c r="HPI8" s="1242"/>
      <c r="HPJ8" s="1242"/>
      <c r="HPK8" s="1242"/>
      <c r="HPL8" s="1242"/>
      <c r="HPM8" s="1242"/>
      <c r="HPN8" s="1242"/>
      <c r="HPO8" s="1242"/>
      <c r="HPP8" s="1242"/>
      <c r="HPQ8" s="1242"/>
      <c r="HPR8" s="1242"/>
      <c r="HPS8" s="1242"/>
      <c r="HPT8" s="1242"/>
      <c r="HPU8" s="1242"/>
      <c r="HPV8" s="1242"/>
      <c r="HPW8" s="1242"/>
      <c r="HPX8" s="1242"/>
      <c r="HPY8" s="1242"/>
      <c r="HPZ8" s="1242"/>
      <c r="HQA8" s="1242"/>
      <c r="HQB8" s="1242"/>
      <c r="HQC8" s="1242"/>
      <c r="HQD8" s="1242"/>
      <c r="HQE8" s="1242"/>
      <c r="HQF8" s="1242"/>
      <c r="HQG8" s="1242"/>
      <c r="HQH8" s="1242"/>
      <c r="HQI8" s="1242"/>
      <c r="HQJ8" s="1242"/>
      <c r="HQK8" s="1242"/>
      <c r="HQL8" s="1242"/>
      <c r="HQM8" s="1242"/>
      <c r="HQN8" s="1242"/>
      <c r="HQO8" s="1242"/>
      <c r="HQP8" s="1242"/>
      <c r="HQQ8" s="1242"/>
      <c r="HQR8" s="1242"/>
      <c r="HQS8" s="1242"/>
      <c r="HQT8" s="1242"/>
      <c r="HQU8" s="1242"/>
      <c r="HQV8" s="1242"/>
      <c r="HQW8" s="1242"/>
      <c r="HQX8" s="1242"/>
      <c r="HQY8" s="1242"/>
      <c r="HQZ8" s="1242"/>
      <c r="HRA8" s="1242"/>
      <c r="HRB8" s="1242"/>
      <c r="HRC8" s="1242"/>
      <c r="HRD8" s="1242"/>
      <c r="HRE8" s="1242"/>
      <c r="HRF8" s="1242"/>
      <c r="HRG8" s="1242"/>
      <c r="HRH8" s="1242"/>
      <c r="HRI8" s="1242"/>
      <c r="HRJ8" s="1242"/>
      <c r="HRK8" s="1242"/>
      <c r="HRL8" s="1242"/>
      <c r="HRM8" s="1242"/>
      <c r="HRN8" s="1242"/>
      <c r="HRO8" s="1242"/>
      <c r="HRP8" s="1242"/>
      <c r="HRQ8" s="1242"/>
      <c r="HRR8" s="1242"/>
      <c r="HRS8" s="1242"/>
      <c r="HRT8" s="1242"/>
      <c r="HRU8" s="1242"/>
      <c r="HRV8" s="1242"/>
      <c r="HRW8" s="1242"/>
      <c r="HRX8" s="1242"/>
      <c r="HRY8" s="1242"/>
      <c r="HRZ8" s="1242"/>
      <c r="HSA8" s="1242"/>
      <c r="HSB8" s="1242"/>
      <c r="HSC8" s="1242"/>
      <c r="HSD8" s="1242"/>
      <c r="HSE8" s="1242"/>
      <c r="HSF8" s="1242"/>
      <c r="HSG8" s="1242"/>
      <c r="HSH8" s="1242"/>
      <c r="HSI8" s="1242"/>
      <c r="HSJ8" s="1242"/>
      <c r="HSK8" s="1242"/>
      <c r="HSL8" s="1242"/>
      <c r="HSM8" s="1242"/>
      <c r="HSN8" s="1242"/>
      <c r="HSO8" s="1242"/>
      <c r="HSP8" s="1242"/>
      <c r="HSQ8" s="1242"/>
      <c r="HSR8" s="1242"/>
      <c r="HSS8" s="1242"/>
      <c r="HST8" s="1242"/>
      <c r="HSU8" s="1242"/>
      <c r="HSV8" s="1242"/>
      <c r="HSW8" s="1242"/>
      <c r="HSX8" s="1242"/>
      <c r="HSY8" s="1242"/>
      <c r="HSZ8" s="1242"/>
      <c r="HTA8" s="1242"/>
      <c r="HTB8" s="1242"/>
      <c r="HTC8" s="1242"/>
      <c r="HTD8" s="1242"/>
      <c r="HTE8" s="1242"/>
      <c r="HTF8" s="1242"/>
      <c r="HTG8" s="1242"/>
      <c r="HTH8" s="1242"/>
      <c r="HTI8" s="1242"/>
      <c r="HTJ8" s="1242"/>
      <c r="HTK8" s="1242"/>
      <c r="HTL8" s="1242"/>
      <c r="HTM8" s="1242"/>
      <c r="HTN8" s="1242"/>
      <c r="HTO8" s="1242"/>
      <c r="HTP8" s="1242"/>
      <c r="HTQ8" s="1242"/>
      <c r="HTR8" s="1242"/>
      <c r="HTS8" s="1242"/>
      <c r="HTT8" s="1242"/>
      <c r="HTU8" s="1242"/>
      <c r="HTV8" s="1242"/>
      <c r="HTW8" s="1242"/>
      <c r="HTX8" s="1242"/>
      <c r="HTY8" s="1242"/>
      <c r="HTZ8" s="1242"/>
      <c r="HUA8" s="1242"/>
      <c r="HUB8" s="1242"/>
      <c r="HUC8" s="1242"/>
      <c r="HUD8" s="1242"/>
      <c r="HUE8" s="1242"/>
      <c r="HUF8" s="1242"/>
      <c r="HUG8" s="1242"/>
      <c r="HUH8" s="1242"/>
      <c r="HUI8" s="1242"/>
      <c r="HUJ8" s="1242"/>
      <c r="HUK8" s="1242"/>
      <c r="HUL8" s="1242"/>
      <c r="HUM8" s="1242"/>
      <c r="HUN8" s="1242"/>
      <c r="HUO8" s="1242"/>
      <c r="HUP8" s="1242"/>
      <c r="HUQ8" s="1242"/>
      <c r="HUR8" s="1242"/>
      <c r="HUS8" s="1242"/>
      <c r="HUT8" s="1242"/>
      <c r="HUU8" s="1242"/>
      <c r="HUV8" s="1242"/>
      <c r="HUW8" s="1242"/>
      <c r="HUX8" s="1242"/>
      <c r="HUY8" s="1242"/>
      <c r="HUZ8" s="1242"/>
      <c r="HVA8" s="1242"/>
      <c r="HVB8" s="1242"/>
      <c r="HVC8" s="1242"/>
      <c r="HVD8" s="1242"/>
      <c r="HVE8" s="1242"/>
      <c r="HVF8" s="1242"/>
      <c r="HVG8" s="1242"/>
      <c r="HVH8" s="1242"/>
      <c r="HVI8" s="1242"/>
      <c r="HVJ8" s="1242"/>
      <c r="HVK8" s="1242"/>
      <c r="HVL8" s="1242"/>
      <c r="HVM8" s="1242"/>
      <c r="HVN8" s="1242"/>
      <c r="HVO8" s="1242"/>
      <c r="HVP8" s="1242"/>
      <c r="HVQ8" s="1242"/>
      <c r="HVR8" s="1242"/>
      <c r="HVS8" s="1242"/>
      <c r="HVT8" s="1242"/>
      <c r="HVU8" s="1242"/>
      <c r="HVV8" s="1242"/>
      <c r="HVW8" s="1242"/>
      <c r="HVX8" s="1242"/>
      <c r="HVY8" s="1242"/>
      <c r="HVZ8" s="1242"/>
      <c r="HWA8" s="1242"/>
      <c r="HWB8" s="1242"/>
      <c r="HWC8" s="1242"/>
      <c r="HWD8" s="1242"/>
      <c r="HWE8" s="1242"/>
      <c r="HWF8" s="1242"/>
      <c r="HWG8" s="1242"/>
      <c r="HWH8" s="1242"/>
      <c r="HWI8" s="1242"/>
      <c r="HWJ8" s="1242"/>
      <c r="HWK8" s="1242"/>
      <c r="HWL8" s="1242"/>
      <c r="HWM8" s="1242"/>
      <c r="HWN8" s="1242"/>
      <c r="HWO8" s="1242"/>
      <c r="HWP8" s="1242"/>
      <c r="HWQ8" s="1242"/>
      <c r="HWR8" s="1242"/>
      <c r="HWS8" s="1242"/>
      <c r="HWT8" s="1242"/>
      <c r="HWU8" s="1242"/>
      <c r="HWV8" s="1242"/>
      <c r="HWW8" s="1242"/>
      <c r="HWX8" s="1242"/>
      <c r="HWY8" s="1242"/>
      <c r="HWZ8" s="1242"/>
      <c r="HXA8" s="1242"/>
      <c r="HXB8" s="1242"/>
      <c r="HXC8" s="1242"/>
      <c r="HXD8" s="1242"/>
      <c r="HXE8" s="1242"/>
      <c r="HXF8" s="1242"/>
      <c r="HXG8" s="1242"/>
      <c r="HXH8" s="1242"/>
      <c r="HXI8" s="1242"/>
      <c r="HXJ8" s="1242"/>
      <c r="HXK8" s="1242"/>
      <c r="HXL8" s="1242"/>
      <c r="HXM8" s="1242"/>
      <c r="HXN8" s="1242"/>
      <c r="HXO8" s="1242"/>
      <c r="HXP8" s="1242"/>
      <c r="HXQ8" s="1242"/>
      <c r="HXR8" s="1242"/>
      <c r="HXS8" s="1242"/>
      <c r="HXT8" s="1242"/>
      <c r="HXU8" s="1242"/>
      <c r="HXV8" s="1242"/>
      <c r="HXW8" s="1242"/>
      <c r="HXX8" s="1242"/>
      <c r="HXY8" s="1242"/>
      <c r="HXZ8" s="1242"/>
      <c r="HYA8" s="1242"/>
      <c r="HYB8" s="1242"/>
      <c r="HYC8" s="1242"/>
      <c r="HYD8" s="1242"/>
      <c r="HYE8" s="1242"/>
      <c r="HYF8" s="1242"/>
      <c r="HYG8" s="1242"/>
      <c r="HYH8" s="1242"/>
      <c r="HYI8" s="1242"/>
      <c r="HYJ8" s="1242"/>
      <c r="HYK8" s="1242"/>
      <c r="HYL8" s="1242"/>
      <c r="HYM8" s="1242"/>
      <c r="HYN8" s="1242"/>
      <c r="HYO8" s="1242"/>
      <c r="HYP8" s="1242"/>
      <c r="HYQ8" s="1242"/>
      <c r="HYR8" s="1242"/>
      <c r="HYS8" s="1242"/>
      <c r="HYT8" s="1242"/>
      <c r="HYU8" s="1242"/>
      <c r="HYV8" s="1242"/>
      <c r="HYW8" s="1242"/>
      <c r="HYX8" s="1242"/>
      <c r="HYY8" s="1242"/>
      <c r="HYZ8" s="1242"/>
      <c r="HZA8" s="1242"/>
      <c r="HZB8" s="1242"/>
      <c r="HZC8" s="1242"/>
      <c r="HZD8" s="1242"/>
      <c r="HZE8" s="1242"/>
      <c r="HZF8" s="1242"/>
      <c r="HZG8" s="1242"/>
      <c r="HZH8" s="1242"/>
      <c r="HZI8" s="1242"/>
      <c r="HZJ8" s="1242"/>
      <c r="HZK8" s="1242"/>
      <c r="HZL8" s="1242"/>
      <c r="HZM8" s="1242"/>
      <c r="HZN8" s="1242"/>
      <c r="HZO8" s="1242"/>
      <c r="HZP8" s="1242"/>
      <c r="HZQ8" s="1242"/>
      <c r="HZR8" s="1242"/>
      <c r="HZS8" s="1242"/>
      <c r="HZT8" s="1242"/>
      <c r="HZU8" s="1242"/>
      <c r="HZV8" s="1242"/>
      <c r="HZW8" s="1242"/>
      <c r="HZX8" s="1242"/>
      <c r="HZY8" s="1242"/>
      <c r="HZZ8" s="1242"/>
      <c r="IAA8" s="1242"/>
      <c r="IAB8" s="1242"/>
      <c r="IAC8" s="1242"/>
      <c r="IAD8" s="1242"/>
      <c r="IAE8" s="1242"/>
      <c r="IAF8" s="1242"/>
      <c r="IAG8" s="1242"/>
      <c r="IAH8" s="1242"/>
      <c r="IAI8" s="1242"/>
      <c r="IAJ8" s="1242"/>
      <c r="IAK8" s="1242"/>
      <c r="IAL8" s="1242"/>
      <c r="IAM8" s="1242"/>
      <c r="IAN8" s="1242"/>
      <c r="IAO8" s="1242"/>
      <c r="IAP8" s="1242"/>
      <c r="IAQ8" s="1242"/>
      <c r="IAR8" s="1242"/>
      <c r="IAS8" s="1242"/>
      <c r="IAT8" s="1242"/>
      <c r="IAU8" s="1242"/>
      <c r="IAV8" s="1242"/>
      <c r="IAW8" s="1242"/>
      <c r="IAX8" s="1242"/>
      <c r="IAY8" s="1242"/>
      <c r="IAZ8" s="1242"/>
      <c r="IBA8" s="1242"/>
      <c r="IBB8" s="1242"/>
      <c r="IBC8" s="1242"/>
      <c r="IBD8" s="1242"/>
      <c r="IBE8" s="1242"/>
      <c r="IBF8" s="1242"/>
      <c r="IBG8" s="1242"/>
      <c r="IBH8" s="1242"/>
      <c r="IBI8" s="1242"/>
      <c r="IBJ8" s="1242"/>
      <c r="IBK8" s="1242"/>
      <c r="IBL8" s="1242"/>
      <c r="IBM8" s="1242"/>
      <c r="IBN8" s="1242"/>
      <c r="IBO8" s="1242"/>
      <c r="IBP8" s="1242"/>
      <c r="IBQ8" s="1242"/>
      <c r="IBR8" s="1242"/>
      <c r="IBS8" s="1242"/>
      <c r="IBT8" s="1242"/>
      <c r="IBU8" s="1242"/>
      <c r="IBV8" s="1242"/>
      <c r="IBW8" s="1242"/>
      <c r="IBX8" s="1242"/>
      <c r="IBY8" s="1242"/>
      <c r="IBZ8" s="1242"/>
      <c r="ICA8" s="1242"/>
      <c r="ICB8" s="1242"/>
      <c r="ICC8" s="1242"/>
      <c r="ICD8" s="1242"/>
      <c r="ICE8" s="1242"/>
      <c r="ICF8" s="1242"/>
      <c r="ICG8" s="1242"/>
      <c r="ICH8" s="1242"/>
      <c r="ICI8" s="1242"/>
      <c r="ICJ8" s="1242"/>
      <c r="ICK8" s="1242"/>
      <c r="ICL8" s="1242"/>
      <c r="ICM8" s="1242"/>
      <c r="ICN8" s="1242"/>
      <c r="ICO8" s="1242"/>
      <c r="ICP8" s="1242"/>
      <c r="ICQ8" s="1242"/>
      <c r="ICR8" s="1242"/>
      <c r="ICS8" s="1242"/>
      <c r="ICT8" s="1242"/>
      <c r="ICU8" s="1242"/>
      <c r="ICV8" s="1242"/>
      <c r="ICW8" s="1242"/>
      <c r="ICX8" s="1242"/>
      <c r="ICY8" s="1242"/>
      <c r="ICZ8" s="1242"/>
      <c r="IDA8" s="1242"/>
      <c r="IDB8" s="1242"/>
      <c r="IDC8" s="1242"/>
      <c r="IDD8" s="1242"/>
      <c r="IDE8" s="1242"/>
      <c r="IDF8" s="1242"/>
      <c r="IDG8" s="1242"/>
      <c r="IDH8" s="1242"/>
      <c r="IDI8" s="1242"/>
      <c r="IDJ8" s="1242"/>
      <c r="IDK8" s="1242"/>
      <c r="IDL8" s="1242"/>
      <c r="IDM8" s="1242"/>
      <c r="IDN8" s="1242"/>
      <c r="IDO8" s="1242"/>
      <c r="IDP8" s="1242"/>
      <c r="IDQ8" s="1242"/>
      <c r="IDR8" s="1242"/>
      <c r="IDS8" s="1242"/>
      <c r="IDT8" s="1242"/>
      <c r="IDU8" s="1242"/>
      <c r="IDV8" s="1242"/>
      <c r="IDW8" s="1242"/>
      <c r="IDX8" s="1242"/>
      <c r="IDY8" s="1242"/>
      <c r="IDZ8" s="1242"/>
      <c r="IEA8" s="1242"/>
      <c r="IEB8" s="1242"/>
      <c r="IEC8" s="1242"/>
      <c r="IED8" s="1242"/>
      <c r="IEE8" s="1242"/>
      <c r="IEF8" s="1242"/>
      <c r="IEG8" s="1242"/>
      <c r="IEH8" s="1242"/>
      <c r="IEI8" s="1242"/>
      <c r="IEJ8" s="1242"/>
      <c r="IEK8" s="1242"/>
      <c r="IEL8" s="1242"/>
      <c r="IEM8" s="1242"/>
      <c r="IEN8" s="1242"/>
      <c r="IEO8" s="1242"/>
      <c r="IEP8" s="1242"/>
      <c r="IEQ8" s="1242"/>
      <c r="IER8" s="1242"/>
      <c r="IES8" s="1242"/>
      <c r="IET8" s="1242"/>
      <c r="IEU8" s="1242"/>
      <c r="IEV8" s="1242"/>
      <c r="IEW8" s="1242"/>
      <c r="IEX8" s="1242"/>
      <c r="IEY8" s="1242"/>
      <c r="IEZ8" s="1242"/>
      <c r="IFA8" s="1242"/>
      <c r="IFB8" s="1242"/>
      <c r="IFC8" s="1242"/>
      <c r="IFD8" s="1242"/>
      <c r="IFE8" s="1242"/>
      <c r="IFF8" s="1242"/>
      <c r="IFG8" s="1242"/>
      <c r="IFH8" s="1242"/>
      <c r="IFI8" s="1242"/>
      <c r="IFJ8" s="1242"/>
      <c r="IFK8" s="1242"/>
      <c r="IFL8" s="1242"/>
      <c r="IFM8" s="1242"/>
      <c r="IFN8" s="1242"/>
      <c r="IFO8" s="1242"/>
      <c r="IFP8" s="1242"/>
      <c r="IFQ8" s="1242"/>
      <c r="IFR8" s="1242"/>
      <c r="IFS8" s="1242"/>
      <c r="IFT8" s="1242"/>
      <c r="IFU8" s="1242"/>
      <c r="IFV8" s="1242"/>
      <c r="IFW8" s="1242"/>
      <c r="IFX8" s="1242"/>
      <c r="IFY8" s="1242"/>
      <c r="IFZ8" s="1242"/>
      <c r="IGA8" s="1242"/>
      <c r="IGB8" s="1242"/>
      <c r="IGC8" s="1242"/>
      <c r="IGD8" s="1242"/>
      <c r="IGE8" s="1242"/>
      <c r="IGF8" s="1242"/>
      <c r="IGG8" s="1242"/>
      <c r="IGH8" s="1242"/>
      <c r="IGI8" s="1242"/>
      <c r="IGJ8" s="1242"/>
      <c r="IGK8" s="1242"/>
      <c r="IGL8" s="1242"/>
      <c r="IGM8" s="1242"/>
      <c r="IGN8" s="1242"/>
      <c r="IGO8" s="1242"/>
      <c r="IGP8" s="1242"/>
      <c r="IGQ8" s="1242"/>
      <c r="IGR8" s="1242"/>
      <c r="IGS8" s="1242"/>
      <c r="IGT8" s="1242"/>
      <c r="IGU8" s="1242"/>
      <c r="IGV8" s="1242"/>
      <c r="IGW8" s="1242"/>
      <c r="IGX8" s="1242"/>
      <c r="IGY8" s="1242"/>
      <c r="IGZ8" s="1242"/>
      <c r="IHA8" s="1242"/>
      <c r="IHB8" s="1242"/>
      <c r="IHC8" s="1242"/>
      <c r="IHD8" s="1242"/>
      <c r="IHE8" s="1242"/>
      <c r="IHF8" s="1242"/>
      <c r="IHG8" s="1242"/>
      <c r="IHH8" s="1242"/>
      <c r="IHI8" s="1242"/>
      <c r="IHJ8" s="1242"/>
      <c r="IHK8" s="1242"/>
      <c r="IHL8" s="1242"/>
      <c r="IHM8" s="1242"/>
      <c r="IHN8" s="1242"/>
      <c r="IHO8" s="1242"/>
      <c r="IHP8" s="1242"/>
      <c r="IHQ8" s="1242"/>
      <c r="IHR8" s="1242"/>
      <c r="IHS8" s="1242"/>
      <c r="IHT8" s="1242"/>
      <c r="IHU8" s="1242"/>
      <c r="IHV8" s="1242"/>
      <c r="IHW8" s="1242"/>
      <c r="IHX8" s="1242"/>
      <c r="IHY8" s="1242"/>
      <c r="IHZ8" s="1242"/>
      <c r="IIA8" s="1242"/>
      <c r="IIB8" s="1242"/>
      <c r="IIC8" s="1242"/>
      <c r="IID8" s="1242"/>
      <c r="IIE8" s="1242"/>
      <c r="IIF8" s="1242"/>
      <c r="IIG8" s="1242"/>
      <c r="IIH8" s="1242"/>
      <c r="III8" s="1242"/>
      <c r="IIJ8" s="1242"/>
      <c r="IIK8" s="1242"/>
      <c r="IIL8" s="1242"/>
      <c r="IIM8" s="1242"/>
      <c r="IIN8" s="1242"/>
      <c r="IIO8" s="1242"/>
      <c r="IIP8" s="1242"/>
      <c r="IIQ8" s="1242"/>
      <c r="IIR8" s="1242"/>
      <c r="IIS8" s="1242"/>
      <c r="IIT8" s="1242"/>
      <c r="IIU8" s="1242"/>
      <c r="IIV8" s="1242"/>
      <c r="IIW8" s="1242"/>
      <c r="IIX8" s="1242"/>
      <c r="IIY8" s="1242"/>
      <c r="IIZ8" s="1242"/>
      <c r="IJA8" s="1242"/>
      <c r="IJB8" s="1242"/>
      <c r="IJC8" s="1242"/>
      <c r="IJD8" s="1242"/>
      <c r="IJE8" s="1242"/>
      <c r="IJF8" s="1242"/>
      <c r="IJG8" s="1242"/>
      <c r="IJH8" s="1242"/>
      <c r="IJI8" s="1242"/>
      <c r="IJJ8" s="1242"/>
      <c r="IJK8" s="1242"/>
      <c r="IJL8" s="1242"/>
      <c r="IJM8" s="1242"/>
      <c r="IJN8" s="1242"/>
      <c r="IJO8" s="1242"/>
      <c r="IJP8" s="1242"/>
      <c r="IJQ8" s="1242"/>
      <c r="IJR8" s="1242"/>
      <c r="IJS8" s="1242"/>
      <c r="IJT8" s="1242"/>
      <c r="IJU8" s="1242"/>
      <c r="IJV8" s="1242"/>
      <c r="IJW8" s="1242"/>
      <c r="IJX8" s="1242"/>
      <c r="IJY8" s="1242"/>
      <c r="IJZ8" s="1242"/>
      <c r="IKA8" s="1242"/>
      <c r="IKB8" s="1242"/>
      <c r="IKC8" s="1242"/>
      <c r="IKD8" s="1242"/>
      <c r="IKE8" s="1242"/>
      <c r="IKF8" s="1242"/>
      <c r="IKG8" s="1242"/>
      <c r="IKH8" s="1242"/>
      <c r="IKI8" s="1242"/>
      <c r="IKJ8" s="1242"/>
      <c r="IKK8" s="1242"/>
      <c r="IKL8" s="1242"/>
      <c r="IKM8" s="1242"/>
      <c r="IKN8" s="1242"/>
      <c r="IKO8" s="1242"/>
      <c r="IKP8" s="1242"/>
      <c r="IKQ8" s="1242"/>
      <c r="IKR8" s="1242"/>
      <c r="IKS8" s="1242"/>
      <c r="IKT8" s="1242"/>
      <c r="IKU8" s="1242"/>
      <c r="IKV8" s="1242"/>
      <c r="IKW8" s="1242"/>
      <c r="IKX8" s="1242"/>
      <c r="IKY8" s="1242"/>
      <c r="IKZ8" s="1242"/>
      <c r="ILA8" s="1242"/>
      <c r="ILB8" s="1242"/>
      <c r="ILC8" s="1242"/>
      <c r="ILD8" s="1242"/>
      <c r="ILE8" s="1242"/>
      <c r="ILF8" s="1242"/>
      <c r="ILG8" s="1242"/>
      <c r="ILH8" s="1242"/>
      <c r="ILI8" s="1242"/>
      <c r="ILJ8" s="1242"/>
      <c r="ILK8" s="1242"/>
      <c r="ILL8" s="1242"/>
      <c r="ILM8" s="1242"/>
      <c r="ILN8" s="1242"/>
      <c r="ILO8" s="1242"/>
      <c r="ILP8" s="1242"/>
      <c r="ILQ8" s="1242"/>
      <c r="ILR8" s="1242"/>
      <c r="ILS8" s="1242"/>
      <c r="ILT8" s="1242"/>
      <c r="ILU8" s="1242"/>
      <c r="ILV8" s="1242"/>
      <c r="ILW8" s="1242"/>
      <c r="ILX8" s="1242"/>
      <c r="ILY8" s="1242"/>
      <c r="ILZ8" s="1242"/>
      <c r="IMA8" s="1242"/>
      <c r="IMB8" s="1242"/>
      <c r="IMC8" s="1242"/>
      <c r="IMD8" s="1242"/>
      <c r="IME8" s="1242"/>
      <c r="IMF8" s="1242"/>
      <c r="IMG8" s="1242"/>
      <c r="IMH8" s="1242"/>
      <c r="IMI8" s="1242"/>
      <c r="IMJ8" s="1242"/>
      <c r="IMK8" s="1242"/>
      <c r="IML8" s="1242"/>
      <c r="IMM8" s="1242"/>
      <c r="IMN8" s="1242"/>
      <c r="IMO8" s="1242"/>
      <c r="IMP8" s="1242"/>
      <c r="IMQ8" s="1242"/>
      <c r="IMR8" s="1242"/>
      <c r="IMS8" s="1242"/>
      <c r="IMT8" s="1242"/>
      <c r="IMU8" s="1242"/>
      <c r="IMV8" s="1242"/>
      <c r="IMW8" s="1242"/>
      <c r="IMX8" s="1242"/>
      <c r="IMY8" s="1242"/>
      <c r="IMZ8" s="1242"/>
      <c r="INA8" s="1242"/>
      <c r="INB8" s="1242"/>
      <c r="INC8" s="1242"/>
      <c r="IND8" s="1242"/>
      <c r="INE8" s="1242"/>
      <c r="INF8" s="1242"/>
      <c r="ING8" s="1242"/>
      <c r="INH8" s="1242"/>
      <c r="INI8" s="1242"/>
      <c r="INJ8" s="1242"/>
      <c r="INK8" s="1242"/>
      <c r="INL8" s="1242"/>
      <c r="INM8" s="1242"/>
      <c r="INN8" s="1242"/>
      <c r="INO8" s="1242"/>
      <c r="INP8" s="1242"/>
      <c r="INQ8" s="1242"/>
      <c r="INR8" s="1242"/>
      <c r="INS8" s="1242"/>
      <c r="INT8" s="1242"/>
      <c r="INU8" s="1242"/>
      <c r="INV8" s="1242"/>
      <c r="INW8" s="1242"/>
      <c r="INX8" s="1242"/>
      <c r="INY8" s="1242"/>
      <c r="INZ8" s="1242"/>
      <c r="IOA8" s="1242"/>
      <c r="IOB8" s="1242"/>
      <c r="IOC8" s="1242"/>
      <c r="IOD8" s="1242"/>
      <c r="IOE8" s="1242"/>
      <c r="IOF8" s="1242"/>
      <c r="IOG8" s="1242"/>
      <c r="IOH8" s="1242"/>
      <c r="IOI8" s="1242"/>
      <c r="IOJ8" s="1242"/>
      <c r="IOK8" s="1242"/>
      <c r="IOL8" s="1242"/>
      <c r="IOM8" s="1242"/>
      <c r="ION8" s="1242"/>
      <c r="IOO8" s="1242"/>
      <c r="IOP8" s="1242"/>
      <c r="IOQ8" s="1242"/>
      <c r="IOR8" s="1242"/>
      <c r="IOS8" s="1242"/>
      <c r="IOT8" s="1242"/>
      <c r="IOU8" s="1242"/>
      <c r="IOV8" s="1242"/>
      <c r="IOW8" s="1242"/>
      <c r="IOX8" s="1242"/>
      <c r="IOY8" s="1242"/>
      <c r="IOZ8" s="1242"/>
      <c r="IPA8" s="1242"/>
      <c r="IPB8" s="1242"/>
      <c r="IPC8" s="1242"/>
      <c r="IPD8" s="1242"/>
      <c r="IPE8" s="1242"/>
      <c r="IPF8" s="1242"/>
      <c r="IPG8" s="1242"/>
      <c r="IPH8" s="1242"/>
      <c r="IPI8" s="1242"/>
      <c r="IPJ8" s="1242"/>
      <c r="IPK8" s="1242"/>
      <c r="IPL8" s="1242"/>
      <c r="IPM8" s="1242"/>
      <c r="IPN8" s="1242"/>
      <c r="IPO8" s="1242"/>
      <c r="IPP8" s="1242"/>
      <c r="IPQ8" s="1242"/>
      <c r="IPR8" s="1242"/>
      <c r="IPS8" s="1242"/>
      <c r="IPT8" s="1242"/>
      <c r="IPU8" s="1242"/>
      <c r="IPV8" s="1242"/>
      <c r="IPW8" s="1242"/>
      <c r="IPX8" s="1242"/>
      <c r="IPY8" s="1242"/>
      <c r="IPZ8" s="1242"/>
      <c r="IQA8" s="1242"/>
      <c r="IQB8" s="1242"/>
      <c r="IQC8" s="1242"/>
      <c r="IQD8" s="1242"/>
      <c r="IQE8" s="1242"/>
      <c r="IQF8" s="1242"/>
      <c r="IQG8" s="1242"/>
      <c r="IQH8" s="1242"/>
      <c r="IQI8" s="1242"/>
      <c r="IQJ8" s="1242"/>
      <c r="IQK8" s="1242"/>
      <c r="IQL8" s="1242"/>
      <c r="IQM8" s="1242"/>
      <c r="IQN8" s="1242"/>
      <c r="IQO8" s="1242"/>
      <c r="IQP8" s="1242"/>
      <c r="IQQ8" s="1242"/>
      <c r="IQR8" s="1242"/>
      <c r="IQS8" s="1242"/>
      <c r="IQT8" s="1242"/>
      <c r="IQU8" s="1242"/>
      <c r="IQV8" s="1242"/>
      <c r="IQW8" s="1242"/>
      <c r="IQX8" s="1242"/>
      <c r="IQY8" s="1242"/>
      <c r="IQZ8" s="1242"/>
      <c r="IRA8" s="1242"/>
      <c r="IRB8" s="1242"/>
      <c r="IRC8" s="1242"/>
      <c r="IRD8" s="1242"/>
      <c r="IRE8" s="1242"/>
      <c r="IRF8" s="1242"/>
      <c r="IRG8" s="1242"/>
      <c r="IRH8" s="1242"/>
      <c r="IRI8" s="1242"/>
      <c r="IRJ8" s="1242"/>
      <c r="IRK8" s="1242"/>
      <c r="IRL8" s="1242"/>
      <c r="IRM8" s="1242"/>
      <c r="IRN8" s="1242"/>
      <c r="IRO8" s="1242"/>
      <c r="IRP8" s="1242"/>
      <c r="IRQ8" s="1242"/>
      <c r="IRR8" s="1242"/>
      <c r="IRS8" s="1242"/>
      <c r="IRT8" s="1242"/>
      <c r="IRU8" s="1242"/>
      <c r="IRV8" s="1242"/>
      <c r="IRW8" s="1242"/>
      <c r="IRX8" s="1242"/>
      <c r="IRY8" s="1242"/>
      <c r="IRZ8" s="1242"/>
      <c r="ISA8" s="1242"/>
      <c r="ISB8" s="1242"/>
      <c r="ISC8" s="1242"/>
      <c r="ISD8" s="1242"/>
      <c r="ISE8" s="1242"/>
      <c r="ISF8" s="1242"/>
      <c r="ISG8" s="1242"/>
      <c r="ISH8" s="1242"/>
      <c r="ISI8" s="1242"/>
      <c r="ISJ8" s="1242"/>
      <c r="ISK8" s="1242"/>
      <c r="ISL8" s="1242"/>
      <c r="ISM8" s="1242"/>
      <c r="ISN8" s="1242"/>
      <c r="ISO8" s="1242"/>
      <c r="ISP8" s="1242"/>
      <c r="ISQ8" s="1242"/>
      <c r="ISR8" s="1242"/>
      <c r="ISS8" s="1242"/>
      <c r="IST8" s="1242"/>
      <c r="ISU8" s="1242"/>
      <c r="ISV8" s="1242"/>
      <c r="ISW8" s="1242"/>
      <c r="ISX8" s="1242"/>
      <c r="ISY8" s="1242"/>
      <c r="ISZ8" s="1242"/>
      <c r="ITA8" s="1242"/>
      <c r="ITB8" s="1242"/>
      <c r="ITC8" s="1242"/>
      <c r="ITD8" s="1242"/>
      <c r="ITE8" s="1242"/>
      <c r="ITF8" s="1242"/>
      <c r="ITG8" s="1242"/>
      <c r="ITH8" s="1242"/>
      <c r="ITI8" s="1242"/>
      <c r="ITJ8" s="1242"/>
      <c r="ITK8" s="1242"/>
      <c r="ITL8" s="1242"/>
      <c r="ITM8" s="1242"/>
      <c r="ITN8" s="1242"/>
      <c r="ITO8" s="1242"/>
      <c r="ITP8" s="1242"/>
      <c r="ITQ8" s="1242"/>
      <c r="ITR8" s="1242"/>
      <c r="ITS8" s="1242"/>
      <c r="ITT8" s="1242"/>
      <c r="ITU8" s="1242"/>
      <c r="ITV8" s="1242"/>
      <c r="ITW8" s="1242"/>
      <c r="ITX8" s="1242"/>
      <c r="ITY8" s="1242"/>
      <c r="ITZ8" s="1242"/>
      <c r="IUA8" s="1242"/>
      <c r="IUB8" s="1242"/>
      <c r="IUC8" s="1242"/>
      <c r="IUD8" s="1242"/>
      <c r="IUE8" s="1242"/>
      <c r="IUF8" s="1242"/>
      <c r="IUG8" s="1242"/>
      <c r="IUH8" s="1242"/>
      <c r="IUI8" s="1242"/>
      <c r="IUJ8" s="1242"/>
      <c r="IUK8" s="1242"/>
      <c r="IUL8" s="1242"/>
      <c r="IUM8" s="1242"/>
      <c r="IUN8" s="1242"/>
      <c r="IUO8" s="1242"/>
      <c r="IUP8" s="1242"/>
      <c r="IUQ8" s="1242"/>
      <c r="IUR8" s="1242"/>
      <c r="IUS8" s="1242"/>
      <c r="IUT8" s="1242"/>
      <c r="IUU8" s="1242"/>
      <c r="IUV8" s="1242"/>
      <c r="IUW8" s="1242"/>
      <c r="IUX8" s="1242"/>
      <c r="IUY8" s="1242"/>
      <c r="IUZ8" s="1242"/>
      <c r="IVA8" s="1242"/>
      <c r="IVB8" s="1242"/>
      <c r="IVC8" s="1242"/>
      <c r="IVD8" s="1242"/>
      <c r="IVE8" s="1242"/>
      <c r="IVF8" s="1242"/>
      <c r="IVG8" s="1242"/>
      <c r="IVH8" s="1242"/>
      <c r="IVI8" s="1242"/>
      <c r="IVJ8" s="1242"/>
      <c r="IVK8" s="1242"/>
      <c r="IVL8" s="1242"/>
      <c r="IVM8" s="1242"/>
      <c r="IVN8" s="1242"/>
      <c r="IVO8" s="1242"/>
      <c r="IVP8" s="1242"/>
      <c r="IVQ8" s="1242"/>
      <c r="IVR8" s="1242"/>
      <c r="IVS8" s="1242"/>
      <c r="IVT8" s="1242"/>
      <c r="IVU8" s="1242"/>
      <c r="IVV8" s="1242"/>
      <c r="IVW8" s="1242"/>
      <c r="IVX8" s="1242"/>
      <c r="IVY8" s="1242"/>
      <c r="IVZ8" s="1242"/>
      <c r="IWA8" s="1242"/>
      <c r="IWB8" s="1242"/>
      <c r="IWC8" s="1242"/>
      <c r="IWD8" s="1242"/>
      <c r="IWE8" s="1242"/>
      <c r="IWF8" s="1242"/>
      <c r="IWG8" s="1242"/>
      <c r="IWH8" s="1242"/>
      <c r="IWI8" s="1242"/>
      <c r="IWJ8" s="1242"/>
      <c r="IWK8" s="1242"/>
      <c r="IWL8" s="1242"/>
      <c r="IWM8" s="1242"/>
      <c r="IWN8" s="1242"/>
      <c r="IWO8" s="1242"/>
      <c r="IWP8" s="1242"/>
      <c r="IWQ8" s="1242"/>
      <c r="IWR8" s="1242"/>
      <c r="IWS8" s="1242"/>
      <c r="IWT8" s="1242"/>
      <c r="IWU8" s="1242"/>
      <c r="IWV8" s="1242"/>
      <c r="IWW8" s="1242"/>
      <c r="IWX8" s="1242"/>
      <c r="IWY8" s="1242"/>
      <c r="IWZ8" s="1242"/>
      <c r="IXA8" s="1242"/>
      <c r="IXB8" s="1242"/>
      <c r="IXC8" s="1242"/>
      <c r="IXD8" s="1242"/>
      <c r="IXE8" s="1242"/>
      <c r="IXF8" s="1242"/>
      <c r="IXG8" s="1242"/>
      <c r="IXH8" s="1242"/>
      <c r="IXI8" s="1242"/>
      <c r="IXJ8" s="1242"/>
      <c r="IXK8" s="1242"/>
      <c r="IXL8" s="1242"/>
      <c r="IXM8" s="1242"/>
      <c r="IXN8" s="1242"/>
      <c r="IXO8" s="1242"/>
      <c r="IXP8" s="1242"/>
      <c r="IXQ8" s="1242"/>
      <c r="IXR8" s="1242"/>
      <c r="IXS8" s="1242"/>
      <c r="IXT8" s="1242"/>
      <c r="IXU8" s="1242"/>
      <c r="IXV8" s="1242"/>
      <c r="IXW8" s="1242"/>
      <c r="IXX8" s="1242"/>
      <c r="IXY8" s="1242"/>
      <c r="IXZ8" s="1242"/>
      <c r="IYA8" s="1242"/>
      <c r="IYB8" s="1242"/>
      <c r="IYC8" s="1242"/>
      <c r="IYD8" s="1242"/>
      <c r="IYE8" s="1242"/>
      <c r="IYF8" s="1242"/>
      <c r="IYG8" s="1242"/>
      <c r="IYH8" s="1242"/>
      <c r="IYI8" s="1242"/>
      <c r="IYJ8" s="1242"/>
      <c r="IYK8" s="1242"/>
      <c r="IYL8" s="1242"/>
      <c r="IYM8" s="1242"/>
      <c r="IYN8" s="1242"/>
      <c r="IYO8" s="1242"/>
      <c r="IYP8" s="1242"/>
      <c r="IYQ8" s="1242"/>
      <c r="IYR8" s="1242"/>
      <c r="IYS8" s="1242"/>
      <c r="IYT8" s="1242"/>
      <c r="IYU8" s="1242"/>
      <c r="IYV8" s="1242"/>
      <c r="IYW8" s="1242"/>
      <c r="IYX8" s="1242"/>
      <c r="IYY8" s="1242"/>
      <c r="IYZ8" s="1242"/>
      <c r="IZA8" s="1242"/>
      <c r="IZB8" s="1242"/>
      <c r="IZC8" s="1242"/>
      <c r="IZD8" s="1242"/>
      <c r="IZE8" s="1242"/>
      <c r="IZF8" s="1242"/>
      <c r="IZG8" s="1242"/>
      <c r="IZH8" s="1242"/>
      <c r="IZI8" s="1242"/>
      <c r="IZJ8" s="1242"/>
      <c r="IZK8" s="1242"/>
      <c r="IZL8" s="1242"/>
      <c r="IZM8" s="1242"/>
      <c r="IZN8" s="1242"/>
      <c r="IZO8" s="1242"/>
      <c r="IZP8" s="1242"/>
      <c r="IZQ8" s="1242"/>
      <c r="IZR8" s="1242"/>
      <c r="IZS8" s="1242"/>
      <c r="IZT8" s="1242"/>
      <c r="IZU8" s="1242"/>
      <c r="IZV8" s="1242"/>
      <c r="IZW8" s="1242"/>
      <c r="IZX8" s="1242"/>
      <c r="IZY8" s="1242"/>
      <c r="IZZ8" s="1242"/>
      <c r="JAA8" s="1242"/>
      <c r="JAB8" s="1242"/>
      <c r="JAC8" s="1242"/>
      <c r="JAD8" s="1242"/>
      <c r="JAE8" s="1242"/>
      <c r="JAF8" s="1242"/>
      <c r="JAG8" s="1242"/>
      <c r="JAH8" s="1242"/>
      <c r="JAI8" s="1242"/>
      <c r="JAJ8" s="1242"/>
      <c r="JAK8" s="1242"/>
      <c r="JAL8" s="1242"/>
      <c r="JAM8" s="1242"/>
      <c r="JAN8" s="1242"/>
      <c r="JAO8" s="1242"/>
      <c r="JAP8" s="1242"/>
      <c r="JAQ8" s="1242"/>
      <c r="JAR8" s="1242"/>
      <c r="JAS8" s="1242"/>
      <c r="JAT8" s="1242"/>
      <c r="JAU8" s="1242"/>
      <c r="JAV8" s="1242"/>
      <c r="JAW8" s="1242"/>
      <c r="JAX8" s="1242"/>
      <c r="JAY8" s="1242"/>
      <c r="JAZ8" s="1242"/>
      <c r="JBA8" s="1242"/>
      <c r="JBB8" s="1242"/>
      <c r="JBC8" s="1242"/>
      <c r="JBD8" s="1242"/>
      <c r="JBE8" s="1242"/>
      <c r="JBF8" s="1242"/>
      <c r="JBG8" s="1242"/>
      <c r="JBH8" s="1242"/>
      <c r="JBI8" s="1242"/>
      <c r="JBJ8" s="1242"/>
      <c r="JBK8" s="1242"/>
      <c r="JBL8" s="1242"/>
      <c r="JBM8" s="1242"/>
      <c r="JBN8" s="1242"/>
      <c r="JBO8" s="1242"/>
      <c r="JBP8" s="1242"/>
      <c r="JBQ8" s="1242"/>
      <c r="JBR8" s="1242"/>
      <c r="JBS8" s="1242"/>
      <c r="JBT8" s="1242"/>
      <c r="JBU8" s="1242"/>
      <c r="JBV8" s="1242"/>
      <c r="JBW8" s="1242"/>
      <c r="JBX8" s="1242"/>
      <c r="JBY8" s="1242"/>
      <c r="JBZ8" s="1242"/>
      <c r="JCA8" s="1242"/>
      <c r="JCB8" s="1242"/>
      <c r="JCC8" s="1242"/>
      <c r="JCD8" s="1242"/>
      <c r="JCE8" s="1242"/>
      <c r="JCF8" s="1242"/>
      <c r="JCG8" s="1242"/>
      <c r="JCH8" s="1242"/>
      <c r="JCI8" s="1242"/>
      <c r="JCJ8" s="1242"/>
      <c r="JCK8" s="1242"/>
      <c r="JCL8" s="1242"/>
      <c r="JCM8" s="1242"/>
      <c r="JCN8" s="1242"/>
      <c r="JCO8" s="1242"/>
      <c r="JCP8" s="1242"/>
      <c r="JCQ8" s="1242"/>
      <c r="JCR8" s="1242"/>
      <c r="JCS8" s="1242"/>
      <c r="JCT8" s="1242"/>
      <c r="JCU8" s="1242"/>
      <c r="JCV8" s="1242"/>
      <c r="JCW8" s="1242"/>
      <c r="JCX8" s="1242"/>
      <c r="JCY8" s="1242"/>
      <c r="JCZ8" s="1242"/>
      <c r="JDA8" s="1242"/>
      <c r="JDB8" s="1242"/>
      <c r="JDC8" s="1242"/>
      <c r="JDD8" s="1242"/>
      <c r="JDE8" s="1242"/>
      <c r="JDF8" s="1242"/>
      <c r="JDG8" s="1242"/>
      <c r="JDH8" s="1242"/>
      <c r="JDI8" s="1242"/>
      <c r="JDJ8" s="1242"/>
      <c r="JDK8" s="1242"/>
      <c r="JDL8" s="1242"/>
      <c r="JDM8" s="1242"/>
      <c r="JDN8" s="1242"/>
      <c r="JDO8" s="1242"/>
      <c r="JDP8" s="1242"/>
      <c r="JDQ8" s="1242"/>
      <c r="JDR8" s="1242"/>
      <c r="JDS8" s="1242"/>
      <c r="JDT8" s="1242"/>
      <c r="JDU8" s="1242"/>
      <c r="JDV8" s="1242"/>
      <c r="JDW8" s="1242"/>
      <c r="JDX8" s="1242"/>
      <c r="JDY8" s="1242"/>
      <c r="JDZ8" s="1242"/>
      <c r="JEA8" s="1242"/>
      <c r="JEB8" s="1242"/>
      <c r="JEC8" s="1242"/>
      <c r="JED8" s="1242"/>
      <c r="JEE8" s="1242"/>
      <c r="JEF8" s="1242"/>
      <c r="JEG8" s="1242"/>
      <c r="JEH8" s="1242"/>
      <c r="JEI8" s="1242"/>
      <c r="JEJ8" s="1242"/>
      <c r="JEK8" s="1242"/>
      <c r="JEL8" s="1242"/>
      <c r="JEM8" s="1242"/>
      <c r="JEN8" s="1242"/>
      <c r="JEO8" s="1242"/>
      <c r="JEP8" s="1242"/>
      <c r="JEQ8" s="1242"/>
      <c r="JER8" s="1242"/>
      <c r="JES8" s="1242"/>
      <c r="JET8" s="1242"/>
      <c r="JEU8" s="1242"/>
      <c r="JEV8" s="1242"/>
      <c r="JEW8" s="1242"/>
      <c r="JEX8" s="1242"/>
      <c r="JEY8" s="1242"/>
      <c r="JEZ8" s="1242"/>
      <c r="JFA8" s="1242"/>
      <c r="JFB8" s="1242"/>
      <c r="JFC8" s="1242"/>
      <c r="JFD8" s="1242"/>
      <c r="JFE8" s="1242"/>
      <c r="JFF8" s="1242"/>
      <c r="JFG8" s="1242"/>
      <c r="JFH8" s="1242"/>
      <c r="JFI8" s="1242"/>
      <c r="JFJ8" s="1242"/>
      <c r="JFK8" s="1242"/>
      <c r="JFL8" s="1242"/>
      <c r="JFM8" s="1242"/>
      <c r="JFN8" s="1242"/>
      <c r="JFO8" s="1242"/>
      <c r="JFP8" s="1242"/>
      <c r="JFQ8" s="1242"/>
      <c r="JFR8" s="1242"/>
      <c r="JFS8" s="1242"/>
      <c r="JFT8" s="1242"/>
      <c r="JFU8" s="1242"/>
      <c r="JFV8" s="1242"/>
      <c r="JFW8" s="1242"/>
      <c r="JFX8" s="1242"/>
      <c r="JFY8" s="1242"/>
      <c r="JFZ8" s="1242"/>
      <c r="JGA8" s="1242"/>
      <c r="JGB8" s="1242"/>
      <c r="JGC8" s="1242"/>
      <c r="JGD8" s="1242"/>
      <c r="JGE8" s="1242"/>
      <c r="JGF8" s="1242"/>
      <c r="JGG8" s="1242"/>
      <c r="JGH8" s="1242"/>
      <c r="JGI8" s="1242"/>
      <c r="JGJ8" s="1242"/>
      <c r="JGK8" s="1242"/>
      <c r="JGL8" s="1242"/>
      <c r="JGM8" s="1242"/>
      <c r="JGN8" s="1242"/>
      <c r="JGO8" s="1242"/>
      <c r="JGP8" s="1242"/>
      <c r="JGQ8" s="1242"/>
      <c r="JGR8" s="1242"/>
      <c r="JGS8" s="1242"/>
      <c r="JGT8" s="1242"/>
      <c r="JGU8" s="1242"/>
      <c r="JGV8" s="1242"/>
      <c r="JGW8" s="1242"/>
      <c r="JGX8" s="1242"/>
      <c r="JGY8" s="1242"/>
      <c r="JGZ8" s="1242"/>
      <c r="JHA8" s="1242"/>
      <c r="JHB8" s="1242"/>
      <c r="JHC8" s="1242"/>
      <c r="JHD8" s="1242"/>
      <c r="JHE8" s="1242"/>
      <c r="JHF8" s="1242"/>
      <c r="JHG8" s="1242"/>
      <c r="JHH8" s="1242"/>
      <c r="JHI8" s="1242"/>
      <c r="JHJ8" s="1242"/>
      <c r="JHK8" s="1242"/>
      <c r="JHL8" s="1242"/>
      <c r="JHM8" s="1242"/>
      <c r="JHN8" s="1242"/>
      <c r="JHO8" s="1242"/>
      <c r="JHP8" s="1242"/>
      <c r="JHQ8" s="1242"/>
      <c r="JHR8" s="1242"/>
      <c r="JHS8" s="1242"/>
      <c r="JHT8" s="1242"/>
      <c r="JHU8" s="1242"/>
      <c r="JHV8" s="1242"/>
      <c r="JHW8" s="1242"/>
      <c r="JHX8" s="1242"/>
      <c r="JHY8" s="1242"/>
      <c r="JHZ8" s="1242"/>
      <c r="JIA8" s="1242"/>
      <c r="JIB8" s="1242"/>
      <c r="JIC8" s="1242"/>
      <c r="JID8" s="1242"/>
      <c r="JIE8" s="1242"/>
      <c r="JIF8" s="1242"/>
      <c r="JIG8" s="1242"/>
      <c r="JIH8" s="1242"/>
      <c r="JII8" s="1242"/>
      <c r="JIJ8" s="1242"/>
      <c r="JIK8" s="1242"/>
      <c r="JIL8" s="1242"/>
      <c r="JIM8" s="1242"/>
      <c r="JIN8" s="1242"/>
      <c r="JIO8" s="1242"/>
      <c r="JIP8" s="1242"/>
      <c r="JIQ8" s="1242"/>
      <c r="JIR8" s="1242"/>
      <c r="JIS8" s="1242"/>
      <c r="JIT8" s="1242"/>
      <c r="JIU8" s="1242"/>
      <c r="JIV8" s="1242"/>
      <c r="JIW8" s="1242"/>
      <c r="JIX8" s="1242"/>
      <c r="JIY8" s="1242"/>
      <c r="JIZ8" s="1242"/>
      <c r="JJA8" s="1242"/>
      <c r="JJB8" s="1242"/>
      <c r="JJC8" s="1242"/>
      <c r="JJD8" s="1242"/>
      <c r="JJE8" s="1242"/>
      <c r="JJF8" s="1242"/>
      <c r="JJG8" s="1242"/>
      <c r="JJH8" s="1242"/>
      <c r="JJI8" s="1242"/>
      <c r="JJJ8" s="1242"/>
      <c r="JJK8" s="1242"/>
      <c r="JJL8" s="1242"/>
      <c r="JJM8" s="1242"/>
      <c r="JJN8" s="1242"/>
      <c r="JJO8" s="1242"/>
      <c r="JJP8" s="1242"/>
      <c r="JJQ8" s="1242"/>
      <c r="JJR8" s="1242"/>
      <c r="JJS8" s="1242"/>
      <c r="JJT8" s="1242"/>
      <c r="JJU8" s="1242"/>
      <c r="JJV8" s="1242"/>
      <c r="JJW8" s="1242"/>
      <c r="JJX8" s="1242"/>
      <c r="JJY8" s="1242"/>
      <c r="JJZ8" s="1242"/>
      <c r="JKA8" s="1242"/>
      <c r="JKB8" s="1242"/>
      <c r="JKC8" s="1242"/>
      <c r="JKD8" s="1242"/>
      <c r="JKE8" s="1242"/>
      <c r="JKF8" s="1242"/>
      <c r="JKG8" s="1242"/>
      <c r="JKH8" s="1242"/>
      <c r="JKI8" s="1242"/>
      <c r="JKJ8" s="1242"/>
      <c r="JKK8" s="1242"/>
      <c r="JKL8" s="1242"/>
      <c r="JKM8" s="1242"/>
      <c r="JKN8" s="1242"/>
      <c r="JKO8" s="1242"/>
      <c r="JKP8" s="1242"/>
      <c r="JKQ8" s="1242"/>
      <c r="JKR8" s="1242"/>
      <c r="JKS8" s="1242"/>
      <c r="JKT8" s="1242"/>
      <c r="JKU8" s="1242"/>
      <c r="JKV8" s="1242"/>
      <c r="JKW8" s="1242"/>
      <c r="JKX8" s="1242"/>
      <c r="JKY8" s="1242"/>
      <c r="JKZ8" s="1242"/>
      <c r="JLA8" s="1242"/>
      <c r="JLB8" s="1242"/>
      <c r="JLC8" s="1242"/>
      <c r="JLD8" s="1242"/>
      <c r="JLE8" s="1242"/>
      <c r="JLF8" s="1242"/>
      <c r="JLG8" s="1242"/>
      <c r="JLH8" s="1242"/>
      <c r="JLI8" s="1242"/>
      <c r="JLJ8" s="1242"/>
      <c r="JLK8" s="1242"/>
      <c r="JLL8" s="1242"/>
      <c r="JLM8" s="1242"/>
      <c r="JLN8" s="1242"/>
      <c r="JLO8" s="1242"/>
      <c r="JLP8" s="1242"/>
      <c r="JLQ8" s="1242"/>
      <c r="JLR8" s="1242"/>
      <c r="JLS8" s="1242"/>
      <c r="JLT8" s="1242"/>
      <c r="JLU8" s="1242"/>
      <c r="JLV8" s="1242"/>
      <c r="JLW8" s="1242"/>
      <c r="JLX8" s="1242"/>
      <c r="JLY8" s="1242"/>
      <c r="JLZ8" s="1242"/>
      <c r="JMA8" s="1242"/>
      <c r="JMB8" s="1242"/>
      <c r="JMC8" s="1242"/>
      <c r="JMD8" s="1242"/>
      <c r="JME8" s="1242"/>
      <c r="JMF8" s="1242"/>
      <c r="JMG8" s="1242"/>
      <c r="JMH8" s="1242"/>
      <c r="JMI8" s="1242"/>
      <c r="JMJ8" s="1242"/>
      <c r="JMK8" s="1242"/>
      <c r="JML8" s="1242"/>
      <c r="JMM8" s="1242"/>
      <c r="JMN8" s="1242"/>
      <c r="JMO8" s="1242"/>
      <c r="JMP8" s="1242"/>
      <c r="JMQ8" s="1242"/>
      <c r="JMR8" s="1242"/>
      <c r="JMS8" s="1242"/>
      <c r="JMT8" s="1242"/>
      <c r="JMU8" s="1242"/>
      <c r="JMV8" s="1242"/>
      <c r="JMW8" s="1242"/>
      <c r="JMX8" s="1242"/>
      <c r="JMY8" s="1242"/>
      <c r="JMZ8" s="1242"/>
      <c r="JNA8" s="1242"/>
      <c r="JNB8" s="1242"/>
      <c r="JNC8" s="1242"/>
      <c r="JND8" s="1242"/>
      <c r="JNE8" s="1242"/>
      <c r="JNF8" s="1242"/>
      <c r="JNG8" s="1242"/>
      <c r="JNH8" s="1242"/>
      <c r="JNI8" s="1242"/>
      <c r="JNJ8" s="1242"/>
      <c r="JNK8" s="1242"/>
      <c r="JNL8" s="1242"/>
      <c r="JNM8" s="1242"/>
      <c r="JNN8" s="1242"/>
      <c r="JNO8" s="1242"/>
      <c r="JNP8" s="1242"/>
      <c r="JNQ8" s="1242"/>
      <c r="JNR8" s="1242"/>
      <c r="JNS8" s="1242"/>
      <c r="JNT8" s="1242"/>
      <c r="JNU8" s="1242"/>
      <c r="JNV8" s="1242"/>
      <c r="JNW8" s="1242"/>
      <c r="JNX8" s="1242"/>
      <c r="JNY8" s="1242"/>
      <c r="JNZ8" s="1242"/>
      <c r="JOA8" s="1242"/>
      <c r="JOB8" s="1242"/>
      <c r="JOC8" s="1242"/>
      <c r="JOD8" s="1242"/>
      <c r="JOE8" s="1242"/>
      <c r="JOF8" s="1242"/>
      <c r="JOG8" s="1242"/>
      <c r="JOH8" s="1242"/>
      <c r="JOI8" s="1242"/>
      <c r="JOJ8" s="1242"/>
      <c r="JOK8" s="1242"/>
      <c r="JOL8" s="1242"/>
      <c r="JOM8" s="1242"/>
      <c r="JON8" s="1242"/>
      <c r="JOO8" s="1242"/>
      <c r="JOP8" s="1242"/>
      <c r="JOQ8" s="1242"/>
      <c r="JOR8" s="1242"/>
      <c r="JOS8" s="1242"/>
      <c r="JOT8" s="1242"/>
      <c r="JOU8" s="1242"/>
      <c r="JOV8" s="1242"/>
      <c r="JOW8" s="1242"/>
      <c r="JOX8" s="1242"/>
      <c r="JOY8" s="1242"/>
      <c r="JOZ8" s="1242"/>
      <c r="JPA8" s="1242"/>
      <c r="JPB8" s="1242"/>
      <c r="JPC8" s="1242"/>
      <c r="JPD8" s="1242"/>
      <c r="JPE8" s="1242"/>
      <c r="JPF8" s="1242"/>
      <c r="JPG8" s="1242"/>
      <c r="JPH8" s="1242"/>
      <c r="JPI8" s="1242"/>
      <c r="JPJ8" s="1242"/>
      <c r="JPK8" s="1242"/>
      <c r="JPL8" s="1242"/>
      <c r="JPM8" s="1242"/>
      <c r="JPN8" s="1242"/>
      <c r="JPO8" s="1242"/>
      <c r="JPP8" s="1242"/>
      <c r="JPQ8" s="1242"/>
      <c r="JPR8" s="1242"/>
      <c r="JPS8" s="1242"/>
      <c r="JPT8" s="1242"/>
      <c r="JPU8" s="1242"/>
      <c r="JPV8" s="1242"/>
      <c r="JPW8" s="1242"/>
      <c r="JPX8" s="1242"/>
      <c r="JPY8" s="1242"/>
      <c r="JPZ8" s="1242"/>
      <c r="JQA8" s="1242"/>
      <c r="JQB8" s="1242"/>
      <c r="JQC8" s="1242"/>
      <c r="JQD8" s="1242"/>
      <c r="JQE8" s="1242"/>
      <c r="JQF8" s="1242"/>
      <c r="JQG8" s="1242"/>
      <c r="JQH8" s="1242"/>
      <c r="JQI8" s="1242"/>
      <c r="JQJ8" s="1242"/>
      <c r="JQK8" s="1242"/>
      <c r="JQL8" s="1242"/>
      <c r="JQM8" s="1242"/>
      <c r="JQN8" s="1242"/>
      <c r="JQO8" s="1242"/>
      <c r="JQP8" s="1242"/>
      <c r="JQQ8" s="1242"/>
      <c r="JQR8" s="1242"/>
      <c r="JQS8" s="1242"/>
      <c r="JQT8" s="1242"/>
      <c r="JQU8" s="1242"/>
      <c r="JQV8" s="1242"/>
      <c r="JQW8" s="1242"/>
      <c r="JQX8" s="1242"/>
      <c r="JQY8" s="1242"/>
      <c r="JQZ8" s="1242"/>
      <c r="JRA8" s="1242"/>
      <c r="JRB8" s="1242"/>
      <c r="JRC8" s="1242"/>
      <c r="JRD8" s="1242"/>
      <c r="JRE8" s="1242"/>
      <c r="JRF8" s="1242"/>
      <c r="JRG8" s="1242"/>
      <c r="JRH8" s="1242"/>
      <c r="JRI8" s="1242"/>
      <c r="JRJ8" s="1242"/>
      <c r="JRK8" s="1242"/>
      <c r="JRL8" s="1242"/>
      <c r="JRM8" s="1242"/>
      <c r="JRN8" s="1242"/>
      <c r="JRO8" s="1242"/>
      <c r="JRP8" s="1242"/>
      <c r="JRQ8" s="1242"/>
      <c r="JRR8" s="1242"/>
      <c r="JRS8" s="1242"/>
      <c r="JRT8" s="1242"/>
      <c r="JRU8" s="1242"/>
      <c r="JRV8" s="1242"/>
      <c r="JRW8" s="1242"/>
      <c r="JRX8" s="1242"/>
      <c r="JRY8" s="1242"/>
      <c r="JRZ8" s="1242"/>
      <c r="JSA8" s="1242"/>
      <c r="JSB8" s="1242"/>
      <c r="JSC8" s="1242"/>
      <c r="JSD8" s="1242"/>
      <c r="JSE8" s="1242"/>
      <c r="JSF8" s="1242"/>
      <c r="JSG8" s="1242"/>
      <c r="JSH8" s="1242"/>
      <c r="JSI8" s="1242"/>
      <c r="JSJ8" s="1242"/>
      <c r="JSK8" s="1242"/>
      <c r="JSL8" s="1242"/>
      <c r="JSM8" s="1242"/>
      <c r="JSN8" s="1242"/>
      <c r="JSO8" s="1242"/>
      <c r="JSP8" s="1242"/>
      <c r="JSQ8" s="1242"/>
      <c r="JSR8" s="1242"/>
      <c r="JSS8" s="1242"/>
      <c r="JST8" s="1242"/>
      <c r="JSU8" s="1242"/>
      <c r="JSV8" s="1242"/>
      <c r="JSW8" s="1242"/>
      <c r="JSX8" s="1242"/>
      <c r="JSY8" s="1242"/>
      <c r="JSZ8" s="1242"/>
      <c r="JTA8" s="1242"/>
      <c r="JTB8" s="1242"/>
      <c r="JTC8" s="1242"/>
      <c r="JTD8" s="1242"/>
      <c r="JTE8" s="1242"/>
      <c r="JTF8" s="1242"/>
      <c r="JTG8" s="1242"/>
      <c r="JTH8" s="1242"/>
      <c r="JTI8" s="1242"/>
      <c r="JTJ8" s="1242"/>
      <c r="JTK8" s="1242"/>
      <c r="JTL8" s="1242"/>
      <c r="JTM8" s="1242"/>
      <c r="JTN8" s="1242"/>
      <c r="JTO8" s="1242"/>
      <c r="JTP8" s="1242"/>
      <c r="JTQ8" s="1242"/>
      <c r="JTR8" s="1242"/>
      <c r="JTS8" s="1242"/>
      <c r="JTT8" s="1242"/>
      <c r="JTU8" s="1242"/>
      <c r="JTV8" s="1242"/>
      <c r="JTW8" s="1242"/>
      <c r="JTX8" s="1242"/>
      <c r="JTY8" s="1242"/>
      <c r="JTZ8" s="1242"/>
      <c r="JUA8" s="1242"/>
      <c r="JUB8" s="1242"/>
      <c r="JUC8" s="1242"/>
      <c r="JUD8" s="1242"/>
      <c r="JUE8" s="1242"/>
      <c r="JUF8" s="1242"/>
      <c r="JUG8" s="1242"/>
      <c r="JUH8" s="1242"/>
      <c r="JUI8" s="1242"/>
      <c r="JUJ8" s="1242"/>
      <c r="JUK8" s="1242"/>
      <c r="JUL8" s="1242"/>
      <c r="JUM8" s="1242"/>
      <c r="JUN8" s="1242"/>
      <c r="JUO8" s="1242"/>
      <c r="JUP8" s="1242"/>
      <c r="JUQ8" s="1242"/>
      <c r="JUR8" s="1242"/>
      <c r="JUS8" s="1242"/>
      <c r="JUT8" s="1242"/>
      <c r="JUU8" s="1242"/>
      <c r="JUV8" s="1242"/>
      <c r="JUW8" s="1242"/>
      <c r="JUX8" s="1242"/>
      <c r="JUY8" s="1242"/>
      <c r="JUZ8" s="1242"/>
      <c r="JVA8" s="1242"/>
      <c r="JVB8" s="1242"/>
      <c r="JVC8" s="1242"/>
      <c r="JVD8" s="1242"/>
      <c r="JVE8" s="1242"/>
      <c r="JVF8" s="1242"/>
      <c r="JVG8" s="1242"/>
      <c r="JVH8" s="1242"/>
      <c r="JVI8" s="1242"/>
      <c r="JVJ8" s="1242"/>
      <c r="JVK8" s="1242"/>
      <c r="JVL8" s="1242"/>
      <c r="JVM8" s="1242"/>
      <c r="JVN8" s="1242"/>
      <c r="JVO8" s="1242"/>
      <c r="JVP8" s="1242"/>
      <c r="JVQ8" s="1242"/>
      <c r="JVR8" s="1242"/>
      <c r="JVS8" s="1242"/>
      <c r="JVT8" s="1242"/>
      <c r="JVU8" s="1242"/>
      <c r="JVV8" s="1242"/>
      <c r="JVW8" s="1242"/>
      <c r="JVX8" s="1242"/>
      <c r="JVY8" s="1242"/>
      <c r="JVZ8" s="1242"/>
      <c r="JWA8" s="1242"/>
      <c r="JWB8" s="1242"/>
      <c r="JWC8" s="1242"/>
      <c r="JWD8" s="1242"/>
      <c r="JWE8" s="1242"/>
      <c r="JWF8" s="1242"/>
      <c r="JWG8" s="1242"/>
      <c r="JWH8" s="1242"/>
      <c r="JWI8" s="1242"/>
      <c r="JWJ8" s="1242"/>
      <c r="JWK8" s="1242"/>
      <c r="JWL8" s="1242"/>
      <c r="JWM8" s="1242"/>
      <c r="JWN8" s="1242"/>
      <c r="JWO8" s="1242"/>
      <c r="JWP8" s="1242"/>
      <c r="JWQ8" s="1242"/>
      <c r="JWR8" s="1242"/>
      <c r="JWS8" s="1242"/>
      <c r="JWT8" s="1242"/>
      <c r="JWU8" s="1242"/>
      <c r="JWV8" s="1242"/>
      <c r="JWW8" s="1242"/>
      <c r="JWX8" s="1242"/>
      <c r="JWY8" s="1242"/>
      <c r="JWZ8" s="1242"/>
      <c r="JXA8" s="1242"/>
      <c r="JXB8" s="1242"/>
      <c r="JXC8" s="1242"/>
      <c r="JXD8" s="1242"/>
      <c r="JXE8" s="1242"/>
      <c r="JXF8" s="1242"/>
      <c r="JXG8" s="1242"/>
      <c r="JXH8" s="1242"/>
      <c r="JXI8" s="1242"/>
      <c r="JXJ8" s="1242"/>
      <c r="JXK8" s="1242"/>
      <c r="JXL8" s="1242"/>
      <c r="JXM8" s="1242"/>
      <c r="JXN8" s="1242"/>
      <c r="JXO8" s="1242"/>
      <c r="JXP8" s="1242"/>
      <c r="JXQ8" s="1242"/>
      <c r="JXR8" s="1242"/>
      <c r="JXS8" s="1242"/>
      <c r="JXT8" s="1242"/>
      <c r="JXU8" s="1242"/>
      <c r="JXV8" s="1242"/>
      <c r="JXW8" s="1242"/>
      <c r="JXX8" s="1242"/>
      <c r="JXY8" s="1242"/>
      <c r="JXZ8" s="1242"/>
      <c r="JYA8" s="1242"/>
      <c r="JYB8" s="1242"/>
      <c r="JYC8" s="1242"/>
      <c r="JYD8" s="1242"/>
      <c r="JYE8" s="1242"/>
      <c r="JYF8" s="1242"/>
      <c r="JYG8" s="1242"/>
      <c r="JYH8" s="1242"/>
      <c r="JYI8" s="1242"/>
      <c r="JYJ8" s="1242"/>
      <c r="JYK8" s="1242"/>
      <c r="JYL8" s="1242"/>
      <c r="JYM8" s="1242"/>
      <c r="JYN8" s="1242"/>
      <c r="JYO8" s="1242"/>
      <c r="JYP8" s="1242"/>
      <c r="JYQ8" s="1242"/>
      <c r="JYR8" s="1242"/>
      <c r="JYS8" s="1242"/>
      <c r="JYT8" s="1242"/>
      <c r="JYU8" s="1242"/>
      <c r="JYV8" s="1242"/>
      <c r="JYW8" s="1242"/>
      <c r="JYX8" s="1242"/>
      <c r="JYY8" s="1242"/>
      <c r="JYZ8" s="1242"/>
      <c r="JZA8" s="1242"/>
      <c r="JZB8" s="1242"/>
      <c r="JZC8" s="1242"/>
      <c r="JZD8" s="1242"/>
      <c r="JZE8" s="1242"/>
      <c r="JZF8" s="1242"/>
      <c r="JZG8" s="1242"/>
      <c r="JZH8" s="1242"/>
      <c r="JZI8" s="1242"/>
      <c r="JZJ8" s="1242"/>
      <c r="JZK8" s="1242"/>
      <c r="JZL8" s="1242"/>
      <c r="JZM8" s="1242"/>
      <c r="JZN8" s="1242"/>
      <c r="JZO8" s="1242"/>
      <c r="JZP8" s="1242"/>
      <c r="JZQ8" s="1242"/>
      <c r="JZR8" s="1242"/>
      <c r="JZS8" s="1242"/>
      <c r="JZT8" s="1242"/>
      <c r="JZU8" s="1242"/>
      <c r="JZV8" s="1242"/>
      <c r="JZW8" s="1242"/>
      <c r="JZX8" s="1242"/>
      <c r="JZY8" s="1242"/>
      <c r="JZZ8" s="1242"/>
      <c r="KAA8" s="1242"/>
      <c r="KAB8" s="1242"/>
      <c r="KAC8" s="1242"/>
      <c r="KAD8" s="1242"/>
      <c r="KAE8" s="1242"/>
      <c r="KAF8" s="1242"/>
      <c r="KAG8" s="1242"/>
      <c r="KAH8" s="1242"/>
      <c r="KAI8" s="1242"/>
      <c r="KAJ8" s="1242"/>
      <c r="KAK8" s="1242"/>
      <c r="KAL8" s="1242"/>
      <c r="KAM8" s="1242"/>
      <c r="KAN8" s="1242"/>
      <c r="KAO8" s="1242"/>
      <c r="KAP8" s="1242"/>
      <c r="KAQ8" s="1242"/>
      <c r="KAR8" s="1242"/>
      <c r="KAS8" s="1242"/>
      <c r="KAT8" s="1242"/>
      <c r="KAU8" s="1242"/>
      <c r="KAV8" s="1242"/>
      <c r="KAW8" s="1242"/>
      <c r="KAX8" s="1242"/>
      <c r="KAY8" s="1242"/>
      <c r="KAZ8" s="1242"/>
      <c r="KBA8" s="1242"/>
      <c r="KBB8" s="1242"/>
      <c r="KBC8" s="1242"/>
      <c r="KBD8" s="1242"/>
      <c r="KBE8" s="1242"/>
      <c r="KBF8" s="1242"/>
      <c r="KBG8" s="1242"/>
      <c r="KBH8" s="1242"/>
      <c r="KBI8" s="1242"/>
      <c r="KBJ8" s="1242"/>
      <c r="KBK8" s="1242"/>
      <c r="KBL8" s="1242"/>
      <c r="KBM8" s="1242"/>
      <c r="KBN8" s="1242"/>
      <c r="KBO8" s="1242"/>
      <c r="KBP8" s="1242"/>
      <c r="KBQ8" s="1242"/>
      <c r="KBR8" s="1242"/>
      <c r="KBS8" s="1242"/>
      <c r="KBT8" s="1242"/>
      <c r="KBU8" s="1242"/>
      <c r="KBV8" s="1242"/>
      <c r="KBW8" s="1242"/>
      <c r="KBX8" s="1242"/>
      <c r="KBY8" s="1242"/>
      <c r="KBZ8" s="1242"/>
      <c r="KCA8" s="1242"/>
      <c r="KCB8" s="1242"/>
      <c r="KCC8" s="1242"/>
      <c r="KCD8" s="1242"/>
      <c r="KCE8" s="1242"/>
      <c r="KCF8" s="1242"/>
      <c r="KCG8" s="1242"/>
      <c r="KCH8" s="1242"/>
      <c r="KCI8" s="1242"/>
      <c r="KCJ8" s="1242"/>
      <c r="KCK8" s="1242"/>
      <c r="KCL8" s="1242"/>
      <c r="KCM8" s="1242"/>
      <c r="KCN8" s="1242"/>
      <c r="KCO8" s="1242"/>
      <c r="KCP8" s="1242"/>
      <c r="KCQ8" s="1242"/>
      <c r="KCR8" s="1242"/>
      <c r="KCS8" s="1242"/>
      <c r="KCT8" s="1242"/>
      <c r="KCU8" s="1242"/>
      <c r="KCV8" s="1242"/>
      <c r="KCW8" s="1242"/>
      <c r="KCX8" s="1242"/>
      <c r="KCY8" s="1242"/>
      <c r="KCZ8" s="1242"/>
      <c r="KDA8" s="1242"/>
      <c r="KDB8" s="1242"/>
      <c r="KDC8" s="1242"/>
      <c r="KDD8" s="1242"/>
      <c r="KDE8" s="1242"/>
      <c r="KDF8" s="1242"/>
      <c r="KDG8" s="1242"/>
      <c r="KDH8" s="1242"/>
      <c r="KDI8" s="1242"/>
      <c r="KDJ8" s="1242"/>
      <c r="KDK8" s="1242"/>
      <c r="KDL8" s="1242"/>
      <c r="KDM8" s="1242"/>
      <c r="KDN8" s="1242"/>
      <c r="KDO8" s="1242"/>
      <c r="KDP8" s="1242"/>
      <c r="KDQ8" s="1242"/>
      <c r="KDR8" s="1242"/>
      <c r="KDS8" s="1242"/>
      <c r="KDT8" s="1242"/>
      <c r="KDU8" s="1242"/>
      <c r="KDV8" s="1242"/>
      <c r="KDW8" s="1242"/>
      <c r="KDX8" s="1242"/>
      <c r="KDY8" s="1242"/>
      <c r="KDZ8" s="1242"/>
      <c r="KEA8" s="1242"/>
      <c r="KEB8" s="1242"/>
      <c r="KEC8" s="1242"/>
      <c r="KED8" s="1242"/>
      <c r="KEE8" s="1242"/>
      <c r="KEF8" s="1242"/>
      <c r="KEG8" s="1242"/>
      <c r="KEH8" s="1242"/>
      <c r="KEI8" s="1242"/>
      <c r="KEJ8" s="1242"/>
      <c r="KEK8" s="1242"/>
      <c r="KEL8" s="1242"/>
      <c r="KEM8" s="1242"/>
      <c r="KEN8" s="1242"/>
      <c r="KEO8" s="1242"/>
      <c r="KEP8" s="1242"/>
      <c r="KEQ8" s="1242"/>
      <c r="KER8" s="1242"/>
      <c r="KES8" s="1242"/>
      <c r="KET8" s="1242"/>
      <c r="KEU8" s="1242"/>
      <c r="KEV8" s="1242"/>
      <c r="KEW8" s="1242"/>
      <c r="KEX8" s="1242"/>
      <c r="KEY8" s="1242"/>
      <c r="KEZ8" s="1242"/>
      <c r="KFA8" s="1242"/>
      <c r="KFB8" s="1242"/>
      <c r="KFC8" s="1242"/>
      <c r="KFD8" s="1242"/>
      <c r="KFE8" s="1242"/>
      <c r="KFF8" s="1242"/>
      <c r="KFG8" s="1242"/>
      <c r="KFH8" s="1242"/>
      <c r="KFI8" s="1242"/>
      <c r="KFJ8" s="1242"/>
      <c r="KFK8" s="1242"/>
      <c r="KFL8" s="1242"/>
      <c r="KFM8" s="1242"/>
      <c r="KFN8" s="1242"/>
      <c r="KFO8" s="1242"/>
      <c r="KFP8" s="1242"/>
      <c r="KFQ8" s="1242"/>
      <c r="KFR8" s="1242"/>
      <c r="KFS8" s="1242"/>
      <c r="KFT8" s="1242"/>
      <c r="KFU8" s="1242"/>
      <c r="KFV8" s="1242"/>
      <c r="KFW8" s="1242"/>
      <c r="KFX8" s="1242"/>
      <c r="KFY8" s="1242"/>
      <c r="KFZ8" s="1242"/>
      <c r="KGA8" s="1242"/>
      <c r="KGB8" s="1242"/>
      <c r="KGC8" s="1242"/>
      <c r="KGD8" s="1242"/>
      <c r="KGE8" s="1242"/>
      <c r="KGF8" s="1242"/>
      <c r="KGG8" s="1242"/>
      <c r="KGH8" s="1242"/>
      <c r="KGI8" s="1242"/>
      <c r="KGJ8" s="1242"/>
      <c r="KGK8" s="1242"/>
      <c r="KGL8" s="1242"/>
      <c r="KGM8" s="1242"/>
      <c r="KGN8" s="1242"/>
      <c r="KGO8" s="1242"/>
      <c r="KGP8" s="1242"/>
      <c r="KGQ8" s="1242"/>
      <c r="KGR8" s="1242"/>
      <c r="KGS8" s="1242"/>
      <c r="KGT8" s="1242"/>
      <c r="KGU8" s="1242"/>
      <c r="KGV8" s="1242"/>
      <c r="KGW8" s="1242"/>
      <c r="KGX8" s="1242"/>
      <c r="KGY8" s="1242"/>
      <c r="KGZ8" s="1242"/>
      <c r="KHA8" s="1242"/>
      <c r="KHB8" s="1242"/>
      <c r="KHC8" s="1242"/>
      <c r="KHD8" s="1242"/>
      <c r="KHE8" s="1242"/>
      <c r="KHF8" s="1242"/>
      <c r="KHG8" s="1242"/>
      <c r="KHH8" s="1242"/>
      <c r="KHI8" s="1242"/>
      <c r="KHJ8" s="1242"/>
      <c r="KHK8" s="1242"/>
      <c r="KHL8" s="1242"/>
      <c r="KHM8" s="1242"/>
      <c r="KHN8" s="1242"/>
      <c r="KHO8" s="1242"/>
      <c r="KHP8" s="1242"/>
      <c r="KHQ8" s="1242"/>
      <c r="KHR8" s="1242"/>
      <c r="KHS8" s="1242"/>
      <c r="KHT8" s="1242"/>
      <c r="KHU8" s="1242"/>
      <c r="KHV8" s="1242"/>
      <c r="KHW8" s="1242"/>
      <c r="KHX8" s="1242"/>
      <c r="KHY8" s="1242"/>
      <c r="KHZ8" s="1242"/>
      <c r="KIA8" s="1242"/>
      <c r="KIB8" s="1242"/>
      <c r="KIC8" s="1242"/>
      <c r="KID8" s="1242"/>
      <c r="KIE8" s="1242"/>
      <c r="KIF8" s="1242"/>
      <c r="KIG8" s="1242"/>
      <c r="KIH8" s="1242"/>
      <c r="KII8" s="1242"/>
      <c r="KIJ8" s="1242"/>
      <c r="KIK8" s="1242"/>
      <c r="KIL8" s="1242"/>
      <c r="KIM8" s="1242"/>
      <c r="KIN8" s="1242"/>
      <c r="KIO8" s="1242"/>
      <c r="KIP8" s="1242"/>
      <c r="KIQ8" s="1242"/>
      <c r="KIR8" s="1242"/>
      <c r="KIS8" s="1242"/>
      <c r="KIT8" s="1242"/>
      <c r="KIU8" s="1242"/>
      <c r="KIV8" s="1242"/>
      <c r="KIW8" s="1242"/>
      <c r="KIX8" s="1242"/>
      <c r="KIY8" s="1242"/>
      <c r="KIZ8" s="1242"/>
      <c r="KJA8" s="1242"/>
      <c r="KJB8" s="1242"/>
      <c r="KJC8" s="1242"/>
      <c r="KJD8" s="1242"/>
      <c r="KJE8" s="1242"/>
      <c r="KJF8" s="1242"/>
      <c r="KJG8" s="1242"/>
      <c r="KJH8" s="1242"/>
      <c r="KJI8" s="1242"/>
      <c r="KJJ8" s="1242"/>
      <c r="KJK8" s="1242"/>
      <c r="KJL8" s="1242"/>
      <c r="KJM8" s="1242"/>
      <c r="KJN8" s="1242"/>
      <c r="KJO8" s="1242"/>
      <c r="KJP8" s="1242"/>
      <c r="KJQ8" s="1242"/>
      <c r="KJR8" s="1242"/>
      <c r="KJS8" s="1242"/>
      <c r="KJT8" s="1242"/>
      <c r="KJU8" s="1242"/>
      <c r="KJV8" s="1242"/>
      <c r="KJW8" s="1242"/>
      <c r="KJX8" s="1242"/>
      <c r="KJY8" s="1242"/>
      <c r="KJZ8" s="1242"/>
      <c r="KKA8" s="1242"/>
      <c r="KKB8" s="1242"/>
      <c r="KKC8" s="1242"/>
      <c r="KKD8" s="1242"/>
      <c r="KKE8" s="1242"/>
      <c r="KKF8" s="1242"/>
      <c r="KKG8" s="1242"/>
      <c r="KKH8" s="1242"/>
      <c r="KKI8" s="1242"/>
      <c r="KKJ8" s="1242"/>
      <c r="KKK8" s="1242"/>
      <c r="KKL8" s="1242"/>
      <c r="KKM8" s="1242"/>
      <c r="KKN8" s="1242"/>
      <c r="KKO8" s="1242"/>
      <c r="KKP8" s="1242"/>
      <c r="KKQ8" s="1242"/>
      <c r="KKR8" s="1242"/>
      <c r="KKS8" s="1242"/>
      <c r="KKT8" s="1242"/>
      <c r="KKU8" s="1242"/>
      <c r="KKV8" s="1242"/>
      <c r="KKW8" s="1242"/>
      <c r="KKX8" s="1242"/>
      <c r="KKY8" s="1242"/>
      <c r="KKZ8" s="1242"/>
      <c r="KLA8" s="1242"/>
      <c r="KLB8" s="1242"/>
      <c r="KLC8" s="1242"/>
      <c r="KLD8" s="1242"/>
      <c r="KLE8" s="1242"/>
      <c r="KLF8" s="1242"/>
      <c r="KLG8" s="1242"/>
      <c r="KLH8" s="1242"/>
      <c r="KLI8" s="1242"/>
      <c r="KLJ8" s="1242"/>
      <c r="KLK8" s="1242"/>
      <c r="KLL8" s="1242"/>
      <c r="KLM8" s="1242"/>
      <c r="KLN8" s="1242"/>
      <c r="KLO8" s="1242"/>
      <c r="KLP8" s="1242"/>
      <c r="KLQ8" s="1242"/>
      <c r="KLR8" s="1242"/>
      <c r="KLS8" s="1242"/>
      <c r="KLT8" s="1242"/>
      <c r="KLU8" s="1242"/>
      <c r="KLV8" s="1242"/>
      <c r="KLW8" s="1242"/>
      <c r="KLX8" s="1242"/>
      <c r="KLY8" s="1242"/>
      <c r="KLZ8" s="1242"/>
      <c r="KMA8" s="1242"/>
      <c r="KMB8" s="1242"/>
      <c r="KMC8" s="1242"/>
      <c r="KMD8" s="1242"/>
      <c r="KME8" s="1242"/>
      <c r="KMF8" s="1242"/>
      <c r="KMG8" s="1242"/>
      <c r="KMH8" s="1242"/>
      <c r="KMI8" s="1242"/>
      <c r="KMJ8" s="1242"/>
      <c r="KMK8" s="1242"/>
      <c r="KML8" s="1242"/>
      <c r="KMM8" s="1242"/>
      <c r="KMN8" s="1242"/>
      <c r="KMO8" s="1242"/>
      <c r="KMP8" s="1242"/>
      <c r="KMQ8" s="1242"/>
      <c r="KMR8" s="1242"/>
      <c r="KMS8" s="1242"/>
      <c r="KMT8" s="1242"/>
      <c r="KMU8" s="1242"/>
      <c r="KMV8" s="1242"/>
      <c r="KMW8" s="1242"/>
      <c r="KMX8" s="1242"/>
      <c r="KMY8" s="1242"/>
      <c r="KMZ8" s="1242"/>
      <c r="KNA8" s="1242"/>
      <c r="KNB8" s="1242"/>
      <c r="KNC8" s="1242"/>
      <c r="KND8" s="1242"/>
      <c r="KNE8" s="1242"/>
      <c r="KNF8" s="1242"/>
      <c r="KNG8" s="1242"/>
      <c r="KNH8" s="1242"/>
      <c r="KNI8" s="1242"/>
      <c r="KNJ8" s="1242"/>
      <c r="KNK8" s="1242"/>
      <c r="KNL8" s="1242"/>
      <c r="KNM8" s="1242"/>
      <c r="KNN8" s="1242"/>
      <c r="KNO8" s="1242"/>
      <c r="KNP8" s="1242"/>
      <c r="KNQ8" s="1242"/>
      <c r="KNR8" s="1242"/>
      <c r="KNS8" s="1242"/>
      <c r="KNT8" s="1242"/>
      <c r="KNU8" s="1242"/>
      <c r="KNV8" s="1242"/>
      <c r="KNW8" s="1242"/>
      <c r="KNX8" s="1242"/>
      <c r="KNY8" s="1242"/>
      <c r="KNZ8" s="1242"/>
      <c r="KOA8" s="1242"/>
      <c r="KOB8" s="1242"/>
      <c r="KOC8" s="1242"/>
      <c r="KOD8" s="1242"/>
      <c r="KOE8" s="1242"/>
      <c r="KOF8" s="1242"/>
      <c r="KOG8" s="1242"/>
      <c r="KOH8" s="1242"/>
      <c r="KOI8" s="1242"/>
      <c r="KOJ8" s="1242"/>
      <c r="KOK8" s="1242"/>
      <c r="KOL8" s="1242"/>
      <c r="KOM8" s="1242"/>
      <c r="KON8" s="1242"/>
      <c r="KOO8" s="1242"/>
      <c r="KOP8" s="1242"/>
      <c r="KOQ8" s="1242"/>
      <c r="KOR8" s="1242"/>
      <c r="KOS8" s="1242"/>
      <c r="KOT8" s="1242"/>
      <c r="KOU8" s="1242"/>
      <c r="KOV8" s="1242"/>
      <c r="KOW8" s="1242"/>
      <c r="KOX8" s="1242"/>
      <c r="KOY8" s="1242"/>
      <c r="KOZ8" s="1242"/>
      <c r="KPA8" s="1242"/>
      <c r="KPB8" s="1242"/>
      <c r="KPC8" s="1242"/>
      <c r="KPD8" s="1242"/>
      <c r="KPE8" s="1242"/>
      <c r="KPF8" s="1242"/>
      <c r="KPG8" s="1242"/>
      <c r="KPH8" s="1242"/>
      <c r="KPI8" s="1242"/>
      <c r="KPJ8" s="1242"/>
      <c r="KPK8" s="1242"/>
      <c r="KPL8" s="1242"/>
      <c r="KPM8" s="1242"/>
      <c r="KPN8" s="1242"/>
      <c r="KPO8" s="1242"/>
      <c r="KPP8" s="1242"/>
      <c r="KPQ8" s="1242"/>
      <c r="KPR8" s="1242"/>
      <c r="KPS8" s="1242"/>
      <c r="KPT8" s="1242"/>
      <c r="KPU8" s="1242"/>
      <c r="KPV8" s="1242"/>
      <c r="KPW8" s="1242"/>
      <c r="KPX8" s="1242"/>
      <c r="KPY8" s="1242"/>
      <c r="KPZ8" s="1242"/>
      <c r="KQA8" s="1242"/>
      <c r="KQB8" s="1242"/>
      <c r="KQC8" s="1242"/>
      <c r="KQD8" s="1242"/>
      <c r="KQE8" s="1242"/>
      <c r="KQF8" s="1242"/>
      <c r="KQG8" s="1242"/>
      <c r="KQH8" s="1242"/>
      <c r="KQI8" s="1242"/>
      <c r="KQJ8" s="1242"/>
      <c r="KQK8" s="1242"/>
      <c r="KQL8" s="1242"/>
      <c r="KQM8" s="1242"/>
      <c r="KQN8" s="1242"/>
      <c r="KQO8" s="1242"/>
      <c r="KQP8" s="1242"/>
      <c r="KQQ8" s="1242"/>
      <c r="KQR8" s="1242"/>
      <c r="KQS8" s="1242"/>
      <c r="KQT8" s="1242"/>
      <c r="KQU8" s="1242"/>
      <c r="KQV8" s="1242"/>
      <c r="KQW8" s="1242"/>
      <c r="KQX8" s="1242"/>
      <c r="KQY8" s="1242"/>
      <c r="KQZ8" s="1242"/>
      <c r="KRA8" s="1242"/>
      <c r="KRB8" s="1242"/>
      <c r="KRC8" s="1242"/>
      <c r="KRD8" s="1242"/>
      <c r="KRE8" s="1242"/>
      <c r="KRF8" s="1242"/>
      <c r="KRG8" s="1242"/>
      <c r="KRH8" s="1242"/>
      <c r="KRI8" s="1242"/>
      <c r="KRJ8" s="1242"/>
      <c r="KRK8" s="1242"/>
      <c r="KRL8" s="1242"/>
      <c r="KRM8" s="1242"/>
      <c r="KRN8" s="1242"/>
      <c r="KRO8" s="1242"/>
      <c r="KRP8" s="1242"/>
      <c r="KRQ8" s="1242"/>
      <c r="KRR8" s="1242"/>
      <c r="KRS8" s="1242"/>
      <c r="KRT8" s="1242"/>
      <c r="KRU8" s="1242"/>
      <c r="KRV8" s="1242"/>
      <c r="KRW8" s="1242"/>
      <c r="KRX8" s="1242"/>
      <c r="KRY8" s="1242"/>
      <c r="KRZ8" s="1242"/>
      <c r="KSA8" s="1242"/>
      <c r="KSB8" s="1242"/>
      <c r="KSC8" s="1242"/>
      <c r="KSD8" s="1242"/>
      <c r="KSE8" s="1242"/>
      <c r="KSF8" s="1242"/>
      <c r="KSG8" s="1242"/>
      <c r="KSH8" s="1242"/>
      <c r="KSI8" s="1242"/>
      <c r="KSJ8" s="1242"/>
      <c r="KSK8" s="1242"/>
      <c r="KSL8" s="1242"/>
      <c r="KSM8" s="1242"/>
      <c r="KSN8" s="1242"/>
      <c r="KSO8" s="1242"/>
      <c r="KSP8" s="1242"/>
      <c r="KSQ8" s="1242"/>
      <c r="KSR8" s="1242"/>
      <c r="KSS8" s="1242"/>
      <c r="KST8" s="1242"/>
      <c r="KSU8" s="1242"/>
      <c r="KSV8" s="1242"/>
      <c r="KSW8" s="1242"/>
      <c r="KSX8" s="1242"/>
      <c r="KSY8" s="1242"/>
      <c r="KSZ8" s="1242"/>
      <c r="KTA8" s="1242"/>
      <c r="KTB8" s="1242"/>
      <c r="KTC8" s="1242"/>
      <c r="KTD8" s="1242"/>
      <c r="KTE8" s="1242"/>
      <c r="KTF8" s="1242"/>
      <c r="KTG8" s="1242"/>
      <c r="KTH8" s="1242"/>
      <c r="KTI8" s="1242"/>
      <c r="KTJ8" s="1242"/>
      <c r="KTK8" s="1242"/>
      <c r="KTL8" s="1242"/>
      <c r="KTM8" s="1242"/>
      <c r="KTN8" s="1242"/>
      <c r="KTO8" s="1242"/>
      <c r="KTP8" s="1242"/>
      <c r="KTQ8" s="1242"/>
      <c r="KTR8" s="1242"/>
      <c r="KTS8" s="1242"/>
      <c r="KTT8" s="1242"/>
      <c r="KTU8" s="1242"/>
      <c r="KTV8" s="1242"/>
      <c r="KTW8" s="1242"/>
      <c r="KTX8" s="1242"/>
      <c r="KTY8" s="1242"/>
      <c r="KTZ8" s="1242"/>
      <c r="KUA8" s="1242"/>
      <c r="KUB8" s="1242"/>
      <c r="KUC8" s="1242"/>
      <c r="KUD8" s="1242"/>
      <c r="KUE8" s="1242"/>
      <c r="KUF8" s="1242"/>
      <c r="KUG8" s="1242"/>
      <c r="KUH8" s="1242"/>
      <c r="KUI8" s="1242"/>
      <c r="KUJ8" s="1242"/>
      <c r="KUK8" s="1242"/>
      <c r="KUL8" s="1242"/>
      <c r="KUM8" s="1242"/>
      <c r="KUN8" s="1242"/>
      <c r="KUO8" s="1242"/>
      <c r="KUP8" s="1242"/>
      <c r="KUQ8" s="1242"/>
      <c r="KUR8" s="1242"/>
      <c r="KUS8" s="1242"/>
      <c r="KUT8" s="1242"/>
      <c r="KUU8" s="1242"/>
      <c r="KUV8" s="1242"/>
      <c r="KUW8" s="1242"/>
      <c r="KUX8" s="1242"/>
      <c r="KUY8" s="1242"/>
      <c r="KUZ8" s="1242"/>
      <c r="KVA8" s="1242"/>
      <c r="KVB8" s="1242"/>
      <c r="KVC8" s="1242"/>
      <c r="KVD8" s="1242"/>
      <c r="KVE8" s="1242"/>
      <c r="KVF8" s="1242"/>
      <c r="KVG8" s="1242"/>
      <c r="KVH8" s="1242"/>
      <c r="KVI8" s="1242"/>
      <c r="KVJ8" s="1242"/>
      <c r="KVK8" s="1242"/>
      <c r="KVL8" s="1242"/>
      <c r="KVM8" s="1242"/>
      <c r="KVN8" s="1242"/>
      <c r="KVO8" s="1242"/>
      <c r="KVP8" s="1242"/>
      <c r="KVQ8" s="1242"/>
      <c r="KVR8" s="1242"/>
      <c r="KVS8" s="1242"/>
      <c r="KVT8" s="1242"/>
      <c r="KVU8" s="1242"/>
      <c r="KVV8" s="1242"/>
      <c r="KVW8" s="1242"/>
      <c r="KVX8" s="1242"/>
      <c r="KVY8" s="1242"/>
      <c r="KVZ8" s="1242"/>
      <c r="KWA8" s="1242"/>
      <c r="KWB8" s="1242"/>
      <c r="KWC8" s="1242"/>
      <c r="KWD8" s="1242"/>
      <c r="KWE8" s="1242"/>
      <c r="KWF8" s="1242"/>
      <c r="KWG8" s="1242"/>
      <c r="KWH8" s="1242"/>
      <c r="KWI8" s="1242"/>
      <c r="KWJ8" s="1242"/>
      <c r="KWK8" s="1242"/>
      <c r="KWL8" s="1242"/>
      <c r="KWM8" s="1242"/>
      <c r="KWN8" s="1242"/>
      <c r="KWO8" s="1242"/>
      <c r="KWP8" s="1242"/>
      <c r="KWQ8" s="1242"/>
      <c r="KWR8" s="1242"/>
      <c r="KWS8" s="1242"/>
      <c r="KWT8" s="1242"/>
      <c r="KWU8" s="1242"/>
      <c r="KWV8" s="1242"/>
      <c r="KWW8" s="1242"/>
      <c r="KWX8" s="1242"/>
      <c r="KWY8" s="1242"/>
      <c r="KWZ8" s="1242"/>
      <c r="KXA8" s="1242"/>
      <c r="KXB8" s="1242"/>
      <c r="KXC8" s="1242"/>
      <c r="KXD8" s="1242"/>
      <c r="KXE8" s="1242"/>
      <c r="KXF8" s="1242"/>
      <c r="KXG8" s="1242"/>
      <c r="KXH8" s="1242"/>
      <c r="KXI8" s="1242"/>
      <c r="KXJ8" s="1242"/>
      <c r="KXK8" s="1242"/>
      <c r="KXL8" s="1242"/>
      <c r="KXM8" s="1242"/>
      <c r="KXN8" s="1242"/>
      <c r="KXO8" s="1242"/>
      <c r="KXP8" s="1242"/>
      <c r="KXQ8" s="1242"/>
      <c r="KXR8" s="1242"/>
      <c r="KXS8" s="1242"/>
      <c r="KXT8" s="1242"/>
      <c r="KXU8" s="1242"/>
      <c r="KXV8" s="1242"/>
      <c r="KXW8" s="1242"/>
      <c r="KXX8" s="1242"/>
      <c r="KXY8" s="1242"/>
      <c r="KXZ8" s="1242"/>
      <c r="KYA8" s="1242"/>
      <c r="KYB8" s="1242"/>
      <c r="KYC8" s="1242"/>
      <c r="KYD8" s="1242"/>
      <c r="KYE8" s="1242"/>
      <c r="KYF8" s="1242"/>
      <c r="KYG8" s="1242"/>
      <c r="KYH8" s="1242"/>
      <c r="KYI8" s="1242"/>
      <c r="KYJ8" s="1242"/>
      <c r="KYK8" s="1242"/>
      <c r="KYL8" s="1242"/>
      <c r="KYM8" s="1242"/>
      <c r="KYN8" s="1242"/>
      <c r="KYO8" s="1242"/>
      <c r="KYP8" s="1242"/>
      <c r="KYQ8" s="1242"/>
      <c r="KYR8" s="1242"/>
      <c r="KYS8" s="1242"/>
      <c r="KYT8" s="1242"/>
      <c r="KYU8" s="1242"/>
      <c r="KYV8" s="1242"/>
      <c r="KYW8" s="1242"/>
      <c r="KYX8" s="1242"/>
      <c r="KYY8" s="1242"/>
      <c r="KYZ8" s="1242"/>
      <c r="KZA8" s="1242"/>
      <c r="KZB8" s="1242"/>
      <c r="KZC8" s="1242"/>
      <c r="KZD8" s="1242"/>
      <c r="KZE8" s="1242"/>
      <c r="KZF8" s="1242"/>
      <c r="KZG8" s="1242"/>
      <c r="KZH8" s="1242"/>
      <c r="KZI8" s="1242"/>
      <c r="KZJ8" s="1242"/>
      <c r="KZK8" s="1242"/>
      <c r="KZL8" s="1242"/>
      <c r="KZM8" s="1242"/>
      <c r="KZN8" s="1242"/>
      <c r="KZO8" s="1242"/>
      <c r="KZP8" s="1242"/>
      <c r="KZQ8" s="1242"/>
      <c r="KZR8" s="1242"/>
      <c r="KZS8" s="1242"/>
      <c r="KZT8" s="1242"/>
      <c r="KZU8" s="1242"/>
      <c r="KZV8" s="1242"/>
      <c r="KZW8" s="1242"/>
      <c r="KZX8" s="1242"/>
      <c r="KZY8" s="1242"/>
      <c r="KZZ8" s="1242"/>
      <c r="LAA8" s="1242"/>
      <c r="LAB8" s="1242"/>
      <c r="LAC8" s="1242"/>
      <c r="LAD8" s="1242"/>
      <c r="LAE8" s="1242"/>
      <c r="LAF8" s="1242"/>
      <c r="LAG8" s="1242"/>
      <c r="LAH8" s="1242"/>
      <c r="LAI8" s="1242"/>
      <c r="LAJ8" s="1242"/>
      <c r="LAK8" s="1242"/>
      <c r="LAL8" s="1242"/>
      <c r="LAM8" s="1242"/>
      <c r="LAN8" s="1242"/>
      <c r="LAO8" s="1242"/>
      <c r="LAP8" s="1242"/>
      <c r="LAQ8" s="1242"/>
      <c r="LAR8" s="1242"/>
      <c r="LAS8" s="1242"/>
      <c r="LAT8" s="1242"/>
      <c r="LAU8" s="1242"/>
      <c r="LAV8" s="1242"/>
      <c r="LAW8" s="1242"/>
      <c r="LAX8" s="1242"/>
      <c r="LAY8" s="1242"/>
      <c r="LAZ8" s="1242"/>
      <c r="LBA8" s="1242"/>
      <c r="LBB8" s="1242"/>
      <c r="LBC8" s="1242"/>
      <c r="LBD8" s="1242"/>
      <c r="LBE8" s="1242"/>
      <c r="LBF8" s="1242"/>
      <c r="LBG8" s="1242"/>
      <c r="LBH8" s="1242"/>
      <c r="LBI8" s="1242"/>
      <c r="LBJ8" s="1242"/>
      <c r="LBK8" s="1242"/>
      <c r="LBL8" s="1242"/>
      <c r="LBM8" s="1242"/>
      <c r="LBN8" s="1242"/>
      <c r="LBO8" s="1242"/>
      <c r="LBP8" s="1242"/>
      <c r="LBQ8" s="1242"/>
      <c r="LBR8" s="1242"/>
      <c r="LBS8" s="1242"/>
      <c r="LBT8" s="1242"/>
      <c r="LBU8" s="1242"/>
      <c r="LBV8" s="1242"/>
      <c r="LBW8" s="1242"/>
      <c r="LBX8" s="1242"/>
      <c r="LBY8" s="1242"/>
      <c r="LBZ8" s="1242"/>
      <c r="LCA8" s="1242"/>
      <c r="LCB8" s="1242"/>
      <c r="LCC8" s="1242"/>
      <c r="LCD8" s="1242"/>
      <c r="LCE8" s="1242"/>
      <c r="LCF8" s="1242"/>
      <c r="LCG8" s="1242"/>
      <c r="LCH8" s="1242"/>
      <c r="LCI8" s="1242"/>
      <c r="LCJ8" s="1242"/>
      <c r="LCK8" s="1242"/>
      <c r="LCL8" s="1242"/>
      <c r="LCM8" s="1242"/>
      <c r="LCN8" s="1242"/>
      <c r="LCO8" s="1242"/>
      <c r="LCP8" s="1242"/>
      <c r="LCQ8" s="1242"/>
      <c r="LCR8" s="1242"/>
      <c r="LCS8" s="1242"/>
      <c r="LCT8" s="1242"/>
      <c r="LCU8" s="1242"/>
      <c r="LCV8" s="1242"/>
      <c r="LCW8" s="1242"/>
      <c r="LCX8" s="1242"/>
      <c r="LCY8" s="1242"/>
      <c r="LCZ8" s="1242"/>
      <c r="LDA8" s="1242"/>
      <c r="LDB8" s="1242"/>
      <c r="LDC8" s="1242"/>
      <c r="LDD8" s="1242"/>
      <c r="LDE8" s="1242"/>
      <c r="LDF8" s="1242"/>
      <c r="LDG8" s="1242"/>
      <c r="LDH8" s="1242"/>
      <c r="LDI8" s="1242"/>
      <c r="LDJ8" s="1242"/>
      <c r="LDK8" s="1242"/>
      <c r="LDL8" s="1242"/>
      <c r="LDM8" s="1242"/>
      <c r="LDN8" s="1242"/>
      <c r="LDO8" s="1242"/>
      <c r="LDP8" s="1242"/>
      <c r="LDQ8" s="1242"/>
      <c r="LDR8" s="1242"/>
      <c r="LDS8" s="1242"/>
      <c r="LDT8" s="1242"/>
      <c r="LDU8" s="1242"/>
      <c r="LDV8" s="1242"/>
      <c r="LDW8" s="1242"/>
      <c r="LDX8" s="1242"/>
      <c r="LDY8" s="1242"/>
      <c r="LDZ8" s="1242"/>
      <c r="LEA8" s="1242"/>
      <c r="LEB8" s="1242"/>
      <c r="LEC8" s="1242"/>
      <c r="LED8" s="1242"/>
      <c r="LEE8" s="1242"/>
      <c r="LEF8" s="1242"/>
      <c r="LEG8" s="1242"/>
      <c r="LEH8" s="1242"/>
      <c r="LEI8" s="1242"/>
      <c r="LEJ8" s="1242"/>
      <c r="LEK8" s="1242"/>
      <c r="LEL8" s="1242"/>
      <c r="LEM8" s="1242"/>
      <c r="LEN8" s="1242"/>
      <c r="LEO8" s="1242"/>
      <c r="LEP8" s="1242"/>
      <c r="LEQ8" s="1242"/>
      <c r="LER8" s="1242"/>
      <c r="LES8" s="1242"/>
      <c r="LET8" s="1242"/>
      <c r="LEU8" s="1242"/>
      <c r="LEV8" s="1242"/>
      <c r="LEW8" s="1242"/>
      <c r="LEX8" s="1242"/>
      <c r="LEY8" s="1242"/>
      <c r="LEZ8" s="1242"/>
      <c r="LFA8" s="1242"/>
      <c r="LFB8" s="1242"/>
      <c r="LFC8" s="1242"/>
      <c r="LFD8" s="1242"/>
      <c r="LFE8" s="1242"/>
      <c r="LFF8" s="1242"/>
      <c r="LFG8" s="1242"/>
      <c r="LFH8" s="1242"/>
      <c r="LFI8" s="1242"/>
      <c r="LFJ8" s="1242"/>
      <c r="LFK8" s="1242"/>
      <c r="LFL8" s="1242"/>
      <c r="LFM8" s="1242"/>
      <c r="LFN8" s="1242"/>
      <c r="LFO8" s="1242"/>
      <c r="LFP8" s="1242"/>
      <c r="LFQ8" s="1242"/>
      <c r="LFR8" s="1242"/>
      <c r="LFS8" s="1242"/>
      <c r="LFT8" s="1242"/>
      <c r="LFU8" s="1242"/>
      <c r="LFV8" s="1242"/>
      <c r="LFW8" s="1242"/>
      <c r="LFX8" s="1242"/>
      <c r="LFY8" s="1242"/>
      <c r="LFZ8" s="1242"/>
      <c r="LGA8" s="1242"/>
      <c r="LGB8" s="1242"/>
      <c r="LGC8" s="1242"/>
      <c r="LGD8" s="1242"/>
      <c r="LGE8" s="1242"/>
      <c r="LGF8" s="1242"/>
      <c r="LGG8" s="1242"/>
      <c r="LGH8" s="1242"/>
      <c r="LGI8" s="1242"/>
      <c r="LGJ8" s="1242"/>
      <c r="LGK8" s="1242"/>
      <c r="LGL8" s="1242"/>
      <c r="LGM8" s="1242"/>
      <c r="LGN8" s="1242"/>
      <c r="LGO8" s="1242"/>
      <c r="LGP8" s="1242"/>
      <c r="LGQ8" s="1242"/>
      <c r="LGR8" s="1242"/>
      <c r="LGS8" s="1242"/>
      <c r="LGT8" s="1242"/>
      <c r="LGU8" s="1242"/>
      <c r="LGV8" s="1242"/>
      <c r="LGW8" s="1242"/>
      <c r="LGX8" s="1242"/>
      <c r="LGY8" s="1242"/>
      <c r="LGZ8" s="1242"/>
      <c r="LHA8" s="1242"/>
      <c r="LHB8" s="1242"/>
      <c r="LHC8" s="1242"/>
      <c r="LHD8" s="1242"/>
      <c r="LHE8" s="1242"/>
      <c r="LHF8" s="1242"/>
      <c r="LHG8" s="1242"/>
      <c r="LHH8" s="1242"/>
      <c r="LHI8" s="1242"/>
      <c r="LHJ8" s="1242"/>
      <c r="LHK8" s="1242"/>
      <c r="LHL8" s="1242"/>
      <c r="LHM8" s="1242"/>
      <c r="LHN8" s="1242"/>
      <c r="LHO8" s="1242"/>
      <c r="LHP8" s="1242"/>
      <c r="LHQ8" s="1242"/>
      <c r="LHR8" s="1242"/>
      <c r="LHS8" s="1242"/>
      <c r="LHT8" s="1242"/>
      <c r="LHU8" s="1242"/>
      <c r="LHV8" s="1242"/>
      <c r="LHW8" s="1242"/>
      <c r="LHX8" s="1242"/>
      <c r="LHY8" s="1242"/>
      <c r="LHZ8" s="1242"/>
      <c r="LIA8" s="1242"/>
      <c r="LIB8" s="1242"/>
      <c r="LIC8" s="1242"/>
      <c r="LID8" s="1242"/>
      <c r="LIE8" s="1242"/>
      <c r="LIF8" s="1242"/>
      <c r="LIG8" s="1242"/>
      <c r="LIH8" s="1242"/>
      <c r="LII8" s="1242"/>
      <c r="LIJ8" s="1242"/>
      <c r="LIK8" s="1242"/>
      <c r="LIL8" s="1242"/>
      <c r="LIM8" s="1242"/>
      <c r="LIN8" s="1242"/>
      <c r="LIO8" s="1242"/>
      <c r="LIP8" s="1242"/>
      <c r="LIQ8" s="1242"/>
      <c r="LIR8" s="1242"/>
      <c r="LIS8" s="1242"/>
      <c r="LIT8" s="1242"/>
      <c r="LIU8" s="1242"/>
      <c r="LIV8" s="1242"/>
      <c r="LIW8" s="1242"/>
      <c r="LIX8" s="1242"/>
      <c r="LIY8" s="1242"/>
      <c r="LIZ8" s="1242"/>
      <c r="LJA8" s="1242"/>
      <c r="LJB8" s="1242"/>
      <c r="LJC8" s="1242"/>
      <c r="LJD8" s="1242"/>
      <c r="LJE8" s="1242"/>
      <c r="LJF8" s="1242"/>
      <c r="LJG8" s="1242"/>
      <c r="LJH8" s="1242"/>
      <c r="LJI8" s="1242"/>
      <c r="LJJ8" s="1242"/>
      <c r="LJK8" s="1242"/>
      <c r="LJL8" s="1242"/>
      <c r="LJM8" s="1242"/>
      <c r="LJN8" s="1242"/>
      <c r="LJO8" s="1242"/>
      <c r="LJP8" s="1242"/>
      <c r="LJQ8" s="1242"/>
      <c r="LJR8" s="1242"/>
      <c r="LJS8" s="1242"/>
      <c r="LJT8" s="1242"/>
      <c r="LJU8" s="1242"/>
      <c r="LJV8" s="1242"/>
      <c r="LJW8" s="1242"/>
      <c r="LJX8" s="1242"/>
      <c r="LJY8" s="1242"/>
      <c r="LJZ8" s="1242"/>
      <c r="LKA8" s="1242"/>
      <c r="LKB8" s="1242"/>
      <c r="LKC8" s="1242"/>
      <c r="LKD8" s="1242"/>
      <c r="LKE8" s="1242"/>
      <c r="LKF8" s="1242"/>
      <c r="LKG8" s="1242"/>
      <c r="LKH8" s="1242"/>
      <c r="LKI8" s="1242"/>
      <c r="LKJ8" s="1242"/>
      <c r="LKK8" s="1242"/>
      <c r="LKL8" s="1242"/>
      <c r="LKM8" s="1242"/>
      <c r="LKN8" s="1242"/>
      <c r="LKO8" s="1242"/>
      <c r="LKP8" s="1242"/>
      <c r="LKQ8" s="1242"/>
      <c r="LKR8" s="1242"/>
      <c r="LKS8" s="1242"/>
      <c r="LKT8" s="1242"/>
      <c r="LKU8" s="1242"/>
      <c r="LKV8" s="1242"/>
      <c r="LKW8" s="1242"/>
      <c r="LKX8" s="1242"/>
      <c r="LKY8" s="1242"/>
      <c r="LKZ8" s="1242"/>
      <c r="LLA8" s="1242"/>
      <c r="LLB8" s="1242"/>
      <c r="LLC8" s="1242"/>
      <c r="LLD8" s="1242"/>
      <c r="LLE8" s="1242"/>
      <c r="LLF8" s="1242"/>
      <c r="LLG8" s="1242"/>
      <c r="LLH8" s="1242"/>
      <c r="LLI8" s="1242"/>
      <c r="LLJ8" s="1242"/>
      <c r="LLK8" s="1242"/>
      <c r="LLL8" s="1242"/>
      <c r="LLM8" s="1242"/>
      <c r="LLN8" s="1242"/>
      <c r="LLO8" s="1242"/>
      <c r="LLP8" s="1242"/>
      <c r="LLQ8" s="1242"/>
      <c r="LLR8" s="1242"/>
      <c r="LLS8" s="1242"/>
      <c r="LLT8" s="1242"/>
      <c r="LLU8" s="1242"/>
      <c r="LLV8" s="1242"/>
      <c r="LLW8" s="1242"/>
      <c r="LLX8" s="1242"/>
      <c r="LLY8" s="1242"/>
      <c r="LLZ8" s="1242"/>
      <c r="LMA8" s="1242"/>
      <c r="LMB8" s="1242"/>
      <c r="LMC8" s="1242"/>
      <c r="LMD8" s="1242"/>
      <c r="LME8" s="1242"/>
      <c r="LMF8" s="1242"/>
      <c r="LMG8" s="1242"/>
      <c r="LMH8" s="1242"/>
      <c r="LMI8" s="1242"/>
      <c r="LMJ8" s="1242"/>
      <c r="LMK8" s="1242"/>
      <c r="LML8" s="1242"/>
      <c r="LMM8" s="1242"/>
      <c r="LMN8" s="1242"/>
      <c r="LMO8" s="1242"/>
      <c r="LMP8" s="1242"/>
      <c r="LMQ8" s="1242"/>
      <c r="LMR8" s="1242"/>
      <c r="LMS8" s="1242"/>
      <c r="LMT8" s="1242"/>
      <c r="LMU8" s="1242"/>
      <c r="LMV8" s="1242"/>
      <c r="LMW8" s="1242"/>
      <c r="LMX8" s="1242"/>
      <c r="LMY8" s="1242"/>
      <c r="LMZ8" s="1242"/>
      <c r="LNA8" s="1242"/>
      <c r="LNB8" s="1242"/>
      <c r="LNC8" s="1242"/>
      <c r="LND8" s="1242"/>
      <c r="LNE8" s="1242"/>
      <c r="LNF8" s="1242"/>
      <c r="LNG8" s="1242"/>
      <c r="LNH8" s="1242"/>
      <c r="LNI8" s="1242"/>
      <c r="LNJ8" s="1242"/>
      <c r="LNK8" s="1242"/>
      <c r="LNL8" s="1242"/>
      <c r="LNM8" s="1242"/>
      <c r="LNN8" s="1242"/>
      <c r="LNO8" s="1242"/>
      <c r="LNP8" s="1242"/>
      <c r="LNQ8" s="1242"/>
      <c r="LNR8" s="1242"/>
      <c r="LNS8" s="1242"/>
      <c r="LNT8" s="1242"/>
      <c r="LNU8" s="1242"/>
      <c r="LNV8" s="1242"/>
      <c r="LNW8" s="1242"/>
      <c r="LNX8" s="1242"/>
      <c r="LNY8" s="1242"/>
      <c r="LNZ8" s="1242"/>
      <c r="LOA8" s="1242"/>
      <c r="LOB8" s="1242"/>
      <c r="LOC8" s="1242"/>
      <c r="LOD8" s="1242"/>
      <c r="LOE8" s="1242"/>
      <c r="LOF8" s="1242"/>
      <c r="LOG8" s="1242"/>
      <c r="LOH8" s="1242"/>
      <c r="LOI8" s="1242"/>
      <c r="LOJ8" s="1242"/>
      <c r="LOK8" s="1242"/>
      <c r="LOL8" s="1242"/>
      <c r="LOM8" s="1242"/>
      <c r="LON8" s="1242"/>
      <c r="LOO8" s="1242"/>
      <c r="LOP8" s="1242"/>
      <c r="LOQ8" s="1242"/>
      <c r="LOR8" s="1242"/>
      <c r="LOS8" s="1242"/>
      <c r="LOT8" s="1242"/>
      <c r="LOU8" s="1242"/>
      <c r="LOV8" s="1242"/>
      <c r="LOW8" s="1242"/>
      <c r="LOX8" s="1242"/>
      <c r="LOY8" s="1242"/>
      <c r="LOZ8" s="1242"/>
      <c r="LPA8" s="1242"/>
      <c r="LPB8" s="1242"/>
      <c r="LPC8" s="1242"/>
      <c r="LPD8" s="1242"/>
      <c r="LPE8" s="1242"/>
      <c r="LPF8" s="1242"/>
      <c r="LPG8" s="1242"/>
      <c r="LPH8" s="1242"/>
      <c r="LPI8" s="1242"/>
      <c r="LPJ8" s="1242"/>
      <c r="LPK8" s="1242"/>
      <c r="LPL8" s="1242"/>
      <c r="LPM8" s="1242"/>
      <c r="LPN8" s="1242"/>
      <c r="LPO8" s="1242"/>
      <c r="LPP8" s="1242"/>
      <c r="LPQ8" s="1242"/>
      <c r="LPR8" s="1242"/>
      <c r="LPS8" s="1242"/>
      <c r="LPT8" s="1242"/>
      <c r="LPU8" s="1242"/>
      <c r="LPV8" s="1242"/>
      <c r="LPW8" s="1242"/>
      <c r="LPX8" s="1242"/>
      <c r="LPY8" s="1242"/>
      <c r="LPZ8" s="1242"/>
      <c r="LQA8" s="1242"/>
      <c r="LQB8" s="1242"/>
      <c r="LQC8" s="1242"/>
      <c r="LQD8" s="1242"/>
      <c r="LQE8" s="1242"/>
      <c r="LQF8" s="1242"/>
      <c r="LQG8" s="1242"/>
      <c r="LQH8" s="1242"/>
      <c r="LQI8" s="1242"/>
      <c r="LQJ8" s="1242"/>
      <c r="LQK8" s="1242"/>
      <c r="LQL8" s="1242"/>
      <c r="LQM8" s="1242"/>
      <c r="LQN8" s="1242"/>
      <c r="LQO8" s="1242"/>
      <c r="LQP8" s="1242"/>
      <c r="LQQ8" s="1242"/>
      <c r="LQR8" s="1242"/>
      <c r="LQS8" s="1242"/>
      <c r="LQT8" s="1242"/>
      <c r="LQU8" s="1242"/>
      <c r="LQV8" s="1242"/>
      <c r="LQW8" s="1242"/>
      <c r="LQX8" s="1242"/>
      <c r="LQY8" s="1242"/>
      <c r="LQZ8" s="1242"/>
      <c r="LRA8" s="1242"/>
      <c r="LRB8" s="1242"/>
      <c r="LRC8" s="1242"/>
      <c r="LRD8" s="1242"/>
      <c r="LRE8" s="1242"/>
      <c r="LRF8" s="1242"/>
      <c r="LRG8" s="1242"/>
      <c r="LRH8" s="1242"/>
      <c r="LRI8" s="1242"/>
      <c r="LRJ8" s="1242"/>
      <c r="LRK8" s="1242"/>
      <c r="LRL8" s="1242"/>
      <c r="LRM8" s="1242"/>
      <c r="LRN8" s="1242"/>
      <c r="LRO8" s="1242"/>
      <c r="LRP8" s="1242"/>
      <c r="LRQ8" s="1242"/>
      <c r="LRR8" s="1242"/>
      <c r="LRS8" s="1242"/>
      <c r="LRT8" s="1242"/>
      <c r="LRU8" s="1242"/>
      <c r="LRV8" s="1242"/>
      <c r="LRW8" s="1242"/>
      <c r="LRX8" s="1242"/>
      <c r="LRY8" s="1242"/>
      <c r="LRZ8" s="1242"/>
      <c r="LSA8" s="1242"/>
      <c r="LSB8" s="1242"/>
      <c r="LSC8" s="1242"/>
      <c r="LSD8" s="1242"/>
      <c r="LSE8" s="1242"/>
      <c r="LSF8" s="1242"/>
      <c r="LSG8" s="1242"/>
      <c r="LSH8" s="1242"/>
      <c r="LSI8" s="1242"/>
      <c r="LSJ8" s="1242"/>
      <c r="LSK8" s="1242"/>
      <c r="LSL8" s="1242"/>
      <c r="LSM8" s="1242"/>
      <c r="LSN8" s="1242"/>
      <c r="LSO8" s="1242"/>
      <c r="LSP8" s="1242"/>
      <c r="LSQ8" s="1242"/>
      <c r="LSR8" s="1242"/>
      <c r="LSS8" s="1242"/>
      <c r="LST8" s="1242"/>
      <c r="LSU8" s="1242"/>
      <c r="LSV8" s="1242"/>
      <c r="LSW8" s="1242"/>
      <c r="LSX8" s="1242"/>
      <c r="LSY8" s="1242"/>
      <c r="LSZ8" s="1242"/>
      <c r="LTA8" s="1242"/>
      <c r="LTB8" s="1242"/>
      <c r="LTC8" s="1242"/>
      <c r="LTD8" s="1242"/>
      <c r="LTE8" s="1242"/>
      <c r="LTF8" s="1242"/>
      <c r="LTG8" s="1242"/>
      <c r="LTH8" s="1242"/>
      <c r="LTI8" s="1242"/>
      <c r="LTJ8" s="1242"/>
      <c r="LTK8" s="1242"/>
      <c r="LTL8" s="1242"/>
      <c r="LTM8" s="1242"/>
      <c r="LTN8" s="1242"/>
      <c r="LTO8" s="1242"/>
      <c r="LTP8" s="1242"/>
      <c r="LTQ8" s="1242"/>
      <c r="LTR8" s="1242"/>
      <c r="LTS8" s="1242"/>
      <c r="LTT8" s="1242"/>
      <c r="LTU8" s="1242"/>
      <c r="LTV8" s="1242"/>
      <c r="LTW8" s="1242"/>
      <c r="LTX8" s="1242"/>
      <c r="LTY8" s="1242"/>
      <c r="LTZ8" s="1242"/>
      <c r="LUA8" s="1242"/>
      <c r="LUB8" s="1242"/>
      <c r="LUC8" s="1242"/>
      <c r="LUD8" s="1242"/>
      <c r="LUE8" s="1242"/>
      <c r="LUF8" s="1242"/>
      <c r="LUG8" s="1242"/>
      <c r="LUH8" s="1242"/>
      <c r="LUI8" s="1242"/>
      <c r="LUJ8" s="1242"/>
      <c r="LUK8" s="1242"/>
      <c r="LUL8" s="1242"/>
      <c r="LUM8" s="1242"/>
      <c r="LUN8" s="1242"/>
      <c r="LUO8" s="1242"/>
      <c r="LUP8" s="1242"/>
      <c r="LUQ8" s="1242"/>
      <c r="LUR8" s="1242"/>
      <c r="LUS8" s="1242"/>
      <c r="LUT8" s="1242"/>
      <c r="LUU8" s="1242"/>
      <c r="LUV8" s="1242"/>
      <c r="LUW8" s="1242"/>
      <c r="LUX8" s="1242"/>
      <c r="LUY8" s="1242"/>
      <c r="LUZ8" s="1242"/>
      <c r="LVA8" s="1242"/>
      <c r="LVB8" s="1242"/>
      <c r="LVC8" s="1242"/>
      <c r="LVD8" s="1242"/>
      <c r="LVE8" s="1242"/>
      <c r="LVF8" s="1242"/>
      <c r="LVG8" s="1242"/>
      <c r="LVH8" s="1242"/>
      <c r="LVI8" s="1242"/>
      <c r="LVJ8" s="1242"/>
      <c r="LVK8" s="1242"/>
      <c r="LVL8" s="1242"/>
      <c r="LVM8" s="1242"/>
      <c r="LVN8" s="1242"/>
      <c r="LVO8" s="1242"/>
      <c r="LVP8" s="1242"/>
      <c r="LVQ8" s="1242"/>
      <c r="LVR8" s="1242"/>
      <c r="LVS8" s="1242"/>
      <c r="LVT8" s="1242"/>
      <c r="LVU8" s="1242"/>
      <c r="LVV8" s="1242"/>
      <c r="LVW8" s="1242"/>
      <c r="LVX8" s="1242"/>
      <c r="LVY8" s="1242"/>
      <c r="LVZ8" s="1242"/>
      <c r="LWA8" s="1242"/>
      <c r="LWB8" s="1242"/>
      <c r="LWC8" s="1242"/>
      <c r="LWD8" s="1242"/>
      <c r="LWE8" s="1242"/>
      <c r="LWF8" s="1242"/>
      <c r="LWG8" s="1242"/>
      <c r="LWH8" s="1242"/>
      <c r="LWI8" s="1242"/>
      <c r="LWJ8" s="1242"/>
      <c r="LWK8" s="1242"/>
      <c r="LWL8" s="1242"/>
      <c r="LWM8" s="1242"/>
      <c r="LWN8" s="1242"/>
      <c r="LWO8" s="1242"/>
      <c r="LWP8" s="1242"/>
      <c r="LWQ8" s="1242"/>
      <c r="LWR8" s="1242"/>
      <c r="LWS8" s="1242"/>
      <c r="LWT8" s="1242"/>
      <c r="LWU8" s="1242"/>
      <c r="LWV8" s="1242"/>
      <c r="LWW8" s="1242"/>
      <c r="LWX8" s="1242"/>
      <c r="LWY8" s="1242"/>
      <c r="LWZ8" s="1242"/>
      <c r="LXA8" s="1242"/>
      <c r="LXB8" s="1242"/>
      <c r="LXC8" s="1242"/>
      <c r="LXD8" s="1242"/>
      <c r="LXE8" s="1242"/>
      <c r="LXF8" s="1242"/>
      <c r="LXG8" s="1242"/>
      <c r="LXH8" s="1242"/>
      <c r="LXI8" s="1242"/>
      <c r="LXJ8" s="1242"/>
      <c r="LXK8" s="1242"/>
      <c r="LXL8" s="1242"/>
      <c r="LXM8" s="1242"/>
      <c r="LXN8" s="1242"/>
      <c r="LXO8" s="1242"/>
      <c r="LXP8" s="1242"/>
      <c r="LXQ8" s="1242"/>
      <c r="LXR8" s="1242"/>
      <c r="LXS8" s="1242"/>
      <c r="LXT8" s="1242"/>
      <c r="LXU8" s="1242"/>
      <c r="LXV8" s="1242"/>
      <c r="LXW8" s="1242"/>
      <c r="LXX8" s="1242"/>
      <c r="LXY8" s="1242"/>
      <c r="LXZ8" s="1242"/>
      <c r="LYA8" s="1242"/>
      <c r="LYB8" s="1242"/>
      <c r="LYC8" s="1242"/>
      <c r="LYD8" s="1242"/>
      <c r="LYE8" s="1242"/>
      <c r="LYF8" s="1242"/>
      <c r="LYG8" s="1242"/>
      <c r="LYH8" s="1242"/>
      <c r="LYI8" s="1242"/>
      <c r="LYJ8" s="1242"/>
      <c r="LYK8" s="1242"/>
      <c r="LYL8" s="1242"/>
      <c r="LYM8" s="1242"/>
      <c r="LYN8" s="1242"/>
      <c r="LYO8" s="1242"/>
      <c r="LYP8" s="1242"/>
      <c r="LYQ8" s="1242"/>
      <c r="LYR8" s="1242"/>
      <c r="LYS8" s="1242"/>
      <c r="LYT8" s="1242"/>
      <c r="LYU8" s="1242"/>
      <c r="LYV8" s="1242"/>
      <c r="LYW8" s="1242"/>
      <c r="LYX8" s="1242"/>
      <c r="LYY8" s="1242"/>
      <c r="LYZ8" s="1242"/>
      <c r="LZA8" s="1242"/>
      <c r="LZB8" s="1242"/>
      <c r="LZC8" s="1242"/>
      <c r="LZD8" s="1242"/>
      <c r="LZE8" s="1242"/>
      <c r="LZF8" s="1242"/>
      <c r="LZG8" s="1242"/>
      <c r="LZH8" s="1242"/>
      <c r="LZI8" s="1242"/>
      <c r="LZJ8" s="1242"/>
      <c r="LZK8" s="1242"/>
      <c r="LZL8" s="1242"/>
      <c r="LZM8" s="1242"/>
      <c r="LZN8" s="1242"/>
      <c r="LZO8" s="1242"/>
      <c r="LZP8" s="1242"/>
      <c r="LZQ8" s="1242"/>
      <c r="LZR8" s="1242"/>
      <c r="LZS8" s="1242"/>
      <c r="LZT8" s="1242"/>
      <c r="LZU8" s="1242"/>
      <c r="LZV8" s="1242"/>
      <c r="LZW8" s="1242"/>
      <c r="LZX8" s="1242"/>
      <c r="LZY8" s="1242"/>
      <c r="LZZ8" s="1242"/>
      <c r="MAA8" s="1242"/>
      <c r="MAB8" s="1242"/>
      <c r="MAC8" s="1242"/>
      <c r="MAD8" s="1242"/>
      <c r="MAE8" s="1242"/>
      <c r="MAF8" s="1242"/>
      <c r="MAG8" s="1242"/>
      <c r="MAH8" s="1242"/>
      <c r="MAI8" s="1242"/>
      <c r="MAJ8" s="1242"/>
      <c r="MAK8" s="1242"/>
      <c r="MAL8" s="1242"/>
      <c r="MAM8" s="1242"/>
      <c r="MAN8" s="1242"/>
      <c r="MAO8" s="1242"/>
      <c r="MAP8" s="1242"/>
      <c r="MAQ8" s="1242"/>
      <c r="MAR8" s="1242"/>
      <c r="MAS8" s="1242"/>
      <c r="MAT8" s="1242"/>
      <c r="MAU8" s="1242"/>
      <c r="MAV8" s="1242"/>
      <c r="MAW8" s="1242"/>
      <c r="MAX8" s="1242"/>
      <c r="MAY8" s="1242"/>
      <c r="MAZ8" s="1242"/>
      <c r="MBA8" s="1242"/>
      <c r="MBB8" s="1242"/>
      <c r="MBC8" s="1242"/>
      <c r="MBD8" s="1242"/>
      <c r="MBE8" s="1242"/>
      <c r="MBF8" s="1242"/>
      <c r="MBG8" s="1242"/>
      <c r="MBH8" s="1242"/>
      <c r="MBI8" s="1242"/>
      <c r="MBJ8" s="1242"/>
      <c r="MBK8" s="1242"/>
      <c r="MBL8" s="1242"/>
      <c r="MBM8" s="1242"/>
      <c r="MBN8" s="1242"/>
      <c r="MBO8" s="1242"/>
      <c r="MBP8" s="1242"/>
      <c r="MBQ8" s="1242"/>
      <c r="MBR8" s="1242"/>
      <c r="MBS8" s="1242"/>
      <c r="MBT8" s="1242"/>
      <c r="MBU8" s="1242"/>
      <c r="MBV8" s="1242"/>
      <c r="MBW8" s="1242"/>
      <c r="MBX8" s="1242"/>
      <c r="MBY8" s="1242"/>
      <c r="MBZ8" s="1242"/>
      <c r="MCA8" s="1242"/>
      <c r="MCB8" s="1242"/>
      <c r="MCC8" s="1242"/>
      <c r="MCD8" s="1242"/>
      <c r="MCE8" s="1242"/>
      <c r="MCF8" s="1242"/>
      <c r="MCG8" s="1242"/>
      <c r="MCH8" s="1242"/>
      <c r="MCI8" s="1242"/>
      <c r="MCJ8" s="1242"/>
      <c r="MCK8" s="1242"/>
      <c r="MCL8" s="1242"/>
      <c r="MCM8" s="1242"/>
      <c r="MCN8" s="1242"/>
      <c r="MCO8" s="1242"/>
      <c r="MCP8" s="1242"/>
      <c r="MCQ8" s="1242"/>
      <c r="MCR8" s="1242"/>
      <c r="MCS8" s="1242"/>
      <c r="MCT8" s="1242"/>
      <c r="MCU8" s="1242"/>
      <c r="MCV8" s="1242"/>
      <c r="MCW8" s="1242"/>
      <c r="MCX8" s="1242"/>
      <c r="MCY8" s="1242"/>
      <c r="MCZ8" s="1242"/>
      <c r="MDA8" s="1242"/>
      <c r="MDB8" s="1242"/>
      <c r="MDC8" s="1242"/>
      <c r="MDD8" s="1242"/>
      <c r="MDE8" s="1242"/>
      <c r="MDF8" s="1242"/>
      <c r="MDG8" s="1242"/>
      <c r="MDH8" s="1242"/>
      <c r="MDI8" s="1242"/>
      <c r="MDJ8" s="1242"/>
      <c r="MDK8" s="1242"/>
      <c r="MDL8" s="1242"/>
      <c r="MDM8" s="1242"/>
      <c r="MDN8" s="1242"/>
      <c r="MDO8" s="1242"/>
      <c r="MDP8" s="1242"/>
      <c r="MDQ8" s="1242"/>
      <c r="MDR8" s="1242"/>
      <c r="MDS8" s="1242"/>
      <c r="MDT8" s="1242"/>
      <c r="MDU8" s="1242"/>
      <c r="MDV8" s="1242"/>
      <c r="MDW8" s="1242"/>
      <c r="MDX8" s="1242"/>
      <c r="MDY8" s="1242"/>
      <c r="MDZ8" s="1242"/>
      <c r="MEA8" s="1242"/>
      <c r="MEB8" s="1242"/>
      <c r="MEC8" s="1242"/>
      <c r="MED8" s="1242"/>
      <c r="MEE8" s="1242"/>
      <c r="MEF8" s="1242"/>
      <c r="MEG8" s="1242"/>
      <c r="MEH8" s="1242"/>
      <c r="MEI8" s="1242"/>
      <c r="MEJ8" s="1242"/>
      <c r="MEK8" s="1242"/>
      <c r="MEL8" s="1242"/>
      <c r="MEM8" s="1242"/>
      <c r="MEN8" s="1242"/>
      <c r="MEO8" s="1242"/>
      <c r="MEP8" s="1242"/>
      <c r="MEQ8" s="1242"/>
      <c r="MER8" s="1242"/>
      <c r="MES8" s="1242"/>
      <c r="MET8" s="1242"/>
      <c r="MEU8" s="1242"/>
      <c r="MEV8" s="1242"/>
      <c r="MEW8" s="1242"/>
      <c r="MEX8" s="1242"/>
      <c r="MEY8" s="1242"/>
      <c r="MEZ8" s="1242"/>
      <c r="MFA8" s="1242"/>
      <c r="MFB8" s="1242"/>
      <c r="MFC8" s="1242"/>
      <c r="MFD8" s="1242"/>
      <c r="MFE8" s="1242"/>
      <c r="MFF8" s="1242"/>
      <c r="MFG8" s="1242"/>
      <c r="MFH8" s="1242"/>
      <c r="MFI8" s="1242"/>
      <c r="MFJ8" s="1242"/>
      <c r="MFK8" s="1242"/>
      <c r="MFL8" s="1242"/>
      <c r="MFM8" s="1242"/>
      <c r="MFN8" s="1242"/>
      <c r="MFO8" s="1242"/>
      <c r="MFP8" s="1242"/>
      <c r="MFQ8" s="1242"/>
      <c r="MFR8" s="1242"/>
      <c r="MFS8" s="1242"/>
      <c r="MFT8" s="1242"/>
      <c r="MFU8" s="1242"/>
      <c r="MFV8" s="1242"/>
      <c r="MFW8" s="1242"/>
      <c r="MFX8" s="1242"/>
      <c r="MFY8" s="1242"/>
      <c r="MFZ8" s="1242"/>
      <c r="MGA8" s="1242"/>
      <c r="MGB8" s="1242"/>
      <c r="MGC8" s="1242"/>
      <c r="MGD8" s="1242"/>
      <c r="MGE8" s="1242"/>
      <c r="MGF8" s="1242"/>
      <c r="MGG8" s="1242"/>
      <c r="MGH8" s="1242"/>
      <c r="MGI8" s="1242"/>
      <c r="MGJ8" s="1242"/>
      <c r="MGK8" s="1242"/>
      <c r="MGL8" s="1242"/>
      <c r="MGM8" s="1242"/>
      <c r="MGN8" s="1242"/>
      <c r="MGO8" s="1242"/>
      <c r="MGP8" s="1242"/>
      <c r="MGQ8" s="1242"/>
      <c r="MGR8" s="1242"/>
      <c r="MGS8" s="1242"/>
      <c r="MGT8" s="1242"/>
      <c r="MGU8" s="1242"/>
      <c r="MGV8" s="1242"/>
      <c r="MGW8" s="1242"/>
      <c r="MGX8" s="1242"/>
      <c r="MGY8" s="1242"/>
      <c r="MGZ8" s="1242"/>
      <c r="MHA8" s="1242"/>
      <c r="MHB8" s="1242"/>
      <c r="MHC8" s="1242"/>
      <c r="MHD8" s="1242"/>
      <c r="MHE8" s="1242"/>
      <c r="MHF8" s="1242"/>
      <c r="MHG8" s="1242"/>
      <c r="MHH8" s="1242"/>
      <c r="MHI8" s="1242"/>
      <c r="MHJ8" s="1242"/>
      <c r="MHK8" s="1242"/>
      <c r="MHL8" s="1242"/>
      <c r="MHM8" s="1242"/>
      <c r="MHN8" s="1242"/>
      <c r="MHO8" s="1242"/>
      <c r="MHP8" s="1242"/>
      <c r="MHQ8" s="1242"/>
      <c r="MHR8" s="1242"/>
      <c r="MHS8" s="1242"/>
      <c r="MHT8" s="1242"/>
      <c r="MHU8" s="1242"/>
      <c r="MHV8" s="1242"/>
      <c r="MHW8" s="1242"/>
      <c r="MHX8" s="1242"/>
      <c r="MHY8" s="1242"/>
      <c r="MHZ8" s="1242"/>
      <c r="MIA8" s="1242"/>
      <c r="MIB8" s="1242"/>
      <c r="MIC8" s="1242"/>
      <c r="MID8" s="1242"/>
      <c r="MIE8" s="1242"/>
      <c r="MIF8" s="1242"/>
      <c r="MIG8" s="1242"/>
      <c r="MIH8" s="1242"/>
      <c r="MII8" s="1242"/>
      <c r="MIJ8" s="1242"/>
      <c r="MIK8" s="1242"/>
      <c r="MIL8" s="1242"/>
      <c r="MIM8" s="1242"/>
      <c r="MIN8" s="1242"/>
      <c r="MIO8" s="1242"/>
      <c r="MIP8" s="1242"/>
      <c r="MIQ8" s="1242"/>
      <c r="MIR8" s="1242"/>
      <c r="MIS8" s="1242"/>
      <c r="MIT8" s="1242"/>
      <c r="MIU8" s="1242"/>
      <c r="MIV8" s="1242"/>
      <c r="MIW8" s="1242"/>
      <c r="MIX8" s="1242"/>
      <c r="MIY8" s="1242"/>
      <c r="MIZ8" s="1242"/>
      <c r="MJA8" s="1242"/>
      <c r="MJB8" s="1242"/>
      <c r="MJC8" s="1242"/>
      <c r="MJD8" s="1242"/>
      <c r="MJE8" s="1242"/>
      <c r="MJF8" s="1242"/>
      <c r="MJG8" s="1242"/>
      <c r="MJH8" s="1242"/>
      <c r="MJI8" s="1242"/>
      <c r="MJJ8" s="1242"/>
      <c r="MJK8" s="1242"/>
      <c r="MJL8" s="1242"/>
      <c r="MJM8" s="1242"/>
      <c r="MJN8" s="1242"/>
      <c r="MJO8" s="1242"/>
      <c r="MJP8" s="1242"/>
      <c r="MJQ8" s="1242"/>
      <c r="MJR8" s="1242"/>
      <c r="MJS8" s="1242"/>
      <c r="MJT8" s="1242"/>
      <c r="MJU8" s="1242"/>
      <c r="MJV8" s="1242"/>
      <c r="MJW8" s="1242"/>
      <c r="MJX8" s="1242"/>
      <c r="MJY8" s="1242"/>
      <c r="MJZ8" s="1242"/>
      <c r="MKA8" s="1242"/>
      <c r="MKB8" s="1242"/>
      <c r="MKC8" s="1242"/>
      <c r="MKD8" s="1242"/>
      <c r="MKE8" s="1242"/>
      <c r="MKF8" s="1242"/>
      <c r="MKG8" s="1242"/>
      <c r="MKH8" s="1242"/>
      <c r="MKI8" s="1242"/>
      <c r="MKJ8" s="1242"/>
      <c r="MKK8" s="1242"/>
      <c r="MKL8" s="1242"/>
      <c r="MKM8" s="1242"/>
      <c r="MKN8" s="1242"/>
      <c r="MKO8" s="1242"/>
      <c r="MKP8" s="1242"/>
      <c r="MKQ8" s="1242"/>
      <c r="MKR8" s="1242"/>
      <c r="MKS8" s="1242"/>
      <c r="MKT8" s="1242"/>
      <c r="MKU8" s="1242"/>
      <c r="MKV8" s="1242"/>
      <c r="MKW8" s="1242"/>
      <c r="MKX8" s="1242"/>
      <c r="MKY8" s="1242"/>
      <c r="MKZ8" s="1242"/>
      <c r="MLA8" s="1242"/>
      <c r="MLB8" s="1242"/>
      <c r="MLC8" s="1242"/>
      <c r="MLD8" s="1242"/>
      <c r="MLE8" s="1242"/>
      <c r="MLF8" s="1242"/>
      <c r="MLG8" s="1242"/>
      <c r="MLH8" s="1242"/>
      <c r="MLI8" s="1242"/>
      <c r="MLJ8" s="1242"/>
      <c r="MLK8" s="1242"/>
      <c r="MLL8" s="1242"/>
      <c r="MLM8" s="1242"/>
      <c r="MLN8" s="1242"/>
      <c r="MLO8" s="1242"/>
      <c r="MLP8" s="1242"/>
      <c r="MLQ8" s="1242"/>
      <c r="MLR8" s="1242"/>
      <c r="MLS8" s="1242"/>
      <c r="MLT8" s="1242"/>
      <c r="MLU8" s="1242"/>
      <c r="MLV8" s="1242"/>
      <c r="MLW8" s="1242"/>
      <c r="MLX8" s="1242"/>
      <c r="MLY8" s="1242"/>
      <c r="MLZ8" s="1242"/>
      <c r="MMA8" s="1242"/>
      <c r="MMB8" s="1242"/>
      <c r="MMC8" s="1242"/>
      <c r="MMD8" s="1242"/>
      <c r="MME8" s="1242"/>
      <c r="MMF8" s="1242"/>
      <c r="MMG8" s="1242"/>
      <c r="MMH8" s="1242"/>
      <c r="MMI8" s="1242"/>
      <c r="MMJ8" s="1242"/>
      <c r="MMK8" s="1242"/>
      <c r="MML8" s="1242"/>
      <c r="MMM8" s="1242"/>
      <c r="MMN8" s="1242"/>
      <c r="MMO8" s="1242"/>
      <c r="MMP8" s="1242"/>
      <c r="MMQ8" s="1242"/>
      <c r="MMR8" s="1242"/>
      <c r="MMS8" s="1242"/>
      <c r="MMT8" s="1242"/>
      <c r="MMU8" s="1242"/>
      <c r="MMV8" s="1242"/>
      <c r="MMW8" s="1242"/>
      <c r="MMX8" s="1242"/>
      <c r="MMY8" s="1242"/>
      <c r="MMZ8" s="1242"/>
      <c r="MNA8" s="1242"/>
      <c r="MNB8" s="1242"/>
      <c r="MNC8" s="1242"/>
      <c r="MND8" s="1242"/>
      <c r="MNE8" s="1242"/>
      <c r="MNF8" s="1242"/>
      <c r="MNG8" s="1242"/>
      <c r="MNH8" s="1242"/>
      <c r="MNI8" s="1242"/>
      <c r="MNJ8" s="1242"/>
      <c r="MNK8" s="1242"/>
      <c r="MNL8" s="1242"/>
      <c r="MNM8" s="1242"/>
      <c r="MNN8" s="1242"/>
      <c r="MNO8" s="1242"/>
      <c r="MNP8" s="1242"/>
      <c r="MNQ8" s="1242"/>
      <c r="MNR8" s="1242"/>
      <c r="MNS8" s="1242"/>
      <c r="MNT8" s="1242"/>
      <c r="MNU8" s="1242"/>
      <c r="MNV8" s="1242"/>
      <c r="MNW8" s="1242"/>
      <c r="MNX8" s="1242"/>
      <c r="MNY8" s="1242"/>
      <c r="MNZ8" s="1242"/>
      <c r="MOA8" s="1242"/>
      <c r="MOB8" s="1242"/>
      <c r="MOC8" s="1242"/>
      <c r="MOD8" s="1242"/>
      <c r="MOE8" s="1242"/>
      <c r="MOF8" s="1242"/>
      <c r="MOG8" s="1242"/>
      <c r="MOH8" s="1242"/>
      <c r="MOI8" s="1242"/>
      <c r="MOJ8" s="1242"/>
      <c r="MOK8" s="1242"/>
      <c r="MOL8" s="1242"/>
      <c r="MOM8" s="1242"/>
      <c r="MON8" s="1242"/>
      <c r="MOO8" s="1242"/>
      <c r="MOP8" s="1242"/>
      <c r="MOQ8" s="1242"/>
      <c r="MOR8" s="1242"/>
      <c r="MOS8" s="1242"/>
      <c r="MOT8" s="1242"/>
      <c r="MOU8" s="1242"/>
      <c r="MOV8" s="1242"/>
      <c r="MOW8" s="1242"/>
      <c r="MOX8" s="1242"/>
      <c r="MOY8" s="1242"/>
      <c r="MOZ8" s="1242"/>
      <c r="MPA8" s="1242"/>
      <c r="MPB8" s="1242"/>
      <c r="MPC8" s="1242"/>
      <c r="MPD8" s="1242"/>
      <c r="MPE8" s="1242"/>
      <c r="MPF8" s="1242"/>
      <c r="MPG8" s="1242"/>
      <c r="MPH8" s="1242"/>
      <c r="MPI8" s="1242"/>
      <c r="MPJ8" s="1242"/>
      <c r="MPK8" s="1242"/>
      <c r="MPL8" s="1242"/>
      <c r="MPM8" s="1242"/>
      <c r="MPN8" s="1242"/>
      <c r="MPO8" s="1242"/>
      <c r="MPP8" s="1242"/>
      <c r="MPQ8" s="1242"/>
      <c r="MPR8" s="1242"/>
      <c r="MPS8" s="1242"/>
      <c r="MPT8" s="1242"/>
      <c r="MPU8" s="1242"/>
      <c r="MPV8" s="1242"/>
      <c r="MPW8" s="1242"/>
      <c r="MPX8" s="1242"/>
      <c r="MPY8" s="1242"/>
      <c r="MPZ8" s="1242"/>
      <c r="MQA8" s="1242"/>
      <c r="MQB8" s="1242"/>
      <c r="MQC8" s="1242"/>
      <c r="MQD8" s="1242"/>
      <c r="MQE8" s="1242"/>
      <c r="MQF8" s="1242"/>
      <c r="MQG8" s="1242"/>
      <c r="MQH8" s="1242"/>
      <c r="MQI8" s="1242"/>
      <c r="MQJ8" s="1242"/>
      <c r="MQK8" s="1242"/>
      <c r="MQL8" s="1242"/>
      <c r="MQM8" s="1242"/>
      <c r="MQN8" s="1242"/>
      <c r="MQO8" s="1242"/>
      <c r="MQP8" s="1242"/>
      <c r="MQQ8" s="1242"/>
      <c r="MQR8" s="1242"/>
      <c r="MQS8" s="1242"/>
      <c r="MQT8" s="1242"/>
      <c r="MQU8" s="1242"/>
      <c r="MQV8" s="1242"/>
      <c r="MQW8" s="1242"/>
      <c r="MQX8" s="1242"/>
      <c r="MQY8" s="1242"/>
      <c r="MQZ8" s="1242"/>
      <c r="MRA8" s="1242"/>
      <c r="MRB8" s="1242"/>
      <c r="MRC8" s="1242"/>
      <c r="MRD8" s="1242"/>
      <c r="MRE8" s="1242"/>
      <c r="MRF8" s="1242"/>
      <c r="MRG8" s="1242"/>
      <c r="MRH8" s="1242"/>
      <c r="MRI8" s="1242"/>
      <c r="MRJ8" s="1242"/>
      <c r="MRK8" s="1242"/>
      <c r="MRL8" s="1242"/>
      <c r="MRM8" s="1242"/>
      <c r="MRN8" s="1242"/>
      <c r="MRO8" s="1242"/>
      <c r="MRP8" s="1242"/>
      <c r="MRQ8" s="1242"/>
      <c r="MRR8" s="1242"/>
      <c r="MRS8" s="1242"/>
      <c r="MRT8" s="1242"/>
      <c r="MRU8" s="1242"/>
      <c r="MRV8" s="1242"/>
      <c r="MRW8" s="1242"/>
      <c r="MRX8" s="1242"/>
      <c r="MRY8" s="1242"/>
      <c r="MRZ8" s="1242"/>
      <c r="MSA8" s="1242"/>
      <c r="MSB8" s="1242"/>
      <c r="MSC8" s="1242"/>
      <c r="MSD8" s="1242"/>
      <c r="MSE8" s="1242"/>
      <c r="MSF8" s="1242"/>
      <c r="MSG8" s="1242"/>
      <c r="MSH8" s="1242"/>
      <c r="MSI8" s="1242"/>
      <c r="MSJ8" s="1242"/>
      <c r="MSK8" s="1242"/>
      <c r="MSL8" s="1242"/>
      <c r="MSM8" s="1242"/>
      <c r="MSN8" s="1242"/>
      <c r="MSO8" s="1242"/>
      <c r="MSP8" s="1242"/>
      <c r="MSQ8" s="1242"/>
      <c r="MSR8" s="1242"/>
      <c r="MSS8" s="1242"/>
      <c r="MST8" s="1242"/>
      <c r="MSU8" s="1242"/>
      <c r="MSV8" s="1242"/>
      <c r="MSW8" s="1242"/>
      <c r="MSX8" s="1242"/>
      <c r="MSY8" s="1242"/>
      <c r="MSZ8" s="1242"/>
      <c r="MTA8" s="1242"/>
      <c r="MTB8" s="1242"/>
      <c r="MTC8" s="1242"/>
      <c r="MTD8" s="1242"/>
      <c r="MTE8" s="1242"/>
      <c r="MTF8" s="1242"/>
      <c r="MTG8" s="1242"/>
      <c r="MTH8" s="1242"/>
      <c r="MTI8" s="1242"/>
      <c r="MTJ8" s="1242"/>
      <c r="MTK8" s="1242"/>
      <c r="MTL8" s="1242"/>
      <c r="MTM8" s="1242"/>
      <c r="MTN8" s="1242"/>
      <c r="MTO8" s="1242"/>
      <c r="MTP8" s="1242"/>
      <c r="MTQ8" s="1242"/>
      <c r="MTR8" s="1242"/>
      <c r="MTS8" s="1242"/>
      <c r="MTT8" s="1242"/>
      <c r="MTU8" s="1242"/>
      <c r="MTV8" s="1242"/>
      <c r="MTW8" s="1242"/>
      <c r="MTX8" s="1242"/>
      <c r="MTY8" s="1242"/>
      <c r="MTZ8" s="1242"/>
      <c r="MUA8" s="1242"/>
      <c r="MUB8" s="1242"/>
      <c r="MUC8" s="1242"/>
      <c r="MUD8" s="1242"/>
      <c r="MUE8" s="1242"/>
      <c r="MUF8" s="1242"/>
      <c r="MUG8" s="1242"/>
      <c r="MUH8" s="1242"/>
      <c r="MUI8" s="1242"/>
      <c r="MUJ8" s="1242"/>
      <c r="MUK8" s="1242"/>
      <c r="MUL8" s="1242"/>
      <c r="MUM8" s="1242"/>
      <c r="MUN8" s="1242"/>
      <c r="MUO8" s="1242"/>
      <c r="MUP8" s="1242"/>
      <c r="MUQ8" s="1242"/>
      <c r="MUR8" s="1242"/>
      <c r="MUS8" s="1242"/>
      <c r="MUT8" s="1242"/>
      <c r="MUU8" s="1242"/>
      <c r="MUV8" s="1242"/>
      <c r="MUW8" s="1242"/>
      <c r="MUX8" s="1242"/>
      <c r="MUY8" s="1242"/>
      <c r="MUZ8" s="1242"/>
      <c r="MVA8" s="1242"/>
      <c r="MVB8" s="1242"/>
      <c r="MVC8" s="1242"/>
      <c r="MVD8" s="1242"/>
      <c r="MVE8" s="1242"/>
      <c r="MVF8" s="1242"/>
      <c r="MVG8" s="1242"/>
      <c r="MVH8" s="1242"/>
      <c r="MVI8" s="1242"/>
      <c r="MVJ8" s="1242"/>
      <c r="MVK8" s="1242"/>
      <c r="MVL8" s="1242"/>
      <c r="MVM8" s="1242"/>
      <c r="MVN8" s="1242"/>
      <c r="MVO8" s="1242"/>
      <c r="MVP8" s="1242"/>
      <c r="MVQ8" s="1242"/>
      <c r="MVR8" s="1242"/>
      <c r="MVS8" s="1242"/>
      <c r="MVT8" s="1242"/>
      <c r="MVU8" s="1242"/>
      <c r="MVV8" s="1242"/>
      <c r="MVW8" s="1242"/>
      <c r="MVX8" s="1242"/>
      <c r="MVY8" s="1242"/>
      <c r="MVZ8" s="1242"/>
      <c r="MWA8" s="1242"/>
      <c r="MWB8" s="1242"/>
      <c r="MWC8" s="1242"/>
      <c r="MWD8" s="1242"/>
      <c r="MWE8" s="1242"/>
      <c r="MWF8" s="1242"/>
      <c r="MWG8" s="1242"/>
      <c r="MWH8" s="1242"/>
      <c r="MWI8" s="1242"/>
      <c r="MWJ8" s="1242"/>
      <c r="MWK8" s="1242"/>
      <c r="MWL8" s="1242"/>
      <c r="MWM8" s="1242"/>
      <c r="MWN8" s="1242"/>
      <c r="MWO8" s="1242"/>
      <c r="MWP8" s="1242"/>
      <c r="MWQ8" s="1242"/>
      <c r="MWR8" s="1242"/>
      <c r="MWS8" s="1242"/>
      <c r="MWT8" s="1242"/>
      <c r="MWU8" s="1242"/>
      <c r="MWV8" s="1242"/>
      <c r="MWW8" s="1242"/>
      <c r="MWX8" s="1242"/>
      <c r="MWY8" s="1242"/>
      <c r="MWZ8" s="1242"/>
      <c r="MXA8" s="1242"/>
      <c r="MXB8" s="1242"/>
      <c r="MXC8" s="1242"/>
      <c r="MXD8" s="1242"/>
      <c r="MXE8" s="1242"/>
      <c r="MXF8" s="1242"/>
      <c r="MXG8" s="1242"/>
      <c r="MXH8" s="1242"/>
      <c r="MXI8" s="1242"/>
      <c r="MXJ8" s="1242"/>
      <c r="MXK8" s="1242"/>
      <c r="MXL8" s="1242"/>
      <c r="MXM8" s="1242"/>
      <c r="MXN8" s="1242"/>
      <c r="MXO8" s="1242"/>
      <c r="MXP8" s="1242"/>
      <c r="MXQ8" s="1242"/>
      <c r="MXR8" s="1242"/>
      <c r="MXS8" s="1242"/>
      <c r="MXT8" s="1242"/>
      <c r="MXU8" s="1242"/>
      <c r="MXV8" s="1242"/>
      <c r="MXW8" s="1242"/>
      <c r="MXX8" s="1242"/>
      <c r="MXY8" s="1242"/>
      <c r="MXZ8" s="1242"/>
      <c r="MYA8" s="1242"/>
      <c r="MYB8" s="1242"/>
      <c r="MYC8" s="1242"/>
      <c r="MYD8" s="1242"/>
      <c r="MYE8" s="1242"/>
      <c r="MYF8" s="1242"/>
      <c r="MYG8" s="1242"/>
      <c r="MYH8" s="1242"/>
      <c r="MYI8" s="1242"/>
      <c r="MYJ8" s="1242"/>
      <c r="MYK8" s="1242"/>
      <c r="MYL8" s="1242"/>
      <c r="MYM8" s="1242"/>
      <c r="MYN8" s="1242"/>
      <c r="MYO8" s="1242"/>
      <c r="MYP8" s="1242"/>
      <c r="MYQ8" s="1242"/>
      <c r="MYR8" s="1242"/>
      <c r="MYS8" s="1242"/>
      <c r="MYT8" s="1242"/>
      <c r="MYU8" s="1242"/>
      <c r="MYV8" s="1242"/>
      <c r="MYW8" s="1242"/>
      <c r="MYX8" s="1242"/>
      <c r="MYY8" s="1242"/>
      <c r="MYZ8" s="1242"/>
      <c r="MZA8" s="1242"/>
      <c r="MZB8" s="1242"/>
      <c r="MZC8" s="1242"/>
      <c r="MZD8" s="1242"/>
      <c r="MZE8" s="1242"/>
      <c r="MZF8" s="1242"/>
      <c r="MZG8" s="1242"/>
      <c r="MZH8" s="1242"/>
      <c r="MZI8" s="1242"/>
      <c r="MZJ8" s="1242"/>
      <c r="MZK8" s="1242"/>
      <c r="MZL8" s="1242"/>
      <c r="MZM8" s="1242"/>
      <c r="MZN8" s="1242"/>
      <c r="MZO8" s="1242"/>
      <c r="MZP8" s="1242"/>
      <c r="MZQ8" s="1242"/>
      <c r="MZR8" s="1242"/>
      <c r="MZS8" s="1242"/>
      <c r="MZT8" s="1242"/>
      <c r="MZU8" s="1242"/>
      <c r="MZV8" s="1242"/>
      <c r="MZW8" s="1242"/>
      <c r="MZX8" s="1242"/>
      <c r="MZY8" s="1242"/>
      <c r="MZZ8" s="1242"/>
      <c r="NAA8" s="1242"/>
      <c r="NAB8" s="1242"/>
      <c r="NAC8" s="1242"/>
      <c r="NAD8" s="1242"/>
      <c r="NAE8" s="1242"/>
      <c r="NAF8" s="1242"/>
      <c r="NAG8" s="1242"/>
      <c r="NAH8" s="1242"/>
      <c r="NAI8" s="1242"/>
      <c r="NAJ8" s="1242"/>
      <c r="NAK8" s="1242"/>
      <c r="NAL8" s="1242"/>
      <c r="NAM8" s="1242"/>
      <c r="NAN8" s="1242"/>
      <c r="NAO8" s="1242"/>
      <c r="NAP8" s="1242"/>
      <c r="NAQ8" s="1242"/>
      <c r="NAR8" s="1242"/>
      <c r="NAS8" s="1242"/>
      <c r="NAT8" s="1242"/>
      <c r="NAU8" s="1242"/>
      <c r="NAV8" s="1242"/>
      <c r="NAW8" s="1242"/>
      <c r="NAX8" s="1242"/>
      <c r="NAY8" s="1242"/>
      <c r="NAZ8" s="1242"/>
      <c r="NBA8" s="1242"/>
      <c r="NBB8" s="1242"/>
      <c r="NBC8" s="1242"/>
      <c r="NBD8" s="1242"/>
      <c r="NBE8" s="1242"/>
      <c r="NBF8" s="1242"/>
      <c r="NBG8" s="1242"/>
      <c r="NBH8" s="1242"/>
      <c r="NBI8" s="1242"/>
      <c r="NBJ8" s="1242"/>
      <c r="NBK8" s="1242"/>
      <c r="NBL8" s="1242"/>
      <c r="NBM8" s="1242"/>
      <c r="NBN8" s="1242"/>
      <c r="NBO8" s="1242"/>
      <c r="NBP8" s="1242"/>
      <c r="NBQ8" s="1242"/>
      <c r="NBR8" s="1242"/>
      <c r="NBS8" s="1242"/>
      <c r="NBT8" s="1242"/>
      <c r="NBU8" s="1242"/>
      <c r="NBV8" s="1242"/>
      <c r="NBW8" s="1242"/>
      <c r="NBX8" s="1242"/>
      <c r="NBY8" s="1242"/>
      <c r="NBZ8" s="1242"/>
      <c r="NCA8" s="1242"/>
      <c r="NCB8" s="1242"/>
      <c r="NCC8" s="1242"/>
      <c r="NCD8" s="1242"/>
      <c r="NCE8" s="1242"/>
      <c r="NCF8" s="1242"/>
      <c r="NCG8" s="1242"/>
      <c r="NCH8" s="1242"/>
      <c r="NCI8" s="1242"/>
      <c r="NCJ8" s="1242"/>
      <c r="NCK8" s="1242"/>
      <c r="NCL8" s="1242"/>
      <c r="NCM8" s="1242"/>
      <c r="NCN8" s="1242"/>
      <c r="NCO8" s="1242"/>
      <c r="NCP8" s="1242"/>
      <c r="NCQ8" s="1242"/>
      <c r="NCR8" s="1242"/>
      <c r="NCS8" s="1242"/>
      <c r="NCT8" s="1242"/>
      <c r="NCU8" s="1242"/>
      <c r="NCV8" s="1242"/>
      <c r="NCW8" s="1242"/>
      <c r="NCX8" s="1242"/>
      <c r="NCY8" s="1242"/>
      <c r="NCZ8" s="1242"/>
      <c r="NDA8" s="1242"/>
      <c r="NDB8" s="1242"/>
      <c r="NDC8" s="1242"/>
      <c r="NDD8" s="1242"/>
      <c r="NDE8" s="1242"/>
      <c r="NDF8" s="1242"/>
      <c r="NDG8" s="1242"/>
      <c r="NDH8" s="1242"/>
      <c r="NDI8" s="1242"/>
      <c r="NDJ8" s="1242"/>
      <c r="NDK8" s="1242"/>
      <c r="NDL8" s="1242"/>
      <c r="NDM8" s="1242"/>
      <c r="NDN8" s="1242"/>
      <c r="NDO8" s="1242"/>
      <c r="NDP8" s="1242"/>
      <c r="NDQ8" s="1242"/>
      <c r="NDR8" s="1242"/>
      <c r="NDS8" s="1242"/>
      <c r="NDT8" s="1242"/>
      <c r="NDU8" s="1242"/>
      <c r="NDV8" s="1242"/>
      <c r="NDW8" s="1242"/>
      <c r="NDX8" s="1242"/>
      <c r="NDY8" s="1242"/>
      <c r="NDZ8" s="1242"/>
      <c r="NEA8" s="1242"/>
      <c r="NEB8" s="1242"/>
      <c r="NEC8" s="1242"/>
      <c r="NED8" s="1242"/>
      <c r="NEE8" s="1242"/>
      <c r="NEF8" s="1242"/>
      <c r="NEG8" s="1242"/>
      <c r="NEH8" s="1242"/>
      <c r="NEI8" s="1242"/>
      <c r="NEJ8" s="1242"/>
      <c r="NEK8" s="1242"/>
      <c r="NEL8" s="1242"/>
      <c r="NEM8" s="1242"/>
      <c r="NEN8" s="1242"/>
      <c r="NEO8" s="1242"/>
      <c r="NEP8" s="1242"/>
      <c r="NEQ8" s="1242"/>
      <c r="NER8" s="1242"/>
      <c r="NES8" s="1242"/>
      <c r="NET8" s="1242"/>
      <c r="NEU8" s="1242"/>
      <c r="NEV8" s="1242"/>
      <c r="NEW8" s="1242"/>
      <c r="NEX8" s="1242"/>
      <c r="NEY8" s="1242"/>
      <c r="NEZ8" s="1242"/>
      <c r="NFA8" s="1242"/>
      <c r="NFB8" s="1242"/>
      <c r="NFC8" s="1242"/>
      <c r="NFD8" s="1242"/>
      <c r="NFE8" s="1242"/>
      <c r="NFF8" s="1242"/>
      <c r="NFG8" s="1242"/>
      <c r="NFH8" s="1242"/>
      <c r="NFI8" s="1242"/>
      <c r="NFJ8" s="1242"/>
      <c r="NFK8" s="1242"/>
      <c r="NFL8" s="1242"/>
      <c r="NFM8" s="1242"/>
      <c r="NFN8" s="1242"/>
      <c r="NFO8" s="1242"/>
      <c r="NFP8" s="1242"/>
      <c r="NFQ8" s="1242"/>
      <c r="NFR8" s="1242"/>
      <c r="NFS8" s="1242"/>
      <c r="NFT8" s="1242"/>
      <c r="NFU8" s="1242"/>
      <c r="NFV8" s="1242"/>
      <c r="NFW8" s="1242"/>
      <c r="NFX8" s="1242"/>
      <c r="NFY8" s="1242"/>
      <c r="NFZ8" s="1242"/>
      <c r="NGA8" s="1242"/>
      <c r="NGB8" s="1242"/>
      <c r="NGC8" s="1242"/>
      <c r="NGD8" s="1242"/>
      <c r="NGE8" s="1242"/>
      <c r="NGF8" s="1242"/>
      <c r="NGG8" s="1242"/>
      <c r="NGH8" s="1242"/>
      <c r="NGI8" s="1242"/>
      <c r="NGJ8" s="1242"/>
      <c r="NGK8" s="1242"/>
      <c r="NGL8" s="1242"/>
      <c r="NGM8" s="1242"/>
      <c r="NGN8" s="1242"/>
      <c r="NGO8" s="1242"/>
      <c r="NGP8" s="1242"/>
      <c r="NGQ8" s="1242"/>
      <c r="NGR8" s="1242"/>
      <c r="NGS8" s="1242"/>
      <c r="NGT8" s="1242"/>
      <c r="NGU8" s="1242"/>
      <c r="NGV8" s="1242"/>
      <c r="NGW8" s="1242"/>
      <c r="NGX8" s="1242"/>
      <c r="NGY8" s="1242"/>
      <c r="NGZ8" s="1242"/>
      <c r="NHA8" s="1242"/>
      <c r="NHB8" s="1242"/>
      <c r="NHC8" s="1242"/>
      <c r="NHD8" s="1242"/>
      <c r="NHE8" s="1242"/>
      <c r="NHF8" s="1242"/>
      <c r="NHG8" s="1242"/>
      <c r="NHH8" s="1242"/>
      <c r="NHI8" s="1242"/>
      <c r="NHJ8" s="1242"/>
      <c r="NHK8" s="1242"/>
      <c r="NHL8" s="1242"/>
      <c r="NHM8" s="1242"/>
      <c r="NHN8" s="1242"/>
      <c r="NHO8" s="1242"/>
      <c r="NHP8" s="1242"/>
      <c r="NHQ8" s="1242"/>
      <c r="NHR8" s="1242"/>
      <c r="NHS8" s="1242"/>
      <c r="NHT8" s="1242"/>
      <c r="NHU8" s="1242"/>
      <c r="NHV8" s="1242"/>
      <c r="NHW8" s="1242"/>
      <c r="NHX8" s="1242"/>
      <c r="NHY8" s="1242"/>
      <c r="NHZ8" s="1242"/>
      <c r="NIA8" s="1242"/>
      <c r="NIB8" s="1242"/>
      <c r="NIC8" s="1242"/>
      <c r="NID8" s="1242"/>
      <c r="NIE8" s="1242"/>
      <c r="NIF8" s="1242"/>
      <c r="NIG8" s="1242"/>
      <c r="NIH8" s="1242"/>
      <c r="NII8" s="1242"/>
      <c r="NIJ8" s="1242"/>
      <c r="NIK8" s="1242"/>
      <c r="NIL8" s="1242"/>
      <c r="NIM8" s="1242"/>
      <c r="NIN8" s="1242"/>
      <c r="NIO8" s="1242"/>
      <c r="NIP8" s="1242"/>
      <c r="NIQ8" s="1242"/>
      <c r="NIR8" s="1242"/>
      <c r="NIS8" s="1242"/>
      <c r="NIT8" s="1242"/>
      <c r="NIU8" s="1242"/>
      <c r="NIV8" s="1242"/>
      <c r="NIW8" s="1242"/>
      <c r="NIX8" s="1242"/>
      <c r="NIY8" s="1242"/>
      <c r="NIZ8" s="1242"/>
      <c r="NJA8" s="1242"/>
      <c r="NJB8" s="1242"/>
      <c r="NJC8" s="1242"/>
      <c r="NJD8" s="1242"/>
      <c r="NJE8" s="1242"/>
      <c r="NJF8" s="1242"/>
      <c r="NJG8" s="1242"/>
      <c r="NJH8" s="1242"/>
      <c r="NJI8" s="1242"/>
      <c r="NJJ8" s="1242"/>
      <c r="NJK8" s="1242"/>
      <c r="NJL8" s="1242"/>
      <c r="NJM8" s="1242"/>
      <c r="NJN8" s="1242"/>
      <c r="NJO8" s="1242"/>
      <c r="NJP8" s="1242"/>
      <c r="NJQ8" s="1242"/>
      <c r="NJR8" s="1242"/>
      <c r="NJS8" s="1242"/>
      <c r="NJT8" s="1242"/>
      <c r="NJU8" s="1242"/>
      <c r="NJV8" s="1242"/>
      <c r="NJW8" s="1242"/>
      <c r="NJX8" s="1242"/>
      <c r="NJY8" s="1242"/>
      <c r="NJZ8" s="1242"/>
      <c r="NKA8" s="1242"/>
      <c r="NKB8" s="1242"/>
      <c r="NKC8" s="1242"/>
      <c r="NKD8" s="1242"/>
      <c r="NKE8" s="1242"/>
      <c r="NKF8" s="1242"/>
      <c r="NKG8" s="1242"/>
      <c r="NKH8" s="1242"/>
      <c r="NKI8" s="1242"/>
      <c r="NKJ8" s="1242"/>
      <c r="NKK8" s="1242"/>
      <c r="NKL8" s="1242"/>
      <c r="NKM8" s="1242"/>
      <c r="NKN8" s="1242"/>
      <c r="NKO8" s="1242"/>
      <c r="NKP8" s="1242"/>
      <c r="NKQ8" s="1242"/>
      <c r="NKR8" s="1242"/>
      <c r="NKS8" s="1242"/>
      <c r="NKT8" s="1242"/>
      <c r="NKU8" s="1242"/>
      <c r="NKV8" s="1242"/>
      <c r="NKW8" s="1242"/>
      <c r="NKX8" s="1242"/>
      <c r="NKY8" s="1242"/>
      <c r="NKZ8" s="1242"/>
      <c r="NLA8" s="1242"/>
      <c r="NLB8" s="1242"/>
      <c r="NLC8" s="1242"/>
      <c r="NLD8" s="1242"/>
      <c r="NLE8" s="1242"/>
      <c r="NLF8" s="1242"/>
      <c r="NLG8" s="1242"/>
      <c r="NLH8" s="1242"/>
      <c r="NLI8" s="1242"/>
      <c r="NLJ8" s="1242"/>
      <c r="NLK8" s="1242"/>
      <c r="NLL8" s="1242"/>
      <c r="NLM8" s="1242"/>
      <c r="NLN8" s="1242"/>
      <c r="NLO8" s="1242"/>
      <c r="NLP8" s="1242"/>
      <c r="NLQ8" s="1242"/>
      <c r="NLR8" s="1242"/>
      <c r="NLS8" s="1242"/>
      <c r="NLT8" s="1242"/>
      <c r="NLU8" s="1242"/>
      <c r="NLV8" s="1242"/>
      <c r="NLW8" s="1242"/>
      <c r="NLX8" s="1242"/>
      <c r="NLY8" s="1242"/>
      <c r="NLZ8" s="1242"/>
      <c r="NMA8" s="1242"/>
      <c r="NMB8" s="1242"/>
      <c r="NMC8" s="1242"/>
      <c r="NMD8" s="1242"/>
      <c r="NME8" s="1242"/>
      <c r="NMF8" s="1242"/>
      <c r="NMG8" s="1242"/>
      <c r="NMH8" s="1242"/>
      <c r="NMI8" s="1242"/>
      <c r="NMJ8" s="1242"/>
      <c r="NMK8" s="1242"/>
      <c r="NML8" s="1242"/>
      <c r="NMM8" s="1242"/>
      <c r="NMN8" s="1242"/>
      <c r="NMO8" s="1242"/>
      <c r="NMP8" s="1242"/>
      <c r="NMQ8" s="1242"/>
      <c r="NMR8" s="1242"/>
      <c r="NMS8" s="1242"/>
      <c r="NMT8" s="1242"/>
      <c r="NMU8" s="1242"/>
      <c r="NMV8" s="1242"/>
      <c r="NMW8" s="1242"/>
      <c r="NMX8" s="1242"/>
      <c r="NMY8" s="1242"/>
      <c r="NMZ8" s="1242"/>
      <c r="NNA8" s="1242"/>
      <c r="NNB8" s="1242"/>
      <c r="NNC8" s="1242"/>
      <c r="NND8" s="1242"/>
      <c r="NNE8" s="1242"/>
      <c r="NNF8" s="1242"/>
      <c r="NNG8" s="1242"/>
      <c r="NNH8" s="1242"/>
      <c r="NNI8" s="1242"/>
      <c r="NNJ8" s="1242"/>
      <c r="NNK8" s="1242"/>
      <c r="NNL8" s="1242"/>
      <c r="NNM8" s="1242"/>
      <c r="NNN8" s="1242"/>
      <c r="NNO8" s="1242"/>
      <c r="NNP8" s="1242"/>
      <c r="NNQ8" s="1242"/>
      <c r="NNR8" s="1242"/>
      <c r="NNS8" s="1242"/>
      <c r="NNT8" s="1242"/>
      <c r="NNU8" s="1242"/>
      <c r="NNV8" s="1242"/>
      <c r="NNW8" s="1242"/>
      <c r="NNX8" s="1242"/>
      <c r="NNY8" s="1242"/>
      <c r="NNZ8" s="1242"/>
      <c r="NOA8" s="1242"/>
      <c r="NOB8" s="1242"/>
      <c r="NOC8" s="1242"/>
      <c r="NOD8" s="1242"/>
      <c r="NOE8" s="1242"/>
      <c r="NOF8" s="1242"/>
      <c r="NOG8" s="1242"/>
      <c r="NOH8" s="1242"/>
      <c r="NOI8" s="1242"/>
      <c r="NOJ8" s="1242"/>
      <c r="NOK8" s="1242"/>
      <c r="NOL8" s="1242"/>
      <c r="NOM8" s="1242"/>
      <c r="NON8" s="1242"/>
      <c r="NOO8" s="1242"/>
      <c r="NOP8" s="1242"/>
      <c r="NOQ8" s="1242"/>
      <c r="NOR8" s="1242"/>
      <c r="NOS8" s="1242"/>
      <c r="NOT8" s="1242"/>
      <c r="NOU8" s="1242"/>
      <c r="NOV8" s="1242"/>
      <c r="NOW8" s="1242"/>
      <c r="NOX8" s="1242"/>
      <c r="NOY8" s="1242"/>
      <c r="NOZ8" s="1242"/>
      <c r="NPA8" s="1242"/>
      <c r="NPB8" s="1242"/>
      <c r="NPC8" s="1242"/>
      <c r="NPD8" s="1242"/>
      <c r="NPE8" s="1242"/>
      <c r="NPF8" s="1242"/>
      <c r="NPG8" s="1242"/>
      <c r="NPH8" s="1242"/>
      <c r="NPI8" s="1242"/>
      <c r="NPJ8" s="1242"/>
      <c r="NPK8" s="1242"/>
      <c r="NPL8" s="1242"/>
      <c r="NPM8" s="1242"/>
      <c r="NPN8" s="1242"/>
      <c r="NPO8" s="1242"/>
      <c r="NPP8" s="1242"/>
      <c r="NPQ8" s="1242"/>
      <c r="NPR8" s="1242"/>
      <c r="NPS8" s="1242"/>
      <c r="NPT8" s="1242"/>
      <c r="NPU8" s="1242"/>
      <c r="NPV8" s="1242"/>
      <c r="NPW8" s="1242"/>
      <c r="NPX8" s="1242"/>
      <c r="NPY8" s="1242"/>
      <c r="NPZ8" s="1242"/>
      <c r="NQA8" s="1242"/>
      <c r="NQB8" s="1242"/>
      <c r="NQC8" s="1242"/>
      <c r="NQD8" s="1242"/>
      <c r="NQE8" s="1242"/>
      <c r="NQF8" s="1242"/>
      <c r="NQG8" s="1242"/>
      <c r="NQH8" s="1242"/>
      <c r="NQI8" s="1242"/>
      <c r="NQJ8" s="1242"/>
      <c r="NQK8" s="1242"/>
      <c r="NQL8" s="1242"/>
      <c r="NQM8" s="1242"/>
      <c r="NQN8" s="1242"/>
      <c r="NQO8" s="1242"/>
      <c r="NQP8" s="1242"/>
      <c r="NQQ8" s="1242"/>
      <c r="NQR8" s="1242"/>
      <c r="NQS8" s="1242"/>
      <c r="NQT8" s="1242"/>
      <c r="NQU8" s="1242"/>
      <c r="NQV8" s="1242"/>
      <c r="NQW8" s="1242"/>
      <c r="NQX8" s="1242"/>
      <c r="NQY8" s="1242"/>
      <c r="NQZ8" s="1242"/>
      <c r="NRA8" s="1242"/>
      <c r="NRB8" s="1242"/>
      <c r="NRC8" s="1242"/>
      <c r="NRD8" s="1242"/>
      <c r="NRE8" s="1242"/>
      <c r="NRF8" s="1242"/>
      <c r="NRG8" s="1242"/>
      <c r="NRH8" s="1242"/>
      <c r="NRI8" s="1242"/>
      <c r="NRJ8" s="1242"/>
      <c r="NRK8" s="1242"/>
      <c r="NRL8" s="1242"/>
      <c r="NRM8" s="1242"/>
      <c r="NRN8" s="1242"/>
      <c r="NRO8" s="1242"/>
      <c r="NRP8" s="1242"/>
      <c r="NRQ8" s="1242"/>
      <c r="NRR8" s="1242"/>
      <c r="NRS8" s="1242"/>
      <c r="NRT8" s="1242"/>
      <c r="NRU8" s="1242"/>
      <c r="NRV8" s="1242"/>
      <c r="NRW8" s="1242"/>
      <c r="NRX8" s="1242"/>
      <c r="NRY8" s="1242"/>
      <c r="NRZ8" s="1242"/>
      <c r="NSA8" s="1242"/>
      <c r="NSB8" s="1242"/>
      <c r="NSC8" s="1242"/>
      <c r="NSD8" s="1242"/>
      <c r="NSE8" s="1242"/>
      <c r="NSF8" s="1242"/>
      <c r="NSG8" s="1242"/>
      <c r="NSH8" s="1242"/>
      <c r="NSI8" s="1242"/>
      <c r="NSJ8" s="1242"/>
      <c r="NSK8" s="1242"/>
      <c r="NSL8" s="1242"/>
      <c r="NSM8" s="1242"/>
      <c r="NSN8" s="1242"/>
      <c r="NSO8" s="1242"/>
      <c r="NSP8" s="1242"/>
      <c r="NSQ8" s="1242"/>
      <c r="NSR8" s="1242"/>
      <c r="NSS8" s="1242"/>
      <c r="NST8" s="1242"/>
      <c r="NSU8" s="1242"/>
      <c r="NSV8" s="1242"/>
      <c r="NSW8" s="1242"/>
      <c r="NSX8" s="1242"/>
      <c r="NSY8" s="1242"/>
      <c r="NSZ8" s="1242"/>
      <c r="NTA8" s="1242"/>
      <c r="NTB8" s="1242"/>
      <c r="NTC8" s="1242"/>
      <c r="NTD8" s="1242"/>
      <c r="NTE8" s="1242"/>
      <c r="NTF8" s="1242"/>
      <c r="NTG8" s="1242"/>
      <c r="NTH8" s="1242"/>
      <c r="NTI8" s="1242"/>
      <c r="NTJ8" s="1242"/>
      <c r="NTK8" s="1242"/>
      <c r="NTL8" s="1242"/>
      <c r="NTM8" s="1242"/>
      <c r="NTN8" s="1242"/>
      <c r="NTO8" s="1242"/>
      <c r="NTP8" s="1242"/>
      <c r="NTQ8" s="1242"/>
      <c r="NTR8" s="1242"/>
      <c r="NTS8" s="1242"/>
      <c r="NTT8" s="1242"/>
      <c r="NTU8" s="1242"/>
      <c r="NTV8" s="1242"/>
      <c r="NTW8" s="1242"/>
      <c r="NTX8" s="1242"/>
      <c r="NTY8" s="1242"/>
      <c r="NTZ8" s="1242"/>
      <c r="NUA8" s="1242"/>
      <c r="NUB8" s="1242"/>
      <c r="NUC8" s="1242"/>
      <c r="NUD8" s="1242"/>
      <c r="NUE8" s="1242"/>
      <c r="NUF8" s="1242"/>
      <c r="NUG8" s="1242"/>
      <c r="NUH8" s="1242"/>
      <c r="NUI8" s="1242"/>
      <c r="NUJ8" s="1242"/>
      <c r="NUK8" s="1242"/>
      <c r="NUL8" s="1242"/>
      <c r="NUM8" s="1242"/>
      <c r="NUN8" s="1242"/>
      <c r="NUO8" s="1242"/>
      <c r="NUP8" s="1242"/>
      <c r="NUQ8" s="1242"/>
      <c r="NUR8" s="1242"/>
      <c r="NUS8" s="1242"/>
      <c r="NUT8" s="1242"/>
      <c r="NUU8" s="1242"/>
      <c r="NUV8" s="1242"/>
      <c r="NUW8" s="1242"/>
      <c r="NUX8" s="1242"/>
      <c r="NUY8" s="1242"/>
      <c r="NUZ8" s="1242"/>
      <c r="NVA8" s="1242"/>
      <c r="NVB8" s="1242"/>
      <c r="NVC8" s="1242"/>
      <c r="NVD8" s="1242"/>
      <c r="NVE8" s="1242"/>
      <c r="NVF8" s="1242"/>
      <c r="NVG8" s="1242"/>
      <c r="NVH8" s="1242"/>
      <c r="NVI8" s="1242"/>
      <c r="NVJ8" s="1242"/>
      <c r="NVK8" s="1242"/>
      <c r="NVL8" s="1242"/>
      <c r="NVM8" s="1242"/>
      <c r="NVN8" s="1242"/>
      <c r="NVO8" s="1242"/>
      <c r="NVP8" s="1242"/>
      <c r="NVQ8" s="1242"/>
      <c r="NVR8" s="1242"/>
      <c r="NVS8" s="1242"/>
      <c r="NVT8" s="1242"/>
      <c r="NVU8" s="1242"/>
      <c r="NVV8" s="1242"/>
      <c r="NVW8" s="1242"/>
      <c r="NVX8" s="1242"/>
      <c r="NVY8" s="1242"/>
      <c r="NVZ8" s="1242"/>
      <c r="NWA8" s="1242"/>
      <c r="NWB8" s="1242"/>
      <c r="NWC8" s="1242"/>
      <c r="NWD8" s="1242"/>
      <c r="NWE8" s="1242"/>
      <c r="NWF8" s="1242"/>
      <c r="NWG8" s="1242"/>
      <c r="NWH8" s="1242"/>
      <c r="NWI8" s="1242"/>
      <c r="NWJ8" s="1242"/>
      <c r="NWK8" s="1242"/>
      <c r="NWL8" s="1242"/>
      <c r="NWM8" s="1242"/>
      <c r="NWN8" s="1242"/>
      <c r="NWO8" s="1242"/>
      <c r="NWP8" s="1242"/>
      <c r="NWQ8" s="1242"/>
      <c r="NWR8" s="1242"/>
      <c r="NWS8" s="1242"/>
      <c r="NWT8" s="1242"/>
      <c r="NWU8" s="1242"/>
      <c r="NWV8" s="1242"/>
      <c r="NWW8" s="1242"/>
      <c r="NWX8" s="1242"/>
      <c r="NWY8" s="1242"/>
      <c r="NWZ8" s="1242"/>
      <c r="NXA8" s="1242"/>
      <c r="NXB8" s="1242"/>
      <c r="NXC8" s="1242"/>
      <c r="NXD8" s="1242"/>
      <c r="NXE8" s="1242"/>
      <c r="NXF8" s="1242"/>
      <c r="NXG8" s="1242"/>
      <c r="NXH8" s="1242"/>
      <c r="NXI8" s="1242"/>
      <c r="NXJ8" s="1242"/>
      <c r="NXK8" s="1242"/>
      <c r="NXL8" s="1242"/>
      <c r="NXM8" s="1242"/>
      <c r="NXN8" s="1242"/>
      <c r="NXO8" s="1242"/>
      <c r="NXP8" s="1242"/>
      <c r="NXQ8" s="1242"/>
      <c r="NXR8" s="1242"/>
      <c r="NXS8" s="1242"/>
      <c r="NXT8" s="1242"/>
      <c r="NXU8" s="1242"/>
      <c r="NXV8" s="1242"/>
      <c r="NXW8" s="1242"/>
      <c r="NXX8" s="1242"/>
      <c r="NXY8" s="1242"/>
      <c r="NXZ8" s="1242"/>
      <c r="NYA8" s="1242"/>
      <c r="NYB8" s="1242"/>
      <c r="NYC8" s="1242"/>
      <c r="NYD8" s="1242"/>
      <c r="NYE8" s="1242"/>
      <c r="NYF8" s="1242"/>
      <c r="NYG8" s="1242"/>
      <c r="NYH8" s="1242"/>
      <c r="NYI8" s="1242"/>
      <c r="NYJ8" s="1242"/>
      <c r="NYK8" s="1242"/>
      <c r="NYL8" s="1242"/>
      <c r="NYM8" s="1242"/>
      <c r="NYN8" s="1242"/>
      <c r="NYO8" s="1242"/>
      <c r="NYP8" s="1242"/>
      <c r="NYQ8" s="1242"/>
      <c r="NYR8" s="1242"/>
      <c r="NYS8" s="1242"/>
      <c r="NYT8" s="1242"/>
      <c r="NYU8" s="1242"/>
      <c r="NYV8" s="1242"/>
      <c r="NYW8" s="1242"/>
      <c r="NYX8" s="1242"/>
      <c r="NYY8" s="1242"/>
      <c r="NYZ8" s="1242"/>
      <c r="NZA8" s="1242"/>
      <c r="NZB8" s="1242"/>
      <c r="NZC8" s="1242"/>
      <c r="NZD8" s="1242"/>
      <c r="NZE8" s="1242"/>
      <c r="NZF8" s="1242"/>
      <c r="NZG8" s="1242"/>
      <c r="NZH8" s="1242"/>
      <c r="NZI8" s="1242"/>
      <c r="NZJ8" s="1242"/>
      <c r="NZK8" s="1242"/>
      <c r="NZL8" s="1242"/>
      <c r="NZM8" s="1242"/>
      <c r="NZN8" s="1242"/>
      <c r="NZO8" s="1242"/>
      <c r="NZP8" s="1242"/>
      <c r="NZQ8" s="1242"/>
      <c r="NZR8" s="1242"/>
      <c r="NZS8" s="1242"/>
      <c r="NZT8" s="1242"/>
      <c r="NZU8" s="1242"/>
      <c r="NZV8" s="1242"/>
      <c r="NZW8" s="1242"/>
      <c r="NZX8" s="1242"/>
      <c r="NZY8" s="1242"/>
      <c r="NZZ8" s="1242"/>
      <c r="OAA8" s="1242"/>
      <c r="OAB8" s="1242"/>
      <c r="OAC8" s="1242"/>
      <c r="OAD8" s="1242"/>
      <c r="OAE8" s="1242"/>
      <c r="OAF8" s="1242"/>
      <c r="OAG8" s="1242"/>
      <c r="OAH8" s="1242"/>
      <c r="OAI8" s="1242"/>
      <c r="OAJ8" s="1242"/>
      <c r="OAK8" s="1242"/>
      <c r="OAL8" s="1242"/>
      <c r="OAM8" s="1242"/>
      <c r="OAN8" s="1242"/>
      <c r="OAO8" s="1242"/>
      <c r="OAP8" s="1242"/>
      <c r="OAQ8" s="1242"/>
      <c r="OAR8" s="1242"/>
      <c r="OAS8" s="1242"/>
      <c r="OAT8" s="1242"/>
      <c r="OAU8" s="1242"/>
      <c r="OAV8" s="1242"/>
      <c r="OAW8" s="1242"/>
      <c r="OAX8" s="1242"/>
      <c r="OAY8" s="1242"/>
      <c r="OAZ8" s="1242"/>
      <c r="OBA8" s="1242"/>
      <c r="OBB8" s="1242"/>
      <c r="OBC8" s="1242"/>
      <c r="OBD8" s="1242"/>
      <c r="OBE8" s="1242"/>
      <c r="OBF8" s="1242"/>
      <c r="OBG8" s="1242"/>
      <c r="OBH8" s="1242"/>
      <c r="OBI8" s="1242"/>
      <c r="OBJ8" s="1242"/>
      <c r="OBK8" s="1242"/>
      <c r="OBL8" s="1242"/>
      <c r="OBM8" s="1242"/>
      <c r="OBN8" s="1242"/>
      <c r="OBO8" s="1242"/>
      <c r="OBP8" s="1242"/>
      <c r="OBQ8" s="1242"/>
      <c r="OBR8" s="1242"/>
      <c r="OBS8" s="1242"/>
      <c r="OBT8" s="1242"/>
      <c r="OBU8" s="1242"/>
      <c r="OBV8" s="1242"/>
      <c r="OBW8" s="1242"/>
      <c r="OBX8" s="1242"/>
      <c r="OBY8" s="1242"/>
      <c r="OBZ8" s="1242"/>
      <c r="OCA8" s="1242"/>
      <c r="OCB8" s="1242"/>
      <c r="OCC8" s="1242"/>
      <c r="OCD8" s="1242"/>
      <c r="OCE8" s="1242"/>
      <c r="OCF8" s="1242"/>
      <c r="OCG8" s="1242"/>
      <c r="OCH8" s="1242"/>
      <c r="OCI8" s="1242"/>
      <c r="OCJ8" s="1242"/>
      <c r="OCK8" s="1242"/>
      <c r="OCL8" s="1242"/>
      <c r="OCM8" s="1242"/>
      <c r="OCN8" s="1242"/>
      <c r="OCO8" s="1242"/>
      <c r="OCP8" s="1242"/>
      <c r="OCQ8" s="1242"/>
      <c r="OCR8" s="1242"/>
      <c r="OCS8" s="1242"/>
      <c r="OCT8" s="1242"/>
      <c r="OCU8" s="1242"/>
      <c r="OCV8" s="1242"/>
      <c r="OCW8" s="1242"/>
      <c r="OCX8" s="1242"/>
      <c r="OCY8" s="1242"/>
      <c r="OCZ8" s="1242"/>
      <c r="ODA8" s="1242"/>
      <c r="ODB8" s="1242"/>
      <c r="ODC8" s="1242"/>
      <c r="ODD8" s="1242"/>
      <c r="ODE8" s="1242"/>
      <c r="ODF8" s="1242"/>
      <c r="ODG8" s="1242"/>
      <c r="ODH8" s="1242"/>
      <c r="ODI8" s="1242"/>
      <c r="ODJ8" s="1242"/>
      <c r="ODK8" s="1242"/>
      <c r="ODL8" s="1242"/>
      <c r="ODM8" s="1242"/>
      <c r="ODN8" s="1242"/>
      <c r="ODO8" s="1242"/>
      <c r="ODP8" s="1242"/>
      <c r="ODQ8" s="1242"/>
      <c r="ODR8" s="1242"/>
      <c r="ODS8" s="1242"/>
      <c r="ODT8" s="1242"/>
      <c r="ODU8" s="1242"/>
      <c r="ODV8" s="1242"/>
      <c r="ODW8" s="1242"/>
      <c r="ODX8" s="1242"/>
      <c r="ODY8" s="1242"/>
      <c r="ODZ8" s="1242"/>
      <c r="OEA8" s="1242"/>
      <c r="OEB8" s="1242"/>
      <c r="OEC8" s="1242"/>
      <c r="OED8" s="1242"/>
      <c r="OEE8" s="1242"/>
      <c r="OEF8" s="1242"/>
      <c r="OEG8" s="1242"/>
      <c r="OEH8" s="1242"/>
      <c r="OEI8" s="1242"/>
      <c r="OEJ8" s="1242"/>
      <c r="OEK8" s="1242"/>
      <c r="OEL8" s="1242"/>
      <c r="OEM8" s="1242"/>
      <c r="OEN8" s="1242"/>
      <c r="OEO8" s="1242"/>
      <c r="OEP8" s="1242"/>
      <c r="OEQ8" s="1242"/>
      <c r="OER8" s="1242"/>
      <c r="OES8" s="1242"/>
      <c r="OET8" s="1242"/>
      <c r="OEU8" s="1242"/>
      <c r="OEV8" s="1242"/>
      <c r="OEW8" s="1242"/>
      <c r="OEX8" s="1242"/>
      <c r="OEY8" s="1242"/>
      <c r="OEZ8" s="1242"/>
      <c r="OFA8" s="1242"/>
      <c r="OFB8" s="1242"/>
      <c r="OFC8" s="1242"/>
      <c r="OFD8" s="1242"/>
      <c r="OFE8" s="1242"/>
      <c r="OFF8" s="1242"/>
      <c r="OFG8" s="1242"/>
      <c r="OFH8" s="1242"/>
      <c r="OFI8" s="1242"/>
      <c r="OFJ8" s="1242"/>
      <c r="OFK8" s="1242"/>
      <c r="OFL8" s="1242"/>
      <c r="OFM8" s="1242"/>
      <c r="OFN8" s="1242"/>
      <c r="OFO8" s="1242"/>
      <c r="OFP8" s="1242"/>
      <c r="OFQ8" s="1242"/>
      <c r="OFR8" s="1242"/>
      <c r="OFS8" s="1242"/>
      <c r="OFT8" s="1242"/>
      <c r="OFU8" s="1242"/>
      <c r="OFV8" s="1242"/>
      <c r="OFW8" s="1242"/>
      <c r="OFX8" s="1242"/>
      <c r="OFY8" s="1242"/>
      <c r="OFZ8" s="1242"/>
      <c r="OGA8" s="1242"/>
      <c r="OGB8" s="1242"/>
      <c r="OGC8" s="1242"/>
      <c r="OGD8" s="1242"/>
      <c r="OGE8" s="1242"/>
      <c r="OGF8" s="1242"/>
      <c r="OGG8" s="1242"/>
      <c r="OGH8" s="1242"/>
      <c r="OGI8" s="1242"/>
      <c r="OGJ8" s="1242"/>
      <c r="OGK8" s="1242"/>
      <c r="OGL8" s="1242"/>
      <c r="OGM8" s="1242"/>
      <c r="OGN8" s="1242"/>
      <c r="OGO8" s="1242"/>
      <c r="OGP8" s="1242"/>
      <c r="OGQ8" s="1242"/>
      <c r="OGR8" s="1242"/>
      <c r="OGS8" s="1242"/>
      <c r="OGT8" s="1242"/>
      <c r="OGU8" s="1242"/>
      <c r="OGV8" s="1242"/>
      <c r="OGW8" s="1242"/>
      <c r="OGX8" s="1242"/>
      <c r="OGY8" s="1242"/>
      <c r="OGZ8" s="1242"/>
      <c r="OHA8" s="1242"/>
      <c r="OHB8" s="1242"/>
      <c r="OHC8" s="1242"/>
      <c r="OHD8" s="1242"/>
      <c r="OHE8" s="1242"/>
      <c r="OHF8" s="1242"/>
      <c r="OHG8" s="1242"/>
      <c r="OHH8" s="1242"/>
      <c r="OHI8" s="1242"/>
      <c r="OHJ8" s="1242"/>
      <c r="OHK8" s="1242"/>
      <c r="OHL8" s="1242"/>
      <c r="OHM8" s="1242"/>
      <c r="OHN8" s="1242"/>
      <c r="OHO8" s="1242"/>
      <c r="OHP8" s="1242"/>
      <c r="OHQ8" s="1242"/>
      <c r="OHR8" s="1242"/>
      <c r="OHS8" s="1242"/>
      <c r="OHT8" s="1242"/>
      <c r="OHU8" s="1242"/>
      <c r="OHV8" s="1242"/>
      <c r="OHW8" s="1242"/>
      <c r="OHX8" s="1242"/>
      <c r="OHY8" s="1242"/>
      <c r="OHZ8" s="1242"/>
      <c r="OIA8" s="1242"/>
      <c r="OIB8" s="1242"/>
      <c r="OIC8" s="1242"/>
      <c r="OID8" s="1242"/>
      <c r="OIE8" s="1242"/>
      <c r="OIF8" s="1242"/>
      <c r="OIG8" s="1242"/>
      <c r="OIH8" s="1242"/>
      <c r="OII8" s="1242"/>
      <c r="OIJ8" s="1242"/>
      <c r="OIK8" s="1242"/>
      <c r="OIL8" s="1242"/>
      <c r="OIM8" s="1242"/>
      <c r="OIN8" s="1242"/>
      <c r="OIO8" s="1242"/>
      <c r="OIP8" s="1242"/>
      <c r="OIQ8" s="1242"/>
      <c r="OIR8" s="1242"/>
      <c r="OIS8" s="1242"/>
      <c r="OIT8" s="1242"/>
      <c r="OIU8" s="1242"/>
      <c r="OIV8" s="1242"/>
      <c r="OIW8" s="1242"/>
      <c r="OIX8" s="1242"/>
      <c r="OIY8" s="1242"/>
      <c r="OIZ8" s="1242"/>
      <c r="OJA8" s="1242"/>
      <c r="OJB8" s="1242"/>
      <c r="OJC8" s="1242"/>
      <c r="OJD8" s="1242"/>
      <c r="OJE8" s="1242"/>
      <c r="OJF8" s="1242"/>
      <c r="OJG8" s="1242"/>
      <c r="OJH8" s="1242"/>
      <c r="OJI8" s="1242"/>
      <c r="OJJ8" s="1242"/>
      <c r="OJK8" s="1242"/>
      <c r="OJL8" s="1242"/>
      <c r="OJM8" s="1242"/>
      <c r="OJN8" s="1242"/>
      <c r="OJO8" s="1242"/>
      <c r="OJP8" s="1242"/>
      <c r="OJQ8" s="1242"/>
      <c r="OJR8" s="1242"/>
      <c r="OJS8" s="1242"/>
      <c r="OJT8" s="1242"/>
      <c r="OJU8" s="1242"/>
      <c r="OJV8" s="1242"/>
      <c r="OJW8" s="1242"/>
      <c r="OJX8" s="1242"/>
      <c r="OJY8" s="1242"/>
      <c r="OJZ8" s="1242"/>
      <c r="OKA8" s="1242"/>
      <c r="OKB8" s="1242"/>
      <c r="OKC8" s="1242"/>
      <c r="OKD8" s="1242"/>
      <c r="OKE8" s="1242"/>
      <c r="OKF8" s="1242"/>
      <c r="OKG8" s="1242"/>
      <c r="OKH8" s="1242"/>
      <c r="OKI8" s="1242"/>
      <c r="OKJ8" s="1242"/>
      <c r="OKK8" s="1242"/>
      <c r="OKL8" s="1242"/>
      <c r="OKM8" s="1242"/>
      <c r="OKN8" s="1242"/>
      <c r="OKO8" s="1242"/>
      <c r="OKP8" s="1242"/>
      <c r="OKQ8" s="1242"/>
      <c r="OKR8" s="1242"/>
      <c r="OKS8" s="1242"/>
      <c r="OKT8" s="1242"/>
      <c r="OKU8" s="1242"/>
      <c r="OKV8" s="1242"/>
      <c r="OKW8" s="1242"/>
      <c r="OKX8" s="1242"/>
      <c r="OKY8" s="1242"/>
      <c r="OKZ8" s="1242"/>
      <c r="OLA8" s="1242"/>
      <c r="OLB8" s="1242"/>
      <c r="OLC8" s="1242"/>
      <c r="OLD8" s="1242"/>
      <c r="OLE8" s="1242"/>
      <c r="OLF8" s="1242"/>
      <c r="OLG8" s="1242"/>
      <c r="OLH8" s="1242"/>
      <c r="OLI8" s="1242"/>
      <c r="OLJ8" s="1242"/>
      <c r="OLK8" s="1242"/>
      <c r="OLL8" s="1242"/>
      <c r="OLM8" s="1242"/>
      <c r="OLN8" s="1242"/>
      <c r="OLO8" s="1242"/>
      <c r="OLP8" s="1242"/>
      <c r="OLQ8" s="1242"/>
      <c r="OLR8" s="1242"/>
      <c r="OLS8" s="1242"/>
      <c r="OLT8" s="1242"/>
      <c r="OLU8" s="1242"/>
      <c r="OLV8" s="1242"/>
      <c r="OLW8" s="1242"/>
      <c r="OLX8" s="1242"/>
      <c r="OLY8" s="1242"/>
      <c r="OLZ8" s="1242"/>
      <c r="OMA8" s="1242"/>
      <c r="OMB8" s="1242"/>
      <c r="OMC8" s="1242"/>
      <c r="OMD8" s="1242"/>
      <c r="OME8" s="1242"/>
      <c r="OMF8" s="1242"/>
      <c r="OMG8" s="1242"/>
      <c r="OMH8" s="1242"/>
      <c r="OMI8" s="1242"/>
      <c r="OMJ8" s="1242"/>
      <c r="OMK8" s="1242"/>
      <c r="OML8" s="1242"/>
      <c r="OMM8" s="1242"/>
      <c r="OMN8" s="1242"/>
      <c r="OMO8" s="1242"/>
      <c r="OMP8" s="1242"/>
      <c r="OMQ8" s="1242"/>
      <c r="OMR8" s="1242"/>
      <c r="OMS8" s="1242"/>
      <c r="OMT8" s="1242"/>
      <c r="OMU8" s="1242"/>
      <c r="OMV8" s="1242"/>
      <c r="OMW8" s="1242"/>
      <c r="OMX8" s="1242"/>
      <c r="OMY8" s="1242"/>
      <c r="OMZ8" s="1242"/>
      <c r="ONA8" s="1242"/>
      <c r="ONB8" s="1242"/>
      <c r="ONC8" s="1242"/>
      <c r="OND8" s="1242"/>
      <c r="ONE8" s="1242"/>
      <c r="ONF8" s="1242"/>
      <c r="ONG8" s="1242"/>
      <c r="ONH8" s="1242"/>
      <c r="ONI8" s="1242"/>
      <c r="ONJ8" s="1242"/>
      <c r="ONK8" s="1242"/>
      <c r="ONL8" s="1242"/>
      <c r="ONM8" s="1242"/>
      <c r="ONN8" s="1242"/>
      <c r="ONO8" s="1242"/>
      <c r="ONP8" s="1242"/>
      <c r="ONQ8" s="1242"/>
      <c r="ONR8" s="1242"/>
      <c r="ONS8" s="1242"/>
      <c r="ONT8" s="1242"/>
      <c r="ONU8" s="1242"/>
      <c r="ONV8" s="1242"/>
      <c r="ONW8" s="1242"/>
      <c r="ONX8" s="1242"/>
      <c r="ONY8" s="1242"/>
      <c r="ONZ8" s="1242"/>
      <c r="OOA8" s="1242"/>
      <c r="OOB8" s="1242"/>
      <c r="OOC8" s="1242"/>
      <c r="OOD8" s="1242"/>
      <c r="OOE8" s="1242"/>
      <c r="OOF8" s="1242"/>
      <c r="OOG8" s="1242"/>
      <c r="OOH8" s="1242"/>
      <c r="OOI8" s="1242"/>
      <c r="OOJ8" s="1242"/>
      <c r="OOK8" s="1242"/>
      <c r="OOL8" s="1242"/>
      <c r="OOM8" s="1242"/>
      <c r="OON8" s="1242"/>
      <c r="OOO8" s="1242"/>
      <c r="OOP8" s="1242"/>
      <c r="OOQ8" s="1242"/>
      <c r="OOR8" s="1242"/>
      <c r="OOS8" s="1242"/>
      <c r="OOT8" s="1242"/>
      <c r="OOU8" s="1242"/>
      <c r="OOV8" s="1242"/>
      <c r="OOW8" s="1242"/>
      <c r="OOX8" s="1242"/>
      <c r="OOY8" s="1242"/>
      <c r="OOZ8" s="1242"/>
      <c r="OPA8" s="1242"/>
      <c r="OPB8" s="1242"/>
      <c r="OPC8" s="1242"/>
      <c r="OPD8" s="1242"/>
      <c r="OPE8" s="1242"/>
      <c r="OPF8" s="1242"/>
      <c r="OPG8" s="1242"/>
      <c r="OPH8" s="1242"/>
      <c r="OPI8" s="1242"/>
      <c r="OPJ8" s="1242"/>
      <c r="OPK8" s="1242"/>
      <c r="OPL8" s="1242"/>
      <c r="OPM8" s="1242"/>
      <c r="OPN8" s="1242"/>
      <c r="OPO8" s="1242"/>
      <c r="OPP8" s="1242"/>
      <c r="OPQ8" s="1242"/>
      <c r="OPR8" s="1242"/>
      <c r="OPS8" s="1242"/>
      <c r="OPT8" s="1242"/>
      <c r="OPU8" s="1242"/>
      <c r="OPV8" s="1242"/>
      <c r="OPW8" s="1242"/>
      <c r="OPX8" s="1242"/>
      <c r="OPY8" s="1242"/>
      <c r="OPZ8" s="1242"/>
      <c r="OQA8" s="1242"/>
      <c r="OQB8" s="1242"/>
      <c r="OQC8" s="1242"/>
      <c r="OQD8" s="1242"/>
      <c r="OQE8" s="1242"/>
      <c r="OQF8" s="1242"/>
      <c r="OQG8" s="1242"/>
      <c r="OQH8" s="1242"/>
      <c r="OQI8" s="1242"/>
      <c r="OQJ8" s="1242"/>
      <c r="OQK8" s="1242"/>
      <c r="OQL8" s="1242"/>
      <c r="OQM8" s="1242"/>
      <c r="OQN8" s="1242"/>
      <c r="OQO8" s="1242"/>
      <c r="OQP8" s="1242"/>
      <c r="OQQ8" s="1242"/>
      <c r="OQR8" s="1242"/>
      <c r="OQS8" s="1242"/>
      <c r="OQT8" s="1242"/>
      <c r="OQU8" s="1242"/>
      <c r="OQV8" s="1242"/>
      <c r="OQW8" s="1242"/>
      <c r="OQX8" s="1242"/>
      <c r="OQY8" s="1242"/>
      <c r="OQZ8" s="1242"/>
      <c r="ORA8" s="1242"/>
      <c r="ORB8" s="1242"/>
      <c r="ORC8" s="1242"/>
      <c r="ORD8" s="1242"/>
      <c r="ORE8" s="1242"/>
      <c r="ORF8" s="1242"/>
      <c r="ORG8" s="1242"/>
      <c r="ORH8" s="1242"/>
      <c r="ORI8" s="1242"/>
      <c r="ORJ8" s="1242"/>
      <c r="ORK8" s="1242"/>
      <c r="ORL8" s="1242"/>
      <c r="ORM8" s="1242"/>
      <c r="ORN8" s="1242"/>
      <c r="ORO8" s="1242"/>
      <c r="ORP8" s="1242"/>
      <c r="ORQ8" s="1242"/>
      <c r="ORR8" s="1242"/>
      <c r="ORS8" s="1242"/>
      <c r="ORT8" s="1242"/>
      <c r="ORU8" s="1242"/>
      <c r="ORV8" s="1242"/>
      <c r="ORW8" s="1242"/>
      <c r="ORX8" s="1242"/>
      <c r="ORY8" s="1242"/>
      <c r="ORZ8" s="1242"/>
      <c r="OSA8" s="1242"/>
      <c r="OSB8" s="1242"/>
      <c r="OSC8" s="1242"/>
      <c r="OSD8" s="1242"/>
      <c r="OSE8" s="1242"/>
      <c r="OSF8" s="1242"/>
      <c r="OSG8" s="1242"/>
      <c r="OSH8" s="1242"/>
      <c r="OSI8" s="1242"/>
      <c r="OSJ8" s="1242"/>
      <c r="OSK8" s="1242"/>
      <c r="OSL8" s="1242"/>
      <c r="OSM8" s="1242"/>
      <c r="OSN8" s="1242"/>
      <c r="OSO8" s="1242"/>
      <c r="OSP8" s="1242"/>
      <c r="OSQ8" s="1242"/>
      <c r="OSR8" s="1242"/>
      <c r="OSS8" s="1242"/>
      <c r="OST8" s="1242"/>
      <c r="OSU8" s="1242"/>
      <c r="OSV8" s="1242"/>
      <c r="OSW8" s="1242"/>
      <c r="OSX8" s="1242"/>
      <c r="OSY8" s="1242"/>
      <c r="OSZ8" s="1242"/>
      <c r="OTA8" s="1242"/>
      <c r="OTB8" s="1242"/>
      <c r="OTC8" s="1242"/>
      <c r="OTD8" s="1242"/>
      <c r="OTE8" s="1242"/>
      <c r="OTF8" s="1242"/>
      <c r="OTG8" s="1242"/>
      <c r="OTH8" s="1242"/>
      <c r="OTI8" s="1242"/>
      <c r="OTJ8" s="1242"/>
      <c r="OTK8" s="1242"/>
      <c r="OTL8" s="1242"/>
      <c r="OTM8" s="1242"/>
      <c r="OTN8" s="1242"/>
      <c r="OTO8" s="1242"/>
      <c r="OTP8" s="1242"/>
      <c r="OTQ8" s="1242"/>
      <c r="OTR8" s="1242"/>
      <c r="OTS8" s="1242"/>
      <c r="OTT8" s="1242"/>
      <c r="OTU8" s="1242"/>
      <c r="OTV8" s="1242"/>
      <c r="OTW8" s="1242"/>
      <c r="OTX8" s="1242"/>
      <c r="OTY8" s="1242"/>
      <c r="OTZ8" s="1242"/>
      <c r="OUA8" s="1242"/>
      <c r="OUB8" s="1242"/>
      <c r="OUC8" s="1242"/>
      <c r="OUD8" s="1242"/>
      <c r="OUE8" s="1242"/>
      <c r="OUF8" s="1242"/>
      <c r="OUG8" s="1242"/>
      <c r="OUH8" s="1242"/>
      <c r="OUI8" s="1242"/>
      <c r="OUJ8" s="1242"/>
      <c r="OUK8" s="1242"/>
      <c r="OUL8" s="1242"/>
      <c r="OUM8" s="1242"/>
      <c r="OUN8" s="1242"/>
      <c r="OUO8" s="1242"/>
      <c r="OUP8" s="1242"/>
      <c r="OUQ8" s="1242"/>
      <c r="OUR8" s="1242"/>
      <c r="OUS8" s="1242"/>
      <c r="OUT8" s="1242"/>
      <c r="OUU8" s="1242"/>
      <c r="OUV8" s="1242"/>
      <c r="OUW8" s="1242"/>
      <c r="OUX8" s="1242"/>
      <c r="OUY8" s="1242"/>
      <c r="OUZ8" s="1242"/>
      <c r="OVA8" s="1242"/>
      <c r="OVB8" s="1242"/>
      <c r="OVC8" s="1242"/>
      <c r="OVD8" s="1242"/>
      <c r="OVE8" s="1242"/>
      <c r="OVF8" s="1242"/>
      <c r="OVG8" s="1242"/>
      <c r="OVH8" s="1242"/>
      <c r="OVI8" s="1242"/>
      <c r="OVJ8" s="1242"/>
      <c r="OVK8" s="1242"/>
      <c r="OVL8" s="1242"/>
      <c r="OVM8" s="1242"/>
      <c r="OVN8" s="1242"/>
      <c r="OVO8" s="1242"/>
      <c r="OVP8" s="1242"/>
      <c r="OVQ8" s="1242"/>
      <c r="OVR8" s="1242"/>
      <c r="OVS8" s="1242"/>
      <c r="OVT8" s="1242"/>
      <c r="OVU8" s="1242"/>
      <c r="OVV8" s="1242"/>
      <c r="OVW8" s="1242"/>
      <c r="OVX8" s="1242"/>
      <c r="OVY8" s="1242"/>
      <c r="OVZ8" s="1242"/>
      <c r="OWA8" s="1242"/>
      <c r="OWB8" s="1242"/>
      <c r="OWC8" s="1242"/>
      <c r="OWD8" s="1242"/>
      <c r="OWE8" s="1242"/>
      <c r="OWF8" s="1242"/>
      <c r="OWG8" s="1242"/>
      <c r="OWH8" s="1242"/>
      <c r="OWI8" s="1242"/>
      <c r="OWJ8" s="1242"/>
      <c r="OWK8" s="1242"/>
      <c r="OWL8" s="1242"/>
      <c r="OWM8" s="1242"/>
      <c r="OWN8" s="1242"/>
      <c r="OWO8" s="1242"/>
      <c r="OWP8" s="1242"/>
      <c r="OWQ8" s="1242"/>
      <c r="OWR8" s="1242"/>
      <c r="OWS8" s="1242"/>
      <c r="OWT8" s="1242"/>
      <c r="OWU8" s="1242"/>
      <c r="OWV8" s="1242"/>
      <c r="OWW8" s="1242"/>
      <c r="OWX8" s="1242"/>
      <c r="OWY8" s="1242"/>
      <c r="OWZ8" s="1242"/>
      <c r="OXA8" s="1242"/>
      <c r="OXB8" s="1242"/>
      <c r="OXC8" s="1242"/>
      <c r="OXD8" s="1242"/>
      <c r="OXE8" s="1242"/>
      <c r="OXF8" s="1242"/>
      <c r="OXG8" s="1242"/>
      <c r="OXH8" s="1242"/>
      <c r="OXI8" s="1242"/>
      <c r="OXJ8" s="1242"/>
      <c r="OXK8" s="1242"/>
      <c r="OXL8" s="1242"/>
      <c r="OXM8" s="1242"/>
      <c r="OXN8" s="1242"/>
      <c r="OXO8" s="1242"/>
      <c r="OXP8" s="1242"/>
      <c r="OXQ8" s="1242"/>
      <c r="OXR8" s="1242"/>
      <c r="OXS8" s="1242"/>
      <c r="OXT8" s="1242"/>
      <c r="OXU8" s="1242"/>
      <c r="OXV8" s="1242"/>
      <c r="OXW8" s="1242"/>
      <c r="OXX8" s="1242"/>
      <c r="OXY8" s="1242"/>
      <c r="OXZ8" s="1242"/>
      <c r="OYA8" s="1242"/>
      <c r="OYB8" s="1242"/>
      <c r="OYC8" s="1242"/>
      <c r="OYD8" s="1242"/>
      <c r="OYE8" s="1242"/>
      <c r="OYF8" s="1242"/>
      <c r="OYG8" s="1242"/>
      <c r="OYH8" s="1242"/>
      <c r="OYI8" s="1242"/>
      <c r="OYJ8" s="1242"/>
      <c r="OYK8" s="1242"/>
      <c r="OYL8" s="1242"/>
      <c r="OYM8" s="1242"/>
      <c r="OYN8" s="1242"/>
      <c r="OYO8" s="1242"/>
      <c r="OYP8" s="1242"/>
      <c r="OYQ8" s="1242"/>
      <c r="OYR8" s="1242"/>
      <c r="OYS8" s="1242"/>
      <c r="OYT8" s="1242"/>
      <c r="OYU8" s="1242"/>
      <c r="OYV8" s="1242"/>
      <c r="OYW8" s="1242"/>
      <c r="OYX8" s="1242"/>
      <c r="OYY8" s="1242"/>
      <c r="OYZ8" s="1242"/>
      <c r="OZA8" s="1242"/>
      <c r="OZB8" s="1242"/>
      <c r="OZC8" s="1242"/>
      <c r="OZD8" s="1242"/>
      <c r="OZE8" s="1242"/>
      <c r="OZF8" s="1242"/>
      <c r="OZG8" s="1242"/>
      <c r="OZH8" s="1242"/>
      <c r="OZI8" s="1242"/>
      <c r="OZJ8" s="1242"/>
      <c r="OZK8" s="1242"/>
      <c r="OZL8" s="1242"/>
      <c r="OZM8" s="1242"/>
      <c r="OZN8" s="1242"/>
      <c r="OZO8" s="1242"/>
      <c r="OZP8" s="1242"/>
      <c r="OZQ8" s="1242"/>
      <c r="OZR8" s="1242"/>
      <c r="OZS8" s="1242"/>
      <c r="OZT8" s="1242"/>
      <c r="OZU8" s="1242"/>
      <c r="OZV8" s="1242"/>
      <c r="OZW8" s="1242"/>
      <c r="OZX8" s="1242"/>
      <c r="OZY8" s="1242"/>
      <c r="OZZ8" s="1242"/>
      <c r="PAA8" s="1242"/>
      <c r="PAB8" s="1242"/>
      <c r="PAC8" s="1242"/>
      <c r="PAD8" s="1242"/>
      <c r="PAE8" s="1242"/>
      <c r="PAF8" s="1242"/>
      <c r="PAG8" s="1242"/>
      <c r="PAH8" s="1242"/>
      <c r="PAI8" s="1242"/>
      <c r="PAJ8" s="1242"/>
      <c r="PAK8" s="1242"/>
      <c r="PAL8" s="1242"/>
      <c r="PAM8" s="1242"/>
      <c r="PAN8" s="1242"/>
      <c r="PAO8" s="1242"/>
      <c r="PAP8" s="1242"/>
      <c r="PAQ8" s="1242"/>
      <c r="PAR8" s="1242"/>
      <c r="PAS8" s="1242"/>
      <c r="PAT8" s="1242"/>
      <c r="PAU8" s="1242"/>
      <c r="PAV8" s="1242"/>
      <c r="PAW8" s="1242"/>
      <c r="PAX8" s="1242"/>
      <c r="PAY8" s="1242"/>
      <c r="PAZ8" s="1242"/>
      <c r="PBA8" s="1242"/>
      <c r="PBB8" s="1242"/>
      <c r="PBC8" s="1242"/>
      <c r="PBD8" s="1242"/>
      <c r="PBE8" s="1242"/>
      <c r="PBF8" s="1242"/>
      <c r="PBG8" s="1242"/>
      <c r="PBH8" s="1242"/>
      <c r="PBI8" s="1242"/>
      <c r="PBJ8" s="1242"/>
      <c r="PBK8" s="1242"/>
      <c r="PBL8" s="1242"/>
      <c r="PBM8" s="1242"/>
      <c r="PBN8" s="1242"/>
      <c r="PBO8" s="1242"/>
      <c r="PBP8" s="1242"/>
      <c r="PBQ8" s="1242"/>
      <c r="PBR8" s="1242"/>
      <c r="PBS8" s="1242"/>
      <c r="PBT8" s="1242"/>
      <c r="PBU8" s="1242"/>
      <c r="PBV8" s="1242"/>
      <c r="PBW8" s="1242"/>
      <c r="PBX8" s="1242"/>
      <c r="PBY8" s="1242"/>
      <c r="PBZ8" s="1242"/>
      <c r="PCA8" s="1242"/>
      <c r="PCB8" s="1242"/>
      <c r="PCC8" s="1242"/>
      <c r="PCD8" s="1242"/>
      <c r="PCE8" s="1242"/>
      <c r="PCF8" s="1242"/>
      <c r="PCG8" s="1242"/>
      <c r="PCH8" s="1242"/>
      <c r="PCI8" s="1242"/>
      <c r="PCJ8" s="1242"/>
      <c r="PCK8" s="1242"/>
      <c r="PCL8" s="1242"/>
      <c r="PCM8" s="1242"/>
      <c r="PCN8" s="1242"/>
      <c r="PCO8" s="1242"/>
      <c r="PCP8" s="1242"/>
      <c r="PCQ8" s="1242"/>
      <c r="PCR8" s="1242"/>
      <c r="PCS8" s="1242"/>
      <c r="PCT8" s="1242"/>
      <c r="PCU8" s="1242"/>
      <c r="PCV8" s="1242"/>
      <c r="PCW8" s="1242"/>
      <c r="PCX8" s="1242"/>
      <c r="PCY8" s="1242"/>
      <c r="PCZ8" s="1242"/>
      <c r="PDA8" s="1242"/>
      <c r="PDB8" s="1242"/>
      <c r="PDC8" s="1242"/>
      <c r="PDD8" s="1242"/>
      <c r="PDE8" s="1242"/>
      <c r="PDF8" s="1242"/>
      <c r="PDG8" s="1242"/>
      <c r="PDH8" s="1242"/>
      <c r="PDI8" s="1242"/>
      <c r="PDJ8" s="1242"/>
      <c r="PDK8" s="1242"/>
      <c r="PDL8" s="1242"/>
      <c r="PDM8" s="1242"/>
      <c r="PDN8" s="1242"/>
      <c r="PDO8" s="1242"/>
      <c r="PDP8" s="1242"/>
      <c r="PDQ8" s="1242"/>
      <c r="PDR8" s="1242"/>
      <c r="PDS8" s="1242"/>
      <c r="PDT8" s="1242"/>
      <c r="PDU8" s="1242"/>
      <c r="PDV8" s="1242"/>
      <c r="PDW8" s="1242"/>
      <c r="PDX8" s="1242"/>
      <c r="PDY8" s="1242"/>
      <c r="PDZ8" s="1242"/>
      <c r="PEA8" s="1242"/>
      <c r="PEB8" s="1242"/>
      <c r="PEC8" s="1242"/>
      <c r="PED8" s="1242"/>
      <c r="PEE8" s="1242"/>
      <c r="PEF8" s="1242"/>
      <c r="PEG8" s="1242"/>
      <c r="PEH8" s="1242"/>
      <c r="PEI8" s="1242"/>
      <c r="PEJ8" s="1242"/>
      <c r="PEK8" s="1242"/>
      <c r="PEL8" s="1242"/>
      <c r="PEM8" s="1242"/>
      <c r="PEN8" s="1242"/>
      <c r="PEO8" s="1242"/>
      <c r="PEP8" s="1242"/>
      <c r="PEQ8" s="1242"/>
      <c r="PER8" s="1242"/>
      <c r="PES8" s="1242"/>
      <c r="PET8" s="1242"/>
      <c r="PEU8" s="1242"/>
      <c r="PEV8" s="1242"/>
      <c r="PEW8" s="1242"/>
      <c r="PEX8" s="1242"/>
      <c r="PEY8" s="1242"/>
      <c r="PEZ8" s="1242"/>
      <c r="PFA8" s="1242"/>
      <c r="PFB8" s="1242"/>
      <c r="PFC8" s="1242"/>
      <c r="PFD8" s="1242"/>
      <c r="PFE8" s="1242"/>
      <c r="PFF8" s="1242"/>
      <c r="PFG8" s="1242"/>
      <c r="PFH8" s="1242"/>
      <c r="PFI8" s="1242"/>
      <c r="PFJ8" s="1242"/>
      <c r="PFK8" s="1242"/>
      <c r="PFL8" s="1242"/>
      <c r="PFM8" s="1242"/>
      <c r="PFN8" s="1242"/>
      <c r="PFO8" s="1242"/>
      <c r="PFP8" s="1242"/>
      <c r="PFQ8" s="1242"/>
      <c r="PFR8" s="1242"/>
      <c r="PFS8" s="1242"/>
      <c r="PFT8" s="1242"/>
      <c r="PFU8" s="1242"/>
      <c r="PFV8" s="1242"/>
      <c r="PFW8" s="1242"/>
      <c r="PFX8" s="1242"/>
      <c r="PFY8" s="1242"/>
      <c r="PFZ8" s="1242"/>
      <c r="PGA8" s="1242"/>
      <c r="PGB8" s="1242"/>
      <c r="PGC8" s="1242"/>
      <c r="PGD8" s="1242"/>
      <c r="PGE8" s="1242"/>
      <c r="PGF8" s="1242"/>
      <c r="PGG8" s="1242"/>
      <c r="PGH8" s="1242"/>
      <c r="PGI8" s="1242"/>
      <c r="PGJ8" s="1242"/>
      <c r="PGK8" s="1242"/>
      <c r="PGL8" s="1242"/>
      <c r="PGM8" s="1242"/>
      <c r="PGN8" s="1242"/>
      <c r="PGO8" s="1242"/>
      <c r="PGP8" s="1242"/>
      <c r="PGQ8" s="1242"/>
      <c r="PGR8" s="1242"/>
      <c r="PGS8" s="1242"/>
      <c r="PGT8" s="1242"/>
      <c r="PGU8" s="1242"/>
      <c r="PGV8" s="1242"/>
      <c r="PGW8" s="1242"/>
      <c r="PGX8" s="1242"/>
      <c r="PGY8" s="1242"/>
      <c r="PGZ8" s="1242"/>
      <c r="PHA8" s="1242"/>
      <c r="PHB8" s="1242"/>
      <c r="PHC8" s="1242"/>
      <c r="PHD8" s="1242"/>
      <c r="PHE8" s="1242"/>
      <c r="PHF8" s="1242"/>
      <c r="PHG8" s="1242"/>
      <c r="PHH8" s="1242"/>
      <c r="PHI8" s="1242"/>
      <c r="PHJ8" s="1242"/>
      <c r="PHK8" s="1242"/>
      <c r="PHL8" s="1242"/>
      <c r="PHM8" s="1242"/>
      <c r="PHN8" s="1242"/>
      <c r="PHO8" s="1242"/>
      <c r="PHP8" s="1242"/>
      <c r="PHQ8" s="1242"/>
      <c r="PHR8" s="1242"/>
      <c r="PHS8" s="1242"/>
      <c r="PHT8" s="1242"/>
      <c r="PHU8" s="1242"/>
      <c r="PHV8" s="1242"/>
      <c r="PHW8" s="1242"/>
      <c r="PHX8" s="1242"/>
      <c r="PHY8" s="1242"/>
      <c r="PHZ8" s="1242"/>
      <c r="PIA8" s="1242"/>
      <c r="PIB8" s="1242"/>
      <c r="PIC8" s="1242"/>
      <c r="PID8" s="1242"/>
      <c r="PIE8" s="1242"/>
      <c r="PIF8" s="1242"/>
      <c r="PIG8" s="1242"/>
      <c r="PIH8" s="1242"/>
      <c r="PII8" s="1242"/>
      <c r="PIJ8" s="1242"/>
      <c r="PIK8" s="1242"/>
      <c r="PIL8" s="1242"/>
      <c r="PIM8" s="1242"/>
      <c r="PIN8" s="1242"/>
      <c r="PIO8" s="1242"/>
      <c r="PIP8" s="1242"/>
      <c r="PIQ8" s="1242"/>
      <c r="PIR8" s="1242"/>
      <c r="PIS8" s="1242"/>
      <c r="PIT8" s="1242"/>
      <c r="PIU8" s="1242"/>
      <c r="PIV8" s="1242"/>
      <c r="PIW8" s="1242"/>
      <c r="PIX8" s="1242"/>
      <c r="PIY8" s="1242"/>
      <c r="PIZ8" s="1242"/>
      <c r="PJA8" s="1242"/>
      <c r="PJB8" s="1242"/>
      <c r="PJC8" s="1242"/>
      <c r="PJD8" s="1242"/>
      <c r="PJE8" s="1242"/>
      <c r="PJF8" s="1242"/>
      <c r="PJG8" s="1242"/>
      <c r="PJH8" s="1242"/>
      <c r="PJI8" s="1242"/>
      <c r="PJJ8" s="1242"/>
      <c r="PJK8" s="1242"/>
      <c r="PJL8" s="1242"/>
      <c r="PJM8" s="1242"/>
      <c r="PJN8" s="1242"/>
      <c r="PJO8" s="1242"/>
      <c r="PJP8" s="1242"/>
      <c r="PJQ8" s="1242"/>
      <c r="PJR8" s="1242"/>
      <c r="PJS8" s="1242"/>
      <c r="PJT8" s="1242"/>
      <c r="PJU8" s="1242"/>
      <c r="PJV8" s="1242"/>
      <c r="PJW8" s="1242"/>
      <c r="PJX8" s="1242"/>
      <c r="PJY8" s="1242"/>
      <c r="PJZ8" s="1242"/>
      <c r="PKA8" s="1242"/>
      <c r="PKB8" s="1242"/>
      <c r="PKC8" s="1242"/>
      <c r="PKD8" s="1242"/>
      <c r="PKE8" s="1242"/>
      <c r="PKF8" s="1242"/>
      <c r="PKG8" s="1242"/>
      <c r="PKH8" s="1242"/>
      <c r="PKI8" s="1242"/>
      <c r="PKJ8" s="1242"/>
      <c r="PKK8" s="1242"/>
      <c r="PKL8" s="1242"/>
      <c r="PKM8" s="1242"/>
      <c r="PKN8" s="1242"/>
      <c r="PKO8" s="1242"/>
      <c r="PKP8" s="1242"/>
      <c r="PKQ8" s="1242"/>
      <c r="PKR8" s="1242"/>
      <c r="PKS8" s="1242"/>
      <c r="PKT8" s="1242"/>
      <c r="PKU8" s="1242"/>
      <c r="PKV8" s="1242"/>
      <c r="PKW8" s="1242"/>
      <c r="PKX8" s="1242"/>
      <c r="PKY8" s="1242"/>
      <c r="PKZ8" s="1242"/>
      <c r="PLA8" s="1242"/>
      <c r="PLB8" s="1242"/>
      <c r="PLC8" s="1242"/>
      <c r="PLD8" s="1242"/>
      <c r="PLE8" s="1242"/>
      <c r="PLF8" s="1242"/>
      <c r="PLG8" s="1242"/>
      <c r="PLH8" s="1242"/>
      <c r="PLI8" s="1242"/>
      <c r="PLJ8" s="1242"/>
      <c r="PLK8" s="1242"/>
      <c r="PLL8" s="1242"/>
      <c r="PLM8" s="1242"/>
      <c r="PLN8" s="1242"/>
      <c r="PLO8" s="1242"/>
      <c r="PLP8" s="1242"/>
      <c r="PLQ8" s="1242"/>
      <c r="PLR8" s="1242"/>
      <c r="PLS8" s="1242"/>
      <c r="PLT8" s="1242"/>
      <c r="PLU8" s="1242"/>
      <c r="PLV8" s="1242"/>
      <c r="PLW8" s="1242"/>
      <c r="PLX8" s="1242"/>
      <c r="PLY8" s="1242"/>
      <c r="PLZ8" s="1242"/>
      <c r="PMA8" s="1242"/>
      <c r="PMB8" s="1242"/>
      <c r="PMC8" s="1242"/>
      <c r="PMD8" s="1242"/>
      <c r="PME8" s="1242"/>
      <c r="PMF8" s="1242"/>
      <c r="PMG8" s="1242"/>
      <c r="PMH8" s="1242"/>
      <c r="PMI8" s="1242"/>
      <c r="PMJ8" s="1242"/>
      <c r="PMK8" s="1242"/>
      <c r="PML8" s="1242"/>
      <c r="PMM8" s="1242"/>
      <c r="PMN8" s="1242"/>
      <c r="PMO8" s="1242"/>
      <c r="PMP8" s="1242"/>
      <c r="PMQ8" s="1242"/>
      <c r="PMR8" s="1242"/>
      <c r="PMS8" s="1242"/>
      <c r="PMT8" s="1242"/>
      <c r="PMU8" s="1242"/>
      <c r="PMV8" s="1242"/>
      <c r="PMW8" s="1242"/>
      <c r="PMX8" s="1242"/>
      <c r="PMY8" s="1242"/>
      <c r="PMZ8" s="1242"/>
      <c r="PNA8" s="1242"/>
      <c r="PNB8" s="1242"/>
      <c r="PNC8" s="1242"/>
      <c r="PND8" s="1242"/>
      <c r="PNE8" s="1242"/>
      <c r="PNF8" s="1242"/>
      <c r="PNG8" s="1242"/>
      <c r="PNH8" s="1242"/>
      <c r="PNI8" s="1242"/>
      <c r="PNJ8" s="1242"/>
      <c r="PNK8" s="1242"/>
      <c r="PNL8" s="1242"/>
      <c r="PNM8" s="1242"/>
      <c r="PNN8" s="1242"/>
      <c r="PNO8" s="1242"/>
      <c r="PNP8" s="1242"/>
      <c r="PNQ8" s="1242"/>
      <c r="PNR8" s="1242"/>
      <c r="PNS8" s="1242"/>
      <c r="PNT8" s="1242"/>
      <c r="PNU8" s="1242"/>
      <c r="PNV8" s="1242"/>
      <c r="PNW8" s="1242"/>
      <c r="PNX8" s="1242"/>
      <c r="PNY8" s="1242"/>
      <c r="PNZ8" s="1242"/>
      <c r="POA8" s="1242"/>
      <c r="POB8" s="1242"/>
      <c r="POC8" s="1242"/>
      <c r="POD8" s="1242"/>
      <c r="POE8" s="1242"/>
      <c r="POF8" s="1242"/>
      <c r="POG8" s="1242"/>
      <c r="POH8" s="1242"/>
      <c r="POI8" s="1242"/>
      <c r="POJ8" s="1242"/>
      <c r="POK8" s="1242"/>
      <c r="POL8" s="1242"/>
      <c r="POM8" s="1242"/>
      <c r="PON8" s="1242"/>
      <c r="POO8" s="1242"/>
      <c r="POP8" s="1242"/>
      <c r="POQ8" s="1242"/>
      <c r="POR8" s="1242"/>
      <c r="POS8" s="1242"/>
      <c r="POT8" s="1242"/>
      <c r="POU8" s="1242"/>
      <c r="POV8" s="1242"/>
      <c r="POW8" s="1242"/>
      <c r="POX8" s="1242"/>
      <c r="POY8" s="1242"/>
      <c r="POZ8" s="1242"/>
      <c r="PPA8" s="1242"/>
      <c r="PPB8" s="1242"/>
      <c r="PPC8" s="1242"/>
      <c r="PPD8" s="1242"/>
      <c r="PPE8" s="1242"/>
      <c r="PPF8" s="1242"/>
      <c r="PPG8" s="1242"/>
      <c r="PPH8" s="1242"/>
      <c r="PPI8" s="1242"/>
      <c r="PPJ8" s="1242"/>
      <c r="PPK8" s="1242"/>
      <c r="PPL8" s="1242"/>
      <c r="PPM8" s="1242"/>
      <c r="PPN8" s="1242"/>
      <c r="PPO8" s="1242"/>
      <c r="PPP8" s="1242"/>
      <c r="PPQ8" s="1242"/>
      <c r="PPR8" s="1242"/>
      <c r="PPS8" s="1242"/>
      <c r="PPT8" s="1242"/>
      <c r="PPU8" s="1242"/>
      <c r="PPV8" s="1242"/>
      <c r="PPW8" s="1242"/>
      <c r="PPX8" s="1242"/>
      <c r="PPY8" s="1242"/>
      <c r="PPZ8" s="1242"/>
      <c r="PQA8" s="1242"/>
      <c r="PQB8" s="1242"/>
      <c r="PQC8" s="1242"/>
      <c r="PQD8" s="1242"/>
      <c r="PQE8" s="1242"/>
      <c r="PQF8" s="1242"/>
      <c r="PQG8" s="1242"/>
      <c r="PQH8" s="1242"/>
      <c r="PQI8" s="1242"/>
      <c r="PQJ8" s="1242"/>
      <c r="PQK8" s="1242"/>
      <c r="PQL8" s="1242"/>
      <c r="PQM8" s="1242"/>
      <c r="PQN8" s="1242"/>
      <c r="PQO8" s="1242"/>
      <c r="PQP8" s="1242"/>
      <c r="PQQ8" s="1242"/>
      <c r="PQR8" s="1242"/>
      <c r="PQS8" s="1242"/>
      <c r="PQT8" s="1242"/>
      <c r="PQU8" s="1242"/>
      <c r="PQV8" s="1242"/>
      <c r="PQW8" s="1242"/>
      <c r="PQX8" s="1242"/>
      <c r="PQY8" s="1242"/>
      <c r="PQZ8" s="1242"/>
      <c r="PRA8" s="1242"/>
      <c r="PRB8" s="1242"/>
      <c r="PRC8" s="1242"/>
      <c r="PRD8" s="1242"/>
      <c r="PRE8" s="1242"/>
      <c r="PRF8" s="1242"/>
      <c r="PRG8" s="1242"/>
      <c r="PRH8" s="1242"/>
      <c r="PRI8" s="1242"/>
      <c r="PRJ8" s="1242"/>
      <c r="PRK8" s="1242"/>
      <c r="PRL8" s="1242"/>
      <c r="PRM8" s="1242"/>
      <c r="PRN8" s="1242"/>
      <c r="PRO8" s="1242"/>
      <c r="PRP8" s="1242"/>
      <c r="PRQ8" s="1242"/>
      <c r="PRR8" s="1242"/>
      <c r="PRS8" s="1242"/>
      <c r="PRT8" s="1242"/>
      <c r="PRU8" s="1242"/>
      <c r="PRV8" s="1242"/>
      <c r="PRW8" s="1242"/>
      <c r="PRX8" s="1242"/>
      <c r="PRY8" s="1242"/>
      <c r="PRZ8" s="1242"/>
      <c r="PSA8" s="1242"/>
      <c r="PSB8" s="1242"/>
      <c r="PSC8" s="1242"/>
      <c r="PSD8" s="1242"/>
      <c r="PSE8" s="1242"/>
      <c r="PSF8" s="1242"/>
      <c r="PSG8" s="1242"/>
      <c r="PSH8" s="1242"/>
      <c r="PSI8" s="1242"/>
      <c r="PSJ8" s="1242"/>
      <c r="PSK8" s="1242"/>
      <c r="PSL8" s="1242"/>
      <c r="PSM8" s="1242"/>
      <c r="PSN8" s="1242"/>
      <c r="PSO8" s="1242"/>
      <c r="PSP8" s="1242"/>
      <c r="PSQ8" s="1242"/>
      <c r="PSR8" s="1242"/>
      <c r="PSS8" s="1242"/>
      <c r="PST8" s="1242"/>
      <c r="PSU8" s="1242"/>
      <c r="PSV8" s="1242"/>
      <c r="PSW8" s="1242"/>
      <c r="PSX8" s="1242"/>
      <c r="PSY8" s="1242"/>
      <c r="PSZ8" s="1242"/>
      <c r="PTA8" s="1242"/>
      <c r="PTB8" s="1242"/>
      <c r="PTC8" s="1242"/>
      <c r="PTD8" s="1242"/>
      <c r="PTE8" s="1242"/>
      <c r="PTF8" s="1242"/>
      <c r="PTG8" s="1242"/>
      <c r="PTH8" s="1242"/>
      <c r="PTI8" s="1242"/>
      <c r="PTJ8" s="1242"/>
      <c r="PTK8" s="1242"/>
      <c r="PTL8" s="1242"/>
      <c r="PTM8" s="1242"/>
      <c r="PTN8" s="1242"/>
      <c r="PTO8" s="1242"/>
      <c r="PTP8" s="1242"/>
      <c r="PTQ8" s="1242"/>
      <c r="PTR8" s="1242"/>
      <c r="PTS8" s="1242"/>
      <c r="PTT8" s="1242"/>
      <c r="PTU8" s="1242"/>
      <c r="PTV8" s="1242"/>
      <c r="PTW8" s="1242"/>
      <c r="PTX8" s="1242"/>
      <c r="PTY8" s="1242"/>
      <c r="PTZ8" s="1242"/>
      <c r="PUA8" s="1242"/>
      <c r="PUB8" s="1242"/>
      <c r="PUC8" s="1242"/>
      <c r="PUD8" s="1242"/>
      <c r="PUE8" s="1242"/>
      <c r="PUF8" s="1242"/>
      <c r="PUG8" s="1242"/>
      <c r="PUH8" s="1242"/>
      <c r="PUI8" s="1242"/>
      <c r="PUJ8" s="1242"/>
      <c r="PUK8" s="1242"/>
      <c r="PUL8" s="1242"/>
      <c r="PUM8" s="1242"/>
      <c r="PUN8" s="1242"/>
      <c r="PUO8" s="1242"/>
      <c r="PUP8" s="1242"/>
      <c r="PUQ8" s="1242"/>
      <c r="PUR8" s="1242"/>
      <c r="PUS8" s="1242"/>
      <c r="PUT8" s="1242"/>
      <c r="PUU8" s="1242"/>
      <c r="PUV8" s="1242"/>
      <c r="PUW8" s="1242"/>
      <c r="PUX8" s="1242"/>
      <c r="PUY8" s="1242"/>
      <c r="PUZ8" s="1242"/>
      <c r="PVA8" s="1242"/>
      <c r="PVB8" s="1242"/>
      <c r="PVC8" s="1242"/>
      <c r="PVD8" s="1242"/>
      <c r="PVE8" s="1242"/>
      <c r="PVF8" s="1242"/>
      <c r="PVG8" s="1242"/>
      <c r="PVH8" s="1242"/>
      <c r="PVI8" s="1242"/>
      <c r="PVJ8" s="1242"/>
      <c r="PVK8" s="1242"/>
      <c r="PVL8" s="1242"/>
      <c r="PVM8" s="1242"/>
      <c r="PVN8" s="1242"/>
      <c r="PVO8" s="1242"/>
      <c r="PVP8" s="1242"/>
      <c r="PVQ8" s="1242"/>
      <c r="PVR8" s="1242"/>
      <c r="PVS8" s="1242"/>
      <c r="PVT8" s="1242"/>
      <c r="PVU8" s="1242"/>
      <c r="PVV8" s="1242"/>
      <c r="PVW8" s="1242"/>
      <c r="PVX8" s="1242"/>
      <c r="PVY8" s="1242"/>
      <c r="PVZ8" s="1242"/>
      <c r="PWA8" s="1242"/>
      <c r="PWB8" s="1242"/>
      <c r="PWC8" s="1242"/>
      <c r="PWD8" s="1242"/>
      <c r="PWE8" s="1242"/>
      <c r="PWF8" s="1242"/>
      <c r="PWG8" s="1242"/>
      <c r="PWH8" s="1242"/>
      <c r="PWI8" s="1242"/>
      <c r="PWJ8" s="1242"/>
      <c r="PWK8" s="1242"/>
      <c r="PWL8" s="1242"/>
      <c r="PWM8" s="1242"/>
      <c r="PWN8" s="1242"/>
      <c r="PWO8" s="1242"/>
      <c r="PWP8" s="1242"/>
      <c r="PWQ8" s="1242"/>
      <c r="PWR8" s="1242"/>
      <c r="PWS8" s="1242"/>
      <c r="PWT8" s="1242"/>
      <c r="PWU8" s="1242"/>
      <c r="PWV8" s="1242"/>
      <c r="PWW8" s="1242"/>
      <c r="PWX8" s="1242"/>
      <c r="PWY8" s="1242"/>
      <c r="PWZ8" s="1242"/>
      <c r="PXA8" s="1242"/>
      <c r="PXB8" s="1242"/>
      <c r="PXC8" s="1242"/>
      <c r="PXD8" s="1242"/>
      <c r="PXE8" s="1242"/>
      <c r="PXF8" s="1242"/>
      <c r="PXG8" s="1242"/>
      <c r="PXH8" s="1242"/>
      <c r="PXI8" s="1242"/>
      <c r="PXJ8" s="1242"/>
      <c r="PXK8" s="1242"/>
      <c r="PXL8" s="1242"/>
      <c r="PXM8" s="1242"/>
      <c r="PXN8" s="1242"/>
      <c r="PXO8" s="1242"/>
      <c r="PXP8" s="1242"/>
      <c r="PXQ8" s="1242"/>
      <c r="PXR8" s="1242"/>
      <c r="PXS8" s="1242"/>
      <c r="PXT8" s="1242"/>
      <c r="PXU8" s="1242"/>
      <c r="PXV8" s="1242"/>
      <c r="PXW8" s="1242"/>
      <c r="PXX8" s="1242"/>
      <c r="PXY8" s="1242"/>
      <c r="PXZ8" s="1242"/>
      <c r="PYA8" s="1242"/>
      <c r="PYB8" s="1242"/>
      <c r="PYC8" s="1242"/>
      <c r="PYD8" s="1242"/>
      <c r="PYE8" s="1242"/>
      <c r="PYF8" s="1242"/>
      <c r="PYG8" s="1242"/>
      <c r="PYH8" s="1242"/>
      <c r="PYI8" s="1242"/>
      <c r="PYJ8" s="1242"/>
      <c r="PYK8" s="1242"/>
      <c r="PYL8" s="1242"/>
      <c r="PYM8" s="1242"/>
      <c r="PYN8" s="1242"/>
      <c r="PYO8" s="1242"/>
      <c r="PYP8" s="1242"/>
      <c r="PYQ8" s="1242"/>
      <c r="PYR8" s="1242"/>
      <c r="PYS8" s="1242"/>
      <c r="PYT8" s="1242"/>
      <c r="PYU8" s="1242"/>
      <c r="PYV8" s="1242"/>
      <c r="PYW8" s="1242"/>
      <c r="PYX8" s="1242"/>
      <c r="PYY8" s="1242"/>
      <c r="PYZ8" s="1242"/>
      <c r="PZA8" s="1242"/>
      <c r="PZB8" s="1242"/>
      <c r="PZC8" s="1242"/>
      <c r="PZD8" s="1242"/>
      <c r="PZE8" s="1242"/>
      <c r="PZF8" s="1242"/>
      <c r="PZG8" s="1242"/>
      <c r="PZH8" s="1242"/>
      <c r="PZI8" s="1242"/>
      <c r="PZJ8" s="1242"/>
      <c r="PZK8" s="1242"/>
      <c r="PZL8" s="1242"/>
      <c r="PZM8" s="1242"/>
      <c r="PZN8" s="1242"/>
      <c r="PZO8" s="1242"/>
      <c r="PZP8" s="1242"/>
      <c r="PZQ8" s="1242"/>
      <c r="PZR8" s="1242"/>
      <c r="PZS8" s="1242"/>
      <c r="PZT8" s="1242"/>
      <c r="PZU8" s="1242"/>
      <c r="PZV8" s="1242"/>
      <c r="PZW8" s="1242"/>
      <c r="PZX8" s="1242"/>
      <c r="PZY8" s="1242"/>
      <c r="PZZ8" s="1242"/>
      <c r="QAA8" s="1242"/>
      <c r="QAB8" s="1242"/>
      <c r="QAC8" s="1242"/>
      <c r="QAD8" s="1242"/>
      <c r="QAE8" s="1242"/>
      <c r="QAF8" s="1242"/>
      <c r="QAG8" s="1242"/>
      <c r="QAH8" s="1242"/>
      <c r="QAI8" s="1242"/>
      <c r="QAJ8" s="1242"/>
      <c r="QAK8" s="1242"/>
      <c r="QAL8" s="1242"/>
      <c r="QAM8" s="1242"/>
      <c r="QAN8" s="1242"/>
      <c r="QAO8" s="1242"/>
      <c r="QAP8" s="1242"/>
      <c r="QAQ8" s="1242"/>
      <c r="QAR8" s="1242"/>
      <c r="QAS8" s="1242"/>
      <c r="QAT8" s="1242"/>
      <c r="QAU8" s="1242"/>
      <c r="QAV8" s="1242"/>
      <c r="QAW8" s="1242"/>
      <c r="QAX8" s="1242"/>
      <c r="QAY8" s="1242"/>
      <c r="QAZ8" s="1242"/>
      <c r="QBA8" s="1242"/>
      <c r="QBB8" s="1242"/>
      <c r="QBC8" s="1242"/>
      <c r="QBD8" s="1242"/>
      <c r="QBE8" s="1242"/>
      <c r="QBF8" s="1242"/>
      <c r="QBG8" s="1242"/>
      <c r="QBH8" s="1242"/>
      <c r="QBI8" s="1242"/>
      <c r="QBJ8" s="1242"/>
      <c r="QBK8" s="1242"/>
      <c r="QBL8" s="1242"/>
      <c r="QBM8" s="1242"/>
      <c r="QBN8" s="1242"/>
      <c r="QBO8" s="1242"/>
      <c r="QBP8" s="1242"/>
      <c r="QBQ8" s="1242"/>
      <c r="QBR8" s="1242"/>
      <c r="QBS8" s="1242"/>
      <c r="QBT8" s="1242"/>
      <c r="QBU8" s="1242"/>
      <c r="QBV8" s="1242"/>
      <c r="QBW8" s="1242"/>
      <c r="QBX8" s="1242"/>
      <c r="QBY8" s="1242"/>
      <c r="QBZ8" s="1242"/>
      <c r="QCA8" s="1242"/>
      <c r="QCB8" s="1242"/>
      <c r="QCC8" s="1242"/>
      <c r="QCD8" s="1242"/>
      <c r="QCE8" s="1242"/>
      <c r="QCF8" s="1242"/>
      <c r="QCG8" s="1242"/>
      <c r="QCH8" s="1242"/>
      <c r="QCI8" s="1242"/>
      <c r="QCJ8" s="1242"/>
      <c r="QCK8" s="1242"/>
      <c r="QCL8" s="1242"/>
      <c r="QCM8" s="1242"/>
      <c r="QCN8" s="1242"/>
      <c r="QCO8" s="1242"/>
      <c r="QCP8" s="1242"/>
      <c r="QCQ8" s="1242"/>
      <c r="QCR8" s="1242"/>
      <c r="QCS8" s="1242"/>
      <c r="QCT8" s="1242"/>
      <c r="QCU8" s="1242"/>
      <c r="QCV8" s="1242"/>
      <c r="QCW8" s="1242"/>
      <c r="QCX8" s="1242"/>
      <c r="QCY8" s="1242"/>
      <c r="QCZ8" s="1242"/>
      <c r="QDA8" s="1242"/>
      <c r="QDB8" s="1242"/>
      <c r="QDC8" s="1242"/>
      <c r="QDD8" s="1242"/>
      <c r="QDE8" s="1242"/>
      <c r="QDF8" s="1242"/>
      <c r="QDG8" s="1242"/>
      <c r="QDH8" s="1242"/>
      <c r="QDI8" s="1242"/>
      <c r="QDJ8" s="1242"/>
      <c r="QDK8" s="1242"/>
      <c r="QDL8" s="1242"/>
      <c r="QDM8" s="1242"/>
      <c r="QDN8" s="1242"/>
      <c r="QDO8" s="1242"/>
      <c r="QDP8" s="1242"/>
      <c r="QDQ8" s="1242"/>
      <c r="QDR8" s="1242"/>
      <c r="QDS8" s="1242"/>
      <c r="QDT8" s="1242"/>
      <c r="QDU8" s="1242"/>
      <c r="QDV8" s="1242"/>
      <c r="QDW8" s="1242"/>
      <c r="QDX8" s="1242"/>
      <c r="QDY8" s="1242"/>
      <c r="QDZ8" s="1242"/>
      <c r="QEA8" s="1242"/>
      <c r="QEB8" s="1242"/>
      <c r="QEC8" s="1242"/>
      <c r="QED8" s="1242"/>
      <c r="QEE8" s="1242"/>
      <c r="QEF8" s="1242"/>
      <c r="QEG8" s="1242"/>
      <c r="QEH8" s="1242"/>
      <c r="QEI8" s="1242"/>
      <c r="QEJ8" s="1242"/>
      <c r="QEK8" s="1242"/>
      <c r="QEL8" s="1242"/>
      <c r="QEM8" s="1242"/>
      <c r="QEN8" s="1242"/>
      <c r="QEO8" s="1242"/>
      <c r="QEP8" s="1242"/>
      <c r="QEQ8" s="1242"/>
      <c r="QER8" s="1242"/>
      <c r="QES8" s="1242"/>
      <c r="QET8" s="1242"/>
      <c r="QEU8" s="1242"/>
      <c r="QEV8" s="1242"/>
      <c r="QEW8" s="1242"/>
      <c r="QEX8" s="1242"/>
      <c r="QEY8" s="1242"/>
      <c r="QEZ8" s="1242"/>
      <c r="QFA8" s="1242"/>
      <c r="QFB8" s="1242"/>
      <c r="QFC8" s="1242"/>
      <c r="QFD8" s="1242"/>
      <c r="QFE8" s="1242"/>
      <c r="QFF8" s="1242"/>
      <c r="QFG8" s="1242"/>
      <c r="QFH8" s="1242"/>
      <c r="QFI8" s="1242"/>
      <c r="QFJ8" s="1242"/>
      <c r="QFK8" s="1242"/>
      <c r="QFL8" s="1242"/>
      <c r="QFM8" s="1242"/>
      <c r="QFN8" s="1242"/>
      <c r="QFO8" s="1242"/>
      <c r="QFP8" s="1242"/>
      <c r="QFQ8" s="1242"/>
      <c r="QFR8" s="1242"/>
      <c r="QFS8" s="1242"/>
      <c r="QFT8" s="1242"/>
      <c r="QFU8" s="1242"/>
      <c r="QFV8" s="1242"/>
      <c r="QFW8" s="1242"/>
      <c r="QFX8" s="1242"/>
      <c r="QFY8" s="1242"/>
      <c r="QFZ8" s="1242"/>
      <c r="QGA8" s="1242"/>
      <c r="QGB8" s="1242"/>
      <c r="QGC8" s="1242"/>
      <c r="QGD8" s="1242"/>
      <c r="QGE8" s="1242"/>
      <c r="QGF8" s="1242"/>
      <c r="QGG8" s="1242"/>
      <c r="QGH8" s="1242"/>
      <c r="QGI8" s="1242"/>
      <c r="QGJ8" s="1242"/>
      <c r="QGK8" s="1242"/>
      <c r="QGL8" s="1242"/>
      <c r="QGM8" s="1242"/>
      <c r="QGN8" s="1242"/>
      <c r="QGO8" s="1242"/>
      <c r="QGP8" s="1242"/>
      <c r="QGQ8" s="1242"/>
      <c r="QGR8" s="1242"/>
      <c r="QGS8" s="1242"/>
      <c r="QGT8" s="1242"/>
      <c r="QGU8" s="1242"/>
      <c r="QGV8" s="1242"/>
      <c r="QGW8" s="1242"/>
      <c r="QGX8" s="1242"/>
      <c r="QGY8" s="1242"/>
      <c r="QGZ8" s="1242"/>
      <c r="QHA8" s="1242"/>
      <c r="QHB8" s="1242"/>
      <c r="QHC8" s="1242"/>
      <c r="QHD8" s="1242"/>
      <c r="QHE8" s="1242"/>
      <c r="QHF8" s="1242"/>
      <c r="QHG8" s="1242"/>
      <c r="QHH8" s="1242"/>
      <c r="QHI8" s="1242"/>
      <c r="QHJ8" s="1242"/>
      <c r="QHK8" s="1242"/>
      <c r="QHL8" s="1242"/>
      <c r="QHM8" s="1242"/>
      <c r="QHN8" s="1242"/>
      <c r="QHO8" s="1242"/>
      <c r="QHP8" s="1242"/>
      <c r="QHQ8" s="1242"/>
      <c r="QHR8" s="1242"/>
      <c r="QHS8" s="1242"/>
      <c r="QHT8" s="1242"/>
      <c r="QHU8" s="1242"/>
      <c r="QHV8" s="1242"/>
      <c r="QHW8" s="1242"/>
      <c r="QHX8" s="1242"/>
      <c r="QHY8" s="1242"/>
      <c r="QHZ8" s="1242"/>
      <c r="QIA8" s="1242"/>
      <c r="QIB8" s="1242"/>
      <c r="QIC8" s="1242"/>
      <c r="QID8" s="1242"/>
      <c r="QIE8" s="1242"/>
      <c r="QIF8" s="1242"/>
      <c r="QIG8" s="1242"/>
      <c r="QIH8" s="1242"/>
      <c r="QII8" s="1242"/>
      <c r="QIJ8" s="1242"/>
      <c r="QIK8" s="1242"/>
      <c r="QIL8" s="1242"/>
      <c r="QIM8" s="1242"/>
      <c r="QIN8" s="1242"/>
      <c r="QIO8" s="1242"/>
      <c r="QIP8" s="1242"/>
      <c r="QIQ8" s="1242"/>
      <c r="QIR8" s="1242"/>
      <c r="QIS8" s="1242"/>
      <c r="QIT8" s="1242"/>
      <c r="QIU8" s="1242"/>
      <c r="QIV8" s="1242"/>
      <c r="QIW8" s="1242"/>
      <c r="QIX8" s="1242"/>
      <c r="QIY8" s="1242"/>
      <c r="QIZ8" s="1242"/>
      <c r="QJA8" s="1242"/>
      <c r="QJB8" s="1242"/>
      <c r="QJC8" s="1242"/>
      <c r="QJD8" s="1242"/>
      <c r="QJE8" s="1242"/>
      <c r="QJF8" s="1242"/>
      <c r="QJG8" s="1242"/>
      <c r="QJH8" s="1242"/>
      <c r="QJI8" s="1242"/>
      <c r="QJJ8" s="1242"/>
      <c r="QJK8" s="1242"/>
      <c r="QJL8" s="1242"/>
      <c r="QJM8" s="1242"/>
      <c r="QJN8" s="1242"/>
      <c r="QJO8" s="1242"/>
      <c r="QJP8" s="1242"/>
      <c r="QJQ8" s="1242"/>
      <c r="QJR8" s="1242"/>
      <c r="QJS8" s="1242"/>
      <c r="QJT8" s="1242"/>
      <c r="QJU8" s="1242"/>
      <c r="QJV8" s="1242"/>
      <c r="QJW8" s="1242"/>
      <c r="QJX8" s="1242"/>
      <c r="QJY8" s="1242"/>
      <c r="QJZ8" s="1242"/>
      <c r="QKA8" s="1242"/>
      <c r="QKB8" s="1242"/>
      <c r="QKC8" s="1242"/>
      <c r="QKD8" s="1242"/>
      <c r="QKE8" s="1242"/>
      <c r="QKF8" s="1242"/>
      <c r="QKG8" s="1242"/>
      <c r="QKH8" s="1242"/>
      <c r="QKI8" s="1242"/>
      <c r="QKJ8" s="1242"/>
      <c r="QKK8" s="1242"/>
      <c r="QKL8" s="1242"/>
      <c r="QKM8" s="1242"/>
      <c r="QKN8" s="1242"/>
      <c r="QKO8" s="1242"/>
      <c r="QKP8" s="1242"/>
      <c r="QKQ8" s="1242"/>
      <c r="QKR8" s="1242"/>
      <c r="QKS8" s="1242"/>
      <c r="QKT8" s="1242"/>
      <c r="QKU8" s="1242"/>
      <c r="QKV8" s="1242"/>
      <c r="QKW8" s="1242"/>
      <c r="QKX8" s="1242"/>
      <c r="QKY8" s="1242"/>
      <c r="QKZ8" s="1242"/>
      <c r="QLA8" s="1242"/>
      <c r="QLB8" s="1242"/>
      <c r="QLC8" s="1242"/>
      <c r="QLD8" s="1242"/>
      <c r="QLE8" s="1242"/>
      <c r="QLF8" s="1242"/>
      <c r="QLG8" s="1242"/>
      <c r="QLH8" s="1242"/>
      <c r="QLI8" s="1242"/>
      <c r="QLJ8" s="1242"/>
      <c r="QLK8" s="1242"/>
      <c r="QLL8" s="1242"/>
      <c r="QLM8" s="1242"/>
      <c r="QLN8" s="1242"/>
      <c r="QLO8" s="1242"/>
      <c r="QLP8" s="1242"/>
      <c r="QLQ8" s="1242"/>
      <c r="QLR8" s="1242"/>
      <c r="QLS8" s="1242"/>
      <c r="QLT8" s="1242"/>
      <c r="QLU8" s="1242"/>
      <c r="QLV8" s="1242"/>
      <c r="QLW8" s="1242"/>
      <c r="QLX8" s="1242"/>
      <c r="QLY8" s="1242"/>
      <c r="QLZ8" s="1242"/>
      <c r="QMA8" s="1242"/>
      <c r="QMB8" s="1242"/>
      <c r="QMC8" s="1242"/>
      <c r="QMD8" s="1242"/>
      <c r="QME8" s="1242"/>
      <c r="QMF8" s="1242"/>
      <c r="QMG8" s="1242"/>
      <c r="QMH8" s="1242"/>
      <c r="QMI8" s="1242"/>
      <c r="QMJ8" s="1242"/>
      <c r="QMK8" s="1242"/>
      <c r="QML8" s="1242"/>
      <c r="QMM8" s="1242"/>
      <c r="QMN8" s="1242"/>
      <c r="QMO8" s="1242"/>
      <c r="QMP8" s="1242"/>
      <c r="QMQ8" s="1242"/>
      <c r="QMR8" s="1242"/>
      <c r="QMS8" s="1242"/>
      <c r="QMT8" s="1242"/>
      <c r="QMU8" s="1242"/>
      <c r="QMV8" s="1242"/>
      <c r="QMW8" s="1242"/>
      <c r="QMX8" s="1242"/>
      <c r="QMY8" s="1242"/>
      <c r="QMZ8" s="1242"/>
      <c r="QNA8" s="1242"/>
      <c r="QNB8" s="1242"/>
      <c r="QNC8" s="1242"/>
      <c r="QND8" s="1242"/>
      <c r="QNE8" s="1242"/>
      <c r="QNF8" s="1242"/>
      <c r="QNG8" s="1242"/>
      <c r="QNH8" s="1242"/>
      <c r="QNI8" s="1242"/>
      <c r="QNJ8" s="1242"/>
      <c r="QNK8" s="1242"/>
      <c r="QNL8" s="1242"/>
      <c r="QNM8" s="1242"/>
      <c r="QNN8" s="1242"/>
      <c r="QNO8" s="1242"/>
      <c r="QNP8" s="1242"/>
      <c r="QNQ8" s="1242"/>
      <c r="QNR8" s="1242"/>
      <c r="QNS8" s="1242"/>
      <c r="QNT8" s="1242"/>
      <c r="QNU8" s="1242"/>
      <c r="QNV8" s="1242"/>
      <c r="QNW8" s="1242"/>
      <c r="QNX8" s="1242"/>
      <c r="QNY8" s="1242"/>
      <c r="QNZ8" s="1242"/>
      <c r="QOA8" s="1242"/>
      <c r="QOB8" s="1242"/>
      <c r="QOC8" s="1242"/>
      <c r="QOD8" s="1242"/>
      <c r="QOE8" s="1242"/>
      <c r="QOF8" s="1242"/>
      <c r="QOG8" s="1242"/>
      <c r="QOH8" s="1242"/>
      <c r="QOI8" s="1242"/>
      <c r="QOJ8" s="1242"/>
      <c r="QOK8" s="1242"/>
      <c r="QOL8" s="1242"/>
      <c r="QOM8" s="1242"/>
      <c r="QON8" s="1242"/>
      <c r="QOO8" s="1242"/>
      <c r="QOP8" s="1242"/>
      <c r="QOQ8" s="1242"/>
      <c r="QOR8" s="1242"/>
      <c r="QOS8" s="1242"/>
      <c r="QOT8" s="1242"/>
      <c r="QOU8" s="1242"/>
      <c r="QOV8" s="1242"/>
      <c r="QOW8" s="1242"/>
      <c r="QOX8" s="1242"/>
      <c r="QOY8" s="1242"/>
      <c r="QOZ8" s="1242"/>
      <c r="QPA8" s="1242"/>
      <c r="QPB8" s="1242"/>
      <c r="QPC8" s="1242"/>
      <c r="QPD8" s="1242"/>
      <c r="QPE8" s="1242"/>
      <c r="QPF8" s="1242"/>
      <c r="QPG8" s="1242"/>
      <c r="QPH8" s="1242"/>
      <c r="QPI8" s="1242"/>
      <c r="QPJ8" s="1242"/>
      <c r="QPK8" s="1242"/>
      <c r="QPL8" s="1242"/>
      <c r="QPM8" s="1242"/>
      <c r="QPN8" s="1242"/>
      <c r="QPO8" s="1242"/>
      <c r="QPP8" s="1242"/>
      <c r="QPQ8" s="1242"/>
      <c r="QPR8" s="1242"/>
      <c r="QPS8" s="1242"/>
      <c r="QPT8" s="1242"/>
      <c r="QPU8" s="1242"/>
      <c r="QPV8" s="1242"/>
      <c r="QPW8" s="1242"/>
      <c r="QPX8" s="1242"/>
      <c r="QPY8" s="1242"/>
      <c r="QPZ8" s="1242"/>
      <c r="QQA8" s="1242"/>
      <c r="QQB8" s="1242"/>
      <c r="QQC8" s="1242"/>
      <c r="QQD8" s="1242"/>
      <c r="QQE8" s="1242"/>
      <c r="QQF8" s="1242"/>
      <c r="QQG8" s="1242"/>
      <c r="QQH8" s="1242"/>
      <c r="QQI8" s="1242"/>
      <c r="QQJ8" s="1242"/>
      <c r="QQK8" s="1242"/>
      <c r="QQL8" s="1242"/>
      <c r="QQM8" s="1242"/>
      <c r="QQN8" s="1242"/>
      <c r="QQO8" s="1242"/>
      <c r="QQP8" s="1242"/>
      <c r="QQQ8" s="1242"/>
      <c r="QQR8" s="1242"/>
      <c r="QQS8" s="1242"/>
      <c r="QQT8" s="1242"/>
      <c r="QQU8" s="1242"/>
      <c r="QQV8" s="1242"/>
      <c r="QQW8" s="1242"/>
      <c r="QQX8" s="1242"/>
      <c r="QQY8" s="1242"/>
      <c r="QQZ8" s="1242"/>
      <c r="QRA8" s="1242"/>
      <c r="QRB8" s="1242"/>
      <c r="QRC8" s="1242"/>
      <c r="QRD8" s="1242"/>
      <c r="QRE8" s="1242"/>
      <c r="QRF8" s="1242"/>
      <c r="QRG8" s="1242"/>
      <c r="QRH8" s="1242"/>
      <c r="QRI8" s="1242"/>
      <c r="QRJ8" s="1242"/>
      <c r="QRK8" s="1242"/>
      <c r="QRL8" s="1242"/>
      <c r="QRM8" s="1242"/>
      <c r="QRN8" s="1242"/>
      <c r="QRO8" s="1242"/>
      <c r="QRP8" s="1242"/>
      <c r="QRQ8" s="1242"/>
      <c r="QRR8" s="1242"/>
      <c r="QRS8" s="1242"/>
      <c r="QRT8" s="1242"/>
      <c r="QRU8" s="1242"/>
      <c r="QRV8" s="1242"/>
      <c r="QRW8" s="1242"/>
      <c r="QRX8" s="1242"/>
      <c r="QRY8" s="1242"/>
      <c r="QRZ8" s="1242"/>
      <c r="QSA8" s="1242"/>
      <c r="QSB8" s="1242"/>
      <c r="QSC8" s="1242"/>
      <c r="QSD8" s="1242"/>
      <c r="QSE8" s="1242"/>
      <c r="QSF8" s="1242"/>
      <c r="QSG8" s="1242"/>
      <c r="QSH8" s="1242"/>
      <c r="QSI8" s="1242"/>
      <c r="QSJ8" s="1242"/>
      <c r="QSK8" s="1242"/>
      <c r="QSL8" s="1242"/>
      <c r="QSM8" s="1242"/>
      <c r="QSN8" s="1242"/>
      <c r="QSO8" s="1242"/>
      <c r="QSP8" s="1242"/>
      <c r="QSQ8" s="1242"/>
      <c r="QSR8" s="1242"/>
      <c r="QSS8" s="1242"/>
      <c r="QST8" s="1242"/>
      <c r="QSU8" s="1242"/>
      <c r="QSV8" s="1242"/>
      <c r="QSW8" s="1242"/>
      <c r="QSX8" s="1242"/>
      <c r="QSY8" s="1242"/>
      <c r="QSZ8" s="1242"/>
      <c r="QTA8" s="1242"/>
      <c r="QTB8" s="1242"/>
      <c r="QTC8" s="1242"/>
      <c r="QTD8" s="1242"/>
      <c r="QTE8" s="1242"/>
      <c r="QTF8" s="1242"/>
      <c r="QTG8" s="1242"/>
      <c r="QTH8" s="1242"/>
      <c r="QTI8" s="1242"/>
      <c r="QTJ8" s="1242"/>
      <c r="QTK8" s="1242"/>
      <c r="QTL8" s="1242"/>
      <c r="QTM8" s="1242"/>
      <c r="QTN8" s="1242"/>
      <c r="QTO8" s="1242"/>
      <c r="QTP8" s="1242"/>
      <c r="QTQ8" s="1242"/>
      <c r="QTR8" s="1242"/>
      <c r="QTS8" s="1242"/>
      <c r="QTT8" s="1242"/>
      <c r="QTU8" s="1242"/>
      <c r="QTV8" s="1242"/>
      <c r="QTW8" s="1242"/>
      <c r="QTX8" s="1242"/>
      <c r="QTY8" s="1242"/>
      <c r="QTZ8" s="1242"/>
      <c r="QUA8" s="1242"/>
      <c r="QUB8" s="1242"/>
      <c r="QUC8" s="1242"/>
      <c r="QUD8" s="1242"/>
      <c r="QUE8" s="1242"/>
      <c r="QUF8" s="1242"/>
      <c r="QUG8" s="1242"/>
      <c r="QUH8" s="1242"/>
      <c r="QUI8" s="1242"/>
      <c r="QUJ8" s="1242"/>
      <c r="QUK8" s="1242"/>
      <c r="QUL8" s="1242"/>
      <c r="QUM8" s="1242"/>
      <c r="QUN8" s="1242"/>
      <c r="QUO8" s="1242"/>
      <c r="QUP8" s="1242"/>
      <c r="QUQ8" s="1242"/>
      <c r="QUR8" s="1242"/>
      <c r="QUS8" s="1242"/>
      <c r="QUT8" s="1242"/>
      <c r="QUU8" s="1242"/>
      <c r="QUV8" s="1242"/>
      <c r="QUW8" s="1242"/>
      <c r="QUX8" s="1242"/>
      <c r="QUY8" s="1242"/>
      <c r="QUZ8" s="1242"/>
      <c r="QVA8" s="1242"/>
      <c r="QVB8" s="1242"/>
      <c r="QVC8" s="1242"/>
      <c r="QVD8" s="1242"/>
      <c r="QVE8" s="1242"/>
      <c r="QVF8" s="1242"/>
      <c r="QVG8" s="1242"/>
      <c r="QVH8" s="1242"/>
      <c r="QVI8" s="1242"/>
      <c r="QVJ8" s="1242"/>
      <c r="QVK8" s="1242"/>
      <c r="QVL8" s="1242"/>
      <c r="QVM8" s="1242"/>
      <c r="QVN8" s="1242"/>
      <c r="QVO8" s="1242"/>
      <c r="QVP8" s="1242"/>
      <c r="QVQ8" s="1242"/>
      <c r="QVR8" s="1242"/>
      <c r="QVS8" s="1242"/>
      <c r="QVT8" s="1242"/>
      <c r="QVU8" s="1242"/>
      <c r="QVV8" s="1242"/>
      <c r="QVW8" s="1242"/>
      <c r="QVX8" s="1242"/>
      <c r="QVY8" s="1242"/>
      <c r="QVZ8" s="1242"/>
      <c r="QWA8" s="1242"/>
      <c r="QWB8" s="1242"/>
      <c r="QWC8" s="1242"/>
      <c r="QWD8" s="1242"/>
      <c r="QWE8" s="1242"/>
      <c r="QWF8" s="1242"/>
      <c r="QWG8" s="1242"/>
      <c r="QWH8" s="1242"/>
      <c r="QWI8" s="1242"/>
      <c r="QWJ8" s="1242"/>
      <c r="QWK8" s="1242"/>
      <c r="QWL8" s="1242"/>
      <c r="QWM8" s="1242"/>
      <c r="QWN8" s="1242"/>
      <c r="QWO8" s="1242"/>
      <c r="QWP8" s="1242"/>
      <c r="QWQ8" s="1242"/>
      <c r="QWR8" s="1242"/>
      <c r="QWS8" s="1242"/>
      <c r="QWT8" s="1242"/>
      <c r="QWU8" s="1242"/>
      <c r="QWV8" s="1242"/>
      <c r="QWW8" s="1242"/>
      <c r="QWX8" s="1242"/>
      <c r="QWY8" s="1242"/>
      <c r="QWZ8" s="1242"/>
      <c r="QXA8" s="1242"/>
      <c r="QXB8" s="1242"/>
      <c r="QXC8" s="1242"/>
      <c r="QXD8" s="1242"/>
      <c r="QXE8" s="1242"/>
      <c r="QXF8" s="1242"/>
      <c r="QXG8" s="1242"/>
      <c r="QXH8" s="1242"/>
      <c r="QXI8" s="1242"/>
      <c r="QXJ8" s="1242"/>
      <c r="QXK8" s="1242"/>
      <c r="QXL8" s="1242"/>
      <c r="QXM8" s="1242"/>
      <c r="QXN8" s="1242"/>
      <c r="QXO8" s="1242"/>
      <c r="QXP8" s="1242"/>
      <c r="QXQ8" s="1242"/>
      <c r="QXR8" s="1242"/>
      <c r="QXS8" s="1242"/>
      <c r="QXT8" s="1242"/>
      <c r="QXU8" s="1242"/>
      <c r="QXV8" s="1242"/>
      <c r="QXW8" s="1242"/>
      <c r="QXX8" s="1242"/>
      <c r="QXY8" s="1242"/>
      <c r="QXZ8" s="1242"/>
      <c r="QYA8" s="1242"/>
      <c r="QYB8" s="1242"/>
      <c r="QYC8" s="1242"/>
      <c r="QYD8" s="1242"/>
      <c r="QYE8" s="1242"/>
      <c r="QYF8" s="1242"/>
      <c r="QYG8" s="1242"/>
      <c r="QYH8" s="1242"/>
      <c r="QYI8" s="1242"/>
      <c r="QYJ8" s="1242"/>
      <c r="QYK8" s="1242"/>
      <c r="QYL8" s="1242"/>
      <c r="QYM8" s="1242"/>
      <c r="QYN8" s="1242"/>
      <c r="QYO8" s="1242"/>
      <c r="QYP8" s="1242"/>
      <c r="QYQ8" s="1242"/>
      <c r="QYR8" s="1242"/>
      <c r="QYS8" s="1242"/>
      <c r="QYT8" s="1242"/>
      <c r="QYU8" s="1242"/>
      <c r="QYV8" s="1242"/>
      <c r="QYW8" s="1242"/>
      <c r="QYX8" s="1242"/>
      <c r="QYY8" s="1242"/>
      <c r="QYZ8" s="1242"/>
      <c r="QZA8" s="1242"/>
      <c r="QZB8" s="1242"/>
      <c r="QZC8" s="1242"/>
      <c r="QZD8" s="1242"/>
      <c r="QZE8" s="1242"/>
      <c r="QZF8" s="1242"/>
      <c r="QZG8" s="1242"/>
      <c r="QZH8" s="1242"/>
      <c r="QZI8" s="1242"/>
      <c r="QZJ8" s="1242"/>
      <c r="QZK8" s="1242"/>
      <c r="QZL8" s="1242"/>
      <c r="QZM8" s="1242"/>
      <c r="QZN8" s="1242"/>
      <c r="QZO8" s="1242"/>
      <c r="QZP8" s="1242"/>
      <c r="QZQ8" s="1242"/>
      <c r="QZR8" s="1242"/>
      <c r="QZS8" s="1242"/>
      <c r="QZT8" s="1242"/>
      <c r="QZU8" s="1242"/>
      <c r="QZV8" s="1242"/>
      <c r="QZW8" s="1242"/>
      <c r="QZX8" s="1242"/>
      <c r="QZY8" s="1242"/>
      <c r="QZZ8" s="1242"/>
      <c r="RAA8" s="1242"/>
      <c r="RAB8" s="1242"/>
      <c r="RAC8" s="1242"/>
      <c r="RAD8" s="1242"/>
      <c r="RAE8" s="1242"/>
      <c r="RAF8" s="1242"/>
      <c r="RAG8" s="1242"/>
      <c r="RAH8" s="1242"/>
      <c r="RAI8" s="1242"/>
      <c r="RAJ8" s="1242"/>
      <c r="RAK8" s="1242"/>
      <c r="RAL8" s="1242"/>
      <c r="RAM8" s="1242"/>
      <c r="RAN8" s="1242"/>
      <c r="RAO8" s="1242"/>
      <c r="RAP8" s="1242"/>
      <c r="RAQ8" s="1242"/>
      <c r="RAR8" s="1242"/>
      <c r="RAS8" s="1242"/>
      <c r="RAT8" s="1242"/>
      <c r="RAU8" s="1242"/>
      <c r="RAV8" s="1242"/>
      <c r="RAW8" s="1242"/>
      <c r="RAX8" s="1242"/>
      <c r="RAY8" s="1242"/>
      <c r="RAZ8" s="1242"/>
      <c r="RBA8" s="1242"/>
      <c r="RBB8" s="1242"/>
      <c r="RBC8" s="1242"/>
      <c r="RBD8" s="1242"/>
      <c r="RBE8" s="1242"/>
      <c r="RBF8" s="1242"/>
      <c r="RBG8" s="1242"/>
      <c r="RBH8" s="1242"/>
      <c r="RBI8" s="1242"/>
      <c r="RBJ8" s="1242"/>
      <c r="RBK8" s="1242"/>
      <c r="RBL8" s="1242"/>
      <c r="RBM8" s="1242"/>
      <c r="RBN8" s="1242"/>
      <c r="RBO8" s="1242"/>
      <c r="RBP8" s="1242"/>
      <c r="RBQ8" s="1242"/>
      <c r="RBR8" s="1242"/>
      <c r="RBS8" s="1242"/>
      <c r="RBT8" s="1242"/>
      <c r="RBU8" s="1242"/>
      <c r="RBV8" s="1242"/>
      <c r="RBW8" s="1242"/>
      <c r="RBX8" s="1242"/>
      <c r="RBY8" s="1242"/>
      <c r="RBZ8" s="1242"/>
      <c r="RCA8" s="1242"/>
      <c r="RCB8" s="1242"/>
      <c r="RCC8" s="1242"/>
      <c r="RCD8" s="1242"/>
      <c r="RCE8" s="1242"/>
      <c r="RCF8" s="1242"/>
      <c r="RCG8" s="1242"/>
      <c r="RCH8" s="1242"/>
      <c r="RCI8" s="1242"/>
      <c r="RCJ8" s="1242"/>
      <c r="RCK8" s="1242"/>
      <c r="RCL8" s="1242"/>
      <c r="RCM8" s="1242"/>
      <c r="RCN8" s="1242"/>
      <c r="RCO8" s="1242"/>
      <c r="RCP8" s="1242"/>
      <c r="RCQ8" s="1242"/>
      <c r="RCR8" s="1242"/>
      <c r="RCS8" s="1242"/>
      <c r="RCT8" s="1242"/>
      <c r="RCU8" s="1242"/>
      <c r="RCV8" s="1242"/>
      <c r="RCW8" s="1242"/>
      <c r="RCX8" s="1242"/>
      <c r="RCY8" s="1242"/>
      <c r="RCZ8" s="1242"/>
      <c r="RDA8" s="1242"/>
      <c r="RDB8" s="1242"/>
      <c r="RDC8" s="1242"/>
      <c r="RDD8" s="1242"/>
      <c r="RDE8" s="1242"/>
      <c r="RDF8" s="1242"/>
      <c r="RDG8" s="1242"/>
      <c r="RDH8" s="1242"/>
      <c r="RDI8" s="1242"/>
      <c r="RDJ8" s="1242"/>
      <c r="RDK8" s="1242"/>
      <c r="RDL8" s="1242"/>
      <c r="RDM8" s="1242"/>
      <c r="RDN8" s="1242"/>
      <c r="RDO8" s="1242"/>
      <c r="RDP8" s="1242"/>
      <c r="RDQ8" s="1242"/>
      <c r="RDR8" s="1242"/>
      <c r="RDS8" s="1242"/>
      <c r="RDT8" s="1242"/>
      <c r="RDU8" s="1242"/>
      <c r="RDV8" s="1242"/>
      <c r="RDW8" s="1242"/>
      <c r="RDX8" s="1242"/>
      <c r="RDY8" s="1242"/>
      <c r="RDZ8" s="1242"/>
      <c r="REA8" s="1242"/>
      <c r="REB8" s="1242"/>
      <c r="REC8" s="1242"/>
      <c r="RED8" s="1242"/>
      <c r="REE8" s="1242"/>
      <c r="REF8" s="1242"/>
      <c r="REG8" s="1242"/>
      <c r="REH8" s="1242"/>
      <c r="REI8" s="1242"/>
      <c r="REJ8" s="1242"/>
      <c r="REK8" s="1242"/>
      <c r="REL8" s="1242"/>
      <c r="REM8" s="1242"/>
      <c r="REN8" s="1242"/>
      <c r="REO8" s="1242"/>
      <c r="REP8" s="1242"/>
      <c r="REQ8" s="1242"/>
      <c r="RER8" s="1242"/>
      <c r="RES8" s="1242"/>
      <c r="RET8" s="1242"/>
      <c r="REU8" s="1242"/>
      <c r="REV8" s="1242"/>
      <c r="REW8" s="1242"/>
      <c r="REX8" s="1242"/>
      <c r="REY8" s="1242"/>
      <c r="REZ8" s="1242"/>
      <c r="RFA8" s="1242"/>
      <c r="RFB8" s="1242"/>
      <c r="RFC8" s="1242"/>
      <c r="RFD8" s="1242"/>
      <c r="RFE8" s="1242"/>
      <c r="RFF8" s="1242"/>
      <c r="RFG8" s="1242"/>
      <c r="RFH8" s="1242"/>
      <c r="RFI8" s="1242"/>
      <c r="RFJ8" s="1242"/>
      <c r="RFK8" s="1242"/>
      <c r="RFL8" s="1242"/>
      <c r="RFM8" s="1242"/>
      <c r="RFN8" s="1242"/>
      <c r="RFO8" s="1242"/>
      <c r="RFP8" s="1242"/>
      <c r="RFQ8" s="1242"/>
      <c r="RFR8" s="1242"/>
      <c r="RFS8" s="1242"/>
      <c r="RFT8" s="1242"/>
      <c r="RFU8" s="1242"/>
      <c r="RFV8" s="1242"/>
      <c r="RFW8" s="1242"/>
      <c r="RFX8" s="1242"/>
      <c r="RFY8" s="1242"/>
      <c r="RFZ8" s="1242"/>
      <c r="RGA8" s="1242"/>
      <c r="RGB8" s="1242"/>
      <c r="RGC8" s="1242"/>
      <c r="RGD8" s="1242"/>
      <c r="RGE8" s="1242"/>
      <c r="RGF8" s="1242"/>
      <c r="RGG8" s="1242"/>
      <c r="RGH8" s="1242"/>
      <c r="RGI8" s="1242"/>
      <c r="RGJ8" s="1242"/>
      <c r="RGK8" s="1242"/>
      <c r="RGL8" s="1242"/>
      <c r="RGM8" s="1242"/>
      <c r="RGN8" s="1242"/>
      <c r="RGO8" s="1242"/>
      <c r="RGP8" s="1242"/>
      <c r="RGQ8" s="1242"/>
      <c r="RGR8" s="1242"/>
      <c r="RGS8" s="1242"/>
      <c r="RGT8" s="1242"/>
      <c r="RGU8" s="1242"/>
      <c r="RGV8" s="1242"/>
      <c r="RGW8" s="1242"/>
      <c r="RGX8" s="1242"/>
      <c r="RGY8" s="1242"/>
      <c r="RGZ8" s="1242"/>
      <c r="RHA8" s="1242"/>
      <c r="RHB8" s="1242"/>
      <c r="RHC8" s="1242"/>
      <c r="RHD8" s="1242"/>
      <c r="RHE8" s="1242"/>
      <c r="RHF8" s="1242"/>
      <c r="RHG8" s="1242"/>
      <c r="RHH8" s="1242"/>
      <c r="RHI8" s="1242"/>
      <c r="RHJ8" s="1242"/>
      <c r="RHK8" s="1242"/>
      <c r="RHL8" s="1242"/>
      <c r="RHM8" s="1242"/>
      <c r="RHN8" s="1242"/>
      <c r="RHO8" s="1242"/>
      <c r="RHP8" s="1242"/>
      <c r="RHQ8" s="1242"/>
      <c r="RHR8" s="1242"/>
      <c r="RHS8" s="1242"/>
      <c r="RHT8" s="1242"/>
      <c r="RHU8" s="1242"/>
      <c r="RHV8" s="1242"/>
      <c r="RHW8" s="1242"/>
      <c r="RHX8" s="1242"/>
      <c r="RHY8" s="1242"/>
      <c r="RHZ8" s="1242"/>
      <c r="RIA8" s="1242"/>
      <c r="RIB8" s="1242"/>
      <c r="RIC8" s="1242"/>
      <c r="RID8" s="1242"/>
      <c r="RIE8" s="1242"/>
      <c r="RIF8" s="1242"/>
      <c r="RIG8" s="1242"/>
      <c r="RIH8" s="1242"/>
      <c r="RII8" s="1242"/>
      <c r="RIJ8" s="1242"/>
      <c r="RIK8" s="1242"/>
      <c r="RIL8" s="1242"/>
      <c r="RIM8" s="1242"/>
      <c r="RIN8" s="1242"/>
      <c r="RIO8" s="1242"/>
      <c r="RIP8" s="1242"/>
      <c r="RIQ8" s="1242"/>
      <c r="RIR8" s="1242"/>
      <c r="RIS8" s="1242"/>
      <c r="RIT8" s="1242"/>
      <c r="RIU8" s="1242"/>
      <c r="RIV8" s="1242"/>
      <c r="RIW8" s="1242"/>
      <c r="RIX8" s="1242"/>
      <c r="RIY8" s="1242"/>
      <c r="RIZ8" s="1242"/>
      <c r="RJA8" s="1242"/>
      <c r="RJB8" s="1242"/>
      <c r="RJC8" s="1242"/>
      <c r="RJD8" s="1242"/>
      <c r="RJE8" s="1242"/>
      <c r="RJF8" s="1242"/>
      <c r="RJG8" s="1242"/>
      <c r="RJH8" s="1242"/>
      <c r="RJI8" s="1242"/>
      <c r="RJJ8" s="1242"/>
      <c r="RJK8" s="1242"/>
      <c r="RJL8" s="1242"/>
      <c r="RJM8" s="1242"/>
      <c r="RJN8" s="1242"/>
      <c r="RJO8" s="1242"/>
      <c r="RJP8" s="1242"/>
      <c r="RJQ8" s="1242"/>
      <c r="RJR8" s="1242"/>
      <c r="RJS8" s="1242"/>
      <c r="RJT8" s="1242"/>
      <c r="RJU8" s="1242"/>
      <c r="RJV8" s="1242"/>
      <c r="RJW8" s="1242"/>
      <c r="RJX8" s="1242"/>
      <c r="RJY8" s="1242"/>
      <c r="RJZ8" s="1242"/>
      <c r="RKA8" s="1242"/>
      <c r="RKB8" s="1242"/>
      <c r="RKC8" s="1242"/>
      <c r="RKD8" s="1242"/>
      <c r="RKE8" s="1242"/>
      <c r="RKF8" s="1242"/>
      <c r="RKG8" s="1242"/>
      <c r="RKH8" s="1242"/>
      <c r="RKI8" s="1242"/>
      <c r="RKJ8" s="1242"/>
      <c r="RKK8" s="1242"/>
      <c r="RKL8" s="1242"/>
      <c r="RKM8" s="1242"/>
      <c r="RKN8" s="1242"/>
      <c r="RKO8" s="1242"/>
      <c r="RKP8" s="1242"/>
      <c r="RKQ8" s="1242"/>
      <c r="RKR8" s="1242"/>
      <c r="RKS8" s="1242"/>
      <c r="RKT8" s="1242"/>
      <c r="RKU8" s="1242"/>
      <c r="RKV8" s="1242"/>
      <c r="RKW8" s="1242"/>
      <c r="RKX8" s="1242"/>
      <c r="RKY8" s="1242"/>
      <c r="RKZ8" s="1242"/>
      <c r="RLA8" s="1242"/>
      <c r="RLB8" s="1242"/>
      <c r="RLC8" s="1242"/>
      <c r="RLD8" s="1242"/>
      <c r="RLE8" s="1242"/>
      <c r="RLF8" s="1242"/>
      <c r="RLG8" s="1242"/>
      <c r="RLH8" s="1242"/>
      <c r="RLI8" s="1242"/>
      <c r="RLJ8" s="1242"/>
      <c r="RLK8" s="1242"/>
      <c r="RLL8" s="1242"/>
      <c r="RLM8" s="1242"/>
      <c r="RLN8" s="1242"/>
      <c r="RLO8" s="1242"/>
      <c r="RLP8" s="1242"/>
      <c r="RLQ8" s="1242"/>
      <c r="RLR8" s="1242"/>
      <c r="RLS8" s="1242"/>
      <c r="RLT8" s="1242"/>
      <c r="RLU8" s="1242"/>
      <c r="RLV8" s="1242"/>
      <c r="RLW8" s="1242"/>
      <c r="RLX8" s="1242"/>
      <c r="RLY8" s="1242"/>
      <c r="RLZ8" s="1242"/>
      <c r="RMA8" s="1242"/>
      <c r="RMB8" s="1242"/>
      <c r="RMC8" s="1242"/>
      <c r="RMD8" s="1242"/>
      <c r="RME8" s="1242"/>
      <c r="RMF8" s="1242"/>
      <c r="RMG8" s="1242"/>
      <c r="RMH8" s="1242"/>
      <c r="RMI8" s="1242"/>
      <c r="RMJ8" s="1242"/>
      <c r="RMK8" s="1242"/>
      <c r="RML8" s="1242"/>
      <c r="RMM8" s="1242"/>
      <c r="RMN8" s="1242"/>
      <c r="RMO8" s="1242"/>
      <c r="RMP8" s="1242"/>
      <c r="RMQ8" s="1242"/>
      <c r="RMR8" s="1242"/>
      <c r="RMS8" s="1242"/>
      <c r="RMT8" s="1242"/>
      <c r="RMU8" s="1242"/>
      <c r="RMV8" s="1242"/>
      <c r="RMW8" s="1242"/>
      <c r="RMX8" s="1242"/>
      <c r="RMY8" s="1242"/>
      <c r="RMZ8" s="1242"/>
      <c r="RNA8" s="1242"/>
      <c r="RNB8" s="1242"/>
      <c r="RNC8" s="1242"/>
      <c r="RND8" s="1242"/>
      <c r="RNE8" s="1242"/>
      <c r="RNF8" s="1242"/>
      <c r="RNG8" s="1242"/>
      <c r="RNH8" s="1242"/>
      <c r="RNI8" s="1242"/>
      <c r="RNJ8" s="1242"/>
      <c r="RNK8" s="1242"/>
      <c r="RNL8" s="1242"/>
      <c r="RNM8" s="1242"/>
      <c r="RNN8" s="1242"/>
      <c r="RNO8" s="1242"/>
      <c r="RNP8" s="1242"/>
      <c r="RNQ8" s="1242"/>
      <c r="RNR8" s="1242"/>
      <c r="RNS8" s="1242"/>
      <c r="RNT8" s="1242"/>
      <c r="RNU8" s="1242"/>
      <c r="RNV8" s="1242"/>
      <c r="RNW8" s="1242"/>
      <c r="RNX8" s="1242"/>
      <c r="RNY8" s="1242"/>
      <c r="RNZ8" s="1242"/>
      <c r="ROA8" s="1242"/>
      <c r="ROB8" s="1242"/>
      <c r="ROC8" s="1242"/>
      <c r="ROD8" s="1242"/>
      <c r="ROE8" s="1242"/>
      <c r="ROF8" s="1242"/>
      <c r="ROG8" s="1242"/>
      <c r="ROH8" s="1242"/>
      <c r="ROI8" s="1242"/>
      <c r="ROJ8" s="1242"/>
      <c r="ROK8" s="1242"/>
      <c r="ROL8" s="1242"/>
      <c r="ROM8" s="1242"/>
      <c r="RON8" s="1242"/>
      <c r="ROO8" s="1242"/>
      <c r="ROP8" s="1242"/>
      <c r="ROQ8" s="1242"/>
      <c r="ROR8" s="1242"/>
      <c r="ROS8" s="1242"/>
      <c r="ROT8" s="1242"/>
      <c r="ROU8" s="1242"/>
      <c r="ROV8" s="1242"/>
      <c r="ROW8" s="1242"/>
      <c r="ROX8" s="1242"/>
      <c r="ROY8" s="1242"/>
      <c r="ROZ8" s="1242"/>
      <c r="RPA8" s="1242"/>
      <c r="RPB8" s="1242"/>
      <c r="RPC8" s="1242"/>
      <c r="RPD8" s="1242"/>
      <c r="RPE8" s="1242"/>
      <c r="RPF8" s="1242"/>
      <c r="RPG8" s="1242"/>
      <c r="RPH8" s="1242"/>
      <c r="RPI8" s="1242"/>
      <c r="RPJ8" s="1242"/>
      <c r="RPK8" s="1242"/>
      <c r="RPL8" s="1242"/>
      <c r="RPM8" s="1242"/>
      <c r="RPN8" s="1242"/>
      <c r="RPO8" s="1242"/>
      <c r="RPP8" s="1242"/>
      <c r="RPQ8" s="1242"/>
      <c r="RPR8" s="1242"/>
      <c r="RPS8" s="1242"/>
      <c r="RPT8" s="1242"/>
      <c r="RPU8" s="1242"/>
      <c r="RPV8" s="1242"/>
      <c r="RPW8" s="1242"/>
      <c r="RPX8" s="1242"/>
      <c r="RPY8" s="1242"/>
      <c r="RPZ8" s="1242"/>
      <c r="RQA8" s="1242"/>
      <c r="RQB8" s="1242"/>
      <c r="RQC8" s="1242"/>
      <c r="RQD8" s="1242"/>
      <c r="RQE8" s="1242"/>
      <c r="RQF8" s="1242"/>
      <c r="RQG8" s="1242"/>
      <c r="RQH8" s="1242"/>
      <c r="RQI8" s="1242"/>
      <c r="RQJ8" s="1242"/>
      <c r="RQK8" s="1242"/>
      <c r="RQL8" s="1242"/>
      <c r="RQM8" s="1242"/>
      <c r="RQN8" s="1242"/>
      <c r="RQO8" s="1242"/>
      <c r="RQP8" s="1242"/>
      <c r="RQQ8" s="1242"/>
      <c r="RQR8" s="1242"/>
      <c r="RQS8" s="1242"/>
      <c r="RQT8" s="1242"/>
      <c r="RQU8" s="1242"/>
      <c r="RQV8" s="1242"/>
      <c r="RQW8" s="1242"/>
      <c r="RQX8" s="1242"/>
      <c r="RQY8" s="1242"/>
      <c r="RQZ8" s="1242"/>
      <c r="RRA8" s="1242"/>
      <c r="RRB8" s="1242"/>
      <c r="RRC8" s="1242"/>
      <c r="RRD8" s="1242"/>
      <c r="RRE8" s="1242"/>
      <c r="RRF8" s="1242"/>
      <c r="RRG8" s="1242"/>
      <c r="RRH8" s="1242"/>
      <c r="RRI8" s="1242"/>
      <c r="RRJ8" s="1242"/>
      <c r="RRK8" s="1242"/>
      <c r="RRL8" s="1242"/>
      <c r="RRM8" s="1242"/>
      <c r="RRN8" s="1242"/>
      <c r="RRO8" s="1242"/>
      <c r="RRP8" s="1242"/>
      <c r="RRQ8" s="1242"/>
      <c r="RRR8" s="1242"/>
      <c r="RRS8" s="1242"/>
      <c r="RRT8" s="1242"/>
      <c r="RRU8" s="1242"/>
      <c r="RRV8" s="1242"/>
      <c r="RRW8" s="1242"/>
      <c r="RRX8" s="1242"/>
      <c r="RRY8" s="1242"/>
      <c r="RRZ8" s="1242"/>
      <c r="RSA8" s="1242"/>
      <c r="RSB8" s="1242"/>
      <c r="RSC8" s="1242"/>
      <c r="RSD8" s="1242"/>
      <c r="RSE8" s="1242"/>
      <c r="RSF8" s="1242"/>
      <c r="RSG8" s="1242"/>
      <c r="RSH8" s="1242"/>
      <c r="RSI8" s="1242"/>
      <c r="RSJ8" s="1242"/>
      <c r="RSK8" s="1242"/>
      <c r="RSL8" s="1242"/>
      <c r="RSM8" s="1242"/>
      <c r="RSN8" s="1242"/>
      <c r="RSO8" s="1242"/>
      <c r="RSP8" s="1242"/>
      <c r="RSQ8" s="1242"/>
      <c r="RSR8" s="1242"/>
      <c r="RSS8" s="1242"/>
      <c r="RST8" s="1242"/>
      <c r="RSU8" s="1242"/>
      <c r="RSV8" s="1242"/>
      <c r="RSW8" s="1242"/>
      <c r="RSX8" s="1242"/>
      <c r="RSY8" s="1242"/>
      <c r="RSZ8" s="1242"/>
      <c r="RTA8" s="1242"/>
      <c r="RTB8" s="1242"/>
      <c r="RTC8" s="1242"/>
      <c r="RTD8" s="1242"/>
      <c r="RTE8" s="1242"/>
      <c r="RTF8" s="1242"/>
      <c r="RTG8" s="1242"/>
      <c r="RTH8" s="1242"/>
      <c r="RTI8" s="1242"/>
      <c r="RTJ8" s="1242"/>
      <c r="RTK8" s="1242"/>
      <c r="RTL8" s="1242"/>
      <c r="RTM8" s="1242"/>
      <c r="RTN8" s="1242"/>
      <c r="RTO8" s="1242"/>
      <c r="RTP8" s="1242"/>
      <c r="RTQ8" s="1242"/>
      <c r="RTR8" s="1242"/>
      <c r="RTS8" s="1242"/>
      <c r="RTT8" s="1242"/>
      <c r="RTU8" s="1242"/>
      <c r="RTV8" s="1242"/>
      <c r="RTW8" s="1242"/>
      <c r="RTX8" s="1242"/>
      <c r="RTY8" s="1242"/>
      <c r="RTZ8" s="1242"/>
      <c r="RUA8" s="1242"/>
      <c r="RUB8" s="1242"/>
      <c r="RUC8" s="1242"/>
      <c r="RUD8" s="1242"/>
      <c r="RUE8" s="1242"/>
      <c r="RUF8" s="1242"/>
      <c r="RUG8" s="1242"/>
      <c r="RUH8" s="1242"/>
      <c r="RUI8" s="1242"/>
      <c r="RUJ8" s="1242"/>
      <c r="RUK8" s="1242"/>
      <c r="RUL8" s="1242"/>
      <c r="RUM8" s="1242"/>
      <c r="RUN8" s="1242"/>
      <c r="RUO8" s="1242"/>
      <c r="RUP8" s="1242"/>
      <c r="RUQ8" s="1242"/>
      <c r="RUR8" s="1242"/>
      <c r="RUS8" s="1242"/>
      <c r="RUT8" s="1242"/>
      <c r="RUU8" s="1242"/>
      <c r="RUV8" s="1242"/>
      <c r="RUW8" s="1242"/>
      <c r="RUX8" s="1242"/>
      <c r="RUY8" s="1242"/>
      <c r="RUZ8" s="1242"/>
      <c r="RVA8" s="1242"/>
      <c r="RVB8" s="1242"/>
      <c r="RVC8" s="1242"/>
      <c r="RVD8" s="1242"/>
      <c r="RVE8" s="1242"/>
      <c r="RVF8" s="1242"/>
      <c r="RVG8" s="1242"/>
      <c r="RVH8" s="1242"/>
      <c r="RVI8" s="1242"/>
      <c r="RVJ8" s="1242"/>
      <c r="RVK8" s="1242"/>
      <c r="RVL8" s="1242"/>
      <c r="RVM8" s="1242"/>
      <c r="RVN8" s="1242"/>
      <c r="RVO8" s="1242"/>
      <c r="RVP8" s="1242"/>
      <c r="RVQ8" s="1242"/>
      <c r="RVR8" s="1242"/>
      <c r="RVS8" s="1242"/>
      <c r="RVT8" s="1242"/>
      <c r="RVU8" s="1242"/>
      <c r="RVV8" s="1242"/>
      <c r="RVW8" s="1242"/>
      <c r="RVX8" s="1242"/>
      <c r="RVY8" s="1242"/>
      <c r="RVZ8" s="1242"/>
      <c r="RWA8" s="1242"/>
      <c r="RWB8" s="1242"/>
      <c r="RWC8" s="1242"/>
      <c r="RWD8" s="1242"/>
      <c r="RWE8" s="1242"/>
      <c r="RWF8" s="1242"/>
      <c r="RWG8" s="1242"/>
      <c r="RWH8" s="1242"/>
      <c r="RWI8" s="1242"/>
      <c r="RWJ8" s="1242"/>
      <c r="RWK8" s="1242"/>
      <c r="RWL8" s="1242"/>
      <c r="RWM8" s="1242"/>
      <c r="RWN8" s="1242"/>
      <c r="RWO8" s="1242"/>
      <c r="RWP8" s="1242"/>
      <c r="RWQ8" s="1242"/>
      <c r="RWR8" s="1242"/>
      <c r="RWS8" s="1242"/>
      <c r="RWT8" s="1242"/>
      <c r="RWU8" s="1242"/>
      <c r="RWV8" s="1242"/>
      <c r="RWW8" s="1242"/>
      <c r="RWX8" s="1242"/>
      <c r="RWY8" s="1242"/>
      <c r="RWZ8" s="1242"/>
      <c r="RXA8" s="1242"/>
      <c r="RXB8" s="1242"/>
      <c r="RXC8" s="1242"/>
      <c r="RXD8" s="1242"/>
      <c r="RXE8" s="1242"/>
      <c r="RXF8" s="1242"/>
      <c r="RXG8" s="1242"/>
      <c r="RXH8" s="1242"/>
      <c r="RXI8" s="1242"/>
      <c r="RXJ8" s="1242"/>
      <c r="RXK8" s="1242"/>
      <c r="RXL8" s="1242"/>
      <c r="RXM8" s="1242"/>
      <c r="RXN8" s="1242"/>
      <c r="RXO8" s="1242"/>
      <c r="RXP8" s="1242"/>
      <c r="RXQ8" s="1242"/>
      <c r="RXR8" s="1242"/>
      <c r="RXS8" s="1242"/>
      <c r="RXT8" s="1242"/>
      <c r="RXU8" s="1242"/>
      <c r="RXV8" s="1242"/>
      <c r="RXW8" s="1242"/>
      <c r="RXX8" s="1242"/>
      <c r="RXY8" s="1242"/>
      <c r="RXZ8" s="1242"/>
      <c r="RYA8" s="1242"/>
      <c r="RYB8" s="1242"/>
      <c r="RYC8" s="1242"/>
      <c r="RYD8" s="1242"/>
      <c r="RYE8" s="1242"/>
      <c r="RYF8" s="1242"/>
      <c r="RYG8" s="1242"/>
      <c r="RYH8" s="1242"/>
      <c r="RYI8" s="1242"/>
      <c r="RYJ8" s="1242"/>
      <c r="RYK8" s="1242"/>
      <c r="RYL8" s="1242"/>
      <c r="RYM8" s="1242"/>
      <c r="RYN8" s="1242"/>
      <c r="RYO8" s="1242"/>
      <c r="RYP8" s="1242"/>
      <c r="RYQ8" s="1242"/>
      <c r="RYR8" s="1242"/>
      <c r="RYS8" s="1242"/>
      <c r="RYT8" s="1242"/>
      <c r="RYU8" s="1242"/>
      <c r="RYV8" s="1242"/>
      <c r="RYW8" s="1242"/>
      <c r="RYX8" s="1242"/>
      <c r="RYY8" s="1242"/>
      <c r="RYZ8" s="1242"/>
      <c r="RZA8" s="1242"/>
      <c r="RZB8" s="1242"/>
      <c r="RZC8" s="1242"/>
      <c r="RZD8" s="1242"/>
      <c r="RZE8" s="1242"/>
      <c r="RZF8" s="1242"/>
      <c r="RZG8" s="1242"/>
      <c r="RZH8" s="1242"/>
      <c r="RZI8" s="1242"/>
      <c r="RZJ8" s="1242"/>
      <c r="RZK8" s="1242"/>
      <c r="RZL8" s="1242"/>
      <c r="RZM8" s="1242"/>
      <c r="RZN8" s="1242"/>
      <c r="RZO8" s="1242"/>
      <c r="RZP8" s="1242"/>
      <c r="RZQ8" s="1242"/>
      <c r="RZR8" s="1242"/>
      <c r="RZS8" s="1242"/>
      <c r="RZT8" s="1242"/>
      <c r="RZU8" s="1242"/>
      <c r="RZV8" s="1242"/>
      <c r="RZW8" s="1242"/>
      <c r="RZX8" s="1242"/>
      <c r="RZY8" s="1242"/>
      <c r="RZZ8" s="1242"/>
      <c r="SAA8" s="1242"/>
      <c r="SAB8" s="1242"/>
      <c r="SAC8" s="1242"/>
      <c r="SAD8" s="1242"/>
      <c r="SAE8" s="1242"/>
      <c r="SAF8" s="1242"/>
      <c r="SAG8" s="1242"/>
      <c r="SAH8" s="1242"/>
      <c r="SAI8" s="1242"/>
      <c r="SAJ8" s="1242"/>
      <c r="SAK8" s="1242"/>
      <c r="SAL8" s="1242"/>
      <c r="SAM8" s="1242"/>
      <c r="SAN8" s="1242"/>
      <c r="SAO8" s="1242"/>
      <c r="SAP8" s="1242"/>
      <c r="SAQ8" s="1242"/>
      <c r="SAR8" s="1242"/>
      <c r="SAS8" s="1242"/>
      <c r="SAT8" s="1242"/>
      <c r="SAU8" s="1242"/>
      <c r="SAV8" s="1242"/>
      <c r="SAW8" s="1242"/>
      <c r="SAX8" s="1242"/>
      <c r="SAY8" s="1242"/>
      <c r="SAZ8" s="1242"/>
      <c r="SBA8" s="1242"/>
      <c r="SBB8" s="1242"/>
      <c r="SBC8" s="1242"/>
      <c r="SBD8" s="1242"/>
      <c r="SBE8" s="1242"/>
      <c r="SBF8" s="1242"/>
      <c r="SBG8" s="1242"/>
      <c r="SBH8" s="1242"/>
      <c r="SBI8" s="1242"/>
      <c r="SBJ8" s="1242"/>
      <c r="SBK8" s="1242"/>
      <c r="SBL8" s="1242"/>
      <c r="SBM8" s="1242"/>
      <c r="SBN8" s="1242"/>
      <c r="SBO8" s="1242"/>
      <c r="SBP8" s="1242"/>
      <c r="SBQ8" s="1242"/>
      <c r="SBR8" s="1242"/>
      <c r="SBS8" s="1242"/>
      <c r="SBT8" s="1242"/>
      <c r="SBU8" s="1242"/>
      <c r="SBV8" s="1242"/>
      <c r="SBW8" s="1242"/>
      <c r="SBX8" s="1242"/>
      <c r="SBY8" s="1242"/>
      <c r="SBZ8" s="1242"/>
      <c r="SCA8" s="1242"/>
      <c r="SCB8" s="1242"/>
      <c r="SCC8" s="1242"/>
      <c r="SCD8" s="1242"/>
      <c r="SCE8" s="1242"/>
      <c r="SCF8" s="1242"/>
      <c r="SCG8" s="1242"/>
      <c r="SCH8" s="1242"/>
      <c r="SCI8" s="1242"/>
      <c r="SCJ8" s="1242"/>
      <c r="SCK8" s="1242"/>
      <c r="SCL8" s="1242"/>
      <c r="SCM8" s="1242"/>
      <c r="SCN8" s="1242"/>
      <c r="SCO8" s="1242"/>
      <c r="SCP8" s="1242"/>
      <c r="SCQ8" s="1242"/>
      <c r="SCR8" s="1242"/>
      <c r="SCS8" s="1242"/>
      <c r="SCT8" s="1242"/>
      <c r="SCU8" s="1242"/>
      <c r="SCV8" s="1242"/>
      <c r="SCW8" s="1242"/>
      <c r="SCX8" s="1242"/>
      <c r="SCY8" s="1242"/>
      <c r="SCZ8" s="1242"/>
      <c r="SDA8" s="1242"/>
      <c r="SDB8" s="1242"/>
      <c r="SDC8" s="1242"/>
      <c r="SDD8" s="1242"/>
      <c r="SDE8" s="1242"/>
      <c r="SDF8" s="1242"/>
      <c r="SDG8" s="1242"/>
      <c r="SDH8" s="1242"/>
      <c r="SDI8" s="1242"/>
      <c r="SDJ8" s="1242"/>
      <c r="SDK8" s="1242"/>
      <c r="SDL8" s="1242"/>
      <c r="SDM8" s="1242"/>
      <c r="SDN8" s="1242"/>
      <c r="SDO8" s="1242"/>
      <c r="SDP8" s="1242"/>
      <c r="SDQ8" s="1242"/>
      <c r="SDR8" s="1242"/>
      <c r="SDS8" s="1242"/>
      <c r="SDT8" s="1242"/>
      <c r="SDU8" s="1242"/>
      <c r="SDV8" s="1242"/>
      <c r="SDW8" s="1242"/>
      <c r="SDX8" s="1242"/>
      <c r="SDY8" s="1242"/>
      <c r="SDZ8" s="1242"/>
      <c r="SEA8" s="1242"/>
      <c r="SEB8" s="1242"/>
      <c r="SEC8" s="1242"/>
      <c r="SED8" s="1242"/>
      <c r="SEE8" s="1242"/>
      <c r="SEF8" s="1242"/>
      <c r="SEG8" s="1242"/>
      <c r="SEH8" s="1242"/>
      <c r="SEI8" s="1242"/>
      <c r="SEJ8" s="1242"/>
      <c r="SEK8" s="1242"/>
      <c r="SEL8" s="1242"/>
      <c r="SEM8" s="1242"/>
      <c r="SEN8" s="1242"/>
      <c r="SEO8" s="1242"/>
      <c r="SEP8" s="1242"/>
      <c r="SEQ8" s="1242"/>
      <c r="SER8" s="1242"/>
      <c r="SES8" s="1242"/>
      <c r="SET8" s="1242"/>
      <c r="SEU8" s="1242"/>
      <c r="SEV8" s="1242"/>
      <c r="SEW8" s="1242"/>
      <c r="SEX8" s="1242"/>
      <c r="SEY8" s="1242"/>
      <c r="SEZ8" s="1242"/>
      <c r="SFA8" s="1242"/>
      <c r="SFB8" s="1242"/>
      <c r="SFC8" s="1242"/>
      <c r="SFD8" s="1242"/>
      <c r="SFE8" s="1242"/>
      <c r="SFF8" s="1242"/>
      <c r="SFG8" s="1242"/>
      <c r="SFH8" s="1242"/>
      <c r="SFI8" s="1242"/>
      <c r="SFJ8" s="1242"/>
      <c r="SFK8" s="1242"/>
      <c r="SFL8" s="1242"/>
      <c r="SFM8" s="1242"/>
      <c r="SFN8" s="1242"/>
      <c r="SFO8" s="1242"/>
      <c r="SFP8" s="1242"/>
      <c r="SFQ8" s="1242"/>
      <c r="SFR8" s="1242"/>
      <c r="SFS8" s="1242"/>
      <c r="SFT8" s="1242"/>
      <c r="SFU8" s="1242"/>
      <c r="SFV8" s="1242"/>
      <c r="SFW8" s="1242"/>
      <c r="SFX8" s="1242"/>
      <c r="SFY8" s="1242"/>
      <c r="SFZ8" s="1242"/>
      <c r="SGA8" s="1242"/>
      <c r="SGB8" s="1242"/>
      <c r="SGC8" s="1242"/>
      <c r="SGD8" s="1242"/>
      <c r="SGE8" s="1242"/>
      <c r="SGF8" s="1242"/>
      <c r="SGG8" s="1242"/>
      <c r="SGH8" s="1242"/>
      <c r="SGI8" s="1242"/>
      <c r="SGJ8" s="1242"/>
      <c r="SGK8" s="1242"/>
      <c r="SGL8" s="1242"/>
      <c r="SGM8" s="1242"/>
      <c r="SGN8" s="1242"/>
      <c r="SGO8" s="1242"/>
      <c r="SGP8" s="1242"/>
      <c r="SGQ8" s="1242"/>
      <c r="SGR8" s="1242"/>
      <c r="SGS8" s="1242"/>
      <c r="SGT8" s="1242"/>
      <c r="SGU8" s="1242"/>
      <c r="SGV8" s="1242"/>
      <c r="SGW8" s="1242"/>
      <c r="SGX8" s="1242"/>
      <c r="SGY8" s="1242"/>
      <c r="SGZ8" s="1242"/>
      <c r="SHA8" s="1242"/>
      <c r="SHB8" s="1242"/>
      <c r="SHC8" s="1242"/>
      <c r="SHD8" s="1242"/>
      <c r="SHE8" s="1242"/>
      <c r="SHF8" s="1242"/>
      <c r="SHG8" s="1242"/>
      <c r="SHH8" s="1242"/>
      <c r="SHI8" s="1242"/>
      <c r="SHJ8" s="1242"/>
      <c r="SHK8" s="1242"/>
      <c r="SHL8" s="1242"/>
      <c r="SHM8" s="1242"/>
      <c r="SHN8" s="1242"/>
      <c r="SHO8" s="1242"/>
      <c r="SHP8" s="1242"/>
      <c r="SHQ8" s="1242"/>
      <c r="SHR8" s="1242"/>
      <c r="SHS8" s="1242"/>
      <c r="SHT8" s="1242"/>
      <c r="SHU8" s="1242"/>
      <c r="SHV8" s="1242"/>
      <c r="SHW8" s="1242"/>
      <c r="SHX8" s="1242"/>
      <c r="SHY8" s="1242"/>
      <c r="SHZ8" s="1242"/>
      <c r="SIA8" s="1242"/>
      <c r="SIB8" s="1242"/>
      <c r="SIC8" s="1242"/>
      <c r="SID8" s="1242"/>
      <c r="SIE8" s="1242"/>
      <c r="SIF8" s="1242"/>
      <c r="SIG8" s="1242"/>
      <c r="SIH8" s="1242"/>
      <c r="SII8" s="1242"/>
      <c r="SIJ8" s="1242"/>
      <c r="SIK8" s="1242"/>
      <c r="SIL8" s="1242"/>
      <c r="SIM8" s="1242"/>
      <c r="SIN8" s="1242"/>
      <c r="SIO8" s="1242"/>
      <c r="SIP8" s="1242"/>
      <c r="SIQ8" s="1242"/>
      <c r="SIR8" s="1242"/>
      <c r="SIS8" s="1242"/>
      <c r="SIT8" s="1242"/>
      <c r="SIU8" s="1242"/>
      <c r="SIV8" s="1242"/>
      <c r="SIW8" s="1242"/>
      <c r="SIX8" s="1242"/>
      <c r="SIY8" s="1242"/>
      <c r="SIZ8" s="1242"/>
      <c r="SJA8" s="1242"/>
      <c r="SJB8" s="1242"/>
      <c r="SJC8" s="1242"/>
      <c r="SJD8" s="1242"/>
      <c r="SJE8" s="1242"/>
      <c r="SJF8" s="1242"/>
      <c r="SJG8" s="1242"/>
      <c r="SJH8" s="1242"/>
      <c r="SJI8" s="1242"/>
      <c r="SJJ8" s="1242"/>
      <c r="SJK8" s="1242"/>
      <c r="SJL8" s="1242"/>
      <c r="SJM8" s="1242"/>
      <c r="SJN8" s="1242"/>
      <c r="SJO8" s="1242"/>
      <c r="SJP8" s="1242"/>
      <c r="SJQ8" s="1242"/>
      <c r="SJR8" s="1242"/>
      <c r="SJS8" s="1242"/>
      <c r="SJT8" s="1242"/>
      <c r="SJU8" s="1242"/>
      <c r="SJV8" s="1242"/>
      <c r="SJW8" s="1242"/>
      <c r="SJX8" s="1242"/>
      <c r="SJY8" s="1242"/>
      <c r="SJZ8" s="1242"/>
      <c r="SKA8" s="1242"/>
      <c r="SKB8" s="1242"/>
      <c r="SKC8" s="1242"/>
      <c r="SKD8" s="1242"/>
      <c r="SKE8" s="1242"/>
      <c r="SKF8" s="1242"/>
      <c r="SKG8" s="1242"/>
      <c r="SKH8" s="1242"/>
      <c r="SKI8" s="1242"/>
      <c r="SKJ8" s="1242"/>
      <c r="SKK8" s="1242"/>
      <c r="SKL8" s="1242"/>
      <c r="SKM8" s="1242"/>
      <c r="SKN8" s="1242"/>
      <c r="SKO8" s="1242"/>
      <c r="SKP8" s="1242"/>
      <c r="SKQ8" s="1242"/>
      <c r="SKR8" s="1242"/>
      <c r="SKS8" s="1242"/>
      <c r="SKT8" s="1242"/>
      <c r="SKU8" s="1242"/>
      <c r="SKV8" s="1242"/>
      <c r="SKW8" s="1242"/>
      <c r="SKX8" s="1242"/>
      <c r="SKY8" s="1242"/>
      <c r="SKZ8" s="1242"/>
      <c r="SLA8" s="1242"/>
      <c r="SLB8" s="1242"/>
      <c r="SLC8" s="1242"/>
      <c r="SLD8" s="1242"/>
      <c r="SLE8" s="1242"/>
      <c r="SLF8" s="1242"/>
      <c r="SLG8" s="1242"/>
      <c r="SLH8" s="1242"/>
      <c r="SLI8" s="1242"/>
      <c r="SLJ8" s="1242"/>
      <c r="SLK8" s="1242"/>
      <c r="SLL8" s="1242"/>
      <c r="SLM8" s="1242"/>
      <c r="SLN8" s="1242"/>
      <c r="SLO8" s="1242"/>
      <c r="SLP8" s="1242"/>
      <c r="SLQ8" s="1242"/>
      <c r="SLR8" s="1242"/>
      <c r="SLS8" s="1242"/>
      <c r="SLT8" s="1242"/>
      <c r="SLU8" s="1242"/>
      <c r="SLV8" s="1242"/>
      <c r="SLW8" s="1242"/>
      <c r="SLX8" s="1242"/>
      <c r="SLY8" s="1242"/>
      <c r="SLZ8" s="1242"/>
      <c r="SMA8" s="1242"/>
      <c r="SMB8" s="1242"/>
      <c r="SMC8" s="1242"/>
      <c r="SMD8" s="1242"/>
      <c r="SME8" s="1242"/>
      <c r="SMF8" s="1242"/>
      <c r="SMG8" s="1242"/>
      <c r="SMH8" s="1242"/>
      <c r="SMI8" s="1242"/>
      <c r="SMJ8" s="1242"/>
      <c r="SMK8" s="1242"/>
      <c r="SML8" s="1242"/>
      <c r="SMM8" s="1242"/>
      <c r="SMN8" s="1242"/>
      <c r="SMO8" s="1242"/>
      <c r="SMP8" s="1242"/>
      <c r="SMQ8" s="1242"/>
      <c r="SMR8" s="1242"/>
      <c r="SMS8" s="1242"/>
      <c r="SMT8" s="1242"/>
      <c r="SMU8" s="1242"/>
      <c r="SMV8" s="1242"/>
      <c r="SMW8" s="1242"/>
      <c r="SMX8" s="1242"/>
      <c r="SMY8" s="1242"/>
      <c r="SMZ8" s="1242"/>
      <c r="SNA8" s="1242"/>
      <c r="SNB8" s="1242"/>
      <c r="SNC8" s="1242"/>
      <c r="SND8" s="1242"/>
      <c r="SNE8" s="1242"/>
      <c r="SNF8" s="1242"/>
      <c r="SNG8" s="1242"/>
      <c r="SNH8" s="1242"/>
      <c r="SNI8" s="1242"/>
      <c r="SNJ8" s="1242"/>
      <c r="SNK8" s="1242"/>
      <c r="SNL8" s="1242"/>
      <c r="SNM8" s="1242"/>
      <c r="SNN8" s="1242"/>
      <c r="SNO8" s="1242"/>
      <c r="SNP8" s="1242"/>
      <c r="SNQ8" s="1242"/>
      <c r="SNR8" s="1242"/>
      <c r="SNS8" s="1242"/>
      <c r="SNT8" s="1242"/>
      <c r="SNU8" s="1242"/>
      <c r="SNV8" s="1242"/>
      <c r="SNW8" s="1242"/>
      <c r="SNX8" s="1242"/>
      <c r="SNY8" s="1242"/>
      <c r="SNZ8" s="1242"/>
      <c r="SOA8" s="1242"/>
      <c r="SOB8" s="1242"/>
      <c r="SOC8" s="1242"/>
      <c r="SOD8" s="1242"/>
      <c r="SOE8" s="1242"/>
      <c r="SOF8" s="1242"/>
      <c r="SOG8" s="1242"/>
      <c r="SOH8" s="1242"/>
      <c r="SOI8" s="1242"/>
      <c r="SOJ8" s="1242"/>
      <c r="SOK8" s="1242"/>
      <c r="SOL8" s="1242"/>
      <c r="SOM8" s="1242"/>
      <c r="SON8" s="1242"/>
      <c r="SOO8" s="1242"/>
      <c r="SOP8" s="1242"/>
      <c r="SOQ8" s="1242"/>
      <c r="SOR8" s="1242"/>
      <c r="SOS8" s="1242"/>
      <c r="SOT8" s="1242"/>
      <c r="SOU8" s="1242"/>
      <c r="SOV8" s="1242"/>
      <c r="SOW8" s="1242"/>
      <c r="SOX8" s="1242"/>
      <c r="SOY8" s="1242"/>
      <c r="SOZ8" s="1242"/>
      <c r="SPA8" s="1242"/>
      <c r="SPB8" s="1242"/>
      <c r="SPC8" s="1242"/>
      <c r="SPD8" s="1242"/>
      <c r="SPE8" s="1242"/>
      <c r="SPF8" s="1242"/>
      <c r="SPG8" s="1242"/>
      <c r="SPH8" s="1242"/>
      <c r="SPI8" s="1242"/>
      <c r="SPJ8" s="1242"/>
      <c r="SPK8" s="1242"/>
      <c r="SPL8" s="1242"/>
      <c r="SPM8" s="1242"/>
      <c r="SPN8" s="1242"/>
      <c r="SPO8" s="1242"/>
      <c r="SPP8" s="1242"/>
      <c r="SPQ8" s="1242"/>
      <c r="SPR8" s="1242"/>
      <c r="SPS8" s="1242"/>
      <c r="SPT8" s="1242"/>
      <c r="SPU8" s="1242"/>
      <c r="SPV8" s="1242"/>
      <c r="SPW8" s="1242"/>
      <c r="SPX8" s="1242"/>
      <c r="SPY8" s="1242"/>
      <c r="SPZ8" s="1242"/>
      <c r="SQA8" s="1242"/>
      <c r="SQB8" s="1242"/>
      <c r="SQC8" s="1242"/>
      <c r="SQD8" s="1242"/>
      <c r="SQE8" s="1242"/>
      <c r="SQF8" s="1242"/>
      <c r="SQG8" s="1242"/>
      <c r="SQH8" s="1242"/>
      <c r="SQI8" s="1242"/>
      <c r="SQJ8" s="1242"/>
      <c r="SQK8" s="1242"/>
      <c r="SQL8" s="1242"/>
      <c r="SQM8" s="1242"/>
      <c r="SQN8" s="1242"/>
      <c r="SQO8" s="1242"/>
      <c r="SQP8" s="1242"/>
      <c r="SQQ8" s="1242"/>
      <c r="SQR8" s="1242"/>
      <c r="SQS8" s="1242"/>
      <c r="SQT8" s="1242"/>
      <c r="SQU8" s="1242"/>
      <c r="SQV8" s="1242"/>
      <c r="SQW8" s="1242"/>
      <c r="SQX8" s="1242"/>
      <c r="SQY8" s="1242"/>
      <c r="SQZ8" s="1242"/>
      <c r="SRA8" s="1242"/>
      <c r="SRB8" s="1242"/>
      <c r="SRC8" s="1242"/>
      <c r="SRD8" s="1242"/>
      <c r="SRE8" s="1242"/>
      <c r="SRF8" s="1242"/>
      <c r="SRG8" s="1242"/>
      <c r="SRH8" s="1242"/>
      <c r="SRI8" s="1242"/>
      <c r="SRJ8" s="1242"/>
      <c r="SRK8" s="1242"/>
      <c r="SRL8" s="1242"/>
      <c r="SRM8" s="1242"/>
      <c r="SRN8" s="1242"/>
      <c r="SRO8" s="1242"/>
      <c r="SRP8" s="1242"/>
      <c r="SRQ8" s="1242"/>
      <c r="SRR8" s="1242"/>
      <c r="SRS8" s="1242"/>
      <c r="SRT8" s="1242"/>
      <c r="SRU8" s="1242"/>
      <c r="SRV8" s="1242"/>
      <c r="SRW8" s="1242"/>
      <c r="SRX8" s="1242"/>
      <c r="SRY8" s="1242"/>
      <c r="SRZ8" s="1242"/>
      <c r="SSA8" s="1242"/>
      <c r="SSB8" s="1242"/>
      <c r="SSC8" s="1242"/>
      <c r="SSD8" s="1242"/>
      <c r="SSE8" s="1242"/>
      <c r="SSF8" s="1242"/>
      <c r="SSG8" s="1242"/>
      <c r="SSH8" s="1242"/>
      <c r="SSI8" s="1242"/>
      <c r="SSJ8" s="1242"/>
      <c r="SSK8" s="1242"/>
      <c r="SSL8" s="1242"/>
      <c r="SSM8" s="1242"/>
      <c r="SSN8" s="1242"/>
      <c r="SSO8" s="1242"/>
      <c r="SSP8" s="1242"/>
      <c r="SSQ8" s="1242"/>
      <c r="SSR8" s="1242"/>
      <c r="SSS8" s="1242"/>
      <c r="SST8" s="1242"/>
      <c r="SSU8" s="1242"/>
      <c r="SSV8" s="1242"/>
      <c r="SSW8" s="1242"/>
      <c r="SSX8" s="1242"/>
      <c r="SSY8" s="1242"/>
      <c r="SSZ8" s="1242"/>
      <c r="STA8" s="1242"/>
      <c r="STB8" s="1242"/>
      <c r="STC8" s="1242"/>
      <c r="STD8" s="1242"/>
      <c r="STE8" s="1242"/>
      <c r="STF8" s="1242"/>
      <c r="STG8" s="1242"/>
      <c r="STH8" s="1242"/>
      <c r="STI8" s="1242"/>
      <c r="STJ8" s="1242"/>
      <c r="STK8" s="1242"/>
      <c r="STL8" s="1242"/>
      <c r="STM8" s="1242"/>
      <c r="STN8" s="1242"/>
      <c r="STO8" s="1242"/>
      <c r="STP8" s="1242"/>
      <c r="STQ8" s="1242"/>
      <c r="STR8" s="1242"/>
      <c r="STS8" s="1242"/>
      <c r="STT8" s="1242"/>
      <c r="STU8" s="1242"/>
      <c r="STV8" s="1242"/>
      <c r="STW8" s="1242"/>
      <c r="STX8" s="1242"/>
      <c r="STY8" s="1242"/>
      <c r="STZ8" s="1242"/>
      <c r="SUA8" s="1242"/>
      <c r="SUB8" s="1242"/>
      <c r="SUC8" s="1242"/>
      <c r="SUD8" s="1242"/>
      <c r="SUE8" s="1242"/>
      <c r="SUF8" s="1242"/>
      <c r="SUG8" s="1242"/>
      <c r="SUH8" s="1242"/>
      <c r="SUI8" s="1242"/>
      <c r="SUJ8" s="1242"/>
      <c r="SUK8" s="1242"/>
      <c r="SUL8" s="1242"/>
      <c r="SUM8" s="1242"/>
      <c r="SUN8" s="1242"/>
      <c r="SUO8" s="1242"/>
      <c r="SUP8" s="1242"/>
      <c r="SUQ8" s="1242"/>
      <c r="SUR8" s="1242"/>
      <c r="SUS8" s="1242"/>
      <c r="SUT8" s="1242"/>
      <c r="SUU8" s="1242"/>
      <c r="SUV8" s="1242"/>
      <c r="SUW8" s="1242"/>
      <c r="SUX8" s="1242"/>
      <c r="SUY8" s="1242"/>
      <c r="SUZ8" s="1242"/>
      <c r="SVA8" s="1242"/>
      <c r="SVB8" s="1242"/>
      <c r="SVC8" s="1242"/>
      <c r="SVD8" s="1242"/>
      <c r="SVE8" s="1242"/>
      <c r="SVF8" s="1242"/>
      <c r="SVG8" s="1242"/>
      <c r="SVH8" s="1242"/>
      <c r="SVI8" s="1242"/>
      <c r="SVJ8" s="1242"/>
      <c r="SVK8" s="1242"/>
      <c r="SVL8" s="1242"/>
      <c r="SVM8" s="1242"/>
      <c r="SVN8" s="1242"/>
      <c r="SVO8" s="1242"/>
      <c r="SVP8" s="1242"/>
      <c r="SVQ8" s="1242"/>
      <c r="SVR8" s="1242"/>
      <c r="SVS8" s="1242"/>
      <c r="SVT8" s="1242"/>
      <c r="SVU8" s="1242"/>
      <c r="SVV8" s="1242"/>
      <c r="SVW8" s="1242"/>
      <c r="SVX8" s="1242"/>
      <c r="SVY8" s="1242"/>
      <c r="SVZ8" s="1242"/>
      <c r="SWA8" s="1242"/>
      <c r="SWB8" s="1242"/>
      <c r="SWC8" s="1242"/>
      <c r="SWD8" s="1242"/>
      <c r="SWE8" s="1242"/>
      <c r="SWF8" s="1242"/>
      <c r="SWG8" s="1242"/>
      <c r="SWH8" s="1242"/>
      <c r="SWI8" s="1242"/>
      <c r="SWJ8" s="1242"/>
      <c r="SWK8" s="1242"/>
      <c r="SWL8" s="1242"/>
      <c r="SWM8" s="1242"/>
      <c r="SWN8" s="1242"/>
      <c r="SWO8" s="1242"/>
      <c r="SWP8" s="1242"/>
      <c r="SWQ8" s="1242"/>
      <c r="SWR8" s="1242"/>
      <c r="SWS8" s="1242"/>
      <c r="SWT8" s="1242"/>
      <c r="SWU8" s="1242"/>
      <c r="SWV8" s="1242"/>
      <c r="SWW8" s="1242"/>
      <c r="SWX8" s="1242"/>
      <c r="SWY8" s="1242"/>
      <c r="SWZ8" s="1242"/>
      <c r="SXA8" s="1242"/>
      <c r="SXB8" s="1242"/>
      <c r="SXC8" s="1242"/>
      <c r="SXD8" s="1242"/>
      <c r="SXE8" s="1242"/>
      <c r="SXF8" s="1242"/>
      <c r="SXG8" s="1242"/>
      <c r="SXH8" s="1242"/>
      <c r="SXI8" s="1242"/>
      <c r="SXJ8" s="1242"/>
      <c r="SXK8" s="1242"/>
      <c r="SXL8" s="1242"/>
      <c r="SXM8" s="1242"/>
      <c r="SXN8" s="1242"/>
      <c r="SXO8" s="1242"/>
      <c r="SXP8" s="1242"/>
      <c r="SXQ8" s="1242"/>
      <c r="SXR8" s="1242"/>
      <c r="SXS8" s="1242"/>
      <c r="SXT8" s="1242"/>
      <c r="SXU8" s="1242"/>
      <c r="SXV8" s="1242"/>
      <c r="SXW8" s="1242"/>
      <c r="SXX8" s="1242"/>
      <c r="SXY8" s="1242"/>
      <c r="SXZ8" s="1242"/>
      <c r="SYA8" s="1242"/>
      <c r="SYB8" s="1242"/>
      <c r="SYC8" s="1242"/>
      <c r="SYD8" s="1242"/>
      <c r="SYE8" s="1242"/>
      <c r="SYF8" s="1242"/>
      <c r="SYG8" s="1242"/>
      <c r="SYH8" s="1242"/>
      <c r="SYI8" s="1242"/>
      <c r="SYJ8" s="1242"/>
      <c r="SYK8" s="1242"/>
      <c r="SYL8" s="1242"/>
      <c r="SYM8" s="1242"/>
      <c r="SYN8" s="1242"/>
      <c r="SYO8" s="1242"/>
      <c r="SYP8" s="1242"/>
      <c r="SYQ8" s="1242"/>
      <c r="SYR8" s="1242"/>
      <c r="SYS8" s="1242"/>
      <c r="SYT8" s="1242"/>
      <c r="SYU8" s="1242"/>
      <c r="SYV8" s="1242"/>
      <c r="SYW8" s="1242"/>
      <c r="SYX8" s="1242"/>
      <c r="SYY8" s="1242"/>
      <c r="SYZ8" s="1242"/>
      <c r="SZA8" s="1242"/>
      <c r="SZB8" s="1242"/>
      <c r="SZC8" s="1242"/>
      <c r="SZD8" s="1242"/>
      <c r="SZE8" s="1242"/>
      <c r="SZF8" s="1242"/>
      <c r="SZG8" s="1242"/>
      <c r="SZH8" s="1242"/>
      <c r="SZI8" s="1242"/>
      <c r="SZJ8" s="1242"/>
      <c r="SZK8" s="1242"/>
      <c r="SZL8" s="1242"/>
      <c r="SZM8" s="1242"/>
      <c r="SZN8" s="1242"/>
      <c r="SZO8" s="1242"/>
      <c r="SZP8" s="1242"/>
      <c r="SZQ8" s="1242"/>
      <c r="SZR8" s="1242"/>
      <c r="SZS8" s="1242"/>
      <c r="SZT8" s="1242"/>
      <c r="SZU8" s="1242"/>
      <c r="SZV8" s="1242"/>
      <c r="SZW8" s="1242"/>
      <c r="SZX8" s="1242"/>
      <c r="SZY8" s="1242"/>
      <c r="SZZ8" s="1242"/>
      <c r="TAA8" s="1242"/>
      <c r="TAB8" s="1242"/>
      <c r="TAC8" s="1242"/>
      <c r="TAD8" s="1242"/>
      <c r="TAE8" s="1242"/>
      <c r="TAF8" s="1242"/>
      <c r="TAG8" s="1242"/>
      <c r="TAH8" s="1242"/>
      <c r="TAI8" s="1242"/>
      <c r="TAJ8" s="1242"/>
      <c r="TAK8" s="1242"/>
      <c r="TAL8" s="1242"/>
      <c r="TAM8" s="1242"/>
      <c r="TAN8" s="1242"/>
      <c r="TAO8" s="1242"/>
      <c r="TAP8" s="1242"/>
      <c r="TAQ8" s="1242"/>
      <c r="TAR8" s="1242"/>
      <c r="TAS8" s="1242"/>
      <c r="TAT8" s="1242"/>
      <c r="TAU8" s="1242"/>
      <c r="TAV8" s="1242"/>
      <c r="TAW8" s="1242"/>
      <c r="TAX8" s="1242"/>
      <c r="TAY8" s="1242"/>
      <c r="TAZ8" s="1242"/>
      <c r="TBA8" s="1242"/>
      <c r="TBB8" s="1242"/>
      <c r="TBC8" s="1242"/>
      <c r="TBD8" s="1242"/>
      <c r="TBE8" s="1242"/>
      <c r="TBF8" s="1242"/>
      <c r="TBG8" s="1242"/>
      <c r="TBH8" s="1242"/>
      <c r="TBI8" s="1242"/>
      <c r="TBJ8" s="1242"/>
      <c r="TBK8" s="1242"/>
      <c r="TBL8" s="1242"/>
      <c r="TBM8" s="1242"/>
      <c r="TBN8" s="1242"/>
      <c r="TBO8" s="1242"/>
      <c r="TBP8" s="1242"/>
      <c r="TBQ8" s="1242"/>
      <c r="TBR8" s="1242"/>
      <c r="TBS8" s="1242"/>
      <c r="TBT8" s="1242"/>
      <c r="TBU8" s="1242"/>
      <c r="TBV8" s="1242"/>
      <c r="TBW8" s="1242"/>
      <c r="TBX8" s="1242"/>
      <c r="TBY8" s="1242"/>
      <c r="TBZ8" s="1242"/>
      <c r="TCA8" s="1242"/>
      <c r="TCB8" s="1242"/>
      <c r="TCC8" s="1242"/>
      <c r="TCD8" s="1242"/>
      <c r="TCE8" s="1242"/>
      <c r="TCF8" s="1242"/>
      <c r="TCG8" s="1242"/>
      <c r="TCH8" s="1242"/>
      <c r="TCI8" s="1242"/>
      <c r="TCJ8" s="1242"/>
      <c r="TCK8" s="1242"/>
      <c r="TCL8" s="1242"/>
      <c r="TCM8" s="1242"/>
      <c r="TCN8" s="1242"/>
      <c r="TCO8" s="1242"/>
      <c r="TCP8" s="1242"/>
      <c r="TCQ8" s="1242"/>
      <c r="TCR8" s="1242"/>
      <c r="TCS8" s="1242"/>
      <c r="TCT8" s="1242"/>
      <c r="TCU8" s="1242"/>
      <c r="TCV8" s="1242"/>
      <c r="TCW8" s="1242"/>
      <c r="TCX8" s="1242"/>
      <c r="TCY8" s="1242"/>
      <c r="TCZ8" s="1242"/>
      <c r="TDA8" s="1242"/>
      <c r="TDB8" s="1242"/>
      <c r="TDC8" s="1242"/>
      <c r="TDD8" s="1242"/>
      <c r="TDE8" s="1242"/>
      <c r="TDF8" s="1242"/>
      <c r="TDG8" s="1242"/>
      <c r="TDH8" s="1242"/>
      <c r="TDI8" s="1242"/>
      <c r="TDJ8" s="1242"/>
      <c r="TDK8" s="1242"/>
      <c r="TDL8" s="1242"/>
      <c r="TDM8" s="1242"/>
      <c r="TDN8" s="1242"/>
      <c r="TDO8" s="1242"/>
      <c r="TDP8" s="1242"/>
      <c r="TDQ8" s="1242"/>
      <c r="TDR8" s="1242"/>
      <c r="TDS8" s="1242"/>
      <c r="TDT8" s="1242"/>
      <c r="TDU8" s="1242"/>
      <c r="TDV8" s="1242"/>
      <c r="TDW8" s="1242"/>
      <c r="TDX8" s="1242"/>
      <c r="TDY8" s="1242"/>
      <c r="TDZ8" s="1242"/>
      <c r="TEA8" s="1242"/>
      <c r="TEB8" s="1242"/>
      <c r="TEC8" s="1242"/>
      <c r="TED8" s="1242"/>
      <c r="TEE8" s="1242"/>
      <c r="TEF8" s="1242"/>
      <c r="TEG8" s="1242"/>
      <c r="TEH8" s="1242"/>
      <c r="TEI8" s="1242"/>
      <c r="TEJ8" s="1242"/>
      <c r="TEK8" s="1242"/>
      <c r="TEL8" s="1242"/>
      <c r="TEM8" s="1242"/>
      <c r="TEN8" s="1242"/>
      <c r="TEO8" s="1242"/>
      <c r="TEP8" s="1242"/>
      <c r="TEQ8" s="1242"/>
      <c r="TER8" s="1242"/>
      <c r="TES8" s="1242"/>
      <c r="TET8" s="1242"/>
      <c r="TEU8" s="1242"/>
      <c r="TEV8" s="1242"/>
      <c r="TEW8" s="1242"/>
      <c r="TEX8" s="1242"/>
      <c r="TEY8" s="1242"/>
      <c r="TEZ8" s="1242"/>
      <c r="TFA8" s="1242"/>
      <c r="TFB8" s="1242"/>
      <c r="TFC8" s="1242"/>
      <c r="TFD8" s="1242"/>
      <c r="TFE8" s="1242"/>
      <c r="TFF8" s="1242"/>
      <c r="TFG8" s="1242"/>
      <c r="TFH8" s="1242"/>
      <c r="TFI8" s="1242"/>
      <c r="TFJ8" s="1242"/>
      <c r="TFK8" s="1242"/>
      <c r="TFL8" s="1242"/>
      <c r="TFM8" s="1242"/>
      <c r="TFN8" s="1242"/>
      <c r="TFO8" s="1242"/>
      <c r="TFP8" s="1242"/>
      <c r="TFQ8" s="1242"/>
      <c r="TFR8" s="1242"/>
      <c r="TFS8" s="1242"/>
      <c r="TFT8" s="1242"/>
      <c r="TFU8" s="1242"/>
      <c r="TFV8" s="1242"/>
      <c r="TFW8" s="1242"/>
      <c r="TFX8" s="1242"/>
      <c r="TFY8" s="1242"/>
      <c r="TFZ8" s="1242"/>
      <c r="TGA8" s="1242"/>
      <c r="TGB8" s="1242"/>
      <c r="TGC8" s="1242"/>
      <c r="TGD8" s="1242"/>
      <c r="TGE8" s="1242"/>
      <c r="TGF8" s="1242"/>
      <c r="TGG8" s="1242"/>
      <c r="TGH8" s="1242"/>
      <c r="TGI8" s="1242"/>
      <c r="TGJ8" s="1242"/>
      <c r="TGK8" s="1242"/>
      <c r="TGL8" s="1242"/>
      <c r="TGM8" s="1242"/>
      <c r="TGN8" s="1242"/>
      <c r="TGO8" s="1242"/>
      <c r="TGP8" s="1242"/>
      <c r="TGQ8" s="1242"/>
      <c r="TGR8" s="1242"/>
      <c r="TGS8" s="1242"/>
      <c r="TGT8" s="1242"/>
      <c r="TGU8" s="1242"/>
      <c r="TGV8" s="1242"/>
      <c r="TGW8" s="1242"/>
      <c r="TGX8" s="1242"/>
      <c r="TGY8" s="1242"/>
      <c r="TGZ8" s="1242"/>
      <c r="THA8" s="1242"/>
      <c r="THB8" s="1242"/>
      <c r="THC8" s="1242"/>
      <c r="THD8" s="1242"/>
      <c r="THE8" s="1242"/>
      <c r="THF8" s="1242"/>
      <c r="THG8" s="1242"/>
      <c r="THH8" s="1242"/>
      <c r="THI8" s="1242"/>
      <c r="THJ8" s="1242"/>
      <c r="THK8" s="1242"/>
      <c r="THL8" s="1242"/>
      <c r="THM8" s="1242"/>
      <c r="THN8" s="1242"/>
      <c r="THO8" s="1242"/>
      <c r="THP8" s="1242"/>
      <c r="THQ8" s="1242"/>
      <c r="THR8" s="1242"/>
      <c r="THS8" s="1242"/>
      <c r="THT8" s="1242"/>
      <c r="THU8" s="1242"/>
      <c r="THV8" s="1242"/>
      <c r="THW8" s="1242"/>
      <c r="THX8" s="1242"/>
      <c r="THY8" s="1242"/>
      <c r="THZ8" s="1242"/>
      <c r="TIA8" s="1242"/>
      <c r="TIB8" s="1242"/>
      <c r="TIC8" s="1242"/>
      <c r="TID8" s="1242"/>
      <c r="TIE8" s="1242"/>
      <c r="TIF8" s="1242"/>
      <c r="TIG8" s="1242"/>
      <c r="TIH8" s="1242"/>
      <c r="TII8" s="1242"/>
      <c r="TIJ8" s="1242"/>
      <c r="TIK8" s="1242"/>
      <c r="TIL8" s="1242"/>
      <c r="TIM8" s="1242"/>
      <c r="TIN8" s="1242"/>
      <c r="TIO8" s="1242"/>
      <c r="TIP8" s="1242"/>
      <c r="TIQ8" s="1242"/>
      <c r="TIR8" s="1242"/>
      <c r="TIS8" s="1242"/>
      <c r="TIT8" s="1242"/>
      <c r="TIU8" s="1242"/>
      <c r="TIV8" s="1242"/>
      <c r="TIW8" s="1242"/>
      <c r="TIX8" s="1242"/>
      <c r="TIY8" s="1242"/>
      <c r="TIZ8" s="1242"/>
      <c r="TJA8" s="1242"/>
      <c r="TJB8" s="1242"/>
      <c r="TJC8" s="1242"/>
      <c r="TJD8" s="1242"/>
      <c r="TJE8" s="1242"/>
      <c r="TJF8" s="1242"/>
      <c r="TJG8" s="1242"/>
      <c r="TJH8" s="1242"/>
      <c r="TJI8" s="1242"/>
      <c r="TJJ8" s="1242"/>
      <c r="TJK8" s="1242"/>
      <c r="TJL8" s="1242"/>
      <c r="TJM8" s="1242"/>
      <c r="TJN8" s="1242"/>
      <c r="TJO8" s="1242"/>
      <c r="TJP8" s="1242"/>
      <c r="TJQ8" s="1242"/>
      <c r="TJR8" s="1242"/>
      <c r="TJS8" s="1242"/>
      <c r="TJT8" s="1242"/>
      <c r="TJU8" s="1242"/>
      <c r="TJV8" s="1242"/>
      <c r="TJW8" s="1242"/>
      <c r="TJX8" s="1242"/>
      <c r="TJY8" s="1242"/>
      <c r="TJZ8" s="1242"/>
      <c r="TKA8" s="1242"/>
      <c r="TKB8" s="1242"/>
      <c r="TKC8" s="1242"/>
      <c r="TKD8" s="1242"/>
      <c r="TKE8" s="1242"/>
      <c r="TKF8" s="1242"/>
      <c r="TKG8" s="1242"/>
      <c r="TKH8" s="1242"/>
      <c r="TKI8" s="1242"/>
      <c r="TKJ8" s="1242"/>
      <c r="TKK8" s="1242"/>
      <c r="TKL8" s="1242"/>
      <c r="TKM8" s="1242"/>
      <c r="TKN8" s="1242"/>
      <c r="TKO8" s="1242"/>
      <c r="TKP8" s="1242"/>
      <c r="TKQ8" s="1242"/>
      <c r="TKR8" s="1242"/>
      <c r="TKS8" s="1242"/>
      <c r="TKT8" s="1242"/>
      <c r="TKU8" s="1242"/>
      <c r="TKV8" s="1242"/>
      <c r="TKW8" s="1242"/>
      <c r="TKX8" s="1242"/>
      <c r="TKY8" s="1242"/>
      <c r="TKZ8" s="1242"/>
      <c r="TLA8" s="1242"/>
      <c r="TLB8" s="1242"/>
      <c r="TLC8" s="1242"/>
      <c r="TLD8" s="1242"/>
      <c r="TLE8" s="1242"/>
      <c r="TLF8" s="1242"/>
      <c r="TLG8" s="1242"/>
      <c r="TLH8" s="1242"/>
      <c r="TLI8" s="1242"/>
      <c r="TLJ8" s="1242"/>
      <c r="TLK8" s="1242"/>
      <c r="TLL8" s="1242"/>
      <c r="TLM8" s="1242"/>
      <c r="TLN8" s="1242"/>
      <c r="TLO8" s="1242"/>
      <c r="TLP8" s="1242"/>
      <c r="TLQ8" s="1242"/>
      <c r="TLR8" s="1242"/>
      <c r="TLS8" s="1242"/>
      <c r="TLT8" s="1242"/>
      <c r="TLU8" s="1242"/>
      <c r="TLV8" s="1242"/>
      <c r="TLW8" s="1242"/>
      <c r="TLX8" s="1242"/>
      <c r="TLY8" s="1242"/>
      <c r="TLZ8" s="1242"/>
      <c r="TMA8" s="1242"/>
      <c r="TMB8" s="1242"/>
      <c r="TMC8" s="1242"/>
      <c r="TMD8" s="1242"/>
      <c r="TME8" s="1242"/>
      <c r="TMF8" s="1242"/>
      <c r="TMG8" s="1242"/>
      <c r="TMH8" s="1242"/>
      <c r="TMI8" s="1242"/>
      <c r="TMJ8" s="1242"/>
      <c r="TMK8" s="1242"/>
      <c r="TML8" s="1242"/>
      <c r="TMM8" s="1242"/>
      <c r="TMN8" s="1242"/>
      <c r="TMO8" s="1242"/>
      <c r="TMP8" s="1242"/>
      <c r="TMQ8" s="1242"/>
      <c r="TMR8" s="1242"/>
      <c r="TMS8" s="1242"/>
      <c r="TMT8" s="1242"/>
      <c r="TMU8" s="1242"/>
      <c r="TMV8" s="1242"/>
      <c r="TMW8" s="1242"/>
      <c r="TMX8" s="1242"/>
      <c r="TMY8" s="1242"/>
      <c r="TMZ8" s="1242"/>
      <c r="TNA8" s="1242"/>
      <c r="TNB8" s="1242"/>
      <c r="TNC8" s="1242"/>
      <c r="TND8" s="1242"/>
      <c r="TNE8" s="1242"/>
      <c r="TNF8" s="1242"/>
      <c r="TNG8" s="1242"/>
      <c r="TNH8" s="1242"/>
      <c r="TNI8" s="1242"/>
      <c r="TNJ8" s="1242"/>
      <c r="TNK8" s="1242"/>
      <c r="TNL8" s="1242"/>
      <c r="TNM8" s="1242"/>
      <c r="TNN8" s="1242"/>
      <c r="TNO8" s="1242"/>
      <c r="TNP8" s="1242"/>
      <c r="TNQ8" s="1242"/>
      <c r="TNR8" s="1242"/>
      <c r="TNS8" s="1242"/>
      <c r="TNT8" s="1242"/>
      <c r="TNU8" s="1242"/>
      <c r="TNV8" s="1242"/>
      <c r="TNW8" s="1242"/>
      <c r="TNX8" s="1242"/>
      <c r="TNY8" s="1242"/>
      <c r="TNZ8" s="1242"/>
      <c r="TOA8" s="1242"/>
      <c r="TOB8" s="1242"/>
      <c r="TOC8" s="1242"/>
      <c r="TOD8" s="1242"/>
      <c r="TOE8" s="1242"/>
      <c r="TOF8" s="1242"/>
      <c r="TOG8" s="1242"/>
      <c r="TOH8" s="1242"/>
      <c r="TOI8" s="1242"/>
      <c r="TOJ8" s="1242"/>
      <c r="TOK8" s="1242"/>
      <c r="TOL8" s="1242"/>
      <c r="TOM8" s="1242"/>
      <c r="TON8" s="1242"/>
      <c r="TOO8" s="1242"/>
      <c r="TOP8" s="1242"/>
      <c r="TOQ8" s="1242"/>
      <c r="TOR8" s="1242"/>
      <c r="TOS8" s="1242"/>
      <c r="TOT8" s="1242"/>
      <c r="TOU8" s="1242"/>
      <c r="TOV8" s="1242"/>
      <c r="TOW8" s="1242"/>
      <c r="TOX8" s="1242"/>
      <c r="TOY8" s="1242"/>
      <c r="TOZ8" s="1242"/>
      <c r="TPA8" s="1242"/>
      <c r="TPB8" s="1242"/>
      <c r="TPC8" s="1242"/>
      <c r="TPD8" s="1242"/>
      <c r="TPE8" s="1242"/>
      <c r="TPF8" s="1242"/>
      <c r="TPG8" s="1242"/>
      <c r="TPH8" s="1242"/>
      <c r="TPI8" s="1242"/>
      <c r="TPJ8" s="1242"/>
      <c r="TPK8" s="1242"/>
      <c r="TPL8" s="1242"/>
      <c r="TPM8" s="1242"/>
      <c r="TPN8" s="1242"/>
      <c r="TPO8" s="1242"/>
      <c r="TPP8" s="1242"/>
      <c r="TPQ8" s="1242"/>
      <c r="TPR8" s="1242"/>
      <c r="TPS8" s="1242"/>
      <c r="TPT8" s="1242"/>
      <c r="TPU8" s="1242"/>
      <c r="TPV8" s="1242"/>
      <c r="TPW8" s="1242"/>
      <c r="TPX8" s="1242"/>
      <c r="TPY8" s="1242"/>
      <c r="TPZ8" s="1242"/>
      <c r="TQA8" s="1242"/>
      <c r="TQB8" s="1242"/>
      <c r="TQC8" s="1242"/>
      <c r="TQD8" s="1242"/>
      <c r="TQE8" s="1242"/>
      <c r="TQF8" s="1242"/>
      <c r="TQG8" s="1242"/>
      <c r="TQH8" s="1242"/>
      <c r="TQI8" s="1242"/>
      <c r="TQJ8" s="1242"/>
      <c r="TQK8" s="1242"/>
      <c r="TQL8" s="1242"/>
      <c r="TQM8" s="1242"/>
      <c r="TQN8" s="1242"/>
      <c r="TQO8" s="1242"/>
      <c r="TQP8" s="1242"/>
      <c r="TQQ8" s="1242"/>
      <c r="TQR8" s="1242"/>
      <c r="TQS8" s="1242"/>
      <c r="TQT8" s="1242"/>
      <c r="TQU8" s="1242"/>
      <c r="TQV8" s="1242"/>
      <c r="TQW8" s="1242"/>
      <c r="TQX8" s="1242"/>
      <c r="TQY8" s="1242"/>
      <c r="TQZ8" s="1242"/>
      <c r="TRA8" s="1242"/>
      <c r="TRB8" s="1242"/>
      <c r="TRC8" s="1242"/>
      <c r="TRD8" s="1242"/>
      <c r="TRE8" s="1242"/>
      <c r="TRF8" s="1242"/>
      <c r="TRG8" s="1242"/>
      <c r="TRH8" s="1242"/>
      <c r="TRI8" s="1242"/>
      <c r="TRJ8" s="1242"/>
      <c r="TRK8" s="1242"/>
      <c r="TRL8" s="1242"/>
      <c r="TRM8" s="1242"/>
      <c r="TRN8" s="1242"/>
      <c r="TRO8" s="1242"/>
      <c r="TRP8" s="1242"/>
      <c r="TRQ8" s="1242"/>
      <c r="TRR8" s="1242"/>
      <c r="TRS8" s="1242"/>
      <c r="TRT8" s="1242"/>
      <c r="TRU8" s="1242"/>
      <c r="TRV8" s="1242"/>
      <c r="TRW8" s="1242"/>
      <c r="TRX8" s="1242"/>
      <c r="TRY8" s="1242"/>
      <c r="TRZ8" s="1242"/>
      <c r="TSA8" s="1242"/>
      <c r="TSB8" s="1242"/>
      <c r="TSC8" s="1242"/>
      <c r="TSD8" s="1242"/>
      <c r="TSE8" s="1242"/>
      <c r="TSF8" s="1242"/>
      <c r="TSG8" s="1242"/>
      <c r="TSH8" s="1242"/>
      <c r="TSI8" s="1242"/>
      <c r="TSJ8" s="1242"/>
      <c r="TSK8" s="1242"/>
      <c r="TSL8" s="1242"/>
      <c r="TSM8" s="1242"/>
      <c r="TSN8" s="1242"/>
      <c r="TSO8" s="1242"/>
      <c r="TSP8" s="1242"/>
      <c r="TSQ8" s="1242"/>
      <c r="TSR8" s="1242"/>
      <c r="TSS8" s="1242"/>
      <c r="TST8" s="1242"/>
      <c r="TSU8" s="1242"/>
      <c r="TSV8" s="1242"/>
      <c r="TSW8" s="1242"/>
      <c r="TSX8" s="1242"/>
      <c r="TSY8" s="1242"/>
      <c r="TSZ8" s="1242"/>
      <c r="TTA8" s="1242"/>
      <c r="TTB8" s="1242"/>
      <c r="TTC8" s="1242"/>
      <c r="TTD8" s="1242"/>
      <c r="TTE8" s="1242"/>
      <c r="TTF8" s="1242"/>
      <c r="TTG8" s="1242"/>
      <c r="TTH8" s="1242"/>
      <c r="TTI8" s="1242"/>
      <c r="TTJ8" s="1242"/>
      <c r="TTK8" s="1242"/>
      <c r="TTL8" s="1242"/>
      <c r="TTM8" s="1242"/>
      <c r="TTN8" s="1242"/>
      <c r="TTO8" s="1242"/>
      <c r="TTP8" s="1242"/>
      <c r="TTQ8" s="1242"/>
      <c r="TTR8" s="1242"/>
      <c r="TTS8" s="1242"/>
      <c r="TTT8" s="1242"/>
      <c r="TTU8" s="1242"/>
      <c r="TTV8" s="1242"/>
      <c r="TTW8" s="1242"/>
      <c r="TTX8" s="1242"/>
      <c r="TTY8" s="1242"/>
      <c r="TTZ8" s="1242"/>
      <c r="TUA8" s="1242"/>
      <c r="TUB8" s="1242"/>
      <c r="TUC8" s="1242"/>
      <c r="TUD8" s="1242"/>
      <c r="TUE8" s="1242"/>
      <c r="TUF8" s="1242"/>
      <c r="TUG8" s="1242"/>
      <c r="TUH8" s="1242"/>
      <c r="TUI8" s="1242"/>
      <c r="TUJ8" s="1242"/>
      <c r="TUK8" s="1242"/>
      <c r="TUL8" s="1242"/>
      <c r="TUM8" s="1242"/>
      <c r="TUN8" s="1242"/>
      <c r="TUO8" s="1242"/>
      <c r="TUP8" s="1242"/>
      <c r="TUQ8" s="1242"/>
      <c r="TUR8" s="1242"/>
      <c r="TUS8" s="1242"/>
      <c r="TUT8" s="1242"/>
      <c r="TUU8" s="1242"/>
      <c r="TUV8" s="1242"/>
      <c r="TUW8" s="1242"/>
      <c r="TUX8" s="1242"/>
      <c r="TUY8" s="1242"/>
      <c r="TUZ8" s="1242"/>
      <c r="TVA8" s="1242"/>
      <c r="TVB8" s="1242"/>
      <c r="TVC8" s="1242"/>
      <c r="TVD8" s="1242"/>
      <c r="TVE8" s="1242"/>
      <c r="TVF8" s="1242"/>
      <c r="TVG8" s="1242"/>
      <c r="TVH8" s="1242"/>
      <c r="TVI8" s="1242"/>
      <c r="TVJ8" s="1242"/>
      <c r="TVK8" s="1242"/>
      <c r="TVL8" s="1242"/>
      <c r="TVM8" s="1242"/>
      <c r="TVN8" s="1242"/>
      <c r="TVO8" s="1242"/>
      <c r="TVP8" s="1242"/>
      <c r="TVQ8" s="1242"/>
      <c r="TVR8" s="1242"/>
      <c r="TVS8" s="1242"/>
      <c r="TVT8" s="1242"/>
      <c r="TVU8" s="1242"/>
      <c r="TVV8" s="1242"/>
      <c r="TVW8" s="1242"/>
      <c r="TVX8" s="1242"/>
      <c r="TVY8" s="1242"/>
      <c r="TVZ8" s="1242"/>
      <c r="TWA8" s="1242"/>
      <c r="TWB8" s="1242"/>
      <c r="TWC8" s="1242"/>
      <c r="TWD8" s="1242"/>
      <c r="TWE8" s="1242"/>
      <c r="TWF8" s="1242"/>
      <c r="TWG8" s="1242"/>
      <c r="TWH8" s="1242"/>
      <c r="TWI8" s="1242"/>
      <c r="TWJ8" s="1242"/>
      <c r="TWK8" s="1242"/>
      <c r="TWL8" s="1242"/>
      <c r="TWM8" s="1242"/>
      <c r="TWN8" s="1242"/>
      <c r="TWO8" s="1242"/>
      <c r="TWP8" s="1242"/>
      <c r="TWQ8" s="1242"/>
      <c r="TWR8" s="1242"/>
      <c r="TWS8" s="1242"/>
      <c r="TWT8" s="1242"/>
      <c r="TWU8" s="1242"/>
      <c r="TWV8" s="1242"/>
      <c r="TWW8" s="1242"/>
      <c r="TWX8" s="1242"/>
      <c r="TWY8" s="1242"/>
      <c r="TWZ8" s="1242"/>
      <c r="TXA8" s="1242"/>
      <c r="TXB8" s="1242"/>
      <c r="TXC8" s="1242"/>
      <c r="TXD8" s="1242"/>
      <c r="TXE8" s="1242"/>
      <c r="TXF8" s="1242"/>
      <c r="TXG8" s="1242"/>
      <c r="TXH8" s="1242"/>
      <c r="TXI8" s="1242"/>
      <c r="TXJ8" s="1242"/>
      <c r="TXK8" s="1242"/>
      <c r="TXL8" s="1242"/>
      <c r="TXM8" s="1242"/>
      <c r="TXN8" s="1242"/>
      <c r="TXO8" s="1242"/>
      <c r="TXP8" s="1242"/>
      <c r="TXQ8" s="1242"/>
      <c r="TXR8" s="1242"/>
      <c r="TXS8" s="1242"/>
      <c r="TXT8" s="1242"/>
      <c r="TXU8" s="1242"/>
      <c r="TXV8" s="1242"/>
      <c r="TXW8" s="1242"/>
      <c r="TXX8" s="1242"/>
      <c r="TXY8" s="1242"/>
      <c r="TXZ8" s="1242"/>
      <c r="TYA8" s="1242"/>
      <c r="TYB8" s="1242"/>
      <c r="TYC8" s="1242"/>
      <c r="TYD8" s="1242"/>
      <c r="TYE8" s="1242"/>
      <c r="TYF8" s="1242"/>
      <c r="TYG8" s="1242"/>
      <c r="TYH8" s="1242"/>
      <c r="TYI8" s="1242"/>
      <c r="TYJ8" s="1242"/>
      <c r="TYK8" s="1242"/>
      <c r="TYL8" s="1242"/>
      <c r="TYM8" s="1242"/>
      <c r="TYN8" s="1242"/>
      <c r="TYO8" s="1242"/>
      <c r="TYP8" s="1242"/>
      <c r="TYQ8" s="1242"/>
      <c r="TYR8" s="1242"/>
      <c r="TYS8" s="1242"/>
      <c r="TYT8" s="1242"/>
      <c r="TYU8" s="1242"/>
      <c r="TYV8" s="1242"/>
      <c r="TYW8" s="1242"/>
      <c r="TYX8" s="1242"/>
      <c r="TYY8" s="1242"/>
      <c r="TYZ8" s="1242"/>
      <c r="TZA8" s="1242"/>
      <c r="TZB8" s="1242"/>
      <c r="TZC8" s="1242"/>
      <c r="TZD8" s="1242"/>
      <c r="TZE8" s="1242"/>
      <c r="TZF8" s="1242"/>
      <c r="TZG8" s="1242"/>
      <c r="TZH8" s="1242"/>
      <c r="TZI8" s="1242"/>
      <c r="TZJ8" s="1242"/>
      <c r="TZK8" s="1242"/>
      <c r="TZL8" s="1242"/>
      <c r="TZM8" s="1242"/>
      <c r="TZN8" s="1242"/>
      <c r="TZO8" s="1242"/>
      <c r="TZP8" s="1242"/>
      <c r="TZQ8" s="1242"/>
      <c r="TZR8" s="1242"/>
      <c r="TZS8" s="1242"/>
      <c r="TZT8" s="1242"/>
      <c r="TZU8" s="1242"/>
      <c r="TZV8" s="1242"/>
      <c r="TZW8" s="1242"/>
      <c r="TZX8" s="1242"/>
      <c r="TZY8" s="1242"/>
      <c r="TZZ8" s="1242"/>
      <c r="UAA8" s="1242"/>
      <c r="UAB8" s="1242"/>
      <c r="UAC8" s="1242"/>
      <c r="UAD8" s="1242"/>
      <c r="UAE8" s="1242"/>
      <c r="UAF8" s="1242"/>
      <c r="UAG8" s="1242"/>
      <c r="UAH8" s="1242"/>
      <c r="UAI8" s="1242"/>
      <c r="UAJ8" s="1242"/>
      <c r="UAK8" s="1242"/>
      <c r="UAL8" s="1242"/>
      <c r="UAM8" s="1242"/>
      <c r="UAN8" s="1242"/>
      <c r="UAO8" s="1242"/>
      <c r="UAP8" s="1242"/>
      <c r="UAQ8" s="1242"/>
      <c r="UAR8" s="1242"/>
      <c r="UAS8" s="1242"/>
      <c r="UAT8" s="1242"/>
      <c r="UAU8" s="1242"/>
      <c r="UAV8" s="1242"/>
      <c r="UAW8" s="1242"/>
      <c r="UAX8" s="1242"/>
      <c r="UAY8" s="1242"/>
      <c r="UAZ8" s="1242"/>
      <c r="UBA8" s="1242"/>
      <c r="UBB8" s="1242"/>
      <c r="UBC8" s="1242"/>
      <c r="UBD8" s="1242"/>
      <c r="UBE8" s="1242"/>
      <c r="UBF8" s="1242"/>
      <c r="UBG8" s="1242"/>
      <c r="UBH8" s="1242"/>
      <c r="UBI8" s="1242"/>
      <c r="UBJ8" s="1242"/>
      <c r="UBK8" s="1242"/>
      <c r="UBL8" s="1242"/>
      <c r="UBM8" s="1242"/>
      <c r="UBN8" s="1242"/>
      <c r="UBO8" s="1242"/>
      <c r="UBP8" s="1242"/>
      <c r="UBQ8" s="1242"/>
      <c r="UBR8" s="1242"/>
      <c r="UBS8" s="1242"/>
      <c r="UBT8" s="1242"/>
      <c r="UBU8" s="1242"/>
      <c r="UBV8" s="1242"/>
      <c r="UBW8" s="1242"/>
      <c r="UBX8" s="1242"/>
      <c r="UBY8" s="1242"/>
      <c r="UBZ8" s="1242"/>
      <c r="UCA8" s="1242"/>
      <c r="UCB8" s="1242"/>
      <c r="UCC8" s="1242"/>
      <c r="UCD8" s="1242"/>
      <c r="UCE8" s="1242"/>
      <c r="UCF8" s="1242"/>
      <c r="UCG8" s="1242"/>
      <c r="UCH8" s="1242"/>
      <c r="UCI8" s="1242"/>
      <c r="UCJ8" s="1242"/>
      <c r="UCK8" s="1242"/>
      <c r="UCL8" s="1242"/>
      <c r="UCM8" s="1242"/>
      <c r="UCN8" s="1242"/>
      <c r="UCO8" s="1242"/>
      <c r="UCP8" s="1242"/>
      <c r="UCQ8" s="1242"/>
      <c r="UCR8" s="1242"/>
      <c r="UCS8" s="1242"/>
      <c r="UCT8" s="1242"/>
      <c r="UCU8" s="1242"/>
      <c r="UCV8" s="1242"/>
      <c r="UCW8" s="1242"/>
      <c r="UCX8" s="1242"/>
      <c r="UCY8" s="1242"/>
      <c r="UCZ8" s="1242"/>
      <c r="UDA8" s="1242"/>
      <c r="UDB8" s="1242"/>
      <c r="UDC8" s="1242"/>
      <c r="UDD8" s="1242"/>
      <c r="UDE8" s="1242"/>
      <c r="UDF8" s="1242"/>
      <c r="UDG8" s="1242"/>
      <c r="UDH8" s="1242"/>
      <c r="UDI8" s="1242"/>
      <c r="UDJ8" s="1242"/>
      <c r="UDK8" s="1242"/>
      <c r="UDL8" s="1242"/>
      <c r="UDM8" s="1242"/>
      <c r="UDN8" s="1242"/>
      <c r="UDO8" s="1242"/>
      <c r="UDP8" s="1242"/>
      <c r="UDQ8" s="1242"/>
      <c r="UDR8" s="1242"/>
      <c r="UDS8" s="1242"/>
      <c r="UDT8" s="1242"/>
      <c r="UDU8" s="1242"/>
      <c r="UDV8" s="1242"/>
      <c r="UDW8" s="1242"/>
      <c r="UDX8" s="1242"/>
      <c r="UDY8" s="1242"/>
      <c r="UDZ8" s="1242"/>
      <c r="UEA8" s="1242"/>
      <c r="UEB8" s="1242"/>
      <c r="UEC8" s="1242"/>
      <c r="UED8" s="1242"/>
      <c r="UEE8" s="1242"/>
      <c r="UEF8" s="1242"/>
      <c r="UEG8" s="1242"/>
      <c r="UEH8" s="1242"/>
      <c r="UEI8" s="1242"/>
      <c r="UEJ8" s="1242"/>
      <c r="UEK8" s="1242"/>
      <c r="UEL8" s="1242"/>
      <c r="UEM8" s="1242"/>
      <c r="UEN8" s="1242"/>
      <c r="UEO8" s="1242"/>
      <c r="UEP8" s="1242"/>
      <c r="UEQ8" s="1242"/>
      <c r="UER8" s="1242"/>
      <c r="UES8" s="1242"/>
      <c r="UET8" s="1242"/>
      <c r="UEU8" s="1242"/>
      <c r="UEV8" s="1242"/>
      <c r="UEW8" s="1242"/>
      <c r="UEX8" s="1242"/>
      <c r="UEY8" s="1242"/>
      <c r="UEZ8" s="1242"/>
      <c r="UFA8" s="1242"/>
      <c r="UFB8" s="1242"/>
      <c r="UFC8" s="1242"/>
      <c r="UFD8" s="1242"/>
      <c r="UFE8" s="1242"/>
      <c r="UFF8" s="1242"/>
      <c r="UFG8" s="1242"/>
      <c r="UFH8" s="1242"/>
      <c r="UFI8" s="1242"/>
      <c r="UFJ8" s="1242"/>
      <c r="UFK8" s="1242"/>
      <c r="UFL8" s="1242"/>
      <c r="UFM8" s="1242"/>
      <c r="UFN8" s="1242"/>
      <c r="UFO8" s="1242"/>
      <c r="UFP8" s="1242"/>
      <c r="UFQ8" s="1242"/>
      <c r="UFR8" s="1242"/>
      <c r="UFS8" s="1242"/>
      <c r="UFT8" s="1242"/>
      <c r="UFU8" s="1242"/>
      <c r="UFV8" s="1242"/>
      <c r="UFW8" s="1242"/>
      <c r="UFX8" s="1242"/>
      <c r="UFY8" s="1242"/>
      <c r="UFZ8" s="1242"/>
      <c r="UGA8" s="1242"/>
      <c r="UGB8" s="1242"/>
      <c r="UGC8" s="1242"/>
      <c r="UGD8" s="1242"/>
      <c r="UGE8" s="1242"/>
      <c r="UGF8" s="1242"/>
      <c r="UGG8" s="1242"/>
      <c r="UGH8" s="1242"/>
      <c r="UGI8" s="1242"/>
      <c r="UGJ8" s="1242"/>
      <c r="UGK8" s="1242"/>
      <c r="UGL8" s="1242"/>
      <c r="UGM8" s="1242"/>
      <c r="UGN8" s="1242"/>
      <c r="UGO8" s="1242"/>
      <c r="UGP8" s="1242"/>
      <c r="UGQ8" s="1242"/>
      <c r="UGR8" s="1242"/>
      <c r="UGS8" s="1242"/>
      <c r="UGT8" s="1242"/>
      <c r="UGU8" s="1242"/>
      <c r="UGV8" s="1242"/>
      <c r="UGW8" s="1242"/>
      <c r="UGX8" s="1242"/>
      <c r="UGY8" s="1242"/>
      <c r="UGZ8" s="1242"/>
      <c r="UHA8" s="1242"/>
      <c r="UHB8" s="1242"/>
      <c r="UHC8" s="1242"/>
      <c r="UHD8" s="1242"/>
      <c r="UHE8" s="1242"/>
      <c r="UHF8" s="1242"/>
      <c r="UHG8" s="1242"/>
      <c r="UHH8" s="1242"/>
      <c r="UHI8" s="1242"/>
      <c r="UHJ8" s="1242"/>
      <c r="UHK8" s="1242"/>
      <c r="UHL8" s="1242"/>
      <c r="UHM8" s="1242"/>
      <c r="UHN8" s="1242"/>
      <c r="UHO8" s="1242"/>
      <c r="UHP8" s="1242"/>
      <c r="UHQ8" s="1242"/>
      <c r="UHR8" s="1242"/>
      <c r="UHS8" s="1242"/>
      <c r="UHT8" s="1242"/>
      <c r="UHU8" s="1242"/>
      <c r="UHV8" s="1242"/>
      <c r="UHW8" s="1242"/>
      <c r="UHX8" s="1242"/>
      <c r="UHY8" s="1242"/>
      <c r="UHZ8" s="1242"/>
      <c r="UIA8" s="1242"/>
      <c r="UIB8" s="1242"/>
      <c r="UIC8" s="1242"/>
      <c r="UID8" s="1242"/>
      <c r="UIE8" s="1242"/>
      <c r="UIF8" s="1242"/>
      <c r="UIG8" s="1242"/>
      <c r="UIH8" s="1242"/>
      <c r="UII8" s="1242"/>
      <c r="UIJ8" s="1242"/>
      <c r="UIK8" s="1242"/>
      <c r="UIL8" s="1242"/>
      <c r="UIM8" s="1242"/>
      <c r="UIN8" s="1242"/>
      <c r="UIO8" s="1242"/>
      <c r="UIP8" s="1242"/>
      <c r="UIQ8" s="1242"/>
      <c r="UIR8" s="1242"/>
      <c r="UIS8" s="1242"/>
      <c r="UIT8" s="1242"/>
      <c r="UIU8" s="1242"/>
      <c r="UIV8" s="1242"/>
      <c r="UIW8" s="1242"/>
      <c r="UIX8" s="1242"/>
      <c r="UIY8" s="1242"/>
      <c r="UIZ8" s="1242"/>
      <c r="UJA8" s="1242"/>
      <c r="UJB8" s="1242"/>
      <c r="UJC8" s="1242"/>
      <c r="UJD8" s="1242"/>
      <c r="UJE8" s="1242"/>
      <c r="UJF8" s="1242"/>
      <c r="UJG8" s="1242"/>
      <c r="UJH8" s="1242"/>
      <c r="UJI8" s="1242"/>
      <c r="UJJ8" s="1242"/>
      <c r="UJK8" s="1242"/>
      <c r="UJL8" s="1242"/>
      <c r="UJM8" s="1242"/>
      <c r="UJN8" s="1242"/>
      <c r="UJO8" s="1242"/>
      <c r="UJP8" s="1242"/>
      <c r="UJQ8" s="1242"/>
      <c r="UJR8" s="1242"/>
      <c r="UJS8" s="1242"/>
      <c r="UJT8" s="1242"/>
      <c r="UJU8" s="1242"/>
      <c r="UJV8" s="1242"/>
      <c r="UJW8" s="1242"/>
      <c r="UJX8" s="1242"/>
      <c r="UJY8" s="1242"/>
      <c r="UJZ8" s="1242"/>
      <c r="UKA8" s="1242"/>
      <c r="UKB8" s="1242"/>
      <c r="UKC8" s="1242"/>
      <c r="UKD8" s="1242"/>
      <c r="UKE8" s="1242"/>
      <c r="UKF8" s="1242"/>
      <c r="UKG8" s="1242"/>
      <c r="UKH8" s="1242"/>
      <c r="UKI8" s="1242"/>
      <c r="UKJ8" s="1242"/>
      <c r="UKK8" s="1242"/>
      <c r="UKL8" s="1242"/>
      <c r="UKM8" s="1242"/>
      <c r="UKN8" s="1242"/>
      <c r="UKO8" s="1242"/>
      <c r="UKP8" s="1242"/>
      <c r="UKQ8" s="1242"/>
      <c r="UKR8" s="1242"/>
      <c r="UKS8" s="1242"/>
      <c r="UKT8" s="1242"/>
      <c r="UKU8" s="1242"/>
      <c r="UKV8" s="1242"/>
      <c r="UKW8" s="1242"/>
      <c r="UKX8" s="1242"/>
      <c r="UKY8" s="1242"/>
      <c r="UKZ8" s="1242"/>
      <c r="ULA8" s="1242"/>
      <c r="ULB8" s="1242"/>
      <c r="ULC8" s="1242"/>
      <c r="ULD8" s="1242"/>
      <c r="ULE8" s="1242"/>
      <c r="ULF8" s="1242"/>
      <c r="ULG8" s="1242"/>
      <c r="ULH8" s="1242"/>
      <c r="ULI8" s="1242"/>
      <c r="ULJ8" s="1242"/>
      <c r="ULK8" s="1242"/>
      <c r="ULL8" s="1242"/>
      <c r="ULM8" s="1242"/>
      <c r="ULN8" s="1242"/>
      <c r="ULO8" s="1242"/>
      <c r="ULP8" s="1242"/>
      <c r="ULQ8" s="1242"/>
      <c r="ULR8" s="1242"/>
      <c r="ULS8" s="1242"/>
      <c r="ULT8" s="1242"/>
      <c r="ULU8" s="1242"/>
      <c r="ULV8" s="1242"/>
      <c r="ULW8" s="1242"/>
      <c r="ULX8" s="1242"/>
      <c r="ULY8" s="1242"/>
      <c r="ULZ8" s="1242"/>
      <c r="UMA8" s="1242"/>
      <c r="UMB8" s="1242"/>
      <c r="UMC8" s="1242"/>
      <c r="UMD8" s="1242"/>
      <c r="UME8" s="1242"/>
      <c r="UMF8" s="1242"/>
      <c r="UMG8" s="1242"/>
      <c r="UMH8" s="1242"/>
      <c r="UMI8" s="1242"/>
      <c r="UMJ8" s="1242"/>
      <c r="UMK8" s="1242"/>
      <c r="UML8" s="1242"/>
      <c r="UMM8" s="1242"/>
      <c r="UMN8" s="1242"/>
      <c r="UMO8" s="1242"/>
      <c r="UMP8" s="1242"/>
      <c r="UMQ8" s="1242"/>
      <c r="UMR8" s="1242"/>
      <c r="UMS8" s="1242"/>
      <c r="UMT8" s="1242"/>
      <c r="UMU8" s="1242"/>
      <c r="UMV8" s="1242"/>
      <c r="UMW8" s="1242"/>
      <c r="UMX8" s="1242"/>
      <c r="UMY8" s="1242"/>
      <c r="UMZ8" s="1242"/>
      <c r="UNA8" s="1242"/>
      <c r="UNB8" s="1242"/>
      <c r="UNC8" s="1242"/>
      <c r="UND8" s="1242"/>
      <c r="UNE8" s="1242"/>
      <c r="UNF8" s="1242"/>
      <c r="UNG8" s="1242"/>
      <c r="UNH8" s="1242"/>
      <c r="UNI8" s="1242"/>
      <c r="UNJ8" s="1242"/>
      <c r="UNK8" s="1242"/>
      <c r="UNL8" s="1242"/>
      <c r="UNM8" s="1242"/>
      <c r="UNN8" s="1242"/>
      <c r="UNO8" s="1242"/>
      <c r="UNP8" s="1242"/>
      <c r="UNQ8" s="1242"/>
      <c r="UNR8" s="1242"/>
      <c r="UNS8" s="1242"/>
      <c r="UNT8" s="1242"/>
      <c r="UNU8" s="1242"/>
      <c r="UNV8" s="1242"/>
      <c r="UNW8" s="1242"/>
      <c r="UNX8" s="1242"/>
      <c r="UNY8" s="1242"/>
      <c r="UNZ8" s="1242"/>
      <c r="UOA8" s="1242"/>
      <c r="UOB8" s="1242"/>
      <c r="UOC8" s="1242"/>
      <c r="UOD8" s="1242"/>
      <c r="UOE8" s="1242"/>
      <c r="UOF8" s="1242"/>
      <c r="UOG8" s="1242"/>
      <c r="UOH8" s="1242"/>
      <c r="UOI8" s="1242"/>
      <c r="UOJ8" s="1242"/>
      <c r="UOK8" s="1242"/>
      <c r="UOL8" s="1242"/>
      <c r="UOM8" s="1242"/>
      <c r="UON8" s="1242"/>
      <c r="UOO8" s="1242"/>
      <c r="UOP8" s="1242"/>
      <c r="UOQ8" s="1242"/>
      <c r="UOR8" s="1242"/>
      <c r="UOS8" s="1242"/>
      <c r="UOT8" s="1242"/>
      <c r="UOU8" s="1242"/>
      <c r="UOV8" s="1242"/>
      <c r="UOW8" s="1242"/>
      <c r="UOX8" s="1242"/>
      <c r="UOY8" s="1242"/>
      <c r="UOZ8" s="1242"/>
      <c r="UPA8" s="1242"/>
      <c r="UPB8" s="1242"/>
      <c r="UPC8" s="1242"/>
      <c r="UPD8" s="1242"/>
      <c r="UPE8" s="1242"/>
      <c r="UPF8" s="1242"/>
      <c r="UPG8" s="1242"/>
      <c r="UPH8" s="1242"/>
      <c r="UPI8" s="1242"/>
      <c r="UPJ8" s="1242"/>
      <c r="UPK8" s="1242"/>
      <c r="UPL8" s="1242"/>
      <c r="UPM8" s="1242"/>
      <c r="UPN8" s="1242"/>
      <c r="UPO8" s="1242"/>
      <c r="UPP8" s="1242"/>
      <c r="UPQ8" s="1242"/>
      <c r="UPR8" s="1242"/>
      <c r="UPS8" s="1242"/>
      <c r="UPT8" s="1242"/>
      <c r="UPU8" s="1242"/>
      <c r="UPV8" s="1242"/>
      <c r="UPW8" s="1242"/>
      <c r="UPX8" s="1242"/>
      <c r="UPY8" s="1242"/>
      <c r="UPZ8" s="1242"/>
      <c r="UQA8" s="1242"/>
      <c r="UQB8" s="1242"/>
      <c r="UQC8" s="1242"/>
      <c r="UQD8" s="1242"/>
      <c r="UQE8" s="1242"/>
      <c r="UQF8" s="1242"/>
      <c r="UQG8" s="1242"/>
      <c r="UQH8" s="1242"/>
      <c r="UQI8" s="1242"/>
      <c r="UQJ8" s="1242"/>
      <c r="UQK8" s="1242"/>
      <c r="UQL8" s="1242"/>
      <c r="UQM8" s="1242"/>
      <c r="UQN8" s="1242"/>
      <c r="UQO8" s="1242"/>
      <c r="UQP8" s="1242"/>
      <c r="UQQ8" s="1242"/>
      <c r="UQR8" s="1242"/>
      <c r="UQS8" s="1242"/>
      <c r="UQT8" s="1242"/>
      <c r="UQU8" s="1242"/>
      <c r="UQV8" s="1242"/>
      <c r="UQW8" s="1242"/>
      <c r="UQX8" s="1242"/>
      <c r="UQY8" s="1242"/>
      <c r="UQZ8" s="1242"/>
      <c r="URA8" s="1242"/>
      <c r="URB8" s="1242"/>
      <c r="URC8" s="1242"/>
      <c r="URD8" s="1242"/>
      <c r="URE8" s="1242"/>
      <c r="URF8" s="1242"/>
      <c r="URG8" s="1242"/>
      <c r="URH8" s="1242"/>
      <c r="URI8" s="1242"/>
      <c r="URJ8" s="1242"/>
      <c r="URK8" s="1242"/>
      <c r="URL8" s="1242"/>
      <c r="URM8" s="1242"/>
      <c r="URN8" s="1242"/>
      <c r="URO8" s="1242"/>
      <c r="URP8" s="1242"/>
      <c r="URQ8" s="1242"/>
      <c r="URR8" s="1242"/>
      <c r="URS8" s="1242"/>
      <c r="URT8" s="1242"/>
      <c r="URU8" s="1242"/>
      <c r="URV8" s="1242"/>
      <c r="URW8" s="1242"/>
      <c r="URX8" s="1242"/>
      <c r="URY8" s="1242"/>
      <c r="URZ8" s="1242"/>
      <c r="USA8" s="1242"/>
      <c r="USB8" s="1242"/>
      <c r="USC8" s="1242"/>
      <c r="USD8" s="1242"/>
      <c r="USE8" s="1242"/>
      <c r="USF8" s="1242"/>
      <c r="USG8" s="1242"/>
      <c r="USH8" s="1242"/>
      <c r="USI8" s="1242"/>
      <c r="USJ8" s="1242"/>
      <c r="USK8" s="1242"/>
      <c r="USL8" s="1242"/>
      <c r="USM8" s="1242"/>
      <c r="USN8" s="1242"/>
      <c r="USO8" s="1242"/>
      <c r="USP8" s="1242"/>
      <c r="USQ8" s="1242"/>
      <c r="USR8" s="1242"/>
      <c r="USS8" s="1242"/>
      <c r="UST8" s="1242"/>
      <c r="USU8" s="1242"/>
      <c r="USV8" s="1242"/>
      <c r="USW8" s="1242"/>
      <c r="USX8" s="1242"/>
      <c r="USY8" s="1242"/>
      <c r="USZ8" s="1242"/>
      <c r="UTA8" s="1242"/>
      <c r="UTB8" s="1242"/>
      <c r="UTC8" s="1242"/>
      <c r="UTD8" s="1242"/>
      <c r="UTE8" s="1242"/>
      <c r="UTF8" s="1242"/>
      <c r="UTG8" s="1242"/>
      <c r="UTH8" s="1242"/>
      <c r="UTI8" s="1242"/>
      <c r="UTJ8" s="1242"/>
      <c r="UTK8" s="1242"/>
      <c r="UTL8" s="1242"/>
      <c r="UTM8" s="1242"/>
      <c r="UTN8" s="1242"/>
      <c r="UTO8" s="1242"/>
      <c r="UTP8" s="1242"/>
      <c r="UTQ8" s="1242"/>
      <c r="UTR8" s="1242"/>
      <c r="UTS8" s="1242"/>
      <c r="UTT8" s="1242"/>
      <c r="UTU8" s="1242"/>
      <c r="UTV8" s="1242"/>
      <c r="UTW8" s="1242"/>
      <c r="UTX8" s="1242"/>
      <c r="UTY8" s="1242"/>
      <c r="UTZ8" s="1242"/>
      <c r="UUA8" s="1242"/>
      <c r="UUB8" s="1242"/>
      <c r="UUC8" s="1242"/>
      <c r="UUD8" s="1242"/>
      <c r="UUE8" s="1242"/>
      <c r="UUF8" s="1242"/>
      <c r="UUG8" s="1242"/>
      <c r="UUH8" s="1242"/>
      <c r="UUI8" s="1242"/>
      <c r="UUJ8" s="1242"/>
      <c r="UUK8" s="1242"/>
      <c r="UUL8" s="1242"/>
      <c r="UUM8" s="1242"/>
      <c r="UUN8" s="1242"/>
      <c r="UUO8" s="1242"/>
      <c r="UUP8" s="1242"/>
      <c r="UUQ8" s="1242"/>
      <c r="UUR8" s="1242"/>
      <c r="UUS8" s="1242"/>
      <c r="UUT8" s="1242"/>
      <c r="UUU8" s="1242"/>
      <c r="UUV8" s="1242"/>
      <c r="UUW8" s="1242"/>
      <c r="UUX8" s="1242"/>
      <c r="UUY8" s="1242"/>
      <c r="UUZ8" s="1242"/>
      <c r="UVA8" s="1242"/>
      <c r="UVB8" s="1242"/>
      <c r="UVC8" s="1242"/>
      <c r="UVD8" s="1242"/>
      <c r="UVE8" s="1242"/>
      <c r="UVF8" s="1242"/>
      <c r="UVG8" s="1242"/>
      <c r="UVH8" s="1242"/>
      <c r="UVI8" s="1242"/>
      <c r="UVJ8" s="1242"/>
      <c r="UVK8" s="1242"/>
      <c r="UVL8" s="1242"/>
      <c r="UVM8" s="1242"/>
      <c r="UVN8" s="1242"/>
      <c r="UVO8" s="1242"/>
      <c r="UVP8" s="1242"/>
      <c r="UVQ8" s="1242"/>
      <c r="UVR8" s="1242"/>
      <c r="UVS8" s="1242"/>
      <c r="UVT8" s="1242"/>
      <c r="UVU8" s="1242"/>
      <c r="UVV8" s="1242"/>
      <c r="UVW8" s="1242"/>
      <c r="UVX8" s="1242"/>
      <c r="UVY8" s="1242"/>
      <c r="UVZ8" s="1242"/>
      <c r="UWA8" s="1242"/>
      <c r="UWB8" s="1242"/>
      <c r="UWC8" s="1242"/>
      <c r="UWD8" s="1242"/>
      <c r="UWE8" s="1242"/>
      <c r="UWF8" s="1242"/>
      <c r="UWG8" s="1242"/>
      <c r="UWH8" s="1242"/>
      <c r="UWI8" s="1242"/>
      <c r="UWJ8" s="1242"/>
      <c r="UWK8" s="1242"/>
      <c r="UWL8" s="1242"/>
      <c r="UWM8" s="1242"/>
      <c r="UWN8" s="1242"/>
      <c r="UWO8" s="1242"/>
      <c r="UWP8" s="1242"/>
      <c r="UWQ8" s="1242"/>
      <c r="UWR8" s="1242"/>
      <c r="UWS8" s="1242"/>
      <c r="UWT8" s="1242"/>
      <c r="UWU8" s="1242"/>
      <c r="UWV8" s="1242"/>
      <c r="UWW8" s="1242"/>
      <c r="UWX8" s="1242"/>
      <c r="UWY8" s="1242"/>
      <c r="UWZ8" s="1242"/>
      <c r="UXA8" s="1242"/>
      <c r="UXB8" s="1242"/>
      <c r="UXC8" s="1242"/>
      <c r="UXD8" s="1242"/>
      <c r="UXE8" s="1242"/>
      <c r="UXF8" s="1242"/>
      <c r="UXG8" s="1242"/>
      <c r="UXH8" s="1242"/>
      <c r="UXI8" s="1242"/>
      <c r="UXJ8" s="1242"/>
      <c r="UXK8" s="1242"/>
      <c r="UXL8" s="1242"/>
      <c r="UXM8" s="1242"/>
      <c r="UXN8" s="1242"/>
      <c r="UXO8" s="1242"/>
      <c r="UXP8" s="1242"/>
      <c r="UXQ8" s="1242"/>
      <c r="UXR8" s="1242"/>
      <c r="UXS8" s="1242"/>
      <c r="UXT8" s="1242"/>
      <c r="UXU8" s="1242"/>
      <c r="UXV8" s="1242"/>
      <c r="UXW8" s="1242"/>
      <c r="UXX8" s="1242"/>
      <c r="UXY8" s="1242"/>
      <c r="UXZ8" s="1242"/>
      <c r="UYA8" s="1242"/>
      <c r="UYB8" s="1242"/>
      <c r="UYC8" s="1242"/>
      <c r="UYD8" s="1242"/>
      <c r="UYE8" s="1242"/>
      <c r="UYF8" s="1242"/>
      <c r="UYG8" s="1242"/>
      <c r="UYH8" s="1242"/>
      <c r="UYI8" s="1242"/>
      <c r="UYJ8" s="1242"/>
      <c r="UYK8" s="1242"/>
      <c r="UYL8" s="1242"/>
      <c r="UYM8" s="1242"/>
      <c r="UYN8" s="1242"/>
      <c r="UYO8" s="1242"/>
      <c r="UYP8" s="1242"/>
      <c r="UYQ8" s="1242"/>
      <c r="UYR8" s="1242"/>
      <c r="UYS8" s="1242"/>
      <c r="UYT8" s="1242"/>
      <c r="UYU8" s="1242"/>
      <c r="UYV8" s="1242"/>
      <c r="UYW8" s="1242"/>
      <c r="UYX8" s="1242"/>
      <c r="UYY8" s="1242"/>
      <c r="UYZ8" s="1242"/>
      <c r="UZA8" s="1242"/>
      <c r="UZB8" s="1242"/>
      <c r="UZC8" s="1242"/>
      <c r="UZD8" s="1242"/>
      <c r="UZE8" s="1242"/>
      <c r="UZF8" s="1242"/>
      <c r="UZG8" s="1242"/>
      <c r="UZH8" s="1242"/>
      <c r="UZI8" s="1242"/>
      <c r="UZJ8" s="1242"/>
      <c r="UZK8" s="1242"/>
      <c r="UZL8" s="1242"/>
      <c r="UZM8" s="1242"/>
      <c r="UZN8" s="1242"/>
      <c r="UZO8" s="1242"/>
      <c r="UZP8" s="1242"/>
      <c r="UZQ8" s="1242"/>
      <c r="UZR8" s="1242"/>
      <c r="UZS8" s="1242"/>
      <c r="UZT8" s="1242"/>
      <c r="UZU8" s="1242"/>
      <c r="UZV8" s="1242"/>
      <c r="UZW8" s="1242"/>
      <c r="UZX8" s="1242"/>
      <c r="UZY8" s="1242"/>
      <c r="UZZ8" s="1242"/>
      <c r="VAA8" s="1242"/>
      <c r="VAB8" s="1242"/>
      <c r="VAC8" s="1242"/>
      <c r="VAD8" s="1242"/>
      <c r="VAE8" s="1242"/>
      <c r="VAF8" s="1242"/>
      <c r="VAG8" s="1242"/>
      <c r="VAH8" s="1242"/>
      <c r="VAI8" s="1242"/>
      <c r="VAJ8" s="1242"/>
      <c r="VAK8" s="1242"/>
      <c r="VAL8" s="1242"/>
      <c r="VAM8" s="1242"/>
      <c r="VAN8" s="1242"/>
      <c r="VAO8" s="1242"/>
      <c r="VAP8" s="1242"/>
      <c r="VAQ8" s="1242"/>
      <c r="VAR8" s="1242"/>
      <c r="VAS8" s="1242"/>
      <c r="VAT8" s="1242"/>
      <c r="VAU8" s="1242"/>
      <c r="VAV8" s="1242"/>
      <c r="VAW8" s="1242"/>
      <c r="VAX8" s="1242"/>
      <c r="VAY8" s="1242"/>
      <c r="VAZ8" s="1242"/>
      <c r="VBA8" s="1242"/>
      <c r="VBB8" s="1242"/>
      <c r="VBC8" s="1242"/>
      <c r="VBD8" s="1242"/>
      <c r="VBE8" s="1242"/>
      <c r="VBF8" s="1242"/>
      <c r="VBG8" s="1242"/>
      <c r="VBH8" s="1242"/>
      <c r="VBI8" s="1242"/>
      <c r="VBJ8" s="1242"/>
      <c r="VBK8" s="1242"/>
      <c r="VBL8" s="1242"/>
      <c r="VBM8" s="1242"/>
      <c r="VBN8" s="1242"/>
      <c r="VBO8" s="1242"/>
      <c r="VBP8" s="1242"/>
      <c r="VBQ8" s="1242"/>
      <c r="VBR8" s="1242"/>
      <c r="VBS8" s="1242"/>
      <c r="VBT8" s="1242"/>
      <c r="VBU8" s="1242"/>
      <c r="VBV8" s="1242"/>
      <c r="VBW8" s="1242"/>
      <c r="VBX8" s="1242"/>
      <c r="VBY8" s="1242"/>
      <c r="VBZ8" s="1242"/>
      <c r="VCA8" s="1242"/>
      <c r="VCB8" s="1242"/>
      <c r="VCC8" s="1242"/>
      <c r="VCD8" s="1242"/>
      <c r="VCE8" s="1242"/>
      <c r="VCF8" s="1242"/>
      <c r="VCG8" s="1242"/>
      <c r="VCH8" s="1242"/>
      <c r="VCI8" s="1242"/>
      <c r="VCJ8" s="1242"/>
      <c r="VCK8" s="1242"/>
      <c r="VCL8" s="1242"/>
      <c r="VCM8" s="1242"/>
      <c r="VCN8" s="1242"/>
      <c r="VCO8" s="1242"/>
      <c r="VCP8" s="1242"/>
      <c r="VCQ8" s="1242"/>
      <c r="VCR8" s="1242"/>
      <c r="VCS8" s="1242"/>
      <c r="VCT8" s="1242"/>
      <c r="VCU8" s="1242"/>
      <c r="VCV8" s="1242"/>
      <c r="VCW8" s="1242"/>
      <c r="VCX8" s="1242"/>
      <c r="VCY8" s="1242"/>
      <c r="VCZ8" s="1242"/>
      <c r="VDA8" s="1242"/>
      <c r="VDB8" s="1242"/>
      <c r="VDC8" s="1242"/>
      <c r="VDD8" s="1242"/>
      <c r="VDE8" s="1242"/>
      <c r="VDF8" s="1242"/>
      <c r="VDG8" s="1242"/>
      <c r="VDH8" s="1242"/>
      <c r="VDI8" s="1242"/>
      <c r="VDJ8" s="1242"/>
      <c r="VDK8" s="1242"/>
      <c r="VDL8" s="1242"/>
      <c r="VDM8" s="1242"/>
      <c r="VDN8" s="1242"/>
      <c r="VDO8" s="1242"/>
      <c r="VDP8" s="1242"/>
      <c r="VDQ8" s="1242"/>
      <c r="VDR8" s="1242"/>
      <c r="VDS8" s="1242"/>
      <c r="VDT8" s="1242"/>
      <c r="VDU8" s="1242"/>
      <c r="VDV8" s="1242"/>
      <c r="VDW8" s="1242"/>
      <c r="VDX8" s="1242"/>
      <c r="VDY8" s="1242"/>
      <c r="VDZ8" s="1242"/>
      <c r="VEA8" s="1242"/>
      <c r="VEB8" s="1242"/>
      <c r="VEC8" s="1242"/>
      <c r="VED8" s="1242"/>
      <c r="VEE8" s="1242"/>
      <c r="VEF8" s="1242"/>
      <c r="VEG8" s="1242"/>
      <c r="VEH8" s="1242"/>
      <c r="VEI8" s="1242"/>
      <c r="VEJ8" s="1242"/>
      <c r="VEK8" s="1242"/>
      <c r="VEL8" s="1242"/>
      <c r="VEM8" s="1242"/>
      <c r="VEN8" s="1242"/>
      <c r="VEO8" s="1242"/>
      <c r="VEP8" s="1242"/>
      <c r="VEQ8" s="1242"/>
      <c r="VER8" s="1242"/>
      <c r="VES8" s="1242"/>
      <c r="VET8" s="1242"/>
      <c r="VEU8" s="1242"/>
      <c r="VEV8" s="1242"/>
      <c r="VEW8" s="1242"/>
      <c r="VEX8" s="1242"/>
      <c r="VEY8" s="1242"/>
      <c r="VEZ8" s="1242"/>
      <c r="VFA8" s="1242"/>
      <c r="VFB8" s="1242"/>
      <c r="VFC8" s="1242"/>
      <c r="VFD8" s="1242"/>
      <c r="VFE8" s="1242"/>
      <c r="VFF8" s="1242"/>
      <c r="VFG8" s="1242"/>
      <c r="VFH8" s="1242"/>
      <c r="VFI8" s="1242"/>
      <c r="VFJ8" s="1242"/>
      <c r="VFK8" s="1242"/>
      <c r="VFL8" s="1242"/>
      <c r="VFM8" s="1242"/>
      <c r="VFN8" s="1242"/>
      <c r="VFO8" s="1242"/>
      <c r="VFP8" s="1242"/>
      <c r="VFQ8" s="1242"/>
      <c r="VFR8" s="1242"/>
      <c r="VFS8" s="1242"/>
      <c r="VFT8" s="1242"/>
      <c r="VFU8" s="1242"/>
      <c r="VFV8" s="1242"/>
      <c r="VFW8" s="1242"/>
      <c r="VFX8" s="1242"/>
      <c r="VFY8" s="1242"/>
      <c r="VFZ8" s="1242"/>
      <c r="VGA8" s="1242"/>
      <c r="VGB8" s="1242"/>
      <c r="VGC8" s="1242"/>
      <c r="VGD8" s="1242"/>
      <c r="VGE8" s="1242"/>
      <c r="VGF8" s="1242"/>
      <c r="VGG8" s="1242"/>
      <c r="VGH8" s="1242"/>
      <c r="VGI8" s="1242"/>
      <c r="VGJ8" s="1242"/>
      <c r="VGK8" s="1242"/>
      <c r="VGL8" s="1242"/>
      <c r="VGM8" s="1242"/>
      <c r="VGN8" s="1242"/>
      <c r="VGO8" s="1242"/>
      <c r="VGP8" s="1242"/>
      <c r="VGQ8" s="1242"/>
      <c r="VGR8" s="1242"/>
      <c r="VGS8" s="1242"/>
      <c r="VGT8" s="1242"/>
      <c r="VGU8" s="1242"/>
      <c r="VGV8" s="1242"/>
      <c r="VGW8" s="1242"/>
      <c r="VGX8" s="1242"/>
      <c r="VGY8" s="1242"/>
      <c r="VGZ8" s="1242"/>
      <c r="VHA8" s="1242"/>
      <c r="VHB8" s="1242"/>
      <c r="VHC8" s="1242"/>
      <c r="VHD8" s="1242"/>
      <c r="VHE8" s="1242"/>
      <c r="VHF8" s="1242"/>
      <c r="VHG8" s="1242"/>
      <c r="VHH8" s="1242"/>
      <c r="VHI8" s="1242"/>
      <c r="VHJ8" s="1242"/>
      <c r="VHK8" s="1242"/>
      <c r="VHL8" s="1242"/>
      <c r="VHM8" s="1242"/>
      <c r="VHN8" s="1242"/>
      <c r="VHO8" s="1242"/>
      <c r="VHP8" s="1242"/>
      <c r="VHQ8" s="1242"/>
      <c r="VHR8" s="1242"/>
      <c r="VHS8" s="1242"/>
      <c r="VHT8" s="1242"/>
      <c r="VHU8" s="1242"/>
      <c r="VHV8" s="1242"/>
      <c r="VHW8" s="1242"/>
      <c r="VHX8" s="1242"/>
      <c r="VHY8" s="1242"/>
      <c r="VHZ8" s="1242"/>
      <c r="VIA8" s="1242"/>
      <c r="VIB8" s="1242"/>
      <c r="VIC8" s="1242"/>
      <c r="VID8" s="1242"/>
      <c r="VIE8" s="1242"/>
      <c r="VIF8" s="1242"/>
      <c r="VIG8" s="1242"/>
      <c r="VIH8" s="1242"/>
      <c r="VII8" s="1242"/>
      <c r="VIJ8" s="1242"/>
      <c r="VIK8" s="1242"/>
      <c r="VIL8" s="1242"/>
      <c r="VIM8" s="1242"/>
      <c r="VIN8" s="1242"/>
      <c r="VIO8" s="1242"/>
      <c r="VIP8" s="1242"/>
      <c r="VIQ8" s="1242"/>
      <c r="VIR8" s="1242"/>
      <c r="VIS8" s="1242"/>
      <c r="VIT8" s="1242"/>
      <c r="VIU8" s="1242"/>
      <c r="VIV8" s="1242"/>
      <c r="VIW8" s="1242"/>
      <c r="VIX8" s="1242"/>
      <c r="VIY8" s="1242"/>
      <c r="VIZ8" s="1242"/>
      <c r="VJA8" s="1242"/>
      <c r="VJB8" s="1242"/>
      <c r="VJC8" s="1242"/>
      <c r="VJD8" s="1242"/>
      <c r="VJE8" s="1242"/>
      <c r="VJF8" s="1242"/>
      <c r="VJG8" s="1242"/>
      <c r="VJH8" s="1242"/>
      <c r="VJI8" s="1242"/>
      <c r="VJJ8" s="1242"/>
      <c r="VJK8" s="1242"/>
      <c r="VJL8" s="1242"/>
      <c r="VJM8" s="1242"/>
      <c r="VJN8" s="1242"/>
      <c r="VJO8" s="1242"/>
      <c r="VJP8" s="1242"/>
      <c r="VJQ8" s="1242"/>
      <c r="VJR8" s="1242"/>
      <c r="VJS8" s="1242"/>
      <c r="VJT8" s="1242"/>
      <c r="VJU8" s="1242"/>
      <c r="VJV8" s="1242"/>
      <c r="VJW8" s="1242"/>
      <c r="VJX8" s="1242"/>
      <c r="VJY8" s="1242"/>
      <c r="VJZ8" s="1242"/>
      <c r="VKA8" s="1242"/>
      <c r="VKB8" s="1242"/>
      <c r="VKC8" s="1242"/>
      <c r="VKD8" s="1242"/>
      <c r="VKE8" s="1242"/>
      <c r="VKF8" s="1242"/>
      <c r="VKG8" s="1242"/>
      <c r="VKH8" s="1242"/>
      <c r="VKI8" s="1242"/>
      <c r="VKJ8" s="1242"/>
      <c r="VKK8" s="1242"/>
      <c r="VKL8" s="1242"/>
      <c r="VKM8" s="1242"/>
      <c r="VKN8" s="1242"/>
      <c r="VKO8" s="1242"/>
      <c r="VKP8" s="1242"/>
      <c r="VKQ8" s="1242"/>
      <c r="VKR8" s="1242"/>
      <c r="VKS8" s="1242"/>
      <c r="VKT8" s="1242"/>
      <c r="VKU8" s="1242"/>
      <c r="VKV8" s="1242"/>
      <c r="VKW8" s="1242"/>
      <c r="VKX8" s="1242"/>
      <c r="VKY8" s="1242"/>
      <c r="VKZ8" s="1242"/>
      <c r="VLA8" s="1242"/>
      <c r="VLB8" s="1242"/>
      <c r="VLC8" s="1242"/>
      <c r="VLD8" s="1242"/>
      <c r="VLE8" s="1242"/>
      <c r="VLF8" s="1242"/>
      <c r="VLG8" s="1242"/>
      <c r="VLH8" s="1242"/>
      <c r="VLI8" s="1242"/>
      <c r="VLJ8" s="1242"/>
      <c r="VLK8" s="1242"/>
      <c r="VLL8" s="1242"/>
      <c r="VLM8" s="1242"/>
      <c r="VLN8" s="1242"/>
      <c r="VLO8" s="1242"/>
      <c r="VLP8" s="1242"/>
      <c r="VLQ8" s="1242"/>
      <c r="VLR8" s="1242"/>
      <c r="VLS8" s="1242"/>
      <c r="VLT8" s="1242"/>
      <c r="VLU8" s="1242"/>
      <c r="VLV8" s="1242"/>
      <c r="VLW8" s="1242"/>
      <c r="VLX8" s="1242"/>
      <c r="VLY8" s="1242"/>
      <c r="VLZ8" s="1242"/>
      <c r="VMA8" s="1242"/>
      <c r="VMB8" s="1242"/>
      <c r="VMC8" s="1242"/>
      <c r="VMD8" s="1242"/>
      <c r="VME8" s="1242"/>
      <c r="VMF8" s="1242"/>
      <c r="VMG8" s="1242"/>
      <c r="VMH8" s="1242"/>
      <c r="VMI8" s="1242"/>
      <c r="VMJ8" s="1242"/>
      <c r="VMK8" s="1242"/>
      <c r="VML8" s="1242"/>
      <c r="VMM8" s="1242"/>
      <c r="VMN8" s="1242"/>
      <c r="VMO8" s="1242"/>
      <c r="VMP8" s="1242"/>
      <c r="VMQ8" s="1242"/>
      <c r="VMR8" s="1242"/>
      <c r="VMS8" s="1242"/>
      <c r="VMT8" s="1242"/>
      <c r="VMU8" s="1242"/>
      <c r="VMV8" s="1242"/>
      <c r="VMW8" s="1242"/>
      <c r="VMX8" s="1242"/>
      <c r="VMY8" s="1242"/>
      <c r="VMZ8" s="1242"/>
      <c r="VNA8" s="1242"/>
      <c r="VNB8" s="1242"/>
      <c r="VNC8" s="1242"/>
      <c r="VND8" s="1242"/>
      <c r="VNE8" s="1242"/>
      <c r="VNF8" s="1242"/>
      <c r="VNG8" s="1242"/>
      <c r="VNH8" s="1242"/>
      <c r="VNI8" s="1242"/>
      <c r="VNJ8" s="1242"/>
      <c r="VNK8" s="1242"/>
      <c r="VNL8" s="1242"/>
      <c r="VNM8" s="1242"/>
      <c r="VNN8" s="1242"/>
      <c r="VNO8" s="1242"/>
      <c r="VNP8" s="1242"/>
      <c r="VNQ8" s="1242"/>
      <c r="VNR8" s="1242"/>
      <c r="VNS8" s="1242"/>
      <c r="VNT8" s="1242"/>
      <c r="VNU8" s="1242"/>
      <c r="VNV8" s="1242"/>
      <c r="VNW8" s="1242"/>
      <c r="VNX8" s="1242"/>
      <c r="VNY8" s="1242"/>
      <c r="VNZ8" s="1242"/>
      <c r="VOA8" s="1242"/>
      <c r="VOB8" s="1242"/>
      <c r="VOC8" s="1242"/>
      <c r="VOD8" s="1242"/>
      <c r="VOE8" s="1242"/>
      <c r="VOF8" s="1242"/>
      <c r="VOG8" s="1242"/>
      <c r="VOH8" s="1242"/>
      <c r="VOI8" s="1242"/>
      <c r="VOJ8" s="1242"/>
      <c r="VOK8" s="1242"/>
      <c r="VOL8" s="1242"/>
      <c r="VOM8" s="1242"/>
      <c r="VON8" s="1242"/>
      <c r="VOO8" s="1242"/>
      <c r="VOP8" s="1242"/>
      <c r="VOQ8" s="1242"/>
      <c r="VOR8" s="1242"/>
      <c r="VOS8" s="1242"/>
      <c r="VOT8" s="1242"/>
      <c r="VOU8" s="1242"/>
      <c r="VOV8" s="1242"/>
      <c r="VOW8" s="1242"/>
      <c r="VOX8" s="1242"/>
      <c r="VOY8" s="1242"/>
      <c r="VOZ8" s="1242"/>
      <c r="VPA8" s="1242"/>
      <c r="VPB8" s="1242"/>
      <c r="VPC8" s="1242"/>
      <c r="VPD8" s="1242"/>
      <c r="VPE8" s="1242"/>
      <c r="VPF8" s="1242"/>
      <c r="VPG8" s="1242"/>
      <c r="VPH8" s="1242"/>
      <c r="VPI8" s="1242"/>
      <c r="VPJ8" s="1242"/>
      <c r="VPK8" s="1242"/>
      <c r="VPL8" s="1242"/>
      <c r="VPM8" s="1242"/>
      <c r="VPN8" s="1242"/>
      <c r="VPO8" s="1242"/>
      <c r="VPP8" s="1242"/>
      <c r="VPQ8" s="1242"/>
      <c r="VPR8" s="1242"/>
      <c r="VPS8" s="1242"/>
      <c r="VPT8" s="1242"/>
      <c r="VPU8" s="1242"/>
      <c r="VPV8" s="1242"/>
      <c r="VPW8" s="1242"/>
      <c r="VPX8" s="1242"/>
      <c r="VPY8" s="1242"/>
      <c r="VPZ8" s="1242"/>
      <c r="VQA8" s="1242"/>
      <c r="VQB8" s="1242"/>
      <c r="VQC8" s="1242"/>
      <c r="VQD8" s="1242"/>
      <c r="VQE8" s="1242"/>
      <c r="VQF8" s="1242"/>
      <c r="VQG8" s="1242"/>
      <c r="VQH8" s="1242"/>
      <c r="VQI8" s="1242"/>
      <c r="VQJ8" s="1242"/>
      <c r="VQK8" s="1242"/>
      <c r="VQL8" s="1242"/>
      <c r="VQM8" s="1242"/>
      <c r="VQN8" s="1242"/>
      <c r="VQO8" s="1242"/>
      <c r="VQP8" s="1242"/>
      <c r="VQQ8" s="1242"/>
      <c r="VQR8" s="1242"/>
      <c r="VQS8" s="1242"/>
      <c r="VQT8" s="1242"/>
      <c r="VQU8" s="1242"/>
      <c r="VQV8" s="1242"/>
      <c r="VQW8" s="1242"/>
      <c r="VQX8" s="1242"/>
      <c r="VQY8" s="1242"/>
      <c r="VQZ8" s="1242"/>
      <c r="VRA8" s="1242"/>
      <c r="VRB8" s="1242"/>
      <c r="VRC8" s="1242"/>
      <c r="VRD8" s="1242"/>
      <c r="VRE8" s="1242"/>
      <c r="VRF8" s="1242"/>
      <c r="VRG8" s="1242"/>
      <c r="VRH8" s="1242"/>
      <c r="VRI8" s="1242"/>
      <c r="VRJ8" s="1242"/>
      <c r="VRK8" s="1242"/>
      <c r="VRL8" s="1242"/>
      <c r="VRM8" s="1242"/>
      <c r="VRN8" s="1242"/>
      <c r="VRO8" s="1242"/>
      <c r="VRP8" s="1242"/>
      <c r="VRQ8" s="1242"/>
      <c r="VRR8" s="1242"/>
      <c r="VRS8" s="1242"/>
      <c r="VRT8" s="1242"/>
      <c r="VRU8" s="1242"/>
      <c r="VRV8" s="1242"/>
      <c r="VRW8" s="1242"/>
      <c r="VRX8" s="1242"/>
      <c r="VRY8" s="1242"/>
      <c r="VRZ8" s="1242"/>
      <c r="VSA8" s="1242"/>
      <c r="VSB8" s="1242"/>
      <c r="VSC8" s="1242"/>
      <c r="VSD8" s="1242"/>
      <c r="VSE8" s="1242"/>
      <c r="VSF8" s="1242"/>
      <c r="VSG8" s="1242"/>
      <c r="VSH8" s="1242"/>
      <c r="VSI8" s="1242"/>
      <c r="VSJ8" s="1242"/>
      <c r="VSK8" s="1242"/>
      <c r="VSL8" s="1242"/>
      <c r="VSM8" s="1242"/>
      <c r="VSN8" s="1242"/>
      <c r="VSO8" s="1242"/>
      <c r="VSP8" s="1242"/>
      <c r="VSQ8" s="1242"/>
      <c r="VSR8" s="1242"/>
      <c r="VSS8" s="1242"/>
      <c r="VST8" s="1242"/>
      <c r="VSU8" s="1242"/>
      <c r="VSV8" s="1242"/>
      <c r="VSW8" s="1242"/>
      <c r="VSX8" s="1242"/>
      <c r="VSY8" s="1242"/>
      <c r="VSZ8" s="1242"/>
      <c r="VTA8" s="1242"/>
      <c r="VTB8" s="1242"/>
      <c r="VTC8" s="1242"/>
      <c r="VTD8" s="1242"/>
      <c r="VTE8" s="1242"/>
      <c r="VTF8" s="1242"/>
      <c r="VTG8" s="1242"/>
      <c r="VTH8" s="1242"/>
      <c r="VTI8" s="1242"/>
      <c r="VTJ8" s="1242"/>
      <c r="VTK8" s="1242"/>
      <c r="VTL8" s="1242"/>
      <c r="VTM8" s="1242"/>
      <c r="VTN8" s="1242"/>
      <c r="VTO8" s="1242"/>
      <c r="VTP8" s="1242"/>
      <c r="VTQ8" s="1242"/>
      <c r="VTR8" s="1242"/>
      <c r="VTS8" s="1242"/>
      <c r="VTT8" s="1242"/>
      <c r="VTU8" s="1242"/>
      <c r="VTV8" s="1242"/>
      <c r="VTW8" s="1242"/>
      <c r="VTX8" s="1242"/>
      <c r="VTY8" s="1242"/>
      <c r="VTZ8" s="1242"/>
      <c r="VUA8" s="1242"/>
      <c r="VUB8" s="1242"/>
      <c r="VUC8" s="1242"/>
      <c r="VUD8" s="1242"/>
      <c r="VUE8" s="1242"/>
      <c r="VUF8" s="1242"/>
      <c r="VUG8" s="1242"/>
      <c r="VUH8" s="1242"/>
      <c r="VUI8" s="1242"/>
      <c r="VUJ8" s="1242"/>
      <c r="VUK8" s="1242"/>
      <c r="VUL8" s="1242"/>
      <c r="VUM8" s="1242"/>
      <c r="VUN8" s="1242"/>
      <c r="VUO8" s="1242"/>
      <c r="VUP8" s="1242"/>
      <c r="VUQ8" s="1242"/>
      <c r="VUR8" s="1242"/>
      <c r="VUS8" s="1242"/>
      <c r="VUT8" s="1242"/>
      <c r="VUU8" s="1242"/>
      <c r="VUV8" s="1242"/>
      <c r="VUW8" s="1242"/>
      <c r="VUX8" s="1242"/>
      <c r="VUY8" s="1242"/>
      <c r="VUZ8" s="1242"/>
      <c r="VVA8" s="1242"/>
      <c r="VVB8" s="1242"/>
      <c r="VVC8" s="1242"/>
      <c r="VVD8" s="1242"/>
      <c r="VVE8" s="1242"/>
      <c r="VVF8" s="1242"/>
      <c r="VVG8" s="1242"/>
      <c r="VVH8" s="1242"/>
      <c r="VVI8" s="1242"/>
      <c r="VVJ8" s="1242"/>
      <c r="VVK8" s="1242"/>
      <c r="VVL8" s="1242"/>
      <c r="VVM8" s="1242"/>
      <c r="VVN8" s="1242"/>
      <c r="VVO8" s="1242"/>
      <c r="VVP8" s="1242"/>
      <c r="VVQ8" s="1242"/>
      <c r="VVR8" s="1242"/>
      <c r="VVS8" s="1242"/>
      <c r="VVT8" s="1242"/>
      <c r="VVU8" s="1242"/>
      <c r="VVV8" s="1242"/>
      <c r="VVW8" s="1242"/>
      <c r="VVX8" s="1242"/>
      <c r="VVY8" s="1242"/>
      <c r="VVZ8" s="1242"/>
      <c r="VWA8" s="1242"/>
      <c r="VWB8" s="1242"/>
      <c r="VWC8" s="1242"/>
      <c r="VWD8" s="1242"/>
      <c r="VWE8" s="1242"/>
      <c r="VWF8" s="1242"/>
      <c r="VWG8" s="1242"/>
      <c r="VWH8" s="1242"/>
      <c r="VWI8" s="1242"/>
      <c r="VWJ8" s="1242"/>
      <c r="VWK8" s="1242"/>
      <c r="VWL8" s="1242"/>
      <c r="VWM8" s="1242"/>
      <c r="VWN8" s="1242"/>
      <c r="VWO8" s="1242"/>
      <c r="VWP8" s="1242"/>
      <c r="VWQ8" s="1242"/>
      <c r="VWR8" s="1242"/>
      <c r="VWS8" s="1242"/>
      <c r="VWT8" s="1242"/>
      <c r="VWU8" s="1242"/>
      <c r="VWV8" s="1242"/>
      <c r="VWW8" s="1242"/>
      <c r="VWX8" s="1242"/>
      <c r="VWY8" s="1242"/>
      <c r="VWZ8" s="1242"/>
      <c r="VXA8" s="1242"/>
      <c r="VXB8" s="1242"/>
      <c r="VXC8" s="1242"/>
      <c r="VXD8" s="1242"/>
      <c r="VXE8" s="1242"/>
      <c r="VXF8" s="1242"/>
      <c r="VXG8" s="1242"/>
      <c r="VXH8" s="1242"/>
      <c r="VXI8" s="1242"/>
      <c r="VXJ8" s="1242"/>
      <c r="VXK8" s="1242"/>
      <c r="VXL8" s="1242"/>
      <c r="VXM8" s="1242"/>
      <c r="VXN8" s="1242"/>
      <c r="VXO8" s="1242"/>
      <c r="VXP8" s="1242"/>
      <c r="VXQ8" s="1242"/>
      <c r="VXR8" s="1242"/>
      <c r="VXS8" s="1242"/>
      <c r="VXT8" s="1242"/>
      <c r="VXU8" s="1242"/>
      <c r="VXV8" s="1242"/>
      <c r="VXW8" s="1242"/>
      <c r="VXX8" s="1242"/>
      <c r="VXY8" s="1242"/>
      <c r="VXZ8" s="1242"/>
      <c r="VYA8" s="1242"/>
      <c r="VYB8" s="1242"/>
      <c r="VYC8" s="1242"/>
      <c r="VYD8" s="1242"/>
      <c r="VYE8" s="1242"/>
      <c r="VYF8" s="1242"/>
      <c r="VYG8" s="1242"/>
      <c r="VYH8" s="1242"/>
      <c r="VYI8" s="1242"/>
      <c r="VYJ8" s="1242"/>
      <c r="VYK8" s="1242"/>
      <c r="VYL8" s="1242"/>
      <c r="VYM8" s="1242"/>
      <c r="VYN8" s="1242"/>
      <c r="VYO8" s="1242"/>
      <c r="VYP8" s="1242"/>
      <c r="VYQ8" s="1242"/>
      <c r="VYR8" s="1242"/>
      <c r="VYS8" s="1242"/>
      <c r="VYT8" s="1242"/>
      <c r="VYU8" s="1242"/>
      <c r="VYV8" s="1242"/>
      <c r="VYW8" s="1242"/>
      <c r="VYX8" s="1242"/>
      <c r="VYY8" s="1242"/>
      <c r="VYZ8" s="1242"/>
      <c r="VZA8" s="1242"/>
      <c r="VZB8" s="1242"/>
      <c r="VZC8" s="1242"/>
      <c r="VZD8" s="1242"/>
      <c r="VZE8" s="1242"/>
      <c r="VZF8" s="1242"/>
      <c r="VZG8" s="1242"/>
      <c r="VZH8" s="1242"/>
      <c r="VZI8" s="1242"/>
      <c r="VZJ8" s="1242"/>
      <c r="VZK8" s="1242"/>
      <c r="VZL8" s="1242"/>
      <c r="VZM8" s="1242"/>
      <c r="VZN8" s="1242"/>
      <c r="VZO8" s="1242"/>
      <c r="VZP8" s="1242"/>
      <c r="VZQ8" s="1242"/>
      <c r="VZR8" s="1242"/>
      <c r="VZS8" s="1242"/>
      <c r="VZT8" s="1242"/>
      <c r="VZU8" s="1242"/>
      <c r="VZV8" s="1242"/>
      <c r="VZW8" s="1242"/>
      <c r="VZX8" s="1242"/>
      <c r="VZY8" s="1242"/>
      <c r="VZZ8" s="1242"/>
      <c r="WAA8" s="1242"/>
      <c r="WAB8" s="1242"/>
      <c r="WAC8" s="1242"/>
      <c r="WAD8" s="1242"/>
      <c r="WAE8" s="1242"/>
      <c r="WAF8" s="1242"/>
      <c r="WAG8" s="1242"/>
      <c r="WAH8" s="1242"/>
      <c r="WAI8" s="1242"/>
      <c r="WAJ8" s="1242"/>
      <c r="WAK8" s="1242"/>
      <c r="WAL8" s="1242"/>
      <c r="WAM8" s="1242"/>
      <c r="WAN8" s="1242"/>
      <c r="WAO8" s="1242"/>
      <c r="WAP8" s="1242"/>
      <c r="WAQ8" s="1242"/>
      <c r="WAR8" s="1242"/>
      <c r="WAS8" s="1242"/>
      <c r="WAT8" s="1242"/>
      <c r="WAU8" s="1242"/>
      <c r="WAV8" s="1242"/>
      <c r="WAW8" s="1242"/>
      <c r="WAX8" s="1242"/>
      <c r="WAY8" s="1242"/>
      <c r="WAZ8" s="1242"/>
      <c r="WBA8" s="1242"/>
      <c r="WBB8" s="1242"/>
      <c r="WBC8" s="1242"/>
      <c r="WBD8" s="1242"/>
      <c r="WBE8" s="1242"/>
      <c r="WBF8" s="1242"/>
      <c r="WBG8" s="1242"/>
      <c r="WBH8" s="1242"/>
      <c r="WBI8" s="1242"/>
      <c r="WBJ8" s="1242"/>
      <c r="WBK8" s="1242"/>
      <c r="WBL8" s="1242"/>
      <c r="WBM8" s="1242"/>
      <c r="WBN8" s="1242"/>
      <c r="WBO8" s="1242"/>
      <c r="WBP8" s="1242"/>
      <c r="WBQ8" s="1242"/>
      <c r="WBR8" s="1242"/>
      <c r="WBS8" s="1242"/>
      <c r="WBT8" s="1242"/>
      <c r="WBU8" s="1242"/>
      <c r="WBV8" s="1242"/>
      <c r="WBW8" s="1242"/>
      <c r="WBX8" s="1242"/>
      <c r="WBY8" s="1242"/>
      <c r="WBZ8" s="1242"/>
      <c r="WCA8" s="1242"/>
      <c r="WCB8" s="1242"/>
      <c r="WCC8" s="1242"/>
      <c r="WCD8" s="1242"/>
      <c r="WCE8" s="1242"/>
      <c r="WCF8" s="1242"/>
      <c r="WCG8" s="1242"/>
      <c r="WCH8" s="1242"/>
      <c r="WCI8" s="1242"/>
      <c r="WCJ8" s="1242"/>
      <c r="WCK8" s="1242"/>
      <c r="WCL8" s="1242"/>
      <c r="WCM8" s="1242"/>
      <c r="WCN8" s="1242"/>
      <c r="WCO8" s="1242"/>
      <c r="WCP8" s="1242"/>
      <c r="WCQ8" s="1242"/>
      <c r="WCR8" s="1242"/>
      <c r="WCS8" s="1242"/>
      <c r="WCT8" s="1242"/>
      <c r="WCU8" s="1242"/>
      <c r="WCV8" s="1242"/>
      <c r="WCW8" s="1242"/>
      <c r="WCX8" s="1242"/>
      <c r="WCY8" s="1242"/>
      <c r="WCZ8" s="1242"/>
      <c r="WDA8" s="1242"/>
      <c r="WDB8" s="1242"/>
      <c r="WDC8" s="1242"/>
      <c r="WDD8" s="1242"/>
      <c r="WDE8" s="1242"/>
      <c r="WDF8" s="1242"/>
      <c r="WDG8" s="1242"/>
      <c r="WDH8" s="1242"/>
      <c r="WDI8" s="1242"/>
      <c r="WDJ8" s="1242"/>
      <c r="WDK8" s="1242"/>
      <c r="WDL8" s="1242"/>
      <c r="WDM8" s="1242"/>
      <c r="WDN8" s="1242"/>
      <c r="WDO8" s="1242"/>
      <c r="WDP8" s="1242"/>
      <c r="WDQ8" s="1242"/>
      <c r="WDR8" s="1242"/>
      <c r="WDS8" s="1242"/>
      <c r="WDT8" s="1242"/>
      <c r="WDU8" s="1242"/>
      <c r="WDV8" s="1242"/>
      <c r="WDW8" s="1242"/>
      <c r="WDX8" s="1242"/>
      <c r="WDY8" s="1242"/>
      <c r="WDZ8" s="1242"/>
      <c r="WEA8" s="1242"/>
      <c r="WEB8" s="1242"/>
      <c r="WEC8" s="1242"/>
      <c r="WED8" s="1242"/>
      <c r="WEE8" s="1242"/>
      <c r="WEF8" s="1242"/>
      <c r="WEG8" s="1242"/>
      <c r="WEH8" s="1242"/>
      <c r="WEI8" s="1242"/>
      <c r="WEJ8" s="1242"/>
      <c r="WEK8" s="1242"/>
      <c r="WEL8" s="1242"/>
      <c r="WEM8" s="1242"/>
      <c r="WEN8" s="1242"/>
      <c r="WEO8" s="1242"/>
      <c r="WEP8" s="1242"/>
      <c r="WEQ8" s="1242"/>
      <c r="WER8" s="1242"/>
      <c r="WES8" s="1242"/>
      <c r="WET8" s="1242"/>
      <c r="WEU8" s="1242"/>
      <c r="WEV8" s="1242"/>
      <c r="WEW8" s="1242"/>
      <c r="WEX8" s="1242"/>
      <c r="WEY8" s="1242"/>
      <c r="WEZ8" s="1242"/>
      <c r="WFA8" s="1242"/>
      <c r="WFB8" s="1242"/>
      <c r="WFC8" s="1242"/>
      <c r="WFD8" s="1242"/>
      <c r="WFE8" s="1242"/>
      <c r="WFF8" s="1242"/>
      <c r="WFG8" s="1242"/>
      <c r="WFH8" s="1242"/>
      <c r="WFI8" s="1242"/>
      <c r="WFJ8" s="1242"/>
      <c r="WFK8" s="1242"/>
      <c r="WFL8" s="1242"/>
      <c r="WFM8" s="1242"/>
      <c r="WFN8" s="1242"/>
      <c r="WFO8" s="1242"/>
      <c r="WFP8" s="1242"/>
      <c r="WFQ8" s="1242"/>
      <c r="WFR8" s="1242"/>
      <c r="WFS8" s="1242"/>
      <c r="WFT8" s="1242"/>
      <c r="WFU8" s="1242"/>
      <c r="WFV8" s="1242"/>
      <c r="WFW8" s="1242"/>
      <c r="WFX8" s="1242"/>
      <c r="WFY8" s="1242"/>
      <c r="WFZ8" s="1242"/>
      <c r="WGA8" s="1242"/>
      <c r="WGB8" s="1242"/>
      <c r="WGC8" s="1242"/>
      <c r="WGD8" s="1242"/>
      <c r="WGE8" s="1242"/>
      <c r="WGF8" s="1242"/>
      <c r="WGG8" s="1242"/>
      <c r="WGH8" s="1242"/>
      <c r="WGI8" s="1242"/>
      <c r="WGJ8" s="1242"/>
      <c r="WGK8" s="1242"/>
      <c r="WGL8" s="1242"/>
      <c r="WGM8" s="1242"/>
      <c r="WGN8" s="1242"/>
      <c r="WGO8" s="1242"/>
      <c r="WGP8" s="1242"/>
      <c r="WGQ8" s="1242"/>
      <c r="WGR8" s="1242"/>
      <c r="WGS8" s="1242"/>
      <c r="WGT8" s="1242"/>
      <c r="WGU8" s="1242"/>
      <c r="WGV8" s="1242"/>
      <c r="WGW8" s="1242"/>
      <c r="WGX8" s="1242"/>
      <c r="WGY8" s="1242"/>
      <c r="WGZ8" s="1242"/>
      <c r="WHA8" s="1242"/>
      <c r="WHB8" s="1242"/>
      <c r="WHC8" s="1242"/>
      <c r="WHD8" s="1242"/>
      <c r="WHE8" s="1242"/>
      <c r="WHF8" s="1242"/>
      <c r="WHG8" s="1242"/>
      <c r="WHH8" s="1242"/>
      <c r="WHI8" s="1242"/>
      <c r="WHJ8" s="1242"/>
      <c r="WHK8" s="1242"/>
      <c r="WHL8" s="1242"/>
      <c r="WHM8" s="1242"/>
      <c r="WHN8" s="1242"/>
      <c r="WHO8" s="1242"/>
      <c r="WHP8" s="1242"/>
      <c r="WHQ8" s="1242"/>
      <c r="WHR8" s="1242"/>
      <c r="WHS8" s="1242"/>
      <c r="WHT8" s="1242"/>
      <c r="WHU8" s="1242"/>
      <c r="WHV8" s="1242"/>
      <c r="WHW8" s="1242"/>
      <c r="WHX8" s="1242"/>
      <c r="WHY8" s="1242"/>
      <c r="WHZ8" s="1242"/>
      <c r="WIA8" s="1242"/>
      <c r="WIB8" s="1242"/>
      <c r="WIC8" s="1242"/>
      <c r="WID8" s="1242"/>
      <c r="WIE8" s="1242"/>
      <c r="WIF8" s="1242"/>
      <c r="WIG8" s="1242"/>
      <c r="WIH8" s="1242"/>
      <c r="WII8" s="1242"/>
      <c r="WIJ8" s="1242"/>
      <c r="WIK8" s="1242"/>
      <c r="WIL8" s="1242"/>
      <c r="WIM8" s="1242"/>
      <c r="WIN8" s="1242"/>
      <c r="WIO8" s="1242"/>
      <c r="WIP8" s="1242"/>
      <c r="WIQ8" s="1242"/>
      <c r="WIR8" s="1242"/>
      <c r="WIS8" s="1242"/>
      <c r="WIT8" s="1242"/>
      <c r="WIU8" s="1242"/>
      <c r="WIV8" s="1242"/>
      <c r="WIW8" s="1242"/>
      <c r="WIX8" s="1242"/>
      <c r="WIY8" s="1242"/>
      <c r="WIZ8" s="1242"/>
      <c r="WJA8" s="1242"/>
      <c r="WJB8" s="1242"/>
      <c r="WJC8" s="1242"/>
      <c r="WJD8" s="1242"/>
      <c r="WJE8" s="1242"/>
      <c r="WJF8" s="1242"/>
      <c r="WJG8" s="1242"/>
      <c r="WJH8" s="1242"/>
      <c r="WJI8" s="1242"/>
      <c r="WJJ8" s="1242"/>
      <c r="WJK8" s="1242"/>
      <c r="WJL8" s="1242"/>
      <c r="WJM8" s="1242"/>
      <c r="WJN8" s="1242"/>
      <c r="WJO8" s="1242"/>
      <c r="WJP8" s="1242"/>
      <c r="WJQ8" s="1242"/>
      <c r="WJR8" s="1242"/>
      <c r="WJS8" s="1242"/>
      <c r="WJT8" s="1242"/>
      <c r="WJU8" s="1242"/>
      <c r="WJV8" s="1242"/>
      <c r="WJW8" s="1242"/>
      <c r="WJX8" s="1242"/>
      <c r="WJY8" s="1242"/>
      <c r="WJZ8" s="1242"/>
      <c r="WKA8" s="1242"/>
      <c r="WKB8" s="1242"/>
      <c r="WKC8" s="1242"/>
      <c r="WKD8" s="1242"/>
      <c r="WKE8" s="1242"/>
      <c r="WKF8" s="1242"/>
      <c r="WKG8" s="1242"/>
      <c r="WKH8" s="1242"/>
      <c r="WKI8" s="1242"/>
      <c r="WKJ8" s="1242"/>
      <c r="WKK8" s="1242"/>
      <c r="WKL8" s="1242"/>
      <c r="WKM8" s="1242"/>
      <c r="WKN8" s="1242"/>
      <c r="WKO8" s="1242"/>
      <c r="WKP8" s="1242"/>
      <c r="WKQ8" s="1242"/>
      <c r="WKR8" s="1242"/>
      <c r="WKS8" s="1242"/>
      <c r="WKT8" s="1242"/>
      <c r="WKU8" s="1242"/>
      <c r="WKV8" s="1242"/>
      <c r="WKW8" s="1242"/>
      <c r="WKX8" s="1242"/>
      <c r="WKY8" s="1242"/>
      <c r="WKZ8" s="1242"/>
      <c r="WLA8" s="1242"/>
      <c r="WLB8" s="1242"/>
      <c r="WLC8" s="1242"/>
      <c r="WLD8" s="1242"/>
      <c r="WLE8" s="1242"/>
      <c r="WLF8" s="1242"/>
      <c r="WLG8" s="1242"/>
      <c r="WLH8" s="1242"/>
      <c r="WLI8" s="1242"/>
      <c r="WLJ8" s="1242"/>
      <c r="WLK8" s="1242"/>
      <c r="WLL8" s="1242"/>
      <c r="WLM8" s="1242"/>
      <c r="WLN8" s="1242"/>
      <c r="WLO8" s="1242"/>
      <c r="WLP8" s="1242"/>
      <c r="WLQ8" s="1242"/>
      <c r="WLR8" s="1242"/>
      <c r="WLS8" s="1242"/>
      <c r="WLT8" s="1242"/>
      <c r="WLU8" s="1242"/>
      <c r="WLV8" s="1242"/>
      <c r="WLW8" s="1242"/>
      <c r="WLX8" s="1242"/>
      <c r="WLY8" s="1242"/>
      <c r="WLZ8" s="1242"/>
      <c r="WMA8" s="1242"/>
      <c r="WMB8" s="1242"/>
      <c r="WMC8" s="1242"/>
      <c r="WMD8" s="1242"/>
      <c r="WME8" s="1242"/>
      <c r="WMF8" s="1242"/>
      <c r="WMG8" s="1242"/>
      <c r="WMH8" s="1242"/>
      <c r="WMI8" s="1242"/>
      <c r="WMJ8" s="1242"/>
      <c r="WMK8" s="1242"/>
      <c r="WML8" s="1242"/>
      <c r="WMM8" s="1242"/>
      <c r="WMN8" s="1242"/>
      <c r="WMO8" s="1242"/>
      <c r="WMP8" s="1242"/>
      <c r="WMQ8" s="1242"/>
      <c r="WMR8" s="1242"/>
      <c r="WMS8" s="1242"/>
      <c r="WMT8" s="1242"/>
      <c r="WMU8" s="1242"/>
      <c r="WMV8" s="1242"/>
      <c r="WMW8" s="1242"/>
      <c r="WMX8" s="1242"/>
      <c r="WMY8" s="1242"/>
      <c r="WMZ8" s="1242"/>
      <c r="WNA8" s="1242"/>
      <c r="WNB8" s="1242"/>
      <c r="WNC8" s="1242"/>
      <c r="WND8" s="1242"/>
      <c r="WNE8" s="1242"/>
      <c r="WNF8" s="1242"/>
      <c r="WNG8" s="1242"/>
      <c r="WNH8" s="1242"/>
      <c r="WNI8" s="1242"/>
      <c r="WNJ8" s="1242"/>
      <c r="WNK8" s="1242"/>
      <c r="WNL8" s="1242"/>
      <c r="WNM8" s="1242"/>
      <c r="WNN8" s="1242"/>
      <c r="WNO8" s="1242"/>
      <c r="WNP8" s="1242"/>
      <c r="WNQ8" s="1242"/>
      <c r="WNR8" s="1242"/>
      <c r="WNS8" s="1242"/>
      <c r="WNT8" s="1242"/>
      <c r="WNU8" s="1242"/>
      <c r="WNV8" s="1242"/>
      <c r="WNW8" s="1242"/>
      <c r="WNX8" s="1242"/>
      <c r="WNY8" s="1242"/>
      <c r="WNZ8" s="1242"/>
      <c r="WOA8" s="1242"/>
      <c r="WOB8" s="1242"/>
      <c r="WOC8" s="1242"/>
      <c r="WOD8" s="1242"/>
      <c r="WOE8" s="1242"/>
      <c r="WOF8" s="1242"/>
      <c r="WOG8" s="1242"/>
      <c r="WOH8" s="1242"/>
      <c r="WOI8" s="1242"/>
      <c r="WOJ8" s="1242"/>
      <c r="WOK8" s="1242"/>
      <c r="WOL8" s="1242"/>
      <c r="WOM8" s="1242"/>
      <c r="WON8" s="1242"/>
      <c r="WOO8" s="1242"/>
      <c r="WOP8" s="1242"/>
      <c r="WOQ8" s="1242"/>
      <c r="WOR8" s="1242"/>
      <c r="WOS8" s="1242"/>
      <c r="WOT8" s="1242"/>
      <c r="WOU8" s="1242"/>
      <c r="WOV8" s="1242"/>
      <c r="WOW8" s="1242"/>
      <c r="WOX8" s="1242"/>
      <c r="WOY8" s="1242"/>
      <c r="WOZ8" s="1242"/>
      <c r="WPA8" s="1242"/>
      <c r="WPB8" s="1242"/>
      <c r="WPC8" s="1242"/>
      <c r="WPD8" s="1242"/>
      <c r="WPE8" s="1242"/>
      <c r="WPF8" s="1242"/>
      <c r="WPG8" s="1242"/>
      <c r="WPH8" s="1242"/>
      <c r="WPI8" s="1242"/>
      <c r="WPJ8" s="1242"/>
      <c r="WPK8" s="1242"/>
      <c r="WPL8" s="1242"/>
      <c r="WPM8" s="1242"/>
      <c r="WPN8" s="1242"/>
      <c r="WPO8" s="1242"/>
      <c r="WPP8" s="1242"/>
      <c r="WPQ8" s="1242"/>
      <c r="WPR8" s="1242"/>
      <c r="WPS8" s="1242"/>
      <c r="WPT8" s="1242"/>
      <c r="WPU8" s="1242"/>
      <c r="WPV8" s="1242"/>
      <c r="WPW8" s="1242"/>
      <c r="WPX8" s="1242"/>
      <c r="WPY8" s="1242"/>
      <c r="WPZ8" s="1242"/>
      <c r="WQA8" s="1242"/>
      <c r="WQB8" s="1242"/>
      <c r="WQC8" s="1242"/>
      <c r="WQD8" s="1242"/>
      <c r="WQE8" s="1242"/>
      <c r="WQF8" s="1242"/>
      <c r="WQG8" s="1242"/>
      <c r="WQH8" s="1242"/>
      <c r="WQI8" s="1242"/>
      <c r="WQJ8" s="1242"/>
      <c r="WQK8" s="1242"/>
      <c r="WQL8" s="1242"/>
      <c r="WQM8" s="1242"/>
      <c r="WQN8" s="1242"/>
      <c r="WQO8" s="1242"/>
      <c r="WQP8" s="1242"/>
      <c r="WQQ8" s="1242"/>
      <c r="WQR8" s="1242"/>
      <c r="WQS8" s="1242"/>
      <c r="WQT8" s="1242"/>
      <c r="WQU8" s="1242"/>
      <c r="WQV8" s="1242"/>
      <c r="WQW8" s="1242"/>
      <c r="WQX8" s="1242"/>
      <c r="WQY8" s="1242"/>
      <c r="WQZ8" s="1242"/>
      <c r="WRA8" s="1242"/>
      <c r="WRB8" s="1242"/>
      <c r="WRC8" s="1242"/>
      <c r="WRD8" s="1242"/>
      <c r="WRE8" s="1242"/>
      <c r="WRF8" s="1242"/>
      <c r="WRG8" s="1242"/>
      <c r="WRH8" s="1242"/>
      <c r="WRI8" s="1242"/>
      <c r="WRJ8" s="1242"/>
      <c r="WRK8" s="1242"/>
      <c r="WRL8" s="1242"/>
      <c r="WRM8" s="1242"/>
      <c r="WRN8" s="1242"/>
      <c r="WRO8" s="1242"/>
      <c r="WRP8" s="1242"/>
      <c r="WRQ8" s="1242"/>
      <c r="WRR8" s="1242"/>
      <c r="WRS8" s="1242"/>
      <c r="WRT8" s="1242"/>
      <c r="WRU8" s="1242"/>
      <c r="WRV8" s="1242"/>
      <c r="WRW8" s="1242"/>
      <c r="WRX8" s="1242"/>
      <c r="WRY8" s="1242"/>
      <c r="WRZ8" s="1242"/>
      <c r="WSA8" s="1242"/>
      <c r="WSB8" s="1242"/>
      <c r="WSC8" s="1242"/>
      <c r="WSD8" s="1242"/>
      <c r="WSE8" s="1242"/>
      <c r="WSF8" s="1242"/>
      <c r="WSG8" s="1242"/>
      <c r="WSH8" s="1242"/>
      <c r="WSI8" s="1242"/>
      <c r="WSJ8" s="1242"/>
      <c r="WSK8" s="1242"/>
      <c r="WSL8" s="1242"/>
      <c r="WSM8" s="1242"/>
      <c r="WSN8" s="1242"/>
      <c r="WSO8" s="1242"/>
      <c r="WSP8" s="1242"/>
      <c r="WSQ8" s="1242"/>
      <c r="WSR8" s="1242"/>
      <c r="WSS8" s="1242"/>
      <c r="WST8" s="1242"/>
      <c r="WSU8" s="1242"/>
      <c r="WSV8" s="1242"/>
      <c r="WSW8" s="1242"/>
      <c r="WSX8" s="1242"/>
      <c r="WSY8" s="1242"/>
      <c r="WSZ8" s="1242"/>
      <c r="WTA8" s="1242"/>
      <c r="WTB8" s="1242"/>
      <c r="WTC8" s="1242"/>
      <c r="WTD8" s="1242"/>
      <c r="WTE8" s="1242"/>
      <c r="WTF8" s="1242"/>
      <c r="WTG8" s="1242"/>
      <c r="WTH8" s="1242"/>
      <c r="WTI8" s="1242"/>
      <c r="WTJ8" s="1242"/>
      <c r="WTK8" s="1242"/>
      <c r="WTL8" s="1242"/>
      <c r="WTM8" s="1242"/>
      <c r="WTN8" s="1242"/>
      <c r="WTO8" s="1242"/>
      <c r="WTP8" s="1242"/>
      <c r="WTQ8" s="1242"/>
      <c r="WTR8" s="1242"/>
      <c r="WTS8" s="1242"/>
      <c r="WTT8" s="1242"/>
      <c r="WTU8" s="1242"/>
      <c r="WTV8" s="1242"/>
      <c r="WTW8" s="1242"/>
      <c r="WTX8" s="1242"/>
      <c r="WTY8" s="1242"/>
      <c r="WTZ8" s="1242"/>
      <c r="WUA8" s="1242"/>
      <c r="WUB8" s="1242"/>
      <c r="WUC8" s="1242"/>
      <c r="WUD8" s="1242"/>
      <c r="WUE8" s="1242"/>
      <c r="WUF8" s="1242"/>
      <c r="WUG8" s="1242"/>
      <c r="WUH8" s="1242"/>
      <c r="WUI8" s="1242"/>
      <c r="WUJ8" s="1242"/>
      <c r="WUK8" s="1242"/>
      <c r="WUL8" s="1242"/>
      <c r="WUM8" s="1242"/>
      <c r="WUN8" s="1242"/>
      <c r="WUO8" s="1242"/>
      <c r="WUP8" s="1242"/>
      <c r="WUQ8" s="1242"/>
      <c r="WUR8" s="1242"/>
      <c r="WUS8" s="1242"/>
      <c r="WUT8" s="1242"/>
      <c r="WUU8" s="1242"/>
      <c r="WUV8" s="1242"/>
      <c r="WUW8" s="1242"/>
      <c r="WUX8" s="1242"/>
      <c r="WUY8" s="1242"/>
      <c r="WUZ8" s="1242"/>
      <c r="WVA8" s="1242"/>
      <c r="WVB8" s="1242"/>
      <c r="WVC8" s="1242"/>
      <c r="WVD8" s="1242"/>
      <c r="WVE8" s="1242"/>
      <c r="WVF8" s="1242"/>
      <c r="WVG8" s="1242"/>
      <c r="WVH8" s="1242"/>
      <c r="WVI8" s="1242"/>
      <c r="WVJ8" s="1242"/>
      <c r="WVK8" s="1242"/>
      <c r="WVL8" s="1242"/>
      <c r="WVM8" s="1242"/>
      <c r="WVN8" s="1242"/>
      <c r="WVO8" s="1242"/>
      <c r="WVP8" s="1242"/>
      <c r="WVQ8" s="1242"/>
      <c r="WVR8" s="1242"/>
      <c r="WVS8" s="1242"/>
      <c r="WVT8" s="1242"/>
      <c r="WVU8" s="1242"/>
      <c r="WVV8" s="1242"/>
      <c r="WVW8" s="1242"/>
      <c r="WVX8" s="1242"/>
      <c r="WVY8" s="1242"/>
      <c r="WVZ8" s="1242"/>
      <c r="WWA8" s="1242"/>
      <c r="WWB8" s="1242"/>
      <c r="WWC8" s="1242"/>
      <c r="WWD8" s="1242"/>
      <c r="WWE8" s="1242"/>
      <c r="WWF8" s="1242"/>
      <c r="WWG8" s="1242"/>
      <c r="WWH8" s="1242"/>
      <c r="WWI8" s="1242"/>
      <c r="WWJ8" s="1242"/>
      <c r="WWK8" s="1242"/>
      <c r="WWL8" s="1242"/>
      <c r="WWM8" s="1242"/>
      <c r="WWN8" s="1242"/>
      <c r="WWO8" s="1242"/>
      <c r="WWP8" s="1242"/>
      <c r="WWQ8" s="1242"/>
      <c r="WWR8" s="1242"/>
      <c r="WWS8" s="1242"/>
      <c r="WWT8" s="1242"/>
      <c r="WWU8" s="1242"/>
      <c r="WWV8" s="1242"/>
      <c r="WWW8" s="1242"/>
      <c r="WWX8" s="1242"/>
      <c r="WWY8" s="1242"/>
      <c r="WWZ8" s="1242"/>
      <c r="WXA8" s="1242"/>
      <c r="WXB8" s="1242"/>
      <c r="WXC8" s="1242"/>
      <c r="WXD8" s="1242"/>
      <c r="WXE8" s="1242"/>
      <c r="WXF8" s="1242"/>
      <c r="WXG8" s="1242"/>
      <c r="WXH8" s="1242"/>
      <c r="WXI8" s="1242"/>
      <c r="WXJ8" s="1242"/>
      <c r="WXK8" s="1242"/>
      <c r="WXL8" s="1242"/>
      <c r="WXM8" s="1242"/>
      <c r="WXN8" s="1242"/>
      <c r="WXO8" s="1242"/>
      <c r="WXP8" s="1242"/>
      <c r="WXQ8" s="1242"/>
      <c r="WXR8" s="1242"/>
      <c r="WXS8" s="1242"/>
      <c r="WXT8" s="1242"/>
      <c r="WXU8" s="1242"/>
      <c r="WXV8" s="1242"/>
      <c r="WXW8" s="1242"/>
      <c r="WXX8" s="1242"/>
      <c r="WXY8" s="1242"/>
      <c r="WXZ8" s="1242"/>
      <c r="WYA8" s="1242"/>
      <c r="WYB8" s="1242"/>
      <c r="WYC8" s="1242"/>
      <c r="WYD8" s="1242"/>
      <c r="WYE8" s="1242"/>
      <c r="WYF8" s="1242"/>
      <c r="WYG8" s="1242"/>
      <c r="WYH8" s="1242"/>
      <c r="WYI8" s="1242"/>
      <c r="WYJ8" s="1242"/>
      <c r="WYK8" s="1242"/>
      <c r="WYL8" s="1242"/>
      <c r="WYM8" s="1242"/>
      <c r="WYN8" s="1242"/>
      <c r="WYO8" s="1242"/>
      <c r="WYP8" s="1242"/>
      <c r="WYQ8" s="1242"/>
      <c r="WYR8" s="1242"/>
      <c r="WYS8" s="1242"/>
      <c r="WYT8" s="1242"/>
      <c r="WYU8" s="1242"/>
      <c r="WYV8" s="1242"/>
      <c r="WYW8" s="1242"/>
      <c r="WYX8" s="1242"/>
      <c r="WYY8" s="1242"/>
      <c r="WYZ8" s="1242"/>
      <c r="WZA8" s="1242"/>
      <c r="WZB8" s="1242"/>
      <c r="WZC8" s="1242"/>
      <c r="WZD8" s="1242"/>
      <c r="WZE8" s="1242"/>
      <c r="WZF8" s="1242"/>
      <c r="WZG8" s="1242"/>
      <c r="WZH8" s="1242"/>
      <c r="WZI8" s="1242"/>
      <c r="WZJ8" s="1242"/>
      <c r="WZK8" s="1242"/>
      <c r="WZL8" s="1242"/>
      <c r="WZM8" s="1242"/>
      <c r="WZN8" s="1242"/>
      <c r="WZO8" s="1242"/>
      <c r="WZP8" s="1242"/>
      <c r="WZQ8" s="1242"/>
      <c r="WZR8" s="1242"/>
      <c r="WZS8" s="1242"/>
      <c r="WZT8" s="1242"/>
      <c r="WZU8" s="1242"/>
      <c r="WZV8" s="1242"/>
      <c r="WZW8" s="1242"/>
      <c r="WZX8" s="1242"/>
      <c r="WZY8" s="1242"/>
      <c r="WZZ8" s="1242"/>
      <c r="XAA8" s="1242"/>
      <c r="XAB8" s="1242"/>
      <c r="XAC8" s="1242"/>
      <c r="XAD8" s="1242"/>
      <c r="XAE8" s="1242"/>
      <c r="XAF8" s="1242"/>
      <c r="XAG8" s="1242"/>
      <c r="XAH8" s="1242"/>
      <c r="XAI8" s="1242"/>
      <c r="XAJ8" s="1242"/>
      <c r="XAK8" s="1242"/>
      <c r="XAL8" s="1242"/>
      <c r="XAM8" s="1242"/>
      <c r="XAN8" s="1242"/>
      <c r="XAO8" s="1242"/>
      <c r="XAP8" s="1242"/>
      <c r="XAQ8" s="1242"/>
      <c r="XAR8" s="1242"/>
      <c r="XAS8" s="1242"/>
      <c r="XAT8" s="1242"/>
      <c r="XAU8" s="1242"/>
      <c r="XAV8" s="1242"/>
      <c r="XAW8" s="1242"/>
      <c r="XAX8" s="1242"/>
      <c r="XAY8" s="1242"/>
      <c r="XAZ8" s="1242"/>
      <c r="XBA8" s="1242"/>
      <c r="XBB8" s="1242"/>
      <c r="XBC8" s="1242"/>
      <c r="XBD8" s="1242"/>
      <c r="XBE8" s="1242"/>
      <c r="XBF8" s="1242"/>
      <c r="XBG8" s="1242"/>
      <c r="XBH8" s="1242"/>
      <c r="XBI8" s="1242"/>
      <c r="XBJ8" s="1242"/>
      <c r="XBK8" s="1242"/>
      <c r="XBL8" s="1242"/>
      <c r="XBM8" s="1242"/>
      <c r="XBN8" s="1242"/>
      <c r="XBO8" s="1242"/>
      <c r="XBP8" s="1242"/>
      <c r="XBQ8" s="1242"/>
      <c r="XBR8" s="1242"/>
      <c r="XBS8" s="1242"/>
      <c r="XBT8" s="1242"/>
      <c r="XBU8" s="1242"/>
      <c r="XBV8" s="1242"/>
      <c r="XBW8" s="1242"/>
      <c r="XBX8" s="1242"/>
      <c r="XBY8" s="1242"/>
      <c r="XBZ8" s="1242"/>
      <c r="XCA8" s="1242"/>
      <c r="XCB8" s="1242"/>
      <c r="XCC8" s="1242"/>
      <c r="XCD8" s="1242"/>
      <c r="XCE8" s="1242"/>
      <c r="XCF8" s="1242"/>
      <c r="XCG8" s="1242"/>
      <c r="XCH8" s="1242"/>
      <c r="XCI8" s="1242"/>
      <c r="XCJ8" s="1242"/>
      <c r="XCK8" s="1242"/>
      <c r="XCL8" s="1242"/>
      <c r="XCM8" s="1242"/>
      <c r="XCN8" s="1242"/>
      <c r="XCO8" s="1242"/>
      <c r="XCP8" s="1242"/>
      <c r="XCQ8" s="1242"/>
      <c r="XCR8" s="1242"/>
      <c r="XCS8" s="1242"/>
      <c r="XCT8" s="1242"/>
      <c r="XCU8" s="1242"/>
      <c r="XCV8" s="1242"/>
      <c r="XCW8" s="1242"/>
      <c r="XCX8" s="1242"/>
      <c r="XCY8" s="1242"/>
      <c r="XCZ8" s="1242"/>
      <c r="XDA8" s="1242"/>
      <c r="XDB8" s="1242"/>
      <c r="XDC8" s="1242"/>
      <c r="XDD8" s="1242"/>
      <c r="XDE8" s="1242"/>
      <c r="XDF8" s="1242"/>
      <c r="XDG8" s="1242"/>
      <c r="XDH8" s="1242"/>
      <c r="XDI8" s="1242"/>
      <c r="XDJ8" s="1242"/>
      <c r="XDK8" s="1242"/>
      <c r="XDL8" s="1242"/>
      <c r="XDM8" s="1242"/>
      <c r="XDN8" s="1242"/>
      <c r="XDO8" s="1242"/>
      <c r="XDP8" s="1242"/>
      <c r="XDQ8" s="1242"/>
      <c r="XDR8" s="1242"/>
      <c r="XDS8" s="1242"/>
      <c r="XDT8" s="1242"/>
      <c r="XDU8" s="1242"/>
      <c r="XDV8" s="1242"/>
      <c r="XDW8" s="1242"/>
      <c r="XDX8" s="1242"/>
      <c r="XDY8" s="1242"/>
      <c r="XDZ8" s="1242"/>
      <c r="XEA8" s="1242"/>
      <c r="XEB8" s="1242"/>
      <c r="XEC8" s="1242"/>
      <c r="XED8" s="1242"/>
      <c r="XEE8" s="1242"/>
      <c r="XEF8" s="1242"/>
      <c r="XEG8" s="1242"/>
      <c r="XEH8" s="1242"/>
      <c r="XEI8" s="1242"/>
      <c r="XEJ8" s="1242"/>
      <c r="XEK8" s="1242"/>
      <c r="XEL8" s="1242"/>
      <c r="XEM8" s="1242"/>
      <c r="XEN8" s="1242"/>
      <c r="XEO8" s="1242"/>
      <c r="XEP8" s="1242"/>
      <c r="XEQ8" s="1242"/>
      <c r="XER8" s="1242"/>
      <c r="XES8" s="1242"/>
      <c r="XET8" s="1242"/>
      <c r="XEU8" s="1242"/>
      <c r="XEV8" s="1242"/>
      <c r="XEW8" s="1242"/>
      <c r="XEX8" s="1242"/>
      <c r="XEY8" s="1242"/>
      <c r="XEZ8" s="1242"/>
      <c r="XFA8" s="1242"/>
    </row>
    <row r="9" spans="1:16381" s="295" customFormat="1" ht="15" customHeight="1" x14ac:dyDescent="0.25">
      <c r="A9" s="1329"/>
      <c r="B9" s="1773" t="s">
        <v>1619</v>
      </c>
      <c r="C9" s="1760" t="s">
        <v>14</v>
      </c>
      <c r="D9" s="1744" t="str">
        <f>CONCATENATE("Col ", LEFT(ADDRESS(ROW('General Info'!D83),COLUMN('General Info'!D83),4), 1))</f>
        <v>Col D</v>
      </c>
      <c r="E9" s="1657" t="str">
        <f>CONCATENATE("Col ", LEFT(ADDRESS(ROW('General Info'!E83),COLUMN('General Info'!E83),4), 1))</f>
        <v>Col E</v>
      </c>
      <c r="G9" s="1242"/>
      <c r="H9" s="1242"/>
      <c r="I9" s="1242"/>
      <c r="J9" s="1242"/>
      <c r="K9" s="1242"/>
      <c r="L9" s="1242"/>
      <c r="M9" s="1242"/>
      <c r="N9" s="1242"/>
      <c r="O9" s="1242"/>
      <c r="P9" s="1242"/>
      <c r="Q9" s="1242"/>
      <c r="R9" s="1242"/>
      <c r="S9" s="1242"/>
      <c r="T9" s="1242"/>
      <c r="U9" s="1242"/>
      <c r="V9" s="1242"/>
      <c r="AN9" s="1330"/>
    </row>
    <row r="10" spans="1:16381" s="295" customFormat="1" ht="15" customHeight="1" x14ac:dyDescent="0.25">
      <c r="A10" s="1329"/>
      <c r="B10" s="1769" t="s">
        <v>1622</v>
      </c>
      <c r="C10" s="1775" t="str">
        <f>DefCap!C115</f>
        <v>Check: row 114 ≤ row 113</v>
      </c>
      <c r="D10" s="1690" t="str">
        <f>DefCap!D115</f>
        <v/>
      </c>
      <c r="E10" s="1771" t="str">
        <f>DefCap!E115</f>
        <v/>
      </c>
      <c r="G10" s="1242"/>
      <c r="H10" s="1242"/>
      <c r="I10" s="1242"/>
      <c r="J10" s="1242"/>
      <c r="K10" s="1242"/>
      <c r="L10" s="1242"/>
      <c r="M10" s="1242"/>
      <c r="N10" s="1242"/>
      <c r="O10" s="1242"/>
      <c r="P10" s="1242"/>
      <c r="Q10" s="1242"/>
      <c r="R10" s="1242"/>
      <c r="S10" s="1242"/>
      <c r="T10" s="1242"/>
      <c r="U10" s="1242"/>
      <c r="V10" s="1242"/>
      <c r="AN10" s="1330"/>
    </row>
    <row r="11" spans="1:16381" s="295" customFormat="1" ht="15" customHeight="1" x14ac:dyDescent="0.25">
      <c r="A11" s="1329"/>
      <c r="B11" s="461" t="s">
        <v>1622</v>
      </c>
      <c r="C11" s="1331" t="str">
        <f>DefCap!C122</f>
        <v>Check: row 121 ≤ row 120</v>
      </c>
      <c r="D11" s="1353" t="str">
        <f>DefCap!D122</f>
        <v/>
      </c>
      <c r="E11" s="1341" t="str">
        <f>DefCap!E122</f>
        <v/>
      </c>
      <c r="G11" s="1242"/>
      <c r="H11" s="1242"/>
      <c r="I11" s="1242"/>
      <c r="J11" s="1242"/>
      <c r="K11" s="1242"/>
      <c r="L11" s="1242"/>
      <c r="M11" s="1242"/>
      <c r="N11" s="1242"/>
      <c r="O11" s="1242"/>
      <c r="P11" s="1242"/>
      <c r="Q11" s="1242"/>
      <c r="R11" s="1242"/>
      <c r="S11" s="1242"/>
      <c r="T11" s="1242"/>
      <c r="U11" s="1242"/>
      <c r="V11" s="1242"/>
      <c r="AN11" s="1330"/>
    </row>
    <row r="12" spans="1:16381" s="295" customFormat="1" ht="60" customHeight="1" x14ac:dyDescent="0.25">
      <c r="A12" s="1197" t="s">
        <v>1623</v>
      </c>
      <c r="B12" s="1242"/>
      <c r="C12" s="1242"/>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242"/>
      <c r="AG12" s="1242"/>
      <c r="AH12" s="1242"/>
      <c r="AI12" s="1242"/>
      <c r="AJ12" s="1242"/>
      <c r="AK12" s="1242"/>
      <c r="AL12" s="1242"/>
      <c r="AM12" s="1242"/>
      <c r="AN12" s="1328"/>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c r="CB12" s="1242"/>
      <c r="CC12" s="1242"/>
      <c r="CD12" s="1242"/>
      <c r="CE12" s="1242"/>
      <c r="CF12" s="1242"/>
      <c r="CG12" s="1242"/>
      <c r="CH12" s="1242"/>
      <c r="CI12" s="1242"/>
      <c r="CJ12" s="1242"/>
      <c r="CK12" s="1242"/>
      <c r="CL12" s="1242"/>
      <c r="CM12" s="1242"/>
      <c r="CN12" s="1242"/>
      <c r="CO12" s="1242"/>
      <c r="CP12" s="1242"/>
      <c r="CQ12" s="1242"/>
      <c r="CR12" s="1242"/>
      <c r="CS12" s="1242"/>
      <c r="CT12" s="1242"/>
      <c r="CU12" s="1242"/>
      <c r="CV12" s="1242"/>
      <c r="CW12" s="1242"/>
      <c r="CX12" s="1242"/>
      <c r="CY12" s="1242"/>
      <c r="CZ12" s="1242"/>
      <c r="DA12" s="1242"/>
      <c r="DB12" s="1242"/>
      <c r="DC12" s="1242"/>
      <c r="DD12" s="1242"/>
      <c r="DE12" s="1242"/>
      <c r="DF12" s="1242"/>
      <c r="DG12" s="1242"/>
      <c r="DH12" s="1242"/>
      <c r="DI12" s="1242"/>
      <c r="DJ12" s="1242"/>
      <c r="DK12" s="1242"/>
      <c r="DL12" s="1242"/>
      <c r="DM12" s="1242"/>
      <c r="DN12" s="1242"/>
      <c r="DO12" s="1242"/>
      <c r="DP12" s="1242"/>
      <c r="DQ12" s="1242"/>
      <c r="DR12" s="1242"/>
      <c r="DS12" s="1242"/>
      <c r="DT12" s="1242"/>
      <c r="DU12" s="1242"/>
      <c r="DV12" s="1242"/>
      <c r="DW12" s="1242"/>
      <c r="DX12" s="1242"/>
      <c r="DY12" s="1242"/>
      <c r="DZ12" s="1242"/>
      <c r="EA12" s="1242"/>
      <c r="EB12" s="1242"/>
      <c r="EC12" s="1242"/>
      <c r="ED12" s="1242"/>
      <c r="EE12" s="1242"/>
      <c r="EF12" s="1242"/>
      <c r="EG12" s="1242"/>
      <c r="EH12" s="1242"/>
      <c r="EI12" s="1242"/>
      <c r="EJ12" s="1242"/>
      <c r="EK12" s="1242"/>
      <c r="EL12" s="1242"/>
      <c r="EM12" s="1242"/>
      <c r="EN12" s="1242"/>
      <c r="EO12" s="1242"/>
      <c r="EP12" s="1242"/>
      <c r="EQ12" s="1242"/>
      <c r="ER12" s="1242"/>
      <c r="ES12" s="1242"/>
      <c r="ET12" s="1242"/>
      <c r="EU12" s="1242"/>
      <c r="EV12" s="1242"/>
      <c r="EW12" s="1242"/>
      <c r="EX12" s="1242"/>
      <c r="EY12" s="1242"/>
      <c r="EZ12" s="1242"/>
      <c r="FA12" s="1242"/>
      <c r="FB12" s="1242"/>
      <c r="FC12" s="1242"/>
      <c r="FD12" s="1242"/>
      <c r="FE12" s="1242"/>
      <c r="FF12" s="1242"/>
      <c r="FG12" s="1242"/>
      <c r="FH12" s="1242"/>
      <c r="FI12" s="1242"/>
      <c r="FJ12" s="1242"/>
      <c r="FK12" s="1242"/>
      <c r="FL12" s="1242"/>
      <c r="FM12" s="1242"/>
      <c r="FN12" s="1242"/>
      <c r="FO12" s="1242"/>
      <c r="FP12" s="1242"/>
      <c r="FQ12" s="1242"/>
      <c r="FR12" s="1242"/>
      <c r="FS12" s="1242"/>
      <c r="FT12" s="1242"/>
      <c r="FU12" s="1242"/>
      <c r="FV12" s="1242"/>
      <c r="FW12" s="1242"/>
      <c r="FX12" s="1242"/>
      <c r="FY12" s="1242"/>
      <c r="FZ12" s="1242"/>
      <c r="GA12" s="1242"/>
      <c r="GB12" s="1242"/>
      <c r="GC12" s="1242"/>
      <c r="GD12" s="1242"/>
      <c r="GE12" s="1242"/>
      <c r="GF12" s="1242"/>
      <c r="GG12" s="1242"/>
      <c r="GH12" s="1242"/>
      <c r="GI12" s="1242"/>
      <c r="GJ12" s="1242"/>
      <c r="GK12" s="1242"/>
      <c r="GL12" s="1242"/>
      <c r="GM12" s="1242"/>
      <c r="GN12" s="1242"/>
      <c r="GO12" s="1242"/>
      <c r="GP12" s="1242"/>
      <c r="GQ12" s="1242"/>
      <c r="GR12" s="1242"/>
      <c r="GS12" s="1242"/>
      <c r="GT12" s="1242"/>
      <c r="GU12" s="1242"/>
      <c r="GV12" s="1242"/>
      <c r="GW12" s="1242"/>
      <c r="GX12" s="1242"/>
      <c r="GY12" s="1242"/>
      <c r="GZ12" s="1242"/>
      <c r="HA12" s="1242"/>
      <c r="HB12" s="1242"/>
      <c r="HC12" s="1242"/>
      <c r="HD12" s="1242"/>
      <c r="HE12" s="1242"/>
      <c r="HF12" s="1242"/>
      <c r="HG12" s="1242"/>
      <c r="HH12" s="1242"/>
      <c r="HI12" s="1242"/>
      <c r="HJ12" s="1242"/>
      <c r="HK12" s="1242"/>
      <c r="HL12" s="1242"/>
      <c r="HM12" s="1242"/>
      <c r="HN12" s="1242"/>
      <c r="HO12" s="1242"/>
      <c r="HP12" s="1242"/>
      <c r="HQ12" s="1242"/>
      <c r="HR12" s="1242"/>
      <c r="HS12" s="1242"/>
      <c r="HT12" s="1242"/>
      <c r="HU12" s="1242"/>
      <c r="HV12" s="1242"/>
      <c r="HW12" s="1242"/>
      <c r="HX12" s="1242"/>
      <c r="HY12" s="1242"/>
      <c r="HZ12" s="1242"/>
      <c r="IA12" s="1242"/>
      <c r="IB12" s="1242"/>
      <c r="IC12" s="1242"/>
      <c r="ID12" s="1242"/>
      <c r="IE12" s="1242"/>
      <c r="IF12" s="1242"/>
      <c r="IG12" s="1242"/>
      <c r="IH12" s="1242"/>
      <c r="II12" s="1242"/>
      <c r="IJ12" s="1242"/>
      <c r="IK12" s="1242"/>
      <c r="IL12" s="1242"/>
      <c r="IM12" s="1242"/>
      <c r="IN12" s="1242"/>
      <c r="IO12" s="1242"/>
      <c r="IP12" s="1242"/>
      <c r="IQ12" s="1242"/>
      <c r="IR12" s="1242"/>
      <c r="IS12" s="1242"/>
      <c r="IT12" s="1242"/>
      <c r="IU12" s="1242"/>
      <c r="IV12" s="1242"/>
      <c r="IW12" s="1242"/>
      <c r="IX12" s="1242"/>
      <c r="IY12" s="1242"/>
      <c r="IZ12" s="1242"/>
      <c r="JA12" s="1242"/>
      <c r="JB12" s="1242"/>
      <c r="JC12" s="1242"/>
      <c r="JD12" s="1242"/>
      <c r="JE12" s="1242"/>
      <c r="JF12" s="1242"/>
      <c r="JG12" s="1242"/>
      <c r="JH12" s="1242"/>
      <c r="JI12" s="1242"/>
      <c r="JJ12" s="1242"/>
      <c r="JK12" s="1242"/>
      <c r="JL12" s="1242"/>
      <c r="JM12" s="1242"/>
      <c r="JN12" s="1242"/>
      <c r="JO12" s="1242"/>
      <c r="JP12" s="1242"/>
      <c r="JQ12" s="1242"/>
      <c r="JR12" s="1242"/>
      <c r="JS12" s="1242"/>
      <c r="JT12" s="1242"/>
      <c r="JU12" s="1242"/>
      <c r="JV12" s="1242"/>
      <c r="JW12" s="1242"/>
      <c r="JX12" s="1242"/>
      <c r="JY12" s="1242"/>
      <c r="JZ12" s="1242"/>
      <c r="KA12" s="1242"/>
      <c r="KB12" s="1242"/>
      <c r="KC12" s="1242"/>
      <c r="KD12" s="1242"/>
      <c r="KE12" s="1242"/>
      <c r="KF12" s="1242"/>
      <c r="KG12" s="1242"/>
      <c r="KH12" s="1242"/>
      <c r="KI12" s="1242"/>
      <c r="KJ12" s="1242"/>
      <c r="KK12" s="1242"/>
      <c r="KL12" s="1242"/>
      <c r="KM12" s="1242"/>
      <c r="KN12" s="1242"/>
      <c r="KO12" s="1242"/>
      <c r="KP12" s="1242"/>
      <c r="KQ12" s="1242"/>
      <c r="KR12" s="1242"/>
      <c r="KS12" s="1242"/>
      <c r="KT12" s="1242"/>
      <c r="KU12" s="1242"/>
      <c r="KV12" s="1242"/>
      <c r="KW12" s="1242"/>
      <c r="KX12" s="1242"/>
      <c r="KY12" s="1242"/>
      <c r="KZ12" s="1242"/>
      <c r="LA12" s="1242"/>
      <c r="LB12" s="1242"/>
      <c r="LC12" s="1242"/>
      <c r="LD12" s="1242"/>
      <c r="LE12" s="1242"/>
      <c r="LF12" s="1242"/>
      <c r="LG12" s="1242"/>
      <c r="LH12" s="1242"/>
      <c r="LI12" s="1242"/>
      <c r="LJ12" s="1242"/>
      <c r="LK12" s="1242"/>
      <c r="LL12" s="1242"/>
      <c r="LM12" s="1242"/>
      <c r="LN12" s="1242"/>
      <c r="LO12" s="1242"/>
      <c r="LP12" s="1242"/>
      <c r="LQ12" s="1242"/>
      <c r="LR12" s="1242"/>
      <c r="LS12" s="1242"/>
      <c r="LT12" s="1242"/>
      <c r="LU12" s="1242"/>
      <c r="LV12" s="1242"/>
      <c r="LW12" s="1242"/>
      <c r="LX12" s="1242"/>
      <c r="LY12" s="1242"/>
      <c r="LZ12" s="1242"/>
      <c r="MA12" s="1242"/>
      <c r="MB12" s="1242"/>
      <c r="MC12" s="1242"/>
      <c r="MD12" s="1242"/>
      <c r="ME12" s="1242"/>
      <c r="MF12" s="1242"/>
      <c r="MG12" s="1242"/>
      <c r="MH12" s="1242"/>
      <c r="MI12" s="1242"/>
      <c r="MJ12" s="1242"/>
      <c r="MK12" s="1242"/>
      <c r="ML12" s="1242"/>
      <c r="MM12" s="1242"/>
      <c r="MN12" s="1242"/>
      <c r="MO12" s="1242"/>
      <c r="MP12" s="1242"/>
      <c r="MQ12" s="1242"/>
      <c r="MR12" s="1242"/>
      <c r="MS12" s="1242"/>
      <c r="MT12" s="1242"/>
      <c r="MU12" s="1242"/>
      <c r="MV12" s="1242"/>
      <c r="MW12" s="1242"/>
      <c r="MX12" s="1242"/>
      <c r="MY12" s="1242"/>
      <c r="MZ12" s="1242"/>
      <c r="NA12" s="1242"/>
      <c r="NB12" s="1242"/>
      <c r="NC12" s="1242"/>
      <c r="ND12" s="1242"/>
      <c r="NE12" s="1242"/>
      <c r="NF12" s="1242"/>
      <c r="NG12" s="1242"/>
      <c r="NH12" s="1242"/>
      <c r="NI12" s="1242"/>
      <c r="NJ12" s="1242"/>
      <c r="NK12" s="1242"/>
      <c r="NL12" s="1242"/>
      <c r="NM12" s="1242"/>
      <c r="NN12" s="1242"/>
      <c r="NO12" s="1242"/>
      <c r="NP12" s="1242"/>
      <c r="NQ12" s="1242"/>
      <c r="NR12" s="1242"/>
      <c r="NS12" s="1242"/>
      <c r="NT12" s="1242"/>
      <c r="NU12" s="1242"/>
      <c r="NV12" s="1242"/>
      <c r="NW12" s="1242"/>
      <c r="NX12" s="1242"/>
      <c r="NY12" s="1242"/>
      <c r="NZ12" s="1242"/>
      <c r="OA12" s="1242"/>
      <c r="OB12" s="1242"/>
      <c r="OC12" s="1242"/>
      <c r="OD12" s="1242"/>
      <c r="OE12" s="1242"/>
      <c r="OF12" s="1242"/>
      <c r="OG12" s="1242"/>
      <c r="OH12" s="1242"/>
      <c r="OI12" s="1242"/>
      <c r="OJ12" s="1242"/>
      <c r="OK12" s="1242"/>
      <c r="OL12" s="1242"/>
      <c r="OM12" s="1242"/>
      <c r="ON12" s="1242"/>
      <c r="OO12" s="1242"/>
      <c r="OP12" s="1242"/>
      <c r="OQ12" s="1242"/>
      <c r="OR12" s="1242"/>
      <c r="OS12" s="1242"/>
      <c r="OT12" s="1242"/>
      <c r="OU12" s="1242"/>
      <c r="OV12" s="1242"/>
      <c r="OW12" s="1242"/>
      <c r="OX12" s="1242"/>
      <c r="OY12" s="1242"/>
      <c r="OZ12" s="1242"/>
      <c r="PA12" s="1242"/>
      <c r="PB12" s="1242"/>
      <c r="PC12" s="1242"/>
      <c r="PD12" s="1242"/>
      <c r="PE12" s="1242"/>
      <c r="PF12" s="1242"/>
      <c r="PG12" s="1242"/>
      <c r="PH12" s="1242"/>
      <c r="PI12" s="1242"/>
      <c r="PJ12" s="1242"/>
      <c r="PK12" s="1242"/>
      <c r="PL12" s="1242"/>
      <c r="PM12" s="1242"/>
      <c r="PN12" s="1242"/>
      <c r="PO12" s="1242"/>
      <c r="PP12" s="1242"/>
      <c r="PQ12" s="1242"/>
      <c r="PR12" s="1242"/>
      <c r="PS12" s="1242"/>
      <c r="PT12" s="1242"/>
      <c r="PU12" s="1242"/>
      <c r="PV12" s="1242"/>
      <c r="PW12" s="1242"/>
      <c r="PX12" s="1242"/>
      <c r="PY12" s="1242"/>
      <c r="PZ12" s="1242"/>
      <c r="QA12" s="1242"/>
      <c r="QB12" s="1242"/>
      <c r="QC12" s="1242"/>
      <c r="QD12" s="1242"/>
      <c r="QE12" s="1242"/>
      <c r="QF12" s="1242"/>
      <c r="QG12" s="1242"/>
      <c r="QH12" s="1242"/>
      <c r="QI12" s="1242"/>
      <c r="QJ12" s="1242"/>
      <c r="QK12" s="1242"/>
      <c r="QL12" s="1242"/>
      <c r="QM12" s="1242"/>
      <c r="QN12" s="1242"/>
      <c r="QO12" s="1242"/>
      <c r="QP12" s="1242"/>
      <c r="QQ12" s="1242"/>
      <c r="QR12" s="1242"/>
      <c r="QS12" s="1242"/>
      <c r="QT12" s="1242"/>
      <c r="QU12" s="1242"/>
      <c r="QV12" s="1242"/>
      <c r="QW12" s="1242"/>
      <c r="QX12" s="1242"/>
      <c r="QY12" s="1242"/>
      <c r="QZ12" s="1242"/>
      <c r="RA12" s="1242"/>
      <c r="RB12" s="1242"/>
      <c r="RC12" s="1242"/>
      <c r="RD12" s="1242"/>
      <c r="RE12" s="1242"/>
      <c r="RF12" s="1242"/>
      <c r="RG12" s="1242"/>
      <c r="RH12" s="1242"/>
      <c r="RI12" s="1242"/>
      <c r="RJ12" s="1242"/>
      <c r="RK12" s="1242"/>
      <c r="RL12" s="1242"/>
      <c r="RM12" s="1242"/>
      <c r="RN12" s="1242"/>
      <c r="RO12" s="1242"/>
      <c r="RP12" s="1242"/>
      <c r="RQ12" s="1242"/>
      <c r="RR12" s="1242"/>
      <c r="RS12" s="1242"/>
      <c r="RT12" s="1242"/>
      <c r="RU12" s="1242"/>
      <c r="RV12" s="1242"/>
      <c r="RW12" s="1242"/>
      <c r="RX12" s="1242"/>
      <c r="RY12" s="1242"/>
      <c r="RZ12" s="1242"/>
      <c r="SA12" s="1242"/>
      <c r="SB12" s="1242"/>
      <c r="SC12" s="1242"/>
      <c r="SD12" s="1242"/>
      <c r="SE12" s="1242"/>
      <c r="SF12" s="1242"/>
      <c r="SG12" s="1242"/>
      <c r="SH12" s="1242"/>
      <c r="SI12" s="1242"/>
      <c r="SJ12" s="1242"/>
      <c r="SK12" s="1242"/>
      <c r="SL12" s="1242"/>
      <c r="SM12" s="1242"/>
      <c r="SN12" s="1242"/>
      <c r="SO12" s="1242"/>
      <c r="SP12" s="1242"/>
      <c r="SQ12" s="1242"/>
      <c r="SR12" s="1242"/>
      <c r="SS12" s="1242"/>
      <c r="ST12" s="1242"/>
      <c r="SU12" s="1242"/>
      <c r="SV12" s="1242"/>
      <c r="SW12" s="1242"/>
      <c r="SX12" s="1242"/>
      <c r="SY12" s="1242"/>
      <c r="SZ12" s="1242"/>
      <c r="TA12" s="1242"/>
      <c r="TB12" s="1242"/>
      <c r="TC12" s="1242"/>
      <c r="TD12" s="1242"/>
      <c r="TE12" s="1242"/>
      <c r="TF12" s="1242"/>
      <c r="TG12" s="1242"/>
      <c r="TH12" s="1242"/>
      <c r="TI12" s="1242"/>
      <c r="TJ12" s="1242"/>
      <c r="TK12" s="1242"/>
      <c r="TL12" s="1242"/>
      <c r="TM12" s="1242"/>
      <c r="TN12" s="1242"/>
      <c r="TO12" s="1242"/>
      <c r="TP12" s="1242"/>
      <c r="TQ12" s="1242"/>
      <c r="TR12" s="1242"/>
      <c r="TS12" s="1242"/>
      <c r="TT12" s="1242"/>
      <c r="TU12" s="1242"/>
      <c r="TV12" s="1242"/>
      <c r="TW12" s="1242"/>
      <c r="TX12" s="1242"/>
      <c r="TY12" s="1242"/>
      <c r="TZ12" s="1242"/>
      <c r="UA12" s="1242"/>
      <c r="UB12" s="1242"/>
      <c r="UC12" s="1242"/>
      <c r="UD12" s="1242"/>
      <c r="UE12" s="1242"/>
      <c r="UF12" s="1242"/>
      <c r="UG12" s="1242"/>
      <c r="UH12" s="1242"/>
      <c r="UI12" s="1242"/>
      <c r="UJ12" s="1242"/>
      <c r="UK12" s="1242"/>
      <c r="UL12" s="1242"/>
      <c r="UM12" s="1242"/>
      <c r="UN12" s="1242"/>
      <c r="UO12" s="1242"/>
      <c r="UP12" s="1242"/>
      <c r="UQ12" s="1242"/>
      <c r="UR12" s="1242"/>
      <c r="US12" s="1242"/>
      <c r="UT12" s="1242"/>
      <c r="UU12" s="1242"/>
      <c r="UV12" s="1242"/>
      <c r="UW12" s="1242"/>
      <c r="UX12" s="1242"/>
      <c r="UY12" s="1242"/>
      <c r="UZ12" s="1242"/>
      <c r="VA12" s="1242"/>
      <c r="VB12" s="1242"/>
      <c r="VC12" s="1242"/>
      <c r="VD12" s="1242"/>
      <c r="VE12" s="1242"/>
      <c r="VF12" s="1242"/>
      <c r="VG12" s="1242"/>
      <c r="VH12" s="1242"/>
      <c r="VI12" s="1242"/>
      <c r="VJ12" s="1242"/>
      <c r="VK12" s="1242"/>
      <c r="VL12" s="1242"/>
      <c r="VM12" s="1242"/>
      <c r="VN12" s="1242"/>
      <c r="VO12" s="1242"/>
      <c r="VP12" s="1242"/>
      <c r="VQ12" s="1242"/>
      <c r="VR12" s="1242"/>
      <c r="VS12" s="1242"/>
      <c r="VT12" s="1242"/>
      <c r="VU12" s="1242"/>
      <c r="VV12" s="1242"/>
      <c r="VW12" s="1242"/>
      <c r="VX12" s="1242"/>
      <c r="VY12" s="1242"/>
      <c r="VZ12" s="1242"/>
      <c r="WA12" s="1242"/>
      <c r="WB12" s="1242"/>
      <c r="WC12" s="1242"/>
      <c r="WD12" s="1242"/>
      <c r="WE12" s="1242"/>
      <c r="WF12" s="1242"/>
      <c r="WG12" s="1242"/>
      <c r="WH12" s="1242"/>
      <c r="WI12" s="1242"/>
      <c r="WJ12" s="1242"/>
      <c r="WK12" s="1242"/>
      <c r="WL12" s="1242"/>
      <c r="WM12" s="1242"/>
      <c r="WN12" s="1242"/>
      <c r="WO12" s="1242"/>
      <c r="WP12" s="1242"/>
      <c r="WQ12" s="1242"/>
      <c r="WR12" s="1242"/>
      <c r="WS12" s="1242"/>
      <c r="WT12" s="1242"/>
      <c r="WU12" s="1242"/>
      <c r="WV12" s="1242"/>
      <c r="WW12" s="1242"/>
      <c r="WX12" s="1242"/>
      <c r="WY12" s="1242"/>
      <c r="WZ12" s="1242"/>
      <c r="XA12" s="1242"/>
      <c r="XB12" s="1242"/>
      <c r="XC12" s="1242"/>
      <c r="XD12" s="1242"/>
      <c r="XE12" s="1242"/>
      <c r="XF12" s="1242"/>
      <c r="XG12" s="1242"/>
      <c r="XH12" s="1242"/>
      <c r="XI12" s="1242"/>
      <c r="XJ12" s="1242"/>
      <c r="XK12" s="1242"/>
      <c r="XL12" s="1242"/>
      <c r="XM12" s="1242"/>
      <c r="XN12" s="1242"/>
      <c r="XO12" s="1242"/>
      <c r="XP12" s="1242"/>
      <c r="XQ12" s="1242"/>
      <c r="XR12" s="1242"/>
      <c r="XS12" s="1242"/>
      <c r="XT12" s="1242"/>
      <c r="XU12" s="1242"/>
      <c r="XV12" s="1242"/>
      <c r="XW12" s="1242"/>
      <c r="XX12" s="1242"/>
      <c r="XY12" s="1242"/>
      <c r="XZ12" s="1242"/>
      <c r="YA12" s="1242"/>
      <c r="YB12" s="1242"/>
      <c r="YC12" s="1242"/>
      <c r="YD12" s="1242"/>
      <c r="YE12" s="1242"/>
      <c r="YF12" s="1242"/>
      <c r="YG12" s="1242"/>
      <c r="YH12" s="1242"/>
      <c r="YI12" s="1242"/>
      <c r="YJ12" s="1242"/>
      <c r="YK12" s="1242"/>
      <c r="YL12" s="1242"/>
      <c r="YM12" s="1242"/>
      <c r="YN12" s="1242"/>
      <c r="YO12" s="1242"/>
      <c r="YP12" s="1242"/>
      <c r="YQ12" s="1242"/>
      <c r="YR12" s="1242"/>
      <c r="YS12" s="1242"/>
      <c r="YT12" s="1242"/>
      <c r="YU12" s="1242"/>
      <c r="YV12" s="1242"/>
      <c r="YW12" s="1242"/>
      <c r="YX12" s="1242"/>
      <c r="YY12" s="1242"/>
      <c r="YZ12" s="1242"/>
      <c r="ZA12" s="1242"/>
      <c r="ZB12" s="1242"/>
      <c r="ZC12" s="1242"/>
      <c r="ZD12" s="1242"/>
      <c r="ZE12" s="1242"/>
      <c r="ZF12" s="1242"/>
      <c r="ZG12" s="1242"/>
      <c r="ZH12" s="1242"/>
      <c r="ZI12" s="1242"/>
      <c r="ZJ12" s="1242"/>
      <c r="ZK12" s="1242"/>
      <c r="ZL12" s="1242"/>
      <c r="ZM12" s="1242"/>
      <c r="ZN12" s="1242"/>
      <c r="ZO12" s="1242"/>
      <c r="ZP12" s="1242"/>
      <c r="ZQ12" s="1242"/>
      <c r="ZR12" s="1242"/>
      <c r="ZS12" s="1242"/>
      <c r="ZT12" s="1242"/>
      <c r="ZU12" s="1242"/>
      <c r="ZV12" s="1242"/>
      <c r="ZW12" s="1242"/>
      <c r="ZX12" s="1242"/>
      <c r="ZY12" s="1242"/>
      <c r="ZZ12" s="1242"/>
      <c r="AAA12" s="1242"/>
      <c r="AAB12" s="1242"/>
      <c r="AAC12" s="1242"/>
      <c r="AAD12" s="1242"/>
      <c r="AAE12" s="1242"/>
      <c r="AAF12" s="1242"/>
      <c r="AAG12" s="1242"/>
      <c r="AAH12" s="1242"/>
      <c r="AAI12" s="1242"/>
      <c r="AAJ12" s="1242"/>
      <c r="AAK12" s="1242"/>
      <c r="AAL12" s="1242"/>
      <c r="AAM12" s="1242"/>
      <c r="AAN12" s="1242"/>
      <c r="AAO12" s="1242"/>
      <c r="AAP12" s="1242"/>
      <c r="AAQ12" s="1242"/>
      <c r="AAR12" s="1242"/>
      <c r="AAS12" s="1242"/>
      <c r="AAT12" s="1242"/>
      <c r="AAU12" s="1242"/>
      <c r="AAV12" s="1242"/>
      <c r="AAW12" s="1242"/>
      <c r="AAX12" s="1242"/>
      <c r="AAY12" s="1242"/>
      <c r="AAZ12" s="1242"/>
      <c r="ABA12" s="1242"/>
      <c r="ABB12" s="1242"/>
      <c r="ABC12" s="1242"/>
      <c r="ABD12" s="1242"/>
      <c r="ABE12" s="1242"/>
      <c r="ABF12" s="1242"/>
      <c r="ABG12" s="1242"/>
      <c r="ABH12" s="1242"/>
      <c r="ABI12" s="1242"/>
      <c r="ABJ12" s="1242"/>
      <c r="ABK12" s="1242"/>
      <c r="ABL12" s="1242"/>
      <c r="ABM12" s="1242"/>
      <c r="ABN12" s="1242"/>
      <c r="ABO12" s="1242"/>
      <c r="ABP12" s="1242"/>
      <c r="ABQ12" s="1242"/>
      <c r="ABR12" s="1242"/>
      <c r="ABS12" s="1242"/>
      <c r="ABT12" s="1242"/>
      <c r="ABU12" s="1242"/>
      <c r="ABV12" s="1242"/>
      <c r="ABW12" s="1242"/>
      <c r="ABX12" s="1242"/>
      <c r="ABY12" s="1242"/>
      <c r="ABZ12" s="1242"/>
      <c r="ACA12" s="1242"/>
      <c r="ACB12" s="1242"/>
      <c r="ACC12" s="1242"/>
      <c r="ACD12" s="1242"/>
      <c r="ACE12" s="1242"/>
      <c r="ACF12" s="1242"/>
      <c r="ACG12" s="1242"/>
      <c r="ACH12" s="1242"/>
      <c r="ACI12" s="1242"/>
      <c r="ACJ12" s="1242"/>
      <c r="ACK12" s="1242"/>
      <c r="ACL12" s="1242"/>
      <c r="ACM12" s="1242"/>
      <c r="ACN12" s="1242"/>
      <c r="ACO12" s="1242"/>
      <c r="ACP12" s="1242"/>
      <c r="ACQ12" s="1242"/>
      <c r="ACR12" s="1242"/>
      <c r="ACS12" s="1242"/>
      <c r="ACT12" s="1242"/>
      <c r="ACU12" s="1242"/>
      <c r="ACV12" s="1242"/>
      <c r="ACW12" s="1242"/>
      <c r="ACX12" s="1242"/>
      <c r="ACY12" s="1242"/>
      <c r="ACZ12" s="1242"/>
      <c r="ADA12" s="1242"/>
      <c r="ADB12" s="1242"/>
      <c r="ADC12" s="1242"/>
      <c r="ADD12" s="1242"/>
      <c r="ADE12" s="1242"/>
      <c r="ADF12" s="1242"/>
      <c r="ADG12" s="1242"/>
      <c r="ADH12" s="1242"/>
      <c r="ADI12" s="1242"/>
      <c r="ADJ12" s="1242"/>
      <c r="ADK12" s="1242"/>
      <c r="ADL12" s="1242"/>
      <c r="ADM12" s="1242"/>
      <c r="ADN12" s="1242"/>
      <c r="ADO12" s="1242"/>
      <c r="ADP12" s="1242"/>
      <c r="ADQ12" s="1242"/>
      <c r="ADR12" s="1242"/>
      <c r="ADS12" s="1242"/>
      <c r="ADT12" s="1242"/>
      <c r="ADU12" s="1242"/>
      <c r="ADV12" s="1242"/>
      <c r="ADW12" s="1242"/>
      <c r="ADX12" s="1242"/>
      <c r="ADY12" s="1242"/>
      <c r="ADZ12" s="1242"/>
      <c r="AEA12" s="1242"/>
      <c r="AEB12" s="1242"/>
      <c r="AEC12" s="1242"/>
      <c r="AED12" s="1242"/>
      <c r="AEE12" s="1242"/>
      <c r="AEF12" s="1242"/>
      <c r="AEG12" s="1242"/>
      <c r="AEH12" s="1242"/>
      <c r="AEI12" s="1242"/>
      <c r="AEJ12" s="1242"/>
      <c r="AEK12" s="1242"/>
      <c r="AEL12" s="1242"/>
      <c r="AEM12" s="1242"/>
      <c r="AEN12" s="1242"/>
      <c r="AEO12" s="1242"/>
      <c r="AEP12" s="1242"/>
      <c r="AEQ12" s="1242"/>
      <c r="AER12" s="1242"/>
      <c r="AES12" s="1242"/>
      <c r="AET12" s="1242"/>
      <c r="AEU12" s="1242"/>
      <c r="AEV12" s="1242"/>
      <c r="AEW12" s="1242"/>
      <c r="AEX12" s="1242"/>
      <c r="AEY12" s="1242"/>
      <c r="AEZ12" s="1242"/>
      <c r="AFA12" s="1242"/>
      <c r="AFB12" s="1242"/>
      <c r="AFC12" s="1242"/>
      <c r="AFD12" s="1242"/>
      <c r="AFE12" s="1242"/>
      <c r="AFF12" s="1242"/>
      <c r="AFG12" s="1242"/>
      <c r="AFH12" s="1242"/>
      <c r="AFI12" s="1242"/>
      <c r="AFJ12" s="1242"/>
      <c r="AFK12" s="1242"/>
      <c r="AFL12" s="1242"/>
      <c r="AFM12" s="1242"/>
      <c r="AFN12" s="1242"/>
      <c r="AFO12" s="1242"/>
      <c r="AFP12" s="1242"/>
      <c r="AFQ12" s="1242"/>
      <c r="AFR12" s="1242"/>
      <c r="AFS12" s="1242"/>
      <c r="AFT12" s="1242"/>
      <c r="AFU12" s="1242"/>
      <c r="AFV12" s="1242"/>
      <c r="AFW12" s="1242"/>
      <c r="AFX12" s="1242"/>
      <c r="AFY12" s="1242"/>
      <c r="AFZ12" s="1242"/>
      <c r="AGA12" s="1242"/>
      <c r="AGB12" s="1242"/>
      <c r="AGC12" s="1242"/>
      <c r="AGD12" s="1242"/>
      <c r="AGE12" s="1242"/>
      <c r="AGF12" s="1242"/>
      <c r="AGG12" s="1242"/>
      <c r="AGH12" s="1242"/>
      <c r="AGI12" s="1242"/>
      <c r="AGJ12" s="1242"/>
      <c r="AGK12" s="1242"/>
      <c r="AGL12" s="1242"/>
      <c r="AGM12" s="1242"/>
      <c r="AGN12" s="1242"/>
      <c r="AGO12" s="1242"/>
      <c r="AGP12" s="1242"/>
      <c r="AGQ12" s="1242"/>
      <c r="AGR12" s="1242"/>
      <c r="AGS12" s="1242"/>
      <c r="AGT12" s="1242"/>
      <c r="AGU12" s="1242"/>
      <c r="AGV12" s="1242"/>
      <c r="AGW12" s="1242"/>
      <c r="AGX12" s="1242"/>
      <c r="AGY12" s="1242"/>
      <c r="AGZ12" s="1242"/>
      <c r="AHA12" s="1242"/>
      <c r="AHB12" s="1242"/>
      <c r="AHC12" s="1242"/>
      <c r="AHD12" s="1242"/>
      <c r="AHE12" s="1242"/>
      <c r="AHF12" s="1242"/>
      <c r="AHG12" s="1242"/>
      <c r="AHH12" s="1242"/>
      <c r="AHI12" s="1242"/>
      <c r="AHJ12" s="1242"/>
      <c r="AHK12" s="1242"/>
      <c r="AHL12" s="1242"/>
      <c r="AHM12" s="1242"/>
      <c r="AHN12" s="1242"/>
      <c r="AHO12" s="1242"/>
      <c r="AHP12" s="1242"/>
      <c r="AHQ12" s="1242"/>
      <c r="AHR12" s="1242"/>
      <c r="AHS12" s="1242"/>
      <c r="AHT12" s="1242"/>
      <c r="AHU12" s="1242"/>
      <c r="AHV12" s="1242"/>
      <c r="AHW12" s="1242"/>
      <c r="AHX12" s="1242"/>
      <c r="AHY12" s="1242"/>
      <c r="AHZ12" s="1242"/>
      <c r="AIA12" s="1242"/>
      <c r="AIB12" s="1242"/>
      <c r="AIC12" s="1242"/>
      <c r="AID12" s="1242"/>
      <c r="AIE12" s="1242"/>
      <c r="AIF12" s="1242"/>
      <c r="AIG12" s="1242"/>
      <c r="AIH12" s="1242"/>
      <c r="AII12" s="1242"/>
      <c r="AIJ12" s="1242"/>
      <c r="AIK12" s="1242"/>
      <c r="AIL12" s="1242"/>
      <c r="AIM12" s="1242"/>
      <c r="AIN12" s="1242"/>
      <c r="AIO12" s="1242"/>
      <c r="AIP12" s="1242"/>
      <c r="AIQ12" s="1242"/>
      <c r="AIR12" s="1242"/>
      <c r="AIS12" s="1242"/>
      <c r="AIT12" s="1242"/>
      <c r="AIU12" s="1242"/>
      <c r="AIV12" s="1242"/>
      <c r="AIW12" s="1242"/>
      <c r="AIX12" s="1242"/>
      <c r="AIY12" s="1242"/>
      <c r="AIZ12" s="1242"/>
      <c r="AJA12" s="1242"/>
      <c r="AJB12" s="1242"/>
      <c r="AJC12" s="1242"/>
      <c r="AJD12" s="1242"/>
      <c r="AJE12" s="1242"/>
      <c r="AJF12" s="1242"/>
      <c r="AJG12" s="1242"/>
      <c r="AJH12" s="1242"/>
      <c r="AJI12" s="1242"/>
      <c r="AJJ12" s="1242"/>
      <c r="AJK12" s="1242"/>
      <c r="AJL12" s="1242"/>
      <c r="AJM12" s="1242"/>
      <c r="AJN12" s="1242"/>
      <c r="AJO12" s="1242"/>
      <c r="AJP12" s="1242"/>
      <c r="AJQ12" s="1242"/>
      <c r="AJR12" s="1242"/>
      <c r="AJS12" s="1242"/>
      <c r="AJT12" s="1242"/>
      <c r="AJU12" s="1242"/>
      <c r="AJV12" s="1242"/>
      <c r="AJW12" s="1242"/>
      <c r="AJX12" s="1242"/>
      <c r="AJY12" s="1242"/>
      <c r="AJZ12" s="1242"/>
      <c r="AKA12" s="1242"/>
      <c r="AKB12" s="1242"/>
      <c r="AKC12" s="1242"/>
      <c r="AKD12" s="1242"/>
      <c r="AKE12" s="1242"/>
      <c r="AKF12" s="1242"/>
      <c r="AKG12" s="1242"/>
      <c r="AKH12" s="1242"/>
      <c r="AKI12" s="1242"/>
      <c r="AKJ12" s="1242"/>
      <c r="AKK12" s="1242"/>
      <c r="AKL12" s="1242"/>
      <c r="AKM12" s="1242"/>
      <c r="AKN12" s="1242"/>
      <c r="AKO12" s="1242"/>
      <c r="AKP12" s="1242"/>
      <c r="AKQ12" s="1242"/>
      <c r="AKR12" s="1242"/>
      <c r="AKS12" s="1242"/>
      <c r="AKT12" s="1242"/>
      <c r="AKU12" s="1242"/>
      <c r="AKV12" s="1242"/>
      <c r="AKW12" s="1242"/>
      <c r="AKX12" s="1242"/>
      <c r="AKY12" s="1242"/>
      <c r="AKZ12" s="1242"/>
      <c r="ALA12" s="1242"/>
      <c r="ALB12" s="1242"/>
      <c r="ALC12" s="1242"/>
      <c r="ALD12" s="1242"/>
      <c r="ALE12" s="1242"/>
      <c r="ALF12" s="1242"/>
      <c r="ALG12" s="1242"/>
      <c r="ALH12" s="1242"/>
      <c r="ALI12" s="1242"/>
      <c r="ALJ12" s="1242"/>
      <c r="ALK12" s="1242"/>
      <c r="ALL12" s="1242"/>
      <c r="ALM12" s="1242"/>
      <c r="ALN12" s="1242"/>
      <c r="ALO12" s="1242"/>
      <c r="ALP12" s="1242"/>
      <c r="ALQ12" s="1242"/>
      <c r="ALR12" s="1242"/>
      <c r="ALS12" s="1242"/>
      <c r="ALT12" s="1242"/>
      <c r="ALU12" s="1242"/>
      <c r="ALV12" s="1242"/>
      <c r="ALW12" s="1242"/>
      <c r="ALX12" s="1242"/>
      <c r="ALY12" s="1242"/>
      <c r="ALZ12" s="1242"/>
      <c r="AMA12" s="1242"/>
      <c r="AMB12" s="1242"/>
      <c r="AMC12" s="1242"/>
      <c r="AMD12" s="1242"/>
      <c r="AME12" s="1242"/>
      <c r="AMF12" s="1242"/>
      <c r="AMG12" s="1242"/>
      <c r="AMH12" s="1242"/>
      <c r="AMI12" s="1242"/>
      <c r="AMJ12" s="1242"/>
      <c r="AMK12" s="1242"/>
      <c r="AML12" s="1242"/>
      <c r="AMM12" s="1242"/>
      <c r="AMN12" s="1242"/>
      <c r="AMO12" s="1242"/>
      <c r="AMP12" s="1242"/>
      <c r="AMQ12" s="1242"/>
      <c r="AMR12" s="1242"/>
      <c r="AMS12" s="1242"/>
      <c r="AMT12" s="1242"/>
      <c r="AMU12" s="1242"/>
      <c r="AMV12" s="1242"/>
      <c r="AMW12" s="1242"/>
      <c r="AMX12" s="1242"/>
      <c r="AMY12" s="1242"/>
      <c r="AMZ12" s="1242"/>
      <c r="ANA12" s="1242"/>
      <c r="ANB12" s="1242"/>
      <c r="ANC12" s="1242"/>
      <c r="AND12" s="1242"/>
      <c r="ANE12" s="1242"/>
      <c r="ANF12" s="1242"/>
      <c r="ANG12" s="1242"/>
      <c r="ANH12" s="1242"/>
      <c r="ANI12" s="1242"/>
      <c r="ANJ12" s="1242"/>
      <c r="ANK12" s="1242"/>
      <c r="ANL12" s="1242"/>
      <c r="ANM12" s="1242"/>
      <c r="ANN12" s="1242"/>
      <c r="ANO12" s="1242"/>
      <c r="ANP12" s="1242"/>
      <c r="ANQ12" s="1242"/>
      <c r="ANR12" s="1242"/>
      <c r="ANS12" s="1242"/>
      <c r="ANT12" s="1242"/>
      <c r="ANU12" s="1242"/>
      <c r="ANV12" s="1242"/>
      <c r="ANW12" s="1242"/>
      <c r="ANX12" s="1242"/>
      <c r="ANY12" s="1242"/>
      <c r="ANZ12" s="1242"/>
      <c r="AOA12" s="1242"/>
      <c r="AOB12" s="1242"/>
      <c r="AOC12" s="1242"/>
      <c r="AOD12" s="1242"/>
      <c r="AOE12" s="1242"/>
      <c r="AOF12" s="1242"/>
      <c r="AOG12" s="1242"/>
      <c r="AOH12" s="1242"/>
      <c r="AOI12" s="1242"/>
      <c r="AOJ12" s="1242"/>
      <c r="AOK12" s="1242"/>
      <c r="AOL12" s="1242"/>
      <c r="AOM12" s="1242"/>
      <c r="AON12" s="1242"/>
      <c r="AOO12" s="1242"/>
      <c r="AOP12" s="1242"/>
      <c r="AOQ12" s="1242"/>
      <c r="AOR12" s="1242"/>
      <c r="AOS12" s="1242"/>
      <c r="AOT12" s="1242"/>
      <c r="AOU12" s="1242"/>
      <c r="AOV12" s="1242"/>
      <c r="AOW12" s="1242"/>
      <c r="AOX12" s="1242"/>
      <c r="AOY12" s="1242"/>
      <c r="AOZ12" s="1242"/>
      <c r="APA12" s="1242"/>
      <c r="APB12" s="1242"/>
      <c r="APC12" s="1242"/>
      <c r="APD12" s="1242"/>
      <c r="APE12" s="1242"/>
      <c r="APF12" s="1242"/>
      <c r="APG12" s="1242"/>
      <c r="APH12" s="1242"/>
      <c r="API12" s="1242"/>
      <c r="APJ12" s="1242"/>
      <c r="APK12" s="1242"/>
      <c r="APL12" s="1242"/>
      <c r="APM12" s="1242"/>
      <c r="APN12" s="1242"/>
      <c r="APO12" s="1242"/>
      <c r="APP12" s="1242"/>
      <c r="APQ12" s="1242"/>
      <c r="APR12" s="1242"/>
      <c r="APS12" s="1242"/>
      <c r="APT12" s="1242"/>
      <c r="APU12" s="1242"/>
      <c r="APV12" s="1242"/>
      <c r="APW12" s="1242"/>
      <c r="APX12" s="1242"/>
      <c r="APY12" s="1242"/>
      <c r="APZ12" s="1242"/>
      <c r="AQA12" s="1242"/>
      <c r="AQB12" s="1242"/>
      <c r="AQC12" s="1242"/>
      <c r="AQD12" s="1242"/>
      <c r="AQE12" s="1242"/>
      <c r="AQF12" s="1242"/>
      <c r="AQG12" s="1242"/>
      <c r="AQH12" s="1242"/>
      <c r="AQI12" s="1242"/>
      <c r="AQJ12" s="1242"/>
      <c r="AQK12" s="1242"/>
      <c r="AQL12" s="1242"/>
      <c r="AQM12" s="1242"/>
      <c r="AQN12" s="1242"/>
      <c r="AQO12" s="1242"/>
      <c r="AQP12" s="1242"/>
      <c r="AQQ12" s="1242"/>
      <c r="AQR12" s="1242"/>
      <c r="AQS12" s="1242"/>
      <c r="AQT12" s="1242"/>
      <c r="AQU12" s="1242"/>
      <c r="AQV12" s="1242"/>
      <c r="AQW12" s="1242"/>
      <c r="AQX12" s="1242"/>
      <c r="AQY12" s="1242"/>
      <c r="AQZ12" s="1242"/>
      <c r="ARA12" s="1242"/>
      <c r="ARB12" s="1242"/>
      <c r="ARC12" s="1242"/>
      <c r="ARD12" s="1242"/>
      <c r="ARE12" s="1242"/>
      <c r="ARF12" s="1242"/>
      <c r="ARG12" s="1242"/>
      <c r="ARH12" s="1242"/>
      <c r="ARI12" s="1242"/>
      <c r="ARJ12" s="1242"/>
      <c r="ARK12" s="1242"/>
      <c r="ARL12" s="1242"/>
      <c r="ARM12" s="1242"/>
      <c r="ARN12" s="1242"/>
      <c r="ARO12" s="1242"/>
      <c r="ARP12" s="1242"/>
      <c r="ARQ12" s="1242"/>
      <c r="ARR12" s="1242"/>
      <c r="ARS12" s="1242"/>
      <c r="ART12" s="1242"/>
      <c r="ARU12" s="1242"/>
      <c r="ARV12" s="1242"/>
      <c r="ARW12" s="1242"/>
      <c r="ARX12" s="1242"/>
      <c r="ARY12" s="1242"/>
      <c r="ARZ12" s="1242"/>
      <c r="ASA12" s="1242"/>
      <c r="ASB12" s="1242"/>
      <c r="ASC12" s="1242"/>
      <c r="ASD12" s="1242"/>
      <c r="ASE12" s="1242"/>
      <c r="ASF12" s="1242"/>
      <c r="ASG12" s="1242"/>
      <c r="ASH12" s="1242"/>
      <c r="ASI12" s="1242"/>
      <c r="ASJ12" s="1242"/>
      <c r="ASK12" s="1242"/>
      <c r="ASL12" s="1242"/>
      <c r="ASM12" s="1242"/>
      <c r="ASN12" s="1242"/>
      <c r="ASO12" s="1242"/>
      <c r="ASP12" s="1242"/>
      <c r="ASQ12" s="1242"/>
      <c r="ASR12" s="1242"/>
      <c r="ASS12" s="1242"/>
      <c r="AST12" s="1242"/>
      <c r="ASU12" s="1242"/>
      <c r="ASV12" s="1242"/>
      <c r="ASW12" s="1242"/>
      <c r="ASX12" s="1242"/>
      <c r="ASY12" s="1242"/>
      <c r="ASZ12" s="1242"/>
      <c r="ATA12" s="1242"/>
      <c r="ATB12" s="1242"/>
      <c r="ATC12" s="1242"/>
      <c r="ATD12" s="1242"/>
      <c r="ATE12" s="1242"/>
      <c r="ATF12" s="1242"/>
      <c r="ATG12" s="1242"/>
      <c r="ATH12" s="1242"/>
      <c r="ATI12" s="1242"/>
      <c r="ATJ12" s="1242"/>
      <c r="ATK12" s="1242"/>
      <c r="ATL12" s="1242"/>
      <c r="ATM12" s="1242"/>
      <c r="ATN12" s="1242"/>
      <c r="ATO12" s="1242"/>
      <c r="ATP12" s="1242"/>
      <c r="ATQ12" s="1242"/>
      <c r="ATR12" s="1242"/>
      <c r="ATS12" s="1242"/>
      <c r="ATT12" s="1242"/>
      <c r="ATU12" s="1242"/>
      <c r="ATV12" s="1242"/>
      <c r="ATW12" s="1242"/>
      <c r="ATX12" s="1242"/>
      <c r="ATY12" s="1242"/>
      <c r="ATZ12" s="1242"/>
      <c r="AUA12" s="1242"/>
      <c r="AUB12" s="1242"/>
      <c r="AUC12" s="1242"/>
      <c r="AUD12" s="1242"/>
      <c r="AUE12" s="1242"/>
      <c r="AUF12" s="1242"/>
      <c r="AUG12" s="1242"/>
      <c r="AUH12" s="1242"/>
      <c r="AUI12" s="1242"/>
      <c r="AUJ12" s="1242"/>
      <c r="AUK12" s="1242"/>
      <c r="AUL12" s="1242"/>
      <c r="AUM12" s="1242"/>
      <c r="AUN12" s="1242"/>
      <c r="AUO12" s="1242"/>
      <c r="AUP12" s="1242"/>
      <c r="AUQ12" s="1242"/>
      <c r="AUR12" s="1242"/>
      <c r="AUS12" s="1242"/>
      <c r="AUT12" s="1242"/>
      <c r="AUU12" s="1242"/>
      <c r="AUV12" s="1242"/>
      <c r="AUW12" s="1242"/>
      <c r="AUX12" s="1242"/>
      <c r="AUY12" s="1242"/>
      <c r="AUZ12" s="1242"/>
      <c r="AVA12" s="1242"/>
      <c r="AVB12" s="1242"/>
      <c r="AVC12" s="1242"/>
      <c r="AVD12" s="1242"/>
      <c r="AVE12" s="1242"/>
      <c r="AVF12" s="1242"/>
      <c r="AVG12" s="1242"/>
      <c r="AVH12" s="1242"/>
      <c r="AVI12" s="1242"/>
      <c r="AVJ12" s="1242"/>
      <c r="AVK12" s="1242"/>
      <c r="AVL12" s="1242"/>
      <c r="AVM12" s="1242"/>
      <c r="AVN12" s="1242"/>
      <c r="AVO12" s="1242"/>
      <c r="AVP12" s="1242"/>
      <c r="AVQ12" s="1242"/>
      <c r="AVR12" s="1242"/>
      <c r="AVS12" s="1242"/>
      <c r="AVT12" s="1242"/>
      <c r="AVU12" s="1242"/>
      <c r="AVV12" s="1242"/>
      <c r="AVW12" s="1242"/>
      <c r="AVX12" s="1242"/>
      <c r="AVY12" s="1242"/>
      <c r="AVZ12" s="1242"/>
      <c r="AWA12" s="1242"/>
      <c r="AWB12" s="1242"/>
      <c r="AWC12" s="1242"/>
      <c r="AWD12" s="1242"/>
      <c r="AWE12" s="1242"/>
      <c r="AWF12" s="1242"/>
      <c r="AWG12" s="1242"/>
      <c r="AWH12" s="1242"/>
      <c r="AWI12" s="1242"/>
      <c r="AWJ12" s="1242"/>
      <c r="AWK12" s="1242"/>
      <c r="AWL12" s="1242"/>
      <c r="AWM12" s="1242"/>
      <c r="AWN12" s="1242"/>
      <c r="AWO12" s="1242"/>
      <c r="AWP12" s="1242"/>
      <c r="AWQ12" s="1242"/>
      <c r="AWR12" s="1242"/>
      <c r="AWS12" s="1242"/>
      <c r="AWT12" s="1242"/>
      <c r="AWU12" s="1242"/>
      <c r="AWV12" s="1242"/>
      <c r="AWW12" s="1242"/>
      <c r="AWX12" s="1242"/>
      <c r="AWY12" s="1242"/>
      <c r="AWZ12" s="1242"/>
      <c r="AXA12" s="1242"/>
      <c r="AXB12" s="1242"/>
      <c r="AXC12" s="1242"/>
      <c r="AXD12" s="1242"/>
      <c r="AXE12" s="1242"/>
      <c r="AXF12" s="1242"/>
      <c r="AXG12" s="1242"/>
      <c r="AXH12" s="1242"/>
      <c r="AXI12" s="1242"/>
      <c r="AXJ12" s="1242"/>
      <c r="AXK12" s="1242"/>
      <c r="AXL12" s="1242"/>
      <c r="AXM12" s="1242"/>
      <c r="AXN12" s="1242"/>
      <c r="AXO12" s="1242"/>
      <c r="AXP12" s="1242"/>
      <c r="AXQ12" s="1242"/>
      <c r="AXR12" s="1242"/>
      <c r="AXS12" s="1242"/>
      <c r="AXT12" s="1242"/>
      <c r="AXU12" s="1242"/>
      <c r="AXV12" s="1242"/>
      <c r="AXW12" s="1242"/>
      <c r="AXX12" s="1242"/>
      <c r="AXY12" s="1242"/>
      <c r="AXZ12" s="1242"/>
      <c r="AYA12" s="1242"/>
      <c r="AYB12" s="1242"/>
      <c r="AYC12" s="1242"/>
      <c r="AYD12" s="1242"/>
      <c r="AYE12" s="1242"/>
      <c r="AYF12" s="1242"/>
      <c r="AYG12" s="1242"/>
      <c r="AYH12" s="1242"/>
      <c r="AYI12" s="1242"/>
      <c r="AYJ12" s="1242"/>
      <c r="AYK12" s="1242"/>
      <c r="AYL12" s="1242"/>
      <c r="AYM12" s="1242"/>
      <c r="AYN12" s="1242"/>
      <c r="AYO12" s="1242"/>
      <c r="AYP12" s="1242"/>
      <c r="AYQ12" s="1242"/>
      <c r="AYR12" s="1242"/>
      <c r="AYS12" s="1242"/>
      <c r="AYT12" s="1242"/>
      <c r="AYU12" s="1242"/>
      <c r="AYV12" s="1242"/>
      <c r="AYW12" s="1242"/>
      <c r="AYX12" s="1242"/>
      <c r="AYY12" s="1242"/>
      <c r="AYZ12" s="1242"/>
      <c r="AZA12" s="1242"/>
      <c r="AZB12" s="1242"/>
      <c r="AZC12" s="1242"/>
      <c r="AZD12" s="1242"/>
      <c r="AZE12" s="1242"/>
      <c r="AZF12" s="1242"/>
      <c r="AZG12" s="1242"/>
      <c r="AZH12" s="1242"/>
      <c r="AZI12" s="1242"/>
      <c r="AZJ12" s="1242"/>
      <c r="AZK12" s="1242"/>
      <c r="AZL12" s="1242"/>
      <c r="AZM12" s="1242"/>
      <c r="AZN12" s="1242"/>
      <c r="AZO12" s="1242"/>
      <c r="AZP12" s="1242"/>
      <c r="AZQ12" s="1242"/>
      <c r="AZR12" s="1242"/>
      <c r="AZS12" s="1242"/>
      <c r="AZT12" s="1242"/>
      <c r="AZU12" s="1242"/>
      <c r="AZV12" s="1242"/>
      <c r="AZW12" s="1242"/>
      <c r="AZX12" s="1242"/>
      <c r="AZY12" s="1242"/>
      <c r="AZZ12" s="1242"/>
      <c r="BAA12" s="1242"/>
      <c r="BAB12" s="1242"/>
      <c r="BAC12" s="1242"/>
      <c r="BAD12" s="1242"/>
      <c r="BAE12" s="1242"/>
      <c r="BAF12" s="1242"/>
      <c r="BAG12" s="1242"/>
      <c r="BAH12" s="1242"/>
      <c r="BAI12" s="1242"/>
      <c r="BAJ12" s="1242"/>
      <c r="BAK12" s="1242"/>
      <c r="BAL12" s="1242"/>
      <c r="BAM12" s="1242"/>
      <c r="BAN12" s="1242"/>
      <c r="BAO12" s="1242"/>
      <c r="BAP12" s="1242"/>
      <c r="BAQ12" s="1242"/>
      <c r="BAR12" s="1242"/>
      <c r="BAS12" s="1242"/>
      <c r="BAT12" s="1242"/>
      <c r="BAU12" s="1242"/>
      <c r="BAV12" s="1242"/>
      <c r="BAW12" s="1242"/>
      <c r="BAX12" s="1242"/>
      <c r="BAY12" s="1242"/>
      <c r="BAZ12" s="1242"/>
      <c r="BBA12" s="1242"/>
      <c r="BBB12" s="1242"/>
      <c r="BBC12" s="1242"/>
      <c r="BBD12" s="1242"/>
      <c r="BBE12" s="1242"/>
      <c r="BBF12" s="1242"/>
      <c r="BBG12" s="1242"/>
      <c r="BBH12" s="1242"/>
      <c r="BBI12" s="1242"/>
      <c r="BBJ12" s="1242"/>
      <c r="BBK12" s="1242"/>
      <c r="BBL12" s="1242"/>
      <c r="BBM12" s="1242"/>
      <c r="BBN12" s="1242"/>
      <c r="BBO12" s="1242"/>
      <c r="BBP12" s="1242"/>
      <c r="BBQ12" s="1242"/>
      <c r="BBR12" s="1242"/>
      <c r="BBS12" s="1242"/>
      <c r="BBT12" s="1242"/>
      <c r="BBU12" s="1242"/>
      <c r="BBV12" s="1242"/>
      <c r="BBW12" s="1242"/>
      <c r="BBX12" s="1242"/>
      <c r="BBY12" s="1242"/>
      <c r="BBZ12" s="1242"/>
      <c r="BCA12" s="1242"/>
      <c r="BCB12" s="1242"/>
      <c r="BCC12" s="1242"/>
      <c r="BCD12" s="1242"/>
      <c r="BCE12" s="1242"/>
      <c r="BCF12" s="1242"/>
      <c r="BCG12" s="1242"/>
      <c r="BCH12" s="1242"/>
      <c r="BCI12" s="1242"/>
      <c r="BCJ12" s="1242"/>
      <c r="BCK12" s="1242"/>
      <c r="BCL12" s="1242"/>
      <c r="BCM12" s="1242"/>
      <c r="BCN12" s="1242"/>
      <c r="BCO12" s="1242"/>
      <c r="BCP12" s="1242"/>
      <c r="BCQ12" s="1242"/>
      <c r="BCR12" s="1242"/>
      <c r="BCS12" s="1242"/>
      <c r="BCT12" s="1242"/>
      <c r="BCU12" s="1242"/>
      <c r="BCV12" s="1242"/>
      <c r="BCW12" s="1242"/>
      <c r="BCX12" s="1242"/>
      <c r="BCY12" s="1242"/>
      <c r="BCZ12" s="1242"/>
      <c r="BDA12" s="1242"/>
      <c r="BDB12" s="1242"/>
      <c r="BDC12" s="1242"/>
      <c r="BDD12" s="1242"/>
      <c r="BDE12" s="1242"/>
      <c r="BDF12" s="1242"/>
      <c r="BDG12" s="1242"/>
      <c r="BDH12" s="1242"/>
      <c r="BDI12" s="1242"/>
      <c r="BDJ12" s="1242"/>
      <c r="BDK12" s="1242"/>
      <c r="BDL12" s="1242"/>
      <c r="BDM12" s="1242"/>
      <c r="BDN12" s="1242"/>
      <c r="BDO12" s="1242"/>
      <c r="BDP12" s="1242"/>
      <c r="BDQ12" s="1242"/>
      <c r="BDR12" s="1242"/>
      <c r="BDS12" s="1242"/>
      <c r="BDT12" s="1242"/>
      <c r="BDU12" s="1242"/>
      <c r="BDV12" s="1242"/>
      <c r="BDW12" s="1242"/>
      <c r="BDX12" s="1242"/>
      <c r="BDY12" s="1242"/>
      <c r="BDZ12" s="1242"/>
      <c r="BEA12" s="1242"/>
      <c r="BEB12" s="1242"/>
      <c r="BEC12" s="1242"/>
      <c r="BED12" s="1242"/>
      <c r="BEE12" s="1242"/>
      <c r="BEF12" s="1242"/>
      <c r="BEG12" s="1242"/>
      <c r="BEH12" s="1242"/>
      <c r="BEI12" s="1242"/>
      <c r="BEJ12" s="1242"/>
      <c r="BEK12" s="1242"/>
      <c r="BEL12" s="1242"/>
      <c r="BEM12" s="1242"/>
      <c r="BEN12" s="1242"/>
      <c r="BEO12" s="1242"/>
      <c r="BEP12" s="1242"/>
      <c r="BEQ12" s="1242"/>
      <c r="BER12" s="1242"/>
      <c r="BES12" s="1242"/>
      <c r="BET12" s="1242"/>
      <c r="BEU12" s="1242"/>
      <c r="BEV12" s="1242"/>
      <c r="BEW12" s="1242"/>
      <c r="BEX12" s="1242"/>
      <c r="BEY12" s="1242"/>
      <c r="BEZ12" s="1242"/>
      <c r="BFA12" s="1242"/>
      <c r="BFB12" s="1242"/>
      <c r="BFC12" s="1242"/>
      <c r="BFD12" s="1242"/>
      <c r="BFE12" s="1242"/>
      <c r="BFF12" s="1242"/>
      <c r="BFG12" s="1242"/>
      <c r="BFH12" s="1242"/>
      <c r="BFI12" s="1242"/>
      <c r="BFJ12" s="1242"/>
      <c r="BFK12" s="1242"/>
      <c r="BFL12" s="1242"/>
      <c r="BFM12" s="1242"/>
      <c r="BFN12" s="1242"/>
      <c r="BFO12" s="1242"/>
      <c r="BFP12" s="1242"/>
      <c r="BFQ12" s="1242"/>
      <c r="BFR12" s="1242"/>
      <c r="BFS12" s="1242"/>
      <c r="BFT12" s="1242"/>
      <c r="BFU12" s="1242"/>
      <c r="BFV12" s="1242"/>
      <c r="BFW12" s="1242"/>
      <c r="BFX12" s="1242"/>
      <c r="BFY12" s="1242"/>
      <c r="BFZ12" s="1242"/>
      <c r="BGA12" s="1242"/>
      <c r="BGB12" s="1242"/>
      <c r="BGC12" s="1242"/>
      <c r="BGD12" s="1242"/>
      <c r="BGE12" s="1242"/>
      <c r="BGF12" s="1242"/>
      <c r="BGG12" s="1242"/>
      <c r="BGH12" s="1242"/>
      <c r="BGI12" s="1242"/>
      <c r="BGJ12" s="1242"/>
      <c r="BGK12" s="1242"/>
      <c r="BGL12" s="1242"/>
      <c r="BGM12" s="1242"/>
      <c r="BGN12" s="1242"/>
      <c r="BGO12" s="1242"/>
      <c r="BGP12" s="1242"/>
      <c r="BGQ12" s="1242"/>
      <c r="BGR12" s="1242"/>
      <c r="BGS12" s="1242"/>
      <c r="BGT12" s="1242"/>
      <c r="BGU12" s="1242"/>
      <c r="BGV12" s="1242"/>
      <c r="BGW12" s="1242"/>
      <c r="BGX12" s="1242"/>
      <c r="BGY12" s="1242"/>
      <c r="BGZ12" s="1242"/>
      <c r="BHA12" s="1242"/>
      <c r="BHB12" s="1242"/>
      <c r="BHC12" s="1242"/>
      <c r="BHD12" s="1242"/>
      <c r="BHE12" s="1242"/>
      <c r="BHF12" s="1242"/>
      <c r="BHG12" s="1242"/>
      <c r="BHH12" s="1242"/>
      <c r="BHI12" s="1242"/>
      <c r="BHJ12" s="1242"/>
      <c r="BHK12" s="1242"/>
      <c r="BHL12" s="1242"/>
      <c r="BHM12" s="1242"/>
      <c r="BHN12" s="1242"/>
      <c r="BHO12" s="1242"/>
      <c r="BHP12" s="1242"/>
      <c r="BHQ12" s="1242"/>
      <c r="BHR12" s="1242"/>
      <c r="BHS12" s="1242"/>
      <c r="BHT12" s="1242"/>
      <c r="BHU12" s="1242"/>
      <c r="BHV12" s="1242"/>
      <c r="BHW12" s="1242"/>
      <c r="BHX12" s="1242"/>
      <c r="BHY12" s="1242"/>
      <c r="BHZ12" s="1242"/>
      <c r="BIA12" s="1242"/>
      <c r="BIB12" s="1242"/>
      <c r="BIC12" s="1242"/>
      <c r="BID12" s="1242"/>
      <c r="BIE12" s="1242"/>
      <c r="BIF12" s="1242"/>
      <c r="BIG12" s="1242"/>
      <c r="BIH12" s="1242"/>
      <c r="BII12" s="1242"/>
      <c r="BIJ12" s="1242"/>
      <c r="BIK12" s="1242"/>
      <c r="BIL12" s="1242"/>
      <c r="BIM12" s="1242"/>
      <c r="BIN12" s="1242"/>
      <c r="BIO12" s="1242"/>
      <c r="BIP12" s="1242"/>
      <c r="BIQ12" s="1242"/>
      <c r="BIR12" s="1242"/>
      <c r="BIS12" s="1242"/>
      <c r="BIT12" s="1242"/>
      <c r="BIU12" s="1242"/>
      <c r="BIV12" s="1242"/>
      <c r="BIW12" s="1242"/>
      <c r="BIX12" s="1242"/>
      <c r="BIY12" s="1242"/>
      <c r="BIZ12" s="1242"/>
      <c r="BJA12" s="1242"/>
      <c r="BJB12" s="1242"/>
      <c r="BJC12" s="1242"/>
      <c r="BJD12" s="1242"/>
      <c r="BJE12" s="1242"/>
      <c r="BJF12" s="1242"/>
      <c r="BJG12" s="1242"/>
      <c r="BJH12" s="1242"/>
      <c r="BJI12" s="1242"/>
      <c r="BJJ12" s="1242"/>
      <c r="BJK12" s="1242"/>
      <c r="BJL12" s="1242"/>
      <c r="BJM12" s="1242"/>
      <c r="BJN12" s="1242"/>
      <c r="BJO12" s="1242"/>
      <c r="BJP12" s="1242"/>
      <c r="BJQ12" s="1242"/>
      <c r="BJR12" s="1242"/>
      <c r="BJS12" s="1242"/>
      <c r="BJT12" s="1242"/>
      <c r="BJU12" s="1242"/>
      <c r="BJV12" s="1242"/>
      <c r="BJW12" s="1242"/>
      <c r="BJX12" s="1242"/>
      <c r="BJY12" s="1242"/>
      <c r="BJZ12" s="1242"/>
      <c r="BKA12" s="1242"/>
      <c r="BKB12" s="1242"/>
      <c r="BKC12" s="1242"/>
      <c r="BKD12" s="1242"/>
      <c r="BKE12" s="1242"/>
      <c r="BKF12" s="1242"/>
      <c r="BKG12" s="1242"/>
      <c r="BKH12" s="1242"/>
      <c r="BKI12" s="1242"/>
      <c r="BKJ12" s="1242"/>
      <c r="BKK12" s="1242"/>
      <c r="BKL12" s="1242"/>
      <c r="BKM12" s="1242"/>
      <c r="BKN12" s="1242"/>
      <c r="BKO12" s="1242"/>
      <c r="BKP12" s="1242"/>
      <c r="BKQ12" s="1242"/>
      <c r="BKR12" s="1242"/>
      <c r="BKS12" s="1242"/>
      <c r="BKT12" s="1242"/>
      <c r="BKU12" s="1242"/>
      <c r="BKV12" s="1242"/>
      <c r="BKW12" s="1242"/>
      <c r="BKX12" s="1242"/>
      <c r="BKY12" s="1242"/>
      <c r="BKZ12" s="1242"/>
      <c r="BLA12" s="1242"/>
      <c r="BLB12" s="1242"/>
      <c r="BLC12" s="1242"/>
      <c r="BLD12" s="1242"/>
      <c r="BLE12" s="1242"/>
      <c r="BLF12" s="1242"/>
      <c r="BLG12" s="1242"/>
      <c r="BLH12" s="1242"/>
      <c r="BLI12" s="1242"/>
      <c r="BLJ12" s="1242"/>
      <c r="BLK12" s="1242"/>
      <c r="BLL12" s="1242"/>
      <c r="BLM12" s="1242"/>
      <c r="BLN12" s="1242"/>
      <c r="BLO12" s="1242"/>
      <c r="BLP12" s="1242"/>
      <c r="BLQ12" s="1242"/>
      <c r="BLR12" s="1242"/>
      <c r="BLS12" s="1242"/>
      <c r="BLT12" s="1242"/>
      <c r="BLU12" s="1242"/>
      <c r="BLV12" s="1242"/>
      <c r="BLW12" s="1242"/>
      <c r="BLX12" s="1242"/>
      <c r="BLY12" s="1242"/>
      <c r="BLZ12" s="1242"/>
      <c r="BMA12" s="1242"/>
      <c r="BMB12" s="1242"/>
      <c r="BMC12" s="1242"/>
      <c r="BMD12" s="1242"/>
      <c r="BME12" s="1242"/>
      <c r="BMF12" s="1242"/>
      <c r="BMG12" s="1242"/>
      <c r="BMH12" s="1242"/>
      <c r="BMI12" s="1242"/>
      <c r="BMJ12" s="1242"/>
      <c r="BMK12" s="1242"/>
      <c r="BML12" s="1242"/>
      <c r="BMM12" s="1242"/>
      <c r="BMN12" s="1242"/>
      <c r="BMO12" s="1242"/>
      <c r="BMP12" s="1242"/>
      <c r="BMQ12" s="1242"/>
      <c r="BMR12" s="1242"/>
      <c r="BMS12" s="1242"/>
      <c r="BMT12" s="1242"/>
      <c r="BMU12" s="1242"/>
      <c r="BMV12" s="1242"/>
      <c r="BMW12" s="1242"/>
      <c r="BMX12" s="1242"/>
      <c r="BMY12" s="1242"/>
      <c r="BMZ12" s="1242"/>
      <c r="BNA12" s="1242"/>
      <c r="BNB12" s="1242"/>
      <c r="BNC12" s="1242"/>
      <c r="BND12" s="1242"/>
      <c r="BNE12" s="1242"/>
      <c r="BNF12" s="1242"/>
      <c r="BNG12" s="1242"/>
      <c r="BNH12" s="1242"/>
      <c r="BNI12" s="1242"/>
      <c r="BNJ12" s="1242"/>
      <c r="BNK12" s="1242"/>
      <c r="BNL12" s="1242"/>
      <c r="BNM12" s="1242"/>
      <c r="BNN12" s="1242"/>
      <c r="BNO12" s="1242"/>
      <c r="BNP12" s="1242"/>
      <c r="BNQ12" s="1242"/>
      <c r="BNR12" s="1242"/>
      <c r="BNS12" s="1242"/>
      <c r="BNT12" s="1242"/>
      <c r="BNU12" s="1242"/>
      <c r="BNV12" s="1242"/>
      <c r="BNW12" s="1242"/>
      <c r="BNX12" s="1242"/>
      <c r="BNY12" s="1242"/>
      <c r="BNZ12" s="1242"/>
      <c r="BOA12" s="1242"/>
      <c r="BOB12" s="1242"/>
      <c r="BOC12" s="1242"/>
      <c r="BOD12" s="1242"/>
      <c r="BOE12" s="1242"/>
      <c r="BOF12" s="1242"/>
      <c r="BOG12" s="1242"/>
      <c r="BOH12" s="1242"/>
      <c r="BOI12" s="1242"/>
      <c r="BOJ12" s="1242"/>
      <c r="BOK12" s="1242"/>
      <c r="BOL12" s="1242"/>
      <c r="BOM12" s="1242"/>
      <c r="BON12" s="1242"/>
      <c r="BOO12" s="1242"/>
      <c r="BOP12" s="1242"/>
      <c r="BOQ12" s="1242"/>
      <c r="BOR12" s="1242"/>
      <c r="BOS12" s="1242"/>
      <c r="BOT12" s="1242"/>
      <c r="BOU12" s="1242"/>
      <c r="BOV12" s="1242"/>
      <c r="BOW12" s="1242"/>
      <c r="BOX12" s="1242"/>
      <c r="BOY12" s="1242"/>
      <c r="BOZ12" s="1242"/>
      <c r="BPA12" s="1242"/>
      <c r="BPB12" s="1242"/>
      <c r="BPC12" s="1242"/>
      <c r="BPD12" s="1242"/>
      <c r="BPE12" s="1242"/>
      <c r="BPF12" s="1242"/>
      <c r="BPG12" s="1242"/>
      <c r="BPH12" s="1242"/>
      <c r="BPI12" s="1242"/>
      <c r="BPJ12" s="1242"/>
      <c r="BPK12" s="1242"/>
      <c r="BPL12" s="1242"/>
      <c r="BPM12" s="1242"/>
      <c r="BPN12" s="1242"/>
      <c r="BPO12" s="1242"/>
      <c r="BPP12" s="1242"/>
      <c r="BPQ12" s="1242"/>
      <c r="BPR12" s="1242"/>
      <c r="BPS12" s="1242"/>
      <c r="BPT12" s="1242"/>
      <c r="BPU12" s="1242"/>
      <c r="BPV12" s="1242"/>
      <c r="BPW12" s="1242"/>
      <c r="BPX12" s="1242"/>
      <c r="BPY12" s="1242"/>
      <c r="BPZ12" s="1242"/>
      <c r="BQA12" s="1242"/>
      <c r="BQB12" s="1242"/>
      <c r="BQC12" s="1242"/>
      <c r="BQD12" s="1242"/>
      <c r="BQE12" s="1242"/>
      <c r="BQF12" s="1242"/>
      <c r="BQG12" s="1242"/>
      <c r="BQH12" s="1242"/>
      <c r="BQI12" s="1242"/>
      <c r="BQJ12" s="1242"/>
      <c r="BQK12" s="1242"/>
      <c r="BQL12" s="1242"/>
      <c r="BQM12" s="1242"/>
      <c r="BQN12" s="1242"/>
      <c r="BQO12" s="1242"/>
      <c r="BQP12" s="1242"/>
      <c r="BQQ12" s="1242"/>
      <c r="BQR12" s="1242"/>
      <c r="BQS12" s="1242"/>
      <c r="BQT12" s="1242"/>
      <c r="BQU12" s="1242"/>
      <c r="BQV12" s="1242"/>
      <c r="BQW12" s="1242"/>
      <c r="BQX12" s="1242"/>
      <c r="BQY12" s="1242"/>
      <c r="BQZ12" s="1242"/>
      <c r="BRA12" s="1242"/>
      <c r="BRB12" s="1242"/>
      <c r="BRC12" s="1242"/>
      <c r="BRD12" s="1242"/>
      <c r="BRE12" s="1242"/>
      <c r="BRF12" s="1242"/>
      <c r="BRG12" s="1242"/>
      <c r="BRH12" s="1242"/>
      <c r="BRI12" s="1242"/>
      <c r="BRJ12" s="1242"/>
      <c r="BRK12" s="1242"/>
      <c r="BRL12" s="1242"/>
      <c r="BRM12" s="1242"/>
      <c r="BRN12" s="1242"/>
      <c r="BRO12" s="1242"/>
      <c r="BRP12" s="1242"/>
      <c r="BRQ12" s="1242"/>
      <c r="BRR12" s="1242"/>
      <c r="BRS12" s="1242"/>
      <c r="BRT12" s="1242"/>
      <c r="BRU12" s="1242"/>
      <c r="BRV12" s="1242"/>
      <c r="BRW12" s="1242"/>
      <c r="BRX12" s="1242"/>
      <c r="BRY12" s="1242"/>
      <c r="BRZ12" s="1242"/>
      <c r="BSA12" s="1242"/>
      <c r="BSB12" s="1242"/>
      <c r="BSC12" s="1242"/>
      <c r="BSD12" s="1242"/>
      <c r="BSE12" s="1242"/>
      <c r="BSF12" s="1242"/>
      <c r="BSG12" s="1242"/>
      <c r="BSH12" s="1242"/>
      <c r="BSI12" s="1242"/>
      <c r="BSJ12" s="1242"/>
      <c r="BSK12" s="1242"/>
      <c r="BSL12" s="1242"/>
      <c r="BSM12" s="1242"/>
      <c r="BSN12" s="1242"/>
      <c r="BSO12" s="1242"/>
      <c r="BSP12" s="1242"/>
      <c r="BSQ12" s="1242"/>
      <c r="BSR12" s="1242"/>
      <c r="BSS12" s="1242"/>
      <c r="BST12" s="1242"/>
      <c r="BSU12" s="1242"/>
      <c r="BSV12" s="1242"/>
      <c r="BSW12" s="1242"/>
      <c r="BSX12" s="1242"/>
      <c r="BSY12" s="1242"/>
      <c r="BSZ12" s="1242"/>
      <c r="BTA12" s="1242"/>
      <c r="BTB12" s="1242"/>
      <c r="BTC12" s="1242"/>
      <c r="BTD12" s="1242"/>
      <c r="BTE12" s="1242"/>
      <c r="BTF12" s="1242"/>
      <c r="BTG12" s="1242"/>
      <c r="BTH12" s="1242"/>
      <c r="BTI12" s="1242"/>
      <c r="BTJ12" s="1242"/>
      <c r="BTK12" s="1242"/>
      <c r="BTL12" s="1242"/>
      <c r="BTM12" s="1242"/>
      <c r="BTN12" s="1242"/>
      <c r="BTO12" s="1242"/>
      <c r="BTP12" s="1242"/>
      <c r="BTQ12" s="1242"/>
      <c r="BTR12" s="1242"/>
      <c r="BTS12" s="1242"/>
      <c r="BTT12" s="1242"/>
      <c r="BTU12" s="1242"/>
      <c r="BTV12" s="1242"/>
      <c r="BTW12" s="1242"/>
      <c r="BTX12" s="1242"/>
      <c r="BTY12" s="1242"/>
      <c r="BTZ12" s="1242"/>
      <c r="BUA12" s="1242"/>
      <c r="BUB12" s="1242"/>
      <c r="BUC12" s="1242"/>
      <c r="BUD12" s="1242"/>
      <c r="BUE12" s="1242"/>
      <c r="BUF12" s="1242"/>
      <c r="BUG12" s="1242"/>
      <c r="BUH12" s="1242"/>
      <c r="BUI12" s="1242"/>
      <c r="BUJ12" s="1242"/>
      <c r="BUK12" s="1242"/>
      <c r="BUL12" s="1242"/>
      <c r="BUM12" s="1242"/>
      <c r="BUN12" s="1242"/>
      <c r="BUO12" s="1242"/>
      <c r="BUP12" s="1242"/>
      <c r="BUQ12" s="1242"/>
      <c r="BUR12" s="1242"/>
      <c r="BUS12" s="1242"/>
      <c r="BUT12" s="1242"/>
      <c r="BUU12" s="1242"/>
      <c r="BUV12" s="1242"/>
      <c r="BUW12" s="1242"/>
      <c r="BUX12" s="1242"/>
      <c r="BUY12" s="1242"/>
      <c r="BUZ12" s="1242"/>
      <c r="BVA12" s="1242"/>
      <c r="BVB12" s="1242"/>
      <c r="BVC12" s="1242"/>
      <c r="BVD12" s="1242"/>
      <c r="BVE12" s="1242"/>
      <c r="BVF12" s="1242"/>
      <c r="BVG12" s="1242"/>
      <c r="BVH12" s="1242"/>
      <c r="BVI12" s="1242"/>
      <c r="BVJ12" s="1242"/>
      <c r="BVK12" s="1242"/>
      <c r="BVL12" s="1242"/>
      <c r="BVM12" s="1242"/>
      <c r="BVN12" s="1242"/>
      <c r="BVO12" s="1242"/>
      <c r="BVP12" s="1242"/>
      <c r="BVQ12" s="1242"/>
      <c r="BVR12" s="1242"/>
      <c r="BVS12" s="1242"/>
      <c r="BVT12" s="1242"/>
      <c r="BVU12" s="1242"/>
      <c r="BVV12" s="1242"/>
      <c r="BVW12" s="1242"/>
      <c r="BVX12" s="1242"/>
      <c r="BVY12" s="1242"/>
      <c r="BVZ12" s="1242"/>
      <c r="BWA12" s="1242"/>
      <c r="BWB12" s="1242"/>
      <c r="BWC12" s="1242"/>
      <c r="BWD12" s="1242"/>
      <c r="BWE12" s="1242"/>
      <c r="BWF12" s="1242"/>
      <c r="BWG12" s="1242"/>
      <c r="BWH12" s="1242"/>
      <c r="BWI12" s="1242"/>
      <c r="BWJ12" s="1242"/>
      <c r="BWK12" s="1242"/>
      <c r="BWL12" s="1242"/>
      <c r="BWM12" s="1242"/>
      <c r="BWN12" s="1242"/>
      <c r="BWO12" s="1242"/>
      <c r="BWP12" s="1242"/>
      <c r="BWQ12" s="1242"/>
      <c r="BWR12" s="1242"/>
      <c r="BWS12" s="1242"/>
      <c r="BWT12" s="1242"/>
      <c r="BWU12" s="1242"/>
      <c r="BWV12" s="1242"/>
      <c r="BWW12" s="1242"/>
      <c r="BWX12" s="1242"/>
      <c r="BWY12" s="1242"/>
      <c r="BWZ12" s="1242"/>
      <c r="BXA12" s="1242"/>
      <c r="BXB12" s="1242"/>
      <c r="BXC12" s="1242"/>
      <c r="BXD12" s="1242"/>
      <c r="BXE12" s="1242"/>
      <c r="BXF12" s="1242"/>
      <c r="BXG12" s="1242"/>
      <c r="BXH12" s="1242"/>
      <c r="BXI12" s="1242"/>
      <c r="BXJ12" s="1242"/>
      <c r="BXK12" s="1242"/>
      <c r="BXL12" s="1242"/>
      <c r="BXM12" s="1242"/>
      <c r="BXN12" s="1242"/>
      <c r="BXO12" s="1242"/>
      <c r="BXP12" s="1242"/>
      <c r="BXQ12" s="1242"/>
      <c r="BXR12" s="1242"/>
      <c r="BXS12" s="1242"/>
      <c r="BXT12" s="1242"/>
      <c r="BXU12" s="1242"/>
      <c r="BXV12" s="1242"/>
      <c r="BXW12" s="1242"/>
      <c r="BXX12" s="1242"/>
      <c r="BXY12" s="1242"/>
      <c r="BXZ12" s="1242"/>
      <c r="BYA12" s="1242"/>
      <c r="BYB12" s="1242"/>
      <c r="BYC12" s="1242"/>
      <c r="BYD12" s="1242"/>
      <c r="BYE12" s="1242"/>
      <c r="BYF12" s="1242"/>
      <c r="BYG12" s="1242"/>
      <c r="BYH12" s="1242"/>
      <c r="BYI12" s="1242"/>
      <c r="BYJ12" s="1242"/>
      <c r="BYK12" s="1242"/>
      <c r="BYL12" s="1242"/>
      <c r="BYM12" s="1242"/>
      <c r="BYN12" s="1242"/>
      <c r="BYO12" s="1242"/>
      <c r="BYP12" s="1242"/>
      <c r="BYQ12" s="1242"/>
      <c r="BYR12" s="1242"/>
      <c r="BYS12" s="1242"/>
      <c r="BYT12" s="1242"/>
      <c r="BYU12" s="1242"/>
      <c r="BYV12" s="1242"/>
      <c r="BYW12" s="1242"/>
      <c r="BYX12" s="1242"/>
      <c r="BYY12" s="1242"/>
      <c r="BYZ12" s="1242"/>
      <c r="BZA12" s="1242"/>
      <c r="BZB12" s="1242"/>
      <c r="BZC12" s="1242"/>
      <c r="BZD12" s="1242"/>
      <c r="BZE12" s="1242"/>
      <c r="BZF12" s="1242"/>
      <c r="BZG12" s="1242"/>
      <c r="BZH12" s="1242"/>
      <c r="BZI12" s="1242"/>
      <c r="BZJ12" s="1242"/>
      <c r="BZK12" s="1242"/>
      <c r="BZL12" s="1242"/>
      <c r="BZM12" s="1242"/>
      <c r="BZN12" s="1242"/>
      <c r="BZO12" s="1242"/>
      <c r="BZP12" s="1242"/>
      <c r="BZQ12" s="1242"/>
      <c r="BZR12" s="1242"/>
      <c r="BZS12" s="1242"/>
      <c r="BZT12" s="1242"/>
      <c r="BZU12" s="1242"/>
      <c r="BZV12" s="1242"/>
      <c r="BZW12" s="1242"/>
      <c r="BZX12" s="1242"/>
      <c r="BZY12" s="1242"/>
      <c r="BZZ12" s="1242"/>
      <c r="CAA12" s="1242"/>
      <c r="CAB12" s="1242"/>
      <c r="CAC12" s="1242"/>
      <c r="CAD12" s="1242"/>
      <c r="CAE12" s="1242"/>
      <c r="CAF12" s="1242"/>
      <c r="CAG12" s="1242"/>
      <c r="CAH12" s="1242"/>
      <c r="CAI12" s="1242"/>
      <c r="CAJ12" s="1242"/>
      <c r="CAK12" s="1242"/>
      <c r="CAL12" s="1242"/>
      <c r="CAM12" s="1242"/>
      <c r="CAN12" s="1242"/>
      <c r="CAO12" s="1242"/>
      <c r="CAP12" s="1242"/>
      <c r="CAQ12" s="1242"/>
      <c r="CAR12" s="1242"/>
      <c r="CAS12" s="1242"/>
      <c r="CAT12" s="1242"/>
      <c r="CAU12" s="1242"/>
      <c r="CAV12" s="1242"/>
      <c r="CAW12" s="1242"/>
      <c r="CAX12" s="1242"/>
      <c r="CAY12" s="1242"/>
      <c r="CAZ12" s="1242"/>
      <c r="CBA12" s="1242"/>
      <c r="CBB12" s="1242"/>
      <c r="CBC12" s="1242"/>
      <c r="CBD12" s="1242"/>
      <c r="CBE12" s="1242"/>
      <c r="CBF12" s="1242"/>
      <c r="CBG12" s="1242"/>
      <c r="CBH12" s="1242"/>
      <c r="CBI12" s="1242"/>
      <c r="CBJ12" s="1242"/>
      <c r="CBK12" s="1242"/>
      <c r="CBL12" s="1242"/>
      <c r="CBM12" s="1242"/>
      <c r="CBN12" s="1242"/>
      <c r="CBO12" s="1242"/>
      <c r="CBP12" s="1242"/>
      <c r="CBQ12" s="1242"/>
      <c r="CBR12" s="1242"/>
      <c r="CBS12" s="1242"/>
      <c r="CBT12" s="1242"/>
      <c r="CBU12" s="1242"/>
      <c r="CBV12" s="1242"/>
      <c r="CBW12" s="1242"/>
      <c r="CBX12" s="1242"/>
      <c r="CBY12" s="1242"/>
      <c r="CBZ12" s="1242"/>
      <c r="CCA12" s="1242"/>
      <c r="CCB12" s="1242"/>
      <c r="CCC12" s="1242"/>
      <c r="CCD12" s="1242"/>
      <c r="CCE12" s="1242"/>
      <c r="CCF12" s="1242"/>
      <c r="CCG12" s="1242"/>
      <c r="CCH12" s="1242"/>
      <c r="CCI12" s="1242"/>
      <c r="CCJ12" s="1242"/>
      <c r="CCK12" s="1242"/>
      <c r="CCL12" s="1242"/>
      <c r="CCM12" s="1242"/>
      <c r="CCN12" s="1242"/>
      <c r="CCO12" s="1242"/>
      <c r="CCP12" s="1242"/>
      <c r="CCQ12" s="1242"/>
      <c r="CCR12" s="1242"/>
      <c r="CCS12" s="1242"/>
      <c r="CCT12" s="1242"/>
      <c r="CCU12" s="1242"/>
      <c r="CCV12" s="1242"/>
      <c r="CCW12" s="1242"/>
      <c r="CCX12" s="1242"/>
      <c r="CCY12" s="1242"/>
      <c r="CCZ12" s="1242"/>
      <c r="CDA12" s="1242"/>
      <c r="CDB12" s="1242"/>
      <c r="CDC12" s="1242"/>
      <c r="CDD12" s="1242"/>
      <c r="CDE12" s="1242"/>
      <c r="CDF12" s="1242"/>
      <c r="CDG12" s="1242"/>
      <c r="CDH12" s="1242"/>
      <c r="CDI12" s="1242"/>
      <c r="CDJ12" s="1242"/>
      <c r="CDK12" s="1242"/>
      <c r="CDL12" s="1242"/>
      <c r="CDM12" s="1242"/>
      <c r="CDN12" s="1242"/>
      <c r="CDO12" s="1242"/>
      <c r="CDP12" s="1242"/>
      <c r="CDQ12" s="1242"/>
      <c r="CDR12" s="1242"/>
      <c r="CDS12" s="1242"/>
      <c r="CDT12" s="1242"/>
      <c r="CDU12" s="1242"/>
      <c r="CDV12" s="1242"/>
      <c r="CDW12" s="1242"/>
      <c r="CDX12" s="1242"/>
      <c r="CDY12" s="1242"/>
      <c r="CDZ12" s="1242"/>
      <c r="CEA12" s="1242"/>
      <c r="CEB12" s="1242"/>
      <c r="CEC12" s="1242"/>
      <c r="CED12" s="1242"/>
      <c r="CEE12" s="1242"/>
      <c r="CEF12" s="1242"/>
      <c r="CEG12" s="1242"/>
      <c r="CEH12" s="1242"/>
      <c r="CEI12" s="1242"/>
      <c r="CEJ12" s="1242"/>
      <c r="CEK12" s="1242"/>
      <c r="CEL12" s="1242"/>
      <c r="CEM12" s="1242"/>
      <c r="CEN12" s="1242"/>
      <c r="CEO12" s="1242"/>
      <c r="CEP12" s="1242"/>
      <c r="CEQ12" s="1242"/>
      <c r="CER12" s="1242"/>
      <c r="CES12" s="1242"/>
      <c r="CET12" s="1242"/>
      <c r="CEU12" s="1242"/>
      <c r="CEV12" s="1242"/>
      <c r="CEW12" s="1242"/>
      <c r="CEX12" s="1242"/>
      <c r="CEY12" s="1242"/>
      <c r="CEZ12" s="1242"/>
      <c r="CFA12" s="1242"/>
      <c r="CFB12" s="1242"/>
      <c r="CFC12" s="1242"/>
      <c r="CFD12" s="1242"/>
      <c r="CFE12" s="1242"/>
      <c r="CFF12" s="1242"/>
      <c r="CFG12" s="1242"/>
      <c r="CFH12" s="1242"/>
      <c r="CFI12" s="1242"/>
      <c r="CFJ12" s="1242"/>
      <c r="CFK12" s="1242"/>
      <c r="CFL12" s="1242"/>
      <c r="CFM12" s="1242"/>
      <c r="CFN12" s="1242"/>
      <c r="CFO12" s="1242"/>
      <c r="CFP12" s="1242"/>
      <c r="CFQ12" s="1242"/>
      <c r="CFR12" s="1242"/>
      <c r="CFS12" s="1242"/>
      <c r="CFT12" s="1242"/>
      <c r="CFU12" s="1242"/>
      <c r="CFV12" s="1242"/>
      <c r="CFW12" s="1242"/>
      <c r="CFX12" s="1242"/>
      <c r="CFY12" s="1242"/>
      <c r="CFZ12" s="1242"/>
      <c r="CGA12" s="1242"/>
      <c r="CGB12" s="1242"/>
      <c r="CGC12" s="1242"/>
      <c r="CGD12" s="1242"/>
      <c r="CGE12" s="1242"/>
      <c r="CGF12" s="1242"/>
      <c r="CGG12" s="1242"/>
      <c r="CGH12" s="1242"/>
      <c r="CGI12" s="1242"/>
      <c r="CGJ12" s="1242"/>
      <c r="CGK12" s="1242"/>
      <c r="CGL12" s="1242"/>
      <c r="CGM12" s="1242"/>
      <c r="CGN12" s="1242"/>
      <c r="CGO12" s="1242"/>
      <c r="CGP12" s="1242"/>
      <c r="CGQ12" s="1242"/>
      <c r="CGR12" s="1242"/>
      <c r="CGS12" s="1242"/>
      <c r="CGT12" s="1242"/>
      <c r="CGU12" s="1242"/>
      <c r="CGV12" s="1242"/>
      <c r="CGW12" s="1242"/>
      <c r="CGX12" s="1242"/>
      <c r="CGY12" s="1242"/>
      <c r="CGZ12" s="1242"/>
      <c r="CHA12" s="1242"/>
      <c r="CHB12" s="1242"/>
      <c r="CHC12" s="1242"/>
      <c r="CHD12" s="1242"/>
      <c r="CHE12" s="1242"/>
      <c r="CHF12" s="1242"/>
      <c r="CHG12" s="1242"/>
      <c r="CHH12" s="1242"/>
      <c r="CHI12" s="1242"/>
      <c r="CHJ12" s="1242"/>
      <c r="CHK12" s="1242"/>
      <c r="CHL12" s="1242"/>
      <c r="CHM12" s="1242"/>
      <c r="CHN12" s="1242"/>
      <c r="CHO12" s="1242"/>
      <c r="CHP12" s="1242"/>
      <c r="CHQ12" s="1242"/>
      <c r="CHR12" s="1242"/>
      <c r="CHS12" s="1242"/>
      <c r="CHT12" s="1242"/>
      <c r="CHU12" s="1242"/>
      <c r="CHV12" s="1242"/>
      <c r="CHW12" s="1242"/>
      <c r="CHX12" s="1242"/>
      <c r="CHY12" s="1242"/>
      <c r="CHZ12" s="1242"/>
      <c r="CIA12" s="1242"/>
      <c r="CIB12" s="1242"/>
      <c r="CIC12" s="1242"/>
      <c r="CID12" s="1242"/>
      <c r="CIE12" s="1242"/>
      <c r="CIF12" s="1242"/>
      <c r="CIG12" s="1242"/>
      <c r="CIH12" s="1242"/>
      <c r="CII12" s="1242"/>
      <c r="CIJ12" s="1242"/>
      <c r="CIK12" s="1242"/>
      <c r="CIL12" s="1242"/>
      <c r="CIM12" s="1242"/>
      <c r="CIN12" s="1242"/>
      <c r="CIO12" s="1242"/>
      <c r="CIP12" s="1242"/>
      <c r="CIQ12" s="1242"/>
      <c r="CIR12" s="1242"/>
      <c r="CIS12" s="1242"/>
      <c r="CIT12" s="1242"/>
      <c r="CIU12" s="1242"/>
      <c r="CIV12" s="1242"/>
      <c r="CIW12" s="1242"/>
      <c r="CIX12" s="1242"/>
      <c r="CIY12" s="1242"/>
      <c r="CIZ12" s="1242"/>
      <c r="CJA12" s="1242"/>
      <c r="CJB12" s="1242"/>
      <c r="CJC12" s="1242"/>
      <c r="CJD12" s="1242"/>
      <c r="CJE12" s="1242"/>
      <c r="CJF12" s="1242"/>
      <c r="CJG12" s="1242"/>
      <c r="CJH12" s="1242"/>
      <c r="CJI12" s="1242"/>
      <c r="CJJ12" s="1242"/>
      <c r="CJK12" s="1242"/>
      <c r="CJL12" s="1242"/>
      <c r="CJM12" s="1242"/>
      <c r="CJN12" s="1242"/>
      <c r="CJO12" s="1242"/>
      <c r="CJP12" s="1242"/>
      <c r="CJQ12" s="1242"/>
      <c r="CJR12" s="1242"/>
      <c r="CJS12" s="1242"/>
      <c r="CJT12" s="1242"/>
      <c r="CJU12" s="1242"/>
      <c r="CJV12" s="1242"/>
      <c r="CJW12" s="1242"/>
      <c r="CJX12" s="1242"/>
      <c r="CJY12" s="1242"/>
      <c r="CJZ12" s="1242"/>
      <c r="CKA12" s="1242"/>
      <c r="CKB12" s="1242"/>
      <c r="CKC12" s="1242"/>
      <c r="CKD12" s="1242"/>
      <c r="CKE12" s="1242"/>
      <c r="CKF12" s="1242"/>
      <c r="CKG12" s="1242"/>
      <c r="CKH12" s="1242"/>
      <c r="CKI12" s="1242"/>
      <c r="CKJ12" s="1242"/>
      <c r="CKK12" s="1242"/>
      <c r="CKL12" s="1242"/>
      <c r="CKM12" s="1242"/>
      <c r="CKN12" s="1242"/>
      <c r="CKO12" s="1242"/>
      <c r="CKP12" s="1242"/>
      <c r="CKQ12" s="1242"/>
      <c r="CKR12" s="1242"/>
      <c r="CKS12" s="1242"/>
      <c r="CKT12" s="1242"/>
      <c r="CKU12" s="1242"/>
      <c r="CKV12" s="1242"/>
      <c r="CKW12" s="1242"/>
      <c r="CKX12" s="1242"/>
      <c r="CKY12" s="1242"/>
      <c r="CKZ12" s="1242"/>
      <c r="CLA12" s="1242"/>
      <c r="CLB12" s="1242"/>
      <c r="CLC12" s="1242"/>
      <c r="CLD12" s="1242"/>
      <c r="CLE12" s="1242"/>
      <c r="CLF12" s="1242"/>
      <c r="CLG12" s="1242"/>
      <c r="CLH12" s="1242"/>
      <c r="CLI12" s="1242"/>
      <c r="CLJ12" s="1242"/>
      <c r="CLK12" s="1242"/>
      <c r="CLL12" s="1242"/>
      <c r="CLM12" s="1242"/>
      <c r="CLN12" s="1242"/>
      <c r="CLO12" s="1242"/>
      <c r="CLP12" s="1242"/>
      <c r="CLQ12" s="1242"/>
      <c r="CLR12" s="1242"/>
      <c r="CLS12" s="1242"/>
      <c r="CLT12" s="1242"/>
      <c r="CLU12" s="1242"/>
      <c r="CLV12" s="1242"/>
      <c r="CLW12" s="1242"/>
      <c r="CLX12" s="1242"/>
      <c r="CLY12" s="1242"/>
      <c r="CLZ12" s="1242"/>
      <c r="CMA12" s="1242"/>
      <c r="CMB12" s="1242"/>
      <c r="CMC12" s="1242"/>
      <c r="CMD12" s="1242"/>
      <c r="CME12" s="1242"/>
      <c r="CMF12" s="1242"/>
      <c r="CMG12" s="1242"/>
      <c r="CMH12" s="1242"/>
      <c r="CMI12" s="1242"/>
      <c r="CMJ12" s="1242"/>
      <c r="CMK12" s="1242"/>
      <c r="CML12" s="1242"/>
      <c r="CMM12" s="1242"/>
      <c r="CMN12" s="1242"/>
      <c r="CMO12" s="1242"/>
      <c r="CMP12" s="1242"/>
      <c r="CMQ12" s="1242"/>
      <c r="CMR12" s="1242"/>
      <c r="CMS12" s="1242"/>
      <c r="CMT12" s="1242"/>
      <c r="CMU12" s="1242"/>
      <c r="CMV12" s="1242"/>
      <c r="CMW12" s="1242"/>
      <c r="CMX12" s="1242"/>
      <c r="CMY12" s="1242"/>
      <c r="CMZ12" s="1242"/>
      <c r="CNA12" s="1242"/>
      <c r="CNB12" s="1242"/>
      <c r="CNC12" s="1242"/>
      <c r="CND12" s="1242"/>
      <c r="CNE12" s="1242"/>
      <c r="CNF12" s="1242"/>
      <c r="CNG12" s="1242"/>
      <c r="CNH12" s="1242"/>
      <c r="CNI12" s="1242"/>
      <c r="CNJ12" s="1242"/>
      <c r="CNK12" s="1242"/>
      <c r="CNL12" s="1242"/>
      <c r="CNM12" s="1242"/>
      <c r="CNN12" s="1242"/>
      <c r="CNO12" s="1242"/>
      <c r="CNP12" s="1242"/>
      <c r="CNQ12" s="1242"/>
      <c r="CNR12" s="1242"/>
      <c r="CNS12" s="1242"/>
      <c r="CNT12" s="1242"/>
      <c r="CNU12" s="1242"/>
      <c r="CNV12" s="1242"/>
      <c r="CNW12" s="1242"/>
      <c r="CNX12" s="1242"/>
      <c r="CNY12" s="1242"/>
      <c r="CNZ12" s="1242"/>
      <c r="COA12" s="1242"/>
      <c r="COB12" s="1242"/>
      <c r="COC12" s="1242"/>
      <c r="COD12" s="1242"/>
      <c r="COE12" s="1242"/>
      <c r="COF12" s="1242"/>
      <c r="COG12" s="1242"/>
      <c r="COH12" s="1242"/>
      <c r="COI12" s="1242"/>
      <c r="COJ12" s="1242"/>
      <c r="COK12" s="1242"/>
      <c r="COL12" s="1242"/>
      <c r="COM12" s="1242"/>
      <c r="CON12" s="1242"/>
      <c r="COO12" s="1242"/>
      <c r="COP12" s="1242"/>
      <c r="COQ12" s="1242"/>
      <c r="COR12" s="1242"/>
      <c r="COS12" s="1242"/>
      <c r="COT12" s="1242"/>
      <c r="COU12" s="1242"/>
      <c r="COV12" s="1242"/>
      <c r="COW12" s="1242"/>
      <c r="COX12" s="1242"/>
      <c r="COY12" s="1242"/>
      <c r="COZ12" s="1242"/>
      <c r="CPA12" s="1242"/>
      <c r="CPB12" s="1242"/>
      <c r="CPC12" s="1242"/>
      <c r="CPD12" s="1242"/>
      <c r="CPE12" s="1242"/>
      <c r="CPF12" s="1242"/>
      <c r="CPG12" s="1242"/>
      <c r="CPH12" s="1242"/>
      <c r="CPI12" s="1242"/>
      <c r="CPJ12" s="1242"/>
      <c r="CPK12" s="1242"/>
      <c r="CPL12" s="1242"/>
      <c r="CPM12" s="1242"/>
      <c r="CPN12" s="1242"/>
      <c r="CPO12" s="1242"/>
      <c r="CPP12" s="1242"/>
      <c r="CPQ12" s="1242"/>
      <c r="CPR12" s="1242"/>
      <c r="CPS12" s="1242"/>
      <c r="CPT12" s="1242"/>
      <c r="CPU12" s="1242"/>
      <c r="CPV12" s="1242"/>
      <c r="CPW12" s="1242"/>
      <c r="CPX12" s="1242"/>
      <c r="CPY12" s="1242"/>
      <c r="CPZ12" s="1242"/>
      <c r="CQA12" s="1242"/>
      <c r="CQB12" s="1242"/>
      <c r="CQC12" s="1242"/>
      <c r="CQD12" s="1242"/>
      <c r="CQE12" s="1242"/>
      <c r="CQF12" s="1242"/>
      <c r="CQG12" s="1242"/>
      <c r="CQH12" s="1242"/>
      <c r="CQI12" s="1242"/>
      <c r="CQJ12" s="1242"/>
      <c r="CQK12" s="1242"/>
      <c r="CQL12" s="1242"/>
      <c r="CQM12" s="1242"/>
      <c r="CQN12" s="1242"/>
      <c r="CQO12" s="1242"/>
      <c r="CQP12" s="1242"/>
      <c r="CQQ12" s="1242"/>
      <c r="CQR12" s="1242"/>
      <c r="CQS12" s="1242"/>
      <c r="CQT12" s="1242"/>
      <c r="CQU12" s="1242"/>
      <c r="CQV12" s="1242"/>
      <c r="CQW12" s="1242"/>
      <c r="CQX12" s="1242"/>
      <c r="CQY12" s="1242"/>
      <c r="CQZ12" s="1242"/>
      <c r="CRA12" s="1242"/>
      <c r="CRB12" s="1242"/>
      <c r="CRC12" s="1242"/>
      <c r="CRD12" s="1242"/>
      <c r="CRE12" s="1242"/>
      <c r="CRF12" s="1242"/>
      <c r="CRG12" s="1242"/>
      <c r="CRH12" s="1242"/>
      <c r="CRI12" s="1242"/>
      <c r="CRJ12" s="1242"/>
      <c r="CRK12" s="1242"/>
      <c r="CRL12" s="1242"/>
      <c r="CRM12" s="1242"/>
      <c r="CRN12" s="1242"/>
      <c r="CRO12" s="1242"/>
      <c r="CRP12" s="1242"/>
      <c r="CRQ12" s="1242"/>
      <c r="CRR12" s="1242"/>
      <c r="CRS12" s="1242"/>
      <c r="CRT12" s="1242"/>
      <c r="CRU12" s="1242"/>
      <c r="CRV12" s="1242"/>
      <c r="CRW12" s="1242"/>
      <c r="CRX12" s="1242"/>
      <c r="CRY12" s="1242"/>
      <c r="CRZ12" s="1242"/>
      <c r="CSA12" s="1242"/>
      <c r="CSB12" s="1242"/>
      <c r="CSC12" s="1242"/>
      <c r="CSD12" s="1242"/>
      <c r="CSE12" s="1242"/>
      <c r="CSF12" s="1242"/>
      <c r="CSG12" s="1242"/>
      <c r="CSH12" s="1242"/>
      <c r="CSI12" s="1242"/>
      <c r="CSJ12" s="1242"/>
      <c r="CSK12" s="1242"/>
      <c r="CSL12" s="1242"/>
      <c r="CSM12" s="1242"/>
      <c r="CSN12" s="1242"/>
      <c r="CSO12" s="1242"/>
      <c r="CSP12" s="1242"/>
      <c r="CSQ12" s="1242"/>
      <c r="CSR12" s="1242"/>
      <c r="CSS12" s="1242"/>
      <c r="CST12" s="1242"/>
      <c r="CSU12" s="1242"/>
      <c r="CSV12" s="1242"/>
      <c r="CSW12" s="1242"/>
      <c r="CSX12" s="1242"/>
      <c r="CSY12" s="1242"/>
      <c r="CSZ12" s="1242"/>
      <c r="CTA12" s="1242"/>
      <c r="CTB12" s="1242"/>
      <c r="CTC12" s="1242"/>
      <c r="CTD12" s="1242"/>
      <c r="CTE12" s="1242"/>
      <c r="CTF12" s="1242"/>
      <c r="CTG12" s="1242"/>
      <c r="CTH12" s="1242"/>
      <c r="CTI12" s="1242"/>
      <c r="CTJ12" s="1242"/>
      <c r="CTK12" s="1242"/>
      <c r="CTL12" s="1242"/>
      <c r="CTM12" s="1242"/>
      <c r="CTN12" s="1242"/>
      <c r="CTO12" s="1242"/>
      <c r="CTP12" s="1242"/>
      <c r="CTQ12" s="1242"/>
      <c r="CTR12" s="1242"/>
      <c r="CTS12" s="1242"/>
      <c r="CTT12" s="1242"/>
      <c r="CTU12" s="1242"/>
      <c r="CTV12" s="1242"/>
      <c r="CTW12" s="1242"/>
      <c r="CTX12" s="1242"/>
      <c r="CTY12" s="1242"/>
      <c r="CTZ12" s="1242"/>
      <c r="CUA12" s="1242"/>
      <c r="CUB12" s="1242"/>
      <c r="CUC12" s="1242"/>
      <c r="CUD12" s="1242"/>
      <c r="CUE12" s="1242"/>
      <c r="CUF12" s="1242"/>
      <c r="CUG12" s="1242"/>
      <c r="CUH12" s="1242"/>
      <c r="CUI12" s="1242"/>
      <c r="CUJ12" s="1242"/>
      <c r="CUK12" s="1242"/>
      <c r="CUL12" s="1242"/>
      <c r="CUM12" s="1242"/>
      <c r="CUN12" s="1242"/>
      <c r="CUO12" s="1242"/>
      <c r="CUP12" s="1242"/>
      <c r="CUQ12" s="1242"/>
      <c r="CUR12" s="1242"/>
      <c r="CUS12" s="1242"/>
      <c r="CUT12" s="1242"/>
      <c r="CUU12" s="1242"/>
      <c r="CUV12" s="1242"/>
      <c r="CUW12" s="1242"/>
      <c r="CUX12" s="1242"/>
      <c r="CUY12" s="1242"/>
      <c r="CUZ12" s="1242"/>
      <c r="CVA12" s="1242"/>
      <c r="CVB12" s="1242"/>
      <c r="CVC12" s="1242"/>
      <c r="CVD12" s="1242"/>
      <c r="CVE12" s="1242"/>
      <c r="CVF12" s="1242"/>
      <c r="CVG12" s="1242"/>
      <c r="CVH12" s="1242"/>
      <c r="CVI12" s="1242"/>
      <c r="CVJ12" s="1242"/>
      <c r="CVK12" s="1242"/>
      <c r="CVL12" s="1242"/>
      <c r="CVM12" s="1242"/>
      <c r="CVN12" s="1242"/>
      <c r="CVO12" s="1242"/>
      <c r="CVP12" s="1242"/>
      <c r="CVQ12" s="1242"/>
      <c r="CVR12" s="1242"/>
      <c r="CVS12" s="1242"/>
      <c r="CVT12" s="1242"/>
      <c r="CVU12" s="1242"/>
      <c r="CVV12" s="1242"/>
      <c r="CVW12" s="1242"/>
      <c r="CVX12" s="1242"/>
      <c r="CVY12" s="1242"/>
      <c r="CVZ12" s="1242"/>
      <c r="CWA12" s="1242"/>
      <c r="CWB12" s="1242"/>
      <c r="CWC12" s="1242"/>
      <c r="CWD12" s="1242"/>
      <c r="CWE12" s="1242"/>
      <c r="CWF12" s="1242"/>
      <c r="CWG12" s="1242"/>
      <c r="CWH12" s="1242"/>
      <c r="CWI12" s="1242"/>
      <c r="CWJ12" s="1242"/>
      <c r="CWK12" s="1242"/>
      <c r="CWL12" s="1242"/>
      <c r="CWM12" s="1242"/>
      <c r="CWN12" s="1242"/>
      <c r="CWO12" s="1242"/>
      <c r="CWP12" s="1242"/>
      <c r="CWQ12" s="1242"/>
      <c r="CWR12" s="1242"/>
      <c r="CWS12" s="1242"/>
      <c r="CWT12" s="1242"/>
      <c r="CWU12" s="1242"/>
      <c r="CWV12" s="1242"/>
      <c r="CWW12" s="1242"/>
      <c r="CWX12" s="1242"/>
      <c r="CWY12" s="1242"/>
      <c r="CWZ12" s="1242"/>
      <c r="CXA12" s="1242"/>
      <c r="CXB12" s="1242"/>
      <c r="CXC12" s="1242"/>
      <c r="CXD12" s="1242"/>
      <c r="CXE12" s="1242"/>
      <c r="CXF12" s="1242"/>
      <c r="CXG12" s="1242"/>
      <c r="CXH12" s="1242"/>
      <c r="CXI12" s="1242"/>
      <c r="CXJ12" s="1242"/>
      <c r="CXK12" s="1242"/>
      <c r="CXL12" s="1242"/>
      <c r="CXM12" s="1242"/>
      <c r="CXN12" s="1242"/>
      <c r="CXO12" s="1242"/>
      <c r="CXP12" s="1242"/>
      <c r="CXQ12" s="1242"/>
      <c r="CXR12" s="1242"/>
      <c r="CXS12" s="1242"/>
      <c r="CXT12" s="1242"/>
      <c r="CXU12" s="1242"/>
      <c r="CXV12" s="1242"/>
      <c r="CXW12" s="1242"/>
      <c r="CXX12" s="1242"/>
      <c r="CXY12" s="1242"/>
      <c r="CXZ12" s="1242"/>
      <c r="CYA12" s="1242"/>
      <c r="CYB12" s="1242"/>
      <c r="CYC12" s="1242"/>
      <c r="CYD12" s="1242"/>
      <c r="CYE12" s="1242"/>
      <c r="CYF12" s="1242"/>
      <c r="CYG12" s="1242"/>
      <c r="CYH12" s="1242"/>
      <c r="CYI12" s="1242"/>
      <c r="CYJ12" s="1242"/>
      <c r="CYK12" s="1242"/>
      <c r="CYL12" s="1242"/>
      <c r="CYM12" s="1242"/>
      <c r="CYN12" s="1242"/>
      <c r="CYO12" s="1242"/>
      <c r="CYP12" s="1242"/>
      <c r="CYQ12" s="1242"/>
      <c r="CYR12" s="1242"/>
      <c r="CYS12" s="1242"/>
      <c r="CYT12" s="1242"/>
      <c r="CYU12" s="1242"/>
      <c r="CYV12" s="1242"/>
      <c r="CYW12" s="1242"/>
      <c r="CYX12" s="1242"/>
      <c r="CYY12" s="1242"/>
      <c r="CYZ12" s="1242"/>
      <c r="CZA12" s="1242"/>
      <c r="CZB12" s="1242"/>
      <c r="CZC12" s="1242"/>
      <c r="CZD12" s="1242"/>
      <c r="CZE12" s="1242"/>
      <c r="CZF12" s="1242"/>
      <c r="CZG12" s="1242"/>
      <c r="CZH12" s="1242"/>
      <c r="CZI12" s="1242"/>
      <c r="CZJ12" s="1242"/>
      <c r="CZK12" s="1242"/>
      <c r="CZL12" s="1242"/>
      <c r="CZM12" s="1242"/>
      <c r="CZN12" s="1242"/>
      <c r="CZO12" s="1242"/>
      <c r="CZP12" s="1242"/>
      <c r="CZQ12" s="1242"/>
      <c r="CZR12" s="1242"/>
      <c r="CZS12" s="1242"/>
      <c r="CZT12" s="1242"/>
      <c r="CZU12" s="1242"/>
      <c r="CZV12" s="1242"/>
      <c r="CZW12" s="1242"/>
      <c r="CZX12" s="1242"/>
      <c r="CZY12" s="1242"/>
      <c r="CZZ12" s="1242"/>
      <c r="DAA12" s="1242"/>
      <c r="DAB12" s="1242"/>
      <c r="DAC12" s="1242"/>
      <c r="DAD12" s="1242"/>
      <c r="DAE12" s="1242"/>
      <c r="DAF12" s="1242"/>
      <c r="DAG12" s="1242"/>
      <c r="DAH12" s="1242"/>
      <c r="DAI12" s="1242"/>
      <c r="DAJ12" s="1242"/>
      <c r="DAK12" s="1242"/>
      <c r="DAL12" s="1242"/>
      <c r="DAM12" s="1242"/>
      <c r="DAN12" s="1242"/>
      <c r="DAO12" s="1242"/>
      <c r="DAP12" s="1242"/>
      <c r="DAQ12" s="1242"/>
      <c r="DAR12" s="1242"/>
      <c r="DAS12" s="1242"/>
      <c r="DAT12" s="1242"/>
      <c r="DAU12" s="1242"/>
      <c r="DAV12" s="1242"/>
      <c r="DAW12" s="1242"/>
      <c r="DAX12" s="1242"/>
      <c r="DAY12" s="1242"/>
      <c r="DAZ12" s="1242"/>
      <c r="DBA12" s="1242"/>
      <c r="DBB12" s="1242"/>
      <c r="DBC12" s="1242"/>
      <c r="DBD12" s="1242"/>
      <c r="DBE12" s="1242"/>
      <c r="DBF12" s="1242"/>
      <c r="DBG12" s="1242"/>
      <c r="DBH12" s="1242"/>
      <c r="DBI12" s="1242"/>
      <c r="DBJ12" s="1242"/>
      <c r="DBK12" s="1242"/>
      <c r="DBL12" s="1242"/>
      <c r="DBM12" s="1242"/>
      <c r="DBN12" s="1242"/>
      <c r="DBO12" s="1242"/>
      <c r="DBP12" s="1242"/>
      <c r="DBQ12" s="1242"/>
      <c r="DBR12" s="1242"/>
      <c r="DBS12" s="1242"/>
      <c r="DBT12" s="1242"/>
      <c r="DBU12" s="1242"/>
      <c r="DBV12" s="1242"/>
      <c r="DBW12" s="1242"/>
      <c r="DBX12" s="1242"/>
      <c r="DBY12" s="1242"/>
      <c r="DBZ12" s="1242"/>
      <c r="DCA12" s="1242"/>
      <c r="DCB12" s="1242"/>
      <c r="DCC12" s="1242"/>
      <c r="DCD12" s="1242"/>
      <c r="DCE12" s="1242"/>
      <c r="DCF12" s="1242"/>
      <c r="DCG12" s="1242"/>
      <c r="DCH12" s="1242"/>
      <c r="DCI12" s="1242"/>
      <c r="DCJ12" s="1242"/>
      <c r="DCK12" s="1242"/>
      <c r="DCL12" s="1242"/>
      <c r="DCM12" s="1242"/>
      <c r="DCN12" s="1242"/>
      <c r="DCO12" s="1242"/>
      <c r="DCP12" s="1242"/>
      <c r="DCQ12" s="1242"/>
      <c r="DCR12" s="1242"/>
      <c r="DCS12" s="1242"/>
      <c r="DCT12" s="1242"/>
      <c r="DCU12" s="1242"/>
      <c r="DCV12" s="1242"/>
      <c r="DCW12" s="1242"/>
      <c r="DCX12" s="1242"/>
      <c r="DCY12" s="1242"/>
      <c r="DCZ12" s="1242"/>
      <c r="DDA12" s="1242"/>
      <c r="DDB12" s="1242"/>
      <c r="DDC12" s="1242"/>
      <c r="DDD12" s="1242"/>
      <c r="DDE12" s="1242"/>
      <c r="DDF12" s="1242"/>
      <c r="DDG12" s="1242"/>
      <c r="DDH12" s="1242"/>
      <c r="DDI12" s="1242"/>
      <c r="DDJ12" s="1242"/>
      <c r="DDK12" s="1242"/>
      <c r="DDL12" s="1242"/>
      <c r="DDM12" s="1242"/>
      <c r="DDN12" s="1242"/>
      <c r="DDO12" s="1242"/>
      <c r="DDP12" s="1242"/>
      <c r="DDQ12" s="1242"/>
      <c r="DDR12" s="1242"/>
      <c r="DDS12" s="1242"/>
      <c r="DDT12" s="1242"/>
      <c r="DDU12" s="1242"/>
      <c r="DDV12" s="1242"/>
      <c r="DDW12" s="1242"/>
      <c r="DDX12" s="1242"/>
      <c r="DDY12" s="1242"/>
      <c r="DDZ12" s="1242"/>
      <c r="DEA12" s="1242"/>
      <c r="DEB12" s="1242"/>
      <c r="DEC12" s="1242"/>
      <c r="DED12" s="1242"/>
      <c r="DEE12" s="1242"/>
      <c r="DEF12" s="1242"/>
      <c r="DEG12" s="1242"/>
      <c r="DEH12" s="1242"/>
      <c r="DEI12" s="1242"/>
      <c r="DEJ12" s="1242"/>
      <c r="DEK12" s="1242"/>
      <c r="DEL12" s="1242"/>
      <c r="DEM12" s="1242"/>
      <c r="DEN12" s="1242"/>
      <c r="DEO12" s="1242"/>
      <c r="DEP12" s="1242"/>
      <c r="DEQ12" s="1242"/>
      <c r="DER12" s="1242"/>
      <c r="DES12" s="1242"/>
      <c r="DET12" s="1242"/>
      <c r="DEU12" s="1242"/>
      <c r="DEV12" s="1242"/>
      <c r="DEW12" s="1242"/>
      <c r="DEX12" s="1242"/>
      <c r="DEY12" s="1242"/>
      <c r="DEZ12" s="1242"/>
      <c r="DFA12" s="1242"/>
      <c r="DFB12" s="1242"/>
      <c r="DFC12" s="1242"/>
      <c r="DFD12" s="1242"/>
      <c r="DFE12" s="1242"/>
      <c r="DFF12" s="1242"/>
      <c r="DFG12" s="1242"/>
      <c r="DFH12" s="1242"/>
      <c r="DFI12" s="1242"/>
      <c r="DFJ12" s="1242"/>
      <c r="DFK12" s="1242"/>
      <c r="DFL12" s="1242"/>
      <c r="DFM12" s="1242"/>
      <c r="DFN12" s="1242"/>
      <c r="DFO12" s="1242"/>
      <c r="DFP12" s="1242"/>
      <c r="DFQ12" s="1242"/>
      <c r="DFR12" s="1242"/>
      <c r="DFS12" s="1242"/>
      <c r="DFT12" s="1242"/>
      <c r="DFU12" s="1242"/>
      <c r="DFV12" s="1242"/>
      <c r="DFW12" s="1242"/>
      <c r="DFX12" s="1242"/>
      <c r="DFY12" s="1242"/>
      <c r="DFZ12" s="1242"/>
      <c r="DGA12" s="1242"/>
      <c r="DGB12" s="1242"/>
      <c r="DGC12" s="1242"/>
      <c r="DGD12" s="1242"/>
      <c r="DGE12" s="1242"/>
      <c r="DGF12" s="1242"/>
      <c r="DGG12" s="1242"/>
      <c r="DGH12" s="1242"/>
      <c r="DGI12" s="1242"/>
      <c r="DGJ12" s="1242"/>
      <c r="DGK12" s="1242"/>
      <c r="DGL12" s="1242"/>
      <c r="DGM12" s="1242"/>
      <c r="DGN12" s="1242"/>
      <c r="DGO12" s="1242"/>
      <c r="DGP12" s="1242"/>
      <c r="DGQ12" s="1242"/>
      <c r="DGR12" s="1242"/>
      <c r="DGS12" s="1242"/>
      <c r="DGT12" s="1242"/>
      <c r="DGU12" s="1242"/>
      <c r="DGV12" s="1242"/>
      <c r="DGW12" s="1242"/>
      <c r="DGX12" s="1242"/>
      <c r="DGY12" s="1242"/>
      <c r="DGZ12" s="1242"/>
      <c r="DHA12" s="1242"/>
      <c r="DHB12" s="1242"/>
      <c r="DHC12" s="1242"/>
      <c r="DHD12" s="1242"/>
      <c r="DHE12" s="1242"/>
      <c r="DHF12" s="1242"/>
      <c r="DHG12" s="1242"/>
      <c r="DHH12" s="1242"/>
      <c r="DHI12" s="1242"/>
      <c r="DHJ12" s="1242"/>
      <c r="DHK12" s="1242"/>
      <c r="DHL12" s="1242"/>
      <c r="DHM12" s="1242"/>
      <c r="DHN12" s="1242"/>
      <c r="DHO12" s="1242"/>
      <c r="DHP12" s="1242"/>
      <c r="DHQ12" s="1242"/>
      <c r="DHR12" s="1242"/>
      <c r="DHS12" s="1242"/>
      <c r="DHT12" s="1242"/>
      <c r="DHU12" s="1242"/>
      <c r="DHV12" s="1242"/>
      <c r="DHW12" s="1242"/>
      <c r="DHX12" s="1242"/>
      <c r="DHY12" s="1242"/>
      <c r="DHZ12" s="1242"/>
      <c r="DIA12" s="1242"/>
      <c r="DIB12" s="1242"/>
      <c r="DIC12" s="1242"/>
      <c r="DID12" s="1242"/>
      <c r="DIE12" s="1242"/>
      <c r="DIF12" s="1242"/>
      <c r="DIG12" s="1242"/>
      <c r="DIH12" s="1242"/>
      <c r="DII12" s="1242"/>
      <c r="DIJ12" s="1242"/>
      <c r="DIK12" s="1242"/>
      <c r="DIL12" s="1242"/>
      <c r="DIM12" s="1242"/>
      <c r="DIN12" s="1242"/>
      <c r="DIO12" s="1242"/>
      <c r="DIP12" s="1242"/>
      <c r="DIQ12" s="1242"/>
      <c r="DIR12" s="1242"/>
      <c r="DIS12" s="1242"/>
      <c r="DIT12" s="1242"/>
      <c r="DIU12" s="1242"/>
      <c r="DIV12" s="1242"/>
      <c r="DIW12" s="1242"/>
      <c r="DIX12" s="1242"/>
      <c r="DIY12" s="1242"/>
      <c r="DIZ12" s="1242"/>
      <c r="DJA12" s="1242"/>
      <c r="DJB12" s="1242"/>
      <c r="DJC12" s="1242"/>
      <c r="DJD12" s="1242"/>
      <c r="DJE12" s="1242"/>
      <c r="DJF12" s="1242"/>
      <c r="DJG12" s="1242"/>
      <c r="DJH12" s="1242"/>
      <c r="DJI12" s="1242"/>
      <c r="DJJ12" s="1242"/>
      <c r="DJK12" s="1242"/>
      <c r="DJL12" s="1242"/>
      <c r="DJM12" s="1242"/>
      <c r="DJN12" s="1242"/>
      <c r="DJO12" s="1242"/>
      <c r="DJP12" s="1242"/>
      <c r="DJQ12" s="1242"/>
      <c r="DJR12" s="1242"/>
      <c r="DJS12" s="1242"/>
      <c r="DJT12" s="1242"/>
      <c r="DJU12" s="1242"/>
      <c r="DJV12" s="1242"/>
      <c r="DJW12" s="1242"/>
      <c r="DJX12" s="1242"/>
      <c r="DJY12" s="1242"/>
      <c r="DJZ12" s="1242"/>
      <c r="DKA12" s="1242"/>
      <c r="DKB12" s="1242"/>
      <c r="DKC12" s="1242"/>
      <c r="DKD12" s="1242"/>
      <c r="DKE12" s="1242"/>
      <c r="DKF12" s="1242"/>
      <c r="DKG12" s="1242"/>
      <c r="DKH12" s="1242"/>
      <c r="DKI12" s="1242"/>
      <c r="DKJ12" s="1242"/>
      <c r="DKK12" s="1242"/>
      <c r="DKL12" s="1242"/>
      <c r="DKM12" s="1242"/>
      <c r="DKN12" s="1242"/>
      <c r="DKO12" s="1242"/>
      <c r="DKP12" s="1242"/>
      <c r="DKQ12" s="1242"/>
      <c r="DKR12" s="1242"/>
      <c r="DKS12" s="1242"/>
      <c r="DKT12" s="1242"/>
      <c r="DKU12" s="1242"/>
      <c r="DKV12" s="1242"/>
      <c r="DKW12" s="1242"/>
      <c r="DKX12" s="1242"/>
      <c r="DKY12" s="1242"/>
      <c r="DKZ12" s="1242"/>
      <c r="DLA12" s="1242"/>
      <c r="DLB12" s="1242"/>
      <c r="DLC12" s="1242"/>
      <c r="DLD12" s="1242"/>
      <c r="DLE12" s="1242"/>
      <c r="DLF12" s="1242"/>
      <c r="DLG12" s="1242"/>
      <c r="DLH12" s="1242"/>
      <c r="DLI12" s="1242"/>
      <c r="DLJ12" s="1242"/>
      <c r="DLK12" s="1242"/>
      <c r="DLL12" s="1242"/>
      <c r="DLM12" s="1242"/>
      <c r="DLN12" s="1242"/>
      <c r="DLO12" s="1242"/>
      <c r="DLP12" s="1242"/>
      <c r="DLQ12" s="1242"/>
      <c r="DLR12" s="1242"/>
      <c r="DLS12" s="1242"/>
      <c r="DLT12" s="1242"/>
      <c r="DLU12" s="1242"/>
      <c r="DLV12" s="1242"/>
      <c r="DLW12" s="1242"/>
      <c r="DLX12" s="1242"/>
      <c r="DLY12" s="1242"/>
      <c r="DLZ12" s="1242"/>
      <c r="DMA12" s="1242"/>
      <c r="DMB12" s="1242"/>
      <c r="DMC12" s="1242"/>
      <c r="DMD12" s="1242"/>
      <c r="DME12" s="1242"/>
      <c r="DMF12" s="1242"/>
      <c r="DMG12" s="1242"/>
      <c r="DMH12" s="1242"/>
      <c r="DMI12" s="1242"/>
      <c r="DMJ12" s="1242"/>
      <c r="DMK12" s="1242"/>
      <c r="DML12" s="1242"/>
      <c r="DMM12" s="1242"/>
      <c r="DMN12" s="1242"/>
      <c r="DMO12" s="1242"/>
      <c r="DMP12" s="1242"/>
      <c r="DMQ12" s="1242"/>
      <c r="DMR12" s="1242"/>
      <c r="DMS12" s="1242"/>
      <c r="DMT12" s="1242"/>
      <c r="DMU12" s="1242"/>
      <c r="DMV12" s="1242"/>
      <c r="DMW12" s="1242"/>
      <c r="DMX12" s="1242"/>
      <c r="DMY12" s="1242"/>
      <c r="DMZ12" s="1242"/>
      <c r="DNA12" s="1242"/>
      <c r="DNB12" s="1242"/>
      <c r="DNC12" s="1242"/>
      <c r="DND12" s="1242"/>
      <c r="DNE12" s="1242"/>
      <c r="DNF12" s="1242"/>
      <c r="DNG12" s="1242"/>
      <c r="DNH12" s="1242"/>
      <c r="DNI12" s="1242"/>
      <c r="DNJ12" s="1242"/>
      <c r="DNK12" s="1242"/>
      <c r="DNL12" s="1242"/>
      <c r="DNM12" s="1242"/>
      <c r="DNN12" s="1242"/>
      <c r="DNO12" s="1242"/>
      <c r="DNP12" s="1242"/>
      <c r="DNQ12" s="1242"/>
      <c r="DNR12" s="1242"/>
      <c r="DNS12" s="1242"/>
      <c r="DNT12" s="1242"/>
      <c r="DNU12" s="1242"/>
      <c r="DNV12" s="1242"/>
      <c r="DNW12" s="1242"/>
      <c r="DNX12" s="1242"/>
      <c r="DNY12" s="1242"/>
      <c r="DNZ12" s="1242"/>
      <c r="DOA12" s="1242"/>
      <c r="DOB12" s="1242"/>
      <c r="DOC12" s="1242"/>
      <c r="DOD12" s="1242"/>
      <c r="DOE12" s="1242"/>
      <c r="DOF12" s="1242"/>
      <c r="DOG12" s="1242"/>
      <c r="DOH12" s="1242"/>
      <c r="DOI12" s="1242"/>
      <c r="DOJ12" s="1242"/>
      <c r="DOK12" s="1242"/>
      <c r="DOL12" s="1242"/>
      <c r="DOM12" s="1242"/>
      <c r="DON12" s="1242"/>
      <c r="DOO12" s="1242"/>
      <c r="DOP12" s="1242"/>
      <c r="DOQ12" s="1242"/>
      <c r="DOR12" s="1242"/>
      <c r="DOS12" s="1242"/>
      <c r="DOT12" s="1242"/>
      <c r="DOU12" s="1242"/>
      <c r="DOV12" s="1242"/>
      <c r="DOW12" s="1242"/>
      <c r="DOX12" s="1242"/>
      <c r="DOY12" s="1242"/>
      <c r="DOZ12" s="1242"/>
      <c r="DPA12" s="1242"/>
      <c r="DPB12" s="1242"/>
      <c r="DPC12" s="1242"/>
      <c r="DPD12" s="1242"/>
      <c r="DPE12" s="1242"/>
      <c r="DPF12" s="1242"/>
      <c r="DPG12" s="1242"/>
      <c r="DPH12" s="1242"/>
      <c r="DPI12" s="1242"/>
      <c r="DPJ12" s="1242"/>
      <c r="DPK12" s="1242"/>
      <c r="DPL12" s="1242"/>
      <c r="DPM12" s="1242"/>
      <c r="DPN12" s="1242"/>
      <c r="DPO12" s="1242"/>
      <c r="DPP12" s="1242"/>
      <c r="DPQ12" s="1242"/>
      <c r="DPR12" s="1242"/>
      <c r="DPS12" s="1242"/>
      <c r="DPT12" s="1242"/>
      <c r="DPU12" s="1242"/>
      <c r="DPV12" s="1242"/>
      <c r="DPW12" s="1242"/>
      <c r="DPX12" s="1242"/>
      <c r="DPY12" s="1242"/>
      <c r="DPZ12" s="1242"/>
      <c r="DQA12" s="1242"/>
      <c r="DQB12" s="1242"/>
      <c r="DQC12" s="1242"/>
      <c r="DQD12" s="1242"/>
      <c r="DQE12" s="1242"/>
      <c r="DQF12" s="1242"/>
      <c r="DQG12" s="1242"/>
      <c r="DQH12" s="1242"/>
      <c r="DQI12" s="1242"/>
      <c r="DQJ12" s="1242"/>
      <c r="DQK12" s="1242"/>
      <c r="DQL12" s="1242"/>
      <c r="DQM12" s="1242"/>
      <c r="DQN12" s="1242"/>
      <c r="DQO12" s="1242"/>
      <c r="DQP12" s="1242"/>
      <c r="DQQ12" s="1242"/>
      <c r="DQR12" s="1242"/>
      <c r="DQS12" s="1242"/>
      <c r="DQT12" s="1242"/>
      <c r="DQU12" s="1242"/>
      <c r="DQV12" s="1242"/>
      <c r="DQW12" s="1242"/>
      <c r="DQX12" s="1242"/>
      <c r="DQY12" s="1242"/>
      <c r="DQZ12" s="1242"/>
      <c r="DRA12" s="1242"/>
      <c r="DRB12" s="1242"/>
      <c r="DRC12" s="1242"/>
      <c r="DRD12" s="1242"/>
      <c r="DRE12" s="1242"/>
      <c r="DRF12" s="1242"/>
      <c r="DRG12" s="1242"/>
      <c r="DRH12" s="1242"/>
      <c r="DRI12" s="1242"/>
      <c r="DRJ12" s="1242"/>
      <c r="DRK12" s="1242"/>
      <c r="DRL12" s="1242"/>
      <c r="DRM12" s="1242"/>
      <c r="DRN12" s="1242"/>
      <c r="DRO12" s="1242"/>
      <c r="DRP12" s="1242"/>
      <c r="DRQ12" s="1242"/>
      <c r="DRR12" s="1242"/>
      <c r="DRS12" s="1242"/>
      <c r="DRT12" s="1242"/>
      <c r="DRU12" s="1242"/>
      <c r="DRV12" s="1242"/>
      <c r="DRW12" s="1242"/>
      <c r="DRX12" s="1242"/>
      <c r="DRY12" s="1242"/>
      <c r="DRZ12" s="1242"/>
      <c r="DSA12" s="1242"/>
      <c r="DSB12" s="1242"/>
      <c r="DSC12" s="1242"/>
      <c r="DSD12" s="1242"/>
      <c r="DSE12" s="1242"/>
      <c r="DSF12" s="1242"/>
      <c r="DSG12" s="1242"/>
      <c r="DSH12" s="1242"/>
      <c r="DSI12" s="1242"/>
      <c r="DSJ12" s="1242"/>
      <c r="DSK12" s="1242"/>
      <c r="DSL12" s="1242"/>
      <c r="DSM12" s="1242"/>
      <c r="DSN12" s="1242"/>
      <c r="DSO12" s="1242"/>
      <c r="DSP12" s="1242"/>
      <c r="DSQ12" s="1242"/>
      <c r="DSR12" s="1242"/>
      <c r="DSS12" s="1242"/>
      <c r="DST12" s="1242"/>
      <c r="DSU12" s="1242"/>
      <c r="DSV12" s="1242"/>
      <c r="DSW12" s="1242"/>
      <c r="DSX12" s="1242"/>
      <c r="DSY12" s="1242"/>
      <c r="DSZ12" s="1242"/>
      <c r="DTA12" s="1242"/>
      <c r="DTB12" s="1242"/>
      <c r="DTC12" s="1242"/>
      <c r="DTD12" s="1242"/>
      <c r="DTE12" s="1242"/>
      <c r="DTF12" s="1242"/>
      <c r="DTG12" s="1242"/>
      <c r="DTH12" s="1242"/>
      <c r="DTI12" s="1242"/>
      <c r="DTJ12" s="1242"/>
      <c r="DTK12" s="1242"/>
      <c r="DTL12" s="1242"/>
      <c r="DTM12" s="1242"/>
      <c r="DTN12" s="1242"/>
      <c r="DTO12" s="1242"/>
      <c r="DTP12" s="1242"/>
      <c r="DTQ12" s="1242"/>
      <c r="DTR12" s="1242"/>
      <c r="DTS12" s="1242"/>
      <c r="DTT12" s="1242"/>
      <c r="DTU12" s="1242"/>
      <c r="DTV12" s="1242"/>
      <c r="DTW12" s="1242"/>
      <c r="DTX12" s="1242"/>
      <c r="DTY12" s="1242"/>
      <c r="DTZ12" s="1242"/>
      <c r="DUA12" s="1242"/>
      <c r="DUB12" s="1242"/>
      <c r="DUC12" s="1242"/>
      <c r="DUD12" s="1242"/>
      <c r="DUE12" s="1242"/>
      <c r="DUF12" s="1242"/>
      <c r="DUG12" s="1242"/>
      <c r="DUH12" s="1242"/>
      <c r="DUI12" s="1242"/>
      <c r="DUJ12" s="1242"/>
      <c r="DUK12" s="1242"/>
      <c r="DUL12" s="1242"/>
      <c r="DUM12" s="1242"/>
      <c r="DUN12" s="1242"/>
      <c r="DUO12" s="1242"/>
      <c r="DUP12" s="1242"/>
      <c r="DUQ12" s="1242"/>
      <c r="DUR12" s="1242"/>
      <c r="DUS12" s="1242"/>
      <c r="DUT12" s="1242"/>
      <c r="DUU12" s="1242"/>
      <c r="DUV12" s="1242"/>
      <c r="DUW12" s="1242"/>
      <c r="DUX12" s="1242"/>
      <c r="DUY12" s="1242"/>
      <c r="DUZ12" s="1242"/>
      <c r="DVA12" s="1242"/>
      <c r="DVB12" s="1242"/>
      <c r="DVC12" s="1242"/>
      <c r="DVD12" s="1242"/>
      <c r="DVE12" s="1242"/>
      <c r="DVF12" s="1242"/>
      <c r="DVG12" s="1242"/>
      <c r="DVH12" s="1242"/>
      <c r="DVI12" s="1242"/>
      <c r="DVJ12" s="1242"/>
      <c r="DVK12" s="1242"/>
      <c r="DVL12" s="1242"/>
      <c r="DVM12" s="1242"/>
      <c r="DVN12" s="1242"/>
      <c r="DVO12" s="1242"/>
      <c r="DVP12" s="1242"/>
      <c r="DVQ12" s="1242"/>
      <c r="DVR12" s="1242"/>
      <c r="DVS12" s="1242"/>
      <c r="DVT12" s="1242"/>
      <c r="DVU12" s="1242"/>
      <c r="DVV12" s="1242"/>
      <c r="DVW12" s="1242"/>
      <c r="DVX12" s="1242"/>
      <c r="DVY12" s="1242"/>
      <c r="DVZ12" s="1242"/>
      <c r="DWA12" s="1242"/>
      <c r="DWB12" s="1242"/>
      <c r="DWC12" s="1242"/>
      <c r="DWD12" s="1242"/>
      <c r="DWE12" s="1242"/>
      <c r="DWF12" s="1242"/>
      <c r="DWG12" s="1242"/>
      <c r="DWH12" s="1242"/>
      <c r="DWI12" s="1242"/>
      <c r="DWJ12" s="1242"/>
      <c r="DWK12" s="1242"/>
      <c r="DWL12" s="1242"/>
      <c r="DWM12" s="1242"/>
      <c r="DWN12" s="1242"/>
      <c r="DWO12" s="1242"/>
      <c r="DWP12" s="1242"/>
      <c r="DWQ12" s="1242"/>
      <c r="DWR12" s="1242"/>
      <c r="DWS12" s="1242"/>
      <c r="DWT12" s="1242"/>
      <c r="DWU12" s="1242"/>
      <c r="DWV12" s="1242"/>
      <c r="DWW12" s="1242"/>
      <c r="DWX12" s="1242"/>
      <c r="DWY12" s="1242"/>
      <c r="DWZ12" s="1242"/>
      <c r="DXA12" s="1242"/>
      <c r="DXB12" s="1242"/>
      <c r="DXC12" s="1242"/>
      <c r="DXD12" s="1242"/>
      <c r="DXE12" s="1242"/>
      <c r="DXF12" s="1242"/>
      <c r="DXG12" s="1242"/>
      <c r="DXH12" s="1242"/>
      <c r="DXI12" s="1242"/>
      <c r="DXJ12" s="1242"/>
      <c r="DXK12" s="1242"/>
      <c r="DXL12" s="1242"/>
      <c r="DXM12" s="1242"/>
      <c r="DXN12" s="1242"/>
      <c r="DXO12" s="1242"/>
      <c r="DXP12" s="1242"/>
      <c r="DXQ12" s="1242"/>
      <c r="DXR12" s="1242"/>
      <c r="DXS12" s="1242"/>
      <c r="DXT12" s="1242"/>
      <c r="DXU12" s="1242"/>
      <c r="DXV12" s="1242"/>
      <c r="DXW12" s="1242"/>
      <c r="DXX12" s="1242"/>
      <c r="DXY12" s="1242"/>
      <c r="DXZ12" s="1242"/>
      <c r="DYA12" s="1242"/>
      <c r="DYB12" s="1242"/>
      <c r="DYC12" s="1242"/>
      <c r="DYD12" s="1242"/>
      <c r="DYE12" s="1242"/>
      <c r="DYF12" s="1242"/>
      <c r="DYG12" s="1242"/>
      <c r="DYH12" s="1242"/>
      <c r="DYI12" s="1242"/>
      <c r="DYJ12" s="1242"/>
      <c r="DYK12" s="1242"/>
      <c r="DYL12" s="1242"/>
      <c r="DYM12" s="1242"/>
      <c r="DYN12" s="1242"/>
      <c r="DYO12" s="1242"/>
      <c r="DYP12" s="1242"/>
      <c r="DYQ12" s="1242"/>
      <c r="DYR12" s="1242"/>
      <c r="DYS12" s="1242"/>
      <c r="DYT12" s="1242"/>
      <c r="DYU12" s="1242"/>
      <c r="DYV12" s="1242"/>
      <c r="DYW12" s="1242"/>
      <c r="DYX12" s="1242"/>
      <c r="DYY12" s="1242"/>
      <c r="DYZ12" s="1242"/>
      <c r="DZA12" s="1242"/>
      <c r="DZB12" s="1242"/>
      <c r="DZC12" s="1242"/>
      <c r="DZD12" s="1242"/>
      <c r="DZE12" s="1242"/>
      <c r="DZF12" s="1242"/>
      <c r="DZG12" s="1242"/>
      <c r="DZH12" s="1242"/>
      <c r="DZI12" s="1242"/>
      <c r="DZJ12" s="1242"/>
      <c r="DZK12" s="1242"/>
      <c r="DZL12" s="1242"/>
      <c r="DZM12" s="1242"/>
      <c r="DZN12" s="1242"/>
      <c r="DZO12" s="1242"/>
      <c r="DZP12" s="1242"/>
      <c r="DZQ12" s="1242"/>
      <c r="DZR12" s="1242"/>
      <c r="DZS12" s="1242"/>
      <c r="DZT12" s="1242"/>
      <c r="DZU12" s="1242"/>
      <c r="DZV12" s="1242"/>
      <c r="DZW12" s="1242"/>
      <c r="DZX12" s="1242"/>
      <c r="DZY12" s="1242"/>
      <c r="DZZ12" s="1242"/>
      <c r="EAA12" s="1242"/>
      <c r="EAB12" s="1242"/>
      <c r="EAC12" s="1242"/>
      <c r="EAD12" s="1242"/>
      <c r="EAE12" s="1242"/>
      <c r="EAF12" s="1242"/>
      <c r="EAG12" s="1242"/>
      <c r="EAH12" s="1242"/>
      <c r="EAI12" s="1242"/>
      <c r="EAJ12" s="1242"/>
      <c r="EAK12" s="1242"/>
      <c r="EAL12" s="1242"/>
      <c r="EAM12" s="1242"/>
      <c r="EAN12" s="1242"/>
      <c r="EAO12" s="1242"/>
      <c r="EAP12" s="1242"/>
      <c r="EAQ12" s="1242"/>
      <c r="EAR12" s="1242"/>
      <c r="EAS12" s="1242"/>
      <c r="EAT12" s="1242"/>
      <c r="EAU12" s="1242"/>
      <c r="EAV12" s="1242"/>
      <c r="EAW12" s="1242"/>
      <c r="EAX12" s="1242"/>
      <c r="EAY12" s="1242"/>
      <c r="EAZ12" s="1242"/>
      <c r="EBA12" s="1242"/>
      <c r="EBB12" s="1242"/>
      <c r="EBC12" s="1242"/>
      <c r="EBD12" s="1242"/>
      <c r="EBE12" s="1242"/>
      <c r="EBF12" s="1242"/>
      <c r="EBG12" s="1242"/>
      <c r="EBH12" s="1242"/>
      <c r="EBI12" s="1242"/>
      <c r="EBJ12" s="1242"/>
      <c r="EBK12" s="1242"/>
      <c r="EBL12" s="1242"/>
      <c r="EBM12" s="1242"/>
      <c r="EBN12" s="1242"/>
      <c r="EBO12" s="1242"/>
      <c r="EBP12" s="1242"/>
      <c r="EBQ12" s="1242"/>
      <c r="EBR12" s="1242"/>
      <c r="EBS12" s="1242"/>
      <c r="EBT12" s="1242"/>
      <c r="EBU12" s="1242"/>
      <c r="EBV12" s="1242"/>
      <c r="EBW12" s="1242"/>
      <c r="EBX12" s="1242"/>
      <c r="EBY12" s="1242"/>
      <c r="EBZ12" s="1242"/>
      <c r="ECA12" s="1242"/>
      <c r="ECB12" s="1242"/>
      <c r="ECC12" s="1242"/>
      <c r="ECD12" s="1242"/>
      <c r="ECE12" s="1242"/>
      <c r="ECF12" s="1242"/>
      <c r="ECG12" s="1242"/>
      <c r="ECH12" s="1242"/>
      <c r="ECI12" s="1242"/>
      <c r="ECJ12" s="1242"/>
      <c r="ECK12" s="1242"/>
      <c r="ECL12" s="1242"/>
      <c r="ECM12" s="1242"/>
      <c r="ECN12" s="1242"/>
      <c r="ECO12" s="1242"/>
      <c r="ECP12" s="1242"/>
      <c r="ECQ12" s="1242"/>
      <c r="ECR12" s="1242"/>
      <c r="ECS12" s="1242"/>
      <c r="ECT12" s="1242"/>
      <c r="ECU12" s="1242"/>
      <c r="ECV12" s="1242"/>
      <c r="ECW12" s="1242"/>
      <c r="ECX12" s="1242"/>
      <c r="ECY12" s="1242"/>
      <c r="ECZ12" s="1242"/>
      <c r="EDA12" s="1242"/>
      <c r="EDB12" s="1242"/>
      <c r="EDC12" s="1242"/>
      <c r="EDD12" s="1242"/>
      <c r="EDE12" s="1242"/>
      <c r="EDF12" s="1242"/>
      <c r="EDG12" s="1242"/>
      <c r="EDH12" s="1242"/>
      <c r="EDI12" s="1242"/>
      <c r="EDJ12" s="1242"/>
      <c r="EDK12" s="1242"/>
      <c r="EDL12" s="1242"/>
      <c r="EDM12" s="1242"/>
      <c r="EDN12" s="1242"/>
      <c r="EDO12" s="1242"/>
      <c r="EDP12" s="1242"/>
      <c r="EDQ12" s="1242"/>
      <c r="EDR12" s="1242"/>
      <c r="EDS12" s="1242"/>
      <c r="EDT12" s="1242"/>
      <c r="EDU12" s="1242"/>
      <c r="EDV12" s="1242"/>
      <c r="EDW12" s="1242"/>
      <c r="EDX12" s="1242"/>
      <c r="EDY12" s="1242"/>
      <c r="EDZ12" s="1242"/>
      <c r="EEA12" s="1242"/>
      <c r="EEB12" s="1242"/>
      <c r="EEC12" s="1242"/>
      <c r="EED12" s="1242"/>
      <c r="EEE12" s="1242"/>
      <c r="EEF12" s="1242"/>
      <c r="EEG12" s="1242"/>
      <c r="EEH12" s="1242"/>
      <c r="EEI12" s="1242"/>
      <c r="EEJ12" s="1242"/>
      <c r="EEK12" s="1242"/>
      <c r="EEL12" s="1242"/>
      <c r="EEM12" s="1242"/>
      <c r="EEN12" s="1242"/>
      <c r="EEO12" s="1242"/>
      <c r="EEP12" s="1242"/>
      <c r="EEQ12" s="1242"/>
      <c r="EER12" s="1242"/>
      <c r="EES12" s="1242"/>
      <c r="EET12" s="1242"/>
      <c r="EEU12" s="1242"/>
      <c r="EEV12" s="1242"/>
      <c r="EEW12" s="1242"/>
      <c r="EEX12" s="1242"/>
      <c r="EEY12" s="1242"/>
      <c r="EEZ12" s="1242"/>
      <c r="EFA12" s="1242"/>
      <c r="EFB12" s="1242"/>
      <c r="EFC12" s="1242"/>
      <c r="EFD12" s="1242"/>
      <c r="EFE12" s="1242"/>
      <c r="EFF12" s="1242"/>
      <c r="EFG12" s="1242"/>
      <c r="EFH12" s="1242"/>
      <c r="EFI12" s="1242"/>
      <c r="EFJ12" s="1242"/>
      <c r="EFK12" s="1242"/>
      <c r="EFL12" s="1242"/>
      <c r="EFM12" s="1242"/>
      <c r="EFN12" s="1242"/>
      <c r="EFO12" s="1242"/>
      <c r="EFP12" s="1242"/>
      <c r="EFQ12" s="1242"/>
      <c r="EFR12" s="1242"/>
      <c r="EFS12" s="1242"/>
      <c r="EFT12" s="1242"/>
      <c r="EFU12" s="1242"/>
      <c r="EFV12" s="1242"/>
      <c r="EFW12" s="1242"/>
      <c r="EFX12" s="1242"/>
      <c r="EFY12" s="1242"/>
      <c r="EFZ12" s="1242"/>
      <c r="EGA12" s="1242"/>
      <c r="EGB12" s="1242"/>
      <c r="EGC12" s="1242"/>
      <c r="EGD12" s="1242"/>
      <c r="EGE12" s="1242"/>
      <c r="EGF12" s="1242"/>
      <c r="EGG12" s="1242"/>
      <c r="EGH12" s="1242"/>
      <c r="EGI12" s="1242"/>
      <c r="EGJ12" s="1242"/>
      <c r="EGK12" s="1242"/>
      <c r="EGL12" s="1242"/>
      <c r="EGM12" s="1242"/>
      <c r="EGN12" s="1242"/>
      <c r="EGO12" s="1242"/>
      <c r="EGP12" s="1242"/>
      <c r="EGQ12" s="1242"/>
      <c r="EGR12" s="1242"/>
      <c r="EGS12" s="1242"/>
      <c r="EGT12" s="1242"/>
      <c r="EGU12" s="1242"/>
      <c r="EGV12" s="1242"/>
      <c r="EGW12" s="1242"/>
      <c r="EGX12" s="1242"/>
      <c r="EGY12" s="1242"/>
      <c r="EGZ12" s="1242"/>
      <c r="EHA12" s="1242"/>
      <c r="EHB12" s="1242"/>
      <c r="EHC12" s="1242"/>
      <c r="EHD12" s="1242"/>
      <c r="EHE12" s="1242"/>
      <c r="EHF12" s="1242"/>
      <c r="EHG12" s="1242"/>
      <c r="EHH12" s="1242"/>
      <c r="EHI12" s="1242"/>
      <c r="EHJ12" s="1242"/>
      <c r="EHK12" s="1242"/>
      <c r="EHL12" s="1242"/>
      <c r="EHM12" s="1242"/>
      <c r="EHN12" s="1242"/>
      <c r="EHO12" s="1242"/>
      <c r="EHP12" s="1242"/>
      <c r="EHQ12" s="1242"/>
      <c r="EHR12" s="1242"/>
      <c r="EHS12" s="1242"/>
      <c r="EHT12" s="1242"/>
      <c r="EHU12" s="1242"/>
      <c r="EHV12" s="1242"/>
      <c r="EHW12" s="1242"/>
      <c r="EHX12" s="1242"/>
      <c r="EHY12" s="1242"/>
      <c r="EHZ12" s="1242"/>
      <c r="EIA12" s="1242"/>
      <c r="EIB12" s="1242"/>
      <c r="EIC12" s="1242"/>
      <c r="EID12" s="1242"/>
      <c r="EIE12" s="1242"/>
      <c r="EIF12" s="1242"/>
      <c r="EIG12" s="1242"/>
      <c r="EIH12" s="1242"/>
      <c r="EII12" s="1242"/>
      <c r="EIJ12" s="1242"/>
      <c r="EIK12" s="1242"/>
      <c r="EIL12" s="1242"/>
      <c r="EIM12" s="1242"/>
      <c r="EIN12" s="1242"/>
      <c r="EIO12" s="1242"/>
      <c r="EIP12" s="1242"/>
      <c r="EIQ12" s="1242"/>
      <c r="EIR12" s="1242"/>
      <c r="EIS12" s="1242"/>
      <c r="EIT12" s="1242"/>
      <c r="EIU12" s="1242"/>
      <c r="EIV12" s="1242"/>
      <c r="EIW12" s="1242"/>
      <c r="EIX12" s="1242"/>
      <c r="EIY12" s="1242"/>
      <c r="EIZ12" s="1242"/>
      <c r="EJA12" s="1242"/>
      <c r="EJB12" s="1242"/>
      <c r="EJC12" s="1242"/>
      <c r="EJD12" s="1242"/>
      <c r="EJE12" s="1242"/>
      <c r="EJF12" s="1242"/>
      <c r="EJG12" s="1242"/>
      <c r="EJH12" s="1242"/>
      <c r="EJI12" s="1242"/>
      <c r="EJJ12" s="1242"/>
      <c r="EJK12" s="1242"/>
      <c r="EJL12" s="1242"/>
      <c r="EJM12" s="1242"/>
      <c r="EJN12" s="1242"/>
      <c r="EJO12" s="1242"/>
      <c r="EJP12" s="1242"/>
      <c r="EJQ12" s="1242"/>
      <c r="EJR12" s="1242"/>
      <c r="EJS12" s="1242"/>
      <c r="EJT12" s="1242"/>
      <c r="EJU12" s="1242"/>
      <c r="EJV12" s="1242"/>
      <c r="EJW12" s="1242"/>
      <c r="EJX12" s="1242"/>
      <c r="EJY12" s="1242"/>
      <c r="EJZ12" s="1242"/>
      <c r="EKA12" s="1242"/>
      <c r="EKB12" s="1242"/>
      <c r="EKC12" s="1242"/>
      <c r="EKD12" s="1242"/>
      <c r="EKE12" s="1242"/>
      <c r="EKF12" s="1242"/>
      <c r="EKG12" s="1242"/>
      <c r="EKH12" s="1242"/>
      <c r="EKI12" s="1242"/>
      <c r="EKJ12" s="1242"/>
      <c r="EKK12" s="1242"/>
      <c r="EKL12" s="1242"/>
      <c r="EKM12" s="1242"/>
      <c r="EKN12" s="1242"/>
      <c r="EKO12" s="1242"/>
      <c r="EKP12" s="1242"/>
      <c r="EKQ12" s="1242"/>
      <c r="EKR12" s="1242"/>
      <c r="EKS12" s="1242"/>
      <c r="EKT12" s="1242"/>
      <c r="EKU12" s="1242"/>
      <c r="EKV12" s="1242"/>
      <c r="EKW12" s="1242"/>
      <c r="EKX12" s="1242"/>
      <c r="EKY12" s="1242"/>
      <c r="EKZ12" s="1242"/>
      <c r="ELA12" s="1242"/>
      <c r="ELB12" s="1242"/>
      <c r="ELC12" s="1242"/>
      <c r="ELD12" s="1242"/>
      <c r="ELE12" s="1242"/>
      <c r="ELF12" s="1242"/>
      <c r="ELG12" s="1242"/>
      <c r="ELH12" s="1242"/>
      <c r="ELI12" s="1242"/>
      <c r="ELJ12" s="1242"/>
      <c r="ELK12" s="1242"/>
      <c r="ELL12" s="1242"/>
      <c r="ELM12" s="1242"/>
      <c r="ELN12" s="1242"/>
      <c r="ELO12" s="1242"/>
      <c r="ELP12" s="1242"/>
      <c r="ELQ12" s="1242"/>
      <c r="ELR12" s="1242"/>
      <c r="ELS12" s="1242"/>
      <c r="ELT12" s="1242"/>
      <c r="ELU12" s="1242"/>
      <c r="ELV12" s="1242"/>
      <c r="ELW12" s="1242"/>
      <c r="ELX12" s="1242"/>
      <c r="ELY12" s="1242"/>
      <c r="ELZ12" s="1242"/>
      <c r="EMA12" s="1242"/>
      <c r="EMB12" s="1242"/>
      <c r="EMC12" s="1242"/>
      <c r="EMD12" s="1242"/>
      <c r="EME12" s="1242"/>
      <c r="EMF12" s="1242"/>
      <c r="EMG12" s="1242"/>
      <c r="EMH12" s="1242"/>
      <c r="EMI12" s="1242"/>
      <c r="EMJ12" s="1242"/>
      <c r="EMK12" s="1242"/>
      <c r="EML12" s="1242"/>
      <c r="EMM12" s="1242"/>
      <c r="EMN12" s="1242"/>
      <c r="EMO12" s="1242"/>
      <c r="EMP12" s="1242"/>
      <c r="EMQ12" s="1242"/>
      <c r="EMR12" s="1242"/>
      <c r="EMS12" s="1242"/>
      <c r="EMT12" s="1242"/>
      <c r="EMU12" s="1242"/>
      <c r="EMV12" s="1242"/>
      <c r="EMW12" s="1242"/>
      <c r="EMX12" s="1242"/>
      <c r="EMY12" s="1242"/>
      <c r="EMZ12" s="1242"/>
      <c r="ENA12" s="1242"/>
      <c r="ENB12" s="1242"/>
      <c r="ENC12" s="1242"/>
      <c r="END12" s="1242"/>
      <c r="ENE12" s="1242"/>
      <c r="ENF12" s="1242"/>
      <c r="ENG12" s="1242"/>
      <c r="ENH12" s="1242"/>
      <c r="ENI12" s="1242"/>
      <c r="ENJ12" s="1242"/>
      <c r="ENK12" s="1242"/>
      <c r="ENL12" s="1242"/>
      <c r="ENM12" s="1242"/>
      <c r="ENN12" s="1242"/>
      <c r="ENO12" s="1242"/>
      <c r="ENP12" s="1242"/>
      <c r="ENQ12" s="1242"/>
      <c r="ENR12" s="1242"/>
      <c r="ENS12" s="1242"/>
      <c r="ENT12" s="1242"/>
      <c r="ENU12" s="1242"/>
      <c r="ENV12" s="1242"/>
      <c r="ENW12" s="1242"/>
      <c r="ENX12" s="1242"/>
      <c r="ENY12" s="1242"/>
      <c r="ENZ12" s="1242"/>
      <c r="EOA12" s="1242"/>
      <c r="EOB12" s="1242"/>
      <c r="EOC12" s="1242"/>
      <c r="EOD12" s="1242"/>
      <c r="EOE12" s="1242"/>
      <c r="EOF12" s="1242"/>
      <c r="EOG12" s="1242"/>
      <c r="EOH12" s="1242"/>
      <c r="EOI12" s="1242"/>
      <c r="EOJ12" s="1242"/>
      <c r="EOK12" s="1242"/>
      <c r="EOL12" s="1242"/>
      <c r="EOM12" s="1242"/>
      <c r="EON12" s="1242"/>
      <c r="EOO12" s="1242"/>
      <c r="EOP12" s="1242"/>
      <c r="EOQ12" s="1242"/>
      <c r="EOR12" s="1242"/>
      <c r="EOS12" s="1242"/>
      <c r="EOT12" s="1242"/>
      <c r="EOU12" s="1242"/>
      <c r="EOV12" s="1242"/>
      <c r="EOW12" s="1242"/>
      <c r="EOX12" s="1242"/>
      <c r="EOY12" s="1242"/>
      <c r="EOZ12" s="1242"/>
      <c r="EPA12" s="1242"/>
      <c r="EPB12" s="1242"/>
      <c r="EPC12" s="1242"/>
      <c r="EPD12" s="1242"/>
      <c r="EPE12" s="1242"/>
      <c r="EPF12" s="1242"/>
      <c r="EPG12" s="1242"/>
      <c r="EPH12" s="1242"/>
      <c r="EPI12" s="1242"/>
      <c r="EPJ12" s="1242"/>
      <c r="EPK12" s="1242"/>
      <c r="EPL12" s="1242"/>
      <c r="EPM12" s="1242"/>
      <c r="EPN12" s="1242"/>
      <c r="EPO12" s="1242"/>
      <c r="EPP12" s="1242"/>
      <c r="EPQ12" s="1242"/>
      <c r="EPR12" s="1242"/>
      <c r="EPS12" s="1242"/>
      <c r="EPT12" s="1242"/>
      <c r="EPU12" s="1242"/>
      <c r="EPV12" s="1242"/>
      <c r="EPW12" s="1242"/>
      <c r="EPX12" s="1242"/>
      <c r="EPY12" s="1242"/>
      <c r="EPZ12" s="1242"/>
      <c r="EQA12" s="1242"/>
      <c r="EQB12" s="1242"/>
      <c r="EQC12" s="1242"/>
      <c r="EQD12" s="1242"/>
      <c r="EQE12" s="1242"/>
      <c r="EQF12" s="1242"/>
      <c r="EQG12" s="1242"/>
      <c r="EQH12" s="1242"/>
      <c r="EQI12" s="1242"/>
      <c r="EQJ12" s="1242"/>
      <c r="EQK12" s="1242"/>
      <c r="EQL12" s="1242"/>
      <c r="EQM12" s="1242"/>
      <c r="EQN12" s="1242"/>
      <c r="EQO12" s="1242"/>
      <c r="EQP12" s="1242"/>
      <c r="EQQ12" s="1242"/>
      <c r="EQR12" s="1242"/>
      <c r="EQS12" s="1242"/>
      <c r="EQT12" s="1242"/>
      <c r="EQU12" s="1242"/>
      <c r="EQV12" s="1242"/>
      <c r="EQW12" s="1242"/>
      <c r="EQX12" s="1242"/>
      <c r="EQY12" s="1242"/>
      <c r="EQZ12" s="1242"/>
      <c r="ERA12" s="1242"/>
      <c r="ERB12" s="1242"/>
      <c r="ERC12" s="1242"/>
      <c r="ERD12" s="1242"/>
      <c r="ERE12" s="1242"/>
      <c r="ERF12" s="1242"/>
      <c r="ERG12" s="1242"/>
      <c r="ERH12" s="1242"/>
      <c r="ERI12" s="1242"/>
      <c r="ERJ12" s="1242"/>
      <c r="ERK12" s="1242"/>
      <c r="ERL12" s="1242"/>
      <c r="ERM12" s="1242"/>
      <c r="ERN12" s="1242"/>
      <c r="ERO12" s="1242"/>
      <c r="ERP12" s="1242"/>
      <c r="ERQ12" s="1242"/>
      <c r="ERR12" s="1242"/>
      <c r="ERS12" s="1242"/>
      <c r="ERT12" s="1242"/>
      <c r="ERU12" s="1242"/>
      <c r="ERV12" s="1242"/>
      <c r="ERW12" s="1242"/>
      <c r="ERX12" s="1242"/>
      <c r="ERY12" s="1242"/>
      <c r="ERZ12" s="1242"/>
      <c r="ESA12" s="1242"/>
      <c r="ESB12" s="1242"/>
      <c r="ESC12" s="1242"/>
      <c r="ESD12" s="1242"/>
      <c r="ESE12" s="1242"/>
      <c r="ESF12" s="1242"/>
      <c r="ESG12" s="1242"/>
      <c r="ESH12" s="1242"/>
      <c r="ESI12" s="1242"/>
      <c r="ESJ12" s="1242"/>
      <c r="ESK12" s="1242"/>
      <c r="ESL12" s="1242"/>
      <c r="ESM12" s="1242"/>
      <c r="ESN12" s="1242"/>
      <c r="ESO12" s="1242"/>
      <c r="ESP12" s="1242"/>
      <c r="ESQ12" s="1242"/>
      <c r="ESR12" s="1242"/>
      <c r="ESS12" s="1242"/>
      <c r="EST12" s="1242"/>
      <c r="ESU12" s="1242"/>
      <c r="ESV12" s="1242"/>
      <c r="ESW12" s="1242"/>
      <c r="ESX12" s="1242"/>
      <c r="ESY12" s="1242"/>
      <c r="ESZ12" s="1242"/>
      <c r="ETA12" s="1242"/>
      <c r="ETB12" s="1242"/>
      <c r="ETC12" s="1242"/>
      <c r="ETD12" s="1242"/>
      <c r="ETE12" s="1242"/>
      <c r="ETF12" s="1242"/>
      <c r="ETG12" s="1242"/>
      <c r="ETH12" s="1242"/>
      <c r="ETI12" s="1242"/>
      <c r="ETJ12" s="1242"/>
      <c r="ETK12" s="1242"/>
      <c r="ETL12" s="1242"/>
      <c r="ETM12" s="1242"/>
      <c r="ETN12" s="1242"/>
      <c r="ETO12" s="1242"/>
      <c r="ETP12" s="1242"/>
      <c r="ETQ12" s="1242"/>
      <c r="ETR12" s="1242"/>
      <c r="ETS12" s="1242"/>
      <c r="ETT12" s="1242"/>
      <c r="ETU12" s="1242"/>
      <c r="ETV12" s="1242"/>
      <c r="ETW12" s="1242"/>
      <c r="ETX12" s="1242"/>
      <c r="ETY12" s="1242"/>
      <c r="ETZ12" s="1242"/>
      <c r="EUA12" s="1242"/>
      <c r="EUB12" s="1242"/>
      <c r="EUC12" s="1242"/>
      <c r="EUD12" s="1242"/>
      <c r="EUE12" s="1242"/>
      <c r="EUF12" s="1242"/>
      <c r="EUG12" s="1242"/>
      <c r="EUH12" s="1242"/>
      <c r="EUI12" s="1242"/>
      <c r="EUJ12" s="1242"/>
      <c r="EUK12" s="1242"/>
      <c r="EUL12" s="1242"/>
      <c r="EUM12" s="1242"/>
      <c r="EUN12" s="1242"/>
      <c r="EUO12" s="1242"/>
      <c r="EUP12" s="1242"/>
      <c r="EUQ12" s="1242"/>
      <c r="EUR12" s="1242"/>
      <c r="EUS12" s="1242"/>
      <c r="EUT12" s="1242"/>
      <c r="EUU12" s="1242"/>
      <c r="EUV12" s="1242"/>
      <c r="EUW12" s="1242"/>
      <c r="EUX12" s="1242"/>
      <c r="EUY12" s="1242"/>
      <c r="EUZ12" s="1242"/>
      <c r="EVA12" s="1242"/>
      <c r="EVB12" s="1242"/>
      <c r="EVC12" s="1242"/>
      <c r="EVD12" s="1242"/>
      <c r="EVE12" s="1242"/>
      <c r="EVF12" s="1242"/>
      <c r="EVG12" s="1242"/>
      <c r="EVH12" s="1242"/>
      <c r="EVI12" s="1242"/>
      <c r="EVJ12" s="1242"/>
      <c r="EVK12" s="1242"/>
      <c r="EVL12" s="1242"/>
      <c r="EVM12" s="1242"/>
      <c r="EVN12" s="1242"/>
      <c r="EVO12" s="1242"/>
      <c r="EVP12" s="1242"/>
      <c r="EVQ12" s="1242"/>
      <c r="EVR12" s="1242"/>
      <c r="EVS12" s="1242"/>
      <c r="EVT12" s="1242"/>
      <c r="EVU12" s="1242"/>
      <c r="EVV12" s="1242"/>
      <c r="EVW12" s="1242"/>
      <c r="EVX12" s="1242"/>
      <c r="EVY12" s="1242"/>
      <c r="EVZ12" s="1242"/>
      <c r="EWA12" s="1242"/>
      <c r="EWB12" s="1242"/>
      <c r="EWC12" s="1242"/>
      <c r="EWD12" s="1242"/>
      <c r="EWE12" s="1242"/>
      <c r="EWF12" s="1242"/>
      <c r="EWG12" s="1242"/>
      <c r="EWH12" s="1242"/>
      <c r="EWI12" s="1242"/>
      <c r="EWJ12" s="1242"/>
      <c r="EWK12" s="1242"/>
      <c r="EWL12" s="1242"/>
      <c r="EWM12" s="1242"/>
      <c r="EWN12" s="1242"/>
      <c r="EWO12" s="1242"/>
      <c r="EWP12" s="1242"/>
      <c r="EWQ12" s="1242"/>
      <c r="EWR12" s="1242"/>
      <c r="EWS12" s="1242"/>
      <c r="EWT12" s="1242"/>
      <c r="EWU12" s="1242"/>
      <c r="EWV12" s="1242"/>
      <c r="EWW12" s="1242"/>
      <c r="EWX12" s="1242"/>
      <c r="EWY12" s="1242"/>
      <c r="EWZ12" s="1242"/>
      <c r="EXA12" s="1242"/>
      <c r="EXB12" s="1242"/>
      <c r="EXC12" s="1242"/>
      <c r="EXD12" s="1242"/>
      <c r="EXE12" s="1242"/>
      <c r="EXF12" s="1242"/>
      <c r="EXG12" s="1242"/>
      <c r="EXH12" s="1242"/>
      <c r="EXI12" s="1242"/>
      <c r="EXJ12" s="1242"/>
      <c r="EXK12" s="1242"/>
      <c r="EXL12" s="1242"/>
      <c r="EXM12" s="1242"/>
      <c r="EXN12" s="1242"/>
      <c r="EXO12" s="1242"/>
      <c r="EXP12" s="1242"/>
      <c r="EXQ12" s="1242"/>
      <c r="EXR12" s="1242"/>
      <c r="EXS12" s="1242"/>
      <c r="EXT12" s="1242"/>
      <c r="EXU12" s="1242"/>
      <c r="EXV12" s="1242"/>
      <c r="EXW12" s="1242"/>
      <c r="EXX12" s="1242"/>
      <c r="EXY12" s="1242"/>
      <c r="EXZ12" s="1242"/>
      <c r="EYA12" s="1242"/>
      <c r="EYB12" s="1242"/>
      <c r="EYC12" s="1242"/>
      <c r="EYD12" s="1242"/>
      <c r="EYE12" s="1242"/>
      <c r="EYF12" s="1242"/>
      <c r="EYG12" s="1242"/>
      <c r="EYH12" s="1242"/>
      <c r="EYI12" s="1242"/>
      <c r="EYJ12" s="1242"/>
      <c r="EYK12" s="1242"/>
      <c r="EYL12" s="1242"/>
      <c r="EYM12" s="1242"/>
      <c r="EYN12" s="1242"/>
      <c r="EYO12" s="1242"/>
      <c r="EYP12" s="1242"/>
      <c r="EYQ12" s="1242"/>
      <c r="EYR12" s="1242"/>
      <c r="EYS12" s="1242"/>
      <c r="EYT12" s="1242"/>
      <c r="EYU12" s="1242"/>
      <c r="EYV12" s="1242"/>
      <c r="EYW12" s="1242"/>
      <c r="EYX12" s="1242"/>
      <c r="EYY12" s="1242"/>
      <c r="EYZ12" s="1242"/>
      <c r="EZA12" s="1242"/>
      <c r="EZB12" s="1242"/>
      <c r="EZC12" s="1242"/>
      <c r="EZD12" s="1242"/>
      <c r="EZE12" s="1242"/>
      <c r="EZF12" s="1242"/>
      <c r="EZG12" s="1242"/>
      <c r="EZH12" s="1242"/>
      <c r="EZI12" s="1242"/>
      <c r="EZJ12" s="1242"/>
      <c r="EZK12" s="1242"/>
      <c r="EZL12" s="1242"/>
      <c r="EZM12" s="1242"/>
      <c r="EZN12" s="1242"/>
      <c r="EZO12" s="1242"/>
      <c r="EZP12" s="1242"/>
      <c r="EZQ12" s="1242"/>
      <c r="EZR12" s="1242"/>
      <c r="EZS12" s="1242"/>
      <c r="EZT12" s="1242"/>
      <c r="EZU12" s="1242"/>
      <c r="EZV12" s="1242"/>
      <c r="EZW12" s="1242"/>
      <c r="EZX12" s="1242"/>
      <c r="EZY12" s="1242"/>
      <c r="EZZ12" s="1242"/>
      <c r="FAA12" s="1242"/>
      <c r="FAB12" s="1242"/>
      <c r="FAC12" s="1242"/>
      <c r="FAD12" s="1242"/>
      <c r="FAE12" s="1242"/>
      <c r="FAF12" s="1242"/>
      <c r="FAG12" s="1242"/>
      <c r="FAH12" s="1242"/>
      <c r="FAI12" s="1242"/>
      <c r="FAJ12" s="1242"/>
      <c r="FAK12" s="1242"/>
      <c r="FAL12" s="1242"/>
      <c r="FAM12" s="1242"/>
      <c r="FAN12" s="1242"/>
      <c r="FAO12" s="1242"/>
      <c r="FAP12" s="1242"/>
      <c r="FAQ12" s="1242"/>
      <c r="FAR12" s="1242"/>
      <c r="FAS12" s="1242"/>
      <c r="FAT12" s="1242"/>
      <c r="FAU12" s="1242"/>
      <c r="FAV12" s="1242"/>
      <c r="FAW12" s="1242"/>
      <c r="FAX12" s="1242"/>
      <c r="FAY12" s="1242"/>
      <c r="FAZ12" s="1242"/>
      <c r="FBA12" s="1242"/>
      <c r="FBB12" s="1242"/>
      <c r="FBC12" s="1242"/>
      <c r="FBD12" s="1242"/>
      <c r="FBE12" s="1242"/>
      <c r="FBF12" s="1242"/>
      <c r="FBG12" s="1242"/>
      <c r="FBH12" s="1242"/>
      <c r="FBI12" s="1242"/>
      <c r="FBJ12" s="1242"/>
      <c r="FBK12" s="1242"/>
      <c r="FBL12" s="1242"/>
      <c r="FBM12" s="1242"/>
      <c r="FBN12" s="1242"/>
      <c r="FBO12" s="1242"/>
      <c r="FBP12" s="1242"/>
      <c r="FBQ12" s="1242"/>
      <c r="FBR12" s="1242"/>
      <c r="FBS12" s="1242"/>
      <c r="FBT12" s="1242"/>
      <c r="FBU12" s="1242"/>
      <c r="FBV12" s="1242"/>
      <c r="FBW12" s="1242"/>
      <c r="FBX12" s="1242"/>
      <c r="FBY12" s="1242"/>
      <c r="FBZ12" s="1242"/>
      <c r="FCA12" s="1242"/>
      <c r="FCB12" s="1242"/>
      <c r="FCC12" s="1242"/>
      <c r="FCD12" s="1242"/>
      <c r="FCE12" s="1242"/>
      <c r="FCF12" s="1242"/>
      <c r="FCG12" s="1242"/>
      <c r="FCH12" s="1242"/>
      <c r="FCI12" s="1242"/>
      <c r="FCJ12" s="1242"/>
      <c r="FCK12" s="1242"/>
      <c r="FCL12" s="1242"/>
      <c r="FCM12" s="1242"/>
      <c r="FCN12" s="1242"/>
      <c r="FCO12" s="1242"/>
      <c r="FCP12" s="1242"/>
      <c r="FCQ12" s="1242"/>
      <c r="FCR12" s="1242"/>
      <c r="FCS12" s="1242"/>
      <c r="FCT12" s="1242"/>
      <c r="FCU12" s="1242"/>
      <c r="FCV12" s="1242"/>
      <c r="FCW12" s="1242"/>
      <c r="FCX12" s="1242"/>
      <c r="FCY12" s="1242"/>
      <c r="FCZ12" s="1242"/>
      <c r="FDA12" s="1242"/>
      <c r="FDB12" s="1242"/>
      <c r="FDC12" s="1242"/>
      <c r="FDD12" s="1242"/>
      <c r="FDE12" s="1242"/>
      <c r="FDF12" s="1242"/>
      <c r="FDG12" s="1242"/>
      <c r="FDH12" s="1242"/>
      <c r="FDI12" s="1242"/>
      <c r="FDJ12" s="1242"/>
      <c r="FDK12" s="1242"/>
      <c r="FDL12" s="1242"/>
      <c r="FDM12" s="1242"/>
      <c r="FDN12" s="1242"/>
      <c r="FDO12" s="1242"/>
      <c r="FDP12" s="1242"/>
      <c r="FDQ12" s="1242"/>
      <c r="FDR12" s="1242"/>
      <c r="FDS12" s="1242"/>
      <c r="FDT12" s="1242"/>
      <c r="FDU12" s="1242"/>
      <c r="FDV12" s="1242"/>
      <c r="FDW12" s="1242"/>
      <c r="FDX12" s="1242"/>
      <c r="FDY12" s="1242"/>
      <c r="FDZ12" s="1242"/>
      <c r="FEA12" s="1242"/>
      <c r="FEB12" s="1242"/>
      <c r="FEC12" s="1242"/>
      <c r="FED12" s="1242"/>
      <c r="FEE12" s="1242"/>
      <c r="FEF12" s="1242"/>
      <c r="FEG12" s="1242"/>
      <c r="FEH12" s="1242"/>
      <c r="FEI12" s="1242"/>
      <c r="FEJ12" s="1242"/>
      <c r="FEK12" s="1242"/>
      <c r="FEL12" s="1242"/>
      <c r="FEM12" s="1242"/>
      <c r="FEN12" s="1242"/>
      <c r="FEO12" s="1242"/>
      <c r="FEP12" s="1242"/>
      <c r="FEQ12" s="1242"/>
      <c r="FER12" s="1242"/>
      <c r="FES12" s="1242"/>
      <c r="FET12" s="1242"/>
      <c r="FEU12" s="1242"/>
      <c r="FEV12" s="1242"/>
      <c r="FEW12" s="1242"/>
      <c r="FEX12" s="1242"/>
      <c r="FEY12" s="1242"/>
      <c r="FEZ12" s="1242"/>
      <c r="FFA12" s="1242"/>
      <c r="FFB12" s="1242"/>
      <c r="FFC12" s="1242"/>
      <c r="FFD12" s="1242"/>
      <c r="FFE12" s="1242"/>
      <c r="FFF12" s="1242"/>
      <c r="FFG12" s="1242"/>
      <c r="FFH12" s="1242"/>
      <c r="FFI12" s="1242"/>
      <c r="FFJ12" s="1242"/>
      <c r="FFK12" s="1242"/>
      <c r="FFL12" s="1242"/>
      <c r="FFM12" s="1242"/>
      <c r="FFN12" s="1242"/>
      <c r="FFO12" s="1242"/>
      <c r="FFP12" s="1242"/>
      <c r="FFQ12" s="1242"/>
      <c r="FFR12" s="1242"/>
      <c r="FFS12" s="1242"/>
      <c r="FFT12" s="1242"/>
      <c r="FFU12" s="1242"/>
      <c r="FFV12" s="1242"/>
      <c r="FFW12" s="1242"/>
      <c r="FFX12" s="1242"/>
      <c r="FFY12" s="1242"/>
      <c r="FFZ12" s="1242"/>
      <c r="FGA12" s="1242"/>
      <c r="FGB12" s="1242"/>
      <c r="FGC12" s="1242"/>
      <c r="FGD12" s="1242"/>
      <c r="FGE12" s="1242"/>
      <c r="FGF12" s="1242"/>
      <c r="FGG12" s="1242"/>
      <c r="FGH12" s="1242"/>
      <c r="FGI12" s="1242"/>
      <c r="FGJ12" s="1242"/>
      <c r="FGK12" s="1242"/>
      <c r="FGL12" s="1242"/>
      <c r="FGM12" s="1242"/>
      <c r="FGN12" s="1242"/>
      <c r="FGO12" s="1242"/>
      <c r="FGP12" s="1242"/>
      <c r="FGQ12" s="1242"/>
      <c r="FGR12" s="1242"/>
      <c r="FGS12" s="1242"/>
      <c r="FGT12" s="1242"/>
      <c r="FGU12" s="1242"/>
      <c r="FGV12" s="1242"/>
      <c r="FGW12" s="1242"/>
      <c r="FGX12" s="1242"/>
      <c r="FGY12" s="1242"/>
      <c r="FGZ12" s="1242"/>
      <c r="FHA12" s="1242"/>
      <c r="FHB12" s="1242"/>
      <c r="FHC12" s="1242"/>
      <c r="FHD12" s="1242"/>
      <c r="FHE12" s="1242"/>
      <c r="FHF12" s="1242"/>
      <c r="FHG12" s="1242"/>
      <c r="FHH12" s="1242"/>
      <c r="FHI12" s="1242"/>
      <c r="FHJ12" s="1242"/>
      <c r="FHK12" s="1242"/>
      <c r="FHL12" s="1242"/>
      <c r="FHM12" s="1242"/>
      <c r="FHN12" s="1242"/>
      <c r="FHO12" s="1242"/>
      <c r="FHP12" s="1242"/>
      <c r="FHQ12" s="1242"/>
      <c r="FHR12" s="1242"/>
      <c r="FHS12" s="1242"/>
      <c r="FHT12" s="1242"/>
      <c r="FHU12" s="1242"/>
      <c r="FHV12" s="1242"/>
      <c r="FHW12" s="1242"/>
      <c r="FHX12" s="1242"/>
      <c r="FHY12" s="1242"/>
      <c r="FHZ12" s="1242"/>
      <c r="FIA12" s="1242"/>
      <c r="FIB12" s="1242"/>
      <c r="FIC12" s="1242"/>
      <c r="FID12" s="1242"/>
      <c r="FIE12" s="1242"/>
      <c r="FIF12" s="1242"/>
      <c r="FIG12" s="1242"/>
      <c r="FIH12" s="1242"/>
      <c r="FII12" s="1242"/>
      <c r="FIJ12" s="1242"/>
      <c r="FIK12" s="1242"/>
      <c r="FIL12" s="1242"/>
      <c r="FIM12" s="1242"/>
      <c r="FIN12" s="1242"/>
      <c r="FIO12" s="1242"/>
      <c r="FIP12" s="1242"/>
      <c r="FIQ12" s="1242"/>
      <c r="FIR12" s="1242"/>
      <c r="FIS12" s="1242"/>
      <c r="FIT12" s="1242"/>
      <c r="FIU12" s="1242"/>
      <c r="FIV12" s="1242"/>
      <c r="FIW12" s="1242"/>
      <c r="FIX12" s="1242"/>
      <c r="FIY12" s="1242"/>
      <c r="FIZ12" s="1242"/>
      <c r="FJA12" s="1242"/>
      <c r="FJB12" s="1242"/>
      <c r="FJC12" s="1242"/>
      <c r="FJD12" s="1242"/>
      <c r="FJE12" s="1242"/>
      <c r="FJF12" s="1242"/>
      <c r="FJG12" s="1242"/>
      <c r="FJH12" s="1242"/>
      <c r="FJI12" s="1242"/>
      <c r="FJJ12" s="1242"/>
      <c r="FJK12" s="1242"/>
      <c r="FJL12" s="1242"/>
      <c r="FJM12" s="1242"/>
      <c r="FJN12" s="1242"/>
      <c r="FJO12" s="1242"/>
      <c r="FJP12" s="1242"/>
      <c r="FJQ12" s="1242"/>
      <c r="FJR12" s="1242"/>
      <c r="FJS12" s="1242"/>
      <c r="FJT12" s="1242"/>
      <c r="FJU12" s="1242"/>
      <c r="FJV12" s="1242"/>
      <c r="FJW12" s="1242"/>
      <c r="FJX12" s="1242"/>
      <c r="FJY12" s="1242"/>
      <c r="FJZ12" s="1242"/>
      <c r="FKA12" s="1242"/>
      <c r="FKB12" s="1242"/>
      <c r="FKC12" s="1242"/>
      <c r="FKD12" s="1242"/>
      <c r="FKE12" s="1242"/>
      <c r="FKF12" s="1242"/>
      <c r="FKG12" s="1242"/>
      <c r="FKH12" s="1242"/>
      <c r="FKI12" s="1242"/>
      <c r="FKJ12" s="1242"/>
      <c r="FKK12" s="1242"/>
      <c r="FKL12" s="1242"/>
      <c r="FKM12" s="1242"/>
      <c r="FKN12" s="1242"/>
      <c r="FKO12" s="1242"/>
      <c r="FKP12" s="1242"/>
      <c r="FKQ12" s="1242"/>
      <c r="FKR12" s="1242"/>
      <c r="FKS12" s="1242"/>
      <c r="FKT12" s="1242"/>
      <c r="FKU12" s="1242"/>
      <c r="FKV12" s="1242"/>
      <c r="FKW12" s="1242"/>
      <c r="FKX12" s="1242"/>
      <c r="FKY12" s="1242"/>
      <c r="FKZ12" s="1242"/>
      <c r="FLA12" s="1242"/>
      <c r="FLB12" s="1242"/>
      <c r="FLC12" s="1242"/>
      <c r="FLD12" s="1242"/>
      <c r="FLE12" s="1242"/>
      <c r="FLF12" s="1242"/>
      <c r="FLG12" s="1242"/>
      <c r="FLH12" s="1242"/>
      <c r="FLI12" s="1242"/>
      <c r="FLJ12" s="1242"/>
      <c r="FLK12" s="1242"/>
      <c r="FLL12" s="1242"/>
      <c r="FLM12" s="1242"/>
      <c r="FLN12" s="1242"/>
      <c r="FLO12" s="1242"/>
      <c r="FLP12" s="1242"/>
      <c r="FLQ12" s="1242"/>
      <c r="FLR12" s="1242"/>
      <c r="FLS12" s="1242"/>
      <c r="FLT12" s="1242"/>
      <c r="FLU12" s="1242"/>
      <c r="FLV12" s="1242"/>
      <c r="FLW12" s="1242"/>
      <c r="FLX12" s="1242"/>
      <c r="FLY12" s="1242"/>
      <c r="FLZ12" s="1242"/>
      <c r="FMA12" s="1242"/>
      <c r="FMB12" s="1242"/>
      <c r="FMC12" s="1242"/>
      <c r="FMD12" s="1242"/>
      <c r="FME12" s="1242"/>
      <c r="FMF12" s="1242"/>
      <c r="FMG12" s="1242"/>
      <c r="FMH12" s="1242"/>
      <c r="FMI12" s="1242"/>
      <c r="FMJ12" s="1242"/>
      <c r="FMK12" s="1242"/>
      <c r="FML12" s="1242"/>
      <c r="FMM12" s="1242"/>
      <c r="FMN12" s="1242"/>
      <c r="FMO12" s="1242"/>
      <c r="FMP12" s="1242"/>
      <c r="FMQ12" s="1242"/>
      <c r="FMR12" s="1242"/>
      <c r="FMS12" s="1242"/>
      <c r="FMT12" s="1242"/>
      <c r="FMU12" s="1242"/>
      <c r="FMV12" s="1242"/>
      <c r="FMW12" s="1242"/>
      <c r="FMX12" s="1242"/>
      <c r="FMY12" s="1242"/>
      <c r="FMZ12" s="1242"/>
      <c r="FNA12" s="1242"/>
      <c r="FNB12" s="1242"/>
      <c r="FNC12" s="1242"/>
      <c r="FND12" s="1242"/>
      <c r="FNE12" s="1242"/>
      <c r="FNF12" s="1242"/>
      <c r="FNG12" s="1242"/>
      <c r="FNH12" s="1242"/>
      <c r="FNI12" s="1242"/>
      <c r="FNJ12" s="1242"/>
      <c r="FNK12" s="1242"/>
      <c r="FNL12" s="1242"/>
      <c r="FNM12" s="1242"/>
      <c r="FNN12" s="1242"/>
      <c r="FNO12" s="1242"/>
      <c r="FNP12" s="1242"/>
      <c r="FNQ12" s="1242"/>
      <c r="FNR12" s="1242"/>
      <c r="FNS12" s="1242"/>
      <c r="FNT12" s="1242"/>
      <c r="FNU12" s="1242"/>
      <c r="FNV12" s="1242"/>
      <c r="FNW12" s="1242"/>
      <c r="FNX12" s="1242"/>
      <c r="FNY12" s="1242"/>
      <c r="FNZ12" s="1242"/>
      <c r="FOA12" s="1242"/>
      <c r="FOB12" s="1242"/>
      <c r="FOC12" s="1242"/>
      <c r="FOD12" s="1242"/>
      <c r="FOE12" s="1242"/>
      <c r="FOF12" s="1242"/>
      <c r="FOG12" s="1242"/>
      <c r="FOH12" s="1242"/>
      <c r="FOI12" s="1242"/>
      <c r="FOJ12" s="1242"/>
      <c r="FOK12" s="1242"/>
      <c r="FOL12" s="1242"/>
      <c r="FOM12" s="1242"/>
      <c r="FON12" s="1242"/>
      <c r="FOO12" s="1242"/>
      <c r="FOP12" s="1242"/>
      <c r="FOQ12" s="1242"/>
      <c r="FOR12" s="1242"/>
      <c r="FOS12" s="1242"/>
      <c r="FOT12" s="1242"/>
      <c r="FOU12" s="1242"/>
      <c r="FOV12" s="1242"/>
      <c r="FOW12" s="1242"/>
      <c r="FOX12" s="1242"/>
      <c r="FOY12" s="1242"/>
      <c r="FOZ12" s="1242"/>
      <c r="FPA12" s="1242"/>
      <c r="FPB12" s="1242"/>
      <c r="FPC12" s="1242"/>
      <c r="FPD12" s="1242"/>
      <c r="FPE12" s="1242"/>
      <c r="FPF12" s="1242"/>
      <c r="FPG12" s="1242"/>
      <c r="FPH12" s="1242"/>
      <c r="FPI12" s="1242"/>
      <c r="FPJ12" s="1242"/>
      <c r="FPK12" s="1242"/>
      <c r="FPL12" s="1242"/>
      <c r="FPM12" s="1242"/>
      <c r="FPN12" s="1242"/>
      <c r="FPO12" s="1242"/>
      <c r="FPP12" s="1242"/>
      <c r="FPQ12" s="1242"/>
      <c r="FPR12" s="1242"/>
      <c r="FPS12" s="1242"/>
      <c r="FPT12" s="1242"/>
      <c r="FPU12" s="1242"/>
      <c r="FPV12" s="1242"/>
      <c r="FPW12" s="1242"/>
      <c r="FPX12" s="1242"/>
      <c r="FPY12" s="1242"/>
      <c r="FPZ12" s="1242"/>
      <c r="FQA12" s="1242"/>
      <c r="FQB12" s="1242"/>
      <c r="FQC12" s="1242"/>
      <c r="FQD12" s="1242"/>
      <c r="FQE12" s="1242"/>
      <c r="FQF12" s="1242"/>
      <c r="FQG12" s="1242"/>
      <c r="FQH12" s="1242"/>
      <c r="FQI12" s="1242"/>
      <c r="FQJ12" s="1242"/>
      <c r="FQK12" s="1242"/>
      <c r="FQL12" s="1242"/>
      <c r="FQM12" s="1242"/>
      <c r="FQN12" s="1242"/>
      <c r="FQO12" s="1242"/>
      <c r="FQP12" s="1242"/>
      <c r="FQQ12" s="1242"/>
      <c r="FQR12" s="1242"/>
      <c r="FQS12" s="1242"/>
      <c r="FQT12" s="1242"/>
      <c r="FQU12" s="1242"/>
      <c r="FQV12" s="1242"/>
      <c r="FQW12" s="1242"/>
      <c r="FQX12" s="1242"/>
      <c r="FQY12" s="1242"/>
      <c r="FQZ12" s="1242"/>
      <c r="FRA12" s="1242"/>
      <c r="FRB12" s="1242"/>
      <c r="FRC12" s="1242"/>
      <c r="FRD12" s="1242"/>
      <c r="FRE12" s="1242"/>
      <c r="FRF12" s="1242"/>
      <c r="FRG12" s="1242"/>
      <c r="FRH12" s="1242"/>
      <c r="FRI12" s="1242"/>
      <c r="FRJ12" s="1242"/>
      <c r="FRK12" s="1242"/>
      <c r="FRL12" s="1242"/>
      <c r="FRM12" s="1242"/>
      <c r="FRN12" s="1242"/>
      <c r="FRO12" s="1242"/>
      <c r="FRP12" s="1242"/>
      <c r="FRQ12" s="1242"/>
      <c r="FRR12" s="1242"/>
      <c r="FRS12" s="1242"/>
      <c r="FRT12" s="1242"/>
      <c r="FRU12" s="1242"/>
      <c r="FRV12" s="1242"/>
      <c r="FRW12" s="1242"/>
      <c r="FRX12" s="1242"/>
      <c r="FRY12" s="1242"/>
      <c r="FRZ12" s="1242"/>
      <c r="FSA12" s="1242"/>
      <c r="FSB12" s="1242"/>
      <c r="FSC12" s="1242"/>
      <c r="FSD12" s="1242"/>
      <c r="FSE12" s="1242"/>
      <c r="FSF12" s="1242"/>
      <c r="FSG12" s="1242"/>
      <c r="FSH12" s="1242"/>
      <c r="FSI12" s="1242"/>
      <c r="FSJ12" s="1242"/>
      <c r="FSK12" s="1242"/>
      <c r="FSL12" s="1242"/>
      <c r="FSM12" s="1242"/>
      <c r="FSN12" s="1242"/>
      <c r="FSO12" s="1242"/>
      <c r="FSP12" s="1242"/>
      <c r="FSQ12" s="1242"/>
      <c r="FSR12" s="1242"/>
      <c r="FSS12" s="1242"/>
      <c r="FST12" s="1242"/>
      <c r="FSU12" s="1242"/>
      <c r="FSV12" s="1242"/>
      <c r="FSW12" s="1242"/>
      <c r="FSX12" s="1242"/>
      <c r="FSY12" s="1242"/>
      <c r="FSZ12" s="1242"/>
      <c r="FTA12" s="1242"/>
      <c r="FTB12" s="1242"/>
      <c r="FTC12" s="1242"/>
      <c r="FTD12" s="1242"/>
      <c r="FTE12" s="1242"/>
      <c r="FTF12" s="1242"/>
      <c r="FTG12" s="1242"/>
      <c r="FTH12" s="1242"/>
      <c r="FTI12" s="1242"/>
      <c r="FTJ12" s="1242"/>
      <c r="FTK12" s="1242"/>
      <c r="FTL12" s="1242"/>
      <c r="FTM12" s="1242"/>
      <c r="FTN12" s="1242"/>
      <c r="FTO12" s="1242"/>
      <c r="FTP12" s="1242"/>
      <c r="FTQ12" s="1242"/>
      <c r="FTR12" s="1242"/>
      <c r="FTS12" s="1242"/>
      <c r="FTT12" s="1242"/>
      <c r="FTU12" s="1242"/>
      <c r="FTV12" s="1242"/>
      <c r="FTW12" s="1242"/>
      <c r="FTX12" s="1242"/>
      <c r="FTY12" s="1242"/>
      <c r="FTZ12" s="1242"/>
      <c r="FUA12" s="1242"/>
      <c r="FUB12" s="1242"/>
      <c r="FUC12" s="1242"/>
      <c r="FUD12" s="1242"/>
      <c r="FUE12" s="1242"/>
      <c r="FUF12" s="1242"/>
      <c r="FUG12" s="1242"/>
      <c r="FUH12" s="1242"/>
      <c r="FUI12" s="1242"/>
      <c r="FUJ12" s="1242"/>
      <c r="FUK12" s="1242"/>
      <c r="FUL12" s="1242"/>
      <c r="FUM12" s="1242"/>
      <c r="FUN12" s="1242"/>
      <c r="FUO12" s="1242"/>
      <c r="FUP12" s="1242"/>
      <c r="FUQ12" s="1242"/>
      <c r="FUR12" s="1242"/>
      <c r="FUS12" s="1242"/>
      <c r="FUT12" s="1242"/>
      <c r="FUU12" s="1242"/>
      <c r="FUV12" s="1242"/>
      <c r="FUW12" s="1242"/>
      <c r="FUX12" s="1242"/>
      <c r="FUY12" s="1242"/>
      <c r="FUZ12" s="1242"/>
      <c r="FVA12" s="1242"/>
      <c r="FVB12" s="1242"/>
      <c r="FVC12" s="1242"/>
      <c r="FVD12" s="1242"/>
      <c r="FVE12" s="1242"/>
      <c r="FVF12" s="1242"/>
      <c r="FVG12" s="1242"/>
      <c r="FVH12" s="1242"/>
      <c r="FVI12" s="1242"/>
      <c r="FVJ12" s="1242"/>
      <c r="FVK12" s="1242"/>
      <c r="FVL12" s="1242"/>
      <c r="FVM12" s="1242"/>
      <c r="FVN12" s="1242"/>
      <c r="FVO12" s="1242"/>
      <c r="FVP12" s="1242"/>
      <c r="FVQ12" s="1242"/>
      <c r="FVR12" s="1242"/>
      <c r="FVS12" s="1242"/>
      <c r="FVT12" s="1242"/>
      <c r="FVU12" s="1242"/>
      <c r="FVV12" s="1242"/>
      <c r="FVW12" s="1242"/>
      <c r="FVX12" s="1242"/>
      <c r="FVY12" s="1242"/>
      <c r="FVZ12" s="1242"/>
      <c r="FWA12" s="1242"/>
      <c r="FWB12" s="1242"/>
      <c r="FWC12" s="1242"/>
      <c r="FWD12" s="1242"/>
      <c r="FWE12" s="1242"/>
      <c r="FWF12" s="1242"/>
      <c r="FWG12" s="1242"/>
      <c r="FWH12" s="1242"/>
      <c r="FWI12" s="1242"/>
      <c r="FWJ12" s="1242"/>
      <c r="FWK12" s="1242"/>
      <c r="FWL12" s="1242"/>
      <c r="FWM12" s="1242"/>
      <c r="FWN12" s="1242"/>
      <c r="FWO12" s="1242"/>
      <c r="FWP12" s="1242"/>
      <c r="FWQ12" s="1242"/>
      <c r="FWR12" s="1242"/>
      <c r="FWS12" s="1242"/>
      <c r="FWT12" s="1242"/>
      <c r="FWU12" s="1242"/>
      <c r="FWV12" s="1242"/>
      <c r="FWW12" s="1242"/>
      <c r="FWX12" s="1242"/>
      <c r="FWY12" s="1242"/>
      <c r="FWZ12" s="1242"/>
      <c r="FXA12" s="1242"/>
      <c r="FXB12" s="1242"/>
      <c r="FXC12" s="1242"/>
      <c r="FXD12" s="1242"/>
      <c r="FXE12" s="1242"/>
      <c r="FXF12" s="1242"/>
      <c r="FXG12" s="1242"/>
      <c r="FXH12" s="1242"/>
      <c r="FXI12" s="1242"/>
      <c r="FXJ12" s="1242"/>
      <c r="FXK12" s="1242"/>
      <c r="FXL12" s="1242"/>
      <c r="FXM12" s="1242"/>
      <c r="FXN12" s="1242"/>
      <c r="FXO12" s="1242"/>
      <c r="FXP12" s="1242"/>
      <c r="FXQ12" s="1242"/>
      <c r="FXR12" s="1242"/>
      <c r="FXS12" s="1242"/>
      <c r="FXT12" s="1242"/>
      <c r="FXU12" s="1242"/>
      <c r="FXV12" s="1242"/>
      <c r="FXW12" s="1242"/>
      <c r="FXX12" s="1242"/>
      <c r="FXY12" s="1242"/>
      <c r="FXZ12" s="1242"/>
      <c r="FYA12" s="1242"/>
      <c r="FYB12" s="1242"/>
      <c r="FYC12" s="1242"/>
      <c r="FYD12" s="1242"/>
      <c r="FYE12" s="1242"/>
      <c r="FYF12" s="1242"/>
      <c r="FYG12" s="1242"/>
      <c r="FYH12" s="1242"/>
      <c r="FYI12" s="1242"/>
      <c r="FYJ12" s="1242"/>
      <c r="FYK12" s="1242"/>
      <c r="FYL12" s="1242"/>
      <c r="FYM12" s="1242"/>
      <c r="FYN12" s="1242"/>
      <c r="FYO12" s="1242"/>
      <c r="FYP12" s="1242"/>
      <c r="FYQ12" s="1242"/>
      <c r="FYR12" s="1242"/>
      <c r="FYS12" s="1242"/>
      <c r="FYT12" s="1242"/>
      <c r="FYU12" s="1242"/>
      <c r="FYV12" s="1242"/>
      <c r="FYW12" s="1242"/>
      <c r="FYX12" s="1242"/>
      <c r="FYY12" s="1242"/>
      <c r="FYZ12" s="1242"/>
      <c r="FZA12" s="1242"/>
      <c r="FZB12" s="1242"/>
      <c r="FZC12" s="1242"/>
      <c r="FZD12" s="1242"/>
      <c r="FZE12" s="1242"/>
      <c r="FZF12" s="1242"/>
      <c r="FZG12" s="1242"/>
      <c r="FZH12" s="1242"/>
      <c r="FZI12" s="1242"/>
      <c r="FZJ12" s="1242"/>
      <c r="FZK12" s="1242"/>
      <c r="FZL12" s="1242"/>
      <c r="FZM12" s="1242"/>
      <c r="FZN12" s="1242"/>
      <c r="FZO12" s="1242"/>
      <c r="FZP12" s="1242"/>
      <c r="FZQ12" s="1242"/>
      <c r="FZR12" s="1242"/>
      <c r="FZS12" s="1242"/>
      <c r="FZT12" s="1242"/>
      <c r="FZU12" s="1242"/>
      <c r="FZV12" s="1242"/>
      <c r="FZW12" s="1242"/>
      <c r="FZX12" s="1242"/>
      <c r="FZY12" s="1242"/>
      <c r="FZZ12" s="1242"/>
      <c r="GAA12" s="1242"/>
      <c r="GAB12" s="1242"/>
      <c r="GAC12" s="1242"/>
      <c r="GAD12" s="1242"/>
      <c r="GAE12" s="1242"/>
      <c r="GAF12" s="1242"/>
      <c r="GAG12" s="1242"/>
      <c r="GAH12" s="1242"/>
      <c r="GAI12" s="1242"/>
      <c r="GAJ12" s="1242"/>
      <c r="GAK12" s="1242"/>
      <c r="GAL12" s="1242"/>
      <c r="GAM12" s="1242"/>
      <c r="GAN12" s="1242"/>
      <c r="GAO12" s="1242"/>
      <c r="GAP12" s="1242"/>
      <c r="GAQ12" s="1242"/>
      <c r="GAR12" s="1242"/>
      <c r="GAS12" s="1242"/>
      <c r="GAT12" s="1242"/>
      <c r="GAU12" s="1242"/>
      <c r="GAV12" s="1242"/>
      <c r="GAW12" s="1242"/>
      <c r="GAX12" s="1242"/>
      <c r="GAY12" s="1242"/>
      <c r="GAZ12" s="1242"/>
      <c r="GBA12" s="1242"/>
      <c r="GBB12" s="1242"/>
      <c r="GBC12" s="1242"/>
      <c r="GBD12" s="1242"/>
      <c r="GBE12" s="1242"/>
      <c r="GBF12" s="1242"/>
      <c r="GBG12" s="1242"/>
      <c r="GBH12" s="1242"/>
      <c r="GBI12" s="1242"/>
      <c r="GBJ12" s="1242"/>
      <c r="GBK12" s="1242"/>
      <c r="GBL12" s="1242"/>
      <c r="GBM12" s="1242"/>
      <c r="GBN12" s="1242"/>
      <c r="GBO12" s="1242"/>
      <c r="GBP12" s="1242"/>
      <c r="GBQ12" s="1242"/>
      <c r="GBR12" s="1242"/>
      <c r="GBS12" s="1242"/>
      <c r="GBT12" s="1242"/>
      <c r="GBU12" s="1242"/>
      <c r="GBV12" s="1242"/>
      <c r="GBW12" s="1242"/>
      <c r="GBX12" s="1242"/>
      <c r="GBY12" s="1242"/>
      <c r="GBZ12" s="1242"/>
      <c r="GCA12" s="1242"/>
      <c r="GCB12" s="1242"/>
      <c r="GCC12" s="1242"/>
      <c r="GCD12" s="1242"/>
      <c r="GCE12" s="1242"/>
      <c r="GCF12" s="1242"/>
      <c r="GCG12" s="1242"/>
      <c r="GCH12" s="1242"/>
      <c r="GCI12" s="1242"/>
      <c r="GCJ12" s="1242"/>
      <c r="GCK12" s="1242"/>
      <c r="GCL12" s="1242"/>
      <c r="GCM12" s="1242"/>
      <c r="GCN12" s="1242"/>
      <c r="GCO12" s="1242"/>
      <c r="GCP12" s="1242"/>
      <c r="GCQ12" s="1242"/>
      <c r="GCR12" s="1242"/>
      <c r="GCS12" s="1242"/>
      <c r="GCT12" s="1242"/>
      <c r="GCU12" s="1242"/>
      <c r="GCV12" s="1242"/>
      <c r="GCW12" s="1242"/>
      <c r="GCX12" s="1242"/>
      <c r="GCY12" s="1242"/>
      <c r="GCZ12" s="1242"/>
      <c r="GDA12" s="1242"/>
      <c r="GDB12" s="1242"/>
      <c r="GDC12" s="1242"/>
      <c r="GDD12" s="1242"/>
      <c r="GDE12" s="1242"/>
      <c r="GDF12" s="1242"/>
      <c r="GDG12" s="1242"/>
      <c r="GDH12" s="1242"/>
      <c r="GDI12" s="1242"/>
      <c r="GDJ12" s="1242"/>
      <c r="GDK12" s="1242"/>
      <c r="GDL12" s="1242"/>
      <c r="GDM12" s="1242"/>
      <c r="GDN12" s="1242"/>
      <c r="GDO12" s="1242"/>
      <c r="GDP12" s="1242"/>
      <c r="GDQ12" s="1242"/>
      <c r="GDR12" s="1242"/>
      <c r="GDS12" s="1242"/>
      <c r="GDT12" s="1242"/>
      <c r="GDU12" s="1242"/>
      <c r="GDV12" s="1242"/>
      <c r="GDW12" s="1242"/>
      <c r="GDX12" s="1242"/>
      <c r="GDY12" s="1242"/>
      <c r="GDZ12" s="1242"/>
      <c r="GEA12" s="1242"/>
      <c r="GEB12" s="1242"/>
      <c r="GEC12" s="1242"/>
      <c r="GED12" s="1242"/>
      <c r="GEE12" s="1242"/>
      <c r="GEF12" s="1242"/>
      <c r="GEG12" s="1242"/>
      <c r="GEH12" s="1242"/>
      <c r="GEI12" s="1242"/>
      <c r="GEJ12" s="1242"/>
      <c r="GEK12" s="1242"/>
      <c r="GEL12" s="1242"/>
      <c r="GEM12" s="1242"/>
      <c r="GEN12" s="1242"/>
      <c r="GEO12" s="1242"/>
      <c r="GEP12" s="1242"/>
      <c r="GEQ12" s="1242"/>
      <c r="GER12" s="1242"/>
      <c r="GES12" s="1242"/>
      <c r="GET12" s="1242"/>
      <c r="GEU12" s="1242"/>
      <c r="GEV12" s="1242"/>
      <c r="GEW12" s="1242"/>
      <c r="GEX12" s="1242"/>
      <c r="GEY12" s="1242"/>
      <c r="GEZ12" s="1242"/>
      <c r="GFA12" s="1242"/>
      <c r="GFB12" s="1242"/>
      <c r="GFC12" s="1242"/>
      <c r="GFD12" s="1242"/>
      <c r="GFE12" s="1242"/>
      <c r="GFF12" s="1242"/>
      <c r="GFG12" s="1242"/>
      <c r="GFH12" s="1242"/>
      <c r="GFI12" s="1242"/>
      <c r="GFJ12" s="1242"/>
      <c r="GFK12" s="1242"/>
      <c r="GFL12" s="1242"/>
      <c r="GFM12" s="1242"/>
      <c r="GFN12" s="1242"/>
      <c r="GFO12" s="1242"/>
      <c r="GFP12" s="1242"/>
      <c r="GFQ12" s="1242"/>
      <c r="GFR12" s="1242"/>
      <c r="GFS12" s="1242"/>
      <c r="GFT12" s="1242"/>
      <c r="GFU12" s="1242"/>
      <c r="GFV12" s="1242"/>
      <c r="GFW12" s="1242"/>
      <c r="GFX12" s="1242"/>
      <c r="GFY12" s="1242"/>
      <c r="GFZ12" s="1242"/>
      <c r="GGA12" s="1242"/>
      <c r="GGB12" s="1242"/>
      <c r="GGC12" s="1242"/>
      <c r="GGD12" s="1242"/>
      <c r="GGE12" s="1242"/>
      <c r="GGF12" s="1242"/>
      <c r="GGG12" s="1242"/>
      <c r="GGH12" s="1242"/>
      <c r="GGI12" s="1242"/>
      <c r="GGJ12" s="1242"/>
      <c r="GGK12" s="1242"/>
      <c r="GGL12" s="1242"/>
      <c r="GGM12" s="1242"/>
      <c r="GGN12" s="1242"/>
      <c r="GGO12" s="1242"/>
      <c r="GGP12" s="1242"/>
      <c r="GGQ12" s="1242"/>
      <c r="GGR12" s="1242"/>
      <c r="GGS12" s="1242"/>
      <c r="GGT12" s="1242"/>
      <c r="GGU12" s="1242"/>
      <c r="GGV12" s="1242"/>
      <c r="GGW12" s="1242"/>
      <c r="GGX12" s="1242"/>
      <c r="GGY12" s="1242"/>
      <c r="GGZ12" s="1242"/>
      <c r="GHA12" s="1242"/>
      <c r="GHB12" s="1242"/>
      <c r="GHC12" s="1242"/>
      <c r="GHD12" s="1242"/>
      <c r="GHE12" s="1242"/>
      <c r="GHF12" s="1242"/>
      <c r="GHG12" s="1242"/>
      <c r="GHH12" s="1242"/>
      <c r="GHI12" s="1242"/>
      <c r="GHJ12" s="1242"/>
      <c r="GHK12" s="1242"/>
      <c r="GHL12" s="1242"/>
      <c r="GHM12" s="1242"/>
      <c r="GHN12" s="1242"/>
      <c r="GHO12" s="1242"/>
      <c r="GHP12" s="1242"/>
      <c r="GHQ12" s="1242"/>
      <c r="GHR12" s="1242"/>
      <c r="GHS12" s="1242"/>
      <c r="GHT12" s="1242"/>
      <c r="GHU12" s="1242"/>
      <c r="GHV12" s="1242"/>
      <c r="GHW12" s="1242"/>
      <c r="GHX12" s="1242"/>
      <c r="GHY12" s="1242"/>
      <c r="GHZ12" s="1242"/>
      <c r="GIA12" s="1242"/>
      <c r="GIB12" s="1242"/>
      <c r="GIC12" s="1242"/>
      <c r="GID12" s="1242"/>
      <c r="GIE12" s="1242"/>
      <c r="GIF12" s="1242"/>
      <c r="GIG12" s="1242"/>
      <c r="GIH12" s="1242"/>
      <c r="GII12" s="1242"/>
      <c r="GIJ12" s="1242"/>
      <c r="GIK12" s="1242"/>
      <c r="GIL12" s="1242"/>
      <c r="GIM12" s="1242"/>
      <c r="GIN12" s="1242"/>
      <c r="GIO12" s="1242"/>
      <c r="GIP12" s="1242"/>
      <c r="GIQ12" s="1242"/>
      <c r="GIR12" s="1242"/>
      <c r="GIS12" s="1242"/>
      <c r="GIT12" s="1242"/>
      <c r="GIU12" s="1242"/>
      <c r="GIV12" s="1242"/>
      <c r="GIW12" s="1242"/>
      <c r="GIX12" s="1242"/>
      <c r="GIY12" s="1242"/>
      <c r="GIZ12" s="1242"/>
      <c r="GJA12" s="1242"/>
      <c r="GJB12" s="1242"/>
      <c r="GJC12" s="1242"/>
      <c r="GJD12" s="1242"/>
      <c r="GJE12" s="1242"/>
      <c r="GJF12" s="1242"/>
      <c r="GJG12" s="1242"/>
      <c r="GJH12" s="1242"/>
      <c r="GJI12" s="1242"/>
      <c r="GJJ12" s="1242"/>
      <c r="GJK12" s="1242"/>
      <c r="GJL12" s="1242"/>
      <c r="GJM12" s="1242"/>
      <c r="GJN12" s="1242"/>
      <c r="GJO12" s="1242"/>
      <c r="GJP12" s="1242"/>
      <c r="GJQ12" s="1242"/>
      <c r="GJR12" s="1242"/>
      <c r="GJS12" s="1242"/>
      <c r="GJT12" s="1242"/>
      <c r="GJU12" s="1242"/>
      <c r="GJV12" s="1242"/>
      <c r="GJW12" s="1242"/>
      <c r="GJX12" s="1242"/>
      <c r="GJY12" s="1242"/>
      <c r="GJZ12" s="1242"/>
      <c r="GKA12" s="1242"/>
      <c r="GKB12" s="1242"/>
      <c r="GKC12" s="1242"/>
      <c r="GKD12" s="1242"/>
      <c r="GKE12" s="1242"/>
      <c r="GKF12" s="1242"/>
      <c r="GKG12" s="1242"/>
      <c r="GKH12" s="1242"/>
      <c r="GKI12" s="1242"/>
      <c r="GKJ12" s="1242"/>
      <c r="GKK12" s="1242"/>
      <c r="GKL12" s="1242"/>
      <c r="GKM12" s="1242"/>
      <c r="GKN12" s="1242"/>
      <c r="GKO12" s="1242"/>
      <c r="GKP12" s="1242"/>
      <c r="GKQ12" s="1242"/>
      <c r="GKR12" s="1242"/>
      <c r="GKS12" s="1242"/>
      <c r="GKT12" s="1242"/>
      <c r="GKU12" s="1242"/>
      <c r="GKV12" s="1242"/>
      <c r="GKW12" s="1242"/>
      <c r="GKX12" s="1242"/>
      <c r="GKY12" s="1242"/>
      <c r="GKZ12" s="1242"/>
      <c r="GLA12" s="1242"/>
      <c r="GLB12" s="1242"/>
      <c r="GLC12" s="1242"/>
      <c r="GLD12" s="1242"/>
      <c r="GLE12" s="1242"/>
      <c r="GLF12" s="1242"/>
      <c r="GLG12" s="1242"/>
      <c r="GLH12" s="1242"/>
      <c r="GLI12" s="1242"/>
      <c r="GLJ12" s="1242"/>
      <c r="GLK12" s="1242"/>
      <c r="GLL12" s="1242"/>
      <c r="GLM12" s="1242"/>
      <c r="GLN12" s="1242"/>
      <c r="GLO12" s="1242"/>
      <c r="GLP12" s="1242"/>
      <c r="GLQ12" s="1242"/>
      <c r="GLR12" s="1242"/>
      <c r="GLS12" s="1242"/>
      <c r="GLT12" s="1242"/>
      <c r="GLU12" s="1242"/>
      <c r="GLV12" s="1242"/>
      <c r="GLW12" s="1242"/>
      <c r="GLX12" s="1242"/>
      <c r="GLY12" s="1242"/>
      <c r="GLZ12" s="1242"/>
      <c r="GMA12" s="1242"/>
      <c r="GMB12" s="1242"/>
      <c r="GMC12" s="1242"/>
      <c r="GMD12" s="1242"/>
      <c r="GME12" s="1242"/>
      <c r="GMF12" s="1242"/>
      <c r="GMG12" s="1242"/>
      <c r="GMH12" s="1242"/>
      <c r="GMI12" s="1242"/>
      <c r="GMJ12" s="1242"/>
      <c r="GMK12" s="1242"/>
      <c r="GML12" s="1242"/>
      <c r="GMM12" s="1242"/>
      <c r="GMN12" s="1242"/>
      <c r="GMO12" s="1242"/>
      <c r="GMP12" s="1242"/>
      <c r="GMQ12" s="1242"/>
      <c r="GMR12" s="1242"/>
      <c r="GMS12" s="1242"/>
      <c r="GMT12" s="1242"/>
      <c r="GMU12" s="1242"/>
      <c r="GMV12" s="1242"/>
      <c r="GMW12" s="1242"/>
      <c r="GMX12" s="1242"/>
      <c r="GMY12" s="1242"/>
      <c r="GMZ12" s="1242"/>
      <c r="GNA12" s="1242"/>
      <c r="GNB12" s="1242"/>
      <c r="GNC12" s="1242"/>
      <c r="GND12" s="1242"/>
      <c r="GNE12" s="1242"/>
      <c r="GNF12" s="1242"/>
      <c r="GNG12" s="1242"/>
      <c r="GNH12" s="1242"/>
      <c r="GNI12" s="1242"/>
      <c r="GNJ12" s="1242"/>
      <c r="GNK12" s="1242"/>
      <c r="GNL12" s="1242"/>
      <c r="GNM12" s="1242"/>
      <c r="GNN12" s="1242"/>
      <c r="GNO12" s="1242"/>
      <c r="GNP12" s="1242"/>
      <c r="GNQ12" s="1242"/>
      <c r="GNR12" s="1242"/>
      <c r="GNS12" s="1242"/>
      <c r="GNT12" s="1242"/>
      <c r="GNU12" s="1242"/>
      <c r="GNV12" s="1242"/>
      <c r="GNW12" s="1242"/>
      <c r="GNX12" s="1242"/>
      <c r="GNY12" s="1242"/>
      <c r="GNZ12" s="1242"/>
      <c r="GOA12" s="1242"/>
      <c r="GOB12" s="1242"/>
      <c r="GOC12" s="1242"/>
      <c r="GOD12" s="1242"/>
      <c r="GOE12" s="1242"/>
      <c r="GOF12" s="1242"/>
      <c r="GOG12" s="1242"/>
      <c r="GOH12" s="1242"/>
      <c r="GOI12" s="1242"/>
      <c r="GOJ12" s="1242"/>
      <c r="GOK12" s="1242"/>
      <c r="GOL12" s="1242"/>
      <c r="GOM12" s="1242"/>
      <c r="GON12" s="1242"/>
      <c r="GOO12" s="1242"/>
      <c r="GOP12" s="1242"/>
      <c r="GOQ12" s="1242"/>
      <c r="GOR12" s="1242"/>
      <c r="GOS12" s="1242"/>
      <c r="GOT12" s="1242"/>
      <c r="GOU12" s="1242"/>
      <c r="GOV12" s="1242"/>
      <c r="GOW12" s="1242"/>
      <c r="GOX12" s="1242"/>
      <c r="GOY12" s="1242"/>
      <c r="GOZ12" s="1242"/>
      <c r="GPA12" s="1242"/>
      <c r="GPB12" s="1242"/>
      <c r="GPC12" s="1242"/>
      <c r="GPD12" s="1242"/>
      <c r="GPE12" s="1242"/>
      <c r="GPF12" s="1242"/>
      <c r="GPG12" s="1242"/>
      <c r="GPH12" s="1242"/>
      <c r="GPI12" s="1242"/>
      <c r="GPJ12" s="1242"/>
      <c r="GPK12" s="1242"/>
      <c r="GPL12" s="1242"/>
      <c r="GPM12" s="1242"/>
      <c r="GPN12" s="1242"/>
      <c r="GPO12" s="1242"/>
      <c r="GPP12" s="1242"/>
      <c r="GPQ12" s="1242"/>
      <c r="GPR12" s="1242"/>
      <c r="GPS12" s="1242"/>
      <c r="GPT12" s="1242"/>
      <c r="GPU12" s="1242"/>
      <c r="GPV12" s="1242"/>
      <c r="GPW12" s="1242"/>
      <c r="GPX12" s="1242"/>
      <c r="GPY12" s="1242"/>
      <c r="GPZ12" s="1242"/>
      <c r="GQA12" s="1242"/>
      <c r="GQB12" s="1242"/>
      <c r="GQC12" s="1242"/>
      <c r="GQD12" s="1242"/>
      <c r="GQE12" s="1242"/>
      <c r="GQF12" s="1242"/>
      <c r="GQG12" s="1242"/>
      <c r="GQH12" s="1242"/>
      <c r="GQI12" s="1242"/>
      <c r="GQJ12" s="1242"/>
      <c r="GQK12" s="1242"/>
      <c r="GQL12" s="1242"/>
      <c r="GQM12" s="1242"/>
      <c r="GQN12" s="1242"/>
      <c r="GQO12" s="1242"/>
      <c r="GQP12" s="1242"/>
      <c r="GQQ12" s="1242"/>
      <c r="GQR12" s="1242"/>
      <c r="GQS12" s="1242"/>
      <c r="GQT12" s="1242"/>
      <c r="GQU12" s="1242"/>
      <c r="GQV12" s="1242"/>
      <c r="GQW12" s="1242"/>
      <c r="GQX12" s="1242"/>
      <c r="GQY12" s="1242"/>
      <c r="GQZ12" s="1242"/>
      <c r="GRA12" s="1242"/>
      <c r="GRB12" s="1242"/>
      <c r="GRC12" s="1242"/>
      <c r="GRD12" s="1242"/>
      <c r="GRE12" s="1242"/>
      <c r="GRF12" s="1242"/>
      <c r="GRG12" s="1242"/>
      <c r="GRH12" s="1242"/>
      <c r="GRI12" s="1242"/>
      <c r="GRJ12" s="1242"/>
      <c r="GRK12" s="1242"/>
      <c r="GRL12" s="1242"/>
      <c r="GRM12" s="1242"/>
      <c r="GRN12" s="1242"/>
      <c r="GRO12" s="1242"/>
      <c r="GRP12" s="1242"/>
      <c r="GRQ12" s="1242"/>
      <c r="GRR12" s="1242"/>
      <c r="GRS12" s="1242"/>
      <c r="GRT12" s="1242"/>
      <c r="GRU12" s="1242"/>
      <c r="GRV12" s="1242"/>
      <c r="GRW12" s="1242"/>
      <c r="GRX12" s="1242"/>
      <c r="GRY12" s="1242"/>
      <c r="GRZ12" s="1242"/>
      <c r="GSA12" s="1242"/>
      <c r="GSB12" s="1242"/>
      <c r="GSC12" s="1242"/>
      <c r="GSD12" s="1242"/>
      <c r="GSE12" s="1242"/>
      <c r="GSF12" s="1242"/>
      <c r="GSG12" s="1242"/>
      <c r="GSH12" s="1242"/>
      <c r="GSI12" s="1242"/>
      <c r="GSJ12" s="1242"/>
      <c r="GSK12" s="1242"/>
      <c r="GSL12" s="1242"/>
      <c r="GSM12" s="1242"/>
      <c r="GSN12" s="1242"/>
      <c r="GSO12" s="1242"/>
      <c r="GSP12" s="1242"/>
      <c r="GSQ12" s="1242"/>
      <c r="GSR12" s="1242"/>
      <c r="GSS12" s="1242"/>
      <c r="GST12" s="1242"/>
      <c r="GSU12" s="1242"/>
      <c r="GSV12" s="1242"/>
      <c r="GSW12" s="1242"/>
      <c r="GSX12" s="1242"/>
      <c r="GSY12" s="1242"/>
      <c r="GSZ12" s="1242"/>
      <c r="GTA12" s="1242"/>
      <c r="GTB12" s="1242"/>
      <c r="GTC12" s="1242"/>
      <c r="GTD12" s="1242"/>
      <c r="GTE12" s="1242"/>
      <c r="GTF12" s="1242"/>
      <c r="GTG12" s="1242"/>
      <c r="GTH12" s="1242"/>
      <c r="GTI12" s="1242"/>
      <c r="GTJ12" s="1242"/>
      <c r="GTK12" s="1242"/>
      <c r="GTL12" s="1242"/>
      <c r="GTM12" s="1242"/>
      <c r="GTN12" s="1242"/>
      <c r="GTO12" s="1242"/>
      <c r="GTP12" s="1242"/>
      <c r="GTQ12" s="1242"/>
      <c r="GTR12" s="1242"/>
      <c r="GTS12" s="1242"/>
      <c r="GTT12" s="1242"/>
      <c r="GTU12" s="1242"/>
      <c r="GTV12" s="1242"/>
      <c r="GTW12" s="1242"/>
      <c r="GTX12" s="1242"/>
      <c r="GTY12" s="1242"/>
      <c r="GTZ12" s="1242"/>
      <c r="GUA12" s="1242"/>
      <c r="GUB12" s="1242"/>
      <c r="GUC12" s="1242"/>
      <c r="GUD12" s="1242"/>
      <c r="GUE12" s="1242"/>
      <c r="GUF12" s="1242"/>
      <c r="GUG12" s="1242"/>
      <c r="GUH12" s="1242"/>
      <c r="GUI12" s="1242"/>
      <c r="GUJ12" s="1242"/>
      <c r="GUK12" s="1242"/>
      <c r="GUL12" s="1242"/>
      <c r="GUM12" s="1242"/>
      <c r="GUN12" s="1242"/>
      <c r="GUO12" s="1242"/>
      <c r="GUP12" s="1242"/>
      <c r="GUQ12" s="1242"/>
      <c r="GUR12" s="1242"/>
      <c r="GUS12" s="1242"/>
      <c r="GUT12" s="1242"/>
      <c r="GUU12" s="1242"/>
      <c r="GUV12" s="1242"/>
      <c r="GUW12" s="1242"/>
      <c r="GUX12" s="1242"/>
      <c r="GUY12" s="1242"/>
      <c r="GUZ12" s="1242"/>
      <c r="GVA12" s="1242"/>
      <c r="GVB12" s="1242"/>
      <c r="GVC12" s="1242"/>
      <c r="GVD12" s="1242"/>
      <c r="GVE12" s="1242"/>
      <c r="GVF12" s="1242"/>
      <c r="GVG12" s="1242"/>
      <c r="GVH12" s="1242"/>
      <c r="GVI12" s="1242"/>
      <c r="GVJ12" s="1242"/>
      <c r="GVK12" s="1242"/>
      <c r="GVL12" s="1242"/>
      <c r="GVM12" s="1242"/>
      <c r="GVN12" s="1242"/>
      <c r="GVO12" s="1242"/>
      <c r="GVP12" s="1242"/>
      <c r="GVQ12" s="1242"/>
      <c r="GVR12" s="1242"/>
      <c r="GVS12" s="1242"/>
      <c r="GVT12" s="1242"/>
      <c r="GVU12" s="1242"/>
      <c r="GVV12" s="1242"/>
      <c r="GVW12" s="1242"/>
      <c r="GVX12" s="1242"/>
      <c r="GVY12" s="1242"/>
      <c r="GVZ12" s="1242"/>
      <c r="GWA12" s="1242"/>
      <c r="GWB12" s="1242"/>
      <c r="GWC12" s="1242"/>
      <c r="GWD12" s="1242"/>
      <c r="GWE12" s="1242"/>
      <c r="GWF12" s="1242"/>
      <c r="GWG12" s="1242"/>
      <c r="GWH12" s="1242"/>
      <c r="GWI12" s="1242"/>
      <c r="GWJ12" s="1242"/>
      <c r="GWK12" s="1242"/>
      <c r="GWL12" s="1242"/>
      <c r="GWM12" s="1242"/>
      <c r="GWN12" s="1242"/>
      <c r="GWO12" s="1242"/>
      <c r="GWP12" s="1242"/>
      <c r="GWQ12" s="1242"/>
      <c r="GWR12" s="1242"/>
      <c r="GWS12" s="1242"/>
      <c r="GWT12" s="1242"/>
      <c r="GWU12" s="1242"/>
      <c r="GWV12" s="1242"/>
      <c r="GWW12" s="1242"/>
      <c r="GWX12" s="1242"/>
      <c r="GWY12" s="1242"/>
      <c r="GWZ12" s="1242"/>
      <c r="GXA12" s="1242"/>
      <c r="GXB12" s="1242"/>
      <c r="GXC12" s="1242"/>
      <c r="GXD12" s="1242"/>
      <c r="GXE12" s="1242"/>
      <c r="GXF12" s="1242"/>
      <c r="GXG12" s="1242"/>
      <c r="GXH12" s="1242"/>
      <c r="GXI12" s="1242"/>
      <c r="GXJ12" s="1242"/>
      <c r="GXK12" s="1242"/>
      <c r="GXL12" s="1242"/>
      <c r="GXM12" s="1242"/>
      <c r="GXN12" s="1242"/>
      <c r="GXO12" s="1242"/>
      <c r="GXP12" s="1242"/>
      <c r="GXQ12" s="1242"/>
      <c r="GXR12" s="1242"/>
      <c r="GXS12" s="1242"/>
      <c r="GXT12" s="1242"/>
      <c r="GXU12" s="1242"/>
      <c r="GXV12" s="1242"/>
      <c r="GXW12" s="1242"/>
      <c r="GXX12" s="1242"/>
      <c r="GXY12" s="1242"/>
      <c r="GXZ12" s="1242"/>
      <c r="GYA12" s="1242"/>
      <c r="GYB12" s="1242"/>
      <c r="GYC12" s="1242"/>
      <c r="GYD12" s="1242"/>
      <c r="GYE12" s="1242"/>
      <c r="GYF12" s="1242"/>
      <c r="GYG12" s="1242"/>
      <c r="GYH12" s="1242"/>
      <c r="GYI12" s="1242"/>
      <c r="GYJ12" s="1242"/>
      <c r="GYK12" s="1242"/>
      <c r="GYL12" s="1242"/>
      <c r="GYM12" s="1242"/>
      <c r="GYN12" s="1242"/>
      <c r="GYO12" s="1242"/>
      <c r="GYP12" s="1242"/>
      <c r="GYQ12" s="1242"/>
      <c r="GYR12" s="1242"/>
      <c r="GYS12" s="1242"/>
      <c r="GYT12" s="1242"/>
      <c r="GYU12" s="1242"/>
      <c r="GYV12" s="1242"/>
      <c r="GYW12" s="1242"/>
      <c r="GYX12" s="1242"/>
      <c r="GYY12" s="1242"/>
      <c r="GYZ12" s="1242"/>
      <c r="GZA12" s="1242"/>
      <c r="GZB12" s="1242"/>
      <c r="GZC12" s="1242"/>
      <c r="GZD12" s="1242"/>
      <c r="GZE12" s="1242"/>
      <c r="GZF12" s="1242"/>
      <c r="GZG12" s="1242"/>
      <c r="GZH12" s="1242"/>
      <c r="GZI12" s="1242"/>
      <c r="GZJ12" s="1242"/>
      <c r="GZK12" s="1242"/>
      <c r="GZL12" s="1242"/>
      <c r="GZM12" s="1242"/>
      <c r="GZN12" s="1242"/>
      <c r="GZO12" s="1242"/>
      <c r="GZP12" s="1242"/>
      <c r="GZQ12" s="1242"/>
      <c r="GZR12" s="1242"/>
      <c r="GZS12" s="1242"/>
      <c r="GZT12" s="1242"/>
      <c r="GZU12" s="1242"/>
      <c r="GZV12" s="1242"/>
      <c r="GZW12" s="1242"/>
      <c r="GZX12" s="1242"/>
      <c r="GZY12" s="1242"/>
      <c r="GZZ12" s="1242"/>
      <c r="HAA12" s="1242"/>
      <c r="HAB12" s="1242"/>
      <c r="HAC12" s="1242"/>
      <c r="HAD12" s="1242"/>
      <c r="HAE12" s="1242"/>
      <c r="HAF12" s="1242"/>
      <c r="HAG12" s="1242"/>
      <c r="HAH12" s="1242"/>
      <c r="HAI12" s="1242"/>
      <c r="HAJ12" s="1242"/>
      <c r="HAK12" s="1242"/>
      <c r="HAL12" s="1242"/>
      <c r="HAM12" s="1242"/>
      <c r="HAN12" s="1242"/>
      <c r="HAO12" s="1242"/>
      <c r="HAP12" s="1242"/>
      <c r="HAQ12" s="1242"/>
      <c r="HAR12" s="1242"/>
      <c r="HAS12" s="1242"/>
      <c r="HAT12" s="1242"/>
      <c r="HAU12" s="1242"/>
      <c r="HAV12" s="1242"/>
      <c r="HAW12" s="1242"/>
      <c r="HAX12" s="1242"/>
      <c r="HAY12" s="1242"/>
      <c r="HAZ12" s="1242"/>
      <c r="HBA12" s="1242"/>
      <c r="HBB12" s="1242"/>
      <c r="HBC12" s="1242"/>
      <c r="HBD12" s="1242"/>
      <c r="HBE12" s="1242"/>
      <c r="HBF12" s="1242"/>
      <c r="HBG12" s="1242"/>
      <c r="HBH12" s="1242"/>
      <c r="HBI12" s="1242"/>
      <c r="HBJ12" s="1242"/>
      <c r="HBK12" s="1242"/>
      <c r="HBL12" s="1242"/>
      <c r="HBM12" s="1242"/>
      <c r="HBN12" s="1242"/>
      <c r="HBO12" s="1242"/>
      <c r="HBP12" s="1242"/>
      <c r="HBQ12" s="1242"/>
      <c r="HBR12" s="1242"/>
      <c r="HBS12" s="1242"/>
      <c r="HBT12" s="1242"/>
      <c r="HBU12" s="1242"/>
      <c r="HBV12" s="1242"/>
      <c r="HBW12" s="1242"/>
      <c r="HBX12" s="1242"/>
      <c r="HBY12" s="1242"/>
      <c r="HBZ12" s="1242"/>
      <c r="HCA12" s="1242"/>
      <c r="HCB12" s="1242"/>
      <c r="HCC12" s="1242"/>
      <c r="HCD12" s="1242"/>
      <c r="HCE12" s="1242"/>
      <c r="HCF12" s="1242"/>
      <c r="HCG12" s="1242"/>
      <c r="HCH12" s="1242"/>
      <c r="HCI12" s="1242"/>
      <c r="HCJ12" s="1242"/>
      <c r="HCK12" s="1242"/>
      <c r="HCL12" s="1242"/>
      <c r="HCM12" s="1242"/>
      <c r="HCN12" s="1242"/>
      <c r="HCO12" s="1242"/>
      <c r="HCP12" s="1242"/>
      <c r="HCQ12" s="1242"/>
      <c r="HCR12" s="1242"/>
      <c r="HCS12" s="1242"/>
      <c r="HCT12" s="1242"/>
      <c r="HCU12" s="1242"/>
      <c r="HCV12" s="1242"/>
      <c r="HCW12" s="1242"/>
      <c r="HCX12" s="1242"/>
      <c r="HCY12" s="1242"/>
      <c r="HCZ12" s="1242"/>
      <c r="HDA12" s="1242"/>
      <c r="HDB12" s="1242"/>
      <c r="HDC12" s="1242"/>
      <c r="HDD12" s="1242"/>
      <c r="HDE12" s="1242"/>
      <c r="HDF12" s="1242"/>
      <c r="HDG12" s="1242"/>
      <c r="HDH12" s="1242"/>
      <c r="HDI12" s="1242"/>
      <c r="HDJ12" s="1242"/>
      <c r="HDK12" s="1242"/>
      <c r="HDL12" s="1242"/>
      <c r="HDM12" s="1242"/>
      <c r="HDN12" s="1242"/>
      <c r="HDO12" s="1242"/>
      <c r="HDP12" s="1242"/>
      <c r="HDQ12" s="1242"/>
      <c r="HDR12" s="1242"/>
      <c r="HDS12" s="1242"/>
      <c r="HDT12" s="1242"/>
      <c r="HDU12" s="1242"/>
      <c r="HDV12" s="1242"/>
      <c r="HDW12" s="1242"/>
      <c r="HDX12" s="1242"/>
      <c r="HDY12" s="1242"/>
      <c r="HDZ12" s="1242"/>
      <c r="HEA12" s="1242"/>
      <c r="HEB12" s="1242"/>
      <c r="HEC12" s="1242"/>
      <c r="HED12" s="1242"/>
      <c r="HEE12" s="1242"/>
      <c r="HEF12" s="1242"/>
      <c r="HEG12" s="1242"/>
      <c r="HEH12" s="1242"/>
      <c r="HEI12" s="1242"/>
      <c r="HEJ12" s="1242"/>
      <c r="HEK12" s="1242"/>
      <c r="HEL12" s="1242"/>
      <c r="HEM12" s="1242"/>
      <c r="HEN12" s="1242"/>
      <c r="HEO12" s="1242"/>
      <c r="HEP12" s="1242"/>
      <c r="HEQ12" s="1242"/>
      <c r="HER12" s="1242"/>
      <c r="HES12" s="1242"/>
      <c r="HET12" s="1242"/>
      <c r="HEU12" s="1242"/>
      <c r="HEV12" s="1242"/>
      <c r="HEW12" s="1242"/>
      <c r="HEX12" s="1242"/>
      <c r="HEY12" s="1242"/>
      <c r="HEZ12" s="1242"/>
      <c r="HFA12" s="1242"/>
      <c r="HFB12" s="1242"/>
      <c r="HFC12" s="1242"/>
      <c r="HFD12" s="1242"/>
      <c r="HFE12" s="1242"/>
      <c r="HFF12" s="1242"/>
      <c r="HFG12" s="1242"/>
      <c r="HFH12" s="1242"/>
      <c r="HFI12" s="1242"/>
      <c r="HFJ12" s="1242"/>
      <c r="HFK12" s="1242"/>
      <c r="HFL12" s="1242"/>
      <c r="HFM12" s="1242"/>
      <c r="HFN12" s="1242"/>
      <c r="HFO12" s="1242"/>
      <c r="HFP12" s="1242"/>
      <c r="HFQ12" s="1242"/>
      <c r="HFR12" s="1242"/>
      <c r="HFS12" s="1242"/>
      <c r="HFT12" s="1242"/>
      <c r="HFU12" s="1242"/>
      <c r="HFV12" s="1242"/>
      <c r="HFW12" s="1242"/>
      <c r="HFX12" s="1242"/>
      <c r="HFY12" s="1242"/>
      <c r="HFZ12" s="1242"/>
      <c r="HGA12" s="1242"/>
      <c r="HGB12" s="1242"/>
      <c r="HGC12" s="1242"/>
      <c r="HGD12" s="1242"/>
      <c r="HGE12" s="1242"/>
      <c r="HGF12" s="1242"/>
      <c r="HGG12" s="1242"/>
      <c r="HGH12" s="1242"/>
      <c r="HGI12" s="1242"/>
      <c r="HGJ12" s="1242"/>
      <c r="HGK12" s="1242"/>
      <c r="HGL12" s="1242"/>
      <c r="HGM12" s="1242"/>
      <c r="HGN12" s="1242"/>
      <c r="HGO12" s="1242"/>
      <c r="HGP12" s="1242"/>
      <c r="HGQ12" s="1242"/>
      <c r="HGR12" s="1242"/>
      <c r="HGS12" s="1242"/>
      <c r="HGT12" s="1242"/>
      <c r="HGU12" s="1242"/>
      <c r="HGV12" s="1242"/>
      <c r="HGW12" s="1242"/>
      <c r="HGX12" s="1242"/>
      <c r="HGY12" s="1242"/>
      <c r="HGZ12" s="1242"/>
      <c r="HHA12" s="1242"/>
      <c r="HHB12" s="1242"/>
      <c r="HHC12" s="1242"/>
      <c r="HHD12" s="1242"/>
      <c r="HHE12" s="1242"/>
      <c r="HHF12" s="1242"/>
      <c r="HHG12" s="1242"/>
      <c r="HHH12" s="1242"/>
      <c r="HHI12" s="1242"/>
      <c r="HHJ12" s="1242"/>
      <c r="HHK12" s="1242"/>
      <c r="HHL12" s="1242"/>
      <c r="HHM12" s="1242"/>
      <c r="HHN12" s="1242"/>
      <c r="HHO12" s="1242"/>
      <c r="HHP12" s="1242"/>
      <c r="HHQ12" s="1242"/>
      <c r="HHR12" s="1242"/>
      <c r="HHS12" s="1242"/>
      <c r="HHT12" s="1242"/>
      <c r="HHU12" s="1242"/>
      <c r="HHV12" s="1242"/>
      <c r="HHW12" s="1242"/>
      <c r="HHX12" s="1242"/>
      <c r="HHY12" s="1242"/>
      <c r="HHZ12" s="1242"/>
      <c r="HIA12" s="1242"/>
      <c r="HIB12" s="1242"/>
      <c r="HIC12" s="1242"/>
      <c r="HID12" s="1242"/>
      <c r="HIE12" s="1242"/>
      <c r="HIF12" s="1242"/>
      <c r="HIG12" s="1242"/>
      <c r="HIH12" s="1242"/>
      <c r="HII12" s="1242"/>
      <c r="HIJ12" s="1242"/>
      <c r="HIK12" s="1242"/>
      <c r="HIL12" s="1242"/>
      <c r="HIM12" s="1242"/>
      <c r="HIN12" s="1242"/>
      <c r="HIO12" s="1242"/>
      <c r="HIP12" s="1242"/>
      <c r="HIQ12" s="1242"/>
      <c r="HIR12" s="1242"/>
      <c r="HIS12" s="1242"/>
      <c r="HIT12" s="1242"/>
      <c r="HIU12" s="1242"/>
      <c r="HIV12" s="1242"/>
      <c r="HIW12" s="1242"/>
      <c r="HIX12" s="1242"/>
      <c r="HIY12" s="1242"/>
      <c r="HIZ12" s="1242"/>
      <c r="HJA12" s="1242"/>
      <c r="HJB12" s="1242"/>
      <c r="HJC12" s="1242"/>
      <c r="HJD12" s="1242"/>
      <c r="HJE12" s="1242"/>
      <c r="HJF12" s="1242"/>
      <c r="HJG12" s="1242"/>
      <c r="HJH12" s="1242"/>
      <c r="HJI12" s="1242"/>
      <c r="HJJ12" s="1242"/>
      <c r="HJK12" s="1242"/>
      <c r="HJL12" s="1242"/>
      <c r="HJM12" s="1242"/>
      <c r="HJN12" s="1242"/>
      <c r="HJO12" s="1242"/>
      <c r="HJP12" s="1242"/>
      <c r="HJQ12" s="1242"/>
      <c r="HJR12" s="1242"/>
      <c r="HJS12" s="1242"/>
      <c r="HJT12" s="1242"/>
      <c r="HJU12" s="1242"/>
      <c r="HJV12" s="1242"/>
      <c r="HJW12" s="1242"/>
      <c r="HJX12" s="1242"/>
      <c r="HJY12" s="1242"/>
      <c r="HJZ12" s="1242"/>
      <c r="HKA12" s="1242"/>
      <c r="HKB12" s="1242"/>
      <c r="HKC12" s="1242"/>
      <c r="HKD12" s="1242"/>
      <c r="HKE12" s="1242"/>
      <c r="HKF12" s="1242"/>
      <c r="HKG12" s="1242"/>
      <c r="HKH12" s="1242"/>
      <c r="HKI12" s="1242"/>
      <c r="HKJ12" s="1242"/>
      <c r="HKK12" s="1242"/>
      <c r="HKL12" s="1242"/>
      <c r="HKM12" s="1242"/>
      <c r="HKN12" s="1242"/>
      <c r="HKO12" s="1242"/>
      <c r="HKP12" s="1242"/>
      <c r="HKQ12" s="1242"/>
      <c r="HKR12" s="1242"/>
      <c r="HKS12" s="1242"/>
      <c r="HKT12" s="1242"/>
      <c r="HKU12" s="1242"/>
      <c r="HKV12" s="1242"/>
      <c r="HKW12" s="1242"/>
      <c r="HKX12" s="1242"/>
      <c r="HKY12" s="1242"/>
      <c r="HKZ12" s="1242"/>
      <c r="HLA12" s="1242"/>
      <c r="HLB12" s="1242"/>
      <c r="HLC12" s="1242"/>
      <c r="HLD12" s="1242"/>
      <c r="HLE12" s="1242"/>
      <c r="HLF12" s="1242"/>
      <c r="HLG12" s="1242"/>
      <c r="HLH12" s="1242"/>
      <c r="HLI12" s="1242"/>
      <c r="HLJ12" s="1242"/>
      <c r="HLK12" s="1242"/>
      <c r="HLL12" s="1242"/>
      <c r="HLM12" s="1242"/>
      <c r="HLN12" s="1242"/>
      <c r="HLO12" s="1242"/>
      <c r="HLP12" s="1242"/>
      <c r="HLQ12" s="1242"/>
      <c r="HLR12" s="1242"/>
      <c r="HLS12" s="1242"/>
      <c r="HLT12" s="1242"/>
      <c r="HLU12" s="1242"/>
      <c r="HLV12" s="1242"/>
      <c r="HLW12" s="1242"/>
      <c r="HLX12" s="1242"/>
      <c r="HLY12" s="1242"/>
      <c r="HLZ12" s="1242"/>
      <c r="HMA12" s="1242"/>
      <c r="HMB12" s="1242"/>
      <c r="HMC12" s="1242"/>
      <c r="HMD12" s="1242"/>
      <c r="HME12" s="1242"/>
      <c r="HMF12" s="1242"/>
      <c r="HMG12" s="1242"/>
      <c r="HMH12" s="1242"/>
      <c r="HMI12" s="1242"/>
      <c r="HMJ12" s="1242"/>
      <c r="HMK12" s="1242"/>
      <c r="HML12" s="1242"/>
      <c r="HMM12" s="1242"/>
      <c r="HMN12" s="1242"/>
      <c r="HMO12" s="1242"/>
      <c r="HMP12" s="1242"/>
      <c r="HMQ12" s="1242"/>
      <c r="HMR12" s="1242"/>
      <c r="HMS12" s="1242"/>
      <c r="HMT12" s="1242"/>
      <c r="HMU12" s="1242"/>
      <c r="HMV12" s="1242"/>
      <c r="HMW12" s="1242"/>
      <c r="HMX12" s="1242"/>
      <c r="HMY12" s="1242"/>
      <c r="HMZ12" s="1242"/>
      <c r="HNA12" s="1242"/>
      <c r="HNB12" s="1242"/>
      <c r="HNC12" s="1242"/>
      <c r="HND12" s="1242"/>
      <c r="HNE12" s="1242"/>
      <c r="HNF12" s="1242"/>
      <c r="HNG12" s="1242"/>
      <c r="HNH12" s="1242"/>
      <c r="HNI12" s="1242"/>
      <c r="HNJ12" s="1242"/>
      <c r="HNK12" s="1242"/>
      <c r="HNL12" s="1242"/>
      <c r="HNM12" s="1242"/>
      <c r="HNN12" s="1242"/>
      <c r="HNO12" s="1242"/>
      <c r="HNP12" s="1242"/>
      <c r="HNQ12" s="1242"/>
      <c r="HNR12" s="1242"/>
      <c r="HNS12" s="1242"/>
      <c r="HNT12" s="1242"/>
      <c r="HNU12" s="1242"/>
      <c r="HNV12" s="1242"/>
      <c r="HNW12" s="1242"/>
      <c r="HNX12" s="1242"/>
      <c r="HNY12" s="1242"/>
      <c r="HNZ12" s="1242"/>
      <c r="HOA12" s="1242"/>
      <c r="HOB12" s="1242"/>
      <c r="HOC12" s="1242"/>
      <c r="HOD12" s="1242"/>
      <c r="HOE12" s="1242"/>
      <c r="HOF12" s="1242"/>
      <c r="HOG12" s="1242"/>
      <c r="HOH12" s="1242"/>
      <c r="HOI12" s="1242"/>
      <c r="HOJ12" s="1242"/>
      <c r="HOK12" s="1242"/>
      <c r="HOL12" s="1242"/>
      <c r="HOM12" s="1242"/>
      <c r="HON12" s="1242"/>
      <c r="HOO12" s="1242"/>
      <c r="HOP12" s="1242"/>
      <c r="HOQ12" s="1242"/>
      <c r="HOR12" s="1242"/>
      <c r="HOS12" s="1242"/>
      <c r="HOT12" s="1242"/>
      <c r="HOU12" s="1242"/>
      <c r="HOV12" s="1242"/>
      <c r="HOW12" s="1242"/>
      <c r="HOX12" s="1242"/>
      <c r="HOY12" s="1242"/>
      <c r="HOZ12" s="1242"/>
      <c r="HPA12" s="1242"/>
      <c r="HPB12" s="1242"/>
      <c r="HPC12" s="1242"/>
      <c r="HPD12" s="1242"/>
      <c r="HPE12" s="1242"/>
      <c r="HPF12" s="1242"/>
      <c r="HPG12" s="1242"/>
      <c r="HPH12" s="1242"/>
      <c r="HPI12" s="1242"/>
      <c r="HPJ12" s="1242"/>
      <c r="HPK12" s="1242"/>
      <c r="HPL12" s="1242"/>
      <c r="HPM12" s="1242"/>
      <c r="HPN12" s="1242"/>
      <c r="HPO12" s="1242"/>
      <c r="HPP12" s="1242"/>
      <c r="HPQ12" s="1242"/>
      <c r="HPR12" s="1242"/>
      <c r="HPS12" s="1242"/>
      <c r="HPT12" s="1242"/>
      <c r="HPU12" s="1242"/>
      <c r="HPV12" s="1242"/>
      <c r="HPW12" s="1242"/>
      <c r="HPX12" s="1242"/>
      <c r="HPY12" s="1242"/>
      <c r="HPZ12" s="1242"/>
      <c r="HQA12" s="1242"/>
      <c r="HQB12" s="1242"/>
      <c r="HQC12" s="1242"/>
      <c r="HQD12" s="1242"/>
      <c r="HQE12" s="1242"/>
      <c r="HQF12" s="1242"/>
      <c r="HQG12" s="1242"/>
      <c r="HQH12" s="1242"/>
      <c r="HQI12" s="1242"/>
      <c r="HQJ12" s="1242"/>
      <c r="HQK12" s="1242"/>
      <c r="HQL12" s="1242"/>
      <c r="HQM12" s="1242"/>
      <c r="HQN12" s="1242"/>
      <c r="HQO12" s="1242"/>
      <c r="HQP12" s="1242"/>
      <c r="HQQ12" s="1242"/>
      <c r="HQR12" s="1242"/>
      <c r="HQS12" s="1242"/>
      <c r="HQT12" s="1242"/>
      <c r="HQU12" s="1242"/>
      <c r="HQV12" s="1242"/>
      <c r="HQW12" s="1242"/>
      <c r="HQX12" s="1242"/>
      <c r="HQY12" s="1242"/>
      <c r="HQZ12" s="1242"/>
      <c r="HRA12" s="1242"/>
      <c r="HRB12" s="1242"/>
      <c r="HRC12" s="1242"/>
      <c r="HRD12" s="1242"/>
      <c r="HRE12" s="1242"/>
      <c r="HRF12" s="1242"/>
      <c r="HRG12" s="1242"/>
      <c r="HRH12" s="1242"/>
      <c r="HRI12" s="1242"/>
      <c r="HRJ12" s="1242"/>
      <c r="HRK12" s="1242"/>
      <c r="HRL12" s="1242"/>
      <c r="HRM12" s="1242"/>
      <c r="HRN12" s="1242"/>
      <c r="HRO12" s="1242"/>
      <c r="HRP12" s="1242"/>
      <c r="HRQ12" s="1242"/>
      <c r="HRR12" s="1242"/>
      <c r="HRS12" s="1242"/>
      <c r="HRT12" s="1242"/>
      <c r="HRU12" s="1242"/>
      <c r="HRV12" s="1242"/>
      <c r="HRW12" s="1242"/>
      <c r="HRX12" s="1242"/>
      <c r="HRY12" s="1242"/>
      <c r="HRZ12" s="1242"/>
      <c r="HSA12" s="1242"/>
      <c r="HSB12" s="1242"/>
      <c r="HSC12" s="1242"/>
      <c r="HSD12" s="1242"/>
      <c r="HSE12" s="1242"/>
      <c r="HSF12" s="1242"/>
      <c r="HSG12" s="1242"/>
      <c r="HSH12" s="1242"/>
      <c r="HSI12" s="1242"/>
      <c r="HSJ12" s="1242"/>
      <c r="HSK12" s="1242"/>
      <c r="HSL12" s="1242"/>
      <c r="HSM12" s="1242"/>
      <c r="HSN12" s="1242"/>
      <c r="HSO12" s="1242"/>
      <c r="HSP12" s="1242"/>
      <c r="HSQ12" s="1242"/>
      <c r="HSR12" s="1242"/>
      <c r="HSS12" s="1242"/>
      <c r="HST12" s="1242"/>
      <c r="HSU12" s="1242"/>
      <c r="HSV12" s="1242"/>
      <c r="HSW12" s="1242"/>
      <c r="HSX12" s="1242"/>
      <c r="HSY12" s="1242"/>
      <c r="HSZ12" s="1242"/>
      <c r="HTA12" s="1242"/>
      <c r="HTB12" s="1242"/>
      <c r="HTC12" s="1242"/>
      <c r="HTD12" s="1242"/>
      <c r="HTE12" s="1242"/>
      <c r="HTF12" s="1242"/>
      <c r="HTG12" s="1242"/>
      <c r="HTH12" s="1242"/>
      <c r="HTI12" s="1242"/>
      <c r="HTJ12" s="1242"/>
      <c r="HTK12" s="1242"/>
      <c r="HTL12" s="1242"/>
      <c r="HTM12" s="1242"/>
      <c r="HTN12" s="1242"/>
      <c r="HTO12" s="1242"/>
      <c r="HTP12" s="1242"/>
      <c r="HTQ12" s="1242"/>
      <c r="HTR12" s="1242"/>
      <c r="HTS12" s="1242"/>
      <c r="HTT12" s="1242"/>
      <c r="HTU12" s="1242"/>
      <c r="HTV12" s="1242"/>
      <c r="HTW12" s="1242"/>
      <c r="HTX12" s="1242"/>
      <c r="HTY12" s="1242"/>
      <c r="HTZ12" s="1242"/>
      <c r="HUA12" s="1242"/>
      <c r="HUB12" s="1242"/>
      <c r="HUC12" s="1242"/>
      <c r="HUD12" s="1242"/>
      <c r="HUE12" s="1242"/>
      <c r="HUF12" s="1242"/>
      <c r="HUG12" s="1242"/>
      <c r="HUH12" s="1242"/>
      <c r="HUI12" s="1242"/>
      <c r="HUJ12" s="1242"/>
      <c r="HUK12" s="1242"/>
      <c r="HUL12" s="1242"/>
      <c r="HUM12" s="1242"/>
      <c r="HUN12" s="1242"/>
      <c r="HUO12" s="1242"/>
      <c r="HUP12" s="1242"/>
      <c r="HUQ12" s="1242"/>
      <c r="HUR12" s="1242"/>
      <c r="HUS12" s="1242"/>
      <c r="HUT12" s="1242"/>
      <c r="HUU12" s="1242"/>
      <c r="HUV12" s="1242"/>
      <c r="HUW12" s="1242"/>
      <c r="HUX12" s="1242"/>
      <c r="HUY12" s="1242"/>
      <c r="HUZ12" s="1242"/>
      <c r="HVA12" s="1242"/>
      <c r="HVB12" s="1242"/>
      <c r="HVC12" s="1242"/>
      <c r="HVD12" s="1242"/>
      <c r="HVE12" s="1242"/>
      <c r="HVF12" s="1242"/>
      <c r="HVG12" s="1242"/>
      <c r="HVH12" s="1242"/>
      <c r="HVI12" s="1242"/>
      <c r="HVJ12" s="1242"/>
      <c r="HVK12" s="1242"/>
      <c r="HVL12" s="1242"/>
      <c r="HVM12" s="1242"/>
      <c r="HVN12" s="1242"/>
      <c r="HVO12" s="1242"/>
      <c r="HVP12" s="1242"/>
      <c r="HVQ12" s="1242"/>
      <c r="HVR12" s="1242"/>
      <c r="HVS12" s="1242"/>
      <c r="HVT12" s="1242"/>
      <c r="HVU12" s="1242"/>
      <c r="HVV12" s="1242"/>
      <c r="HVW12" s="1242"/>
      <c r="HVX12" s="1242"/>
      <c r="HVY12" s="1242"/>
      <c r="HVZ12" s="1242"/>
      <c r="HWA12" s="1242"/>
      <c r="HWB12" s="1242"/>
      <c r="HWC12" s="1242"/>
      <c r="HWD12" s="1242"/>
      <c r="HWE12" s="1242"/>
      <c r="HWF12" s="1242"/>
      <c r="HWG12" s="1242"/>
      <c r="HWH12" s="1242"/>
      <c r="HWI12" s="1242"/>
      <c r="HWJ12" s="1242"/>
      <c r="HWK12" s="1242"/>
      <c r="HWL12" s="1242"/>
      <c r="HWM12" s="1242"/>
      <c r="HWN12" s="1242"/>
      <c r="HWO12" s="1242"/>
      <c r="HWP12" s="1242"/>
      <c r="HWQ12" s="1242"/>
      <c r="HWR12" s="1242"/>
      <c r="HWS12" s="1242"/>
      <c r="HWT12" s="1242"/>
      <c r="HWU12" s="1242"/>
      <c r="HWV12" s="1242"/>
      <c r="HWW12" s="1242"/>
      <c r="HWX12" s="1242"/>
      <c r="HWY12" s="1242"/>
      <c r="HWZ12" s="1242"/>
      <c r="HXA12" s="1242"/>
      <c r="HXB12" s="1242"/>
      <c r="HXC12" s="1242"/>
      <c r="HXD12" s="1242"/>
      <c r="HXE12" s="1242"/>
      <c r="HXF12" s="1242"/>
      <c r="HXG12" s="1242"/>
      <c r="HXH12" s="1242"/>
      <c r="HXI12" s="1242"/>
      <c r="HXJ12" s="1242"/>
      <c r="HXK12" s="1242"/>
      <c r="HXL12" s="1242"/>
      <c r="HXM12" s="1242"/>
      <c r="HXN12" s="1242"/>
      <c r="HXO12" s="1242"/>
      <c r="HXP12" s="1242"/>
      <c r="HXQ12" s="1242"/>
      <c r="HXR12" s="1242"/>
      <c r="HXS12" s="1242"/>
      <c r="HXT12" s="1242"/>
      <c r="HXU12" s="1242"/>
      <c r="HXV12" s="1242"/>
      <c r="HXW12" s="1242"/>
      <c r="HXX12" s="1242"/>
      <c r="HXY12" s="1242"/>
      <c r="HXZ12" s="1242"/>
      <c r="HYA12" s="1242"/>
      <c r="HYB12" s="1242"/>
      <c r="HYC12" s="1242"/>
      <c r="HYD12" s="1242"/>
      <c r="HYE12" s="1242"/>
      <c r="HYF12" s="1242"/>
      <c r="HYG12" s="1242"/>
      <c r="HYH12" s="1242"/>
      <c r="HYI12" s="1242"/>
      <c r="HYJ12" s="1242"/>
      <c r="HYK12" s="1242"/>
      <c r="HYL12" s="1242"/>
      <c r="HYM12" s="1242"/>
      <c r="HYN12" s="1242"/>
      <c r="HYO12" s="1242"/>
      <c r="HYP12" s="1242"/>
      <c r="HYQ12" s="1242"/>
      <c r="HYR12" s="1242"/>
      <c r="HYS12" s="1242"/>
      <c r="HYT12" s="1242"/>
      <c r="HYU12" s="1242"/>
      <c r="HYV12" s="1242"/>
      <c r="HYW12" s="1242"/>
      <c r="HYX12" s="1242"/>
      <c r="HYY12" s="1242"/>
      <c r="HYZ12" s="1242"/>
      <c r="HZA12" s="1242"/>
      <c r="HZB12" s="1242"/>
      <c r="HZC12" s="1242"/>
      <c r="HZD12" s="1242"/>
      <c r="HZE12" s="1242"/>
      <c r="HZF12" s="1242"/>
      <c r="HZG12" s="1242"/>
      <c r="HZH12" s="1242"/>
      <c r="HZI12" s="1242"/>
      <c r="HZJ12" s="1242"/>
      <c r="HZK12" s="1242"/>
      <c r="HZL12" s="1242"/>
      <c r="HZM12" s="1242"/>
      <c r="HZN12" s="1242"/>
      <c r="HZO12" s="1242"/>
      <c r="HZP12" s="1242"/>
      <c r="HZQ12" s="1242"/>
      <c r="HZR12" s="1242"/>
      <c r="HZS12" s="1242"/>
      <c r="HZT12" s="1242"/>
      <c r="HZU12" s="1242"/>
      <c r="HZV12" s="1242"/>
      <c r="HZW12" s="1242"/>
      <c r="HZX12" s="1242"/>
      <c r="HZY12" s="1242"/>
      <c r="HZZ12" s="1242"/>
      <c r="IAA12" s="1242"/>
      <c r="IAB12" s="1242"/>
      <c r="IAC12" s="1242"/>
      <c r="IAD12" s="1242"/>
      <c r="IAE12" s="1242"/>
      <c r="IAF12" s="1242"/>
      <c r="IAG12" s="1242"/>
      <c r="IAH12" s="1242"/>
      <c r="IAI12" s="1242"/>
      <c r="IAJ12" s="1242"/>
      <c r="IAK12" s="1242"/>
      <c r="IAL12" s="1242"/>
      <c r="IAM12" s="1242"/>
      <c r="IAN12" s="1242"/>
      <c r="IAO12" s="1242"/>
      <c r="IAP12" s="1242"/>
      <c r="IAQ12" s="1242"/>
      <c r="IAR12" s="1242"/>
      <c r="IAS12" s="1242"/>
      <c r="IAT12" s="1242"/>
      <c r="IAU12" s="1242"/>
      <c r="IAV12" s="1242"/>
      <c r="IAW12" s="1242"/>
      <c r="IAX12" s="1242"/>
      <c r="IAY12" s="1242"/>
      <c r="IAZ12" s="1242"/>
      <c r="IBA12" s="1242"/>
      <c r="IBB12" s="1242"/>
      <c r="IBC12" s="1242"/>
      <c r="IBD12" s="1242"/>
      <c r="IBE12" s="1242"/>
      <c r="IBF12" s="1242"/>
      <c r="IBG12" s="1242"/>
      <c r="IBH12" s="1242"/>
      <c r="IBI12" s="1242"/>
      <c r="IBJ12" s="1242"/>
      <c r="IBK12" s="1242"/>
      <c r="IBL12" s="1242"/>
      <c r="IBM12" s="1242"/>
      <c r="IBN12" s="1242"/>
      <c r="IBO12" s="1242"/>
      <c r="IBP12" s="1242"/>
      <c r="IBQ12" s="1242"/>
      <c r="IBR12" s="1242"/>
      <c r="IBS12" s="1242"/>
      <c r="IBT12" s="1242"/>
      <c r="IBU12" s="1242"/>
      <c r="IBV12" s="1242"/>
      <c r="IBW12" s="1242"/>
      <c r="IBX12" s="1242"/>
      <c r="IBY12" s="1242"/>
      <c r="IBZ12" s="1242"/>
      <c r="ICA12" s="1242"/>
      <c r="ICB12" s="1242"/>
      <c r="ICC12" s="1242"/>
      <c r="ICD12" s="1242"/>
      <c r="ICE12" s="1242"/>
      <c r="ICF12" s="1242"/>
      <c r="ICG12" s="1242"/>
      <c r="ICH12" s="1242"/>
      <c r="ICI12" s="1242"/>
      <c r="ICJ12" s="1242"/>
      <c r="ICK12" s="1242"/>
      <c r="ICL12" s="1242"/>
      <c r="ICM12" s="1242"/>
      <c r="ICN12" s="1242"/>
      <c r="ICO12" s="1242"/>
      <c r="ICP12" s="1242"/>
      <c r="ICQ12" s="1242"/>
      <c r="ICR12" s="1242"/>
      <c r="ICS12" s="1242"/>
      <c r="ICT12" s="1242"/>
      <c r="ICU12" s="1242"/>
      <c r="ICV12" s="1242"/>
      <c r="ICW12" s="1242"/>
      <c r="ICX12" s="1242"/>
      <c r="ICY12" s="1242"/>
      <c r="ICZ12" s="1242"/>
      <c r="IDA12" s="1242"/>
      <c r="IDB12" s="1242"/>
      <c r="IDC12" s="1242"/>
      <c r="IDD12" s="1242"/>
      <c r="IDE12" s="1242"/>
      <c r="IDF12" s="1242"/>
      <c r="IDG12" s="1242"/>
      <c r="IDH12" s="1242"/>
      <c r="IDI12" s="1242"/>
      <c r="IDJ12" s="1242"/>
      <c r="IDK12" s="1242"/>
      <c r="IDL12" s="1242"/>
      <c r="IDM12" s="1242"/>
      <c r="IDN12" s="1242"/>
      <c r="IDO12" s="1242"/>
      <c r="IDP12" s="1242"/>
      <c r="IDQ12" s="1242"/>
      <c r="IDR12" s="1242"/>
      <c r="IDS12" s="1242"/>
      <c r="IDT12" s="1242"/>
      <c r="IDU12" s="1242"/>
      <c r="IDV12" s="1242"/>
      <c r="IDW12" s="1242"/>
      <c r="IDX12" s="1242"/>
      <c r="IDY12" s="1242"/>
      <c r="IDZ12" s="1242"/>
      <c r="IEA12" s="1242"/>
      <c r="IEB12" s="1242"/>
      <c r="IEC12" s="1242"/>
      <c r="IED12" s="1242"/>
      <c r="IEE12" s="1242"/>
      <c r="IEF12" s="1242"/>
      <c r="IEG12" s="1242"/>
      <c r="IEH12" s="1242"/>
      <c r="IEI12" s="1242"/>
      <c r="IEJ12" s="1242"/>
      <c r="IEK12" s="1242"/>
      <c r="IEL12" s="1242"/>
      <c r="IEM12" s="1242"/>
      <c r="IEN12" s="1242"/>
      <c r="IEO12" s="1242"/>
      <c r="IEP12" s="1242"/>
      <c r="IEQ12" s="1242"/>
      <c r="IER12" s="1242"/>
      <c r="IES12" s="1242"/>
      <c r="IET12" s="1242"/>
      <c r="IEU12" s="1242"/>
      <c r="IEV12" s="1242"/>
      <c r="IEW12" s="1242"/>
      <c r="IEX12" s="1242"/>
      <c r="IEY12" s="1242"/>
      <c r="IEZ12" s="1242"/>
      <c r="IFA12" s="1242"/>
      <c r="IFB12" s="1242"/>
      <c r="IFC12" s="1242"/>
      <c r="IFD12" s="1242"/>
      <c r="IFE12" s="1242"/>
      <c r="IFF12" s="1242"/>
      <c r="IFG12" s="1242"/>
      <c r="IFH12" s="1242"/>
      <c r="IFI12" s="1242"/>
      <c r="IFJ12" s="1242"/>
      <c r="IFK12" s="1242"/>
      <c r="IFL12" s="1242"/>
      <c r="IFM12" s="1242"/>
      <c r="IFN12" s="1242"/>
      <c r="IFO12" s="1242"/>
      <c r="IFP12" s="1242"/>
      <c r="IFQ12" s="1242"/>
      <c r="IFR12" s="1242"/>
      <c r="IFS12" s="1242"/>
      <c r="IFT12" s="1242"/>
      <c r="IFU12" s="1242"/>
      <c r="IFV12" s="1242"/>
      <c r="IFW12" s="1242"/>
      <c r="IFX12" s="1242"/>
      <c r="IFY12" s="1242"/>
      <c r="IFZ12" s="1242"/>
      <c r="IGA12" s="1242"/>
      <c r="IGB12" s="1242"/>
      <c r="IGC12" s="1242"/>
      <c r="IGD12" s="1242"/>
      <c r="IGE12" s="1242"/>
      <c r="IGF12" s="1242"/>
      <c r="IGG12" s="1242"/>
      <c r="IGH12" s="1242"/>
      <c r="IGI12" s="1242"/>
      <c r="IGJ12" s="1242"/>
      <c r="IGK12" s="1242"/>
      <c r="IGL12" s="1242"/>
      <c r="IGM12" s="1242"/>
      <c r="IGN12" s="1242"/>
      <c r="IGO12" s="1242"/>
      <c r="IGP12" s="1242"/>
      <c r="IGQ12" s="1242"/>
      <c r="IGR12" s="1242"/>
      <c r="IGS12" s="1242"/>
      <c r="IGT12" s="1242"/>
      <c r="IGU12" s="1242"/>
      <c r="IGV12" s="1242"/>
      <c r="IGW12" s="1242"/>
      <c r="IGX12" s="1242"/>
      <c r="IGY12" s="1242"/>
      <c r="IGZ12" s="1242"/>
      <c r="IHA12" s="1242"/>
      <c r="IHB12" s="1242"/>
      <c r="IHC12" s="1242"/>
      <c r="IHD12" s="1242"/>
      <c r="IHE12" s="1242"/>
      <c r="IHF12" s="1242"/>
      <c r="IHG12" s="1242"/>
      <c r="IHH12" s="1242"/>
      <c r="IHI12" s="1242"/>
      <c r="IHJ12" s="1242"/>
      <c r="IHK12" s="1242"/>
      <c r="IHL12" s="1242"/>
      <c r="IHM12" s="1242"/>
      <c r="IHN12" s="1242"/>
      <c r="IHO12" s="1242"/>
      <c r="IHP12" s="1242"/>
      <c r="IHQ12" s="1242"/>
      <c r="IHR12" s="1242"/>
      <c r="IHS12" s="1242"/>
      <c r="IHT12" s="1242"/>
      <c r="IHU12" s="1242"/>
      <c r="IHV12" s="1242"/>
      <c r="IHW12" s="1242"/>
      <c r="IHX12" s="1242"/>
      <c r="IHY12" s="1242"/>
      <c r="IHZ12" s="1242"/>
      <c r="IIA12" s="1242"/>
      <c r="IIB12" s="1242"/>
      <c r="IIC12" s="1242"/>
      <c r="IID12" s="1242"/>
      <c r="IIE12" s="1242"/>
      <c r="IIF12" s="1242"/>
      <c r="IIG12" s="1242"/>
      <c r="IIH12" s="1242"/>
      <c r="III12" s="1242"/>
      <c r="IIJ12" s="1242"/>
      <c r="IIK12" s="1242"/>
      <c r="IIL12" s="1242"/>
      <c r="IIM12" s="1242"/>
      <c r="IIN12" s="1242"/>
      <c r="IIO12" s="1242"/>
      <c r="IIP12" s="1242"/>
      <c r="IIQ12" s="1242"/>
      <c r="IIR12" s="1242"/>
      <c r="IIS12" s="1242"/>
      <c r="IIT12" s="1242"/>
      <c r="IIU12" s="1242"/>
      <c r="IIV12" s="1242"/>
      <c r="IIW12" s="1242"/>
      <c r="IIX12" s="1242"/>
      <c r="IIY12" s="1242"/>
      <c r="IIZ12" s="1242"/>
      <c r="IJA12" s="1242"/>
      <c r="IJB12" s="1242"/>
      <c r="IJC12" s="1242"/>
      <c r="IJD12" s="1242"/>
      <c r="IJE12" s="1242"/>
      <c r="IJF12" s="1242"/>
      <c r="IJG12" s="1242"/>
      <c r="IJH12" s="1242"/>
      <c r="IJI12" s="1242"/>
      <c r="IJJ12" s="1242"/>
      <c r="IJK12" s="1242"/>
      <c r="IJL12" s="1242"/>
      <c r="IJM12" s="1242"/>
      <c r="IJN12" s="1242"/>
      <c r="IJO12" s="1242"/>
      <c r="IJP12" s="1242"/>
      <c r="IJQ12" s="1242"/>
      <c r="IJR12" s="1242"/>
      <c r="IJS12" s="1242"/>
      <c r="IJT12" s="1242"/>
      <c r="IJU12" s="1242"/>
      <c r="IJV12" s="1242"/>
      <c r="IJW12" s="1242"/>
      <c r="IJX12" s="1242"/>
      <c r="IJY12" s="1242"/>
      <c r="IJZ12" s="1242"/>
      <c r="IKA12" s="1242"/>
      <c r="IKB12" s="1242"/>
      <c r="IKC12" s="1242"/>
      <c r="IKD12" s="1242"/>
      <c r="IKE12" s="1242"/>
      <c r="IKF12" s="1242"/>
      <c r="IKG12" s="1242"/>
      <c r="IKH12" s="1242"/>
      <c r="IKI12" s="1242"/>
      <c r="IKJ12" s="1242"/>
      <c r="IKK12" s="1242"/>
      <c r="IKL12" s="1242"/>
      <c r="IKM12" s="1242"/>
      <c r="IKN12" s="1242"/>
      <c r="IKO12" s="1242"/>
      <c r="IKP12" s="1242"/>
      <c r="IKQ12" s="1242"/>
      <c r="IKR12" s="1242"/>
      <c r="IKS12" s="1242"/>
      <c r="IKT12" s="1242"/>
      <c r="IKU12" s="1242"/>
      <c r="IKV12" s="1242"/>
      <c r="IKW12" s="1242"/>
      <c r="IKX12" s="1242"/>
      <c r="IKY12" s="1242"/>
      <c r="IKZ12" s="1242"/>
      <c r="ILA12" s="1242"/>
      <c r="ILB12" s="1242"/>
      <c r="ILC12" s="1242"/>
      <c r="ILD12" s="1242"/>
      <c r="ILE12" s="1242"/>
      <c r="ILF12" s="1242"/>
      <c r="ILG12" s="1242"/>
      <c r="ILH12" s="1242"/>
      <c r="ILI12" s="1242"/>
      <c r="ILJ12" s="1242"/>
      <c r="ILK12" s="1242"/>
      <c r="ILL12" s="1242"/>
      <c r="ILM12" s="1242"/>
      <c r="ILN12" s="1242"/>
      <c r="ILO12" s="1242"/>
      <c r="ILP12" s="1242"/>
      <c r="ILQ12" s="1242"/>
      <c r="ILR12" s="1242"/>
      <c r="ILS12" s="1242"/>
      <c r="ILT12" s="1242"/>
      <c r="ILU12" s="1242"/>
      <c r="ILV12" s="1242"/>
      <c r="ILW12" s="1242"/>
      <c r="ILX12" s="1242"/>
      <c r="ILY12" s="1242"/>
      <c r="ILZ12" s="1242"/>
      <c r="IMA12" s="1242"/>
      <c r="IMB12" s="1242"/>
      <c r="IMC12" s="1242"/>
      <c r="IMD12" s="1242"/>
      <c r="IME12" s="1242"/>
      <c r="IMF12" s="1242"/>
      <c r="IMG12" s="1242"/>
      <c r="IMH12" s="1242"/>
      <c r="IMI12" s="1242"/>
      <c r="IMJ12" s="1242"/>
      <c r="IMK12" s="1242"/>
      <c r="IML12" s="1242"/>
      <c r="IMM12" s="1242"/>
      <c r="IMN12" s="1242"/>
      <c r="IMO12" s="1242"/>
      <c r="IMP12" s="1242"/>
      <c r="IMQ12" s="1242"/>
      <c r="IMR12" s="1242"/>
      <c r="IMS12" s="1242"/>
      <c r="IMT12" s="1242"/>
      <c r="IMU12" s="1242"/>
      <c r="IMV12" s="1242"/>
      <c r="IMW12" s="1242"/>
      <c r="IMX12" s="1242"/>
      <c r="IMY12" s="1242"/>
      <c r="IMZ12" s="1242"/>
      <c r="INA12" s="1242"/>
      <c r="INB12" s="1242"/>
      <c r="INC12" s="1242"/>
      <c r="IND12" s="1242"/>
      <c r="INE12" s="1242"/>
      <c r="INF12" s="1242"/>
      <c r="ING12" s="1242"/>
      <c r="INH12" s="1242"/>
      <c r="INI12" s="1242"/>
      <c r="INJ12" s="1242"/>
      <c r="INK12" s="1242"/>
      <c r="INL12" s="1242"/>
      <c r="INM12" s="1242"/>
      <c r="INN12" s="1242"/>
      <c r="INO12" s="1242"/>
      <c r="INP12" s="1242"/>
      <c r="INQ12" s="1242"/>
      <c r="INR12" s="1242"/>
      <c r="INS12" s="1242"/>
      <c r="INT12" s="1242"/>
      <c r="INU12" s="1242"/>
      <c r="INV12" s="1242"/>
      <c r="INW12" s="1242"/>
      <c r="INX12" s="1242"/>
      <c r="INY12" s="1242"/>
      <c r="INZ12" s="1242"/>
      <c r="IOA12" s="1242"/>
      <c r="IOB12" s="1242"/>
      <c r="IOC12" s="1242"/>
      <c r="IOD12" s="1242"/>
      <c r="IOE12" s="1242"/>
      <c r="IOF12" s="1242"/>
      <c r="IOG12" s="1242"/>
      <c r="IOH12" s="1242"/>
      <c r="IOI12" s="1242"/>
      <c r="IOJ12" s="1242"/>
      <c r="IOK12" s="1242"/>
      <c r="IOL12" s="1242"/>
      <c r="IOM12" s="1242"/>
      <c r="ION12" s="1242"/>
      <c r="IOO12" s="1242"/>
      <c r="IOP12" s="1242"/>
      <c r="IOQ12" s="1242"/>
      <c r="IOR12" s="1242"/>
      <c r="IOS12" s="1242"/>
      <c r="IOT12" s="1242"/>
      <c r="IOU12" s="1242"/>
      <c r="IOV12" s="1242"/>
      <c r="IOW12" s="1242"/>
      <c r="IOX12" s="1242"/>
      <c r="IOY12" s="1242"/>
      <c r="IOZ12" s="1242"/>
      <c r="IPA12" s="1242"/>
      <c r="IPB12" s="1242"/>
      <c r="IPC12" s="1242"/>
      <c r="IPD12" s="1242"/>
      <c r="IPE12" s="1242"/>
      <c r="IPF12" s="1242"/>
      <c r="IPG12" s="1242"/>
      <c r="IPH12" s="1242"/>
      <c r="IPI12" s="1242"/>
      <c r="IPJ12" s="1242"/>
      <c r="IPK12" s="1242"/>
      <c r="IPL12" s="1242"/>
      <c r="IPM12" s="1242"/>
      <c r="IPN12" s="1242"/>
      <c r="IPO12" s="1242"/>
      <c r="IPP12" s="1242"/>
      <c r="IPQ12" s="1242"/>
      <c r="IPR12" s="1242"/>
      <c r="IPS12" s="1242"/>
      <c r="IPT12" s="1242"/>
      <c r="IPU12" s="1242"/>
      <c r="IPV12" s="1242"/>
      <c r="IPW12" s="1242"/>
      <c r="IPX12" s="1242"/>
      <c r="IPY12" s="1242"/>
      <c r="IPZ12" s="1242"/>
      <c r="IQA12" s="1242"/>
      <c r="IQB12" s="1242"/>
      <c r="IQC12" s="1242"/>
      <c r="IQD12" s="1242"/>
      <c r="IQE12" s="1242"/>
      <c r="IQF12" s="1242"/>
      <c r="IQG12" s="1242"/>
      <c r="IQH12" s="1242"/>
      <c r="IQI12" s="1242"/>
      <c r="IQJ12" s="1242"/>
      <c r="IQK12" s="1242"/>
      <c r="IQL12" s="1242"/>
      <c r="IQM12" s="1242"/>
      <c r="IQN12" s="1242"/>
      <c r="IQO12" s="1242"/>
      <c r="IQP12" s="1242"/>
      <c r="IQQ12" s="1242"/>
      <c r="IQR12" s="1242"/>
      <c r="IQS12" s="1242"/>
      <c r="IQT12" s="1242"/>
      <c r="IQU12" s="1242"/>
      <c r="IQV12" s="1242"/>
      <c r="IQW12" s="1242"/>
      <c r="IQX12" s="1242"/>
      <c r="IQY12" s="1242"/>
      <c r="IQZ12" s="1242"/>
      <c r="IRA12" s="1242"/>
      <c r="IRB12" s="1242"/>
      <c r="IRC12" s="1242"/>
      <c r="IRD12" s="1242"/>
      <c r="IRE12" s="1242"/>
      <c r="IRF12" s="1242"/>
      <c r="IRG12" s="1242"/>
      <c r="IRH12" s="1242"/>
      <c r="IRI12" s="1242"/>
      <c r="IRJ12" s="1242"/>
      <c r="IRK12" s="1242"/>
      <c r="IRL12" s="1242"/>
      <c r="IRM12" s="1242"/>
      <c r="IRN12" s="1242"/>
      <c r="IRO12" s="1242"/>
      <c r="IRP12" s="1242"/>
      <c r="IRQ12" s="1242"/>
      <c r="IRR12" s="1242"/>
      <c r="IRS12" s="1242"/>
      <c r="IRT12" s="1242"/>
      <c r="IRU12" s="1242"/>
      <c r="IRV12" s="1242"/>
      <c r="IRW12" s="1242"/>
      <c r="IRX12" s="1242"/>
      <c r="IRY12" s="1242"/>
      <c r="IRZ12" s="1242"/>
      <c r="ISA12" s="1242"/>
      <c r="ISB12" s="1242"/>
      <c r="ISC12" s="1242"/>
      <c r="ISD12" s="1242"/>
      <c r="ISE12" s="1242"/>
      <c r="ISF12" s="1242"/>
      <c r="ISG12" s="1242"/>
      <c r="ISH12" s="1242"/>
      <c r="ISI12" s="1242"/>
      <c r="ISJ12" s="1242"/>
      <c r="ISK12" s="1242"/>
      <c r="ISL12" s="1242"/>
      <c r="ISM12" s="1242"/>
      <c r="ISN12" s="1242"/>
      <c r="ISO12" s="1242"/>
      <c r="ISP12" s="1242"/>
      <c r="ISQ12" s="1242"/>
      <c r="ISR12" s="1242"/>
      <c r="ISS12" s="1242"/>
      <c r="IST12" s="1242"/>
      <c r="ISU12" s="1242"/>
      <c r="ISV12" s="1242"/>
      <c r="ISW12" s="1242"/>
      <c r="ISX12" s="1242"/>
      <c r="ISY12" s="1242"/>
      <c r="ISZ12" s="1242"/>
      <c r="ITA12" s="1242"/>
      <c r="ITB12" s="1242"/>
      <c r="ITC12" s="1242"/>
      <c r="ITD12" s="1242"/>
      <c r="ITE12" s="1242"/>
      <c r="ITF12" s="1242"/>
      <c r="ITG12" s="1242"/>
      <c r="ITH12" s="1242"/>
      <c r="ITI12" s="1242"/>
      <c r="ITJ12" s="1242"/>
      <c r="ITK12" s="1242"/>
      <c r="ITL12" s="1242"/>
      <c r="ITM12" s="1242"/>
      <c r="ITN12" s="1242"/>
      <c r="ITO12" s="1242"/>
      <c r="ITP12" s="1242"/>
      <c r="ITQ12" s="1242"/>
      <c r="ITR12" s="1242"/>
      <c r="ITS12" s="1242"/>
      <c r="ITT12" s="1242"/>
      <c r="ITU12" s="1242"/>
      <c r="ITV12" s="1242"/>
      <c r="ITW12" s="1242"/>
      <c r="ITX12" s="1242"/>
      <c r="ITY12" s="1242"/>
      <c r="ITZ12" s="1242"/>
      <c r="IUA12" s="1242"/>
      <c r="IUB12" s="1242"/>
      <c r="IUC12" s="1242"/>
      <c r="IUD12" s="1242"/>
      <c r="IUE12" s="1242"/>
      <c r="IUF12" s="1242"/>
      <c r="IUG12" s="1242"/>
      <c r="IUH12" s="1242"/>
      <c r="IUI12" s="1242"/>
      <c r="IUJ12" s="1242"/>
      <c r="IUK12" s="1242"/>
      <c r="IUL12" s="1242"/>
      <c r="IUM12" s="1242"/>
      <c r="IUN12" s="1242"/>
      <c r="IUO12" s="1242"/>
      <c r="IUP12" s="1242"/>
      <c r="IUQ12" s="1242"/>
      <c r="IUR12" s="1242"/>
      <c r="IUS12" s="1242"/>
      <c r="IUT12" s="1242"/>
      <c r="IUU12" s="1242"/>
      <c r="IUV12" s="1242"/>
      <c r="IUW12" s="1242"/>
      <c r="IUX12" s="1242"/>
      <c r="IUY12" s="1242"/>
      <c r="IUZ12" s="1242"/>
      <c r="IVA12" s="1242"/>
      <c r="IVB12" s="1242"/>
      <c r="IVC12" s="1242"/>
      <c r="IVD12" s="1242"/>
      <c r="IVE12" s="1242"/>
      <c r="IVF12" s="1242"/>
      <c r="IVG12" s="1242"/>
      <c r="IVH12" s="1242"/>
      <c r="IVI12" s="1242"/>
      <c r="IVJ12" s="1242"/>
      <c r="IVK12" s="1242"/>
      <c r="IVL12" s="1242"/>
      <c r="IVM12" s="1242"/>
      <c r="IVN12" s="1242"/>
      <c r="IVO12" s="1242"/>
      <c r="IVP12" s="1242"/>
      <c r="IVQ12" s="1242"/>
      <c r="IVR12" s="1242"/>
      <c r="IVS12" s="1242"/>
      <c r="IVT12" s="1242"/>
      <c r="IVU12" s="1242"/>
      <c r="IVV12" s="1242"/>
      <c r="IVW12" s="1242"/>
      <c r="IVX12" s="1242"/>
      <c r="IVY12" s="1242"/>
      <c r="IVZ12" s="1242"/>
      <c r="IWA12" s="1242"/>
      <c r="IWB12" s="1242"/>
      <c r="IWC12" s="1242"/>
      <c r="IWD12" s="1242"/>
      <c r="IWE12" s="1242"/>
      <c r="IWF12" s="1242"/>
      <c r="IWG12" s="1242"/>
      <c r="IWH12" s="1242"/>
      <c r="IWI12" s="1242"/>
      <c r="IWJ12" s="1242"/>
      <c r="IWK12" s="1242"/>
      <c r="IWL12" s="1242"/>
      <c r="IWM12" s="1242"/>
      <c r="IWN12" s="1242"/>
      <c r="IWO12" s="1242"/>
      <c r="IWP12" s="1242"/>
      <c r="IWQ12" s="1242"/>
      <c r="IWR12" s="1242"/>
      <c r="IWS12" s="1242"/>
      <c r="IWT12" s="1242"/>
      <c r="IWU12" s="1242"/>
      <c r="IWV12" s="1242"/>
      <c r="IWW12" s="1242"/>
      <c r="IWX12" s="1242"/>
      <c r="IWY12" s="1242"/>
      <c r="IWZ12" s="1242"/>
      <c r="IXA12" s="1242"/>
      <c r="IXB12" s="1242"/>
      <c r="IXC12" s="1242"/>
      <c r="IXD12" s="1242"/>
      <c r="IXE12" s="1242"/>
      <c r="IXF12" s="1242"/>
      <c r="IXG12" s="1242"/>
      <c r="IXH12" s="1242"/>
      <c r="IXI12" s="1242"/>
      <c r="IXJ12" s="1242"/>
      <c r="IXK12" s="1242"/>
      <c r="IXL12" s="1242"/>
      <c r="IXM12" s="1242"/>
      <c r="IXN12" s="1242"/>
      <c r="IXO12" s="1242"/>
      <c r="IXP12" s="1242"/>
      <c r="IXQ12" s="1242"/>
      <c r="IXR12" s="1242"/>
      <c r="IXS12" s="1242"/>
      <c r="IXT12" s="1242"/>
      <c r="IXU12" s="1242"/>
      <c r="IXV12" s="1242"/>
      <c r="IXW12" s="1242"/>
      <c r="IXX12" s="1242"/>
      <c r="IXY12" s="1242"/>
      <c r="IXZ12" s="1242"/>
      <c r="IYA12" s="1242"/>
      <c r="IYB12" s="1242"/>
      <c r="IYC12" s="1242"/>
      <c r="IYD12" s="1242"/>
      <c r="IYE12" s="1242"/>
      <c r="IYF12" s="1242"/>
      <c r="IYG12" s="1242"/>
      <c r="IYH12" s="1242"/>
      <c r="IYI12" s="1242"/>
      <c r="IYJ12" s="1242"/>
      <c r="IYK12" s="1242"/>
      <c r="IYL12" s="1242"/>
      <c r="IYM12" s="1242"/>
      <c r="IYN12" s="1242"/>
      <c r="IYO12" s="1242"/>
      <c r="IYP12" s="1242"/>
      <c r="IYQ12" s="1242"/>
      <c r="IYR12" s="1242"/>
      <c r="IYS12" s="1242"/>
      <c r="IYT12" s="1242"/>
      <c r="IYU12" s="1242"/>
      <c r="IYV12" s="1242"/>
      <c r="IYW12" s="1242"/>
      <c r="IYX12" s="1242"/>
      <c r="IYY12" s="1242"/>
      <c r="IYZ12" s="1242"/>
      <c r="IZA12" s="1242"/>
      <c r="IZB12" s="1242"/>
      <c r="IZC12" s="1242"/>
      <c r="IZD12" s="1242"/>
      <c r="IZE12" s="1242"/>
      <c r="IZF12" s="1242"/>
      <c r="IZG12" s="1242"/>
      <c r="IZH12" s="1242"/>
      <c r="IZI12" s="1242"/>
      <c r="IZJ12" s="1242"/>
      <c r="IZK12" s="1242"/>
      <c r="IZL12" s="1242"/>
      <c r="IZM12" s="1242"/>
      <c r="IZN12" s="1242"/>
      <c r="IZO12" s="1242"/>
      <c r="IZP12" s="1242"/>
      <c r="IZQ12" s="1242"/>
      <c r="IZR12" s="1242"/>
      <c r="IZS12" s="1242"/>
      <c r="IZT12" s="1242"/>
      <c r="IZU12" s="1242"/>
      <c r="IZV12" s="1242"/>
      <c r="IZW12" s="1242"/>
      <c r="IZX12" s="1242"/>
      <c r="IZY12" s="1242"/>
      <c r="IZZ12" s="1242"/>
      <c r="JAA12" s="1242"/>
      <c r="JAB12" s="1242"/>
      <c r="JAC12" s="1242"/>
      <c r="JAD12" s="1242"/>
      <c r="JAE12" s="1242"/>
      <c r="JAF12" s="1242"/>
      <c r="JAG12" s="1242"/>
      <c r="JAH12" s="1242"/>
      <c r="JAI12" s="1242"/>
      <c r="JAJ12" s="1242"/>
      <c r="JAK12" s="1242"/>
      <c r="JAL12" s="1242"/>
      <c r="JAM12" s="1242"/>
      <c r="JAN12" s="1242"/>
      <c r="JAO12" s="1242"/>
      <c r="JAP12" s="1242"/>
      <c r="JAQ12" s="1242"/>
      <c r="JAR12" s="1242"/>
      <c r="JAS12" s="1242"/>
      <c r="JAT12" s="1242"/>
      <c r="JAU12" s="1242"/>
      <c r="JAV12" s="1242"/>
      <c r="JAW12" s="1242"/>
      <c r="JAX12" s="1242"/>
      <c r="JAY12" s="1242"/>
      <c r="JAZ12" s="1242"/>
      <c r="JBA12" s="1242"/>
      <c r="JBB12" s="1242"/>
      <c r="JBC12" s="1242"/>
      <c r="JBD12" s="1242"/>
      <c r="JBE12" s="1242"/>
      <c r="JBF12" s="1242"/>
      <c r="JBG12" s="1242"/>
      <c r="JBH12" s="1242"/>
      <c r="JBI12" s="1242"/>
      <c r="JBJ12" s="1242"/>
      <c r="JBK12" s="1242"/>
      <c r="JBL12" s="1242"/>
      <c r="JBM12" s="1242"/>
      <c r="JBN12" s="1242"/>
      <c r="JBO12" s="1242"/>
      <c r="JBP12" s="1242"/>
      <c r="JBQ12" s="1242"/>
      <c r="JBR12" s="1242"/>
      <c r="JBS12" s="1242"/>
      <c r="JBT12" s="1242"/>
      <c r="JBU12" s="1242"/>
      <c r="JBV12" s="1242"/>
      <c r="JBW12" s="1242"/>
      <c r="JBX12" s="1242"/>
      <c r="JBY12" s="1242"/>
      <c r="JBZ12" s="1242"/>
      <c r="JCA12" s="1242"/>
      <c r="JCB12" s="1242"/>
      <c r="JCC12" s="1242"/>
      <c r="JCD12" s="1242"/>
      <c r="JCE12" s="1242"/>
      <c r="JCF12" s="1242"/>
      <c r="JCG12" s="1242"/>
      <c r="JCH12" s="1242"/>
      <c r="JCI12" s="1242"/>
      <c r="JCJ12" s="1242"/>
      <c r="JCK12" s="1242"/>
      <c r="JCL12" s="1242"/>
      <c r="JCM12" s="1242"/>
      <c r="JCN12" s="1242"/>
      <c r="JCO12" s="1242"/>
      <c r="JCP12" s="1242"/>
      <c r="JCQ12" s="1242"/>
      <c r="JCR12" s="1242"/>
      <c r="JCS12" s="1242"/>
      <c r="JCT12" s="1242"/>
      <c r="JCU12" s="1242"/>
      <c r="JCV12" s="1242"/>
      <c r="JCW12" s="1242"/>
      <c r="JCX12" s="1242"/>
      <c r="JCY12" s="1242"/>
      <c r="JCZ12" s="1242"/>
      <c r="JDA12" s="1242"/>
      <c r="JDB12" s="1242"/>
      <c r="JDC12" s="1242"/>
      <c r="JDD12" s="1242"/>
      <c r="JDE12" s="1242"/>
      <c r="JDF12" s="1242"/>
      <c r="JDG12" s="1242"/>
      <c r="JDH12" s="1242"/>
      <c r="JDI12" s="1242"/>
      <c r="JDJ12" s="1242"/>
      <c r="JDK12" s="1242"/>
      <c r="JDL12" s="1242"/>
      <c r="JDM12" s="1242"/>
      <c r="JDN12" s="1242"/>
      <c r="JDO12" s="1242"/>
      <c r="JDP12" s="1242"/>
      <c r="JDQ12" s="1242"/>
      <c r="JDR12" s="1242"/>
      <c r="JDS12" s="1242"/>
      <c r="JDT12" s="1242"/>
      <c r="JDU12" s="1242"/>
      <c r="JDV12" s="1242"/>
      <c r="JDW12" s="1242"/>
      <c r="JDX12" s="1242"/>
      <c r="JDY12" s="1242"/>
      <c r="JDZ12" s="1242"/>
      <c r="JEA12" s="1242"/>
      <c r="JEB12" s="1242"/>
      <c r="JEC12" s="1242"/>
      <c r="JED12" s="1242"/>
      <c r="JEE12" s="1242"/>
      <c r="JEF12" s="1242"/>
      <c r="JEG12" s="1242"/>
      <c r="JEH12" s="1242"/>
      <c r="JEI12" s="1242"/>
      <c r="JEJ12" s="1242"/>
      <c r="JEK12" s="1242"/>
      <c r="JEL12" s="1242"/>
      <c r="JEM12" s="1242"/>
      <c r="JEN12" s="1242"/>
      <c r="JEO12" s="1242"/>
      <c r="JEP12" s="1242"/>
      <c r="JEQ12" s="1242"/>
      <c r="JER12" s="1242"/>
      <c r="JES12" s="1242"/>
      <c r="JET12" s="1242"/>
      <c r="JEU12" s="1242"/>
      <c r="JEV12" s="1242"/>
      <c r="JEW12" s="1242"/>
      <c r="JEX12" s="1242"/>
      <c r="JEY12" s="1242"/>
      <c r="JEZ12" s="1242"/>
      <c r="JFA12" s="1242"/>
      <c r="JFB12" s="1242"/>
      <c r="JFC12" s="1242"/>
      <c r="JFD12" s="1242"/>
      <c r="JFE12" s="1242"/>
      <c r="JFF12" s="1242"/>
      <c r="JFG12" s="1242"/>
      <c r="JFH12" s="1242"/>
      <c r="JFI12" s="1242"/>
      <c r="JFJ12" s="1242"/>
      <c r="JFK12" s="1242"/>
      <c r="JFL12" s="1242"/>
      <c r="JFM12" s="1242"/>
      <c r="JFN12" s="1242"/>
      <c r="JFO12" s="1242"/>
      <c r="JFP12" s="1242"/>
      <c r="JFQ12" s="1242"/>
      <c r="JFR12" s="1242"/>
      <c r="JFS12" s="1242"/>
      <c r="JFT12" s="1242"/>
      <c r="JFU12" s="1242"/>
      <c r="JFV12" s="1242"/>
      <c r="JFW12" s="1242"/>
      <c r="JFX12" s="1242"/>
      <c r="JFY12" s="1242"/>
      <c r="JFZ12" s="1242"/>
      <c r="JGA12" s="1242"/>
      <c r="JGB12" s="1242"/>
      <c r="JGC12" s="1242"/>
      <c r="JGD12" s="1242"/>
      <c r="JGE12" s="1242"/>
      <c r="JGF12" s="1242"/>
      <c r="JGG12" s="1242"/>
      <c r="JGH12" s="1242"/>
      <c r="JGI12" s="1242"/>
      <c r="JGJ12" s="1242"/>
      <c r="JGK12" s="1242"/>
      <c r="JGL12" s="1242"/>
      <c r="JGM12" s="1242"/>
      <c r="JGN12" s="1242"/>
      <c r="JGO12" s="1242"/>
      <c r="JGP12" s="1242"/>
      <c r="JGQ12" s="1242"/>
      <c r="JGR12" s="1242"/>
      <c r="JGS12" s="1242"/>
      <c r="JGT12" s="1242"/>
      <c r="JGU12" s="1242"/>
      <c r="JGV12" s="1242"/>
      <c r="JGW12" s="1242"/>
      <c r="JGX12" s="1242"/>
      <c r="JGY12" s="1242"/>
      <c r="JGZ12" s="1242"/>
      <c r="JHA12" s="1242"/>
      <c r="JHB12" s="1242"/>
      <c r="JHC12" s="1242"/>
      <c r="JHD12" s="1242"/>
      <c r="JHE12" s="1242"/>
      <c r="JHF12" s="1242"/>
      <c r="JHG12" s="1242"/>
      <c r="JHH12" s="1242"/>
      <c r="JHI12" s="1242"/>
      <c r="JHJ12" s="1242"/>
      <c r="JHK12" s="1242"/>
      <c r="JHL12" s="1242"/>
      <c r="JHM12" s="1242"/>
      <c r="JHN12" s="1242"/>
      <c r="JHO12" s="1242"/>
      <c r="JHP12" s="1242"/>
      <c r="JHQ12" s="1242"/>
      <c r="JHR12" s="1242"/>
      <c r="JHS12" s="1242"/>
      <c r="JHT12" s="1242"/>
      <c r="JHU12" s="1242"/>
      <c r="JHV12" s="1242"/>
      <c r="JHW12" s="1242"/>
      <c r="JHX12" s="1242"/>
      <c r="JHY12" s="1242"/>
      <c r="JHZ12" s="1242"/>
      <c r="JIA12" s="1242"/>
      <c r="JIB12" s="1242"/>
      <c r="JIC12" s="1242"/>
      <c r="JID12" s="1242"/>
      <c r="JIE12" s="1242"/>
      <c r="JIF12" s="1242"/>
      <c r="JIG12" s="1242"/>
      <c r="JIH12" s="1242"/>
      <c r="JII12" s="1242"/>
      <c r="JIJ12" s="1242"/>
      <c r="JIK12" s="1242"/>
      <c r="JIL12" s="1242"/>
      <c r="JIM12" s="1242"/>
      <c r="JIN12" s="1242"/>
      <c r="JIO12" s="1242"/>
      <c r="JIP12" s="1242"/>
      <c r="JIQ12" s="1242"/>
      <c r="JIR12" s="1242"/>
      <c r="JIS12" s="1242"/>
      <c r="JIT12" s="1242"/>
      <c r="JIU12" s="1242"/>
      <c r="JIV12" s="1242"/>
      <c r="JIW12" s="1242"/>
      <c r="JIX12" s="1242"/>
      <c r="JIY12" s="1242"/>
      <c r="JIZ12" s="1242"/>
      <c r="JJA12" s="1242"/>
      <c r="JJB12" s="1242"/>
      <c r="JJC12" s="1242"/>
      <c r="JJD12" s="1242"/>
      <c r="JJE12" s="1242"/>
      <c r="JJF12" s="1242"/>
      <c r="JJG12" s="1242"/>
      <c r="JJH12" s="1242"/>
      <c r="JJI12" s="1242"/>
      <c r="JJJ12" s="1242"/>
      <c r="JJK12" s="1242"/>
      <c r="JJL12" s="1242"/>
      <c r="JJM12" s="1242"/>
      <c r="JJN12" s="1242"/>
      <c r="JJO12" s="1242"/>
      <c r="JJP12" s="1242"/>
      <c r="JJQ12" s="1242"/>
      <c r="JJR12" s="1242"/>
      <c r="JJS12" s="1242"/>
      <c r="JJT12" s="1242"/>
      <c r="JJU12" s="1242"/>
      <c r="JJV12" s="1242"/>
      <c r="JJW12" s="1242"/>
      <c r="JJX12" s="1242"/>
      <c r="JJY12" s="1242"/>
      <c r="JJZ12" s="1242"/>
      <c r="JKA12" s="1242"/>
      <c r="JKB12" s="1242"/>
      <c r="JKC12" s="1242"/>
      <c r="JKD12" s="1242"/>
      <c r="JKE12" s="1242"/>
      <c r="JKF12" s="1242"/>
      <c r="JKG12" s="1242"/>
      <c r="JKH12" s="1242"/>
      <c r="JKI12" s="1242"/>
      <c r="JKJ12" s="1242"/>
      <c r="JKK12" s="1242"/>
      <c r="JKL12" s="1242"/>
      <c r="JKM12" s="1242"/>
      <c r="JKN12" s="1242"/>
      <c r="JKO12" s="1242"/>
      <c r="JKP12" s="1242"/>
      <c r="JKQ12" s="1242"/>
      <c r="JKR12" s="1242"/>
      <c r="JKS12" s="1242"/>
      <c r="JKT12" s="1242"/>
      <c r="JKU12" s="1242"/>
      <c r="JKV12" s="1242"/>
      <c r="JKW12" s="1242"/>
      <c r="JKX12" s="1242"/>
      <c r="JKY12" s="1242"/>
      <c r="JKZ12" s="1242"/>
      <c r="JLA12" s="1242"/>
      <c r="JLB12" s="1242"/>
      <c r="JLC12" s="1242"/>
      <c r="JLD12" s="1242"/>
      <c r="JLE12" s="1242"/>
      <c r="JLF12" s="1242"/>
      <c r="JLG12" s="1242"/>
      <c r="JLH12" s="1242"/>
      <c r="JLI12" s="1242"/>
      <c r="JLJ12" s="1242"/>
      <c r="JLK12" s="1242"/>
      <c r="JLL12" s="1242"/>
      <c r="JLM12" s="1242"/>
      <c r="JLN12" s="1242"/>
      <c r="JLO12" s="1242"/>
      <c r="JLP12" s="1242"/>
      <c r="JLQ12" s="1242"/>
      <c r="JLR12" s="1242"/>
      <c r="JLS12" s="1242"/>
      <c r="JLT12" s="1242"/>
      <c r="JLU12" s="1242"/>
      <c r="JLV12" s="1242"/>
      <c r="JLW12" s="1242"/>
      <c r="JLX12" s="1242"/>
      <c r="JLY12" s="1242"/>
      <c r="JLZ12" s="1242"/>
      <c r="JMA12" s="1242"/>
      <c r="JMB12" s="1242"/>
      <c r="JMC12" s="1242"/>
      <c r="JMD12" s="1242"/>
      <c r="JME12" s="1242"/>
      <c r="JMF12" s="1242"/>
      <c r="JMG12" s="1242"/>
      <c r="JMH12" s="1242"/>
      <c r="JMI12" s="1242"/>
      <c r="JMJ12" s="1242"/>
      <c r="JMK12" s="1242"/>
      <c r="JML12" s="1242"/>
      <c r="JMM12" s="1242"/>
      <c r="JMN12" s="1242"/>
      <c r="JMO12" s="1242"/>
      <c r="JMP12" s="1242"/>
      <c r="JMQ12" s="1242"/>
      <c r="JMR12" s="1242"/>
      <c r="JMS12" s="1242"/>
      <c r="JMT12" s="1242"/>
      <c r="JMU12" s="1242"/>
      <c r="JMV12" s="1242"/>
      <c r="JMW12" s="1242"/>
      <c r="JMX12" s="1242"/>
      <c r="JMY12" s="1242"/>
      <c r="JMZ12" s="1242"/>
      <c r="JNA12" s="1242"/>
      <c r="JNB12" s="1242"/>
      <c r="JNC12" s="1242"/>
      <c r="JND12" s="1242"/>
      <c r="JNE12" s="1242"/>
      <c r="JNF12" s="1242"/>
      <c r="JNG12" s="1242"/>
      <c r="JNH12" s="1242"/>
      <c r="JNI12" s="1242"/>
      <c r="JNJ12" s="1242"/>
      <c r="JNK12" s="1242"/>
      <c r="JNL12" s="1242"/>
      <c r="JNM12" s="1242"/>
      <c r="JNN12" s="1242"/>
      <c r="JNO12" s="1242"/>
      <c r="JNP12" s="1242"/>
      <c r="JNQ12" s="1242"/>
      <c r="JNR12" s="1242"/>
      <c r="JNS12" s="1242"/>
      <c r="JNT12" s="1242"/>
      <c r="JNU12" s="1242"/>
      <c r="JNV12" s="1242"/>
      <c r="JNW12" s="1242"/>
      <c r="JNX12" s="1242"/>
      <c r="JNY12" s="1242"/>
      <c r="JNZ12" s="1242"/>
      <c r="JOA12" s="1242"/>
      <c r="JOB12" s="1242"/>
      <c r="JOC12" s="1242"/>
      <c r="JOD12" s="1242"/>
      <c r="JOE12" s="1242"/>
      <c r="JOF12" s="1242"/>
      <c r="JOG12" s="1242"/>
      <c r="JOH12" s="1242"/>
      <c r="JOI12" s="1242"/>
      <c r="JOJ12" s="1242"/>
      <c r="JOK12" s="1242"/>
      <c r="JOL12" s="1242"/>
      <c r="JOM12" s="1242"/>
      <c r="JON12" s="1242"/>
      <c r="JOO12" s="1242"/>
      <c r="JOP12" s="1242"/>
      <c r="JOQ12" s="1242"/>
      <c r="JOR12" s="1242"/>
      <c r="JOS12" s="1242"/>
      <c r="JOT12" s="1242"/>
      <c r="JOU12" s="1242"/>
      <c r="JOV12" s="1242"/>
      <c r="JOW12" s="1242"/>
      <c r="JOX12" s="1242"/>
      <c r="JOY12" s="1242"/>
      <c r="JOZ12" s="1242"/>
      <c r="JPA12" s="1242"/>
      <c r="JPB12" s="1242"/>
      <c r="JPC12" s="1242"/>
      <c r="JPD12" s="1242"/>
      <c r="JPE12" s="1242"/>
      <c r="JPF12" s="1242"/>
      <c r="JPG12" s="1242"/>
      <c r="JPH12" s="1242"/>
      <c r="JPI12" s="1242"/>
      <c r="JPJ12" s="1242"/>
      <c r="JPK12" s="1242"/>
      <c r="JPL12" s="1242"/>
      <c r="JPM12" s="1242"/>
      <c r="JPN12" s="1242"/>
      <c r="JPO12" s="1242"/>
      <c r="JPP12" s="1242"/>
      <c r="JPQ12" s="1242"/>
      <c r="JPR12" s="1242"/>
      <c r="JPS12" s="1242"/>
      <c r="JPT12" s="1242"/>
      <c r="JPU12" s="1242"/>
      <c r="JPV12" s="1242"/>
      <c r="JPW12" s="1242"/>
      <c r="JPX12" s="1242"/>
      <c r="JPY12" s="1242"/>
      <c r="JPZ12" s="1242"/>
      <c r="JQA12" s="1242"/>
      <c r="JQB12" s="1242"/>
      <c r="JQC12" s="1242"/>
      <c r="JQD12" s="1242"/>
      <c r="JQE12" s="1242"/>
      <c r="JQF12" s="1242"/>
      <c r="JQG12" s="1242"/>
      <c r="JQH12" s="1242"/>
      <c r="JQI12" s="1242"/>
      <c r="JQJ12" s="1242"/>
      <c r="JQK12" s="1242"/>
      <c r="JQL12" s="1242"/>
      <c r="JQM12" s="1242"/>
      <c r="JQN12" s="1242"/>
      <c r="JQO12" s="1242"/>
      <c r="JQP12" s="1242"/>
      <c r="JQQ12" s="1242"/>
      <c r="JQR12" s="1242"/>
      <c r="JQS12" s="1242"/>
      <c r="JQT12" s="1242"/>
      <c r="JQU12" s="1242"/>
      <c r="JQV12" s="1242"/>
      <c r="JQW12" s="1242"/>
      <c r="JQX12" s="1242"/>
      <c r="JQY12" s="1242"/>
      <c r="JQZ12" s="1242"/>
      <c r="JRA12" s="1242"/>
      <c r="JRB12" s="1242"/>
      <c r="JRC12" s="1242"/>
      <c r="JRD12" s="1242"/>
      <c r="JRE12" s="1242"/>
      <c r="JRF12" s="1242"/>
      <c r="JRG12" s="1242"/>
      <c r="JRH12" s="1242"/>
      <c r="JRI12" s="1242"/>
      <c r="JRJ12" s="1242"/>
      <c r="JRK12" s="1242"/>
      <c r="JRL12" s="1242"/>
      <c r="JRM12" s="1242"/>
      <c r="JRN12" s="1242"/>
      <c r="JRO12" s="1242"/>
      <c r="JRP12" s="1242"/>
      <c r="JRQ12" s="1242"/>
      <c r="JRR12" s="1242"/>
      <c r="JRS12" s="1242"/>
      <c r="JRT12" s="1242"/>
      <c r="JRU12" s="1242"/>
      <c r="JRV12" s="1242"/>
      <c r="JRW12" s="1242"/>
      <c r="JRX12" s="1242"/>
      <c r="JRY12" s="1242"/>
      <c r="JRZ12" s="1242"/>
      <c r="JSA12" s="1242"/>
      <c r="JSB12" s="1242"/>
      <c r="JSC12" s="1242"/>
      <c r="JSD12" s="1242"/>
      <c r="JSE12" s="1242"/>
      <c r="JSF12" s="1242"/>
      <c r="JSG12" s="1242"/>
      <c r="JSH12" s="1242"/>
      <c r="JSI12" s="1242"/>
      <c r="JSJ12" s="1242"/>
      <c r="JSK12" s="1242"/>
      <c r="JSL12" s="1242"/>
      <c r="JSM12" s="1242"/>
      <c r="JSN12" s="1242"/>
      <c r="JSO12" s="1242"/>
      <c r="JSP12" s="1242"/>
      <c r="JSQ12" s="1242"/>
      <c r="JSR12" s="1242"/>
      <c r="JSS12" s="1242"/>
      <c r="JST12" s="1242"/>
      <c r="JSU12" s="1242"/>
      <c r="JSV12" s="1242"/>
      <c r="JSW12" s="1242"/>
      <c r="JSX12" s="1242"/>
      <c r="JSY12" s="1242"/>
      <c r="JSZ12" s="1242"/>
      <c r="JTA12" s="1242"/>
      <c r="JTB12" s="1242"/>
      <c r="JTC12" s="1242"/>
      <c r="JTD12" s="1242"/>
      <c r="JTE12" s="1242"/>
      <c r="JTF12" s="1242"/>
      <c r="JTG12" s="1242"/>
      <c r="JTH12" s="1242"/>
      <c r="JTI12" s="1242"/>
      <c r="JTJ12" s="1242"/>
      <c r="JTK12" s="1242"/>
      <c r="JTL12" s="1242"/>
      <c r="JTM12" s="1242"/>
      <c r="JTN12" s="1242"/>
      <c r="JTO12" s="1242"/>
      <c r="JTP12" s="1242"/>
      <c r="JTQ12" s="1242"/>
      <c r="JTR12" s="1242"/>
      <c r="JTS12" s="1242"/>
      <c r="JTT12" s="1242"/>
      <c r="JTU12" s="1242"/>
      <c r="JTV12" s="1242"/>
      <c r="JTW12" s="1242"/>
      <c r="JTX12" s="1242"/>
      <c r="JTY12" s="1242"/>
      <c r="JTZ12" s="1242"/>
      <c r="JUA12" s="1242"/>
      <c r="JUB12" s="1242"/>
      <c r="JUC12" s="1242"/>
      <c r="JUD12" s="1242"/>
      <c r="JUE12" s="1242"/>
      <c r="JUF12" s="1242"/>
      <c r="JUG12" s="1242"/>
      <c r="JUH12" s="1242"/>
      <c r="JUI12" s="1242"/>
      <c r="JUJ12" s="1242"/>
      <c r="JUK12" s="1242"/>
      <c r="JUL12" s="1242"/>
      <c r="JUM12" s="1242"/>
      <c r="JUN12" s="1242"/>
      <c r="JUO12" s="1242"/>
      <c r="JUP12" s="1242"/>
      <c r="JUQ12" s="1242"/>
      <c r="JUR12" s="1242"/>
      <c r="JUS12" s="1242"/>
      <c r="JUT12" s="1242"/>
      <c r="JUU12" s="1242"/>
      <c r="JUV12" s="1242"/>
      <c r="JUW12" s="1242"/>
      <c r="JUX12" s="1242"/>
      <c r="JUY12" s="1242"/>
      <c r="JUZ12" s="1242"/>
      <c r="JVA12" s="1242"/>
      <c r="JVB12" s="1242"/>
      <c r="JVC12" s="1242"/>
      <c r="JVD12" s="1242"/>
      <c r="JVE12" s="1242"/>
      <c r="JVF12" s="1242"/>
      <c r="JVG12" s="1242"/>
      <c r="JVH12" s="1242"/>
      <c r="JVI12" s="1242"/>
      <c r="JVJ12" s="1242"/>
      <c r="JVK12" s="1242"/>
      <c r="JVL12" s="1242"/>
      <c r="JVM12" s="1242"/>
      <c r="JVN12" s="1242"/>
      <c r="JVO12" s="1242"/>
      <c r="JVP12" s="1242"/>
      <c r="JVQ12" s="1242"/>
      <c r="JVR12" s="1242"/>
      <c r="JVS12" s="1242"/>
      <c r="JVT12" s="1242"/>
      <c r="JVU12" s="1242"/>
      <c r="JVV12" s="1242"/>
      <c r="JVW12" s="1242"/>
      <c r="JVX12" s="1242"/>
      <c r="JVY12" s="1242"/>
      <c r="JVZ12" s="1242"/>
      <c r="JWA12" s="1242"/>
      <c r="JWB12" s="1242"/>
      <c r="JWC12" s="1242"/>
      <c r="JWD12" s="1242"/>
      <c r="JWE12" s="1242"/>
      <c r="JWF12" s="1242"/>
      <c r="JWG12" s="1242"/>
      <c r="JWH12" s="1242"/>
      <c r="JWI12" s="1242"/>
      <c r="JWJ12" s="1242"/>
      <c r="JWK12" s="1242"/>
      <c r="JWL12" s="1242"/>
      <c r="JWM12" s="1242"/>
      <c r="JWN12" s="1242"/>
      <c r="JWO12" s="1242"/>
      <c r="JWP12" s="1242"/>
      <c r="JWQ12" s="1242"/>
      <c r="JWR12" s="1242"/>
      <c r="JWS12" s="1242"/>
      <c r="JWT12" s="1242"/>
      <c r="JWU12" s="1242"/>
      <c r="JWV12" s="1242"/>
      <c r="JWW12" s="1242"/>
      <c r="JWX12" s="1242"/>
      <c r="JWY12" s="1242"/>
      <c r="JWZ12" s="1242"/>
      <c r="JXA12" s="1242"/>
      <c r="JXB12" s="1242"/>
      <c r="JXC12" s="1242"/>
      <c r="JXD12" s="1242"/>
      <c r="JXE12" s="1242"/>
      <c r="JXF12" s="1242"/>
      <c r="JXG12" s="1242"/>
      <c r="JXH12" s="1242"/>
      <c r="JXI12" s="1242"/>
      <c r="JXJ12" s="1242"/>
      <c r="JXK12" s="1242"/>
      <c r="JXL12" s="1242"/>
      <c r="JXM12" s="1242"/>
      <c r="JXN12" s="1242"/>
      <c r="JXO12" s="1242"/>
      <c r="JXP12" s="1242"/>
      <c r="JXQ12" s="1242"/>
      <c r="JXR12" s="1242"/>
      <c r="JXS12" s="1242"/>
      <c r="JXT12" s="1242"/>
      <c r="JXU12" s="1242"/>
      <c r="JXV12" s="1242"/>
      <c r="JXW12" s="1242"/>
      <c r="JXX12" s="1242"/>
      <c r="JXY12" s="1242"/>
      <c r="JXZ12" s="1242"/>
      <c r="JYA12" s="1242"/>
      <c r="JYB12" s="1242"/>
      <c r="JYC12" s="1242"/>
      <c r="JYD12" s="1242"/>
      <c r="JYE12" s="1242"/>
      <c r="JYF12" s="1242"/>
      <c r="JYG12" s="1242"/>
      <c r="JYH12" s="1242"/>
      <c r="JYI12" s="1242"/>
      <c r="JYJ12" s="1242"/>
      <c r="JYK12" s="1242"/>
      <c r="JYL12" s="1242"/>
      <c r="JYM12" s="1242"/>
      <c r="JYN12" s="1242"/>
      <c r="JYO12" s="1242"/>
      <c r="JYP12" s="1242"/>
      <c r="JYQ12" s="1242"/>
      <c r="JYR12" s="1242"/>
      <c r="JYS12" s="1242"/>
      <c r="JYT12" s="1242"/>
      <c r="JYU12" s="1242"/>
      <c r="JYV12" s="1242"/>
      <c r="JYW12" s="1242"/>
      <c r="JYX12" s="1242"/>
      <c r="JYY12" s="1242"/>
      <c r="JYZ12" s="1242"/>
      <c r="JZA12" s="1242"/>
      <c r="JZB12" s="1242"/>
      <c r="JZC12" s="1242"/>
      <c r="JZD12" s="1242"/>
      <c r="JZE12" s="1242"/>
      <c r="JZF12" s="1242"/>
      <c r="JZG12" s="1242"/>
      <c r="JZH12" s="1242"/>
      <c r="JZI12" s="1242"/>
      <c r="JZJ12" s="1242"/>
      <c r="JZK12" s="1242"/>
      <c r="JZL12" s="1242"/>
      <c r="JZM12" s="1242"/>
      <c r="JZN12" s="1242"/>
      <c r="JZO12" s="1242"/>
      <c r="JZP12" s="1242"/>
      <c r="JZQ12" s="1242"/>
      <c r="JZR12" s="1242"/>
      <c r="JZS12" s="1242"/>
      <c r="JZT12" s="1242"/>
      <c r="JZU12" s="1242"/>
      <c r="JZV12" s="1242"/>
      <c r="JZW12" s="1242"/>
      <c r="JZX12" s="1242"/>
      <c r="JZY12" s="1242"/>
      <c r="JZZ12" s="1242"/>
      <c r="KAA12" s="1242"/>
      <c r="KAB12" s="1242"/>
      <c r="KAC12" s="1242"/>
      <c r="KAD12" s="1242"/>
      <c r="KAE12" s="1242"/>
      <c r="KAF12" s="1242"/>
      <c r="KAG12" s="1242"/>
      <c r="KAH12" s="1242"/>
      <c r="KAI12" s="1242"/>
      <c r="KAJ12" s="1242"/>
      <c r="KAK12" s="1242"/>
      <c r="KAL12" s="1242"/>
      <c r="KAM12" s="1242"/>
      <c r="KAN12" s="1242"/>
      <c r="KAO12" s="1242"/>
      <c r="KAP12" s="1242"/>
      <c r="KAQ12" s="1242"/>
      <c r="KAR12" s="1242"/>
      <c r="KAS12" s="1242"/>
      <c r="KAT12" s="1242"/>
      <c r="KAU12" s="1242"/>
      <c r="KAV12" s="1242"/>
      <c r="KAW12" s="1242"/>
      <c r="KAX12" s="1242"/>
      <c r="KAY12" s="1242"/>
      <c r="KAZ12" s="1242"/>
      <c r="KBA12" s="1242"/>
      <c r="KBB12" s="1242"/>
      <c r="KBC12" s="1242"/>
      <c r="KBD12" s="1242"/>
      <c r="KBE12" s="1242"/>
      <c r="KBF12" s="1242"/>
      <c r="KBG12" s="1242"/>
      <c r="KBH12" s="1242"/>
      <c r="KBI12" s="1242"/>
      <c r="KBJ12" s="1242"/>
      <c r="KBK12" s="1242"/>
      <c r="KBL12" s="1242"/>
      <c r="KBM12" s="1242"/>
      <c r="KBN12" s="1242"/>
      <c r="KBO12" s="1242"/>
      <c r="KBP12" s="1242"/>
      <c r="KBQ12" s="1242"/>
      <c r="KBR12" s="1242"/>
      <c r="KBS12" s="1242"/>
      <c r="KBT12" s="1242"/>
      <c r="KBU12" s="1242"/>
      <c r="KBV12" s="1242"/>
      <c r="KBW12" s="1242"/>
      <c r="KBX12" s="1242"/>
      <c r="KBY12" s="1242"/>
      <c r="KBZ12" s="1242"/>
      <c r="KCA12" s="1242"/>
      <c r="KCB12" s="1242"/>
      <c r="KCC12" s="1242"/>
      <c r="KCD12" s="1242"/>
      <c r="KCE12" s="1242"/>
      <c r="KCF12" s="1242"/>
      <c r="KCG12" s="1242"/>
      <c r="KCH12" s="1242"/>
      <c r="KCI12" s="1242"/>
      <c r="KCJ12" s="1242"/>
      <c r="KCK12" s="1242"/>
      <c r="KCL12" s="1242"/>
      <c r="KCM12" s="1242"/>
      <c r="KCN12" s="1242"/>
      <c r="KCO12" s="1242"/>
      <c r="KCP12" s="1242"/>
      <c r="KCQ12" s="1242"/>
      <c r="KCR12" s="1242"/>
      <c r="KCS12" s="1242"/>
      <c r="KCT12" s="1242"/>
      <c r="KCU12" s="1242"/>
      <c r="KCV12" s="1242"/>
      <c r="KCW12" s="1242"/>
      <c r="KCX12" s="1242"/>
      <c r="KCY12" s="1242"/>
      <c r="KCZ12" s="1242"/>
      <c r="KDA12" s="1242"/>
      <c r="KDB12" s="1242"/>
      <c r="KDC12" s="1242"/>
      <c r="KDD12" s="1242"/>
      <c r="KDE12" s="1242"/>
      <c r="KDF12" s="1242"/>
      <c r="KDG12" s="1242"/>
      <c r="KDH12" s="1242"/>
      <c r="KDI12" s="1242"/>
      <c r="KDJ12" s="1242"/>
      <c r="KDK12" s="1242"/>
      <c r="KDL12" s="1242"/>
      <c r="KDM12" s="1242"/>
      <c r="KDN12" s="1242"/>
      <c r="KDO12" s="1242"/>
      <c r="KDP12" s="1242"/>
      <c r="KDQ12" s="1242"/>
      <c r="KDR12" s="1242"/>
      <c r="KDS12" s="1242"/>
      <c r="KDT12" s="1242"/>
      <c r="KDU12" s="1242"/>
      <c r="KDV12" s="1242"/>
      <c r="KDW12" s="1242"/>
      <c r="KDX12" s="1242"/>
      <c r="KDY12" s="1242"/>
      <c r="KDZ12" s="1242"/>
      <c r="KEA12" s="1242"/>
      <c r="KEB12" s="1242"/>
      <c r="KEC12" s="1242"/>
      <c r="KED12" s="1242"/>
      <c r="KEE12" s="1242"/>
      <c r="KEF12" s="1242"/>
      <c r="KEG12" s="1242"/>
      <c r="KEH12" s="1242"/>
      <c r="KEI12" s="1242"/>
      <c r="KEJ12" s="1242"/>
      <c r="KEK12" s="1242"/>
      <c r="KEL12" s="1242"/>
      <c r="KEM12" s="1242"/>
      <c r="KEN12" s="1242"/>
      <c r="KEO12" s="1242"/>
      <c r="KEP12" s="1242"/>
      <c r="KEQ12" s="1242"/>
      <c r="KER12" s="1242"/>
      <c r="KES12" s="1242"/>
      <c r="KET12" s="1242"/>
      <c r="KEU12" s="1242"/>
      <c r="KEV12" s="1242"/>
      <c r="KEW12" s="1242"/>
      <c r="KEX12" s="1242"/>
      <c r="KEY12" s="1242"/>
      <c r="KEZ12" s="1242"/>
      <c r="KFA12" s="1242"/>
      <c r="KFB12" s="1242"/>
      <c r="KFC12" s="1242"/>
      <c r="KFD12" s="1242"/>
      <c r="KFE12" s="1242"/>
      <c r="KFF12" s="1242"/>
      <c r="KFG12" s="1242"/>
      <c r="KFH12" s="1242"/>
      <c r="KFI12" s="1242"/>
      <c r="KFJ12" s="1242"/>
      <c r="KFK12" s="1242"/>
      <c r="KFL12" s="1242"/>
      <c r="KFM12" s="1242"/>
      <c r="KFN12" s="1242"/>
      <c r="KFO12" s="1242"/>
      <c r="KFP12" s="1242"/>
      <c r="KFQ12" s="1242"/>
      <c r="KFR12" s="1242"/>
      <c r="KFS12" s="1242"/>
      <c r="KFT12" s="1242"/>
      <c r="KFU12" s="1242"/>
      <c r="KFV12" s="1242"/>
      <c r="KFW12" s="1242"/>
      <c r="KFX12" s="1242"/>
      <c r="KFY12" s="1242"/>
      <c r="KFZ12" s="1242"/>
      <c r="KGA12" s="1242"/>
      <c r="KGB12" s="1242"/>
      <c r="KGC12" s="1242"/>
      <c r="KGD12" s="1242"/>
      <c r="KGE12" s="1242"/>
      <c r="KGF12" s="1242"/>
      <c r="KGG12" s="1242"/>
      <c r="KGH12" s="1242"/>
      <c r="KGI12" s="1242"/>
      <c r="KGJ12" s="1242"/>
      <c r="KGK12" s="1242"/>
      <c r="KGL12" s="1242"/>
      <c r="KGM12" s="1242"/>
      <c r="KGN12" s="1242"/>
      <c r="KGO12" s="1242"/>
      <c r="KGP12" s="1242"/>
      <c r="KGQ12" s="1242"/>
      <c r="KGR12" s="1242"/>
      <c r="KGS12" s="1242"/>
      <c r="KGT12" s="1242"/>
      <c r="KGU12" s="1242"/>
      <c r="KGV12" s="1242"/>
      <c r="KGW12" s="1242"/>
      <c r="KGX12" s="1242"/>
      <c r="KGY12" s="1242"/>
      <c r="KGZ12" s="1242"/>
      <c r="KHA12" s="1242"/>
      <c r="KHB12" s="1242"/>
      <c r="KHC12" s="1242"/>
      <c r="KHD12" s="1242"/>
      <c r="KHE12" s="1242"/>
      <c r="KHF12" s="1242"/>
      <c r="KHG12" s="1242"/>
      <c r="KHH12" s="1242"/>
      <c r="KHI12" s="1242"/>
      <c r="KHJ12" s="1242"/>
      <c r="KHK12" s="1242"/>
      <c r="KHL12" s="1242"/>
      <c r="KHM12" s="1242"/>
      <c r="KHN12" s="1242"/>
      <c r="KHO12" s="1242"/>
      <c r="KHP12" s="1242"/>
      <c r="KHQ12" s="1242"/>
      <c r="KHR12" s="1242"/>
      <c r="KHS12" s="1242"/>
      <c r="KHT12" s="1242"/>
      <c r="KHU12" s="1242"/>
      <c r="KHV12" s="1242"/>
      <c r="KHW12" s="1242"/>
      <c r="KHX12" s="1242"/>
      <c r="KHY12" s="1242"/>
      <c r="KHZ12" s="1242"/>
      <c r="KIA12" s="1242"/>
      <c r="KIB12" s="1242"/>
      <c r="KIC12" s="1242"/>
      <c r="KID12" s="1242"/>
      <c r="KIE12" s="1242"/>
      <c r="KIF12" s="1242"/>
      <c r="KIG12" s="1242"/>
      <c r="KIH12" s="1242"/>
      <c r="KII12" s="1242"/>
      <c r="KIJ12" s="1242"/>
      <c r="KIK12" s="1242"/>
      <c r="KIL12" s="1242"/>
      <c r="KIM12" s="1242"/>
      <c r="KIN12" s="1242"/>
      <c r="KIO12" s="1242"/>
      <c r="KIP12" s="1242"/>
      <c r="KIQ12" s="1242"/>
      <c r="KIR12" s="1242"/>
      <c r="KIS12" s="1242"/>
      <c r="KIT12" s="1242"/>
      <c r="KIU12" s="1242"/>
      <c r="KIV12" s="1242"/>
      <c r="KIW12" s="1242"/>
      <c r="KIX12" s="1242"/>
      <c r="KIY12" s="1242"/>
      <c r="KIZ12" s="1242"/>
      <c r="KJA12" s="1242"/>
      <c r="KJB12" s="1242"/>
      <c r="KJC12" s="1242"/>
      <c r="KJD12" s="1242"/>
      <c r="KJE12" s="1242"/>
      <c r="KJF12" s="1242"/>
      <c r="KJG12" s="1242"/>
      <c r="KJH12" s="1242"/>
      <c r="KJI12" s="1242"/>
      <c r="KJJ12" s="1242"/>
      <c r="KJK12" s="1242"/>
      <c r="KJL12" s="1242"/>
      <c r="KJM12" s="1242"/>
      <c r="KJN12" s="1242"/>
      <c r="KJO12" s="1242"/>
      <c r="KJP12" s="1242"/>
      <c r="KJQ12" s="1242"/>
      <c r="KJR12" s="1242"/>
      <c r="KJS12" s="1242"/>
      <c r="KJT12" s="1242"/>
      <c r="KJU12" s="1242"/>
      <c r="KJV12" s="1242"/>
      <c r="KJW12" s="1242"/>
      <c r="KJX12" s="1242"/>
      <c r="KJY12" s="1242"/>
      <c r="KJZ12" s="1242"/>
      <c r="KKA12" s="1242"/>
      <c r="KKB12" s="1242"/>
      <c r="KKC12" s="1242"/>
      <c r="KKD12" s="1242"/>
      <c r="KKE12" s="1242"/>
      <c r="KKF12" s="1242"/>
      <c r="KKG12" s="1242"/>
      <c r="KKH12" s="1242"/>
      <c r="KKI12" s="1242"/>
      <c r="KKJ12" s="1242"/>
      <c r="KKK12" s="1242"/>
      <c r="KKL12" s="1242"/>
      <c r="KKM12" s="1242"/>
      <c r="KKN12" s="1242"/>
      <c r="KKO12" s="1242"/>
      <c r="KKP12" s="1242"/>
      <c r="KKQ12" s="1242"/>
      <c r="KKR12" s="1242"/>
      <c r="KKS12" s="1242"/>
      <c r="KKT12" s="1242"/>
      <c r="KKU12" s="1242"/>
      <c r="KKV12" s="1242"/>
      <c r="KKW12" s="1242"/>
      <c r="KKX12" s="1242"/>
      <c r="KKY12" s="1242"/>
      <c r="KKZ12" s="1242"/>
      <c r="KLA12" s="1242"/>
      <c r="KLB12" s="1242"/>
      <c r="KLC12" s="1242"/>
      <c r="KLD12" s="1242"/>
      <c r="KLE12" s="1242"/>
      <c r="KLF12" s="1242"/>
      <c r="KLG12" s="1242"/>
      <c r="KLH12" s="1242"/>
      <c r="KLI12" s="1242"/>
      <c r="KLJ12" s="1242"/>
      <c r="KLK12" s="1242"/>
      <c r="KLL12" s="1242"/>
      <c r="KLM12" s="1242"/>
      <c r="KLN12" s="1242"/>
      <c r="KLO12" s="1242"/>
      <c r="KLP12" s="1242"/>
      <c r="KLQ12" s="1242"/>
      <c r="KLR12" s="1242"/>
      <c r="KLS12" s="1242"/>
      <c r="KLT12" s="1242"/>
      <c r="KLU12" s="1242"/>
      <c r="KLV12" s="1242"/>
      <c r="KLW12" s="1242"/>
      <c r="KLX12" s="1242"/>
      <c r="KLY12" s="1242"/>
      <c r="KLZ12" s="1242"/>
      <c r="KMA12" s="1242"/>
      <c r="KMB12" s="1242"/>
      <c r="KMC12" s="1242"/>
      <c r="KMD12" s="1242"/>
      <c r="KME12" s="1242"/>
      <c r="KMF12" s="1242"/>
      <c r="KMG12" s="1242"/>
      <c r="KMH12" s="1242"/>
      <c r="KMI12" s="1242"/>
      <c r="KMJ12" s="1242"/>
      <c r="KMK12" s="1242"/>
      <c r="KML12" s="1242"/>
      <c r="KMM12" s="1242"/>
      <c r="KMN12" s="1242"/>
      <c r="KMO12" s="1242"/>
      <c r="KMP12" s="1242"/>
      <c r="KMQ12" s="1242"/>
      <c r="KMR12" s="1242"/>
      <c r="KMS12" s="1242"/>
      <c r="KMT12" s="1242"/>
      <c r="KMU12" s="1242"/>
      <c r="KMV12" s="1242"/>
      <c r="KMW12" s="1242"/>
      <c r="KMX12" s="1242"/>
      <c r="KMY12" s="1242"/>
      <c r="KMZ12" s="1242"/>
      <c r="KNA12" s="1242"/>
      <c r="KNB12" s="1242"/>
      <c r="KNC12" s="1242"/>
      <c r="KND12" s="1242"/>
      <c r="KNE12" s="1242"/>
      <c r="KNF12" s="1242"/>
      <c r="KNG12" s="1242"/>
      <c r="KNH12" s="1242"/>
      <c r="KNI12" s="1242"/>
      <c r="KNJ12" s="1242"/>
      <c r="KNK12" s="1242"/>
      <c r="KNL12" s="1242"/>
      <c r="KNM12" s="1242"/>
      <c r="KNN12" s="1242"/>
      <c r="KNO12" s="1242"/>
      <c r="KNP12" s="1242"/>
      <c r="KNQ12" s="1242"/>
      <c r="KNR12" s="1242"/>
      <c r="KNS12" s="1242"/>
      <c r="KNT12" s="1242"/>
      <c r="KNU12" s="1242"/>
      <c r="KNV12" s="1242"/>
      <c r="KNW12" s="1242"/>
      <c r="KNX12" s="1242"/>
      <c r="KNY12" s="1242"/>
      <c r="KNZ12" s="1242"/>
      <c r="KOA12" s="1242"/>
      <c r="KOB12" s="1242"/>
      <c r="KOC12" s="1242"/>
      <c r="KOD12" s="1242"/>
      <c r="KOE12" s="1242"/>
      <c r="KOF12" s="1242"/>
      <c r="KOG12" s="1242"/>
      <c r="KOH12" s="1242"/>
      <c r="KOI12" s="1242"/>
      <c r="KOJ12" s="1242"/>
      <c r="KOK12" s="1242"/>
      <c r="KOL12" s="1242"/>
      <c r="KOM12" s="1242"/>
      <c r="KON12" s="1242"/>
      <c r="KOO12" s="1242"/>
      <c r="KOP12" s="1242"/>
      <c r="KOQ12" s="1242"/>
      <c r="KOR12" s="1242"/>
      <c r="KOS12" s="1242"/>
      <c r="KOT12" s="1242"/>
      <c r="KOU12" s="1242"/>
      <c r="KOV12" s="1242"/>
      <c r="KOW12" s="1242"/>
      <c r="KOX12" s="1242"/>
      <c r="KOY12" s="1242"/>
      <c r="KOZ12" s="1242"/>
      <c r="KPA12" s="1242"/>
      <c r="KPB12" s="1242"/>
      <c r="KPC12" s="1242"/>
      <c r="KPD12" s="1242"/>
      <c r="KPE12" s="1242"/>
      <c r="KPF12" s="1242"/>
      <c r="KPG12" s="1242"/>
      <c r="KPH12" s="1242"/>
      <c r="KPI12" s="1242"/>
      <c r="KPJ12" s="1242"/>
      <c r="KPK12" s="1242"/>
      <c r="KPL12" s="1242"/>
      <c r="KPM12" s="1242"/>
      <c r="KPN12" s="1242"/>
      <c r="KPO12" s="1242"/>
      <c r="KPP12" s="1242"/>
      <c r="KPQ12" s="1242"/>
      <c r="KPR12" s="1242"/>
      <c r="KPS12" s="1242"/>
      <c r="KPT12" s="1242"/>
      <c r="KPU12" s="1242"/>
      <c r="KPV12" s="1242"/>
      <c r="KPW12" s="1242"/>
      <c r="KPX12" s="1242"/>
      <c r="KPY12" s="1242"/>
      <c r="KPZ12" s="1242"/>
      <c r="KQA12" s="1242"/>
      <c r="KQB12" s="1242"/>
      <c r="KQC12" s="1242"/>
      <c r="KQD12" s="1242"/>
      <c r="KQE12" s="1242"/>
      <c r="KQF12" s="1242"/>
      <c r="KQG12" s="1242"/>
      <c r="KQH12" s="1242"/>
      <c r="KQI12" s="1242"/>
      <c r="KQJ12" s="1242"/>
      <c r="KQK12" s="1242"/>
      <c r="KQL12" s="1242"/>
      <c r="KQM12" s="1242"/>
      <c r="KQN12" s="1242"/>
      <c r="KQO12" s="1242"/>
      <c r="KQP12" s="1242"/>
      <c r="KQQ12" s="1242"/>
      <c r="KQR12" s="1242"/>
      <c r="KQS12" s="1242"/>
      <c r="KQT12" s="1242"/>
      <c r="KQU12" s="1242"/>
      <c r="KQV12" s="1242"/>
      <c r="KQW12" s="1242"/>
      <c r="KQX12" s="1242"/>
      <c r="KQY12" s="1242"/>
      <c r="KQZ12" s="1242"/>
      <c r="KRA12" s="1242"/>
      <c r="KRB12" s="1242"/>
      <c r="KRC12" s="1242"/>
      <c r="KRD12" s="1242"/>
      <c r="KRE12" s="1242"/>
      <c r="KRF12" s="1242"/>
      <c r="KRG12" s="1242"/>
      <c r="KRH12" s="1242"/>
      <c r="KRI12" s="1242"/>
      <c r="KRJ12" s="1242"/>
      <c r="KRK12" s="1242"/>
      <c r="KRL12" s="1242"/>
      <c r="KRM12" s="1242"/>
      <c r="KRN12" s="1242"/>
      <c r="KRO12" s="1242"/>
      <c r="KRP12" s="1242"/>
      <c r="KRQ12" s="1242"/>
      <c r="KRR12" s="1242"/>
      <c r="KRS12" s="1242"/>
      <c r="KRT12" s="1242"/>
      <c r="KRU12" s="1242"/>
      <c r="KRV12" s="1242"/>
      <c r="KRW12" s="1242"/>
      <c r="KRX12" s="1242"/>
      <c r="KRY12" s="1242"/>
      <c r="KRZ12" s="1242"/>
      <c r="KSA12" s="1242"/>
      <c r="KSB12" s="1242"/>
      <c r="KSC12" s="1242"/>
      <c r="KSD12" s="1242"/>
      <c r="KSE12" s="1242"/>
      <c r="KSF12" s="1242"/>
      <c r="KSG12" s="1242"/>
      <c r="KSH12" s="1242"/>
      <c r="KSI12" s="1242"/>
      <c r="KSJ12" s="1242"/>
      <c r="KSK12" s="1242"/>
      <c r="KSL12" s="1242"/>
      <c r="KSM12" s="1242"/>
      <c r="KSN12" s="1242"/>
      <c r="KSO12" s="1242"/>
      <c r="KSP12" s="1242"/>
      <c r="KSQ12" s="1242"/>
      <c r="KSR12" s="1242"/>
      <c r="KSS12" s="1242"/>
      <c r="KST12" s="1242"/>
      <c r="KSU12" s="1242"/>
      <c r="KSV12" s="1242"/>
      <c r="KSW12" s="1242"/>
      <c r="KSX12" s="1242"/>
      <c r="KSY12" s="1242"/>
      <c r="KSZ12" s="1242"/>
      <c r="KTA12" s="1242"/>
      <c r="KTB12" s="1242"/>
      <c r="KTC12" s="1242"/>
      <c r="KTD12" s="1242"/>
      <c r="KTE12" s="1242"/>
      <c r="KTF12" s="1242"/>
      <c r="KTG12" s="1242"/>
      <c r="KTH12" s="1242"/>
      <c r="KTI12" s="1242"/>
      <c r="KTJ12" s="1242"/>
      <c r="KTK12" s="1242"/>
      <c r="KTL12" s="1242"/>
      <c r="KTM12" s="1242"/>
      <c r="KTN12" s="1242"/>
      <c r="KTO12" s="1242"/>
      <c r="KTP12" s="1242"/>
      <c r="KTQ12" s="1242"/>
      <c r="KTR12" s="1242"/>
      <c r="KTS12" s="1242"/>
      <c r="KTT12" s="1242"/>
      <c r="KTU12" s="1242"/>
      <c r="KTV12" s="1242"/>
      <c r="KTW12" s="1242"/>
      <c r="KTX12" s="1242"/>
      <c r="KTY12" s="1242"/>
      <c r="KTZ12" s="1242"/>
      <c r="KUA12" s="1242"/>
      <c r="KUB12" s="1242"/>
      <c r="KUC12" s="1242"/>
      <c r="KUD12" s="1242"/>
      <c r="KUE12" s="1242"/>
      <c r="KUF12" s="1242"/>
      <c r="KUG12" s="1242"/>
      <c r="KUH12" s="1242"/>
      <c r="KUI12" s="1242"/>
      <c r="KUJ12" s="1242"/>
      <c r="KUK12" s="1242"/>
      <c r="KUL12" s="1242"/>
      <c r="KUM12" s="1242"/>
      <c r="KUN12" s="1242"/>
      <c r="KUO12" s="1242"/>
      <c r="KUP12" s="1242"/>
      <c r="KUQ12" s="1242"/>
      <c r="KUR12" s="1242"/>
      <c r="KUS12" s="1242"/>
      <c r="KUT12" s="1242"/>
      <c r="KUU12" s="1242"/>
      <c r="KUV12" s="1242"/>
      <c r="KUW12" s="1242"/>
      <c r="KUX12" s="1242"/>
      <c r="KUY12" s="1242"/>
      <c r="KUZ12" s="1242"/>
      <c r="KVA12" s="1242"/>
      <c r="KVB12" s="1242"/>
      <c r="KVC12" s="1242"/>
      <c r="KVD12" s="1242"/>
      <c r="KVE12" s="1242"/>
      <c r="KVF12" s="1242"/>
      <c r="KVG12" s="1242"/>
      <c r="KVH12" s="1242"/>
      <c r="KVI12" s="1242"/>
      <c r="KVJ12" s="1242"/>
      <c r="KVK12" s="1242"/>
      <c r="KVL12" s="1242"/>
      <c r="KVM12" s="1242"/>
      <c r="KVN12" s="1242"/>
      <c r="KVO12" s="1242"/>
      <c r="KVP12" s="1242"/>
      <c r="KVQ12" s="1242"/>
      <c r="KVR12" s="1242"/>
      <c r="KVS12" s="1242"/>
      <c r="KVT12" s="1242"/>
      <c r="KVU12" s="1242"/>
      <c r="KVV12" s="1242"/>
      <c r="KVW12" s="1242"/>
      <c r="KVX12" s="1242"/>
      <c r="KVY12" s="1242"/>
      <c r="KVZ12" s="1242"/>
      <c r="KWA12" s="1242"/>
      <c r="KWB12" s="1242"/>
      <c r="KWC12" s="1242"/>
      <c r="KWD12" s="1242"/>
      <c r="KWE12" s="1242"/>
      <c r="KWF12" s="1242"/>
      <c r="KWG12" s="1242"/>
      <c r="KWH12" s="1242"/>
      <c r="KWI12" s="1242"/>
      <c r="KWJ12" s="1242"/>
      <c r="KWK12" s="1242"/>
      <c r="KWL12" s="1242"/>
      <c r="KWM12" s="1242"/>
      <c r="KWN12" s="1242"/>
      <c r="KWO12" s="1242"/>
      <c r="KWP12" s="1242"/>
      <c r="KWQ12" s="1242"/>
      <c r="KWR12" s="1242"/>
      <c r="KWS12" s="1242"/>
      <c r="KWT12" s="1242"/>
      <c r="KWU12" s="1242"/>
      <c r="KWV12" s="1242"/>
      <c r="KWW12" s="1242"/>
      <c r="KWX12" s="1242"/>
      <c r="KWY12" s="1242"/>
      <c r="KWZ12" s="1242"/>
      <c r="KXA12" s="1242"/>
      <c r="KXB12" s="1242"/>
      <c r="KXC12" s="1242"/>
      <c r="KXD12" s="1242"/>
      <c r="KXE12" s="1242"/>
      <c r="KXF12" s="1242"/>
      <c r="KXG12" s="1242"/>
      <c r="KXH12" s="1242"/>
      <c r="KXI12" s="1242"/>
      <c r="KXJ12" s="1242"/>
      <c r="KXK12" s="1242"/>
      <c r="KXL12" s="1242"/>
      <c r="KXM12" s="1242"/>
      <c r="KXN12" s="1242"/>
      <c r="KXO12" s="1242"/>
      <c r="KXP12" s="1242"/>
      <c r="KXQ12" s="1242"/>
      <c r="KXR12" s="1242"/>
      <c r="KXS12" s="1242"/>
      <c r="KXT12" s="1242"/>
      <c r="KXU12" s="1242"/>
      <c r="KXV12" s="1242"/>
      <c r="KXW12" s="1242"/>
      <c r="KXX12" s="1242"/>
      <c r="KXY12" s="1242"/>
      <c r="KXZ12" s="1242"/>
      <c r="KYA12" s="1242"/>
      <c r="KYB12" s="1242"/>
      <c r="KYC12" s="1242"/>
      <c r="KYD12" s="1242"/>
      <c r="KYE12" s="1242"/>
      <c r="KYF12" s="1242"/>
      <c r="KYG12" s="1242"/>
      <c r="KYH12" s="1242"/>
      <c r="KYI12" s="1242"/>
      <c r="KYJ12" s="1242"/>
      <c r="KYK12" s="1242"/>
      <c r="KYL12" s="1242"/>
      <c r="KYM12" s="1242"/>
      <c r="KYN12" s="1242"/>
      <c r="KYO12" s="1242"/>
      <c r="KYP12" s="1242"/>
      <c r="KYQ12" s="1242"/>
      <c r="KYR12" s="1242"/>
      <c r="KYS12" s="1242"/>
      <c r="KYT12" s="1242"/>
      <c r="KYU12" s="1242"/>
      <c r="KYV12" s="1242"/>
      <c r="KYW12" s="1242"/>
      <c r="KYX12" s="1242"/>
      <c r="KYY12" s="1242"/>
      <c r="KYZ12" s="1242"/>
      <c r="KZA12" s="1242"/>
      <c r="KZB12" s="1242"/>
      <c r="KZC12" s="1242"/>
      <c r="KZD12" s="1242"/>
      <c r="KZE12" s="1242"/>
      <c r="KZF12" s="1242"/>
      <c r="KZG12" s="1242"/>
      <c r="KZH12" s="1242"/>
      <c r="KZI12" s="1242"/>
      <c r="KZJ12" s="1242"/>
      <c r="KZK12" s="1242"/>
      <c r="KZL12" s="1242"/>
      <c r="KZM12" s="1242"/>
      <c r="KZN12" s="1242"/>
      <c r="KZO12" s="1242"/>
      <c r="KZP12" s="1242"/>
      <c r="KZQ12" s="1242"/>
      <c r="KZR12" s="1242"/>
      <c r="KZS12" s="1242"/>
      <c r="KZT12" s="1242"/>
      <c r="KZU12" s="1242"/>
      <c r="KZV12" s="1242"/>
      <c r="KZW12" s="1242"/>
      <c r="KZX12" s="1242"/>
      <c r="KZY12" s="1242"/>
      <c r="KZZ12" s="1242"/>
      <c r="LAA12" s="1242"/>
      <c r="LAB12" s="1242"/>
      <c r="LAC12" s="1242"/>
      <c r="LAD12" s="1242"/>
      <c r="LAE12" s="1242"/>
      <c r="LAF12" s="1242"/>
      <c r="LAG12" s="1242"/>
      <c r="LAH12" s="1242"/>
      <c r="LAI12" s="1242"/>
      <c r="LAJ12" s="1242"/>
      <c r="LAK12" s="1242"/>
      <c r="LAL12" s="1242"/>
      <c r="LAM12" s="1242"/>
      <c r="LAN12" s="1242"/>
      <c r="LAO12" s="1242"/>
      <c r="LAP12" s="1242"/>
      <c r="LAQ12" s="1242"/>
      <c r="LAR12" s="1242"/>
      <c r="LAS12" s="1242"/>
      <c r="LAT12" s="1242"/>
      <c r="LAU12" s="1242"/>
      <c r="LAV12" s="1242"/>
      <c r="LAW12" s="1242"/>
      <c r="LAX12" s="1242"/>
      <c r="LAY12" s="1242"/>
      <c r="LAZ12" s="1242"/>
      <c r="LBA12" s="1242"/>
      <c r="LBB12" s="1242"/>
      <c r="LBC12" s="1242"/>
      <c r="LBD12" s="1242"/>
      <c r="LBE12" s="1242"/>
      <c r="LBF12" s="1242"/>
      <c r="LBG12" s="1242"/>
      <c r="LBH12" s="1242"/>
      <c r="LBI12" s="1242"/>
      <c r="LBJ12" s="1242"/>
      <c r="LBK12" s="1242"/>
      <c r="LBL12" s="1242"/>
      <c r="LBM12" s="1242"/>
      <c r="LBN12" s="1242"/>
      <c r="LBO12" s="1242"/>
      <c r="LBP12" s="1242"/>
      <c r="LBQ12" s="1242"/>
      <c r="LBR12" s="1242"/>
      <c r="LBS12" s="1242"/>
      <c r="LBT12" s="1242"/>
      <c r="LBU12" s="1242"/>
      <c r="LBV12" s="1242"/>
      <c r="LBW12" s="1242"/>
      <c r="LBX12" s="1242"/>
      <c r="LBY12" s="1242"/>
      <c r="LBZ12" s="1242"/>
      <c r="LCA12" s="1242"/>
      <c r="LCB12" s="1242"/>
      <c r="LCC12" s="1242"/>
      <c r="LCD12" s="1242"/>
      <c r="LCE12" s="1242"/>
      <c r="LCF12" s="1242"/>
      <c r="LCG12" s="1242"/>
      <c r="LCH12" s="1242"/>
      <c r="LCI12" s="1242"/>
      <c r="LCJ12" s="1242"/>
      <c r="LCK12" s="1242"/>
      <c r="LCL12" s="1242"/>
      <c r="LCM12" s="1242"/>
      <c r="LCN12" s="1242"/>
      <c r="LCO12" s="1242"/>
      <c r="LCP12" s="1242"/>
      <c r="LCQ12" s="1242"/>
      <c r="LCR12" s="1242"/>
      <c r="LCS12" s="1242"/>
      <c r="LCT12" s="1242"/>
      <c r="LCU12" s="1242"/>
      <c r="LCV12" s="1242"/>
      <c r="LCW12" s="1242"/>
      <c r="LCX12" s="1242"/>
      <c r="LCY12" s="1242"/>
      <c r="LCZ12" s="1242"/>
      <c r="LDA12" s="1242"/>
      <c r="LDB12" s="1242"/>
      <c r="LDC12" s="1242"/>
      <c r="LDD12" s="1242"/>
      <c r="LDE12" s="1242"/>
      <c r="LDF12" s="1242"/>
      <c r="LDG12" s="1242"/>
      <c r="LDH12" s="1242"/>
      <c r="LDI12" s="1242"/>
      <c r="LDJ12" s="1242"/>
      <c r="LDK12" s="1242"/>
      <c r="LDL12" s="1242"/>
      <c r="LDM12" s="1242"/>
      <c r="LDN12" s="1242"/>
      <c r="LDO12" s="1242"/>
      <c r="LDP12" s="1242"/>
      <c r="LDQ12" s="1242"/>
      <c r="LDR12" s="1242"/>
      <c r="LDS12" s="1242"/>
      <c r="LDT12" s="1242"/>
      <c r="LDU12" s="1242"/>
      <c r="LDV12" s="1242"/>
      <c r="LDW12" s="1242"/>
      <c r="LDX12" s="1242"/>
      <c r="LDY12" s="1242"/>
      <c r="LDZ12" s="1242"/>
      <c r="LEA12" s="1242"/>
      <c r="LEB12" s="1242"/>
      <c r="LEC12" s="1242"/>
      <c r="LED12" s="1242"/>
      <c r="LEE12" s="1242"/>
      <c r="LEF12" s="1242"/>
      <c r="LEG12" s="1242"/>
      <c r="LEH12" s="1242"/>
      <c r="LEI12" s="1242"/>
      <c r="LEJ12" s="1242"/>
      <c r="LEK12" s="1242"/>
      <c r="LEL12" s="1242"/>
      <c r="LEM12" s="1242"/>
      <c r="LEN12" s="1242"/>
      <c r="LEO12" s="1242"/>
      <c r="LEP12" s="1242"/>
      <c r="LEQ12" s="1242"/>
      <c r="LER12" s="1242"/>
      <c r="LES12" s="1242"/>
      <c r="LET12" s="1242"/>
      <c r="LEU12" s="1242"/>
      <c r="LEV12" s="1242"/>
      <c r="LEW12" s="1242"/>
      <c r="LEX12" s="1242"/>
      <c r="LEY12" s="1242"/>
      <c r="LEZ12" s="1242"/>
      <c r="LFA12" s="1242"/>
      <c r="LFB12" s="1242"/>
      <c r="LFC12" s="1242"/>
      <c r="LFD12" s="1242"/>
      <c r="LFE12" s="1242"/>
      <c r="LFF12" s="1242"/>
      <c r="LFG12" s="1242"/>
      <c r="LFH12" s="1242"/>
      <c r="LFI12" s="1242"/>
      <c r="LFJ12" s="1242"/>
      <c r="LFK12" s="1242"/>
      <c r="LFL12" s="1242"/>
      <c r="LFM12" s="1242"/>
      <c r="LFN12" s="1242"/>
      <c r="LFO12" s="1242"/>
      <c r="LFP12" s="1242"/>
      <c r="LFQ12" s="1242"/>
      <c r="LFR12" s="1242"/>
      <c r="LFS12" s="1242"/>
      <c r="LFT12" s="1242"/>
      <c r="LFU12" s="1242"/>
      <c r="LFV12" s="1242"/>
      <c r="LFW12" s="1242"/>
      <c r="LFX12" s="1242"/>
      <c r="LFY12" s="1242"/>
      <c r="LFZ12" s="1242"/>
      <c r="LGA12" s="1242"/>
      <c r="LGB12" s="1242"/>
      <c r="LGC12" s="1242"/>
      <c r="LGD12" s="1242"/>
      <c r="LGE12" s="1242"/>
      <c r="LGF12" s="1242"/>
      <c r="LGG12" s="1242"/>
      <c r="LGH12" s="1242"/>
      <c r="LGI12" s="1242"/>
      <c r="LGJ12" s="1242"/>
      <c r="LGK12" s="1242"/>
      <c r="LGL12" s="1242"/>
      <c r="LGM12" s="1242"/>
      <c r="LGN12" s="1242"/>
      <c r="LGO12" s="1242"/>
      <c r="LGP12" s="1242"/>
      <c r="LGQ12" s="1242"/>
      <c r="LGR12" s="1242"/>
      <c r="LGS12" s="1242"/>
      <c r="LGT12" s="1242"/>
      <c r="LGU12" s="1242"/>
      <c r="LGV12" s="1242"/>
      <c r="LGW12" s="1242"/>
      <c r="LGX12" s="1242"/>
      <c r="LGY12" s="1242"/>
      <c r="LGZ12" s="1242"/>
      <c r="LHA12" s="1242"/>
      <c r="LHB12" s="1242"/>
      <c r="LHC12" s="1242"/>
      <c r="LHD12" s="1242"/>
      <c r="LHE12" s="1242"/>
      <c r="LHF12" s="1242"/>
      <c r="LHG12" s="1242"/>
      <c r="LHH12" s="1242"/>
      <c r="LHI12" s="1242"/>
      <c r="LHJ12" s="1242"/>
      <c r="LHK12" s="1242"/>
      <c r="LHL12" s="1242"/>
      <c r="LHM12" s="1242"/>
      <c r="LHN12" s="1242"/>
      <c r="LHO12" s="1242"/>
      <c r="LHP12" s="1242"/>
      <c r="LHQ12" s="1242"/>
      <c r="LHR12" s="1242"/>
      <c r="LHS12" s="1242"/>
      <c r="LHT12" s="1242"/>
      <c r="LHU12" s="1242"/>
      <c r="LHV12" s="1242"/>
      <c r="LHW12" s="1242"/>
      <c r="LHX12" s="1242"/>
      <c r="LHY12" s="1242"/>
      <c r="LHZ12" s="1242"/>
      <c r="LIA12" s="1242"/>
      <c r="LIB12" s="1242"/>
      <c r="LIC12" s="1242"/>
      <c r="LID12" s="1242"/>
      <c r="LIE12" s="1242"/>
      <c r="LIF12" s="1242"/>
      <c r="LIG12" s="1242"/>
      <c r="LIH12" s="1242"/>
      <c r="LII12" s="1242"/>
      <c r="LIJ12" s="1242"/>
      <c r="LIK12" s="1242"/>
      <c r="LIL12" s="1242"/>
      <c r="LIM12" s="1242"/>
      <c r="LIN12" s="1242"/>
      <c r="LIO12" s="1242"/>
      <c r="LIP12" s="1242"/>
      <c r="LIQ12" s="1242"/>
      <c r="LIR12" s="1242"/>
      <c r="LIS12" s="1242"/>
      <c r="LIT12" s="1242"/>
      <c r="LIU12" s="1242"/>
      <c r="LIV12" s="1242"/>
      <c r="LIW12" s="1242"/>
      <c r="LIX12" s="1242"/>
      <c r="LIY12" s="1242"/>
      <c r="LIZ12" s="1242"/>
      <c r="LJA12" s="1242"/>
      <c r="LJB12" s="1242"/>
      <c r="LJC12" s="1242"/>
      <c r="LJD12" s="1242"/>
      <c r="LJE12" s="1242"/>
      <c r="LJF12" s="1242"/>
      <c r="LJG12" s="1242"/>
      <c r="LJH12" s="1242"/>
      <c r="LJI12" s="1242"/>
      <c r="LJJ12" s="1242"/>
      <c r="LJK12" s="1242"/>
      <c r="LJL12" s="1242"/>
      <c r="LJM12" s="1242"/>
      <c r="LJN12" s="1242"/>
      <c r="LJO12" s="1242"/>
      <c r="LJP12" s="1242"/>
      <c r="LJQ12" s="1242"/>
      <c r="LJR12" s="1242"/>
      <c r="LJS12" s="1242"/>
      <c r="LJT12" s="1242"/>
      <c r="LJU12" s="1242"/>
      <c r="LJV12" s="1242"/>
      <c r="LJW12" s="1242"/>
      <c r="LJX12" s="1242"/>
      <c r="LJY12" s="1242"/>
      <c r="LJZ12" s="1242"/>
      <c r="LKA12" s="1242"/>
      <c r="LKB12" s="1242"/>
      <c r="LKC12" s="1242"/>
      <c r="LKD12" s="1242"/>
      <c r="LKE12" s="1242"/>
      <c r="LKF12" s="1242"/>
      <c r="LKG12" s="1242"/>
      <c r="LKH12" s="1242"/>
      <c r="LKI12" s="1242"/>
      <c r="LKJ12" s="1242"/>
      <c r="LKK12" s="1242"/>
      <c r="LKL12" s="1242"/>
      <c r="LKM12" s="1242"/>
      <c r="LKN12" s="1242"/>
      <c r="LKO12" s="1242"/>
      <c r="LKP12" s="1242"/>
      <c r="LKQ12" s="1242"/>
      <c r="LKR12" s="1242"/>
      <c r="LKS12" s="1242"/>
      <c r="LKT12" s="1242"/>
      <c r="LKU12" s="1242"/>
      <c r="LKV12" s="1242"/>
      <c r="LKW12" s="1242"/>
      <c r="LKX12" s="1242"/>
      <c r="LKY12" s="1242"/>
      <c r="LKZ12" s="1242"/>
      <c r="LLA12" s="1242"/>
      <c r="LLB12" s="1242"/>
      <c r="LLC12" s="1242"/>
      <c r="LLD12" s="1242"/>
      <c r="LLE12" s="1242"/>
      <c r="LLF12" s="1242"/>
      <c r="LLG12" s="1242"/>
      <c r="LLH12" s="1242"/>
      <c r="LLI12" s="1242"/>
      <c r="LLJ12" s="1242"/>
      <c r="LLK12" s="1242"/>
      <c r="LLL12" s="1242"/>
      <c r="LLM12" s="1242"/>
      <c r="LLN12" s="1242"/>
      <c r="LLO12" s="1242"/>
      <c r="LLP12" s="1242"/>
      <c r="LLQ12" s="1242"/>
      <c r="LLR12" s="1242"/>
      <c r="LLS12" s="1242"/>
      <c r="LLT12" s="1242"/>
      <c r="LLU12" s="1242"/>
      <c r="LLV12" s="1242"/>
      <c r="LLW12" s="1242"/>
      <c r="LLX12" s="1242"/>
      <c r="LLY12" s="1242"/>
      <c r="LLZ12" s="1242"/>
      <c r="LMA12" s="1242"/>
      <c r="LMB12" s="1242"/>
      <c r="LMC12" s="1242"/>
      <c r="LMD12" s="1242"/>
      <c r="LME12" s="1242"/>
      <c r="LMF12" s="1242"/>
      <c r="LMG12" s="1242"/>
      <c r="LMH12" s="1242"/>
      <c r="LMI12" s="1242"/>
      <c r="LMJ12" s="1242"/>
      <c r="LMK12" s="1242"/>
      <c r="LML12" s="1242"/>
      <c r="LMM12" s="1242"/>
      <c r="LMN12" s="1242"/>
      <c r="LMO12" s="1242"/>
      <c r="LMP12" s="1242"/>
      <c r="LMQ12" s="1242"/>
      <c r="LMR12" s="1242"/>
      <c r="LMS12" s="1242"/>
      <c r="LMT12" s="1242"/>
      <c r="LMU12" s="1242"/>
      <c r="LMV12" s="1242"/>
      <c r="LMW12" s="1242"/>
      <c r="LMX12" s="1242"/>
      <c r="LMY12" s="1242"/>
      <c r="LMZ12" s="1242"/>
      <c r="LNA12" s="1242"/>
      <c r="LNB12" s="1242"/>
      <c r="LNC12" s="1242"/>
      <c r="LND12" s="1242"/>
      <c r="LNE12" s="1242"/>
      <c r="LNF12" s="1242"/>
      <c r="LNG12" s="1242"/>
      <c r="LNH12" s="1242"/>
      <c r="LNI12" s="1242"/>
      <c r="LNJ12" s="1242"/>
      <c r="LNK12" s="1242"/>
      <c r="LNL12" s="1242"/>
      <c r="LNM12" s="1242"/>
      <c r="LNN12" s="1242"/>
      <c r="LNO12" s="1242"/>
      <c r="LNP12" s="1242"/>
      <c r="LNQ12" s="1242"/>
      <c r="LNR12" s="1242"/>
      <c r="LNS12" s="1242"/>
      <c r="LNT12" s="1242"/>
      <c r="LNU12" s="1242"/>
      <c r="LNV12" s="1242"/>
      <c r="LNW12" s="1242"/>
      <c r="LNX12" s="1242"/>
      <c r="LNY12" s="1242"/>
      <c r="LNZ12" s="1242"/>
      <c r="LOA12" s="1242"/>
      <c r="LOB12" s="1242"/>
      <c r="LOC12" s="1242"/>
      <c r="LOD12" s="1242"/>
      <c r="LOE12" s="1242"/>
      <c r="LOF12" s="1242"/>
      <c r="LOG12" s="1242"/>
      <c r="LOH12" s="1242"/>
      <c r="LOI12" s="1242"/>
      <c r="LOJ12" s="1242"/>
      <c r="LOK12" s="1242"/>
      <c r="LOL12" s="1242"/>
      <c r="LOM12" s="1242"/>
      <c r="LON12" s="1242"/>
      <c r="LOO12" s="1242"/>
      <c r="LOP12" s="1242"/>
      <c r="LOQ12" s="1242"/>
      <c r="LOR12" s="1242"/>
      <c r="LOS12" s="1242"/>
      <c r="LOT12" s="1242"/>
      <c r="LOU12" s="1242"/>
      <c r="LOV12" s="1242"/>
      <c r="LOW12" s="1242"/>
      <c r="LOX12" s="1242"/>
      <c r="LOY12" s="1242"/>
      <c r="LOZ12" s="1242"/>
      <c r="LPA12" s="1242"/>
      <c r="LPB12" s="1242"/>
      <c r="LPC12" s="1242"/>
      <c r="LPD12" s="1242"/>
      <c r="LPE12" s="1242"/>
      <c r="LPF12" s="1242"/>
      <c r="LPG12" s="1242"/>
      <c r="LPH12" s="1242"/>
      <c r="LPI12" s="1242"/>
      <c r="LPJ12" s="1242"/>
      <c r="LPK12" s="1242"/>
      <c r="LPL12" s="1242"/>
      <c r="LPM12" s="1242"/>
      <c r="LPN12" s="1242"/>
      <c r="LPO12" s="1242"/>
      <c r="LPP12" s="1242"/>
      <c r="LPQ12" s="1242"/>
      <c r="LPR12" s="1242"/>
      <c r="LPS12" s="1242"/>
      <c r="LPT12" s="1242"/>
      <c r="LPU12" s="1242"/>
      <c r="LPV12" s="1242"/>
      <c r="LPW12" s="1242"/>
      <c r="LPX12" s="1242"/>
      <c r="LPY12" s="1242"/>
      <c r="LPZ12" s="1242"/>
      <c r="LQA12" s="1242"/>
      <c r="LQB12" s="1242"/>
      <c r="LQC12" s="1242"/>
      <c r="LQD12" s="1242"/>
      <c r="LQE12" s="1242"/>
      <c r="LQF12" s="1242"/>
      <c r="LQG12" s="1242"/>
      <c r="LQH12" s="1242"/>
      <c r="LQI12" s="1242"/>
      <c r="LQJ12" s="1242"/>
      <c r="LQK12" s="1242"/>
      <c r="LQL12" s="1242"/>
      <c r="LQM12" s="1242"/>
      <c r="LQN12" s="1242"/>
      <c r="LQO12" s="1242"/>
      <c r="LQP12" s="1242"/>
      <c r="LQQ12" s="1242"/>
      <c r="LQR12" s="1242"/>
      <c r="LQS12" s="1242"/>
      <c r="LQT12" s="1242"/>
      <c r="LQU12" s="1242"/>
      <c r="LQV12" s="1242"/>
      <c r="LQW12" s="1242"/>
      <c r="LQX12" s="1242"/>
      <c r="LQY12" s="1242"/>
      <c r="LQZ12" s="1242"/>
      <c r="LRA12" s="1242"/>
      <c r="LRB12" s="1242"/>
      <c r="LRC12" s="1242"/>
      <c r="LRD12" s="1242"/>
      <c r="LRE12" s="1242"/>
      <c r="LRF12" s="1242"/>
      <c r="LRG12" s="1242"/>
      <c r="LRH12" s="1242"/>
      <c r="LRI12" s="1242"/>
      <c r="LRJ12" s="1242"/>
      <c r="LRK12" s="1242"/>
      <c r="LRL12" s="1242"/>
      <c r="LRM12" s="1242"/>
      <c r="LRN12" s="1242"/>
      <c r="LRO12" s="1242"/>
      <c r="LRP12" s="1242"/>
      <c r="LRQ12" s="1242"/>
      <c r="LRR12" s="1242"/>
      <c r="LRS12" s="1242"/>
      <c r="LRT12" s="1242"/>
      <c r="LRU12" s="1242"/>
      <c r="LRV12" s="1242"/>
      <c r="LRW12" s="1242"/>
      <c r="LRX12" s="1242"/>
      <c r="LRY12" s="1242"/>
      <c r="LRZ12" s="1242"/>
      <c r="LSA12" s="1242"/>
      <c r="LSB12" s="1242"/>
      <c r="LSC12" s="1242"/>
      <c r="LSD12" s="1242"/>
      <c r="LSE12" s="1242"/>
      <c r="LSF12" s="1242"/>
      <c r="LSG12" s="1242"/>
      <c r="LSH12" s="1242"/>
      <c r="LSI12" s="1242"/>
      <c r="LSJ12" s="1242"/>
      <c r="LSK12" s="1242"/>
      <c r="LSL12" s="1242"/>
      <c r="LSM12" s="1242"/>
      <c r="LSN12" s="1242"/>
      <c r="LSO12" s="1242"/>
      <c r="LSP12" s="1242"/>
      <c r="LSQ12" s="1242"/>
      <c r="LSR12" s="1242"/>
      <c r="LSS12" s="1242"/>
      <c r="LST12" s="1242"/>
      <c r="LSU12" s="1242"/>
      <c r="LSV12" s="1242"/>
      <c r="LSW12" s="1242"/>
      <c r="LSX12" s="1242"/>
      <c r="LSY12" s="1242"/>
      <c r="LSZ12" s="1242"/>
      <c r="LTA12" s="1242"/>
      <c r="LTB12" s="1242"/>
      <c r="LTC12" s="1242"/>
      <c r="LTD12" s="1242"/>
      <c r="LTE12" s="1242"/>
      <c r="LTF12" s="1242"/>
      <c r="LTG12" s="1242"/>
      <c r="LTH12" s="1242"/>
      <c r="LTI12" s="1242"/>
      <c r="LTJ12" s="1242"/>
      <c r="LTK12" s="1242"/>
      <c r="LTL12" s="1242"/>
      <c r="LTM12" s="1242"/>
      <c r="LTN12" s="1242"/>
      <c r="LTO12" s="1242"/>
      <c r="LTP12" s="1242"/>
      <c r="LTQ12" s="1242"/>
      <c r="LTR12" s="1242"/>
      <c r="LTS12" s="1242"/>
      <c r="LTT12" s="1242"/>
      <c r="LTU12" s="1242"/>
      <c r="LTV12" s="1242"/>
      <c r="LTW12" s="1242"/>
      <c r="LTX12" s="1242"/>
      <c r="LTY12" s="1242"/>
      <c r="LTZ12" s="1242"/>
      <c r="LUA12" s="1242"/>
      <c r="LUB12" s="1242"/>
      <c r="LUC12" s="1242"/>
      <c r="LUD12" s="1242"/>
      <c r="LUE12" s="1242"/>
      <c r="LUF12" s="1242"/>
      <c r="LUG12" s="1242"/>
      <c r="LUH12" s="1242"/>
      <c r="LUI12" s="1242"/>
      <c r="LUJ12" s="1242"/>
      <c r="LUK12" s="1242"/>
      <c r="LUL12" s="1242"/>
      <c r="LUM12" s="1242"/>
      <c r="LUN12" s="1242"/>
      <c r="LUO12" s="1242"/>
      <c r="LUP12" s="1242"/>
      <c r="LUQ12" s="1242"/>
      <c r="LUR12" s="1242"/>
      <c r="LUS12" s="1242"/>
      <c r="LUT12" s="1242"/>
      <c r="LUU12" s="1242"/>
      <c r="LUV12" s="1242"/>
      <c r="LUW12" s="1242"/>
      <c r="LUX12" s="1242"/>
      <c r="LUY12" s="1242"/>
      <c r="LUZ12" s="1242"/>
      <c r="LVA12" s="1242"/>
      <c r="LVB12" s="1242"/>
      <c r="LVC12" s="1242"/>
      <c r="LVD12" s="1242"/>
      <c r="LVE12" s="1242"/>
      <c r="LVF12" s="1242"/>
      <c r="LVG12" s="1242"/>
      <c r="LVH12" s="1242"/>
      <c r="LVI12" s="1242"/>
      <c r="LVJ12" s="1242"/>
      <c r="LVK12" s="1242"/>
      <c r="LVL12" s="1242"/>
      <c r="LVM12" s="1242"/>
      <c r="LVN12" s="1242"/>
      <c r="LVO12" s="1242"/>
      <c r="LVP12" s="1242"/>
      <c r="LVQ12" s="1242"/>
      <c r="LVR12" s="1242"/>
      <c r="LVS12" s="1242"/>
      <c r="LVT12" s="1242"/>
      <c r="LVU12" s="1242"/>
      <c r="LVV12" s="1242"/>
      <c r="LVW12" s="1242"/>
      <c r="LVX12" s="1242"/>
      <c r="LVY12" s="1242"/>
      <c r="LVZ12" s="1242"/>
      <c r="LWA12" s="1242"/>
      <c r="LWB12" s="1242"/>
      <c r="LWC12" s="1242"/>
      <c r="LWD12" s="1242"/>
      <c r="LWE12" s="1242"/>
      <c r="LWF12" s="1242"/>
      <c r="LWG12" s="1242"/>
      <c r="LWH12" s="1242"/>
      <c r="LWI12" s="1242"/>
      <c r="LWJ12" s="1242"/>
      <c r="LWK12" s="1242"/>
      <c r="LWL12" s="1242"/>
      <c r="LWM12" s="1242"/>
      <c r="LWN12" s="1242"/>
      <c r="LWO12" s="1242"/>
      <c r="LWP12" s="1242"/>
      <c r="LWQ12" s="1242"/>
      <c r="LWR12" s="1242"/>
      <c r="LWS12" s="1242"/>
      <c r="LWT12" s="1242"/>
      <c r="LWU12" s="1242"/>
      <c r="LWV12" s="1242"/>
      <c r="LWW12" s="1242"/>
      <c r="LWX12" s="1242"/>
      <c r="LWY12" s="1242"/>
      <c r="LWZ12" s="1242"/>
      <c r="LXA12" s="1242"/>
      <c r="LXB12" s="1242"/>
      <c r="LXC12" s="1242"/>
      <c r="LXD12" s="1242"/>
      <c r="LXE12" s="1242"/>
      <c r="LXF12" s="1242"/>
      <c r="LXG12" s="1242"/>
      <c r="LXH12" s="1242"/>
      <c r="LXI12" s="1242"/>
      <c r="LXJ12" s="1242"/>
      <c r="LXK12" s="1242"/>
      <c r="LXL12" s="1242"/>
      <c r="LXM12" s="1242"/>
      <c r="LXN12" s="1242"/>
      <c r="LXO12" s="1242"/>
      <c r="LXP12" s="1242"/>
      <c r="LXQ12" s="1242"/>
      <c r="LXR12" s="1242"/>
      <c r="LXS12" s="1242"/>
      <c r="LXT12" s="1242"/>
      <c r="LXU12" s="1242"/>
      <c r="LXV12" s="1242"/>
      <c r="LXW12" s="1242"/>
      <c r="LXX12" s="1242"/>
      <c r="LXY12" s="1242"/>
      <c r="LXZ12" s="1242"/>
      <c r="LYA12" s="1242"/>
      <c r="LYB12" s="1242"/>
      <c r="LYC12" s="1242"/>
      <c r="LYD12" s="1242"/>
      <c r="LYE12" s="1242"/>
      <c r="LYF12" s="1242"/>
      <c r="LYG12" s="1242"/>
      <c r="LYH12" s="1242"/>
      <c r="LYI12" s="1242"/>
      <c r="LYJ12" s="1242"/>
      <c r="LYK12" s="1242"/>
      <c r="LYL12" s="1242"/>
      <c r="LYM12" s="1242"/>
      <c r="LYN12" s="1242"/>
      <c r="LYO12" s="1242"/>
      <c r="LYP12" s="1242"/>
      <c r="LYQ12" s="1242"/>
      <c r="LYR12" s="1242"/>
      <c r="LYS12" s="1242"/>
      <c r="LYT12" s="1242"/>
      <c r="LYU12" s="1242"/>
      <c r="LYV12" s="1242"/>
      <c r="LYW12" s="1242"/>
      <c r="LYX12" s="1242"/>
      <c r="LYY12" s="1242"/>
      <c r="LYZ12" s="1242"/>
      <c r="LZA12" s="1242"/>
      <c r="LZB12" s="1242"/>
      <c r="LZC12" s="1242"/>
      <c r="LZD12" s="1242"/>
      <c r="LZE12" s="1242"/>
      <c r="LZF12" s="1242"/>
      <c r="LZG12" s="1242"/>
      <c r="LZH12" s="1242"/>
      <c r="LZI12" s="1242"/>
      <c r="LZJ12" s="1242"/>
      <c r="LZK12" s="1242"/>
      <c r="LZL12" s="1242"/>
      <c r="LZM12" s="1242"/>
      <c r="LZN12" s="1242"/>
      <c r="LZO12" s="1242"/>
      <c r="LZP12" s="1242"/>
      <c r="LZQ12" s="1242"/>
      <c r="LZR12" s="1242"/>
      <c r="LZS12" s="1242"/>
      <c r="LZT12" s="1242"/>
      <c r="LZU12" s="1242"/>
      <c r="LZV12" s="1242"/>
      <c r="LZW12" s="1242"/>
      <c r="LZX12" s="1242"/>
      <c r="LZY12" s="1242"/>
      <c r="LZZ12" s="1242"/>
      <c r="MAA12" s="1242"/>
      <c r="MAB12" s="1242"/>
      <c r="MAC12" s="1242"/>
      <c r="MAD12" s="1242"/>
      <c r="MAE12" s="1242"/>
      <c r="MAF12" s="1242"/>
      <c r="MAG12" s="1242"/>
      <c r="MAH12" s="1242"/>
      <c r="MAI12" s="1242"/>
      <c r="MAJ12" s="1242"/>
      <c r="MAK12" s="1242"/>
      <c r="MAL12" s="1242"/>
      <c r="MAM12" s="1242"/>
      <c r="MAN12" s="1242"/>
      <c r="MAO12" s="1242"/>
      <c r="MAP12" s="1242"/>
      <c r="MAQ12" s="1242"/>
      <c r="MAR12" s="1242"/>
      <c r="MAS12" s="1242"/>
      <c r="MAT12" s="1242"/>
      <c r="MAU12" s="1242"/>
      <c r="MAV12" s="1242"/>
      <c r="MAW12" s="1242"/>
      <c r="MAX12" s="1242"/>
      <c r="MAY12" s="1242"/>
      <c r="MAZ12" s="1242"/>
      <c r="MBA12" s="1242"/>
      <c r="MBB12" s="1242"/>
      <c r="MBC12" s="1242"/>
      <c r="MBD12" s="1242"/>
      <c r="MBE12" s="1242"/>
      <c r="MBF12" s="1242"/>
      <c r="MBG12" s="1242"/>
      <c r="MBH12" s="1242"/>
      <c r="MBI12" s="1242"/>
      <c r="MBJ12" s="1242"/>
      <c r="MBK12" s="1242"/>
      <c r="MBL12" s="1242"/>
      <c r="MBM12" s="1242"/>
      <c r="MBN12" s="1242"/>
      <c r="MBO12" s="1242"/>
      <c r="MBP12" s="1242"/>
      <c r="MBQ12" s="1242"/>
      <c r="MBR12" s="1242"/>
      <c r="MBS12" s="1242"/>
      <c r="MBT12" s="1242"/>
      <c r="MBU12" s="1242"/>
      <c r="MBV12" s="1242"/>
      <c r="MBW12" s="1242"/>
      <c r="MBX12" s="1242"/>
      <c r="MBY12" s="1242"/>
      <c r="MBZ12" s="1242"/>
      <c r="MCA12" s="1242"/>
      <c r="MCB12" s="1242"/>
      <c r="MCC12" s="1242"/>
      <c r="MCD12" s="1242"/>
      <c r="MCE12" s="1242"/>
      <c r="MCF12" s="1242"/>
      <c r="MCG12" s="1242"/>
      <c r="MCH12" s="1242"/>
      <c r="MCI12" s="1242"/>
      <c r="MCJ12" s="1242"/>
      <c r="MCK12" s="1242"/>
      <c r="MCL12" s="1242"/>
      <c r="MCM12" s="1242"/>
      <c r="MCN12" s="1242"/>
      <c r="MCO12" s="1242"/>
      <c r="MCP12" s="1242"/>
      <c r="MCQ12" s="1242"/>
      <c r="MCR12" s="1242"/>
      <c r="MCS12" s="1242"/>
      <c r="MCT12" s="1242"/>
      <c r="MCU12" s="1242"/>
      <c r="MCV12" s="1242"/>
      <c r="MCW12" s="1242"/>
      <c r="MCX12" s="1242"/>
      <c r="MCY12" s="1242"/>
      <c r="MCZ12" s="1242"/>
      <c r="MDA12" s="1242"/>
      <c r="MDB12" s="1242"/>
      <c r="MDC12" s="1242"/>
      <c r="MDD12" s="1242"/>
      <c r="MDE12" s="1242"/>
      <c r="MDF12" s="1242"/>
      <c r="MDG12" s="1242"/>
      <c r="MDH12" s="1242"/>
      <c r="MDI12" s="1242"/>
      <c r="MDJ12" s="1242"/>
      <c r="MDK12" s="1242"/>
      <c r="MDL12" s="1242"/>
      <c r="MDM12" s="1242"/>
      <c r="MDN12" s="1242"/>
      <c r="MDO12" s="1242"/>
      <c r="MDP12" s="1242"/>
      <c r="MDQ12" s="1242"/>
      <c r="MDR12" s="1242"/>
      <c r="MDS12" s="1242"/>
      <c r="MDT12" s="1242"/>
      <c r="MDU12" s="1242"/>
      <c r="MDV12" s="1242"/>
      <c r="MDW12" s="1242"/>
      <c r="MDX12" s="1242"/>
      <c r="MDY12" s="1242"/>
      <c r="MDZ12" s="1242"/>
      <c r="MEA12" s="1242"/>
      <c r="MEB12" s="1242"/>
      <c r="MEC12" s="1242"/>
      <c r="MED12" s="1242"/>
      <c r="MEE12" s="1242"/>
      <c r="MEF12" s="1242"/>
      <c r="MEG12" s="1242"/>
      <c r="MEH12" s="1242"/>
      <c r="MEI12" s="1242"/>
      <c r="MEJ12" s="1242"/>
      <c r="MEK12" s="1242"/>
      <c r="MEL12" s="1242"/>
      <c r="MEM12" s="1242"/>
      <c r="MEN12" s="1242"/>
      <c r="MEO12" s="1242"/>
      <c r="MEP12" s="1242"/>
      <c r="MEQ12" s="1242"/>
      <c r="MER12" s="1242"/>
      <c r="MES12" s="1242"/>
      <c r="MET12" s="1242"/>
      <c r="MEU12" s="1242"/>
      <c r="MEV12" s="1242"/>
      <c r="MEW12" s="1242"/>
      <c r="MEX12" s="1242"/>
      <c r="MEY12" s="1242"/>
      <c r="MEZ12" s="1242"/>
      <c r="MFA12" s="1242"/>
      <c r="MFB12" s="1242"/>
      <c r="MFC12" s="1242"/>
      <c r="MFD12" s="1242"/>
      <c r="MFE12" s="1242"/>
      <c r="MFF12" s="1242"/>
      <c r="MFG12" s="1242"/>
      <c r="MFH12" s="1242"/>
      <c r="MFI12" s="1242"/>
      <c r="MFJ12" s="1242"/>
      <c r="MFK12" s="1242"/>
      <c r="MFL12" s="1242"/>
      <c r="MFM12" s="1242"/>
      <c r="MFN12" s="1242"/>
      <c r="MFO12" s="1242"/>
      <c r="MFP12" s="1242"/>
      <c r="MFQ12" s="1242"/>
      <c r="MFR12" s="1242"/>
      <c r="MFS12" s="1242"/>
      <c r="MFT12" s="1242"/>
      <c r="MFU12" s="1242"/>
      <c r="MFV12" s="1242"/>
      <c r="MFW12" s="1242"/>
      <c r="MFX12" s="1242"/>
      <c r="MFY12" s="1242"/>
      <c r="MFZ12" s="1242"/>
      <c r="MGA12" s="1242"/>
      <c r="MGB12" s="1242"/>
      <c r="MGC12" s="1242"/>
      <c r="MGD12" s="1242"/>
      <c r="MGE12" s="1242"/>
      <c r="MGF12" s="1242"/>
      <c r="MGG12" s="1242"/>
      <c r="MGH12" s="1242"/>
      <c r="MGI12" s="1242"/>
      <c r="MGJ12" s="1242"/>
      <c r="MGK12" s="1242"/>
      <c r="MGL12" s="1242"/>
      <c r="MGM12" s="1242"/>
      <c r="MGN12" s="1242"/>
      <c r="MGO12" s="1242"/>
      <c r="MGP12" s="1242"/>
      <c r="MGQ12" s="1242"/>
      <c r="MGR12" s="1242"/>
      <c r="MGS12" s="1242"/>
      <c r="MGT12" s="1242"/>
      <c r="MGU12" s="1242"/>
      <c r="MGV12" s="1242"/>
      <c r="MGW12" s="1242"/>
      <c r="MGX12" s="1242"/>
      <c r="MGY12" s="1242"/>
      <c r="MGZ12" s="1242"/>
      <c r="MHA12" s="1242"/>
      <c r="MHB12" s="1242"/>
      <c r="MHC12" s="1242"/>
      <c r="MHD12" s="1242"/>
      <c r="MHE12" s="1242"/>
      <c r="MHF12" s="1242"/>
      <c r="MHG12" s="1242"/>
      <c r="MHH12" s="1242"/>
      <c r="MHI12" s="1242"/>
      <c r="MHJ12" s="1242"/>
      <c r="MHK12" s="1242"/>
      <c r="MHL12" s="1242"/>
      <c r="MHM12" s="1242"/>
      <c r="MHN12" s="1242"/>
      <c r="MHO12" s="1242"/>
      <c r="MHP12" s="1242"/>
      <c r="MHQ12" s="1242"/>
      <c r="MHR12" s="1242"/>
      <c r="MHS12" s="1242"/>
      <c r="MHT12" s="1242"/>
      <c r="MHU12" s="1242"/>
      <c r="MHV12" s="1242"/>
      <c r="MHW12" s="1242"/>
      <c r="MHX12" s="1242"/>
      <c r="MHY12" s="1242"/>
      <c r="MHZ12" s="1242"/>
      <c r="MIA12" s="1242"/>
      <c r="MIB12" s="1242"/>
      <c r="MIC12" s="1242"/>
      <c r="MID12" s="1242"/>
      <c r="MIE12" s="1242"/>
      <c r="MIF12" s="1242"/>
      <c r="MIG12" s="1242"/>
      <c r="MIH12" s="1242"/>
      <c r="MII12" s="1242"/>
      <c r="MIJ12" s="1242"/>
      <c r="MIK12" s="1242"/>
      <c r="MIL12" s="1242"/>
      <c r="MIM12" s="1242"/>
      <c r="MIN12" s="1242"/>
      <c r="MIO12" s="1242"/>
      <c r="MIP12" s="1242"/>
      <c r="MIQ12" s="1242"/>
      <c r="MIR12" s="1242"/>
      <c r="MIS12" s="1242"/>
      <c r="MIT12" s="1242"/>
      <c r="MIU12" s="1242"/>
      <c r="MIV12" s="1242"/>
      <c r="MIW12" s="1242"/>
      <c r="MIX12" s="1242"/>
      <c r="MIY12" s="1242"/>
      <c r="MIZ12" s="1242"/>
      <c r="MJA12" s="1242"/>
      <c r="MJB12" s="1242"/>
      <c r="MJC12" s="1242"/>
      <c r="MJD12" s="1242"/>
      <c r="MJE12" s="1242"/>
      <c r="MJF12" s="1242"/>
      <c r="MJG12" s="1242"/>
      <c r="MJH12" s="1242"/>
      <c r="MJI12" s="1242"/>
      <c r="MJJ12" s="1242"/>
      <c r="MJK12" s="1242"/>
      <c r="MJL12" s="1242"/>
      <c r="MJM12" s="1242"/>
      <c r="MJN12" s="1242"/>
      <c r="MJO12" s="1242"/>
      <c r="MJP12" s="1242"/>
      <c r="MJQ12" s="1242"/>
      <c r="MJR12" s="1242"/>
      <c r="MJS12" s="1242"/>
      <c r="MJT12" s="1242"/>
      <c r="MJU12" s="1242"/>
      <c r="MJV12" s="1242"/>
      <c r="MJW12" s="1242"/>
      <c r="MJX12" s="1242"/>
      <c r="MJY12" s="1242"/>
      <c r="MJZ12" s="1242"/>
      <c r="MKA12" s="1242"/>
      <c r="MKB12" s="1242"/>
      <c r="MKC12" s="1242"/>
      <c r="MKD12" s="1242"/>
      <c r="MKE12" s="1242"/>
      <c r="MKF12" s="1242"/>
      <c r="MKG12" s="1242"/>
      <c r="MKH12" s="1242"/>
      <c r="MKI12" s="1242"/>
      <c r="MKJ12" s="1242"/>
      <c r="MKK12" s="1242"/>
      <c r="MKL12" s="1242"/>
      <c r="MKM12" s="1242"/>
      <c r="MKN12" s="1242"/>
      <c r="MKO12" s="1242"/>
      <c r="MKP12" s="1242"/>
      <c r="MKQ12" s="1242"/>
      <c r="MKR12" s="1242"/>
      <c r="MKS12" s="1242"/>
      <c r="MKT12" s="1242"/>
      <c r="MKU12" s="1242"/>
      <c r="MKV12" s="1242"/>
      <c r="MKW12" s="1242"/>
      <c r="MKX12" s="1242"/>
      <c r="MKY12" s="1242"/>
      <c r="MKZ12" s="1242"/>
      <c r="MLA12" s="1242"/>
      <c r="MLB12" s="1242"/>
      <c r="MLC12" s="1242"/>
      <c r="MLD12" s="1242"/>
      <c r="MLE12" s="1242"/>
      <c r="MLF12" s="1242"/>
      <c r="MLG12" s="1242"/>
      <c r="MLH12" s="1242"/>
      <c r="MLI12" s="1242"/>
      <c r="MLJ12" s="1242"/>
      <c r="MLK12" s="1242"/>
      <c r="MLL12" s="1242"/>
      <c r="MLM12" s="1242"/>
      <c r="MLN12" s="1242"/>
      <c r="MLO12" s="1242"/>
      <c r="MLP12" s="1242"/>
      <c r="MLQ12" s="1242"/>
      <c r="MLR12" s="1242"/>
      <c r="MLS12" s="1242"/>
      <c r="MLT12" s="1242"/>
      <c r="MLU12" s="1242"/>
      <c r="MLV12" s="1242"/>
      <c r="MLW12" s="1242"/>
      <c r="MLX12" s="1242"/>
      <c r="MLY12" s="1242"/>
      <c r="MLZ12" s="1242"/>
      <c r="MMA12" s="1242"/>
      <c r="MMB12" s="1242"/>
      <c r="MMC12" s="1242"/>
      <c r="MMD12" s="1242"/>
      <c r="MME12" s="1242"/>
      <c r="MMF12" s="1242"/>
      <c r="MMG12" s="1242"/>
      <c r="MMH12" s="1242"/>
      <c r="MMI12" s="1242"/>
      <c r="MMJ12" s="1242"/>
      <c r="MMK12" s="1242"/>
      <c r="MML12" s="1242"/>
      <c r="MMM12" s="1242"/>
      <c r="MMN12" s="1242"/>
      <c r="MMO12" s="1242"/>
      <c r="MMP12" s="1242"/>
      <c r="MMQ12" s="1242"/>
      <c r="MMR12" s="1242"/>
      <c r="MMS12" s="1242"/>
      <c r="MMT12" s="1242"/>
      <c r="MMU12" s="1242"/>
      <c r="MMV12" s="1242"/>
      <c r="MMW12" s="1242"/>
      <c r="MMX12" s="1242"/>
      <c r="MMY12" s="1242"/>
      <c r="MMZ12" s="1242"/>
      <c r="MNA12" s="1242"/>
      <c r="MNB12" s="1242"/>
      <c r="MNC12" s="1242"/>
      <c r="MND12" s="1242"/>
      <c r="MNE12" s="1242"/>
      <c r="MNF12" s="1242"/>
      <c r="MNG12" s="1242"/>
      <c r="MNH12" s="1242"/>
      <c r="MNI12" s="1242"/>
      <c r="MNJ12" s="1242"/>
      <c r="MNK12" s="1242"/>
      <c r="MNL12" s="1242"/>
      <c r="MNM12" s="1242"/>
      <c r="MNN12" s="1242"/>
      <c r="MNO12" s="1242"/>
      <c r="MNP12" s="1242"/>
      <c r="MNQ12" s="1242"/>
      <c r="MNR12" s="1242"/>
      <c r="MNS12" s="1242"/>
      <c r="MNT12" s="1242"/>
      <c r="MNU12" s="1242"/>
      <c r="MNV12" s="1242"/>
      <c r="MNW12" s="1242"/>
      <c r="MNX12" s="1242"/>
      <c r="MNY12" s="1242"/>
      <c r="MNZ12" s="1242"/>
      <c r="MOA12" s="1242"/>
      <c r="MOB12" s="1242"/>
      <c r="MOC12" s="1242"/>
      <c r="MOD12" s="1242"/>
      <c r="MOE12" s="1242"/>
      <c r="MOF12" s="1242"/>
      <c r="MOG12" s="1242"/>
      <c r="MOH12" s="1242"/>
      <c r="MOI12" s="1242"/>
      <c r="MOJ12" s="1242"/>
      <c r="MOK12" s="1242"/>
      <c r="MOL12" s="1242"/>
      <c r="MOM12" s="1242"/>
      <c r="MON12" s="1242"/>
      <c r="MOO12" s="1242"/>
      <c r="MOP12" s="1242"/>
      <c r="MOQ12" s="1242"/>
      <c r="MOR12" s="1242"/>
      <c r="MOS12" s="1242"/>
      <c r="MOT12" s="1242"/>
      <c r="MOU12" s="1242"/>
      <c r="MOV12" s="1242"/>
      <c r="MOW12" s="1242"/>
      <c r="MOX12" s="1242"/>
      <c r="MOY12" s="1242"/>
      <c r="MOZ12" s="1242"/>
      <c r="MPA12" s="1242"/>
      <c r="MPB12" s="1242"/>
      <c r="MPC12" s="1242"/>
      <c r="MPD12" s="1242"/>
      <c r="MPE12" s="1242"/>
      <c r="MPF12" s="1242"/>
      <c r="MPG12" s="1242"/>
      <c r="MPH12" s="1242"/>
      <c r="MPI12" s="1242"/>
      <c r="MPJ12" s="1242"/>
      <c r="MPK12" s="1242"/>
      <c r="MPL12" s="1242"/>
      <c r="MPM12" s="1242"/>
      <c r="MPN12" s="1242"/>
      <c r="MPO12" s="1242"/>
      <c r="MPP12" s="1242"/>
      <c r="MPQ12" s="1242"/>
      <c r="MPR12" s="1242"/>
      <c r="MPS12" s="1242"/>
      <c r="MPT12" s="1242"/>
      <c r="MPU12" s="1242"/>
      <c r="MPV12" s="1242"/>
      <c r="MPW12" s="1242"/>
      <c r="MPX12" s="1242"/>
      <c r="MPY12" s="1242"/>
      <c r="MPZ12" s="1242"/>
      <c r="MQA12" s="1242"/>
      <c r="MQB12" s="1242"/>
      <c r="MQC12" s="1242"/>
      <c r="MQD12" s="1242"/>
      <c r="MQE12" s="1242"/>
      <c r="MQF12" s="1242"/>
      <c r="MQG12" s="1242"/>
      <c r="MQH12" s="1242"/>
      <c r="MQI12" s="1242"/>
      <c r="MQJ12" s="1242"/>
      <c r="MQK12" s="1242"/>
      <c r="MQL12" s="1242"/>
      <c r="MQM12" s="1242"/>
      <c r="MQN12" s="1242"/>
      <c r="MQO12" s="1242"/>
      <c r="MQP12" s="1242"/>
      <c r="MQQ12" s="1242"/>
      <c r="MQR12" s="1242"/>
      <c r="MQS12" s="1242"/>
      <c r="MQT12" s="1242"/>
      <c r="MQU12" s="1242"/>
      <c r="MQV12" s="1242"/>
      <c r="MQW12" s="1242"/>
      <c r="MQX12" s="1242"/>
      <c r="MQY12" s="1242"/>
      <c r="MQZ12" s="1242"/>
      <c r="MRA12" s="1242"/>
      <c r="MRB12" s="1242"/>
      <c r="MRC12" s="1242"/>
      <c r="MRD12" s="1242"/>
      <c r="MRE12" s="1242"/>
      <c r="MRF12" s="1242"/>
      <c r="MRG12" s="1242"/>
      <c r="MRH12" s="1242"/>
      <c r="MRI12" s="1242"/>
      <c r="MRJ12" s="1242"/>
      <c r="MRK12" s="1242"/>
      <c r="MRL12" s="1242"/>
      <c r="MRM12" s="1242"/>
      <c r="MRN12" s="1242"/>
      <c r="MRO12" s="1242"/>
      <c r="MRP12" s="1242"/>
      <c r="MRQ12" s="1242"/>
      <c r="MRR12" s="1242"/>
      <c r="MRS12" s="1242"/>
      <c r="MRT12" s="1242"/>
      <c r="MRU12" s="1242"/>
      <c r="MRV12" s="1242"/>
      <c r="MRW12" s="1242"/>
      <c r="MRX12" s="1242"/>
      <c r="MRY12" s="1242"/>
      <c r="MRZ12" s="1242"/>
      <c r="MSA12" s="1242"/>
      <c r="MSB12" s="1242"/>
      <c r="MSC12" s="1242"/>
      <c r="MSD12" s="1242"/>
      <c r="MSE12" s="1242"/>
      <c r="MSF12" s="1242"/>
      <c r="MSG12" s="1242"/>
      <c r="MSH12" s="1242"/>
      <c r="MSI12" s="1242"/>
      <c r="MSJ12" s="1242"/>
      <c r="MSK12" s="1242"/>
      <c r="MSL12" s="1242"/>
      <c r="MSM12" s="1242"/>
      <c r="MSN12" s="1242"/>
      <c r="MSO12" s="1242"/>
      <c r="MSP12" s="1242"/>
      <c r="MSQ12" s="1242"/>
      <c r="MSR12" s="1242"/>
      <c r="MSS12" s="1242"/>
      <c r="MST12" s="1242"/>
      <c r="MSU12" s="1242"/>
      <c r="MSV12" s="1242"/>
      <c r="MSW12" s="1242"/>
      <c r="MSX12" s="1242"/>
      <c r="MSY12" s="1242"/>
      <c r="MSZ12" s="1242"/>
      <c r="MTA12" s="1242"/>
      <c r="MTB12" s="1242"/>
      <c r="MTC12" s="1242"/>
      <c r="MTD12" s="1242"/>
      <c r="MTE12" s="1242"/>
      <c r="MTF12" s="1242"/>
      <c r="MTG12" s="1242"/>
      <c r="MTH12" s="1242"/>
      <c r="MTI12" s="1242"/>
      <c r="MTJ12" s="1242"/>
      <c r="MTK12" s="1242"/>
      <c r="MTL12" s="1242"/>
      <c r="MTM12" s="1242"/>
      <c r="MTN12" s="1242"/>
      <c r="MTO12" s="1242"/>
      <c r="MTP12" s="1242"/>
      <c r="MTQ12" s="1242"/>
      <c r="MTR12" s="1242"/>
      <c r="MTS12" s="1242"/>
      <c r="MTT12" s="1242"/>
      <c r="MTU12" s="1242"/>
      <c r="MTV12" s="1242"/>
      <c r="MTW12" s="1242"/>
      <c r="MTX12" s="1242"/>
      <c r="MTY12" s="1242"/>
      <c r="MTZ12" s="1242"/>
      <c r="MUA12" s="1242"/>
      <c r="MUB12" s="1242"/>
      <c r="MUC12" s="1242"/>
      <c r="MUD12" s="1242"/>
      <c r="MUE12" s="1242"/>
      <c r="MUF12" s="1242"/>
      <c r="MUG12" s="1242"/>
      <c r="MUH12" s="1242"/>
      <c r="MUI12" s="1242"/>
      <c r="MUJ12" s="1242"/>
      <c r="MUK12" s="1242"/>
      <c r="MUL12" s="1242"/>
      <c r="MUM12" s="1242"/>
      <c r="MUN12" s="1242"/>
      <c r="MUO12" s="1242"/>
      <c r="MUP12" s="1242"/>
      <c r="MUQ12" s="1242"/>
      <c r="MUR12" s="1242"/>
      <c r="MUS12" s="1242"/>
      <c r="MUT12" s="1242"/>
      <c r="MUU12" s="1242"/>
      <c r="MUV12" s="1242"/>
      <c r="MUW12" s="1242"/>
      <c r="MUX12" s="1242"/>
      <c r="MUY12" s="1242"/>
      <c r="MUZ12" s="1242"/>
      <c r="MVA12" s="1242"/>
      <c r="MVB12" s="1242"/>
      <c r="MVC12" s="1242"/>
      <c r="MVD12" s="1242"/>
      <c r="MVE12" s="1242"/>
      <c r="MVF12" s="1242"/>
      <c r="MVG12" s="1242"/>
      <c r="MVH12" s="1242"/>
      <c r="MVI12" s="1242"/>
      <c r="MVJ12" s="1242"/>
      <c r="MVK12" s="1242"/>
      <c r="MVL12" s="1242"/>
      <c r="MVM12" s="1242"/>
      <c r="MVN12" s="1242"/>
      <c r="MVO12" s="1242"/>
      <c r="MVP12" s="1242"/>
      <c r="MVQ12" s="1242"/>
      <c r="MVR12" s="1242"/>
      <c r="MVS12" s="1242"/>
      <c r="MVT12" s="1242"/>
      <c r="MVU12" s="1242"/>
      <c r="MVV12" s="1242"/>
      <c r="MVW12" s="1242"/>
      <c r="MVX12" s="1242"/>
      <c r="MVY12" s="1242"/>
      <c r="MVZ12" s="1242"/>
      <c r="MWA12" s="1242"/>
      <c r="MWB12" s="1242"/>
      <c r="MWC12" s="1242"/>
      <c r="MWD12" s="1242"/>
      <c r="MWE12" s="1242"/>
      <c r="MWF12" s="1242"/>
      <c r="MWG12" s="1242"/>
      <c r="MWH12" s="1242"/>
      <c r="MWI12" s="1242"/>
      <c r="MWJ12" s="1242"/>
      <c r="MWK12" s="1242"/>
      <c r="MWL12" s="1242"/>
      <c r="MWM12" s="1242"/>
      <c r="MWN12" s="1242"/>
      <c r="MWO12" s="1242"/>
      <c r="MWP12" s="1242"/>
      <c r="MWQ12" s="1242"/>
      <c r="MWR12" s="1242"/>
      <c r="MWS12" s="1242"/>
      <c r="MWT12" s="1242"/>
      <c r="MWU12" s="1242"/>
      <c r="MWV12" s="1242"/>
      <c r="MWW12" s="1242"/>
      <c r="MWX12" s="1242"/>
      <c r="MWY12" s="1242"/>
      <c r="MWZ12" s="1242"/>
      <c r="MXA12" s="1242"/>
      <c r="MXB12" s="1242"/>
      <c r="MXC12" s="1242"/>
      <c r="MXD12" s="1242"/>
      <c r="MXE12" s="1242"/>
      <c r="MXF12" s="1242"/>
      <c r="MXG12" s="1242"/>
      <c r="MXH12" s="1242"/>
      <c r="MXI12" s="1242"/>
      <c r="MXJ12" s="1242"/>
      <c r="MXK12" s="1242"/>
      <c r="MXL12" s="1242"/>
      <c r="MXM12" s="1242"/>
      <c r="MXN12" s="1242"/>
      <c r="MXO12" s="1242"/>
      <c r="MXP12" s="1242"/>
      <c r="MXQ12" s="1242"/>
      <c r="MXR12" s="1242"/>
      <c r="MXS12" s="1242"/>
      <c r="MXT12" s="1242"/>
      <c r="MXU12" s="1242"/>
      <c r="MXV12" s="1242"/>
      <c r="MXW12" s="1242"/>
      <c r="MXX12" s="1242"/>
      <c r="MXY12" s="1242"/>
      <c r="MXZ12" s="1242"/>
      <c r="MYA12" s="1242"/>
      <c r="MYB12" s="1242"/>
      <c r="MYC12" s="1242"/>
      <c r="MYD12" s="1242"/>
      <c r="MYE12" s="1242"/>
      <c r="MYF12" s="1242"/>
      <c r="MYG12" s="1242"/>
      <c r="MYH12" s="1242"/>
      <c r="MYI12" s="1242"/>
      <c r="MYJ12" s="1242"/>
      <c r="MYK12" s="1242"/>
      <c r="MYL12" s="1242"/>
      <c r="MYM12" s="1242"/>
      <c r="MYN12" s="1242"/>
      <c r="MYO12" s="1242"/>
      <c r="MYP12" s="1242"/>
      <c r="MYQ12" s="1242"/>
      <c r="MYR12" s="1242"/>
      <c r="MYS12" s="1242"/>
      <c r="MYT12" s="1242"/>
      <c r="MYU12" s="1242"/>
      <c r="MYV12" s="1242"/>
      <c r="MYW12" s="1242"/>
      <c r="MYX12" s="1242"/>
      <c r="MYY12" s="1242"/>
      <c r="MYZ12" s="1242"/>
      <c r="MZA12" s="1242"/>
      <c r="MZB12" s="1242"/>
      <c r="MZC12" s="1242"/>
      <c r="MZD12" s="1242"/>
      <c r="MZE12" s="1242"/>
      <c r="MZF12" s="1242"/>
      <c r="MZG12" s="1242"/>
      <c r="MZH12" s="1242"/>
      <c r="MZI12" s="1242"/>
      <c r="MZJ12" s="1242"/>
      <c r="MZK12" s="1242"/>
      <c r="MZL12" s="1242"/>
      <c r="MZM12" s="1242"/>
      <c r="MZN12" s="1242"/>
      <c r="MZO12" s="1242"/>
      <c r="MZP12" s="1242"/>
      <c r="MZQ12" s="1242"/>
      <c r="MZR12" s="1242"/>
      <c r="MZS12" s="1242"/>
      <c r="MZT12" s="1242"/>
      <c r="MZU12" s="1242"/>
      <c r="MZV12" s="1242"/>
      <c r="MZW12" s="1242"/>
      <c r="MZX12" s="1242"/>
      <c r="MZY12" s="1242"/>
      <c r="MZZ12" s="1242"/>
      <c r="NAA12" s="1242"/>
      <c r="NAB12" s="1242"/>
      <c r="NAC12" s="1242"/>
      <c r="NAD12" s="1242"/>
      <c r="NAE12" s="1242"/>
      <c r="NAF12" s="1242"/>
      <c r="NAG12" s="1242"/>
      <c r="NAH12" s="1242"/>
      <c r="NAI12" s="1242"/>
      <c r="NAJ12" s="1242"/>
      <c r="NAK12" s="1242"/>
      <c r="NAL12" s="1242"/>
      <c r="NAM12" s="1242"/>
      <c r="NAN12" s="1242"/>
      <c r="NAO12" s="1242"/>
      <c r="NAP12" s="1242"/>
      <c r="NAQ12" s="1242"/>
      <c r="NAR12" s="1242"/>
      <c r="NAS12" s="1242"/>
      <c r="NAT12" s="1242"/>
      <c r="NAU12" s="1242"/>
      <c r="NAV12" s="1242"/>
      <c r="NAW12" s="1242"/>
      <c r="NAX12" s="1242"/>
      <c r="NAY12" s="1242"/>
      <c r="NAZ12" s="1242"/>
      <c r="NBA12" s="1242"/>
      <c r="NBB12" s="1242"/>
      <c r="NBC12" s="1242"/>
      <c r="NBD12" s="1242"/>
      <c r="NBE12" s="1242"/>
      <c r="NBF12" s="1242"/>
      <c r="NBG12" s="1242"/>
      <c r="NBH12" s="1242"/>
      <c r="NBI12" s="1242"/>
      <c r="NBJ12" s="1242"/>
      <c r="NBK12" s="1242"/>
      <c r="NBL12" s="1242"/>
      <c r="NBM12" s="1242"/>
      <c r="NBN12" s="1242"/>
      <c r="NBO12" s="1242"/>
      <c r="NBP12" s="1242"/>
      <c r="NBQ12" s="1242"/>
      <c r="NBR12" s="1242"/>
      <c r="NBS12" s="1242"/>
      <c r="NBT12" s="1242"/>
      <c r="NBU12" s="1242"/>
      <c r="NBV12" s="1242"/>
      <c r="NBW12" s="1242"/>
      <c r="NBX12" s="1242"/>
      <c r="NBY12" s="1242"/>
      <c r="NBZ12" s="1242"/>
      <c r="NCA12" s="1242"/>
      <c r="NCB12" s="1242"/>
      <c r="NCC12" s="1242"/>
      <c r="NCD12" s="1242"/>
      <c r="NCE12" s="1242"/>
      <c r="NCF12" s="1242"/>
      <c r="NCG12" s="1242"/>
      <c r="NCH12" s="1242"/>
      <c r="NCI12" s="1242"/>
      <c r="NCJ12" s="1242"/>
      <c r="NCK12" s="1242"/>
      <c r="NCL12" s="1242"/>
      <c r="NCM12" s="1242"/>
      <c r="NCN12" s="1242"/>
      <c r="NCO12" s="1242"/>
      <c r="NCP12" s="1242"/>
      <c r="NCQ12" s="1242"/>
      <c r="NCR12" s="1242"/>
      <c r="NCS12" s="1242"/>
      <c r="NCT12" s="1242"/>
      <c r="NCU12" s="1242"/>
      <c r="NCV12" s="1242"/>
      <c r="NCW12" s="1242"/>
      <c r="NCX12" s="1242"/>
      <c r="NCY12" s="1242"/>
      <c r="NCZ12" s="1242"/>
      <c r="NDA12" s="1242"/>
      <c r="NDB12" s="1242"/>
      <c r="NDC12" s="1242"/>
      <c r="NDD12" s="1242"/>
      <c r="NDE12" s="1242"/>
      <c r="NDF12" s="1242"/>
      <c r="NDG12" s="1242"/>
      <c r="NDH12" s="1242"/>
      <c r="NDI12" s="1242"/>
      <c r="NDJ12" s="1242"/>
      <c r="NDK12" s="1242"/>
      <c r="NDL12" s="1242"/>
      <c r="NDM12" s="1242"/>
      <c r="NDN12" s="1242"/>
      <c r="NDO12" s="1242"/>
      <c r="NDP12" s="1242"/>
      <c r="NDQ12" s="1242"/>
      <c r="NDR12" s="1242"/>
      <c r="NDS12" s="1242"/>
      <c r="NDT12" s="1242"/>
      <c r="NDU12" s="1242"/>
      <c r="NDV12" s="1242"/>
      <c r="NDW12" s="1242"/>
      <c r="NDX12" s="1242"/>
      <c r="NDY12" s="1242"/>
      <c r="NDZ12" s="1242"/>
      <c r="NEA12" s="1242"/>
      <c r="NEB12" s="1242"/>
      <c r="NEC12" s="1242"/>
      <c r="NED12" s="1242"/>
      <c r="NEE12" s="1242"/>
      <c r="NEF12" s="1242"/>
      <c r="NEG12" s="1242"/>
      <c r="NEH12" s="1242"/>
      <c r="NEI12" s="1242"/>
      <c r="NEJ12" s="1242"/>
      <c r="NEK12" s="1242"/>
      <c r="NEL12" s="1242"/>
      <c r="NEM12" s="1242"/>
      <c r="NEN12" s="1242"/>
      <c r="NEO12" s="1242"/>
      <c r="NEP12" s="1242"/>
      <c r="NEQ12" s="1242"/>
      <c r="NER12" s="1242"/>
      <c r="NES12" s="1242"/>
      <c r="NET12" s="1242"/>
      <c r="NEU12" s="1242"/>
      <c r="NEV12" s="1242"/>
      <c r="NEW12" s="1242"/>
      <c r="NEX12" s="1242"/>
      <c r="NEY12" s="1242"/>
      <c r="NEZ12" s="1242"/>
      <c r="NFA12" s="1242"/>
      <c r="NFB12" s="1242"/>
      <c r="NFC12" s="1242"/>
      <c r="NFD12" s="1242"/>
      <c r="NFE12" s="1242"/>
      <c r="NFF12" s="1242"/>
      <c r="NFG12" s="1242"/>
      <c r="NFH12" s="1242"/>
      <c r="NFI12" s="1242"/>
      <c r="NFJ12" s="1242"/>
      <c r="NFK12" s="1242"/>
      <c r="NFL12" s="1242"/>
      <c r="NFM12" s="1242"/>
      <c r="NFN12" s="1242"/>
      <c r="NFO12" s="1242"/>
      <c r="NFP12" s="1242"/>
      <c r="NFQ12" s="1242"/>
      <c r="NFR12" s="1242"/>
      <c r="NFS12" s="1242"/>
      <c r="NFT12" s="1242"/>
      <c r="NFU12" s="1242"/>
      <c r="NFV12" s="1242"/>
      <c r="NFW12" s="1242"/>
      <c r="NFX12" s="1242"/>
      <c r="NFY12" s="1242"/>
      <c r="NFZ12" s="1242"/>
      <c r="NGA12" s="1242"/>
      <c r="NGB12" s="1242"/>
      <c r="NGC12" s="1242"/>
      <c r="NGD12" s="1242"/>
      <c r="NGE12" s="1242"/>
      <c r="NGF12" s="1242"/>
      <c r="NGG12" s="1242"/>
      <c r="NGH12" s="1242"/>
      <c r="NGI12" s="1242"/>
      <c r="NGJ12" s="1242"/>
      <c r="NGK12" s="1242"/>
      <c r="NGL12" s="1242"/>
      <c r="NGM12" s="1242"/>
      <c r="NGN12" s="1242"/>
      <c r="NGO12" s="1242"/>
      <c r="NGP12" s="1242"/>
      <c r="NGQ12" s="1242"/>
      <c r="NGR12" s="1242"/>
      <c r="NGS12" s="1242"/>
      <c r="NGT12" s="1242"/>
      <c r="NGU12" s="1242"/>
      <c r="NGV12" s="1242"/>
      <c r="NGW12" s="1242"/>
      <c r="NGX12" s="1242"/>
      <c r="NGY12" s="1242"/>
      <c r="NGZ12" s="1242"/>
      <c r="NHA12" s="1242"/>
      <c r="NHB12" s="1242"/>
      <c r="NHC12" s="1242"/>
      <c r="NHD12" s="1242"/>
      <c r="NHE12" s="1242"/>
      <c r="NHF12" s="1242"/>
      <c r="NHG12" s="1242"/>
      <c r="NHH12" s="1242"/>
      <c r="NHI12" s="1242"/>
      <c r="NHJ12" s="1242"/>
      <c r="NHK12" s="1242"/>
      <c r="NHL12" s="1242"/>
      <c r="NHM12" s="1242"/>
      <c r="NHN12" s="1242"/>
      <c r="NHO12" s="1242"/>
      <c r="NHP12" s="1242"/>
      <c r="NHQ12" s="1242"/>
      <c r="NHR12" s="1242"/>
      <c r="NHS12" s="1242"/>
      <c r="NHT12" s="1242"/>
      <c r="NHU12" s="1242"/>
      <c r="NHV12" s="1242"/>
      <c r="NHW12" s="1242"/>
      <c r="NHX12" s="1242"/>
      <c r="NHY12" s="1242"/>
      <c r="NHZ12" s="1242"/>
      <c r="NIA12" s="1242"/>
      <c r="NIB12" s="1242"/>
      <c r="NIC12" s="1242"/>
      <c r="NID12" s="1242"/>
      <c r="NIE12" s="1242"/>
      <c r="NIF12" s="1242"/>
      <c r="NIG12" s="1242"/>
      <c r="NIH12" s="1242"/>
      <c r="NII12" s="1242"/>
      <c r="NIJ12" s="1242"/>
      <c r="NIK12" s="1242"/>
      <c r="NIL12" s="1242"/>
      <c r="NIM12" s="1242"/>
      <c r="NIN12" s="1242"/>
      <c r="NIO12" s="1242"/>
      <c r="NIP12" s="1242"/>
      <c r="NIQ12" s="1242"/>
      <c r="NIR12" s="1242"/>
      <c r="NIS12" s="1242"/>
      <c r="NIT12" s="1242"/>
      <c r="NIU12" s="1242"/>
      <c r="NIV12" s="1242"/>
      <c r="NIW12" s="1242"/>
      <c r="NIX12" s="1242"/>
      <c r="NIY12" s="1242"/>
      <c r="NIZ12" s="1242"/>
      <c r="NJA12" s="1242"/>
      <c r="NJB12" s="1242"/>
      <c r="NJC12" s="1242"/>
      <c r="NJD12" s="1242"/>
      <c r="NJE12" s="1242"/>
      <c r="NJF12" s="1242"/>
      <c r="NJG12" s="1242"/>
      <c r="NJH12" s="1242"/>
      <c r="NJI12" s="1242"/>
      <c r="NJJ12" s="1242"/>
      <c r="NJK12" s="1242"/>
      <c r="NJL12" s="1242"/>
      <c r="NJM12" s="1242"/>
      <c r="NJN12" s="1242"/>
      <c r="NJO12" s="1242"/>
      <c r="NJP12" s="1242"/>
      <c r="NJQ12" s="1242"/>
      <c r="NJR12" s="1242"/>
      <c r="NJS12" s="1242"/>
      <c r="NJT12" s="1242"/>
      <c r="NJU12" s="1242"/>
      <c r="NJV12" s="1242"/>
      <c r="NJW12" s="1242"/>
      <c r="NJX12" s="1242"/>
      <c r="NJY12" s="1242"/>
      <c r="NJZ12" s="1242"/>
      <c r="NKA12" s="1242"/>
      <c r="NKB12" s="1242"/>
      <c r="NKC12" s="1242"/>
      <c r="NKD12" s="1242"/>
      <c r="NKE12" s="1242"/>
      <c r="NKF12" s="1242"/>
      <c r="NKG12" s="1242"/>
      <c r="NKH12" s="1242"/>
      <c r="NKI12" s="1242"/>
      <c r="NKJ12" s="1242"/>
      <c r="NKK12" s="1242"/>
      <c r="NKL12" s="1242"/>
      <c r="NKM12" s="1242"/>
      <c r="NKN12" s="1242"/>
      <c r="NKO12" s="1242"/>
      <c r="NKP12" s="1242"/>
      <c r="NKQ12" s="1242"/>
      <c r="NKR12" s="1242"/>
      <c r="NKS12" s="1242"/>
      <c r="NKT12" s="1242"/>
      <c r="NKU12" s="1242"/>
      <c r="NKV12" s="1242"/>
      <c r="NKW12" s="1242"/>
      <c r="NKX12" s="1242"/>
      <c r="NKY12" s="1242"/>
      <c r="NKZ12" s="1242"/>
      <c r="NLA12" s="1242"/>
      <c r="NLB12" s="1242"/>
      <c r="NLC12" s="1242"/>
      <c r="NLD12" s="1242"/>
      <c r="NLE12" s="1242"/>
      <c r="NLF12" s="1242"/>
      <c r="NLG12" s="1242"/>
      <c r="NLH12" s="1242"/>
      <c r="NLI12" s="1242"/>
      <c r="NLJ12" s="1242"/>
      <c r="NLK12" s="1242"/>
      <c r="NLL12" s="1242"/>
      <c r="NLM12" s="1242"/>
      <c r="NLN12" s="1242"/>
      <c r="NLO12" s="1242"/>
      <c r="NLP12" s="1242"/>
      <c r="NLQ12" s="1242"/>
      <c r="NLR12" s="1242"/>
      <c r="NLS12" s="1242"/>
      <c r="NLT12" s="1242"/>
      <c r="NLU12" s="1242"/>
      <c r="NLV12" s="1242"/>
      <c r="NLW12" s="1242"/>
      <c r="NLX12" s="1242"/>
      <c r="NLY12" s="1242"/>
      <c r="NLZ12" s="1242"/>
      <c r="NMA12" s="1242"/>
      <c r="NMB12" s="1242"/>
      <c r="NMC12" s="1242"/>
      <c r="NMD12" s="1242"/>
      <c r="NME12" s="1242"/>
      <c r="NMF12" s="1242"/>
      <c r="NMG12" s="1242"/>
      <c r="NMH12" s="1242"/>
      <c r="NMI12" s="1242"/>
      <c r="NMJ12" s="1242"/>
      <c r="NMK12" s="1242"/>
      <c r="NML12" s="1242"/>
      <c r="NMM12" s="1242"/>
      <c r="NMN12" s="1242"/>
      <c r="NMO12" s="1242"/>
      <c r="NMP12" s="1242"/>
      <c r="NMQ12" s="1242"/>
      <c r="NMR12" s="1242"/>
      <c r="NMS12" s="1242"/>
      <c r="NMT12" s="1242"/>
      <c r="NMU12" s="1242"/>
      <c r="NMV12" s="1242"/>
      <c r="NMW12" s="1242"/>
      <c r="NMX12" s="1242"/>
      <c r="NMY12" s="1242"/>
      <c r="NMZ12" s="1242"/>
      <c r="NNA12" s="1242"/>
      <c r="NNB12" s="1242"/>
      <c r="NNC12" s="1242"/>
      <c r="NND12" s="1242"/>
      <c r="NNE12" s="1242"/>
      <c r="NNF12" s="1242"/>
      <c r="NNG12" s="1242"/>
      <c r="NNH12" s="1242"/>
      <c r="NNI12" s="1242"/>
      <c r="NNJ12" s="1242"/>
      <c r="NNK12" s="1242"/>
      <c r="NNL12" s="1242"/>
      <c r="NNM12" s="1242"/>
      <c r="NNN12" s="1242"/>
      <c r="NNO12" s="1242"/>
      <c r="NNP12" s="1242"/>
      <c r="NNQ12" s="1242"/>
      <c r="NNR12" s="1242"/>
      <c r="NNS12" s="1242"/>
      <c r="NNT12" s="1242"/>
      <c r="NNU12" s="1242"/>
      <c r="NNV12" s="1242"/>
      <c r="NNW12" s="1242"/>
      <c r="NNX12" s="1242"/>
      <c r="NNY12" s="1242"/>
      <c r="NNZ12" s="1242"/>
      <c r="NOA12" s="1242"/>
      <c r="NOB12" s="1242"/>
      <c r="NOC12" s="1242"/>
      <c r="NOD12" s="1242"/>
      <c r="NOE12" s="1242"/>
      <c r="NOF12" s="1242"/>
      <c r="NOG12" s="1242"/>
      <c r="NOH12" s="1242"/>
      <c r="NOI12" s="1242"/>
      <c r="NOJ12" s="1242"/>
      <c r="NOK12" s="1242"/>
      <c r="NOL12" s="1242"/>
      <c r="NOM12" s="1242"/>
      <c r="NON12" s="1242"/>
      <c r="NOO12" s="1242"/>
      <c r="NOP12" s="1242"/>
      <c r="NOQ12" s="1242"/>
      <c r="NOR12" s="1242"/>
      <c r="NOS12" s="1242"/>
      <c r="NOT12" s="1242"/>
      <c r="NOU12" s="1242"/>
      <c r="NOV12" s="1242"/>
      <c r="NOW12" s="1242"/>
      <c r="NOX12" s="1242"/>
      <c r="NOY12" s="1242"/>
      <c r="NOZ12" s="1242"/>
      <c r="NPA12" s="1242"/>
      <c r="NPB12" s="1242"/>
      <c r="NPC12" s="1242"/>
      <c r="NPD12" s="1242"/>
      <c r="NPE12" s="1242"/>
      <c r="NPF12" s="1242"/>
      <c r="NPG12" s="1242"/>
      <c r="NPH12" s="1242"/>
      <c r="NPI12" s="1242"/>
      <c r="NPJ12" s="1242"/>
      <c r="NPK12" s="1242"/>
      <c r="NPL12" s="1242"/>
      <c r="NPM12" s="1242"/>
      <c r="NPN12" s="1242"/>
      <c r="NPO12" s="1242"/>
      <c r="NPP12" s="1242"/>
      <c r="NPQ12" s="1242"/>
      <c r="NPR12" s="1242"/>
      <c r="NPS12" s="1242"/>
      <c r="NPT12" s="1242"/>
      <c r="NPU12" s="1242"/>
      <c r="NPV12" s="1242"/>
      <c r="NPW12" s="1242"/>
      <c r="NPX12" s="1242"/>
      <c r="NPY12" s="1242"/>
      <c r="NPZ12" s="1242"/>
      <c r="NQA12" s="1242"/>
      <c r="NQB12" s="1242"/>
      <c r="NQC12" s="1242"/>
      <c r="NQD12" s="1242"/>
      <c r="NQE12" s="1242"/>
      <c r="NQF12" s="1242"/>
      <c r="NQG12" s="1242"/>
      <c r="NQH12" s="1242"/>
      <c r="NQI12" s="1242"/>
      <c r="NQJ12" s="1242"/>
      <c r="NQK12" s="1242"/>
      <c r="NQL12" s="1242"/>
      <c r="NQM12" s="1242"/>
      <c r="NQN12" s="1242"/>
      <c r="NQO12" s="1242"/>
      <c r="NQP12" s="1242"/>
      <c r="NQQ12" s="1242"/>
      <c r="NQR12" s="1242"/>
      <c r="NQS12" s="1242"/>
      <c r="NQT12" s="1242"/>
      <c r="NQU12" s="1242"/>
      <c r="NQV12" s="1242"/>
      <c r="NQW12" s="1242"/>
      <c r="NQX12" s="1242"/>
      <c r="NQY12" s="1242"/>
      <c r="NQZ12" s="1242"/>
      <c r="NRA12" s="1242"/>
      <c r="NRB12" s="1242"/>
      <c r="NRC12" s="1242"/>
      <c r="NRD12" s="1242"/>
      <c r="NRE12" s="1242"/>
      <c r="NRF12" s="1242"/>
      <c r="NRG12" s="1242"/>
      <c r="NRH12" s="1242"/>
      <c r="NRI12" s="1242"/>
      <c r="NRJ12" s="1242"/>
      <c r="NRK12" s="1242"/>
      <c r="NRL12" s="1242"/>
      <c r="NRM12" s="1242"/>
      <c r="NRN12" s="1242"/>
      <c r="NRO12" s="1242"/>
      <c r="NRP12" s="1242"/>
      <c r="NRQ12" s="1242"/>
      <c r="NRR12" s="1242"/>
      <c r="NRS12" s="1242"/>
      <c r="NRT12" s="1242"/>
      <c r="NRU12" s="1242"/>
      <c r="NRV12" s="1242"/>
      <c r="NRW12" s="1242"/>
      <c r="NRX12" s="1242"/>
      <c r="NRY12" s="1242"/>
      <c r="NRZ12" s="1242"/>
      <c r="NSA12" s="1242"/>
      <c r="NSB12" s="1242"/>
      <c r="NSC12" s="1242"/>
      <c r="NSD12" s="1242"/>
      <c r="NSE12" s="1242"/>
      <c r="NSF12" s="1242"/>
      <c r="NSG12" s="1242"/>
      <c r="NSH12" s="1242"/>
      <c r="NSI12" s="1242"/>
      <c r="NSJ12" s="1242"/>
      <c r="NSK12" s="1242"/>
      <c r="NSL12" s="1242"/>
      <c r="NSM12" s="1242"/>
      <c r="NSN12" s="1242"/>
      <c r="NSO12" s="1242"/>
      <c r="NSP12" s="1242"/>
      <c r="NSQ12" s="1242"/>
      <c r="NSR12" s="1242"/>
      <c r="NSS12" s="1242"/>
      <c r="NST12" s="1242"/>
      <c r="NSU12" s="1242"/>
      <c r="NSV12" s="1242"/>
      <c r="NSW12" s="1242"/>
      <c r="NSX12" s="1242"/>
      <c r="NSY12" s="1242"/>
      <c r="NSZ12" s="1242"/>
      <c r="NTA12" s="1242"/>
      <c r="NTB12" s="1242"/>
      <c r="NTC12" s="1242"/>
      <c r="NTD12" s="1242"/>
      <c r="NTE12" s="1242"/>
      <c r="NTF12" s="1242"/>
      <c r="NTG12" s="1242"/>
      <c r="NTH12" s="1242"/>
      <c r="NTI12" s="1242"/>
      <c r="NTJ12" s="1242"/>
      <c r="NTK12" s="1242"/>
      <c r="NTL12" s="1242"/>
      <c r="NTM12" s="1242"/>
      <c r="NTN12" s="1242"/>
      <c r="NTO12" s="1242"/>
      <c r="NTP12" s="1242"/>
      <c r="NTQ12" s="1242"/>
      <c r="NTR12" s="1242"/>
      <c r="NTS12" s="1242"/>
      <c r="NTT12" s="1242"/>
      <c r="NTU12" s="1242"/>
      <c r="NTV12" s="1242"/>
      <c r="NTW12" s="1242"/>
      <c r="NTX12" s="1242"/>
      <c r="NTY12" s="1242"/>
      <c r="NTZ12" s="1242"/>
      <c r="NUA12" s="1242"/>
      <c r="NUB12" s="1242"/>
      <c r="NUC12" s="1242"/>
      <c r="NUD12" s="1242"/>
      <c r="NUE12" s="1242"/>
      <c r="NUF12" s="1242"/>
      <c r="NUG12" s="1242"/>
      <c r="NUH12" s="1242"/>
      <c r="NUI12" s="1242"/>
      <c r="NUJ12" s="1242"/>
      <c r="NUK12" s="1242"/>
      <c r="NUL12" s="1242"/>
      <c r="NUM12" s="1242"/>
      <c r="NUN12" s="1242"/>
      <c r="NUO12" s="1242"/>
      <c r="NUP12" s="1242"/>
      <c r="NUQ12" s="1242"/>
      <c r="NUR12" s="1242"/>
      <c r="NUS12" s="1242"/>
      <c r="NUT12" s="1242"/>
      <c r="NUU12" s="1242"/>
      <c r="NUV12" s="1242"/>
      <c r="NUW12" s="1242"/>
      <c r="NUX12" s="1242"/>
      <c r="NUY12" s="1242"/>
      <c r="NUZ12" s="1242"/>
      <c r="NVA12" s="1242"/>
      <c r="NVB12" s="1242"/>
      <c r="NVC12" s="1242"/>
      <c r="NVD12" s="1242"/>
      <c r="NVE12" s="1242"/>
      <c r="NVF12" s="1242"/>
      <c r="NVG12" s="1242"/>
      <c r="NVH12" s="1242"/>
      <c r="NVI12" s="1242"/>
      <c r="NVJ12" s="1242"/>
      <c r="NVK12" s="1242"/>
      <c r="NVL12" s="1242"/>
      <c r="NVM12" s="1242"/>
      <c r="NVN12" s="1242"/>
      <c r="NVO12" s="1242"/>
      <c r="NVP12" s="1242"/>
      <c r="NVQ12" s="1242"/>
      <c r="NVR12" s="1242"/>
      <c r="NVS12" s="1242"/>
      <c r="NVT12" s="1242"/>
      <c r="NVU12" s="1242"/>
      <c r="NVV12" s="1242"/>
      <c r="NVW12" s="1242"/>
      <c r="NVX12" s="1242"/>
      <c r="NVY12" s="1242"/>
      <c r="NVZ12" s="1242"/>
      <c r="NWA12" s="1242"/>
      <c r="NWB12" s="1242"/>
      <c r="NWC12" s="1242"/>
      <c r="NWD12" s="1242"/>
      <c r="NWE12" s="1242"/>
      <c r="NWF12" s="1242"/>
      <c r="NWG12" s="1242"/>
      <c r="NWH12" s="1242"/>
      <c r="NWI12" s="1242"/>
      <c r="NWJ12" s="1242"/>
      <c r="NWK12" s="1242"/>
      <c r="NWL12" s="1242"/>
      <c r="NWM12" s="1242"/>
      <c r="NWN12" s="1242"/>
      <c r="NWO12" s="1242"/>
      <c r="NWP12" s="1242"/>
      <c r="NWQ12" s="1242"/>
      <c r="NWR12" s="1242"/>
      <c r="NWS12" s="1242"/>
      <c r="NWT12" s="1242"/>
      <c r="NWU12" s="1242"/>
      <c r="NWV12" s="1242"/>
      <c r="NWW12" s="1242"/>
      <c r="NWX12" s="1242"/>
      <c r="NWY12" s="1242"/>
      <c r="NWZ12" s="1242"/>
      <c r="NXA12" s="1242"/>
      <c r="NXB12" s="1242"/>
      <c r="NXC12" s="1242"/>
      <c r="NXD12" s="1242"/>
      <c r="NXE12" s="1242"/>
      <c r="NXF12" s="1242"/>
      <c r="NXG12" s="1242"/>
      <c r="NXH12" s="1242"/>
      <c r="NXI12" s="1242"/>
      <c r="NXJ12" s="1242"/>
      <c r="NXK12" s="1242"/>
      <c r="NXL12" s="1242"/>
      <c r="NXM12" s="1242"/>
      <c r="NXN12" s="1242"/>
      <c r="NXO12" s="1242"/>
      <c r="NXP12" s="1242"/>
      <c r="NXQ12" s="1242"/>
      <c r="NXR12" s="1242"/>
      <c r="NXS12" s="1242"/>
      <c r="NXT12" s="1242"/>
      <c r="NXU12" s="1242"/>
      <c r="NXV12" s="1242"/>
      <c r="NXW12" s="1242"/>
      <c r="NXX12" s="1242"/>
      <c r="NXY12" s="1242"/>
      <c r="NXZ12" s="1242"/>
      <c r="NYA12" s="1242"/>
      <c r="NYB12" s="1242"/>
      <c r="NYC12" s="1242"/>
      <c r="NYD12" s="1242"/>
      <c r="NYE12" s="1242"/>
      <c r="NYF12" s="1242"/>
      <c r="NYG12" s="1242"/>
      <c r="NYH12" s="1242"/>
      <c r="NYI12" s="1242"/>
      <c r="NYJ12" s="1242"/>
      <c r="NYK12" s="1242"/>
      <c r="NYL12" s="1242"/>
      <c r="NYM12" s="1242"/>
      <c r="NYN12" s="1242"/>
      <c r="NYO12" s="1242"/>
      <c r="NYP12" s="1242"/>
      <c r="NYQ12" s="1242"/>
      <c r="NYR12" s="1242"/>
      <c r="NYS12" s="1242"/>
      <c r="NYT12" s="1242"/>
      <c r="NYU12" s="1242"/>
      <c r="NYV12" s="1242"/>
      <c r="NYW12" s="1242"/>
      <c r="NYX12" s="1242"/>
      <c r="NYY12" s="1242"/>
      <c r="NYZ12" s="1242"/>
      <c r="NZA12" s="1242"/>
      <c r="NZB12" s="1242"/>
      <c r="NZC12" s="1242"/>
      <c r="NZD12" s="1242"/>
      <c r="NZE12" s="1242"/>
      <c r="NZF12" s="1242"/>
      <c r="NZG12" s="1242"/>
      <c r="NZH12" s="1242"/>
      <c r="NZI12" s="1242"/>
      <c r="NZJ12" s="1242"/>
      <c r="NZK12" s="1242"/>
      <c r="NZL12" s="1242"/>
      <c r="NZM12" s="1242"/>
      <c r="NZN12" s="1242"/>
      <c r="NZO12" s="1242"/>
      <c r="NZP12" s="1242"/>
      <c r="NZQ12" s="1242"/>
      <c r="NZR12" s="1242"/>
      <c r="NZS12" s="1242"/>
      <c r="NZT12" s="1242"/>
      <c r="NZU12" s="1242"/>
      <c r="NZV12" s="1242"/>
      <c r="NZW12" s="1242"/>
      <c r="NZX12" s="1242"/>
      <c r="NZY12" s="1242"/>
      <c r="NZZ12" s="1242"/>
      <c r="OAA12" s="1242"/>
      <c r="OAB12" s="1242"/>
      <c r="OAC12" s="1242"/>
      <c r="OAD12" s="1242"/>
      <c r="OAE12" s="1242"/>
      <c r="OAF12" s="1242"/>
      <c r="OAG12" s="1242"/>
      <c r="OAH12" s="1242"/>
      <c r="OAI12" s="1242"/>
      <c r="OAJ12" s="1242"/>
      <c r="OAK12" s="1242"/>
      <c r="OAL12" s="1242"/>
      <c r="OAM12" s="1242"/>
      <c r="OAN12" s="1242"/>
      <c r="OAO12" s="1242"/>
      <c r="OAP12" s="1242"/>
      <c r="OAQ12" s="1242"/>
      <c r="OAR12" s="1242"/>
      <c r="OAS12" s="1242"/>
      <c r="OAT12" s="1242"/>
      <c r="OAU12" s="1242"/>
      <c r="OAV12" s="1242"/>
      <c r="OAW12" s="1242"/>
      <c r="OAX12" s="1242"/>
      <c r="OAY12" s="1242"/>
      <c r="OAZ12" s="1242"/>
      <c r="OBA12" s="1242"/>
      <c r="OBB12" s="1242"/>
      <c r="OBC12" s="1242"/>
      <c r="OBD12" s="1242"/>
      <c r="OBE12" s="1242"/>
      <c r="OBF12" s="1242"/>
      <c r="OBG12" s="1242"/>
      <c r="OBH12" s="1242"/>
      <c r="OBI12" s="1242"/>
      <c r="OBJ12" s="1242"/>
      <c r="OBK12" s="1242"/>
      <c r="OBL12" s="1242"/>
      <c r="OBM12" s="1242"/>
      <c r="OBN12" s="1242"/>
      <c r="OBO12" s="1242"/>
      <c r="OBP12" s="1242"/>
      <c r="OBQ12" s="1242"/>
      <c r="OBR12" s="1242"/>
      <c r="OBS12" s="1242"/>
      <c r="OBT12" s="1242"/>
      <c r="OBU12" s="1242"/>
      <c r="OBV12" s="1242"/>
      <c r="OBW12" s="1242"/>
      <c r="OBX12" s="1242"/>
      <c r="OBY12" s="1242"/>
      <c r="OBZ12" s="1242"/>
      <c r="OCA12" s="1242"/>
      <c r="OCB12" s="1242"/>
      <c r="OCC12" s="1242"/>
      <c r="OCD12" s="1242"/>
      <c r="OCE12" s="1242"/>
      <c r="OCF12" s="1242"/>
      <c r="OCG12" s="1242"/>
      <c r="OCH12" s="1242"/>
      <c r="OCI12" s="1242"/>
      <c r="OCJ12" s="1242"/>
      <c r="OCK12" s="1242"/>
      <c r="OCL12" s="1242"/>
      <c r="OCM12" s="1242"/>
      <c r="OCN12" s="1242"/>
      <c r="OCO12" s="1242"/>
      <c r="OCP12" s="1242"/>
      <c r="OCQ12" s="1242"/>
      <c r="OCR12" s="1242"/>
      <c r="OCS12" s="1242"/>
      <c r="OCT12" s="1242"/>
      <c r="OCU12" s="1242"/>
      <c r="OCV12" s="1242"/>
      <c r="OCW12" s="1242"/>
      <c r="OCX12" s="1242"/>
      <c r="OCY12" s="1242"/>
      <c r="OCZ12" s="1242"/>
      <c r="ODA12" s="1242"/>
      <c r="ODB12" s="1242"/>
      <c r="ODC12" s="1242"/>
      <c r="ODD12" s="1242"/>
      <c r="ODE12" s="1242"/>
      <c r="ODF12" s="1242"/>
      <c r="ODG12" s="1242"/>
      <c r="ODH12" s="1242"/>
      <c r="ODI12" s="1242"/>
      <c r="ODJ12" s="1242"/>
      <c r="ODK12" s="1242"/>
      <c r="ODL12" s="1242"/>
      <c r="ODM12" s="1242"/>
      <c r="ODN12" s="1242"/>
      <c r="ODO12" s="1242"/>
      <c r="ODP12" s="1242"/>
      <c r="ODQ12" s="1242"/>
      <c r="ODR12" s="1242"/>
      <c r="ODS12" s="1242"/>
      <c r="ODT12" s="1242"/>
      <c r="ODU12" s="1242"/>
      <c r="ODV12" s="1242"/>
      <c r="ODW12" s="1242"/>
      <c r="ODX12" s="1242"/>
      <c r="ODY12" s="1242"/>
      <c r="ODZ12" s="1242"/>
      <c r="OEA12" s="1242"/>
      <c r="OEB12" s="1242"/>
      <c r="OEC12" s="1242"/>
      <c r="OED12" s="1242"/>
      <c r="OEE12" s="1242"/>
      <c r="OEF12" s="1242"/>
      <c r="OEG12" s="1242"/>
      <c r="OEH12" s="1242"/>
      <c r="OEI12" s="1242"/>
      <c r="OEJ12" s="1242"/>
      <c r="OEK12" s="1242"/>
      <c r="OEL12" s="1242"/>
      <c r="OEM12" s="1242"/>
      <c r="OEN12" s="1242"/>
      <c r="OEO12" s="1242"/>
      <c r="OEP12" s="1242"/>
      <c r="OEQ12" s="1242"/>
      <c r="OER12" s="1242"/>
      <c r="OES12" s="1242"/>
      <c r="OET12" s="1242"/>
      <c r="OEU12" s="1242"/>
      <c r="OEV12" s="1242"/>
      <c r="OEW12" s="1242"/>
      <c r="OEX12" s="1242"/>
      <c r="OEY12" s="1242"/>
      <c r="OEZ12" s="1242"/>
      <c r="OFA12" s="1242"/>
      <c r="OFB12" s="1242"/>
      <c r="OFC12" s="1242"/>
      <c r="OFD12" s="1242"/>
      <c r="OFE12" s="1242"/>
      <c r="OFF12" s="1242"/>
      <c r="OFG12" s="1242"/>
      <c r="OFH12" s="1242"/>
      <c r="OFI12" s="1242"/>
      <c r="OFJ12" s="1242"/>
      <c r="OFK12" s="1242"/>
      <c r="OFL12" s="1242"/>
      <c r="OFM12" s="1242"/>
      <c r="OFN12" s="1242"/>
      <c r="OFO12" s="1242"/>
      <c r="OFP12" s="1242"/>
      <c r="OFQ12" s="1242"/>
      <c r="OFR12" s="1242"/>
      <c r="OFS12" s="1242"/>
      <c r="OFT12" s="1242"/>
      <c r="OFU12" s="1242"/>
      <c r="OFV12" s="1242"/>
      <c r="OFW12" s="1242"/>
      <c r="OFX12" s="1242"/>
      <c r="OFY12" s="1242"/>
      <c r="OFZ12" s="1242"/>
      <c r="OGA12" s="1242"/>
      <c r="OGB12" s="1242"/>
      <c r="OGC12" s="1242"/>
      <c r="OGD12" s="1242"/>
      <c r="OGE12" s="1242"/>
      <c r="OGF12" s="1242"/>
      <c r="OGG12" s="1242"/>
      <c r="OGH12" s="1242"/>
      <c r="OGI12" s="1242"/>
      <c r="OGJ12" s="1242"/>
      <c r="OGK12" s="1242"/>
      <c r="OGL12" s="1242"/>
      <c r="OGM12" s="1242"/>
      <c r="OGN12" s="1242"/>
      <c r="OGO12" s="1242"/>
      <c r="OGP12" s="1242"/>
      <c r="OGQ12" s="1242"/>
      <c r="OGR12" s="1242"/>
      <c r="OGS12" s="1242"/>
      <c r="OGT12" s="1242"/>
      <c r="OGU12" s="1242"/>
      <c r="OGV12" s="1242"/>
      <c r="OGW12" s="1242"/>
      <c r="OGX12" s="1242"/>
      <c r="OGY12" s="1242"/>
      <c r="OGZ12" s="1242"/>
      <c r="OHA12" s="1242"/>
      <c r="OHB12" s="1242"/>
      <c r="OHC12" s="1242"/>
      <c r="OHD12" s="1242"/>
      <c r="OHE12" s="1242"/>
      <c r="OHF12" s="1242"/>
      <c r="OHG12" s="1242"/>
      <c r="OHH12" s="1242"/>
      <c r="OHI12" s="1242"/>
      <c r="OHJ12" s="1242"/>
      <c r="OHK12" s="1242"/>
      <c r="OHL12" s="1242"/>
      <c r="OHM12" s="1242"/>
      <c r="OHN12" s="1242"/>
      <c r="OHO12" s="1242"/>
      <c r="OHP12" s="1242"/>
      <c r="OHQ12" s="1242"/>
      <c r="OHR12" s="1242"/>
      <c r="OHS12" s="1242"/>
      <c r="OHT12" s="1242"/>
      <c r="OHU12" s="1242"/>
      <c r="OHV12" s="1242"/>
      <c r="OHW12" s="1242"/>
      <c r="OHX12" s="1242"/>
      <c r="OHY12" s="1242"/>
      <c r="OHZ12" s="1242"/>
      <c r="OIA12" s="1242"/>
      <c r="OIB12" s="1242"/>
      <c r="OIC12" s="1242"/>
      <c r="OID12" s="1242"/>
      <c r="OIE12" s="1242"/>
      <c r="OIF12" s="1242"/>
      <c r="OIG12" s="1242"/>
      <c r="OIH12" s="1242"/>
      <c r="OII12" s="1242"/>
      <c r="OIJ12" s="1242"/>
      <c r="OIK12" s="1242"/>
      <c r="OIL12" s="1242"/>
      <c r="OIM12" s="1242"/>
      <c r="OIN12" s="1242"/>
      <c r="OIO12" s="1242"/>
      <c r="OIP12" s="1242"/>
      <c r="OIQ12" s="1242"/>
      <c r="OIR12" s="1242"/>
      <c r="OIS12" s="1242"/>
      <c r="OIT12" s="1242"/>
      <c r="OIU12" s="1242"/>
      <c r="OIV12" s="1242"/>
      <c r="OIW12" s="1242"/>
      <c r="OIX12" s="1242"/>
      <c r="OIY12" s="1242"/>
      <c r="OIZ12" s="1242"/>
      <c r="OJA12" s="1242"/>
      <c r="OJB12" s="1242"/>
      <c r="OJC12" s="1242"/>
      <c r="OJD12" s="1242"/>
      <c r="OJE12" s="1242"/>
      <c r="OJF12" s="1242"/>
      <c r="OJG12" s="1242"/>
      <c r="OJH12" s="1242"/>
      <c r="OJI12" s="1242"/>
      <c r="OJJ12" s="1242"/>
      <c r="OJK12" s="1242"/>
      <c r="OJL12" s="1242"/>
      <c r="OJM12" s="1242"/>
      <c r="OJN12" s="1242"/>
      <c r="OJO12" s="1242"/>
      <c r="OJP12" s="1242"/>
      <c r="OJQ12" s="1242"/>
      <c r="OJR12" s="1242"/>
      <c r="OJS12" s="1242"/>
      <c r="OJT12" s="1242"/>
      <c r="OJU12" s="1242"/>
      <c r="OJV12" s="1242"/>
      <c r="OJW12" s="1242"/>
      <c r="OJX12" s="1242"/>
      <c r="OJY12" s="1242"/>
      <c r="OJZ12" s="1242"/>
      <c r="OKA12" s="1242"/>
      <c r="OKB12" s="1242"/>
      <c r="OKC12" s="1242"/>
      <c r="OKD12" s="1242"/>
      <c r="OKE12" s="1242"/>
      <c r="OKF12" s="1242"/>
      <c r="OKG12" s="1242"/>
      <c r="OKH12" s="1242"/>
      <c r="OKI12" s="1242"/>
      <c r="OKJ12" s="1242"/>
      <c r="OKK12" s="1242"/>
      <c r="OKL12" s="1242"/>
      <c r="OKM12" s="1242"/>
      <c r="OKN12" s="1242"/>
      <c r="OKO12" s="1242"/>
      <c r="OKP12" s="1242"/>
      <c r="OKQ12" s="1242"/>
      <c r="OKR12" s="1242"/>
      <c r="OKS12" s="1242"/>
      <c r="OKT12" s="1242"/>
      <c r="OKU12" s="1242"/>
      <c r="OKV12" s="1242"/>
      <c r="OKW12" s="1242"/>
      <c r="OKX12" s="1242"/>
      <c r="OKY12" s="1242"/>
      <c r="OKZ12" s="1242"/>
      <c r="OLA12" s="1242"/>
      <c r="OLB12" s="1242"/>
      <c r="OLC12" s="1242"/>
      <c r="OLD12" s="1242"/>
      <c r="OLE12" s="1242"/>
      <c r="OLF12" s="1242"/>
      <c r="OLG12" s="1242"/>
      <c r="OLH12" s="1242"/>
      <c r="OLI12" s="1242"/>
      <c r="OLJ12" s="1242"/>
      <c r="OLK12" s="1242"/>
      <c r="OLL12" s="1242"/>
      <c r="OLM12" s="1242"/>
      <c r="OLN12" s="1242"/>
      <c r="OLO12" s="1242"/>
      <c r="OLP12" s="1242"/>
      <c r="OLQ12" s="1242"/>
      <c r="OLR12" s="1242"/>
      <c r="OLS12" s="1242"/>
      <c r="OLT12" s="1242"/>
      <c r="OLU12" s="1242"/>
      <c r="OLV12" s="1242"/>
      <c r="OLW12" s="1242"/>
      <c r="OLX12" s="1242"/>
      <c r="OLY12" s="1242"/>
      <c r="OLZ12" s="1242"/>
      <c r="OMA12" s="1242"/>
      <c r="OMB12" s="1242"/>
      <c r="OMC12" s="1242"/>
      <c r="OMD12" s="1242"/>
      <c r="OME12" s="1242"/>
      <c r="OMF12" s="1242"/>
      <c r="OMG12" s="1242"/>
      <c r="OMH12" s="1242"/>
      <c r="OMI12" s="1242"/>
      <c r="OMJ12" s="1242"/>
      <c r="OMK12" s="1242"/>
      <c r="OML12" s="1242"/>
      <c r="OMM12" s="1242"/>
      <c r="OMN12" s="1242"/>
      <c r="OMO12" s="1242"/>
      <c r="OMP12" s="1242"/>
      <c r="OMQ12" s="1242"/>
      <c r="OMR12" s="1242"/>
      <c r="OMS12" s="1242"/>
      <c r="OMT12" s="1242"/>
      <c r="OMU12" s="1242"/>
      <c r="OMV12" s="1242"/>
      <c r="OMW12" s="1242"/>
      <c r="OMX12" s="1242"/>
      <c r="OMY12" s="1242"/>
      <c r="OMZ12" s="1242"/>
      <c r="ONA12" s="1242"/>
      <c r="ONB12" s="1242"/>
      <c r="ONC12" s="1242"/>
      <c r="OND12" s="1242"/>
      <c r="ONE12" s="1242"/>
      <c r="ONF12" s="1242"/>
      <c r="ONG12" s="1242"/>
      <c r="ONH12" s="1242"/>
      <c r="ONI12" s="1242"/>
      <c r="ONJ12" s="1242"/>
      <c r="ONK12" s="1242"/>
      <c r="ONL12" s="1242"/>
      <c r="ONM12" s="1242"/>
      <c r="ONN12" s="1242"/>
      <c r="ONO12" s="1242"/>
      <c r="ONP12" s="1242"/>
      <c r="ONQ12" s="1242"/>
      <c r="ONR12" s="1242"/>
      <c r="ONS12" s="1242"/>
      <c r="ONT12" s="1242"/>
      <c r="ONU12" s="1242"/>
      <c r="ONV12" s="1242"/>
      <c r="ONW12" s="1242"/>
      <c r="ONX12" s="1242"/>
      <c r="ONY12" s="1242"/>
      <c r="ONZ12" s="1242"/>
      <c r="OOA12" s="1242"/>
      <c r="OOB12" s="1242"/>
      <c r="OOC12" s="1242"/>
      <c r="OOD12" s="1242"/>
      <c r="OOE12" s="1242"/>
      <c r="OOF12" s="1242"/>
      <c r="OOG12" s="1242"/>
      <c r="OOH12" s="1242"/>
      <c r="OOI12" s="1242"/>
      <c r="OOJ12" s="1242"/>
      <c r="OOK12" s="1242"/>
      <c r="OOL12" s="1242"/>
      <c r="OOM12" s="1242"/>
      <c r="OON12" s="1242"/>
      <c r="OOO12" s="1242"/>
      <c r="OOP12" s="1242"/>
      <c r="OOQ12" s="1242"/>
      <c r="OOR12" s="1242"/>
      <c r="OOS12" s="1242"/>
      <c r="OOT12" s="1242"/>
      <c r="OOU12" s="1242"/>
      <c r="OOV12" s="1242"/>
      <c r="OOW12" s="1242"/>
      <c r="OOX12" s="1242"/>
      <c r="OOY12" s="1242"/>
      <c r="OOZ12" s="1242"/>
      <c r="OPA12" s="1242"/>
      <c r="OPB12" s="1242"/>
      <c r="OPC12" s="1242"/>
      <c r="OPD12" s="1242"/>
      <c r="OPE12" s="1242"/>
      <c r="OPF12" s="1242"/>
      <c r="OPG12" s="1242"/>
      <c r="OPH12" s="1242"/>
      <c r="OPI12" s="1242"/>
      <c r="OPJ12" s="1242"/>
      <c r="OPK12" s="1242"/>
      <c r="OPL12" s="1242"/>
      <c r="OPM12" s="1242"/>
      <c r="OPN12" s="1242"/>
      <c r="OPO12" s="1242"/>
      <c r="OPP12" s="1242"/>
      <c r="OPQ12" s="1242"/>
      <c r="OPR12" s="1242"/>
      <c r="OPS12" s="1242"/>
      <c r="OPT12" s="1242"/>
      <c r="OPU12" s="1242"/>
      <c r="OPV12" s="1242"/>
      <c r="OPW12" s="1242"/>
      <c r="OPX12" s="1242"/>
      <c r="OPY12" s="1242"/>
      <c r="OPZ12" s="1242"/>
      <c r="OQA12" s="1242"/>
      <c r="OQB12" s="1242"/>
      <c r="OQC12" s="1242"/>
      <c r="OQD12" s="1242"/>
      <c r="OQE12" s="1242"/>
      <c r="OQF12" s="1242"/>
      <c r="OQG12" s="1242"/>
      <c r="OQH12" s="1242"/>
      <c r="OQI12" s="1242"/>
      <c r="OQJ12" s="1242"/>
      <c r="OQK12" s="1242"/>
      <c r="OQL12" s="1242"/>
      <c r="OQM12" s="1242"/>
      <c r="OQN12" s="1242"/>
      <c r="OQO12" s="1242"/>
      <c r="OQP12" s="1242"/>
      <c r="OQQ12" s="1242"/>
      <c r="OQR12" s="1242"/>
      <c r="OQS12" s="1242"/>
      <c r="OQT12" s="1242"/>
      <c r="OQU12" s="1242"/>
      <c r="OQV12" s="1242"/>
      <c r="OQW12" s="1242"/>
      <c r="OQX12" s="1242"/>
      <c r="OQY12" s="1242"/>
      <c r="OQZ12" s="1242"/>
      <c r="ORA12" s="1242"/>
      <c r="ORB12" s="1242"/>
      <c r="ORC12" s="1242"/>
      <c r="ORD12" s="1242"/>
      <c r="ORE12" s="1242"/>
      <c r="ORF12" s="1242"/>
      <c r="ORG12" s="1242"/>
      <c r="ORH12" s="1242"/>
      <c r="ORI12" s="1242"/>
      <c r="ORJ12" s="1242"/>
      <c r="ORK12" s="1242"/>
      <c r="ORL12" s="1242"/>
      <c r="ORM12" s="1242"/>
      <c r="ORN12" s="1242"/>
      <c r="ORO12" s="1242"/>
      <c r="ORP12" s="1242"/>
      <c r="ORQ12" s="1242"/>
      <c r="ORR12" s="1242"/>
      <c r="ORS12" s="1242"/>
      <c r="ORT12" s="1242"/>
      <c r="ORU12" s="1242"/>
      <c r="ORV12" s="1242"/>
      <c r="ORW12" s="1242"/>
      <c r="ORX12" s="1242"/>
      <c r="ORY12" s="1242"/>
      <c r="ORZ12" s="1242"/>
      <c r="OSA12" s="1242"/>
      <c r="OSB12" s="1242"/>
      <c r="OSC12" s="1242"/>
      <c r="OSD12" s="1242"/>
      <c r="OSE12" s="1242"/>
      <c r="OSF12" s="1242"/>
      <c r="OSG12" s="1242"/>
      <c r="OSH12" s="1242"/>
      <c r="OSI12" s="1242"/>
      <c r="OSJ12" s="1242"/>
      <c r="OSK12" s="1242"/>
      <c r="OSL12" s="1242"/>
      <c r="OSM12" s="1242"/>
      <c r="OSN12" s="1242"/>
      <c r="OSO12" s="1242"/>
      <c r="OSP12" s="1242"/>
      <c r="OSQ12" s="1242"/>
      <c r="OSR12" s="1242"/>
      <c r="OSS12" s="1242"/>
      <c r="OST12" s="1242"/>
      <c r="OSU12" s="1242"/>
      <c r="OSV12" s="1242"/>
      <c r="OSW12" s="1242"/>
      <c r="OSX12" s="1242"/>
      <c r="OSY12" s="1242"/>
      <c r="OSZ12" s="1242"/>
      <c r="OTA12" s="1242"/>
      <c r="OTB12" s="1242"/>
      <c r="OTC12" s="1242"/>
      <c r="OTD12" s="1242"/>
      <c r="OTE12" s="1242"/>
      <c r="OTF12" s="1242"/>
      <c r="OTG12" s="1242"/>
      <c r="OTH12" s="1242"/>
      <c r="OTI12" s="1242"/>
      <c r="OTJ12" s="1242"/>
      <c r="OTK12" s="1242"/>
      <c r="OTL12" s="1242"/>
      <c r="OTM12" s="1242"/>
      <c r="OTN12" s="1242"/>
      <c r="OTO12" s="1242"/>
      <c r="OTP12" s="1242"/>
      <c r="OTQ12" s="1242"/>
      <c r="OTR12" s="1242"/>
      <c r="OTS12" s="1242"/>
      <c r="OTT12" s="1242"/>
      <c r="OTU12" s="1242"/>
      <c r="OTV12" s="1242"/>
      <c r="OTW12" s="1242"/>
      <c r="OTX12" s="1242"/>
      <c r="OTY12" s="1242"/>
      <c r="OTZ12" s="1242"/>
      <c r="OUA12" s="1242"/>
      <c r="OUB12" s="1242"/>
      <c r="OUC12" s="1242"/>
      <c r="OUD12" s="1242"/>
      <c r="OUE12" s="1242"/>
      <c r="OUF12" s="1242"/>
      <c r="OUG12" s="1242"/>
      <c r="OUH12" s="1242"/>
      <c r="OUI12" s="1242"/>
      <c r="OUJ12" s="1242"/>
      <c r="OUK12" s="1242"/>
      <c r="OUL12" s="1242"/>
      <c r="OUM12" s="1242"/>
      <c r="OUN12" s="1242"/>
      <c r="OUO12" s="1242"/>
      <c r="OUP12" s="1242"/>
      <c r="OUQ12" s="1242"/>
      <c r="OUR12" s="1242"/>
      <c r="OUS12" s="1242"/>
      <c r="OUT12" s="1242"/>
      <c r="OUU12" s="1242"/>
      <c r="OUV12" s="1242"/>
      <c r="OUW12" s="1242"/>
      <c r="OUX12" s="1242"/>
      <c r="OUY12" s="1242"/>
      <c r="OUZ12" s="1242"/>
      <c r="OVA12" s="1242"/>
      <c r="OVB12" s="1242"/>
      <c r="OVC12" s="1242"/>
      <c r="OVD12" s="1242"/>
      <c r="OVE12" s="1242"/>
      <c r="OVF12" s="1242"/>
      <c r="OVG12" s="1242"/>
      <c r="OVH12" s="1242"/>
      <c r="OVI12" s="1242"/>
      <c r="OVJ12" s="1242"/>
      <c r="OVK12" s="1242"/>
      <c r="OVL12" s="1242"/>
      <c r="OVM12" s="1242"/>
      <c r="OVN12" s="1242"/>
      <c r="OVO12" s="1242"/>
      <c r="OVP12" s="1242"/>
      <c r="OVQ12" s="1242"/>
      <c r="OVR12" s="1242"/>
      <c r="OVS12" s="1242"/>
      <c r="OVT12" s="1242"/>
      <c r="OVU12" s="1242"/>
      <c r="OVV12" s="1242"/>
      <c r="OVW12" s="1242"/>
      <c r="OVX12" s="1242"/>
      <c r="OVY12" s="1242"/>
      <c r="OVZ12" s="1242"/>
      <c r="OWA12" s="1242"/>
      <c r="OWB12" s="1242"/>
      <c r="OWC12" s="1242"/>
      <c r="OWD12" s="1242"/>
      <c r="OWE12" s="1242"/>
      <c r="OWF12" s="1242"/>
      <c r="OWG12" s="1242"/>
      <c r="OWH12" s="1242"/>
      <c r="OWI12" s="1242"/>
      <c r="OWJ12" s="1242"/>
      <c r="OWK12" s="1242"/>
      <c r="OWL12" s="1242"/>
      <c r="OWM12" s="1242"/>
      <c r="OWN12" s="1242"/>
      <c r="OWO12" s="1242"/>
      <c r="OWP12" s="1242"/>
      <c r="OWQ12" s="1242"/>
      <c r="OWR12" s="1242"/>
      <c r="OWS12" s="1242"/>
      <c r="OWT12" s="1242"/>
      <c r="OWU12" s="1242"/>
      <c r="OWV12" s="1242"/>
      <c r="OWW12" s="1242"/>
      <c r="OWX12" s="1242"/>
      <c r="OWY12" s="1242"/>
      <c r="OWZ12" s="1242"/>
      <c r="OXA12" s="1242"/>
      <c r="OXB12" s="1242"/>
      <c r="OXC12" s="1242"/>
      <c r="OXD12" s="1242"/>
      <c r="OXE12" s="1242"/>
      <c r="OXF12" s="1242"/>
      <c r="OXG12" s="1242"/>
      <c r="OXH12" s="1242"/>
      <c r="OXI12" s="1242"/>
      <c r="OXJ12" s="1242"/>
      <c r="OXK12" s="1242"/>
      <c r="OXL12" s="1242"/>
      <c r="OXM12" s="1242"/>
      <c r="OXN12" s="1242"/>
      <c r="OXO12" s="1242"/>
      <c r="OXP12" s="1242"/>
      <c r="OXQ12" s="1242"/>
      <c r="OXR12" s="1242"/>
      <c r="OXS12" s="1242"/>
      <c r="OXT12" s="1242"/>
      <c r="OXU12" s="1242"/>
      <c r="OXV12" s="1242"/>
      <c r="OXW12" s="1242"/>
      <c r="OXX12" s="1242"/>
      <c r="OXY12" s="1242"/>
      <c r="OXZ12" s="1242"/>
      <c r="OYA12" s="1242"/>
      <c r="OYB12" s="1242"/>
      <c r="OYC12" s="1242"/>
      <c r="OYD12" s="1242"/>
      <c r="OYE12" s="1242"/>
      <c r="OYF12" s="1242"/>
      <c r="OYG12" s="1242"/>
      <c r="OYH12" s="1242"/>
      <c r="OYI12" s="1242"/>
      <c r="OYJ12" s="1242"/>
      <c r="OYK12" s="1242"/>
      <c r="OYL12" s="1242"/>
      <c r="OYM12" s="1242"/>
      <c r="OYN12" s="1242"/>
      <c r="OYO12" s="1242"/>
      <c r="OYP12" s="1242"/>
      <c r="OYQ12" s="1242"/>
      <c r="OYR12" s="1242"/>
      <c r="OYS12" s="1242"/>
      <c r="OYT12" s="1242"/>
      <c r="OYU12" s="1242"/>
      <c r="OYV12" s="1242"/>
      <c r="OYW12" s="1242"/>
      <c r="OYX12" s="1242"/>
      <c r="OYY12" s="1242"/>
      <c r="OYZ12" s="1242"/>
      <c r="OZA12" s="1242"/>
      <c r="OZB12" s="1242"/>
      <c r="OZC12" s="1242"/>
      <c r="OZD12" s="1242"/>
      <c r="OZE12" s="1242"/>
      <c r="OZF12" s="1242"/>
      <c r="OZG12" s="1242"/>
      <c r="OZH12" s="1242"/>
      <c r="OZI12" s="1242"/>
      <c r="OZJ12" s="1242"/>
      <c r="OZK12" s="1242"/>
      <c r="OZL12" s="1242"/>
      <c r="OZM12" s="1242"/>
      <c r="OZN12" s="1242"/>
      <c r="OZO12" s="1242"/>
      <c r="OZP12" s="1242"/>
      <c r="OZQ12" s="1242"/>
      <c r="OZR12" s="1242"/>
      <c r="OZS12" s="1242"/>
      <c r="OZT12" s="1242"/>
      <c r="OZU12" s="1242"/>
      <c r="OZV12" s="1242"/>
      <c r="OZW12" s="1242"/>
      <c r="OZX12" s="1242"/>
      <c r="OZY12" s="1242"/>
      <c r="OZZ12" s="1242"/>
      <c r="PAA12" s="1242"/>
      <c r="PAB12" s="1242"/>
      <c r="PAC12" s="1242"/>
      <c r="PAD12" s="1242"/>
      <c r="PAE12" s="1242"/>
      <c r="PAF12" s="1242"/>
      <c r="PAG12" s="1242"/>
      <c r="PAH12" s="1242"/>
      <c r="PAI12" s="1242"/>
      <c r="PAJ12" s="1242"/>
      <c r="PAK12" s="1242"/>
      <c r="PAL12" s="1242"/>
      <c r="PAM12" s="1242"/>
      <c r="PAN12" s="1242"/>
      <c r="PAO12" s="1242"/>
      <c r="PAP12" s="1242"/>
      <c r="PAQ12" s="1242"/>
      <c r="PAR12" s="1242"/>
      <c r="PAS12" s="1242"/>
      <c r="PAT12" s="1242"/>
      <c r="PAU12" s="1242"/>
      <c r="PAV12" s="1242"/>
      <c r="PAW12" s="1242"/>
      <c r="PAX12" s="1242"/>
      <c r="PAY12" s="1242"/>
      <c r="PAZ12" s="1242"/>
      <c r="PBA12" s="1242"/>
      <c r="PBB12" s="1242"/>
      <c r="PBC12" s="1242"/>
      <c r="PBD12" s="1242"/>
      <c r="PBE12" s="1242"/>
      <c r="PBF12" s="1242"/>
      <c r="PBG12" s="1242"/>
      <c r="PBH12" s="1242"/>
      <c r="PBI12" s="1242"/>
      <c r="PBJ12" s="1242"/>
      <c r="PBK12" s="1242"/>
      <c r="PBL12" s="1242"/>
      <c r="PBM12" s="1242"/>
      <c r="PBN12" s="1242"/>
      <c r="PBO12" s="1242"/>
      <c r="PBP12" s="1242"/>
      <c r="PBQ12" s="1242"/>
      <c r="PBR12" s="1242"/>
      <c r="PBS12" s="1242"/>
      <c r="PBT12" s="1242"/>
      <c r="PBU12" s="1242"/>
      <c r="PBV12" s="1242"/>
      <c r="PBW12" s="1242"/>
      <c r="PBX12" s="1242"/>
      <c r="PBY12" s="1242"/>
      <c r="PBZ12" s="1242"/>
      <c r="PCA12" s="1242"/>
      <c r="PCB12" s="1242"/>
      <c r="PCC12" s="1242"/>
      <c r="PCD12" s="1242"/>
      <c r="PCE12" s="1242"/>
      <c r="PCF12" s="1242"/>
      <c r="PCG12" s="1242"/>
      <c r="PCH12" s="1242"/>
      <c r="PCI12" s="1242"/>
      <c r="PCJ12" s="1242"/>
      <c r="PCK12" s="1242"/>
      <c r="PCL12" s="1242"/>
      <c r="PCM12" s="1242"/>
      <c r="PCN12" s="1242"/>
      <c r="PCO12" s="1242"/>
      <c r="PCP12" s="1242"/>
      <c r="PCQ12" s="1242"/>
      <c r="PCR12" s="1242"/>
      <c r="PCS12" s="1242"/>
      <c r="PCT12" s="1242"/>
      <c r="PCU12" s="1242"/>
      <c r="PCV12" s="1242"/>
      <c r="PCW12" s="1242"/>
      <c r="PCX12" s="1242"/>
      <c r="PCY12" s="1242"/>
      <c r="PCZ12" s="1242"/>
      <c r="PDA12" s="1242"/>
      <c r="PDB12" s="1242"/>
      <c r="PDC12" s="1242"/>
      <c r="PDD12" s="1242"/>
      <c r="PDE12" s="1242"/>
      <c r="PDF12" s="1242"/>
      <c r="PDG12" s="1242"/>
      <c r="PDH12" s="1242"/>
      <c r="PDI12" s="1242"/>
      <c r="PDJ12" s="1242"/>
      <c r="PDK12" s="1242"/>
      <c r="PDL12" s="1242"/>
      <c r="PDM12" s="1242"/>
      <c r="PDN12" s="1242"/>
      <c r="PDO12" s="1242"/>
      <c r="PDP12" s="1242"/>
      <c r="PDQ12" s="1242"/>
      <c r="PDR12" s="1242"/>
      <c r="PDS12" s="1242"/>
      <c r="PDT12" s="1242"/>
      <c r="PDU12" s="1242"/>
      <c r="PDV12" s="1242"/>
      <c r="PDW12" s="1242"/>
      <c r="PDX12" s="1242"/>
      <c r="PDY12" s="1242"/>
      <c r="PDZ12" s="1242"/>
      <c r="PEA12" s="1242"/>
      <c r="PEB12" s="1242"/>
      <c r="PEC12" s="1242"/>
      <c r="PED12" s="1242"/>
      <c r="PEE12" s="1242"/>
      <c r="PEF12" s="1242"/>
      <c r="PEG12" s="1242"/>
      <c r="PEH12" s="1242"/>
      <c r="PEI12" s="1242"/>
      <c r="PEJ12" s="1242"/>
      <c r="PEK12" s="1242"/>
      <c r="PEL12" s="1242"/>
      <c r="PEM12" s="1242"/>
      <c r="PEN12" s="1242"/>
      <c r="PEO12" s="1242"/>
      <c r="PEP12" s="1242"/>
      <c r="PEQ12" s="1242"/>
      <c r="PER12" s="1242"/>
      <c r="PES12" s="1242"/>
      <c r="PET12" s="1242"/>
      <c r="PEU12" s="1242"/>
      <c r="PEV12" s="1242"/>
      <c r="PEW12" s="1242"/>
      <c r="PEX12" s="1242"/>
      <c r="PEY12" s="1242"/>
      <c r="PEZ12" s="1242"/>
      <c r="PFA12" s="1242"/>
      <c r="PFB12" s="1242"/>
      <c r="PFC12" s="1242"/>
      <c r="PFD12" s="1242"/>
      <c r="PFE12" s="1242"/>
      <c r="PFF12" s="1242"/>
      <c r="PFG12" s="1242"/>
      <c r="PFH12" s="1242"/>
      <c r="PFI12" s="1242"/>
      <c r="PFJ12" s="1242"/>
      <c r="PFK12" s="1242"/>
      <c r="PFL12" s="1242"/>
      <c r="PFM12" s="1242"/>
      <c r="PFN12" s="1242"/>
      <c r="PFO12" s="1242"/>
      <c r="PFP12" s="1242"/>
      <c r="PFQ12" s="1242"/>
      <c r="PFR12" s="1242"/>
      <c r="PFS12" s="1242"/>
      <c r="PFT12" s="1242"/>
      <c r="PFU12" s="1242"/>
      <c r="PFV12" s="1242"/>
      <c r="PFW12" s="1242"/>
      <c r="PFX12" s="1242"/>
      <c r="PFY12" s="1242"/>
      <c r="PFZ12" s="1242"/>
      <c r="PGA12" s="1242"/>
      <c r="PGB12" s="1242"/>
      <c r="PGC12" s="1242"/>
      <c r="PGD12" s="1242"/>
      <c r="PGE12" s="1242"/>
      <c r="PGF12" s="1242"/>
      <c r="PGG12" s="1242"/>
      <c r="PGH12" s="1242"/>
      <c r="PGI12" s="1242"/>
      <c r="PGJ12" s="1242"/>
      <c r="PGK12" s="1242"/>
      <c r="PGL12" s="1242"/>
      <c r="PGM12" s="1242"/>
      <c r="PGN12" s="1242"/>
      <c r="PGO12" s="1242"/>
      <c r="PGP12" s="1242"/>
      <c r="PGQ12" s="1242"/>
      <c r="PGR12" s="1242"/>
      <c r="PGS12" s="1242"/>
      <c r="PGT12" s="1242"/>
      <c r="PGU12" s="1242"/>
      <c r="PGV12" s="1242"/>
      <c r="PGW12" s="1242"/>
      <c r="PGX12" s="1242"/>
      <c r="PGY12" s="1242"/>
      <c r="PGZ12" s="1242"/>
      <c r="PHA12" s="1242"/>
      <c r="PHB12" s="1242"/>
      <c r="PHC12" s="1242"/>
      <c r="PHD12" s="1242"/>
      <c r="PHE12" s="1242"/>
      <c r="PHF12" s="1242"/>
      <c r="PHG12" s="1242"/>
      <c r="PHH12" s="1242"/>
      <c r="PHI12" s="1242"/>
      <c r="PHJ12" s="1242"/>
      <c r="PHK12" s="1242"/>
      <c r="PHL12" s="1242"/>
      <c r="PHM12" s="1242"/>
      <c r="PHN12" s="1242"/>
      <c r="PHO12" s="1242"/>
      <c r="PHP12" s="1242"/>
      <c r="PHQ12" s="1242"/>
      <c r="PHR12" s="1242"/>
      <c r="PHS12" s="1242"/>
      <c r="PHT12" s="1242"/>
      <c r="PHU12" s="1242"/>
      <c r="PHV12" s="1242"/>
      <c r="PHW12" s="1242"/>
      <c r="PHX12" s="1242"/>
      <c r="PHY12" s="1242"/>
      <c r="PHZ12" s="1242"/>
      <c r="PIA12" s="1242"/>
      <c r="PIB12" s="1242"/>
      <c r="PIC12" s="1242"/>
      <c r="PID12" s="1242"/>
      <c r="PIE12" s="1242"/>
      <c r="PIF12" s="1242"/>
      <c r="PIG12" s="1242"/>
      <c r="PIH12" s="1242"/>
      <c r="PII12" s="1242"/>
      <c r="PIJ12" s="1242"/>
      <c r="PIK12" s="1242"/>
      <c r="PIL12" s="1242"/>
      <c r="PIM12" s="1242"/>
      <c r="PIN12" s="1242"/>
      <c r="PIO12" s="1242"/>
      <c r="PIP12" s="1242"/>
      <c r="PIQ12" s="1242"/>
      <c r="PIR12" s="1242"/>
      <c r="PIS12" s="1242"/>
      <c r="PIT12" s="1242"/>
      <c r="PIU12" s="1242"/>
      <c r="PIV12" s="1242"/>
      <c r="PIW12" s="1242"/>
      <c r="PIX12" s="1242"/>
      <c r="PIY12" s="1242"/>
      <c r="PIZ12" s="1242"/>
      <c r="PJA12" s="1242"/>
      <c r="PJB12" s="1242"/>
      <c r="PJC12" s="1242"/>
      <c r="PJD12" s="1242"/>
      <c r="PJE12" s="1242"/>
      <c r="PJF12" s="1242"/>
      <c r="PJG12" s="1242"/>
      <c r="PJH12" s="1242"/>
      <c r="PJI12" s="1242"/>
      <c r="PJJ12" s="1242"/>
      <c r="PJK12" s="1242"/>
      <c r="PJL12" s="1242"/>
      <c r="PJM12" s="1242"/>
      <c r="PJN12" s="1242"/>
      <c r="PJO12" s="1242"/>
      <c r="PJP12" s="1242"/>
      <c r="PJQ12" s="1242"/>
      <c r="PJR12" s="1242"/>
      <c r="PJS12" s="1242"/>
      <c r="PJT12" s="1242"/>
      <c r="PJU12" s="1242"/>
      <c r="PJV12" s="1242"/>
      <c r="PJW12" s="1242"/>
      <c r="PJX12" s="1242"/>
      <c r="PJY12" s="1242"/>
      <c r="PJZ12" s="1242"/>
      <c r="PKA12" s="1242"/>
      <c r="PKB12" s="1242"/>
      <c r="PKC12" s="1242"/>
      <c r="PKD12" s="1242"/>
      <c r="PKE12" s="1242"/>
      <c r="PKF12" s="1242"/>
      <c r="PKG12" s="1242"/>
      <c r="PKH12" s="1242"/>
      <c r="PKI12" s="1242"/>
      <c r="PKJ12" s="1242"/>
      <c r="PKK12" s="1242"/>
      <c r="PKL12" s="1242"/>
      <c r="PKM12" s="1242"/>
      <c r="PKN12" s="1242"/>
      <c r="PKO12" s="1242"/>
      <c r="PKP12" s="1242"/>
      <c r="PKQ12" s="1242"/>
      <c r="PKR12" s="1242"/>
      <c r="PKS12" s="1242"/>
      <c r="PKT12" s="1242"/>
      <c r="PKU12" s="1242"/>
      <c r="PKV12" s="1242"/>
      <c r="PKW12" s="1242"/>
      <c r="PKX12" s="1242"/>
      <c r="PKY12" s="1242"/>
      <c r="PKZ12" s="1242"/>
      <c r="PLA12" s="1242"/>
      <c r="PLB12" s="1242"/>
      <c r="PLC12" s="1242"/>
      <c r="PLD12" s="1242"/>
      <c r="PLE12" s="1242"/>
      <c r="PLF12" s="1242"/>
      <c r="PLG12" s="1242"/>
      <c r="PLH12" s="1242"/>
      <c r="PLI12" s="1242"/>
      <c r="PLJ12" s="1242"/>
      <c r="PLK12" s="1242"/>
      <c r="PLL12" s="1242"/>
      <c r="PLM12" s="1242"/>
      <c r="PLN12" s="1242"/>
      <c r="PLO12" s="1242"/>
      <c r="PLP12" s="1242"/>
      <c r="PLQ12" s="1242"/>
      <c r="PLR12" s="1242"/>
      <c r="PLS12" s="1242"/>
      <c r="PLT12" s="1242"/>
      <c r="PLU12" s="1242"/>
      <c r="PLV12" s="1242"/>
      <c r="PLW12" s="1242"/>
      <c r="PLX12" s="1242"/>
      <c r="PLY12" s="1242"/>
      <c r="PLZ12" s="1242"/>
      <c r="PMA12" s="1242"/>
      <c r="PMB12" s="1242"/>
      <c r="PMC12" s="1242"/>
      <c r="PMD12" s="1242"/>
      <c r="PME12" s="1242"/>
      <c r="PMF12" s="1242"/>
      <c r="PMG12" s="1242"/>
      <c r="PMH12" s="1242"/>
      <c r="PMI12" s="1242"/>
      <c r="PMJ12" s="1242"/>
      <c r="PMK12" s="1242"/>
      <c r="PML12" s="1242"/>
      <c r="PMM12" s="1242"/>
      <c r="PMN12" s="1242"/>
      <c r="PMO12" s="1242"/>
      <c r="PMP12" s="1242"/>
      <c r="PMQ12" s="1242"/>
      <c r="PMR12" s="1242"/>
      <c r="PMS12" s="1242"/>
      <c r="PMT12" s="1242"/>
      <c r="PMU12" s="1242"/>
      <c r="PMV12" s="1242"/>
      <c r="PMW12" s="1242"/>
      <c r="PMX12" s="1242"/>
      <c r="PMY12" s="1242"/>
      <c r="PMZ12" s="1242"/>
      <c r="PNA12" s="1242"/>
      <c r="PNB12" s="1242"/>
      <c r="PNC12" s="1242"/>
      <c r="PND12" s="1242"/>
      <c r="PNE12" s="1242"/>
      <c r="PNF12" s="1242"/>
      <c r="PNG12" s="1242"/>
      <c r="PNH12" s="1242"/>
      <c r="PNI12" s="1242"/>
      <c r="PNJ12" s="1242"/>
      <c r="PNK12" s="1242"/>
      <c r="PNL12" s="1242"/>
      <c r="PNM12" s="1242"/>
      <c r="PNN12" s="1242"/>
      <c r="PNO12" s="1242"/>
      <c r="PNP12" s="1242"/>
      <c r="PNQ12" s="1242"/>
      <c r="PNR12" s="1242"/>
      <c r="PNS12" s="1242"/>
      <c r="PNT12" s="1242"/>
      <c r="PNU12" s="1242"/>
      <c r="PNV12" s="1242"/>
      <c r="PNW12" s="1242"/>
      <c r="PNX12" s="1242"/>
      <c r="PNY12" s="1242"/>
      <c r="PNZ12" s="1242"/>
      <c r="POA12" s="1242"/>
      <c r="POB12" s="1242"/>
      <c r="POC12" s="1242"/>
      <c r="POD12" s="1242"/>
      <c r="POE12" s="1242"/>
      <c r="POF12" s="1242"/>
      <c r="POG12" s="1242"/>
      <c r="POH12" s="1242"/>
      <c r="POI12" s="1242"/>
      <c r="POJ12" s="1242"/>
      <c r="POK12" s="1242"/>
      <c r="POL12" s="1242"/>
      <c r="POM12" s="1242"/>
      <c r="PON12" s="1242"/>
      <c r="POO12" s="1242"/>
      <c r="POP12" s="1242"/>
      <c r="POQ12" s="1242"/>
      <c r="POR12" s="1242"/>
      <c r="POS12" s="1242"/>
      <c r="POT12" s="1242"/>
      <c r="POU12" s="1242"/>
      <c r="POV12" s="1242"/>
      <c r="POW12" s="1242"/>
      <c r="POX12" s="1242"/>
      <c r="POY12" s="1242"/>
      <c r="POZ12" s="1242"/>
      <c r="PPA12" s="1242"/>
      <c r="PPB12" s="1242"/>
      <c r="PPC12" s="1242"/>
      <c r="PPD12" s="1242"/>
      <c r="PPE12" s="1242"/>
      <c r="PPF12" s="1242"/>
      <c r="PPG12" s="1242"/>
      <c r="PPH12" s="1242"/>
      <c r="PPI12" s="1242"/>
      <c r="PPJ12" s="1242"/>
      <c r="PPK12" s="1242"/>
      <c r="PPL12" s="1242"/>
      <c r="PPM12" s="1242"/>
      <c r="PPN12" s="1242"/>
      <c r="PPO12" s="1242"/>
      <c r="PPP12" s="1242"/>
      <c r="PPQ12" s="1242"/>
      <c r="PPR12" s="1242"/>
      <c r="PPS12" s="1242"/>
      <c r="PPT12" s="1242"/>
      <c r="PPU12" s="1242"/>
      <c r="PPV12" s="1242"/>
      <c r="PPW12" s="1242"/>
      <c r="PPX12" s="1242"/>
      <c r="PPY12" s="1242"/>
      <c r="PPZ12" s="1242"/>
      <c r="PQA12" s="1242"/>
      <c r="PQB12" s="1242"/>
      <c r="PQC12" s="1242"/>
      <c r="PQD12" s="1242"/>
      <c r="PQE12" s="1242"/>
      <c r="PQF12" s="1242"/>
      <c r="PQG12" s="1242"/>
      <c r="PQH12" s="1242"/>
      <c r="PQI12" s="1242"/>
      <c r="PQJ12" s="1242"/>
      <c r="PQK12" s="1242"/>
      <c r="PQL12" s="1242"/>
      <c r="PQM12" s="1242"/>
      <c r="PQN12" s="1242"/>
      <c r="PQO12" s="1242"/>
      <c r="PQP12" s="1242"/>
      <c r="PQQ12" s="1242"/>
      <c r="PQR12" s="1242"/>
      <c r="PQS12" s="1242"/>
      <c r="PQT12" s="1242"/>
      <c r="PQU12" s="1242"/>
      <c r="PQV12" s="1242"/>
      <c r="PQW12" s="1242"/>
      <c r="PQX12" s="1242"/>
      <c r="PQY12" s="1242"/>
      <c r="PQZ12" s="1242"/>
      <c r="PRA12" s="1242"/>
      <c r="PRB12" s="1242"/>
      <c r="PRC12" s="1242"/>
      <c r="PRD12" s="1242"/>
      <c r="PRE12" s="1242"/>
      <c r="PRF12" s="1242"/>
      <c r="PRG12" s="1242"/>
      <c r="PRH12" s="1242"/>
      <c r="PRI12" s="1242"/>
      <c r="PRJ12" s="1242"/>
      <c r="PRK12" s="1242"/>
      <c r="PRL12" s="1242"/>
      <c r="PRM12" s="1242"/>
      <c r="PRN12" s="1242"/>
      <c r="PRO12" s="1242"/>
      <c r="PRP12" s="1242"/>
      <c r="PRQ12" s="1242"/>
      <c r="PRR12" s="1242"/>
      <c r="PRS12" s="1242"/>
      <c r="PRT12" s="1242"/>
      <c r="PRU12" s="1242"/>
      <c r="PRV12" s="1242"/>
      <c r="PRW12" s="1242"/>
      <c r="PRX12" s="1242"/>
      <c r="PRY12" s="1242"/>
      <c r="PRZ12" s="1242"/>
      <c r="PSA12" s="1242"/>
      <c r="PSB12" s="1242"/>
      <c r="PSC12" s="1242"/>
      <c r="PSD12" s="1242"/>
      <c r="PSE12" s="1242"/>
      <c r="PSF12" s="1242"/>
      <c r="PSG12" s="1242"/>
      <c r="PSH12" s="1242"/>
      <c r="PSI12" s="1242"/>
      <c r="PSJ12" s="1242"/>
      <c r="PSK12" s="1242"/>
      <c r="PSL12" s="1242"/>
      <c r="PSM12" s="1242"/>
      <c r="PSN12" s="1242"/>
      <c r="PSO12" s="1242"/>
      <c r="PSP12" s="1242"/>
      <c r="PSQ12" s="1242"/>
      <c r="PSR12" s="1242"/>
      <c r="PSS12" s="1242"/>
      <c r="PST12" s="1242"/>
      <c r="PSU12" s="1242"/>
      <c r="PSV12" s="1242"/>
      <c r="PSW12" s="1242"/>
      <c r="PSX12" s="1242"/>
      <c r="PSY12" s="1242"/>
      <c r="PSZ12" s="1242"/>
      <c r="PTA12" s="1242"/>
      <c r="PTB12" s="1242"/>
      <c r="PTC12" s="1242"/>
      <c r="PTD12" s="1242"/>
      <c r="PTE12" s="1242"/>
      <c r="PTF12" s="1242"/>
      <c r="PTG12" s="1242"/>
      <c r="PTH12" s="1242"/>
      <c r="PTI12" s="1242"/>
      <c r="PTJ12" s="1242"/>
      <c r="PTK12" s="1242"/>
      <c r="PTL12" s="1242"/>
      <c r="PTM12" s="1242"/>
      <c r="PTN12" s="1242"/>
      <c r="PTO12" s="1242"/>
      <c r="PTP12" s="1242"/>
      <c r="PTQ12" s="1242"/>
      <c r="PTR12" s="1242"/>
      <c r="PTS12" s="1242"/>
      <c r="PTT12" s="1242"/>
      <c r="PTU12" s="1242"/>
      <c r="PTV12" s="1242"/>
      <c r="PTW12" s="1242"/>
      <c r="PTX12" s="1242"/>
      <c r="PTY12" s="1242"/>
      <c r="PTZ12" s="1242"/>
      <c r="PUA12" s="1242"/>
      <c r="PUB12" s="1242"/>
      <c r="PUC12" s="1242"/>
      <c r="PUD12" s="1242"/>
      <c r="PUE12" s="1242"/>
      <c r="PUF12" s="1242"/>
      <c r="PUG12" s="1242"/>
      <c r="PUH12" s="1242"/>
      <c r="PUI12" s="1242"/>
      <c r="PUJ12" s="1242"/>
      <c r="PUK12" s="1242"/>
      <c r="PUL12" s="1242"/>
      <c r="PUM12" s="1242"/>
      <c r="PUN12" s="1242"/>
      <c r="PUO12" s="1242"/>
      <c r="PUP12" s="1242"/>
      <c r="PUQ12" s="1242"/>
      <c r="PUR12" s="1242"/>
      <c r="PUS12" s="1242"/>
      <c r="PUT12" s="1242"/>
      <c r="PUU12" s="1242"/>
      <c r="PUV12" s="1242"/>
      <c r="PUW12" s="1242"/>
      <c r="PUX12" s="1242"/>
      <c r="PUY12" s="1242"/>
      <c r="PUZ12" s="1242"/>
      <c r="PVA12" s="1242"/>
      <c r="PVB12" s="1242"/>
      <c r="PVC12" s="1242"/>
      <c r="PVD12" s="1242"/>
      <c r="PVE12" s="1242"/>
      <c r="PVF12" s="1242"/>
      <c r="PVG12" s="1242"/>
      <c r="PVH12" s="1242"/>
      <c r="PVI12" s="1242"/>
      <c r="PVJ12" s="1242"/>
      <c r="PVK12" s="1242"/>
      <c r="PVL12" s="1242"/>
      <c r="PVM12" s="1242"/>
      <c r="PVN12" s="1242"/>
      <c r="PVO12" s="1242"/>
      <c r="PVP12" s="1242"/>
      <c r="PVQ12" s="1242"/>
      <c r="PVR12" s="1242"/>
      <c r="PVS12" s="1242"/>
      <c r="PVT12" s="1242"/>
      <c r="PVU12" s="1242"/>
      <c r="PVV12" s="1242"/>
      <c r="PVW12" s="1242"/>
      <c r="PVX12" s="1242"/>
      <c r="PVY12" s="1242"/>
      <c r="PVZ12" s="1242"/>
      <c r="PWA12" s="1242"/>
      <c r="PWB12" s="1242"/>
      <c r="PWC12" s="1242"/>
      <c r="PWD12" s="1242"/>
      <c r="PWE12" s="1242"/>
      <c r="PWF12" s="1242"/>
      <c r="PWG12" s="1242"/>
      <c r="PWH12" s="1242"/>
      <c r="PWI12" s="1242"/>
      <c r="PWJ12" s="1242"/>
      <c r="PWK12" s="1242"/>
      <c r="PWL12" s="1242"/>
      <c r="PWM12" s="1242"/>
      <c r="PWN12" s="1242"/>
      <c r="PWO12" s="1242"/>
      <c r="PWP12" s="1242"/>
      <c r="PWQ12" s="1242"/>
      <c r="PWR12" s="1242"/>
      <c r="PWS12" s="1242"/>
      <c r="PWT12" s="1242"/>
      <c r="PWU12" s="1242"/>
      <c r="PWV12" s="1242"/>
      <c r="PWW12" s="1242"/>
      <c r="PWX12" s="1242"/>
      <c r="PWY12" s="1242"/>
      <c r="PWZ12" s="1242"/>
      <c r="PXA12" s="1242"/>
      <c r="PXB12" s="1242"/>
      <c r="PXC12" s="1242"/>
      <c r="PXD12" s="1242"/>
      <c r="PXE12" s="1242"/>
      <c r="PXF12" s="1242"/>
      <c r="PXG12" s="1242"/>
      <c r="PXH12" s="1242"/>
      <c r="PXI12" s="1242"/>
      <c r="PXJ12" s="1242"/>
      <c r="PXK12" s="1242"/>
      <c r="PXL12" s="1242"/>
      <c r="PXM12" s="1242"/>
      <c r="PXN12" s="1242"/>
      <c r="PXO12" s="1242"/>
      <c r="PXP12" s="1242"/>
      <c r="PXQ12" s="1242"/>
      <c r="PXR12" s="1242"/>
      <c r="PXS12" s="1242"/>
      <c r="PXT12" s="1242"/>
      <c r="PXU12" s="1242"/>
      <c r="PXV12" s="1242"/>
      <c r="PXW12" s="1242"/>
      <c r="PXX12" s="1242"/>
      <c r="PXY12" s="1242"/>
      <c r="PXZ12" s="1242"/>
      <c r="PYA12" s="1242"/>
      <c r="PYB12" s="1242"/>
      <c r="PYC12" s="1242"/>
      <c r="PYD12" s="1242"/>
      <c r="PYE12" s="1242"/>
      <c r="PYF12" s="1242"/>
      <c r="PYG12" s="1242"/>
      <c r="PYH12" s="1242"/>
      <c r="PYI12" s="1242"/>
      <c r="PYJ12" s="1242"/>
      <c r="PYK12" s="1242"/>
      <c r="PYL12" s="1242"/>
      <c r="PYM12" s="1242"/>
      <c r="PYN12" s="1242"/>
      <c r="PYO12" s="1242"/>
      <c r="PYP12" s="1242"/>
      <c r="PYQ12" s="1242"/>
      <c r="PYR12" s="1242"/>
      <c r="PYS12" s="1242"/>
      <c r="PYT12" s="1242"/>
      <c r="PYU12" s="1242"/>
      <c r="PYV12" s="1242"/>
      <c r="PYW12" s="1242"/>
      <c r="PYX12" s="1242"/>
      <c r="PYY12" s="1242"/>
      <c r="PYZ12" s="1242"/>
      <c r="PZA12" s="1242"/>
      <c r="PZB12" s="1242"/>
      <c r="PZC12" s="1242"/>
      <c r="PZD12" s="1242"/>
      <c r="PZE12" s="1242"/>
      <c r="PZF12" s="1242"/>
      <c r="PZG12" s="1242"/>
      <c r="PZH12" s="1242"/>
      <c r="PZI12" s="1242"/>
      <c r="PZJ12" s="1242"/>
      <c r="PZK12" s="1242"/>
      <c r="PZL12" s="1242"/>
      <c r="PZM12" s="1242"/>
      <c r="PZN12" s="1242"/>
      <c r="PZO12" s="1242"/>
      <c r="PZP12" s="1242"/>
      <c r="PZQ12" s="1242"/>
      <c r="PZR12" s="1242"/>
      <c r="PZS12" s="1242"/>
      <c r="PZT12" s="1242"/>
      <c r="PZU12" s="1242"/>
      <c r="PZV12" s="1242"/>
      <c r="PZW12" s="1242"/>
      <c r="PZX12" s="1242"/>
      <c r="PZY12" s="1242"/>
      <c r="PZZ12" s="1242"/>
      <c r="QAA12" s="1242"/>
      <c r="QAB12" s="1242"/>
      <c r="QAC12" s="1242"/>
      <c r="QAD12" s="1242"/>
      <c r="QAE12" s="1242"/>
      <c r="QAF12" s="1242"/>
      <c r="QAG12" s="1242"/>
      <c r="QAH12" s="1242"/>
      <c r="QAI12" s="1242"/>
      <c r="QAJ12" s="1242"/>
      <c r="QAK12" s="1242"/>
      <c r="QAL12" s="1242"/>
      <c r="QAM12" s="1242"/>
      <c r="QAN12" s="1242"/>
      <c r="QAO12" s="1242"/>
      <c r="QAP12" s="1242"/>
      <c r="QAQ12" s="1242"/>
      <c r="QAR12" s="1242"/>
      <c r="QAS12" s="1242"/>
      <c r="QAT12" s="1242"/>
      <c r="QAU12" s="1242"/>
      <c r="QAV12" s="1242"/>
      <c r="QAW12" s="1242"/>
      <c r="QAX12" s="1242"/>
      <c r="QAY12" s="1242"/>
      <c r="QAZ12" s="1242"/>
      <c r="QBA12" s="1242"/>
      <c r="QBB12" s="1242"/>
      <c r="QBC12" s="1242"/>
      <c r="QBD12" s="1242"/>
      <c r="QBE12" s="1242"/>
      <c r="QBF12" s="1242"/>
      <c r="QBG12" s="1242"/>
      <c r="QBH12" s="1242"/>
      <c r="QBI12" s="1242"/>
      <c r="QBJ12" s="1242"/>
      <c r="QBK12" s="1242"/>
      <c r="QBL12" s="1242"/>
      <c r="QBM12" s="1242"/>
      <c r="QBN12" s="1242"/>
      <c r="QBO12" s="1242"/>
      <c r="QBP12" s="1242"/>
      <c r="QBQ12" s="1242"/>
      <c r="QBR12" s="1242"/>
      <c r="QBS12" s="1242"/>
      <c r="QBT12" s="1242"/>
      <c r="QBU12" s="1242"/>
      <c r="QBV12" s="1242"/>
      <c r="QBW12" s="1242"/>
      <c r="QBX12" s="1242"/>
      <c r="QBY12" s="1242"/>
      <c r="QBZ12" s="1242"/>
      <c r="QCA12" s="1242"/>
      <c r="QCB12" s="1242"/>
      <c r="QCC12" s="1242"/>
      <c r="QCD12" s="1242"/>
      <c r="QCE12" s="1242"/>
      <c r="QCF12" s="1242"/>
      <c r="QCG12" s="1242"/>
      <c r="QCH12" s="1242"/>
      <c r="QCI12" s="1242"/>
      <c r="QCJ12" s="1242"/>
      <c r="QCK12" s="1242"/>
      <c r="QCL12" s="1242"/>
      <c r="QCM12" s="1242"/>
      <c r="QCN12" s="1242"/>
      <c r="QCO12" s="1242"/>
      <c r="QCP12" s="1242"/>
      <c r="QCQ12" s="1242"/>
      <c r="QCR12" s="1242"/>
      <c r="QCS12" s="1242"/>
      <c r="QCT12" s="1242"/>
      <c r="QCU12" s="1242"/>
      <c r="QCV12" s="1242"/>
      <c r="QCW12" s="1242"/>
      <c r="QCX12" s="1242"/>
      <c r="QCY12" s="1242"/>
      <c r="QCZ12" s="1242"/>
      <c r="QDA12" s="1242"/>
      <c r="QDB12" s="1242"/>
      <c r="QDC12" s="1242"/>
      <c r="QDD12" s="1242"/>
      <c r="QDE12" s="1242"/>
      <c r="QDF12" s="1242"/>
      <c r="QDG12" s="1242"/>
      <c r="QDH12" s="1242"/>
      <c r="QDI12" s="1242"/>
      <c r="QDJ12" s="1242"/>
      <c r="QDK12" s="1242"/>
      <c r="QDL12" s="1242"/>
      <c r="QDM12" s="1242"/>
      <c r="QDN12" s="1242"/>
      <c r="QDO12" s="1242"/>
      <c r="QDP12" s="1242"/>
      <c r="QDQ12" s="1242"/>
      <c r="QDR12" s="1242"/>
      <c r="QDS12" s="1242"/>
      <c r="QDT12" s="1242"/>
      <c r="QDU12" s="1242"/>
      <c r="QDV12" s="1242"/>
      <c r="QDW12" s="1242"/>
      <c r="QDX12" s="1242"/>
      <c r="QDY12" s="1242"/>
      <c r="QDZ12" s="1242"/>
      <c r="QEA12" s="1242"/>
      <c r="QEB12" s="1242"/>
      <c r="QEC12" s="1242"/>
      <c r="QED12" s="1242"/>
      <c r="QEE12" s="1242"/>
      <c r="QEF12" s="1242"/>
      <c r="QEG12" s="1242"/>
      <c r="QEH12" s="1242"/>
      <c r="QEI12" s="1242"/>
      <c r="QEJ12" s="1242"/>
      <c r="QEK12" s="1242"/>
      <c r="QEL12" s="1242"/>
      <c r="QEM12" s="1242"/>
      <c r="QEN12" s="1242"/>
      <c r="QEO12" s="1242"/>
      <c r="QEP12" s="1242"/>
      <c r="QEQ12" s="1242"/>
      <c r="QER12" s="1242"/>
      <c r="QES12" s="1242"/>
      <c r="QET12" s="1242"/>
      <c r="QEU12" s="1242"/>
      <c r="QEV12" s="1242"/>
      <c r="QEW12" s="1242"/>
      <c r="QEX12" s="1242"/>
      <c r="QEY12" s="1242"/>
      <c r="QEZ12" s="1242"/>
      <c r="QFA12" s="1242"/>
      <c r="QFB12" s="1242"/>
      <c r="QFC12" s="1242"/>
      <c r="QFD12" s="1242"/>
      <c r="QFE12" s="1242"/>
      <c r="QFF12" s="1242"/>
      <c r="QFG12" s="1242"/>
      <c r="QFH12" s="1242"/>
      <c r="QFI12" s="1242"/>
      <c r="QFJ12" s="1242"/>
      <c r="QFK12" s="1242"/>
      <c r="QFL12" s="1242"/>
      <c r="QFM12" s="1242"/>
      <c r="QFN12" s="1242"/>
      <c r="QFO12" s="1242"/>
      <c r="QFP12" s="1242"/>
      <c r="QFQ12" s="1242"/>
      <c r="QFR12" s="1242"/>
      <c r="QFS12" s="1242"/>
      <c r="QFT12" s="1242"/>
      <c r="QFU12" s="1242"/>
      <c r="QFV12" s="1242"/>
      <c r="QFW12" s="1242"/>
      <c r="QFX12" s="1242"/>
      <c r="QFY12" s="1242"/>
      <c r="QFZ12" s="1242"/>
      <c r="QGA12" s="1242"/>
      <c r="QGB12" s="1242"/>
      <c r="QGC12" s="1242"/>
      <c r="QGD12" s="1242"/>
      <c r="QGE12" s="1242"/>
      <c r="QGF12" s="1242"/>
      <c r="QGG12" s="1242"/>
      <c r="QGH12" s="1242"/>
      <c r="QGI12" s="1242"/>
      <c r="QGJ12" s="1242"/>
      <c r="QGK12" s="1242"/>
      <c r="QGL12" s="1242"/>
      <c r="QGM12" s="1242"/>
      <c r="QGN12" s="1242"/>
      <c r="QGO12" s="1242"/>
      <c r="QGP12" s="1242"/>
      <c r="QGQ12" s="1242"/>
      <c r="QGR12" s="1242"/>
      <c r="QGS12" s="1242"/>
      <c r="QGT12" s="1242"/>
      <c r="QGU12" s="1242"/>
      <c r="QGV12" s="1242"/>
      <c r="QGW12" s="1242"/>
      <c r="QGX12" s="1242"/>
      <c r="QGY12" s="1242"/>
      <c r="QGZ12" s="1242"/>
      <c r="QHA12" s="1242"/>
      <c r="QHB12" s="1242"/>
      <c r="QHC12" s="1242"/>
      <c r="QHD12" s="1242"/>
      <c r="QHE12" s="1242"/>
      <c r="QHF12" s="1242"/>
      <c r="QHG12" s="1242"/>
      <c r="QHH12" s="1242"/>
      <c r="QHI12" s="1242"/>
      <c r="QHJ12" s="1242"/>
      <c r="QHK12" s="1242"/>
      <c r="QHL12" s="1242"/>
      <c r="QHM12" s="1242"/>
      <c r="QHN12" s="1242"/>
      <c r="QHO12" s="1242"/>
      <c r="QHP12" s="1242"/>
      <c r="QHQ12" s="1242"/>
      <c r="QHR12" s="1242"/>
      <c r="QHS12" s="1242"/>
      <c r="QHT12" s="1242"/>
      <c r="QHU12" s="1242"/>
      <c r="QHV12" s="1242"/>
      <c r="QHW12" s="1242"/>
      <c r="QHX12" s="1242"/>
      <c r="QHY12" s="1242"/>
      <c r="QHZ12" s="1242"/>
      <c r="QIA12" s="1242"/>
      <c r="QIB12" s="1242"/>
      <c r="QIC12" s="1242"/>
      <c r="QID12" s="1242"/>
      <c r="QIE12" s="1242"/>
      <c r="QIF12" s="1242"/>
      <c r="QIG12" s="1242"/>
      <c r="QIH12" s="1242"/>
      <c r="QII12" s="1242"/>
      <c r="QIJ12" s="1242"/>
      <c r="QIK12" s="1242"/>
      <c r="QIL12" s="1242"/>
      <c r="QIM12" s="1242"/>
      <c r="QIN12" s="1242"/>
      <c r="QIO12" s="1242"/>
      <c r="QIP12" s="1242"/>
      <c r="QIQ12" s="1242"/>
      <c r="QIR12" s="1242"/>
      <c r="QIS12" s="1242"/>
      <c r="QIT12" s="1242"/>
      <c r="QIU12" s="1242"/>
      <c r="QIV12" s="1242"/>
      <c r="QIW12" s="1242"/>
      <c r="QIX12" s="1242"/>
      <c r="QIY12" s="1242"/>
      <c r="QIZ12" s="1242"/>
      <c r="QJA12" s="1242"/>
      <c r="QJB12" s="1242"/>
      <c r="QJC12" s="1242"/>
      <c r="QJD12" s="1242"/>
      <c r="QJE12" s="1242"/>
      <c r="QJF12" s="1242"/>
      <c r="QJG12" s="1242"/>
      <c r="QJH12" s="1242"/>
      <c r="QJI12" s="1242"/>
      <c r="QJJ12" s="1242"/>
      <c r="QJK12" s="1242"/>
      <c r="QJL12" s="1242"/>
      <c r="QJM12" s="1242"/>
      <c r="QJN12" s="1242"/>
      <c r="QJO12" s="1242"/>
      <c r="QJP12" s="1242"/>
      <c r="QJQ12" s="1242"/>
      <c r="QJR12" s="1242"/>
      <c r="QJS12" s="1242"/>
      <c r="QJT12" s="1242"/>
      <c r="QJU12" s="1242"/>
      <c r="QJV12" s="1242"/>
      <c r="QJW12" s="1242"/>
      <c r="QJX12" s="1242"/>
      <c r="QJY12" s="1242"/>
      <c r="QJZ12" s="1242"/>
      <c r="QKA12" s="1242"/>
      <c r="QKB12" s="1242"/>
      <c r="QKC12" s="1242"/>
      <c r="QKD12" s="1242"/>
      <c r="QKE12" s="1242"/>
      <c r="QKF12" s="1242"/>
      <c r="QKG12" s="1242"/>
      <c r="QKH12" s="1242"/>
      <c r="QKI12" s="1242"/>
      <c r="QKJ12" s="1242"/>
      <c r="QKK12" s="1242"/>
      <c r="QKL12" s="1242"/>
      <c r="QKM12" s="1242"/>
      <c r="QKN12" s="1242"/>
      <c r="QKO12" s="1242"/>
      <c r="QKP12" s="1242"/>
      <c r="QKQ12" s="1242"/>
      <c r="QKR12" s="1242"/>
      <c r="QKS12" s="1242"/>
      <c r="QKT12" s="1242"/>
      <c r="QKU12" s="1242"/>
      <c r="QKV12" s="1242"/>
      <c r="QKW12" s="1242"/>
      <c r="QKX12" s="1242"/>
      <c r="QKY12" s="1242"/>
      <c r="QKZ12" s="1242"/>
      <c r="QLA12" s="1242"/>
      <c r="QLB12" s="1242"/>
      <c r="QLC12" s="1242"/>
      <c r="QLD12" s="1242"/>
      <c r="QLE12" s="1242"/>
      <c r="QLF12" s="1242"/>
      <c r="QLG12" s="1242"/>
      <c r="QLH12" s="1242"/>
      <c r="QLI12" s="1242"/>
      <c r="QLJ12" s="1242"/>
      <c r="QLK12" s="1242"/>
      <c r="QLL12" s="1242"/>
      <c r="QLM12" s="1242"/>
      <c r="QLN12" s="1242"/>
      <c r="QLO12" s="1242"/>
      <c r="QLP12" s="1242"/>
      <c r="QLQ12" s="1242"/>
      <c r="QLR12" s="1242"/>
      <c r="QLS12" s="1242"/>
      <c r="QLT12" s="1242"/>
      <c r="QLU12" s="1242"/>
      <c r="QLV12" s="1242"/>
      <c r="QLW12" s="1242"/>
      <c r="QLX12" s="1242"/>
      <c r="QLY12" s="1242"/>
      <c r="QLZ12" s="1242"/>
      <c r="QMA12" s="1242"/>
      <c r="QMB12" s="1242"/>
      <c r="QMC12" s="1242"/>
      <c r="QMD12" s="1242"/>
      <c r="QME12" s="1242"/>
      <c r="QMF12" s="1242"/>
      <c r="QMG12" s="1242"/>
      <c r="QMH12" s="1242"/>
      <c r="QMI12" s="1242"/>
      <c r="QMJ12" s="1242"/>
      <c r="QMK12" s="1242"/>
      <c r="QML12" s="1242"/>
      <c r="QMM12" s="1242"/>
      <c r="QMN12" s="1242"/>
      <c r="QMO12" s="1242"/>
      <c r="QMP12" s="1242"/>
      <c r="QMQ12" s="1242"/>
      <c r="QMR12" s="1242"/>
      <c r="QMS12" s="1242"/>
      <c r="QMT12" s="1242"/>
      <c r="QMU12" s="1242"/>
      <c r="QMV12" s="1242"/>
      <c r="QMW12" s="1242"/>
      <c r="QMX12" s="1242"/>
      <c r="QMY12" s="1242"/>
      <c r="QMZ12" s="1242"/>
      <c r="QNA12" s="1242"/>
      <c r="QNB12" s="1242"/>
      <c r="QNC12" s="1242"/>
      <c r="QND12" s="1242"/>
      <c r="QNE12" s="1242"/>
      <c r="QNF12" s="1242"/>
      <c r="QNG12" s="1242"/>
      <c r="QNH12" s="1242"/>
      <c r="QNI12" s="1242"/>
      <c r="QNJ12" s="1242"/>
      <c r="QNK12" s="1242"/>
      <c r="QNL12" s="1242"/>
      <c r="QNM12" s="1242"/>
      <c r="QNN12" s="1242"/>
      <c r="QNO12" s="1242"/>
      <c r="QNP12" s="1242"/>
      <c r="QNQ12" s="1242"/>
      <c r="QNR12" s="1242"/>
      <c r="QNS12" s="1242"/>
      <c r="QNT12" s="1242"/>
      <c r="QNU12" s="1242"/>
      <c r="QNV12" s="1242"/>
      <c r="QNW12" s="1242"/>
      <c r="QNX12" s="1242"/>
      <c r="QNY12" s="1242"/>
      <c r="QNZ12" s="1242"/>
      <c r="QOA12" s="1242"/>
      <c r="QOB12" s="1242"/>
      <c r="QOC12" s="1242"/>
      <c r="QOD12" s="1242"/>
      <c r="QOE12" s="1242"/>
      <c r="QOF12" s="1242"/>
      <c r="QOG12" s="1242"/>
      <c r="QOH12" s="1242"/>
      <c r="QOI12" s="1242"/>
      <c r="QOJ12" s="1242"/>
      <c r="QOK12" s="1242"/>
      <c r="QOL12" s="1242"/>
      <c r="QOM12" s="1242"/>
      <c r="QON12" s="1242"/>
      <c r="QOO12" s="1242"/>
      <c r="QOP12" s="1242"/>
      <c r="QOQ12" s="1242"/>
      <c r="QOR12" s="1242"/>
      <c r="QOS12" s="1242"/>
      <c r="QOT12" s="1242"/>
      <c r="QOU12" s="1242"/>
      <c r="QOV12" s="1242"/>
      <c r="QOW12" s="1242"/>
      <c r="QOX12" s="1242"/>
      <c r="QOY12" s="1242"/>
      <c r="QOZ12" s="1242"/>
      <c r="QPA12" s="1242"/>
      <c r="QPB12" s="1242"/>
      <c r="QPC12" s="1242"/>
      <c r="QPD12" s="1242"/>
      <c r="QPE12" s="1242"/>
      <c r="QPF12" s="1242"/>
      <c r="QPG12" s="1242"/>
      <c r="QPH12" s="1242"/>
      <c r="QPI12" s="1242"/>
      <c r="QPJ12" s="1242"/>
      <c r="QPK12" s="1242"/>
      <c r="QPL12" s="1242"/>
      <c r="QPM12" s="1242"/>
      <c r="QPN12" s="1242"/>
      <c r="QPO12" s="1242"/>
      <c r="QPP12" s="1242"/>
      <c r="QPQ12" s="1242"/>
      <c r="QPR12" s="1242"/>
      <c r="QPS12" s="1242"/>
      <c r="QPT12" s="1242"/>
      <c r="QPU12" s="1242"/>
      <c r="QPV12" s="1242"/>
      <c r="QPW12" s="1242"/>
      <c r="QPX12" s="1242"/>
      <c r="QPY12" s="1242"/>
      <c r="QPZ12" s="1242"/>
      <c r="QQA12" s="1242"/>
      <c r="QQB12" s="1242"/>
      <c r="QQC12" s="1242"/>
      <c r="QQD12" s="1242"/>
      <c r="QQE12" s="1242"/>
      <c r="QQF12" s="1242"/>
      <c r="QQG12" s="1242"/>
      <c r="QQH12" s="1242"/>
      <c r="QQI12" s="1242"/>
      <c r="QQJ12" s="1242"/>
      <c r="QQK12" s="1242"/>
      <c r="QQL12" s="1242"/>
      <c r="QQM12" s="1242"/>
      <c r="QQN12" s="1242"/>
      <c r="QQO12" s="1242"/>
      <c r="QQP12" s="1242"/>
      <c r="QQQ12" s="1242"/>
      <c r="QQR12" s="1242"/>
      <c r="QQS12" s="1242"/>
      <c r="QQT12" s="1242"/>
      <c r="QQU12" s="1242"/>
      <c r="QQV12" s="1242"/>
      <c r="QQW12" s="1242"/>
      <c r="QQX12" s="1242"/>
      <c r="QQY12" s="1242"/>
      <c r="QQZ12" s="1242"/>
      <c r="QRA12" s="1242"/>
      <c r="QRB12" s="1242"/>
      <c r="QRC12" s="1242"/>
      <c r="QRD12" s="1242"/>
      <c r="QRE12" s="1242"/>
      <c r="QRF12" s="1242"/>
      <c r="QRG12" s="1242"/>
      <c r="QRH12" s="1242"/>
      <c r="QRI12" s="1242"/>
      <c r="QRJ12" s="1242"/>
      <c r="QRK12" s="1242"/>
      <c r="QRL12" s="1242"/>
      <c r="QRM12" s="1242"/>
      <c r="QRN12" s="1242"/>
      <c r="QRO12" s="1242"/>
      <c r="QRP12" s="1242"/>
      <c r="QRQ12" s="1242"/>
      <c r="QRR12" s="1242"/>
      <c r="QRS12" s="1242"/>
      <c r="QRT12" s="1242"/>
      <c r="QRU12" s="1242"/>
      <c r="QRV12" s="1242"/>
      <c r="QRW12" s="1242"/>
      <c r="QRX12" s="1242"/>
      <c r="QRY12" s="1242"/>
      <c r="QRZ12" s="1242"/>
      <c r="QSA12" s="1242"/>
      <c r="QSB12" s="1242"/>
      <c r="QSC12" s="1242"/>
      <c r="QSD12" s="1242"/>
      <c r="QSE12" s="1242"/>
      <c r="QSF12" s="1242"/>
      <c r="QSG12" s="1242"/>
      <c r="QSH12" s="1242"/>
      <c r="QSI12" s="1242"/>
      <c r="QSJ12" s="1242"/>
      <c r="QSK12" s="1242"/>
      <c r="QSL12" s="1242"/>
      <c r="QSM12" s="1242"/>
      <c r="QSN12" s="1242"/>
      <c r="QSO12" s="1242"/>
      <c r="QSP12" s="1242"/>
      <c r="QSQ12" s="1242"/>
      <c r="QSR12" s="1242"/>
      <c r="QSS12" s="1242"/>
      <c r="QST12" s="1242"/>
      <c r="QSU12" s="1242"/>
      <c r="QSV12" s="1242"/>
      <c r="QSW12" s="1242"/>
      <c r="QSX12" s="1242"/>
      <c r="QSY12" s="1242"/>
      <c r="QSZ12" s="1242"/>
      <c r="QTA12" s="1242"/>
      <c r="QTB12" s="1242"/>
      <c r="QTC12" s="1242"/>
      <c r="QTD12" s="1242"/>
      <c r="QTE12" s="1242"/>
      <c r="QTF12" s="1242"/>
      <c r="QTG12" s="1242"/>
      <c r="QTH12" s="1242"/>
      <c r="QTI12" s="1242"/>
      <c r="QTJ12" s="1242"/>
      <c r="QTK12" s="1242"/>
      <c r="QTL12" s="1242"/>
      <c r="QTM12" s="1242"/>
      <c r="QTN12" s="1242"/>
      <c r="QTO12" s="1242"/>
      <c r="QTP12" s="1242"/>
      <c r="QTQ12" s="1242"/>
      <c r="QTR12" s="1242"/>
      <c r="QTS12" s="1242"/>
      <c r="QTT12" s="1242"/>
      <c r="QTU12" s="1242"/>
      <c r="QTV12" s="1242"/>
      <c r="QTW12" s="1242"/>
      <c r="QTX12" s="1242"/>
      <c r="QTY12" s="1242"/>
      <c r="QTZ12" s="1242"/>
      <c r="QUA12" s="1242"/>
      <c r="QUB12" s="1242"/>
      <c r="QUC12" s="1242"/>
      <c r="QUD12" s="1242"/>
      <c r="QUE12" s="1242"/>
      <c r="QUF12" s="1242"/>
      <c r="QUG12" s="1242"/>
      <c r="QUH12" s="1242"/>
      <c r="QUI12" s="1242"/>
      <c r="QUJ12" s="1242"/>
      <c r="QUK12" s="1242"/>
      <c r="QUL12" s="1242"/>
      <c r="QUM12" s="1242"/>
      <c r="QUN12" s="1242"/>
      <c r="QUO12" s="1242"/>
      <c r="QUP12" s="1242"/>
      <c r="QUQ12" s="1242"/>
      <c r="QUR12" s="1242"/>
      <c r="QUS12" s="1242"/>
      <c r="QUT12" s="1242"/>
      <c r="QUU12" s="1242"/>
      <c r="QUV12" s="1242"/>
      <c r="QUW12" s="1242"/>
      <c r="QUX12" s="1242"/>
      <c r="QUY12" s="1242"/>
      <c r="QUZ12" s="1242"/>
      <c r="QVA12" s="1242"/>
      <c r="QVB12" s="1242"/>
      <c r="QVC12" s="1242"/>
      <c r="QVD12" s="1242"/>
      <c r="QVE12" s="1242"/>
      <c r="QVF12" s="1242"/>
      <c r="QVG12" s="1242"/>
      <c r="QVH12" s="1242"/>
      <c r="QVI12" s="1242"/>
      <c r="QVJ12" s="1242"/>
      <c r="QVK12" s="1242"/>
      <c r="QVL12" s="1242"/>
      <c r="QVM12" s="1242"/>
      <c r="QVN12" s="1242"/>
      <c r="QVO12" s="1242"/>
      <c r="QVP12" s="1242"/>
      <c r="QVQ12" s="1242"/>
      <c r="QVR12" s="1242"/>
      <c r="QVS12" s="1242"/>
      <c r="QVT12" s="1242"/>
      <c r="QVU12" s="1242"/>
      <c r="QVV12" s="1242"/>
      <c r="QVW12" s="1242"/>
      <c r="QVX12" s="1242"/>
      <c r="QVY12" s="1242"/>
      <c r="QVZ12" s="1242"/>
      <c r="QWA12" s="1242"/>
      <c r="QWB12" s="1242"/>
      <c r="QWC12" s="1242"/>
      <c r="QWD12" s="1242"/>
      <c r="QWE12" s="1242"/>
      <c r="QWF12" s="1242"/>
      <c r="QWG12" s="1242"/>
      <c r="QWH12" s="1242"/>
      <c r="QWI12" s="1242"/>
      <c r="QWJ12" s="1242"/>
      <c r="QWK12" s="1242"/>
      <c r="QWL12" s="1242"/>
      <c r="QWM12" s="1242"/>
      <c r="QWN12" s="1242"/>
      <c r="QWO12" s="1242"/>
      <c r="QWP12" s="1242"/>
      <c r="QWQ12" s="1242"/>
      <c r="QWR12" s="1242"/>
      <c r="QWS12" s="1242"/>
      <c r="QWT12" s="1242"/>
      <c r="QWU12" s="1242"/>
      <c r="QWV12" s="1242"/>
      <c r="QWW12" s="1242"/>
      <c r="QWX12" s="1242"/>
      <c r="QWY12" s="1242"/>
      <c r="QWZ12" s="1242"/>
      <c r="QXA12" s="1242"/>
      <c r="QXB12" s="1242"/>
      <c r="QXC12" s="1242"/>
      <c r="QXD12" s="1242"/>
      <c r="QXE12" s="1242"/>
      <c r="QXF12" s="1242"/>
      <c r="QXG12" s="1242"/>
      <c r="QXH12" s="1242"/>
      <c r="QXI12" s="1242"/>
      <c r="QXJ12" s="1242"/>
      <c r="QXK12" s="1242"/>
      <c r="QXL12" s="1242"/>
      <c r="QXM12" s="1242"/>
      <c r="QXN12" s="1242"/>
      <c r="QXO12" s="1242"/>
      <c r="QXP12" s="1242"/>
      <c r="QXQ12" s="1242"/>
      <c r="QXR12" s="1242"/>
      <c r="QXS12" s="1242"/>
      <c r="QXT12" s="1242"/>
      <c r="QXU12" s="1242"/>
      <c r="QXV12" s="1242"/>
      <c r="QXW12" s="1242"/>
      <c r="QXX12" s="1242"/>
      <c r="QXY12" s="1242"/>
      <c r="QXZ12" s="1242"/>
      <c r="QYA12" s="1242"/>
      <c r="QYB12" s="1242"/>
      <c r="QYC12" s="1242"/>
      <c r="QYD12" s="1242"/>
      <c r="QYE12" s="1242"/>
      <c r="QYF12" s="1242"/>
      <c r="QYG12" s="1242"/>
      <c r="QYH12" s="1242"/>
      <c r="QYI12" s="1242"/>
      <c r="QYJ12" s="1242"/>
      <c r="QYK12" s="1242"/>
      <c r="QYL12" s="1242"/>
      <c r="QYM12" s="1242"/>
      <c r="QYN12" s="1242"/>
      <c r="QYO12" s="1242"/>
      <c r="QYP12" s="1242"/>
      <c r="QYQ12" s="1242"/>
      <c r="QYR12" s="1242"/>
      <c r="QYS12" s="1242"/>
      <c r="QYT12" s="1242"/>
      <c r="QYU12" s="1242"/>
      <c r="QYV12" s="1242"/>
      <c r="QYW12" s="1242"/>
      <c r="QYX12" s="1242"/>
      <c r="QYY12" s="1242"/>
      <c r="QYZ12" s="1242"/>
      <c r="QZA12" s="1242"/>
      <c r="QZB12" s="1242"/>
      <c r="QZC12" s="1242"/>
      <c r="QZD12" s="1242"/>
      <c r="QZE12" s="1242"/>
      <c r="QZF12" s="1242"/>
      <c r="QZG12" s="1242"/>
      <c r="QZH12" s="1242"/>
      <c r="QZI12" s="1242"/>
      <c r="QZJ12" s="1242"/>
      <c r="QZK12" s="1242"/>
      <c r="QZL12" s="1242"/>
      <c r="QZM12" s="1242"/>
      <c r="QZN12" s="1242"/>
      <c r="QZO12" s="1242"/>
      <c r="QZP12" s="1242"/>
      <c r="QZQ12" s="1242"/>
      <c r="QZR12" s="1242"/>
      <c r="QZS12" s="1242"/>
      <c r="QZT12" s="1242"/>
      <c r="QZU12" s="1242"/>
      <c r="QZV12" s="1242"/>
      <c r="QZW12" s="1242"/>
      <c r="QZX12" s="1242"/>
      <c r="QZY12" s="1242"/>
      <c r="QZZ12" s="1242"/>
      <c r="RAA12" s="1242"/>
      <c r="RAB12" s="1242"/>
      <c r="RAC12" s="1242"/>
      <c r="RAD12" s="1242"/>
      <c r="RAE12" s="1242"/>
      <c r="RAF12" s="1242"/>
      <c r="RAG12" s="1242"/>
      <c r="RAH12" s="1242"/>
      <c r="RAI12" s="1242"/>
      <c r="RAJ12" s="1242"/>
      <c r="RAK12" s="1242"/>
      <c r="RAL12" s="1242"/>
      <c r="RAM12" s="1242"/>
      <c r="RAN12" s="1242"/>
      <c r="RAO12" s="1242"/>
      <c r="RAP12" s="1242"/>
      <c r="RAQ12" s="1242"/>
      <c r="RAR12" s="1242"/>
      <c r="RAS12" s="1242"/>
      <c r="RAT12" s="1242"/>
      <c r="RAU12" s="1242"/>
      <c r="RAV12" s="1242"/>
      <c r="RAW12" s="1242"/>
      <c r="RAX12" s="1242"/>
      <c r="RAY12" s="1242"/>
      <c r="RAZ12" s="1242"/>
      <c r="RBA12" s="1242"/>
      <c r="RBB12" s="1242"/>
      <c r="RBC12" s="1242"/>
      <c r="RBD12" s="1242"/>
      <c r="RBE12" s="1242"/>
      <c r="RBF12" s="1242"/>
      <c r="RBG12" s="1242"/>
      <c r="RBH12" s="1242"/>
      <c r="RBI12" s="1242"/>
      <c r="RBJ12" s="1242"/>
      <c r="RBK12" s="1242"/>
      <c r="RBL12" s="1242"/>
      <c r="RBM12" s="1242"/>
      <c r="RBN12" s="1242"/>
      <c r="RBO12" s="1242"/>
      <c r="RBP12" s="1242"/>
      <c r="RBQ12" s="1242"/>
      <c r="RBR12" s="1242"/>
      <c r="RBS12" s="1242"/>
      <c r="RBT12" s="1242"/>
      <c r="RBU12" s="1242"/>
      <c r="RBV12" s="1242"/>
      <c r="RBW12" s="1242"/>
      <c r="RBX12" s="1242"/>
      <c r="RBY12" s="1242"/>
      <c r="RBZ12" s="1242"/>
      <c r="RCA12" s="1242"/>
      <c r="RCB12" s="1242"/>
      <c r="RCC12" s="1242"/>
      <c r="RCD12" s="1242"/>
      <c r="RCE12" s="1242"/>
      <c r="RCF12" s="1242"/>
      <c r="RCG12" s="1242"/>
      <c r="RCH12" s="1242"/>
      <c r="RCI12" s="1242"/>
      <c r="RCJ12" s="1242"/>
      <c r="RCK12" s="1242"/>
      <c r="RCL12" s="1242"/>
      <c r="RCM12" s="1242"/>
      <c r="RCN12" s="1242"/>
      <c r="RCO12" s="1242"/>
      <c r="RCP12" s="1242"/>
      <c r="RCQ12" s="1242"/>
      <c r="RCR12" s="1242"/>
      <c r="RCS12" s="1242"/>
      <c r="RCT12" s="1242"/>
      <c r="RCU12" s="1242"/>
      <c r="RCV12" s="1242"/>
      <c r="RCW12" s="1242"/>
      <c r="RCX12" s="1242"/>
      <c r="RCY12" s="1242"/>
      <c r="RCZ12" s="1242"/>
      <c r="RDA12" s="1242"/>
      <c r="RDB12" s="1242"/>
      <c r="RDC12" s="1242"/>
      <c r="RDD12" s="1242"/>
      <c r="RDE12" s="1242"/>
      <c r="RDF12" s="1242"/>
      <c r="RDG12" s="1242"/>
      <c r="RDH12" s="1242"/>
      <c r="RDI12" s="1242"/>
      <c r="RDJ12" s="1242"/>
      <c r="RDK12" s="1242"/>
      <c r="RDL12" s="1242"/>
      <c r="RDM12" s="1242"/>
      <c r="RDN12" s="1242"/>
      <c r="RDO12" s="1242"/>
      <c r="RDP12" s="1242"/>
      <c r="RDQ12" s="1242"/>
      <c r="RDR12" s="1242"/>
      <c r="RDS12" s="1242"/>
      <c r="RDT12" s="1242"/>
      <c r="RDU12" s="1242"/>
      <c r="RDV12" s="1242"/>
      <c r="RDW12" s="1242"/>
      <c r="RDX12" s="1242"/>
      <c r="RDY12" s="1242"/>
      <c r="RDZ12" s="1242"/>
      <c r="REA12" s="1242"/>
      <c r="REB12" s="1242"/>
      <c r="REC12" s="1242"/>
      <c r="RED12" s="1242"/>
      <c r="REE12" s="1242"/>
      <c r="REF12" s="1242"/>
      <c r="REG12" s="1242"/>
      <c r="REH12" s="1242"/>
      <c r="REI12" s="1242"/>
      <c r="REJ12" s="1242"/>
      <c r="REK12" s="1242"/>
      <c r="REL12" s="1242"/>
      <c r="REM12" s="1242"/>
      <c r="REN12" s="1242"/>
      <c r="REO12" s="1242"/>
      <c r="REP12" s="1242"/>
      <c r="REQ12" s="1242"/>
      <c r="RER12" s="1242"/>
      <c r="RES12" s="1242"/>
      <c r="RET12" s="1242"/>
      <c r="REU12" s="1242"/>
      <c r="REV12" s="1242"/>
      <c r="REW12" s="1242"/>
      <c r="REX12" s="1242"/>
      <c r="REY12" s="1242"/>
      <c r="REZ12" s="1242"/>
      <c r="RFA12" s="1242"/>
      <c r="RFB12" s="1242"/>
      <c r="RFC12" s="1242"/>
      <c r="RFD12" s="1242"/>
      <c r="RFE12" s="1242"/>
      <c r="RFF12" s="1242"/>
      <c r="RFG12" s="1242"/>
      <c r="RFH12" s="1242"/>
      <c r="RFI12" s="1242"/>
      <c r="RFJ12" s="1242"/>
      <c r="RFK12" s="1242"/>
      <c r="RFL12" s="1242"/>
      <c r="RFM12" s="1242"/>
      <c r="RFN12" s="1242"/>
      <c r="RFO12" s="1242"/>
      <c r="RFP12" s="1242"/>
      <c r="RFQ12" s="1242"/>
      <c r="RFR12" s="1242"/>
      <c r="RFS12" s="1242"/>
      <c r="RFT12" s="1242"/>
      <c r="RFU12" s="1242"/>
      <c r="RFV12" s="1242"/>
      <c r="RFW12" s="1242"/>
      <c r="RFX12" s="1242"/>
      <c r="RFY12" s="1242"/>
      <c r="RFZ12" s="1242"/>
      <c r="RGA12" s="1242"/>
      <c r="RGB12" s="1242"/>
      <c r="RGC12" s="1242"/>
      <c r="RGD12" s="1242"/>
      <c r="RGE12" s="1242"/>
      <c r="RGF12" s="1242"/>
      <c r="RGG12" s="1242"/>
      <c r="RGH12" s="1242"/>
      <c r="RGI12" s="1242"/>
      <c r="RGJ12" s="1242"/>
      <c r="RGK12" s="1242"/>
      <c r="RGL12" s="1242"/>
      <c r="RGM12" s="1242"/>
      <c r="RGN12" s="1242"/>
      <c r="RGO12" s="1242"/>
      <c r="RGP12" s="1242"/>
      <c r="RGQ12" s="1242"/>
      <c r="RGR12" s="1242"/>
      <c r="RGS12" s="1242"/>
      <c r="RGT12" s="1242"/>
      <c r="RGU12" s="1242"/>
      <c r="RGV12" s="1242"/>
      <c r="RGW12" s="1242"/>
      <c r="RGX12" s="1242"/>
      <c r="RGY12" s="1242"/>
      <c r="RGZ12" s="1242"/>
      <c r="RHA12" s="1242"/>
      <c r="RHB12" s="1242"/>
      <c r="RHC12" s="1242"/>
      <c r="RHD12" s="1242"/>
      <c r="RHE12" s="1242"/>
      <c r="RHF12" s="1242"/>
      <c r="RHG12" s="1242"/>
      <c r="RHH12" s="1242"/>
      <c r="RHI12" s="1242"/>
      <c r="RHJ12" s="1242"/>
      <c r="RHK12" s="1242"/>
      <c r="RHL12" s="1242"/>
      <c r="RHM12" s="1242"/>
      <c r="RHN12" s="1242"/>
      <c r="RHO12" s="1242"/>
      <c r="RHP12" s="1242"/>
      <c r="RHQ12" s="1242"/>
      <c r="RHR12" s="1242"/>
      <c r="RHS12" s="1242"/>
      <c r="RHT12" s="1242"/>
      <c r="RHU12" s="1242"/>
      <c r="RHV12" s="1242"/>
      <c r="RHW12" s="1242"/>
      <c r="RHX12" s="1242"/>
      <c r="RHY12" s="1242"/>
      <c r="RHZ12" s="1242"/>
      <c r="RIA12" s="1242"/>
      <c r="RIB12" s="1242"/>
      <c r="RIC12" s="1242"/>
      <c r="RID12" s="1242"/>
      <c r="RIE12" s="1242"/>
      <c r="RIF12" s="1242"/>
      <c r="RIG12" s="1242"/>
      <c r="RIH12" s="1242"/>
      <c r="RII12" s="1242"/>
      <c r="RIJ12" s="1242"/>
      <c r="RIK12" s="1242"/>
      <c r="RIL12" s="1242"/>
      <c r="RIM12" s="1242"/>
      <c r="RIN12" s="1242"/>
      <c r="RIO12" s="1242"/>
      <c r="RIP12" s="1242"/>
      <c r="RIQ12" s="1242"/>
      <c r="RIR12" s="1242"/>
      <c r="RIS12" s="1242"/>
      <c r="RIT12" s="1242"/>
      <c r="RIU12" s="1242"/>
      <c r="RIV12" s="1242"/>
      <c r="RIW12" s="1242"/>
      <c r="RIX12" s="1242"/>
      <c r="RIY12" s="1242"/>
      <c r="RIZ12" s="1242"/>
      <c r="RJA12" s="1242"/>
      <c r="RJB12" s="1242"/>
      <c r="RJC12" s="1242"/>
      <c r="RJD12" s="1242"/>
      <c r="RJE12" s="1242"/>
      <c r="RJF12" s="1242"/>
      <c r="RJG12" s="1242"/>
      <c r="RJH12" s="1242"/>
      <c r="RJI12" s="1242"/>
      <c r="RJJ12" s="1242"/>
      <c r="RJK12" s="1242"/>
      <c r="RJL12" s="1242"/>
      <c r="RJM12" s="1242"/>
      <c r="RJN12" s="1242"/>
      <c r="RJO12" s="1242"/>
      <c r="RJP12" s="1242"/>
      <c r="RJQ12" s="1242"/>
      <c r="RJR12" s="1242"/>
      <c r="RJS12" s="1242"/>
      <c r="RJT12" s="1242"/>
      <c r="RJU12" s="1242"/>
      <c r="RJV12" s="1242"/>
      <c r="RJW12" s="1242"/>
      <c r="RJX12" s="1242"/>
      <c r="RJY12" s="1242"/>
      <c r="RJZ12" s="1242"/>
      <c r="RKA12" s="1242"/>
      <c r="RKB12" s="1242"/>
      <c r="RKC12" s="1242"/>
      <c r="RKD12" s="1242"/>
      <c r="RKE12" s="1242"/>
      <c r="RKF12" s="1242"/>
      <c r="RKG12" s="1242"/>
      <c r="RKH12" s="1242"/>
      <c r="RKI12" s="1242"/>
      <c r="RKJ12" s="1242"/>
      <c r="RKK12" s="1242"/>
      <c r="RKL12" s="1242"/>
      <c r="RKM12" s="1242"/>
      <c r="RKN12" s="1242"/>
      <c r="RKO12" s="1242"/>
      <c r="RKP12" s="1242"/>
      <c r="RKQ12" s="1242"/>
      <c r="RKR12" s="1242"/>
      <c r="RKS12" s="1242"/>
      <c r="RKT12" s="1242"/>
      <c r="RKU12" s="1242"/>
      <c r="RKV12" s="1242"/>
      <c r="RKW12" s="1242"/>
      <c r="RKX12" s="1242"/>
      <c r="RKY12" s="1242"/>
      <c r="RKZ12" s="1242"/>
      <c r="RLA12" s="1242"/>
      <c r="RLB12" s="1242"/>
      <c r="RLC12" s="1242"/>
      <c r="RLD12" s="1242"/>
      <c r="RLE12" s="1242"/>
      <c r="RLF12" s="1242"/>
      <c r="RLG12" s="1242"/>
      <c r="RLH12" s="1242"/>
      <c r="RLI12" s="1242"/>
      <c r="RLJ12" s="1242"/>
      <c r="RLK12" s="1242"/>
      <c r="RLL12" s="1242"/>
      <c r="RLM12" s="1242"/>
      <c r="RLN12" s="1242"/>
      <c r="RLO12" s="1242"/>
      <c r="RLP12" s="1242"/>
      <c r="RLQ12" s="1242"/>
      <c r="RLR12" s="1242"/>
      <c r="RLS12" s="1242"/>
      <c r="RLT12" s="1242"/>
      <c r="RLU12" s="1242"/>
      <c r="RLV12" s="1242"/>
      <c r="RLW12" s="1242"/>
      <c r="RLX12" s="1242"/>
      <c r="RLY12" s="1242"/>
      <c r="RLZ12" s="1242"/>
      <c r="RMA12" s="1242"/>
      <c r="RMB12" s="1242"/>
      <c r="RMC12" s="1242"/>
      <c r="RMD12" s="1242"/>
      <c r="RME12" s="1242"/>
      <c r="RMF12" s="1242"/>
      <c r="RMG12" s="1242"/>
      <c r="RMH12" s="1242"/>
      <c r="RMI12" s="1242"/>
      <c r="RMJ12" s="1242"/>
      <c r="RMK12" s="1242"/>
      <c r="RML12" s="1242"/>
      <c r="RMM12" s="1242"/>
      <c r="RMN12" s="1242"/>
      <c r="RMO12" s="1242"/>
      <c r="RMP12" s="1242"/>
      <c r="RMQ12" s="1242"/>
      <c r="RMR12" s="1242"/>
      <c r="RMS12" s="1242"/>
      <c r="RMT12" s="1242"/>
      <c r="RMU12" s="1242"/>
      <c r="RMV12" s="1242"/>
      <c r="RMW12" s="1242"/>
      <c r="RMX12" s="1242"/>
      <c r="RMY12" s="1242"/>
      <c r="RMZ12" s="1242"/>
      <c r="RNA12" s="1242"/>
      <c r="RNB12" s="1242"/>
      <c r="RNC12" s="1242"/>
      <c r="RND12" s="1242"/>
      <c r="RNE12" s="1242"/>
      <c r="RNF12" s="1242"/>
      <c r="RNG12" s="1242"/>
      <c r="RNH12" s="1242"/>
      <c r="RNI12" s="1242"/>
      <c r="RNJ12" s="1242"/>
      <c r="RNK12" s="1242"/>
      <c r="RNL12" s="1242"/>
      <c r="RNM12" s="1242"/>
      <c r="RNN12" s="1242"/>
      <c r="RNO12" s="1242"/>
      <c r="RNP12" s="1242"/>
      <c r="RNQ12" s="1242"/>
      <c r="RNR12" s="1242"/>
      <c r="RNS12" s="1242"/>
      <c r="RNT12" s="1242"/>
      <c r="RNU12" s="1242"/>
      <c r="RNV12" s="1242"/>
      <c r="RNW12" s="1242"/>
      <c r="RNX12" s="1242"/>
      <c r="RNY12" s="1242"/>
      <c r="RNZ12" s="1242"/>
      <c r="ROA12" s="1242"/>
      <c r="ROB12" s="1242"/>
      <c r="ROC12" s="1242"/>
      <c r="ROD12" s="1242"/>
      <c r="ROE12" s="1242"/>
      <c r="ROF12" s="1242"/>
      <c r="ROG12" s="1242"/>
      <c r="ROH12" s="1242"/>
      <c r="ROI12" s="1242"/>
      <c r="ROJ12" s="1242"/>
      <c r="ROK12" s="1242"/>
      <c r="ROL12" s="1242"/>
      <c r="ROM12" s="1242"/>
      <c r="RON12" s="1242"/>
      <c r="ROO12" s="1242"/>
      <c r="ROP12" s="1242"/>
      <c r="ROQ12" s="1242"/>
      <c r="ROR12" s="1242"/>
      <c r="ROS12" s="1242"/>
      <c r="ROT12" s="1242"/>
      <c r="ROU12" s="1242"/>
      <c r="ROV12" s="1242"/>
      <c r="ROW12" s="1242"/>
      <c r="ROX12" s="1242"/>
      <c r="ROY12" s="1242"/>
      <c r="ROZ12" s="1242"/>
      <c r="RPA12" s="1242"/>
      <c r="RPB12" s="1242"/>
      <c r="RPC12" s="1242"/>
      <c r="RPD12" s="1242"/>
      <c r="RPE12" s="1242"/>
      <c r="RPF12" s="1242"/>
      <c r="RPG12" s="1242"/>
      <c r="RPH12" s="1242"/>
      <c r="RPI12" s="1242"/>
      <c r="RPJ12" s="1242"/>
      <c r="RPK12" s="1242"/>
      <c r="RPL12" s="1242"/>
      <c r="RPM12" s="1242"/>
      <c r="RPN12" s="1242"/>
      <c r="RPO12" s="1242"/>
      <c r="RPP12" s="1242"/>
      <c r="RPQ12" s="1242"/>
      <c r="RPR12" s="1242"/>
      <c r="RPS12" s="1242"/>
      <c r="RPT12" s="1242"/>
      <c r="RPU12" s="1242"/>
      <c r="RPV12" s="1242"/>
      <c r="RPW12" s="1242"/>
      <c r="RPX12" s="1242"/>
      <c r="RPY12" s="1242"/>
      <c r="RPZ12" s="1242"/>
      <c r="RQA12" s="1242"/>
      <c r="RQB12" s="1242"/>
      <c r="RQC12" s="1242"/>
      <c r="RQD12" s="1242"/>
      <c r="RQE12" s="1242"/>
      <c r="RQF12" s="1242"/>
      <c r="RQG12" s="1242"/>
      <c r="RQH12" s="1242"/>
      <c r="RQI12" s="1242"/>
      <c r="RQJ12" s="1242"/>
      <c r="RQK12" s="1242"/>
      <c r="RQL12" s="1242"/>
      <c r="RQM12" s="1242"/>
      <c r="RQN12" s="1242"/>
      <c r="RQO12" s="1242"/>
      <c r="RQP12" s="1242"/>
      <c r="RQQ12" s="1242"/>
      <c r="RQR12" s="1242"/>
      <c r="RQS12" s="1242"/>
      <c r="RQT12" s="1242"/>
      <c r="RQU12" s="1242"/>
      <c r="RQV12" s="1242"/>
      <c r="RQW12" s="1242"/>
      <c r="RQX12" s="1242"/>
      <c r="RQY12" s="1242"/>
      <c r="RQZ12" s="1242"/>
      <c r="RRA12" s="1242"/>
      <c r="RRB12" s="1242"/>
      <c r="RRC12" s="1242"/>
      <c r="RRD12" s="1242"/>
      <c r="RRE12" s="1242"/>
      <c r="RRF12" s="1242"/>
      <c r="RRG12" s="1242"/>
      <c r="RRH12" s="1242"/>
      <c r="RRI12" s="1242"/>
      <c r="RRJ12" s="1242"/>
      <c r="RRK12" s="1242"/>
      <c r="RRL12" s="1242"/>
      <c r="RRM12" s="1242"/>
      <c r="RRN12" s="1242"/>
      <c r="RRO12" s="1242"/>
      <c r="RRP12" s="1242"/>
      <c r="RRQ12" s="1242"/>
      <c r="RRR12" s="1242"/>
      <c r="RRS12" s="1242"/>
      <c r="RRT12" s="1242"/>
      <c r="RRU12" s="1242"/>
      <c r="RRV12" s="1242"/>
      <c r="RRW12" s="1242"/>
      <c r="RRX12" s="1242"/>
      <c r="RRY12" s="1242"/>
      <c r="RRZ12" s="1242"/>
      <c r="RSA12" s="1242"/>
      <c r="RSB12" s="1242"/>
      <c r="RSC12" s="1242"/>
      <c r="RSD12" s="1242"/>
      <c r="RSE12" s="1242"/>
      <c r="RSF12" s="1242"/>
      <c r="RSG12" s="1242"/>
      <c r="RSH12" s="1242"/>
      <c r="RSI12" s="1242"/>
      <c r="RSJ12" s="1242"/>
      <c r="RSK12" s="1242"/>
      <c r="RSL12" s="1242"/>
      <c r="RSM12" s="1242"/>
      <c r="RSN12" s="1242"/>
      <c r="RSO12" s="1242"/>
      <c r="RSP12" s="1242"/>
      <c r="RSQ12" s="1242"/>
      <c r="RSR12" s="1242"/>
      <c r="RSS12" s="1242"/>
      <c r="RST12" s="1242"/>
      <c r="RSU12" s="1242"/>
      <c r="RSV12" s="1242"/>
      <c r="RSW12" s="1242"/>
      <c r="RSX12" s="1242"/>
      <c r="RSY12" s="1242"/>
      <c r="RSZ12" s="1242"/>
      <c r="RTA12" s="1242"/>
      <c r="RTB12" s="1242"/>
      <c r="RTC12" s="1242"/>
      <c r="RTD12" s="1242"/>
      <c r="RTE12" s="1242"/>
      <c r="RTF12" s="1242"/>
      <c r="RTG12" s="1242"/>
      <c r="RTH12" s="1242"/>
      <c r="RTI12" s="1242"/>
      <c r="RTJ12" s="1242"/>
      <c r="RTK12" s="1242"/>
      <c r="RTL12" s="1242"/>
      <c r="RTM12" s="1242"/>
      <c r="RTN12" s="1242"/>
      <c r="RTO12" s="1242"/>
      <c r="RTP12" s="1242"/>
      <c r="RTQ12" s="1242"/>
      <c r="RTR12" s="1242"/>
      <c r="RTS12" s="1242"/>
      <c r="RTT12" s="1242"/>
      <c r="RTU12" s="1242"/>
      <c r="RTV12" s="1242"/>
      <c r="RTW12" s="1242"/>
      <c r="RTX12" s="1242"/>
      <c r="RTY12" s="1242"/>
      <c r="RTZ12" s="1242"/>
      <c r="RUA12" s="1242"/>
      <c r="RUB12" s="1242"/>
      <c r="RUC12" s="1242"/>
      <c r="RUD12" s="1242"/>
      <c r="RUE12" s="1242"/>
      <c r="RUF12" s="1242"/>
      <c r="RUG12" s="1242"/>
      <c r="RUH12" s="1242"/>
      <c r="RUI12" s="1242"/>
      <c r="RUJ12" s="1242"/>
      <c r="RUK12" s="1242"/>
      <c r="RUL12" s="1242"/>
      <c r="RUM12" s="1242"/>
      <c r="RUN12" s="1242"/>
      <c r="RUO12" s="1242"/>
      <c r="RUP12" s="1242"/>
      <c r="RUQ12" s="1242"/>
      <c r="RUR12" s="1242"/>
      <c r="RUS12" s="1242"/>
      <c r="RUT12" s="1242"/>
      <c r="RUU12" s="1242"/>
      <c r="RUV12" s="1242"/>
      <c r="RUW12" s="1242"/>
      <c r="RUX12" s="1242"/>
      <c r="RUY12" s="1242"/>
      <c r="RUZ12" s="1242"/>
      <c r="RVA12" s="1242"/>
      <c r="RVB12" s="1242"/>
      <c r="RVC12" s="1242"/>
      <c r="RVD12" s="1242"/>
      <c r="RVE12" s="1242"/>
      <c r="RVF12" s="1242"/>
      <c r="RVG12" s="1242"/>
      <c r="RVH12" s="1242"/>
      <c r="RVI12" s="1242"/>
      <c r="RVJ12" s="1242"/>
      <c r="RVK12" s="1242"/>
      <c r="RVL12" s="1242"/>
      <c r="RVM12" s="1242"/>
      <c r="RVN12" s="1242"/>
      <c r="RVO12" s="1242"/>
      <c r="RVP12" s="1242"/>
      <c r="RVQ12" s="1242"/>
      <c r="RVR12" s="1242"/>
      <c r="RVS12" s="1242"/>
      <c r="RVT12" s="1242"/>
      <c r="RVU12" s="1242"/>
      <c r="RVV12" s="1242"/>
      <c r="RVW12" s="1242"/>
      <c r="RVX12" s="1242"/>
      <c r="RVY12" s="1242"/>
      <c r="RVZ12" s="1242"/>
      <c r="RWA12" s="1242"/>
      <c r="RWB12" s="1242"/>
      <c r="RWC12" s="1242"/>
      <c r="RWD12" s="1242"/>
      <c r="RWE12" s="1242"/>
      <c r="RWF12" s="1242"/>
      <c r="RWG12" s="1242"/>
      <c r="RWH12" s="1242"/>
      <c r="RWI12" s="1242"/>
      <c r="RWJ12" s="1242"/>
      <c r="RWK12" s="1242"/>
      <c r="RWL12" s="1242"/>
      <c r="RWM12" s="1242"/>
      <c r="RWN12" s="1242"/>
      <c r="RWO12" s="1242"/>
      <c r="RWP12" s="1242"/>
      <c r="RWQ12" s="1242"/>
      <c r="RWR12" s="1242"/>
      <c r="RWS12" s="1242"/>
      <c r="RWT12" s="1242"/>
      <c r="RWU12" s="1242"/>
      <c r="RWV12" s="1242"/>
      <c r="RWW12" s="1242"/>
      <c r="RWX12" s="1242"/>
      <c r="RWY12" s="1242"/>
      <c r="RWZ12" s="1242"/>
      <c r="RXA12" s="1242"/>
      <c r="RXB12" s="1242"/>
      <c r="RXC12" s="1242"/>
      <c r="RXD12" s="1242"/>
      <c r="RXE12" s="1242"/>
      <c r="RXF12" s="1242"/>
      <c r="RXG12" s="1242"/>
      <c r="RXH12" s="1242"/>
      <c r="RXI12" s="1242"/>
      <c r="RXJ12" s="1242"/>
      <c r="RXK12" s="1242"/>
      <c r="RXL12" s="1242"/>
      <c r="RXM12" s="1242"/>
      <c r="RXN12" s="1242"/>
      <c r="RXO12" s="1242"/>
      <c r="RXP12" s="1242"/>
      <c r="RXQ12" s="1242"/>
      <c r="RXR12" s="1242"/>
      <c r="RXS12" s="1242"/>
      <c r="RXT12" s="1242"/>
      <c r="RXU12" s="1242"/>
      <c r="RXV12" s="1242"/>
      <c r="RXW12" s="1242"/>
      <c r="RXX12" s="1242"/>
      <c r="RXY12" s="1242"/>
      <c r="RXZ12" s="1242"/>
      <c r="RYA12" s="1242"/>
      <c r="RYB12" s="1242"/>
      <c r="RYC12" s="1242"/>
      <c r="RYD12" s="1242"/>
      <c r="RYE12" s="1242"/>
      <c r="RYF12" s="1242"/>
      <c r="RYG12" s="1242"/>
      <c r="RYH12" s="1242"/>
      <c r="RYI12" s="1242"/>
      <c r="RYJ12" s="1242"/>
      <c r="RYK12" s="1242"/>
      <c r="RYL12" s="1242"/>
      <c r="RYM12" s="1242"/>
      <c r="RYN12" s="1242"/>
      <c r="RYO12" s="1242"/>
      <c r="RYP12" s="1242"/>
      <c r="RYQ12" s="1242"/>
      <c r="RYR12" s="1242"/>
      <c r="RYS12" s="1242"/>
      <c r="RYT12" s="1242"/>
      <c r="RYU12" s="1242"/>
      <c r="RYV12" s="1242"/>
      <c r="RYW12" s="1242"/>
      <c r="RYX12" s="1242"/>
      <c r="RYY12" s="1242"/>
      <c r="RYZ12" s="1242"/>
      <c r="RZA12" s="1242"/>
      <c r="RZB12" s="1242"/>
      <c r="RZC12" s="1242"/>
      <c r="RZD12" s="1242"/>
      <c r="RZE12" s="1242"/>
      <c r="RZF12" s="1242"/>
      <c r="RZG12" s="1242"/>
      <c r="RZH12" s="1242"/>
      <c r="RZI12" s="1242"/>
      <c r="RZJ12" s="1242"/>
      <c r="RZK12" s="1242"/>
      <c r="RZL12" s="1242"/>
      <c r="RZM12" s="1242"/>
      <c r="RZN12" s="1242"/>
      <c r="RZO12" s="1242"/>
      <c r="RZP12" s="1242"/>
      <c r="RZQ12" s="1242"/>
      <c r="RZR12" s="1242"/>
      <c r="RZS12" s="1242"/>
      <c r="RZT12" s="1242"/>
      <c r="RZU12" s="1242"/>
      <c r="RZV12" s="1242"/>
      <c r="RZW12" s="1242"/>
      <c r="RZX12" s="1242"/>
      <c r="RZY12" s="1242"/>
      <c r="RZZ12" s="1242"/>
      <c r="SAA12" s="1242"/>
      <c r="SAB12" s="1242"/>
      <c r="SAC12" s="1242"/>
      <c r="SAD12" s="1242"/>
      <c r="SAE12" s="1242"/>
      <c r="SAF12" s="1242"/>
      <c r="SAG12" s="1242"/>
      <c r="SAH12" s="1242"/>
      <c r="SAI12" s="1242"/>
      <c r="SAJ12" s="1242"/>
      <c r="SAK12" s="1242"/>
      <c r="SAL12" s="1242"/>
      <c r="SAM12" s="1242"/>
      <c r="SAN12" s="1242"/>
      <c r="SAO12" s="1242"/>
      <c r="SAP12" s="1242"/>
      <c r="SAQ12" s="1242"/>
      <c r="SAR12" s="1242"/>
      <c r="SAS12" s="1242"/>
      <c r="SAT12" s="1242"/>
      <c r="SAU12" s="1242"/>
      <c r="SAV12" s="1242"/>
      <c r="SAW12" s="1242"/>
      <c r="SAX12" s="1242"/>
      <c r="SAY12" s="1242"/>
      <c r="SAZ12" s="1242"/>
      <c r="SBA12" s="1242"/>
      <c r="SBB12" s="1242"/>
      <c r="SBC12" s="1242"/>
      <c r="SBD12" s="1242"/>
      <c r="SBE12" s="1242"/>
      <c r="SBF12" s="1242"/>
      <c r="SBG12" s="1242"/>
      <c r="SBH12" s="1242"/>
      <c r="SBI12" s="1242"/>
      <c r="SBJ12" s="1242"/>
      <c r="SBK12" s="1242"/>
      <c r="SBL12" s="1242"/>
      <c r="SBM12" s="1242"/>
      <c r="SBN12" s="1242"/>
      <c r="SBO12" s="1242"/>
      <c r="SBP12" s="1242"/>
      <c r="SBQ12" s="1242"/>
      <c r="SBR12" s="1242"/>
      <c r="SBS12" s="1242"/>
      <c r="SBT12" s="1242"/>
      <c r="SBU12" s="1242"/>
      <c r="SBV12" s="1242"/>
      <c r="SBW12" s="1242"/>
      <c r="SBX12" s="1242"/>
      <c r="SBY12" s="1242"/>
      <c r="SBZ12" s="1242"/>
      <c r="SCA12" s="1242"/>
      <c r="SCB12" s="1242"/>
      <c r="SCC12" s="1242"/>
      <c r="SCD12" s="1242"/>
      <c r="SCE12" s="1242"/>
      <c r="SCF12" s="1242"/>
      <c r="SCG12" s="1242"/>
      <c r="SCH12" s="1242"/>
      <c r="SCI12" s="1242"/>
      <c r="SCJ12" s="1242"/>
      <c r="SCK12" s="1242"/>
      <c r="SCL12" s="1242"/>
      <c r="SCM12" s="1242"/>
      <c r="SCN12" s="1242"/>
      <c r="SCO12" s="1242"/>
      <c r="SCP12" s="1242"/>
      <c r="SCQ12" s="1242"/>
      <c r="SCR12" s="1242"/>
      <c r="SCS12" s="1242"/>
      <c r="SCT12" s="1242"/>
      <c r="SCU12" s="1242"/>
      <c r="SCV12" s="1242"/>
      <c r="SCW12" s="1242"/>
      <c r="SCX12" s="1242"/>
      <c r="SCY12" s="1242"/>
      <c r="SCZ12" s="1242"/>
      <c r="SDA12" s="1242"/>
      <c r="SDB12" s="1242"/>
      <c r="SDC12" s="1242"/>
      <c r="SDD12" s="1242"/>
      <c r="SDE12" s="1242"/>
      <c r="SDF12" s="1242"/>
      <c r="SDG12" s="1242"/>
      <c r="SDH12" s="1242"/>
      <c r="SDI12" s="1242"/>
      <c r="SDJ12" s="1242"/>
      <c r="SDK12" s="1242"/>
      <c r="SDL12" s="1242"/>
      <c r="SDM12" s="1242"/>
      <c r="SDN12" s="1242"/>
      <c r="SDO12" s="1242"/>
      <c r="SDP12" s="1242"/>
      <c r="SDQ12" s="1242"/>
      <c r="SDR12" s="1242"/>
      <c r="SDS12" s="1242"/>
      <c r="SDT12" s="1242"/>
      <c r="SDU12" s="1242"/>
      <c r="SDV12" s="1242"/>
      <c r="SDW12" s="1242"/>
      <c r="SDX12" s="1242"/>
      <c r="SDY12" s="1242"/>
      <c r="SDZ12" s="1242"/>
      <c r="SEA12" s="1242"/>
      <c r="SEB12" s="1242"/>
      <c r="SEC12" s="1242"/>
      <c r="SED12" s="1242"/>
      <c r="SEE12" s="1242"/>
      <c r="SEF12" s="1242"/>
      <c r="SEG12" s="1242"/>
      <c r="SEH12" s="1242"/>
      <c r="SEI12" s="1242"/>
      <c r="SEJ12" s="1242"/>
      <c r="SEK12" s="1242"/>
      <c r="SEL12" s="1242"/>
      <c r="SEM12" s="1242"/>
      <c r="SEN12" s="1242"/>
      <c r="SEO12" s="1242"/>
      <c r="SEP12" s="1242"/>
      <c r="SEQ12" s="1242"/>
      <c r="SER12" s="1242"/>
      <c r="SES12" s="1242"/>
      <c r="SET12" s="1242"/>
      <c r="SEU12" s="1242"/>
      <c r="SEV12" s="1242"/>
      <c r="SEW12" s="1242"/>
      <c r="SEX12" s="1242"/>
      <c r="SEY12" s="1242"/>
      <c r="SEZ12" s="1242"/>
      <c r="SFA12" s="1242"/>
      <c r="SFB12" s="1242"/>
      <c r="SFC12" s="1242"/>
      <c r="SFD12" s="1242"/>
      <c r="SFE12" s="1242"/>
      <c r="SFF12" s="1242"/>
      <c r="SFG12" s="1242"/>
      <c r="SFH12" s="1242"/>
      <c r="SFI12" s="1242"/>
      <c r="SFJ12" s="1242"/>
      <c r="SFK12" s="1242"/>
      <c r="SFL12" s="1242"/>
      <c r="SFM12" s="1242"/>
      <c r="SFN12" s="1242"/>
      <c r="SFO12" s="1242"/>
      <c r="SFP12" s="1242"/>
      <c r="SFQ12" s="1242"/>
      <c r="SFR12" s="1242"/>
      <c r="SFS12" s="1242"/>
      <c r="SFT12" s="1242"/>
      <c r="SFU12" s="1242"/>
      <c r="SFV12" s="1242"/>
      <c r="SFW12" s="1242"/>
      <c r="SFX12" s="1242"/>
      <c r="SFY12" s="1242"/>
      <c r="SFZ12" s="1242"/>
      <c r="SGA12" s="1242"/>
      <c r="SGB12" s="1242"/>
      <c r="SGC12" s="1242"/>
      <c r="SGD12" s="1242"/>
      <c r="SGE12" s="1242"/>
      <c r="SGF12" s="1242"/>
      <c r="SGG12" s="1242"/>
      <c r="SGH12" s="1242"/>
      <c r="SGI12" s="1242"/>
      <c r="SGJ12" s="1242"/>
      <c r="SGK12" s="1242"/>
      <c r="SGL12" s="1242"/>
      <c r="SGM12" s="1242"/>
      <c r="SGN12" s="1242"/>
      <c r="SGO12" s="1242"/>
      <c r="SGP12" s="1242"/>
      <c r="SGQ12" s="1242"/>
      <c r="SGR12" s="1242"/>
      <c r="SGS12" s="1242"/>
      <c r="SGT12" s="1242"/>
      <c r="SGU12" s="1242"/>
      <c r="SGV12" s="1242"/>
      <c r="SGW12" s="1242"/>
      <c r="SGX12" s="1242"/>
      <c r="SGY12" s="1242"/>
      <c r="SGZ12" s="1242"/>
      <c r="SHA12" s="1242"/>
      <c r="SHB12" s="1242"/>
      <c r="SHC12" s="1242"/>
      <c r="SHD12" s="1242"/>
      <c r="SHE12" s="1242"/>
      <c r="SHF12" s="1242"/>
      <c r="SHG12" s="1242"/>
      <c r="SHH12" s="1242"/>
      <c r="SHI12" s="1242"/>
      <c r="SHJ12" s="1242"/>
      <c r="SHK12" s="1242"/>
      <c r="SHL12" s="1242"/>
      <c r="SHM12" s="1242"/>
      <c r="SHN12" s="1242"/>
      <c r="SHO12" s="1242"/>
      <c r="SHP12" s="1242"/>
      <c r="SHQ12" s="1242"/>
      <c r="SHR12" s="1242"/>
      <c r="SHS12" s="1242"/>
      <c r="SHT12" s="1242"/>
      <c r="SHU12" s="1242"/>
      <c r="SHV12" s="1242"/>
      <c r="SHW12" s="1242"/>
      <c r="SHX12" s="1242"/>
      <c r="SHY12" s="1242"/>
      <c r="SHZ12" s="1242"/>
      <c r="SIA12" s="1242"/>
      <c r="SIB12" s="1242"/>
      <c r="SIC12" s="1242"/>
      <c r="SID12" s="1242"/>
      <c r="SIE12" s="1242"/>
      <c r="SIF12" s="1242"/>
      <c r="SIG12" s="1242"/>
      <c r="SIH12" s="1242"/>
      <c r="SII12" s="1242"/>
      <c r="SIJ12" s="1242"/>
      <c r="SIK12" s="1242"/>
      <c r="SIL12" s="1242"/>
      <c r="SIM12" s="1242"/>
      <c r="SIN12" s="1242"/>
      <c r="SIO12" s="1242"/>
      <c r="SIP12" s="1242"/>
      <c r="SIQ12" s="1242"/>
      <c r="SIR12" s="1242"/>
      <c r="SIS12" s="1242"/>
      <c r="SIT12" s="1242"/>
      <c r="SIU12" s="1242"/>
      <c r="SIV12" s="1242"/>
      <c r="SIW12" s="1242"/>
      <c r="SIX12" s="1242"/>
      <c r="SIY12" s="1242"/>
      <c r="SIZ12" s="1242"/>
      <c r="SJA12" s="1242"/>
      <c r="SJB12" s="1242"/>
      <c r="SJC12" s="1242"/>
      <c r="SJD12" s="1242"/>
      <c r="SJE12" s="1242"/>
      <c r="SJF12" s="1242"/>
      <c r="SJG12" s="1242"/>
      <c r="SJH12" s="1242"/>
      <c r="SJI12" s="1242"/>
      <c r="SJJ12" s="1242"/>
      <c r="SJK12" s="1242"/>
      <c r="SJL12" s="1242"/>
      <c r="SJM12" s="1242"/>
      <c r="SJN12" s="1242"/>
      <c r="SJO12" s="1242"/>
      <c r="SJP12" s="1242"/>
      <c r="SJQ12" s="1242"/>
      <c r="SJR12" s="1242"/>
      <c r="SJS12" s="1242"/>
      <c r="SJT12" s="1242"/>
      <c r="SJU12" s="1242"/>
      <c r="SJV12" s="1242"/>
      <c r="SJW12" s="1242"/>
      <c r="SJX12" s="1242"/>
      <c r="SJY12" s="1242"/>
      <c r="SJZ12" s="1242"/>
      <c r="SKA12" s="1242"/>
      <c r="SKB12" s="1242"/>
      <c r="SKC12" s="1242"/>
      <c r="SKD12" s="1242"/>
      <c r="SKE12" s="1242"/>
      <c r="SKF12" s="1242"/>
      <c r="SKG12" s="1242"/>
      <c r="SKH12" s="1242"/>
      <c r="SKI12" s="1242"/>
      <c r="SKJ12" s="1242"/>
      <c r="SKK12" s="1242"/>
      <c r="SKL12" s="1242"/>
      <c r="SKM12" s="1242"/>
      <c r="SKN12" s="1242"/>
      <c r="SKO12" s="1242"/>
      <c r="SKP12" s="1242"/>
      <c r="SKQ12" s="1242"/>
      <c r="SKR12" s="1242"/>
      <c r="SKS12" s="1242"/>
      <c r="SKT12" s="1242"/>
      <c r="SKU12" s="1242"/>
      <c r="SKV12" s="1242"/>
      <c r="SKW12" s="1242"/>
      <c r="SKX12" s="1242"/>
      <c r="SKY12" s="1242"/>
      <c r="SKZ12" s="1242"/>
      <c r="SLA12" s="1242"/>
      <c r="SLB12" s="1242"/>
      <c r="SLC12" s="1242"/>
      <c r="SLD12" s="1242"/>
      <c r="SLE12" s="1242"/>
      <c r="SLF12" s="1242"/>
      <c r="SLG12" s="1242"/>
      <c r="SLH12" s="1242"/>
      <c r="SLI12" s="1242"/>
      <c r="SLJ12" s="1242"/>
      <c r="SLK12" s="1242"/>
      <c r="SLL12" s="1242"/>
      <c r="SLM12" s="1242"/>
      <c r="SLN12" s="1242"/>
      <c r="SLO12" s="1242"/>
      <c r="SLP12" s="1242"/>
      <c r="SLQ12" s="1242"/>
      <c r="SLR12" s="1242"/>
      <c r="SLS12" s="1242"/>
      <c r="SLT12" s="1242"/>
      <c r="SLU12" s="1242"/>
      <c r="SLV12" s="1242"/>
      <c r="SLW12" s="1242"/>
      <c r="SLX12" s="1242"/>
      <c r="SLY12" s="1242"/>
      <c r="SLZ12" s="1242"/>
      <c r="SMA12" s="1242"/>
      <c r="SMB12" s="1242"/>
      <c r="SMC12" s="1242"/>
      <c r="SMD12" s="1242"/>
      <c r="SME12" s="1242"/>
      <c r="SMF12" s="1242"/>
      <c r="SMG12" s="1242"/>
      <c r="SMH12" s="1242"/>
      <c r="SMI12" s="1242"/>
      <c r="SMJ12" s="1242"/>
      <c r="SMK12" s="1242"/>
      <c r="SML12" s="1242"/>
      <c r="SMM12" s="1242"/>
      <c r="SMN12" s="1242"/>
      <c r="SMO12" s="1242"/>
      <c r="SMP12" s="1242"/>
      <c r="SMQ12" s="1242"/>
      <c r="SMR12" s="1242"/>
      <c r="SMS12" s="1242"/>
      <c r="SMT12" s="1242"/>
      <c r="SMU12" s="1242"/>
      <c r="SMV12" s="1242"/>
      <c r="SMW12" s="1242"/>
      <c r="SMX12" s="1242"/>
      <c r="SMY12" s="1242"/>
      <c r="SMZ12" s="1242"/>
      <c r="SNA12" s="1242"/>
      <c r="SNB12" s="1242"/>
      <c r="SNC12" s="1242"/>
      <c r="SND12" s="1242"/>
      <c r="SNE12" s="1242"/>
      <c r="SNF12" s="1242"/>
      <c r="SNG12" s="1242"/>
      <c r="SNH12" s="1242"/>
      <c r="SNI12" s="1242"/>
      <c r="SNJ12" s="1242"/>
      <c r="SNK12" s="1242"/>
      <c r="SNL12" s="1242"/>
      <c r="SNM12" s="1242"/>
      <c r="SNN12" s="1242"/>
      <c r="SNO12" s="1242"/>
      <c r="SNP12" s="1242"/>
      <c r="SNQ12" s="1242"/>
      <c r="SNR12" s="1242"/>
      <c r="SNS12" s="1242"/>
      <c r="SNT12" s="1242"/>
      <c r="SNU12" s="1242"/>
      <c r="SNV12" s="1242"/>
      <c r="SNW12" s="1242"/>
      <c r="SNX12" s="1242"/>
      <c r="SNY12" s="1242"/>
      <c r="SNZ12" s="1242"/>
      <c r="SOA12" s="1242"/>
      <c r="SOB12" s="1242"/>
      <c r="SOC12" s="1242"/>
      <c r="SOD12" s="1242"/>
      <c r="SOE12" s="1242"/>
      <c r="SOF12" s="1242"/>
      <c r="SOG12" s="1242"/>
      <c r="SOH12" s="1242"/>
      <c r="SOI12" s="1242"/>
      <c r="SOJ12" s="1242"/>
      <c r="SOK12" s="1242"/>
      <c r="SOL12" s="1242"/>
      <c r="SOM12" s="1242"/>
      <c r="SON12" s="1242"/>
      <c r="SOO12" s="1242"/>
      <c r="SOP12" s="1242"/>
      <c r="SOQ12" s="1242"/>
      <c r="SOR12" s="1242"/>
      <c r="SOS12" s="1242"/>
      <c r="SOT12" s="1242"/>
      <c r="SOU12" s="1242"/>
      <c r="SOV12" s="1242"/>
      <c r="SOW12" s="1242"/>
      <c r="SOX12" s="1242"/>
      <c r="SOY12" s="1242"/>
      <c r="SOZ12" s="1242"/>
      <c r="SPA12" s="1242"/>
      <c r="SPB12" s="1242"/>
      <c r="SPC12" s="1242"/>
      <c r="SPD12" s="1242"/>
      <c r="SPE12" s="1242"/>
      <c r="SPF12" s="1242"/>
      <c r="SPG12" s="1242"/>
      <c r="SPH12" s="1242"/>
      <c r="SPI12" s="1242"/>
      <c r="SPJ12" s="1242"/>
      <c r="SPK12" s="1242"/>
      <c r="SPL12" s="1242"/>
      <c r="SPM12" s="1242"/>
      <c r="SPN12" s="1242"/>
      <c r="SPO12" s="1242"/>
      <c r="SPP12" s="1242"/>
      <c r="SPQ12" s="1242"/>
      <c r="SPR12" s="1242"/>
      <c r="SPS12" s="1242"/>
      <c r="SPT12" s="1242"/>
      <c r="SPU12" s="1242"/>
      <c r="SPV12" s="1242"/>
      <c r="SPW12" s="1242"/>
      <c r="SPX12" s="1242"/>
      <c r="SPY12" s="1242"/>
      <c r="SPZ12" s="1242"/>
      <c r="SQA12" s="1242"/>
      <c r="SQB12" s="1242"/>
      <c r="SQC12" s="1242"/>
      <c r="SQD12" s="1242"/>
      <c r="SQE12" s="1242"/>
      <c r="SQF12" s="1242"/>
      <c r="SQG12" s="1242"/>
      <c r="SQH12" s="1242"/>
      <c r="SQI12" s="1242"/>
      <c r="SQJ12" s="1242"/>
      <c r="SQK12" s="1242"/>
      <c r="SQL12" s="1242"/>
      <c r="SQM12" s="1242"/>
      <c r="SQN12" s="1242"/>
      <c r="SQO12" s="1242"/>
      <c r="SQP12" s="1242"/>
      <c r="SQQ12" s="1242"/>
      <c r="SQR12" s="1242"/>
      <c r="SQS12" s="1242"/>
      <c r="SQT12" s="1242"/>
      <c r="SQU12" s="1242"/>
      <c r="SQV12" s="1242"/>
      <c r="SQW12" s="1242"/>
      <c r="SQX12" s="1242"/>
      <c r="SQY12" s="1242"/>
      <c r="SQZ12" s="1242"/>
      <c r="SRA12" s="1242"/>
      <c r="SRB12" s="1242"/>
      <c r="SRC12" s="1242"/>
      <c r="SRD12" s="1242"/>
      <c r="SRE12" s="1242"/>
      <c r="SRF12" s="1242"/>
      <c r="SRG12" s="1242"/>
      <c r="SRH12" s="1242"/>
      <c r="SRI12" s="1242"/>
      <c r="SRJ12" s="1242"/>
      <c r="SRK12" s="1242"/>
      <c r="SRL12" s="1242"/>
      <c r="SRM12" s="1242"/>
      <c r="SRN12" s="1242"/>
      <c r="SRO12" s="1242"/>
      <c r="SRP12" s="1242"/>
      <c r="SRQ12" s="1242"/>
      <c r="SRR12" s="1242"/>
      <c r="SRS12" s="1242"/>
      <c r="SRT12" s="1242"/>
      <c r="SRU12" s="1242"/>
      <c r="SRV12" s="1242"/>
      <c r="SRW12" s="1242"/>
      <c r="SRX12" s="1242"/>
      <c r="SRY12" s="1242"/>
      <c r="SRZ12" s="1242"/>
      <c r="SSA12" s="1242"/>
      <c r="SSB12" s="1242"/>
      <c r="SSC12" s="1242"/>
      <c r="SSD12" s="1242"/>
      <c r="SSE12" s="1242"/>
      <c r="SSF12" s="1242"/>
      <c r="SSG12" s="1242"/>
      <c r="SSH12" s="1242"/>
      <c r="SSI12" s="1242"/>
      <c r="SSJ12" s="1242"/>
      <c r="SSK12" s="1242"/>
      <c r="SSL12" s="1242"/>
      <c r="SSM12" s="1242"/>
      <c r="SSN12" s="1242"/>
      <c r="SSO12" s="1242"/>
      <c r="SSP12" s="1242"/>
      <c r="SSQ12" s="1242"/>
      <c r="SSR12" s="1242"/>
      <c r="SSS12" s="1242"/>
      <c r="SST12" s="1242"/>
      <c r="SSU12" s="1242"/>
      <c r="SSV12" s="1242"/>
      <c r="SSW12" s="1242"/>
      <c r="SSX12" s="1242"/>
      <c r="SSY12" s="1242"/>
      <c r="SSZ12" s="1242"/>
      <c r="STA12" s="1242"/>
      <c r="STB12" s="1242"/>
      <c r="STC12" s="1242"/>
      <c r="STD12" s="1242"/>
      <c r="STE12" s="1242"/>
      <c r="STF12" s="1242"/>
      <c r="STG12" s="1242"/>
      <c r="STH12" s="1242"/>
      <c r="STI12" s="1242"/>
      <c r="STJ12" s="1242"/>
      <c r="STK12" s="1242"/>
      <c r="STL12" s="1242"/>
      <c r="STM12" s="1242"/>
      <c r="STN12" s="1242"/>
      <c r="STO12" s="1242"/>
      <c r="STP12" s="1242"/>
      <c r="STQ12" s="1242"/>
      <c r="STR12" s="1242"/>
      <c r="STS12" s="1242"/>
      <c r="STT12" s="1242"/>
      <c r="STU12" s="1242"/>
      <c r="STV12" s="1242"/>
      <c r="STW12" s="1242"/>
      <c r="STX12" s="1242"/>
      <c r="STY12" s="1242"/>
      <c r="STZ12" s="1242"/>
      <c r="SUA12" s="1242"/>
      <c r="SUB12" s="1242"/>
      <c r="SUC12" s="1242"/>
      <c r="SUD12" s="1242"/>
      <c r="SUE12" s="1242"/>
      <c r="SUF12" s="1242"/>
      <c r="SUG12" s="1242"/>
      <c r="SUH12" s="1242"/>
      <c r="SUI12" s="1242"/>
      <c r="SUJ12" s="1242"/>
      <c r="SUK12" s="1242"/>
      <c r="SUL12" s="1242"/>
      <c r="SUM12" s="1242"/>
      <c r="SUN12" s="1242"/>
      <c r="SUO12" s="1242"/>
      <c r="SUP12" s="1242"/>
      <c r="SUQ12" s="1242"/>
      <c r="SUR12" s="1242"/>
      <c r="SUS12" s="1242"/>
      <c r="SUT12" s="1242"/>
      <c r="SUU12" s="1242"/>
      <c r="SUV12" s="1242"/>
      <c r="SUW12" s="1242"/>
      <c r="SUX12" s="1242"/>
      <c r="SUY12" s="1242"/>
      <c r="SUZ12" s="1242"/>
      <c r="SVA12" s="1242"/>
      <c r="SVB12" s="1242"/>
      <c r="SVC12" s="1242"/>
      <c r="SVD12" s="1242"/>
      <c r="SVE12" s="1242"/>
      <c r="SVF12" s="1242"/>
      <c r="SVG12" s="1242"/>
      <c r="SVH12" s="1242"/>
      <c r="SVI12" s="1242"/>
      <c r="SVJ12" s="1242"/>
      <c r="SVK12" s="1242"/>
      <c r="SVL12" s="1242"/>
      <c r="SVM12" s="1242"/>
      <c r="SVN12" s="1242"/>
      <c r="SVO12" s="1242"/>
      <c r="SVP12" s="1242"/>
      <c r="SVQ12" s="1242"/>
      <c r="SVR12" s="1242"/>
      <c r="SVS12" s="1242"/>
      <c r="SVT12" s="1242"/>
      <c r="SVU12" s="1242"/>
      <c r="SVV12" s="1242"/>
      <c r="SVW12" s="1242"/>
      <c r="SVX12" s="1242"/>
      <c r="SVY12" s="1242"/>
      <c r="SVZ12" s="1242"/>
      <c r="SWA12" s="1242"/>
      <c r="SWB12" s="1242"/>
      <c r="SWC12" s="1242"/>
      <c r="SWD12" s="1242"/>
      <c r="SWE12" s="1242"/>
      <c r="SWF12" s="1242"/>
      <c r="SWG12" s="1242"/>
      <c r="SWH12" s="1242"/>
      <c r="SWI12" s="1242"/>
      <c r="SWJ12" s="1242"/>
      <c r="SWK12" s="1242"/>
      <c r="SWL12" s="1242"/>
      <c r="SWM12" s="1242"/>
      <c r="SWN12" s="1242"/>
      <c r="SWO12" s="1242"/>
      <c r="SWP12" s="1242"/>
      <c r="SWQ12" s="1242"/>
      <c r="SWR12" s="1242"/>
      <c r="SWS12" s="1242"/>
      <c r="SWT12" s="1242"/>
      <c r="SWU12" s="1242"/>
      <c r="SWV12" s="1242"/>
      <c r="SWW12" s="1242"/>
      <c r="SWX12" s="1242"/>
      <c r="SWY12" s="1242"/>
      <c r="SWZ12" s="1242"/>
      <c r="SXA12" s="1242"/>
      <c r="SXB12" s="1242"/>
      <c r="SXC12" s="1242"/>
      <c r="SXD12" s="1242"/>
      <c r="SXE12" s="1242"/>
      <c r="SXF12" s="1242"/>
      <c r="SXG12" s="1242"/>
      <c r="SXH12" s="1242"/>
      <c r="SXI12" s="1242"/>
      <c r="SXJ12" s="1242"/>
      <c r="SXK12" s="1242"/>
      <c r="SXL12" s="1242"/>
      <c r="SXM12" s="1242"/>
      <c r="SXN12" s="1242"/>
      <c r="SXO12" s="1242"/>
      <c r="SXP12" s="1242"/>
      <c r="SXQ12" s="1242"/>
      <c r="SXR12" s="1242"/>
      <c r="SXS12" s="1242"/>
      <c r="SXT12" s="1242"/>
      <c r="SXU12" s="1242"/>
      <c r="SXV12" s="1242"/>
      <c r="SXW12" s="1242"/>
      <c r="SXX12" s="1242"/>
      <c r="SXY12" s="1242"/>
      <c r="SXZ12" s="1242"/>
      <c r="SYA12" s="1242"/>
      <c r="SYB12" s="1242"/>
      <c r="SYC12" s="1242"/>
      <c r="SYD12" s="1242"/>
      <c r="SYE12" s="1242"/>
      <c r="SYF12" s="1242"/>
      <c r="SYG12" s="1242"/>
      <c r="SYH12" s="1242"/>
      <c r="SYI12" s="1242"/>
      <c r="SYJ12" s="1242"/>
      <c r="SYK12" s="1242"/>
      <c r="SYL12" s="1242"/>
      <c r="SYM12" s="1242"/>
      <c r="SYN12" s="1242"/>
      <c r="SYO12" s="1242"/>
      <c r="SYP12" s="1242"/>
      <c r="SYQ12" s="1242"/>
      <c r="SYR12" s="1242"/>
      <c r="SYS12" s="1242"/>
      <c r="SYT12" s="1242"/>
      <c r="SYU12" s="1242"/>
      <c r="SYV12" s="1242"/>
      <c r="SYW12" s="1242"/>
      <c r="SYX12" s="1242"/>
      <c r="SYY12" s="1242"/>
      <c r="SYZ12" s="1242"/>
      <c r="SZA12" s="1242"/>
      <c r="SZB12" s="1242"/>
      <c r="SZC12" s="1242"/>
      <c r="SZD12" s="1242"/>
      <c r="SZE12" s="1242"/>
      <c r="SZF12" s="1242"/>
      <c r="SZG12" s="1242"/>
      <c r="SZH12" s="1242"/>
      <c r="SZI12" s="1242"/>
      <c r="SZJ12" s="1242"/>
      <c r="SZK12" s="1242"/>
      <c r="SZL12" s="1242"/>
      <c r="SZM12" s="1242"/>
      <c r="SZN12" s="1242"/>
      <c r="SZO12" s="1242"/>
      <c r="SZP12" s="1242"/>
      <c r="SZQ12" s="1242"/>
      <c r="SZR12" s="1242"/>
      <c r="SZS12" s="1242"/>
      <c r="SZT12" s="1242"/>
      <c r="SZU12" s="1242"/>
      <c r="SZV12" s="1242"/>
      <c r="SZW12" s="1242"/>
      <c r="SZX12" s="1242"/>
      <c r="SZY12" s="1242"/>
      <c r="SZZ12" s="1242"/>
      <c r="TAA12" s="1242"/>
      <c r="TAB12" s="1242"/>
      <c r="TAC12" s="1242"/>
      <c r="TAD12" s="1242"/>
      <c r="TAE12" s="1242"/>
      <c r="TAF12" s="1242"/>
      <c r="TAG12" s="1242"/>
      <c r="TAH12" s="1242"/>
      <c r="TAI12" s="1242"/>
      <c r="TAJ12" s="1242"/>
      <c r="TAK12" s="1242"/>
      <c r="TAL12" s="1242"/>
      <c r="TAM12" s="1242"/>
      <c r="TAN12" s="1242"/>
      <c r="TAO12" s="1242"/>
      <c r="TAP12" s="1242"/>
      <c r="TAQ12" s="1242"/>
      <c r="TAR12" s="1242"/>
      <c r="TAS12" s="1242"/>
      <c r="TAT12" s="1242"/>
      <c r="TAU12" s="1242"/>
      <c r="TAV12" s="1242"/>
      <c r="TAW12" s="1242"/>
      <c r="TAX12" s="1242"/>
      <c r="TAY12" s="1242"/>
      <c r="TAZ12" s="1242"/>
      <c r="TBA12" s="1242"/>
      <c r="TBB12" s="1242"/>
      <c r="TBC12" s="1242"/>
      <c r="TBD12" s="1242"/>
      <c r="TBE12" s="1242"/>
      <c r="TBF12" s="1242"/>
      <c r="TBG12" s="1242"/>
      <c r="TBH12" s="1242"/>
      <c r="TBI12" s="1242"/>
      <c r="TBJ12" s="1242"/>
      <c r="TBK12" s="1242"/>
      <c r="TBL12" s="1242"/>
      <c r="TBM12" s="1242"/>
      <c r="TBN12" s="1242"/>
      <c r="TBO12" s="1242"/>
      <c r="TBP12" s="1242"/>
      <c r="TBQ12" s="1242"/>
      <c r="TBR12" s="1242"/>
      <c r="TBS12" s="1242"/>
      <c r="TBT12" s="1242"/>
      <c r="TBU12" s="1242"/>
      <c r="TBV12" s="1242"/>
      <c r="TBW12" s="1242"/>
      <c r="TBX12" s="1242"/>
      <c r="TBY12" s="1242"/>
      <c r="TBZ12" s="1242"/>
      <c r="TCA12" s="1242"/>
      <c r="TCB12" s="1242"/>
      <c r="TCC12" s="1242"/>
      <c r="TCD12" s="1242"/>
      <c r="TCE12" s="1242"/>
      <c r="TCF12" s="1242"/>
      <c r="TCG12" s="1242"/>
      <c r="TCH12" s="1242"/>
      <c r="TCI12" s="1242"/>
      <c r="TCJ12" s="1242"/>
      <c r="TCK12" s="1242"/>
      <c r="TCL12" s="1242"/>
      <c r="TCM12" s="1242"/>
      <c r="TCN12" s="1242"/>
      <c r="TCO12" s="1242"/>
      <c r="TCP12" s="1242"/>
      <c r="TCQ12" s="1242"/>
      <c r="TCR12" s="1242"/>
      <c r="TCS12" s="1242"/>
      <c r="TCT12" s="1242"/>
      <c r="TCU12" s="1242"/>
      <c r="TCV12" s="1242"/>
      <c r="TCW12" s="1242"/>
      <c r="TCX12" s="1242"/>
      <c r="TCY12" s="1242"/>
      <c r="TCZ12" s="1242"/>
      <c r="TDA12" s="1242"/>
      <c r="TDB12" s="1242"/>
      <c r="TDC12" s="1242"/>
      <c r="TDD12" s="1242"/>
      <c r="TDE12" s="1242"/>
      <c r="TDF12" s="1242"/>
      <c r="TDG12" s="1242"/>
      <c r="TDH12" s="1242"/>
      <c r="TDI12" s="1242"/>
      <c r="TDJ12" s="1242"/>
      <c r="TDK12" s="1242"/>
      <c r="TDL12" s="1242"/>
      <c r="TDM12" s="1242"/>
      <c r="TDN12" s="1242"/>
      <c r="TDO12" s="1242"/>
      <c r="TDP12" s="1242"/>
      <c r="TDQ12" s="1242"/>
      <c r="TDR12" s="1242"/>
      <c r="TDS12" s="1242"/>
      <c r="TDT12" s="1242"/>
      <c r="TDU12" s="1242"/>
      <c r="TDV12" s="1242"/>
      <c r="TDW12" s="1242"/>
      <c r="TDX12" s="1242"/>
      <c r="TDY12" s="1242"/>
      <c r="TDZ12" s="1242"/>
      <c r="TEA12" s="1242"/>
      <c r="TEB12" s="1242"/>
      <c r="TEC12" s="1242"/>
      <c r="TED12" s="1242"/>
      <c r="TEE12" s="1242"/>
      <c r="TEF12" s="1242"/>
      <c r="TEG12" s="1242"/>
      <c r="TEH12" s="1242"/>
      <c r="TEI12" s="1242"/>
      <c r="TEJ12" s="1242"/>
      <c r="TEK12" s="1242"/>
      <c r="TEL12" s="1242"/>
      <c r="TEM12" s="1242"/>
      <c r="TEN12" s="1242"/>
      <c r="TEO12" s="1242"/>
      <c r="TEP12" s="1242"/>
      <c r="TEQ12" s="1242"/>
      <c r="TER12" s="1242"/>
      <c r="TES12" s="1242"/>
      <c r="TET12" s="1242"/>
      <c r="TEU12" s="1242"/>
      <c r="TEV12" s="1242"/>
      <c r="TEW12" s="1242"/>
      <c r="TEX12" s="1242"/>
      <c r="TEY12" s="1242"/>
      <c r="TEZ12" s="1242"/>
      <c r="TFA12" s="1242"/>
      <c r="TFB12" s="1242"/>
      <c r="TFC12" s="1242"/>
      <c r="TFD12" s="1242"/>
      <c r="TFE12" s="1242"/>
      <c r="TFF12" s="1242"/>
      <c r="TFG12" s="1242"/>
      <c r="TFH12" s="1242"/>
      <c r="TFI12" s="1242"/>
      <c r="TFJ12" s="1242"/>
      <c r="TFK12" s="1242"/>
      <c r="TFL12" s="1242"/>
      <c r="TFM12" s="1242"/>
      <c r="TFN12" s="1242"/>
      <c r="TFO12" s="1242"/>
      <c r="TFP12" s="1242"/>
      <c r="TFQ12" s="1242"/>
      <c r="TFR12" s="1242"/>
      <c r="TFS12" s="1242"/>
      <c r="TFT12" s="1242"/>
      <c r="TFU12" s="1242"/>
      <c r="TFV12" s="1242"/>
      <c r="TFW12" s="1242"/>
      <c r="TFX12" s="1242"/>
      <c r="TFY12" s="1242"/>
      <c r="TFZ12" s="1242"/>
      <c r="TGA12" s="1242"/>
      <c r="TGB12" s="1242"/>
      <c r="TGC12" s="1242"/>
      <c r="TGD12" s="1242"/>
      <c r="TGE12" s="1242"/>
      <c r="TGF12" s="1242"/>
      <c r="TGG12" s="1242"/>
      <c r="TGH12" s="1242"/>
      <c r="TGI12" s="1242"/>
      <c r="TGJ12" s="1242"/>
      <c r="TGK12" s="1242"/>
      <c r="TGL12" s="1242"/>
      <c r="TGM12" s="1242"/>
      <c r="TGN12" s="1242"/>
      <c r="TGO12" s="1242"/>
      <c r="TGP12" s="1242"/>
      <c r="TGQ12" s="1242"/>
      <c r="TGR12" s="1242"/>
      <c r="TGS12" s="1242"/>
      <c r="TGT12" s="1242"/>
      <c r="TGU12" s="1242"/>
      <c r="TGV12" s="1242"/>
      <c r="TGW12" s="1242"/>
      <c r="TGX12" s="1242"/>
      <c r="TGY12" s="1242"/>
      <c r="TGZ12" s="1242"/>
      <c r="THA12" s="1242"/>
      <c r="THB12" s="1242"/>
      <c r="THC12" s="1242"/>
      <c r="THD12" s="1242"/>
      <c r="THE12" s="1242"/>
      <c r="THF12" s="1242"/>
      <c r="THG12" s="1242"/>
      <c r="THH12" s="1242"/>
      <c r="THI12" s="1242"/>
      <c r="THJ12" s="1242"/>
      <c r="THK12" s="1242"/>
      <c r="THL12" s="1242"/>
      <c r="THM12" s="1242"/>
      <c r="THN12" s="1242"/>
      <c r="THO12" s="1242"/>
      <c r="THP12" s="1242"/>
      <c r="THQ12" s="1242"/>
      <c r="THR12" s="1242"/>
      <c r="THS12" s="1242"/>
      <c r="THT12" s="1242"/>
      <c r="THU12" s="1242"/>
      <c r="THV12" s="1242"/>
      <c r="THW12" s="1242"/>
      <c r="THX12" s="1242"/>
      <c r="THY12" s="1242"/>
      <c r="THZ12" s="1242"/>
      <c r="TIA12" s="1242"/>
      <c r="TIB12" s="1242"/>
      <c r="TIC12" s="1242"/>
      <c r="TID12" s="1242"/>
      <c r="TIE12" s="1242"/>
      <c r="TIF12" s="1242"/>
      <c r="TIG12" s="1242"/>
      <c r="TIH12" s="1242"/>
      <c r="TII12" s="1242"/>
      <c r="TIJ12" s="1242"/>
      <c r="TIK12" s="1242"/>
      <c r="TIL12" s="1242"/>
      <c r="TIM12" s="1242"/>
      <c r="TIN12" s="1242"/>
      <c r="TIO12" s="1242"/>
      <c r="TIP12" s="1242"/>
      <c r="TIQ12" s="1242"/>
      <c r="TIR12" s="1242"/>
      <c r="TIS12" s="1242"/>
      <c r="TIT12" s="1242"/>
      <c r="TIU12" s="1242"/>
      <c r="TIV12" s="1242"/>
      <c r="TIW12" s="1242"/>
      <c r="TIX12" s="1242"/>
      <c r="TIY12" s="1242"/>
      <c r="TIZ12" s="1242"/>
      <c r="TJA12" s="1242"/>
      <c r="TJB12" s="1242"/>
      <c r="TJC12" s="1242"/>
      <c r="TJD12" s="1242"/>
      <c r="TJE12" s="1242"/>
      <c r="TJF12" s="1242"/>
      <c r="TJG12" s="1242"/>
      <c r="TJH12" s="1242"/>
      <c r="TJI12" s="1242"/>
      <c r="TJJ12" s="1242"/>
      <c r="TJK12" s="1242"/>
      <c r="TJL12" s="1242"/>
      <c r="TJM12" s="1242"/>
      <c r="TJN12" s="1242"/>
      <c r="TJO12" s="1242"/>
      <c r="TJP12" s="1242"/>
      <c r="TJQ12" s="1242"/>
      <c r="TJR12" s="1242"/>
      <c r="TJS12" s="1242"/>
      <c r="TJT12" s="1242"/>
      <c r="TJU12" s="1242"/>
      <c r="TJV12" s="1242"/>
      <c r="TJW12" s="1242"/>
      <c r="TJX12" s="1242"/>
      <c r="TJY12" s="1242"/>
      <c r="TJZ12" s="1242"/>
      <c r="TKA12" s="1242"/>
      <c r="TKB12" s="1242"/>
      <c r="TKC12" s="1242"/>
      <c r="TKD12" s="1242"/>
      <c r="TKE12" s="1242"/>
      <c r="TKF12" s="1242"/>
      <c r="TKG12" s="1242"/>
      <c r="TKH12" s="1242"/>
      <c r="TKI12" s="1242"/>
      <c r="TKJ12" s="1242"/>
      <c r="TKK12" s="1242"/>
      <c r="TKL12" s="1242"/>
      <c r="TKM12" s="1242"/>
      <c r="TKN12" s="1242"/>
      <c r="TKO12" s="1242"/>
      <c r="TKP12" s="1242"/>
      <c r="TKQ12" s="1242"/>
      <c r="TKR12" s="1242"/>
      <c r="TKS12" s="1242"/>
      <c r="TKT12" s="1242"/>
      <c r="TKU12" s="1242"/>
      <c r="TKV12" s="1242"/>
      <c r="TKW12" s="1242"/>
      <c r="TKX12" s="1242"/>
      <c r="TKY12" s="1242"/>
      <c r="TKZ12" s="1242"/>
      <c r="TLA12" s="1242"/>
      <c r="TLB12" s="1242"/>
      <c r="TLC12" s="1242"/>
      <c r="TLD12" s="1242"/>
      <c r="TLE12" s="1242"/>
      <c r="TLF12" s="1242"/>
      <c r="TLG12" s="1242"/>
      <c r="TLH12" s="1242"/>
      <c r="TLI12" s="1242"/>
      <c r="TLJ12" s="1242"/>
      <c r="TLK12" s="1242"/>
      <c r="TLL12" s="1242"/>
      <c r="TLM12" s="1242"/>
      <c r="TLN12" s="1242"/>
      <c r="TLO12" s="1242"/>
      <c r="TLP12" s="1242"/>
      <c r="TLQ12" s="1242"/>
      <c r="TLR12" s="1242"/>
      <c r="TLS12" s="1242"/>
      <c r="TLT12" s="1242"/>
      <c r="TLU12" s="1242"/>
      <c r="TLV12" s="1242"/>
      <c r="TLW12" s="1242"/>
      <c r="TLX12" s="1242"/>
      <c r="TLY12" s="1242"/>
      <c r="TLZ12" s="1242"/>
      <c r="TMA12" s="1242"/>
      <c r="TMB12" s="1242"/>
      <c r="TMC12" s="1242"/>
      <c r="TMD12" s="1242"/>
      <c r="TME12" s="1242"/>
      <c r="TMF12" s="1242"/>
      <c r="TMG12" s="1242"/>
      <c r="TMH12" s="1242"/>
      <c r="TMI12" s="1242"/>
      <c r="TMJ12" s="1242"/>
      <c r="TMK12" s="1242"/>
      <c r="TML12" s="1242"/>
      <c r="TMM12" s="1242"/>
      <c r="TMN12" s="1242"/>
      <c r="TMO12" s="1242"/>
      <c r="TMP12" s="1242"/>
      <c r="TMQ12" s="1242"/>
      <c r="TMR12" s="1242"/>
      <c r="TMS12" s="1242"/>
      <c r="TMT12" s="1242"/>
      <c r="TMU12" s="1242"/>
      <c r="TMV12" s="1242"/>
      <c r="TMW12" s="1242"/>
      <c r="TMX12" s="1242"/>
      <c r="TMY12" s="1242"/>
      <c r="TMZ12" s="1242"/>
      <c r="TNA12" s="1242"/>
      <c r="TNB12" s="1242"/>
      <c r="TNC12" s="1242"/>
      <c r="TND12" s="1242"/>
      <c r="TNE12" s="1242"/>
      <c r="TNF12" s="1242"/>
      <c r="TNG12" s="1242"/>
      <c r="TNH12" s="1242"/>
      <c r="TNI12" s="1242"/>
      <c r="TNJ12" s="1242"/>
      <c r="TNK12" s="1242"/>
      <c r="TNL12" s="1242"/>
      <c r="TNM12" s="1242"/>
      <c r="TNN12" s="1242"/>
      <c r="TNO12" s="1242"/>
      <c r="TNP12" s="1242"/>
      <c r="TNQ12" s="1242"/>
      <c r="TNR12" s="1242"/>
      <c r="TNS12" s="1242"/>
      <c r="TNT12" s="1242"/>
      <c r="TNU12" s="1242"/>
      <c r="TNV12" s="1242"/>
      <c r="TNW12" s="1242"/>
      <c r="TNX12" s="1242"/>
      <c r="TNY12" s="1242"/>
      <c r="TNZ12" s="1242"/>
      <c r="TOA12" s="1242"/>
      <c r="TOB12" s="1242"/>
      <c r="TOC12" s="1242"/>
      <c r="TOD12" s="1242"/>
      <c r="TOE12" s="1242"/>
      <c r="TOF12" s="1242"/>
      <c r="TOG12" s="1242"/>
      <c r="TOH12" s="1242"/>
      <c r="TOI12" s="1242"/>
      <c r="TOJ12" s="1242"/>
      <c r="TOK12" s="1242"/>
      <c r="TOL12" s="1242"/>
      <c r="TOM12" s="1242"/>
      <c r="TON12" s="1242"/>
      <c r="TOO12" s="1242"/>
      <c r="TOP12" s="1242"/>
      <c r="TOQ12" s="1242"/>
      <c r="TOR12" s="1242"/>
      <c r="TOS12" s="1242"/>
      <c r="TOT12" s="1242"/>
      <c r="TOU12" s="1242"/>
      <c r="TOV12" s="1242"/>
      <c r="TOW12" s="1242"/>
      <c r="TOX12" s="1242"/>
      <c r="TOY12" s="1242"/>
      <c r="TOZ12" s="1242"/>
      <c r="TPA12" s="1242"/>
      <c r="TPB12" s="1242"/>
      <c r="TPC12" s="1242"/>
      <c r="TPD12" s="1242"/>
      <c r="TPE12" s="1242"/>
      <c r="TPF12" s="1242"/>
      <c r="TPG12" s="1242"/>
      <c r="TPH12" s="1242"/>
      <c r="TPI12" s="1242"/>
      <c r="TPJ12" s="1242"/>
      <c r="TPK12" s="1242"/>
      <c r="TPL12" s="1242"/>
      <c r="TPM12" s="1242"/>
      <c r="TPN12" s="1242"/>
      <c r="TPO12" s="1242"/>
      <c r="TPP12" s="1242"/>
      <c r="TPQ12" s="1242"/>
      <c r="TPR12" s="1242"/>
      <c r="TPS12" s="1242"/>
      <c r="TPT12" s="1242"/>
      <c r="TPU12" s="1242"/>
      <c r="TPV12" s="1242"/>
      <c r="TPW12" s="1242"/>
      <c r="TPX12" s="1242"/>
      <c r="TPY12" s="1242"/>
      <c r="TPZ12" s="1242"/>
      <c r="TQA12" s="1242"/>
      <c r="TQB12" s="1242"/>
      <c r="TQC12" s="1242"/>
      <c r="TQD12" s="1242"/>
      <c r="TQE12" s="1242"/>
      <c r="TQF12" s="1242"/>
      <c r="TQG12" s="1242"/>
      <c r="TQH12" s="1242"/>
      <c r="TQI12" s="1242"/>
      <c r="TQJ12" s="1242"/>
      <c r="TQK12" s="1242"/>
      <c r="TQL12" s="1242"/>
      <c r="TQM12" s="1242"/>
      <c r="TQN12" s="1242"/>
      <c r="TQO12" s="1242"/>
      <c r="TQP12" s="1242"/>
      <c r="TQQ12" s="1242"/>
      <c r="TQR12" s="1242"/>
      <c r="TQS12" s="1242"/>
      <c r="TQT12" s="1242"/>
      <c r="TQU12" s="1242"/>
      <c r="TQV12" s="1242"/>
      <c r="TQW12" s="1242"/>
      <c r="TQX12" s="1242"/>
      <c r="TQY12" s="1242"/>
      <c r="TQZ12" s="1242"/>
      <c r="TRA12" s="1242"/>
      <c r="TRB12" s="1242"/>
      <c r="TRC12" s="1242"/>
      <c r="TRD12" s="1242"/>
      <c r="TRE12" s="1242"/>
      <c r="TRF12" s="1242"/>
      <c r="TRG12" s="1242"/>
      <c r="TRH12" s="1242"/>
      <c r="TRI12" s="1242"/>
      <c r="TRJ12" s="1242"/>
      <c r="TRK12" s="1242"/>
      <c r="TRL12" s="1242"/>
      <c r="TRM12" s="1242"/>
      <c r="TRN12" s="1242"/>
      <c r="TRO12" s="1242"/>
      <c r="TRP12" s="1242"/>
      <c r="TRQ12" s="1242"/>
      <c r="TRR12" s="1242"/>
      <c r="TRS12" s="1242"/>
      <c r="TRT12" s="1242"/>
      <c r="TRU12" s="1242"/>
      <c r="TRV12" s="1242"/>
      <c r="TRW12" s="1242"/>
      <c r="TRX12" s="1242"/>
      <c r="TRY12" s="1242"/>
      <c r="TRZ12" s="1242"/>
      <c r="TSA12" s="1242"/>
      <c r="TSB12" s="1242"/>
      <c r="TSC12" s="1242"/>
      <c r="TSD12" s="1242"/>
      <c r="TSE12" s="1242"/>
      <c r="TSF12" s="1242"/>
      <c r="TSG12" s="1242"/>
      <c r="TSH12" s="1242"/>
      <c r="TSI12" s="1242"/>
      <c r="TSJ12" s="1242"/>
      <c r="TSK12" s="1242"/>
      <c r="TSL12" s="1242"/>
      <c r="TSM12" s="1242"/>
      <c r="TSN12" s="1242"/>
      <c r="TSO12" s="1242"/>
      <c r="TSP12" s="1242"/>
      <c r="TSQ12" s="1242"/>
      <c r="TSR12" s="1242"/>
      <c r="TSS12" s="1242"/>
      <c r="TST12" s="1242"/>
      <c r="TSU12" s="1242"/>
      <c r="TSV12" s="1242"/>
      <c r="TSW12" s="1242"/>
      <c r="TSX12" s="1242"/>
      <c r="TSY12" s="1242"/>
      <c r="TSZ12" s="1242"/>
      <c r="TTA12" s="1242"/>
      <c r="TTB12" s="1242"/>
      <c r="TTC12" s="1242"/>
      <c r="TTD12" s="1242"/>
      <c r="TTE12" s="1242"/>
      <c r="TTF12" s="1242"/>
      <c r="TTG12" s="1242"/>
      <c r="TTH12" s="1242"/>
      <c r="TTI12" s="1242"/>
      <c r="TTJ12" s="1242"/>
      <c r="TTK12" s="1242"/>
      <c r="TTL12" s="1242"/>
      <c r="TTM12" s="1242"/>
      <c r="TTN12" s="1242"/>
      <c r="TTO12" s="1242"/>
      <c r="TTP12" s="1242"/>
      <c r="TTQ12" s="1242"/>
      <c r="TTR12" s="1242"/>
      <c r="TTS12" s="1242"/>
      <c r="TTT12" s="1242"/>
      <c r="TTU12" s="1242"/>
      <c r="TTV12" s="1242"/>
      <c r="TTW12" s="1242"/>
      <c r="TTX12" s="1242"/>
      <c r="TTY12" s="1242"/>
      <c r="TTZ12" s="1242"/>
      <c r="TUA12" s="1242"/>
      <c r="TUB12" s="1242"/>
      <c r="TUC12" s="1242"/>
      <c r="TUD12" s="1242"/>
      <c r="TUE12" s="1242"/>
      <c r="TUF12" s="1242"/>
      <c r="TUG12" s="1242"/>
      <c r="TUH12" s="1242"/>
      <c r="TUI12" s="1242"/>
      <c r="TUJ12" s="1242"/>
      <c r="TUK12" s="1242"/>
      <c r="TUL12" s="1242"/>
      <c r="TUM12" s="1242"/>
      <c r="TUN12" s="1242"/>
      <c r="TUO12" s="1242"/>
      <c r="TUP12" s="1242"/>
      <c r="TUQ12" s="1242"/>
      <c r="TUR12" s="1242"/>
      <c r="TUS12" s="1242"/>
      <c r="TUT12" s="1242"/>
      <c r="TUU12" s="1242"/>
      <c r="TUV12" s="1242"/>
      <c r="TUW12" s="1242"/>
      <c r="TUX12" s="1242"/>
      <c r="TUY12" s="1242"/>
      <c r="TUZ12" s="1242"/>
      <c r="TVA12" s="1242"/>
      <c r="TVB12" s="1242"/>
      <c r="TVC12" s="1242"/>
      <c r="TVD12" s="1242"/>
      <c r="TVE12" s="1242"/>
      <c r="TVF12" s="1242"/>
      <c r="TVG12" s="1242"/>
      <c r="TVH12" s="1242"/>
      <c r="TVI12" s="1242"/>
      <c r="TVJ12" s="1242"/>
      <c r="TVK12" s="1242"/>
      <c r="TVL12" s="1242"/>
      <c r="TVM12" s="1242"/>
      <c r="TVN12" s="1242"/>
      <c r="TVO12" s="1242"/>
      <c r="TVP12" s="1242"/>
      <c r="TVQ12" s="1242"/>
      <c r="TVR12" s="1242"/>
      <c r="TVS12" s="1242"/>
      <c r="TVT12" s="1242"/>
      <c r="TVU12" s="1242"/>
      <c r="TVV12" s="1242"/>
      <c r="TVW12" s="1242"/>
      <c r="TVX12" s="1242"/>
      <c r="TVY12" s="1242"/>
      <c r="TVZ12" s="1242"/>
      <c r="TWA12" s="1242"/>
      <c r="TWB12" s="1242"/>
      <c r="TWC12" s="1242"/>
      <c r="TWD12" s="1242"/>
      <c r="TWE12" s="1242"/>
      <c r="TWF12" s="1242"/>
      <c r="TWG12" s="1242"/>
      <c r="TWH12" s="1242"/>
      <c r="TWI12" s="1242"/>
      <c r="TWJ12" s="1242"/>
      <c r="TWK12" s="1242"/>
      <c r="TWL12" s="1242"/>
      <c r="TWM12" s="1242"/>
      <c r="TWN12" s="1242"/>
      <c r="TWO12" s="1242"/>
      <c r="TWP12" s="1242"/>
      <c r="TWQ12" s="1242"/>
      <c r="TWR12" s="1242"/>
      <c r="TWS12" s="1242"/>
      <c r="TWT12" s="1242"/>
      <c r="TWU12" s="1242"/>
      <c r="TWV12" s="1242"/>
      <c r="TWW12" s="1242"/>
      <c r="TWX12" s="1242"/>
      <c r="TWY12" s="1242"/>
      <c r="TWZ12" s="1242"/>
      <c r="TXA12" s="1242"/>
      <c r="TXB12" s="1242"/>
      <c r="TXC12" s="1242"/>
      <c r="TXD12" s="1242"/>
      <c r="TXE12" s="1242"/>
      <c r="TXF12" s="1242"/>
      <c r="TXG12" s="1242"/>
      <c r="TXH12" s="1242"/>
      <c r="TXI12" s="1242"/>
      <c r="TXJ12" s="1242"/>
      <c r="TXK12" s="1242"/>
      <c r="TXL12" s="1242"/>
      <c r="TXM12" s="1242"/>
      <c r="TXN12" s="1242"/>
      <c r="TXO12" s="1242"/>
      <c r="TXP12" s="1242"/>
      <c r="TXQ12" s="1242"/>
      <c r="TXR12" s="1242"/>
      <c r="TXS12" s="1242"/>
      <c r="TXT12" s="1242"/>
      <c r="TXU12" s="1242"/>
      <c r="TXV12" s="1242"/>
      <c r="TXW12" s="1242"/>
      <c r="TXX12" s="1242"/>
      <c r="TXY12" s="1242"/>
      <c r="TXZ12" s="1242"/>
      <c r="TYA12" s="1242"/>
      <c r="TYB12" s="1242"/>
      <c r="TYC12" s="1242"/>
      <c r="TYD12" s="1242"/>
      <c r="TYE12" s="1242"/>
      <c r="TYF12" s="1242"/>
      <c r="TYG12" s="1242"/>
      <c r="TYH12" s="1242"/>
      <c r="TYI12" s="1242"/>
      <c r="TYJ12" s="1242"/>
      <c r="TYK12" s="1242"/>
      <c r="TYL12" s="1242"/>
      <c r="TYM12" s="1242"/>
      <c r="TYN12" s="1242"/>
      <c r="TYO12" s="1242"/>
      <c r="TYP12" s="1242"/>
      <c r="TYQ12" s="1242"/>
      <c r="TYR12" s="1242"/>
      <c r="TYS12" s="1242"/>
      <c r="TYT12" s="1242"/>
      <c r="TYU12" s="1242"/>
      <c r="TYV12" s="1242"/>
      <c r="TYW12" s="1242"/>
      <c r="TYX12" s="1242"/>
      <c r="TYY12" s="1242"/>
      <c r="TYZ12" s="1242"/>
      <c r="TZA12" s="1242"/>
      <c r="TZB12" s="1242"/>
      <c r="TZC12" s="1242"/>
      <c r="TZD12" s="1242"/>
      <c r="TZE12" s="1242"/>
      <c r="TZF12" s="1242"/>
      <c r="TZG12" s="1242"/>
      <c r="TZH12" s="1242"/>
      <c r="TZI12" s="1242"/>
      <c r="TZJ12" s="1242"/>
      <c r="TZK12" s="1242"/>
      <c r="TZL12" s="1242"/>
      <c r="TZM12" s="1242"/>
      <c r="TZN12" s="1242"/>
      <c r="TZO12" s="1242"/>
      <c r="TZP12" s="1242"/>
      <c r="TZQ12" s="1242"/>
      <c r="TZR12" s="1242"/>
      <c r="TZS12" s="1242"/>
      <c r="TZT12" s="1242"/>
      <c r="TZU12" s="1242"/>
      <c r="TZV12" s="1242"/>
      <c r="TZW12" s="1242"/>
      <c r="TZX12" s="1242"/>
      <c r="TZY12" s="1242"/>
      <c r="TZZ12" s="1242"/>
      <c r="UAA12" s="1242"/>
      <c r="UAB12" s="1242"/>
      <c r="UAC12" s="1242"/>
      <c r="UAD12" s="1242"/>
      <c r="UAE12" s="1242"/>
      <c r="UAF12" s="1242"/>
      <c r="UAG12" s="1242"/>
      <c r="UAH12" s="1242"/>
      <c r="UAI12" s="1242"/>
      <c r="UAJ12" s="1242"/>
      <c r="UAK12" s="1242"/>
      <c r="UAL12" s="1242"/>
      <c r="UAM12" s="1242"/>
      <c r="UAN12" s="1242"/>
      <c r="UAO12" s="1242"/>
      <c r="UAP12" s="1242"/>
      <c r="UAQ12" s="1242"/>
      <c r="UAR12" s="1242"/>
      <c r="UAS12" s="1242"/>
      <c r="UAT12" s="1242"/>
      <c r="UAU12" s="1242"/>
      <c r="UAV12" s="1242"/>
      <c r="UAW12" s="1242"/>
      <c r="UAX12" s="1242"/>
      <c r="UAY12" s="1242"/>
      <c r="UAZ12" s="1242"/>
      <c r="UBA12" s="1242"/>
      <c r="UBB12" s="1242"/>
      <c r="UBC12" s="1242"/>
      <c r="UBD12" s="1242"/>
      <c r="UBE12" s="1242"/>
      <c r="UBF12" s="1242"/>
      <c r="UBG12" s="1242"/>
      <c r="UBH12" s="1242"/>
      <c r="UBI12" s="1242"/>
      <c r="UBJ12" s="1242"/>
      <c r="UBK12" s="1242"/>
      <c r="UBL12" s="1242"/>
      <c r="UBM12" s="1242"/>
      <c r="UBN12" s="1242"/>
      <c r="UBO12" s="1242"/>
      <c r="UBP12" s="1242"/>
      <c r="UBQ12" s="1242"/>
      <c r="UBR12" s="1242"/>
      <c r="UBS12" s="1242"/>
      <c r="UBT12" s="1242"/>
      <c r="UBU12" s="1242"/>
      <c r="UBV12" s="1242"/>
      <c r="UBW12" s="1242"/>
      <c r="UBX12" s="1242"/>
      <c r="UBY12" s="1242"/>
      <c r="UBZ12" s="1242"/>
      <c r="UCA12" s="1242"/>
      <c r="UCB12" s="1242"/>
      <c r="UCC12" s="1242"/>
      <c r="UCD12" s="1242"/>
      <c r="UCE12" s="1242"/>
      <c r="UCF12" s="1242"/>
      <c r="UCG12" s="1242"/>
      <c r="UCH12" s="1242"/>
      <c r="UCI12" s="1242"/>
      <c r="UCJ12" s="1242"/>
      <c r="UCK12" s="1242"/>
      <c r="UCL12" s="1242"/>
      <c r="UCM12" s="1242"/>
      <c r="UCN12" s="1242"/>
      <c r="UCO12" s="1242"/>
      <c r="UCP12" s="1242"/>
      <c r="UCQ12" s="1242"/>
      <c r="UCR12" s="1242"/>
      <c r="UCS12" s="1242"/>
      <c r="UCT12" s="1242"/>
      <c r="UCU12" s="1242"/>
      <c r="UCV12" s="1242"/>
      <c r="UCW12" s="1242"/>
      <c r="UCX12" s="1242"/>
      <c r="UCY12" s="1242"/>
      <c r="UCZ12" s="1242"/>
      <c r="UDA12" s="1242"/>
      <c r="UDB12" s="1242"/>
      <c r="UDC12" s="1242"/>
      <c r="UDD12" s="1242"/>
      <c r="UDE12" s="1242"/>
      <c r="UDF12" s="1242"/>
      <c r="UDG12" s="1242"/>
      <c r="UDH12" s="1242"/>
      <c r="UDI12" s="1242"/>
      <c r="UDJ12" s="1242"/>
      <c r="UDK12" s="1242"/>
      <c r="UDL12" s="1242"/>
      <c r="UDM12" s="1242"/>
      <c r="UDN12" s="1242"/>
      <c r="UDO12" s="1242"/>
      <c r="UDP12" s="1242"/>
      <c r="UDQ12" s="1242"/>
      <c r="UDR12" s="1242"/>
      <c r="UDS12" s="1242"/>
      <c r="UDT12" s="1242"/>
      <c r="UDU12" s="1242"/>
      <c r="UDV12" s="1242"/>
      <c r="UDW12" s="1242"/>
      <c r="UDX12" s="1242"/>
      <c r="UDY12" s="1242"/>
      <c r="UDZ12" s="1242"/>
      <c r="UEA12" s="1242"/>
      <c r="UEB12" s="1242"/>
      <c r="UEC12" s="1242"/>
      <c r="UED12" s="1242"/>
      <c r="UEE12" s="1242"/>
      <c r="UEF12" s="1242"/>
      <c r="UEG12" s="1242"/>
      <c r="UEH12" s="1242"/>
      <c r="UEI12" s="1242"/>
      <c r="UEJ12" s="1242"/>
      <c r="UEK12" s="1242"/>
      <c r="UEL12" s="1242"/>
      <c r="UEM12" s="1242"/>
      <c r="UEN12" s="1242"/>
      <c r="UEO12" s="1242"/>
      <c r="UEP12" s="1242"/>
      <c r="UEQ12" s="1242"/>
      <c r="UER12" s="1242"/>
      <c r="UES12" s="1242"/>
      <c r="UET12" s="1242"/>
      <c r="UEU12" s="1242"/>
      <c r="UEV12" s="1242"/>
      <c r="UEW12" s="1242"/>
      <c r="UEX12" s="1242"/>
      <c r="UEY12" s="1242"/>
      <c r="UEZ12" s="1242"/>
      <c r="UFA12" s="1242"/>
      <c r="UFB12" s="1242"/>
      <c r="UFC12" s="1242"/>
      <c r="UFD12" s="1242"/>
      <c r="UFE12" s="1242"/>
      <c r="UFF12" s="1242"/>
      <c r="UFG12" s="1242"/>
      <c r="UFH12" s="1242"/>
      <c r="UFI12" s="1242"/>
      <c r="UFJ12" s="1242"/>
      <c r="UFK12" s="1242"/>
      <c r="UFL12" s="1242"/>
      <c r="UFM12" s="1242"/>
      <c r="UFN12" s="1242"/>
      <c r="UFO12" s="1242"/>
      <c r="UFP12" s="1242"/>
      <c r="UFQ12" s="1242"/>
      <c r="UFR12" s="1242"/>
      <c r="UFS12" s="1242"/>
      <c r="UFT12" s="1242"/>
      <c r="UFU12" s="1242"/>
      <c r="UFV12" s="1242"/>
      <c r="UFW12" s="1242"/>
      <c r="UFX12" s="1242"/>
      <c r="UFY12" s="1242"/>
      <c r="UFZ12" s="1242"/>
      <c r="UGA12" s="1242"/>
      <c r="UGB12" s="1242"/>
      <c r="UGC12" s="1242"/>
      <c r="UGD12" s="1242"/>
      <c r="UGE12" s="1242"/>
      <c r="UGF12" s="1242"/>
      <c r="UGG12" s="1242"/>
      <c r="UGH12" s="1242"/>
      <c r="UGI12" s="1242"/>
      <c r="UGJ12" s="1242"/>
      <c r="UGK12" s="1242"/>
      <c r="UGL12" s="1242"/>
      <c r="UGM12" s="1242"/>
      <c r="UGN12" s="1242"/>
      <c r="UGO12" s="1242"/>
      <c r="UGP12" s="1242"/>
      <c r="UGQ12" s="1242"/>
      <c r="UGR12" s="1242"/>
      <c r="UGS12" s="1242"/>
      <c r="UGT12" s="1242"/>
      <c r="UGU12" s="1242"/>
      <c r="UGV12" s="1242"/>
      <c r="UGW12" s="1242"/>
      <c r="UGX12" s="1242"/>
      <c r="UGY12" s="1242"/>
      <c r="UGZ12" s="1242"/>
      <c r="UHA12" s="1242"/>
      <c r="UHB12" s="1242"/>
      <c r="UHC12" s="1242"/>
      <c r="UHD12" s="1242"/>
      <c r="UHE12" s="1242"/>
      <c r="UHF12" s="1242"/>
      <c r="UHG12" s="1242"/>
      <c r="UHH12" s="1242"/>
      <c r="UHI12" s="1242"/>
      <c r="UHJ12" s="1242"/>
      <c r="UHK12" s="1242"/>
      <c r="UHL12" s="1242"/>
      <c r="UHM12" s="1242"/>
      <c r="UHN12" s="1242"/>
      <c r="UHO12" s="1242"/>
      <c r="UHP12" s="1242"/>
      <c r="UHQ12" s="1242"/>
      <c r="UHR12" s="1242"/>
      <c r="UHS12" s="1242"/>
      <c r="UHT12" s="1242"/>
      <c r="UHU12" s="1242"/>
      <c r="UHV12" s="1242"/>
      <c r="UHW12" s="1242"/>
      <c r="UHX12" s="1242"/>
      <c r="UHY12" s="1242"/>
      <c r="UHZ12" s="1242"/>
      <c r="UIA12" s="1242"/>
      <c r="UIB12" s="1242"/>
      <c r="UIC12" s="1242"/>
      <c r="UID12" s="1242"/>
      <c r="UIE12" s="1242"/>
      <c r="UIF12" s="1242"/>
      <c r="UIG12" s="1242"/>
      <c r="UIH12" s="1242"/>
      <c r="UII12" s="1242"/>
      <c r="UIJ12" s="1242"/>
      <c r="UIK12" s="1242"/>
      <c r="UIL12" s="1242"/>
      <c r="UIM12" s="1242"/>
      <c r="UIN12" s="1242"/>
      <c r="UIO12" s="1242"/>
      <c r="UIP12" s="1242"/>
      <c r="UIQ12" s="1242"/>
      <c r="UIR12" s="1242"/>
      <c r="UIS12" s="1242"/>
      <c r="UIT12" s="1242"/>
      <c r="UIU12" s="1242"/>
      <c r="UIV12" s="1242"/>
      <c r="UIW12" s="1242"/>
      <c r="UIX12" s="1242"/>
      <c r="UIY12" s="1242"/>
      <c r="UIZ12" s="1242"/>
      <c r="UJA12" s="1242"/>
      <c r="UJB12" s="1242"/>
      <c r="UJC12" s="1242"/>
      <c r="UJD12" s="1242"/>
      <c r="UJE12" s="1242"/>
      <c r="UJF12" s="1242"/>
      <c r="UJG12" s="1242"/>
      <c r="UJH12" s="1242"/>
      <c r="UJI12" s="1242"/>
      <c r="UJJ12" s="1242"/>
      <c r="UJK12" s="1242"/>
      <c r="UJL12" s="1242"/>
      <c r="UJM12" s="1242"/>
      <c r="UJN12" s="1242"/>
      <c r="UJO12" s="1242"/>
      <c r="UJP12" s="1242"/>
      <c r="UJQ12" s="1242"/>
      <c r="UJR12" s="1242"/>
      <c r="UJS12" s="1242"/>
      <c r="UJT12" s="1242"/>
      <c r="UJU12" s="1242"/>
      <c r="UJV12" s="1242"/>
      <c r="UJW12" s="1242"/>
      <c r="UJX12" s="1242"/>
      <c r="UJY12" s="1242"/>
      <c r="UJZ12" s="1242"/>
      <c r="UKA12" s="1242"/>
      <c r="UKB12" s="1242"/>
      <c r="UKC12" s="1242"/>
      <c r="UKD12" s="1242"/>
      <c r="UKE12" s="1242"/>
      <c r="UKF12" s="1242"/>
      <c r="UKG12" s="1242"/>
      <c r="UKH12" s="1242"/>
      <c r="UKI12" s="1242"/>
      <c r="UKJ12" s="1242"/>
      <c r="UKK12" s="1242"/>
      <c r="UKL12" s="1242"/>
      <c r="UKM12" s="1242"/>
      <c r="UKN12" s="1242"/>
      <c r="UKO12" s="1242"/>
      <c r="UKP12" s="1242"/>
      <c r="UKQ12" s="1242"/>
      <c r="UKR12" s="1242"/>
      <c r="UKS12" s="1242"/>
      <c r="UKT12" s="1242"/>
      <c r="UKU12" s="1242"/>
      <c r="UKV12" s="1242"/>
      <c r="UKW12" s="1242"/>
      <c r="UKX12" s="1242"/>
      <c r="UKY12" s="1242"/>
      <c r="UKZ12" s="1242"/>
      <c r="ULA12" s="1242"/>
      <c r="ULB12" s="1242"/>
      <c r="ULC12" s="1242"/>
      <c r="ULD12" s="1242"/>
      <c r="ULE12" s="1242"/>
      <c r="ULF12" s="1242"/>
      <c r="ULG12" s="1242"/>
      <c r="ULH12" s="1242"/>
      <c r="ULI12" s="1242"/>
      <c r="ULJ12" s="1242"/>
      <c r="ULK12" s="1242"/>
      <c r="ULL12" s="1242"/>
      <c r="ULM12" s="1242"/>
      <c r="ULN12" s="1242"/>
      <c r="ULO12" s="1242"/>
      <c r="ULP12" s="1242"/>
      <c r="ULQ12" s="1242"/>
      <c r="ULR12" s="1242"/>
      <c r="ULS12" s="1242"/>
      <c r="ULT12" s="1242"/>
      <c r="ULU12" s="1242"/>
      <c r="ULV12" s="1242"/>
      <c r="ULW12" s="1242"/>
      <c r="ULX12" s="1242"/>
      <c r="ULY12" s="1242"/>
      <c r="ULZ12" s="1242"/>
      <c r="UMA12" s="1242"/>
      <c r="UMB12" s="1242"/>
      <c r="UMC12" s="1242"/>
      <c r="UMD12" s="1242"/>
      <c r="UME12" s="1242"/>
      <c r="UMF12" s="1242"/>
      <c r="UMG12" s="1242"/>
      <c r="UMH12" s="1242"/>
      <c r="UMI12" s="1242"/>
      <c r="UMJ12" s="1242"/>
      <c r="UMK12" s="1242"/>
      <c r="UML12" s="1242"/>
      <c r="UMM12" s="1242"/>
      <c r="UMN12" s="1242"/>
      <c r="UMO12" s="1242"/>
      <c r="UMP12" s="1242"/>
      <c r="UMQ12" s="1242"/>
      <c r="UMR12" s="1242"/>
      <c r="UMS12" s="1242"/>
      <c r="UMT12" s="1242"/>
      <c r="UMU12" s="1242"/>
      <c r="UMV12" s="1242"/>
      <c r="UMW12" s="1242"/>
      <c r="UMX12" s="1242"/>
      <c r="UMY12" s="1242"/>
      <c r="UMZ12" s="1242"/>
      <c r="UNA12" s="1242"/>
      <c r="UNB12" s="1242"/>
      <c r="UNC12" s="1242"/>
      <c r="UND12" s="1242"/>
      <c r="UNE12" s="1242"/>
      <c r="UNF12" s="1242"/>
      <c r="UNG12" s="1242"/>
      <c r="UNH12" s="1242"/>
      <c r="UNI12" s="1242"/>
      <c r="UNJ12" s="1242"/>
      <c r="UNK12" s="1242"/>
      <c r="UNL12" s="1242"/>
      <c r="UNM12" s="1242"/>
      <c r="UNN12" s="1242"/>
      <c r="UNO12" s="1242"/>
      <c r="UNP12" s="1242"/>
      <c r="UNQ12" s="1242"/>
      <c r="UNR12" s="1242"/>
      <c r="UNS12" s="1242"/>
      <c r="UNT12" s="1242"/>
      <c r="UNU12" s="1242"/>
      <c r="UNV12" s="1242"/>
      <c r="UNW12" s="1242"/>
      <c r="UNX12" s="1242"/>
      <c r="UNY12" s="1242"/>
      <c r="UNZ12" s="1242"/>
      <c r="UOA12" s="1242"/>
      <c r="UOB12" s="1242"/>
      <c r="UOC12" s="1242"/>
      <c r="UOD12" s="1242"/>
      <c r="UOE12" s="1242"/>
      <c r="UOF12" s="1242"/>
      <c r="UOG12" s="1242"/>
      <c r="UOH12" s="1242"/>
      <c r="UOI12" s="1242"/>
      <c r="UOJ12" s="1242"/>
      <c r="UOK12" s="1242"/>
      <c r="UOL12" s="1242"/>
      <c r="UOM12" s="1242"/>
      <c r="UON12" s="1242"/>
      <c r="UOO12" s="1242"/>
      <c r="UOP12" s="1242"/>
      <c r="UOQ12" s="1242"/>
      <c r="UOR12" s="1242"/>
      <c r="UOS12" s="1242"/>
      <c r="UOT12" s="1242"/>
      <c r="UOU12" s="1242"/>
      <c r="UOV12" s="1242"/>
      <c r="UOW12" s="1242"/>
      <c r="UOX12" s="1242"/>
      <c r="UOY12" s="1242"/>
      <c r="UOZ12" s="1242"/>
      <c r="UPA12" s="1242"/>
      <c r="UPB12" s="1242"/>
      <c r="UPC12" s="1242"/>
      <c r="UPD12" s="1242"/>
      <c r="UPE12" s="1242"/>
      <c r="UPF12" s="1242"/>
      <c r="UPG12" s="1242"/>
      <c r="UPH12" s="1242"/>
      <c r="UPI12" s="1242"/>
      <c r="UPJ12" s="1242"/>
      <c r="UPK12" s="1242"/>
      <c r="UPL12" s="1242"/>
      <c r="UPM12" s="1242"/>
      <c r="UPN12" s="1242"/>
      <c r="UPO12" s="1242"/>
      <c r="UPP12" s="1242"/>
      <c r="UPQ12" s="1242"/>
      <c r="UPR12" s="1242"/>
      <c r="UPS12" s="1242"/>
      <c r="UPT12" s="1242"/>
      <c r="UPU12" s="1242"/>
      <c r="UPV12" s="1242"/>
      <c r="UPW12" s="1242"/>
      <c r="UPX12" s="1242"/>
      <c r="UPY12" s="1242"/>
      <c r="UPZ12" s="1242"/>
      <c r="UQA12" s="1242"/>
      <c r="UQB12" s="1242"/>
      <c r="UQC12" s="1242"/>
      <c r="UQD12" s="1242"/>
      <c r="UQE12" s="1242"/>
      <c r="UQF12" s="1242"/>
      <c r="UQG12" s="1242"/>
      <c r="UQH12" s="1242"/>
      <c r="UQI12" s="1242"/>
      <c r="UQJ12" s="1242"/>
      <c r="UQK12" s="1242"/>
      <c r="UQL12" s="1242"/>
      <c r="UQM12" s="1242"/>
      <c r="UQN12" s="1242"/>
      <c r="UQO12" s="1242"/>
      <c r="UQP12" s="1242"/>
      <c r="UQQ12" s="1242"/>
      <c r="UQR12" s="1242"/>
      <c r="UQS12" s="1242"/>
      <c r="UQT12" s="1242"/>
      <c r="UQU12" s="1242"/>
      <c r="UQV12" s="1242"/>
      <c r="UQW12" s="1242"/>
      <c r="UQX12" s="1242"/>
      <c r="UQY12" s="1242"/>
      <c r="UQZ12" s="1242"/>
      <c r="URA12" s="1242"/>
      <c r="URB12" s="1242"/>
      <c r="URC12" s="1242"/>
      <c r="URD12" s="1242"/>
      <c r="URE12" s="1242"/>
      <c r="URF12" s="1242"/>
      <c r="URG12" s="1242"/>
      <c r="URH12" s="1242"/>
      <c r="URI12" s="1242"/>
      <c r="URJ12" s="1242"/>
      <c r="URK12" s="1242"/>
      <c r="URL12" s="1242"/>
      <c r="URM12" s="1242"/>
      <c r="URN12" s="1242"/>
      <c r="URO12" s="1242"/>
      <c r="URP12" s="1242"/>
      <c r="URQ12" s="1242"/>
      <c r="URR12" s="1242"/>
      <c r="URS12" s="1242"/>
      <c r="URT12" s="1242"/>
      <c r="URU12" s="1242"/>
      <c r="URV12" s="1242"/>
      <c r="URW12" s="1242"/>
      <c r="URX12" s="1242"/>
      <c r="URY12" s="1242"/>
      <c r="URZ12" s="1242"/>
      <c r="USA12" s="1242"/>
      <c r="USB12" s="1242"/>
      <c r="USC12" s="1242"/>
      <c r="USD12" s="1242"/>
      <c r="USE12" s="1242"/>
      <c r="USF12" s="1242"/>
      <c r="USG12" s="1242"/>
      <c r="USH12" s="1242"/>
      <c r="USI12" s="1242"/>
      <c r="USJ12" s="1242"/>
      <c r="USK12" s="1242"/>
      <c r="USL12" s="1242"/>
      <c r="USM12" s="1242"/>
      <c r="USN12" s="1242"/>
      <c r="USO12" s="1242"/>
      <c r="USP12" s="1242"/>
      <c r="USQ12" s="1242"/>
      <c r="USR12" s="1242"/>
      <c r="USS12" s="1242"/>
      <c r="UST12" s="1242"/>
      <c r="USU12" s="1242"/>
      <c r="USV12" s="1242"/>
      <c r="USW12" s="1242"/>
      <c r="USX12" s="1242"/>
      <c r="USY12" s="1242"/>
      <c r="USZ12" s="1242"/>
      <c r="UTA12" s="1242"/>
      <c r="UTB12" s="1242"/>
      <c r="UTC12" s="1242"/>
      <c r="UTD12" s="1242"/>
      <c r="UTE12" s="1242"/>
      <c r="UTF12" s="1242"/>
      <c r="UTG12" s="1242"/>
      <c r="UTH12" s="1242"/>
      <c r="UTI12" s="1242"/>
      <c r="UTJ12" s="1242"/>
      <c r="UTK12" s="1242"/>
      <c r="UTL12" s="1242"/>
      <c r="UTM12" s="1242"/>
      <c r="UTN12" s="1242"/>
      <c r="UTO12" s="1242"/>
      <c r="UTP12" s="1242"/>
      <c r="UTQ12" s="1242"/>
      <c r="UTR12" s="1242"/>
      <c r="UTS12" s="1242"/>
      <c r="UTT12" s="1242"/>
      <c r="UTU12" s="1242"/>
      <c r="UTV12" s="1242"/>
      <c r="UTW12" s="1242"/>
      <c r="UTX12" s="1242"/>
      <c r="UTY12" s="1242"/>
      <c r="UTZ12" s="1242"/>
      <c r="UUA12" s="1242"/>
      <c r="UUB12" s="1242"/>
      <c r="UUC12" s="1242"/>
      <c r="UUD12" s="1242"/>
      <c r="UUE12" s="1242"/>
      <c r="UUF12" s="1242"/>
      <c r="UUG12" s="1242"/>
      <c r="UUH12" s="1242"/>
      <c r="UUI12" s="1242"/>
      <c r="UUJ12" s="1242"/>
      <c r="UUK12" s="1242"/>
      <c r="UUL12" s="1242"/>
      <c r="UUM12" s="1242"/>
      <c r="UUN12" s="1242"/>
      <c r="UUO12" s="1242"/>
      <c r="UUP12" s="1242"/>
      <c r="UUQ12" s="1242"/>
      <c r="UUR12" s="1242"/>
      <c r="UUS12" s="1242"/>
      <c r="UUT12" s="1242"/>
      <c r="UUU12" s="1242"/>
      <c r="UUV12" s="1242"/>
      <c r="UUW12" s="1242"/>
      <c r="UUX12" s="1242"/>
      <c r="UUY12" s="1242"/>
      <c r="UUZ12" s="1242"/>
      <c r="UVA12" s="1242"/>
      <c r="UVB12" s="1242"/>
      <c r="UVC12" s="1242"/>
      <c r="UVD12" s="1242"/>
      <c r="UVE12" s="1242"/>
      <c r="UVF12" s="1242"/>
      <c r="UVG12" s="1242"/>
      <c r="UVH12" s="1242"/>
      <c r="UVI12" s="1242"/>
      <c r="UVJ12" s="1242"/>
      <c r="UVK12" s="1242"/>
      <c r="UVL12" s="1242"/>
      <c r="UVM12" s="1242"/>
      <c r="UVN12" s="1242"/>
      <c r="UVO12" s="1242"/>
      <c r="UVP12" s="1242"/>
      <c r="UVQ12" s="1242"/>
      <c r="UVR12" s="1242"/>
      <c r="UVS12" s="1242"/>
      <c r="UVT12" s="1242"/>
      <c r="UVU12" s="1242"/>
      <c r="UVV12" s="1242"/>
      <c r="UVW12" s="1242"/>
      <c r="UVX12" s="1242"/>
      <c r="UVY12" s="1242"/>
      <c r="UVZ12" s="1242"/>
      <c r="UWA12" s="1242"/>
      <c r="UWB12" s="1242"/>
      <c r="UWC12" s="1242"/>
      <c r="UWD12" s="1242"/>
      <c r="UWE12" s="1242"/>
      <c r="UWF12" s="1242"/>
      <c r="UWG12" s="1242"/>
      <c r="UWH12" s="1242"/>
      <c r="UWI12" s="1242"/>
      <c r="UWJ12" s="1242"/>
      <c r="UWK12" s="1242"/>
      <c r="UWL12" s="1242"/>
      <c r="UWM12" s="1242"/>
      <c r="UWN12" s="1242"/>
      <c r="UWO12" s="1242"/>
      <c r="UWP12" s="1242"/>
      <c r="UWQ12" s="1242"/>
      <c r="UWR12" s="1242"/>
      <c r="UWS12" s="1242"/>
      <c r="UWT12" s="1242"/>
      <c r="UWU12" s="1242"/>
      <c r="UWV12" s="1242"/>
      <c r="UWW12" s="1242"/>
      <c r="UWX12" s="1242"/>
      <c r="UWY12" s="1242"/>
      <c r="UWZ12" s="1242"/>
      <c r="UXA12" s="1242"/>
      <c r="UXB12" s="1242"/>
      <c r="UXC12" s="1242"/>
      <c r="UXD12" s="1242"/>
      <c r="UXE12" s="1242"/>
      <c r="UXF12" s="1242"/>
      <c r="UXG12" s="1242"/>
      <c r="UXH12" s="1242"/>
      <c r="UXI12" s="1242"/>
      <c r="UXJ12" s="1242"/>
      <c r="UXK12" s="1242"/>
      <c r="UXL12" s="1242"/>
      <c r="UXM12" s="1242"/>
      <c r="UXN12" s="1242"/>
      <c r="UXO12" s="1242"/>
      <c r="UXP12" s="1242"/>
      <c r="UXQ12" s="1242"/>
      <c r="UXR12" s="1242"/>
      <c r="UXS12" s="1242"/>
      <c r="UXT12" s="1242"/>
      <c r="UXU12" s="1242"/>
      <c r="UXV12" s="1242"/>
      <c r="UXW12" s="1242"/>
      <c r="UXX12" s="1242"/>
      <c r="UXY12" s="1242"/>
      <c r="UXZ12" s="1242"/>
      <c r="UYA12" s="1242"/>
      <c r="UYB12" s="1242"/>
      <c r="UYC12" s="1242"/>
      <c r="UYD12" s="1242"/>
      <c r="UYE12" s="1242"/>
      <c r="UYF12" s="1242"/>
      <c r="UYG12" s="1242"/>
      <c r="UYH12" s="1242"/>
      <c r="UYI12" s="1242"/>
      <c r="UYJ12" s="1242"/>
      <c r="UYK12" s="1242"/>
      <c r="UYL12" s="1242"/>
      <c r="UYM12" s="1242"/>
      <c r="UYN12" s="1242"/>
      <c r="UYO12" s="1242"/>
      <c r="UYP12" s="1242"/>
      <c r="UYQ12" s="1242"/>
      <c r="UYR12" s="1242"/>
      <c r="UYS12" s="1242"/>
      <c r="UYT12" s="1242"/>
      <c r="UYU12" s="1242"/>
      <c r="UYV12" s="1242"/>
      <c r="UYW12" s="1242"/>
      <c r="UYX12" s="1242"/>
      <c r="UYY12" s="1242"/>
      <c r="UYZ12" s="1242"/>
      <c r="UZA12" s="1242"/>
      <c r="UZB12" s="1242"/>
      <c r="UZC12" s="1242"/>
      <c r="UZD12" s="1242"/>
      <c r="UZE12" s="1242"/>
      <c r="UZF12" s="1242"/>
      <c r="UZG12" s="1242"/>
      <c r="UZH12" s="1242"/>
      <c r="UZI12" s="1242"/>
      <c r="UZJ12" s="1242"/>
      <c r="UZK12" s="1242"/>
      <c r="UZL12" s="1242"/>
      <c r="UZM12" s="1242"/>
      <c r="UZN12" s="1242"/>
      <c r="UZO12" s="1242"/>
      <c r="UZP12" s="1242"/>
      <c r="UZQ12" s="1242"/>
      <c r="UZR12" s="1242"/>
      <c r="UZS12" s="1242"/>
      <c r="UZT12" s="1242"/>
      <c r="UZU12" s="1242"/>
      <c r="UZV12" s="1242"/>
      <c r="UZW12" s="1242"/>
      <c r="UZX12" s="1242"/>
      <c r="UZY12" s="1242"/>
      <c r="UZZ12" s="1242"/>
      <c r="VAA12" s="1242"/>
      <c r="VAB12" s="1242"/>
      <c r="VAC12" s="1242"/>
      <c r="VAD12" s="1242"/>
      <c r="VAE12" s="1242"/>
      <c r="VAF12" s="1242"/>
      <c r="VAG12" s="1242"/>
      <c r="VAH12" s="1242"/>
      <c r="VAI12" s="1242"/>
      <c r="VAJ12" s="1242"/>
      <c r="VAK12" s="1242"/>
      <c r="VAL12" s="1242"/>
      <c r="VAM12" s="1242"/>
      <c r="VAN12" s="1242"/>
      <c r="VAO12" s="1242"/>
      <c r="VAP12" s="1242"/>
      <c r="VAQ12" s="1242"/>
      <c r="VAR12" s="1242"/>
      <c r="VAS12" s="1242"/>
      <c r="VAT12" s="1242"/>
      <c r="VAU12" s="1242"/>
      <c r="VAV12" s="1242"/>
      <c r="VAW12" s="1242"/>
      <c r="VAX12" s="1242"/>
      <c r="VAY12" s="1242"/>
      <c r="VAZ12" s="1242"/>
      <c r="VBA12" s="1242"/>
      <c r="VBB12" s="1242"/>
      <c r="VBC12" s="1242"/>
      <c r="VBD12" s="1242"/>
      <c r="VBE12" s="1242"/>
      <c r="VBF12" s="1242"/>
      <c r="VBG12" s="1242"/>
      <c r="VBH12" s="1242"/>
      <c r="VBI12" s="1242"/>
      <c r="VBJ12" s="1242"/>
      <c r="VBK12" s="1242"/>
      <c r="VBL12" s="1242"/>
      <c r="VBM12" s="1242"/>
      <c r="VBN12" s="1242"/>
      <c r="VBO12" s="1242"/>
      <c r="VBP12" s="1242"/>
      <c r="VBQ12" s="1242"/>
      <c r="VBR12" s="1242"/>
      <c r="VBS12" s="1242"/>
      <c r="VBT12" s="1242"/>
      <c r="VBU12" s="1242"/>
      <c r="VBV12" s="1242"/>
      <c r="VBW12" s="1242"/>
      <c r="VBX12" s="1242"/>
      <c r="VBY12" s="1242"/>
      <c r="VBZ12" s="1242"/>
      <c r="VCA12" s="1242"/>
      <c r="VCB12" s="1242"/>
      <c r="VCC12" s="1242"/>
      <c r="VCD12" s="1242"/>
      <c r="VCE12" s="1242"/>
      <c r="VCF12" s="1242"/>
      <c r="VCG12" s="1242"/>
      <c r="VCH12" s="1242"/>
      <c r="VCI12" s="1242"/>
      <c r="VCJ12" s="1242"/>
      <c r="VCK12" s="1242"/>
      <c r="VCL12" s="1242"/>
      <c r="VCM12" s="1242"/>
      <c r="VCN12" s="1242"/>
      <c r="VCO12" s="1242"/>
      <c r="VCP12" s="1242"/>
      <c r="VCQ12" s="1242"/>
      <c r="VCR12" s="1242"/>
      <c r="VCS12" s="1242"/>
      <c r="VCT12" s="1242"/>
      <c r="VCU12" s="1242"/>
      <c r="VCV12" s="1242"/>
      <c r="VCW12" s="1242"/>
      <c r="VCX12" s="1242"/>
      <c r="VCY12" s="1242"/>
      <c r="VCZ12" s="1242"/>
      <c r="VDA12" s="1242"/>
      <c r="VDB12" s="1242"/>
      <c r="VDC12" s="1242"/>
      <c r="VDD12" s="1242"/>
      <c r="VDE12" s="1242"/>
      <c r="VDF12" s="1242"/>
      <c r="VDG12" s="1242"/>
      <c r="VDH12" s="1242"/>
      <c r="VDI12" s="1242"/>
      <c r="VDJ12" s="1242"/>
      <c r="VDK12" s="1242"/>
      <c r="VDL12" s="1242"/>
      <c r="VDM12" s="1242"/>
      <c r="VDN12" s="1242"/>
      <c r="VDO12" s="1242"/>
      <c r="VDP12" s="1242"/>
      <c r="VDQ12" s="1242"/>
      <c r="VDR12" s="1242"/>
      <c r="VDS12" s="1242"/>
      <c r="VDT12" s="1242"/>
      <c r="VDU12" s="1242"/>
      <c r="VDV12" s="1242"/>
      <c r="VDW12" s="1242"/>
      <c r="VDX12" s="1242"/>
      <c r="VDY12" s="1242"/>
      <c r="VDZ12" s="1242"/>
      <c r="VEA12" s="1242"/>
      <c r="VEB12" s="1242"/>
      <c r="VEC12" s="1242"/>
      <c r="VED12" s="1242"/>
      <c r="VEE12" s="1242"/>
      <c r="VEF12" s="1242"/>
      <c r="VEG12" s="1242"/>
      <c r="VEH12" s="1242"/>
      <c r="VEI12" s="1242"/>
      <c r="VEJ12" s="1242"/>
      <c r="VEK12" s="1242"/>
      <c r="VEL12" s="1242"/>
      <c r="VEM12" s="1242"/>
      <c r="VEN12" s="1242"/>
      <c r="VEO12" s="1242"/>
      <c r="VEP12" s="1242"/>
      <c r="VEQ12" s="1242"/>
      <c r="VER12" s="1242"/>
      <c r="VES12" s="1242"/>
      <c r="VET12" s="1242"/>
      <c r="VEU12" s="1242"/>
      <c r="VEV12" s="1242"/>
      <c r="VEW12" s="1242"/>
      <c r="VEX12" s="1242"/>
      <c r="VEY12" s="1242"/>
      <c r="VEZ12" s="1242"/>
      <c r="VFA12" s="1242"/>
      <c r="VFB12" s="1242"/>
      <c r="VFC12" s="1242"/>
      <c r="VFD12" s="1242"/>
      <c r="VFE12" s="1242"/>
      <c r="VFF12" s="1242"/>
      <c r="VFG12" s="1242"/>
      <c r="VFH12" s="1242"/>
      <c r="VFI12" s="1242"/>
      <c r="VFJ12" s="1242"/>
      <c r="VFK12" s="1242"/>
      <c r="VFL12" s="1242"/>
      <c r="VFM12" s="1242"/>
      <c r="VFN12" s="1242"/>
      <c r="VFO12" s="1242"/>
      <c r="VFP12" s="1242"/>
      <c r="VFQ12" s="1242"/>
      <c r="VFR12" s="1242"/>
      <c r="VFS12" s="1242"/>
      <c r="VFT12" s="1242"/>
      <c r="VFU12" s="1242"/>
      <c r="VFV12" s="1242"/>
      <c r="VFW12" s="1242"/>
      <c r="VFX12" s="1242"/>
      <c r="VFY12" s="1242"/>
      <c r="VFZ12" s="1242"/>
      <c r="VGA12" s="1242"/>
      <c r="VGB12" s="1242"/>
      <c r="VGC12" s="1242"/>
      <c r="VGD12" s="1242"/>
      <c r="VGE12" s="1242"/>
      <c r="VGF12" s="1242"/>
      <c r="VGG12" s="1242"/>
      <c r="VGH12" s="1242"/>
      <c r="VGI12" s="1242"/>
      <c r="VGJ12" s="1242"/>
      <c r="VGK12" s="1242"/>
      <c r="VGL12" s="1242"/>
      <c r="VGM12" s="1242"/>
      <c r="VGN12" s="1242"/>
      <c r="VGO12" s="1242"/>
      <c r="VGP12" s="1242"/>
      <c r="VGQ12" s="1242"/>
      <c r="VGR12" s="1242"/>
      <c r="VGS12" s="1242"/>
      <c r="VGT12" s="1242"/>
      <c r="VGU12" s="1242"/>
      <c r="VGV12" s="1242"/>
      <c r="VGW12" s="1242"/>
      <c r="VGX12" s="1242"/>
      <c r="VGY12" s="1242"/>
      <c r="VGZ12" s="1242"/>
      <c r="VHA12" s="1242"/>
      <c r="VHB12" s="1242"/>
      <c r="VHC12" s="1242"/>
      <c r="VHD12" s="1242"/>
      <c r="VHE12" s="1242"/>
      <c r="VHF12" s="1242"/>
      <c r="VHG12" s="1242"/>
      <c r="VHH12" s="1242"/>
      <c r="VHI12" s="1242"/>
      <c r="VHJ12" s="1242"/>
      <c r="VHK12" s="1242"/>
      <c r="VHL12" s="1242"/>
      <c r="VHM12" s="1242"/>
      <c r="VHN12" s="1242"/>
      <c r="VHO12" s="1242"/>
      <c r="VHP12" s="1242"/>
      <c r="VHQ12" s="1242"/>
      <c r="VHR12" s="1242"/>
      <c r="VHS12" s="1242"/>
      <c r="VHT12" s="1242"/>
      <c r="VHU12" s="1242"/>
      <c r="VHV12" s="1242"/>
      <c r="VHW12" s="1242"/>
      <c r="VHX12" s="1242"/>
      <c r="VHY12" s="1242"/>
      <c r="VHZ12" s="1242"/>
      <c r="VIA12" s="1242"/>
      <c r="VIB12" s="1242"/>
      <c r="VIC12" s="1242"/>
      <c r="VID12" s="1242"/>
      <c r="VIE12" s="1242"/>
      <c r="VIF12" s="1242"/>
      <c r="VIG12" s="1242"/>
      <c r="VIH12" s="1242"/>
      <c r="VII12" s="1242"/>
      <c r="VIJ12" s="1242"/>
      <c r="VIK12" s="1242"/>
      <c r="VIL12" s="1242"/>
      <c r="VIM12" s="1242"/>
      <c r="VIN12" s="1242"/>
      <c r="VIO12" s="1242"/>
      <c r="VIP12" s="1242"/>
      <c r="VIQ12" s="1242"/>
      <c r="VIR12" s="1242"/>
      <c r="VIS12" s="1242"/>
      <c r="VIT12" s="1242"/>
      <c r="VIU12" s="1242"/>
      <c r="VIV12" s="1242"/>
      <c r="VIW12" s="1242"/>
      <c r="VIX12" s="1242"/>
      <c r="VIY12" s="1242"/>
      <c r="VIZ12" s="1242"/>
      <c r="VJA12" s="1242"/>
      <c r="VJB12" s="1242"/>
      <c r="VJC12" s="1242"/>
      <c r="VJD12" s="1242"/>
      <c r="VJE12" s="1242"/>
      <c r="VJF12" s="1242"/>
      <c r="VJG12" s="1242"/>
      <c r="VJH12" s="1242"/>
      <c r="VJI12" s="1242"/>
      <c r="VJJ12" s="1242"/>
      <c r="VJK12" s="1242"/>
      <c r="VJL12" s="1242"/>
      <c r="VJM12" s="1242"/>
      <c r="VJN12" s="1242"/>
      <c r="VJO12" s="1242"/>
      <c r="VJP12" s="1242"/>
      <c r="VJQ12" s="1242"/>
      <c r="VJR12" s="1242"/>
      <c r="VJS12" s="1242"/>
      <c r="VJT12" s="1242"/>
      <c r="VJU12" s="1242"/>
      <c r="VJV12" s="1242"/>
      <c r="VJW12" s="1242"/>
      <c r="VJX12" s="1242"/>
      <c r="VJY12" s="1242"/>
      <c r="VJZ12" s="1242"/>
      <c r="VKA12" s="1242"/>
      <c r="VKB12" s="1242"/>
      <c r="VKC12" s="1242"/>
      <c r="VKD12" s="1242"/>
      <c r="VKE12" s="1242"/>
      <c r="VKF12" s="1242"/>
      <c r="VKG12" s="1242"/>
      <c r="VKH12" s="1242"/>
      <c r="VKI12" s="1242"/>
      <c r="VKJ12" s="1242"/>
      <c r="VKK12" s="1242"/>
      <c r="VKL12" s="1242"/>
      <c r="VKM12" s="1242"/>
      <c r="VKN12" s="1242"/>
      <c r="VKO12" s="1242"/>
      <c r="VKP12" s="1242"/>
      <c r="VKQ12" s="1242"/>
      <c r="VKR12" s="1242"/>
      <c r="VKS12" s="1242"/>
      <c r="VKT12" s="1242"/>
      <c r="VKU12" s="1242"/>
      <c r="VKV12" s="1242"/>
      <c r="VKW12" s="1242"/>
      <c r="VKX12" s="1242"/>
      <c r="VKY12" s="1242"/>
      <c r="VKZ12" s="1242"/>
      <c r="VLA12" s="1242"/>
      <c r="VLB12" s="1242"/>
      <c r="VLC12" s="1242"/>
      <c r="VLD12" s="1242"/>
      <c r="VLE12" s="1242"/>
      <c r="VLF12" s="1242"/>
      <c r="VLG12" s="1242"/>
      <c r="VLH12" s="1242"/>
      <c r="VLI12" s="1242"/>
      <c r="VLJ12" s="1242"/>
      <c r="VLK12" s="1242"/>
      <c r="VLL12" s="1242"/>
      <c r="VLM12" s="1242"/>
      <c r="VLN12" s="1242"/>
      <c r="VLO12" s="1242"/>
      <c r="VLP12" s="1242"/>
      <c r="VLQ12" s="1242"/>
      <c r="VLR12" s="1242"/>
      <c r="VLS12" s="1242"/>
      <c r="VLT12" s="1242"/>
      <c r="VLU12" s="1242"/>
      <c r="VLV12" s="1242"/>
      <c r="VLW12" s="1242"/>
      <c r="VLX12" s="1242"/>
      <c r="VLY12" s="1242"/>
      <c r="VLZ12" s="1242"/>
      <c r="VMA12" s="1242"/>
      <c r="VMB12" s="1242"/>
      <c r="VMC12" s="1242"/>
      <c r="VMD12" s="1242"/>
      <c r="VME12" s="1242"/>
      <c r="VMF12" s="1242"/>
      <c r="VMG12" s="1242"/>
      <c r="VMH12" s="1242"/>
      <c r="VMI12" s="1242"/>
      <c r="VMJ12" s="1242"/>
      <c r="VMK12" s="1242"/>
      <c r="VML12" s="1242"/>
      <c r="VMM12" s="1242"/>
      <c r="VMN12" s="1242"/>
      <c r="VMO12" s="1242"/>
      <c r="VMP12" s="1242"/>
      <c r="VMQ12" s="1242"/>
      <c r="VMR12" s="1242"/>
      <c r="VMS12" s="1242"/>
      <c r="VMT12" s="1242"/>
      <c r="VMU12" s="1242"/>
      <c r="VMV12" s="1242"/>
      <c r="VMW12" s="1242"/>
      <c r="VMX12" s="1242"/>
      <c r="VMY12" s="1242"/>
      <c r="VMZ12" s="1242"/>
      <c r="VNA12" s="1242"/>
      <c r="VNB12" s="1242"/>
      <c r="VNC12" s="1242"/>
      <c r="VND12" s="1242"/>
      <c r="VNE12" s="1242"/>
      <c r="VNF12" s="1242"/>
      <c r="VNG12" s="1242"/>
      <c r="VNH12" s="1242"/>
      <c r="VNI12" s="1242"/>
      <c r="VNJ12" s="1242"/>
      <c r="VNK12" s="1242"/>
      <c r="VNL12" s="1242"/>
      <c r="VNM12" s="1242"/>
      <c r="VNN12" s="1242"/>
      <c r="VNO12" s="1242"/>
      <c r="VNP12" s="1242"/>
      <c r="VNQ12" s="1242"/>
      <c r="VNR12" s="1242"/>
      <c r="VNS12" s="1242"/>
      <c r="VNT12" s="1242"/>
      <c r="VNU12" s="1242"/>
      <c r="VNV12" s="1242"/>
      <c r="VNW12" s="1242"/>
      <c r="VNX12" s="1242"/>
      <c r="VNY12" s="1242"/>
      <c r="VNZ12" s="1242"/>
      <c r="VOA12" s="1242"/>
      <c r="VOB12" s="1242"/>
      <c r="VOC12" s="1242"/>
      <c r="VOD12" s="1242"/>
      <c r="VOE12" s="1242"/>
      <c r="VOF12" s="1242"/>
      <c r="VOG12" s="1242"/>
      <c r="VOH12" s="1242"/>
      <c r="VOI12" s="1242"/>
      <c r="VOJ12" s="1242"/>
      <c r="VOK12" s="1242"/>
      <c r="VOL12" s="1242"/>
      <c r="VOM12" s="1242"/>
      <c r="VON12" s="1242"/>
      <c r="VOO12" s="1242"/>
      <c r="VOP12" s="1242"/>
      <c r="VOQ12" s="1242"/>
      <c r="VOR12" s="1242"/>
      <c r="VOS12" s="1242"/>
      <c r="VOT12" s="1242"/>
      <c r="VOU12" s="1242"/>
      <c r="VOV12" s="1242"/>
      <c r="VOW12" s="1242"/>
      <c r="VOX12" s="1242"/>
      <c r="VOY12" s="1242"/>
      <c r="VOZ12" s="1242"/>
      <c r="VPA12" s="1242"/>
      <c r="VPB12" s="1242"/>
      <c r="VPC12" s="1242"/>
      <c r="VPD12" s="1242"/>
      <c r="VPE12" s="1242"/>
      <c r="VPF12" s="1242"/>
      <c r="VPG12" s="1242"/>
      <c r="VPH12" s="1242"/>
      <c r="VPI12" s="1242"/>
      <c r="VPJ12" s="1242"/>
      <c r="VPK12" s="1242"/>
      <c r="VPL12" s="1242"/>
      <c r="VPM12" s="1242"/>
      <c r="VPN12" s="1242"/>
      <c r="VPO12" s="1242"/>
      <c r="VPP12" s="1242"/>
      <c r="VPQ12" s="1242"/>
      <c r="VPR12" s="1242"/>
      <c r="VPS12" s="1242"/>
      <c r="VPT12" s="1242"/>
      <c r="VPU12" s="1242"/>
      <c r="VPV12" s="1242"/>
      <c r="VPW12" s="1242"/>
      <c r="VPX12" s="1242"/>
      <c r="VPY12" s="1242"/>
      <c r="VPZ12" s="1242"/>
      <c r="VQA12" s="1242"/>
      <c r="VQB12" s="1242"/>
      <c r="VQC12" s="1242"/>
      <c r="VQD12" s="1242"/>
      <c r="VQE12" s="1242"/>
      <c r="VQF12" s="1242"/>
      <c r="VQG12" s="1242"/>
      <c r="VQH12" s="1242"/>
      <c r="VQI12" s="1242"/>
      <c r="VQJ12" s="1242"/>
      <c r="VQK12" s="1242"/>
      <c r="VQL12" s="1242"/>
      <c r="VQM12" s="1242"/>
      <c r="VQN12" s="1242"/>
      <c r="VQO12" s="1242"/>
      <c r="VQP12" s="1242"/>
      <c r="VQQ12" s="1242"/>
      <c r="VQR12" s="1242"/>
      <c r="VQS12" s="1242"/>
      <c r="VQT12" s="1242"/>
      <c r="VQU12" s="1242"/>
      <c r="VQV12" s="1242"/>
      <c r="VQW12" s="1242"/>
      <c r="VQX12" s="1242"/>
      <c r="VQY12" s="1242"/>
      <c r="VQZ12" s="1242"/>
      <c r="VRA12" s="1242"/>
      <c r="VRB12" s="1242"/>
      <c r="VRC12" s="1242"/>
      <c r="VRD12" s="1242"/>
      <c r="VRE12" s="1242"/>
      <c r="VRF12" s="1242"/>
      <c r="VRG12" s="1242"/>
      <c r="VRH12" s="1242"/>
      <c r="VRI12" s="1242"/>
      <c r="VRJ12" s="1242"/>
      <c r="VRK12" s="1242"/>
      <c r="VRL12" s="1242"/>
      <c r="VRM12" s="1242"/>
      <c r="VRN12" s="1242"/>
      <c r="VRO12" s="1242"/>
      <c r="VRP12" s="1242"/>
      <c r="VRQ12" s="1242"/>
      <c r="VRR12" s="1242"/>
      <c r="VRS12" s="1242"/>
      <c r="VRT12" s="1242"/>
      <c r="VRU12" s="1242"/>
      <c r="VRV12" s="1242"/>
      <c r="VRW12" s="1242"/>
      <c r="VRX12" s="1242"/>
      <c r="VRY12" s="1242"/>
      <c r="VRZ12" s="1242"/>
      <c r="VSA12" s="1242"/>
      <c r="VSB12" s="1242"/>
      <c r="VSC12" s="1242"/>
      <c r="VSD12" s="1242"/>
      <c r="VSE12" s="1242"/>
      <c r="VSF12" s="1242"/>
      <c r="VSG12" s="1242"/>
      <c r="VSH12" s="1242"/>
      <c r="VSI12" s="1242"/>
      <c r="VSJ12" s="1242"/>
      <c r="VSK12" s="1242"/>
      <c r="VSL12" s="1242"/>
      <c r="VSM12" s="1242"/>
      <c r="VSN12" s="1242"/>
      <c r="VSO12" s="1242"/>
      <c r="VSP12" s="1242"/>
      <c r="VSQ12" s="1242"/>
      <c r="VSR12" s="1242"/>
      <c r="VSS12" s="1242"/>
      <c r="VST12" s="1242"/>
      <c r="VSU12" s="1242"/>
      <c r="VSV12" s="1242"/>
      <c r="VSW12" s="1242"/>
      <c r="VSX12" s="1242"/>
      <c r="VSY12" s="1242"/>
      <c r="VSZ12" s="1242"/>
      <c r="VTA12" s="1242"/>
      <c r="VTB12" s="1242"/>
      <c r="VTC12" s="1242"/>
      <c r="VTD12" s="1242"/>
      <c r="VTE12" s="1242"/>
      <c r="VTF12" s="1242"/>
      <c r="VTG12" s="1242"/>
      <c r="VTH12" s="1242"/>
      <c r="VTI12" s="1242"/>
      <c r="VTJ12" s="1242"/>
      <c r="VTK12" s="1242"/>
      <c r="VTL12" s="1242"/>
      <c r="VTM12" s="1242"/>
      <c r="VTN12" s="1242"/>
      <c r="VTO12" s="1242"/>
      <c r="VTP12" s="1242"/>
      <c r="VTQ12" s="1242"/>
      <c r="VTR12" s="1242"/>
      <c r="VTS12" s="1242"/>
      <c r="VTT12" s="1242"/>
      <c r="VTU12" s="1242"/>
      <c r="VTV12" s="1242"/>
      <c r="VTW12" s="1242"/>
      <c r="VTX12" s="1242"/>
      <c r="VTY12" s="1242"/>
      <c r="VTZ12" s="1242"/>
      <c r="VUA12" s="1242"/>
      <c r="VUB12" s="1242"/>
      <c r="VUC12" s="1242"/>
      <c r="VUD12" s="1242"/>
      <c r="VUE12" s="1242"/>
      <c r="VUF12" s="1242"/>
      <c r="VUG12" s="1242"/>
      <c r="VUH12" s="1242"/>
      <c r="VUI12" s="1242"/>
      <c r="VUJ12" s="1242"/>
      <c r="VUK12" s="1242"/>
      <c r="VUL12" s="1242"/>
      <c r="VUM12" s="1242"/>
      <c r="VUN12" s="1242"/>
      <c r="VUO12" s="1242"/>
      <c r="VUP12" s="1242"/>
      <c r="VUQ12" s="1242"/>
      <c r="VUR12" s="1242"/>
      <c r="VUS12" s="1242"/>
      <c r="VUT12" s="1242"/>
      <c r="VUU12" s="1242"/>
      <c r="VUV12" s="1242"/>
      <c r="VUW12" s="1242"/>
      <c r="VUX12" s="1242"/>
      <c r="VUY12" s="1242"/>
      <c r="VUZ12" s="1242"/>
      <c r="VVA12" s="1242"/>
      <c r="VVB12" s="1242"/>
      <c r="VVC12" s="1242"/>
      <c r="VVD12" s="1242"/>
      <c r="VVE12" s="1242"/>
      <c r="VVF12" s="1242"/>
      <c r="VVG12" s="1242"/>
      <c r="VVH12" s="1242"/>
      <c r="VVI12" s="1242"/>
      <c r="VVJ12" s="1242"/>
      <c r="VVK12" s="1242"/>
      <c r="VVL12" s="1242"/>
      <c r="VVM12" s="1242"/>
      <c r="VVN12" s="1242"/>
      <c r="VVO12" s="1242"/>
      <c r="VVP12" s="1242"/>
      <c r="VVQ12" s="1242"/>
      <c r="VVR12" s="1242"/>
      <c r="VVS12" s="1242"/>
      <c r="VVT12" s="1242"/>
      <c r="VVU12" s="1242"/>
      <c r="VVV12" s="1242"/>
      <c r="VVW12" s="1242"/>
      <c r="VVX12" s="1242"/>
      <c r="VVY12" s="1242"/>
      <c r="VVZ12" s="1242"/>
      <c r="VWA12" s="1242"/>
      <c r="VWB12" s="1242"/>
      <c r="VWC12" s="1242"/>
      <c r="VWD12" s="1242"/>
      <c r="VWE12" s="1242"/>
      <c r="VWF12" s="1242"/>
      <c r="VWG12" s="1242"/>
      <c r="VWH12" s="1242"/>
      <c r="VWI12" s="1242"/>
      <c r="VWJ12" s="1242"/>
      <c r="VWK12" s="1242"/>
      <c r="VWL12" s="1242"/>
      <c r="VWM12" s="1242"/>
      <c r="VWN12" s="1242"/>
      <c r="VWO12" s="1242"/>
      <c r="VWP12" s="1242"/>
      <c r="VWQ12" s="1242"/>
      <c r="VWR12" s="1242"/>
      <c r="VWS12" s="1242"/>
      <c r="VWT12" s="1242"/>
      <c r="VWU12" s="1242"/>
      <c r="VWV12" s="1242"/>
      <c r="VWW12" s="1242"/>
      <c r="VWX12" s="1242"/>
      <c r="VWY12" s="1242"/>
      <c r="VWZ12" s="1242"/>
      <c r="VXA12" s="1242"/>
      <c r="VXB12" s="1242"/>
      <c r="VXC12" s="1242"/>
      <c r="VXD12" s="1242"/>
      <c r="VXE12" s="1242"/>
      <c r="VXF12" s="1242"/>
      <c r="VXG12" s="1242"/>
      <c r="VXH12" s="1242"/>
      <c r="VXI12" s="1242"/>
      <c r="VXJ12" s="1242"/>
      <c r="VXK12" s="1242"/>
      <c r="VXL12" s="1242"/>
      <c r="VXM12" s="1242"/>
      <c r="VXN12" s="1242"/>
      <c r="VXO12" s="1242"/>
      <c r="VXP12" s="1242"/>
      <c r="VXQ12" s="1242"/>
      <c r="VXR12" s="1242"/>
      <c r="VXS12" s="1242"/>
      <c r="VXT12" s="1242"/>
      <c r="VXU12" s="1242"/>
      <c r="VXV12" s="1242"/>
      <c r="VXW12" s="1242"/>
      <c r="VXX12" s="1242"/>
      <c r="VXY12" s="1242"/>
      <c r="VXZ12" s="1242"/>
      <c r="VYA12" s="1242"/>
      <c r="VYB12" s="1242"/>
      <c r="VYC12" s="1242"/>
      <c r="VYD12" s="1242"/>
      <c r="VYE12" s="1242"/>
      <c r="VYF12" s="1242"/>
      <c r="VYG12" s="1242"/>
      <c r="VYH12" s="1242"/>
      <c r="VYI12" s="1242"/>
      <c r="VYJ12" s="1242"/>
      <c r="VYK12" s="1242"/>
      <c r="VYL12" s="1242"/>
      <c r="VYM12" s="1242"/>
      <c r="VYN12" s="1242"/>
      <c r="VYO12" s="1242"/>
      <c r="VYP12" s="1242"/>
      <c r="VYQ12" s="1242"/>
      <c r="VYR12" s="1242"/>
      <c r="VYS12" s="1242"/>
      <c r="VYT12" s="1242"/>
      <c r="VYU12" s="1242"/>
      <c r="VYV12" s="1242"/>
      <c r="VYW12" s="1242"/>
      <c r="VYX12" s="1242"/>
      <c r="VYY12" s="1242"/>
      <c r="VYZ12" s="1242"/>
      <c r="VZA12" s="1242"/>
      <c r="VZB12" s="1242"/>
      <c r="VZC12" s="1242"/>
      <c r="VZD12" s="1242"/>
      <c r="VZE12" s="1242"/>
      <c r="VZF12" s="1242"/>
      <c r="VZG12" s="1242"/>
      <c r="VZH12" s="1242"/>
      <c r="VZI12" s="1242"/>
      <c r="VZJ12" s="1242"/>
      <c r="VZK12" s="1242"/>
      <c r="VZL12" s="1242"/>
      <c r="VZM12" s="1242"/>
      <c r="VZN12" s="1242"/>
      <c r="VZO12" s="1242"/>
      <c r="VZP12" s="1242"/>
      <c r="VZQ12" s="1242"/>
      <c r="VZR12" s="1242"/>
      <c r="VZS12" s="1242"/>
      <c r="VZT12" s="1242"/>
      <c r="VZU12" s="1242"/>
      <c r="VZV12" s="1242"/>
      <c r="VZW12" s="1242"/>
      <c r="VZX12" s="1242"/>
      <c r="VZY12" s="1242"/>
      <c r="VZZ12" s="1242"/>
      <c r="WAA12" s="1242"/>
      <c r="WAB12" s="1242"/>
      <c r="WAC12" s="1242"/>
      <c r="WAD12" s="1242"/>
      <c r="WAE12" s="1242"/>
      <c r="WAF12" s="1242"/>
      <c r="WAG12" s="1242"/>
      <c r="WAH12" s="1242"/>
      <c r="WAI12" s="1242"/>
      <c r="WAJ12" s="1242"/>
      <c r="WAK12" s="1242"/>
      <c r="WAL12" s="1242"/>
      <c r="WAM12" s="1242"/>
      <c r="WAN12" s="1242"/>
      <c r="WAO12" s="1242"/>
      <c r="WAP12" s="1242"/>
      <c r="WAQ12" s="1242"/>
      <c r="WAR12" s="1242"/>
      <c r="WAS12" s="1242"/>
      <c r="WAT12" s="1242"/>
      <c r="WAU12" s="1242"/>
      <c r="WAV12" s="1242"/>
      <c r="WAW12" s="1242"/>
      <c r="WAX12" s="1242"/>
      <c r="WAY12" s="1242"/>
      <c r="WAZ12" s="1242"/>
      <c r="WBA12" s="1242"/>
      <c r="WBB12" s="1242"/>
      <c r="WBC12" s="1242"/>
      <c r="WBD12" s="1242"/>
      <c r="WBE12" s="1242"/>
      <c r="WBF12" s="1242"/>
      <c r="WBG12" s="1242"/>
      <c r="WBH12" s="1242"/>
      <c r="WBI12" s="1242"/>
      <c r="WBJ12" s="1242"/>
      <c r="WBK12" s="1242"/>
      <c r="WBL12" s="1242"/>
      <c r="WBM12" s="1242"/>
      <c r="WBN12" s="1242"/>
      <c r="WBO12" s="1242"/>
      <c r="WBP12" s="1242"/>
      <c r="WBQ12" s="1242"/>
      <c r="WBR12" s="1242"/>
      <c r="WBS12" s="1242"/>
      <c r="WBT12" s="1242"/>
      <c r="WBU12" s="1242"/>
      <c r="WBV12" s="1242"/>
      <c r="WBW12" s="1242"/>
      <c r="WBX12" s="1242"/>
      <c r="WBY12" s="1242"/>
      <c r="WBZ12" s="1242"/>
      <c r="WCA12" s="1242"/>
      <c r="WCB12" s="1242"/>
      <c r="WCC12" s="1242"/>
      <c r="WCD12" s="1242"/>
      <c r="WCE12" s="1242"/>
      <c r="WCF12" s="1242"/>
      <c r="WCG12" s="1242"/>
      <c r="WCH12" s="1242"/>
      <c r="WCI12" s="1242"/>
      <c r="WCJ12" s="1242"/>
      <c r="WCK12" s="1242"/>
      <c r="WCL12" s="1242"/>
      <c r="WCM12" s="1242"/>
      <c r="WCN12" s="1242"/>
      <c r="WCO12" s="1242"/>
      <c r="WCP12" s="1242"/>
      <c r="WCQ12" s="1242"/>
      <c r="WCR12" s="1242"/>
      <c r="WCS12" s="1242"/>
      <c r="WCT12" s="1242"/>
      <c r="WCU12" s="1242"/>
      <c r="WCV12" s="1242"/>
      <c r="WCW12" s="1242"/>
      <c r="WCX12" s="1242"/>
      <c r="WCY12" s="1242"/>
      <c r="WCZ12" s="1242"/>
      <c r="WDA12" s="1242"/>
      <c r="WDB12" s="1242"/>
      <c r="WDC12" s="1242"/>
      <c r="WDD12" s="1242"/>
      <c r="WDE12" s="1242"/>
      <c r="WDF12" s="1242"/>
      <c r="WDG12" s="1242"/>
      <c r="WDH12" s="1242"/>
      <c r="WDI12" s="1242"/>
      <c r="WDJ12" s="1242"/>
      <c r="WDK12" s="1242"/>
      <c r="WDL12" s="1242"/>
      <c r="WDM12" s="1242"/>
      <c r="WDN12" s="1242"/>
      <c r="WDO12" s="1242"/>
      <c r="WDP12" s="1242"/>
      <c r="WDQ12" s="1242"/>
      <c r="WDR12" s="1242"/>
      <c r="WDS12" s="1242"/>
      <c r="WDT12" s="1242"/>
      <c r="WDU12" s="1242"/>
      <c r="WDV12" s="1242"/>
      <c r="WDW12" s="1242"/>
      <c r="WDX12" s="1242"/>
      <c r="WDY12" s="1242"/>
      <c r="WDZ12" s="1242"/>
      <c r="WEA12" s="1242"/>
      <c r="WEB12" s="1242"/>
      <c r="WEC12" s="1242"/>
      <c r="WED12" s="1242"/>
      <c r="WEE12" s="1242"/>
      <c r="WEF12" s="1242"/>
      <c r="WEG12" s="1242"/>
      <c r="WEH12" s="1242"/>
      <c r="WEI12" s="1242"/>
      <c r="WEJ12" s="1242"/>
      <c r="WEK12" s="1242"/>
      <c r="WEL12" s="1242"/>
      <c r="WEM12" s="1242"/>
      <c r="WEN12" s="1242"/>
      <c r="WEO12" s="1242"/>
      <c r="WEP12" s="1242"/>
      <c r="WEQ12" s="1242"/>
      <c r="WER12" s="1242"/>
      <c r="WES12" s="1242"/>
      <c r="WET12" s="1242"/>
      <c r="WEU12" s="1242"/>
      <c r="WEV12" s="1242"/>
      <c r="WEW12" s="1242"/>
      <c r="WEX12" s="1242"/>
      <c r="WEY12" s="1242"/>
      <c r="WEZ12" s="1242"/>
      <c r="WFA12" s="1242"/>
      <c r="WFB12" s="1242"/>
      <c r="WFC12" s="1242"/>
      <c r="WFD12" s="1242"/>
      <c r="WFE12" s="1242"/>
      <c r="WFF12" s="1242"/>
      <c r="WFG12" s="1242"/>
      <c r="WFH12" s="1242"/>
      <c r="WFI12" s="1242"/>
      <c r="WFJ12" s="1242"/>
      <c r="WFK12" s="1242"/>
      <c r="WFL12" s="1242"/>
      <c r="WFM12" s="1242"/>
      <c r="WFN12" s="1242"/>
      <c r="WFO12" s="1242"/>
      <c r="WFP12" s="1242"/>
      <c r="WFQ12" s="1242"/>
      <c r="WFR12" s="1242"/>
      <c r="WFS12" s="1242"/>
      <c r="WFT12" s="1242"/>
      <c r="WFU12" s="1242"/>
      <c r="WFV12" s="1242"/>
      <c r="WFW12" s="1242"/>
      <c r="WFX12" s="1242"/>
      <c r="WFY12" s="1242"/>
      <c r="WFZ12" s="1242"/>
      <c r="WGA12" s="1242"/>
      <c r="WGB12" s="1242"/>
      <c r="WGC12" s="1242"/>
      <c r="WGD12" s="1242"/>
      <c r="WGE12" s="1242"/>
      <c r="WGF12" s="1242"/>
      <c r="WGG12" s="1242"/>
      <c r="WGH12" s="1242"/>
      <c r="WGI12" s="1242"/>
      <c r="WGJ12" s="1242"/>
      <c r="WGK12" s="1242"/>
      <c r="WGL12" s="1242"/>
      <c r="WGM12" s="1242"/>
      <c r="WGN12" s="1242"/>
      <c r="WGO12" s="1242"/>
      <c r="WGP12" s="1242"/>
      <c r="WGQ12" s="1242"/>
      <c r="WGR12" s="1242"/>
      <c r="WGS12" s="1242"/>
      <c r="WGT12" s="1242"/>
      <c r="WGU12" s="1242"/>
      <c r="WGV12" s="1242"/>
      <c r="WGW12" s="1242"/>
      <c r="WGX12" s="1242"/>
      <c r="WGY12" s="1242"/>
      <c r="WGZ12" s="1242"/>
      <c r="WHA12" s="1242"/>
      <c r="WHB12" s="1242"/>
      <c r="WHC12" s="1242"/>
      <c r="WHD12" s="1242"/>
      <c r="WHE12" s="1242"/>
      <c r="WHF12" s="1242"/>
      <c r="WHG12" s="1242"/>
      <c r="WHH12" s="1242"/>
      <c r="WHI12" s="1242"/>
      <c r="WHJ12" s="1242"/>
      <c r="WHK12" s="1242"/>
      <c r="WHL12" s="1242"/>
      <c r="WHM12" s="1242"/>
      <c r="WHN12" s="1242"/>
      <c r="WHO12" s="1242"/>
      <c r="WHP12" s="1242"/>
      <c r="WHQ12" s="1242"/>
      <c r="WHR12" s="1242"/>
      <c r="WHS12" s="1242"/>
      <c r="WHT12" s="1242"/>
      <c r="WHU12" s="1242"/>
      <c r="WHV12" s="1242"/>
      <c r="WHW12" s="1242"/>
      <c r="WHX12" s="1242"/>
      <c r="WHY12" s="1242"/>
      <c r="WHZ12" s="1242"/>
      <c r="WIA12" s="1242"/>
      <c r="WIB12" s="1242"/>
      <c r="WIC12" s="1242"/>
      <c r="WID12" s="1242"/>
      <c r="WIE12" s="1242"/>
      <c r="WIF12" s="1242"/>
      <c r="WIG12" s="1242"/>
      <c r="WIH12" s="1242"/>
      <c r="WII12" s="1242"/>
      <c r="WIJ12" s="1242"/>
      <c r="WIK12" s="1242"/>
      <c r="WIL12" s="1242"/>
      <c r="WIM12" s="1242"/>
      <c r="WIN12" s="1242"/>
      <c r="WIO12" s="1242"/>
      <c r="WIP12" s="1242"/>
      <c r="WIQ12" s="1242"/>
      <c r="WIR12" s="1242"/>
      <c r="WIS12" s="1242"/>
      <c r="WIT12" s="1242"/>
      <c r="WIU12" s="1242"/>
      <c r="WIV12" s="1242"/>
      <c r="WIW12" s="1242"/>
      <c r="WIX12" s="1242"/>
      <c r="WIY12" s="1242"/>
      <c r="WIZ12" s="1242"/>
      <c r="WJA12" s="1242"/>
      <c r="WJB12" s="1242"/>
      <c r="WJC12" s="1242"/>
      <c r="WJD12" s="1242"/>
      <c r="WJE12" s="1242"/>
      <c r="WJF12" s="1242"/>
      <c r="WJG12" s="1242"/>
      <c r="WJH12" s="1242"/>
      <c r="WJI12" s="1242"/>
      <c r="WJJ12" s="1242"/>
      <c r="WJK12" s="1242"/>
      <c r="WJL12" s="1242"/>
      <c r="WJM12" s="1242"/>
      <c r="WJN12" s="1242"/>
      <c r="WJO12" s="1242"/>
      <c r="WJP12" s="1242"/>
      <c r="WJQ12" s="1242"/>
      <c r="WJR12" s="1242"/>
      <c r="WJS12" s="1242"/>
      <c r="WJT12" s="1242"/>
      <c r="WJU12" s="1242"/>
      <c r="WJV12" s="1242"/>
      <c r="WJW12" s="1242"/>
      <c r="WJX12" s="1242"/>
      <c r="WJY12" s="1242"/>
      <c r="WJZ12" s="1242"/>
      <c r="WKA12" s="1242"/>
      <c r="WKB12" s="1242"/>
      <c r="WKC12" s="1242"/>
      <c r="WKD12" s="1242"/>
      <c r="WKE12" s="1242"/>
      <c r="WKF12" s="1242"/>
      <c r="WKG12" s="1242"/>
      <c r="WKH12" s="1242"/>
      <c r="WKI12" s="1242"/>
      <c r="WKJ12" s="1242"/>
      <c r="WKK12" s="1242"/>
      <c r="WKL12" s="1242"/>
      <c r="WKM12" s="1242"/>
      <c r="WKN12" s="1242"/>
      <c r="WKO12" s="1242"/>
      <c r="WKP12" s="1242"/>
      <c r="WKQ12" s="1242"/>
      <c r="WKR12" s="1242"/>
      <c r="WKS12" s="1242"/>
      <c r="WKT12" s="1242"/>
      <c r="WKU12" s="1242"/>
      <c r="WKV12" s="1242"/>
      <c r="WKW12" s="1242"/>
      <c r="WKX12" s="1242"/>
      <c r="WKY12" s="1242"/>
      <c r="WKZ12" s="1242"/>
      <c r="WLA12" s="1242"/>
      <c r="WLB12" s="1242"/>
      <c r="WLC12" s="1242"/>
      <c r="WLD12" s="1242"/>
      <c r="WLE12" s="1242"/>
      <c r="WLF12" s="1242"/>
      <c r="WLG12" s="1242"/>
      <c r="WLH12" s="1242"/>
      <c r="WLI12" s="1242"/>
      <c r="WLJ12" s="1242"/>
      <c r="WLK12" s="1242"/>
      <c r="WLL12" s="1242"/>
      <c r="WLM12" s="1242"/>
      <c r="WLN12" s="1242"/>
      <c r="WLO12" s="1242"/>
      <c r="WLP12" s="1242"/>
      <c r="WLQ12" s="1242"/>
      <c r="WLR12" s="1242"/>
      <c r="WLS12" s="1242"/>
      <c r="WLT12" s="1242"/>
      <c r="WLU12" s="1242"/>
      <c r="WLV12" s="1242"/>
      <c r="WLW12" s="1242"/>
      <c r="WLX12" s="1242"/>
      <c r="WLY12" s="1242"/>
      <c r="WLZ12" s="1242"/>
      <c r="WMA12" s="1242"/>
      <c r="WMB12" s="1242"/>
      <c r="WMC12" s="1242"/>
      <c r="WMD12" s="1242"/>
      <c r="WME12" s="1242"/>
      <c r="WMF12" s="1242"/>
      <c r="WMG12" s="1242"/>
      <c r="WMH12" s="1242"/>
      <c r="WMI12" s="1242"/>
      <c r="WMJ12" s="1242"/>
      <c r="WMK12" s="1242"/>
      <c r="WML12" s="1242"/>
      <c r="WMM12" s="1242"/>
      <c r="WMN12" s="1242"/>
      <c r="WMO12" s="1242"/>
      <c r="WMP12" s="1242"/>
      <c r="WMQ12" s="1242"/>
      <c r="WMR12" s="1242"/>
      <c r="WMS12" s="1242"/>
      <c r="WMT12" s="1242"/>
      <c r="WMU12" s="1242"/>
      <c r="WMV12" s="1242"/>
      <c r="WMW12" s="1242"/>
      <c r="WMX12" s="1242"/>
      <c r="WMY12" s="1242"/>
      <c r="WMZ12" s="1242"/>
      <c r="WNA12" s="1242"/>
      <c r="WNB12" s="1242"/>
      <c r="WNC12" s="1242"/>
      <c r="WND12" s="1242"/>
      <c r="WNE12" s="1242"/>
      <c r="WNF12" s="1242"/>
      <c r="WNG12" s="1242"/>
      <c r="WNH12" s="1242"/>
      <c r="WNI12" s="1242"/>
      <c r="WNJ12" s="1242"/>
      <c r="WNK12" s="1242"/>
      <c r="WNL12" s="1242"/>
      <c r="WNM12" s="1242"/>
      <c r="WNN12" s="1242"/>
      <c r="WNO12" s="1242"/>
      <c r="WNP12" s="1242"/>
      <c r="WNQ12" s="1242"/>
      <c r="WNR12" s="1242"/>
      <c r="WNS12" s="1242"/>
      <c r="WNT12" s="1242"/>
      <c r="WNU12" s="1242"/>
      <c r="WNV12" s="1242"/>
      <c r="WNW12" s="1242"/>
      <c r="WNX12" s="1242"/>
      <c r="WNY12" s="1242"/>
      <c r="WNZ12" s="1242"/>
      <c r="WOA12" s="1242"/>
      <c r="WOB12" s="1242"/>
      <c r="WOC12" s="1242"/>
      <c r="WOD12" s="1242"/>
      <c r="WOE12" s="1242"/>
      <c r="WOF12" s="1242"/>
      <c r="WOG12" s="1242"/>
      <c r="WOH12" s="1242"/>
      <c r="WOI12" s="1242"/>
      <c r="WOJ12" s="1242"/>
      <c r="WOK12" s="1242"/>
      <c r="WOL12" s="1242"/>
      <c r="WOM12" s="1242"/>
      <c r="WON12" s="1242"/>
      <c r="WOO12" s="1242"/>
      <c r="WOP12" s="1242"/>
      <c r="WOQ12" s="1242"/>
      <c r="WOR12" s="1242"/>
      <c r="WOS12" s="1242"/>
      <c r="WOT12" s="1242"/>
      <c r="WOU12" s="1242"/>
      <c r="WOV12" s="1242"/>
      <c r="WOW12" s="1242"/>
      <c r="WOX12" s="1242"/>
      <c r="WOY12" s="1242"/>
      <c r="WOZ12" s="1242"/>
      <c r="WPA12" s="1242"/>
      <c r="WPB12" s="1242"/>
      <c r="WPC12" s="1242"/>
      <c r="WPD12" s="1242"/>
      <c r="WPE12" s="1242"/>
      <c r="WPF12" s="1242"/>
      <c r="WPG12" s="1242"/>
      <c r="WPH12" s="1242"/>
      <c r="WPI12" s="1242"/>
      <c r="WPJ12" s="1242"/>
      <c r="WPK12" s="1242"/>
      <c r="WPL12" s="1242"/>
      <c r="WPM12" s="1242"/>
      <c r="WPN12" s="1242"/>
      <c r="WPO12" s="1242"/>
      <c r="WPP12" s="1242"/>
      <c r="WPQ12" s="1242"/>
      <c r="WPR12" s="1242"/>
      <c r="WPS12" s="1242"/>
      <c r="WPT12" s="1242"/>
      <c r="WPU12" s="1242"/>
      <c r="WPV12" s="1242"/>
      <c r="WPW12" s="1242"/>
      <c r="WPX12" s="1242"/>
      <c r="WPY12" s="1242"/>
      <c r="WPZ12" s="1242"/>
      <c r="WQA12" s="1242"/>
      <c r="WQB12" s="1242"/>
      <c r="WQC12" s="1242"/>
      <c r="WQD12" s="1242"/>
      <c r="WQE12" s="1242"/>
      <c r="WQF12" s="1242"/>
      <c r="WQG12" s="1242"/>
      <c r="WQH12" s="1242"/>
      <c r="WQI12" s="1242"/>
      <c r="WQJ12" s="1242"/>
      <c r="WQK12" s="1242"/>
      <c r="WQL12" s="1242"/>
      <c r="WQM12" s="1242"/>
      <c r="WQN12" s="1242"/>
      <c r="WQO12" s="1242"/>
      <c r="WQP12" s="1242"/>
      <c r="WQQ12" s="1242"/>
      <c r="WQR12" s="1242"/>
      <c r="WQS12" s="1242"/>
      <c r="WQT12" s="1242"/>
      <c r="WQU12" s="1242"/>
      <c r="WQV12" s="1242"/>
      <c r="WQW12" s="1242"/>
      <c r="WQX12" s="1242"/>
      <c r="WQY12" s="1242"/>
      <c r="WQZ12" s="1242"/>
      <c r="WRA12" s="1242"/>
      <c r="WRB12" s="1242"/>
      <c r="WRC12" s="1242"/>
      <c r="WRD12" s="1242"/>
      <c r="WRE12" s="1242"/>
      <c r="WRF12" s="1242"/>
      <c r="WRG12" s="1242"/>
      <c r="WRH12" s="1242"/>
      <c r="WRI12" s="1242"/>
      <c r="WRJ12" s="1242"/>
      <c r="WRK12" s="1242"/>
      <c r="WRL12" s="1242"/>
      <c r="WRM12" s="1242"/>
      <c r="WRN12" s="1242"/>
      <c r="WRO12" s="1242"/>
      <c r="WRP12" s="1242"/>
      <c r="WRQ12" s="1242"/>
      <c r="WRR12" s="1242"/>
      <c r="WRS12" s="1242"/>
      <c r="WRT12" s="1242"/>
      <c r="WRU12" s="1242"/>
      <c r="WRV12" s="1242"/>
      <c r="WRW12" s="1242"/>
      <c r="WRX12" s="1242"/>
      <c r="WRY12" s="1242"/>
      <c r="WRZ12" s="1242"/>
      <c r="WSA12" s="1242"/>
      <c r="WSB12" s="1242"/>
      <c r="WSC12" s="1242"/>
      <c r="WSD12" s="1242"/>
      <c r="WSE12" s="1242"/>
      <c r="WSF12" s="1242"/>
      <c r="WSG12" s="1242"/>
      <c r="WSH12" s="1242"/>
      <c r="WSI12" s="1242"/>
      <c r="WSJ12" s="1242"/>
      <c r="WSK12" s="1242"/>
      <c r="WSL12" s="1242"/>
      <c r="WSM12" s="1242"/>
      <c r="WSN12" s="1242"/>
      <c r="WSO12" s="1242"/>
      <c r="WSP12" s="1242"/>
      <c r="WSQ12" s="1242"/>
      <c r="WSR12" s="1242"/>
      <c r="WSS12" s="1242"/>
      <c r="WST12" s="1242"/>
      <c r="WSU12" s="1242"/>
      <c r="WSV12" s="1242"/>
      <c r="WSW12" s="1242"/>
      <c r="WSX12" s="1242"/>
      <c r="WSY12" s="1242"/>
      <c r="WSZ12" s="1242"/>
      <c r="WTA12" s="1242"/>
      <c r="WTB12" s="1242"/>
      <c r="WTC12" s="1242"/>
      <c r="WTD12" s="1242"/>
      <c r="WTE12" s="1242"/>
      <c r="WTF12" s="1242"/>
      <c r="WTG12" s="1242"/>
      <c r="WTH12" s="1242"/>
      <c r="WTI12" s="1242"/>
      <c r="WTJ12" s="1242"/>
      <c r="WTK12" s="1242"/>
      <c r="WTL12" s="1242"/>
      <c r="WTM12" s="1242"/>
      <c r="WTN12" s="1242"/>
      <c r="WTO12" s="1242"/>
      <c r="WTP12" s="1242"/>
      <c r="WTQ12" s="1242"/>
      <c r="WTR12" s="1242"/>
      <c r="WTS12" s="1242"/>
      <c r="WTT12" s="1242"/>
      <c r="WTU12" s="1242"/>
      <c r="WTV12" s="1242"/>
      <c r="WTW12" s="1242"/>
      <c r="WTX12" s="1242"/>
      <c r="WTY12" s="1242"/>
      <c r="WTZ12" s="1242"/>
      <c r="WUA12" s="1242"/>
      <c r="WUB12" s="1242"/>
      <c r="WUC12" s="1242"/>
      <c r="WUD12" s="1242"/>
      <c r="WUE12" s="1242"/>
      <c r="WUF12" s="1242"/>
      <c r="WUG12" s="1242"/>
      <c r="WUH12" s="1242"/>
      <c r="WUI12" s="1242"/>
      <c r="WUJ12" s="1242"/>
      <c r="WUK12" s="1242"/>
      <c r="WUL12" s="1242"/>
      <c r="WUM12" s="1242"/>
      <c r="WUN12" s="1242"/>
      <c r="WUO12" s="1242"/>
      <c r="WUP12" s="1242"/>
      <c r="WUQ12" s="1242"/>
      <c r="WUR12" s="1242"/>
      <c r="WUS12" s="1242"/>
      <c r="WUT12" s="1242"/>
      <c r="WUU12" s="1242"/>
      <c r="WUV12" s="1242"/>
      <c r="WUW12" s="1242"/>
      <c r="WUX12" s="1242"/>
      <c r="WUY12" s="1242"/>
      <c r="WUZ12" s="1242"/>
      <c r="WVA12" s="1242"/>
      <c r="WVB12" s="1242"/>
      <c r="WVC12" s="1242"/>
      <c r="WVD12" s="1242"/>
      <c r="WVE12" s="1242"/>
      <c r="WVF12" s="1242"/>
      <c r="WVG12" s="1242"/>
      <c r="WVH12" s="1242"/>
      <c r="WVI12" s="1242"/>
      <c r="WVJ12" s="1242"/>
      <c r="WVK12" s="1242"/>
      <c r="WVL12" s="1242"/>
      <c r="WVM12" s="1242"/>
      <c r="WVN12" s="1242"/>
      <c r="WVO12" s="1242"/>
      <c r="WVP12" s="1242"/>
      <c r="WVQ12" s="1242"/>
      <c r="WVR12" s="1242"/>
      <c r="WVS12" s="1242"/>
      <c r="WVT12" s="1242"/>
      <c r="WVU12" s="1242"/>
      <c r="WVV12" s="1242"/>
      <c r="WVW12" s="1242"/>
      <c r="WVX12" s="1242"/>
      <c r="WVY12" s="1242"/>
      <c r="WVZ12" s="1242"/>
      <c r="WWA12" s="1242"/>
      <c r="WWB12" s="1242"/>
      <c r="WWC12" s="1242"/>
      <c r="WWD12" s="1242"/>
      <c r="WWE12" s="1242"/>
      <c r="WWF12" s="1242"/>
      <c r="WWG12" s="1242"/>
      <c r="WWH12" s="1242"/>
      <c r="WWI12" s="1242"/>
      <c r="WWJ12" s="1242"/>
      <c r="WWK12" s="1242"/>
      <c r="WWL12" s="1242"/>
      <c r="WWM12" s="1242"/>
      <c r="WWN12" s="1242"/>
      <c r="WWO12" s="1242"/>
      <c r="WWP12" s="1242"/>
      <c r="WWQ12" s="1242"/>
      <c r="WWR12" s="1242"/>
      <c r="WWS12" s="1242"/>
      <c r="WWT12" s="1242"/>
      <c r="WWU12" s="1242"/>
      <c r="WWV12" s="1242"/>
      <c r="WWW12" s="1242"/>
      <c r="WWX12" s="1242"/>
      <c r="WWY12" s="1242"/>
      <c r="WWZ12" s="1242"/>
      <c r="WXA12" s="1242"/>
      <c r="WXB12" s="1242"/>
      <c r="WXC12" s="1242"/>
      <c r="WXD12" s="1242"/>
      <c r="WXE12" s="1242"/>
      <c r="WXF12" s="1242"/>
      <c r="WXG12" s="1242"/>
      <c r="WXH12" s="1242"/>
      <c r="WXI12" s="1242"/>
      <c r="WXJ12" s="1242"/>
      <c r="WXK12" s="1242"/>
      <c r="WXL12" s="1242"/>
      <c r="WXM12" s="1242"/>
      <c r="WXN12" s="1242"/>
      <c r="WXO12" s="1242"/>
      <c r="WXP12" s="1242"/>
      <c r="WXQ12" s="1242"/>
      <c r="WXR12" s="1242"/>
      <c r="WXS12" s="1242"/>
      <c r="WXT12" s="1242"/>
      <c r="WXU12" s="1242"/>
      <c r="WXV12" s="1242"/>
      <c r="WXW12" s="1242"/>
      <c r="WXX12" s="1242"/>
      <c r="WXY12" s="1242"/>
      <c r="WXZ12" s="1242"/>
      <c r="WYA12" s="1242"/>
      <c r="WYB12" s="1242"/>
      <c r="WYC12" s="1242"/>
      <c r="WYD12" s="1242"/>
      <c r="WYE12" s="1242"/>
      <c r="WYF12" s="1242"/>
      <c r="WYG12" s="1242"/>
      <c r="WYH12" s="1242"/>
      <c r="WYI12" s="1242"/>
      <c r="WYJ12" s="1242"/>
      <c r="WYK12" s="1242"/>
      <c r="WYL12" s="1242"/>
      <c r="WYM12" s="1242"/>
      <c r="WYN12" s="1242"/>
      <c r="WYO12" s="1242"/>
      <c r="WYP12" s="1242"/>
      <c r="WYQ12" s="1242"/>
      <c r="WYR12" s="1242"/>
      <c r="WYS12" s="1242"/>
      <c r="WYT12" s="1242"/>
      <c r="WYU12" s="1242"/>
      <c r="WYV12" s="1242"/>
      <c r="WYW12" s="1242"/>
      <c r="WYX12" s="1242"/>
      <c r="WYY12" s="1242"/>
      <c r="WYZ12" s="1242"/>
      <c r="WZA12" s="1242"/>
      <c r="WZB12" s="1242"/>
      <c r="WZC12" s="1242"/>
      <c r="WZD12" s="1242"/>
      <c r="WZE12" s="1242"/>
      <c r="WZF12" s="1242"/>
      <c r="WZG12" s="1242"/>
      <c r="WZH12" s="1242"/>
      <c r="WZI12" s="1242"/>
      <c r="WZJ12" s="1242"/>
      <c r="WZK12" s="1242"/>
      <c r="WZL12" s="1242"/>
      <c r="WZM12" s="1242"/>
      <c r="WZN12" s="1242"/>
      <c r="WZO12" s="1242"/>
      <c r="WZP12" s="1242"/>
      <c r="WZQ12" s="1242"/>
      <c r="WZR12" s="1242"/>
      <c r="WZS12" s="1242"/>
      <c r="WZT12" s="1242"/>
      <c r="WZU12" s="1242"/>
      <c r="WZV12" s="1242"/>
      <c r="WZW12" s="1242"/>
      <c r="WZX12" s="1242"/>
      <c r="WZY12" s="1242"/>
      <c r="WZZ12" s="1242"/>
      <c r="XAA12" s="1242"/>
      <c r="XAB12" s="1242"/>
      <c r="XAC12" s="1242"/>
      <c r="XAD12" s="1242"/>
      <c r="XAE12" s="1242"/>
      <c r="XAF12" s="1242"/>
      <c r="XAG12" s="1242"/>
      <c r="XAH12" s="1242"/>
      <c r="XAI12" s="1242"/>
      <c r="XAJ12" s="1242"/>
      <c r="XAK12" s="1242"/>
      <c r="XAL12" s="1242"/>
      <c r="XAM12" s="1242"/>
      <c r="XAN12" s="1242"/>
      <c r="XAO12" s="1242"/>
      <c r="XAP12" s="1242"/>
      <c r="XAQ12" s="1242"/>
      <c r="XAR12" s="1242"/>
      <c r="XAS12" s="1242"/>
      <c r="XAT12" s="1242"/>
      <c r="XAU12" s="1242"/>
      <c r="XAV12" s="1242"/>
      <c r="XAW12" s="1242"/>
      <c r="XAX12" s="1242"/>
      <c r="XAY12" s="1242"/>
      <c r="XAZ12" s="1242"/>
      <c r="XBA12" s="1242"/>
      <c r="XBB12" s="1242"/>
      <c r="XBC12" s="1242"/>
      <c r="XBD12" s="1242"/>
      <c r="XBE12" s="1242"/>
      <c r="XBF12" s="1242"/>
      <c r="XBG12" s="1242"/>
      <c r="XBH12" s="1242"/>
      <c r="XBI12" s="1242"/>
      <c r="XBJ12" s="1242"/>
      <c r="XBK12" s="1242"/>
      <c r="XBL12" s="1242"/>
      <c r="XBM12" s="1242"/>
      <c r="XBN12" s="1242"/>
      <c r="XBO12" s="1242"/>
      <c r="XBP12" s="1242"/>
      <c r="XBQ12" s="1242"/>
      <c r="XBR12" s="1242"/>
      <c r="XBS12" s="1242"/>
      <c r="XBT12" s="1242"/>
      <c r="XBU12" s="1242"/>
      <c r="XBV12" s="1242"/>
      <c r="XBW12" s="1242"/>
      <c r="XBX12" s="1242"/>
      <c r="XBY12" s="1242"/>
      <c r="XBZ12" s="1242"/>
      <c r="XCA12" s="1242"/>
      <c r="XCB12" s="1242"/>
      <c r="XCC12" s="1242"/>
      <c r="XCD12" s="1242"/>
      <c r="XCE12" s="1242"/>
      <c r="XCF12" s="1242"/>
      <c r="XCG12" s="1242"/>
      <c r="XCH12" s="1242"/>
      <c r="XCI12" s="1242"/>
      <c r="XCJ12" s="1242"/>
      <c r="XCK12" s="1242"/>
      <c r="XCL12" s="1242"/>
      <c r="XCM12" s="1242"/>
      <c r="XCN12" s="1242"/>
      <c r="XCO12" s="1242"/>
      <c r="XCP12" s="1242"/>
      <c r="XCQ12" s="1242"/>
      <c r="XCR12" s="1242"/>
      <c r="XCS12" s="1242"/>
      <c r="XCT12" s="1242"/>
      <c r="XCU12" s="1242"/>
      <c r="XCV12" s="1242"/>
      <c r="XCW12" s="1242"/>
      <c r="XCX12" s="1242"/>
      <c r="XCY12" s="1242"/>
      <c r="XCZ12" s="1242"/>
      <c r="XDA12" s="1242"/>
      <c r="XDB12" s="1242"/>
      <c r="XDC12" s="1242"/>
      <c r="XDD12" s="1242"/>
      <c r="XDE12" s="1242"/>
      <c r="XDF12" s="1242"/>
      <c r="XDG12" s="1242"/>
      <c r="XDH12" s="1242"/>
      <c r="XDI12" s="1242"/>
      <c r="XDJ12" s="1242"/>
      <c r="XDK12" s="1242"/>
      <c r="XDL12" s="1242"/>
      <c r="XDM12" s="1242"/>
      <c r="XDN12" s="1242"/>
      <c r="XDO12" s="1242"/>
      <c r="XDP12" s="1242"/>
      <c r="XDQ12" s="1242"/>
      <c r="XDR12" s="1242"/>
      <c r="XDS12" s="1242"/>
      <c r="XDT12" s="1242"/>
      <c r="XDU12" s="1242"/>
      <c r="XDV12" s="1242"/>
      <c r="XDW12" s="1242"/>
      <c r="XDX12" s="1242"/>
      <c r="XDY12" s="1242"/>
      <c r="XDZ12" s="1242"/>
      <c r="XEA12" s="1242"/>
      <c r="XEB12" s="1242"/>
      <c r="XEC12" s="1242"/>
      <c r="XED12" s="1242"/>
      <c r="XEE12" s="1242"/>
      <c r="XEF12" s="1242"/>
      <c r="XEG12" s="1242"/>
      <c r="XEH12" s="1242"/>
      <c r="XEI12" s="1242"/>
      <c r="XEJ12" s="1242"/>
      <c r="XEK12" s="1242"/>
      <c r="XEL12" s="1242"/>
      <c r="XEM12" s="1242"/>
      <c r="XEN12" s="1242"/>
      <c r="XEO12" s="1242"/>
      <c r="XEP12" s="1242"/>
      <c r="XEQ12" s="1242"/>
      <c r="XER12" s="1242"/>
      <c r="XES12" s="1242"/>
      <c r="XET12" s="1242"/>
      <c r="XEU12" s="1242"/>
      <c r="XEV12" s="1242"/>
      <c r="XEW12" s="1242"/>
      <c r="XEX12" s="1242"/>
      <c r="XEY12" s="1242"/>
      <c r="XEZ12" s="1242"/>
      <c r="XFA12" s="1242"/>
    </row>
    <row r="13" spans="1:16381" s="295" customFormat="1" ht="15" customHeight="1" x14ac:dyDescent="0.25">
      <c r="A13" s="1329"/>
      <c r="B13" s="1773" t="s">
        <v>1619</v>
      </c>
      <c r="C13" s="1760" t="s">
        <v>14</v>
      </c>
      <c r="D13" s="1655" t="str">
        <f>CONCATENATE("Col ", LEFT(ADDRESS(ROW('DefCap-Provisioning'!D8),COLUMN('DefCap-Provisioning'!D8),4), 1))</f>
        <v>Col D</v>
      </c>
      <c r="E13" s="1656" t="str">
        <f>CONCATENATE("Col ", LEFT(ADDRESS(ROW('DefCap-Provisioning'!E8),COLUMN('DefCap-Provisioning'!E8),4), 1))</f>
        <v>Col E</v>
      </c>
      <c r="F13" s="1656" t="str">
        <f>CONCATENATE("Col ", LEFT(ADDRESS(ROW('DefCap-Provisioning'!F8),COLUMN('DefCap-Provisioning'!F8),4), 1))</f>
        <v>Col F</v>
      </c>
      <c r="G13" s="1656" t="str">
        <f>CONCATENATE("Col ", LEFT(ADDRESS(ROW('DefCap-Provisioning'!G8),COLUMN('DefCap-Provisioning'!G8),4), 1))</f>
        <v>Col G</v>
      </c>
      <c r="H13" s="1657" t="str">
        <f>CONCATENATE("Col ", LEFT(ADDRESS(ROW('DefCap-Provisioning'!H8),COLUMN('DefCap-Provisioning'!H8),4), 1))</f>
        <v>Col H</v>
      </c>
      <c r="I13" s="1242"/>
      <c r="J13" s="1242"/>
      <c r="K13" s="1242"/>
      <c r="L13" s="1242"/>
      <c r="M13" s="1242"/>
      <c r="N13" s="1242"/>
      <c r="O13" s="1242"/>
      <c r="P13" s="1242"/>
      <c r="Q13" s="1242"/>
      <c r="R13" s="1242"/>
      <c r="S13" s="1242"/>
      <c r="T13" s="1242"/>
      <c r="U13" s="1242"/>
      <c r="V13" s="1242"/>
      <c r="AN13" s="1330"/>
    </row>
    <row r="14" spans="1:16381" s="295" customFormat="1" ht="15" customHeight="1" x14ac:dyDescent="0.25">
      <c r="A14" s="1329"/>
      <c r="B14" s="474" t="s">
        <v>1624</v>
      </c>
      <c r="C14" s="1498" t="str">
        <f>'DefCap-Provisioning'!C8</f>
        <v>Check: D7 ≥ DefCap worksheet cell D8</v>
      </c>
      <c r="D14" s="1352" t="str">
        <f>'DefCap-Provisioning'!D8</f>
        <v/>
      </c>
      <c r="E14" s="469"/>
      <c r="F14" s="469"/>
      <c r="G14" s="469"/>
      <c r="H14" s="466"/>
      <c r="I14" s="1242"/>
      <c r="J14" s="1242"/>
      <c r="K14" s="1242"/>
      <c r="L14" s="1242"/>
      <c r="M14" s="1242"/>
      <c r="N14" s="1242"/>
      <c r="O14" s="1242"/>
      <c r="P14" s="1242"/>
      <c r="Q14" s="1242"/>
      <c r="R14" s="1242"/>
      <c r="S14" s="1242"/>
      <c r="T14" s="1242"/>
      <c r="U14" s="1242"/>
      <c r="V14" s="1242"/>
      <c r="AN14" s="1330"/>
    </row>
    <row r="15" spans="1:16381" s="295" customFormat="1" ht="15" customHeight="1" x14ac:dyDescent="0.25">
      <c r="A15" s="1329"/>
      <c r="B15" s="474" t="s">
        <v>1624</v>
      </c>
      <c r="C15" s="1498" t="str">
        <f>'DefCap-Provisioning'!C12</f>
        <v>Check: (D9 + D10 + D11) = D7</v>
      </c>
      <c r="D15" s="1352" t="str">
        <f>'DefCap-Provisioning'!D12</f>
        <v/>
      </c>
      <c r="E15" s="469"/>
      <c r="F15" s="469"/>
      <c r="G15" s="469"/>
      <c r="H15" s="466"/>
      <c r="I15" s="1242"/>
      <c r="J15" s="1242"/>
      <c r="K15" s="1242"/>
      <c r="L15" s="1242"/>
      <c r="M15" s="1242"/>
      <c r="N15" s="1242"/>
      <c r="O15" s="1242"/>
      <c r="P15" s="1242"/>
      <c r="Q15" s="1242"/>
      <c r="R15" s="1242"/>
      <c r="S15" s="1242"/>
      <c r="T15" s="1242"/>
      <c r="U15" s="1242"/>
      <c r="V15" s="1242"/>
      <c r="AN15" s="1330"/>
    </row>
    <row r="16" spans="1:16381" s="295" customFormat="1" ht="15" customHeight="1" x14ac:dyDescent="0.25">
      <c r="A16" s="1329"/>
      <c r="B16" s="474" t="s">
        <v>1624</v>
      </c>
      <c r="C16" s="1498" t="str">
        <f>'DefCap-Provisioning'!C18</f>
        <v>Check: (D15 + D16 + D17) = D14</v>
      </c>
      <c r="D16" s="1352" t="str">
        <f>'DefCap-Provisioning'!D18</f>
        <v/>
      </c>
      <c r="E16" s="469"/>
      <c r="F16" s="469"/>
      <c r="G16" s="469"/>
      <c r="H16" s="466"/>
      <c r="I16" s="1242"/>
      <c r="J16" s="1242"/>
      <c r="K16" s="1242"/>
      <c r="L16" s="1242"/>
      <c r="M16" s="1242"/>
      <c r="N16" s="1242"/>
      <c r="O16" s="1242"/>
      <c r="P16" s="1242"/>
      <c r="Q16" s="1242"/>
      <c r="R16" s="1242"/>
      <c r="S16" s="1242"/>
      <c r="T16" s="1242"/>
      <c r="U16" s="1242"/>
      <c r="V16" s="1242"/>
      <c r="AN16" s="1330"/>
    </row>
    <row r="17" spans="1:40" s="295" customFormat="1" ht="15" customHeight="1" x14ac:dyDescent="0.25">
      <c r="A17" s="1329"/>
      <c r="B17" s="474" t="s">
        <v>1624</v>
      </c>
      <c r="C17" s="1498" t="str">
        <f>'DefCap-Provisioning'!C22</f>
        <v>Check: (D20 + D21) = D19</v>
      </c>
      <c r="D17" s="1352" t="str">
        <f>'DefCap-Provisioning'!D22</f>
        <v/>
      </c>
      <c r="E17" s="469"/>
      <c r="F17" s="469"/>
      <c r="G17" s="469"/>
      <c r="H17" s="466"/>
      <c r="I17" s="1242"/>
      <c r="J17" s="1242"/>
      <c r="K17" s="1242"/>
      <c r="L17" s="1242"/>
      <c r="M17" s="1242"/>
      <c r="N17" s="1242"/>
      <c r="O17" s="1242"/>
      <c r="P17" s="1242"/>
      <c r="Q17" s="1242"/>
      <c r="R17" s="1242"/>
      <c r="S17" s="1242"/>
      <c r="T17" s="1242"/>
      <c r="U17" s="1242"/>
      <c r="V17" s="1242"/>
      <c r="AN17" s="1330"/>
    </row>
    <row r="18" spans="1:40" s="295" customFormat="1" ht="15" customHeight="1" x14ac:dyDescent="0.25">
      <c r="A18" s="1329"/>
      <c r="B18" s="474" t="s">
        <v>1625</v>
      </c>
      <c r="C18" s="1498" t="str">
        <f>'DefCap-Provisioning'!C32</f>
        <v>Check : D30 or D31 &lt;&gt;0</v>
      </c>
      <c r="D18" s="1352" t="str">
        <f>'DefCap-Provisioning'!D32</f>
        <v/>
      </c>
      <c r="E18" s="1340" t="str">
        <f>'DefCap-Provisioning'!E32</f>
        <v/>
      </c>
      <c r="F18" s="1340" t="str">
        <f>'DefCap-Provisioning'!F32</f>
        <v/>
      </c>
      <c r="G18" s="469"/>
      <c r="H18" s="466"/>
      <c r="I18" s="1242"/>
      <c r="J18" s="1242"/>
      <c r="K18" s="1242"/>
      <c r="L18" s="1242"/>
      <c r="M18" s="1242"/>
      <c r="N18" s="1242"/>
      <c r="O18" s="1242"/>
      <c r="P18" s="1242"/>
      <c r="Q18" s="1242"/>
      <c r="R18" s="1242"/>
      <c r="S18" s="1242"/>
      <c r="T18" s="1242"/>
      <c r="U18" s="1242"/>
      <c r="V18" s="1242"/>
      <c r="AN18" s="1330"/>
    </row>
    <row r="19" spans="1:40" s="295" customFormat="1" ht="15" customHeight="1" x14ac:dyDescent="0.25">
      <c r="A19" s="1329"/>
      <c r="B19" s="474" t="s">
        <v>1626</v>
      </c>
      <c r="C19" s="1498" t="str">
        <f>'DefCap-Provisioning'!H$45 &amp; ": " &amp; 'DefCap-Provisioning'!H$46 &amp; " row" &amp; ROW('DefCap-Provisioning'!H50)</f>
        <v>Check: General + Specific =ECL row50</v>
      </c>
      <c r="D19" s="471"/>
      <c r="E19" s="469"/>
      <c r="F19" s="469"/>
      <c r="G19" s="469"/>
      <c r="H19" s="1639" t="str">
        <f>'DefCap-Provisioning'!H50</f>
        <v/>
      </c>
      <c r="I19" s="1242"/>
      <c r="J19" s="1242"/>
      <c r="K19" s="1242"/>
      <c r="L19" s="1242"/>
      <c r="M19" s="1242"/>
      <c r="N19" s="1242"/>
      <c r="O19" s="1242"/>
      <c r="P19" s="1242"/>
      <c r="Q19" s="1242"/>
      <c r="R19" s="1242"/>
      <c r="S19" s="1242"/>
      <c r="T19" s="1242"/>
      <c r="U19" s="1242"/>
      <c r="V19" s="1242"/>
      <c r="AN19" s="1330"/>
    </row>
    <row r="20" spans="1:40" s="295" customFormat="1" ht="15" customHeight="1" x14ac:dyDescent="0.25">
      <c r="A20" s="1329"/>
      <c r="B20" s="474" t="s">
        <v>1626</v>
      </c>
      <c r="C20" s="1498" t="str">
        <f>'DefCap-Provisioning'!H$45 &amp; ": " &amp; 'DefCap-Provisioning'!H$46 &amp; " row" &amp; ROW('DefCap-Provisioning'!H51)</f>
        <v>Check: General + Specific =ECL row51</v>
      </c>
      <c r="D20" s="471"/>
      <c r="E20" s="469"/>
      <c r="F20" s="469"/>
      <c r="G20" s="469"/>
      <c r="H20" s="1639" t="str">
        <f>'DefCap-Provisioning'!H51</f>
        <v/>
      </c>
      <c r="I20" s="1242"/>
      <c r="J20" s="1242"/>
      <c r="K20" s="1242"/>
      <c r="L20" s="1242"/>
      <c r="M20" s="1242"/>
      <c r="N20" s="1242"/>
      <c r="O20" s="1242"/>
      <c r="P20" s="1242"/>
      <c r="Q20" s="1242"/>
      <c r="R20" s="1242"/>
      <c r="S20" s="1242"/>
      <c r="T20" s="1242"/>
      <c r="U20" s="1242"/>
      <c r="V20" s="1242"/>
      <c r="AN20" s="1330"/>
    </row>
    <row r="21" spans="1:40" s="295" customFormat="1" ht="15" customHeight="1" x14ac:dyDescent="0.25">
      <c r="A21" s="1329"/>
      <c r="B21" s="474" t="s">
        <v>1626</v>
      </c>
      <c r="C21" s="1498" t="str">
        <f>'DefCap-Provisioning'!H$45 &amp; ": " &amp; 'DefCap-Provisioning'!H$46 &amp; " row" &amp; ROW('DefCap-Provisioning'!H52)</f>
        <v>Check: General + Specific =ECL row52</v>
      </c>
      <c r="D21" s="471"/>
      <c r="E21" s="469"/>
      <c r="F21" s="469"/>
      <c r="G21" s="469"/>
      <c r="H21" s="1639" t="str">
        <f>'DefCap-Provisioning'!H52</f>
        <v/>
      </c>
      <c r="I21" s="1242"/>
      <c r="J21" s="1242"/>
      <c r="K21" s="1242"/>
      <c r="L21" s="1242"/>
      <c r="M21" s="1242"/>
      <c r="N21" s="1242"/>
      <c r="O21" s="1242"/>
      <c r="P21" s="1242"/>
      <c r="Q21" s="1242"/>
      <c r="R21" s="1242"/>
      <c r="S21" s="1242"/>
      <c r="T21" s="1242"/>
      <c r="U21" s="1242"/>
      <c r="V21" s="1242"/>
      <c r="AN21" s="1330"/>
    </row>
    <row r="22" spans="1:40" s="295" customFormat="1" ht="15" customHeight="1" x14ac:dyDescent="0.25">
      <c r="A22" s="1329"/>
      <c r="B22" s="474" t="s">
        <v>1626</v>
      </c>
      <c r="C22" s="1498" t="str">
        <f>'DefCap-Provisioning'!H$45 &amp; ": " &amp; 'DefCap-Provisioning'!H$46 &amp; " row" &amp; ROW('DefCap-Provisioning'!H53)</f>
        <v>Check: General + Specific =ECL row53</v>
      </c>
      <c r="D22" s="471"/>
      <c r="E22" s="469"/>
      <c r="F22" s="469"/>
      <c r="G22" s="469"/>
      <c r="H22" s="1639" t="str">
        <f>'DefCap-Provisioning'!H53</f>
        <v/>
      </c>
      <c r="I22" s="1242"/>
      <c r="J22" s="1242"/>
      <c r="K22" s="1242"/>
      <c r="L22" s="1242"/>
      <c r="M22" s="1242"/>
      <c r="N22" s="1242"/>
      <c r="O22" s="1242"/>
      <c r="P22" s="1242"/>
      <c r="Q22" s="1242"/>
      <c r="R22" s="1242"/>
      <c r="S22" s="1242"/>
      <c r="T22" s="1242"/>
      <c r="U22" s="1242"/>
      <c r="V22" s="1242"/>
      <c r="AN22" s="1330"/>
    </row>
    <row r="23" spans="1:40" s="295" customFormat="1" ht="15" customHeight="1" x14ac:dyDescent="0.25">
      <c r="A23" s="1329"/>
      <c r="B23" s="474" t="s">
        <v>1626</v>
      </c>
      <c r="C23" s="1498" t="str">
        <f>'DefCap-Provisioning'!H$45 &amp; ": " &amp; 'DefCap-Provisioning'!H$46 &amp; " row" &amp; ROW('DefCap-Provisioning'!H54)</f>
        <v>Check: General + Specific =ECL row54</v>
      </c>
      <c r="D23" s="471"/>
      <c r="E23" s="469"/>
      <c r="F23" s="469"/>
      <c r="G23" s="469"/>
      <c r="H23" s="1639" t="str">
        <f>'DefCap-Provisioning'!H54</f>
        <v/>
      </c>
      <c r="I23" s="1242"/>
      <c r="J23" s="1242"/>
      <c r="K23" s="1242"/>
      <c r="L23" s="1242"/>
      <c r="M23" s="1242"/>
      <c r="N23" s="1242"/>
      <c r="O23" s="1242"/>
      <c r="P23" s="1242"/>
      <c r="Q23" s="1242"/>
      <c r="R23" s="1242"/>
      <c r="S23" s="1242"/>
      <c r="T23" s="1242"/>
      <c r="U23" s="1242"/>
      <c r="V23" s="1242"/>
      <c r="AN23" s="1330"/>
    </row>
    <row r="24" spans="1:40" s="295" customFormat="1" ht="15" customHeight="1" x14ac:dyDescent="0.25">
      <c r="A24" s="1329"/>
      <c r="B24" s="474" t="s">
        <v>1626</v>
      </c>
      <c r="C24" s="1498" t="str">
        <f>'DefCap-Provisioning'!H$45 &amp; ": " &amp; 'DefCap-Provisioning'!H$46 &amp; " row" &amp; ROW('DefCap-Provisioning'!H55)</f>
        <v>Check: General + Specific =ECL row55</v>
      </c>
      <c r="D24" s="471"/>
      <c r="E24" s="469"/>
      <c r="F24" s="469"/>
      <c r="G24" s="469"/>
      <c r="H24" s="1639" t="str">
        <f>'DefCap-Provisioning'!H55</f>
        <v/>
      </c>
      <c r="I24" s="1242"/>
      <c r="J24" s="1242"/>
      <c r="K24" s="1242"/>
      <c r="L24" s="1242"/>
      <c r="M24" s="1242"/>
      <c r="N24" s="1242"/>
      <c r="O24" s="1242"/>
      <c r="P24" s="1242"/>
      <c r="Q24" s="1242"/>
      <c r="R24" s="1242"/>
      <c r="S24" s="1242"/>
      <c r="T24" s="1242"/>
      <c r="U24" s="1242"/>
      <c r="V24" s="1242"/>
      <c r="AN24" s="1330"/>
    </row>
    <row r="25" spans="1:40" s="295" customFormat="1" ht="15" customHeight="1" x14ac:dyDescent="0.25">
      <c r="A25" s="1329"/>
      <c r="B25" s="474" t="s">
        <v>1626</v>
      </c>
      <c r="C25" s="1498" t="str">
        <f>'DefCap-Provisioning'!H$45 &amp; ": " &amp; 'DefCap-Provisioning'!H$46 &amp; " row" &amp; ROW('DefCap-Provisioning'!H56)</f>
        <v>Check: General + Specific =ECL row56</v>
      </c>
      <c r="D25" s="471"/>
      <c r="E25" s="469"/>
      <c r="F25" s="469"/>
      <c r="G25" s="469"/>
      <c r="H25" s="1639" t="str">
        <f>'DefCap-Provisioning'!H56</f>
        <v/>
      </c>
      <c r="I25" s="1242"/>
      <c r="J25" s="1242"/>
      <c r="K25" s="1242"/>
      <c r="L25" s="1242"/>
      <c r="M25" s="1242"/>
      <c r="N25" s="1242"/>
      <c r="O25" s="1242"/>
      <c r="P25" s="1242"/>
      <c r="Q25" s="1242"/>
      <c r="R25" s="1242"/>
      <c r="S25" s="1242"/>
      <c r="T25" s="1242"/>
      <c r="U25" s="1242"/>
      <c r="V25" s="1242"/>
      <c r="AN25" s="1330"/>
    </row>
    <row r="26" spans="1:40" s="295" customFormat="1" ht="15" customHeight="1" x14ac:dyDescent="0.25">
      <c r="A26" s="1329"/>
      <c r="B26" s="474" t="s">
        <v>1626</v>
      </c>
      <c r="C26" s="1498" t="str">
        <f>'DefCap-Provisioning'!H$45 &amp; ": " &amp; 'DefCap-Provisioning'!H$46 &amp; " row" &amp; ROW('DefCap-Provisioning'!H57)</f>
        <v>Check: General + Specific =ECL row57</v>
      </c>
      <c r="D26" s="471"/>
      <c r="E26" s="469"/>
      <c r="F26" s="469"/>
      <c r="G26" s="469"/>
      <c r="H26" s="1639" t="str">
        <f>'DefCap-Provisioning'!H57</f>
        <v/>
      </c>
      <c r="I26" s="1242"/>
      <c r="J26" s="1242"/>
      <c r="K26" s="1242"/>
      <c r="L26" s="1242"/>
      <c r="M26" s="1242"/>
      <c r="N26" s="1242"/>
      <c r="O26" s="1242"/>
      <c r="P26" s="1242"/>
      <c r="Q26" s="1242"/>
      <c r="R26" s="1242"/>
      <c r="S26" s="1242"/>
      <c r="T26" s="1242"/>
      <c r="U26" s="1242"/>
      <c r="V26" s="1242"/>
      <c r="AN26" s="1330"/>
    </row>
    <row r="27" spans="1:40" s="295" customFormat="1" ht="15" customHeight="1" x14ac:dyDescent="0.25">
      <c r="A27" s="1329"/>
      <c r="B27" s="474" t="s">
        <v>1626</v>
      </c>
      <c r="C27" s="1498" t="str">
        <f>'DefCap-Provisioning'!H$45 &amp; ": " &amp; 'DefCap-Provisioning'!H$46 &amp; " row" &amp; ROW('DefCap-Provisioning'!H58)</f>
        <v>Check: General + Specific =ECL row58</v>
      </c>
      <c r="D27" s="471"/>
      <c r="E27" s="469"/>
      <c r="F27" s="469"/>
      <c r="G27" s="469"/>
      <c r="H27" s="1639" t="str">
        <f>'DefCap-Provisioning'!H58</f>
        <v/>
      </c>
      <c r="I27" s="1242"/>
      <c r="J27" s="1242"/>
      <c r="K27" s="1242"/>
      <c r="L27" s="1242"/>
      <c r="M27" s="1242"/>
      <c r="N27" s="1242"/>
      <c r="O27" s="1242"/>
      <c r="P27" s="1242"/>
      <c r="Q27" s="1242"/>
      <c r="R27" s="1242"/>
      <c r="S27" s="1242"/>
      <c r="T27" s="1242"/>
      <c r="U27" s="1242"/>
      <c r="V27" s="1242"/>
      <c r="AN27" s="1330"/>
    </row>
    <row r="28" spans="1:40" s="295" customFormat="1" ht="15" customHeight="1" x14ac:dyDescent="0.25">
      <c r="A28" s="1329"/>
      <c r="B28" s="474" t="s">
        <v>1626</v>
      </c>
      <c r="C28" s="1498" t="str">
        <f>'DefCap-Provisioning'!H$45 &amp; ": " &amp; 'DefCap-Provisioning'!H$46 &amp; " row" &amp; ROW('DefCap-Provisioning'!H59)</f>
        <v>Check: General + Specific =ECL row59</v>
      </c>
      <c r="D28" s="471"/>
      <c r="E28" s="469"/>
      <c r="F28" s="469"/>
      <c r="G28" s="469"/>
      <c r="H28" s="1639" t="str">
        <f>'DefCap-Provisioning'!H59</f>
        <v/>
      </c>
      <c r="I28" s="1242"/>
      <c r="J28" s="1242"/>
      <c r="K28" s="1242"/>
      <c r="L28" s="1242"/>
      <c r="M28" s="1242"/>
      <c r="N28" s="1242"/>
      <c r="O28" s="1242"/>
      <c r="P28" s="1242"/>
      <c r="Q28" s="1242"/>
      <c r="R28" s="1242"/>
      <c r="S28" s="1242"/>
      <c r="T28" s="1242"/>
      <c r="U28" s="1242"/>
      <c r="V28" s="1242"/>
      <c r="AN28" s="1330"/>
    </row>
    <row r="29" spans="1:40" s="295" customFormat="1" ht="15" customHeight="1" x14ac:dyDescent="0.25">
      <c r="A29" s="1329"/>
      <c r="B29" s="474" t="s">
        <v>1626</v>
      </c>
      <c r="C29" s="1498" t="str">
        <f>'DefCap-Provisioning'!H$45 &amp; ": " &amp; 'DefCap-Provisioning'!H$46 &amp; " row" &amp; ROW('DefCap-Provisioning'!H60)</f>
        <v>Check: General + Specific =ECL row60</v>
      </c>
      <c r="D29" s="471"/>
      <c r="E29" s="469"/>
      <c r="F29" s="469"/>
      <c r="G29" s="469"/>
      <c r="H29" s="1639" t="str">
        <f>'DefCap-Provisioning'!H60</f>
        <v/>
      </c>
      <c r="I29" s="1242"/>
      <c r="J29" s="1242"/>
      <c r="K29" s="1242"/>
      <c r="L29" s="1242"/>
      <c r="M29" s="1242"/>
      <c r="N29" s="1242"/>
      <c r="O29" s="1242"/>
      <c r="P29" s="1242"/>
      <c r="Q29" s="1242"/>
      <c r="R29" s="1242"/>
      <c r="S29" s="1242"/>
      <c r="T29" s="1242"/>
      <c r="U29" s="1242"/>
      <c r="V29" s="1242"/>
      <c r="AN29" s="1330"/>
    </row>
    <row r="30" spans="1:40" s="295" customFormat="1" ht="15" customHeight="1" x14ac:dyDescent="0.25">
      <c r="A30" s="1329"/>
      <c r="B30" s="474" t="s">
        <v>1626</v>
      </c>
      <c r="C30" s="1498" t="str">
        <f>'DefCap-Provisioning'!H$45 &amp; ": " &amp; 'DefCap-Provisioning'!H$46 &amp; " row" &amp; ROW('DefCap-Provisioning'!H61)</f>
        <v>Check: General + Specific =ECL row61</v>
      </c>
      <c r="D30" s="471"/>
      <c r="E30" s="469"/>
      <c r="F30" s="469"/>
      <c r="G30" s="469"/>
      <c r="H30" s="1639" t="str">
        <f>'DefCap-Provisioning'!H61</f>
        <v/>
      </c>
      <c r="I30" s="1242"/>
      <c r="J30" s="1242"/>
      <c r="K30" s="1242"/>
      <c r="L30" s="1242"/>
      <c r="M30" s="1242"/>
      <c r="N30" s="1242"/>
      <c r="O30" s="1242"/>
      <c r="P30" s="1242"/>
      <c r="Q30" s="1242"/>
      <c r="R30" s="1242"/>
      <c r="S30" s="1242"/>
      <c r="T30" s="1242"/>
      <c r="U30" s="1242"/>
      <c r="V30" s="1242"/>
      <c r="AN30" s="1330"/>
    </row>
    <row r="31" spans="1:40" s="295" customFormat="1" ht="15" customHeight="1" x14ac:dyDescent="0.25">
      <c r="A31" s="1329"/>
      <c r="B31" s="474" t="s">
        <v>1626</v>
      </c>
      <c r="C31" s="1498" t="str">
        <f>'DefCap-Provisioning'!H$45 &amp; ": " &amp; 'DefCap-Provisioning'!H$46 &amp; " row" &amp; ROW('DefCap-Provisioning'!H62)</f>
        <v>Check: General + Specific =ECL row62</v>
      </c>
      <c r="D31" s="471"/>
      <c r="E31" s="469"/>
      <c r="F31" s="469"/>
      <c r="G31" s="469"/>
      <c r="H31" s="1639" t="str">
        <f>'DefCap-Provisioning'!H62</f>
        <v/>
      </c>
      <c r="I31" s="1242"/>
      <c r="J31" s="1242"/>
      <c r="K31" s="1242"/>
      <c r="L31" s="1242"/>
      <c r="M31" s="1242"/>
      <c r="N31" s="1242"/>
      <c r="O31" s="1242"/>
      <c r="P31" s="1242"/>
      <c r="Q31" s="1242"/>
      <c r="R31" s="1242"/>
      <c r="S31" s="1242"/>
      <c r="T31" s="1242"/>
      <c r="U31" s="1242"/>
      <c r="V31" s="1242"/>
      <c r="AN31" s="1330"/>
    </row>
    <row r="32" spans="1:40" s="295" customFormat="1" ht="15" customHeight="1" x14ac:dyDescent="0.25">
      <c r="A32" s="1329"/>
      <c r="B32" s="474" t="s">
        <v>1626</v>
      </c>
      <c r="C32" s="1498" t="str">
        <f>'DefCap-Provisioning'!C63</f>
        <v>Check: Total amounts = sum per single asset classes</v>
      </c>
      <c r="D32" s="1352" t="str">
        <f>'DefCap-Provisioning'!D63</f>
        <v/>
      </c>
      <c r="E32" s="1340" t="str">
        <f>'DefCap-Provisioning'!E63</f>
        <v/>
      </c>
      <c r="F32" s="1340" t="str">
        <f>'DefCap-Provisioning'!F63</f>
        <v/>
      </c>
      <c r="G32" s="1340" t="str">
        <f>'DefCap-Provisioning'!G63</f>
        <v/>
      </c>
      <c r="H32" s="466"/>
      <c r="I32" s="1242"/>
      <c r="J32" s="1242"/>
      <c r="K32" s="1242"/>
      <c r="L32" s="1242"/>
      <c r="M32" s="1242"/>
      <c r="N32" s="1242"/>
      <c r="O32" s="1242"/>
      <c r="P32" s="1242"/>
      <c r="Q32" s="1242"/>
      <c r="R32" s="1242"/>
      <c r="S32" s="1242"/>
      <c r="T32" s="1242"/>
      <c r="U32" s="1242"/>
      <c r="V32" s="1242"/>
      <c r="AN32" s="1330"/>
    </row>
    <row r="33" spans="1:16381" s="295" customFormat="1" ht="15" customHeight="1" x14ac:dyDescent="0.25">
      <c r="A33" s="1329"/>
      <c r="B33" s="474" t="s">
        <v>1627</v>
      </c>
      <c r="C33" s="1498" t="str">
        <f>'DefCap-Provisioning'!F66</f>
        <v>Check: D68 = DefCap D9+D11 &amp; D69=DefCap D11</v>
      </c>
      <c r="D33" s="471"/>
      <c r="E33" s="469"/>
      <c r="F33" s="1639" t="str">
        <f>'DefCap-Provisioning'!F67</f>
        <v/>
      </c>
      <c r="G33" s="469"/>
      <c r="H33" s="466"/>
      <c r="I33" s="1242"/>
      <c r="J33" s="1242"/>
      <c r="K33" s="1242"/>
      <c r="L33" s="1242"/>
      <c r="M33" s="1242"/>
      <c r="N33" s="1242"/>
      <c r="O33" s="1242"/>
      <c r="P33" s="1242"/>
      <c r="Q33" s="1242"/>
      <c r="R33" s="1242"/>
      <c r="S33" s="1242"/>
      <c r="T33" s="1242"/>
      <c r="U33" s="1242"/>
      <c r="V33" s="1242"/>
      <c r="AN33" s="1330"/>
    </row>
    <row r="34" spans="1:16381" s="295" customFormat="1" ht="15" customHeight="1" x14ac:dyDescent="0.25">
      <c r="A34" s="1329"/>
      <c r="B34" s="474" t="s">
        <v>1627</v>
      </c>
      <c r="C34" s="1498" t="str">
        <f>'DefCap-Provisioning'!F66</f>
        <v>Check: D68 = DefCap D9+D11 &amp; D69=DefCap D11</v>
      </c>
      <c r="D34" s="471"/>
      <c r="E34" s="469"/>
      <c r="F34" s="1639" t="str">
        <f>'DefCap-Provisioning'!F68</f>
        <v/>
      </c>
      <c r="G34" s="466"/>
      <c r="H34" s="466"/>
      <c r="I34" s="1242"/>
      <c r="J34" s="1242"/>
      <c r="K34" s="1242"/>
      <c r="L34" s="1242"/>
      <c r="M34" s="1242"/>
      <c r="N34" s="1242"/>
      <c r="O34" s="1242"/>
      <c r="P34" s="1242"/>
      <c r="Q34" s="1242"/>
      <c r="R34" s="1242"/>
      <c r="S34" s="1242"/>
      <c r="T34" s="1242"/>
      <c r="U34" s="1242"/>
      <c r="V34" s="1242"/>
      <c r="AN34" s="1330"/>
    </row>
    <row r="35" spans="1:16381" s="295" customFormat="1" ht="15" customHeight="1" x14ac:dyDescent="0.25">
      <c r="A35" s="1329"/>
      <c r="B35" s="474" t="s">
        <v>1627</v>
      </c>
      <c r="C35" s="1498" t="str">
        <f>'DefCap-Provisioning'!C93</f>
        <v>Check: Total amounts = sum per single asset classes</v>
      </c>
      <c r="D35" s="1352" t="str">
        <f>'DefCap-Provisioning'!D93</f>
        <v/>
      </c>
      <c r="E35" s="1340" t="str">
        <f>'DefCap-Provisioning'!E93</f>
        <v/>
      </c>
      <c r="F35" s="466"/>
      <c r="G35" s="466"/>
      <c r="H35" s="466"/>
      <c r="I35" s="1242"/>
      <c r="J35" s="1242"/>
      <c r="K35" s="1242"/>
      <c r="L35" s="1242"/>
      <c r="M35" s="1242"/>
      <c r="N35" s="1242"/>
      <c r="O35" s="1242"/>
      <c r="P35" s="1242"/>
      <c r="Q35" s="1242"/>
      <c r="R35" s="1242"/>
      <c r="S35" s="1242"/>
      <c r="T35" s="1242"/>
      <c r="U35" s="1242"/>
      <c r="V35" s="1242"/>
      <c r="AN35" s="1330"/>
    </row>
    <row r="36" spans="1:16381" s="295" customFormat="1" ht="15" customHeight="1" x14ac:dyDescent="0.25">
      <c r="A36" s="1329"/>
      <c r="B36" s="474" t="s">
        <v>1628</v>
      </c>
      <c r="C36" s="1498" t="str">
        <f>'DefCap-Provisioning'!C112</f>
        <v>Check: Total amounts = sum per single asset classes</v>
      </c>
      <c r="D36" s="1352" t="str">
        <f>'DefCap-Provisioning'!D112</f>
        <v/>
      </c>
      <c r="E36" s="1340" t="str">
        <f>'DefCap-Provisioning'!E112</f>
        <v/>
      </c>
      <c r="F36" s="466"/>
      <c r="G36" s="466"/>
      <c r="H36" s="466"/>
      <c r="I36" s="1242"/>
      <c r="J36" s="1242"/>
      <c r="K36" s="1242"/>
      <c r="L36" s="1242"/>
      <c r="M36" s="1242"/>
      <c r="N36" s="1242"/>
      <c r="O36" s="1242"/>
      <c r="P36" s="1242"/>
      <c r="Q36" s="1242"/>
      <c r="R36" s="1242"/>
      <c r="S36" s="1242"/>
      <c r="T36" s="1242"/>
      <c r="U36" s="1242"/>
      <c r="V36" s="1242"/>
      <c r="AN36" s="1330"/>
    </row>
    <row r="37" spans="1:16381" s="295" customFormat="1" ht="15" customHeight="1" x14ac:dyDescent="0.25">
      <c r="A37" s="1329"/>
      <c r="B37" s="502" t="s">
        <v>1629</v>
      </c>
      <c r="C37" s="1331" t="str">
        <f>'DefCap-Provisioning'!C118</f>
        <v>Check: row 117 &lt; row 116</v>
      </c>
      <c r="D37" s="1353" t="str">
        <f>'DefCap-Provisioning'!D118</f>
        <v/>
      </c>
      <c r="E37" s="1342" t="str">
        <f>'DefCap-Provisioning'!E118</f>
        <v/>
      </c>
      <c r="F37" s="1342" t="str">
        <f>'DefCap-Provisioning'!F118</f>
        <v/>
      </c>
      <c r="G37" s="1341" t="str">
        <f>'DefCap-Provisioning'!G118</f>
        <v/>
      </c>
      <c r="H37" s="774"/>
      <c r="I37" s="1242"/>
      <c r="J37" s="1242"/>
      <c r="K37" s="1242"/>
      <c r="L37" s="1242"/>
      <c r="M37" s="1242"/>
      <c r="N37" s="1242"/>
      <c r="O37" s="1242"/>
      <c r="P37" s="1242"/>
      <c r="Q37" s="1242"/>
      <c r="R37" s="1242"/>
      <c r="S37" s="1242"/>
      <c r="T37" s="1242"/>
      <c r="U37" s="1242"/>
      <c r="V37" s="1242"/>
      <c r="AN37" s="1330"/>
    </row>
    <row r="38" spans="1:16381" s="295" customFormat="1" ht="45" customHeight="1" x14ac:dyDescent="0.25">
      <c r="A38" s="1197" t="s">
        <v>1630</v>
      </c>
      <c r="B38" s="1242"/>
      <c r="C38" s="1242"/>
      <c r="D38" s="1242"/>
      <c r="E38" s="1242"/>
      <c r="F38" s="1242"/>
      <c r="G38" s="1242"/>
      <c r="H38" s="1242"/>
      <c r="I38" s="1242"/>
      <c r="J38" s="1242"/>
      <c r="K38" s="1242"/>
      <c r="L38" s="1242"/>
      <c r="M38" s="1242"/>
      <c r="N38" s="1242"/>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328"/>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c r="CB38" s="1242"/>
      <c r="CC38" s="1242"/>
      <c r="CD38" s="1242"/>
      <c r="CE38" s="1242"/>
      <c r="CF38" s="1242"/>
      <c r="CG38" s="1242"/>
      <c r="CH38" s="1242"/>
      <c r="CI38" s="1242"/>
      <c r="CJ38" s="1242"/>
      <c r="CK38" s="1242"/>
      <c r="CL38" s="1242"/>
      <c r="CM38" s="1242"/>
      <c r="CN38" s="1242"/>
      <c r="CO38" s="1242"/>
      <c r="CP38" s="1242"/>
      <c r="CQ38" s="1242"/>
      <c r="CR38" s="1242"/>
      <c r="CS38" s="1242"/>
      <c r="CT38" s="1242"/>
      <c r="CU38" s="1242"/>
      <c r="CV38" s="1242"/>
      <c r="CW38" s="1242"/>
      <c r="CX38" s="1242"/>
      <c r="CY38" s="1242"/>
      <c r="CZ38" s="1242"/>
      <c r="DA38" s="1242"/>
      <c r="DB38" s="1242"/>
      <c r="DC38" s="1242"/>
      <c r="DD38" s="1242"/>
      <c r="DE38" s="1242"/>
      <c r="DF38" s="1242"/>
      <c r="DG38" s="1242"/>
      <c r="DH38" s="1242"/>
      <c r="DI38" s="1242"/>
      <c r="DJ38" s="1242"/>
      <c r="DK38" s="1242"/>
      <c r="DL38" s="1242"/>
      <c r="DM38" s="1242"/>
      <c r="DN38" s="1242"/>
      <c r="DO38" s="1242"/>
      <c r="DP38" s="1242"/>
      <c r="DQ38" s="1242"/>
      <c r="DR38" s="1242"/>
      <c r="DS38" s="1242"/>
      <c r="DT38" s="1242"/>
      <c r="DU38" s="1242"/>
      <c r="DV38" s="1242"/>
      <c r="DW38" s="1242"/>
      <c r="DX38" s="1242"/>
      <c r="DY38" s="1242"/>
      <c r="DZ38" s="1242"/>
      <c r="EA38" s="1242"/>
      <c r="EB38" s="1242"/>
      <c r="EC38" s="1242"/>
      <c r="ED38" s="1242"/>
      <c r="EE38" s="1242"/>
      <c r="EF38" s="1242"/>
      <c r="EG38" s="1242"/>
      <c r="EH38" s="1242"/>
      <c r="EI38" s="1242"/>
      <c r="EJ38" s="1242"/>
      <c r="EK38" s="1242"/>
      <c r="EL38" s="1242"/>
      <c r="EM38" s="1242"/>
      <c r="EN38" s="1242"/>
      <c r="EO38" s="1242"/>
      <c r="EP38" s="1242"/>
      <c r="EQ38" s="1242"/>
      <c r="ER38" s="1242"/>
      <c r="ES38" s="1242"/>
      <c r="ET38" s="1242"/>
      <c r="EU38" s="1242"/>
      <c r="EV38" s="1242"/>
      <c r="EW38" s="1242"/>
      <c r="EX38" s="1242"/>
      <c r="EY38" s="1242"/>
      <c r="EZ38" s="1242"/>
      <c r="FA38" s="1242"/>
      <c r="FB38" s="1242"/>
      <c r="FC38" s="1242"/>
      <c r="FD38" s="1242"/>
      <c r="FE38" s="1242"/>
      <c r="FF38" s="1242"/>
      <c r="FG38" s="1242"/>
      <c r="FH38" s="1242"/>
      <c r="FI38" s="1242"/>
      <c r="FJ38" s="1242"/>
      <c r="FK38" s="1242"/>
      <c r="FL38" s="1242"/>
      <c r="FM38" s="1242"/>
      <c r="FN38" s="1242"/>
      <c r="FO38" s="1242"/>
      <c r="FP38" s="1242"/>
      <c r="FQ38" s="1242"/>
      <c r="FR38" s="1242"/>
      <c r="FS38" s="1242"/>
      <c r="FT38" s="1242"/>
      <c r="FU38" s="1242"/>
      <c r="FV38" s="1242"/>
      <c r="FW38" s="1242"/>
      <c r="FX38" s="1242"/>
      <c r="FY38" s="1242"/>
      <c r="FZ38" s="1242"/>
      <c r="GA38" s="1242"/>
      <c r="GB38" s="1242"/>
      <c r="GC38" s="1242"/>
      <c r="GD38" s="1242"/>
      <c r="GE38" s="1242"/>
      <c r="GF38" s="1242"/>
      <c r="GG38" s="1242"/>
      <c r="GH38" s="1242"/>
      <c r="GI38" s="1242"/>
      <c r="GJ38" s="1242"/>
      <c r="GK38" s="1242"/>
      <c r="GL38" s="1242"/>
      <c r="GM38" s="1242"/>
      <c r="GN38" s="1242"/>
      <c r="GO38" s="1242"/>
      <c r="GP38" s="1242"/>
      <c r="GQ38" s="1242"/>
      <c r="GR38" s="1242"/>
      <c r="GS38" s="1242"/>
      <c r="GT38" s="1242"/>
      <c r="GU38" s="1242"/>
      <c r="GV38" s="1242"/>
      <c r="GW38" s="1242"/>
      <c r="GX38" s="1242"/>
      <c r="GY38" s="1242"/>
      <c r="GZ38" s="1242"/>
      <c r="HA38" s="1242"/>
      <c r="HB38" s="1242"/>
      <c r="HC38" s="1242"/>
      <c r="HD38" s="1242"/>
      <c r="HE38" s="1242"/>
      <c r="HF38" s="1242"/>
      <c r="HG38" s="1242"/>
      <c r="HH38" s="1242"/>
      <c r="HI38" s="1242"/>
      <c r="HJ38" s="1242"/>
      <c r="HK38" s="1242"/>
      <c r="HL38" s="1242"/>
      <c r="HM38" s="1242"/>
      <c r="HN38" s="1242"/>
      <c r="HO38" s="1242"/>
      <c r="HP38" s="1242"/>
      <c r="HQ38" s="1242"/>
      <c r="HR38" s="1242"/>
      <c r="HS38" s="1242"/>
      <c r="HT38" s="1242"/>
      <c r="HU38" s="1242"/>
      <c r="HV38" s="1242"/>
      <c r="HW38" s="1242"/>
      <c r="HX38" s="1242"/>
      <c r="HY38" s="1242"/>
      <c r="HZ38" s="1242"/>
      <c r="IA38" s="1242"/>
      <c r="IB38" s="1242"/>
      <c r="IC38" s="1242"/>
      <c r="ID38" s="1242"/>
      <c r="IE38" s="1242"/>
      <c r="IF38" s="1242"/>
      <c r="IG38" s="1242"/>
      <c r="IH38" s="1242"/>
      <c r="II38" s="1242"/>
      <c r="IJ38" s="1242"/>
      <c r="IK38" s="1242"/>
      <c r="IL38" s="1242"/>
      <c r="IM38" s="1242"/>
      <c r="IN38" s="1242"/>
      <c r="IO38" s="1242"/>
      <c r="IP38" s="1242"/>
      <c r="IQ38" s="1242"/>
      <c r="IR38" s="1242"/>
      <c r="IS38" s="1242"/>
      <c r="IT38" s="1242"/>
      <c r="IU38" s="1242"/>
      <c r="IV38" s="1242"/>
      <c r="IW38" s="1242"/>
      <c r="IX38" s="1242"/>
      <c r="IY38" s="1242"/>
      <c r="IZ38" s="1242"/>
      <c r="JA38" s="1242"/>
      <c r="JB38" s="1242"/>
      <c r="JC38" s="1242"/>
      <c r="JD38" s="1242"/>
      <c r="JE38" s="1242"/>
      <c r="JF38" s="1242"/>
      <c r="JG38" s="1242"/>
      <c r="JH38" s="1242"/>
      <c r="JI38" s="1242"/>
      <c r="JJ38" s="1242"/>
      <c r="JK38" s="1242"/>
      <c r="JL38" s="1242"/>
      <c r="JM38" s="1242"/>
      <c r="JN38" s="1242"/>
      <c r="JO38" s="1242"/>
      <c r="JP38" s="1242"/>
      <c r="JQ38" s="1242"/>
      <c r="JR38" s="1242"/>
      <c r="JS38" s="1242"/>
      <c r="JT38" s="1242"/>
      <c r="JU38" s="1242"/>
      <c r="JV38" s="1242"/>
      <c r="JW38" s="1242"/>
      <c r="JX38" s="1242"/>
      <c r="JY38" s="1242"/>
      <c r="JZ38" s="1242"/>
      <c r="KA38" s="1242"/>
      <c r="KB38" s="1242"/>
      <c r="KC38" s="1242"/>
      <c r="KD38" s="1242"/>
      <c r="KE38" s="1242"/>
      <c r="KF38" s="1242"/>
      <c r="KG38" s="1242"/>
      <c r="KH38" s="1242"/>
      <c r="KI38" s="1242"/>
      <c r="KJ38" s="1242"/>
      <c r="KK38" s="1242"/>
      <c r="KL38" s="1242"/>
      <c r="KM38" s="1242"/>
      <c r="KN38" s="1242"/>
      <c r="KO38" s="1242"/>
      <c r="KP38" s="1242"/>
      <c r="KQ38" s="1242"/>
      <c r="KR38" s="1242"/>
      <c r="KS38" s="1242"/>
      <c r="KT38" s="1242"/>
      <c r="KU38" s="1242"/>
      <c r="KV38" s="1242"/>
      <c r="KW38" s="1242"/>
      <c r="KX38" s="1242"/>
      <c r="KY38" s="1242"/>
      <c r="KZ38" s="1242"/>
      <c r="LA38" s="1242"/>
      <c r="LB38" s="1242"/>
      <c r="LC38" s="1242"/>
      <c r="LD38" s="1242"/>
      <c r="LE38" s="1242"/>
      <c r="LF38" s="1242"/>
      <c r="LG38" s="1242"/>
      <c r="LH38" s="1242"/>
      <c r="LI38" s="1242"/>
      <c r="LJ38" s="1242"/>
      <c r="LK38" s="1242"/>
      <c r="LL38" s="1242"/>
      <c r="LM38" s="1242"/>
      <c r="LN38" s="1242"/>
      <c r="LO38" s="1242"/>
      <c r="LP38" s="1242"/>
      <c r="LQ38" s="1242"/>
      <c r="LR38" s="1242"/>
      <c r="LS38" s="1242"/>
      <c r="LT38" s="1242"/>
      <c r="LU38" s="1242"/>
      <c r="LV38" s="1242"/>
      <c r="LW38" s="1242"/>
      <c r="LX38" s="1242"/>
      <c r="LY38" s="1242"/>
      <c r="LZ38" s="1242"/>
      <c r="MA38" s="1242"/>
      <c r="MB38" s="1242"/>
      <c r="MC38" s="1242"/>
      <c r="MD38" s="1242"/>
      <c r="ME38" s="1242"/>
      <c r="MF38" s="1242"/>
      <c r="MG38" s="1242"/>
      <c r="MH38" s="1242"/>
      <c r="MI38" s="1242"/>
      <c r="MJ38" s="1242"/>
      <c r="MK38" s="1242"/>
      <c r="ML38" s="1242"/>
      <c r="MM38" s="1242"/>
      <c r="MN38" s="1242"/>
      <c r="MO38" s="1242"/>
      <c r="MP38" s="1242"/>
      <c r="MQ38" s="1242"/>
      <c r="MR38" s="1242"/>
      <c r="MS38" s="1242"/>
      <c r="MT38" s="1242"/>
      <c r="MU38" s="1242"/>
      <c r="MV38" s="1242"/>
      <c r="MW38" s="1242"/>
      <c r="MX38" s="1242"/>
      <c r="MY38" s="1242"/>
      <c r="MZ38" s="1242"/>
      <c r="NA38" s="1242"/>
      <c r="NB38" s="1242"/>
      <c r="NC38" s="1242"/>
      <c r="ND38" s="1242"/>
      <c r="NE38" s="1242"/>
      <c r="NF38" s="1242"/>
      <c r="NG38" s="1242"/>
      <c r="NH38" s="1242"/>
      <c r="NI38" s="1242"/>
      <c r="NJ38" s="1242"/>
      <c r="NK38" s="1242"/>
      <c r="NL38" s="1242"/>
      <c r="NM38" s="1242"/>
      <c r="NN38" s="1242"/>
      <c r="NO38" s="1242"/>
      <c r="NP38" s="1242"/>
      <c r="NQ38" s="1242"/>
      <c r="NR38" s="1242"/>
      <c r="NS38" s="1242"/>
      <c r="NT38" s="1242"/>
      <c r="NU38" s="1242"/>
      <c r="NV38" s="1242"/>
      <c r="NW38" s="1242"/>
      <c r="NX38" s="1242"/>
      <c r="NY38" s="1242"/>
      <c r="NZ38" s="1242"/>
      <c r="OA38" s="1242"/>
      <c r="OB38" s="1242"/>
      <c r="OC38" s="1242"/>
      <c r="OD38" s="1242"/>
      <c r="OE38" s="1242"/>
      <c r="OF38" s="1242"/>
      <c r="OG38" s="1242"/>
      <c r="OH38" s="1242"/>
      <c r="OI38" s="1242"/>
      <c r="OJ38" s="1242"/>
      <c r="OK38" s="1242"/>
      <c r="OL38" s="1242"/>
      <c r="OM38" s="1242"/>
      <c r="ON38" s="1242"/>
      <c r="OO38" s="1242"/>
      <c r="OP38" s="1242"/>
      <c r="OQ38" s="1242"/>
      <c r="OR38" s="1242"/>
      <c r="OS38" s="1242"/>
      <c r="OT38" s="1242"/>
      <c r="OU38" s="1242"/>
      <c r="OV38" s="1242"/>
      <c r="OW38" s="1242"/>
      <c r="OX38" s="1242"/>
      <c r="OY38" s="1242"/>
      <c r="OZ38" s="1242"/>
      <c r="PA38" s="1242"/>
      <c r="PB38" s="1242"/>
      <c r="PC38" s="1242"/>
      <c r="PD38" s="1242"/>
      <c r="PE38" s="1242"/>
      <c r="PF38" s="1242"/>
      <c r="PG38" s="1242"/>
      <c r="PH38" s="1242"/>
      <c r="PI38" s="1242"/>
      <c r="PJ38" s="1242"/>
      <c r="PK38" s="1242"/>
      <c r="PL38" s="1242"/>
      <c r="PM38" s="1242"/>
      <c r="PN38" s="1242"/>
      <c r="PO38" s="1242"/>
      <c r="PP38" s="1242"/>
      <c r="PQ38" s="1242"/>
      <c r="PR38" s="1242"/>
      <c r="PS38" s="1242"/>
      <c r="PT38" s="1242"/>
      <c r="PU38" s="1242"/>
      <c r="PV38" s="1242"/>
      <c r="PW38" s="1242"/>
      <c r="PX38" s="1242"/>
      <c r="PY38" s="1242"/>
      <c r="PZ38" s="1242"/>
      <c r="QA38" s="1242"/>
      <c r="QB38" s="1242"/>
      <c r="QC38" s="1242"/>
      <c r="QD38" s="1242"/>
      <c r="QE38" s="1242"/>
      <c r="QF38" s="1242"/>
      <c r="QG38" s="1242"/>
      <c r="QH38" s="1242"/>
      <c r="QI38" s="1242"/>
      <c r="QJ38" s="1242"/>
      <c r="QK38" s="1242"/>
      <c r="QL38" s="1242"/>
      <c r="QM38" s="1242"/>
      <c r="QN38" s="1242"/>
      <c r="QO38" s="1242"/>
      <c r="QP38" s="1242"/>
      <c r="QQ38" s="1242"/>
      <c r="QR38" s="1242"/>
      <c r="QS38" s="1242"/>
      <c r="QT38" s="1242"/>
      <c r="QU38" s="1242"/>
      <c r="QV38" s="1242"/>
      <c r="QW38" s="1242"/>
      <c r="QX38" s="1242"/>
      <c r="QY38" s="1242"/>
      <c r="QZ38" s="1242"/>
      <c r="RA38" s="1242"/>
      <c r="RB38" s="1242"/>
      <c r="RC38" s="1242"/>
      <c r="RD38" s="1242"/>
      <c r="RE38" s="1242"/>
      <c r="RF38" s="1242"/>
      <c r="RG38" s="1242"/>
      <c r="RH38" s="1242"/>
      <c r="RI38" s="1242"/>
      <c r="RJ38" s="1242"/>
      <c r="RK38" s="1242"/>
      <c r="RL38" s="1242"/>
      <c r="RM38" s="1242"/>
      <c r="RN38" s="1242"/>
      <c r="RO38" s="1242"/>
      <c r="RP38" s="1242"/>
      <c r="RQ38" s="1242"/>
      <c r="RR38" s="1242"/>
      <c r="RS38" s="1242"/>
      <c r="RT38" s="1242"/>
      <c r="RU38" s="1242"/>
      <c r="RV38" s="1242"/>
      <c r="RW38" s="1242"/>
      <c r="RX38" s="1242"/>
      <c r="RY38" s="1242"/>
      <c r="RZ38" s="1242"/>
      <c r="SA38" s="1242"/>
      <c r="SB38" s="1242"/>
      <c r="SC38" s="1242"/>
      <c r="SD38" s="1242"/>
      <c r="SE38" s="1242"/>
      <c r="SF38" s="1242"/>
      <c r="SG38" s="1242"/>
      <c r="SH38" s="1242"/>
      <c r="SI38" s="1242"/>
      <c r="SJ38" s="1242"/>
      <c r="SK38" s="1242"/>
      <c r="SL38" s="1242"/>
      <c r="SM38" s="1242"/>
      <c r="SN38" s="1242"/>
      <c r="SO38" s="1242"/>
      <c r="SP38" s="1242"/>
      <c r="SQ38" s="1242"/>
      <c r="SR38" s="1242"/>
      <c r="SS38" s="1242"/>
      <c r="ST38" s="1242"/>
      <c r="SU38" s="1242"/>
      <c r="SV38" s="1242"/>
      <c r="SW38" s="1242"/>
      <c r="SX38" s="1242"/>
      <c r="SY38" s="1242"/>
      <c r="SZ38" s="1242"/>
      <c r="TA38" s="1242"/>
      <c r="TB38" s="1242"/>
      <c r="TC38" s="1242"/>
      <c r="TD38" s="1242"/>
      <c r="TE38" s="1242"/>
      <c r="TF38" s="1242"/>
      <c r="TG38" s="1242"/>
      <c r="TH38" s="1242"/>
      <c r="TI38" s="1242"/>
      <c r="TJ38" s="1242"/>
      <c r="TK38" s="1242"/>
      <c r="TL38" s="1242"/>
      <c r="TM38" s="1242"/>
      <c r="TN38" s="1242"/>
      <c r="TO38" s="1242"/>
      <c r="TP38" s="1242"/>
      <c r="TQ38" s="1242"/>
      <c r="TR38" s="1242"/>
      <c r="TS38" s="1242"/>
      <c r="TT38" s="1242"/>
      <c r="TU38" s="1242"/>
      <c r="TV38" s="1242"/>
      <c r="TW38" s="1242"/>
      <c r="TX38" s="1242"/>
      <c r="TY38" s="1242"/>
      <c r="TZ38" s="1242"/>
      <c r="UA38" s="1242"/>
      <c r="UB38" s="1242"/>
      <c r="UC38" s="1242"/>
      <c r="UD38" s="1242"/>
      <c r="UE38" s="1242"/>
      <c r="UF38" s="1242"/>
      <c r="UG38" s="1242"/>
      <c r="UH38" s="1242"/>
      <c r="UI38" s="1242"/>
      <c r="UJ38" s="1242"/>
      <c r="UK38" s="1242"/>
      <c r="UL38" s="1242"/>
      <c r="UM38" s="1242"/>
      <c r="UN38" s="1242"/>
      <c r="UO38" s="1242"/>
      <c r="UP38" s="1242"/>
      <c r="UQ38" s="1242"/>
      <c r="UR38" s="1242"/>
      <c r="US38" s="1242"/>
      <c r="UT38" s="1242"/>
      <c r="UU38" s="1242"/>
      <c r="UV38" s="1242"/>
      <c r="UW38" s="1242"/>
      <c r="UX38" s="1242"/>
      <c r="UY38" s="1242"/>
      <c r="UZ38" s="1242"/>
      <c r="VA38" s="1242"/>
      <c r="VB38" s="1242"/>
      <c r="VC38" s="1242"/>
      <c r="VD38" s="1242"/>
      <c r="VE38" s="1242"/>
      <c r="VF38" s="1242"/>
      <c r="VG38" s="1242"/>
      <c r="VH38" s="1242"/>
      <c r="VI38" s="1242"/>
      <c r="VJ38" s="1242"/>
      <c r="VK38" s="1242"/>
      <c r="VL38" s="1242"/>
      <c r="VM38" s="1242"/>
      <c r="VN38" s="1242"/>
      <c r="VO38" s="1242"/>
      <c r="VP38" s="1242"/>
      <c r="VQ38" s="1242"/>
      <c r="VR38" s="1242"/>
      <c r="VS38" s="1242"/>
      <c r="VT38" s="1242"/>
      <c r="VU38" s="1242"/>
      <c r="VV38" s="1242"/>
      <c r="VW38" s="1242"/>
      <c r="VX38" s="1242"/>
      <c r="VY38" s="1242"/>
      <c r="VZ38" s="1242"/>
      <c r="WA38" s="1242"/>
      <c r="WB38" s="1242"/>
      <c r="WC38" s="1242"/>
      <c r="WD38" s="1242"/>
      <c r="WE38" s="1242"/>
      <c r="WF38" s="1242"/>
      <c r="WG38" s="1242"/>
      <c r="WH38" s="1242"/>
      <c r="WI38" s="1242"/>
      <c r="WJ38" s="1242"/>
      <c r="WK38" s="1242"/>
      <c r="WL38" s="1242"/>
      <c r="WM38" s="1242"/>
      <c r="WN38" s="1242"/>
      <c r="WO38" s="1242"/>
      <c r="WP38" s="1242"/>
      <c r="WQ38" s="1242"/>
      <c r="WR38" s="1242"/>
      <c r="WS38" s="1242"/>
      <c r="WT38" s="1242"/>
      <c r="WU38" s="1242"/>
      <c r="WV38" s="1242"/>
      <c r="WW38" s="1242"/>
      <c r="WX38" s="1242"/>
      <c r="WY38" s="1242"/>
      <c r="WZ38" s="1242"/>
      <c r="XA38" s="1242"/>
      <c r="XB38" s="1242"/>
      <c r="XC38" s="1242"/>
      <c r="XD38" s="1242"/>
      <c r="XE38" s="1242"/>
      <c r="XF38" s="1242"/>
      <c r="XG38" s="1242"/>
      <c r="XH38" s="1242"/>
      <c r="XI38" s="1242"/>
      <c r="XJ38" s="1242"/>
      <c r="XK38" s="1242"/>
      <c r="XL38" s="1242"/>
      <c r="XM38" s="1242"/>
      <c r="XN38" s="1242"/>
      <c r="XO38" s="1242"/>
      <c r="XP38" s="1242"/>
      <c r="XQ38" s="1242"/>
      <c r="XR38" s="1242"/>
      <c r="XS38" s="1242"/>
      <c r="XT38" s="1242"/>
      <c r="XU38" s="1242"/>
      <c r="XV38" s="1242"/>
      <c r="XW38" s="1242"/>
      <c r="XX38" s="1242"/>
      <c r="XY38" s="1242"/>
      <c r="XZ38" s="1242"/>
      <c r="YA38" s="1242"/>
      <c r="YB38" s="1242"/>
      <c r="YC38" s="1242"/>
      <c r="YD38" s="1242"/>
      <c r="YE38" s="1242"/>
      <c r="YF38" s="1242"/>
      <c r="YG38" s="1242"/>
      <c r="YH38" s="1242"/>
      <c r="YI38" s="1242"/>
      <c r="YJ38" s="1242"/>
      <c r="YK38" s="1242"/>
      <c r="YL38" s="1242"/>
      <c r="YM38" s="1242"/>
      <c r="YN38" s="1242"/>
      <c r="YO38" s="1242"/>
      <c r="YP38" s="1242"/>
      <c r="YQ38" s="1242"/>
      <c r="YR38" s="1242"/>
      <c r="YS38" s="1242"/>
      <c r="YT38" s="1242"/>
      <c r="YU38" s="1242"/>
      <c r="YV38" s="1242"/>
      <c r="YW38" s="1242"/>
      <c r="YX38" s="1242"/>
      <c r="YY38" s="1242"/>
      <c r="YZ38" s="1242"/>
      <c r="ZA38" s="1242"/>
      <c r="ZB38" s="1242"/>
      <c r="ZC38" s="1242"/>
      <c r="ZD38" s="1242"/>
      <c r="ZE38" s="1242"/>
      <c r="ZF38" s="1242"/>
      <c r="ZG38" s="1242"/>
      <c r="ZH38" s="1242"/>
      <c r="ZI38" s="1242"/>
      <c r="ZJ38" s="1242"/>
      <c r="ZK38" s="1242"/>
      <c r="ZL38" s="1242"/>
      <c r="ZM38" s="1242"/>
      <c r="ZN38" s="1242"/>
      <c r="ZO38" s="1242"/>
      <c r="ZP38" s="1242"/>
      <c r="ZQ38" s="1242"/>
      <c r="ZR38" s="1242"/>
      <c r="ZS38" s="1242"/>
      <c r="ZT38" s="1242"/>
      <c r="ZU38" s="1242"/>
      <c r="ZV38" s="1242"/>
      <c r="ZW38" s="1242"/>
      <c r="ZX38" s="1242"/>
      <c r="ZY38" s="1242"/>
      <c r="ZZ38" s="1242"/>
      <c r="AAA38" s="1242"/>
      <c r="AAB38" s="1242"/>
      <c r="AAC38" s="1242"/>
      <c r="AAD38" s="1242"/>
      <c r="AAE38" s="1242"/>
      <c r="AAF38" s="1242"/>
      <c r="AAG38" s="1242"/>
      <c r="AAH38" s="1242"/>
      <c r="AAI38" s="1242"/>
      <c r="AAJ38" s="1242"/>
      <c r="AAK38" s="1242"/>
      <c r="AAL38" s="1242"/>
      <c r="AAM38" s="1242"/>
      <c r="AAN38" s="1242"/>
      <c r="AAO38" s="1242"/>
      <c r="AAP38" s="1242"/>
      <c r="AAQ38" s="1242"/>
      <c r="AAR38" s="1242"/>
      <c r="AAS38" s="1242"/>
      <c r="AAT38" s="1242"/>
      <c r="AAU38" s="1242"/>
      <c r="AAV38" s="1242"/>
      <c r="AAW38" s="1242"/>
      <c r="AAX38" s="1242"/>
      <c r="AAY38" s="1242"/>
      <c r="AAZ38" s="1242"/>
      <c r="ABA38" s="1242"/>
      <c r="ABB38" s="1242"/>
      <c r="ABC38" s="1242"/>
      <c r="ABD38" s="1242"/>
      <c r="ABE38" s="1242"/>
      <c r="ABF38" s="1242"/>
      <c r="ABG38" s="1242"/>
      <c r="ABH38" s="1242"/>
      <c r="ABI38" s="1242"/>
      <c r="ABJ38" s="1242"/>
      <c r="ABK38" s="1242"/>
      <c r="ABL38" s="1242"/>
      <c r="ABM38" s="1242"/>
      <c r="ABN38" s="1242"/>
      <c r="ABO38" s="1242"/>
      <c r="ABP38" s="1242"/>
      <c r="ABQ38" s="1242"/>
      <c r="ABR38" s="1242"/>
      <c r="ABS38" s="1242"/>
      <c r="ABT38" s="1242"/>
      <c r="ABU38" s="1242"/>
      <c r="ABV38" s="1242"/>
      <c r="ABW38" s="1242"/>
      <c r="ABX38" s="1242"/>
      <c r="ABY38" s="1242"/>
      <c r="ABZ38" s="1242"/>
      <c r="ACA38" s="1242"/>
      <c r="ACB38" s="1242"/>
      <c r="ACC38" s="1242"/>
      <c r="ACD38" s="1242"/>
      <c r="ACE38" s="1242"/>
      <c r="ACF38" s="1242"/>
      <c r="ACG38" s="1242"/>
      <c r="ACH38" s="1242"/>
      <c r="ACI38" s="1242"/>
      <c r="ACJ38" s="1242"/>
      <c r="ACK38" s="1242"/>
      <c r="ACL38" s="1242"/>
      <c r="ACM38" s="1242"/>
      <c r="ACN38" s="1242"/>
      <c r="ACO38" s="1242"/>
      <c r="ACP38" s="1242"/>
      <c r="ACQ38" s="1242"/>
      <c r="ACR38" s="1242"/>
      <c r="ACS38" s="1242"/>
      <c r="ACT38" s="1242"/>
      <c r="ACU38" s="1242"/>
      <c r="ACV38" s="1242"/>
      <c r="ACW38" s="1242"/>
      <c r="ACX38" s="1242"/>
      <c r="ACY38" s="1242"/>
      <c r="ACZ38" s="1242"/>
      <c r="ADA38" s="1242"/>
      <c r="ADB38" s="1242"/>
      <c r="ADC38" s="1242"/>
      <c r="ADD38" s="1242"/>
      <c r="ADE38" s="1242"/>
      <c r="ADF38" s="1242"/>
      <c r="ADG38" s="1242"/>
      <c r="ADH38" s="1242"/>
      <c r="ADI38" s="1242"/>
      <c r="ADJ38" s="1242"/>
      <c r="ADK38" s="1242"/>
      <c r="ADL38" s="1242"/>
      <c r="ADM38" s="1242"/>
      <c r="ADN38" s="1242"/>
      <c r="ADO38" s="1242"/>
      <c r="ADP38" s="1242"/>
      <c r="ADQ38" s="1242"/>
      <c r="ADR38" s="1242"/>
      <c r="ADS38" s="1242"/>
      <c r="ADT38" s="1242"/>
      <c r="ADU38" s="1242"/>
      <c r="ADV38" s="1242"/>
      <c r="ADW38" s="1242"/>
      <c r="ADX38" s="1242"/>
      <c r="ADY38" s="1242"/>
      <c r="ADZ38" s="1242"/>
      <c r="AEA38" s="1242"/>
      <c r="AEB38" s="1242"/>
      <c r="AEC38" s="1242"/>
      <c r="AED38" s="1242"/>
      <c r="AEE38" s="1242"/>
      <c r="AEF38" s="1242"/>
      <c r="AEG38" s="1242"/>
      <c r="AEH38" s="1242"/>
      <c r="AEI38" s="1242"/>
      <c r="AEJ38" s="1242"/>
      <c r="AEK38" s="1242"/>
      <c r="AEL38" s="1242"/>
      <c r="AEM38" s="1242"/>
      <c r="AEN38" s="1242"/>
      <c r="AEO38" s="1242"/>
      <c r="AEP38" s="1242"/>
      <c r="AEQ38" s="1242"/>
      <c r="AER38" s="1242"/>
      <c r="AES38" s="1242"/>
      <c r="AET38" s="1242"/>
      <c r="AEU38" s="1242"/>
      <c r="AEV38" s="1242"/>
      <c r="AEW38" s="1242"/>
      <c r="AEX38" s="1242"/>
      <c r="AEY38" s="1242"/>
      <c r="AEZ38" s="1242"/>
      <c r="AFA38" s="1242"/>
      <c r="AFB38" s="1242"/>
      <c r="AFC38" s="1242"/>
      <c r="AFD38" s="1242"/>
      <c r="AFE38" s="1242"/>
      <c r="AFF38" s="1242"/>
      <c r="AFG38" s="1242"/>
      <c r="AFH38" s="1242"/>
      <c r="AFI38" s="1242"/>
      <c r="AFJ38" s="1242"/>
      <c r="AFK38" s="1242"/>
      <c r="AFL38" s="1242"/>
      <c r="AFM38" s="1242"/>
      <c r="AFN38" s="1242"/>
      <c r="AFO38" s="1242"/>
      <c r="AFP38" s="1242"/>
      <c r="AFQ38" s="1242"/>
      <c r="AFR38" s="1242"/>
      <c r="AFS38" s="1242"/>
      <c r="AFT38" s="1242"/>
      <c r="AFU38" s="1242"/>
      <c r="AFV38" s="1242"/>
      <c r="AFW38" s="1242"/>
      <c r="AFX38" s="1242"/>
      <c r="AFY38" s="1242"/>
      <c r="AFZ38" s="1242"/>
      <c r="AGA38" s="1242"/>
      <c r="AGB38" s="1242"/>
      <c r="AGC38" s="1242"/>
      <c r="AGD38" s="1242"/>
      <c r="AGE38" s="1242"/>
      <c r="AGF38" s="1242"/>
      <c r="AGG38" s="1242"/>
      <c r="AGH38" s="1242"/>
      <c r="AGI38" s="1242"/>
      <c r="AGJ38" s="1242"/>
      <c r="AGK38" s="1242"/>
      <c r="AGL38" s="1242"/>
      <c r="AGM38" s="1242"/>
      <c r="AGN38" s="1242"/>
      <c r="AGO38" s="1242"/>
      <c r="AGP38" s="1242"/>
      <c r="AGQ38" s="1242"/>
      <c r="AGR38" s="1242"/>
      <c r="AGS38" s="1242"/>
      <c r="AGT38" s="1242"/>
      <c r="AGU38" s="1242"/>
      <c r="AGV38" s="1242"/>
      <c r="AGW38" s="1242"/>
      <c r="AGX38" s="1242"/>
      <c r="AGY38" s="1242"/>
      <c r="AGZ38" s="1242"/>
      <c r="AHA38" s="1242"/>
      <c r="AHB38" s="1242"/>
      <c r="AHC38" s="1242"/>
      <c r="AHD38" s="1242"/>
      <c r="AHE38" s="1242"/>
      <c r="AHF38" s="1242"/>
      <c r="AHG38" s="1242"/>
      <c r="AHH38" s="1242"/>
      <c r="AHI38" s="1242"/>
      <c r="AHJ38" s="1242"/>
      <c r="AHK38" s="1242"/>
      <c r="AHL38" s="1242"/>
      <c r="AHM38" s="1242"/>
      <c r="AHN38" s="1242"/>
      <c r="AHO38" s="1242"/>
      <c r="AHP38" s="1242"/>
      <c r="AHQ38" s="1242"/>
      <c r="AHR38" s="1242"/>
      <c r="AHS38" s="1242"/>
      <c r="AHT38" s="1242"/>
      <c r="AHU38" s="1242"/>
      <c r="AHV38" s="1242"/>
      <c r="AHW38" s="1242"/>
      <c r="AHX38" s="1242"/>
      <c r="AHY38" s="1242"/>
      <c r="AHZ38" s="1242"/>
      <c r="AIA38" s="1242"/>
      <c r="AIB38" s="1242"/>
      <c r="AIC38" s="1242"/>
      <c r="AID38" s="1242"/>
      <c r="AIE38" s="1242"/>
      <c r="AIF38" s="1242"/>
      <c r="AIG38" s="1242"/>
      <c r="AIH38" s="1242"/>
      <c r="AII38" s="1242"/>
      <c r="AIJ38" s="1242"/>
      <c r="AIK38" s="1242"/>
      <c r="AIL38" s="1242"/>
      <c r="AIM38" s="1242"/>
      <c r="AIN38" s="1242"/>
      <c r="AIO38" s="1242"/>
      <c r="AIP38" s="1242"/>
      <c r="AIQ38" s="1242"/>
      <c r="AIR38" s="1242"/>
      <c r="AIS38" s="1242"/>
      <c r="AIT38" s="1242"/>
      <c r="AIU38" s="1242"/>
      <c r="AIV38" s="1242"/>
      <c r="AIW38" s="1242"/>
      <c r="AIX38" s="1242"/>
      <c r="AIY38" s="1242"/>
      <c r="AIZ38" s="1242"/>
      <c r="AJA38" s="1242"/>
      <c r="AJB38" s="1242"/>
      <c r="AJC38" s="1242"/>
      <c r="AJD38" s="1242"/>
      <c r="AJE38" s="1242"/>
      <c r="AJF38" s="1242"/>
      <c r="AJG38" s="1242"/>
      <c r="AJH38" s="1242"/>
      <c r="AJI38" s="1242"/>
      <c r="AJJ38" s="1242"/>
      <c r="AJK38" s="1242"/>
      <c r="AJL38" s="1242"/>
      <c r="AJM38" s="1242"/>
      <c r="AJN38" s="1242"/>
      <c r="AJO38" s="1242"/>
      <c r="AJP38" s="1242"/>
      <c r="AJQ38" s="1242"/>
      <c r="AJR38" s="1242"/>
      <c r="AJS38" s="1242"/>
      <c r="AJT38" s="1242"/>
      <c r="AJU38" s="1242"/>
      <c r="AJV38" s="1242"/>
      <c r="AJW38" s="1242"/>
      <c r="AJX38" s="1242"/>
      <c r="AJY38" s="1242"/>
      <c r="AJZ38" s="1242"/>
      <c r="AKA38" s="1242"/>
      <c r="AKB38" s="1242"/>
      <c r="AKC38" s="1242"/>
      <c r="AKD38" s="1242"/>
      <c r="AKE38" s="1242"/>
      <c r="AKF38" s="1242"/>
      <c r="AKG38" s="1242"/>
      <c r="AKH38" s="1242"/>
      <c r="AKI38" s="1242"/>
      <c r="AKJ38" s="1242"/>
      <c r="AKK38" s="1242"/>
      <c r="AKL38" s="1242"/>
      <c r="AKM38" s="1242"/>
      <c r="AKN38" s="1242"/>
      <c r="AKO38" s="1242"/>
      <c r="AKP38" s="1242"/>
      <c r="AKQ38" s="1242"/>
      <c r="AKR38" s="1242"/>
      <c r="AKS38" s="1242"/>
      <c r="AKT38" s="1242"/>
      <c r="AKU38" s="1242"/>
      <c r="AKV38" s="1242"/>
      <c r="AKW38" s="1242"/>
      <c r="AKX38" s="1242"/>
      <c r="AKY38" s="1242"/>
      <c r="AKZ38" s="1242"/>
      <c r="ALA38" s="1242"/>
      <c r="ALB38" s="1242"/>
      <c r="ALC38" s="1242"/>
      <c r="ALD38" s="1242"/>
      <c r="ALE38" s="1242"/>
      <c r="ALF38" s="1242"/>
      <c r="ALG38" s="1242"/>
      <c r="ALH38" s="1242"/>
      <c r="ALI38" s="1242"/>
      <c r="ALJ38" s="1242"/>
      <c r="ALK38" s="1242"/>
      <c r="ALL38" s="1242"/>
      <c r="ALM38" s="1242"/>
      <c r="ALN38" s="1242"/>
      <c r="ALO38" s="1242"/>
      <c r="ALP38" s="1242"/>
      <c r="ALQ38" s="1242"/>
      <c r="ALR38" s="1242"/>
      <c r="ALS38" s="1242"/>
      <c r="ALT38" s="1242"/>
      <c r="ALU38" s="1242"/>
      <c r="ALV38" s="1242"/>
      <c r="ALW38" s="1242"/>
      <c r="ALX38" s="1242"/>
      <c r="ALY38" s="1242"/>
      <c r="ALZ38" s="1242"/>
      <c r="AMA38" s="1242"/>
      <c r="AMB38" s="1242"/>
      <c r="AMC38" s="1242"/>
      <c r="AMD38" s="1242"/>
      <c r="AME38" s="1242"/>
      <c r="AMF38" s="1242"/>
      <c r="AMG38" s="1242"/>
      <c r="AMH38" s="1242"/>
      <c r="AMI38" s="1242"/>
      <c r="AMJ38" s="1242"/>
      <c r="AMK38" s="1242"/>
      <c r="AML38" s="1242"/>
      <c r="AMM38" s="1242"/>
      <c r="AMN38" s="1242"/>
      <c r="AMO38" s="1242"/>
      <c r="AMP38" s="1242"/>
      <c r="AMQ38" s="1242"/>
      <c r="AMR38" s="1242"/>
      <c r="AMS38" s="1242"/>
      <c r="AMT38" s="1242"/>
      <c r="AMU38" s="1242"/>
      <c r="AMV38" s="1242"/>
      <c r="AMW38" s="1242"/>
      <c r="AMX38" s="1242"/>
      <c r="AMY38" s="1242"/>
      <c r="AMZ38" s="1242"/>
      <c r="ANA38" s="1242"/>
      <c r="ANB38" s="1242"/>
      <c r="ANC38" s="1242"/>
      <c r="AND38" s="1242"/>
      <c r="ANE38" s="1242"/>
      <c r="ANF38" s="1242"/>
      <c r="ANG38" s="1242"/>
      <c r="ANH38" s="1242"/>
      <c r="ANI38" s="1242"/>
      <c r="ANJ38" s="1242"/>
      <c r="ANK38" s="1242"/>
      <c r="ANL38" s="1242"/>
      <c r="ANM38" s="1242"/>
      <c r="ANN38" s="1242"/>
      <c r="ANO38" s="1242"/>
      <c r="ANP38" s="1242"/>
      <c r="ANQ38" s="1242"/>
      <c r="ANR38" s="1242"/>
      <c r="ANS38" s="1242"/>
      <c r="ANT38" s="1242"/>
      <c r="ANU38" s="1242"/>
      <c r="ANV38" s="1242"/>
      <c r="ANW38" s="1242"/>
      <c r="ANX38" s="1242"/>
      <c r="ANY38" s="1242"/>
      <c r="ANZ38" s="1242"/>
      <c r="AOA38" s="1242"/>
      <c r="AOB38" s="1242"/>
      <c r="AOC38" s="1242"/>
      <c r="AOD38" s="1242"/>
      <c r="AOE38" s="1242"/>
      <c r="AOF38" s="1242"/>
      <c r="AOG38" s="1242"/>
      <c r="AOH38" s="1242"/>
      <c r="AOI38" s="1242"/>
      <c r="AOJ38" s="1242"/>
      <c r="AOK38" s="1242"/>
      <c r="AOL38" s="1242"/>
      <c r="AOM38" s="1242"/>
      <c r="AON38" s="1242"/>
      <c r="AOO38" s="1242"/>
      <c r="AOP38" s="1242"/>
      <c r="AOQ38" s="1242"/>
      <c r="AOR38" s="1242"/>
      <c r="AOS38" s="1242"/>
      <c r="AOT38" s="1242"/>
      <c r="AOU38" s="1242"/>
      <c r="AOV38" s="1242"/>
      <c r="AOW38" s="1242"/>
      <c r="AOX38" s="1242"/>
      <c r="AOY38" s="1242"/>
      <c r="AOZ38" s="1242"/>
      <c r="APA38" s="1242"/>
      <c r="APB38" s="1242"/>
      <c r="APC38" s="1242"/>
      <c r="APD38" s="1242"/>
      <c r="APE38" s="1242"/>
      <c r="APF38" s="1242"/>
      <c r="APG38" s="1242"/>
      <c r="APH38" s="1242"/>
      <c r="API38" s="1242"/>
      <c r="APJ38" s="1242"/>
      <c r="APK38" s="1242"/>
      <c r="APL38" s="1242"/>
      <c r="APM38" s="1242"/>
      <c r="APN38" s="1242"/>
      <c r="APO38" s="1242"/>
      <c r="APP38" s="1242"/>
      <c r="APQ38" s="1242"/>
      <c r="APR38" s="1242"/>
      <c r="APS38" s="1242"/>
      <c r="APT38" s="1242"/>
      <c r="APU38" s="1242"/>
      <c r="APV38" s="1242"/>
      <c r="APW38" s="1242"/>
      <c r="APX38" s="1242"/>
      <c r="APY38" s="1242"/>
      <c r="APZ38" s="1242"/>
      <c r="AQA38" s="1242"/>
      <c r="AQB38" s="1242"/>
      <c r="AQC38" s="1242"/>
      <c r="AQD38" s="1242"/>
      <c r="AQE38" s="1242"/>
      <c r="AQF38" s="1242"/>
      <c r="AQG38" s="1242"/>
      <c r="AQH38" s="1242"/>
      <c r="AQI38" s="1242"/>
      <c r="AQJ38" s="1242"/>
      <c r="AQK38" s="1242"/>
      <c r="AQL38" s="1242"/>
      <c r="AQM38" s="1242"/>
      <c r="AQN38" s="1242"/>
      <c r="AQO38" s="1242"/>
      <c r="AQP38" s="1242"/>
      <c r="AQQ38" s="1242"/>
      <c r="AQR38" s="1242"/>
      <c r="AQS38" s="1242"/>
      <c r="AQT38" s="1242"/>
      <c r="AQU38" s="1242"/>
      <c r="AQV38" s="1242"/>
      <c r="AQW38" s="1242"/>
      <c r="AQX38" s="1242"/>
      <c r="AQY38" s="1242"/>
      <c r="AQZ38" s="1242"/>
      <c r="ARA38" s="1242"/>
      <c r="ARB38" s="1242"/>
      <c r="ARC38" s="1242"/>
      <c r="ARD38" s="1242"/>
      <c r="ARE38" s="1242"/>
      <c r="ARF38" s="1242"/>
      <c r="ARG38" s="1242"/>
      <c r="ARH38" s="1242"/>
      <c r="ARI38" s="1242"/>
      <c r="ARJ38" s="1242"/>
      <c r="ARK38" s="1242"/>
      <c r="ARL38" s="1242"/>
      <c r="ARM38" s="1242"/>
      <c r="ARN38" s="1242"/>
      <c r="ARO38" s="1242"/>
      <c r="ARP38" s="1242"/>
      <c r="ARQ38" s="1242"/>
      <c r="ARR38" s="1242"/>
      <c r="ARS38" s="1242"/>
      <c r="ART38" s="1242"/>
      <c r="ARU38" s="1242"/>
      <c r="ARV38" s="1242"/>
      <c r="ARW38" s="1242"/>
      <c r="ARX38" s="1242"/>
      <c r="ARY38" s="1242"/>
      <c r="ARZ38" s="1242"/>
      <c r="ASA38" s="1242"/>
      <c r="ASB38" s="1242"/>
      <c r="ASC38" s="1242"/>
      <c r="ASD38" s="1242"/>
      <c r="ASE38" s="1242"/>
      <c r="ASF38" s="1242"/>
      <c r="ASG38" s="1242"/>
      <c r="ASH38" s="1242"/>
      <c r="ASI38" s="1242"/>
      <c r="ASJ38" s="1242"/>
      <c r="ASK38" s="1242"/>
      <c r="ASL38" s="1242"/>
      <c r="ASM38" s="1242"/>
      <c r="ASN38" s="1242"/>
      <c r="ASO38" s="1242"/>
      <c r="ASP38" s="1242"/>
      <c r="ASQ38" s="1242"/>
      <c r="ASR38" s="1242"/>
      <c r="ASS38" s="1242"/>
      <c r="AST38" s="1242"/>
      <c r="ASU38" s="1242"/>
      <c r="ASV38" s="1242"/>
      <c r="ASW38" s="1242"/>
      <c r="ASX38" s="1242"/>
      <c r="ASY38" s="1242"/>
      <c r="ASZ38" s="1242"/>
      <c r="ATA38" s="1242"/>
      <c r="ATB38" s="1242"/>
      <c r="ATC38" s="1242"/>
      <c r="ATD38" s="1242"/>
      <c r="ATE38" s="1242"/>
      <c r="ATF38" s="1242"/>
      <c r="ATG38" s="1242"/>
      <c r="ATH38" s="1242"/>
      <c r="ATI38" s="1242"/>
      <c r="ATJ38" s="1242"/>
      <c r="ATK38" s="1242"/>
      <c r="ATL38" s="1242"/>
      <c r="ATM38" s="1242"/>
      <c r="ATN38" s="1242"/>
      <c r="ATO38" s="1242"/>
      <c r="ATP38" s="1242"/>
      <c r="ATQ38" s="1242"/>
      <c r="ATR38" s="1242"/>
      <c r="ATS38" s="1242"/>
      <c r="ATT38" s="1242"/>
      <c r="ATU38" s="1242"/>
      <c r="ATV38" s="1242"/>
      <c r="ATW38" s="1242"/>
      <c r="ATX38" s="1242"/>
      <c r="ATY38" s="1242"/>
      <c r="ATZ38" s="1242"/>
      <c r="AUA38" s="1242"/>
      <c r="AUB38" s="1242"/>
      <c r="AUC38" s="1242"/>
      <c r="AUD38" s="1242"/>
      <c r="AUE38" s="1242"/>
      <c r="AUF38" s="1242"/>
      <c r="AUG38" s="1242"/>
      <c r="AUH38" s="1242"/>
      <c r="AUI38" s="1242"/>
      <c r="AUJ38" s="1242"/>
      <c r="AUK38" s="1242"/>
      <c r="AUL38" s="1242"/>
      <c r="AUM38" s="1242"/>
      <c r="AUN38" s="1242"/>
      <c r="AUO38" s="1242"/>
      <c r="AUP38" s="1242"/>
      <c r="AUQ38" s="1242"/>
      <c r="AUR38" s="1242"/>
      <c r="AUS38" s="1242"/>
      <c r="AUT38" s="1242"/>
      <c r="AUU38" s="1242"/>
      <c r="AUV38" s="1242"/>
      <c r="AUW38" s="1242"/>
      <c r="AUX38" s="1242"/>
      <c r="AUY38" s="1242"/>
      <c r="AUZ38" s="1242"/>
      <c r="AVA38" s="1242"/>
      <c r="AVB38" s="1242"/>
      <c r="AVC38" s="1242"/>
      <c r="AVD38" s="1242"/>
      <c r="AVE38" s="1242"/>
      <c r="AVF38" s="1242"/>
      <c r="AVG38" s="1242"/>
      <c r="AVH38" s="1242"/>
      <c r="AVI38" s="1242"/>
      <c r="AVJ38" s="1242"/>
      <c r="AVK38" s="1242"/>
      <c r="AVL38" s="1242"/>
      <c r="AVM38" s="1242"/>
      <c r="AVN38" s="1242"/>
      <c r="AVO38" s="1242"/>
      <c r="AVP38" s="1242"/>
      <c r="AVQ38" s="1242"/>
      <c r="AVR38" s="1242"/>
      <c r="AVS38" s="1242"/>
      <c r="AVT38" s="1242"/>
      <c r="AVU38" s="1242"/>
      <c r="AVV38" s="1242"/>
      <c r="AVW38" s="1242"/>
      <c r="AVX38" s="1242"/>
      <c r="AVY38" s="1242"/>
      <c r="AVZ38" s="1242"/>
      <c r="AWA38" s="1242"/>
      <c r="AWB38" s="1242"/>
      <c r="AWC38" s="1242"/>
      <c r="AWD38" s="1242"/>
      <c r="AWE38" s="1242"/>
      <c r="AWF38" s="1242"/>
      <c r="AWG38" s="1242"/>
      <c r="AWH38" s="1242"/>
      <c r="AWI38" s="1242"/>
      <c r="AWJ38" s="1242"/>
      <c r="AWK38" s="1242"/>
      <c r="AWL38" s="1242"/>
      <c r="AWM38" s="1242"/>
      <c r="AWN38" s="1242"/>
      <c r="AWO38" s="1242"/>
      <c r="AWP38" s="1242"/>
      <c r="AWQ38" s="1242"/>
      <c r="AWR38" s="1242"/>
      <c r="AWS38" s="1242"/>
      <c r="AWT38" s="1242"/>
      <c r="AWU38" s="1242"/>
      <c r="AWV38" s="1242"/>
      <c r="AWW38" s="1242"/>
      <c r="AWX38" s="1242"/>
      <c r="AWY38" s="1242"/>
      <c r="AWZ38" s="1242"/>
      <c r="AXA38" s="1242"/>
      <c r="AXB38" s="1242"/>
      <c r="AXC38" s="1242"/>
      <c r="AXD38" s="1242"/>
      <c r="AXE38" s="1242"/>
      <c r="AXF38" s="1242"/>
      <c r="AXG38" s="1242"/>
      <c r="AXH38" s="1242"/>
      <c r="AXI38" s="1242"/>
      <c r="AXJ38" s="1242"/>
      <c r="AXK38" s="1242"/>
      <c r="AXL38" s="1242"/>
      <c r="AXM38" s="1242"/>
      <c r="AXN38" s="1242"/>
      <c r="AXO38" s="1242"/>
      <c r="AXP38" s="1242"/>
      <c r="AXQ38" s="1242"/>
      <c r="AXR38" s="1242"/>
      <c r="AXS38" s="1242"/>
      <c r="AXT38" s="1242"/>
      <c r="AXU38" s="1242"/>
      <c r="AXV38" s="1242"/>
      <c r="AXW38" s="1242"/>
      <c r="AXX38" s="1242"/>
      <c r="AXY38" s="1242"/>
      <c r="AXZ38" s="1242"/>
      <c r="AYA38" s="1242"/>
      <c r="AYB38" s="1242"/>
      <c r="AYC38" s="1242"/>
      <c r="AYD38" s="1242"/>
      <c r="AYE38" s="1242"/>
      <c r="AYF38" s="1242"/>
      <c r="AYG38" s="1242"/>
      <c r="AYH38" s="1242"/>
      <c r="AYI38" s="1242"/>
      <c r="AYJ38" s="1242"/>
      <c r="AYK38" s="1242"/>
      <c r="AYL38" s="1242"/>
      <c r="AYM38" s="1242"/>
      <c r="AYN38" s="1242"/>
      <c r="AYO38" s="1242"/>
      <c r="AYP38" s="1242"/>
      <c r="AYQ38" s="1242"/>
      <c r="AYR38" s="1242"/>
      <c r="AYS38" s="1242"/>
      <c r="AYT38" s="1242"/>
      <c r="AYU38" s="1242"/>
      <c r="AYV38" s="1242"/>
      <c r="AYW38" s="1242"/>
      <c r="AYX38" s="1242"/>
      <c r="AYY38" s="1242"/>
      <c r="AYZ38" s="1242"/>
      <c r="AZA38" s="1242"/>
      <c r="AZB38" s="1242"/>
      <c r="AZC38" s="1242"/>
      <c r="AZD38" s="1242"/>
      <c r="AZE38" s="1242"/>
      <c r="AZF38" s="1242"/>
      <c r="AZG38" s="1242"/>
      <c r="AZH38" s="1242"/>
      <c r="AZI38" s="1242"/>
      <c r="AZJ38" s="1242"/>
      <c r="AZK38" s="1242"/>
      <c r="AZL38" s="1242"/>
      <c r="AZM38" s="1242"/>
      <c r="AZN38" s="1242"/>
      <c r="AZO38" s="1242"/>
      <c r="AZP38" s="1242"/>
      <c r="AZQ38" s="1242"/>
      <c r="AZR38" s="1242"/>
      <c r="AZS38" s="1242"/>
      <c r="AZT38" s="1242"/>
      <c r="AZU38" s="1242"/>
      <c r="AZV38" s="1242"/>
      <c r="AZW38" s="1242"/>
      <c r="AZX38" s="1242"/>
      <c r="AZY38" s="1242"/>
      <c r="AZZ38" s="1242"/>
      <c r="BAA38" s="1242"/>
      <c r="BAB38" s="1242"/>
      <c r="BAC38" s="1242"/>
      <c r="BAD38" s="1242"/>
      <c r="BAE38" s="1242"/>
      <c r="BAF38" s="1242"/>
      <c r="BAG38" s="1242"/>
      <c r="BAH38" s="1242"/>
      <c r="BAI38" s="1242"/>
      <c r="BAJ38" s="1242"/>
      <c r="BAK38" s="1242"/>
      <c r="BAL38" s="1242"/>
      <c r="BAM38" s="1242"/>
      <c r="BAN38" s="1242"/>
      <c r="BAO38" s="1242"/>
      <c r="BAP38" s="1242"/>
      <c r="BAQ38" s="1242"/>
      <c r="BAR38" s="1242"/>
      <c r="BAS38" s="1242"/>
      <c r="BAT38" s="1242"/>
      <c r="BAU38" s="1242"/>
      <c r="BAV38" s="1242"/>
      <c r="BAW38" s="1242"/>
      <c r="BAX38" s="1242"/>
      <c r="BAY38" s="1242"/>
      <c r="BAZ38" s="1242"/>
      <c r="BBA38" s="1242"/>
      <c r="BBB38" s="1242"/>
      <c r="BBC38" s="1242"/>
      <c r="BBD38" s="1242"/>
      <c r="BBE38" s="1242"/>
      <c r="BBF38" s="1242"/>
      <c r="BBG38" s="1242"/>
      <c r="BBH38" s="1242"/>
      <c r="BBI38" s="1242"/>
      <c r="BBJ38" s="1242"/>
      <c r="BBK38" s="1242"/>
      <c r="BBL38" s="1242"/>
      <c r="BBM38" s="1242"/>
      <c r="BBN38" s="1242"/>
      <c r="BBO38" s="1242"/>
      <c r="BBP38" s="1242"/>
      <c r="BBQ38" s="1242"/>
      <c r="BBR38" s="1242"/>
      <c r="BBS38" s="1242"/>
      <c r="BBT38" s="1242"/>
      <c r="BBU38" s="1242"/>
      <c r="BBV38" s="1242"/>
      <c r="BBW38" s="1242"/>
      <c r="BBX38" s="1242"/>
      <c r="BBY38" s="1242"/>
      <c r="BBZ38" s="1242"/>
      <c r="BCA38" s="1242"/>
      <c r="BCB38" s="1242"/>
      <c r="BCC38" s="1242"/>
      <c r="BCD38" s="1242"/>
      <c r="BCE38" s="1242"/>
      <c r="BCF38" s="1242"/>
      <c r="BCG38" s="1242"/>
      <c r="BCH38" s="1242"/>
      <c r="BCI38" s="1242"/>
      <c r="BCJ38" s="1242"/>
      <c r="BCK38" s="1242"/>
      <c r="BCL38" s="1242"/>
      <c r="BCM38" s="1242"/>
      <c r="BCN38" s="1242"/>
      <c r="BCO38" s="1242"/>
      <c r="BCP38" s="1242"/>
      <c r="BCQ38" s="1242"/>
      <c r="BCR38" s="1242"/>
      <c r="BCS38" s="1242"/>
      <c r="BCT38" s="1242"/>
      <c r="BCU38" s="1242"/>
      <c r="BCV38" s="1242"/>
      <c r="BCW38" s="1242"/>
      <c r="BCX38" s="1242"/>
      <c r="BCY38" s="1242"/>
      <c r="BCZ38" s="1242"/>
      <c r="BDA38" s="1242"/>
      <c r="BDB38" s="1242"/>
      <c r="BDC38" s="1242"/>
      <c r="BDD38" s="1242"/>
      <c r="BDE38" s="1242"/>
      <c r="BDF38" s="1242"/>
      <c r="BDG38" s="1242"/>
      <c r="BDH38" s="1242"/>
      <c r="BDI38" s="1242"/>
      <c r="BDJ38" s="1242"/>
      <c r="BDK38" s="1242"/>
      <c r="BDL38" s="1242"/>
      <c r="BDM38" s="1242"/>
      <c r="BDN38" s="1242"/>
      <c r="BDO38" s="1242"/>
      <c r="BDP38" s="1242"/>
      <c r="BDQ38" s="1242"/>
      <c r="BDR38" s="1242"/>
      <c r="BDS38" s="1242"/>
      <c r="BDT38" s="1242"/>
      <c r="BDU38" s="1242"/>
      <c r="BDV38" s="1242"/>
      <c r="BDW38" s="1242"/>
      <c r="BDX38" s="1242"/>
      <c r="BDY38" s="1242"/>
      <c r="BDZ38" s="1242"/>
      <c r="BEA38" s="1242"/>
      <c r="BEB38" s="1242"/>
      <c r="BEC38" s="1242"/>
      <c r="BED38" s="1242"/>
      <c r="BEE38" s="1242"/>
      <c r="BEF38" s="1242"/>
      <c r="BEG38" s="1242"/>
      <c r="BEH38" s="1242"/>
      <c r="BEI38" s="1242"/>
      <c r="BEJ38" s="1242"/>
      <c r="BEK38" s="1242"/>
      <c r="BEL38" s="1242"/>
      <c r="BEM38" s="1242"/>
      <c r="BEN38" s="1242"/>
      <c r="BEO38" s="1242"/>
      <c r="BEP38" s="1242"/>
      <c r="BEQ38" s="1242"/>
      <c r="BER38" s="1242"/>
      <c r="BES38" s="1242"/>
      <c r="BET38" s="1242"/>
      <c r="BEU38" s="1242"/>
      <c r="BEV38" s="1242"/>
      <c r="BEW38" s="1242"/>
      <c r="BEX38" s="1242"/>
      <c r="BEY38" s="1242"/>
      <c r="BEZ38" s="1242"/>
      <c r="BFA38" s="1242"/>
      <c r="BFB38" s="1242"/>
      <c r="BFC38" s="1242"/>
      <c r="BFD38" s="1242"/>
      <c r="BFE38" s="1242"/>
      <c r="BFF38" s="1242"/>
      <c r="BFG38" s="1242"/>
      <c r="BFH38" s="1242"/>
      <c r="BFI38" s="1242"/>
      <c r="BFJ38" s="1242"/>
      <c r="BFK38" s="1242"/>
      <c r="BFL38" s="1242"/>
      <c r="BFM38" s="1242"/>
      <c r="BFN38" s="1242"/>
      <c r="BFO38" s="1242"/>
      <c r="BFP38" s="1242"/>
      <c r="BFQ38" s="1242"/>
      <c r="BFR38" s="1242"/>
      <c r="BFS38" s="1242"/>
      <c r="BFT38" s="1242"/>
      <c r="BFU38" s="1242"/>
      <c r="BFV38" s="1242"/>
      <c r="BFW38" s="1242"/>
      <c r="BFX38" s="1242"/>
      <c r="BFY38" s="1242"/>
      <c r="BFZ38" s="1242"/>
      <c r="BGA38" s="1242"/>
      <c r="BGB38" s="1242"/>
      <c r="BGC38" s="1242"/>
      <c r="BGD38" s="1242"/>
      <c r="BGE38" s="1242"/>
      <c r="BGF38" s="1242"/>
      <c r="BGG38" s="1242"/>
      <c r="BGH38" s="1242"/>
      <c r="BGI38" s="1242"/>
      <c r="BGJ38" s="1242"/>
      <c r="BGK38" s="1242"/>
      <c r="BGL38" s="1242"/>
      <c r="BGM38" s="1242"/>
      <c r="BGN38" s="1242"/>
      <c r="BGO38" s="1242"/>
      <c r="BGP38" s="1242"/>
      <c r="BGQ38" s="1242"/>
      <c r="BGR38" s="1242"/>
      <c r="BGS38" s="1242"/>
      <c r="BGT38" s="1242"/>
      <c r="BGU38" s="1242"/>
      <c r="BGV38" s="1242"/>
      <c r="BGW38" s="1242"/>
      <c r="BGX38" s="1242"/>
      <c r="BGY38" s="1242"/>
      <c r="BGZ38" s="1242"/>
      <c r="BHA38" s="1242"/>
      <c r="BHB38" s="1242"/>
      <c r="BHC38" s="1242"/>
      <c r="BHD38" s="1242"/>
      <c r="BHE38" s="1242"/>
      <c r="BHF38" s="1242"/>
      <c r="BHG38" s="1242"/>
      <c r="BHH38" s="1242"/>
      <c r="BHI38" s="1242"/>
      <c r="BHJ38" s="1242"/>
      <c r="BHK38" s="1242"/>
      <c r="BHL38" s="1242"/>
      <c r="BHM38" s="1242"/>
      <c r="BHN38" s="1242"/>
      <c r="BHO38" s="1242"/>
      <c r="BHP38" s="1242"/>
      <c r="BHQ38" s="1242"/>
      <c r="BHR38" s="1242"/>
      <c r="BHS38" s="1242"/>
      <c r="BHT38" s="1242"/>
      <c r="BHU38" s="1242"/>
      <c r="BHV38" s="1242"/>
      <c r="BHW38" s="1242"/>
      <c r="BHX38" s="1242"/>
      <c r="BHY38" s="1242"/>
      <c r="BHZ38" s="1242"/>
      <c r="BIA38" s="1242"/>
      <c r="BIB38" s="1242"/>
      <c r="BIC38" s="1242"/>
      <c r="BID38" s="1242"/>
      <c r="BIE38" s="1242"/>
      <c r="BIF38" s="1242"/>
      <c r="BIG38" s="1242"/>
      <c r="BIH38" s="1242"/>
      <c r="BII38" s="1242"/>
      <c r="BIJ38" s="1242"/>
      <c r="BIK38" s="1242"/>
      <c r="BIL38" s="1242"/>
      <c r="BIM38" s="1242"/>
      <c r="BIN38" s="1242"/>
      <c r="BIO38" s="1242"/>
      <c r="BIP38" s="1242"/>
      <c r="BIQ38" s="1242"/>
      <c r="BIR38" s="1242"/>
      <c r="BIS38" s="1242"/>
      <c r="BIT38" s="1242"/>
      <c r="BIU38" s="1242"/>
      <c r="BIV38" s="1242"/>
      <c r="BIW38" s="1242"/>
      <c r="BIX38" s="1242"/>
      <c r="BIY38" s="1242"/>
      <c r="BIZ38" s="1242"/>
      <c r="BJA38" s="1242"/>
      <c r="BJB38" s="1242"/>
      <c r="BJC38" s="1242"/>
      <c r="BJD38" s="1242"/>
      <c r="BJE38" s="1242"/>
      <c r="BJF38" s="1242"/>
      <c r="BJG38" s="1242"/>
      <c r="BJH38" s="1242"/>
      <c r="BJI38" s="1242"/>
      <c r="BJJ38" s="1242"/>
      <c r="BJK38" s="1242"/>
      <c r="BJL38" s="1242"/>
      <c r="BJM38" s="1242"/>
      <c r="BJN38" s="1242"/>
      <c r="BJO38" s="1242"/>
      <c r="BJP38" s="1242"/>
      <c r="BJQ38" s="1242"/>
      <c r="BJR38" s="1242"/>
      <c r="BJS38" s="1242"/>
      <c r="BJT38" s="1242"/>
      <c r="BJU38" s="1242"/>
      <c r="BJV38" s="1242"/>
      <c r="BJW38" s="1242"/>
      <c r="BJX38" s="1242"/>
      <c r="BJY38" s="1242"/>
      <c r="BJZ38" s="1242"/>
      <c r="BKA38" s="1242"/>
      <c r="BKB38" s="1242"/>
      <c r="BKC38" s="1242"/>
      <c r="BKD38" s="1242"/>
      <c r="BKE38" s="1242"/>
      <c r="BKF38" s="1242"/>
      <c r="BKG38" s="1242"/>
      <c r="BKH38" s="1242"/>
      <c r="BKI38" s="1242"/>
      <c r="BKJ38" s="1242"/>
      <c r="BKK38" s="1242"/>
      <c r="BKL38" s="1242"/>
      <c r="BKM38" s="1242"/>
      <c r="BKN38" s="1242"/>
      <c r="BKO38" s="1242"/>
      <c r="BKP38" s="1242"/>
      <c r="BKQ38" s="1242"/>
      <c r="BKR38" s="1242"/>
      <c r="BKS38" s="1242"/>
      <c r="BKT38" s="1242"/>
      <c r="BKU38" s="1242"/>
      <c r="BKV38" s="1242"/>
      <c r="BKW38" s="1242"/>
      <c r="BKX38" s="1242"/>
      <c r="BKY38" s="1242"/>
      <c r="BKZ38" s="1242"/>
      <c r="BLA38" s="1242"/>
      <c r="BLB38" s="1242"/>
      <c r="BLC38" s="1242"/>
      <c r="BLD38" s="1242"/>
      <c r="BLE38" s="1242"/>
      <c r="BLF38" s="1242"/>
      <c r="BLG38" s="1242"/>
      <c r="BLH38" s="1242"/>
      <c r="BLI38" s="1242"/>
      <c r="BLJ38" s="1242"/>
      <c r="BLK38" s="1242"/>
      <c r="BLL38" s="1242"/>
      <c r="BLM38" s="1242"/>
      <c r="BLN38" s="1242"/>
      <c r="BLO38" s="1242"/>
      <c r="BLP38" s="1242"/>
      <c r="BLQ38" s="1242"/>
      <c r="BLR38" s="1242"/>
      <c r="BLS38" s="1242"/>
      <c r="BLT38" s="1242"/>
      <c r="BLU38" s="1242"/>
      <c r="BLV38" s="1242"/>
      <c r="BLW38" s="1242"/>
      <c r="BLX38" s="1242"/>
      <c r="BLY38" s="1242"/>
      <c r="BLZ38" s="1242"/>
      <c r="BMA38" s="1242"/>
      <c r="BMB38" s="1242"/>
      <c r="BMC38" s="1242"/>
      <c r="BMD38" s="1242"/>
      <c r="BME38" s="1242"/>
      <c r="BMF38" s="1242"/>
      <c r="BMG38" s="1242"/>
      <c r="BMH38" s="1242"/>
      <c r="BMI38" s="1242"/>
      <c r="BMJ38" s="1242"/>
      <c r="BMK38" s="1242"/>
      <c r="BML38" s="1242"/>
      <c r="BMM38" s="1242"/>
      <c r="BMN38" s="1242"/>
      <c r="BMO38" s="1242"/>
      <c r="BMP38" s="1242"/>
      <c r="BMQ38" s="1242"/>
      <c r="BMR38" s="1242"/>
      <c r="BMS38" s="1242"/>
      <c r="BMT38" s="1242"/>
      <c r="BMU38" s="1242"/>
      <c r="BMV38" s="1242"/>
      <c r="BMW38" s="1242"/>
      <c r="BMX38" s="1242"/>
      <c r="BMY38" s="1242"/>
      <c r="BMZ38" s="1242"/>
      <c r="BNA38" s="1242"/>
      <c r="BNB38" s="1242"/>
      <c r="BNC38" s="1242"/>
      <c r="BND38" s="1242"/>
      <c r="BNE38" s="1242"/>
      <c r="BNF38" s="1242"/>
      <c r="BNG38" s="1242"/>
      <c r="BNH38" s="1242"/>
      <c r="BNI38" s="1242"/>
      <c r="BNJ38" s="1242"/>
      <c r="BNK38" s="1242"/>
      <c r="BNL38" s="1242"/>
      <c r="BNM38" s="1242"/>
      <c r="BNN38" s="1242"/>
      <c r="BNO38" s="1242"/>
      <c r="BNP38" s="1242"/>
      <c r="BNQ38" s="1242"/>
      <c r="BNR38" s="1242"/>
      <c r="BNS38" s="1242"/>
      <c r="BNT38" s="1242"/>
      <c r="BNU38" s="1242"/>
      <c r="BNV38" s="1242"/>
      <c r="BNW38" s="1242"/>
      <c r="BNX38" s="1242"/>
      <c r="BNY38" s="1242"/>
      <c r="BNZ38" s="1242"/>
      <c r="BOA38" s="1242"/>
      <c r="BOB38" s="1242"/>
      <c r="BOC38" s="1242"/>
      <c r="BOD38" s="1242"/>
      <c r="BOE38" s="1242"/>
      <c r="BOF38" s="1242"/>
      <c r="BOG38" s="1242"/>
      <c r="BOH38" s="1242"/>
      <c r="BOI38" s="1242"/>
      <c r="BOJ38" s="1242"/>
      <c r="BOK38" s="1242"/>
      <c r="BOL38" s="1242"/>
      <c r="BOM38" s="1242"/>
      <c r="BON38" s="1242"/>
      <c r="BOO38" s="1242"/>
      <c r="BOP38" s="1242"/>
      <c r="BOQ38" s="1242"/>
      <c r="BOR38" s="1242"/>
      <c r="BOS38" s="1242"/>
      <c r="BOT38" s="1242"/>
      <c r="BOU38" s="1242"/>
      <c r="BOV38" s="1242"/>
      <c r="BOW38" s="1242"/>
      <c r="BOX38" s="1242"/>
      <c r="BOY38" s="1242"/>
      <c r="BOZ38" s="1242"/>
      <c r="BPA38" s="1242"/>
      <c r="BPB38" s="1242"/>
      <c r="BPC38" s="1242"/>
      <c r="BPD38" s="1242"/>
      <c r="BPE38" s="1242"/>
      <c r="BPF38" s="1242"/>
      <c r="BPG38" s="1242"/>
      <c r="BPH38" s="1242"/>
      <c r="BPI38" s="1242"/>
      <c r="BPJ38" s="1242"/>
      <c r="BPK38" s="1242"/>
      <c r="BPL38" s="1242"/>
      <c r="BPM38" s="1242"/>
      <c r="BPN38" s="1242"/>
      <c r="BPO38" s="1242"/>
      <c r="BPP38" s="1242"/>
      <c r="BPQ38" s="1242"/>
      <c r="BPR38" s="1242"/>
      <c r="BPS38" s="1242"/>
      <c r="BPT38" s="1242"/>
      <c r="BPU38" s="1242"/>
      <c r="BPV38" s="1242"/>
      <c r="BPW38" s="1242"/>
      <c r="BPX38" s="1242"/>
      <c r="BPY38" s="1242"/>
      <c r="BPZ38" s="1242"/>
      <c r="BQA38" s="1242"/>
      <c r="BQB38" s="1242"/>
      <c r="BQC38" s="1242"/>
      <c r="BQD38" s="1242"/>
      <c r="BQE38" s="1242"/>
      <c r="BQF38" s="1242"/>
      <c r="BQG38" s="1242"/>
      <c r="BQH38" s="1242"/>
      <c r="BQI38" s="1242"/>
      <c r="BQJ38" s="1242"/>
      <c r="BQK38" s="1242"/>
      <c r="BQL38" s="1242"/>
      <c r="BQM38" s="1242"/>
      <c r="BQN38" s="1242"/>
      <c r="BQO38" s="1242"/>
      <c r="BQP38" s="1242"/>
      <c r="BQQ38" s="1242"/>
      <c r="BQR38" s="1242"/>
      <c r="BQS38" s="1242"/>
      <c r="BQT38" s="1242"/>
      <c r="BQU38" s="1242"/>
      <c r="BQV38" s="1242"/>
      <c r="BQW38" s="1242"/>
      <c r="BQX38" s="1242"/>
      <c r="BQY38" s="1242"/>
      <c r="BQZ38" s="1242"/>
      <c r="BRA38" s="1242"/>
      <c r="BRB38" s="1242"/>
      <c r="BRC38" s="1242"/>
      <c r="BRD38" s="1242"/>
      <c r="BRE38" s="1242"/>
      <c r="BRF38" s="1242"/>
      <c r="BRG38" s="1242"/>
      <c r="BRH38" s="1242"/>
      <c r="BRI38" s="1242"/>
      <c r="BRJ38" s="1242"/>
      <c r="BRK38" s="1242"/>
      <c r="BRL38" s="1242"/>
      <c r="BRM38" s="1242"/>
      <c r="BRN38" s="1242"/>
      <c r="BRO38" s="1242"/>
      <c r="BRP38" s="1242"/>
      <c r="BRQ38" s="1242"/>
      <c r="BRR38" s="1242"/>
      <c r="BRS38" s="1242"/>
      <c r="BRT38" s="1242"/>
      <c r="BRU38" s="1242"/>
      <c r="BRV38" s="1242"/>
      <c r="BRW38" s="1242"/>
      <c r="BRX38" s="1242"/>
      <c r="BRY38" s="1242"/>
      <c r="BRZ38" s="1242"/>
      <c r="BSA38" s="1242"/>
      <c r="BSB38" s="1242"/>
      <c r="BSC38" s="1242"/>
      <c r="BSD38" s="1242"/>
      <c r="BSE38" s="1242"/>
      <c r="BSF38" s="1242"/>
      <c r="BSG38" s="1242"/>
      <c r="BSH38" s="1242"/>
      <c r="BSI38" s="1242"/>
      <c r="BSJ38" s="1242"/>
      <c r="BSK38" s="1242"/>
      <c r="BSL38" s="1242"/>
      <c r="BSM38" s="1242"/>
      <c r="BSN38" s="1242"/>
      <c r="BSO38" s="1242"/>
      <c r="BSP38" s="1242"/>
      <c r="BSQ38" s="1242"/>
      <c r="BSR38" s="1242"/>
      <c r="BSS38" s="1242"/>
      <c r="BST38" s="1242"/>
      <c r="BSU38" s="1242"/>
      <c r="BSV38" s="1242"/>
      <c r="BSW38" s="1242"/>
      <c r="BSX38" s="1242"/>
      <c r="BSY38" s="1242"/>
      <c r="BSZ38" s="1242"/>
      <c r="BTA38" s="1242"/>
      <c r="BTB38" s="1242"/>
      <c r="BTC38" s="1242"/>
      <c r="BTD38" s="1242"/>
      <c r="BTE38" s="1242"/>
      <c r="BTF38" s="1242"/>
      <c r="BTG38" s="1242"/>
      <c r="BTH38" s="1242"/>
      <c r="BTI38" s="1242"/>
      <c r="BTJ38" s="1242"/>
      <c r="BTK38" s="1242"/>
      <c r="BTL38" s="1242"/>
      <c r="BTM38" s="1242"/>
      <c r="BTN38" s="1242"/>
      <c r="BTO38" s="1242"/>
      <c r="BTP38" s="1242"/>
      <c r="BTQ38" s="1242"/>
      <c r="BTR38" s="1242"/>
      <c r="BTS38" s="1242"/>
      <c r="BTT38" s="1242"/>
      <c r="BTU38" s="1242"/>
      <c r="BTV38" s="1242"/>
      <c r="BTW38" s="1242"/>
      <c r="BTX38" s="1242"/>
      <c r="BTY38" s="1242"/>
      <c r="BTZ38" s="1242"/>
      <c r="BUA38" s="1242"/>
      <c r="BUB38" s="1242"/>
      <c r="BUC38" s="1242"/>
      <c r="BUD38" s="1242"/>
      <c r="BUE38" s="1242"/>
      <c r="BUF38" s="1242"/>
      <c r="BUG38" s="1242"/>
      <c r="BUH38" s="1242"/>
      <c r="BUI38" s="1242"/>
      <c r="BUJ38" s="1242"/>
      <c r="BUK38" s="1242"/>
      <c r="BUL38" s="1242"/>
      <c r="BUM38" s="1242"/>
      <c r="BUN38" s="1242"/>
      <c r="BUO38" s="1242"/>
      <c r="BUP38" s="1242"/>
      <c r="BUQ38" s="1242"/>
      <c r="BUR38" s="1242"/>
      <c r="BUS38" s="1242"/>
      <c r="BUT38" s="1242"/>
      <c r="BUU38" s="1242"/>
      <c r="BUV38" s="1242"/>
      <c r="BUW38" s="1242"/>
      <c r="BUX38" s="1242"/>
      <c r="BUY38" s="1242"/>
      <c r="BUZ38" s="1242"/>
      <c r="BVA38" s="1242"/>
      <c r="BVB38" s="1242"/>
      <c r="BVC38" s="1242"/>
      <c r="BVD38" s="1242"/>
      <c r="BVE38" s="1242"/>
      <c r="BVF38" s="1242"/>
      <c r="BVG38" s="1242"/>
      <c r="BVH38" s="1242"/>
      <c r="BVI38" s="1242"/>
      <c r="BVJ38" s="1242"/>
      <c r="BVK38" s="1242"/>
      <c r="BVL38" s="1242"/>
      <c r="BVM38" s="1242"/>
      <c r="BVN38" s="1242"/>
      <c r="BVO38" s="1242"/>
      <c r="BVP38" s="1242"/>
      <c r="BVQ38" s="1242"/>
      <c r="BVR38" s="1242"/>
      <c r="BVS38" s="1242"/>
      <c r="BVT38" s="1242"/>
      <c r="BVU38" s="1242"/>
      <c r="BVV38" s="1242"/>
      <c r="BVW38" s="1242"/>
      <c r="BVX38" s="1242"/>
      <c r="BVY38" s="1242"/>
      <c r="BVZ38" s="1242"/>
      <c r="BWA38" s="1242"/>
      <c r="BWB38" s="1242"/>
      <c r="BWC38" s="1242"/>
      <c r="BWD38" s="1242"/>
      <c r="BWE38" s="1242"/>
      <c r="BWF38" s="1242"/>
      <c r="BWG38" s="1242"/>
      <c r="BWH38" s="1242"/>
      <c r="BWI38" s="1242"/>
      <c r="BWJ38" s="1242"/>
      <c r="BWK38" s="1242"/>
      <c r="BWL38" s="1242"/>
      <c r="BWM38" s="1242"/>
      <c r="BWN38" s="1242"/>
      <c r="BWO38" s="1242"/>
      <c r="BWP38" s="1242"/>
      <c r="BWQ38" s="1242"/>
      <c r="BWR38" s="1242"/>
      <c r="BWS38" s="1242"/>
      <c r="BWT38" s="1242"/>
      <c r="BWU38" s="1242"/>
      <c r="BWV38" s="1242"/>
      <c r="BWW38" s="1242"/>
      <c r="BWX38" s="1242"/>
      <c r="BWY38" s="1242"/>
      <c r="BWZ38" s="1242"/>
      <c r="BXA38" s="1242"/>
      <c r="BXB38" s="1242"/>
      <c r="BXC38" s="1242"/>
      <c r="BXD38" s="1242"/>
      <c r="BXE38" s="1242"/>
      <c r="BXF38" s="1242"/>
      <c r="BXG38" s="1242"/>
      <c r="BXH38" s="1242"/>
      <c r="BXI38" s="1242"/>
      <c r="BXJ38" s="1242"/>
      <c r="BXK38" s="1242"/>
      <c r="BXL38" s="1242"/>
      <c r="BXM38" s="1242"/>
      <c r="BXN38" s="1242"/>
      <c r="BXO38" s="1242"/>
      <c r="BXP38" s="1242"/>
      <c r="BXQ38" s="1242"/>
      <c r="BXR38" s="1242"/>
      <c r="BXS38" s="1242"/>
      <c r="BXT38" s="1242"/>
      <c r="BXU38" s="1242"/>
      <c r="BXV38" s="1242"/>
      <c r="BXW38" s="1242"/>
      <c r="BXX38" s="1242"/>
      <c r="BXY38" s="1242"/>
      <c r="BXZ38" s="1242"/>
      <c r="BYA38" s="1242"/>
      <c r="BYB38" s="1242"/>
      <c r="BYC38" s="1242"/>
      <c r="BYD38" s="1242"/>
      <c r="BYE38" s="1242"/>
      <c r="BYF38" s="1242"/>
      <c r="BYG38" s="1242"/>
      <c r="BYH38" s="1242"/>
      <c r="BYI38" s="1242"/>
      <c r="BYJ38" s="1242"/>
      <c r="BYK38" s="1242"/>
      <c r="BYL38" s="1242"/>
      <c r="BYM38" s="1242"/>
      <c r="BYN38" s="1242"/>
      <c r="BYO38" s="1242"/>
      <c r="BYP38" s="1242"/>
      <c r="BYQ38" s="1242"/>
      <c r="BYR38" s="1242"/>
      <c r="BYS38" s="1242"/>
      <c r="BYT38" s="1242"/>
      <c r="BYU38" s="1242"/>
      <c r="BYV38" s="1242"/>
      <c r="BYW38" s="1242"/>
      <c r="BYX38" s="1242"/>
      <c r="BYY38" s="1242"/>
      <c r="BYZ38" s="1242"/>
      <c r="BZA38" s="1242"/>
      <c r="BZB38" s="1242"/>
      <c r="BZC38" s="1242"/>
      <c r="BZD38" s="1242"/>
      <c r="BZE38" s="1242"/>
      <c r="BZF38" s="1242"/>
      <c r="BZG38" s="1242"/>
      <c r="BZH38" s="1242"/>
      <c r="BZI38" s="1242"/>
      <c r="BZJ38" s="1242"/>
      <c r="BZK38" s="1242"/>
      <c r="BZL38" s="1242"/>
      <c r="BZM38" s="1242"/>
      <c r="BZN38" s="1242"/>
      <c r="BZO38" s="1242"/>
      <c r="BZP38" s="1242"/>
      <c r="BZQ38" s="1242"/>
      <c r="BZR38" s="1242"/>
      <c r="BZS38" s="1242"/>
      <c r="BZT38" s="1242"/>
      <c r="BZU38" s="1242"/>
      <c r="BZV38" s="1242"/>
      <c r="BZW38" s="1242"/>
      <c r="BZX38" s="1242"/>
      <c r="BZY38" s="1242"/>
      <c r="BZZ38" s="1242"/>
      <c r="CAA38" s="1242"/>
      <c r="CAB38" s="1242"/>
      <c r="CAC38" s="1242"/>
      <c r="CAD38" s="1242"/>
      <c r="CAE38" s="1242"/>
      <c r="CAF38" s="1242"/>
      <c r="CAG38" s="1242"/>
      <c r="CAH38" s="1242"/>
      <c r="CAI38" s="1242"/>
      <c r="CAJ38" s="1242"/>
      <c r="CAK38" s="1242"/>
      <c r="CAL38" s="1242"/>
      <c r="CAM38" s="1242"/>
      <c r="CAN38" s="1242"/>
      <c r="CAO38" s="1242"/>
      <c r="CAP38" s="1242"/>
      <c r="CAQ38" s="1242"/>
      <c r="CAR38" s="1242"/>
      <c r="CAS38" s="1242"/>
      <c r="CAT38" s="1242"/>
      <c r="CAU38" s="1242"/>
      <c r="CAV38" s="1242"/>
      <c r="CAW38" s="1242"/>
      <c r="CAX38" s="1242"/>
      <c r="CAY38" s="1242"/>
      <c r="CAZ38" s="1242"/>
      <c r="CBA38" s="1242"/>
      <c r="CBB38" s="1242"/>
      <c r="CBC38" s="1242"/>
      <c r="CBD38" s="1242"/>
      <c r="CBE38" s="1242"/>
      <c r="CBF38" s="1242"/>
      <c r="CBG38" s="1242"/>
      <c r="CBH38" s="1242"/>
      <c r="CBI38" s="1242"/>
      <c r="CBJ38" s="1242"/>
      <c r="CBK38" s="1242"/>
      <c r="CBL38" s="1242"/>
      <c r="CBM38" s="1242"/>
      <c r="CBN38" s="1242"/>
      <c r="CBO38" s="1242"/>
      <c r="CBP38" s="1242"/>
      <c r="CBQ38" s="1242"/>
      <c r="CBR38" s="1242"/>
      <c r="CBS38" s="1242"/>
      <c r="CBT38" s="1242"/>
      <c r="CBU38" s="1242"/>
      <c r="CBV38" s="1242"/>
      <c r="CBW38" s="1242"/>
      <c r="CBX38" s="1242"/>
      <c r="CBY38" s="1242"/>
      <c r="CBZ38" s="1242"/>
      <c r="CCA38" s="1242"/>
      <c r="CCB38" s="1242"/>
      <c r="CCC38" s="1242"/>
      <c r="CCD38" s="1242"/>
      <c r="CCE38" s="1242"/>
      <c r="CCF38" s="1242"/>
      <c r="CCG38" s="1242"/>
      <c r="CCH38" s="1242"/>
      <c r="CCI38" s="1242"/>
      <c r="CCJ38" s="1242"/>
      <c r="CCK38" s="1242"/>
      <c r="CCL38" s="1242"/>
      <c r="CCM38" s="1242"/>
      <c r="CCN38" s="1242"/>
      <c r="CCO38" s="1242"/>
      <c r="CCP38" s="1242"/>
      <c r="CCQ38" s="1242"/>
      <c r="CCR38" s="1242"/>
      <c r="CCS38" s="1242"/>
      <c r="CCT38" s="1242"/>
      <c r="CCU38" s="1242"/>
      <c r="CCV38" s="1242"/>
      <c r="CCW38" s="1242"/>
      <c r="CCX38" s="1242"/>
      <c r="CCY38" s="1242"/>
      <c r="CCZ38" s="1242"/>
      <c r="CDA38" s="1242"/>
      <c r="CDB38" s="1242"/>
      <c r="CDC38" s="1242"/>
      <c r="CDD38" s="1242"/>
      <c r="CDE38" s="1242"/>
      <c r="CDF38" s="1242"/>
      <c r="CDG38" s="1242"/>
      <c r="CDH38" s="1242"/>
      <c r="CDI38" s="1242"/>
      <c r="CDJ38" s="1242"/>
      <c r="CDK38" s="1242"/>
      <c r="CDL38" s="1242"/>
      <c r="CDM38" s="1242"/>
      <c r="CDN38" s="1242"/>
      <c r="CDO38" s="1242"/>
      <c r="CDP38" s="1242"/>
      <c r="CDQ38" s="1242"/>
      <c r="CDR38" s="1242"/>
      <c r="CDS38" s="1242"/>
      <c r="CDT38" s="1242"/>
      <c r="CDU38" s="1242"/>
      <c r="CDV38" s="1242"/>
      <c r="CDW38" s="1242"/>
      <c r="CDX38" s="1242"/>
      <c r="CDY38" s="1242"/>
      <c r="CDZ38" s="1242"/>
      <c r="CEA38" s="1242"/>
      <c r="CEB38" s="1242"/>
      <c r="CEC38" s="1242"/>
      <c r="CED38" s="1242"/>
      <c r="CEE38" s="1242"/>
      <c r="CEF38" s="1242"/>
      <c r="CEG38" s="1242"/>
      <c r="CEH38" s="1242"/>
      <c r="CEI38" s="1242"/>
      <c r="CEJ38" s="1242"/>
      <c r="CEK38" s="1242"/>
      <c r="CEL38" s="1242"/>
      <c r="CEM38" s="1242"/>
      <c r="CEN38" s="1242"/>
      <c r="CEO38" s="1242"/>
      <c r="CEP38" s="1242"/>
      <c r="CEQ38" s="1242"/>
      <c r="CER38" s="1242"/>
      <c r="CES38" s="1242"/>
      <c r="CET38" s="1242"/>
      <c r="CEU38" s="1242"/>
      <c r="CEV38" s="1242"/>
      <c r="CEW38" s="1242"/>
      <c r="CEX38" s="1242"/>
      <c r="CEY38" s="1242"/>
      <c r="CEZ38" s="1242"/>
      <c r="CFA38" s="1242"/>
      <c r="CFB38" s="1242"/>
      <c r="CFC38" s="1242"/>
      <c r="CFD38" s="1242"/>
      <c r="CFE38" s="1242"/>
      <c r="CFF38" s="1242"/>
      <c r="CFG38" s="1242"/>
      <c r="CFH38" s="1242"/>
      <c r="CFI38" s="1242"/>
      <c r="CFJ38" s="1242"/>
      <c r="CFK38" s="1242"/>
      <c r="CFL38" s="1242"/>
      <c r="CFM38" s="1242"/>
      <c r="CFN38" s="1242"/>
      <c r="CFO38" s="1242"/>
      <c r="CFP38" s="1242"/>
      <c r="CFQ38" s="1242"/>
      <c r="CFR38" s="1242"/>
      <c r="CFS38" s="1242"/>
      <c r="CFT38" s="1242"/>
      <c r="CFU38" s="1242"/>
      <c r="CFV38" s="1242"/>
      <c r="CFW38" s="1242"/>
      <c r="CFX38" s="1242"/>
      <c r="CFY38" s="1242"/>
      <c r="CFZ38" s="1242"/>
      <c r="CGA38" s="1242"/>
      <c r="CGB38" s="1242"/>
      <c r="CGC38" s="1242"/>
      <c r="CGD38" s="1242"/>
      <c r="CGE38" s="1242"/>
      <c r="CGF38" s="1242"/>
      <c r="CGG38" s="1242"/>
      <c r="CGH38" s="1242"/>
      <c r="CGI38" s="1242"/>
      <c r="CGJ38" s="1242"/>
      <c r="CGK38" s="1242"/>
      <c r="CGL38" s="1242"/>
      <c r="CGM38" s="1242"/>
      <c r="CGN38" s="1242"/>
      <c r="CGO38" s="1242"/>
      <c r="CGP38" s="1242"/>
      <c r="CGQ38" s="1242"/>
      <c r="CGR38" s="1242"/>
      <c r="CGS38" s="1242"/>
      <c r="CGT38" s="1242"/>
      <c r="CGU38" s="1242"/>
      <c r="CGV38" s="1242"/>
      <c r="CGW38" s="1242"/>
      <c r="CGX38" s="1242"/>
      <c r="CGY38" s="1242"/>
      <c r="CGZ38" s="1242"/>
      <c r="CHA38" s="1242"/>
      <c r="CHB38" s="1242"/>
      <c r="CHC38" s="1242"/>
      <c r="CHD38" s="1242"/>
      <c r="CHE38" s="1242"/>
      <c r="CHF38" s="1242"/>
      <c r="CHG38" s="1242"/>
      <c r="CHH38" s="1242"/>
      <c r="CHI38" s="1242"/>
      <c r="CHJ38" s="1242"/>
      <c r="CHK38" s="1242"/>
      <c r="CHL38" s="1242"/>
      <c r="CHM38" s="1242"/>
      <c r="CHN38" s="1242"/>
      <c r="CHO38" s="1242"/>
      <c r="CHP38" s="1242"/>
      <c r="CHQ38" s="1242"/>
      <c r="CHR38" s="1242"/>
      <c r="CHS38" s="1242"/>
      <c r="CHT38" s="1242"/>
      <c r="CHU38" s="1242"/>
      <c r="CHV38" s="1242"/>
      <c r="CHW38" s="1242"/>
      <c r="CHX38" s="1242"/>
      <c r="CHY38" s="1242"/>
      <c r="CHZ38" s="1242"/>
      <c r="CIA38" s="1242"/>
      <c r="CIB38" s="1242"/>
      <c r="CIC38" s="1242"/>
      <c r="CID38" s="1242"/>
      <c r="CIE38" s="1242"/>
      <c r="CIF38" s="1242"/>
      <c r="CIG38" s="1242"/>
      <c r="CIH38" s="1242"/>
      <c r="CII38" s="1242"/>
      <c r="CIJ38" s="1242"/>
      <c r="CIK38" s="1242"/>
      <c r="CIL38" s="1242"/>
      <c r="CIM38" s="1242"/>
      <c r="CIN38" s="1242"/>
      <c r="CIO38" s="1242"/>
      <c r="CIP38" s="1242"/>
      <c r="CIQ38" s="1242"/>
      <c r="CIR38" s="1242"/>
      <c r="CIS38" s="1242"/>
      <c r="CIT38" s="1242"/>
      <c r="CIU38" s="1242"/>
      <c r="CIV38" s="1242"/>
      <c r="CIW38" s="1242"/>
      <c r="CIX38" s="1242"/>
      <c r="CIY38" s="1242"/>
      <c r="CIZ38" s="1242"/>
      <c r="CJA38" s="1242"/>
      <c r="CJB38" s="1242"/>
      <c r="CJC38" s="1242"/>
      <c r="CJD38" s="1242"/>
      <c r="CJE38" s="1242"/>
      <c r="CJF38" s="1242"/>
      <c r="CJG38" s="1242"/>
      <c r="CJH38" s="1242"/>
      <c r="CJI38" s="1242"/>
      <c r="CJJ38" s="1242"/>
      <c r="CJK38" s="1242"/>
      <c r="CJL38" s="1242"/>
      <c r="CJM38" s="1242"/>
      <c r="CJN38" s="1242"/>
      <c r="CJO38" s="1242"/>
      <c r="CJP38" s="1242"/>
      <c r="CJQ38" s="1242"/>
      <c r="CJR38" s="1242"/>
      <c r="CJS38" s="1242"/>
      <c r="CJT38" s="1242"/>
      <c r="CJU38" s="1242"/>
      <c r="CJV38" s="1242"/>
      <c r="CJW38" s="1242"/>
      <c r="CJX38" s="1242"/>
      <c r="CJY38" s="1242"/>
      <c r="CJZ38" s="1242"/>
      <c r="CKA38" s="1242"/>
      <c r="CKB38" s="1242"/>
      <c r="CKC38" s="1242"/>
      <c r="CKD38" s="1242"/>
      <c r="CKE38" s="1242"/>
      <c r="CKF38" s="1242"/>
      <c r="CKG38" s="1242"/>
      <c r="CKH38" s="1242"/>
      <c r="CKI38" s="1242"/>
      <c r="CKJ38" s="1242"/>
      <c r="CKK38" s="1242"/>
      <c r="CKL38" s="1242"/>
      <c r="CKM38" s="1242"/>
      <c r="CKN38" s="1242"/>
      <c r="CKO38" s="1242"/>
      <c r="CKP38" s="1242"/>
      <c r="CKQ38" s="1242"/>
      <c r="CKR38" s="1242"/>
      <c r="CKS38" s="1242"/>
      <c r="CKT38" s="1242"/>
      <c r="CKU38" s="1242"/>
      <c r="CKV38" s="1242"/>
      <c r="CKW38" s="1242"/>
      <c r="CKX38" s="1242"/>
      <c r="CKY38" s="1242"/>
      <c r="CKZ38" s="1242"/>
      <c r="CLA38" s="1242"/>
      <c r="CLB38" s="1242"/>
      <c r="CLC38" s="1242"/>
      <c r="CLD38" s="1242"/>
      <c r="CLE38" s="1242"/>
      <c r="CLF38" s="1242"/>
      <c r="CLG38" s="1242"/>
      <c r="CLH38" s="1242"/>
      <c r="CLI38" s="1242"/>
      <c r="CLJ38" s="1242"/>
      <c r="CLK38" s="1242"/>
      <c r="CLL38" s="1242"/>
      <c r="CLM38" s="1242"/>
      <c r="CLN38" s="1242"/>
      <c r="CLO38" s="1242"/>
      <c r="CLP38" s="1242"/>
      <c r="CLQ38" s="1242"/>
      <c r="CLR38" s="1242"/>
      <c r="CLS38" s="1242"/>
      <c r="CLT38" s="1242"/>
      <c r="CLU38" s="1242"/>
      <c r="CLV38" s="1242"/>
      <c r="CLW38" s="1242"/>
      <c r="CLX38" s="1242"/>
      <c r="CLY38" s="1242"/>
      <c r="CLZ38" s="1242"/>
      <c r="CMA38" s="1242"/>
      <c r="CMB38" s="1242"/>
      <c r="CMC38" s="1242"/>
      <c r="CMD38" s="1242"/>
      <c r="CME38" s="1242"/>
      <c r="CMF38" s="1242"/>
      <c r="CMG38" s="1242"/>
      <c r="CMH38" s="1242"/>
      <c r="CMI38" s="1242"/>
      <c r="CMJ38" s="1242"/>
      <c r="CMK38" s="1242"/>
      <c r="CML38" s="1242"/>
      <c r="CMM38" s="1242"/>
      <c r="CMN38" s="1242"/>
      <c r="CMO38" s="1242"/>
      <c r="CMP38" s="1242"/>
      <c r="CMQ38" s="1242"/>
      <c r="CMR38" s="1242"/>
      <c r="CMS38" s="1242"/>
      <c r="CMT38" s="1242"/>
      <c r="CMU38" s="1242"/>
      <c r="CMV38" s="1242"/>
      <c r="CMW38" s="1242"/>
      <c r="CMX38" s="1242"/>
      <c r="CMY38" s="1242"/>
      <c r="CMZ38" s="1242"/>
      <c r="CNA38" s="1242"/>
      <c r="CNB38" s="1242"/>
      <c r="CNC38" s="1242"/>
      <c r="CND38" s="1242"/>
      <c r="CNE38" s="1242"/>
      <c r="CNF38" s="1242"/>
      <c r="CNG38" s="1242"/>
      <c r="CNH38" s="1242"/>
      <c r="CNI38" s="1242"/>
      <c r="CNJ38" s="1242"/>
      <c r="CNK38" s="1242"/>
      <c r="CNL38" s="1242"/>
      <c r="CNM38" s="1242"/>
      <c r="CNN38" s="1242"/>
      <c r="CNO38" s="1242"/>
      <c r="CNP38" s="1242"/>
      <c r="CNQ38" s="1242"/>
      <c r="CNR38" s="1242"/>
      <c r="CNS38" s="1242"/>
      <c r="CNT38" s="1242"/>
      <c r="CNU38" s="1242"/>
      <c r="CNV38" s="1242"/>
      <c r="CNW38" s="1242"/>
      <c r="CNX38" s="1242"/>
      <c r="CNY38" s="1242"/>
      <c r="CNZ38" s="1242"/>
      <c r="COA38" s="1242"/>
      <c r="COB38" s="1242"/>
      <c r="COC38" s="1242"/>
      <c r="COD38" s="1242"/>
      <c r="COE38" s="1242"/>
      <c r="COF38" s="1242"/>
      <c r="COG38" s="1242"/>
      <c r="COH38" s="1242"/>
      <c r="COI38" s="1242"/>
      <c r="COJ38" s="1242"/>
      <c r="COK38" s="1242"/>
      <c r="COL38" s="1242"/>
      <c r="COM38" s="1242"/>
      <c r="CON38" s="1242"/>
      <c r="COO38" s="1242"/>
      <c r="COP38" s="1242"/>
      <c r="COQ38" s="1242"/>
      <c r="COR38" s="1242"/>
      <c r="COS38" s="1242"/>
      <c r="COT38" s="1242"/>
      <c r="COU38" s="1242"/>
      <c r="COV38" s="1242"/>
      <c r="COW38" s="1242"/>
      <c r="COX38" s="1242"/>
      <c r="COY38" s="1242"/>
      <c r="COZ38" s="1242"/>
      <c r="CPA38" s="1242"/>
      <c r="CPB38" s="1242"/>
      <c r="CPC38" s="1242"/>
      <c r="CPD38" s="1242"/>
      <c r="CPE38" s="1242"/>
      <c r="CPF38" s="1242"/>
      <c r="CPG38" s="1242"/>
      <c r="CPH38" s="1242"/>
      <c r="CPI38" s="1242"/>
      <c r="CPJ38" s="1242"/>
      <c r="CPK38" s="1242"/>
      <c r="CPL38" s="1242"/>
      <c r="CPM38" s="1242"/>
      <c r="CPN38" s="1242"/>
      <c r="CPO38" s="1242"/>
      <c r="CPP38" s="1242"/>
      <c r="CPQ38" s="1242"/>
      <c r="CPR38" s="1242"/>
      <c r="CPS38" s="1242"/>
      <c r="CPT38" s="1242"/>
      <c r="CPU38" s="1242"/>
      <c r="CPV38" s="1242"/>
      <c r="CPW38" s="1242"/>
      <c r="CPX38" s="1242"/>
      <c r="CPY38" s="1242"/>
      <c r="CPZ38" s="1242"/>
      <c r="CQA38" s="1242"/>
      <c r="CQB38" s="1242"/>
      <c r="CQC38" s="1242"/>
      <c r="CQD38" s="1242"/>
      <c r="CQE38" s="1242"/>
      <c r="CQF38" s="1242"/>
      <c r="CQG38" s="1242"/>
      <c r="CQH38" s="1242"/>
      <c r="CQI38" s="1242"/>
      <c r="CQJ38" s="1242"/>
      <c r="CQK38" s="1242"/>
      <c r="CQL38" s="1242"/>
      <c r="CQM38" s="1242"/>
      <c r="CQN38" s="1242"/>
      <c r="CQO38" s="1242"/>
      <c r="CQP38" s="1242"/>
      <c r="CQQ38" s="1242"/>
      <c r="CQR38" s="1242"/>
      <c r="CQS38" s="1242"/>
      <c r="CQT38" s="1242"/>
      <c r="CQU38" s="1242"/>
      <c r="CQV38" s="1242"/>
      <c r="CQW38" s="1242"/>
      <c r="CQX38" s="1242"/>
      <c r="CQY38" s="1242"/>
      <c r="CQZ38" s="1242"/>
      <c r="CRA38" s="1242"/>
      <c r="CRB38" s="1242"/>
      <c r="CRC38" s="1242"/>
      <c r="CRD38" s="1242"/>
      <c r="CRE38" s="1242"/>
      <c r="CRF38" s="1242"/>
      <c r="CRG38" s="1242"/>
      <c r="CRH38" s="1242"/>
      <c r="CRI38" s="1242"/>
      <c r="CRJ38" s="1242"/>
      <c r="CRK38" s="1242"/>
      <c r="CRL38" s="1242"/>
      <c r="CRM38" s="1242"/>
      <c r="CRN38" s="1242"/>
      <c r="CRO38" s="1242"/>
      <c r="CRP38" s="1242"/>
      <c r="CRQ38" s="1242"/>
      <c r="CRR38" s="1242"/>
      <c r="CRS38" s="1242"/>
      <c r="CRT38" s="1242"/>
      <c r="CRU38" s="1242"/>
      <c r="CRV38" s="1242"/>
      <c r="CRW38" s="1242"/>
      <c r="CRX38" s="1242"/>
      <c r="CRY38" s="1242"/>
      <c r="CRZ38" s="1242"/>
      <c r="CSA38" s="1242"/>
      <c r="CSB38" s="1242"/>
      <c r="CSC38" s="1242"/>
      <c r="CSD38" s="1242"/>
      <c r="CSE38" s="1242"/>
      <c r="CSF38" s="1242"/>
      <c r="CSG38" s="1242"/>
      <c r="CSH38" s="1242"/>
      <c r="CSI38" s="1242"/>
      <c r="CSJ38" s="1242"/>
      <c r="CSK38" s="1242"/>
      <c r="CSL38" s="1242"/>
      <c r="CSM38" s="1242"/>
      <c r="CSN38" s="1242"/>
      <c r="CSO38" s="1242"/>
      <c r="CSP38" s="1242"/>
      <c r="CSQ38" s="1242"/>
      <c r="CSR38" s="1242"/>
      <c r="CSS38" s="1242"/>
      <c r="CST38" s="1242"/>
      <c r="CSU38" s="1242"/>
      <c r="CSV38" s="1242"/>
      <c r="CSW38" s="1242"/>
      <c r="CSX38" s="1242"/>
      <c r="CSY38" s="1242"/>
      <c r="CSZ38" s="1242"/>
      <c r="CTA38" s="1242"/>
      <c r="CTB38" s="1242"/>
      <c r="CTC38" s="1242"/>
      <c r="CTD38" s="1242"/>
      <c r="CTE38" s="1242"/>
      <c r="CTF38" s="1242"/>
      <c r="CTG38" s="1242"/>
      <c r="CTH38" s="1242"/>
      <c r="CTI38" s="1242"/>
      <c r="CTJ38" s="1242"/>
      <c r="CTK38" s="1242"/>
      <c r="CTL38" s="1242"/>
      <c r="CTM38" s="1242"/>
      <c r="CTN38" s="1242"/>
      <c r="CTO38" s="1242"/>
      <c r="CTP38" s="1242"/>
      <c r="CTQ38" s="1242"/>
      <c r="CTR38" s="1242"/>
      <c r="CTS38" s="1242"/>
      <c r="CTT38" s="1242"/>
      <c r="CTU38" s="1242"/>
      <c r="CTV38" s="1242"/>
      <c r="CTW38" s="1242"/>
      <c r="CTX38" s="1242"/>
      <c r="CTY38" s="1242"/>
      <c r="CTZ38" s="1242"/>
      <c r="CUA38" s="1242"/>
      <c r="CUB38" s="1242"/>
      <c r="CUC38" s="1242"/>
      <c r="CUD38" s="1242"/>
      <c r="CUE38" s="1242"/>
      <c r="CUF38" s="1242"/>
      <c r="CUG38" s="1242"/>
      <c r="CUH38" s="1242"/>
      <c r="CUI38" s="1242"/>
      <c r="CUJ38" s="1242"/>
      <c r="CUK38" s="1242"/>
      <c r="CUL38" s="1242"/>
      <c r="CUM38" s="1242"/>
      <c r="CUN38" s="1242"/>
      <c r="CUO38" s="1242"/>
      <c r="CUP38" s="1242"/>
      <c r="CUQ38" s="1242"/>
      <c r="CUR38" s="1242"/>
      <c r="CUS38" s="1242"/>
      <c r="CUT38" s="1242"/>
      <c r="CUU38" s="1242"/>
      <c r="CUV38" s="1242"/>
      <c r="CUW38" s="1242"/>
      <c r="CUX38" s="1242"/>
      <c r="CUY38" s="1242"/>
      <c r="CUZ38" s="1242"/>
      <c r="CVA38" s="1242"/>
      <c r="CVB38" s="1242"/>
      <c r="CVC38" s="1242"/>
      <c r="CVD38" s="1242"/>
      <c r="CVE38" s="1242"/>
      <c r="CVF38" s="1242"/>
      <c r="CVG38" s="1242"/>
      <c r="CVH38" s="1242"/>
      <c r="CVI38" s="1242"/>
      <c r="CVJ38" s="1242"/>
      <c r="CVK38" s="1242"/>
      <c r="CVL38" s="1242"/>
      <c r="CVM38" s="1242"/>
      <c r="CVN38" s="1242"/>
      <c r="CVO38" s="1242"/>
      <c r="CVP38" s="1242"/>
      <c r="CVQ38" s="1242"/>
      <c r="CVR38" s="1242"/>
      <c r="CVS38" s="1242"/>
      <c r="CVT38" s="1242"/>
      <c r="CVU38" s="1242"/>
      <c r="CVV38" s="1242"/>
      <c r="CVW38" s="1242"/>
      <c r="CVX38" s="1242"/>
      <c r="CVY38" s="1242"/>
      <c r="CVZ38" s="1242"/>
      <c r="CWA38" s="1242"/>
      <c r="CWB38" s="1242"/>
      <c r="CWC38" s="1242"/>
      <c r="CWD38" s="1242"/>
      <c r="CWE38" s="1242"/>
      <c r="CWF38" s="1242"/>
      <c r="CWG38" s="1242"/>
      <c r="CWH38" s="1242"/>
      <c r="CWI38" s="1242"/>
      <c r="CWJ38" s="1242"/>
      <c r="CWK38" s="1242"/>
      <c r="CWL38" s="1242"/>
      <c r="CWM38" s="1242"/>
      <c r="CWN38" s="1242"/>
      <c r="CWO38" s="1242"/>
      <c r="CWP38" s="1242"/>
      <c r="CWQ38" s="1242"/>
      <c r="CWR38" s="1242"/>
      <c r="CWS38" s="1242"/>
      <c r="CWT38" s="1242"/>
      <c r="CWU38" s="1242"/>
      <c r="CWV38" s="1242"/>
      <c r="CWW38" s="1242"/>
      <c r="CWX38" s="1242"/>
      <c r="CWY38" s="1242"/>
      <c r="CWZ38" s="1242"/>
      <c r="CXA38" s="1242"/>
      <c r="CXB38" s="1242"/>
      <c r="CXC38" s="1242"/>
      <c r="CXD38" s="1242"/>
      <c r="CXE38" s="1242"/>
      <c r="CXF38" s="1242"/>
      <c r="CXG38" s="1242"/>
      <c r="CXH38" s="1242"/>
      <c r="CXI38" s="1242"/>
      <c r="CXJ38" s="1242"/>
      <c r="CXK38" s="1242"/>
      <c r="CXL38" s="1242"/>
      <c r="CXM38" s="1242"/>
      <c r="CXN38" s="1242"/>
      <c r="CXO38" s="1242"/>
      <c r="CXP38" s="1242"/>
      <c r="CXQ38" s="1242"/>
      <c r="CXR38" s="1242"/>
      <c r="CXS38" s="1242"/>
      <c r="CXT38" s="1242"/>
      <c r="CXU38" s="1242"/>
      <c r="CXV38" s="1242"/>
      <c r="CXW38" s="1242"/>
      <c r="CXX38" s="1242"/>
      <c r="CXY38" s="1242"/>
      <c r="CXZ38" s="1242"/>
      <c r="CYA38" s="1242"/>
      <c r="CYB38" s="1242"/>
      <c r="CYC38" s="1242"/>
      <c r="CYD38" s="1242"/>
      <c r="CYE38" s="1242"/>
      <c r="CYF38" s="1242"/>
      <c r="CYG38" s="1242"/>
      <c r="CYH38" s="1242"/>
      <c r="CYI38" s="1242"/>
      <c r="CYJ38" s="1242"/>
      <c r="CYK38" s="1242"/>
      <c r="CYL38" s="1242"/>
      <c r="CYM38" s="1242"/>
      <c r="CYN38" s="1242"/>
      <c r="CYO38" s="1242"/>
      <c r="CYP38" s="1242"/>
      <c r="CYQ38" s="1242"/>
      <c r="CYR38" s="1242"/>
      <c r="CYS38" s="1242"/>
      <c r="CYT38" s="1242"/>
      <c r="CYU38" s="1242"/>
      <c r="CYV38" s="1242"/>
      <c r="CYW38" s="1242"/>
      <c r="CYX38" s="1242"/>
      <c r="CYY38" s="1242"/>
      <c r="CYZ38" s="1242"/>
      <c r="CZA38" s="1242"/>
      <c r="CZB38" s="1242"/>
      <c r="CZC38" s="1242"/>
      <c r="CZD38" s="1242"/>
      <c r="CZE38" s="1242"/>
      <c r="CZF38" s="1242"/>
      <c r="CZG38" s="1242"/>
      <c r="CZH38" s="1242"/>
      <c r="CZI38" s="1242"/>
      <c r="CZJ38" s="1242"/>
      <c r="CZK38" s="1242"/>
      <c r="CZL38" s="1242"/>
      <c r="CZM38" s="1242"/>
      <c r="CZN38" s="1242"/>
      <c r="CZO38" s="1242"/>
      <c r="CZP38" s="1242"/>
      <c r="CZQ38" s="1242"/>
      <c r="CZR38" s="1242"/>
      <c r="CZS38" s="1242"/>
      <c r="CZT38" s="1242"/>
      <c r="CZU38" s="1242"/>
      <c r="CZV38" s="1242"/>
      <c r="CZW38" s="1242"/>
      <c r="CZX38" s="1242"/>
      <c r="CZY38" s="1242"/>
      <c r="CZZ38" s="1242"/>
      <c r="DAA38" s="1242"/>
      <c r="DAB38" s="1242"/>
      <c r="DAC38" s="1242"/>
      <c r="DAD38" s="1242"/>
      <c r="DAE38" s="1242"/>
      <c r="DAF38" s="1242"/>
      <c r="DAG38" s="1242"/>
      <c r="DAH38" s="1242"/>
      <c r="DAI38" s="1242"/>
      <c r="DAJ38" s="1242"/>
      <c r="DAK38" s="1242"/>
      <c r="DAL38" s="1242"/>
      <c r="DAM38" s="1242"/>
      <c r="DAN38" s="1242"/>
      <c r="DAO38" s="1242"/>
      <c r="DAP38" s="1242"/>
      <c r="DAQ38" s="1242"/>
      <c r="DAR38" s="1242"/>
      <c r="DAS38" s="1242"/>
      <c r="DAT38" s="1242"/>
      <c r="DAU38" s="1242"/>
      <c r="DAV38" s="1242"/>
      <c r="DAW38" s="1242"/>
      <c r="DAX38" s="1242"/>
      <c r="DAY38" s="1242"/>
      <c r="DAZ38" s="1242"/>
      <c r="DBA38" s="1242"/>
      <c r="DBB38" s="1242"/>
      <c r="DBC38" s="1242"/>
      <c r="DBD38" s="1242"/>
      <c r="DBE38" s="1242"/>
      <c r="DBF38" s="1242"/>
      <c r="DBG38" s="1242"/>
      <c r="DBH38" s="1242"/>
      <c r="DBI38" s="1242"/>
      <c r="DBJ38" s="1242"/>
      <c r="DBK38" s="1242"/>
      <c r="DBL38" s="1242"/>
      <c r="DBM38" s="1242"/>
      <c r="DBN38" s="1242"/>
      <c r="DBO38" s="1242"/>
      <c r="DBP38" s="1242"/>
      <c r="DBQ38" s="1242"/>
      <c r="DBR38" s="1242"/>
      <c r="DBS38" s="1242"/>
      <c r="DBT38" s="1242"/>
      <c r="DBU38" s="1242"/>
      <c r="DBV38" s="1242"/>
      <c r="DBW38" s="1242"/>
      <c r="DBX38" s="1242"/>
      <c r="DBY38" s="1242"/>
      <c r="DBZ38" s="1242"/>
      <c r="DCA38" s="1242"/>
      <c r="DCB38" s="1242"/>
      <c r="DCC38" s="1242"/>
      <c r="DCD38" s="1242"/>
      <c r="DCE38" s="1242"/>
      <c r="DCF38" s="1242"/>
      <c r="DCG38" s="1242"/>
      <c r="DCH38" s="1242"/>
      <c r="DCI38" s="1242"/>
      <c r="DCJ38" s="1242"/>
      <c r="DCK38" s="1242"/>
      <c r="DCL38" s="1242"/>
      <c r="DCM38" s="1242"/>
      <c r="DCN38" s="1242"/>
      <c r="DCO38" s="1242"/>
      <c r="DCP38" s="1242"/>
      <c r="DCQ38" s="1242"/>
      <c r="DCR38" s="1242"/>
      <c r="DCS38" s="1242"/>
      <c r="DCT38" s="1242"/>
      <c r="DCU38" s="1242"/>
      <c r="DCV38" s="1242"/>
      <c r="DCW38" s="1242"/>
      <c r="DCX38" s="1242"/>
      <c r="DCY38" s="1242"/>
      <c r="DCZ38" s="1242"/>
      <c r="DDA38" s="1242"/>
      <c r="DDB38" s="1242"/>
      <c r="DDC38" s="1242"/>
      <c r="DDD38" s="1242"/>
      <c r="DDE38" s="1242"/>
      <c r="DDF38" s="1242"/>
      <c r="DDG38" s="1242"/>
      <c r="DDH38" s="1242"/>
      <c r="DDI38" s="1242"/>
      <c r="DDJ38" s="1242"/>
      <c r="DDK38" s="1242"/>
      <c r="DDL38" s="1242"/>
      <c r="DDM38" s="1242"/>
      <c r="DDN38" s="1242"/>
      <c r="DDO38" s="1242"/>
      <c r="DDP38" s="1242"/>
      <c r="DDQ38" s="1242"/>
      <c r="DDR38" s="1242"/>
      <c r="DDS38" s="1242"/>
      <c r="DDT38" s="1242"/>
      <c r="DDU38" s="1242"/>
      <c r="DDV38" s="1242"/>
      <c r="DDW38" s="1242"/>
      <c r="DDX38" s="1242"/>
      <c r="DDY38" s="1242"/>
      <c r="DDZ38" s="1242"/>
      <c r="DEA38" s="1242"/>
      <c r="DEB38" s="1242"/>
      <c r="DEC38" s="1242"/>
      <c r="DED38" s="1242"/>
      <c r="DEE38" s="1242"/>
      <c r="DEF38" s="1242"/>
      <c r="DEG38" s="1242"/>
      <c r="DEH38" s="1242"/>
      <c r="DEI38" s="1242"/>
      <c r="DEJ38" s="1242"/>
      <c r="DEK38" s="1242"/>
      <c r="DEL38" s="1242"/>
      <c r="DEM38" s="1242"/>
      <c r="DEN38" s="1242"/>
      <c r="DEO38" s="1242"/>
      <c r="DEP38" s="1242"/>
      <c r="DEQ38" s="1242"/>
      <c r="DER38" s="1242"/>
      <c r="DES38" s="1242"/>
      <c r="DET38" s="1242"/>
      <c r="DEU38" s="1242"/>
      <c r="DEV38" s="1242"/>
      <c r="DEW38" s="1242"/>
      <c r="DEX38" s="1242"/>
      <c r="DEY38" s="1242"/>
      <c r="DEZ38" s="1242"/>
      <c r="DFA38" s="1242"/>
      <c r="DFB38" s="1242"/>
      <c r="DFC38" s="1242"/>
      <c r="DFD38" s="1242"/>
      <c r="DFE38" s="1242"/>
      <c r="DFF38" s="1242"/>
      <c r="DFG38" s="1242"/>
      <c r="DFH38" s="1242"/>
      <c r="DFI38" s="1242"/>
      <c r="DFJ38" s="1242"/>
      <c r="DFK38" s="1242"/>
      <c r="DFL38" s="1242"/>
      <c r="DFM38" s="1242"/>
      <c r="DFN38" s="1242"/>
      <c r="DFO38" s="1242"/>
      <c r="DFP38" s="1242"/>
      <c r="DFQ38" s="1242"/>
      <c r="DFR38" s="1242"/>
      <c r="DFS38" s="1242"/>
      <c r="DFT38" s="1242"/>
      <c r="DFU38" s="1242"/>
      <c r="DFV38" s="1242"/>
      <c r="DFW38" s="1242"/>
      <c r="DFX38" s="1242"/>
      <c r="DFY38" s="1242"/>
      <c r="DFZ38" s="1242"/>
      <c r="DGA38" s="1242"/>
      <c r="DGB38" s="1242"/>
      <c r="DGC38" s="1242"/>
      <c r="DGD38" s="1242"/>
      <c r="DGE38" s="1242"/>
      <c r="DGF38" s="1242"/>
      <c r="DGG38" s="1242"/>
      <c r="DGH38" s="1242"/>
      <c r="DGI38" s="1242"/>
      <c r="DGJ38" s="1242"/>
      <c r="DGK38" s="1242"/>
      <c r="DGL38" s="1242"/>
      <c r="DGM38" s="1242"/>
      <c r="DGN38" s="1242"/>
      <c r="DGO38" s="1242"/>
      <c r="DGP38" s="1242"/>
      <c r="DGQ38" s="1242"/>
      <c r="DGR38" s="1242"/>
      <c r="DGS38" s="1242"/>
      <c r="DGT38" s="1242"/>
      <c r="DGU38" s="1242"/>
      <c r="DGV38" s="1242"/>
      <c r="DGW38" s="1242"/>
      <c r="DGX38" s="1242"/>
      <c r="DGY38" s="1242"/>
      <c r="DGZ38" s="1242"/>
      <c r="DHA38" s="1242"/>
      <c r="DHB38" s="1242"/>
      <c r="DHC38" s="1242"/>
      <c r="DHD38" s="1242"/>
      <c r="DHE38" s="1242"/>
      <c r="DHF38" s="1242"/>
      <c r="DHG38" s="1242"/>
      <c r="DHH38" s="1242"/>
      <c r="DHI38" s="1242"/>
      <c r="DHJ38" s="1242"/>
      <c r="DHK38" s="1242"/>
      <c r="DHL38" s="1242"/>
      <c r="DHM38" s="1242"/>
      <c r="DHN38" s="1242"/>
      <c r="DHO38" s="1242"/>
      <c r="DHP38" s="1242"/>
      <c r="DHQ38" s="1242"/>
      <c r="DHR38" s="1242"/>
      <c r="DHS38" s="1242"/>
      <c r="DHT38" s="1242"/>
      <c r="DHU38" s="1242"/>
      <c r="DHV38" s="1242"/>
      <c r="DHW38" s="1242"/>
      <c r="DHX38" s="1242"/>
      <c r="DHY38" s="1242"/>
      <c r="DHZ38" s="1242"/>
      <c r="DIA38" s="1242"/>
      <c r="DIB38" s="1242"/>
      <c r="DIC38" s="1242"/>
      <c r="DID38" s="1242"/>
      <c r="DIE38" s="1242"/>
      <c r="DIF38" s="1242"/>
      <c r="DIG38" s="1242"/>
      <c r="DIH38" s="1242"/>
      <c r="DII38" s="1242"/>
      <c r="DIJ38" s="1242"/>
      <c r="DIK38" s="1242"/>
      <c r="DIL38" s="1242"/>
      <c r="DIM38" s="1242"/>
      <c r="DIN38" s="1242"/>
      <c r="DIO38" s="1242"/>
      <c r="DIP38" s="1242"/>
      <c r="DIQ38" s="1242"/>
      <c r="DIR38" s="1242"/>
      <c r="DIS38" s="1242"/>
      <c r="DIT38" s="1242"/>
      <c r="DIU38" s="1242"/>
      <c r="DIV38" s="1242"/>
      <c r="DIW38" s="1242"/>
      <c r="DIX38" s="1242"/>
      <c r="DIY38" s="1242"/>
      <c r="DIZ38" s="1242"/>
      <c r="DJA38" s="1242"/>
      <c r="DJB38" s="1242"/>
      <c r="DJC38" s="1242"/>
      <c r="DJD38" s="1242"/>
      <c r="DJE38" s="1242"/>
      <c r="DJF38" s="1242"/>
      <c r="DJG38" s="1242"/>
      <c r="DJH38" s="1242"/>
      <c r="DJI38" s="1242"/>
      <c r="DJJ38" s="1242"/>
      <c r="DJK38" s="1242"/>
      <c r="DJL38" s="1242"/>
      <c r="DJM38" s="1242"/>
      <c r="DJN38" s="1242"/>
      <c r="DJO38" s="1242"/>
      <c r="DJP38" s="1242"/>
      <c r="DJQ38" s="1242"/>
      <c r="DJR38" s="1242"/>
      <c r="DJS38" s="1242"/>
      <c r="DJT38" s="1242"/>
      <c r="DJU38" s="1242"/>
      <c r="DJV38" s="1242"/>
      <c r="DJW38" s="1242"/>
      <c r="DJX38" s="1242"/>
      <c r="DJY38" s="1242"/>
      <c r="DJZ38" s="1242"/>
      <c r="DKA38" s="1242"/>
      <c r="DKB38" s="1242"/>
      <c r="DKC38" s="1242"/>
      <c r="DKD38" s="1242"/>
      <c r="DKE38" s="1242"/>
      <c r="DKF38" s="1242"/>
      <c r="DKG38" s="1242"/>
      <c r="DKH38" s="1242"/>
      <c r="DKI38" s="1242"/>
      <c r="DKJ38" s="1242"/>
      <c r="DKK38" s="1242"/>
      <c r="DKL38" s="1242"/>
      <c r="DKM38" s="1242"/>
      <c r="DKN38" s="1242"/>
      <c r="DKO38" s="1242"/>
      <c r="DKP38" s="1242"/>
      <c r="DKQ38" s="1242"/>
      <c r="DKR38" s="1242"/>
      <c r="DKS38" s="1242"/>
      <c r="DKT38" s="1242"/>
      <c r="DKU38" s="1242"/>
      <c r="DKV38" s="1242"/>
      <c r="DKW38" s="1242"/>
      <c r="DKX38" s="1242"/>
      <c r="DKY38" s="1242"/>
      <c r="DKZ38" s="1242"/>
      <c r="DLA38" s="1242"/>
      <c r="DLB38" s="1242"/>
      <c r="DLC38" s="1242"/>
      <c r="DLD38" s="1242"/>
      <c r="DLE38" s="1242"/>
      <c r="DLF38" s="1242"/>
      <c r="DLG38" s="1242"/>
      <c r="DLH38" s="1242"/>
      <c r="DLI38" s="1242"/>
      <c r="DLJ38" s="1242"/>
      <c r="DLK38" s="1242"/>
      <c r="DLL38" s="1242"/>
      <c r="DLM38" s="1242"/>
      <c r="DLN38" s="1242"/>
      <c r="DLO38" s="1242"/>
      <c r="DLP38" s="1242"/>
      <c r="DLQ38" s="1242"/>
      <c r="DLR38" s="1242"/>
      <c r="DLS38" s="1242"/>
      <c r="DLT38" s="1242"/>
      <c r="DLU38" s="1242"/>
      <c r="DLV38" s="1242"/>
      <c r="DLW38" s="1242"/>
      <c r="DLX38" s="1242"/>
      <c r="DLY38" s="1242"/>
      <c r="DLZ38" s="1242"/>
      <c r="DMA38" s="1242"/>
      <c r="DMB38" s="1242"/>
      <c r="DMC38" s="1242"/>
      <c r="DMD38" s="1242"/>
      <c r="DME38" s="1242"/>
      <c r="DMF38" s="1242"/>
      <c r="DMG38" s="1242"/>
      <c r="DMH38" s="1242"/>
      <c r="DMI38" s="1242"/>
      <c r="DMJ38" s="1242"/>
      <c r="DMK38" s="1242"/>
      <c r="DML38" s="1242"/>
      <c r="DMM38" s="1242"/>
      <c r="DMN38" s="1242"/>
      <c r="DMO38" s="1242"/>
      <c r="DMP38" s="1242"/>
      <c r="DMQ38" s="1242"/>
      <c r="DMR38" s="1242"/>
      <c r="DMS38" s="1242"/>
      <c r="DMT38" s="1242"/>
      <c r="DMU38" s="1242"/>
      <c r="DMV38" s="1242"/>
      <c r="DMW38" s="1242"/>
      <c r="DMX38" s="1242"/>
      <c r="DMY38" s="1242"/>
      <c r="DMZ38" s="1242"/>
      <c r="DNA38" s="1242"/>
      <c r="DNB38" s="1242"/>
      <c r="DNC38" s="1242"/>
      <c r="DND38" s="1242"/>
      <c r="DNE38" s="1242"/>
      <c r="DNF38" s="1242"/>
      <c r="DNG38" s="1242"/>
      <c r="DNH38" s="1242"/>
      <c r="DNI38" s="1242"/>
      <c r="DNJ38" s="1242"/>
      <c r="DNK38" s="1242"/>
      <c r="DNL38" s="1242"/>
      <c r="DNM38" s="1242"/>
      <c r="DNN38" s="1242"/>
      <c r="DNO38" s="1242"/>
      <c r="DNP38" s="1242"/>
      <c r="DNQ38" s="1242"/>
      <c r="DNR38" s="1242"/>
      <c r="DNS38" s="1242"/>
      <c r="DNT38" s="1242"/>
      <c r="DNU38" s="1242"/>
      <c r="DNV38" s="1242"/>
      <c r="DNW38" s="1242"/>
      <c r="DNX38" s="1242"/>
      <c r="DNY38" s="1242"/>
      <c r="DNZ38" s="1242"/>
      <c r="DOA38" s="1242"/>
      <c r="DOB38" s="1242"/>
      <c r="DOC38" s="1242"/>
      <c r="DOD38" s="1242"/>
      <c r="DOE38" s="1242"/>
      <c r="DOF38" s="1242"/>
      <c r="DOG38" s="1242"/>
      <c r="DOH38" s="1242"/>
      <c r="DOI38" s="1242"/>
      <c r="DOJ38" s="1242"/>
      <c r="DOK38" s="1242"/>
      <c r="DOL38" s="1242"/>
      <c r="DOM38" s="1242"/>
      <c r="DON38" s="1242"/>
      <c r="DOO38" s="1242"/>
      <c r="DOP38" s="1242"/>
      <c r="DOQ38" s="1242"/>
      <c r="DOR38" s="1242"/>
      <c r="DOS38" s="1242"/>
      <c r="DOT38" s="1242"/>
      <c r="DOU38" s="1242"/>
      <c r="DOV38" s="1242"/>
      <c r="DOW38" s="1242"/>
      <c r="DOX38" s="1242"/>
      <c r="DOY38" s="1242"/>
      <c r="DOZ38" s="1242"/>
      <c r="DPA38" s="1242"/>
      <c r="DPB38" s="1242"/>
      <c r="DPC38" s="1242"/>
      <c r="DPD38" s="1242"/>
      <c r="DPE38" s="1242"/>
      <c r="DPF38" s="1242"/>
      <c r="DPG38" s="1242"/>
      <c r="DPH38" s="1242"/>
      <c r="DPI38" s="1242"/>
      <c r="DPJ38" s="1242"/>
      <c r="DPK38" s="1242"/>
      <c r="DPL38" s="1242"/>
      <c r="DPM38" s="1242"/>
      <c r="DPN38" s="1242"/>
      <c r="DPO38" s="1242"/>
      <c r="DPP38" s="1242"/>
      <c r="DPQ38" s="1242"/>
      <c r="DPR38" s="1242"/>
      <c r="DPS38" s="1242"/>
      <c r="DPT38" s="1242"/>
      <c r="DPU38" s="1242"/>
      <c r="DPV38" s="1242"/>
      <c r="DPW38" s="1242"/>
      <c r="DPX38" s="1242"/>
      <c r="DPY38" s="1242"/>
      <c r="DPZ38" s="1242"/>
      <c r="DQA38" s="1242"/>
      <c r="DQB38" s="1242"/>
      <c r="DQC38" s="1242"/>
      <c r="DQD38" s="1242"/>
      <c r="DQE38" s="1242"/>
      <c r="DQF38" s="1242"/>
      <c r="DQG38" s="1242"/>
      <c r="DQH38" s="1242"/>
      <c r="DQI38" s="1242"/>
      <c r="DQJ38" s="1242"/>
      <c r="DQK38" s="1242"/>
      <c r="DQL38" s="1242"/>
      <c r="DQM38" s="1242"/>
      <c r="DQN38" s="1242"/>
      <c r="DQO38" s="1242"/>
      <c r="DQP38" s="1242"/>
      <c r="DQQ38" s="1242"/>
      <c r="DQR38" s="1242"/>
      <c r="DQS38" s="1242"/>
      <c r="DQT38" s="1242"/>
      <c r="DQU38" s="1242"/>
      <c r="DQV38" s="1242"/>
      <c r="DQW38" s="1242"/>
      <c r="DQX38" s="1242"/>
      <c r="DQY38" s="1242"/>
      <c r="DQZ38" s="1242"/>
      <c r="DRA38" s="1242"/>
      <c r="DRB38" s="1242"/>
      <c r="DRC38" s="1242"/>
      <c r="DRD38" s="1242"/>
      <c r="DRE38" s="1242"/>
      <c r="DRF38" s="1242"/>
      <c r="DRG38" s="1242"/>
      <c r="DRH38" s="1242"/>
      <c r="DRI38" s="1242"/>
      <c r="DRJ38" s="1242"/>
      <c r="DRK38" s="1242"/>
      <c r="DRL38" s="1242"/>
      <c r="DRM38" s="1242"/>
      <c r="DRN38" s="1242"/>
      <c r="DRO38" s="1242"/>
      <c r="DRP38" s="1242"/>
      <c r="DRQ38" s="1242"/>
      <c r="DRR38" s="1242"/>
      <c r="DRS38" s="1242"/>
      <c r="DRT38" s="1242"/>
      <c r="DRU38" s="1242"/>
      <c r="DRV38" s="1242"/>
      <c r="DRW38" s="1242"/>
      <c r="DRX38" s="1242"/>
      <c r="DRY38" s="1242"/>
      <c r="DRZ38" s="1242"/>
      <c r="DSA38" s="1242"/>
      <c r="DSB38" s="1242"/>
      <c r="DSC38" s="1242"/>
      <c r="DSD38" s="1242"/>
      <c r="DSE38" s="1242"/>
      <c r="DSF38" s="1242"/>
      <c r="DSG38" s="1242"/>
      <c r="DSH38" s="1242"/>
      <c r="DSI38" s="1242"/>
      <c r="DSJ38" s="1242"/>
      <c r="DSK38" s="1242"/>
      <c r="DSL38" s="1242"/>
      <c r="DSM38" s="1242"/>
      <c r="DSN38" s="1242"/>
      <c r="DSO38" s="1242"/>
      <c r="DSP38" s="1242"/>
      <c r="DSQ38" s="1242"/>
      <c r="DSR38" s="1242"/>
      <c r="DSS38" s="1242"/>
      <c r="DST38" s="1242"/>
      <c r="DSU38" s="1242"/>
      <c r="DSV38" s="1242"/>
      <c r="DSW38" s="1242"/>
      <c r="DSX38" s="1242"/>
      <c r="DSY38" s="1242"/>
      <c r="DSZ38" s="1242"/>
      <c r="DTA38" s="1242"/>
      <c r="DTB38" s="1242"/>
      <c r="DTC38" s="1242"/>
      <c r="DTD38" s="1242"/>
      <c r="DTE38" s="1242"/>
      <c r="DTF38" s="1242"/>
      <c r="DTG38" s="1242"/>
      <c r="DTH38" s="1242"/>
      <c r="DTI38" s="1242"/>
      <c r="DTJ38" s="1242"/>
      <c r="DTK38" s="1242"/>
      <c r="DTL38" s="1242"/>
      <c r="DTM38" s="1242"/>
      <c r="DTN38" s="1242"/>
      <c r="DTO38" s="1242"/>
      <c r="DTP38" s="1242"/>
      <c r="DTQ38" s="1242"/>
      <c r="DTR38" s="1242"/>
      <c r="DTS38" s="1242"/>
      <c r="DTT38" s="1242"/>
      <c r="DTU38" s="1242"/>
      <c r="DTV38" s="1242"/>
      <c r="DTW38" s="1242"/>
      <c r="DTX38" s="1242"/>
      <c r="DTY38" s="1242"/>
      <c r="DTZ38" s="1242"/>
      <c r="DUA38" s="1242"/>
      <c r="DUB38" s="1242"/>
      <c r="DUC38" s="1242"/>
      <c r="DUD38" s="1242"/>
      <c r="DUE38" s="1242"/>
      <c r="DUF38" s="1242"/>
      <c r="DUG38" s="1242"/>
      <c r="DUH38" s="1242"/>
      <c r="DUI38" s="1242"/>
      <c r="DUJ38" s="1242"/>
      <c r="DUK38" s="1242"/>
      <c r="DUL38" s="1242"/>
      <c r="DUM38" s="1242"/>
      <c r="DUN38" s="1242"/>
      <c r="DUO38" s="1242"/>
      <c r="DUP38" s="1242"/>
      <c r="DUQ38" s="1242"/>
      <c r="DUR38" s="1242"/>
      <c r="DUS38" s="1242"/>
      <c r="DUT38" s="1242"/>
      <c r="DUU38" s="1242"/>
      <c r="DUV38" s="1242"/>
      <c r="DUW38" s="1242"/>
      <c r="DUX38" s="1242"/>
      <c r="DUY38" s="1242"/>
      <c r="DUZ38" s="1242"/>
      <c r="DVA38" s="1242"/>
      <c r="DVB38" s="1242"/>
      <c r="DVC38" s="1242"/>
      <c r="DVD38" s="1242"/>
      <c r="DVE38" s="1242"/>
      <c r="DVF38" s="1242"/>
      <c r="DVG38" s="1242"/>
      <c r="DVH38" s="1242"/>
      <c r="DVI38" s="1242"/>
      <c r="DVJ38" s="1242"/>
      <c r="DVK38" s="1242"/>
      <c r="DVL38" s="1242"/>
      <c r="DVM38" s="1242"/>
      <c r="DVN38" s="1242"/>
      <c r="DVO38" s="1242"/>
      <c r="DVP38" s="1242"/>
      <c r="DVQ38" s="1242"/>
      <c r="DVR38" s="1242"/>
      <c r="DVS38" s="1242"/>
      <c r="DVT38" s="1242"/>
      <c r="DVU38" s="1242"/>
      <c r="DVV38" s="1242"/>
      <c r="DVW38" s="1242"/>
      <c r="DVX38" s="1242"/>
      <c r="DVY38" s="1242"/>
      <c r="DVZ38" s="1242"/>
      <c r="DWA38" s="1242"/>
      <c r="DWB38" s="1242"/>
      <c r="DWC38" s="1242"/>
      <c r="DWD38" s="1242"/>
      <c r="DWE38" s="1242"/>
      <c r="DWF38" s="1242"/>
      <c r="DWG38" s="1242"/>
      <c r="DWH38" s="1242"/>
      <c r="DWI38" s="1242"/>
      <c r="DWJ38" s="1242"/>
      <c r="DWK38" s="1242"/>
      <c r="DWL38" s="1242"/>
      <c r="DWM38" s="1242"/>
      <c r="DWN38" s="1242"/>
      <c r="DWO38" s="1242"/>
      <c r="DWP38" s="1242"/>
      <c r="DWQ38" s="1242"/>
      <c r="DWR38" s="1242"/>
      <c r="DWS38" s="1242"/>
      <c r="DWT38" s="1242"/>
      <c r="DWU38" s="1242"/>
      <c r="DWV38" s="1242"/>
      <c r="DWW38" s="1242"/>
      <c r="DWX38" s="1242"/>
      <c r="DWY38" s="1242"/>
      <c r="DWZ38" s="1242"/>
      <c r="DXA38" s="1242"/>
      <c r="DXB38" s="1242"/>
      <c r="DXC38" s="1242"/>
      <c r="DXD38" s="1242"/>
      <c r="DXE38" s="1242"/>
      <c r="DXF38" s="1242"/>
      <c r="DXG38" s="1242"/>
      <c r="DXH38" s="1242"/>
      <c r="DXI38" s="1242"/>
      <c r="DXJ38" s="1242"/>
      <c r="DXK38" s="1242"/>
      <c r="DXL38" s="1242"/>
      <c r="DXM38" s="1242"/>
      <c r="DXN38" s="1242"/>
      <c r="DXO38" s="1242"/>
      <c r="DXP38" s="1242"/>
      <c r="DXQ38" s="1242"/>
      <c r="DXR38" s="1242"/>
      <c r="DXS38" s="1242"/>
      <c r="DXT38" s="1242"/>
      <c r="DXU38" s="1242"/>
      <c r="DXV38" s="1242"/>
      <c r="DXW38" s="1242"/>
      <c r="DXX38" s="1242"/>
      <c r="DXY38" s="1242"/>
      <c r="DXZ38" s="1242"/>
      <c r="DYA38" s="1242"/>
      <c r="DYB38" s="1242"/>
      <c r="DYC38" s="1242"/>
      <c r="DYD38" s="1242"/>
      <c r="DYE38" s="1242"/>
      <c r="DYF38" s="1242"/>
      <c r="DYG38" s="1242"/>
      <c r="DYH38" s="1242"/>
      <c r="DYI38" s="1242"/>
      <c r="DYJ38" s="1242"/>
      <c r="DYK38" s="1242"/>
      <c r="DYL38" s="1242"/>
      <c r="DYM38" s="1242"/>
      <c r="DYN38" s="1242"/>
      <c r="DYO38" s="1242"/>
      <c r="DYP38" s="1242"/>
      <c r="DYQ38" s="1242"/>
      <c r="DYR38" s="1242"/>
      <c r="DYS38" s="1242"/>
      <c r="DYT38" s="1242"/>
      <c r="DYU38" s="1242"/>
      <c r="DYV38" s="1242"/>
      <c r="DYW38" s="1242"/>
      <c r="DYX38" s="1242"/>
      <c r="DYY38" s="1242"/>
      <c r="DYZ38" s="1242"/>
      <c r="DZA38" s="1242"/>
      <c r="DZB38" s="1242"/>
      <c r="DZC38" s="1242"/>
      <c r="DZD38" s="1242"/>
      <c r="DZE38" s="1242"/>
      <c r="DZF38" s="1242"/>
      <c r="DZG38" s="1242"/>
      <c r="DZH38" s="1242"/>
      <c r="DZI38" s="1242"/>
      <c r="DZJ38" s="1242"/>
      <c r="DZK38" s="1242"/>
      <c r="DZL38" s="1242"/>
      <c r="DZM38" s="1242"/>
      <c r="DZN38" s="1242"/>
      <c r="DZO38" s="1242"/>
      <c r="DZP38" s="1242"/>
      <c r="DZQ38" s="1242"/>
      <c r="DZR38" s="1242"/>
      <c r="DZS38" s="1242"/>
      <c r="DZT38" s="1242"/>
      <c r="DZU38" s="1242"/>
      <c r="DZV38" s="1242"/>
      <c r="DZW38" s="1242"/>
      <c r="DZX38" s="1242"/>
      <c r="DZY38" s="1242"/>
      <c r="DZZ38" s="1242"/>
      <c r="EAA38" s="1242"/>
      <c r="EAB38" s="1242"/>
      <c r="EAC38" s="1242"/>
      <c r="EAD38" s="1242"/>
      <c r="EAE38" s="1242"/>
      <c r="EAF38" s="1242"/>
      <c r="EAG38" s="1242"/>
      <c r="EAH38" s="1242"/>
      <c r="EAI38" s="1242"/>
      <c r="EAJ38" s="1242"/>
      <c r="EAK38" s="1242"/>
      <c r="EAL38" s="1242"/>
      <c r="EAM38" s="1242"/>
      <c r="EAN38" s="1242"/>
      <c r="EAO38" s="1242"/>
      <c r="EAP38" s="1242"/>
      <c r="EAQ38" s="1242"/>
      <c r="EAR38" s="1242"/>
      <c r="EAS38" s="1242"/>
      <c r="EAT38" s="1242"/>
      <c r="EAU38" s="1242"/>
      <c r="EAV38" s="1242"/>
      <c r="EAW38" s="1242"/>
      <c r="EAX38" s="1242"/>
      <c r="EAY38" s="1242"/>
      <c r="EAZ38" s="1242"/>
      <c r="EBA38" s="1242"/>
      <c r="EBB38" s="1242"/>
      <c r="EBC38" s="1242"/>
      <c r="EBD38" s="1242"/>
      <c r="EBE38" s="1242"/>
      <c r="EBF38" s="1242"/>
      <c r="EBG38" s="1242"/>
      <c r="EBH38" s="1242"/>
      <c r="EBI38" s="1242"/>
      <c r="EBJ38" s="1242"/>
      <c r="EBK38" s="1242"/>
      <c r="EBL38" s="1242"/>
      <c r="EBM38" s="1242"/>
      <c r="EBN38" s="1242"/>
      <c r="EBO38" s="1242"/>
      <c r="EBP38" s="1242"/>
      <c r="EBQ38" s="1242"/>
      <c r="EBR38" s="1242"/>
      <c r="EBS38" s="1242"/>
      <c r="EBT38" s="1242"/>
      <c r="EBU38" s="1242"/>
      <c r="EBV38" s="1242"/>
      <c r="EBW38" s="1242"/>
      <c r="EBX38" s="1242"/>
      <c r="EBY38" s="1242"/>
      <c r="EBZ38" s="1242"/>
      <c r="ECA38" s="1242"/>
      <c r="ECB38" s="1242"/>
      <c r="ECC38" s="1242"/>
      <c r="ECD38" s="1242"/>
      <c r="ECE38" s="1242"/>
      <c r="ECF38" s="1242"/>
      <c r="ECG38" s="1242"/>
      <c r="ECH38" s="1242"/>
      <c r="ECI38" s="1242"/>
      <c r="ECJ38" s="1242"/>
      <c r="ECK38" s="1242"/>
      <c r="ECL38" s="1242"/>
      <c r="ECM38" s="1242"/>
      <c r="ECN38" s="1242"/>
      <c r="ECO38" s="1242"/>
      <c r="ECP38" s="1242"/>
      <c r="ECQ38" s="1242"/>
      <c r="ECR38" s="1242"/>
      <c r="ECS38" s="1242"/>
      <c r="ECT38" s="1242"/>
      <c r="ECU38" s="1242"/>
      <c r="ECV38" s="1242"/>
      <c r="ECW38" s="1242"/>
      <c r="ECX38" s="1242"/>
      <c r="ECY38" s="1242"/>
      <c r="ECZ38" s="1242"/>
      <c r="EDA38" s="1242"/>
      <c r="EDB38" s="1242"/>
      <c r="EDC38" s="1242"/>
      <c r="EDD38" s="1242"/>
      <c r="EDE38" s="1242"/>
      <c r="EDF38" s="1242"/>
      <c r="EDG38" s="1242"/>
      <c r="EDH38" s="1242"/>
      <c r="EDI38" s="1242"/>
      <c r="EDJ38" s="1242"/>
      <c r="EDK38" s="1242"/>
      <c r="EDL38" s="1242"/>
      <c r="EDM38" s="1242"/>
      <c r="EDN38" s="1242"/>
      <c r="EDO38" s="1242"/>
      <c r="EDP38" s="1242"/>
      <c r="EDQ38" s="1242"/>
      <c r="EDR38" s="1242"/>
      <c r="EDS38" s="1242"/>
      <c r="EDT38" s="1242"/>
      <c r="EDU38" s="1242"/>
      <c r="EDV38" s="1242"/>
      <c r="EDW38" s="1242"/>
      <c r="EDX38" s="1242"/>
      <c r="EDY38" s="1242"/>
      <c r="EDZ38" s="1242"/>
      <c r="EEA38" s="1242"/>
      <c r="EEB38" s="1242"/>
      <c r="EEC38" s="1242"/>
      <c r="EED38" s="1242"/>
      <c r="EEE38" s="1242"/>
      <c r="EEF38" s="1242"/>
      <c r="EEG38" s="1242"/>
      <c r="EEH38" s="1242"/>
      <c r="EEI38" s="1242"/>
      <c r="EEJ38" s="1242"/>
      <c r="EEK38" s="1242"/>
      <c r="EEL38" s="1242"/>
      <c r="EEM38" s="1242"/>
      <c r="EEN38" s="1242"/>
      <c r="EEO38" s="1242"/>
      <c r="EEP38" s="1242"/>
      <c r="EEQ38" s="1242"/>
      <c r="EER38" s="1242"/>
      <c r="EES38" s="1242"/>
      <c r="EET38" s="1242"/>
      <c r="EEU38" s="1242"/>
      <c r="EEV38" s="1242"/>
      <c r="EEW38" s="1242"/>
      <c r="EEX38" s="1242"/>
      <c r="EEY38" s="1242"/>
      <c r="EEZ38" s="1242"/>
      <c r="EFA38" s="1242"/>
      <c r="EFB38" s="1242"/>
      <c r="EFC38" s="1242"/>
      <c r="EFD38" s="1242"/>
      <c r="EFE38" s="1242"/>
      <c r="EFF38" s="1242"/>
      <c r="EFG38" s="1242"/>
      <c r="EFH38" s="1242"/>
      <c r="EFI38" s="1242"/>
      <c r="EFJ38" s="1242"/>
      <c r="EFK38" s="1242"/>
      <c r="EFL38" s="1242"/>
      <c r="EFM38" s="1242"/>
      <c r="EFN38" s="1242"/>
      <c r="EFO38" s="1242"/>
      <c r="EFP38" s="1242"/>
      <c r="EFQ38" s="1242"/>
      <c r="EFR38" s="1242"/>
      <c r="EFS38" s="1242"/>
      <c r="EFT38" s="1242"/>
      <c r="EFU38" s="1242"/>
      <c r="EFV38" s="1242"/>
      <c r="EFW38" s="1242"/>
      <c r="EFX38" s="1242"/>
      <c r="EFY38" s="1242"/>
      <c r="EFZ38" s="1242"/>
      <c r="EGA38" s="1242"/>
      <c r="EGB38" s="1242"/>
      <c r="EGC38" s="1242"/>
      <c r="EGD38" s="1242"/>
      <c r="EGE38" s="1242"/>
      <c r="EGF38" s="1242"/>
      <c r="EGG38" s="1242"/>
      <c r="EGH38" s="1242"/>
      <c r="EGI38" s="1242"/>
      <c r="EGJ38" s="1242"/>
      <c r="EGK38" s="1242"/>
      <c r="EGL38" s="1242"/>
      <c r="EGM38" s="1242"/>
      <c r="EGN38" s="1242"/>
      <c r="EGO38" s="1242"/>
      <c r="EGP38" s="1242"/>
      <c r="EGQ38" s="1242"/>
      <c r="EGR38" s="1242"/>
      <c r="EGS38" s="1242"/>
      <c r="EGT38" s="1242"/>
      <c r="EGU38" s="1242"/>
      <c r="EGV38" s="1242"/>
      <c r="EGW38" s="1242"/>
      <c r="EGX38" s="1242"/>
      <c r="EGY38" s="1242"/>
      <c r="EGZ38" s="1242"/>
      <c r="EHA38" s="1242"/>
      <c r="EHB38" s="1242"/>
      <c r="EHC38" s="1242"/>
      <c r="EHD38" s="1242"/>
      <c r="EHE38" s="1242"/>
      <c r="EHF38" s="1242"/>
      <c r="EHG38" s="1242"/>
      <c r="EHH38" s="1242"/>
      <c r="EHI38" s="1242"/>
      <c r="EHJ38" s="1242"/>
      <c r="EHK38" s="1242"/>
      <c r="EHL38" s="1242"/>
      <c r="EHM38" s="1242"/>
      <c r="EHN38" s="1242"/>
      <c r="EHO38" s="1242"/>
      <c r="EHP38" s="1242"/>
      <c r="EHQ38" s="1242"/>
      <c r="EHR38" s="1242"/>
      <c r="EHS38" s="1242"/>
      <c r="EHT38" s="1242"/>
      <c r="EHU38" s="1242"/>
      <c r="EHV38" s="1242"/>
      <c r="EHW38" s="1242"/>
      <c r="EHX38" s="1242"/>
      <c r="EHY38" s="1242"/>
      <c r="EHZ38" s="1242"/>
      <c r="EIA38" s="1242"/>
      <c r="EIB38" s="1242"/>
      <c r="EIC38" s="1242"/>
      <c r="EID38" s="1242"/>
      <c r="EIE38" s="1242"/>
      <c r="EIF38" s="1242"/>
      <c r="EIG38" s="1242"/>
      <c r="EIH38" s="1242"/>
      <c r="EII38" s="1242"/>
      <c r="EIJ38" s="1242"/>
      <c r="EIK38" s="1242"/>
      <c r="EIL38" s="1242"/>
      <c r="EIM38" s="1242"/>
      <c r="EIN38" s="1242"/>
      <c r="EIO38" s="1242"/>
      <c r="EIP38" s="1242"/>
      <c r="EIQ38" s="1242"/>
      <c r="EIR38" s="1242"/>
      <c r="EIS38" s="1242"/>
      <c r="EIT38" s="1242"/>
      <c r="EIU38" s="1242"/>
      <c r="EIV38" s="1242"/>
      <c r="EIW38" s="1242"/>
      <c r="EIX38" s="1242"/>
      <c r="EIY38" s="1242"/>
      <c r="EIZ38" s="1242"/>
      <c r="EJA38" s="1242"/>
      <c r="EJB38" s="1242"/>
      <c r="EJC38" s="1242"/>
      <c r="EJD38" s="1242"/>
      <c r="EJE38" s="1242"/>
      <c r="EJF38" s="1242"/>
      <c r="EJG38" s="1242"/>
      <c r="EJH38" s="1242"/>
      <c r="EJI38" s="1242"/>
      <c r="EJJ38" s="1242"/>
      <c r="EJK38" s="1242"/>
      <c r="EJL38" s="1242"/>
      <c r="EJM38" s="1242"/>
      <c r="EJN38" s="1242"/>
      <c r="EJO38" s="1242"/>
      <c r="EJP38" s="1242"/>
      <c r="EJQ38" s="1242"/>
      <c r="EJR38" s="1242"/>
      <c r="EJS38" s="1242"/>
      <c r="EJT38" s="1242"/>
      <c r="EJU38" s="1242"/>
      <c r="EJV38" s="1242"/>
      <c r="EJW38" s="1242"/>
      <c r="EJX38" s="1242"/>
      <c r="EJY38" s="1242"/>
      <c r="EJZ38" s="1242"/>
      <c r="EKA38" s="1242"/>
      <c r="EKB38" s="1242"/>
      <c r="EKC38" s="1242"/>
      <c r="EKD38" s="1242"/>
      <c r="EKE38" s="1242"/>
      <c r="EKF38" s="1242"/>
      <c r="EKG38" s="1242"/>
      <c r="EKH38" s="1242"/>
      <c r="EKI38" s="1242"/>
      <c r="EKJ38" s="1242"/>
      <c r="EKK38" s="1242"/>
      <c r="EKL38" s="1242"/>
      <c r="EKM38" s="1242"/>
      <c r="EKN38" s="1242"/>
      <c r="EKO38" s="1242"/>
      <c r="EKP38" s="1242"/>
      <c r="EKQ38" s="1242"/>
      <c r="EKR38" s="1242"/>
      <c r="EKS38" s="1242"/>
      <c r="EKT38" s="1242"/>
      <c r="EKU38" s="1242"/>
      <c r="EKV38" s="1242"/>
      <c r="EKW38" s="1242"/>
      <c r="EKX38" s="1242"/>
      <c r="EKY38" s="1242"/>
      <c r="EKZ38" s="1242"/>
      <c r="ELA38" s="1242"/>
      <c r="ELB38" s="1242"/>
      <c r="ELC38" s="1242"/>
      <c r="ELD38" s="1242"/>
      <c r="ELE38" s="1242"/>
      <c r="ELF38" s="1242"/>
      <c r="ELG38" s="1242"/>
      <c r="ELH38" s="1242"/>
      <c r="ELI38" s="1242"/>
      <c r="ELJ38" s="1242"/>
      <c r="ELK38" s="1242"/>
      <c r="ELL38" s="1242"/>
      <c r="ELM38" s="1242"/>
      <c r="ELN38" s="1242"/>
      <c r="ELO38" s="1242"/>
      <c r="ELP38" s="1242"/>
      <c r="ELQ38" s="1242"/>
      <c r="ELR38" s="1242"/>
      <c r="ELS38" s="1242"/>
      <c r="ELT38" s="1242"/>
      <c r="ELU38" s="1242"/>
      <c r="ELV38" s="1242"/>
      <c r="ELW38" s="1242"/>
      <c r="ELX38" s="1242"/>
      <c r="ELY38" s="1242"/>
      <c r="ELZ38" s="1242"/>
      <c r="EMA38" s="1242"/>
      <c r="EMB38" s="1242"/>
      <c r="EMC38" s="1242"/>
      <c r="EMD38" s="1242"/>
      <c r="EME38" s="1242"/>
      <c r="EMF38" s="1242"/>
      <c r="EMG38" s="1242"/>
      <c r="EMH38" s="1242"/>
      <c r="EMI38" s="1242"/>
      <c r="EMJ38" s="1242"/>
      <c r="EMK38" s="1242"/>
      <c r="EML38" s="1242"/>
      <c r="EMM38" s="1242"/>
      <c r="EMN38" s="1242"/>
      <c r="EMO38" s="1242"/>
      <c r="EMP38" s="1242"/>
      <c r="EMQ38" s="1242"/>
      <c r="EMR38" s="1242"/>
      <c r="EMS38" s="1242"/>
      <c r="EMT38" s="1242"/>
      <c r="EMU38" s="1242"/>
      <c r="EMV38" s="1242"/>
      <c r="EMW38" s="1242"/>
      <c r="EMX38" s="1242"/>
      <c r="EMY38" s="1242"/>
      <c r="EMZ38" s="1242"/>
      <c r="ENA38" s="1242"/>
      <c r="ENB38" s="1242"/>
      <c r="ENC38" s="1242"/>
      <c r="END38" s="1242"/>
      <c r="ENE38" s="1242"/>
      <c r="ENF38" s="1242"/>
      <c r="ENG38" s="1242"/>
      <c r="ENH38" s="1242"/>
      <c r="ENI38" s="1242"/>
      <c r="ENJ38" s="1242"/>
      <c r="ENK38" s="1242"/>
      <c r="ENL38" s="1242"/>
      <c r="ENM38" s="1242"/>
      <c r="ENN38" s="1242"/>
      <c r="ENO38" s="1242"/>
      <c r="ENP38" s="1242"/>
      <c r="ENQ38" s="1242"/>
      <c r="ENR38" s="1242"/>
      <c r="ENS38" s="1242"/>
      <c r="ENT38" s="1242"/>
      <c r="ENU38" s="1242"/>
      <c r="ENV38" s="1242"/>
      <c r="ENW38" s="1242"/>
      <c r="ENX38" s="1242"/>
      <c r="ENY38" s="1242"/>
      <c r="ENZ38" s="1242"/>
      <c r="EOA38" s="1242"/>
      <c r="EOB38" s="1242"/>
      <c r="EOC38" s="1242"/>
      <c r="EOD38" s="1242"/>
      <c r="EOE38" s="1242"/>
      <c r="EOF38" s="1242"/>
      <c r="EOG38" s="1242"/>
      <c r="EOH38" s="1242"/>
      <c r="EOI38" s="1242"/>
      <c r="EOJ38" s="1242"/>
      <c r="EOK38" s="1242"/>
      <c r="EOL38" s="1242"/>
      <c r="EOM38" s="1242"/>
      <c r="EON38" s="1242"/>
      <c r="EOO38" s="1242"/>
      <c r="EOP38" s="1242"/>
      <c r="EOQ38" s="1242"/>
      <c r="EOR38" s="1242"/>
      <c r="EOS38" s="1242"/>
      <c r="EOT38" s="1242"/>
      <c r="EOU38" s="1242"/>
      <c r="EOV38" s="1242"/>
      <c r="EOW38" s="1242"/>
      <c r="EOX38" s="1242"/>
      <c r="EOY38" s="1242"/>
      <c r="EOZ38" s="1242"/>
      <c r="EPA38" s="1242"/>
      <c r="EPB38" s="1242"/>
      <c r="EPC38" s="1242"/>
      <c r="EPD38" s="1242"/>
      <c r="EPE38" s="1242"/>
      <c r="EPF38" s="1242"/>
      <c r="EPG38" s="1242"/>
      <c r="EPH38" s="1242"/>
      <c r="EPI38" s="1242"/>
      <c r="EPJ38" s="1242"/>
      <c r="EPK38" s="1242"/>
      <c r="EPL38" s="1242"/>
      <c r="EPM38" s="1242"/>
      <c r="EPN38" s="1242"/>
      <c r="EPO38" s="1242"/>
      <c r="EPP38" s="1242"/>
      <c r="EPQ38" s="1242"/>
      <c r="EPR38" s="1242"/>
      <c r="EPS38" s="1242"/>
      <c r="EPT38" s="1242"/>
      <c r="EPU38" s="1242"/>
      <c r="EPV38" s="1242"/>
      <c r="EPW38" s="1242"/>
      <c r="EPX38" s="1242"/>
      <c r="EPY38" s="1242"/>
      <c r="EPZ38" s="1242"/>
      <c r="EQA38" s="1242"/>
      <c r="EQB38" s="1242"/>
      <c r="EQC38" s="1242"/>
      <c r="EQD38" s="1242"/>
      <c r="EQE38" s="1242"/>
      <c r="EQF38" s="1242"/>
      <c r="EQG38" s="1242"/>
      <c r="EQH38" s="1242"/>
      <c r="EQI38" s="1242"/>
      <c r="EQJ38" s="1242"/>
      <c r="EQK38" s="1242"/>
      <c r="EQL38" s="1242"/>
      <c r="EQM38" s="1242"/>
      <c r="EQN38" s="1242"/>
      <c r="EQO38" s="1242"/>
      <c r="EQP38" s="1242"/>
      <c r="EQQ38" s="1242"/>
      <c r="EQR38" s="1242"/>
      <c r="EQS38" s="1242"/>
      <c r="EQT38" s="1242"/>
      <c r="EQU38" s="1242"/>
      <c r="EQV38" s="1242"/>
      <c r="EQW38" s="1242"/>
      <c r="EQX38" s="1242"/>
      <c r="EQY38" s="1242"/>
      <c r="EQZ38" s="1242"/>
      <c r="ERA38" s="1242"/>
      <c r="ERB38" s="1242"/>
      <c r="ERC38" s="1242"/>
      <c r="ERD38" s="1242"/>
      <c r="ERE38" s="1242"/>
      <c r="ERF38" s="1242"/>
      <c r="ERG38" s="1242"/>
      <c r="ERH38" s="1242"/>
      <c r="ERI38" s="1242"/>
      <c r="ERJ38" s="1242"/>
      <c r="ERK38" s="1242"/>
      <c r="ERL38" s="1242"/>
      <c r="ERM38" s="1242"/>
      <c r="ERN38" s="1242"/>
      <c r="ERO38" s="1242"/>
      <c r="ERP38" s="1242"/>
      <c r="ERQ38" s="1242"/>
      <c r="ERR38" s="1242"/>
      <c r="ERS38" s="1242"/>
      <c r="ERT38" s="1242"/>
      <c r="ERU38" s="1242"/>
      <c r="ERV38" s="1242"/>
      <c r="ERW38" s="1242"/>
      <c r="ERX38" s="1242"/>
      <c r="ERY38" s="1242"/>
      <c r="ERZ38" s="1242"/>
      <c r="ESA38" s="1242"/>
      <c r="ESB38" s="1242"/>
      <c r="ESC38" s="1242"/>
      <c r="ESD38" s="1242"/>
      <c r="ESE38" s="1242"/>
      <c r="ESF38" s="1242"/>
      <c r="ESG38" s="1242"/>
      <c r="ESH38" s="1242"/>
      <c r="ESI38" s="1242"/>
      <c r="ESJ38" s="1242"/>
      <c r="ESK38" s="1242"/>
      <c r="ESL38" s="1242"/>
      <c r="ESM38" s="1242"/>
      <c r="ESN38" s="1242"/>
      <c r="ESO38" s="1242"/>
      <c r="ESP38" s="1242"/>
      <c r="ESQ38" s="1242"/>
      <c r="ESR38" s="1242"/>
      <c r="ESS38" s="1242"/>
      <c r="EST38" s="1242"/>
      <c r="ESU38" s="1242"/>
      <c r="ESV38" s="1242"/>
      <c r="ESW38" s="1242"/>
      <c r="ESX38" s="1242"/>
      <c r="ESY38" s="1242"/>
      <c r="ESZ38" s="1242"/>
      <c r="ETA38" s="1242"/>
      <c r="ETB38" s="1242"/>
      <c r="ETC38" s="1242"/>
      <c r="ETD38" s="1242"/>
      <c r="ETE38" s="1242"/>
      <c r="ETF38" s="1242"/>
      <c r="ETG38" s="1242"/>
      <c r="ETH38" s="1242"/>
      <c r="ETI38" s="1242"/>
      <c r="ETJ38" s="1242"/>
      <c r="ETK38" s="1242"/>
      <c r="ETL38" s="1242"/>
      <c r="ETM38" s="1242"/>
      <c r="ETN38" s="1242"/>
      <c r="ETO38" s="1242"/>
      <c r="ETP38" s="1242"/>
      <c r="ETQ38" s="1242"/>
      <c r="ETR38" s="1242"/>
      <c r="ETS38" s="1242"/>
      <c r="ETT38" s="1242"/>
      <c r="ETU38" s="1242"/>
      <c r="ETV38" s="1242"/>
      <c r="ETW38" s="1242"/>
      <c r="ETX38" s="1242"/>
      <c r="ETY38" s="1242"/>
      <c r="ETZ38" s="1242"/>
      <c r="EUA38" s="1242"/>
      <c r="EUB38" s="1242"/>
      <c r="EUC38" s="1242"/>
      <c r="EUD38" s="1242"/>
      <c r="EUE38" s="1242"/>
      <c r="EUF38" s="1242"/>
      <c r="EUG38" s="1242"/>
      <c r="EUH38" s="1242"/>
      <c r="EUI38" s="1242"/>
      <c r="EUJ38" s="1242"/>
      <c r="EUK38" s="1242"/>
      <c r="EUL38" s="1242"/>
      <c r="EUM38" s="1242"/>
      <c r="EUN38" s="1242"/>
      <c r="EUO38" s="1242"/>
      <c r="EUP38" s="1242"/>
      <c r="EUQ38" s="1242"/>
      <c r="EUR38" s="1242"/>
      <c r="EUS38" s="1242"/>
      <c r="EUT38" s="1242"/>
      <c r="EUU38" s="1242"/>
      <c r="EUV38" s="1242"/>
      <c r="EUW38" s="1242"/>
      <c r="EUX38" s="1242"/>
      <c r="EUY38" s="1242"/>
      <c r="EUZ38" s="1242"/>
      <c r="EVA38" s="1242"/>
      <c r="EVB38" s="1242"/>
      <c r="EVC38" s="1242"/>
      <c r="EVD38" s="1242"/>
      <c r="EVE38" s="1242"/>
      <c r="EVF38" s="1242"/>
      <c r="EVG38" s="1242"/>
      <c r="EVH38" s="1242"/>
      <c r="EVI38" s="1242"/>
      <c r="EVJ38" s="1242"/>
      <c r="EVK38" s="1242"/>
      <c r="EVL38" s="1242"/>
      <c r="EVM38" s="1242"/>
      <c r="EVN38" s="1242"/>
      <c r="EVO38" s="1242"/>
      <c r="EVP38" s="1242"/>
      <c r="EVQ38" s="1242"/>
      <c r="EVR38" s="1242"/>
      <c r="EVS38" s="1242"/>
      <c r="EVT38" s="1242"/>
      <c r="EVU38" s="1242"/>
      <c r="EVV38" s="1242"/>
      <c r="EVW38" s="1242"/>
      <c r="EVX38" s="1242"/>
      <c r="EVY38" s="1242"/>
      <c r="EVZ38" s="1242"/>
      <c r="EWA38" s="1242"/>
      <c r="EWB38" s="1242"/>
      <c r="EWC38" s="1242"/>
      <c r="EWD38" s="1242"/>
      <c r="EWE38" s="1242"/>
      <c r="EWF38" s="1242"/>
      <c r="EWG38" s="1242"/>
      <c r="EWH38" s="1242"/>
      <c r="EWI38" s="1242"/>
      <c r="EWJ38" s="1242"/>
      <c r="EWK38" s="1242"/>
      <c r="EWL38" s="1242"/>
      <c r="EWM38" s="1242"/>
      <c r="EWN38" s="1242"/>
      <c r="EWO38" s="1242"/>
      <c r="EWP38" s="1242"/>
      <c r="EWQ38" s="1242"/>
      <c r="EWR38" s="1242"/>
      <c r="EWS38" s="1242"/>
      <c r="EWT38" s="1242"/>
      <c r="EWU38" s="1242"/>
      <c r="EWV38" s="1242"/>
      <c r="EWW38" s="1242"/>
      <c r="EWX38" s="1242"/>
      <c r="EWY38" s="1242"/>
      <c r="EWZ38" s="1242"/>
      <c r="EXA38" s="1242"/>
      <c r="EXB38" s="1242"/>
      <c r="EXC38" s="1242"/>
      <c r="EXD38" s="1242"/>
      <c r="EXE38" s="1242"/>
      <c r="EXF38" s="1242"/>
      <c r="EXG38" s="1242"/>
      <c r="EXH38" s="1242"/>
      <c r="EXI38" s="1242"/>
      <c r="EXJ38" s="1242"/>
      <c r="EXK38" s="1242"/>
      <c r="EXL38" s="1242"/>
      <c r="EXM38" s="1242"/>
      <c r="EXN38" s="1242"/>
      <c r="EXO38" s="1242"/>
      <c r="EXP38" s="1242"/>
      <c r="EXQ38" s="1242"/>
      <c r="EXR38" s="1242"/>
      <c r="EXS38" s="1242"/>
      <c r="EXT38" s="1242"/>
      <c r="EXU38" s="1242"/>
      <c r="EXV38" s="1242"/>
      <c r="EXW38" s="1242"/>
      <c r="EXX38" s="1242"/>
      <c r="EXY38" s="1242"/>
      <c r="EXZ38" s="1242"/>
      <c r="EYA38" s="1242"/>
      <c r="EYB38" s="1242"/>
      <c r="EYC38" s="1242"/>
      <c r="EYD38" s="1242"/>
      <c r="EYE38" s="1242"/>
      <c r="EYF38" s="1242"/>
      <c r="EYG38" s="1242"/>
      <c r="EYH38" s="1242"/>
      <c r="EYI38" s="1242"/>
      <c r="EYJ38" s="1242"/>
      <c r="EYK38" s="1242"/>
      <c r="EYL38" s="1242"/>
      <c r="EYM38" s="1242"/>
      <c r="EYN38" s="1242"/>
      <c r="EYO38" s="1242"/>
      <c r="EYP38" s="1242"/>
      <c r="EYQ38" s="1242"/>
      <c r="EYR38" s="1242"/>
      <c r="EYS38" s="1242"/>
      <c r="EYT38" s="1242"/>
      <c r="EYU38" s="1242"/>
      <c r="EYV38" s="1242"/>
      <c r="EYW38" s="1242"/>
      <c r="EYX38" s="1242"/>
      <c r="EYY38" s="1242"/>
      <c r="EYZ38" s="1242"/>
      <c r="EZA38" s="1242"/>
      <c r="EZB38" s="1242"/>
      <c r="EZC38" s="1242"/>
      <c r="EZD38" s="1242"/>
      <c r="EZE38" s="1242"/>
      <c r="EZF38" s="1242"/>
      <c r="EZG38" s="1242"/>
      <c r="EZH38" s="1242"/>
      <c r="EZI38" s="1242"/>
      <c r="EZJ38" s="1242"/>
      <c r="EZK38" s="1242"/>
      <c r="EZL38" s="1242"/>
      <c r="EZM38" s="1242"/>
      <c r="EZN38" s="1242"/>
      <c r="EZO38" s="1242"/>
      <c r="EZP38" s="1242"/>
      <c r="EZQ38" s="1242"/>
      <c r="EZR38" s="1242"/>
      <c r="EZS38" s="1242"/>
      <c r="EZT38" s="1242"/>
      <c r="EZU38" s="1242"/>
      <c r="EZV38" s="1242"/>
      <c r="EZW38" s="1242"/>
      <c r="EZX38" s="1242"/>
      <c r="EZY38" s="1242"/>
      <c r="EZZ38" s="1242"/>
      <c r="FAA38" s="1242"/>
      <c r="FAB38" s="1242"/>
      <c r="FAC38" s="1242"/>
      <c r="FAD38" s="1242"/>
      <c r="FAE38" s="1242"/>
      <c r="FAF38" s="1242"/>
      <c r="FAG38" s="1242"/>
      <c r="FAH38" s="1242"/>
      <c r="FAI38" s="1242"/>
      <c r="FAJ38" s="1242"/>
      <c r="FAK38" s="1242"/>
      <c r="FAL38" s="1242"/>
      <c r="FAM38" s="1242"/>
      <c r="FAN38" s="1242"/>
      <c r="FAO38" s="1242"/>
      <c r="FAP38" s="1242"/>
      <c r="FAQ38" s="1242"/>
      <c r="FAR38" s="1242"/>
      <c r="FAS38" s="1242"/>
      <c r="FAT38" s="1242"/>
      <c r="FAU38" s="1242"/>
      <c r="FAV38" s="1242"/>
      <c r="FAW38" s="1242"/>
      <c r="FAX38" s="1242"/>
      <c r="FAY38" s="1242"/>
      <c r="FAZ38" s="1242"/>
      <c r="FBA38" s="1242"/>
      <c r="FBB38" s="1242"/>
      <c r="FBC38" s="1242"/>
      <c r="FBD38" s="1242"/>
      <c r="FBE38" s="1242"/>
      <c r="FBF38" s="1242"/>
      <c r="FBG38" s="1242"/>
      <c r="FBH38" s="1242"/>
      <c r="FBI38" s="1242"/>
      <c r="FBJ38" s="1242"/>
      <c r="FBK38" s="1242"/>
      <c r="FBL38" s="1242"/>
      <c r="FBM38" s="1242"/>
      <c r="FBN38" s="1242"/>
      <c r="FBO38" s="1242"/>
      <c r="FBP38" s="1242"/>
      <c r="FBQ38" s="1242"/>
      <c r="FBR38" s="1242"/>
      <c r="FBS38" s="1242"/>
      <c r="FBT38" s="1242"/>
      <c r="FBU38" s="1242"/>
      <c r="FBV38" s="1242"/>
      <c r="FBW38" s="1242"/>
      <c r="FBX38" s="1242"/>
      <c r="FBY38" s="1242"/>
      <c r="FBZ38" s="1242"/>
      <c r="FCA38" s="1242"/>
      <c r="FCB38" s="1242"/>
      <c r="FCC38" s="1242"/>
      <c r="FCD38" s="1242"/>
      <c r="FCE38" s="1242"/>
      <c r="FCF38" s="1242"/>
      <c r="FCG38" s="1242"/>
      <c r="FCH38" s="1242"/>
      <c r="FCI38" s="1242"/>
      <c r="FCJ38" s="1242"/>
      <c r="FCK38" s="1242"/>
      <c r="FCL38" s="1242"/>
      <c r="FCM38" s="1242"/>
      <c r="FCN38" s="1242"/>
      <c r="FCO38" s="1242"/>
      <c r="FCP38" s="1242"/>
      <c r="FCQ38" s="1242"/>
      <c r="FCR38" s="1242"/>
      <c r="FCS38" s="1242"/>
      <c r="FCT38" s="1242"/>
      <c r="FCU38" s="1242"/>
      <c r="FCV38" s="1242"/>
      <c r="FCW38" s="1242"/>
      <c r="FCX38" s="1242"/>
      <c r="FCY38" s="1242"/>
      <c r="FCZ38" s="1242"/>
      <c r="FDA38" s="1242"/>
      <c r="FDB38" s="1242"/>
      <c r="FDC38" s="1242"/>
      <c r="FDD38" s="1242"/>
      <c r="FDE38" s="1242"/>
      <c r="FDF38" s="1242"/>
      <c r="FDG38" s="1242"/>
      <c r="FDH38" s="1242"/>
      <c r="FDI38" s="1242"/>
      <c r="FDJ38" s="1242"/>
      <c r="FDK38" s="1242"/>
      <c r="FDL38" s="1242"/>
      <c r="FDM38" s="1242"/>
      <c r="FDN38" s="1242"/>
      <c r="FDO38" s="1242"/>
      <c r="FDP38" s="1242"/>
      <c r="FDQ38" s="1242"/>
      <c r="FDR38" s="1242"/>
      <c r="FDS38" s="1242"/>
      <c r="FDT38" s="1242"/>
      <c r="FDU38" s="1242"/>
      <c r="FDV38" s="1242"/>
      <c r="FDW38" s="1242"/>
      <c r="FDX38" s="1242"/>
      <c r="FDY38" s="1242"/>
      <c r="FDZ38" s="1242"/>
      <c r="FEA38" s="1242"/>
      <c r="FEB38" s="1242"/>
      <c r="FEC38" s="1242"/>
      <c r="FED38" s="1242"/>
      <c r="FEE38" s="1242"/>
      <c r="FEF38" s="1242"/>
      <c r="FEG38" s="1242"/>
      <c r="FEH38" s="1242"/>
      <c r="FEI38" s="1242"/>
      <c r="FEJ38" s="1242"/>
      <c r="FEK38" s="1242"/>
      <c r="FEL38" s="1242"/>
      <c r="FEM38" s="1242"/>
      <c r="FEN38" s="1242"/>
      <c r="FEO38" s="1242"/>
      <c r="FEP38" s="1242"/>
      <c r="FEQ38" s="1242"/>
      <c r="FER38" s="1242"/>
      <c r="FES38" s="1242"/>
      <c r="FET38" s="1242"/>
      <c r="FEU38" s="1242"/>
      <c r="FEV38" s="1242"/>
      <c r="FEW38" s="1242"/>
      <c r="FEX38" s="1242"/>
      <c r="FEY38" s="1242"/>
      <c r="FEZ38" s="1242"/>
      <c r="FFA38" s="1242"/>
      <c r="FFB38" s="1242"/>
      <c r="FFC38" s="1242"/>
      <c r="FFD38" s="1242"/>
      <c r="FFE38" s="1242"/>
      <c r="FFF38" s="1242"/>
      <c r="FFG38" s="1242"/>
      <c r="FFH38" s="1242"/>
      <c r="FFI38" s="1242"/>
      <c r="FFJ38" s="1242"/>
      <c r="FFK38" s="1242"/>
      <c r="FFL38" s="1242"/>
      <c r="FFM38" s="1242"/>
      <c r="FFN38" s="1242"/>
      <c r="FFO38" s="1242"/>
      <c r="FFP38" s="1242"/>
      <c r="FFQ38" s="1242"/>
      <c r="FFR38" s="1242"/>
      <c r="FFS38" s="1242"/>
      <c r="FFT38" s="1242"/>
      <c r="FFU38" s="1242"/>
      <c r="FFV38" s="1242"/>
      <c r="FFW38" s="1242"/>
      <c r="FFX38" s="1242"/>
      <c r="FFY38" s="1242"/>
      <c r="FFZ38" s="1242"/>
      <c r="FGA38" s="1242"/>
      <c r="FGB38" s="1242"/>
      <c r="FGC38" s="1242"/>
      <c r="FGD38" s="1242"/>
      <c r="FGE38" s="1242"/>
      <c r="FGF38" s="1242"/>
      <c r="FGG38" s="1242"/>
      <c r="FGH38" s="1242"/>
      <c r="FGI38" s="1242"/>
      <c r="FGJ38" s="1242"/>
      <c r="FGK38" s="1242"/>
      <c r="FGL38" s="1242"/>
      <c r="FGM38" s="1242"/>
      <c r="FGN38" s="1242"/>
      <c r="FGO38" s="1242"/>
      <c r="FGP38" s="1242"/>
      <c r="FGQ38" s="1242"/>
      <c r="FGR38" s="1242"/>
      <c r="FGS38" s="1242"/>
      <c r="FGT38" s="1242"/>
      <c r="FGU38" s="1242"/>
      <c r="FGV38" s="1242"/>
      <c r="FGW38" s="1242"/>
      <c r="FGX38" s="1242"/>
      <c r="FGY38" s="1242"/>
      <c r="FGZ38" s="1242"/>
      <c r="FHA38" s="1242"/>
      <c r="FHB38" s="1242"/>
      <c r="FHC38" s="1242"/>
      <c r="FHD38" s="1242"/>
      <c r="FHE38" s="1242"/>
      <c r="FHF38" s="1242"/>
      <c r="FHG38" s="1242"/>
      <c r="FHH38" s="1242"/>
      <c r="FHI38" s="1242"/>
      <c r="FHJ38" s="1242"/>
      <c r="FHK38" s="1242"/>
      <c r="FHL38" s="1242"/>
      <c r="FHM38" s="1242"/>
      <c r="FHN38" s="1242"/>
      <c r="FHO38" s="1242"/>
      <c r="FHP38" s="1242"/>
      <c r="FHQ38" s="1242"/>
      <c r="FHR38" s="1242"/>
      <c r="FHS38" s="1242"/>
      <c r="FHT38" s="1242"/>
      <c r="FHU38" s="1242"/>
      <c r="FHV38" s="1242"/>
      <c r="FHW38" s="1242"/>
      <c r="FHX38" s="1242"/>
      <c r="FHY38" s="1242"/>
      <c r="FHZ38" s="1242"/>
      <c r="FIA38" s="1242"/>
      <c r="FIB38" s="1242"/>
      <c r="FIC38" s="1242"/>
      <c r="FID38" s="1242"/>
      <c r="FIE38" s="1242"/>
      <c r="FIF38" s="1242"/>
      <c r="FIG38" s="1242"/>
      <c r="FIH38" s="1242"/>
      <c r="FII38" s="1242"/>
      <c r="FIJ38" s="1242"/>
      <c r="FIK38" s="1242"/>
      <c r="FIL38" s="1242"/>
      <c r="FIM38" s="1242"/>
      <c r="FIN38" s="1242"/>
      <c r="FIO38" s="1242"/>
      <c r="FIP38" s="1242"/>
      <c r="FIQ38" s="1242"/>
      <c r="FIR38" s="1242"/>
      <c r="FIS38" s="1242"/>
      <c r="FIT38" s="1242"/>
      <c r="FIU38" s="1242"/>
      <c r="FIV38" s="1242"/>
      <c r="FIW38" s="1242"/>
      <c r="FIX38" s="1242"/>
      <c r="FIY38" s="1242"/>
      <c r="FIZ38" s="1242"/>
      <c r="FJA38" s="1242"/>
      <c r="FJB38" s="1242"/>
      <c r="FJC38" s="1242"/>
      <c r="FJD38" s="1242"/>
      <c r="FJE38" s="1242"/>
      <c r="FJF38" s="1242"/>
      <c r="FJG38" s="1242"/>
      <c r="FJH38" s="1242"/>
      <c r="FJI38" s="1242"/>
      <c r="FJJ38" s="1242"/>
      <c r="FJK38" s="1242"/>
      <c r="FJL38" s="1242"/>
      <c r="FJM38" s="1242"/>
      <c r="FJN38" s="1242"/>
      <c r="FJO38" s="1242"/>
      <c r="FJP38" s="1242"/>
      <c r="FJQ38" s="1242"/>
      <c r="FJR38" s="1242"/>
      <c r="FJS38" s="1242"/>
      <c r="FJT38" s="1242"/>
      <c r="FJU38" s="1242"/>
      <c r="FJV38" s="1242"/>
      <c r="FJW38" s="1242"/>
      <c r="FJX38" s="1242"/>
      <c r="FJY38" s="1242"/>
      <c r="FJZ38" s="1242"/>
      <c r="FKA38" s="1242"/>
      <c r="FKB38" s="1242"/>
      <c r="FKC38" s="1242"/>
      <c r="FKD38" s="1242"/>
      <c r="FKE38" s="1242"/>
      <c r="FKF38" s="1242"/>
      <c r="FKG38" s="1242"/>
      <c r="FKH38" s="1242"/>
      <c r="FKI38" s="1242"/>
      <c r="FKJ38" s="1242"/>
      <c r="FKK38" s="1242"/>
      <c r="FKL38" s="1242"/>
      <c r="FKM38" s="1242"/>
      <c r="FKN38" s="1242"/>
      <c r="FKO38" s="1242"/>
      <c r="FKP38" s="1242"/>
      <c r="FKQ38" s="1242"/>
      <c r="FKR38" s="1242"/>
      <c r="FKS38" s="1242"/>
      <c r="FKT38" s="1242"/>
      <c r="FKU38" s="1242"/>
      <c r="FKV38" s="1242"/>
      <c r="FKW38" s="1242"/>
      <c r="FKX38" s="1242"/>
      <c r="FKY38" s="1242"/>
      <c r="FKZ38" s="1242"/>
      <c r="FLA38" s="1242"/>
      <c r="FLB38" s="1242"/>
      <c r="FLC38" s="1242"/>
      <c r="FLD38" s="1242"/>
      <c r="FLE38" s="1242"/>
      <c r="FLF38" s="1242"/>
      <c r="FLG38" s="1242"/>
      <c r="FLH38" s="1242"/>
      <c r="FLI38" s="1242"/>
      <c r="FLJ38" s="1242"/>
      <c r="FLK38" s="1242"/>
      <c r="FLL38" s="1242"/>
      <c r="FLM38" s="1242"/>
      <c r="FLN38" s="1242"/>
      <c r="FLO38" s="1242"/>
      <c r="FLP38" s="1242"/>
      <c r="FLQ38" s="1242"/>
      <c r="FLR38" s="1242"/>
      <c r="FLS38" s="1242"/>
      <c r="FLT38" s="1242"/>
      <c r="FLU38" s="1242"/>
      <c r="FLV38" s="1242"/>
      <c r="FLW38" s="1242"/>
      <c r="FLX38" s="1242"/>
      <c r="FLY38" s="1242"/>
      <c r="FLZ38" s="1242"/>
      <c r="FMA38" s="1242"/>
      <c r="FMB38" s="1242"/>
      <c r="FMC38" s="1242"/>
      <c r="FMD38" s="1242"/>
      <c r="FME38" s="1242"/>
      <c r="FMF38" s="1242"/>
      <c r="FMG38" s="1242"/>
      <c r="FMH38" s="1242"/>
      <c r="FMI38" s="1242"/>
      <c r="FMJ38" s="1242"/>
      <c r="FMK38" s="1242"/>
      <c r="FML38" s="1242"/>
      <c r="FMM38" s="1242"/>
      <c r="FMN38" s="1242"/>
      <c r="FMO38" s="1242"/>
      <c r="FMP38" s="1242"/>
      <c r="FMQ38" s="1242"/>
      <c r="FMR38" s="1242"/>
      <c r="FMS38" s="1242"/>
      <c r="FMT38" s="1242"/>
      <c r="FMU38" s="1242"/>
      <c r="FMV38" s="1242"/>
      <c r="FMW38" s="1242"/>
      <c r="FMX38" s="1242"/>
      <c r="FMY38" s="1242"/>
      <c r="FMZ38" s="1242"/>
      <c r="FNA38" s="1242"/>
      <c r="FNB38" s="1242"/>
      <c r="FNC38" s="1242"/>
      <c r="FND38" s="1242"/>
      <c r="FNE38" s="1242"/>
      <c r="FNF38" s="1242"/>
      <c r="FNG38" s="1242"/>
      <c r="FNH38" s="1242"/>
      <c r="FNI38" s="1242"/>
      <c r="FNJ38" s="1242"/>
      <c r="FNK38" s="1242"/>
      <c r="FNL38" s="1242"/>
      <c r="FNM38" s="1242"/>
      <c r="FNN38" s="1242"/>
      <c r="FNO38" s="1242"/>
      <c r="FNP38" s="1242"/>
      <c r="FNQ38" s="1242"/>
      <c r="FNR38" s="1242"/>
      <c r="FNS38" s="1242"/>
      <c r="FNT38" s="1242"/>
      <c r="FNU38" s="1242"/>
      <c r="FNV38" s="1242"/>
      <c r="FNW38" s="1242"/>
      <c r="FNX38" s="1242"/>
      <c r="FNY38" s="1242"/>
      <c r="FNZ38" s="1242"/>
      <c r="FOA38" s="1242"/>
      <c r="FOB38" s="1242"/>
      <c r="FOC38" s="1242"/>
      <c r="FOD38" s="1242"/>
      <c r="FOE38" s="1242"/>
      <c r="FOF38" s="1242"/>
      <c r="FOG38" s="1242"/>
      <c r="FOH38" s="1242"/>
      <c r="FOI38" s="1242"/>
      <c r="FOJ38" s="1242"/>
      <c r="FOK38" s="1242"/>
      <c r="FOL38" s="1242"/>
      <c r="FOM38" s="1242"/>
      <c r="FON38" s="1242"/>
      <c r="FOO38" s="1242"/>
      <c r="FOP38" s="1242"/>
      <c r="FOQ38" s="1242"/>
      <c r="FOR38" s="1242"/>
      <c r="FOS38" s="1242"/>
      <c r="FOT38" s="1242"/>
      <c r="FOU38" s="1242"/>
      <c r="FOV38" s="1242"/>
      <c r="FOW38" s="1242"/>
      <c r="FOX38" s="1242"/>
      <c r="FOY38" s="1242"/>
      <c r="FOZ38" s="1242"/>
      <c r="FPA38" s="1242"/>
      <c r="FPB38" s="1242"/>
      <c r="FPC38" s="1242"/>
      <c r="FPD38" s="1242"/>
      <c r="FPE38" s="1242"/>
      <c r="FPF38" s="1242"/>
      <c r="FPG38" s="1242"/>
      <c r="FPH38" s="1242"/>
      <c r="FPI38" s="1242"/>
      <c r="FPJ38" s="1242"/>
      <c r="FPK38" s="1242"/>
      <c r="FPL38" s="1242"/>
      <c r="FPM38" s="1242"/>
      <c r="FPN38" s="1242"/>
      <c r="FPO38" s="1242"/>
      <c r="FPP38" s="1242"/>
      <c r="FPQ38" s="1242"/>
      <c r="FPR38" s="1242"/>
      <c r="FPS38" s="1242"/>
      <c r="FPT38" s="1242"/>
      <c r="FPU38" s="1242"/>
      <c r="FPV38" s="1242"/>
      <c r="FPW38" s="1242"/>
      <c r="FPX38" s="1242"/>
      <c r="FPY38" s="1242"/>
      <c r="FPZ38" s="1242"/>
      <c r="FQA38" s="1242"/>
      <c r="FQB38" s="1242"/>
      <c r="FQC38" s="1242"/>
      <c r="FQD38" s="1242"/>
      <c r="FQE38" s="1242"/>
      <c r="FQF38" s="1242"/>
      <c r="FQG38" s="1242"/>
      <c r="FQH38" s="1242"/>
      <c r="FQI38" s="1242"/>
      <c r="FQJ38" s="1242"/>
      <c r="FQK38" s="1242"/>
      <c r="FQL38" s="1242"/>
      <c r="FQM38" s="1242"/>
      <c r="FQN38" s="1242"/>
      <c r="FQO38" s="1242"/>
      <c r="FQP38" s="1242"/>
      <c r="FQQ38" s="1242"/>
      <c r="FQR38" s="1242"/>
      <c r="FQS38" s="1242"/>
      <c r="FQT38" s="1242"/>
      <c r="FQU38" s="1242"/>
      <c r="FQV38" s="1242"/>
      <c r="FQW38" s="1242"/>
      <c r="FQX38" s="1242"/>
      <c r="FQY38" s="1242"/>
      <c r="FQZ38" s="1242"/>
      <c r="FRA38" s="1242"/>
      <c r="FRB38" s="1242"/>
      <c r="FRC38" s="1242"/>
      <c r="FRD38" s="1242"/>
      <c r="FRE38" s="1242"/>
      <c r="FRF38" s="1242"/>
      <c r="FRG38" s="1242"/>
      <c r="FRH38" s="1242"/>
      <c r="FRI38" s="1242"/>
      <c r="FRJ38" s="1242"/>
      <c r="FRK38" s="1242"/>
      <c r="FRL38" s="1242"/>
      <c r="FRM38" s="1242"/>
      <c r="FRN38" s="1242"/>
      <c r="FRO38" s="1242"/>
      <c r="FRP38" s="1242"/>
      <c r="FRQ38" s="1242"/>
      <c r="FRR38" s="1242"/>
      <c r="FRS38" s="1242"/>
      <c r="FRT38" s="1242"/>
      <c r="FRU38" s="1242"/>
      <c r="FRV38" s="1242"/>
      <c r="FRW38" s="1242"/>
      <c r="FRX38" s="1242"/>
      <c r="FRY38" s="1242"/>
      <c r="FRZ38" s="1242"/>
      <c r="FSA38" s="1242"/>
      <c r="FSB38" s="1242"/>
      <c r="FSC38" s="1242"/>
      <c r="FSD38" s="1242"/>
      <c r="FSE38" s="1242"/>
      <c r="FSF38" s="1242"/>
      <c r="FSG38" s="1242"/>
      <c r="FSH38" s="1242"/>
      <c r="FSI38" s="1242"/>
      <c r="FSJ38" s="1242"/>
      <c r="FSK38" s="1242"/>
      <c r="FSL38" s="1242"/>
      <c r="FSM38" s="1242"/>
      <c r="FSN38" s="1242"/>
      <c r="FSO38" s="1242"/>
      <c r="FSP38" s="1242"/>
      <c r="FSQ38" s="1242"/>
      <c r="FSR38" s="1242"/>
      <c r="FSS38" s="1242"/>
      <c r="FST38" s="1242"/>
      <c r="FSU38" s="1242"/>
      <c r="FSV38" s="1242"/>
      <c r="FSW38" s="1242"/>
      <c r="FSX38" s="1242"/>
      <c r="FSY38" s="1242"/>
      <c r="FSZ38" s="1242"/>
      <c r="FTA38" s="1242"/>
      <c r="FTB38" s="1242"/>
      <c r="FTC38" s="1242"/>
      <c r="FTD38" s="1242"/>
      <c r="FTE38" s="1242"/>
      <c r="FTF38" s="1242"/>
      <c r="FTG38" s="1242"/>
      <c r="FTH38" s="1242"/>
      <c r="FTI38" s="1242"/>
      <c r="FTJ38" s="1242"/>
      <c r="FTK38" s="1242"/>
      <c r="FTL38" s="1242"/>
      <c r="FTM38" s="1242"/>
      <c r="FTN38" s="1242"/>
      <c r="FTO38" s="1242"/>
      <c r="FTP38" s="1242"/>
      <c r="FTQ38" s="1242"/>
      <c r="FTR38" s="1242"/>
      <c r="FTS38" s="1242"/>
      <c r="FTT38" s="1242"/>
      <c r="FTU38" s="1242"/>
      <c r="FTV38" s="1242"/>
      <c r="FTW38" s="1242"/>
      <c r="FTX38" s="1242"/>
      <c r="FTY38" s="1242"/>
      <c r="FTZ38" s="1242"/>
      <c r="FUA38" s="1242"/>
      <c r="FUB38" s="1242"/>
      <c r="FUC38" s="1242"/>
      <c r="FUD38" s="1242"/>
      <c r="FUE38" s="1242"/>
      <c r="FUF38" s="1242"/>
      <c r="FUG38" s="1242"/>
      <c r="FUH38" s="1242"/>
      <c r="FUI38" s="1242"/>
      <c r="FUJ38" s="1242"/>
      <c r="FUK38" s="1242"/>
      <c r="FUL38" s="1242"/>
      <c r="FUM38" s="1242"/>
      <c r="FUN38" s="1242"/>
      <c r="FUO38" s="1242"/>
      <c r="FUP38" s="1242"/>
      <c r="FUQ38" s="1242"/>
      <c r="FUR38" s="1242"/>
      <c r="FUS38" s="1242"/>
      <c r="FUT38" s="1242"/>
      <c r="FUU38" s="1242"/>
      <c r="FUV38" s="1242"/>
      <c r="FUW38" s="1242"/>
      <c r="FUX38" s="1242"/>
      <c r="FUY38" s="1242"/>
      <c r="FUZ38" s="1242"/>
      <c r="FVA38" s="1242"/>
      <c r="FVB38" s="1242"/>
      <c r="FVC38" s="1242"/>
      <c r="FVD38" s="1242"/>
      <c r="FVE38" s="1242"/>
      <c r="FVF38" s="1242"/>
      <c r="FVG38" s="1242"/>
      <c r="FVH38" s="1242"/>
      <c r="FVI38" s="1242"/>
      <c r="FVJ38" s="1242"/>
      <c r="FVK38" s="1242"/>
      <c r="FVL38" s="1242"/>
      <c r="FVM38" s="1242"/>
      <c r="FVN38" s="1242"/>
      <c r="FVO38" s="1242"/>
      <c r="FVP38" s="1242"/>
      <c r="FVQ38" s="1242"/>
      <c r="FVR38" s="1242"/>
      <c r="FVS38" s="1242"/>
      <c r="FVT38" s="1242"/>
      <c r="FVU38" s="1242"/>
      <c r="FVV38" s="1242"/>
      <c r="FVW38" s="1242"/>
      <c r="FVX38" s="1242"/>
      <c r="FVY38" s="1242"/>
      <c r="FVZ38" s="1242"/>
      <c r="FWA38" s="1242"/>
      <c r="FWB38" s="1242"/>
      <c r="FWC38" s="1242"/>
      <c r="FWD38" s="1242"/>
      <c r="FWE38" s="1242"/>
      <c r="FWF38" s="1242"/>
      <c r="FWG38" s="1242"/>
      <c r="FWH38" s="1242"/>
      <c r="FWI38" s="1242"/>
      <c r="FWJ38" s="1242"/>
      <c r="FWK38" s="1242"/>
      <c r="FWL38" s="1242"/>
      <c r="FWM38" s="1242"/>
      <c r="FWN38" s="1242"/>
      <c r="FWO38" s="1242"/>
      <c r="FWP38" s="1242"/>
      <c r="FWQ38" s="1242"/>
      <c r="FWR38" s="1242"/>
      <c r="FWS38" s="1242"/>
      <c r="FWT38" s="1242"/>
      <c r="FWU38" s="1242"/>
      <c r="FWV38" s="1242"/>
      <c r="FWW38" s="1242"/>
      <c r="FWX38" s="1242"/>
      <c r="FWY38" s="1242"/>
      <c r="FWZ38" s="1242"/>
      <c r="FXA38" s="1242"/>
      <c r="FXB38" s="1242"/>
      <c r="FXC38" s="1242"/>
      <c r="FXD38" s="1242"/>
      <c r="FXE38" s="1242"/>
      <c r="FXF38" s="1242"/>
      <c r="FXG38" s="1242"/>
      <c r="FXH38" s="1242"/>
      <c r="FXI38" s="1242"/>
      <c r="FXJ38" s="1242"/>
      <c r="FXK38" s="1242"/>
      <c r="FXL38" s="1242"/>
      <c r="FXM38" s="1242"/>
      <c r="FXN38" s="1242"/>
      <c r="FXO38" s="1242"/>
      <c r="FXP38" s="1242"/>
      <c r="FXQ38" s="1242"/>
      <c r="FXR38" s="1242"/>
      <c r="FXS38" s="1242"/>
      <c r="FXT38" s="1242"/>
      <c r="FXU38" s="1242"/>
      <c r="FXV38" s="1242"/>
      <c r="FXW38" s="1242"/>
      <c r="FXX38" s="1242"/>
      <c r="FXY38" s="1242"/>
      <c r="FXZ38" s="1242"/>
      <c r="FYA38" s="1242"/>
      <c r="FYB38" s="1242"/>
      <c r="FYC38" s="1242"/>
      <c r="FYD38" s="1242"/>
      <c r="FYE38" s="1242"/>
      <c r="FYF38" s="1242"/>
      <c r="FYG38" s="1242"/>
      <c r="FYH38" s="1242"/>
      <c r="FYI38" s="1242"/>
      <c r="FYJ38" s="1242"/>
      <c r="FYK38" s="1242"/>
      <c r="FYL38" s="1242"/>
      <c r="FYM38" s="1242"/>
      <c r="FYN38" s="1242"/>
      <c r="FYO38" s="1242"/>
      <c r="FYP38" s="1242"/>
      <c r="FYQ38" s="1242"/>
      <c r="FYR38" s="1242"/>
      <c r="FYS38" s="1242"/>
      <c r="FYT38" s="1242"/>
      <c r="FYU38" s="1242"/>
      <c r="FYV38" s="1242"/>
      <c r="FYW38" s="1242"/>
      <c r="FYX38" s="1242"/>
      <c r="FYY38" s="1242"/>
      <c r="FYZ38" s="1242"/>
      <c r="FZA38" s="1242"/>
      <c r="FZB38" s="1242"/>
      <c r="FZC38" s="1242"/>
      <c r="FZD38" s="1242"/>
      <c r="FZE38" s="1242"/>
      <c r="FZF38" s="1242"/>
      <c r="FZG38" s="1242"/>
      <c r="FZH38" s="1242"/>
      <c r="FZI38" s="1242"/>
      <c r="FZJ38" s="1242"/>
      <c r="FZK38" s="1242"/>
      <c r="FZL38" s="1242"/>
      <c r="FZM38" s="1242"/>
      <c r="FZN38" s="1242"/>
      <c r="FZO38" s="1242"/>
      <c r="FZP38" s="1242"/>
      <c r="FZQ38" s="1242"/>
      <c r="FZR38" s="1242"/>
      <c r="FZS38" s="1242"/>
      <c r="FZT38" s="1242"/>
      <c r="FZU38" s="1242"/>
      <c r="FZV38" s="1242"/>
      <c r="FZW38" s="1242"/>
      <c r="FZX38" s="1242"/>
      <c r="FZY38" s="1242"/>
      <c r="FZZ38" s="1242"/>
      <c r="GAA38" s="1242"/>
      <c r="GAB38" s="1242"/>
      <c r="GAC38" s="1242"/>
      <c r="GAD38" s="1242"/>
      <c r="GAE38" s="1242"/>
      <c r="GAF38" s="1242"/>
      <c r="GAG38" s="1242"/>
      <c r="GAH38" s="1242"/>
      <c r="GAI38" s="1242"/>
      <c r="GAJ38" s="1242"/>
      <c r="GAK38" s="1242"/>
      <c r="GAL38" s="1242"/>
      <c r="GAM38" s="1242"/>
      <c r="GAN38" s="1242"/>
      <c r="GAO38" s="1242"/>
      <c r="GAP38" s="1242"/>
      <c r="GAQ38" s="1242"/>
      <c r="GAR38" s="1242"/>
      <c r="GAS38" s="1242"/>
      <c r="GAT38" s="1242"/>
      <c r="GAU38" s="1242"/>
      <c r="GAV38" s="1242"/>
      <c r="GAW38" s="1242"/>
      <c r="GAX38" s="1242"/>
      <c r="GAY38" s="1242"/>
      <c r="GAZ38" s="1242"/>
      <c r="GBA38" s="1242"/>
      <c r="GBB38" s="1242"/>
      <c r="GBC38" s="1242"/>
      <c r="GBD38" s="1242"/>
      <c r="GBE38" s="1242"/>
      <c r="GBF38" s="1242"/>
      <c r="GBG38" s="1242"/>
      <c r="GBH38" s="1242"/>
      <c r="GBI38" s="1242"/>
      <c r="GBJ38" s="1242"/>
      <c r="GBK38" s="1242"/>
      <c r="GBL38" s="1242"/>
      <c r="GBM38" s="1242"/>
      <c r="GBN38" s="1242"/>
      <c r="GBO38" s="1242"/>
      <c r="GBP38" s="1242"/>
      <c r="GBQ38" s="1242"/>
      <c r="GBR38" s="1242"/>
      <c r="GBS38" s="1242"/>
      <c r="GBT38" s="1242"/>
      <c r="GBU38" s="1242"/>
      <c r="GBV38" s="1242"/>
      <c r="GBW38" s="1242"/>
      <c r="GBX38" s="1242"/>
      <c r="GBY38" s="1242"/>
      <c r="GBZ38" s="1242"/>
      <c r="GCA38" s="1242"/>
      <c r="GCB38" s="1242"/>
      <c r="GCC38" s="1242"/>
      <c r="GCD38" s="1242"/>
      <c r="GCE38" s="1242"/>
      <c r="GCF38" s="1242"/>
      <c r="GCG38" s="1242"/>
      <c r="GCH38" s="1242"/>
      <c r="GCI38" s="1242"/>
      <c r="GCJ38" s="1242"/>
      <c r="GCK38" s="1242"/>
      <c r="GCL38" s="1242"/>
      <c r="GCM38" s="1242"/>
      <c r="GCN38" s="1242"/>
      <c r="GCO38" s="1242"/>
      <c r="GCP38" s="1242"/>
      <c r="GCQ38" s="1242"/>
      <c r="GCR38" s="1242"/>
      <c r="GCS38" s="1242"/>
      <c r="GCT38" s="1242"/>
      <c r="GCU38" s="1242"/>
      <c r="GCV38" s="1242"/>
      <c r="GCW38" s="1242"/>
      <c r="GCX38" s="1242"/>
      <c r="GCY38" s="1242"/>
      <c r="GCZ38" s="1242"/>
      <c r="GDA38" s="1242"/>
      <c r="GDB38" s="1242"/>
      <c r="GDC38" s="1242"/>
      <c r="GDD38" s="1242"/>
      <c r="GDE38" s="1242"/>
      <c r="GDF38" s="1242"/>
      <c r="GDG38" s="1242"/>
      <c r="GDH38" s="1242"/>
      <c r="GDI38" s="1242"/>
      <c r="GDJ38" s="1242"/>
      <c r="GDK38" s="1242"/>
      <c r="GDL38" s="1242"/>
      <c r="GDM38" s="1242"/>
      <c r="GDN38" s="1242"/>
      <c r="GDO38" s="1242"/>
      <c r="GDP38" s="1242"/>
      <c r="GDQ38" s="1242"/>
      <c r="GDR38" s="1242"/>
      <c r="GDS38" s="1242"/>
      <c r="GDT38" s="1242"/>
      <c r="GDU38" s="1242"/>
      <c r="GDV38" s="1242"/>
      <c r="GDW38" s="1242"/>
      <c r="GDX38" s="1242"/>
      <c r="GDY38" s="1242"/>
      <c r="GDZ38" s="1242"/>
      <c r="GEA38" s="1242"/>
      <c r="GEB38" s="1242"/>
      <c r="GEC38" s="1242"/>
      <c r="GED38" s="1242"/>
      <c r="GEE38" s="1242"/>
      <c r="GEF38" s="1242"/>
      <c r="GEG38" s="1242"/>
      <c r="GEH38" s="1242"/>
      <c r="GEI38" s="1242"/>
      <c r="GEJ38" s="1242"/>
      <c r="GEK38" s="1242"/>
      <c r="GEL38" s="1242"/>
      <c r="GEM38" s="1242"/>
      <c r="GEN38" s="1242"/>
      <c r="GEO38" s="1242"/>
      <c r="GEP38" s="1242"/>
      <c r="GEQ38" s="1242"/>
      <c r="GER38" s="1242"/>
      <c r="GES38" s="1242"/>
      <c r="GET38" s="1242"/>
      <c r="GEU38" s="1242"/>
      <c r="GEV38" s="1242"/>
      <c r="GEW38" s="1242"/>
      <c r="GEX38" s="1242"/>
      <c r="GEY38" s="1242"/>
      <c r="GEZ38" s="1242"/>
      <c r="GFA38" s="1242"/>
      <c r="GFB38" s="1242"/>
      <c r="GFC38" s="1242"/>
      <c r="GFD38" s="1242"/>
      <c r="GFE38" s="1242"/>
      <c r="GFF38" s="1242"/>
      <c r="GFG38" s="1242"/>
      <c r="GFH38" s="1242"/>
      <c r="GFI38" s="1242"/>
      <c r="GFJ38" s="1242"/>
      <c r="GFK38" s="1242"/>
      <c r="GFL38" s="1242"/>
      <c r="GFM38" s="1242"/>
      <c r="GFN38" s="1242"/>
      <c r="GFO38" s="1242"/>
      <c r="GFP38" s="1242"/>
      <c r="GFQ38" s="1242"/>
      <c r="GFR38" s="1242"/>
      <c r="GFS38" s="1242"/>
      <c r="GFT38" s="1242"/>
      <c r="GFU38" s="1242"/>
      <c r="GFV38" s="1242"/>
      <c r="GFW38" s="1242"/>
      <c r="GFX38" s="1242"/>
      <c r="GFY38" s="1242"/>
      <c r="GFZ38" s="1242"/>
      <c r="GGA38" s="1242"/>
      <c r="GGB38" s="1242"/>
      <c r="GGC38" s="1242"/>
      <c r="GGD38" s="1242"/>
      <c r="GGE38" s="1242"/>
      <c r="GGF38" s="1242"/>
      <c r="GGG38" s="1242"/>
      <c r="GGH38" s="1242"/>
      <c r="GGI38" s="1242"/>
      <c r="GGJ38" s="1242"/>
      <c r="GGK38" s="1242"/>
      <c r="GGL38" s="1242"/>
      <c r="GGM38" s="1242"/>
      <c r="GGN38" s="1242"/>
      <c r="GGO38" s="1242"/>
      <c r="GGP38" s="1242"/>
      <c r="GGQ38" s="1242"/>
      <c r="GGR38" s="1242"/>
      <c r="GGS38" s="1242"/>
      <c r="GGT38" s="1242"/>
      <c r="GGU38" s="1242"/>
      <c r="GGV38" s="1242"/>
      <c r="GGW38" s="1242"/>
      <c r="GGX38" s="1242"/>
      <c r="GGY38" s="1242"/>
      <c r="GGZ38" s="1242"/>
      <c r="GHA38" s="1242"/>
      <c r="GHB38" s="1242"/>
      <c r="GHC38" s="1242"/>
      <c r="GHD38" s="1242"/>
      <c r="GHE38" s="1242"/>
      <c r="GHF38" s="1242"/>
      <c r="GHG38" s="1242"/>
      <c r="GHH38" s="1242"/>
      <c r="GHI38" s="1242"/>
      <c r="GHJ38" s="1242"/>
      <c r="GHK38" s="1242"/>
      <c r="GHL38" s="1242"/>
      <c r="GHM38" s="1242"/>
      <c r="GHN38" s="1242"/>
      <c r="GHO38" s="1242"/>
      <c r="GHP38" s="1242"/>
      <c r="GHQ38" s="1242"/>
      <c r="GHR38" s="1242"/>
      <c r="GHS38" s="1242"/>
      <c r="GHT38" s="1242"/>
      <c r="GHU38" s="1242"/>
      <c r="GHV38" s="1242"/>
      <c r="GHW38" s="1242"/>
      <c r="GHX38" s="1242"/>
      <c r="GHY38" s="1242"/>
      <c r="GHZ38" s="1242"/>
      <c r="GIA38" s="1242"/>
      <c r="GIB38" s="1242"/>
      <c r="GIC38" s="1242"/>
      <c r="GID38" s="1242"/>
      <c r="GIE38" s="1242"/>
      <c r="GIF38" s="1242"/>
      <c r="GIG38" s="1242"/>
      <c r="GIH38" s="1242"/>
      <c r="GII38" s="1242"/>
      <c r="GIJ38" s="1242"/>
      <c r="GIK38" s="1242"/>
      <c r="GIL38" s="1242"/>
      <c r="GIM38" s="1242"/>
      <c r="GIN38" s="1242"/>
      <c r="GIO38" s="1242"/>
      <c r="GIP38" s="1242"/>
      <c r="GIQ38" s="1242"/>
      <c r="GIR38" s="1242"/>
      <c r="GIS38" s="1242"/>
      <c r="GIT38" s="1242"/>
      <c r="GIU38" s="1242"/>
      <c r="GIV38" s="1242"/>
      <c r="GIW38" s="1242"/>
      <c r="GIX38" s="1242"/>
      <c r="GIY38" s="1242"/>
      <c r="GIZ38" s="1242"/>
      <c r="GJA38" s="1242"/>
      <c r="GJB38" s="1242"/>
      <c r="GJC38" s="1242"/>
      <c r="GJD38" s="1242"/>
      <c r="GJE38" s="1242"/>
      <c r="GJF38" s="1242"/>
      <c r="GJG38" s="1242"/>
      <c r="GJH38" s="1242"/>
      <c r="GJI38" s="1242"/>
      <c r="GJJ38" s="1242"/>
      <c r="GJK38" s="1242"/>
      <c r="GJL38" s="1242"/>
      <c r="GJM38" s="1242"/>
      <c r="GJN38" s="1242"/>
      <c r="GJO38" s="1242"/>
      <c r="GJP38" s="1242"/>
      <c r="GJQ38" s="1242"/>
      <c r="GJR38" s="1242"/>
      <c r="GJS38" s="1242"/>
      <c r="GJT38" s="1242"/>
      <c r="GJU38" s="1242"/>
      <c r="GJV38" s="1242"/>
      <c r="GJW38" s="1242"/>
      <c r="GJX38" s="1242"/>
      <c r="GJY38" s="1242"/>
      <c r="GJZ38" s="1242"/>
      <c r="GKA38" s="1242"/>
      <c r="GKB38" s="1242"/>
      <c r="GKC38" s="1242"/>
      <c r="GKD38" s="1242"/>
      <c r="GKE38" s="1242"/>
      <c r="GKF38" s="1242"/>
      <c r="GKG38" s="1242"/>
      <c r="GKH38" s="1242"/>
      <c r="GKI38" s="1242"/>
      <c r="GKJ38" s="1242"/>
      <c r="GKK38" s="1242"/>
      <c r="GKL38" s="1242"/>
      <c r="GKM38" s="1242"/>
      <c r="GKN38" s="1242"/>
      <c r="GKO38" s="1242"/>
      <c r="GKP38" s="1242"/>
      <c r="GKQ38" s="1242"/>
      <c r="GKR38" s="1242"/>
      <c r="GKS38" s="1242"/>
      <c r="GKT38" s="1242"/>
      <c r="GKU38" s="1242"/>
      <c r="GKV38" s="1242"/>
      <c r="GKW38" s="1242"/>
      <c r="GKX38" s="1242"/>
      <c r="GKY38" s="1242"/>
      <c r="GKZ38" s="1242"/>
      <c r="GLA38" s="1242"/>
      <c r="GLB38" s="1242"/>
      <c r="GLC38" s="1242"/>
      <c r="GLD38" s="1242"/>
      <c r="GLE38" s="1242"/>
      <c r="GLF38" s="1242"/>
      <c r="GLG38" s="1242"/>
      <c r="GLH38" s="1242"/>
      <c r="GLI38" s="1242"/>
      <c r="GLJ38" s="1242"/>
      <c r="GLK38" s="1242"/>
      <c r="GLL38" s="1242"/>
      <c r="GLM38" s="1242"/>
      <c r="GLN38" s="1242"/>
      <c r="GLO38" s="1242"/>
      <c r="GLP38" s="1242"/>
      <c r="GLQ38" s="1242"/>
      <c r="GLR38" s="1242"/>
      <c r="GLS38" s="1242"/>
      <c r="GLT38" s="1242"/>
      <c r="GLU38" s="1242"/>
      <c r="GLV38" s="1242"/>
      <c r="GLW38" s="1242"/>
      <c r="GLX38" s="1242"/>
      <c r="GLY38" s="1242"/>
      <c r="GLZ38" s="1242"/>
      <c r="GMA38" s="1242"/>
      <c r="GMB38" s="1242"/>
      <c r="GMC38" s="1242"/>
      <c r="GMD38" s="1242"/>
      <c r="GME38" s="1242"/>
      <c r="GMF38" s="1242"/>
      <c r="GMG38" s="1242"/>
      <c r="GMH38" s="1242"/>
      <c r="GMI38" s="1242"/>
      <c r="GMJ38" s="1242"/>
      <c r="GMK38" s="1242"/>
      <c r="GML38" s="1242"/>
      <c r="GMM38" s="1242"/>
      <c r="GMN38" s="1242"/>
      <c r="GMO38" s="1242"/>
      <c r="GMP38" s="1242"/>
      <c r="GMQ38" s="1242"/>
      <c r="GMR38" s="1242"/>
      <c r="GMS38" s="1242"/>
      <c r="GMT38" s="1242"/>
      <c r="GMU38" s="1242"/>
      <c r="GMV38" s="1242"/>
      <c r="GMW38" s="1242"/>
      <c r="GMX38" s="1242"/>
      <c r="GMY38" s="1242"/>
      <c r="GMZ38" s="1242"/>
      <c r="GNA38" s="1242"/>
      <c r="GNB38" s="1242"/>
      <c r="GNC38" s="1242"/>
      <c r="GND38" s="1242"/>
      <c r="GNE38" s="1242"/>
      <c r="GNF38" s="1242"/>
      <c r="GNG38" s="1242"/>
      <c r="GNH38" s="1242"/>
      <c r="GNI38" s="1242"/>
      <c r="GNJ38" s="1242"/>
      <c r="GNK38" s="1242"/>
      <c r="GNL38" s="1242"/>
      <c r="GNM38" s="1242"/>
      <c r="GNN38" s="1242"/>
      <c r="GNO38" s="1242"/>
      <c r="GNP38" s="1242"/>
      <c r="GNQ38" s="1242"/>
      <c r="GNR38" s="1242"/>
      <c r="GNS38" s="1242"/>
      <c r="GNT38" s="1242"/>
      <c r="GNU38" s="1242"/>
      <c r="GNV38" s="1242"/>
      <c r="GNW38" s="1242"/>
      <c r="GNX38" s="1242"/>
      <c r="GNY38" s="1242"/>
      <c r="GNZ38" s="1242"/>
      <c r="GOA38" s="1242"/>
      <c r="GOB38" s="1242"/>
      <c r="GOC38" s="1242"/>
      <c r="GOD38" s="1242"/>
      <c r="GOE38" s="1242"/>
      <c r="GOF38" s="1242"/>
      <c r="GOG38" s="1242"/>
      <c r="GOH38" s="1242"/>
      <c r="GOI38" s="1242"/>
      <c r="GOJ38" s="1242"/>
      <c r="GOK38" s="1242"/>
      <c r="GOL38" s="1242"/>
      <c r="GOM38" s="1242"/>
      <c r="GON38" s="1242"/>
      <c r="GOO38" s="1242"/>
      <c r="GOP38" s="1242"/>
      <c r="GOQ38" s="1242"/>
      <c r="GOR38" s="1242"/>
      <c r="GOS38" s="1242"/>
      <c r="GOT38" s="1242"/>
      <c r="GOU38" s="1242"/>
      <c r="GOV38" s="1242"/>
      <c r="GOW38" s="1242"/>
      <c r="GOX38" s="1242"/>
      <c r="GOY38" s="1242"/>
      <c r="GOZ38" s="1242"/>
      <c r="GPA38" s="1242"/>
      <c r="GPB38" s="1242"/>
      <c r="GPC38" s="1242"/>
      <c r="GPD38" s="1242"/>
      <c r="GPE38" s="1242"/>
      <c r="GPF38" s="1242"/>
      <c r="GPG38" s="1242"/>
      <c r="GPH38" s="1242"/>
      <c r="GPI38" s="1242"/>
      <c r="GPJ38" s="1242"/>
      <c r="GPK38" s="1242"/>
      <c r="GPL38" s="1242"/>
      <c r="GPM38" s="1242"/>
      <c r="GPN38" s="1242"/>
      <c r="GPO38" s="1242"/>
      <c r="GPP38" s="1242"/>
      <c r="GPQ38" s="1242"/>
      <c r="GPR38" s="1242"/>
      <c r="GPS38" s="1242"/>
      <c r="GPT38" s="1242"/>
      <c r="GPU38" s="1242"/>
      <c r="GPV38" s="1242"/>
      <c r="GPW38" s="1242"/>
      <c r="GPX38" s="1242"/>
      <c r="GPY38" s="1242"/>
      <c r="GPZ38" s="1242"/>
      <c r="GQA38" s="1242"/>
      <c r="GQB38" s="1242"/>
      <c r="GQC38" s="1242"/>
      <c r="GQD38" s="1242"/>
      <c r="GQE38" s="1242"/>
      <c r="GQF38" s="1242"/>
      <c r="GQG38" s="1242"/>
      <c r="GQH38" s="1242"/>
      <c r="GQI38" s="1242"/>
      <c r="GQJ38" s="1242"/>
      <c r="GQK38" s="1242"/>
      <c r="GQL38" s="1242"/>
      <c r="GQM38" s="1242"/>
      <c r="GQN38" s="1242"/>
      <c r="GQO38" s="1242"/>
      <c r="GQP38" s="1242"/>
      <c r="GQQ38" s="1242"/>
      <c r="GQR38" s="1242"/>
      <c r="GQS38" s="1242"/>
      <c r="GQT38" s="1242"/>
      <c r="GQU38" s="1242"/>
      <c r="GQV38" s="1242"/>
      <c r="GQW38" s="1242"/>
      <c r="GQX38" s="1242"/>
      <c r="GQY38" s="1242"/>
      <c r="GQZ38" s="1242"/>
      <c r="GRA38" s="1242"/>
      <c r="GRB38" s="1242"/>
      <c r="GRC38" s="1242"/>
      <c r="GRD38" s="1242"/>
      <c r="GRE38" s="1242"/>
      <c r="GRF38" s="1242"/>
      <c r="GRG38" s="1242"/>
      <c r="GRH38" s="1242"/>
      <c r="GRI38" s="1242"/>
      <c r="GRJ38" s="1242"/>
      <c r="GRK38" s="1242"/>
      <c r="GRL38" s="1242"/>
      <c r="GRM38" s="1242"/>
      <c r="GRN38" s="1242"/>
      <c r="GRO38" s="1242"/>
      <c r="GRP38" s="1242"/>
      <c r="GRQ38" s="1242"/>
      <c r="GRR38" s="1242"/>
      <c r="GRS38" s="1242"/>
      <c r="GRT38" s="1242"/>
      <c r="GRU38" s="1242"/>
      <c r="GRV38" s="1242"/>
      <c r="GRW38" s="1242"/>
      <c r="GRX38" s="1242"/>
      <c r="GRY38" s="1242"/>
      <c r="GRZ38" s="1242"/>
      <c r="GSA38" s="1242"/>
      <c r="GSB38" s="1242"/>
      <c r="GSC38" s="1242"/>
      <c r="GSD38" s="1242"/>
      <c r="GSE38" s="1242"/>
      <c r="GSF38" s="1242"/>
      <c r="GSG38" s="1242"/>
      <c r="GSH38" s="1242"/>
      <c r="GSI38" s="1242"/>
      <c r="GSJ38" s="1242"/>
      <c r="GSK38" s="1242"/>
      <c r="GSL38" s="1242"/>
      <c r="GSM38" s="1242"/>
      <c r="GSN38" s="1242"/>
      <c r="GSO38" s="1242"/>
      <c r="GSP38" s="1242"/>
      <c r="GSQ38" s="1242"/>
      <c r="GSR38" s="1242"/>
      <c r="GSS38" s="1242"/>
      <c r="GST38" s="1242"/>
      <c r="GSU38" s="1242"/>
      <c r="GSV38" s="1242"/>
      <c r="GSW38" s="1242"/>
      <c r="GSX38" s="1242"/>
      <c r="GSY38" s="1242"/>
      <c r="GSZ38" s="1242"/>
      <c r="GTA38" s="1242"/>
      <c r="GTB38" s="1242"/>
      <c r="GTC38" s="1242"/>
      <c r="GTD38" s="1242"/>
      <c r="GTE38" s="1242"/>
      <c r="GTF38" s="1242"/>
      <c r="GTG38" s="1242"/>
      <c r="GTH38" s="1242"/>
      <c r="GTI38" s="1242"/>
      <c r="GTJ38" s="1242"/>
      <c r="GTK38" s="1242"/>
      <c r="GTL38" s="1242"/>
      <c r="GTM38" s="1242"/>
      <c r="GTN38" s="1242"/>
      <c r="GTO38" s="1242"/>
      <c r="GTP38" s="1242"/>
      <c r="GTQ38" s="1242"/>
      <c r="GTR38" s="1242"/>
      <c r="GTS38" s="1242"/>
      <c r="GTT38" s="1242"/>
      <c r="GTU38" s="1242"/>
      <c r="GTV38" s="1242"/>
      <c r="GTW38" s="1242"/>
      <c r="GTX38" s="1242"/>
      <c r="GTY38" s="1242"/>
      <c r="GTZ38" s="1242"/>
      <c r="GUA38" s="1242"/>
      <c r="GUB38" s="1242"/>
      <c r="GUC38" s="1242"/>
      <c r="GUD38" s="1242"/>
      <c r="GUE38" s="1242"/>
      <c r="GUF38" s="1242"/>
      <c r="GUG38" s="1242"/>
      <c r="GUH38" s="1242"/>
      <c r="GUI38" s="1242"/>
      <c r="GUJ38" s="1242"/>
      <c r="GUK38" s="1242"/>
      <c r="GUL38" s="1242"/>
      <c r="GUM38" s="1242"/>
      <c r="GUN38" s="1242"/>
      <c r="GUO38" s="1242"/>
      <c r="GUP38" s="1242"/>
      <c r="GUQ38" s="1242"/>
      <c r="GUR38" s="1242"/>
      <c r="GUS38" s="1242"/>
      <c r="GUT38" s="1242"/>
      <c r="GUU38" s="1242"/>
      <c r="GUV38" s="1242"/>
      <c r="GUW38" s="1242"/>
      <c r="GUX38" s="1242"/>
      <c r="GUY38" s="1242"/>
      <c r="GUZ38" s="1242"/>
      <c r="GVA38" s="1242"/>
      <c r="GVB38" s="1242"/>
      <c r="GVC38" s="1242"/>
      <c r="GVD38" s="1242"/>
      <c r="GVE38" s="1242"/>
      <c r="GVF38" s="1242"/>
      <c r="GVG38" s="1242"/>
      <c r="GVH38" s="1242"/>
      <c r="GVI38" s="1242"/>
      <c r="GVJ38" s="1242"/>
      <c r="GVK38" s="1242"/>
      <c r="GVL38" s="1242"/>
      <c r="GVM38" s="1242"/>
      <c r="GVN38" s="1242"/>
      <c r="GVO38" s="1242"/>
      <c r="GVP38" s="1242"/>
      <c r="GVQ38" s="1242"/>
      <c r="GVR38" s="1242"/>
      <c r="GVS38" s="1242"/>
      <c r="GVT38" s="1242"/>
      <c r="GVU38" s="1242"/>
      <c r="GVV38" s="1242"/>
      <c r="GVW38" s="1242"/>
      <c r="GVX38" s="1242"/>
      <c r="GVY38" s="1242"/>
      <c r="GVZ38" s="1242"/>
      <c r="GWA38" s="1242"/>
      <c r="GWB38" s="1242"/>
      <c r="GWC38" s="1242"/>
      <c r="GWD38" s="1242"/>
      <c r="GWE38" s="1242"/>
      <c r="GWF38" s="1242"/>
      <c r="GWG38" s="1242"/>
      <c r="GWH38" s="1242"/>
      <c r="GWI38" s="1242"/>
      <c r="GWJ38" s="1242"/>
      <c r="GWK38" s="1242"/>
      <c r="GWL38" s="1242"/>
      <c r="GWM38" s="1242"/>
      <c r="GWN38" s="1242"/>
      <c r="GWO38" s="1242"/>
      <c r="GWP38" s="1242"/>
      <c r="GWQ38" s="1242"/>
      <c r="GWR38" s="1242"/>
      <c r="GWS38" s="1242"/>
      <c r="GWT38" s="1242"/>
      <c r="GWU38" s="1242"/>
      <c r="GWV38" s="1242"/>
      <c r="GWW38" s="1242"/>
      <c r="GWX38" s="1242"/>
      <c r="GWY38" s="1242"/>
      <c r="GWZ38" s="1242"/>
      <c r="GXA38" s="1242"/>
      <c r="GXB38" s="1242"/>
      <c r="GXC38" s="1242"/>
      <c r="GXD38" s="1242"/>
      <c r="GXE38" s="1242"/>
      <c r="GXF38" s="1242"/>
      <c r="GXG38" s="1242"/>
      <c r="GXH38" s="1242"/>
      <c r="GXI38" s="1242"/>
      <c r="GXJ38" s="1242"/>
      <c r="GXK38" s="1242"/>
      <c r="GXL38" s="1242"/>
      <c r="GXM38" s="1242"/>
      <c r="GXN38" s="1242"/>
      <c r="GXO38" s="1242"/>
      <c r="GXP38" s="1242"/>
      <c r="GXQ38" s="1242"/>
      <c r="GXR38" s="1242"/>
      <c r="GXS38" s="1242"/>
      <c r="GXT38" s="1242"/>
      <c r="GXU38" s="1242"/>
      <c r="GXV38" s="1242"/>
      <c r="GXW38" s="1242"/>
      <c r="GXX38" s="1242"/>
      <c r="GXY38" s="1242"/>
      <c r="GXZ38" s="1242"/>
      <c r="GYA38" s="1242"/>
      <c r="GYB38" s="1242"/>
      <c r="GYC38" s="1242"/>
      <c r="GYD38" s="1242"/>
      <c r="GYE38" s="1242"/>
      <c r="GYF38" s="1242"/>
      <c r="GYG38" s="1242"/>
      <c r="GYH38" s="1242"/>
      <c r="GYI38" s="1242"/>
      <c r="GYJ38" s="1242"/>
      <c r="GYK38" s="1242"/>
      <c r="GYL38" s="1242"/>
      <c r="GYM38" s="1242"/>
      <c r="GYN38" s="1242"/>
      <c r="GYO38" s="1242"/>
      <c r="GYP38" s="1242"/>
      <c r="GYQ38" s="1242"/>
      <c r="GYR38" s="1242"/>
      <c r="GYS38" s="1242"/>
      <c r="GYT38" s="1242"/>
      <c r="GYU38" s="1242"/>
      <c r="GYV38" s="1242"/>
      <c r="GYW38" s="1242"/>
      <c r="GYX38" s="1242"/>
      <c r="GYY38" s="1242"/>
      <c r="GYZ38" s="1242"/>
      <c r="GZA38" s="1242"/>
      <c r="GZB38" s="1242"/>
      <c r="GZC38" s="1242"/>
      <c r="GZD38" s="1242"/>
      <c r="GZE38" s="1242"/>
      <c r="GZF38" s="1242"/>
      <c r="GZG38" s="1242"/>
      <c r="GZH38" s="1242"/>
      <c r="GZI38" s="1242"/>
      <c r="GZJ38" s="1242"/>
      <c r="GZK38" s="1242"/>
      <c r="GZL38" s="1242"/>
      <c r="GZM38" s="1242"/>
      <c r="GZN38" s="1242"/>
      <c r="GZO38" s="1242"/>
      <c r="GZP38" s="1242"/>
      <c r="GZQ38" s="1242"/>
      <c r="GZR38" s="1242"/>
      <c r="GZS38" s="1242"/>
      <c r="GZT38" s="1242"/>
      <c r="GZU38" s="1242"/>
      <c r="GZV38" s="1242"/>
      <c r="GZW38" s="1242"/>
      <c r="GZX38" s="1242"/>
      <c r="GZY38" s="1242"/>
      <c r="GZZ38" s="1242"/>
      <c r="HAA38" s="1242"/>
      <c r="HAB38" s="1242"/>
      <c r="HAC38" s="1242"/>
      <c r="HAD38" s="1242"/>
      <c r="HAE38" s="1242"/>
      <c r="HAF38" s="1242"/>
      <c r="HAG38" s="1242"/>
      <c r="HAH38" s="1242"/>
      <c r="HAI38" s="1242"/>
      <c r="HAJ38" s="1242"/>
      <c r="HAK38" s="1242"/>
      <c r="HAL38" s="1242"/>
      <c r="HAM38" s="1242"/>
      <c r="HAN38" s="1242"/>
      <c r="HAO38" s="1242"/>
      <c r="HAP38" s="1242"/>
      <c r="HAQ38" s="1242"/>
      <c r="HAR38" s="1242"/>
      <c r="HAS38" s="1242"/>
      <c r="HAT38" s="1242"/>
      <c r="HAU38" s="1242"/>
      <c r="HAV38" s="1242"/>
      <c r="HAW38" s="1242"/>
      <c r="HAX38" s="1242"/>
      <c r="HAY38" s="1242"/>
      <c r="HAZ38" s="1242"/>
      <c r="HBA38" s="1242"/>
      <c r="HBB38" s="1242"/>
      <c r="HBC38" s="1242"/>
      <c r="HBD38" s="1242"/>
      <c r="HBE38" s="1242"/>
      <c r="HBF38" s="1242"/>
      <c r="HBG38" s="1242"/>
      <c r="HBH38" s="1242"/>
      <c r="HBI38" s="1242"/>
      <c r="HBJ38" s="1242"/>
      <c r="HBK38" s="1242"/>
      <c r="HBL38" s="1242"/>
      <c r="HBM38" s="1242"/>
      <c r="HBN38" s="1242"/>
      <c r="HBO38" s="1242"/>
      <c r="HBP38" s="1242"/>
      <c r="HBQ38" s="1242"/>
      <c r="HBR38" s="1242"/>
      <c r="HBS38" s="1242"/>
      <c r="HBT38" s="1242"/>
      <c r="HBU38" s="1242"/>
      <c r="HBV38" s="1242"/>
      <c r="HBW38" s="1242"/>
      <c r="HBX38" s="1242"/>
      <c r="HBY38" s="1242"/>
      <c r="HBZ38" s="1242"/>
      <c r="HCA38" s="1242"/>
      <c r="HCB38" s="1242"/>
      <c r="HCC38" s="1242"/>
      <c r="HCD38" s="1242"/>
      <c r="HCE38" s="1242"/>
      <c r="HCF38" s="1242"/>
      <c r="HCG38" s="1242"/>
      <c r="HCH38" s="1242"/>
      <c r="HCI38" s="1242"/>
      <c r="HCJ38" s="1242"/>
      <c r="HCK38" s="1242"/>
      <c r="HCL38" s="1242"/>
      <c r="HCM38" s="1242"/>
      <c r="HCN38" s="1242"/>
      <c r="HCO38" s="1242"/>
      <c r="HCP38" s="1242"/>
      <c r="HCQ38" s="1242"/>
      <c r="HCR38" s="1242"/>
      <c r="HCS38" s="1242"/>
      <c r="HCT38" s="1242"/>
      <c r="HCU38" s="1242"/>
      <c r="HCV38" s="1242"/>
      <c r="HCW38" s="1242"/>
      <c r="HCX38" s="1242"/>
      <c r="HCY38" s="1242"/>
      <c r="HCZ38" s="1242"/>
      <c r="HDA38" s="1242"/>
      <c r="HDB38" s="1242"/>
      <c r="HDC38" s="1242"/>
      <c r="HDD38" s="1242"/>
      <c r="HDE38" s="1242"/>
      <c r="HDF38" s="1242"/>
      <c r="HDG38" s="1242"/>
      <c r="HDH38" s="1242"/>
      <c r="HDI38" s="1242"/>
      <c r="HDJ38" s="1242"/>
      <c r="HDK38" s="1242"/>
      <c r="HDL38" s="1242"/>
      <c r="HDM38" s="1242"/>
      <c r="HDN38" s="1242"/>
      <c r="HDO38" s="1242"/>
      <c r="HDP38" s="1242"/>
      <c r="HDQ38" s="1242"/>
      <c r="HDR38" s="1242"/>
      <c r="HDS38" s="1242"/>
      <c r="HDT38" s="1242"/>
      <c r="HDU38" s="1242"/>
      <c r="HDV38" s="1242"/>
      <c r="HDW38" s="1242"/>
      <c r="HDX38" s="1242"/>
      <c r="HDY38" s="1242"/>
      <c r="HDZ38" s="1242"/>
      <c r="HEA38" s="1242"/>
      <c r="HEB38" s="1242"/>
      <c r="HEC38" s="1242"/>
      <c r="HED38" s="1242"/>
      <c r="HEE38" s="1242"/>
      <c r="HEF38" s="1242"/>
      <c r="HEG38" s="1242"/>
      <c r="HEH38" s="1242"/>
      <c r="HEI38" s="1242"/>
      <c r="HEJ38" s="1242"/>
      <c r="HEK38" s="1242"/>
      <c r="HEL38" s="1242"/>
      <c r="HEM38" s="1242"/>
      <c r="HEN38" s="1242"/>
      <c r="HEO38" s="1242"/>
      <c r="HEP38" s="1242"/>
      <c r="HEQ38" s="1242"/>
      <c r="HER38" s="1242"/>
      <c r="HES38" s="1242"/>
      <c r="HET38" s="1242"/>
      <c r="HEU38" s="1242"/>
      <c r="HEV38" s="1242"/>
      <c r="HEW38" s="1242"/>
      <c r="HEX38" s="1242"/>
      <c r="HEY38" s="1242"/>
      <c r="HEZ38" s="1242"/>
      <c r="HFA38" s="1242"/>
      <c r="HFB38" s="1242"/>
      <c r="HFC38" s="1242"/>
      <c r="HFD38" s="1242"/>
      <c r="HFE38" s="1242"/>
      <c r="HFF38" s="1242"/>
      <c r="HFG38" s="1242"/>
      <c r="HFH38" s="1242"/>
      <c r="HFI38" s="1242"/>
      <c r="HFJ38" s="1242"/>
      <c r="HFK38" s="1242"/>
      <c r="HFL38" s="1242"/>
      <c r="HFM38" s="1242"/>
      <c r="HFN38" s="1242"/>
      <c r="HFO38" s="1242"/>
      <c r="HFP38" s="1242"/>
      <c r="HFQ38" s="1242"/>
      <c r="HFR38" s="1242"/>
      <c r="HFS38" s="1242"/>
      <c r="HFT38" s="1242"/>
      <c r="HFU38" s="1242"/>
      <c r="HFV38" s="1242"/>
      <c r="HFW38" s="1242"/>
      <c r="HFX38" s="1242"/>
      <c r="HFY38" s="1242"/>
      <c r="HFZ38" s="1242"/>
      <c r="HGA38" s="1242"/>
      <c r="HGB38" s="1242"/>
      <c r="HGC38" s="1242"/>
      <c r="HGD38" s="1242"/>
      <c r="HGE38" s="1242"/>
      <c r="HGF38" s="1242"/>
      <c r="HGG38" s="1242"/>
      <c r="HGH38" s="1242"/>
      <c r="HGI38" s="1242"/>
      <c r="HGJ38" s="1242"/>
      <c r="HGK38" s="1242"/>
      <c r="HGL38" s="1242"/>
      <c r="HGM38" s="1242"/>
      <c r="HGN38" s="1242"/>
      <c r="HGO38" s="1242"/>
      <c r="HGP38" s="1242"/>
      <c r="HGQ38" s="1242"/>
      <c r="HGR38" s="1242"/>
      <c r="HGS38" s="1242"/>
      <c r="HGT38" s="1242"/>
      <c r="HGU38" s="1242"/>
      <c r="HGV38" s="1242"/>
      <c r="HGW38" s="1242"/>
      <c r="HGX38" s="1242"/>
      <c r="HGY38" s="1242"/>
      <c r="HGZ38" s="1242"/>
      <c r="HHA38" s="1242"/>
      <c r="HHB38" s="1242"/>
      <c r="HHC38" s="1242"/>
      <c r="HHD38" s="1242"/>
      <c r="HHE38" s="1242"/>
      <c r="HHF38" s="1242"/>
      <c r="HHG38" s="1242"/>
      <c r="HHH38" s="1242"/>
      <c r="HHI38" s="1242"/>
      <c r="HHJ38" s="1242"/>
      <c r="HHK38" s="1242"/>
      <c r="HHL38" s="1242"/>
      <c r="HHM38" s="1242"/>
      <c r="HHN38" s="1242"/>
      <c r="HHO38" s="1242"/>
      <c r="HHP38" s="1242"/>
      <c r="HHQ38" s="1242"/>
      <c r="HHR38" s="1242"/>
      <c r="HHS38" s="1242"/>
      <c r="HHT38" s="1242"/>
      <c r="HHU38" s="1242"/>
      <c r="HHV38" s="1242"/>
      <c r="HHW38" s="1242"/>
      <c r="HHX38" s="1242"/>
      <c r="HHY38" s="1242"/>
      <c r="HHZ38" s="1242"/>
      <c r="HIA38" s="1242"/>
      <c r="HIB38" s="1242"/>
      <c r="HIC38" s="1242"/>
      <c r="HID38" s="1242"/>
      <c r="HIE38" s="1242"/>
      <c r="HIF38" s="1242"/>
      <c r="HIG38" s="1242"/>
      <c r="HIH38" s="1242"/>
      <c r="HII38" s="1242"/>
      <c r="HIJ38" s="1242"/>
      <c r="HIK38" s="1242"/>
      <c r="HIL38" s="1242"/>
      <c r="HIM38" s="1242"/>
      <c r="HIN38" s="1242"/>
      <c r="HIO38" s="1242"/>
      <c r="HIP38" s="1242"/>
      <c r="HIQ38" s="1242"/>
      <c r="HIR38" s="1242"/>
      <c r="HIS38" s="1242"/>
      <c r="HIT38" s="1242"/>
      <c r="HIU38" s="1242"/>
      <c r="HIV38" s="1242"/>
      <c r="HIW38" s="1242"/>
      <c r="HIX38" s="1242"/>
      <c r="HIY38" s="1242"/>
      <c r="HIZ38" s="1242"/>
      <c r="HJA38" s="1242"/>
      <c r="HJB38" s="1242"/>
      <c r="HJC38" s="1242"/>
      <c r="HJD38" s="1242"/>
      <c r="HJE38" s="1242"/>
      <c r="HJF38" s="1242"/>
      <c r="HJG38" s="1242"/>
      <c r="HJH38" s="1242"/>
      <c r="HJI38" s="1242"/>
      <c r="HJJ38" s="1242"/>
      <c r="HJK38" s="1242"/>
      <c r="HJL38" s="1242"/>
      <c r="HJM38" s="1242"/>
      <c r="HJN38" s="1242"/>
      <c r="HJO38" s="1242"/>
      <c r="HJP38" s="1242"/>
      <c r="HJQ38" s="1242"/>
      <c r="HJR38" s="1242"/>
      <c r="HJS38" s="1242"/>
      <c r="HJT38" s="1242"/>
      <c r="HJU38" s="1242"/>
      <c r="HJV38" s="1242"/>
      <c r="HJW38" s="1242"/>
      <c r="HJX38" s="1242"/>
      <c r="HJY38" s="1242"/>
      <c r="HJZ38" s="1242"/>
      <c r="HKA38" s="1242"/>
      <c r="HKB38" s="1242"/>
      <c r="HKC38" s="1242"/>
      <c r="HKD38" s="1242"/>
      <c r="HKE38" s="1242"/>
      <c r="HKF38" s="1242"/>
      <c r="HKG38" s="1242"/>
      <c r="HKH38" s="1242"/>
      <c r="HKI38" s="1242"/>
      <c r="HKJ38" s="1242"/>
      <c r="HKK38" s="1242"/>
      <c r="HKL38" s="1242"/>
      <c r="HKM38" s="1242"/>
      <c r="HKN38" s="1242"/>
      <c r="HKO38" s="1242"/>
      <c r="HKP38" s="1242"/>
      <c r="HKQ38" s="1242"/>
      <c r="HKR38" s="1242"/>
      <c r="HKS38" s="1242"/>
      <c r="HKT38" s="1242"/>
      <c r="HKU38" s="1242"/>
      <c r="HKV38" s="1242"/>
      <c r="HKW38" s="1242"/>
      <c r="HKX38" s="1242"/>
      <c r="HKY38" s="1242"/>
      <c r="HKZ38" s="1242"/>
      <c r="HLA38" s="1242"/>
      <c r="HLB38" s="1242"/>
      <c r="HLC38" s="1242"/>
      <c r="HLD38" s="1242"/>
      <c r="HLE38" s="1242"/>
      <c r="HLF38" s="1242"/>
      <c r="HLG38" s="1242"/>
      <c r="HLH38" s="1242"/>
      <c r="HLI38" s="1242"/>
      <c r="HLJ38" s="1242"/>
      <c r="HLK38" s="1242"/>
      <c r="HLL38" s="1242"/>
      <c r="HLM38" s="1242"/>
      <c r="HLN38" s="1242"/>
      <c r="HLO38" s="1242"/>
      <c r="HLP38" s="1242"/>
      <c r="HLQ38" s="1242"/>
      <c r="HLR38" s="1242"/>
      <c r="HLS38" s="1242"/>
      <c r="HLT38" s="1242"/>
      <c r="HLU38" s="1242"/>
      <c r="HLV38" s="1242"/>
      <c r="HLW38" s="1242"/>
      <c r="HLX38" s="1242"/>
      <c r="HLY38" s="1242"/>
      <c r="HLZ38" s="1242"/>
      <c r="HMA38" s="1242"/>
      <c r="HMB38" s="1242"/>
      <c r="HMC38" s="1242"/>
      <c r="HMD38" s="1242"/>
      <c r="HME38" s="1242"/>
      <c r="HMF38" s="1242"/>
      <c r="HMG38" s="1242"/>
      <c r="HMH38" s="1242"/>
      <c r="HMI38" s="1242"/>
      <c r="HMJ38" s="1242"/>
      <c r="HMK38" s="1242"/>
      <c r="HML38" s="1242"/>
      <c r="HMM38" s="1242"/>
      <c r="HMN38" s="1242"/>
      <c r="HMO38" s="1242"/>
      <c r="HMP38" s="1242"/>
      <c r="HMQ38" s="1242"/>
      <c r="HMR38" s="1242"/>
      <c r="HMS38" s="1242"/>
      <c r="HMT38" s="1242"/>
      <c r="HMU38" s="1242"/>
      <c r="HMV38" s="1242"/>
      <c r="HMW38" s="1242"/>
      <c r="HMX38" s="1242"/>
      <c r="HMY38" s="1242"/>
      <c r="HMZ38" s="1242"/>
      <c r="HNA38" s="1242"/>
      <c r="HNB38" s="1242"/>
      <c r="HNC38" s="1242"/>
      <c r="HND38" s="1242"/>
      <c r="HNE38" s="1242"/>
      <c r="HNF38" s="1242"/>
      <c r="HNG38" s="1242"/>
      <c r="HNH38" s="1242"/>
      <c r="HNI38" s="1242"/>
      <c r="HNJ38" s="1242"/>
      <c r="HNK38" s="1242"/>
      <c r="HNL38" s="1242"/>
      <c r="HNM38" s="1242"/>
      <c r="HNN38" s="1242"/>
      <c r="HNO38" s="1242"/>
      <c r="HNP38" s="1242"/>
      <c r="HNQ38" s="1242"/>
      <c r="HNR38" s="1242"/>
      <c r="HNS38" s="1242"/>
      <c r="HNT38" s="1242"/>
      <c r="HNU38" s="1242"/>
      <c r="HNV38" s="1242"/>
      <c r="HNW38" s="1242"/>
      <c r="HNX38" s="1242"/>
      <c r="HNY38" s="1242"/>
      <c r="HNZ38" s="1242"/>
      <c r="HOA38" s="1242"/>
      <c r="HOB38" s="1242"/>
      <c r="HOC38" s="1242"/>
      <c r="HOD38" s="1242"/>
      <c r="HOE38" s="1242"/>
      <c r="HOF38" s="1242"/>
      <c r="HOG38" s="1242"/>
      <c r="HOH38" s="1242"/>
      <c r="HOI38" s="1242"/>
      <c r="HOJ38" s="1242"/>
      <c r="HOK38" s="1242"/>
      <c r="HOL38" s="1242"/>
      <c r="HOM38" s="1242"/>
      <c r="HON38" s="1242"/>
      <c r="HOO38" s="1242"/>
      <c r="HOP38" s="1242"/>
      <c r="HOQ38" s="1242"/>
      <c r="HOR38" s="1242"/>
      <c r="HOS38" s="1242"/>
      <c r="HOT38" s="1242"/>
      <c r="HOU38" s="1242"/>
      <c r="HOV38" s="1242"/>
      <c r="HOW38" s="1242"/>
      <c r="HOX38" s="1242"/>
      <c r="HOY38" s="1242"/>
      <c r="HOZ38" s="1242"/>
      <c r="HPA38" s="1242"/>
      <c r="HPB38" s="1242"/>
      <c r="HPC38" s="1242"/>
      <c r="HPD38" s="1242"/>
      <c r="HPE38" s="1242"/>
      <c r="HPF38" s="1242"/>
      <c r="HPG38" s="1242"/>
      <c r="HPH38" s="1242"/>
      <c r="HPI38" s="1242"/>
      <c r="HPJ38" s="1242"/>
      <c r="HPK38" s="1242"/>
      <c r="HPL38" s="1242"/>
      <c r="HPM38" s="1242"/>
      <c r="HPN38" s="1242"/>
      <c r="HPO38" s="1242"/>
      <c r="HPP38" s="1242"/>
      <c r="HPQ38" s="1242"/>
      <c r="HPR38" s="1242"/>
      <c r="HPS38" s="1242"/>
      <c r="HPT38" s="1242"/>
      <c r="HPU38" s="1242"/>
      <c r="HPV38" s="1242"/>
      <c r="HPW38" s="1242"/>
      <c r="HPX38" s="1242"/>
      <c r="HPY38" s="1242"/>
      <c r="HPZ38" s="1242"/>
      <c r="HQA38" s="1242"/>
      <c r="HQB38" s="1242"/>
      <c r="HQC38" s="1242"/>
      <c r="HQD38" s="1242"/>
      <c r="HQE38" s="1242"/>
      <c r="HQF38" s="1242"/>
      <c r="HQG38" s="1242"/>
      <c r="HQH38" s="1242"/>
      <c r="HQI38" s="1242"/>
      <c r="HQJ38" s="1242"/>
      <c r="HQK38" s="1242"/>
      <c r="HQL38" s="1242"/>
      <c r="HQM38" s="1242"/>
      <c r="HQN38" s="1242"/>
      <c r="HQO38" s="1242"/>
      <c r="HQP38" s="1242"/>
      <c r="HQQ38" s="1242"/>
      <c r="HQR38" s="1242"/>
      <c r="HQS38" s="1242"/>
      <c r="HQT38" s="1242"/>
      <c r="HQU38" s="1242"/>
      <c r="HQV38" s="1242"/>
      <c r="HQW38" s="1242"/>
      <c r="HQX38" s="1242"/>
      <c r="HQY38" s="1242"/>
      <c r="HQZ38" s="1242"/>
      <c r="HRA38" s="1242"/>
      <c r="HRB38" s="1242"/>
      <c r="HRC38" s="1242"/>
      <c r="HRD38" s="1242"/>
      <c r="HRE38" s="1242"/>
      <c r="HRF38" s="1242"/>
      <c r="HRG38" s="1242"/>
      <c r="HRH38" s="1242"/>
      <c r="HRI38" s="1242"/>
      <c r="HRJ38" s="1242"/>
      <c r="HRK38" s="1242"/>
      <c r="HRL38" s="1242"/>
      <c r="HRM38" s="1242"/>
      <c r="HRN38" s="1242"/>
      <c r="HRO38" s="1242"/>
      <c r="HRP38" s="1242"/>
      <c r="HRQ38" s="1242"/>
      <c r="HRR38" s="1242"/>
      <c r="HRS38" s="1242"/>
      <c r="HRT38" s="1242"/>
      <c r="HRU38" s="1242"/>
      <c r="HRV38" s="1242"/>
      <c r="HRW38" s="1242"/>
      <c r="HRX38" s="1242"/>
      <c r="HRY38" s="1242"/>
      <c r="HRZ38" s="1242"/>
      <c r="HSA38" s="1242"/>
      <c r="HSB38" s="1242"/>
      <c r="HSC38" s="1242"/>
      <c r="HSD38" s="1242"/>
      <c r="HSE38" s="1242"/>
      <c r="HSF38" s="1242"/>
      <c r="HSG38" s="1242"/>
      <c r="HSH38" s="1242"/>
      <c r="HSI38" s="1242"/>
      <c r="HSJ38" s="1242"/>
      <c r="HSK38" s="1242"/>
      <c r="HSL38" s="1242"/>
      <c r="HSM38" s="1242"/>
      <c r="HSN38" s="1242"/>
      <c r="HSO38" s="1242"/>
      <c r="HSP38" s="1242"/>
      <c r="HSQ38" s="1242"/>
      <c r="HSR38" s="1242"/>
      <c r="HSS38" s="1242"/>
      <c r="HST38" s="1242"/>
      <c r="HSU38" s="1242"/>
      <c r="HSV38" s="1242"/>
      <c r="HSW38" s="1242"/>
      <c r="HSX38" s="1242"/>
      <c r="HSY38" s="1242"/>
      <c r="HSZ38" s="1242"/>
      <c r="HTA38" s="1242"/>
      <c r="HTB38" s="1242"/>
      <c r="HTC38" s="1242"/>
      <c r="HTD38" s="1242"/>
      <c r="HTE38" s="1242"/>
      <c r="HTF38" s="1242"/>
      <c r="HTG38" s="1242"/>
      <c r="HTH38" s="1242"/>
      <c r="HTI38" s="1242"/>
      <c r="HTJ38" s="1242"/>
      <c r="HTK38" s="1242"/>
      <c r="HTL38" s="1242"/>
      <c r="HTM38" s="1242"/>
      <c r="HTN38" s="1242"/>
      <c r="HTO38" s="1242"/>
      <c r="HTP38" s="1242"/>
      <c r="HTQ38" s="1242"/>
      <c r="HTR38" s="1242"/>
      <c r="HTS38" s="1242"/>
      <c r="HTT38" s="1242"/>
      <c r="HTU38" s="1242"/>
      <c r="HTV38" s="1242"/>
      <c r="HTW38" s="1242"/>
      <c r="HTX38" s="1242"/>
      <c r="HTY38" s="1242"/>
      <c r="HTZ38" s="1242"/>
      <c r="HUA38" s="1242"/>
      <c r="HUB38" s="1242"/>
      <c r="HUC38" s="1242"/>
      <c r="HUD38" s="1242"/>
      <c r="HUE38" s="1242"/>
      <c r="HUF38" s="1242"/>
      <c r="HUG38" s="1242"/>
      <c r="HUH38" s="1242"/>
      <c r="HUI38" s="1242"/>
      <c r="HUJ38" s="1242"/>
      <c r="HUK38" s="1242"/>
      <c r="HUL38" s="1242"/>
      <c r="HUM38" s="1242"/>
      <c r="HUN38" s="1242"/>
      <c r="HUO38" s="1242"/>
      <c r="HUP38" s="1242"/>
      <c r="HUQ38" s="1242"/>
      <c r="HUR38" s="1242"/>
      <c r="HUS38" s="1242"/>
      <c r="HUT38" s="1242"/>
      <c r="HUU38" s="1242"/>
      <c r="HUV38" s="1242"/>
      <c r="HUW38" s="1242"/>
      <c r="HUX38" s="1242"/>
      <c r="HUY38" s="1242"/>
      <c r="HUZ38" s="1242"/>
      <c r="HVA38" s="1242"/>
      <c r="HVB38" s="1242"/>
      <c r="HVC38" s="1242"/>
      <c r="HVD38" s="1242"/>
      <c r="HVE38" s="1242"/>
      <c r="HVF38" s="1242"/>
      <c r="HVG38" s="1242"/>
      <c r="HVH38" s="1242"/>
      <c r="HVI38" s="1242"/>
      <c r="HVJ38" s="1242"/>
      <c r="HVK38" s="1242"/>
      <c r="HVL38" s="1242"/>
      <c r="HVM38" s="1242"/>
      <c r="HVN38" s="1242"/>
      <c r="HVO38" s="1242"/>
      <c r="HVP38" s="1242"/>
      <c r="HVQ38" s="1242"/>
      <c r="HVR38" s="1242"/>
      <c r="HVS38" s="1242"/>
      <c r="HVT38" s="1242"/>
      <c r="HVU38" s="1242"/>
      <c r="HVV38" s="1242"/>
      <c r="HVW38" s="1242"/>
      <c r="HVX38" s="1242"/>
      <c r="HVY38" s="1242"/>
      <c r="HVZ38" s="1242"/>
      <c r="HWA38" s="1242"/>
      <c r="HWB38" s="1242"/>
      <c r="HWC38" s="1242"/>
      <c r="HWD38" s="1242"/>
      <c r="HWE38" s="1242"/>
      <c r="HWF38" s="1242"/>
      <c r="HWG38" s="1242"/>
      <c r="HWH38" s="1242"/>
      <c r="HWI38" s="1242"/>
      <c r="HWJ38" s="1242"/>
      <c r="HWK38" s="1242"/>
      <c r="HWL38" s="1242"/>
      <c r="HWM38" s="1242"/>
      <c r="HWN38" s="1242"/>
      <c r="HWO38" s="1242"/>
      <c r="HWP38" s="1242"/>
      <c r="HWQ38" s="1242"/>
      <c r="HWR38" s="1242"/>
      <c r="HWS38" s="1242"/>
      <c r="HWT38" s="1242"/>
      <c r="HWU38" s="1242"/>
      <c r="HWV38" s="1242"/>
      <c r="HWW38" s="1242"/>
      <c r="HWX38" s="1242"/>
      <c r="HWY38" s="1242"/>
      <c r="HWZ38" s="1242"/>
      <c r="HXA38" s="1242"/>
      <c r="HXB38" s="1242"/>
      <c r="HXC38" s="1242"/>
      <c r="HXD38" s="1242"/>
      <c r="HXE38" s="1242"/>
      <c r="HXF38" s="1242"/>
      <c r="HXG38" s="1242"/>
      <c r="HXH38" s="1242"/>
      <c r="HXI38" s="1242"/>
      <c r="HXJ38" s="1242"/>
      <c r="HXK38" s="1242"/>
      <c r="HXL38" s="1242"/>
      <c r="HXM38" s="1242"/>
      <c r="HXN38" s="1242"/>
      <c r="HXO38" s="1242"/>
      <c r="HXP38" s="1242"/>
      <c r="HXQ38" s="1242"/>
      <c r="HXR38" s="1242"/>
      <c r="HXS38" s="1242"/>
      <c r="HXT38" s="1242"/>
      <c r="HXU38" s="1242"/>
      <c r="HXV38" s="1242"/>
      <c r="HXW38" s="1242"/>
      <c r="HXX38" s="1242"/>
      <c r="HXY38" s="1242"/>
      <c r="HXZ38" s="1242"/>
      <c r="HYA38" s="1242"/>
      <c r="HYB38" s="1242"/>
      <c r="HYC38" s="1242"/>
      <c r="HYD38" s="1242"/>
      <c r="HYE38" s="1242"/>
      <c r="HYF38" s="1242"/>
      <c r="HYG38" s="1242"/>
      <c r="HYH38" s="1242"/>
      <c r="HYI38" s="1242"/>
      <c r="HYJ38" s="1242"/>
      <c r="HYK38" s="1242"/>
      <c r="HYL38" s="1242"/>
      <c r="HYM38" s="1242"/>
      <c r="HYN38" s="1242"/>
      <c r="HYO38" s="1242"/>
      <c r="HYP38" s="1242"/>
      <c r="HYQ38" s="1242"/>
      <c r="HYR38" s="1242"/>
      <c r="HYS38" s="1242"/>
      <c r="HYT38" s="1242"/>
      <c r="HYU38" s="1242"/>
      <c r="HYV38" s="1242"/>
      <c r="HYW38" s="1242"/>
      <c r="HYX38" s="1242"/>
      <c r="HYY38" s="1242"/>
      <c r="HYZ38" s="1242"/>
      <c r="HZA38" s="1242"/>
      <c r="HZB38" s="1242"/>
      <c r="HZC38" s="1242"/>
      <c r="HZD38" s="1242"/>
      <c r="HZE38" s="1242"/>
      <c r="HZF38" s="1242"/>
      <c r="HZG38" s="1242"/>
      <c r="HZH38" s="1242"/>
      <c r="HZI38" s="1242"/>
      <c r="HZJ38" s="1242"/>
      <c r="HZK38" s="1242"/>
      <c r="HZL38" s="1242"/>
      <c r="HZM38" s="1242"/>
      <c r="HZN38" s="1242"/>
      <c r="HZO38" s="1242"/>
      <c r="HZP38" s="1242"/>
      <c r="HZQ38" s="1242"/>
      <c r="HZR38" s="1242"/>
      <c r="HZS38" s="1242"/>
      <c r="HZT38" s="1242"/>
      <c r="HZU38" s="1242"/>
      <c r="HZV38" s="1242"/>
      <c r="HZW38" s="1242"/>
      <c r="HZX38" s="1242"/>
      <c r="HZY38" s="1242"/>
      <c r="HZZ38" s="1242"/>
      <c r="IAA38" s="1242"/>
      <c r="IAB38" s="1242"/>
      <c r="IAC38" s="1242"/>
      <c r="IAD38" s="1242"/>
      <c r="IAE38" s="1242"/>
      <c r="IAF38" s="1242"/>
      <c r="IAG38" s="1242"/>
      <c r="IAH38" s="1242"/>
      <c r="IAI38" s="1242"/>
      <c r="IAJ38" s="1242"/>
      <c r="IAK38" s="1242"/>
      <c r="IAL38" s="1242"/>
      <c r="IAM38" s="1242"/>
      <c r="IAN38" s="1242"/>
      <c r="IAO38" s="1242"/>
      <c r="IAP38" s="1242"/>
      <c r="IAQ38" s="1242"/>
      <c r="IAR38" s="1242"/>
      <c r="IAS38" s="1242"/>
      <c r="IAT38" s="1242"/>
      <c r="IAU38" s="1242"/>
      <c r="IAV38" s="1242"/>
      <c r="IAW38" s="1242"/>
      <c r="IAX38" s="1242"/>
      <c r="IAY38" s="1242"/>
      <c r="IAZ38" s="1242"/>
      <c r="IBA38" s="1242"/>
      <c r="IBB38" s="1242"/>
      <c r="IBC38" s="1242"/>
      <c r="IBD38" s="1242"/>
      <c r="IBE38" s="1242"/>
      <c r="IBF38" s="1242"/>
      <c r="IBG38" s="1242"/>
      <c r="IBH38" s="1242"/>
      <c r="IBI38" s="1242"/>
      <c r="IBJ38" s="1242"/>
      <c r="IBK38" s="1242"/>
      <c r="IBL38" s="1242"/>
      <c r="IBM38" s="1242"/>
      <c r="IBN38" s="1242"/>
      <c r="IBO38" s="1242"/>
      <c r="IBP38" s="1242"/>
      <c r="IBQ38" s="1242"/>
      <c r="IBR38" s="1242"/>
      <c r="IBS38" s="1242"/>
      <c r="IBT38" s="1242"/>
      <c r="IBU38" s="1242"/>
      <c r="IBV38" s="1242"/>
      <c r="IBW38" s="1242"/>
      <c r="IBX38" s="1242"/>
      <c r="IBY38" s="1242"/>
      <c r="IBZ38" s="1242"/>
      <c r="ICA38" s="1242"/>
      <c r="ICB38" s="1242"/>
      <c r="ICC38" s="1242"/>
      <c r="ICD38" s="1242"/>
      <c r="ICE38" s="1242"/>
      <c r="ICF38" s="1242"/>
      <c r="ICG38" s="1242"/>
      <c r="ICH38" s="1242"/>
      <c r="ICI38" s="1242"/>
      <c r="ICJ38" s="1242"/>
      <c r="ICK38" s="1242"/>
      <c r="ICL38" s="1242"/>
      <c r="ICM38" s="1242"/>
      <c r="ICN38" s="1242"/>
      <c r="ICO38" s="1242"/>
      <c r="ICP38" s="1242"/>
      <c r="ICQ38" s="1242"/>
      <c r="ICR38" s="1242"/>
      <c r="ICS38" s="1242"/>
      <c r="ICT38" s="1242"/>
      <c r="ICU38" s="1242"/>
      <c r="ICV38" s="1242"/>
      <c r="ICW38" s="1242"/>
      <c r="ICX38" s="1242"/>
      <c r="ICY38" s="1242"/>
      <c r="ICZ38" s="1242"/>
      <c r="IDA38" s="1242"/>
      <c r="IDB38" s="1242"/>
      <c r="IDC38" s="1242"/>
      <c r="IDD38" s="1242"/>
      <c r="IDE38" s="1242"/>
      <c r="IDF38" s="1242"/>
      <c r="IDG38" s="1242"/>
      <c r="IDH38" s="1242"/>
      <c r="IDI38" s="1242"/>
      <c r="IDJ38" s="1242"/>
      <c r="IDK38" s="1242"/>
      <c r="IDL38" s="1242"/>
      <c r="IDM38" s="1242"/>
      <c r="IDN38" s="1242"/>
      <c r="IDO38" s="1242"/>
      <c r="IDP38" s="1242"/>
      <c r="IDQ38" s="1242"/>
      <c r="IDR38" s="1242"/>
      <c r="IDS38" s="1242"/>
      <c r="IDT38" s="1242"/>
      <c r="IDU38" s="1242"/>
      <c r="IDV38" s="1242"/>
      <c r="IDW38" s="1242"/>
      <c r="IDX38" s="1242"/>
      <c r="IDY38" s="1242"/>
      <c r="IDZ38" s="1242"/>
      <c r="IEA38" s="1242"/>
      <c r="IEB38" s="1242"/>
      <c r="IEC38" s="1242"/>
      <c r="IED38" s="1242"/>
      <c r="IEE38" s="1242"/>
      <c r="IEF38" s="1242"/>
      <c r="IEG38" s="1242"/>
      <c r="IEH38" s="1242"/>
      <c r="IEI38" s="1242"/>
      <c r="IEJ38" s="1242"/>
      <c r="IEK38" s="1242"/>
      <c r="IEL38" s="1242"/>
      <c r="IEM38" s="1242"/>
      <c r="IEN38" s="1242"/>
      <c r="IEO38" s="1242"/>
      <c r="IEP38" s="1242"/>
      <c r="IEQ38" s="1242"/>
      <c r="IER38" s="1242"/>
      <c r="IES38" s="1242"/>
      <c r="IET38" s="1242"/>
      <c r="IEU38" s="1242"/>
      <c r="IEV38" s="1242"/>
      <c r="IEW38" s="1242"/>
      <c r="IEX38" s="1242"/>
      <c r="IEY38" s="1242"/>
      <c r="IEZ38" s="1242"/>
      <c r="IFA38" s="1242"/>
      <c r="IFB38" s="1242"/>
      <c r="IFC38" s="1242"/>
      <c r="IFD38" s="1242"/>
      <c r="IFE38" s="1242"/>
      <c r="IFF38" s="1242"/>
      <c r="IFG38" s="1242"/>
      <c r="IFH38" s="1242"/>
      <c r="IFI38" s="1242"/>
      <c r="IFJ38" s="1242"/>
      <c r="IFK38" s="1242"/>
      <c r="IFL38" s="1242"/>
      <c r="IFM38" s="1242"/>
      <c r="IFN38" s="1242"/>
      <c r="IFO38" s="1242"/>
      <c r="IFP38" s="1242"/>
      <c r="IFQ38" s="1242"/>
      <c r="IFR38" s="1242"/>
      <c r="IFS38" s="1242"/>
      <c r="IFT38" s="1242"/>
      <c r="IFU38" s="1242"/>
      <c r="IFV38" s="1242"/>
      <c r="IFW38" s="1242"/>
      <c r="IFX38" s="1242"/>
      <c r="IFY38" s="1242"/>
      <c r="IFZ38" s="1242"/>
      <c r="IGA38" s="1242"/>
      <c r="IGB38" s="1242"/>
      <c r="IGC38" s="1242"/>
      <c r="IGD38" s="1242"/>
      <c r="IGE38" s="1242"/>
      <c r="IGF38" s="1242"/>
      <c r="IGG38" s="1242"/>
      <c r="IGH38" s="1242"/>
      <c r="IGI38" s="1242"/>
      <c r="IGJ38" s="1242"/>
      <c r="IGK38" s="1242"/>
      <c r="IGL38" s="1242"/>
      <c r="IGM38" s="1242"/>
      <c r="IGN38" s="1242"/>
      <c r="IGO38" s="1242"/>
      <c r="IGP38" s="1242"/>
      <c r="IGQ38" s="1242"/>
      <c r="IGR38" s="1242"/>
      <c r="IGS38" s="1242"/>
      <c r="IGT38" s="1242"/>
      <c r="IGU38" s="1242"/>
      <c r="IGV38" s="1242"/>
      <c r="IGW38" s="1242"/>
      <c r="IGX38" s="1242"/>
      <c r="IGY38" s="1242"/>
      <c r="IGZ38" s="1242"/>
      <c r="IHA38" s="1242"/>
      <c r="IHB38" s="1242"/>
      <c r="IHC38" s="1242"/>
      <c r="IHD38" s="1242"/>
      <c r="IHE38" s="1242"/>
      <c r="IHF38" s="1242"/>
      <c r="IHG38" s="1242"/>
      <c r="IHH38" s="1242"/>
      <c r="IHI38" s="1242"/>
      <c r="IHJ38" s="1242"/>
      <c r="IHK38" s="1242"/>
      <c r="IHL38" s="1242"/>
      <c r="IHM38" s="1242"/>
      <c r="IHN38" s="1242"/>
      <c r="IHO38" s="1242"/>
      <c r="IHP38" s="1242"/>
      <c r="IHQ38" s="1242"/>
      <c r="IHR38" s="1242"/>
      <c r="IHS38" s="1242"/>
      <c r="IHT38" s="1242"/>
      <c r="IHU38" s="1242"/>
      <c r="IHV38" s="1242"/>
      <c r="IHW38" s="1242"/>
      <c r="IHX38" s="1242"/>
      <c r="IHY38" s="1242"/>
      <c r="IHZ38" s="1242"/>
      <c r="IIA38" s="1242"/>
      <c r="IIB38" s="1242"/>
      <c r="IIC38" s="1242"/>
      <c r="IID38" s="1242"/>
      <c r="IIE38" s="1242"/>
      <c r="IIF38" s="1242"/>
      <c r="IIG38" s="1242"/>
      <c r="IIH38" s="1242"/>
      <c r="III38" s="1242"/>
      <c r="IIJ38" s="1242"/>
      <c r="IIK38" s="1242"/>
      <c r="IIL38" s="1242"/>
      <c r="IIM38" s="1242"/>
      <c r="IIN38" s="1242"/>
      <c r="IIO38" s="1242"/>
      <c r="IIP38" s="1242"/>
      <c r="IIQ38" s="1242"/>
      <c r="IIR38" s="1242"/>
      <c r="IIS38" s="1242"/>
      <c r="IIT38" s="1242"/>
      <c r="IIU38" s="1242"/>
      <c r="IIV38" s="1242"/>
      <c r="IIW38" s="1242"/>
      <c r="IIX38" s="1242"/>
      <c r="IIY38" s="1242"/>
      <c r="IIZ38" s="1242"/>
      <c r="IJA38" s="1242"/>
      <c r="IJB38" s="1242"/>
      <c r="IJC38" s="1242"/>
      <c r="IJD38" s="1242"/>
      <c r="IJE38" s="1242"/>
      <c r="IJF38" s="1242"/>
      <c r="IJG38" s="1242"/>
      <c r="IJH38" s="1242"/>
      <c r="IJI38" s="1242"/>
      <c r="IJJ38" s="1242"/>
      <c r="IJK38" s="1242"/>
      <c r="IJL38" s="1242"/>
      <c r="IJM38" s="1242"/>
      <c r="IJN38" s="1242"/>
      <c r="IJO38" s="1242"/>
      <c r="IJP38" s="1242"/>
      <c r="IJQ38" s="1242"/>
      <c r="IJR38" s="1242"/>
      <c r="IJS38" s="1242"/>
      <c r="IJT38" s="1242"/>
      <c r="IJU38" s="1242"/>
      <c r="IJV38" s="1242"/>
      <c r="IJW38" s="1242"/>
      <c r="IJX38" s="1242"/>
      <c r="IJY38" s="1242"/>
      <c r="IJZ38" s="1242"/>
      <c r="IKA38" s="1242"/>
      <c r="IKB38" s="1242"/>
      <c r="IKC38" s="1242"/>
      <c r="IKD38" s="1242"/>
      <c r="IKE38" s="1242"/>
      <c r="IKF38" s="1242"/>
      <c r="IKG38" s="1242"/>
      <c r="IKH38" s="1242"/>
      <c r="IKI38" s="1242"/>
      <c r="IKJ38" s="1242"/>
      <c r="IKK38" s="1242"/>
      <c r="IKL38" s="1242"/>
      <c r="IKM38" s="1242"/>
      <c r="IKN38" s="1242"/>
      <c r="IKO38" s="1242"/>
      <c r="IKP38" s="1242"/>
      <c r="IKQ38" s="1242"/>
      <c r="IKR38" s="1242"/>
      <c r="IKS38" s="1242"/>
      <c r="IKT38" s="1242"/>
      <c r="IKU38" s="1242"/>
      <c r="IKV38" s="1242"/>
      <c r="IKW38" s="1242"/>
      <c r="IKX38" s="1242"/>
      <c r="IKY38" s="1242"/>
      <c r="IKZ38" s="1242"/>
      <c r="ILA38" s="1242"/>
      <c r="ILB38" s="1242"/>
      <c r="ILC38" s="1242"/>
      <c r="ILD38" s="1242"/>
      <c r="ILE38" s="1242"/>
      <c r="ILF38" s="1242"/>
      <c r="ILG38" s="1242"/>
      <c r="ILH38" s="1242"/>
      <c r="ILI38" s="1242"/>
      <c r="ILJ38" s="1242"/>
      <c r="ILK38" s="1242"/>
      <c r="ILL38" s="1242"/>
      <c r="ILM38" s="1242"/>
      <c r="ILN38" s="1242"/>
      <c r="ILO38" s="1242"/>
      <c r="ILP38" s="1242"/>
      <c r="ILQ38" s="1242"/>
      <c r="ILR38" s="1242"/>
      <c r="ILS38" s="1242"/>
      <c r="ILT38" s="1242"/>
      <c r="ILU38" s="1242"/>
      <c r="ILV38" s="1242"/>
      <c r="ILW38" s="1242"/>
      <c r="ILX38" s="1242"/>
      <c r="ILY38" s="1242"/>
      <c r="ILZ38" s="1242"/>
      <c r="IMA38" s="1242"/>
      <c r="IMB38" s="1242"/>
      <c r="IMC38" s="1242"/>
      <c r="IMD38" s="1242"/>
      <c r="IME38" s="1242"/>
      <c r="IMF38" s="1242"/>
      <c r="IMG38" s="1242"/>
      <c r="IMH38" s="1242"/>
      <c r="IMI38" s="1242"/>
      <c r="IMJ38" s="1242"/>
      <c r="IMK38" s="1242"/>
      <c r="IML38" s="1242"/>
      <c r="IMM38" s="1242"/>
      <c r="IMN38" s="1242"/>
      <c r="IMO38" s="1242"/>
      <c r="IMP38" s="1242"/>
      <c r="IMQ38" s="1242"/>
      <c r="IMR38" s="1242"/>
      <c r="IMS38" s="1242"/>
      <c r="IMT38" s="1242"/>
      <c r="IMU38" s="1242"/>
      <c r="IMV38" s="1242"/>
      <c r="IMW38" s="1242"/>
      <c r="IMX38" s="1242"/>
      <c r="IMY38" s="1242"/>
      <c r="IMZ38" s="1242"/>
      <c r="INA38" s="1242"/>
      <c r="INB38" s="1242"/>
      <c r="INC38" s="1242"/>
      <c r="IND38" s="1242"/>
      <c r="INE38" s="1242"/>
      <c r="INF38" s="1242"/>
      <c r="ING38" s="1242"/>
      <c r="INH38" s="1242"/>
      <c r="INI38" s="1242"/>
      <c r="INJ38" s="1242"/>
      <c r="INK38" s="1242"/>
      <c r="INL38" s="1242"/>
      <c r="INM38" s="1242"/>
      <c r="INN38" s="1242"/>
      <c r="INO38" s="1242"/>
      <c r="INP38" s="1242"/>
      <c r="INQ38" s="1242"/>
      <c r="INR38" s="1242"/>
      <c r="INS38" s="1242"/>
      <c r="INT38" s="1242"/>
      <c r="INU38" s="1242"/>
      <c r="INV38" s="1242"/>
      <c r="INW38" s="1242"/>
      <c r="INX38" s="1242"/>
      <c r="INY38" s="1242"/>
      <c r="INZ38" s="1242"/>
      <c r="IOA38" s="1242"/>
      <c r="IOB38" s="1242"/>
      <c r="IOC38" s="1242"/>
      <c r="IOD38" s="1242"/>
      <c r="IOE38" s="1242"/>
      <c r="IOF38" s="1242"/>
      <c r="IOG38" s="1242"/>
      <c r="IOH38" s="1242"/>
      <c r="IOI38" s="1242"/>
      <c r="IOJ38" s="1242"/>
      <c r="IOK38" s="1242"/>
      <c r="IOL38" s="1242"/>
      <c r="IOM38" s="1242"/>
      <c r="ION38" s="1242"/>
      <c r="IOO38" s="1242"/>
      <c r="IOP38" s="1242"/>
      <c r="IOQ38" s="1242"/>
      <c r="IOR38" s="1242"/>
      <c r="IOS38" s="1242"/>
      <c r="IOT38" s="1242"/>
      <c r="IOU38" s="1242"/>
      <c r="IOV38" s="1242"/>
      <c r="IOW38" s="1242"/>
      <c r="IOX38" s="1242"/>
      <c r="IOY38" s="1242"/>
      <c r="IOZ38" s="1242"/>
      <c r="IPA38" s="1242"/>
      <c r="IPB38" s="1242"/>
      <c r="IPC38" s="1242"/>
      <c r="IPD38" s="1242"/>
      <c r="IPE38" s="1242"/>
      <c r="IPF38" s="1242"/>
      <c r="IPG38" s="1242"/>
      <c r="IPH38" s="1242"/>
      <c r="IPI38" s="1242"/>
      <c r="IPJ38" s="1242"/>
      <c r="IPK38" s="1242"/>
      <c r="IPL38" s="1242"/>
      <c r="IPM38" s="1242"/>
      <c r="IPN38" s="1242"/>
      <c r="IPO38" s="1242"/>
      <c r="IPP38" s="1242"/>
      <c r="IPQ38" s="1242"/>
      <c r="IPR38" s="1242"/>
      <c r="IPS38" s="1242"/>
      <c r="IPT38" s="1242"/>
      <c r="IPU38" s="1242"/>
      <c r="IPV38" s="1242"/>
      <c r="IPW38" s="1242"/>
      <c r="IPX38" s="1242"/>
      <c r="IPY38" s="1242"/>
      <c r="IPZ38" s="1242"/>
      <c r="IQA38" s="1242"/>
      <c r="IQB38" s="1242"/>
      <c r="IQC38" s="1242"/>
      <c r="IQD38" s="1242"/>
      <c r="IQE38" s="1242"/>
      <c r="IQF38" s="1242"/>
      <c r="IQG38" s="1242"/>
      <c r="IQH38" s="1242"/>
      <c r="IQI38" s="1242"/>
      <c r="IQJ38" s="1242"/>
      <c r="IQK38" s="1242"/>
      <c r="IQL38" s="1242"/>
      <c r="IQM38" s="1242"/>
      <c r="IQN38" s="1242"/>
      <c r="IQO38" s="1242"/>
      <c r="IQP38" s="1242"/>
      <c r="IQQ38" s="1242"/>
      <c r="IQR38" s="1242"/>
      <c r="IQS38" s="1242"/>
      <c r="IQT38" s="1242"/>
      <c r="IQU38" s="1242"/>
      <c r="IQV38" s="1242"/>
      <c r="IQW38" s="1242"/>
      <c r="IQX38" s="1242"/>
      <c r="IQY38" s="1242"/>
      <c r="IQZ38" s="1242"/>
      <c r="IRA38" s="1242"/>
      <c r="IRB38" s="1242"/>
      <c r="IRC38" s="1242"/>
      <c r="IRD38" s="1242"/>
      <c r="IRE38" s="1242"/>
      <c r="IRF38" s="1242"/>
      <c r="IRG38" s="1242"/>
      <c r="IRH38" s="1242"/>
      <c r="IRI38" s="1242"/>
      <c r="IRJ38" s="1242"/>
      <c r="IRK38" s="1242"/>
      <c r="IRL38" s="1242"/>
      <c r="IRM38" s="1242"/>
      <c r="IRN38" s="1242"/>
      <c r="IRO38" s="1242"/>
      <c r="IRP38" s="1242"/>
      <c r="IRQ38" s="1242"/>
      <c r="IRR38" s="1242"/>
      <c r="IRS38" s="1242"/>
      <c r="IRT38" s="1242"/>
      <c r="IRU38" s="1242"/>
      <c r="IRV38" s="1242"/>
      <c r="IRW38" s="1242"/>
      <c r="IRX38" s="1242"/>
      <c r="IRY38" s="1242"/>
      <c r="IRZ38" s="1242"/>
      <c r="ISA38" s="1242"/>
      <c r="ISB38" s="1242"/>
      <c r="ISC38" s="1242"/>
      <c r="ISD38" s="1242"/>
      <c r="ISE38" s="1242"/>
      <c r="ISF38" s="1242"/>
      <c r="ISG38" s="1242"/>
      <c r="ISH38" s="1242"/>
      <c r="ISI38" s="1242"/>
      <c r="ISJ38" s="1242"/>
      <c r="ISK38" s="1242"/>
      <c r="ISL38" s="1242"/>
      <c r="ISM38" s="1242"/>
      <c r="ISN38" s="1242"/>
      <c r="ISO38" s="1242"/>
      <c r="ISP38" s="1242"/>
      <c r="ISQ38" s="1242"/>
      <c r="ISR38" s="1242"/>
      <c r="ISS38" s="1242"/>
      <c r="IST38" s="1242"/>
      <c r="ISU38" s="1242"/>
      <c r="ISV38" s="1242"/>
      <c r="ISW38" s="1242"/>
      <c r="ISX38" s="1242"/>
      <c r="ISY38" s="1242"/>
      <c r="ISZ38" s="1242"/>
      <c r="ITA38" s="1242"/>
      <c r="ITB38" s="1242"/>
      <c r="ITC38" s="1242"/>
      <c r="ITD38" s="1242"/>
      <c r="ITE38" s="1242"/>
      <c r="ITF38" s="1242"/>
      <c r="ITG38" s="1242"/>
      <c r="ITH38" s="1242"/>
      <c r="ITI38" s="1242"/>
      <c r="ITJ38" s="1242"/>
      <c r="ITK38" s="1242"/>
      <c r="ITL38" s="1242"/>
      <c r="ITM38" s="1242"/>
      <c r="ITN38" s="1242"/>
      <c r="ITO38" s="1242"/>
      <c r="ITP38" s="1242"/>
      <c r="ITQ38" s="1242"/>
      <c r="ITR38" s="1242"/>
      <c r="ITS38" s="1242"/>
      <c r="ITT38" s="1242"/>
      <c r="ITU38" s="1242"/>
      <c r="ITV38" s="1242"/>
      <c r="ITW38" s="1242"/>
      <c r="ITX38" s="1242"/>
      <c r="ITY38" s="1242"/>
      <c r="ITZ38" s="1242"/>
      <c r="IUA38" s="1242"/>
      <c r="IUB38" s="1242"/>
      <c r="IUC38" s="1242"/>
      <c r="IUD38" s="1242"/>
      <c r="IUE38" s="1242"/>
      <c r="IUF38" s="1242"/>
      <c r="IUG38" s="1242"/>
      <c r="IUH38" s="1242"/>
      <c r="IUI38" s="1242"/>
      <c r="IUJ38" s="1242"/>
      <c r="IUK38" s="1242"/>
      <c r="IUL38" s="1242"/>
      <c r="IUM38" s="1242"/>
      <c r="IUN38" s="1242"/>
      <c r="IUO38" s="1242"/>
      <c r="IUP38" s="1242"/>
      <c r="IUQ38" s="1242"/>
      <c r="IUR38" s="1242"/>
      <c r="IUS38" s="1242"/>
      <c r="IUT38" s="1242"/>
      <c r="IUU38" s="1242"/>
      <c r="IUV38" s="1242"/>
      <c r="IUW38" s="1242"/>
      <c r="IUX38" s="1242"/>
      <c r="IUY38" s="1242"/>
      <c r="IUZ38" s="1242"/>
      <c r="IVA38" s="1242"/>
      <c r="IVB38" s="1242"/>
      <c r="IVC38" s="1242"/>
      <c r="IVD38" s="1242"/>
      <c r="IVE38" s="1242"/>
      <c r="IVF38" s="1242"/>
      <c r="IVG38" s="1242"/>
      <c r="IVH38" s="1242"/>
      <c r="IVI38" s="1242"/>
      <c r="IVJ38" s="1242"/>
      <c r="IVK38" s="1242"/>
      <c r="IVL38" s="1242"/>
      <c r="IVM38" s="1242"/>
      <c r="IVN38" s="1242"/>
      <c r="IVO38" s="1242"/>
      <c r="IVP38" s="1242"/>
      <c r="IVQ38" s="1242"/>
      <c r="IVR38" s="1242"/>
      <c r="IVS38" s="1242"/>
      <c r="IVT38" s="1242"/>
      <c r="IVU38" s="1242"/>
      <c r="IVV38" s="1242"/>
      <c r="IVW38" s="1242"/>
      <c r="IVX38" s="1242"/>
      <c r="IVY38" s="1242"/>
      <c r="IVZ38" s="1242"/>
      <c r="IWA38" s="1242"/>
      <c r="IWB38" s="1242"/>
      <c r="IWC38" s="1242"/>
      <c r="IWD38" s="1242"/>
      <c r="IWE38" s="1242"/>
      <c r="IWF38" s="1242"/>
      <c r="IWG38" s="1242"/>
      <c r="IWH38" s="1242"/>
      <c r="IWI38" s="1242"/>
      <c r="IWJ38" s="1242"/>
      <c r="IWK38" s="1242"/>
      <c r="IWL38" s="1242"/>
      <c r="IWM38" s="1242"/>
      <c r="IWN38" s="1242"/>
      <c r="IWO38" s="1242"/>
      <c r="IWP38" s="1242"/>
      <c r="IWQ38" s="1242"/>
      <c r="IWR38" s="1242"/>
      <c r="IWS38" s="1242"/>
      <c r="IWT38" s="1242"/>
      <c r="IWU38" s="1242"/>
      <c r="IWV38" s="1242"/>
      <c r="IWW38" s="1242"/>
      <c r="IWX38" s="1242"/>
      <c r="IWY38" s="1242"/>
      <c r="IWZ38" s="1242"/>
      <c r="IXA38" s="1242"/>
      <c r="IXB38" s="1242"/>
      <c r="IXC38" s="1242"/>
      <c r="IXD38" s="1242"/>
      <c r="IXE38" s="1242"/>
      <c r="IXF38" s="1242"/>
      <c r="IXG38" s="1242"/>
      <c r="IXH38" s="1242"/>
      <c r="IXI38" s="1242"/>
      <c r="IXJ38" s="1242"/>
      <c r="IXK38" s="1242"/>
      <c r="IXL38" s="1242"/>
      <c r="IXM38" s="1242"/>
      <c r="IXN38" s="1242"/>
      <c r="IXO38" s="1242"/>
      <c r="IXP38" s="1242"/>
      <c r="IXQ38" s="1242"/>
      <c r="IXR38" s="1242"/>
      <c r="IXS38" s="1242"/>
      <c r="IXT38" s="1242"/>
      <c r="IXU38" s="1242"/>
      <c r="IXV38" s="1242"/>
      <c r="IXW38" s="1242"/>
      <c r="IXX38" s="1242"/>
      <c r="IXY38" s="1242"/>
      <c r="IXZ38" s="1242"/>
      <c r="IYA38" s="1242"/>
      <c r="IYB38" s="1242"/>
      <c r="IYC38" s="1242"/>
      <c r="IYD38" s="1242"/>
      <c r="IYE38" s="1242"/>
      <c r="IYF38" s="1242"/>
      <c r="IYG38" s="1242"/>
      <c r="IYH38" s="1242"/>
      <c r="IYI38" s="1242"/>
      <c r="IYJ38" s="1242"/>
      <c r="IYK38" s="1242"/>
      <c r="IYL38" s="1242"/>
      <c r="IYM38" s="1242"/>
      <c r="IYN38" s="1242"/>
      <c r="IYO38" s="1242"/>
      <c r="IYP38" s="1242"/>
      <c r="IYQ38" s="1242"/>
      <c r="IYR38" s="1242"/>
      <c r="IYS38" s="1242"/>
      <c r="IYT38" s="1242"/>
      <c r="IYU38" s="1242"/>
      <c r="IYV38" s="1242"/>
      <c r="IYW38" s="1242"/>
      <c r="IYX38" s="1242"/>
      <c r="IYY38" s="1242"/>
      <c r="IYZ38" s="1242"/>
      <c r="IZA38" s="1242"/>
      <c r="IZB38" s="1242"/>
      <c r="IZC38" s="1242"/>
      <c r="IZD38" s="1242"/>
      <c r="IZE38" s="1242"/>
      <c r="IZF38" s="1242"/>
      <c r="IZG38" s="1242"/>
      <c r="IZH38" s="1242"/>
      <c r="IZI38" s="1242"/>
      <c r="IZJ38" s="1242"/>
      <c r="IZK38" s="1242"/>
      <c r="IZL38" s="1242"/>
      <c r="IZM38" s="1242"/>
      <c r="IZN38" s="1242"/>
      <c r="IZO38" s="1242"/>
      <c r="IZP38" s="1242"/>
      <c r="IZQ38" s="1242"/>
      <c r="IZR38" s="1242"/>
      <c r="IZS38" s="1242"/>
      <c r="IZT38" s="1242"/>
      <c r="IZU38" s="1242"/>
      <c r="IZV38" s="1242"/>
      <c r="IZW38" s="1242"/>
      <c r="IZX38" s="1242"/>
      <c r="IZY38" s="1242"/>
      <c r="IZZ38" s="1242"/>
      <c r="JAA38" s="1242"/>
      <c r="JAB38" s="1242"/>
      <c r="JAC38" s="1242"/>
      <c r="JAD38" s="1242"/>
      <c r="JAE38" s="1242"/>
      <c r="JAF38" s="1242"/>
      <c r="JAG38" s="1242"/>
      <c r="JAH38" s="1242"/>
      <c r="JAI38" s="1242"/>
      <c r="JAJ38" s="1242"/>
      <c r="JAK38" s="1242"/>
      <c r="JAL38" s="1242"/>
      <c r="JAM38" s="1242"/>
      <c r="JAN38" s="1242"/>
      <c r="JAO38" s="1242"/>
      <c r="JAP38" s="1242"/>
      <c r="JAQ38" s="1242"/>
      <c r="JAR38" s="1242"/>
      <c r="JAS38" s="1242"/>
      <c r="JAT38" s="1242"/>
      <c r="JAU38" s="1242"/>
      <c r="JAV38" s="1242"/>
      <c r="JAW38" s="1242"/>
      <c r="JAX38" s="1242"/>
      <c r="JAY38" s="1242"/>
      <c r="JAZ38" s="1242"/>
      <c r="JBA38" s="1242"/>
      <c r="JBB38" s="1242"/>
      <c r="JBC38" s="1242"/>
      <c r="JBD38" s="1242"/>
      <c r="JBE38" s="1242"/>
      <c r="JBF38" s="1242"/>
      <c r="JBG38" s="1242"/>
      <c r="JBH38" s="1242"/>
      <c r="JBI38" s="1242"/>
      <c r="JBJ38" s="1242"/>
      <c r="JBK38" s="1242"/>
      <c r="JBL38" s="1242"/>
      <c r="JBM38" s="1242"/>
      <c r="JBN38" s="1242"/>
      <c r="JBO38" s="1242"/>
      <c r="JBP38" s="1242"/>
      <c r="JBQ38" s="1242"/>
      <c r="JBR38" s="1242"/>
      <c r="JBS38" s="1242"/>
      <c r="JBT38" s="1242"/>
      <c r="JBU38" s="1242"/>
      <c r="JBV38" s="1242"/>
      <c r="JBW38" s="1242"/>
      <c r="JBX38" s="1242"/>
      <c r="JBY38" s="1242"/>
      <c r="JBZ38" s="1242"/>
      <c r="JCA38" s="1242"/>
      <c r="JCB38" s="1242"/>
      <c r="JCC38" s="1242"/>
      <c r="JCD38" s="1242"/>
      <c r="JCE38" s="1242"/>
      <c r="JCF38" s="1242"/>
      <c r="JCG38" s="1242"/>
      <c r="JCH38" s="1242"/>
      <c r="JCI38" s="1242"/>
      <c r="JCJ38" s="1242"/>
      <c r="JCK38" s="1242"/>
      <c r="JCL38" s="1242"/>
      <c r="JCM38" s="1242"/>
      <c r="JCN38" s="1242"/>
      <c r="JCO38" s="1242"/>
      <c r="JCP38" s="1242"/>
      <c r="JCQ38" s="1242"/>
      <c r="JCR38" s="1242"/>
      <c r="JCS38" s="1242"/>
      <c r="JCT38" s="1242"/>
      <c r="JCU38" s="1242"/>
      <c r="JCV38" s="1242"/>
      <c r="JCW38" s="1242"/>
      <c r="JCX38" s="1242"/>
      <c r="JCY38" s="1242"/>
      <c r="JCZ38" s="1242"/>
      <c r="JDA38" s="1242"/>
      <c r="JDB38" s="1242"/>
      <c r="JDC38" s="1242"/>
      <c r="JDD38" s="1242"/>
      <c r="JDE38" s="1242"/>
      <c r="JDF38" s="1242"/>
      <c r="JDG38" s="1242"/>
      <c r="JDH38" s="1242"/>
      <c r="JDI38" s="1242"/>
      <c r="JDJ38" s="1242"/>
      <c r="JDK38" s="1242"/>
      <c r="JDL38" s="1242"/>
      <c r="JDM38" s="1242"/>
      <c r="JDN38" s="1242"/>
      <c r="JDO38" s="1242"/>
      <c r="JDP38" s="1242"/>
      <c r="JDQ38" s="1242"/>
      <c r="JDR38" s="1242"/>
      <c r="JDS38" s="1242"/>
      <c r="JDT38" s="1242"/>
      <c r="JDU38" s="1242"/>
      <c r="JDV38" s="1242"/>
      <c r="JDW38" s="1242"/>
      <c r="JDX38" s="1242"/>
      <c r="JDY38" s="1242"/>
      <c r="JDZ38" s="1242"/>
      <c r="JEA38" s="1242"/>
      <c r="JEB38" s="1242"/>
      <c r="JEC38" s="1242"/>
      <c r="JED38" s="1242"/>
      <c r="JEE38" s="1242"/>
      <c r="JEF38" s="1242"/>
      <c r="JEG38" s="1242"/>
      <c r="JEH38" s="1242"/>
      <c r="JEI38" s="1242"/>
      <c r="JEJ38" s="1242"/>
      <c r="JEK38" s="1242"/>
      <c r="JEL38" s="1242"/>
      <c r="JEM38" s="1242"/>
      <c r="JEN38" s="1242"/>
      <c r="JEO38" s="1242"/>
      <c r="JEP38" s="1242"/>
      <c r="JEQ38" s="1242"/>
      <c r="JER38" s="1242"/>
      <c r="JES38" s="1242"/>
      <c r="JET38" s="1242"/>
      <c r="JEU38" s="1242"/>
      <c r="JEV38" s="1242"/>
      <c r="JEW38" s="1242"/>
      <c r="JEX38" s="1242"/>
      <c r="JEY38" s="1242"/>
      <c r="JEZ38" s="1242"/>
      <c r="JFA38" s="1242"/>
      <c r="JFB38" s="1242"/>
      <c r="JFC38" s="1242"/>
      <c r="JFD38" s="1242"/>
      <c r="JFE38" s="1242"/>
      <c r="JFF38" s="1242"/>
      <c r="JFG38" s="1242"/>
      <c r="JFH38" s="1242"/>
      <c r="JFI38" s="1242"/>
      <c r="JFJ38" s="1242"/>
      <c r="JFK38" s="1242"/>
      <c r="JFL38" s="1242"/>
      <c r="JFM38" s="1242"/>
      <c r="JFN38" s="1242"/>
      <c r="JFO38" s="1242"/>
      <c r="JFP38" s="1242"/>
      <c r="JFQ38" s="1242"/>
      <c r="JFR38" s="1242"/>
      <c r="JFS38" s="1242"/>
      <c r="JFT38" s="1242"/>
      <c r="JFU38" s="1242"/>
      <c r="JFV38" s="1242"/>
      <c r="JFW38" s="1242"/>
      <c r="JFX38" s="1242"/>
      <c r="JFY38" s="1242"/>
      <c r="JFZ38" s="1242"/>
      <c r="JGA38" s="1242"/>
      <c r="JGB38" s="1242"/>
      <c r="JGC38" s="1242"/>
      <c r="JGD38" s="1242"/>
      <c r="JGE38" s="1242"/>
      <c r="JGF38" s="1242"/>
      <c r="JGG38" s="1242"/>
      <c r="JGH38" s="1242"/>
      <c r="JGI38" s="1242"/>
      <c r="JGJ38" s="1242"/>
      <c r="JGK38" s="1242"/>
      <c r="JGL38" s="1242"/>
      <c r="JGM38" s="1242"/>
      <c r="JGN38" s="1242"/>
      <c r="JGO38" s="1242"/>
      <c r="JGP38" s="1242"/>
      <c r="JGQ38" s="1242"/>
      <c r="JGR38" s="1242"/>
      <c r="JGS38" s="1242"/>
      <c r="JGT38" s="1242"/>
      <c r="JGU38" s="1242"/>
      <c r="JGV38" s="1242"/>
      <c r="JGW38" s="1242"/>
      <c r="JGX38" s="1242"/>
      <c r="JGY38" s="1242"/>
      <c r="JGZ38" s="1242"/>
      <c r="JHA38" s="1242"/>
      <c r="JHB38" s="1242"/>
      <c r="JHC38" s="1242"/>
      <c r="JHD38" s="1242"/>
      <c r="JHE38" s="1242"/>
      <c r="JHF38" s="1242"/>
      <c r="JHG38" s="1242"/>
      <c r="JHH38" s="1242"/>
      <c r="JHI38" s="1242"/>
      <c r="JHJ38" s="1242"/>
      <c r="JHK38" s="1242"/>
      <c r="JHL38" s="1242"/>
      <c r="JHM38" s="1242"/>
      <c r="JHN38" s="1242"/>
      <c r="JHO38" s="1242"/>
      <c r="JHP38" s="1242"/>
      <c r="JHQ38" s="1242"/>
      <c r="JHR38" s="1242"/>
      <c r="JHS38" s="1242"/>
      <c r="JHT38" s="1242"/>
      <c r="JHU38" s="1242"/>
      <c r="JHV38" s="1242"/>
      <c r="JHW38" s="1242"/>
      <c r="JHX38" s="1242"/>
      <c r="JHY38" s="1242"/>
      <c r="JHZ38" s="1242"/>
      <c r="JIA38" s="1242"/>
      <c r="JIB38" s="1242"/>
      <c r="JIC38" s="1242"/>
      <c r="JID38" s="1242"/>
      <c r="JIE38" s="1242"/>
      <c r="JIF38" s="1242"/>
      <c r="JIG38" s="1242"/>
      <c r="JIH38" s="1242"/>
      <c r="JII38" s="1242"/>
      <c r="JIJ38" s="1242"/>
      <c r="JIK38" s="1242"/>
      <c r="JIL38" s="1242"/>
      <c r="JIM38" s="1242"/>
      <c r="JIN38" s="1242"/>
      <c r="JIO38" s="1242"/>
      <c r="JIP38" s="1242"/>
      <c r="JIQ38" s="1242"/>
      <c r="JIR38" s="1242"/>
      <c r="JIS38" s="1242"/>
      <c r="JIT38" s="1242"/>
      <c r="JIU38" s="1242"/>
      <c r="JIV38" s="1242"/>
      <c r="JIW38" s="1242"/>
      <c r="JIX38" s="1242"/>
      <c r="JIY38" s="1242"/>
      <c r="JIZ38" s="1242"/>
      <c r="JJA38" s="1242"/>
      <c r="JJB38" s="1242"/>
      <c r="JJC38" s="1242"/>
      <c r="JJD38" s="1242"/>
      <c r="JJE38" s="1242"/>
      <c r="JJF38" s="1242"/>
      <c r="JJG38" s="1242"/>
      <c r="JJH38" s="1242"/>
      <c r="JJI38" s="1242"/>
      <c r="JJJ38" s="1242"/>
      <c r="JJK38" s="1242"/>
      <c r="JJL38" s="1242"/>
      <c r="JJM38" s="1242"/>
      <c r="JJN38" s="1242"/>
      <c r="JJO38" s="1242"/>
      <c r="JJP38" s="1242"/>
      <c r="JJQ38" s="1242"/>
      <c r="JJR38" s="1242"/>
      <c r="JJS38" s="1242"/>
      <c r="JJT38" s="1242"/>
      <c r="JJU38" s="1242"/>
      <c r="JJV38" s="1242"/>
      <c r="JJW38" s="1242"/>
      <c r="JJX38" s="1242"/>
      <c r="JJY38" s="1242"/>
      <c r="JJZ38" s="1242"/>
      <c r="JKA38" s="1242"/>
      <c r="JKB38" s="1242"/>
      <c r="JKC38" s="1242"/>
      <c r="JKD38" s="1242"/>
      <c r="JKE38" s="1242"/>
      <c r="JKF38" s="1242"/>
      <c r="JKG38" s="1242"/>
      <c r="JKH38" s="1242"/>
      <c r="JKI38" s="1242"/>
      <c r="JKJ38" s="1242"/>
      <c r="JKK38" s="1242"/>
      <c r="JKL38" s="1242"/>
      <c r="JKM38" s="1242"/>
      <c r="JKN38" s="1242"/>
      <c r="JKO38" s="1242"/>
      <c r="JKP38" s="1242"/>
      <c r="JKQ38" s="1242"/>
      <c r="JKR38" s="1242"/>
      <c r="JKS38" s="1242"/>
      <c r="JKT38" s="1242"/>
      <c r="JKU38" s="1242"/>
      <c r="JKV38" s="1242"/>
      <c r="JKW38" s="1242"/>
      <c r="JKX38" s="1242"/>
      <c r="JKY38" s="1242"/>
      <c r="JKZ38" s="1242"/>
      <c r="JLA38" s="1242"/>
      <c r="JLB38" s="1242"/>
      <c r="JLC38" s="1242"/>
      <c r="JLD38" s="1242"/>
      <c r="JLE38" s="1242"/>
      <c r="JLF38" s="1242"/>
      <c r="JLG38" s="1242"/>
      <c r="JLH38" s="1242"/>
      <c r="JLI38" s="1242"/>
      <c r="JLJ38" s="1242"/>
      <c r="JLK38" s="1242"/>
      <c r="JLL38" s="1242"/>
      <c r="JLM38" s="1242"/>
      <c r="JLN38" s="1242"/>
      <c r="JLO38" s="1242"/>
      <c r="JLP38" s="1242"/>
      <c r="JLQ38" s="1242"/>
      <c r="JLR38" s="1242"/>
      <c r="JLS38" s="1242"/>
      <c r="JLT38" s="1242"/>
      <c r="JLU38" s="1242"/>
      <c r="JLV38" s="1242"/>
      <c r="JLW38" s="1242"/>
      <c r="JLX38" s="1242"/>
      <c r="JLY38" s="1242"/>
      <c r="JLZ38" s="1242"/>
      <c r="JMA38" s="1242"/>
      <c r="JMB38" s="1242"/>
      <c r="JMC38" s="1242"/>
      <c r="JMD38" s="1242"/>
      <c r="JME38" s="1242"/>
      <c r="JMF38" s="1242"/>
      <c r="JMG38" s="1242"/>
      <c r="JMH38" s="1242"/>
      <c r="JMI38" s="1242"/>
      <c r="JMJ38" s="1242"/>
      <c r="JMK38" s="1242"/>
      <c r="JML38" s="1242"/>
      <c r="JMM38" s="1242"/>
      <c r="JMN38" s="1242"/>
      <c r="JMO38" s="1242"/>
      <c r="JMP38" s="1242"/>
      <c r="JMQ38" s="1242"/>
      <c r="JMR38" s="1242"/>
      <c r="JMS38" s="1242"/>
      <c r="JMT38" s="1242"/>
      <c r="JMU38" s="1242"/>
      <c r="JMV38" s="1242"/>
      <c r="JMW38" s="1242"/>
      <c r="JMX38" s="1242"/>
      <c r="JMY38" s="1242"/>
      <c r="JMZ38" s="1242"/>
      <c r="JNA38" s="1242"/>
      <c r="JNB38" s="1242"/>
      <c r="JNC38" s="1242"/>
      <c r="JND38" s="1242"/>
      <c r="JNE38" s="1242"/>
      <c r="JNF38" s="1242"/>
      <c r="JNG38" s="1242"/>
      <c r="JNH38" s="1242"/>
      <c r="JNI38" s="1242"/>
      <c r="JNJ38" s="1242"/>
      <c r="JNK38" s="1242"/>
      <c r="JNL38" s="1242"/>
      <c r="JNM38" s="1242"/>
      <c r="JNN38" s="1242"/>
      <c r="JNO38" s="1242"/>
      <c r="JNP38" s="1242"/>
      <c r="JNQ38" s="1242"/>
      <c r="JNR38" s="1242"/>
      <c r="JNS38" s="1242"/>
      <c r="JNT38" s="1242"/>
      <c r="JNU38" s="1242"/>
      <c r="JNV38" s="1242"/>
      <c r="JNW38" s="1242"/>
      <c r="JNX38" s="1242"/>
      <c r="JNY38" s="1242"/>
      <c r="JNZ38" s="1242"/>
      <c r="JOA38" s="1242"/>
      <c r="JOB38" s="1242"/>
      <c r="JOC38" s="1242"/>
      <c r="JOD38" s="1242"/>
      <c r="JOE38" s="1242"/>
      <c r="JOF38" s="1242"/>
      <c r="JOG38" s="1242"/>
      <c r="JOH38" s="1242"/>
      <c r="JOI38" s="1242"/>
      <c r="JOJ38" s="1242"/>
      <c r="JOK38" s="1242"/>
      <c r="JOL38" s="1242"/>
      <c r="JOM38" s="1242"/>
      <c r="JON38" s="1242"/>
      <c r="JOO38" s="1242"/>
      <c r="JOP38" s="1242"/>
      <c r="JOQ38" s="1242"/>
      <c r="JOR38" s="1242"/>
      <c r="JOS38" s="1242"/>
      <c r="JOT38" s="1242"/>
      <c r="JOU38" s="1242"/>
      <c r="JOV38" s="1242"/>
      <c r="JOW38" s="1242"/>
      <c r="JOX38" s="1242"/>
      <c r="JOY38" s="1242"/>
      <c r="JOZ38" s="1242"/>
      <c r="JPA38" s="1242"/>
      <c r="JPB38" s="1242"/>
      <c r="JPC38" s="1242"/>
      <c r="JPD38" s="1242"/>
      <c r="JPE38" s="1242"/>
      <c r="JPF38" s="1242"/>
      <c r="JPG38" s="1242"/>
      <c r="JPH38" s="1242"/>
      <c r="JPI38" s="1242"/>
      <c r="JPJ38" s="1242"/>
      <c r="JPK38" s="1242"/>
      <c r="JPL38" s="1242"/>
      <c r="JPM38" s="1242"/>
      <c r="JPN38" s="1242"/>
      <c r="JPO38" s="1242"/>
      <c r="JPP38" s="1242"/>
      <c r="JPQ38" s="1242"/>
      <c r="JPR38" s="1242"/>
      <c r="JPS38" s="1242"/>
      <c r="JPT38" s="1242"/>
      <c r="JPU38" s="1242"/>
      <c r="JPV38" s="1242"/>
      <c r="JPW38" s="1242"/>
      <c r="JPX38" s="1242"/>
      <c r="JPY38" s="1242"/>
      <c r="JPZ38" s="1242"/>
      <c r="JQA38" s="1242"/>
      <c r="JQB38" s="1242"/>
      <c r="JQC38" s="1242"/>
      <c r="JQD38" s="1242"/>
      <c r="JQE38" s="1242"/>
      <c r="JQF38" s="1242"/>
      <c r="JQG38" s="1242"/>
      <c r="JQH38" s="1242"/>
      <c r="JQI38" s="1242"/>
      <c r="JQJ38" s="1242"/>
      <c r="JQK38" s="1242"/>
      <c r="JQL38" s="1242"/>
      <c r="JQM38" s="1242"/>
      <c r="JQN38" s="1242"/>
      <c r="JQO38" s="1242"/>
      <c r="JQP38" s="1242"/>
      <c r="JQQ38" s="1242"/>
      <c r="JQR38" s="1242"/>
      <c r="JQS38" s="1242"/>
      <c r="JQT38" s="1242"/>
      <c r="JQU38" s="1242"/>
      <c r="JQV38" s="1242"/>
      <c r="JQW38" s="1242"/>
      <c r="JQX38" s="1242"/>
      <c r="JQY38" s="1242"/>
      <c r="JQZ38" s="1242"/>
      <c r="JRA38" s="1242"/>
      <c r="JRB38" s="1242"/>
      <c r="JRC38" s="1242"/>
      <c r="JRD38" s="1242"/>
      <c r="JRE38" s="1242"/>
      <c r="JRF38" s="1242"/>
      <c r="JRG38" s="1242"/>
      <c r="JRH38" s="1242"/>
      <c r="JRI38" s="1242"/>
      <c r="JRJ38" s="1242"/>
      <c r="JRK38" s="1242"/>
      <c r="JRL38" s="1242"/>
      <c r="JRM38" s="1242"/>
      <c r="JRN38" s="1242"/>
      <c r="JRO38" s="1242"/>
      <c r="JRP38" s="1242"/>
      <c r="JRQ38" s="1242"/>
      <c r="JRR38" s="1242"/>
      <c r="JRS38" s="1242"/>
      <c r="JRT38" s="1242"/>
      <c r="JRU38" s="1242"/>
      <c r="JRV38" s="1242"/>
      <c r="JRW38" s="1242"/>
      <c r="JRX38" s="1242"/>
      <c r="JRY38" s="1242"/>
      <c r="JRZ38" s="1242"/>
      <c r="JSA38" s="1242"/>
      <c r="JSB38" s="1242"/>
      <c r="JSC38" s="1242"/>
      <c r="JSD38" s="1242"/>
      <c r="JSE38" s="1242"/>
      <c r="JSF38" s="1242"/>
      <c r="JSG38" s="1242"/>
      <c r="JSH38" s="1242"/>
      <c r="JSI38" s="1242"/>
      <c r="JSJ38" s="1242"/>
      <c r="JSK38" s="1242"/>
      <c r="JSL38" s="1242"/>
      <c r="JSM38" s="1242"/>
      <c r="JSN38" s="1242"/>
      <c r="JSO38" s="1242"/>
      <c r="JSP38" s="1242"/>
      <c r="JSQ38" s="1242"/>
      <c r="JSR38" s="1242"/>
      <c r="JSS38" s="1242"/>
      <c r="JST38" s="1242"/>
      <c r="JSU38" s="1242"/>
      <c r="JSV38" s="1242"/>
      <c r="JSW38" s="1242"/>
      <c r="JSX38" s="1242"/>
      <c r="JSY38" s="1242"/>
      <c r="JSZ38" s="1242"/>
      <c r="JTA38" s="1242"/>
      <c r="JTB38" s="1242"/>
      <c r="JTC38" s="1242"/>
      <c r="JTD38" s="1242"/>
      <c r="JTE38" s="1242"/>
      <c r="JTF38" s="1242"/>
      <c r="JTG38" s="1242"/>
      <c r="JTH38" s="1242"/>
      <c r="JTI38" s="1242"/>
      <c r="JTJ38" s="1242"/>
      <c r="JTK38" s="1242"/>
      <c r="JTL38" s="1242"/>
      <c r="JTM38" s="1242"/>
      <c r="JTN38" s="1242"/>
      <c r="JTO38" s="1242"/>
      <c r="JTP38" s="1242"/>
      <c r="JTQ38" s="1242"/>
      <c r="JTR38" s="1242"/>
      <c r="JTS38" s="1242"/>
      <c r="JTT38" s="1242"/>
      <c r="JTU38" s="1242"/>
      <c r="JTV38" s="1242"/>
      <c r="JTW38" s="1242"/>
      <c r="JTX38" s="1242"/>
      <c r="JTY38" s="1242"/>
      <c r="JTZ38" s="1242"/>
      <c r="JUA38" s="1242"/>
      <c r="JUB38" s="1242"/>
      <c r="JUC38" s="1242"/>
      <c r="JUD38" s="1242"/>
      <c r="JUE38" s="1242"/>
      <c r="JUF38" s="1242"/>
      <c r="JUG38" s="1242"/>
      <c r="JUH38" s="1242"/>
      <c r="JUI38" s="1242"/>
      <c r="JUJ38" s="1242"/>
      <c r="JUK38" s="1242"/>
      <c r="JUL38" s="1242"/>
      <c r="JUM38" s="1242"/>
      <c r="JUN38" s="1242"/>
      <c r="JUO38" s="1242"/>
      <c r="JUP38" s="1242"/>
      <c r="JUQ38" s="1242"/>
      <c r="JUR38" s="1242"/>
      <c r="JUS38" s="1242"/>
      <c r="JUT38" s="1242"/>
      <c r="JUU38" s="1242"/>
      <c r="JUV38" s="1242"/>
      <c r="JUW38" s="1242"/>
      <c r="JUX38" s="1242"/>
      <c r="JUY38" s="1242"/>
      <c r="JUZ38" s="1242"/>
      <c r="JVA38" s="1242"/>
      <c r="JVB38" s="1242"/>
      <c r="JVC38" s="1242"/>
      <c r="JVD38" s="1242"/>
      <c r="JVE38" s="1242"/>
      <c r="JVF38" s="1242"/>
      <c r="JVG38" s="1242"/>
      <c r="JVH38" s="1242"/>
      <c r="JVI38" s="1242"/>
      <c r="JVJ38" s="1242"/>
      <c r="JVK38" s="1242"/>
      <c r="JVL38" s="1242"/>
      <c r="JVM38" s="1242"/>
      <c r="JVN38" s="1242"/>
      <c r="JVO38" s="1242"/>
      <c r="JVP38" s="1242"/>
      <c r="JVQ38" s="1242"/>
      <c r="JVR38" s="1242"/>
      <c r="JVS38" s="1242"/>
      <c r="JVT38" s="1242"/>
      <c r="JVU38" s="1242"/>
      <c r="JVV38" s="1242"/>
      <c r="JVW38" s="1242"/>
      <c r="JVX38" s="1242"/>
      <c r="JVY38" s="1242"/>
      <c r="JVZ38" s="1242"/>
      <c r="JWA38" s="1242"/>
      <c r="JWB38" s="1242"/>
      <c r="JWC38" s="1242"/>
      <c r="JWD38" s="1242"/>
      <c r="JWE38" s="1242"/>
      <c r="JWF38" s="1242"/>
      <c r="JWG38" s="1242"/>
      <c r="JWH38" s="1242"/>
      <c r="JWI38" s="1242"/>
      <c r="JWJ38" s="1242"/>
      <c r="JWK38" s="1242"/>
      <c r="JWL38" s="1242"/>
      <c r="JWM38" s="1242"/>
      <c r="JWN38" s="1242"/>
      <c r="JWO38" s="1242"/>
      <c r="JWP38" s="1242"/>
      <c r="JWQ38" s="1242"/>
      <c r="JWR38" s="1242"/>
      <c r="JWS38" s="1242"/>
      <c r="JWT38" s="1242"/>
      <c r="JWU38" s="1242"/>
      <c r="JWV38" s="1242"/>
      <c r="JWW38" s="1242"/>
      <c r="JWX38" s="1242"/>
      <c r="JWY38" s="1242"/>
      <c r="JWZ38" s="1242"/>
      <c r="JXA38" s="1242"/>
      <c r="JXB38" s="1242"/>
      <c r="JXC38" s="1242"/>
      <c r="JXD38" s="1242"/>
      <c r="JXE38" s="1242"/>
      <c r="JXF38" s="1242"/>
      <c r="JXG38" s="1242"/>
      <c r="JXH38" s="1242"/>
      <c r="JXI38" s="1242"/>
      <c r="JXJ38" s="1242"/>
      <c r="JXK38" s="1242"/>
      <c r="JXL38" s="1242"/>
      <c r="JXM38" s="1242"/>
      <c r="JXN38" s="1242"/>
      <c r="JXO38" s="1242"/>
      <c r="JXP38" s="1242"/>
      <c r="JXQ38" s="1242"/>
      <c r="JXR38" s="1242"/>
      <c r="JXS38" s="1242"/>
      <c r="JXT38" s="1242"/>
      <c r="JXU38" s="1242"/>
      <c r="JXV38" s="1242"/>
      <c r="JXW38" s="1242"/>
      <c r="JXX38" s="1242"/>
      <c r="JXY38" s="1242"/>
      <c r="JXZ38" s="1242"/>
      <c r="JYA38" s="1242"/>
      <c r="JYB38" s="1242"/>
      <c r="JYC38" s="1242"/>
      <c r="JYD38" s="1242"/>
      <c r="JYE38" s="1242"/>
      <c r="JYF38" s="1242"/>
      <c r="JYG38" s="1242"/>
      <c r="JYH38" s="1242"/>
      <c r="JYI38" s="1242"/>
      <c r="JYJ38" s="1242"/>
      <c r="JYK38" s="1242"/>
      <c r="JYL38" s="1242"/>
      <c r="JYM38" s="1242"/>
      <c r="JYN38" s="1242"/>
      <c r="JYO38" s="1242"/>
      <c r="JYP38" s="1242"/>
      <c r="JYQ38" s="1242"/>
      <c r="JYR38" s="1242"/>
      <c r="JYS38" s="1242"/>
      <c r="JYT38" s="1242"/>
      <c r="JYU38" s="1242"/>
      <c r="JYV38" s="1242"/>
      <c r="JYW38" s="1242"/>
      <c r="JYX38" s="1242"/>
      <c r="JYY38" s="1242"/>
      <c r="JYZ38" s="1242"/>
      <c r="JZA38" s="1242"/>
      <c r="JZB38" s="1242"/>
      <c r="JZC38" s="1242"/>
      <c r="JZD38" s="1242"/>
      <c r="JZE38" s="1242"/>
      <c r="JZF38" s="1242"/>
      <c r="JZG38" s="1242"/>
      <c r="JZH38" s="1242"/>
      <c r="JZI38" s="1242"/>
      <c r="JZJ38" s="1242"/>
      <c r="JZK38" s="1242"/>
      <c r="JZL38" s="1242"/>
      <c r="JZM38" s="1242"/>
      <c r="JZN38" s="1242"/>
      <c r="JZO38" s="1242"/>
      <c r="JZP38" s="1242"/>
      <c r="JZQ38" s="1242"/>
      <c r="JZR38" s="1242"/>
      <c r="JZS38" s="1242"/>
      <c r="JZT38" s="1242"/>
      <c r="JZU38" s="1242"/>
      <c r="JZV38" s="1242"/>
      <c r="JZW38" s="1242"/>
      <c r="JZX38" s="1242"/>
      <c r="JZY38" s="1242"/>
      <c r="JZZ38" s="1242"/>
      <c r="KAA38" s="1242"/>
      <c r="KAB38" s="1242"/>
      <c r="KAC38" s="1242"/>
      <c r="KAD38" s="1242"/>
      <c r="KAE38" s="1242"/>
      <c r="KAF38" s="1242"/>
      <c r="KAG38" s="1242"/>
      <c r="KAH38" s="1242"/>
      <c r="KAI38" s="1242"/>
      <c r="KAJ38" s="1242"/>
      <c r="KAK38" s="1242"/>
      <c r="KAL38" s="1242"/>
      <c r="KAM38" s="1242"/>
      <c r="KAN38" s="1242"/>
      <c r="KAO38" s="1242"/>
      <c r="KAP38" s="1242"/>
      <c r="KAQ38" s="1242"/>
      <c r="KAR38" s="1242"/>
      <c r="KAS38" s="1242"/>
      <c r="KAT38" s="1242"/>
      <c r="KAU38" s="1242"/>
      <c r="KAV38" s="1242"/>
      <c r="KAW38" s="1242"/>
      <c r="KAX38" s="1242"/>
      <c r="KAY38" s="1242"/>
      <c r="KAZ38" s="1242"/>
      <c r="KBA38" s="1242"/>
      <c r="KBB38" s="1242"/>
      <c r="KBC38" s="1242"/>
      <c r="KBD38" s="1242"/>
      <c r="KBE38" s="1242"/>
      <c r="KBF38" s="1242"/>
      <c r="KBG38" s="1242"/>
      <c r="KBH38" s="1242"/>
      <c r="KBI38" s="1242"/>
      <c r="KBJ38" s="1242"/>
      <c r="KBK38" s="1242"/>
      <c r="KBL38" s="1242"/>
      <c r="KBM38" s="1242"/>
      <c r="KBN38" s="1242"/>
      <c r="KBO38" s="1242"/>
      <c r="KBP38" s="1242"/>
      <c r="KBQ38" s="1242"/>
      <c r="KBR38" s="1242"/>
      <c r="KBS38" s="1242"/>
      <c r="KBT38" s="1242"/>
      <c r="KBU38" s="1242"/>
      <c r="KBV38" s="1242"/>
      <c r="KBW38" s="1242"/>
      <c r="KBX38" s="1242"/>
      <c r="KBY38" s="1242"/>
      <c r="KBZ38" s="1242"/>
      <c r="KCA38" s="1242"/>
      <c r="KCB38" s="1242"/>
      <c r="KCC38" s="1242"/>
      <c r="KCD38" s="1242"/>
      <c r="KCE38" s="1242"/>
      <c r="KCF38" s="1242"/>
      <c r="KCG38" s="1242"/>
      <c r="KCH38" s="1242"/>
      <c r="KCI38" s="1242"/>
      <c r="KCJ38" s="1242"/>
      <c r="KCK38" s="1242"/>
      <c r="KCL38" s="1242"/>
      <c r="KCM38" s="1242"/>
      <c r="KCN38" s="1242"/>
      <c r="KCO38" s="1242"/>
      <c r="KCP38" s="1242"/>
      <c r="KCQ38" s="1242"/>
      <c r="KCR38" s="1242"/>
      <c r="KCS38" s="1242"/>
      <c r="KCT38" s="1242"/>
      <c r="KCU38" s="1242"/>
      <c r="KCV38" s="1242"/>
      <c r="KCW38" s="1242"/>
      <c r="KCX38" s="1242"/>
      <c r="KCY38" s="1242"/>
      <c r="KCZ38" s="1242"/>
      <c r="KDA38" s="1242"/>
      <c r="KDB38" s="1242"/>
      <c r="KDC38" s="1242"/>
      <c r="KDD38" s="1242"/>
      <c r="KDE38" s="1242"/>
      <c r="KDF38" s="1242"/>
      <c r="KDG38" s="1242"/>
      <c r="KDH38" s="1242"/>
      <c r="KDI38" s="1242"/>
      <c r="KDJ38" s="1242"/>
      <c r="KDK38" s="1242"/>
      <c r="KDL38" s="1242"/>
      <c r="KDM38" s="1242"/>
      <c r="KDN38" s="1242"/>
      <c r="KDO38" s="1242"/>
      <c r="KDP38" s="1242"/>
      <c r="KDQ38" s="1242"/>
      <c r="KDR38" s="1242"/>
      <c r="KDS38" s="1242"/>
      <c r="KDT38" s="1242"/>
      <c r="KDU38" s="1242"/>
      <c r="KDV38" s="1242"/>
      <c r="KDW38" s="1242"/>
      <c r="KDX38" s="1242"/>
      <c r="KDY38" s="1242"/>
      <c r="KDZ38" s="1242"/>
      <c r="KEA38" s="1242"/>
      <c r="KEB38" s="1242"/>
      <c r="KEC38" s="1242"/>
      <c r="KED38" s="1242"/>
      <c r="KEE38" s="1242"/>
      <c r="KEF38" s="1242"/>
      <c r="KEG38" s="1242"/>
      <c r="KEH38" s="1242"/>
      <c r="KEI38" s="1242"/>
      <c r="KEJ38" s="1242"/>
      <c r="KEK38" s="1242"/>
      <c r="KEL38" s="1242"/>
      <c r="KEM38" s="1242"/>
      <c r="KEN38" s="1242"/>
      <c r="KEO38" s="1242"/>
      <c r="KEP38" s="1242"/>
      <c r="KEQ38" s="1242"/>
      <c r="KER38" s="1242"/>
      <c r="KES38" s="1242"/>
      <c r="KET38" s="1242"/>
      <c r="KEU38" s="1242"/>
      <c r="KEV38" s="1242"/>
      <c r="KEW38" s="1242"/>
      <c r="KEX38" s="1242"/>
      <c r="KEY38" s="1242"/>
      <c r="KEZ38" s="1242"/>
      <c r="KFA38" s="1242"/>
      <c r="KFB38" s="1242"/>
      <c r="KFC38" s="1242"/>
      <c r="KFD38" s="1242"/>
      <c r="KFE38" s="1242"/>
      <c r="KFF38" s="1242"/>
      <c r="KFG38" s="1242"/>
      <c r="KFH38" s="1242"/>
      <c r="KFI38" s="1242"/>
      <c r="KFJ38" s="1242"/>
      <c r="KFK38" s="1242"/>
      <c r="KFL38" s="1242"/>
      <c r="KFM38" s="1242"/>
      <c r="KFN38" s="1242"/>
      <c r="KFO38" s="1242"/>
      <c r="KFP38" s="1242"/>
      <c r="KFQ38" s="1242"/>
      <c r="KFR38" s="1242"/>
      <c r="KFS38" s="1242"/>
      <c r="KFT38" s="1242"/>
      <c r="KFU38" s="1242"/>
      <c r="KFV38" s="1242"/>
      <c r="KFW38" s="1242"/>
      <c r="KFX38" s="1242"/>
      <c r="KFY38" s="1242"/>
      <c r="KFZ38" s="1242"/>
      <c r="KGA38" s="1242"/>
      <c r="KGB38" s="1242"/>
      <c r="KGC38" s="1242"/>
      <c r="KGD38" s="1242"/>
      <c r="KGE38" s="1242"/>
      <c r="KGF38" s="1242"/>
      <c r="KGG38" s="1242"/>
      <c r="KGH38" s="1242"/>
      <c r="KGI38" s="1242"/>
      <c r="KGJ38" s="1242"/>
      <c r="KGK38" s="1242"/>
      <c r="KGL38" s="1242"/>
      <c r="KGM38" s="1242"/>
      <c r="KGN38" s="1242"/>
      <c r="KGO38" s="1242"/>
      <c r="KGP38" s="1242"/>
      <c r="KGQ38" s="1242"/>
      <c r="KGR38" s="1242"/>
      <c r="KGS38" s="1242"/>
      <c r="KGT38" s="1242"/>
      <c r="KGU38" s="1242"/>
      <c r="KGV38" s="1242"/>
      <c r="KGW38" s="1242"/>
      <c r="KGX38" s="1242"/>
      <c r="KGY38" s="1242"/>
      <c r="KGZ38" s="1242"/>
      <c r="KHA38" s="1242"/>
      <c r="KHB38" s="1242"/>
      <c r="KHC38" s="1242"/>
      <c r="KHD38" s="1242"/>
      <c r="KHE38" s="1242"/>
      <c r="KHF38" s="1242"/>
      <c r="KHG38" s="1242"/>
      <c r="KHH38" s="1242"/>
      <c r="KHI38" s="1242"/>
      <c r="KHJ38" s="1242"/>
      <c r="KHK38" s="1242"/>
      <c r="KHL38" s="1242"/>
      <c r="KHM38" s="1242"/>
      <c r="KHN38" s="1242"/>
      <c r="KHO38" s="1242"/>
      <c r="KHP38" s="1242"/>
      <c r="KHQ38" s="1242"/>
      <c r="KHR38" s="1242"/>
      <c r="KHS38" s="1242"/>
      <c r="KHT38" s="1242"/>
      <c r="KHU38" s="1242"/>
      <c r="KHV38" s="1242"/>
      <c r="KHW38" s="1242"/>
      <c r="KHX38" s="1242"/>
      <c r="KHY38" s="1242"/>
      <c r="KHZ38" s="1242"/>
      <c r="KIA38" s="1242"/>
      <c r="KIB38" s="1242"/>
      <c r="KIC38" s="1242"/>
      <c r="KID38" s="1242"/>
      <c r="KIE38" s="1242"/>
      <c r="KIF38" s="1242"/>
      <c r="KIG38" s="1242"/>
      <c r="KIH38" s="1242"/>
      <c r="KII38" s="1242"/>
      <c r="KIJ38" s="1242"/>
      <c r="KIK38" s="1242"/>
      <c r="KIL38" s="1242"/>
      <c r="KIM38" s="1242"/>
      <c r="KIN38" s="1242"/>
      <c r="KIO38" s="1242"/>
      <c r="KIP38" s="1242"/>
      <c r="KIQ38" s="1242"/>
      <c r="KIR38" s="1242"/>
      <c r="KIS38" s="1242"/>
      <c r="KIT38" s="1242"/>
      <c r="KIU38" s="1242"/>
      <c r="KIV38" s="1242"/>
      <c r="KIW38" s="1242"/>
      <c r="KIX38" s="1242"/>
      <c r="KIY38" s="1242"/>
      <c r="KIZ38" s="1242"/>
      <c r="KJA38" s="1242"/>
      <c r="KJB38" s="1242"/>
      <c r="KJC38" s="1242"/>
      <c r="KJD38" s="1242"/>
      <c r="KJE38" s="1242"/>
      <c r="KJF38" s="1242"/>
      <c r="KJG38" s="1242"/>
      <c r="KJH38" s="1242"/>
      <c r="KJI38" s="1242"/>
      <c r="KJJ38" s="1242"/>
      <c r="KJK38" s="1242"/>
      <c r="KJL38" s="1242"/>
      <c r="KJM38" s="1242"/>
      <c r="KJN38" s="1242"/>
      <c r="KJO38" s="1242"/>
      <c r="KJP38" s="1242"/>
      <c r="KJQ38" s="1242"/>
      <c r="KJR38" s="1242"/>
      <c r="KJS38" s="1242"/>
      <c r="KJT38" s="1242"/>
      <c r="KJU38" s="1242"/>
      <c r="KJV38" s="1242"/>
      <c r="KJW38" s="1242"/>
      <c r="KJX38" s="1242"/>
      <c r="KJY38" s="1242"/>
      <c r="KJZ38" s="1242"/>
      <c r="KKA38" s="1242"/>
      <c r="KKB38" s="1242"/>
      <c r="KKC38" s="1242"/>
      <c r="KKD38" s="1242"/>
      <c r="KKE38" s="1242"/>
      <c r="KKF38" s="1242"/>
      <c r="KKG38" s="1242"/>
      <c r="KKH38" s="1242"/>
      <c r="KKI38" s="1242"/>
      <c r="KKJ38" s="1242"/>
      <c r="KKK38" s="1242"/>
      <c r="KKL38" s="1242"/>
      <c r="KKM38" s="1242"/>
      <c r="KKN38" s="1242"/>
      <c r="KKO38" s="1242"/>
      <c r="KKP38" s="1242"/>
      <c r="KKQ38" s="1242"/>
      <c r="KKR38" s="1242"/>
      <c r="KKS38" s="1242"/>
      <c r="KKT38" s="1242"/>
      <c r="KKU38" s="1242"/>
      <c r="KKV38" s="1242"/>
      <c r="KKW38" s="1242"/>
      <c r="KKX38" s="1242"/>
      <c r="KKY38" s="1242"/>
      <c r="KKZ38" s="1242"/>
      <c r="KLA38" s="1242"/>
      <c r="KLB38" s="1242"/>
      <c r="KLC38" s="1242"/>
      <c r="KLD38" s="1242"/>
      <c r="KLE38" s="1242"/>
      <c r="KLF38" s="1242"/>
      <c r="KLG38" s="1242"/>
      <c r="KLH38" s="1242"/>
      <c r="KLI38" s="1242"/>
      <c r="KLJ38" s="1242"/>
      <c r="KLK38" s="1242"/>
      <c r="KLL38" s="1242"/>
      <c r="KLM38" s="1242"/>
      <c r="KLN38" s="1242"/>
      <c r="KLO38" s="1242"/>
      <c r="KLP38" s="1242"/>
      <c r="KLQ38" s="1242"/>
      <c r="KLR38" s="1242"/>
      <c r="KLS38" s="1242"/>
      <c r="KLT38" s="1242"/>
      <c r="KLU38" s="1242"/>
      <c r="KLV38" s="1242"/>
      <c r="KLW38" s="1242"/>
      <c r="KLX38" s="1242"/>
      <c r="KLY38" s="1242"/>
      <c r="KLZ38" s="1242"/>
      <c r="KMA38" s="1242"/>
      <c r="KMB38" s="1242"/>
      <c r="KMC38" s="1242"/>
      <c r="KMD38" s="1242"/>
      <c r="KME38" s="1242"/>
      <c r="KMF38" s="1242"/>
      <c r="KMG38" s="1242"/>
      <c r="KMH38" s="1242"/>
      <c r="KMI38" s="1242"/>
      <c r="KMJ38" s="1242"/>
      <c r="KMK38" s="1242"/>
      <c r="KML38" s="1242"/>
      <c r="KMM38" s="1242"/>
      <c r="KMN38" s="1242"/>
      <c r="KMO38" s="1242"/>
      <c r="KMP38" s="1242"/>
      <c r="KMQ38" s="1242"/>
      <c r="KMR38" s="1242"/>
      <c r="KMS38" s="1242"/>
      <c r="KMT38" s="1242"/>
      <c r="KMU38" s="1242"/>
      <c r="KMV38" s="1242"/>
      <c r="KMW38" s="1242"/>
      <c r="KMX38" s="1242"/>
      <c r="KMY38" s="1242"/>
      <c r="KMZ38" s="1242"/>
      <c r="KNA38" s="1242"/>
      <c r="KNB38" s="1242"/>
      <c r="KNC38" s="1242"/>
      <c r="KND38" s="1242"/>
      <c r="KNE38" s="1242"/>
      <c r="KNF38" s="1242"/>
      <c r="KNG38" s="1242"/>
      <c r="KNH38" s="1242"/>
      <c r="KNI38" s="1242"/>
      <c r="KNJ38" s="1242"/>
      <c r="KNK38" s="1242"/>
      <c r="KNL38" s="1242"/>
      <c r="KNM38" s="1242"/>
      <c r="KNN38" s="1242"/>
      <c r="KNO38" s="1242"/>
      <c r="KNP38" s="1242"/>
      <c r="KNQ38" s="1242"/>
      <c r="KNR38" s="1242"/>
      <c r="KNS38" s="1242"/>
      <c r="KNT38" s="1242"/>
      <c r="KNU38" s="1242"/>
      <c r="KNV38" s="1242"/>
      <c r="KNW38" s="1242"/>
      <c r="KNX38" s="1242"/>
      <c r="KNY38" s="1242"/>
      <c r="KNZ38" s="1242"/>
      <c r="KOA38" s="1242"/>
      <c r="KOB38" s="1242"/>
      <c r="KOC38" s="1242"/>
      <c r="KOD38" s="1242"/>
      <c r="KOE38" s="1242"/>
      <c r="KOF38" s="1242"/>
      <c r="KOG38" s="1242"/>
      <c r="KOH38" s="1242"/>
      <c r="KOI38" s="1242"/>
      <c r="KOJ38" s="1242"/>
      <c r="KOK38" s="1242"/>
      <c r="KOL38" s="1242"/>
      <c r="KOM38" s="1242"/>
      <c r="KON38" s="1242"/>
      <c r="KOO38" s="1242"/>
      <c r="KOP38" s="1242"/>
      <c r="KOQ38" s="1242"/>
      <c r="KOR38" s="1242"/>
      <c r="KOS38" s="1242"/>
      <c r="KOT38" s="1242"/>
      <c r="KOU38" s="1242"/>
      <c r="KOV38" s="1242"/>
      <c r="KOW38" s="1242"/>
      <c r="KOX38" s="1242"/>
      <c r="KOY38" s="1242"/>
      <c r="KOZ38" s="1242"/>
      <c r="KPA38" s="1242"/>
      <c r="KPB38" s="1242"/>
      <c r="KPC38" s="1242"/>
      <c r="KPD38" s="1242"/>
      <c r="KPE38" s="1242"/>
      <c r="KPF38" s="1242"/>
      <c r="KPG38" s="1242"/>
      <c r="KPH38" s="1242"/>
      <c r="KPI38" s="1242"/>
      <c r="KPJ38" s="1242"/>
      <c r="KPK38" s="1242"/>
      <c r="KPL38" s="1242"/>
      <c r="KPM38" s="1242"/>
      <c r="KPN38" s="1242"/>
      <c r="KPO38" s="1242"/>
      <c r="KPP38" s="1242"/>
      <c r="KPQ38" s="1242"/>
      <c r="KPR38" s="1242"/>
      <c r="KPS38" s="1242"/>
      <c r="KPT38" s="1242"/>
      <c r="KPU38" s="1242"/>
      <c r="KPV38" s="1242"/>
      <c r="KPW38" s="1242"/>
      <c r="KPX38" s="1242"/>
      <c r="KPY38" s="1242"/>
      <c r="KPZ38" s="1242"/>
      <c r="KQA38" s="1242"/>
      <c r="KQB38" s="1242"/>
      <c r="KQC38" s="1242"/>
      <c r="KQD38" s="1242"/>
      <c r="KQE38" s="1242"/>
      <c r="KQF38" s="1242"/>
      <c r="KQG38" s="1242"/>
      <c r="KQH38" s="1242"/>
      <c r="KQI38" s="1242"/>
      <c r="KQJ38" s="1242"/>
      <c r="KQK38" s="1242"/>
      <c r="KQL38" s="1242"/>
      <c r="KQM38" s="1242"/>
      <c r="KQN38" s="1242"/>
      <c r="KQO38" s="1242"/>
      <c r="KQP38" s="1242"/>
      <c r="KQQ38" s="1242"/>
      <c r="KQR38" s="1242"/>
      <c r="KQS38" s="1242"/>
      <c r="KQT38" s="1242"/>
      <c r="KQU38" s="1242"/>
      <c r="KQV38" s="1242"/>
      <c r="KQW38" s="1242"/>
      <c r="KQX38" s="1242"/>
      <c r="KQY38" s="1242"/>
      <c r="KQZ38" s="1242"/>
      <c r="KRA38" s="1242"/>
      <c r="KRB38" s="1242"/>
      <c r="KRC38" s="1242"/>
      <c r="KRD38" s="1242"/>
      <c r="KRE38" s="1242"/>
      <c r="KRF38" s="1242"/>
      <c r="KRG38" s="1242"/>
      <c r="KRH38" s="1242"/>
      <c r="KRI38" s="1242"/>
      <c r="KRJ38" s="1242"/>
      <c r="KRK38" s="1242"/>
      <c r="KRL38" s="1242"/>
      <c r="KRM38" s="1242"/>
      <c r="KRN38" s="1242"/>
      <c r="KRO38" s="1242"/>
      <c r="KRP38" s="1242"/>
      <c r="KRQ38" s="1242"/>
      <c r="KRR38" s="1242"/>
      <c r="KRS38" s="1242"/>
      <c r="KRT38" s="1242"/>
      <c r="KRU38" s="1242"/>
      <c r="KRV38" s="1242"/>
      <c r="KRW38" s="1242"/>
      <c r="KRX38" s="1242"/>
      <c r="KRY38" s="1242"/>
      <c r="KRZ38" s="1242"/>
      <c r="KSA38" s="1242"/>
      <c r="KSB38" s="1242"/>
      <c r="KSC38" s="1242"/>
      <c r="KSD38" s="1242"/>
      <c r="KSE38" s="1242"/>
      <c r="KSF38" s="1242"/>
      <c r="KSG38" s="1242"/>
      <c r="KSH38" s="1242"/>
      <c r="KSI38" s="1242"/>
      <c r="KSJ38" s="1242"/>
      <c r="KSK38" s="1242"/>
      <c r="KSL38" s="1242"/>
      <c r="KSM38" s="1242"/>
      <c r="KSN38" s="1242"/>
      <c r="KSO38" s="1242"/>
      <c r="KSP38" s="1242"/>
      <c r="KSQ38" s="1242"/>
      <c r="KSR38" s="1242"/>
      <c r="KSS38" s="1242"/>
      <c r="KST38" s="1242"/>
      <c r="KSU38" s="1242"/>
      <c r="KSV38" s="1242"/>
      <c r="KSW38" s="1242"/>
      <c r="KSX38" s="1242"/>
      <c r="KSY38" s="1242"/>
      <c r="KSZ38" s="1242"/>
      <c r="KTA38" s="1242"/>
      <c r="KTB38" s="1242"/>
      <c r="KTC38" s="1242"/>
      <c r="KTD38" s="1242"/>
      <c r="KTE38" s="1242"/>
      <c r="KTF38" s="1242"/>
      <c r="KTG38" s="1242"/>
      <c r="KTH38" s="1242"/>
      <c r="KTI38" s="1242"/>
      <c r="KTJ38" s="1242"/>
      <c r="KTK38" s="1242"/>
      <c r="KTL38" s="1242"/>
      <c r="KTM38" s="1242"/>
      <c r="KTN38" s="1242"/>
      <c r="KTO38" s="1242"/>
      <c r="KTP38" s="1242"/>
      <c r="KTQ38" s="1242"/>
      <c r="KTR38" s="1242"/>
      <c r="KTS38" s="1242"/>
      <c r="KTT38" s="1242"/>
      <c r="KTU38" s="1242"/>
      <c r="KTV38" s="1242"/>
      <c r="KTW38" s="1242"/>
      <c r="KTX38" s="1242"/>
      <c r="KTY38" s="1242"/>
      <c r="KTZ38" s="1242"/>
      <c r="KUA38" s="1242"/>
      <c r="KUB38" s="1242"/>
      <c r="KUC38" s="1242"/>
      <c r="KUD38" s="1242"/>
      <c r="KUE38" s="1242"/>
      <c r="KUF38" s="1242"/>
      <c r="KUG38" s="1242"/>
      <c r="KUH38" s="1242"/>
      <c r="KUI38" s="1242"/>
      <c r="KUJ38" s="1242"/>
      <c r="KUK38" s="1242"/>
      <c r="KUL38" s="1242"/>
      <c r="KUM38" s="1242"/>
      <c r="KUN38" s="1242"/>
      <c r="KUO38" s="1242"/>
      <c r="KUP38" s="1242"/>
      <c r="KUQ38" s="1242"/>
      <c r="KUR38" s="1242"/>
      <c r="KUS38" s="1242"/>
      <c r="KUT38" s="1242"/>
      <c r="KUU38" s="1242"/>
      <c r="KUV38" s="1242"/>
      <c r="KUW38" s="1242"/>
      <c r="KUX38" s="1242"/>
      <c r="KUY38" s="1242"/>
      <c r="KUZ38" s="1242"/>
      <c r="KVA38" s="1242"/>
      <c r="KVB38" s="1242"/>
      <c r="KVC38" s="1242"/>
      <c r="KVD38" s="1242"/>
      <c r="KVE38" s="1242"/>
      <c r="KVF38" s="1242"/>
      <c r="KVG38" s="1242"/>
      <c r="KVH38" s="1242"/>
      <c r="KVI38" s="1242"/>
      <c r="KVJ38" s="1242"/>
      <c r="KVK38" s="1242"/>
      <c r="KVL38" s="1242"/>
      <c r="KVM38" s="1242"/>
      <c r="KVN38" s="1242"/>
      <c r="KVO38" s="1242"/>
      <c r="KVP38" s="1242"/>
      <c r="KVQ38" s="1242"/>
      <c r="KVR38" s="1242"/>
      <c r="KVS38" s="1242"/>
      <c r="KVT38" s="1242"/>
      <c r="KVU38" s="1242"/>
      <c r="KVV38" s="1242"/>
      <c r="KVW38" s="1242"/>
      <c r="KVX38" s="1242"/>
      <c r="KVY38" s="1242"/>
      <c r="KVZ38" s="1242"/>
      <c r="KWA38" s="1242"/>
      <c r="KWB38" s="1242"/>
      <c r="KWC38" s="1242"/>
      <c r="KWD38" s="1242"/>
      <c r="KWE38" s="1242"/>
      <c r="KWF38" s="1242"/>
      <c r="KWG38" s="1242"/>
      <c r="KWH38" s="1242"/>
      <c r="KWI38" s="1242"/>
      <c r="KWJ38" s="1242"/>
      <c r="KWK38" s="1242"/>
      <c r="KWL38" s="1242"/>
      <c r="KWM38" s="1242"/>
      <c r="KWN38" s="1242"/>
      <c r="KWO38" s="1242"/>
      <c r="KWP38" s="1242"/>
      <c r="KWQ38" s="1242"/>
      <c r="KWR38" s="1242"/>
      <c r="KWS38" s="1242"/>
      <c r="KWT38" s="1242"/>
      <c r="KWU38" s="1242"/>
      <c r="KWV38" s="1242"/>
      <c r="KWW38" s="1242"/>
      <c r="KWX38" s="1242"/>
      <c r="KWY38" s="1242"/>
      <c r="KWZ38" s="1242"/>
      <c r="KXA38" s="1242"/>
      <c r="KXB38" s="1242"/>
      <c r="KXC38" s="1242"/>
      <c r="KXD38" s="1242"/>
      <c r="KXE38" s="1242"/>
      <c r="KXF38" s="1242"/>
      <c r="KXG38" s="1242"/>
      <c r="KXH38" s="1242"/>
      <c r="KXI38" s="1242"/>
      <c r="KXJ38" s="1242"/>
      <c r="KXK38" s="1242"/>
      <c r="KXL38" s="1242"/>
      <c r="KXM38" s="1242"/>
      <c r="KXN38" s="1242"/>
      <c r="KXO38" s="1242"/>
      <c r="KXP38" s="1242"/>
      <c r="KXQ38" s="1242"/>
      <c r="KXR38" s="1242"/>
      <c r="KXS38" s="1242"/>
      <c r="KXT38" s="1242"/>
      <c r="KXU38" s="1242"/>
      <c r="KXV38" s="1242"/>
      <c r="KXW38" s="1242"/>
      <c r="KXX38" s="1242"/>
      <c r="KXY38" s="1242"/>
      <c r="KXZ38" s="1242"/>
      <c r="KYA38" s="1242"/>
      <c r="KYB38" s="1242"/>
      <c r="KYC38" s="1242"/>
      <c r="KYD38" s="1242"/>
      <c r="KYE38" s="1242"/>
      <c r="KYF38" s="1242"/>
      <c r="KYG38" s="1242"/>
      <c r="KYH38" s="1242"/>
      <c r="KYI38" s="1242"/>
      <c r="KYJ38" s="1242"/>
      <c r="KYK38" s="1242"/>
      <c r="KYL38" s="1242"/>
      <c r="KYM38" s="1242"/>
      <c r="KYN38" s="1242"/>
      <c r="KYO38" s="1242"/>
      <c r="KYP38" s="1242"/>
      <c r="KYQ38" s="1242"/>
      <c r="KYR38" s="1242"/>
      <c r="KYS38" s="1242"/>
      <c r="KYT38" s="1242"/>
      <c r="KYU38" s="1242"/>
      <c r="KYV38" s="1242"/>
      <c r="KYW38" s="1242"/>
      <c r="KYX38" s="1242"/>
      <c r="KYY38" s="1242"/>
      <c r="KYZ38" s="1242"/>
      <c r="KZA38" s="1242"/>
      <c r="KZB38" s="1242"/>
      <c r="KZC38" s="1242"/>
      <c r="KZD38" s="1242"/>
      <c r="KZE38" s="1242"/>
      <c r="KZF38" s="1242"/>
      <c r="KZG38" s="1242"/>
      <c r="KZH38" s="1242"/>
      <c r="KZI38" s="1242"/>
      <c r="KZJ38" s="1242"/>
      <c r="KZK38" s="1242"/>
      <c r="KZL38" s="1242"/>
      <c r="KZM38" s="1242"/>
      <c r="KZN38" s="1242"/>
      <c r="KZO38" s="1242"/>
      <c r="KZP38" s="1242"/>
      <c r="KZQ38" s="1242"/>
      <c r="KZR38" s="1242"/>
      <c r="KZS38" s="1242"/>
      <c r="KZT38" s="1242"/>
      <c r="KZU38" s="1242"/>
      <c r="KZV38" s="1242"/>
      <c r="KZW38" s="1242"/>
      <c r="KZX38" s="1242"/>
      <c r="KZY38" s="1242"/>
      <c r="KZZ38" s="1242"/>
      <c r="LAA38" s="1242"/>
      <c r="LAB38" s="1242"/>
      <c r="LAC38" s="1242"/>
      <c r="LAD38" s="1242"/>
      <c r="LAE38" s="1242"/>
      <c r="LAF38" s="1242"/>
      <c r="LAG38" s="1242"/>
      <c r="LAH38" s="1242"/>
      <c r="LAI38" s="1242"/>
      <c r="LAJ38" s="1242"/>
      <c r="LAK38" s="1242"/>
      <c r="LAL38" s="1242"/>
      <c r="LAM38" s="1242"/>
      <c r="LAN38" s="1242"/>
      <c r="LAO38" s="1242"/>
      <c r="LAP38" s="1242"/>
      <c r="LAQ38" s="1242"/>
      <c r="LAR38" s="1242"/>
      <c r="LAS38" s="1242"/>
      <c r="LAT38" s="1242"/>
      <c r="LAU38" s="1242"/>
      <c r="LAV38" s="1242"/>
      <c r="LAW38" s="1242"/>
      <c r="LAX38" s="1242"/>
      <c r="LAY38" s="1242"/>
      <c r="LAZ38" s="1242"/>
      <c r="LBA38" s="1242"/>
      <c r="LBB38" s="1242"/>
      <c r="LBC38" s="1242"/>
      <c r="LBD38" s="1242"/>
      <c r="LBE38" s="1242"/>
      <c r="LBF38" s="1242"/>
      <c r="LBG38" s="1242"/>
      <c r="LBH38" s="1242"/>
      <c r="LBI38" s="1242"/>
      <c r="LBJ38" s="1242"/>
      <c r="LBK38" s="1242"/>
      <c r="LBL38" s="1242"/>
      <c r="LBM38" s="1242"/>
      <c r="LBN38" s="1242"/>
      <c r="LBO38" s="1242"/>
      <c r="LBP38" s="1242"/>
      <c r="LBQ38" s="1242"/>
      <c r="LBR38" s="1242"/>
      <c r="LBS38" s="1242"/>
      <c r="LBT38" s="1242"/>
      <c r="LBU38" s="1242"/>
      <c r="LBV38" s="1242"/>
      <c r="LBW38" s="1242"/>
      <c r="LBX38" s="1242"/>
      <c r="LBY38" s="1242"/>
      <c r="LBZ38" s="1242"/>
      <c r="LCA38" s="1242"/>
      <c r="LCB38" s="1242"/>
      <c r="LCC38" s="1242"/>
      <c r="LCD38" s="1242"/>
      <c r="LCE38" s="1242"/>
      <c r="LCF38" s="1242"/>
      <c r="LCG38" s="1242"/>
      <c r="LCH38" s="1242"/>
      <c r="LCI38" s="1242"/>
      <c r="LCJ38" s="1242"/>
      <c r="LCK38" s="1242"/>
      <c r="LCL38" s="1242"/>
      <c r="LCM38" s="1242"/>
      <c r="LCN38" s="1242"/>
      <c r="LCO38" s="1242"/>
      <c r="LCP38" s="1242"/>
      <c r="LCQ38" s="1242"/>
      <c r="LCR38" s="1242"/>
      <c r="LCS38" s="1242"/>
      <c r="LCT38" s="1242"/>
      <c r="LCU38" s="1242"/>
      <c r="LCV38" s="1242"/>
      <c r="LCW38" s="1242"/>
      <c r="LCX38" s="1242"/>
      <c r="LCY38" s="1242"/>
      <c r="LCZ38" s="1242"/>
      <c r="LDA38" s="1242"/>
      <c r="LDB38" s="1242"/>
      <c r="LDC38" s="1242"/>
      <c r="LDD38" s="1242"/>
      <c r="LDE38" s="1242"/>
      <c r="LDF38" s="1242"/>
      <c r="LDG38" s="1242"/>
      <c r="LDH38" s="1242"/>
      <c r="LDI38" s="1242"/>
      <c r="LDJ38" s="1242"/>
      <c r="LDK38" s="1242"/>
      <c r="LDL38" s="1242"/>
      <c r="LDM38" s="1242"/>
      <c r="LDN38" s="1242"/>
      <c r="LDO38" s="1242"/>
      <c r="LDP38" s="1242"/>
      <c r="LDQ38" s="1242"/>
      <c r="LDR38" s="1242"/>
      <c r="LDS38" s="1242"/>
      <c r="LDT38" s="1242"/>
      <c r="LDU38" s="1242"/>
      <c r="LDV38" s="1242"/>
      <c r="LDW38" s="1242"/>
      <c r="LDX38" s="1242"/>
      <c r="LDY38" s="1242"/>
      <c r="LDZ38" s="1242"/>
      <c r="LEA38" s="1242"/>
      <c r="LEB38" s="1242"/>
      <c r="LEC38" s="1242"/>
      <c r="LED38" s="1242"/>
      <c r="LEE38" s="1242"/>
      <c r="LEF38" s="1242"/>
      <c r="LEG38" s="1242"/>
      <c r="LEH38" s="1242"/>
      <c r="LEI38" s="1242"/>
      <c r="LEJ38" s="1242"/>
      <c r="LEK38" s="1242"/>
      <c r="LEL38" s="1242"/>
      <c r="LEM38" s="1242"/>
      <c r="LEN38" s="1242"/>
      <c r="LEO38" s="1242"/>
      <c r="LEP38" s="1242"/>
      <c r="LEQ38" s="1242"/>
      <c r="LER38" s="1242"/>
      <c r="LES38" s="1242"/>
      <c r="LET38" s="1242"/>
      <c r="LEU38" s="1242"/>
      <c r="LEV38" s="1242"/>
      <c r="LEW38" s="1242"/>
      <c r="LEX38" s="1242"/>
      <c r="LEY38" s="1242"/>
      <c r="LEZ38" s="1242"/>
      <c r="LFA38" s="1242"/>
      <c r="LFB38" s="1242"/>
      <c r="LFC38" s="1242"/>
      <c r="LFD38" s="1242"/>
      <c r="LFE38" s="1242"/>
      <c r="LFF38" s="1242"/>
      <c r="LFG38" s="1242"/>
      <c r="LFH38" s="1242"/>
      <c r="LFI38" s="1242"/>
      <c r="LFJ38" s="1242"/>
      <c r="LFK38" s="1242"/>
      <c r="LFL38" s="1242"/>
      <c r="LFM38" s="1242"/>
      <c r="LFN38" s="1242"/>
      <c r="LFO38" s="1242"/>
      <c r="LFP38" s="1242"/>
      <c r="LFQ38" s="1242"/>
      <c r="LFR38" s="1242"/>
      <c r="LFS38" s="1242"/>
      <c r="LFT38" s="1242"/>
      <c r="LFU38" s="1242"/>
      <c r="LFV38" s="1242"/>
      <c r="LFW38" s="1242"/>
      <c r="LFX38" s="1242"/>
      <c r="LFY38" s="1242"/>
      <c r="LFZ38" s="1242"/>
      <c r="LGA38" s="1242"/>
      <c r="LGB38" s="1242"/>
      <c r="LGC38" s="1242"/>
      <c r="LGD38" s="1242"/>
      <c r="LGE38" s="1242"/>
      <c r="LGF38" s="1242"/>
      <c r="LGG38" s="1242"/>
      <c r="LGH38" s="1242"/>
      <c r="LGI38" s="1242"/>
      <c r="LGJ38" s="1242"/>
      <c r="LGK38" s="1242"/>
      <c r="LGL38" s="1242"/>
      <c r="LGM38" s="1242"/>
      <c r="LGN38" s="1242"/>
      <c r="LGO38" s="1242"/>
      <c r="LGP38" s="1242"/>
      <c r="LGQ38" s="1242"/>
      <c r="LGR38" s="1242"/>
      <c r="LGS38" s="1242"/>
      <c r="LGT38" s="1242"/>
      <c r="LGU38" s="1242"/>
      <c r="LGV38" s="1242"/>
      <c r="LGW38" s="1242"/>
      <c r="LGX38" s="1242"/>
      <c r="LGY38" s="1242"/>
      <c r="LGZ38" s="1242"/>
      <c r="LHA38" s="1242"/>
      <c r="LHB38" s="1242"/>
      <c r="LHC38" s="1242"/>
      <c r="LHD38" s="1242"/>
      <c r="LHE38" s="1242"/>
      <c r="LHF38" s="1242"/>
      <c r="LHG38" s="1242"/>
      <c r="LHH38" s="1242"/>
      <c r="LHI38" s="1242"/>
      <c r="LHJ38" s="1242"/>
      <c r="LHK38" s="1242"/>
      <c r="LHL38" s="1242"/>
      <c r="LHM38" s="1242"/>
      <c r="LHN38" s="1242"/>
      <c r="LHO38" s="1242"/>
      <c r="LHP38" s="1242"/>
      <c r="LHQ38" s="1242"/>
      <c r="LHR38" s="1242"/>
      <c r="LHS38" s="1242"/>
      <c r="LHT38" s="1242"/>
      <c r="LHU38" s="1242"/>
      <c r="LHV38" s="1242"/>
      <c r="LHW38" s="1242"/>
      <c r="LHX38" s="1242"/>
      <c r="LHY38" s="1242"/>
      <c r="LHZ38" s="1242"/>
      <c r="LIA38" s="1242"/>
      <c r="LIB38" s="1242"/>
      <c r="LIC38" s="1242"/>
      <c r="LID38" s="1242"/>
      <c r="LIE38" s="1242"/>
      <c r="LIF38" s="1242"/>
      <c r="LIG38" s="1242"/>
      <c r="LIH38" s="1242"/>
      <c r="LII38" s="1242"/>
      <c r="LIJ38" s="1242"/>
      <c r="LIK38" s="1242"/>
      <c r="LIL38" s="1242"/>
      <c r="LIM38" s="1242"/>
      <c r="LIN38" s="1242"/>
      <c r="LIO38" s="1242"/>
      <c r="LIP38" s="1242"/>
      <c r="LIQ38" s="1242"/>
      <c r="LIR38" s="1242"/>
      <c r="LIS38" s="1242"/>
      <c r="LIT38" s="1242"/>
      <c r="LIU38" s="1242"/>
      <c r="LIV38" s="1242"/>
      <c r="LIW38" s="1242"/>
      <c r="LIX38" s="1242"/>
      <c r="LIY38" s="1242"/>
      <c r="LIZ38" s="1242"/>
      <c r="LJA38" s="1242"/>
      <c r="LJB38" s="1242"/>
      <c r="LJC38" s="1242"/>
      <c r="LJD38" s="1242"/>
      <c r="LJE38" s="1242"/>
      <c r="LJF38" s="1242"/>
      <c r="LJG38" s="1242"/>
      <c r="LJH38" s="1242"/>
      <c r="LJI38" s="1242"/>
      <c r="LJJ38" s="1242"/>
      <c r="LJK38" s="1242"/>
      <c r="LJL38" s="1242"/>
      <c r="LJM38" s="1242"/>
      <c r="LJN38" s="1242"/>
      <c r="LJO38" s="1242"/>
      <c r="LJP38" s="1242"/>
      <c r="LJQ38" s="1242"/>
      <c r="LJR38" s="1242"/>
      <c r="LJS38" s="1242"/>
      <c r="LJT38" s="1242"/>
      <c r="LJU38" s="1242"/>
      <c r="LJV38" s="1242"/>
      <c r="LJW38" s="1242"/>
      <c r="LJX38" s="1242"/>
      <c r="LJY38" s="1242"/>
      <c r="LJZ38" s="1242"/>
      <c r="LKA38" s="1242"/>
      <c r="LKB38" s="1242"/>
      <c r="LKC38" s="1242"/>
      <c r="LKD38" s="1242"/>
      <c r="LKE38" s="1242"/>
      <c r="LKF38" s="1242"/>
      <c r="LKG38" s="1242"/>
      <c r="LKH38" s="1242"/>
      <c r="LKI38" s="1242"/>
      <c r="LKJ38" s="1242"/>
      <c r="LKK38" s="1242"/>
      <c r="LKL38" s="1242"/>
      <c r="LKM38" s="1242"/>
      <c r="LKN38" s="1242"/>
      <c r="LKO38" s="1242"/>
      <c r="LKP38" s="1242"/>
      <c r="LKQ38" s="1242"/>
      <c r="LKR38" s="1242"/>
      <c r="LKS38" s="1242"/>
      <c r="LKT38" s="1242"/>
      <c r="LKU38" s="1242"/>
      <c r="LKV38" s="1242"/>
      <c r="LKW38" s="1242"/>
      <c r="LKX38" s="1242"/>
      <c r="LKY38" s="1242"/>
      <c r="LKZ38" s="1242"/>
      <c r="LLA38" s="1242"/>
      <c r="LLB38" s="1242"/>
      <c r="LLC38" s="1242"/>
      <c r="LLD38" s="1242"/>
      <c r="LLE38" s="1242"/>
      <c r="LLF38" s="1242"/>
      <c r="LLG38" s="1242"/>
      <c r="LLH38" s="1242"/>
      <c r="LLI38" s="1242"/>
      <c r="LLJ38" s="1242"/>
      <c r="LLK38" s="1242"/>
      <c r="LLL38" s="1242"/>
      <c r="LLM38" s="1242"/>
      <c r="LLN38" s="1242"/>
      <c r="LLO38" s="1242"/>
      <c r="LLP38" s="1242"/>
      <c r="LLQ38" s="1242"/>
      <c r="LLR38" s="1242"/>
      <c r="LLS38" s="1242"/>
      <c r="LLT38" s="1242"/>
      <c r="LLU38" s="1242"/>
      <c r="LLV38" s="1242"/>
      <c r="LLW38" s="1242"/>
      <c r="LLX38" s="1242"/>
      <c r="LLY38" s="1242"/>
      <c r="LLZ38" s="1242"/>
      <c r="LMA38" s="1242"/>
      <c r="LMB38" s="1242"/>
      <c r="LMC38" s="1242"/>
      <c r="LMD38" s="1242"/>
      <c r="LME38" s="1242"/>
      <c r="LMF38" s="1242"/>
      <c r="LMG38" s="1242"/>
      <c r="LMH38" s="1242"/>
      <c r="LMI38" s="1242"/>
      <c r="LMJ38" s="1242"/>
      <c r="LMK38" s="1242"/>
      <c r="LML38" s="1242"/>
      <c r="LMM38" s="1242"/>
      <c r="LMN38" s="1242"/>
      <c r="LMO38" s="1242"/>
      <c r="LMP38" s="1242"/>
      <c r="LMQ38" s="1242"/>
      <c r="LMR38" s="1242"/>
      <c r="LMS38" s="1242"/>
      <c r="LMT38" s="1242"/>
      <c r="LMU38" s="1242"/>
      <c r="LMV38" s="1242"/>
      <c r="LMW38" s="1242"/>
      <c r="LMX38" s="1242"/>
      <c r="LMY38" s="1242"/>
      <c r="LMZ38" s="1242"/>
      <c r="LNA38" s="1242"/>
      <c r="LNB38" s="1242"/>
      <c r="LNC38" s="1242"/>
      <c r="LND38" s="1242"/>
      <c r="LNE38" s="1242"/>
      <c r="LNF38" s="1242"/>
      <c r="LNG38" s="1242"/>
      <c r="LNH38" s="1242"/>
      <c r="LNI38" s="1242"/>
      <c r="LNJ38" s="1242"/>
      <c r="LNK38" s="1242"/>
      <c r="LNL38" s="1242"/>
      <c r="LNM38" s="1242"/>
      <c r="LNN38" s="1242"/>
      <c r="LNO38" s="1242"/>
      <c r="LNP38" s="1242"/>
      <c r="LNQ38" s="1242"/>
      <c r="LNR38" s="1242"/>
      <c r="LNS38" s="1242"/>
      <c r="LNT38" s="1242"/>
      <c r="LNU38" s="1242"/>
      <c r="LNV38" s="1242"/>
      <c r="LNW38" s="1242"/>
      <c r="LNX38" s="1242"/>
      <c r="LNY38" s="1242"/>
      <c r="LNZ38" s="1242"/>
      <c r="LOA38" s="1242"/>
      <c r="LOB38" s="1242"/>
      <c r="LOC38" s="1242"/>
      <c r="LOD38" s="1242"/>
      <c r="LOE38" s="1242"/>
      <c r="LOF38" s="1242"/>
      <c r="LOG38" s="1242"/>
      <c r="LOH38" s="1242"/>
      <c r="LOI38" s="1242"/>
      <c r="LOJ38" s="1242"/>
      <c r="LOK38" s="1242"/>
      <c r="LOL38" s="1242"/>
      <c r="LOM38" s="1242"/>
      <c r="LON38" s="1242"/>
      <c r="LOO38" s="1242"/>
      <c r="LOP38" s="1242"/>
      <c r="LOQ38" s="1242"/>
      <c r="LOR38" s="1242"/>
      <c r="LOS38" s="1242"/>
      <c r="LOT38" s="1242"/>
      <c r="LOU38" s="1242"/>
      <c r="LOV38" s="1242"/>
      <c r="LOW38" s="1242"/>
      <c r="LOX38" s="1242"/>
      <c r="LOY38" s="1242"/>
      <c r="LOZ38" s="1242"/>
      <c r="LPA38" s="1242"/>
      <c r="LPB38" s="1242"/>
      <c r="LPC38" s="1242"/>
      <c r="LPD38" s="1242"/>
      <c r="LPE38" s="1242"/>
      <c r="LPF38" s="1242"/>
      <c r="LPG38" s="1242"/>
      <c r="LPH38" s="1242"/>
      <c r="LPI38" s="1242"/>
      <c r="LPJ38" s="1242"/>
      <c r="LPK38" s="1242"/>
      <c r="LPL38" s="1242"/>
      <c r="LPM38" s="1242"/>
      <c r="LPN38" s="1242"/>
      <c r="LPO38" s="1242"/>
      <c r="LPP38" s="1242"/>
      <c r="LPQ38" s="1242"/>
      <c r="LPR38" s="1242"/>
      <c r="LPS38" s="1242"/>
      <c r="LPT38" s="1242"/>
      <c r="LPU38" s="1242"/>
      <c r="LPV38" s="1242"/>
      <c r="LPW38" s="1242"/>
      <c r="LPX38" s="1242"/>
      <c r="LPY38" s="1242"/>
      <c r="LPZ38" s="1242"/>
      <c r="LQA38" s="1242"/>
      <c r="LQB38" s="1242"/>
      <c r="LQC38" s="1242"/>
      <c r="LQD38" s="1242"/>
      <c r="LQE38" s="1242"/>
      <c r="LQF38" s="1242"/>
      <c r="LQG38" s="1242"/>
      <c r="LQH38" s="1242"/>
      <c r="LQI38" s="1242"/>
      <c r="LQJ38" s="1242"/>
      <c r="LQK38" s="1242"/>
      <c r="LQL38" s="1242"/>
      <c r="LQM38" s="1242"/>
      <c r="LQN38" s="1242"/>
      <c r="LQO38" s="1242"/>
      <c r="LQP38" s="1242"/>
      <c r="LQQ38" s="1242"/>
      <c r="LQR38" s="1242"/>
      <c r="LQS38" s="1242"/>
      <c r="LQT38" s="1242"/>
      <c r="LQU38" s="1242"/>
      <c r="LQV38" s="1242"/>
      <c r="LQW38" s="1242"/>
      <c r="LQX38" s="1242"/>
      <c r="LQY38" s="1242"/>
      <c r="LQZ38" s="1242"/>
      <c r="LRA38" s="1242"/>
      <c r="LRB38" s="1242"/>
      <c r="LRC38" s="1242"/>
      <c r="LRD38" s="1242"/>
      <c r="LRE38" s="1242"/>
      <c r="LRF38" s="1242"/>
      <c r="LRG38" s="1242"/>
      <c r="LRH38" s="1242"/>
      <c r="LRI38" s="1242"/>
      <c r="LRJ38" s="1242"/>
      <c r="LRK38" s="1242"/>
      <c r="LRL38" s="1242"/>
      <c r="LRM38" s="1242"/>
      <c r="LRN38" s="1242"/>
      <c r="LRO38" s="1242"/>
      <c r="LRP38" s="1242"/>
      <c r="LRQ38" s="1242"/>
      <c r="LRR38" s="1242"/>
      <c r="LRS38" s="1242"/>
      <c r="LRT38" s="1242"/>
      <c r="LRU38" s="1242"/>
      <c r="LRV38" s="1242"/>
      <c r="LRW38" s="1242"/>
      <c r="LRX38" s="1242"/>
      <c r="LRY38" s="1242"/>
      <c r="LRZ38" s="1242"/>
      <c r="LSA38" s="1242"/>
      <c r="LSB38" s="1242"/>
      <c r="LSC38" s="1242"/>
      <c r="LSD38" s="1242"/>
      <c r="LSE38" s="1242"/>
      <c r="LSF38" s="1242"/>
      <c r="LSG38" s="1242"/>
      <c r="LSH38" s="1242"/>
      <c r="LSI38" s="1242"/>
      <c r="LSJ38" s="1242"/>
      <c r="LSK38" s="1242"/>
      <c r="LSL38" s="1242"/>
      <c r="LSM38" s="1242"/>
      <c r="LSN38" s="1242"/>
      <c r="LSO38" s="1242"/>
      <c r="LSP38" s="1242"/>
      <c r="LSQ38" s="1242"/>
      <c r="LSR38" s="1242"/>
      <c r="LSS38" s="1242"/>
      <c r="LST38" s="1242"/>
      <c r="LSU38" s="1242"/>
      <c r="LSV38" s="1242"/>
      <c r="LSW38" s="1242"/>
      <c r="LSX38" s="1242"/>
      <c r="LSY38" s="1242"/>
      <c r="LSZ38" s="1242"/>
      <c r="LTA38" s="1242"/>
      <c r="LTB38" s="1242"/>
      <c r="LTC38" s="1242"/>
      <c r="LTD38" s="1242"/>
      <c r="LTE38" s="1242"/>
      <c r="LTF38" s="1242"/>
      <c r="LTG38" s="1242"/>
      <c r="LTH38" s="1242"/>
      <c r="LTI38" s="1242"/>
      <c r="LTJ38" s="1242"/>
      <c r="LTK38" s="1242"/>
      <c r="LTL38" s="1242"/>
      <c r="LTM38" s="1242"/>
      <c r="LTN38" s="1242"/>
      <c r="LTO38" s="1242"/>
      <c r="LTP38" s="1242"/>
      <c r="LTQ38" s="1242"/>
      <c r="LTR38" s="1242"/>
      <c r="LTS38" s="1242"/>
      <c r="LTT38" s="1242"/>
      <c r="LTU38" s="1242"/>
      <c r="LTV38" s="1242"/>
      <c r="LTW38" s="1242"/>
      <c r="LTX38" s="1242"/>
      <c r="LTY38" s="1242"/>
      <c r="LTZ38" s="1242"/>
      <c r="LUA38" s="1242"/>
      <c r="LUB38" s="1242"/>
      <c r="LUC38" s="1242"/>
      <c r="LUD38" s="1242"/>
      <c r="LUE38" s="1242"/>
      <c r="LUF38" s="1242"/>
      <c r="LUG38" s="1242"/>
      <c r="LUH38" s="1242"/>
      <c r="LUI38" s="1242"/>
      <c r="LUJ38" s="1242"/>
      <c r="LUK38" s="1242"/>
      <c r="LUL38" s="1242"/>
      <c r="LUM38" s="1242"/>
      <c r="LUN38" s="1242"/>
      <c r="LUO38" s="1242"/>
      <c r="LUP38" s="1242"/>
      <c r="LUQ38" s="1242"/>
      <c r="LUR38" s="1242"/>
      <c r="LUS38" s="1242"/>
      <c r="LUT38" s="1242"/>
      <c r="LUU38" s="1242"/>
      <c r="LUV38" s="1242"/>
      <c r="LUW38" s="1242"/>
      <c r="LUX38" s="1242"/>
      <c r="LUY38" s="1242"/>
      <c r="LUZ38" s="1242"/>
      <c r="LVA38" s="1242"/>
      <c r="LVB38" s="1242"/>
      <c r="LVC38" s="1242"/>
      <c r="LVD38" s="1242"/>
      <c r="LVE38" s="1242"/>
      <c r="LVF38" s="1242"/>
      <c r="LVG38" s="1242"/>
      <c r="LVH38" s="1242"/>
      <c r="LVI38" s="1242"/>
      <c r="LVJ38" s="1242"/>
      <c r="LVK38" s="1242"/>
      <c r="LVL38" s="1242"/>
      <c r="LVM38" s="1242"/>
      <c r="LVN38" s="1242"/>
      <c r="LVO38" s="1242"/>
      <c r="LVP38" s="1242"/>
      <c r="LVQ38" s="1242"/>
      <c r="LVR38" s="1242"/>
      <c r="LVS38" s="1242"/>
      <c r="LVT38" s="1242"/>
      <c r="LVU38" s="1242"/>
      <c r="LVV38" s="1242"/>
      <c r="LVW38" s="1242"/>
      <c r="LVX38" s="1242"/>
      <c r="LVY38" s="1242"/>
      <c r="LVZ38" s="1242"/>
      <c r="LWA38" s="1242"/>
      <c r="LWB38" s="1242"/>
      <c r="LWC38" s="1242"/>
      <c r="LWD38" s="1242"/>
      <c r="LWE38" s="1242"/>
      <c r="LWF38" s="1242"/>
      <c r="LWG38" s="1242"/>
      <c r="LWH38" s="1242"/>
      <c r="LWI38" s="1242"/>
      <c r="LWJ38" s="1242"/>
      <c r="LWK38" s="1242"/>
      <c r="LWL38" s="1242"/>
      <c r="LWM38" s="1242"/>
      <c r="LWN38" s="1242"/>
      <c r="LWO38" s="1242"/>
      <c r="LWP38" s="1242"/>
      <c r="LWQ38" s="1242"/>
      <c r="LWR38" s="1242"/>
      <c r="LWS38" s="1242"/>
      <c r="LWT38" s="1242"/>
      <c r="LWU38" s="1242"/>
      <c r="LWV38" s="1242"/>
      <c r="LWW38" s="1242"/>
      <c r="LWX38" s="1242"/>
      <c r="LWY38" s="1242"/>
      <c r="LWZ38" s="1242"/>
      <c r="LXA38" s="1242"/>
      <c r="LXB38" s="1242"/>
      <c r="LXC38" s="1242"/>
      <c r="LXD38" s="1242"/>
      <c r="LXE38" s="1242"/>
      <c r="LXF38" s="1242"/>
      <c r="LXG38" s="1242"/>
      <c r="LXH38" s="1242"/>
      <c r="LXI38" s="1242"/>
      <c r="LXJ38" s="1242"/>
      <c r="LXK38" s="1242"/>
      <c r="LXL38" s="1242"/>
      <c r="LXM38" s="1242"/>
      <c r="LXN38" s="1242"/>
      <c r="LXO38" s="1242"/>
      <c r="LXP38" s="1242"/>
      <c r="LXQ38" s="1242"/>
      <c r="LXR38" s="1242"/>
      <c r="LXS38" s="1242"/>
      <c r="LXT38" s="1242"/>
      <c r="LXU38" s="1242"/>
      <c r="LXV38" s="1242"/>
      <c r="LXW38" s="1242"/>
      <c r="LXX38" s="1242"/>
      <c r="LXY38" s="1242"/>
      <c r="LXZ38" s="1242"/>
      <c r="LYA38" s="1242"/>
      <c r="LYB38" s="1242"/>
      <c r="LYC38" s="1242"/>
      <c r="LYD38" s="1242"/>
      <c r="LYE38" s="1242"/>
      <c r="LYF38" s="1242"/>
      <c r="LYG38" s="1242"/>
      <c r="LYH38" s="1242"/>
      <c r="LYI38" s="1242"/>
      <c r="LYJ38" s="1242"/>
      <c r="LYK38" s="1242"/>
      <c r="LYL38" s="1242"/>
      <c r="LYM38" s="1242"/>
      <c r="LYN38" s="1242"/>
      <c r="LYO38" s="1242"/>
      <c r="LYP38" s="1242"/>
      <c r="LYQ38" s="1242"/>
      <c r="LYR38" s="1242"/>
      <c r="LYS38" s="1242"/>
      <c r="LYT38" s="1242"/>
      <c r="LYU38" s="1242"/>
      <c r="LYV38" s="1242"/>
      <c r="LYW38" s="1242"/>
      <c r="LYX38" s="1242"/>
      <c r="LYY38" s="1242"/>
      <c r="LYZ38" s="1242"/>
      <c r="LZA38" s="1242"/>
      <c r="LZB38" s="1242"/>
      <c r="LZC38" s="1242"/>
      <c r="LZD38" s="1242"/>
      <c r="LZE38" s="1242"/>
      <c r="LZF38" s="1242"/>
      <c r="LZG38" s="1242"/>
      <c r="LZH38" s="1242"/>
      <c r="LZI38" s="1242"/>
      <c r="LZJ38" s="1242"/>
      <c r="LZK38" s="1242"/>
      <c r="LZL38" s="1242"/>
      <c r="LZM38" s="1242"/>
      <c r="LZN38" s="1242"/>
      <c r="LZO38" s="1242"/>
      <c r="LZP38" s="1242"/>
      <c r="LZQ38" s="1242"/>
      <c r="LZR38" s="1242"/>
      <c r="LZS38" s="1242"/>
      <c r="LZT38" s="1242"/>
      <c r="LZU38" s="1242"/>
      <c r="LZV38" s="1242"/>
      <c r="LZW38" s="1242"/>
      <c r="LZX38" s="1242"/>
      <c r="LZY38" s="1242"/>
      <c r="LZZ38" s="1242"/>
      <c r="MAA38" s="1242"/>
      <c r="MAB38" s="1242"/>
      <c r="MAC38" s="1242"/>
      <c r="MAD38" s="1242"/>
      <c r="MAE38" s="1242"/>
      <c r="MAF38" s="1242"/>
      <c r="MAG38" s="1242"/>
      <c r="MAH38" s="1242"/>
      <c r="MAI38" s="1242"/>
      <c r="MAJ38" s="1242"/>
      <c r="MAK38" s="1242"/>
      <c r="MAL38" s="1242"/>
      <c r="MAM38" s="1242"/>
      <c r="MAN38" s="1242"/>
      <c r="MAO38" s="1242"/>
      <c r="MAP38" s="1242"/>
      <c r="MAQ38" s="1242"/>
      <c r="MAR38" s="1242"/>
      <c r="MAS38" s="1242"/>
      <c r="MAT38" s="1242"/>
      <c r="MAU38" s="1242"/>
      <c r="MAV38" s="1242"/>
      <c r="MAW38" s="1242"/>
      <c r="MAX38" s="1242"/>
      <c r="MAY38" s="1242"/>
      <c r="MAZ38" s="1242"/>
      <c r="MBA38" s="1242"/>
      <c r="MBB38" s="1242"/>
      <c r="MBC38" s="1242"/>
      <c r="MBD38" s="1242"/>
      <c r="MBE38" s="1242"/>
      <c r="MBF38" s="1242"/>
      <c r="MBG38" s="1242"/>
      <c r="MBH38" s="1242"/>
      <c r="MBI38" s="1242"/>
      <c r="MBJ38" s="1242"/>
      <c r="MBK38" s="1242"/>
      <c r="MBL38" s="1242"/>
      <c r="MBM38" s="1242"/>
      <c r="MBN38" s="1242"/>
      <c r="MBO38" s="1242"/>
      <c r="MBP38" s="1242"/>
      <c r="MBQ38" s="1242"/>
      <c r="MBR38" s="1242"/>
      <c r="MBS38" s="1242"/>
      <c r="MBT38" s="1242"/>
      <c r="MBU38" s="1242"/>
      <c r="MBV38" s="1242"/>
      <c r="MBW38" s="1242"/>
      <c r="MBX38" s="1242"/>
      <c r="MBY38" s="1242"/>
      <c r="MBZ38" s="1242"/>
      <c r="MCA38" s="1242"/>
      <c r="MCB38" s="1242"/>
      <c r="MCC38" s="1242"/>
      <c r="MCD38" s="1242"/>
      <c r="MCE38" s="1242"/>
      <c r="MCF38" s="1242"/>
      <c r="MCG38" s="1242"/>
      <c r="MCH38" s="1242"/>
      <c r="MCI38" s="1242"/>
      <c r="MCJ38" s="1242"/>
      <c r="MCK38" s="1242"/>
      <c r="MCL38" s="1242"/>
      <c r="MCM38" s="1242"/>
      <c r="MCN38" s="1242"/>
      <c r="MCO38" s="1242"/>
      <c r="MCP38" s="1242"/>
      <c r="MCQ38" s="1242"/>
      <c r="MCR38" s="1242"/>
      <c r="MCS38" s="1242"/>
      <c r="MCT38" s="1242"/>
      <c r="MCU38" s="1242"/>
      <c r="MCV38" s="1242"/>
      <c r="MCW38" s="1242"/>
      <c r="MCX38" s="1242"/>
      <c r="MCY38" s="1242"/>
      <c r="MCZ38" s="1242"/>
      <c r="MDA38" s="1242"/>
      <c r="MDB38" s="1242"/>
      <c r="MDC38" s="1242"/>
      <c r="MDD38" s="1242"/>
      <c r="MDE38" s="1242"/>
      <c r="MDF38" s="1242"/>
      <c r="MDG38" s="1242"/>
      <c r="MDH38" s="1242"/>
      <c r="MDI38" s="1242"/>
      <c r="MDJ38" s="1242"/>
      <c r="MDK38" s="1242"/>
      <c r="MDL38" s="1242"/>
      <c r="MDM38" s="1242"/>
      <c r="MDN38" s="1242"/>
      <c r="MDO38" s="1242"/>
      <c r="MDP38" s="1242"/>
      <c r="MDQ38" s="1242"/>
      <c r="MDR38" s="1242"/>
      <c r="MDS38" s="1242"/>
      <c r="MDT38" s="1242"/>
      <c r="MDU38" s="1242"/>
      <c r="MDV38" s="1242"/>
      <c r="MDW38" s="1242"/>
      <c r="MDX38" s="1242"/>
      <c r="MDY38" s="1242"/>
      <c r="MDZ38" s="1242"/>
      <c r="MEA38" s="1242"/>
      <c r="MEB38" s="1242"/>
      <c r="MEC38" s="1242"/>
      <c r="MED38" s="1242"/>
      <c r="MEE38" s="1242"/>
      <c r="MEF38" s="1242"/>
      <c r="MEG38" s="1242"/>
      <c r="MEH38" s="1242"/>
      <c r="MEI38" s="1242"/>
      <c r="MEJ38" s="1242"/>
      <c r="MEK38" s="1242"/>
      <c r="MEL38" s="1242"/>
      <c r="MEM38" s="1242"/>
      <c r="MEN38" s="1242"/>
      <c r="MEO38" s="1242"/>
      <c r="MEP38" s="1242"/>
      <c r="MEQ38" s="1242"/>
      <c r="MER38" s="1242"/>
      <c r="MES38" s="1242"/>
      <c r="MET38" s="1242"/>
      <c r="MEU38" s="1242"/>
      <c r="MEV38" s="1242"/>
      <c r="MEW38" s="1242"/>
      <c r="MEX38" s="1242"/>
      <c r="MEY38" s="1242"/>
      <c r="MEZ38" s="1242"/>
      <c r="MFA38" s="1242"/>
      <c r="MFB38" s="1242"/>
      <c r="MFC38" s="1242"/>
      <c r="MFD38" s="1242"/>
      <c r="MFE38" s="1242"/>
      <c r="MFF38" s="1242"/>
      <c r="MFG38" s="1242"/>
      <c r="MFH38" s="1242"/>
      <c r="MFI38" s="1242"/>
      <c r="MFJ38" s="1242"/>
      <c r="MFK38" s="1242"/>
      <c r="MFL38" s="1242"/>
      <c r="MFM38" s="1242"/>
      <c r="MFN38" s="1242"/>
      <c r="MFO38" s="1242"/>
      <c r="MFP38" s="1242"/>
      <c r="MFQ38" s="1242"/>
      <c r="MFR38" s="1242"/>
      <c r="MFS38" s="1242"/>
      <c r="MFT38" s="1242"/>
      <c r="MFU38" s="1242"/>
      <c r="MFV38" s="1242"/>
      <c r="MFW38" s="1242"/>
      <c r="MFX38" s="1242"/>
      <c r="MFY38" s="1242"/>
      <c r="MFZ38" s="1242"/>
      <c r="MGA38" s="1242"/>
      <c r="MGB38" s="1242"/>
      <c r="MGC38" s="1242"/>
      <c r="MGD38" s="1242"/>
      <c r="MGE38" s="1242"/>
      <c r="MGF38" s="1242"/>
      <c r="MGG38" s="1242"/>
      <c r="MGH38" s="1242"/>
      <c r="MGI38" s="1242"/>
      <c r="MGJ38" s="1242"/>
      <c r="MGK38" s="1242"/>
      <c r="MGL38" s="1242"/>
      <c r="MGM38" s="1242"/>
      <c r="MGN38" s="1242"/>
      <c r="MGO38" s="1242"/>
      <c r="MGP38" s="1242"/>
      <c r="MGQ38" s="1242"/>
      <c r="MGR38" s="1242"/>
      <c r="MGS38" s="1242"/>
      <c r="MGT38" s="1242"/>
      <c r="MGU38" s="1242"/>
      <c r="MGV38" s="1242"/>
      <c r="MGW38" s="1242"/>
      <c r="MGX38" s="1242"/>
      <c r="MGY38" s="1242"/>
      <c r="MGZ38" s="1242"/>
      <c r="MHA38" s="1242"/>
      <c r="MHB38" s="1242"/>
      <c r="MHC38" s="1242"/>
      <c r="MHD38" s="1242"/>
      <c r="MHE38" s="1242"/>
      <c r="MHF38" s="1242"/>
      <c r="MHG38" s="1242"/>
      <c r="MHH38" s="1242"/>
      <c r="MHI38" s="1242"/>
      <c r="MHJ38" s="1242"/>
      <c r="MHK38" s="1242"/>
      <c r="MHL38" s="1242"/>
      <c r="MHM38" s="1242"/>
      <c r="MHN38" s="1242"/>
      <c r="MHO38" s="1242"/>
      <c r="MHP38" s="1242"/>
      <c r="MHQ38" s="1242"/>
      <c r="MHR38" s="1242"/>
      <c r="MHS38" s="1242"/>
      <c r="MHT38" s="1242"/>
      <c r="MHU38" s="1242"/>
      <c r="MHV38" s="1242"/>
      <c r="MHW38" s="1242"/>
      <c r="MHX38" s="1242"/>
      <c r="MHY38" s="1242"/>
      <c r="MHZ38" s="1242"/>
      <c r="MIA38" s="1242"/>
      <c r="MIB38" s="1242"/>
      <c r="MIC38" s="1242"/>
      <c r="MID38" s="1242"/>
      <c r="MIE38" s="1242"/>
      <c r="MIF38" s="1242"/>
      <c r="MIG38" s="1242"/>
      <c r="MIH38" s="1242"/>
      <c r="MII38" s="1242"/>
      <c r="MIJ38" s="1242"/>
      <c r="MIK38" s="1242"/>
      <c r="MIL38" s="1242"/>
      <c r="MIM38" s="1242"/>
      <c r="MIN38" s="1242"/>
      <c r="MIO38" s="1242"/>
      <c r="MIP38" s="1242"/>
      <c r="MIQ38" s="1242"/>
      <c r="MIR38" s="1242"/>
      <c r="MIS38" s="1242"/>
      <c r="MIT38" s="1242"/>
      <c r="MIU38" s="1242"/>
      <c r="MIV38" s="1242"/>
      <c r="MIW38" s="1242"/>
      <c r="MIX38" s="1242"/>
      <c r="MIY38" s="1242"/>
      <c r="MIZ38" s="1242"/>
      <c r="MJA38" s="1242"/>
      <c r="MJB38" s="1242"/>
      <c r="MJC38" s="1242"/>
      <c r="MJD38" s="1242"/>
      <c r="MJE38" s="1242"/>
      <c r="MJF38" s="1242"/>
      <c r="MJG38" s="1242"/>
      <c r="MJH38" s="1242"/>
      <c r="MJI38" s="1242"/>
      <c r="MJJ38" s="1242"/>
      <c r="MJK38" s="1242"/>
      <c r="MJL38" s="1242"/>
      <c r="MJM38" s="1242"/>
      <c r="MJN38" s="1242"/>
      <c r="MJO38" s="1242"/>
      <c r="MJP38" s="1242"/>
      <c r="MJQ38" s="1242"/>
      <c r="MJR38" s="1242"/>
      <c r="MJS38" s="1242"/>
      <c r="MJT38" s="1242"/>
      <c r="MJU38" s="1242"/>
      <c r="MJV38" s="1242"/>
      <c r="MJW38" s="1242"/>
      <c r="MJX38" s="1242"/>
      <c r="MJY38" s="1242"/>
      <c r="MJZ38" s="1242"/>
      <c r="MKA38" s="1242"/>
      <c r="MKB38" s="1242"/>
      <c r="MKC38" s="1242"/>
      <c r="MKD38" s="1242"/>
      <c r="MKE38" s="1242"/>
      <c r="MKF38" s="1242"/>
      <c r="MKG38" s="1242"/>
      <c r="MKH38" s="1242"/>
      <c r="MKI38" s="1242"/>
      <c r="MKJ38" s="1242"/>
      <c r="MKK38" s="1242"/>
      <c r="MKL38" s="1242"/>
      <c r="MKM38" s="1242"/>
      <c r="MKN38" s="1242"/>
      <c r="MKO38" s="1242"/>
      <c r="MKP38" s="1242"/>
      <c r="MKQ38" s="1242"/>
      <c r="MKR38" s="1242"/>
      <c r="MKS38" s="1242"/>
      <c r="MKT38" s="1242"/>
      <c r="MKU38" s="1242"/>
      <c r="MKV38" s="1242"/>
      <c r="MKW38" s="1242"/>
      <c r="MKX38" s="1242"/>
      <c r="MKY38" s="1242"/>
      <c r="MKZ38" s="1242"/>
      <c r="MLA38" s="1242"/>
      <c r="MLB38" s="1242"/>
      <c r="MLC38" s="1242"/>
      <c r="MLD38" s="1242"/>
      <c r="MLE38" s="1242"/>
      <c r="MLF38" s="1242"/>
      <c r="MLG38" s="1242"/>
      <c r="MLH38" s="1242"/>
      <c r="MLI38" s="1242"/>
      <c r="MLJ38" s="1242"/>
      <c r="MLK38" s="1242"/>
      <c r="MLL38" s="1242"/>
      <c r="MLM38" s="1242"/>
      <c r="MLN38" s="1242"/>
      <c r="MLO38" s="1242"/>
      <c r="MLP38" s="1242"/>
      <c r="MLQ38" s="1242"/>
      <c r="MLR38" s="1242"/>
      <c r="MLS38" s="1242"/>
      <c r="MLT38" s="1242"/>
      <c r="MLU38" s="1242"/>
      <c r="MLV38" s="1242"/>
      <c r="MLW38" s="1242"/>
      <c r="MLX38" s="1242"/>
      <c r="MLY38" s="1242"/>
      <c r="MLZ38" s="1242"/>
      <c r="MMA38" s="1242"/>
      <c r="MMB38" s="1242"/>
      <c r="MMC38" s="1242"/>
      <c r="MMD38" s="1242"/>
      <c r="MME38" s="1242"/>
      <c r="MMF38" s="1242"/>
      <c r="MMG38" s="1242"/>
      <c r="MMH38" s="1242"/>
      <c r="MMI38" s="1242"/>
      <c r="MMJ38" s="1242"/>
      <c r="MMK38" s="1242"/>
      <c r="MML38" s="1242"/>
      <c r="MMM38" s="1242"/>
      <c r="MMN38" s="1242"/>
      <c r="MMO38" s="1242"/>
      <c r="MMP38" s="1242"/>
      <c r="MMQ38" s="1242"/>
      <c r="MMR38" s="1242"/>
      <c r="MMS38" s="1242"/>
      <c r="MMT38" s="1242"/>
      <c r="MMU38" s="1242"/>
      <c r="MMV38" s="1242"/>
      <c r="MMW38" s="1242"/>
      <c r="MMX38" s="1242"/>
      <c r="MMY38" s="1242"/>
      <c r="MMZ38" s="1242"/>
      <c r="MNA38" s="1242"/>
      <c r="MNB38" s="1242"/>
      <c r="MNC38" s="1242"/>
      <c r="MND38" s="1242"/>
      <c r="MNE38" s="1242"/>
      <c r="MNF38" s="1242"/>
      <c r="MNG38" s="1242"/>
      <c r="MNH38" s="1242"/>
      <c r="MNI38" s="1242"/>
      <c r="MNJ38" s="1242"/>
      <c r="MNK38" s="1242"/>
      <c r="MNL38" s="1242"/>
      <c r="MNM38" s="1242"/>
      <c r="MNN38" s="1242"/>
      <c r="MNO38" s="1242"/>
      <c r="MNP38" s="1242"/>
      <c r="MNQ38" s="1242"/>
      <c r="MNR38" s="1242"/>
      <c r="MNS38" s="1242"/>
      <c r="MNT38" s="1242"/>
      <c r="MNU38" s="1242"/>
      <c r="MNV38" s="1242"/>
      <c r="MNW38" s="1242"/>
      <c r="MNX38" s="1242"/>
      <c r="MNY38" s="1242"/>
      <c r="MNZ38" s="1242"/>
      <c r="MOA38" s="1242"/>
      <c r="MOB38" s="1242"/>
      <c r="MOC38" s="1242"/>
      <c r="MOD38" s="1242"/>
      <c r="MOE38" s="1242"/>
      <c r="MOF38" s="1242"/>
      <c r="MOG38" s="1242"/>
      <c r="MOH38" s="1242"/>
      <c r="MOI38" s="1242"/>
      <c r="MOJ38" s="1242"/>
      <c r="MOK38" s="1242"/>
      <c r="MOL38" s="1242"/>
      <c r="MOM38" s="1242"/>
      <c r="MON38" s="1242"/>
      <c r="MOO38" s="1242"/>
      <c r="MOP38" s="1242"/>
      <c r="MOQ38" s="1242"/>
      <c r="MOR38" s="1242"/>
      <c r="MOS38" s="1242"/>
      <c r="MOT38" s="1242"/>
      <c r="MOU38" s="1242"/>
      <c r="MOV38" s="1242"/>
      <c r="MOW38" s="1242"/>
      <c r="MOX38" s="1242"/>
      <c r="MOY38" s="1242"/>
      <c r="MOZ38" s="1242"/>
      <c r="MPA38" s="1242"/>
      <c r="MPB38" s="1242"/>
      <c r="MPC38" s="1242"/>
      <c r="MPD38" s="1242"/>
      <c r="MPE38" s="1242"/>
      <c r="MPF38" s="1242"/>
      <c r="MPG38" s="1242"/>
      <c r="MPH38" s="1242"/>
      <c r="MPI38" s="1242"/>
      <c r="MPJ38" s="1242"/>
      <c r="MPK38" s="1242"/>
      <c r="MPL38" s="1242"/>
      <c r="MPM38" s="1242"/>
      <c r="MPN38" s="1242"/>
      <c r="MPO38" s="1242"/>
      <c r="MPP38" s="1242"/>
      <c r="MPQ38" s="1242"/>
      <c r="MPR38" s="1242"/>
      <c r="MPS38" s="1242"/>
      <c r="MPT38" s="1242"/>
      <c r="MPU38" s="1242"/>
      <c r="MPV38" s="1242"/>
      <c r="MPW38" s="1242"/>
      <c r="MPX38" s="1242"/>
      <c r="MPY38" s="1242"/>
      <c r="MPZ38" s="1242"/>
      <c r="MQA38" s="1242"/>
      <c r="MQB38" s="1242"/>
      <c r="MQC38" s="1242"/>
      <c r="MQD38" s="1242"/>
      <c r="MQE38" s="1242"/>
      <c r="MQF38" s="1242"/>
      <c r="MQG38" s="1242"/>
      <c r="MQH38" s="1242"/>
      <c r="MQI38" s="1242"/>
      <c r="MQJ38" s="1242"/>
      <c r="MQK38" s="1242"/>
      <c r="MQL38" s="1242"/>
      <c r="MQM38" s="1242"/>
      <c r="MQN38" s="1242"/>
      <c r="MQO38" s="1242"/>
      <c r="MQP38" s="1242"/>
      <c r="MQQ38" s="1242"/>
      <c r="MQR38" s="1242"/>
      <c r="MQS38" s="1242"/>
      <c r="MQT38" s="1242"/>
      <c r="MQU38" s="1242"/>
      <c r="MQV38" s="1242"/>
      <c r="MQW38" s="1242"/>
      <c r="MQX38" s="1242"/>
      <c r="MQY38" s="1242"/>
      <c r="MQZ38" s="1242"/>
      <c r="MRA38" s="1242"/>
      <c r="MRB38" s="1242"/>
      <c r="MRC38" s="1242"/>
      <c r="MRD38" s="1242"/>
      <c r="MRE38" s="1242"/>
      <c r="MRF38" s="1242"/>
      <c r="MRG38" s="1242"/>
      <c r="MRH38" s="1242"/>
      <c r="MRI38" s="1242"/>
      <c r="MRJ38" s="1242"/>
      <c r="MRK38" s="1242"/>
      <c r="MRL38" s="1242"/>
      <c r="MRM38" s="1242"/>
      <c r="MRN38" s="1242"/>
      <c r="MRO38" s="1242"/>
      <c r="MRP38" s="1242"/>
      <c r="MRQ38" s="1242"/>
      <c r="MRR38" s="1242"/>
      <c r="MRS38" s="1242"/>
      <c r="MRT38" s="1242"/>
      <c r="MRU38" s="1242"/>
      <c r="MRV38" s="1242"/>
      <c r="MRW38" s="1242"/>
      <c r="MRX38" s="1242"/>
      <c r="MRY38" s="1242"/>
      <c r="MRZ38" s="1242"/>
      <c r="MSA38" s="1242"/>
      <c r="MSB38" s="1242"/>
      <c r="MSC38" s="1242"/>
      <c r="MSD38" s="1242"/>
      <c r="MSE38" s="1242"/>
      <c r="MSF38" s="1242"/>
      <c r="MSG38" s="1242"/>
      <c r="MSH38" s="1242"/>
      <c r="MSI38" s="1242"/>
      <c r="MSJ38" s="1242"/>
      <c r="MSK38" s="1242"/>
      <c r="MSL38" s="1242"/>
      <c r="MSM38" s="1242"/>
      <c r="MSN38" s="1242"/>
      <c r="MSO38" s="1242"/>
      <c r="MSP38" s="1242"/>
      <c r="MSQ38" s="1242"/>
      <c r="MSR38" s="1242"/>
      <c r="MSS38" s="1242"/>
      <c r="MST38" s="1242"/>
      <c r="MSU38" s="1242"/>
      <c r="MSV38" s="1242"/>
      <c r="MSW38" s="1242"/>
      <c r="MSX38" s="1242"/>
      <c r="MSY38" s="1242"/>
      <c r="MSZ38" s="1242"/>
      <c r="MTA38" s="1242"/>
      <c r="MTB38" s="1242"/>
      <c r="MTC38" s="1242"/>
      <c r="MTD38" s="1242"/>
      <c r="MTE38" s="1242"/>
      <c r="MTF38" s="1242"/>
      <c r="MTG38" s="1242"/>
      <c r="MTH38" s="1242"/>
      <c r="MTI38" s="1242"/>
      <c r="MTJ38" s="1242"/>
      <c r="MTK38" s="1242"/>
      <c r="MTL38" s="1242"/>
      <c r="MTM38" s="1242"/>
      <c r="MTN38" s="1242"/>
      <c r="MTO38" s="1242"/>
      <c r="MTP38" s="1242"/>
      <c r="MTQ38" s="1242"/>
      <c r="MTR38" s="1242"/>
      <c r="MTS38" s="1242"/>
      <c r="MTT38" s="1242"/>
      <c r="MTU38" s="1242"/>
      <c r="MTV38" s="1242"/>
      <c r="MTW38" s="1242"/>
      <c r="MTX38" s="1242"/>
      <c r="MTY38" s="1242"/>
      <c r="MTZ38" s="1242"/>
      <c r="MUA38" s="1242"/>
      <c r="MUB38" s="1242"/>
      <c r="MUC38" s="1242"/>
      <c r="MUD38" s="1242"/>
      <c r="MUE38" s="1242"/>
      <c r="MUF38" s="1242"/>
      <c r="MUG38" s="1242"/>
      <c r="MUH38" s="1242"/>
      <c r="MUI38" s="1242"/>
      <c r="MUJ38" s="1242"/>
      <c r="MUK38" s="1242"/>
      <c r="MUL38" s="1242"/>
      <c r="MUM38" s="1242"/>
      <c r="MUN38" s="1242"/>
      <c r="MUO38" s="1242"/>
      <c r="MUP38" s="1242"/>
      <c r="MUQ38" s="1242"/>
      <c r="MUR38" s="1242"/>
      <c r="MUS38" s="1242"/>
      <c r="MUT38" s="1242"/>
      <c r="MUU38" s="1242"/>
      <c r="MUV38" s="1242"/>
      <c r="MUW38" s="1242"/>
      <c r="MUX38" s="1242"/>
      <c r="MUY38" s="1242"/>
      <c r="MUZ38" s="1242"/>
      <c r="MVA38" s="1242"/>
      <c r="MVB38" s="1242"/>
      <c r="MVC38" s="1242"/>
      <c r="MVD38" s="1242"/>
      <c r="MVE38" s="1242"/>
      <c r="MVF38" s="1242"/>
      <c r="MVG38" s="1242"/>
      <c r="MVH38" s="1242"/>
      <c r="MVI38" s="1242"/>
      <c r="MVJ38" s="1242"/>
      <c r="MVK38" s="1242"/>
      <c r="MVL38" s="1242"/>
      <c r="MVM38" s="1242"/>
      <c r="MVN38" s="1242"/>
      <c r="MVO38" s="1242"/>
      <c r="MVP38" s="1242"/>
      <c r="MVQ38" s="1242"/>
      <c r="MVR38" s="1242"/>
      <c r="MVS38" s="1242"/>
      <c r="MVT38" s="1242"/>
      <c r="MVU38" s="1242"/>
      <c r="MVV38" s="1242"/>
      <c r="MVW38" s="1242"/>
      <c r="MVX38" s="1242"/>
      <c r="MVY38" s="1242"/>
      <c r="MVZ38" s="1242"/>
      <c r="MWA38" s="1242"/>
      <c r="MWB38" s="1242"/>
      <c r="MWC38" s="1242"/>
      <c r="MWD38" s="1242"/>
      <c r="MWE38" s="1242"/>
      <c r="MWF38" s="1242"/>
      <c r="MWG38" s="1242"/>
      <c r="MWH38" s="1242"/>
      <c r="MWI38" s="1242"/>
      <c r="MWJ38" s="1242"/>
      <c r="MWK38" s="1242"/>
      <c r="MWL38" s="1242"/>
      <c r="MWM38" s="1242"/>
      <c r="MWN38" s="1242"/>
      <c r="MWO38" s="1242"/>
      <c r="MWP38" s="1242"/>
      <c r="MWQ38" s="1242"/>
      <c r="MWR38" s="1242"/>
      <c r="MWS38" s="1242"/>
      <c r="MWT38" s="1242"/>
      <c r="MWU38" s="1242"/>
      <c r="MWV38" s="1242"/>
      <c r="MWW38" s="1242"/>
      <c r="MWX38" s="1242"/>
      <c r="MWY38" s="1242"/>
      <c r="MWZ38" s="1242"/>
      <c r="MXA38" s="1242"/>
      <c r="MXB38" s="1242"/>
      <c r="MXC38" s="1242"/>
      <c r="MXD38" s="1242"/>
      <c r="MXE38" s="1242"/>
      <c r="MXF38" s="1242"/>
      <c r="MXG38" s="1242"/>
      <c r="MXH38" s="1242"/>
      <c r="MXI38" s="1242"/>
      <c r="MXJ38" s="1242"/>
      <c r="MXK38" s="1242"/>
      <c r="MXL38" s="1242"/>
      <c r="MXM38" s="1242"/>
      <c r="MXN38" s="1242"/>
      <c r="MXO38" s="1242"/>
      <c r="MXP38" s="1242"/>
      <c r="MXQ38" s="1242"/>
      <c r="MXR38" s="1242"/>
      <c r="MXS38" s="1242"/>
      <c r="MXT38" s="1242"/>
      <c r="MXU38" s="1242"/>
      <c r="MXV38" s="1242"/>
      <c r="MXW38" s="1242"/>
      <c r="MXX38" s="1242"/>
      <c r="MXY38" s="1242"/>
      <c r="MXZ38" s="1242"/>
      <c r="MYA38" s="1242"/>
      <c r="MYB38" s="1242"/>
      <c r="MYC38" s="1242"/>
      <c r="MYD38" s="1242"/>
      <c r="MYE38" s="1242"/>
      <c r="MYF38" s="1242"/>
      <c r="MYG38" s="1242"/>
      <c r="MYH38" s="1242"/>
      <c r="MYI38" s="1242"/>
      <c r="MYJ38" s="1242"/>
      <c r="MYK38" s="1242"/>
      <c r="MYL38" s="1242"/>
      <c r="MYM38" s="1242"/>
      <c r="MYN38" s="1242"/>
      <c r="MYO38" s="1242"/>
      <c r="MYP38" s="1242"/>
      <c r="MYQ38" s="1242"/>
      <c r="MYR38" s="1242"/>
      <c r="MYS38" s="1242"/>
      <c r="MYT38" s="1242"/>
      <c r="MYU38" s="1242"/>
      <c r="MYV38" s="1242"/>
      <c r="MYW38" s="1242"/>
      <c r="MYX38" s="1242"/>
      <c r="MYY38" s="1242"/>
      <c r="MYZ38" s="1242"/>
      <c r="MZA38" s="1242"/>
      <c r="MZB38" s="1242"/>
      <c r="MZC38" s="1242"/>
      <c r="MZD38" s="1242"/>
      <c r="MZE38" s="1242"/>
      <c r="MZF38" s="1242"/>
      <c r="MZG38" s="1242"/>
      <c r="MZH38" s="1242"/>
      <c r="MZI38" s="1242"/>
      <c r="MZJ38" s="1242"/>
      <c r="MZK38" s="1242"/>
      <c r="MZL38" s="1242"/>
      <c r="MZM38" s="1242"/>
      <c r="MZN38" s="1242"/>
      <c r="MZO38" s="1242"/>
      <c r="MZP38" s="1242"/>
      <c r="MZQ38" s="1242"/>
      <c r="MZR38" s="1242"/>
      <c r="MZS38" s="1242"/>
      <c r="MZT38" s="1242"/>
      <c r="MZU38" s="1242"/>
      <c r="MZV38" s="1242"/>
      <c r="MZW38" s="1242"/>
      <c r="MZX38" s="1242"/>
      <c r="MZY38" s="1242"/>
      <c r="MZZ38" s="1242"/>
      <c r="NAA38" s="1242"/>
      <c r="NAB38" s="1242"/>
      <c r="NAC38" s="1242"/>
      <c r="NAD38" s="1242"/>
      <c r="NAE38" s="1242"/>
      <c r="NAF38" s="1242"/>
      <c r="NAG38" s="1242"/>
      <c r="NAH38" s="1242"/>
      <c r="NAI38" s="1242"/>
      <c r="NAJ38" s="1242"/>
      <c r="NAK38" s="1242"/>
      <c r="NAL38" s="1242"/>
      <c r="NAM38" s="1242"/>
      <c r="NAN38" s="1242"/>
      <c r="NAO38" s="1242"/>
      <c r="NAP38" s="1242"/>
      <c r="NAQ38" s="1242"/>
      <c r="NAR38" s="1242"/>
      <c r="NAS38" s="1242"/>
      <c r="NAT38" s="1242"/>
      <c r="NAU38" s="1242"/>
      <c r="NAV38" s="1242"/>
      <c r="NAW38" s="1242"/>
      <c r="NAX38" s="1242"/>
      <c r="NAY38" s="1242"/>
      <c r="NAZ38" s="1242"/>
      <c r="NBA38" s="1242"/>
      <c r="NBB38" s="1242"/>
      <c r="NBC38" s="1242"/>
      <c r="NBD38" s="1242"/>
      <c r="NBE38" s="1242"/>
      <c r="NBF38" s="1242"/>
      <c r="NBG38" s="1242"/>
      <c r="NBH38" s="1242"/>
      <c r="NBI38" s="1242"/>
      <c r="NBJ38" s="1242"/>
      <c r="NBK38" s="1242"/>
      <c r="NBL38" s="1242"/>
      <c r="NBM38" s="1242"/>
      <c r="NBN38" s="1242"/>
      <c r="NBO38" s="1242"/>
      <c r="NBP38" s="1242"/>
      <c r="NBQ38" s="1242"/>
      <c r="NBR38" s="1242"/>
      <c r="NBS38" s="1242"/>
      <c r="NBT38" s="1242"/>
      <c r="NBU38" s="1242"/>
      <c r="NBV38" s="1242"/>
      <c r="NBW38" s="1242"/>
      <c r="NBX38" s="1242"/>
      <c r="NBY38" s="1242"/>
      <c r="NBZ38" s="1242"/>
      <c r="NCA38" s="1242"/>
      <c r="NCB38" s="1242"/>
      <c r="NCC38" s="1242"/>
      <c r="NCD38" s="1242"/>
      <c r="NCE38" s="1242"/>
      <c r="NCF38" s="1242"/>
      <c r="NCG38" s="1242"/>
      <c r="NCH38" s="1242"/>
      <c r="NCI38" s="1242"/>
      <c r="NCJ38" s="1242"/>
      <c r="NCK38" s="1242"/>
      <c r="NCL38" s="1242"/>
      <c r="NCM38" s="1242"/>
      <c r="NCN38" s="1242"/>
      <c r="NCO38" s="1242"/>
      <c r="NCP38" s="1242"/>
      <c r="NCQ38" s="1242"/>
      <c r="NCR38" s="1242"/>
      <c r="NCS38" s="1242"/>
      <c r="NCT38" s="1242"/>
      <c r="NCU38" s="1242"/>
      <c r="NCV38" s="1242"/>
      <c r="NCW38" s="1242"/>
      <c r="NCX38" s="1242"/>
      <c r="NCY38" s="1242"/>
      <c r="NCZ38" s="1242"/>
      <c r="NDA38" s="1242"/>
      <c r="NDB38" s="1242"/>
      <c r="NDC38" s="1242"/>
      <c r="NDD38" s="1242"/>
      <c r="NDE38" s="1242"/>
      <c r="NDF38" s="1242"/>
      <c r="NDG38" s="1242"/>
      <c r="NDH38" s="1242"/>
      <c r="NDI38" s="1242"/>
      <c r="NDJ38" s="1242"/>
      <c r="NDK38" s="1242"/>
      <c r="NDL38" s="1242"/>
      <c r="NDM38" s="1242"/>
      <c r="NDN38" s="1242"/>
      <c r="NDO38" s="1242"/>
      <c r="NDP38" s="1242"/>
      <c r="NDQ38" s="1242"/>
      <c r="NDR38" s="1242"/>
      <c r="NDS38" s="1242"/>
      <c r="NDT38" s="1242"/>
      <c r="NDU38" s="1242"/>
      <c r="NDV38" s="1242"/>
      <c r="NDW38" s="1242"/>
      <c r="NDX38" s="1242"/>
      <c r="NDY38" s="1242"/>
      <c r="NDZ38" s="1242"/>
      <c r="NEA38" s="1242"/>
      <c r="NEB38" s="1242"/>
      <c r="NEC38" s="1242"/>
      <c r="NED38" s="1242"/>
      <c r="NEE38" s="1242"/>
      <c r="NEF38" s="1242"/>
      <c r="NEG38" s="1242"/>
      <c r="NEH38" s="1242"/>
      <c r="NEI38" s="1242"/>
      <c r="NEJ38" s="1242"/>
      <c r="NEK38" s="1242"/>
      <c r="NEL38" s="1242"/>
      <c r="NEM38" s="1242"/>
      <c r="NEN38" s="1242"/>
      <c r="NEO38" s="1242"/>
      <c r="NEP38" s="1242"/>
      <c r="NEQ38" s="1242"/>
      <c r="NER38" s="1242"/>
      <c r="NES38" s="1242"/>
      <c r="NET38" s="1242"/>
      <c r="NEU38" s="1242"/>
      <c r="NEV38" s="1242"/>
      <c r="NEW38" s="1242"/>
      <c r="NEX38" s="1242"/>
      <c r="NEY38" s="1242"/>
      <c r="NEZ38" s="1242"/>
      <c r="NFA38" s="1242"/>
      <c r="NFB38" s="1242"/>
      <c r="NFC38" s="1242"/>
      <c r="NFD38" s="1242"/>
      <c r="NFE38" s="1242"/>
      <c r="NFF38" s="1242"/>
      <c r="NFG38" s="1242"/>
      <c r="NFH38" s="1242"/>
      <c r="NFI38" s="1242"/>
      <c r="NFJ38" s="1242"/>
      <c r="NFK38" s="1242"/>
      <c r="NFL38" s="1242"/>
      <c r="NFM38" s="1242"/>
      <c r="NFN38" s="1242"/>
      <c r="NFO38" s="1242"/>
      <c r="NFP38" s="1242"/>
      <c r="NFQ38" s="1242"/>
      <c r="NFR38" s="1242"/>
      <c r="NFS38" s="1242"/>
      <c r="NFT38" s="1242"/>
      <c r="NFU38" s="1242"/>
      <c r="NFV38" s="1242"/>
      <c r="NFW38" s="1242"/>
      <c r="NFX38" s="1242"/>
      <c r="NFY38" s="1242"/>
      <c r="NFZ38" s="1242"/>
      <c r="NGA38" s="1242"/>
      <c r="NGB38" s="1242"/>
      <c r="NGC38" s="1242"/>
      <c r="NGD38" s="1242"/>
      <c r="NGE38" s="1242"/>
      <c r="NGF38" s="1242"/>
      <c r="NGG38" s="1242"/>
      <c r="NGH38" s="1242"/>
      <c r="NGI38" s="1242"/>
      <c r="NGJ38" s="1242"/>
      <c r="NGK38" s="1242"/>
      <c r="NGL38" s="1242"/>
      <c r="NGM38" s="1242"/>
      <c r="NGN38" s="1242"/>
      <c r="NGO38" s="1242"/>
      <c r="NGP38" s="1242"/>
      <c r="NGQ38" s="1242"/>
      <c r="NGR38" s="1242"/>
      <c r="NGS38" s="1242"/>
      <c r="NGT38" s="1242"/>
      <c r="NGU38" s="1242"/>
      <c r="NGV38" s="1242"/>
      <c r="NGW38" s="1242"/>
      <c r="NGX38" s="1242"/>
      <c r="NGY38" s="1242"/>
      <c r="NGZ38" s="1242"/>
      <c r="NHA38" s="1242"/>
      <c r="NHB38" s="1242"/>
      <c r="NHC38" s="1242"/>
      <c r="NHD38" s="1242"/>
      <c r="NHE38" s="1242"/>
      <c r="NHF38" s="1242"/>
      <c r="NHG38" s="1242"/>
      <c r="NHH38" s="1242"/>
      <c r="NHI38" s="1242"/>
      <c r="NHJ38" s="1242"/>
      <c r="NHK38" s="1242"/>
      <c r="NHL38" s="1242"/>
      <c r="NHM38" s="1242"/>
      <c r="NHN38" s="1242"/>
      <c r="NHO38" s="1242"/>
      <c r="NHP38" s="1242"/>
      <c r="NHQ38" s="1242"/>
      <c r="NHR38" s="1242"/>
      <c r="NHS38" s="1242"/>
      <c r="NHT38" s="1242"/>
      <c r="NHU38" s="1242"/>
      <c r="NHV38" s="1242"/>
      <c r="NHW38" s="1242"/>
      <c r="NHX38" s="1242"/>
      <c r="NHY38" s="1242"/>
      <c r="NHZ38" s="1242"/>
      <c r="NIA38" s="1242"/>
      <c r="NIB38" s="1242"/>
      <c r="NIC38" s="1242"/>
      <c r="NID38" s="1242"/>
      <c r="NIE38" s="1242"/>
      <c r="NIF38" s="1242"/>
      <c r="NIG38" s="1242"/>
      <c r="NIH38" s="1242"/>
      <c r="NII38" s="1242"/>
      <c r="NIJ38" s="1242"/>
      <c r="NIK38" s="1242"/>
      <c r="NIL38" s="1242"/>
      <c r="NIM38" s="1242"/>
      <c r="NIN38" s="1242"/>
      <c r="NIO38" s="1242"/>
      <c r="NIP38" s="1242"/>
      <c r="NIQ38" s="1242"/>
      <c r="NIR38" s="1242"/>
      <c r="NIS38" s="1242"/>
      <c r="NIT38" s="1242"/>
      <c r="NIU38" s="1242"/>
      <c r="NIV38" s="1242"/>
      <c r="NIW38" s="1242"/>
      <c r="NIX38" s="1242"/>
      <c r="NIY38" s="1242"/>
      <c r="NIZ38" s="1242"/>
      <c r="NJA38" s="1242"/>
      <c r="NJB38" s="1242"/>
      <c r="NJC38" s="1242"/>
      <c r="NJD38" s="1242"/>
      <c r="NJE38" s="1242"/>
      <c r="NJF38" s="1242"/>
      <c r="NJG38" s="1242"/>
      <c r="NJH38" s="1242"/>
      <c r="NJI38" s="1242"/>
      <c r="NJJ38" s="1242"/>
      <c r="NJK38" s="1242"/>
      <c r="NJL38" s="1242"/>
      <c r="NJM38" s="1242"/>
      <c r="NJN38" s="1242"/>
      <c r="NJO38" s="1242"/>
      <c r="NJP38" s="1242"/>
      <c r="NJQ38" s="1242"/>
      <c r="NJR38" s="1242"/>
      <c r="NJS38" s="1242"/>
      <c r="NJT38" s="1242"/>
      <c r="NJU38" s="1242"/>
      <c r="NJV38" s="1242"/>
      <c r="NJW38" s="1242"/>
      <c r="NJX38" s="1242"/>
      <c r="NJY38" s="1242"/>
      <c r="NJZ38" s="1242"/>
      <c r="NKA38" s="1242"/>
      <c r="NKB38" s="1242"/>
      <c r="NKC38" s="1242"/>
      <c r="NKD38" s="1242"/>
      <c r="NKE38" s="1242"/>
      <c r="NKF38" s="1242"/>
      <c r="NKG38" s="1242"/>
      <c r="NKH38" s="1242"/>
      <c r="NKI38" s="1242"/>
      <c r="NKJ38" s="1242"/>
      <c r="NKK38" s="1242"/>
      <c r="NKL38" s="1242"/>
      <c r="NKM38" s="1242"/>
      <c r="NKN38" s="1242"/>
      <c r="NKO38" s="1242"/>
      <c r="NKP38" s="1242"/>
      <c r="NKQ38" s="1242"/>
      <c r="NKR38" s="1242"/>
      <c r="NKS38" s="1242"/>
      <c r="NKT38" s="1242"/>
      <c r="NKU38" s="1242"/>
      <c r="NKV38" s="1242"/>
      <c r="NKW38" s="1242"/>
      <c r="NKX38" s="1242"/>
      <c r="NKY38" s="1242"/>
      <c r="NKZ38" s="1242"/>
      <c r="NLA38" s="1242"/>
      <c r="NLB38" s="1242"/>
      <c r="NLC38" s="1242"/>
      <c r="NLD38" s="1242"/>
      <c r="NLE38" s="1242"/>
      <c r="NLF38" s="1242"/>
      <c r="NLG38" s="1242"/>
      <c r="NLH38" s="1242"/>
      <c r="NLI38" s="1242"/>
      <c r="NLJ38" s="1242"/>
      <c r="NLK38" s="1242"/>
      <c r="NLL38" s="1242"/>
      <c r="NLM38" s="1242"/>
      <c r="NLN38" s="1242"/>
      <c r="NLO38" s="1242"/>
      <c r="NLP38" s="1242"/>
      <c r="NLQ38" s="1242"/>
      <c r="NLR38" s="1242"/>
      <c r="NLS38" s="1242"/>
      <c r="NLT38" s="1242"/>
      <c r="NLU38" s="1242"/>
      <c r="NLV38" s="1242"/>
      <c r="NLW38" s="1242"/>
      <c r="NLX38" s="1242"/>
      <c r="NLY38" s="1242"/>
      <c r="NLZ38" s="1242"/>
      <c r="NMA38" s="1242"/>
      <c r="NMB38" s="1242"/>
      <c r="NMC38" s="1242"/>
      <c r="NMD38" s="1242"/>
      <c r="NME38" s="1242"/>
      <c r="NMF38" s="1242"/>
      <c r="NMG38" s="1242"/>
      <c r="NMH38" s="1242"/>
      <c r="NMI38" s="1242"/>
      <c r="NMJ38" s="1242"/>
      <c r="NMK38" s="1242"/>
      <c r="NML38" s="1242"/>
      <c r="NMM38" s="1242"/>
      <c r="NMN38" s="1242"/>
      <c r="NMO38" s="1242"/>
      <c r="NMP38" s="1242"/>
      <c r="NMQ38" s="1242"/>
      <c r="NMR38" s="1242"/>
      <c r="NMS38" s="1242"/>
      <c r="NMT38" s="1242"/>
      <c r="NMU38" s="1242"/>
      <c r="NMV38" s="1242"/>
      <c r="NMW38" s="1242"/>
      <c r="NMX38" s="1242"/>
      <c r="NMY38" s="1242"/>
      <c r="NMZ38" s="1242"/>
      <c r="NNA38" s="1242"/>
      <c r="NNB38" s="1242"/>
      <c r="NNC38" s="1242"/>
      <c r="NND38" s="1242"/>
      <c r="NNE38" s="1242"/>
      <c r="NNF38" s="1242"/>
      <c r="NNG38" s="1242"/>
      <c r="NNH38" s="1242"/>
      <c r="NNI38" s="1242"/>
      <c r="NNJ38" s="1242"/>
      <c r="NNK38" s="1242"/>
      <c r="NNL38" s="1242"/>
      <c r="NNM38" s="1242"/>
      <c r="NNN38" s="1242"/>
      <c r="NNO38" s="1242"/>
      <c r="NNP38" s="1242"/>
      <c r="NNQ38" s="1242"/>
      <c r="NNR38" s="1242"/>
      <c r="NNS38" s="1242"/>
      <c r="NNT38" s="1242"/>
      <c r="NNU38" s="1242"/>
      <c r="NNV38" s="1242"/>
      <c r="NNW38" s="1242"/>
      <c r="NNX38" s="1242"/>
      <c r="NNY38" s="1242"/>
      <c r="NNZ38" s="1242"/>
      <c r="NOA38" s="1242"/>
      <c r="NOB38" s="1242"/>
      <c r="NOC38" s="1242"/>
      <c r="NOD38" s="1242"/>
      <c r="NOE38" s="1242"/>
      <c r="NOF38" s="1242"/>
      <c r="NOG38" s="1242"/>
      <c r="NOH38" s="1242"/>
      <c r="NOI38" s="1242"/>
      <c r="NOJ38" s="1242"/>
      <c r="NOK38" s="1242"/>
      <c r="NOL38" s="1242"/>
      <c r="NOM38" s="1242"/>
      <c r="NON38" s="1242"/>
      <c r="NOO38" s="1242"/>
      <c r="NOP38" s="1242"/>
      <c r="NOQ38" s="1242"/>
      <c r="NOR38" s="1242"/>
      <c r="NOS38" s="1242"/>
      <c r="NOT38" s="1242"/>
      <c r="NOU38" s="1242"/>
      <c r="NOV38" s="1242"/>
      <c r="NOW38" s="1242"/>
      <c r="NOX38" s="1242"/>
      <c r="NOY38" s="1242"/>
      <c r="NOZ38" s="1242"/>
      <c r="NPA38" s="1242"/>
      <c r="NPB38" s="1242"/>
      <c r="NPC38" s="1242"/>
      <c r="NPD38" s="1242"/>
      <c r="NPE38" s="1242"/>
      <c r="NPF38" s="1242"/>
      <c r="NPG38" s="1242"/>
      <c r="NPH38" s="1242"/>
      <c r="NPI38" s="1242"/>
      <c r="NPJ38" s="1242"/>
      <c r="NPK38" s="1242"/>
      <c r="NPL38" s="1242"/>
      <c r="NPM38" s="1242"/>
      <c r="NPN38" s="1242"/>
      <c r="NPO38" s="1242"/>
      <c r="NPP38" s="1242"/>
      <c r="NPQ38" s="1242"/>
      <c r="NPR38" s="1242"/>
      <c r="NPS38" s="1242"/>
      <c r="NPT38" s="1242"/>
      <c r="NPU38" s="1242"/>
      <c r="NPV38" s="1242"/>
      <c r="NPW38" s="1242"/>
      <c r="NPX38" s="1242"/>
      <c r="NPY38" s="1242"/>
      <c r="NPZ38" s="1242"/>
      <c r="NQA38" s="1242"/>
      <c r="NQB38" s="1242"/>
      <c r="NQC38" s="1242"/>
      <c r="NQD38" s="1242"/>
      <c r="NQE38" s="1242"/>
      <c r="NQF38" s="1242"/>
      <c r="NQG38" s="1242"/>
      <c r="NQH38" s="1242"/>
      <c r="NQI38" s="1242"/>
      <c r="NQJ38" s="1242"/>
      <c r="NQK38" s="1242"/>
      <c r="NQL38" s="1242"/>
      <c r="NQM38" s="1242"/>
      <c r="NQN38" s="1242"/>
      <c r="NQO38" s="1242"/>
      <c r="NQP38" s="1242"/>
      <c r="NQQ38" s="1242"/>
      <c r="NQR38" s="1242"/>
      <c r="NQS38" s="1242"/>
      <c r="NQT38" s="1242"/>
      <c r="NQU38" s="1242"/>
      <c r="NQV38" s="1242"/>
      <c r="NQW38" s="1242"/>
      <c r="NQX38" s="1242"/>
      <c r="NQY38" s="1242"/>
      <c r="NQZ38" s="1242"/>
      <c r="NRA38" s="1242"/>
      <c r="NRB38" s="1242"/>
      <c r="NRC38" s="1242"/>
      <c r="NRD38" s="1242"/>
      <c r="NRE38" s="1242"/>
      <c r="NRF38" s="1242"/>
      <c r="NRG38" s="1242"/>
      <c r="NRH38" s="1242"/>
      <c r="NRI38" s="1242"/>
      <c r="NRJ38" s="1242"/>
      <c r="NRK38" s="1242"/>
      <c r="NRL38" s="1242"/>
      <c r="NRM38" s="1242"/>
      <c r="NRN38" s="1242"/>
      <c r="NRO38" s="1242"/>
      <c r="NRP38" s="1242"/>
      <c r="NRQ38" s="1242"/>
      <c r="NRR38" s="1242"/>
      <c r="NRS38" s="1242"/>
      <c r="NRT38" s="1242"/>
      <c r="NRU38" s="1242"/>
      <c r="NRV38" s="1242"/>
      <c r="NRW38" s="1242"/>
      <c r="NRX38" s="1242"/>
      <c r="NRY38" s="1242"/>
      <c r="NRZ38" s="1242"/>
      <c r="NSA38" s="1242"/>
      <c r="NSB38" s="1242"/>
      <c r="NSC38" s="1242"/>
      <c r="NSD38" s="1242"/>
      <c r="NSE38" s="1242"/>
      <c r="NSF38" s="1242"/>
      <c r="NSG38" s="1242"/>
      <c r="NSH38" s="1242"/>
      <c r="NSI38" s="1242"/>
      <c r="NSJ38" s="1242"/>
      <c r="NSK38" s="1242"/>
      <c r="NSL38" s="1242"/>
      <c r="NSM38" s="1242"/>
      <c r="NSN38" s="1242"/>
      <c r="NSO38" s="1242"/>
      <c r="NSP38" s="1242"/>
      <c r="NSQ38" s="1242"/>
      <c r="NSR38" s="1242"/>
      <c r="NSS38" s="1242"/>
      <c r="NST38" s="1242"/>
      <c r="NSU38" s="1242"/>
      <c r="NSV38" s="1242"/>
      <c r="NSW38" s="1242"/>
      <c r="NSX38" s="1242"/>
      <c r="NSY38" s="1242"/>
      <c r="NSZ38" s="1242"/>
      <c r="NTA38" s="1242"/>
      <c r="NTB38" s="1242"/>
      <c r="NTC38" s="1242"/>
      <c r="NTD38" s="1242"/>
      <c r="NTE38" s="1242"/>
      <c r="NTF38" s="1242"/>
      <c r="NTG38" s="1242"/>
      <c r="NTH38" s="1242"/>
      <c r="NTI38" s="1242"/>
      <c r="NTJ38" s="1242"/>
      <c r="NTK38" s="1242"/>
      <c r="NTL38" s="1242"/>
      <c r="NTM38" s="1242"/>
      <c r="NTN38" s="1242"/>
      <c r="NTO38" s="1242"/>
      <c r="NTP38" s="1242"/>
      <c r="NTQ38" s="1242"/>
      <c r="NTR38" s="1242"/>
      <c r="NTS38" s="1242"/>
      <c r="NTT38" s="1242"/>
      <c r="NTU38" s="1242"/>
      <c r="NTV38" s="1242"/>
      <c r="NTW38" s="1242"/>
      <c r="NTX38" s="1242"/>
      <c r="NTY38" s="1242"/>
      <c r="NTZ38" s="1242"/>
      <c r="NUA38" s="1242"/>
      <c r="NUB38" s="1242"/>
      <c r="NUC38" s="1242"/>
      <c r="NUD38" s="1242"/>
      <c r="NUE38" s="1242"/>
      <c r="NUF38" s="1242"/>
      <c r="NUG38" s="1242"/>
      <c r="NUH38" s="1242"/>
      <c r="NUI38" s="1242"/>
      <c r="NUJ38" s="1242"/>
      <c r="NUK38" s="1242"/>
      <c r="NUL38" s="1242"/>
      <c r="NUM38" s="1242"/>
      <c r="NUN38" s="1242"/>
      <c r="NUO38" s="1242"/>
      <c r="NUP38" s="1242"/>
      <c r="NUQ38" s="1242"/>
      <c r="NUR38" s="1242"/>
      <c r="NUS38" s="1242"/>
      <c r="NUT38" s="1242"/>
      <c r="NUU38" s="1242"/>
      <c r="NUV38" s="1242"/>
      <c r="NUW38" s="1242"/>
      <c r="NUX38" s="1242"/>
      <c r="NUY38" s="1242"/>
      <c r="NUZ38" s="1242"/>
      <c r="NVA38" s="1242"/>
      <c r="NVB38" s="1242"/>
      <c r="NVC38" s="1242"/>
      <c r="NVD38" s="1242"/>
      <c r="NVE38" s="1242"/>
      <c r="NVF38" s="1242"/>
      <c r="NVG38" s="1242"/>
      <c r="NVH38" s="1242"/>
      <c r="NVI38" s="1242"/>
      <c r="NVJ38" s="1242"/>
      <c r="NVK38" s="1242"/>
      <c r="NVL38" s="1242"/>
      <c r="NVM38" s="1242"/>
      <c r="NVN38" s="1242"/>
      <c r="NVO38" s="1242"/>
      <c r="NVP38" s="1242"/>
      <c r="NVQ38" s="1242"/>
      <c r="NVR38" s="1242"/>
      <c r="NVS38" s="1242"/>
      <c r="NVT38" s="1242"/>
      <c r="NVU38" s="1242"/>
      <c r="NVV38" s="1242"/>
      <c r="NVW38" s="1242"/>
      <c r="NVX38" s="1242"/>
      <c r="NVY38" s="1242"/>
      <c r="NVZ38" s="1242"/>
      <c r="NWA38" s="1242"/>
      <c r="NWB38" s="1242"/>
      <c r="NWC38" s="1242"/>
      <c r="NWD38" s="1242"/>
      <c r="NWE38" s="1242"/>
      <c r="NWF38" s="1242"/>
      <c r="NWG38" s="1242"/>
      <c r="NWH38" s="1242"/>
      <c r="NWI38" s="1242"/>
      <c r="NWJ38" s="1242"/>
      <c r="NWK38" s="1242"/>
      <c r="NWL38" s="1242"/>
      <c r="NWM38" s="1242"/>
      <c r="NWN38" s="1242"/>
      <c r="NWO38" s="1242"/>
      <c r="NWP38" s="1242"/>
      <c r="NWQ38" s="1242"/>
      <c r="NWR38" s="1242"/>
      <c r="NWS38" s="1242"/>
      <c r="NWT38" s="1242"/>
      <c r="NWU38" s="1242"/>
      <c r="NWV38" s="1242"/>
      <c r="NWW38" s="1242"/>
      <c r="NWX38" s="1242"/>
      <c r="NWY38" s="1242"/>
      <c r="NWZ38" s="1242"/>
      <c r="NXA38" s="1242"/>
      <c r="NXB38" s="1242"/>
      <c r="NXC38" s="1242"/>
      <c r="NXD38" s="1242"/>
      <c r="NXE38" s="1242"/>
      <c r="NXF38" s="1242"/>
      <c r="NXG38" s="1242"/>
      <c r="NXH38" s="1242"/>
      <c r="NXI38" s="1242"/>
      <c r="NXJ38" s="1242"/>
      <c r="NXK38" s="1242"/>
      <c r="NXL38" s="1242"/>
      <c r="NXM38" s="1242"/>
      <c r="NXN38" s="1242"/>
      <c r="NXO38" s="1242"/>
      <c r="NXP38" s="1242"/>
      <c r="NXQ38" s="1242"/>
      <c r="NXR38" s="1242"/>
      <c r="NXS38" s="1242"/>
      <c r="NXT38" s="1242"/>
      <c r="NXU38" s="1242"/>
      <c r="NXV38" s="1242"/>
      <c r="NXW38" s="1242"/>
      <c r="NXX38" s="1242"/>
      <c r="NXY38" s="1242"/>
      <c r="NXZ38" s="1242"/>
      <c r="NYA38" s="1242"/>
      <c r="NYB38" s="1242"/>
      <c r="NYC38" s="1242"/>
      <c r="NYD38" s="1242"/>
      <c r="NYE38" s="1242"/>
      <c r="NYF38" s="1242"/>
      <c r="NYG38" s="1242"/>
      <c r="NYH38" s="1242"/>
      <c r="NYI38" s="1242"/>
      <c r="NYJ38" s="1242"/>
      <c r="NYK38" s="1242"/>
      <c r="NYL38" s="1242"/>
      <c r="NYM38" s="1242"/>
      <c r="NYN38" s="1242"/>
      <c r="NYO38" s="1242"/>
      <c r="NYP38" s="1242"/>
      <c r="NYQ38" s="1242"/>
      <c r="NYR38" s="1242"/>
      <c r="NYS38" s="1242"/>
      <c r="NYT38" s="1242"/>
      <c r="NYU38" s="1242"/>
      <c r="NYV38" s="1242"/>
      <c r="NYW38" s="1242"/>
      <c r="NYX38" s="1242"/>
      <c r="NYY38" s="1242"/>
      <c r="NYZ38" s="1242"/>
      <c r="NZA38" s="1242"/>
      <c r="NZB38" s="1242"/>
      <c r="NZC38" s="1242"/>
      <c r="NZD38" s="1242"/>
      <c r="NZE38" s="1242"/>
      <c r="NZF38" s="1242"/>
      <c r="NZG38" s="1242"/>
      <c r="NZH38" s="1242"/>
      <c r="NZI38" s="1242"/>
      <c r="NZJ38" s="1242"/>
      <c r="NZK38" s="1242"/>
      <c r="NZL38" s="1242"/>
      <c r="NZM38" s="1242"/>
      <c r="NZN38" s="1242"/>
      <c r="NZO38" s="1242"/>
      <c r="NZP38" s="1242"/>
      <c r="NZQ38" s="1242"/>
      <c r="NZR38" s="1242"/>
      <c r="NZS38" s="1242"/>
      <c r="NZT38" s="1242"/>
      <c r="NZU38" s="1242"/>
      <c r="NZV38" s="1242"/>
      <c r="NZW38" s="1242"/>
      <c r="NZX38" s="1242"/>
      <c r="NZY38" s="1242"/>
      <c r="NZZ38" s="1242"/>
      <c r="OAA38" s="1242"/>
      <c r="OAB38" s="1242"/>
      <c r="OAC38" s="1242"/>
      <c r="OAD38" s="1242"/>
      <c r="OAE38" s="1242"/>
      <c r="OAF38" s="1242"/>
      <c r="OAG38" s="1242"/>
      <c r="OAH38" s="1242"/>
      <c r="OAI38" s="1242"/>
      <c r="OAJ38" s="1242"/>
      <c r="OAK38" s="1242"/>
      <c r="OAL38" s="1242"/>
      <c r="OAM38" s="1242"/>
      <c r="OAN38" s="1242"/>
      <c r="OAO38" s="1242"/>
      <c r="OAP38" s="1242"/>
      <c r="OAQ38" s="1242"/>
      <c r="OAR38" s="1242"/>
      <c r="OAS38" s="1242"/>
      <c r="OAT38" s="1242"/>
      <c r="OAU38" s="1242"/>
      <c r="OAV38" s="1242"/>
      <c r="OAW38" s="1242"/>
      <c r="OAX38" s="1242"/>
      <c r="OAY38" s="1242"/>
      <c r="OAZ38" s="1242"/>
      <c r="OBA38" s="1242"/>
      <c r="OBB38" s="1242"/>
      <c r="OBC38" s="1242"/>
      <c r="OBD38" s="1242"/>
      <c r="OBE38" s="1242"/>
      <c r="OBF38" s="1242"/>
      <c r="OBG38" s="1242"/>
      <c r="OBH38" s="1242"/>
      <c r="OBI38" s="1242"/>
      <c r="OBJ38" s="1242"/>
      <c r="OBK38" s="1242"/>
      <c r="OBL38" s="1242"/>
      <c r="OBM38" s="1242"/>
      <c r="OBN38" s="1242"/>
      <c r="OBO38" s="1242"/>
      <c r="OBP38" s="1242"/>
      <c r="OBQ38" s="1242"/>
      <c r="OBR38" s="1242"/>
      <c r="OBS38" s="1242"/>
      <c r="OBT38" s="1242"/>
      <c r="OBU38" s="1242"/>
      <c r="OBV38" s="1242"/>
      <c r="OBW38" s="1242"/>
      <c r="OBX38" s="1242"/>
      <c r="OBY38" s="1242"/>
      <c r="OBZ38" s="1242"/>
      <c r="OCA38" s="1242"/>
      <c r="OCB38" s="1242"/>
      <c r="OCC38" s="1242"/>
      <c r="OCD38" s="1242"/>
      <c r="OCE38" s="1242"/>
      <c r="OCF38" s="1242"/>
      <c r="OCG38" s="1242"/>
      <c r="OCH38" s="1242"/>
      <c r="OCI38" s="1242"/>
      <c r="OCJ38" s="1242"/>
      <c r="OCK38" s="1242"/>
      <c r="OCL38" s="1242"/>
      <c r="OCM38" s="1242"/>
      <c r="OCN38" s="1242"/>
      <c r="OCO38" s="1242"/>
      <c r="OCP38" s="1242"/>
      <c r="OCQ38" s="1242"/>
      <c r="OCR38" s="1242"/>
      <c r="OCS38" s="1242"/>
      <c r="OCT38" s="1242"/>
      <c r="OCU38" s="1242"/>
      <c r="OCV38" s="1242"/>
      <c r="OCW38" s="1242"/>
      <c r="OCX38" s="1242"/>
      <c r="OCY38" s="1242"/>
      <c r="OCZ38" s="1242"/>
      <c r="ODA38" s="1242"/>
      <c r="ODB38" s="1242"/>
      <c r="ODC38" s="1242"/>
      <c r="ODD38" s="1242"/>
      <c r="ODE38" s="1242"/>
      <c r="ODF38" s="1242"/>
      <c r="ODG38" s="1242"/>
      <c r="ODH38" s="1242"/>
      <c r="ODI38" s="1242"/>
      <c r="ODJ38" s="1242"/>
      <c r="ODK38" s="1242"/>
      <c r="ODL38" s="1242"/>
      <c r="ODM38" s="1242"/>
      <c r="ODN38" s="1242"/>
      <c r="ODO38" s="1242"/>
      <c r="ODP38" s="1242"/>
      <c r="ODQ38" s="1242"/>
      <c r="ODR38" s="1242"/>
      <c r="ODS38" s="1242"/>
      <c r="ODT38" s="1242"/>
      <c r="ODU38" s="1242"/>
      <c r="ODV38" s="1242"/>
      <c r="ODW38" s="1242"/>
      <c r="ODX38" s="1242"/>
      <c r="ODY38" s="1242"/>
      <c r="ODZ38" s="1242"/>
      <c r="OEA38" s="1242"/>
      <c r="OEB38" s="1242"/>
      <c r="OEC38" s="1242"/>
      <c r="OED38" s="1242"/>
      <c r="OEE38" s="1242"/>
      <c r="OEF38" s="1242"/>
      <c r="OEG38" s="1242"/>
      <c r="OEH38" s="1242"/>
      <c r="OEI38" s="1242"/>
      <c r="OEJ38" s="1242"/>
      <c r="OEK38" s="1242"/>
      <c r="OEL38" s="1242"/>
      <c r="OEM38" s="1242"/>
      <c r="OEN38" s="1242"/>
      <c r="OEO38" s="1242"/>
      <c r="OEP38" s="1242"/>
      <c r="OEQ38" s="1242"/>
      <c r="OER38" s="1242"/>
      <c r="OES38" s="1242"/>
      <c r="OET38" s="1242"/>
      <c r="OEU38" s="1242"/>
      <c r="OEV38" s="1242"/>
      <c r="OEW38" s="1242"/>
      <c r="OEX38" s="1242"/>
      <c r="OEY38" s="1242"/>
      <c r="OEZ38" s="1242"/>
      <c r="OFA38" s="1242"/>
      <c r="OFB38" s="1242"/>
      <c r="OFC38" s="1242"/>
      <c r="OFD38" s="1242"/>
      <c r="OFE38" s="1242"/>
      <c r="OFF38" s="1242"/>
      <c r="OFG38" s="1242"/>
      <c r="OFH38" s="1242"/>
      <c r="OFI38" s="1242"/>
      <c r="OFJ38" s="1242"/>
      <c r="OFK38" s="1242"/>
      <c r="OFL38" s="1242"/>
      <c r="OFM38" s="1242"/>
      <c r="OFN38" s="1242"/>
      <c r="OFO38" s="1242"/>
      <c r="OFP38" s="1242"/>
      <c r="OFQ38" s="1242"/>
      <c r="OFR38" s="1242"/>
      <c r="OFS38" s="1242"/>
      <c r="OFT38" s="1242"/>
      <c r="OFU38" s="1242"/>
      <c r="OFV38" s="1242"/>
      <c r="OFW38" s="1242"/>
      <c r="OFX38" s="1242"/>
      <c r="OFY38" s="1242"/>
      <c r="OFZ38" s="1242"/>
      <c r="OGA38" s="1242"/>
      <c r="OGB38" s="1242"/>
      <c r="OGC38" s="1242"/>
      <c r="OGD38" s="1242"/>
      <c r="OGE38" s="1242"/>
      <c r="OGF38" s="1242"/>
      <c r="OGG38" s="1242"/>
      <c r="OGH38" s="1242"/>
      <c r="OGI38" s="1242"/>
      <c r="OGJ38" s="1242"/>
      <c r="OGK38" s="1242"/>
      <c r="OGL38" s="1242"/>
      <c r="OGM38" s="1242"/>
      <c r="OGN38" s="1242"/>
      <c r="OGO38" s="1242"/>
      <c r="OGP38" s="1242"/>
      <c r="OGQ38" s="1242"/>
      <c r="OGR38" s="1242"/>
      <c r="OGS38" s="1242"/>
      <c r="OGT38" s="1242"/>
      <c r="OGU38" s="1242"/>
      <c r="OGV38" s="1242"/>
      <c r="OGW38" s="1242"/>
      <c r="OGX38" s="1242"/>
      <c r="OGY38" s="1242"/>
      <c r="OGZ38" s="1242"/>
      <c r="OHA38" s="1242"/>
      <c r="OHB38" s="1242"/>
      <c r="OHC38" s="1242"/>
      <c r="OHD38" s="1242"/>
      <c r="OHE38" s="1242"/>
      <c r="OHF38" s="1242"/>
      <c r="OHG38" s="1242"/>
      <c r="OHH38" s="1242"/>
      <c r="OHI38" s="1242"/>
      <c r="OHJ38" s="1242"/>
      <c r="OHK38" s="1242"/>
      <c r="OHL38" s="1242"/>
      <c r="OHM38" s="1242"/>
      <c r="OHN38" s="1242"/>
      <c r="OHO38" s="1242"/>
      <c r="OHP38" s="1242"/>
      <c r="OHQ38" s="1242"/>
      <c r="OHR38" s="1242"/>
      <c r="OHS38" s="1242"/>
      <c r="OHT38" s="1242"/>
      <c r="OHU38" s="1242"/>
      <c r="OHV38" s="1242"/>
      <c r="OHW38" s="1242"/>
      <c r="OHX38" s="1242"/>
      <c r="OHY38" s="1242"/>
      <c r="OHZ38" s="1242"/>
      <c r="OIA38" s="1242"/>
      <c r="OIB38" s="1242"/>
      <c r="OIC38" s="1242"/>
      <c r="OID38" s="1242"/>
      <c r="OIE38" s="1242"/>
      <c r="OIF38" s="1242"/>
      <c r="OIG38" s="1242"/>
      <c r="OIH38" s="1242"/>
      <c r="OII38" s="1242"/>
      <c r="OIJ38" s="1242"/>
      <c r="OIK38" s="1242"/>
      <c r="OIL38" s="1242"/>
      <c r="OIM38" s="1242"/>
      <c r="OIN38" s="1242"/>
      <c r="OIO38" s="1242"/>
      <c r="OIP38" s="1242"/>
      <c r="OIQ38" s="1242"/>
      <c r="OIR38" s="1242"/>
      <c r="OIS38" s="1242"/>
      <c r="OIT38" s="1242"/>
      <c r="OIU38" s="1242"/>
      <c r="OIV38" s="1242"/>
      <c r="OIW38" s="1242"/>
      <c r="OIX38" s="1242"/>
      <c r="OIY38" s="1242"/>
      <c r="OIZ38" s="1242"/>
      <c r="OJA38" s="1242"/>
      <c r="OJB38" s="1242"/>
      <c r="OJC38" s="1242"/>
      <c r="OJD38" s="1242"/>
      <c r="OJE38" s="1242"/>
      <c r="OJF38" s="1242"/>
      <c r="OJG38" s="1242"/>
      <c r="OJH38" s="1242"/>
      <c r="OJI38" s="1242"/>
      <c r="OJJ38" s="1242"/>
      <c r="OJK38" s="1242"/>
      <c r="OJL38" s="1242"/>
      <c r="OJM38" s="1242"/>
      <c r="OJN38" s="1242"/>
      <c r="OJO38" s="1242"/>
      <c r="OJP38" s="1242"/>
      <c r="OJQ38" s="1242"/>
      <c r="OJR38" s="1242"/>
      <c r="OJS38" s="1242"/>
      <c r="OJT38" s="1242"/>
      <c r="OJU38" s="1242"/>
      <c r="OJV38" s="1242"/>
      <c r="OJW38" s="1242"/>
      <c r="OJX38" s="1242"/>
      <c r="OJY38" s="1242"/>
      <c r="OJZ38" s="1242"/>
      <c r="OKA38" s="1242"/>
      <c r="OKB38" s="1242"/>
      <c r="OKC38" s="1242"/>
      <c r="OKD38" s="1242"/>
      <c r="OKE38" s="1242"/>
      <c r="OKF38" s="1242"/>
      <c r="OKG38" s="1242"/>
      <c r="OKH38" s="1242"/>
      <c r="OKI38" s="1242"/>
      <c r="OKJ38" s="1242"/>
      <c r="OKK38" s="1242"/>
      <c r="OKL38" s="1242"/>
      <c r="OKM38" s="1242"/>
      <c r="OKN38" s="1242"/>
      <c r="OKO38" s="1242"/>
      <c r="OKP38" s="1242"/>
      <c r="OKQ38" s="1242"/>
      <c r="OKR38" s="1242"/>
      <c r="OKS38" s="1242"/>
      <c r="OKT38" s="1242"/>
      <c r="OKU38" s="1242"/>
      <c r="OKV38" s="1242"/>
      <c r="OKW38" s="1242"/>
      <c r="OKX38" s="1242"/>
      <c r="OKY38" s="1242"/>
      <c r="OKZ38" s="1242"/>
      <c r="OLA38" s="1242"/>
      <c r="OLB38" s="1242"/>
      <c r="OLC38" s="1242"/>
      <c r="OLD38" s="1242"/>
      <c r="OLE38" s="1242"/>
      <c r="OLF38" s="1242"/>
      <c r="OLG38" s="1242"/>
      <c r="OLH38" s="1242"/>
      <c r="OLI38" s="1242"/>
      <c r="OLJ38" s="1242"/>
      <c r="OLK38" s="1242"/>
      <c r="OLL38" s="1242"/>
      <c r="OLM38" s="1242"/>
      <c r="OLN38" s="1242"/>
      <c r="OLO38" s="1242"/>
      <c r="OLP38" s="1242"/>
      <c r="OLQ38" s="1242"/>
      <c r="OLR38" s="1242"/>
      <c r="OLS38" s="1242"/>
      <c r="OLT38" s="1242"/>
      <c r="OLU38" s="1242"/>
      <c r="OLV38" s="1242"/>
      <c r="OLW38" s="1242"/>
      <c r="OLX38" s="1242"/>
      <c r="OLY38" s="1242"/>
      <c r="OLZ38" s="1242"/>
      <c r="OMA38" s="1242"/>
      <c r="OMB38" s="1242"/>
      <c r="OMC38" s="1242"/>
      <c r="OMD38" s="1242"/>
      <c r="OME38" s="1242"/>
      <c r="OMF38" s="1242"/>
      <c r="OMG38" s="1242"/>
      <c r="OMH38" s="1242"/>
      <c r="OMI38" s="1242"/>
      <c r="OMJ38" s="1242"/>
      <c r="OMK38" s="1242"/>
      <c r="OML38" s="1242"/>
      <c r="OMM38" s="1242"/>
      <c r="OMN38" s="1242"/>
      <c r="OMO38" s="1242"/>
      <c r="OMP38" s="1242"/>
      <c r="OMQ38" s="1242"/>
      <c r="OMR38" s="1242"/>
      <c r="OMS38" s="1242"/>
      <c r="OMT38" s="1242"/>
      <c r="OMU38" s="1242"/>
      <c r="OMV38" s="1242"/>
      <c r="OMW38" s="1242"/>
      <c r="OMX38" s="1242"/>
      <c r="OMY38" s="1242"/>
      <c r="OMZ38" s="1242"/>
      <c r="ONA38" s="1242"/>
      <c r="ONB38" s="1242"/>
      <c r="ONC38" s="1242"/>
      <c r="OND38" s="1242"/>
      <c r="ONE38" s="1242"/>
      <c r="ONF38" s="1242"/>
      <c r="ONG38" s="1242"/>
      <c r="ONH38" s="1242"/>
      <c r="ONI38" s="1242"/>
      <c r="ONJ38" s="1242"/>
      <c r="ONK38" s="1242"/>
      <c r="ONL38" s="1242"/>
      <c r="ONM38" s="1242"/>
      <c r="ONN38" s="1242"/>
      <c r="ONO38" s="1242"/>
      <c r="ONP38" s="1242"/>
      <c r="ONQ38" s="1242"/>
      <c r="ONR38" s="1242"/>
      <c r="ONS38" s="1242"/>
      <c r="ONT38" s="1242"/>
      <c r="ONU38" s="1242"/>
      <c r="ONV38" s="1242"/>
      <c r="ONW38" s="1242"/>
      <c r="ONX38" s="1242"/>
      <c r="ONY38" s="1242"/>
      <c r="ONZ38" s="1242"/>
      <c r="OOA38" s="1242"/>
      <c r="OOB38" s="1242"/>
      <c r="OOC38" s="1242"/>
      <c r="OOD38" s="1242"/>
      <c r="OOE38" s="1242"/>
      <c r="OOF38" s="1242"/>
      <c r="OOG38" s="1242"/>
      <c r="OOH38" s="1242"/>
      <c r="OOI38" s="1242"/>
      <c r="OOJ38" s="1242"/>
      <c r="OOK38" s="1242"/>
      <c r="OOL38" s="1242"/>
      <c r="OOM38" s="1242"/>
      <c r="OON38" s="1242"/>
      <c r="OOO38" s="1242"/>
      <c r="OOP38" s="1242"/>
      <c r="OOQ38" s="1242"/>
      <c r="OOR38" s="1242"/>
      <c r="OOS38" s="1242"/>
      <c r="OOT38" s="1242"/>
      <c r="OOU38" s="1242"/>
      <c r="OOV38" s="1242"/>
      <c r="OOW38" s="1242"/>
      <c r="OOX38" s="1242"/>
      <c r="OOY38" s="1242"/>
      <c r="OOZ38" s="1242"/>
      <c r="OPA38" s="1242"/>
      <c r="OPB38" s="1242"/>
      <c r="OPC38" s="1242"/>
      <c r="OPD38" s="1242"/>
      <c r="OPE38" s="1242"/>
      <c r="OPF38" s="1242"/>
      <c r="OPG38" s="1242"/>
      <c r="OPH38" s="1242"/>
      <c r="OPI38" s="1242"/>
      <c r="OPJ38" s="1242"/>
      <c r="OPK38" s="1242"/>
      <c r="OPL38" s="1242"/>
      <c r="OPM38" s="1242"/>
      <c r="OPN38" s="1242"/>
      <c r="OPO38" s="1242"/>
      <c r="OPP38" s="1242"/>
      <c r="OPQ38" s="1242"/>
      <c r="OPR38" s="1242"/>
      <c r="OPS38" s="1242"/>
      <c r="OPT38" s="1242"/>
      <c r="OPU38" s="1242"/>
      <c r="OPV38" s="1242"/>
      <c r="OPW38" s="1242"/>
      <c r="OPX38" s="1242"/>
      <c r="OPY38" s="1242"/>
      <c r="OPZ38" s="1242"/>
      <c r="OQA38" s="1242"/>
      <c r="OQB38" s="1242"/>
      <c r="OQC38" s="1242"/>
      <c r="OQD38" s="1242"/>
      <c r="OQE38" s="1242"/>
      <c r="OQF38" s="1242"/>
      <c r="OQG38" s="1242"/>
      <c r="OQH38" s="1242"/>
      <c r="OQI38" s="1242"/>
      <c r="OQJ38" s="1242"/>
      <c r="OQK38" s="1242"/>
      <c r="OQL38" s="1242"/>
      <c r="OQM38" s="1242"/>
      <c r="OQN38" s="1242"/>
      <c r="OQO38" s="1242"/>
      <c r="OQP38" s="1242"/>
      <c r="OQQ38" s="1242"/>
      <c r="OQR38" s="1242"/>
      <c r="OQS38" s="1242"/>
      <c r="OQT38" s="1242"/>
      <c r="OQU38" s="1242"/>
      <c r="OQV38" s="1242"/>
      <c r="OQW38" s="1242"/>
      <c r="OQX38" s="1242"/>
      <c r="OQY38" s="1242"/>
      <c r="OQZ38" s="1242"/>
      <c r="ORA38" s="1242"/>
      <c r="ORB38" s="1242"/>
      <c r="ORC38" s="1242"/>
      <c r="ORD38" s="1242"/>
      <c r="ORE38" s="1242"/>
      <c r="ORF38" s="1242"/>
      <c r="ORG38" s="1242"/>
      <c r="ORH38" s="1242"/>
      <c r="ORI38" s="1242"/>
      <c r="ORJ38" s="1242"/>
      <c r="ORK38" s="1242"/>
      <c r="ORL38" s="1242"/>
      <c r="ORM38" s="1242"/>
      <c r="ORN38" s="1242"/>
      <c r="ORO38" s="1242"/>
      <c r="ORP38" s="1242"/>
      <c r="ORQ38" s="1242"/>
      <c r="ORR38" s="1242"/>
      <c r="ORS38" s="1242"/>
      <c r="ORT38" s="1242"/>
      <c r="ORU38" s="1242"/>
      <c r="ORV38" s="1242"/>
      <c r="ORW38" s="1242"/>
      <c r="ORX38" s="1242"/>
      <c r="ORY38" s="1242"/>
      <c r="ORZ38" s="1242"/>
      <c r="OSA38" s="1242"/>
      <c r="OSB38" s="1242"/>
      <c r="OSC38" s="1242"/>
      <c r="OSD38" s="1242"/>
      <c r="OSE38" s="1242"/>
      <c r="OSF38" s="1242"/>
      <c r="OSG38" s="1242"/>
      <c r="OSH38" s="1242"/>
      <c r="OSI38" s="1242"/>
      <c r="OSJ38" s="1242"/>
      <c r="OSK38" s="1242"/>
      <c r="OSL38" s="1242"/>
      <c r="OSM38" s="1242"/>
      <c r="OSN38" s="1242"/>
      <c r="OSO38" s="1242"/>
      <c r="OSP38" s="1242"/>
      <c r="OSQ38" s="1242"/>
      <c r="OSR38" s="1242"/>
      <c r="OSS38" s="1242"/>
      <c r="OST38" s="1242"/>
      <c r="OSU38" s="1242"/>
      <c r="OSV38" s="1242"/>
      <c r="OSW38" s="1242"/>
      <c r="OSX38" s="1242"/>
      <c r="OSY38" s="1242"/>
      <c r="OSZ38" s="1242"/>
      <c r="OTA38" s="1242"/>
      <c r="OTB38" s="1242"/>
      <c r="OTC38" s="1242"/>
      <c r="OTD38" s="1242"/>
      <c r="OTE38" s="1242"/>
      <c r="OTF38" s="1242"/>
      <c r="OTG38" s="1242"/>
      <c r="OTH38" s="1242"/>
      <c r="OTI38" s="1242"/>
      <c r="OTJ38" s="1242"/>
      <c r="OTK38" s="1242"/>
      <c r="OTL38" s="1242"/>
      <c r="OTM38" s="1242"/>
      <c r="OTN38" s="1242"/>
      <c r="OTO38" s="1242"/>
      <c r="OTP38" s="1242"/>
      <c r="OTQ38" s="1242"/>
      <c r="OTR38" s="1242"/>
      <c r="OTS38" s="1242"/>
      <c r="OTT38" s="1242"/>
      <c r="OTU38" s="1242"/>
      <c r="OTV38" s="1242"/>
      <c r="OTW38" s="1242"/>
      <c r="OTX38" s="1242"/>
      <c r="OTY38" s="1242"/>
      <c r="OTZ38" s="1242"/>
      <c r="OUA38" s="1242"/>
      <c r="OUB38" s="1242"/>
      <c r="OUC38" s="1242"/>
      <c r="OUD38" s="1242"/>
      <c r="OUE38" s="1242"/>
      <c r="OUF38" s="1242"/>
      <c r="OUG38" s="1242"/>
      <c r="OUH38" s="1242"/>
      <c r="OUI38" s="1242"/>
      <c r="OUJ38" s="1242"/>
      <c r="OUK38" s="1242"/>
      <c r="OUL38" s="1242"/>
      <c r="OUM38" s="1242"/>
      <c r="OUN38" s="1242"/>
      <c r="OUO38" s="1242"/>
      <c r="OUP38" s="1242"/>
      <c r="OUQ38" s="1242"/>
      <c r="OUR38" s="1242"/>
      <c r="OUS38" s="1242"/>
      <c r="OUT38" s="1242"/>
      <c r="OUU38" s="1242"/>
      <c r="OUV38" s="1242"/>
      <c r="OUW38" s="1242"/>
      <c r="OUX38" s="1242"/>
      <c r="OUY38" s="1242"/>
      <c r="OUZ38" s="1242"/>
      <c r="OVA38" s="1242"/>
      <c r="OVB38" s="1242"/>
      <c r="OVC38" s="1242"/>
      <c r="OVD38" s="1242"/>
      <c r="OVE38" s="1242"/>
      <c r="OVF38" s="1242"/>
      <c r="OVG38" s="1242"/>
      <c r="OVH38" s="1242"/>
      <c r="OVI38" s="1242"/>
      <c r="OVJ38" s="1242"/>
      <c r="OVK38" s="1242"/>
      <c r="OVL38" s="1242"/>
      <c r="OVM38" s="1242"/>
      <c r="OVN38" s="1242"/>
      <c r="OVO38" s="1242"/>
      <c r="OVP38" s="1242"/>
      <c r="OVQ38" s="1242"/>
      <c r="OVR38" s="1242"/>
      <c r="OVS38" s="1242"/>
      <c r="OVT38" s="1242"/>
      <c r="OVU38" s="1242"/>
      <c r="OVV38" s="1242"/>
      <c r="OVW38" s="1242"/>
      <c r="OVX38" s="1242"/>
      <c r="OVY38" s="1242"/>
      <c r="OVZ38" s="1242"/>
      <c r="OWA38" s="1242"/>
      <c r="OWB38" s="1242"/>
      <c r="OWC38" s="1242"/>
      <c r="OWD38" s="1242"/>
      <c r="OWE38" s="1242"/>
      <c r="OWF38" s="1242"/>
      <c r="OWG38" s="1242"/>
      <c r="OWH38" s="1242"/>
      <c r="OWI38" s="1242"/>
      <c r="OWJ38" s="1242"/>
      <c r="OWK38" s="1242"/>
      <c r="OWL38" s="1242"/>
      <c r="OWM38" s="1242"/>
      <c r="OWN38" s="1242"/>
      <c r="OWO38" s="1242"/>
      <c r="OWP38" s="1242"/>
      <c r="OWQ38" s="1242"/>
      <c r="OWR38" s="1242"/>
      <c r="OWS38" s="1242"/>
      <c r="OWT38" s="1242"/>
      <c r="OWU38" s="1242"/>
      <c r="OWV38" s="1242"/>
      <c r="OWW38" s="1242"/>
      <c r="OWX38" s="1242"/>
      <c r="OWY38" s="1242"/>
      <c r="OWZ38" s="1242"/>
      <c r="OXA38" s="1242"/>
      <c r="OXB38" s="1242"/>
      <c r="OXC38" s="1242"/>
      <c r="OXD38" s="1242"/>
      <c r="OXE38" s="1242"/>
      <c r="OXF38" s="1242"/>
      <c r="OXG38" s="1242"/>
      <c r="OXH38" s="1242"/>
      <c r="OXI38" s="1242"/>
      <c r="OXJ38" s="1242"/>
      <c r="OXK38" s="1242"/>
      <c r="OXL38" s="1242"/>
      <c r="OXM38" s="1242"/>
      <c r="OXN38" s="1242"/>
      <c r="OXO38" s="1242"/>
      <c r="OXP38" s="1242"/>
      <c r="OXQ38" s="1242"/>
      <c r="OXR38" s="1242"/>
      <c r="OXS38" s="1242"/>
      <c r="OXT38" s="1242"/>
      <c r="OXU38" s="1242"/>
      <c r="OXV38" s="1242"/>
      <c r="OXW38" s="1242"/>
      <c r="OXX38" s="1242"/>
      <c r="OXY38" s="1242"/>
      <c r="OXZ38" s="1242"/>
      <c r="OYA38" s="1242"/>
      <c r="OYB38" s="1242"/>
      <c r="OYC38" s="1242"/>
      <c r="OYD38" s="1242"/>
      <c r="OYE38" s="1242"/>
      <c r="OYF38" s="1242"/>
      <c r="OYG38" s="1242"/>
      <c r="OYH38" s="1242"/>
      <c r="OYI38" s="1242"/>
      <c r="OYJ38" s="1242"/>
      <c r="OYK38" s="1242"/>
      <c r="OYL38" s="1242"/>
      <c r="OYM38" s="1242"/>
      <c r="OYN38" s="1242"/>
      <c r="OYO38" s="1242"/>
      <c r="OYP38" s="1242"/>
      <c r="OYQ38" s="1242"/>
      <c r="OYR38" s="1242"/>
      <c r="OYS38" s="1242"/>
      <c r="OYT38" s="1242"/>
      <c r="OYU38" s="1242"/>
      <c r="OYV38" s="1242"/>
      <c r="OYW38" s="1242"/>
      <c r="OYX38" s="1242"/>
      <c r="OYY38" s="1242"/>
      <c r="OYZ38" s="1242"/>
      <c r="OZA38" s="1242"/>
      <c r="OZB38" s="1242"/>
      <c r="OZC38" s="1242"/>
      <c r="OZD38" s="1242"/>
      <c r="OZE38" s="1242"/>
      <c r="OZF38" s="1242"/>
      <c r="OZG38" s="1242"/>
      <c r="OZH38" s="1242"/>
      <c r="OZI38" s="1242"/>
      <c r="OZJ38" s="1242"/>
      <c r="OZK38" s="1242"/>
      <c r="OZL38" s="1242"/>
      <c r="OZM38" s="1242"/>
      <c r="OZN38" s="1242"/>
      <c r="OZO38" s="1242"/>
      <c r="OZP38" s="1242"/>
      <c r="OZQ38" s="1242"/>
      <c r="OZR38" s="1242"/>
      <c r="OZS38" s="1242"/>
      <c r="OZT38" s="1242"/>
      <c r="OZU38" s="1242"/>
      <c r="OZV38" s="1242"/>
      <c r="OZW38" s="1242"/>
      <c r="OZX38" s="1242"/>
      <c r="OZY38" s="1242"/>
      <c r="OZZ38" s="1242"/>
      <c r="PAA38" s="1242"/>
      <c r="PAB38" s="1242"/>
      <c r="PAC38" s="1242"/>
      <c r="PAD38" s="1242"/>
      <c r="PAE38" s="1242"/>
      <c r="PAF38" s="1242"/>
      <c r="PAG38" s="1242"/>
      <c r="PAH38" s="1242"/>
      <c r="PAI38" s="1242"/>
      <c r="PAJ38" s="1242"/>
      <c r="PAK38" s="1242"/>
      <c r="PAL38" s="1242"/>
      <c r="PAM38" s="1242"/>
      <c r="PAN38" s="1242"/>
      <c r="PAO38" s="1242"/>
      <c r="PAP38" s="1242"/>
      <c r="PAQ38" s="1242"/>
      <c r="PAR38" s="1242"/>
      <c r="PAS38" s="1242"/>
      <c r="PAT38" s="1242"/>
      <c r="PAU38" s="1242"/>
      <c r="PAV38" s="1242"/>
      <c r="PAW38" s="1242"/>
      <c r="PAX38" s="1242"/>
      <c r="PAY38" s="1242"/>
      <c r="PAZ38" s="1242"/>
      <c r="PBA38" s="1242"/>
      <c r="PBB38" s="1242"/>
      <c r="PBC38" s="1242"/>
      <c r="PBD38" s="1242"/>
      <c r="PBE38" s="1242"/>
      <c r="PBF38" s="1242"/>
      <c r="PBG38" s="1242"/>
      <c r="PBH38" s="1242"/>
      <c r="PBI38" s="1242"/>
      <c r="PBJ38" s="1242"/>
      <c r="PBK38" s="1242"/>
      <c r="PBL38" s="1242"/>
      <c r="PBM38" s="1242"/>
      <c r="PBN38" s="1242"/>
      <c r="PBO38" s="1242"/>
      <c r="PBP38" s="1242"/>
      <c r="PBQ38" s="1242"/>
      <c r="PBR38" s="1242"/>
      <c r="PBS38" s="1242"/>
      <c r="PBT38" s="1242"/>
      <c r="PBU38" s="1242"/>
      <c r="PBV38" s="1242"/>
      <c r="PBW38" s="1242"/>
      <c r="PBX38" s="1242"/>
      <c r="PBY38" s="1242"/>
      <c r="PBZ38" s="1242"/>
      <c r="PCA38" s="1242"/>
      <c r="PCB38" s="1242"/>
      <c r="PCC38" s="1242"/>
      <c r="PCD38" s="1242"/>
      <c r="PCE38" s="1242"/>
      <c r="PCF38" s="1242"/>
      <c r="PCG38" s="1242"/>
      <c r="PCH38" s="1242"/>
      <c r="PCI38" s="1242"/>
      <c r="PCJ38" s="1242"/>
      <c r="PCK38" s="1242"/>
      <c r="PCL38" s="1242"/>
      <c r="PCM38" s="1242"/>
      <c r="PCN38" s="1242"/>
      <c r="PCO38" s="1242"/>
      <c r="PCP38" s="1242"/>
      <c r="PCQ38" s="1242"/>
      <c r="PCR38" s="1242"/>
      <c r="PCS38" s="1242"/>
      <c r="PCT38" s="1242"/>
      <c r="PCU38" s="1242"/>
      <c r="PCV38" s="1242"/>
      <c r="PCW38" s="1242"/>
      <c r="PCX38" s="1242"/>
      <c r="PCY38" s="1242"/>
      <c r="PCZ38" s="1242"/>
      <c r="PDA38" s="1242"/>
      <c r="PDB38" s="1242"/>
      <c r="PDC38" s="1242"/>
      <c r="PDD38" s="1242"/>
      <c r="PDE38" s="1242"/>
      <c r="PDF38" s="1242"/>
      <c r="PDG38" s="1242"/>
      <c r="PDH38" s="1242"/>
      <c r="PDI38" s="1242"/>
      <c r="PDJ38" s="1242"/>
      <c r="PDK38" s="1242"/>
      <c r="PDL38" s="1242"/>
      <c r="PDM38" s="1242"/>
      <c r="PDN38" s="1242"/>
      <c r="PDO38" s="1242"/>
      <c r="PDP38" s="1242"/>
      <c r="PDQ38" s="1242"/>
      <c r="PDR38" s="1242"/>
      <c r="PDS38" s="1242"/>
      <c r="PDT38" s="1242"/>
      <c r="PDU38" s="1242"/>
      <c r="PDV38" s="1242"/>
      <c r="PDW38" s="1242"/>
      <c r="PDX38" s="1242"/>
      <c r="PDY38" s="1242"/>
      <c r="PDZ38" s="1242"/>
      <c r="PEA38" s="1242"/>
      <c r="PEB38" s="1242"/>
      <c r="PEC38" s="1242"/>
      <c r="PED38" s="1242"/>
      <c r="PEE38" s="1242"/>
      <c r="PEF38" s="1242"/>
      <c r="PEG38" s="1242"/>
      <c r="PEH38" s="1242"/>
      <c r="PEI38" s="1242"/>
      <c r="PEJ38" s="1242"/>
      <c r="PEK38" s="1242"/>
      <c r="PEL38" s="1242"/>
      <c r="PEM38" s="1242"/>
      <c r="PEN38" s="1242"/>
      <c r="PEO38" s="1242"/>
      <c r="PEP38" s="1242"/>
      <c r="PEQ38" s="1242"/>
      <c r="PER38" s="1242"/>
      <c r="PES38" s="1242"/>
      <c r="PET38" s="1242"/>
      <c r="PEU38" s="1242"/>
      <c r="PEV38" s="1242"/>
      <c r="PEW38" s="1242"/>
      <c r="PEX38" s="1242"/>
      <c r="PEY38" s="1242"/>
      <c r="PEZ38" s="1242"/>
      <c r="PFA38" s="1242"/>
      <c r="PFB38" s="1242"/>
      <c r="PFC38" s="1242"/>
      <c r="PFD38" s="1242"/>
      <c r="PFE38" s="1242"/>
      <c r="PFF38" s="1242"/>
      <c r="PFG38" s="1242"/>
      <c r="PFH38" s="1242"/>
      <c r="PFI38" s="1242"/>
      <c r="PFJ38" s="1242"/>
      <c r="PFK38" s="1242"/>
      <c r="PFL38" s="1242"/>
      <c r="PFM38" s="1242"/>
      <c r="PFN38" s="1242"/>
      <c r="PFO38" s="1242"/>
      <c r="PFP38" s="1242"/>
      <c r="PFQ38" s="1242"/>
      <c r="PFR38" s="1242"/>
      <c r="PFS38" s="1242"/>
      <c r="PFT38" s="1242"/>
      <c r="PFU38" s="1242"/>
      <c r="PFV38" s="1242"/>
      <c r="PFW38" s="1242"/>
      <c r="PFX38" s="1242"/>
      <c r="PFY38" s="1242"/>
      <c r="PFZ38" s="1242"/>
      <c r="PGA38" s="1242"/>
      <c r="PGB38" s="1242"/>
      <c r="PGC38" s="1242"/>
      <c r="PGD38" s="1242"/>
      <c r="PGE38" s="1242"/>
      <c r="PGF38" s="1242"/>
      <c r="PGG38" s="1242"/>
      <c r="PGH38" s="1242"/>
      <c r="PGI38" s="1242"/>
      <c r="PGJ38" s="1242"/>
      <c r="PGK38" s="1242"/>
      <c r="PGL38" s="1242"/>
      <c r="PGM38" s="1242"/>
      <c r="PGN38" s="1242"/>
      <c r="PGO38" s="1242"/>
      <c r="PGP38" s="1242"/>
      <c r="PGQ38" s="1242"/>
      <c r="PGR38" s="1242"/>
      <c r="PGS38" s="1242"/>
      <c r="PGT38" s="1242"/>
      <c r="PGU38" s="1242"/>
      <c r="PGV38" s="1242"/>
      <c r="PGW38" s="1242"/>
      <c r="PGX38" s="1242"/>
      <c r="PGY38" s="1242"/>
      <c r="PGZ38" s="1242"/>
      <c r="PHA38" s="1242"/>
      <c r="PHB38" s="1242"/>
      <c r="PHC38" s="1242"/>
      <c r="PHD38" s="1242"/>
      <c r="PHE38" s="1242"/>
      <c r="PHF38" s="1242"/>
      <c r="PHG38" s="1242"/>
      <c r="PHH38" s="1242"/>
      <c r="PHI38" s="1242"/>
      <c r="PHJ38" s="1242"/>
      <c r="PHK38" s="1242"/>
      <c r="PHL38" s="1242"/>
      <c r="PHM38" s="1242"/>
      <c r="PHN38" s="1242"/>
      <c r="PHO38" s="1242"/>
      <c r="PHP38" s="1242"/>
      <c r="PHQ38" s="1242"/>
      <c r="PHR38" s="1242"/>
      <c r="PHS38" s="1242"/>
      <c r="PHT38" s="1242"/>
      <c r="PHU38" s="1242"/>
      <c r="PHV38" s="1242"/>
      <c r="PHW38" s="1242"/>
      <c r="PHX38" s="1242"/>
      <c r="PHY38" s="1242"/>
      <c r="PHZ38" s="1242"/>
      <c r="PIA38" s="1242"/>
      <c r="PIB38" s="1242"/>
      <c r="PIC38" s="1242"/>
      <c r="PID38" s="1242"/>
      <c r="PIE38" s="1242"/>
      <c r="PIF38" s="1242"/>
      <c r="PIG38" s="1242"/>
      <c r="PIH38" s="1242"/>
      <c r="PII38" s="1242"/>
      <c r="PIJ38" s="1242"/>
      <c r="PIK38" s="1242"/>
      <c r="PIL38" s="1242"/>
      <c r="PIM38" s="1242"/>
      <c r="PIN38" s="1242"/>
      <c r="PIO38" s="1242"/>
      <c r="PIP38" s="1242"/>
      <c r="PIQ38" s="1242"/>
      <c r="PIR38" s="1242"/>
      <c r="PIS38" s="1242"/>
      <c r="PIT38" s="1242"/>
      <c r="PIU38" s="1242"/>
      <c r="PIV38" s="1242"/>
      <c r="PIW38" s="1242"/>
      <c r="PIX38" s="1242"/>
      <c r="PIY38" s="1242"/>
      <c r="PIZ38" s="1242"/>
      <c r="PJA38" s="1242"/>
      <c r="PJB38" s="1242"/>
      <c r="PJC38" s="1242"/>
      <c r="PJD38" s="1242"/>
      <c r="PJE38" s="1242"/>
      <c r="PJF38" s="1242"/>
      <c r="PJG38" s="1242"/>
      <c r="PJH38" s="1242"/>
      <c r="PJI38" s="1242"/>
      <c r="PJJ38" s="1242"/>
      <c r="PJK38" s="1242"/>
      <c r="PJL38" s="1242"/>
      <c r="PJM38" s="1242"/>
      <c r="PJN38" s="1242"/>
      <c r="PJO38" s="1242"/>
      <c r="PJP38" s="1242"/>
      <c r="PJQ38" s="1242"/>
      <c r="PJR38" s="1242"/>
      <c r="PJS38" s="1242"/>
      <c r="PJT38" s="1242"/>
      <c r="PJU38" s="1242"/>
      <c r="PJV38" s="1242"/>
      <c r="PJW38" s="1242"/>
      <c r="PJX38" s="1242"/>
      <c r="PJY38" s="1242"/>
      <c r="PJZ38" s="1242"/>
      <c r="PKA38" s="1242"/>
      <c r="PKB38" s="1242"/>
      <c r="PKC38" s="1242"/>
      <c r="PKD38" s="1242"/>
      <c r="PKE38" s="1242"/>
      <c r="PKF38" s="1242"/>
      <c r="PKG38" s="1242"/>
      <c r="PKH38" s="1242"/>
      <c r="PKI38" s="1242"/>
      <c r="PKJ38" s="1242"/>
      <c r="PKK38" s="1242"/>
      <c r="PKL38" s="1242"/>
      <c r="PKM38" s="1242"/>
      <c r="PKN38" s="1242"/>
      <c r="PKO38" s="1242"/>
      <c r="PKP38" s="1242"/>
      <c r="PKQ38" s="1242"/>
      <c r="PKR38" s="1242"/>
      <c r="PKS38" s="1242"/>
      <c r="PKT38" s="1242"/>
      <c r="PKU38" s="1242"/>
      <c r="PKV38" s="1242"/>
      <c r="PKW38" s="1242"/>
      <c r="PKX38" s="1242"/>
      <c r="PKY38" s="1242"/>
      <c r="PKZ38" s="1242"/>
      <c r="PLA38" s="1242"/>
      <c r="PLB38" s="1242"/>
      <c r="PLC38" s="1242"/>
      <c r="PLD38" s="1242"/>
      <c r="PLE38" s="1242"/>
      <c r="PLF38" s="1242"/>
      <c r="PLG38" s="1242"/>
      <c r="PLH38" s="1242"/>
      <c r="PLI38" s="1242"/>
      <c r="PLJ38" s="1242"/>
      <c r="PLK38" s="1242"/>
      <c r="PLL38" s="1242"/>
      <c r="PLM38" s="1242"/>
      <c r="PLN38" s="1242"/>
      <c r="PLO38" s="1242"/>
      <c r="PLP38" s="1242"/>
      <c r="PLQ38" s="1242"/>
      <c r="PLR38" s="1242"/>
      <c r="PLS38" s="1242"/>
      <c r="PLT38" s="1242"/>
      <c r="PLU38" s="1242"/>
      <c r="PLV38" s="1242"/>
      <c r="PLW38" s="1242"/>
      <c r="PLX38" s="1242"/>
      <c r="PLY38" s="1242"/>
      <c r="PLZ38" s="1242"/>
      <c r="PMA38" s="1242"/>
      <c r="PMB38" s="1242"/>
      <c r="PMC38" s="1242"/>
      <c r="PMD38" s="1242"/>
      <c r="PME38" s="1242"/>
      <c r="PMF38" s="1242"/>
      <c r="PMG38" s="1242"/>
      <c r="PMH38" s="1242"/>
      <c r="PMI38" s="1242"/>
      <c r="PMJ38" s="1242"/>
      <c r="PMK38" s="1242"/>
      <c r="PML38" s="1242"/>
      <c r="PMM38" s="1242"/>
      <c r="PMN38" s="1242"/>
      <c r="PMO38" s="1242"/>
      <c r="PMP38" s="1242"/>
      <c r="PMQ38" s="1242"/>
      <c r="PMR38" s="1242"/>
      <c r="PMS38" s="1242"/>
      <c r="PMT38" s="1242"/>
      <c r="PMU38" s="1242"/>
      <c r="PMV38" s="1242"/>
      <c r="PMW38" s="1242"/>
      <c r="PMX38" s="1242"/>
      <c r="PMY38" s="1242"/>
      <c r="PMZ38" s="1242"/>
      <c r="PNA38" s="1242"/>
      <c r="PNB38" s="1242"/>
      <c r="PNC38" s="1242"/>
      <c r="PND38" s="1242"/>
      <c r="PNE38" s="1242"/>
      <c r="PNF38" s="1242"/>
      <c r="PNG38" s="1242"/>
      <c r="PNH38" s="1242"/>
      <c r="PNI38" s="1242"/>
      <c r="PNJ38" s="1242"/>
      <c r="PNK38" s="1242"/>
      <c r="PNL38" s="1242"/>
      <c r="PNM38" s="1242"/>
      <c r="PNN38" s="1242"/>
      <c r="PNO38" s="1242"/>
      <c r="PNP38" s="1242"/>
      <c r="PNQ38" s="1242"/>
      <c r="PNR38" s="1242"/>
      <c r="PNS38" s="1242"/>
      <c r="PNT38" s="1242"/>
      <c r="PNU38" s="1242"/>
      <c r="PNV38" s="1242"/>
      <c r="PNW38" s="1242"/>
      <c r="PNX38" s="1242"/>
      <c r="PNY38" s="1242"/>
      <c r="PNZ38" s="1242"/>
      <c r="POA38" s="1242"/>
      <c r="POB38" s="1242"/>
      <c r="POC38" s="1242"/>
      <c r="POD38" s="1242"/>
      <c r="POE38" s="1242"/>
      <c r="POF38" s="1242"/>
      <c r="POG38" s="1242"/>
      <c r="POH38" s="1242"/>
      <c r="POI38" s="1242"/>
      <c r="POJ38" s="1242"/>
      <c r="POK38" s="1242"/>
      <c r="POL38" s="1242"/>
      <c r="POM38" s="1242"/>
      <c r="PON38" s="1242"/>
      <c r="POO38" s="1242"/>
      <c r="POP38" s="1242"/>
      <c r="POQ38" s="1242"/>
      <c r="POR38" s="1242"/>
      <c r="POS38" s="1242"/>
      <c r="POT38" s="1242"/>
      <c r="POU38" s="1242"/>
      <c r="POV38" s="1242"/>
      <c r="POW38" s="1242"/>
      <c r="POX38" s="1242"/>
      <c r="POY38" s="1242"/>
      <c r="POZ38" s="1242"/>
      <c r="PPA38" s="1242"/>
      <c r="PPB38" s="1242"/>
      <c r="PPC38" s="1242"/>
      <c r="PPD38" s="1242"/>
      <c r="PPE38" s="1242"/>
      <c r="PPF38" s="1242"/>
      <c r="PPG38" s="1242"/>
      <c r="PPH38" s="1242"/>
      <c r="PPI38" s="1242"/>
      <c r="PPJ38" s="1242"/>
      <c r="PPK38" s="1242"/>
      <c r="PPL38" s="1242"/>
      <c r="PPM38" s="1242"/>
      <c r="PPN38" s="1242"/>
      <c r="PPO38" s="1242"/>
      <c r="PPP38" s="1242"/>
      <c r="PPQ38" s="1242"/>
      <c r="PPR38" s="1242"/>
      <c r="PPS38" s="1242"/>
      <c r="PPT38" s="1242"/>
      <c r="PPU38" s="1242"/>
      <c r="PPV38" s="1242"/>
      <c r="PPW38" s="1242"/>
      <c r="PPX38" s="1242"/>
      <c r="PPY38" s="1242"/>
      <c r="PPZ38" s="1242"/>
      <c r="PQA38" s="1242"/>
      <c r="PQB38" s="1242"/>
      <c r="PQC38" s="1242"/>
      <c r="PQD38" s="1242"/>
      <c r="PQE38" s="1242"/>
      <c r="PQF38" s="1242"/>
      <c r="PQG38" s="1242"/>
      <c r="PQH38" s="1242"/>
      <c r="PQI38" s="1242"/>
      <c r="PQJ38" s="1242"/>
      <c r="PQK38" s="1242"/>
      <c r="PQL38" s="1242"/>
      <c r="PQM38" s="1242"/>
      <c r="PQN38" s="1242"/>
      <c r="PQO38" s="1242"/>
      <c r="PQP38" s="1242"/>
      <c r="PQQ38" s="1242"/>
      <c r="PQR38" s="1242"/>
      <c r="PQS38" s="1242"/>
      <c r="PQT38" s="1242"/>
      <c r="PQU38" s="1242"/>
      <c r="PQV38" s="1242"/>
      <c r="PQW38" s="1242"/>
      <c r="PQX38" s="1242"/>
      <c r="PQY38" s="1242"/>
      <c r="PQZ38" s="1242"/>
      <c r="PRA38" s="1242"/>
      <c r="PRB38" s="1242"/>
      <c r="PRC38" s="1242"/>
      <c r="PRD38" s="1242"/>
      <c r="PRE38" s="1242"/>
      <c r="PRF38" s="1242"/>
      <c r="PRG38" s="1242"/>
      <c r="PRH38" s="1242"/>
      <c r="PRI38" s="1242"/>
      <c r="PRJ38" s="1242"/>
      <c r="PRK38" s="1242"/>
      <c r="PRL38" s="1242"/>
      <c r="PRM38" s="1242"/>
      <c r="PRN38" s="1242"/>
      <c r="PRO38" s="1242"/>
      <c r="PRP38" s="1242"/>
      <c r="PRQ38" s="1242"/>
      <c r="PRR38" s="1242"/>
      <c r="PRS38" s="1242"/>
      <c r="PRT38" s="1242"/>
      <c r="PRU38" s="1242"/>
      <c r="PRV38" s="1242"/>
      <c r="PRW38" s="1242"/>
      <c r="PRX38" s="1242"/>
      <c r="PRY38" s="1242"/>
      <c r="PRZ38" s="1242"/>
      <c r="PSA38" s="1242"/>
      <c r="PSB38" s="1242"/>
      <c r="PSC38" s="1242"/>
      <c r="PSD38" s="1242"/>
      <c r="PSE38" s="1242"/>
      <c r="PSF38" s="1242"/>
      <c r="PSG38" s="1242"/>
      <c r="PSH38" s="1242"/>
      <c r="PSI38" s="1242"/>
      <c r="PSJ38" s="1242"/>
      <c r="PSK38" s="1242"/>
      <c r="PSL38" s="1242"/>
      <c r="PSM38" s="1242"/>
      <c r="PSN38" s="1242"/>
      <c r="PSO38" s="1242"/>
      <c r="PSP38" s="1242"/>
      <c r="PSQ38" s="1242"/>
      <c r="PSR38" s="1242"/>
      <c r="PSS38" s="1242"/>
      <c r="PST38" s="1242"/>
      <c r="PSU38" s="1242"/>
      <c r="PSV38" s="1242"/>
      <c r="PSW38" s="1242"/>
      <c r="PSX38" s="1242"/>
      <c r="PSY38" s="1242"/>
      <c r="PSZ38" s="1242"/>
      <c r="PTA38" s="1242"/>
      <c r="PTB38" s="1242"/>
      <c r="PTC38" s="1242"/>
      <c r="PTD38" s="1242"/>
      <c r="PTE38" s="1242"/>
      <c r="PTF38" s="1242"/>
      <c r="PTG38" s="1242"/>
      <c r="PTH38" s="1242"/>
      <c r="PTI38" s="1242"/>
      <c r="PTJ38" s="1242"/>
      <c r="PTK38" s="1242"/>
      <c r="PTL38" s="1242"/>
      <c r="PTM38" s="1242"/>
      <c r="PTN38" s="1242"/>
      <c r="PTO38" s="1242"/>
      <c r="PTP38" s="1242"/>
      <c r="PTQ38" s="1242"/>
      <c r="PTR38" s="1242"/>
      <c r="PTS38" s="1242"/>
      <c r="PTT38" s="1242"/>
      <c r="PTU38" s="1242"/>
      <c r="PTV38" s="1242"/>
      <c r="PTW38" s="1242"/>
      <c r="PTX38" s="1242"/>
      <c r="PTY38" s="1242"/>
      <c r="PTZ38" s="1242"/>
      <c r="PUA38" s="1242"/>
      <c r="PUB38" s="1242"/>
      <c r="PUC38" s="1242"/>
      <c r="PUD38" s="1242"/>
      <c r="PUE38" s="1242"/>
      <c r="PUF38" s="1242"/>
      <c r="PUG38" s="1242"/>
      <c r="PUH38" s="1242"/>
      <c r="PUI38" s="1242"/>
      <c r="PUJ38" s="1242"/>
      <c r="PUK38" s="1242"/>
      <c r="PUL38" s="1242"/>
      <c r="PUM38" s="1242"/>
      <c r="PUN38" s="1242"/>
      <c r="PUO38" s="1242"/>
      <c r="PUP38" s="1242"/>
      <c r="PUQ38" s="1242"/>
      <c r="PUR38" s="1242"/>
      <c r="PUS38" s="1242"/>
      <c r="PUT38" s="1242"/>
      <c r="PUU38" s="1242"/>
      <c r="PUV38" s="1242"/>
      <c r="PUW38" s="1242"/>
      <c r="PUX38" s="1242"/>
      <c r="PUY38" s="1242"/>
      <c r="PUZ38" s="1242"/>
      <c r="PVA38" s="1242"/>
      <c r="PVB38" s="1242"/>
      <c r="PVC38" s="1242"/>
      <c r="PVD38" s="1242"/>
      <c r="PVE38" s="1242"/>
      <c r="PVF38" s="1242"/>
      <c r="PVG38" s="1242"/>
      <c r="PVH38" s="1242"/>
      <c r="PVI38" s="1242"/>
      <c r="PVJ38" s="1242"/>
      <c r="PVK38" s="1242"/>
      <c r="PVL38" s="1242"/>
      <c r="PVM38" s="1242"/>
      <c r="PVN38" s="1242"/>
      <c r="PVO38" s="1242"/>
      <c r="PVP38" s="1242"/>
      <c r="PVQ38" s="1242"/>
      <c r="PVR38" s="1242"/>
      <c r="PVS38" s="1242"/>
      <c r="PVT38" s="1242"/>
      <c r="PVU38" s="1242"/>
      <c r="PVV38" s="1242"/>
      <c r="PVW38" s="1242"/>
      <c r="PVX38" s="1242"/>
      <c r="PVY38" s="1242"/>
      <c r="PVZ38" s="1242"/>
      <c r="PWA38" s="1242"/>
      <c r="PWB38" s="1242"/>
      <c r="PWC38" s="1242"/>
      <c r="PWD38" s="1242"/>
      <c r="PWE38" s="1242"/>
      <c r="PWF38" s="1242"/>
      <c r="PWG38" s="1242"/>
      <c r="PWH38" s="1242"/>
      <c r="PWI38" s="1242"/>
      <c r="PWJ38" s="1242"/>
      <c r="PWK38" s="1242"/>
      <c r="PWL38" s="1242"/>
      <c r="PWM38" s="1242"/>
      <c r="PWN38" s="1242"/>
      <c r="PWO38" s="1242"/>
      <c r="PWP38" s="1242"/>
      <c r="PWQ38" s="1242"/>
      <c r="PWR38" s="1242"/>
      <c r="PWS38" s="1242"/>
      <c r="PWT38" s="1242"/>
      <c r="PWU38" s="1242"/>
      <c r="PWV38" s="1242"/>
      <c r="PWW38" s="1242"/>
      <c r="PWX38" s="1242"/>
      <c r="PWY38" s="1242"/>
      <c r="PWZ38" s="1242"/>
      <c r="PXA38" s="1242"/>
      <c r="PXB38" s="1242"/>
      <c r="PXC38" s="1242"/>
      <c r="PXD38" s="1242"/>
      <c r="PXE38" s="1242"/>
      <c r="PXF38" s="1242"/>
      <c r="PXG38" s="1242"/>
      <c r="PXH38" s="1242"/>
      <c r="PXI38" s="1242"/>
      <c r="PXJ38" s="1242"/>
      <c r="PXK38" s="1242"/>
      <c r="PXL38" s="1242"/>
      <c r="PXM38" s="1242"/>
      <c r="PXN38" s="1242"/>
      <c r="PXO38" s="1242"/>
      <c r="PXP38" s="1242"/>
      <c r="PXQ38" s="1242"/>
      <c r="PXR38" s="1242"/>
      <c r="PXS38" s="1242"/>
      <c r="PXT38" s="1242"/>
      <c r="PXU38" s="1242"/>
      <c r="PXV38" s="1242"/>
      <c r="PXW38" s="1242"/>
      <c r="PXX38" s="1242"/>
      <c r="PXY38" s="1242"/>
      <c r="PXZ38" s="1242"/>
      <c r="PYA38" s="1242"/>
      <c r="PYB38" s="1242"/>
      <c r="PYC38" s="1242"/>
      <c r="PYD38" s="1242"/>
      <c r="PYE38" s="1242"/>
      <c r="PYF38" s="1242"/>
      <c r="PYG38" s="1242"/>
      <c r="PYH38" s="1242"/>
      <c r="PYI38" s="1242"/>
      <c r="PYJ38" s="1242"/>
      <c r="PYK38" s="1242"/>
      <c r="PYL38" s="1242"/>
      <c r="PYM38" s="1242"/>
      <c r="PYN38" s="1242"/>
      <c r="PYO38" s="1242"/>
      <c r="PYP38" s="1242"/>
      <c r="PYQ38" s="1242"/>
      <c r="PYR38" s="1242"/>
      <c r="PYS38" s="1242"/>
      <c r="PYT38" s="1242"/>
      <c r="PYU38" s="1242"/>
      <c r="PYV38" s="1242"/>
      <c r="PYW38" s="1242"/>
      <c r="PYX38" s="1242"/>
      <c r="PYY38" s="1242"/>
      <c r="PYZ38" s="1242"/>
      <c r="PZA38" s="1242"/>
      <c r="PZB38" s="1242"/>
      <c r="PZC38" s="1242"/>
      <c r="PZD38" s="1242"/>
      <c r="PZE38" s="1242"/>
      <c r="PZF38" s="1242"/>
      <c r="PZG38" s="1242"/>
      <c r="PZH38" s="1242"/>
      <c r="PZI38" s="1242"/>
      <c r="PZJ38" s="1242"/>
      <c r="PZK38" s="1242"/>
      <c r="PZL38" s="1242"/>
      <c r="PZM38" s="1242"/>
      <c r="PZN38" s="1242"/>
      <c r="PZO38" s="1242"/>
      <c r="PZP38" s="1242"/>
      <c r="PZQ38" s="1242"/>
      <c r="PZR38" s="1242"/>
      <c r="PZS38" s="1242"/>
      <c r="PZT38" s="1242"/>
      <c r="PZU38" s="1242"/>
      <c r="PZV38" s="1242"/>
      <c r="PZW38" s="1242"/>
      <c r="PZX38" s="1242"/>
      <c r="PZY38" s="1242"/>
      <c r="PZZ38" s="1242"/>
      <c r="QAA38" s="1242"/>
      <c r="QAB38" s="1242"/>
      <c r="QAC38" s="1242"/>
      <c r="QAD38" s="1242"/>
      <c r="QAE38" s="1242"/>
      <c r="QAF38" s="1242"/>
      <c r="QAG38" s="1242"/>
      <c r="QAH38" s="1242"/>
      <c r="QAI38" s="1242"/>
      <c r="QAJ38" s="1242"/>
      <c r="QAK38" s="1242"/>
      <c r="QAL38" s="1242"/>
      <c r="QAM38" s="1242"/>
      <c r="QAN38" s="1242"/>
      <c r="QAO38" s="1242"/>
      <c r="QAP38" s="1242"/>
      <c r="QAQ38" s="1242"/>
      <c r="QAR38" s="1242"/>
      <c r="QAS38" s="1242"/>
      <c r="QAT38" s="1242"/>
      <c r="QAU38" s="1242"/>
      <c r="QAV38" s="1242"/>
      <c r="QAW38" s="1242"/>
      <c r="QAX38" s="1242"/>
      <c r="QAY38" s="1242"/>
      <c r="QAZ38" s="1242"/>
      <c r="QBA38" s="1242"/>
      <c r="QBB38" s="1242"/>
      <c r="QBC38" s="1242"/>
      <c r="QBD38" s="1242"/>
      <c r="QBE38" s="1242"/>
      <c r="QBF38" s="1242"/>
      <c r="QBG38" s="1242"/>
      <c r="QBH38" s="1242"/>
      <c r="QBI38" s="1242"/>
      <c r="QBJ38" s="1242"/>
      <c r="QBK38" s="1242"/>
      <c r="QBL38" s="1242"/>
      <c r="QBM38" s="1242"/>
      <c r="QBN38" s="1242"/>
      <c r="QBO38" s="1242"/>
      <c r="QBP38" s="1242"/>
      <c r="QBQ38" s="1242"/>
      <c r="QBR38" s="1242"/>
      <c r="QBS38" s="1242"/>
      <c r="QBT38" s="1242"/>
      <c r="QBU38" s="1242"/>
      <c r="QBV38" s="1242"/>
      <c r="QBW38" s="1242"/>
      <c r="QBX38" s="1242"/>
      <c r="QBY38" s="1242"/>
      <c r="QBZ38" s="1242"/>
      <c r="QCA38" s="1242"/>
      <c r="QCB38" s="1242"/>
      <c r="QCC38" s="1242"/>
      <c r="QCD38" s="1242"/>
      <c r="QCE38" s="1242"/>
      <c r="QCF38" s="1242"/>
      <c r="QCG38" s="1242"/>
      <c r="QCH38" s="1242"/>
      <c r="QCI38" s="1242"/>
      <c r="QCJ38" s="1242"/>
      <c r="QCK38" s="1242"/>
      <c r="QCL38" s="1242"/>
      <c r="QCM38" s="1242"/>
      <c r="QCN38" s="1242"/>
      <c r="QCO38" s="1242"/>
      <c r="QCP38" s="1242"/>
      <c r="QCQ38" s="1242"/>
      <c r="QCR38" s="1242"/>
      <c r="QCS38" s="1242"/>
      <c r="QCT38" s="1242"/>
      <c r="QCU38" s="1242"/>
      <c r="QCV38" s="1242"/>
      <c r="QCW38" s="1242"/>
      <c r="QCX38" s="1242"/>
      <c r="QCY38" s="1242"/>
      <c r="QCZ38" s="1242"/>
      <c r="QDA38" s="1242"/>
      <c r="QDB38" s="1242"/>
      <c r="QDC38" s="1242"/>
      <c r="QDD38" s="1242"/>
      <c r="QDE38" s="1242"/>
      <c r="QDF38" s="1242"/>
      <c r="QDG38" s="1242"/>
      <c r="QDH38" s="1242"/>
      <c r="QDI38" s="1242"/>
      <c r="QDJ38" s="1242"/>
      <c r="QDK38" s="1242"/>
      <c r="QDL38" s="1242"/>
      <c r="QDM38" s="1242"/>
      <c r="QDN38" s="1242"/>
      <c r="QDO38" s="1242"/>
      <c r="QDP38" s="1242"/>
      <c r="QDQ38" s="1242"/>
      <c r="QDR38" s="1242"/>
      <c r="QDS38" s="1242"/>
      <c r="QDT38" s="1242"/>
      <c r="QDU38" s="1242"/>
      <c r="QDV38" s="1242"/>
      <c r="QDW38" s="1242"/>
      <c r="QDX38" s="1242"/>
      <c r="QDY38" s="1242"/>
      <c r="QDZ38" s="1242"/>
      <c r="QEA38" s="1242"/>
      <c r="QEB38" s="1242"/>
      <c r="QEC38" s="1242"/>
      <c r="QED38" s="1242"/>
      <c r="QEE38" s="1242"/>
      <c r="QEF38" s="1242"/>
      <c r="QEG38" s="1242"/>
      <c r="QEH38" s="1242"/>
      <c r="QEI38" s="1242"/>
      <c r="QEJ38" s="1242"/>
      <c r="QEK38" s="1242"/>
      <c r="QEL38" s="1242"/>
      <c r="QEM38" s="1242"/>
      <c r="QEN38" s="1242"/>
      <c r="QEO38" s="1242"/>
      <c r="QEP38" s="1242"/>
      <c r="QEQ38" s="1242"/>
      <c r="QER38" s="1242"/>
      <c r="QES38" s="1242"/>
      <c r="QET38" s="1242"/>
      <c r="QEU38" s="1242"/>
      <c r="QEV38" s="1242"/>
      <c r="QEW38" s="1242"/>
      <c r="QEX38" s="1242"/>
      <c r="QEY38" s="1242"/>
      <c r="QEZ38" s="1242"/>
      <c r="QFA38" s="1242"/>
      <c r="QFB38" s="1242"/>
      <c r="QFC38" s="1242"/>
      <c r="QFD38" s="1242"/>
      <c r="QFE38" s="1242"/>
      <c r="QFF38" s="1242"/>
      <c r="QFG38" s="1242"/>
      <c r="QFH38" s="1242"/>
      <c r="QFI38" s="1242"/>
      <c r="QFJ38" s="1242"/>
      <c r="QFK38" s="1242"/>
      <c r="QFL38" s="1242"/>
      <c r="QFM38" s="1242"/>
      <c r="QFN38" s="1242"/>
      <c r="QFO38" s="1242"/>
      <c r="QFP38" s="1242"/>
      <c r="QFQ38" s="1242"/>
      <c r="QFR38" s="1242"/>
      <c r="QFS38" s="1242"/>
      <c r="QFT38" s="1242"/>
      <c r="QFU38" s="1242"/>
      <c r="QFV38" s="1242"/>
      <c r="QFW38" s="1242"/>
      <c r="QFX38" s="1242"/>
      <c r="QFY38" s="1242"/>
      <c r="QFZ38" s="1242"/>
      <c r="QGA38" s="1242"/>
      <c r="QGB38" s="1242"/>
      <c r="QGC38" s="1242"/>
      <c r="QGD38" s="1242"/>
      <c r="QGE38" s="1242"/>
      <c r="QGF38" s="1242"/>
      <c r="QGG38" s="1242"/>
      <c r="QGH38" s="1242"/>
      <c r="QGI38" s="1242"/>
      <c r="QGJ38" s="1242"/>
      <c r="QGK38" s="1242"/>
      <c r="QGL38" s="1242"/>
      <c r="QGM38" s="1242"/>
      <c r="QGN38" s="1242"/>
      <c r="QGO38" s="1242"/>
      <c r="QGP38" s="1242"/>
      <c r="QGQ38" s="1242"/>
      <c r="QGR38" s="1242"/>
      <c r="QGS38" s="1242"/>
      <c r="QGT38" s="1242"/>
      <c r="QGU38" s="1242"/>
      <c r="QGV38" s="1242"/>
      <c r="QGW38" s="1242"/>
      <c r="QGX38" s="1242"/>
      <c r="QGY38" s="1242"/>
      <c r="QGZ38" s="1242"/>
      <c r="QHA38" s="1242"/>
      <c r="QHB38" s="1242"/>
      <c r="QHC38" s="1242"/>
      <c r="QHD38" s="1242"/>
      <c r="QHE38" s="1242"/>
      <c r="QHF38" s="1242"/>
      <c r="QHG38" s="1242"/>
      <c r="QHH38" s="1242"/>
      <c r="QHI38" s="1242"/>
      <c r="QHJ38" s="1242"/>
      <c r="QHK38" s="1242"/>
      <c r="QHL38" s="1242"/>
      <c r="QHM38" s="1242"/>
      <c r="QHN38" s="1242"/>
      <c r="QHO38" s="1242"/>
      <c r="QHP38" s="1242"/>
      <c r="QHQ38" s="1242"/>
      <c r="QHR38" s="1242"/>
      <c r="QHS38" s="1242"/>
      <c r="QHT38" s="1242"/>
      <c r="QHU38" s="1242"/>
      <c r="QHV38" s="1242"/>
      <c r="QHW38" s="1242"/>
      <c r="QHX38" s="1242"/>
      <c r="QHY38" s="1242"/>
      <c r="QHZ38" s="1242"/>
      <c r="QIA38" s="1242"/>
      <c r="QIB38" s="1242"/>
      <c r="QIC38" s="1242"/>
      <c r="QID38" s="1242"/>
      <c r="QIE38" s="1242"/>
      <c r="QIF38" s="1242"/>
      <c r="QIG38" s="1242"/>
      <c r="QIH38" s="1242"/>
      <c r="QII38" s="1242"/>
      <c r="QIJ38" s="1242"/>
      <c r="QIK38" s="1242"/>
      <c r="QIL38" s="1242"/>
      <c r="QIM38" s="1242"/>
      <c r="QIN38" s="1242"/>
      <c r="QIO38" s="1242"/>
      <c r="QIP38" s="1242"/>
      <c r="QIQ38" s="1242"/>
      <c r="QIR38" s="1242"/>
      <c r="QIS38" s="1242"/>
      <c r="QIT38" s="1242"/>
      <c r="QIU38" s="1242"/>
      <c r="QIV38" s="1242"/>
      <c r="QIW38" s="1242"/>
      <c r="QIX38" s="1242"/>
      <c r="QIY38" s="1242"/>
      <c r="QIZ38" s="1242"/>
      <c r="QJA38" s="1242"/>
      <c r="QJB38" s="1242"/>
      <c r="QJC38" s="1242"/>
      <c r="QJD38" s="1242"/>
      <c r="QJE38" s="1242"/>
      <c r="QJF38" s="1242"/>
      <c r="QJG38" s="1242"/>
      <c r="QJH38" s="1242"/>
      <c r="QJI38" s="1242"/>
      <c r="QJJ38" s="1242"/>
      <c r="QJK38" s="1242"/>
      <c r="QJL38" s="1242"/>
      <c r="QJM38" s="1242"/>
      <c r="QJN38" s="1242"/>
      <c r="QJO38" s="1242"/>
      <c r="QJP38" s="1242"/>
      <c r="QJQ38" s="1242"/>
      <c r="QJR38" s="1242"/>
      <c r="QJS38" s="1242"/>
      <c r="QJT38" s="1242"/>
      <c r="QJU38" s="1242"/>
      <c r="QJV38" s="1242"/>
      <c r="QJW38" s="1242"/>
      <c r="QJX38" s="1242"/>
      <c r="QJY38" s="1242"/>
      <c r="QJZ38" s="1242"/>
      <c r="QKA38" s="1242"/>
      <c r="QKB38" s="1242"/>
      <c r="QKC38" s="1242"/>
      <c r="QKD38" s="1242"/>
      <c r="QKE38" s="1242"/>
      <c r="QKF38" s="1242"/>
      <c r="QKG38" s="1242"/>
      <c r="QKH38" s="1242"/>
      <c r="QKI38" s="1242"/>
      <c r="QKJ38" s="1242"/>
      <c r="QKK38" s="1242"/>
      <c r="QKL38" s="1242"/>
      <c r="QKM38" s="1242"/>
      <c r="QKN38" s="1242"/>
      <c r="QKO38" s="1242"/>
      <c r="QKP38" s="1242"/>
      <c r="QKQ38" s="1242"/>
      <c r="QKR38" s="1242"/>
      <c r="QKS38" s="1242"/>
      <c r="QKT38" s="1242"/>
      <c r="QKU38" s="1242"/>
      <c r="QKV38" s="1242"/>
      <c r="QKW38" s="1242"/>
      <c r="QKX38" s="1242"/>
      <c r="QKY38" s="1242"/>
      <c r="QKZ38" s="1242"/>
      <c r="QLA38" s="1242"/>
      <c r="QLB38" s="1242"/>
      <c r="QLC38" s="1242"/>
      <c r="QLD38" s="1242"/>
      <c r="QLE38" s="1242"/>
      <c r="QLF38" s="1242"/>
      <c r="QLG38" s="1242"/>
      <c r="QLH38" s="1242"/>
      <c r="QLI38" s="1242"/>
      <c r="QLJ38" s="1242"/>
      <c r="QLK38" s="1242"/>
      <c r="QLL38" s="1242"/>
      <c r="QLM38" s="1242"/>
      <c r="QLN38" s="1242"/>
      <c r="QLO38" s="1242"/>
      <c r="QLP38" s="1242"/>
      <c r="QLQ38" s="1242"/>
      <c r="QLR38" s="1242"/>
      <c r="QLS38" s="1242"/>
      <c r="QLT38" s="1242"/>
      <c r="QLU38" s="1242"/>
      <c r="QLV38" s="1242"/>
      <c r="QLW38" s="1242"/>
      <c r="QLX38" s="1242"/>
      <c r="QLY38" s="1242"/>
      <c r="QLZ38" s="1242"/>
      <c r="QMA38" s="1242"/>
      <c r="QMB38" s="1242"/>
      <c r="QMC38" s="1242"/>
      <c r="QMD38" s="1242"/>
      <c r="QME38" s="1242"/>
      <c r="QMF38" s="1242"/>
      <c r="QMG38" s="1242"/>
      <c r="QMH38" s="1242"/>
      <c r="QMI38" s="1242"/>
      <c r="QMJ38" s="1242"/>
      <c r="QMK38" s="1242"/>
      <c r="QML38" s="1242"/>
      <c r="QMM38" s="1242"/>
      <c r="QMN38" s="1242"/>
      <c r="QMO38" s="1242"/>
      <c r="QMP38" s="1242"/>
      <c r="QMQ38" s="1242"/>
      <c r="QMR38" s="1242"/>
      <c r="QMS38" s="1242"/>
      <c r="QMT38" s="1242"/>
      <c r="QMU38" s="1242"/>
      <c r="QMV38" s="1242"/>
      <c r="QMW38" s="1242"/>
      <c r="QMX38" s="1242"/>
      <c r="QMY38" s="1242"/>
      <c r="QMZ38" s="1242"/>
      <c r="QNA38" s="1242"/>
      <c r="QNB38" s="1242"/>
      <c r="QNC38" s="1242"/>
      <c r="QND38" s="1242"/>
      <c r="QNE38" s="1242"/>
      <c r="QNF38" s="1242"/>
      <c r="QNG38" s="1242"/>
      <c r="QNH38" s="1242"/>
      <c r="QNI38" s="1242"/>
      <c r="QNJ38" s="1242"/>
      <c r="QNK38" s="1242"/>
      <c r="QNL38" s="1242"/>
      <c r="QNM38" s="1242"/>
      <c r="QNN38" s="1242"/>
      <c r="QNO38" s="1242"/>
      <c r="QNP38" s="1242"/>
      <c r="QNQ38" s="1242"/>
      <c r="QNR38" s="1242"/>
      <c r="QNS38" s="1242"/>
      <c r="QNT38" s="1242"/>
      <c r="QNU38" s="1242"/>
      <c r="QNV38" s="1242"/>
      <c r="QNW38" s="1242"/>
      <c r="QNX38" s="1242"/>
      <c r="QNY38" s="1242"/>
      <c r="QNZ38" s="1242"/>
      <c r="QOA38" s="1242"/>
      <c r="QOB38" s="1242"/>
      <c r="QOC38" s="1242"/>
      <c r="QOD38" s="1242"/>
      <c r="QOE38" s="1242"/>
      <c r="QOF38" s="1242"/>
      <c r="QOG38" s="1242"/>
      <c r="QOH38" s="1242"/>
      <c r="QOI38" s="1242"/>
      <c r="QOJ38" s="1242"/>
      <c r="QOK38" s="1242"/>
      <c r="QOL38" s="1242"/>
      <c r="QOM38" s="1242"/>
      <c r="QON38" s="1242"/>
      <c r="QOO38" s="1242"/>
      <c r="QOP38" s="1242"/>
      <c r="QOQ38" s="1242"/>
      <c r="QOR38" s="1242"/>
      <c r="QOS38" s="1242"/>
      <c r="QOT38" s="1242"/>
      <c r="QOU38" s="1242"/>
      <c r="QOV38" s="1242"/>
      <c r="QOW38" s="1242"/>
      <c r="QOX38" s="1242"/>
      <c r="QOY38" s="1242"/>
      <c r="QOZ38" s="1242"/>
      <c r="QPA38" s="1242"/>
      <c r="QPB38" s="1242"/>
      <c r="QPC38" s="1242"/>
      <c r="QPD38" s="1242"/>
      <c r="QPE38" s="1242"/>
      <c r="QPF38" s="1242"/>
      <c r="QPG38" s="1242"/>
      <c r="QPH38" s="1242"/>
      <c r="QPI38" s="1242"/>
      <c r="QPJ38" s="1242"/>
      <c r="QPK38" s="1242"/>
      <c r="QPL38" s="1242"/>
      <c r="QPM38" s="1242"/>
      <c r="QPN38" s="1242"/>
      <c r="QPO38" s="1242"/>
      <c r="QPP38" s="1242"/>
      <c r="QPQ38" s="1242"/>
      <c r="QPR38" s="1242"/>
      <c r="QPS38" s="1242"/>
      <c r="QPT38" s="1242"/>
      <c r="QPU38" s="1242"/>
      <c r="QPV38" s="1242"/>
      <c r="QPW38" s="1242"/>
      <c r="QPX38" s="1242"/>
      <c r="QPY38" s="1242"/>
      <c r="QPZ38" s="1242"/>
      <c r="QQA38" s="1242"/>
      <c r="QQB38" s="1242"/>
      <c r="QQC38" s="1242"/>
      <c r="QQD38" s="1242"/>
      <c r="QQE38" s="1242"/>
      <c r="QQF38" s="1242"/>
      <c r="QQG38" s="1242"/>
      <c r="QQH38" s="1242"/>
      <c r="QQI38" s="1242"/>
      <c r="QQJ38" s="1242"/>
      <c r="QQK38" s="1242"/>
      <c r="QQL38" s="1242"/>
      <c r="QQM38" s="1242"/>
      <c r="QQN38" s="1242"/>
      <c r="QQO38" s="1242"/>
      <c r="QQP38" s="1242"/>
      <c r="QQQ38" s="1242"/>
      <c r="QQR38" s="1242"/>
      <c r="QQS38" s="1242"/>
      <c r="QQT38" s="1242"/>
      <c r="QQU38" s="1242"/>
      <c r="QQV38" s="1242"/>
      <c r="QQW38" s="1242"/>
      <c r="QQX38" s="1242"/>
      <c r="QQY38" s="1242"/>
      <c r="QQZ38" s="1242"/>
      <c r="QRA38" s="1242"/>
      <c r="QRB38" s="1242"/>
      <c r="QRC38" s="1242"/>
      <c r="QRD38" s="1242"/>
      <c r="QRE38" s="1242"/>
      <c r="QRF38" s="1242"/>
      <c r="QRG38" s="1242"/>
      <c r="QRH38" s="1242"/>
      <c r="QRI38" s="1242"/>
      <c r="QRJ38" s="1242"/>
      <c r="QRK38" s="1242"/>
      <c r="QRL38" s="1242"/>
      <c r="QRM38" s="1242"/>
      <c r="QRN38" s="1242"/>
      <c r="QRO38" s="1242"/>
      <c r="QRP38" s="1242"/>
      <c r="QRQ38" s="1242"/>
      <c r="QRR38" s="1242"/>
      <c r="QRS38" s="1242"/>
      <c r="QRT38" s="1242"/>
      <c r="QRU38" s="1242"/>
      <c r="QRV38" s="1242"/>
      <c r="QRW38" s="1242"/>
      <c r="QRX38" s="1242"/>
      <c r="QRY38" s="1242"/>
      <c r="QRZ38" s="1242"/>
      <c r="QSA38" s="1242"/>
      <c r="QSB38" s="1242"/>
      <c r="QSC38" s="1242"/>
      <c r="QSD38" s="1242"/>
      <c r="QSE38" s="1242"/>
      <c r="QSF38" s="1242"/>
      <c r="QSG38" s="1242"/>
      <c r="QSH38" s="1242"/>
      <c r="QSI38" s="1242"/>
      <c r="QSJ38" s="1242"/>
      <c r="QSK38" s="1242"/>
      <c r="QSL38" s="1242"/>
      <c r="QSM38" s="1242"/>
      <c r="QSN38" s="1242"/>
      <c r="QSO38" s="1242"/>
      <c r="QSP38" s="1242"/>
      <c r="QSQ38" s="1242"/>
      <c r="QSR38" s="1242"/>
      <c r="QSS38" s="1242"/>
      <c r="QST38" s="1242"/>
      <c r="QSU38" s="1242"/>
      <c r="QSV38" s="1242"/>
      <c r="QSW38" s="1242"/>
      <c r="QSX38" s="1242"/>
      <c r="QSY38" s="1242"/>
      <c r="QSZ38" s="1242"/>
      <c r="QTA38" s="1242"/>
      <c r="QTB38" s="1242"/>
      <c r="QTC38" s="1242"/>
      <c r="QTD38" s="1242"/>
      <c r="QTE38" s="1242"/>
      <c r="QTF38" s="1242"/>
      <c r="QTG38" s="1242"/>
      <c r="QTH38" s="1242"/>
      <c r="QTI38" s="1242"/>
      <c r="QTJ38" s="1242"/>
      <c r="QTK38" s="1242"/>
      <c r="QTL38" s="1242"/>
      <c r="QTM38" s="1242"/>
      <c r="QTN38" s="1242"/>
      <c r="QTO38" s="1242"/>
      <c r="QTP38" s="1242"/>
      <c r="QTQ38" s="1242"/>
      <c r="QTR38" s="1242"/>
      <c r="QTS38" s="1242"/>
      <c r="QTT38" s="1242"/>
      <c r="QTU38" s="1242"/>
      <c r="QTV38" s="1242"/>
      <c r="QTW38" s="1242"/>
      <c r="QTX38" s="1242"/>
      <c r="QTY38" s="1242"/>
      <c r="QTZ38" s="1242"/>
      <c r="QUA38" s="1242"/>
      <c r="QUB38" s="1242"/>
      <c r="QUC38" s="1242"/>
      <c r="QUD38" s="1242"/>
      <c r="QUE38" s="1242"/>
      <c r="QUF38" s="1242"/>
      <c r="QUG38" s="1242"/>
      <c r="QUH38" s="1242"/>
      <c r="QUI38" s="1242"/>
      <c r="QUJ38" s="1242"/>
      <c r="QUK38" s="1242"/>
      <c r="QUL38" s="1242"/>
      <c r="QUM38" s="1242"/>
      <c r="QUN38" s="1242"/>
      <c r="QUO38" s="1242"/>
      <c r="QUP38" s="1242"/>
      <c r="QUQ38" s="1242"/>
      <c r="QUR38" s="1242"/>
      <c r="QUS38" s="1242"/>
      <c r="QUT38" s="1242"/>
      <c r="QUU38" s="1242"/>
      <c r="QUV38" s="1242"/>
      <c r="QUW38" s="1242"/>
      <c r="QUX38" s="1242"/>
      <c r="QUY38" s="1242"/>
      <c r="QUZ38" s="1242"/>
      <c r="QVA38" s="1242"/>
      <c r="QVB38" s="1242"/>
      <c r="QVC38" s="1242"/>
      <c r="QVD38" s="1242"/>
      <c r="QVE38" s="1242"/>
      <c r="QVF38" s="1242"/>
      <c r="QVG38" s="1242"/>
      <c r="QVH38" s="1242"/>
      <c r="QVI38" s="1242"/>
      <c r="QVJ38" s="1242"/>
      <c r="QVK38" s="1242"/>
      <c r="QVL38" s="1242"/>
      <c r="QVM38" s="1242"/>
      <c r="QVN38" s="1242"/>
      <c r="QVO38" s="1242"/>
      <c r="QVP38" s="1242"/>
      <c r="QVQ38" s="1242"/>
      <c r="QVR38" s="1242"/>
      <c r="QVS38" s="1242"/>
      <c r="QVT38" s="1242"/>
      <c r="QVU38" s="1242"/>
      <c r="QVV38" s="1242"/>
      <c r="QVW38" s="1242"/>
      <c r="QVX38" s="1242"/>
      <c r="QVY38" s="1242"/>
      <c r="QVZ38" s="1242"/>
      <c r="QWA38" s="1242"/>
      <c r="QWB38" s="1242"/>
      <c r="QWC38" s="1242"/>
      <c r="QWD38" s="1242"/>
      <c r="QWE38" s="1242"/>
      <c r="QWF38" s="1242"/>
      <c r="QWG38" s="1242"/>
      <c r="QWH38" s="1242"/>
      <c r="QWI38" s="1242"/>
      <c r="QWJ38" s="1242"/>
      <c r="QWK38" s="1242"/>
      <c r="QWL38" s="1242"/>
      <c r="QWM38" s="1242"/>
      <c r="QWN38" s="1242"/>
      <c r="QWO38" s="1242"/>
      <c r="QWP38" s="1242"/>
      <c r="QWQ38" s="1242"/>
      <c r="QWR38" s="1242"/>
      <c r="QWS38" s="1242"/>
      <c r="QWT38" s="1242"/>
      <c r="QWU38" s="1242"/>
      <c r="QWV38" s="1242"/>
      <c r="QWW38" s="1242"/>
      <c r="QWX38" s="1242"/>
      <c r="QWY38" s="1242"/>
      <c r="QWZ38" s="1242"/>
      <c r="QXA38" s="1242"/>
      <c r="QXB38" s="1242"/>
      <c r="QXC38" s="1242"/>
      <c r="QXD38" s="1242"/>
      <c r="QXE38" s="1242"/>
      <c r="QXF38" s="1242"/>
      <c r="QXG38" s="1242"/>
      <c r="QXH38" s="1242"/>
      <c r="QXI38" s="1242"/>
      <c r="QXJ38" s="1242"/>
      <c r="QXK38" s="1242"/>
      <c r="QXL38" s="1242"/>
      <c r="QXM38" s="1242"/>
      <c r="QXN38" s="1242"/>
      <c r="QXO38" s="1242"/>
      <c r="QXP38" s="1242"/>
      <c r="QXQ38" s="1242"/>
      <c r="QXR38" s="1242"/>
      <c r="QXS38" s="1242"/>
      <c r="QXT38" s="1242"/>
      <c r="QXU38" s="1242"/>
      <c r="QXV38" s="1242"/>
      <c r="QXW38" s="1242"/>
      <c r="QXX38" s="1242"/>
      <c r="QXY38" s="1242"/>
      <c r="QXZ38" s="1242"/>
      <c r="QYA38" s="1242"/>
      <c r="QYB38" s="1242"/>
      <c r="QYC38" s="1242"/>
      <c r="QYD38" s="1242"/>
      <c r="QYE38" s="1242"/>
      <c r="QYF38" s="1242"/>
      <c r="QYG38" s="1242"/>
      <c r="QYH38" s="1242"/>
      <c r="QYI38" s="1242"/>
      <c r="QYJ38" s="1242"/>
      <c r="QYK38" s="1242"/>
      <c r="QYL38" s="1242"/>
      <c r="QYM38" s="1242"/>
      <c r="QYN38" s="1242"/>
      <c r="QYO38" s="1242"/>
      <c r="QYP38" s="1242"/>
      <c r="QYQ38" s="1242"/>
      <c r="QYR38" s="1242"/>
      <c r="QYS38" s="1242"/>
      <c r="QYT38" s="1242"/>
      <c r="QYU38" s="1242"/>
      <c r="QYV38" s="1242"/>
      <c r="QYW38" s="1242"/>
      <c r="QYX38" s="1242"/>
      <c r="QYY38" s="1242"/>
      <c r="QYZ38" s="1242"/>
      <c r="QZA38" s="1242"/>
      <c r="QZB38" s="1242"/>
      <c r="QZC38" s="1242"/>
      <c r="QZD38" s="1242"/>
      <c r="QZE38" s="1242"/>
      <c r="QZF38" s="1242"/>
      <c r="QZG38" s="1242"/>
      <c r="QZH38" s="1242"/>
      <c r="QZI38" s="1242"/>
      <c r="QZJ38" s="1242"/>
      <c r="QZK38" s="1242"/>
      <c r="QZL38" s="1242"/>
      <c r="QZM38" s="1242"/>
      <c r="QZN38" s="1242"/>
      <c r="QZO38" s="1242"/>
      <c r="QZP38" s="1242"/>
      <c r="QZQ38" s="1242"/>
      <c r="QZR38" s="1242"/>
      <c r="QZS38" s="1242"/>
      <c r="QZT38" s="1242"/>
      <c r="QZU38" s="1242"/>
      <c r="QZV38" s="1242"/>
      <c r="QZW38" s="1242"/>
      <c r="QZX38" s="1242"/>
      <c r="QZY38" s="1242"/>
      <c r="QZZ38" s="1242"/>
      <c r="RAA38" s="1242"/>
      <c r="RAB38" s="1242"/>
      <c r="RAC38" s="1242"/>
      <c r="RAD38" s="1242"/>
      <c r="RAE38" s="1242"/>
      <c r="RAF38" s="1242"/>
      <c r="RAG38" s="1242"/>
      <c r="RAH38" s="1242"/>
      <c r="RAI38" s="1242"/>
      <c r="RAJ38" s="1242"/>
      <c r="RAK38" s="1242"/>
      <c r="RAL38" s="1242"/>
      <c r="RAM38" s="1242"/>
      <c r="RAN38" s="1242"/>
      <c r="RAO38" s="1242"/>
      <c r="RAP38" s="1242"/>
      <c r="RAQ38" s="1242"/>
      <c r="RAR38" s="1242"/>
      <c r="RAS38" s="1242"/>
      <c r="RAT38" s="1242"/>
      <c r="RAU38" s="1242"/>
      <c r="RAV38" s="1242"/>
      <c r="RAW38" s="1242"/>
      <c r="RAX38" s="1242"/>
      <c r="RAY38" s="1242"/>
      <c r="RAZ38" s="1242"/>
      <c r="RBA38" s="1242"/>
      <c r="RBB38" s="1242"/>
      <c r="RBC38" s="1242"/>
      <c r="RBD38" s="1242"/>
      <c r="RBE38" s="1242"/>
      <c r="RBF38" s="1242"/>
      <c r="RBG38" s="1242"/>
      <c r="RBH38" s="1242"/>
      <c r="RBI38" s="1242"/>
      <c r="RBJ38" s="1242"/>
      <c r="RBK38" s="1242"/>
      <c r="RBL38" s="1242"/>
      <c r="RBM38" s="1242"/>
      <c r="RBN38" s="1242"/>
      <c r="RBO38" s="1242"/>
      <c r="RBP38" s="1242"/>
      <c r="RBQ38" s="1242"/>
      <c r="RBR38" s="1242"/>
      <c r="RBS38" s="1242"/>
      <c r="RBT38" s="1242"/>
      <c r="RBU38" s="1242"/>
      <c r="RBV38" s="1242"/>
      <c r="RBW38" s="1242"/>
      <c r="RBX38" s="1242"/>
      <c r="RBY38" s="1242"/>
      <c r="RBZ38" s="1242"/>
      <c r="RCA38" s="1242"/>
      <c r="RCB38" s="1242"/>
      <c r="RCC38" s="1242"/>
      <c r="RCD38" s="1242"/>
      <c r="RCE38" s="1242"/>
      <c r="RCF38" s="1242"/>
      <c r="RCG38" s="1242"/>
      <c r="RCH38" s="1242"/>
      <c r="RCI38" s="1242"/>
      <c r="RCJ38" s="1242"/>
      <c r="RCK38" s="1242"/>
      <c r="RCL38" s="1242"/>
      <c r="RCM38" s="1242"/>
      <c r="RCN38" s="1242"/>
      <c r="RCO38" s="1242"/>
      <c r="RCP38" s="1242"/>
      <c r="RCQ38" s="1242"/>
      <c r="RCR38" s="1242"/>
      <c r="RCS38" s="1242"/>
      <c r="RCT38" s="1242"/>
      <c r="RCU38" s="1242"/>
      <c r="RCV38" s="1242"/>
      <c r="RCW38" s="1242"/>
      <c r="RCX38" s="1242"/>
      <c r="RCY38" s="1242"/>
      <c r="RCZ38" s="1242"/>
      <c r="RDA38" s="1242"/>
      <c r="RDB38" s="1242"/>
      <c r="RDC38" s="1242"/>
      <c r="RDD38" s="1242"/>
      <c r="RDE38" s="1242"/>
      <c r="RDF38" s="1242"/>
      <c r="RDG38" s="1242"/>
      <c r="RDH38" s="1242"/>
      <c r="RDI38" s="1242"/>
      <c r="RDJ38" s="1242"/>
      <c r="RDK38" s="1242"/>
      <c r="RDL38" s="1242"/>
      <c r="RDM38" s="1242"/>
      <c r="RDN38" s="1242"/>
      <c r="RDO38" s="1242"/>
      <c r="RDP38" s="1242"/>
      <c r="RDQ38" s="1242"/>
      <c r="RDR38" s="1242"/>
      <c r="RDS38" s="1242"/>
      <c r="RDT38" s="1242"/>
      <c r="RDU38" s="1242"/>
      <c r="RDV38" s="1242"/>
      <c r="RDW38" s="1242"/>
      <c r="RDX38" s="1242"/>
      <c r="RDY38" s="1242"/>
      <c r="RDZ38" s="1242"/>
      <c r="REA38" s="1242"/>
      <c r="REB38" s="1242"/>
      <c r="REC38" s="1242"/>
      <c r="RED38" s="1242"/>
      <c r="REE38" s="1242"/>
      <c r="REF38" s="1242"/>
      <c r="REG38" s="1242"/>
      <c r="REH38" s="1242"/>
      <c r="REI38" s="1242"/>
      <c r="REJ38" s="1242"/>
      <c r="REK38" s="1242"/>
      <c r="REL38" s="1242"/>
      <c r="REM38" s="1242"/>
      <c r="REN38" s="1242"/>
      <c r="REO38" s="1242"/>
      <c r="REP38" s="1242"/>
      <c r="REQ38" s="1242"/>
      <c r="RER38" s="1242"/>
      <c r="RES38" s="1242"/>
      <c r="RET38" s="1242"/>
      <c r="REU38" s="1242"/>
      <c r="REV38" s="1242"/>
      <c r="REW38" s="1242"/>
      <c r="REX38" s="1242"/>
      <c r="REY38" s="1242"/>
      <c r="REZ38" s="1242"/>
      <c r="RFA38" s="1242"/>
      <c r="RFB38" s="1242"/>
      <c r="RFC38" s="1242"/>
      <c r="RFD38" s="1242"/>
      <c r="RFE38" s="1242"/>
      <c r="RFF38" s="1242"/>
      <c r="RFG38" s="1242"/>
      <c r="RFH38" s="1242"/>
      <c r="RFI38" s="1242"/>
      <c r="RFJ38" s="1242"/>
      <c r="RFK38" s="1242"/>
      <c r="RFL38" s="1242"/>
      <c r="RFM38" s="1242"/>
      <c r="RFN38" s="1242"/>
      <c r="RFO38" s="1242"/>
      <c r="RFP38" s="1242"/>
      <c r="RFQ38" s="1242"/>
      <c r="RFR38" s="1242"/>
      <c r="RFS38" s="1242"/>
      <c r="RFT38" s="1242"/>
      <c r="RFU38" s="1242"/>
      <c r="RFV38" s="1242"/>
      <c r="RFW38" s="1242"/>
      <c r="RFX38" s="1242"/>
      <c r="RFY38" s="1242"/>
      <c r="RFZ38" s="1242"/>
      <c r="RGA38" s="1242"/>
      <c r="RGB38" s="1242"/>
      <c r="RGC38" s="1242"/>
      <c r="RGD38" s="1242"/>
      <c r="RGE38" s="1242"/>
      <c r="RGF38" s="1242"/>
      <c r="RGG38" s="1242"/>
      <c r="RGH38" s="1242"/>
      <c r="RGI38" s="1242"/>
      <c r="RGJ38" s="1242"/>
      <c r="RGK38" s="1242"/>
      <c r="RGL38" s="1242"/>
      <c r="RGM38" s="1242"/>
      <c r="RGN38" s="1242"/>
      <c r="RGO38" s="1242"/>
      <c r="RGP38" s="1242"/>
      <c r="RGQ38" s="1242"/>
      <c r="RGR38" s="1242"/>
      <c r="RGS38" s="1242"/>
      <c r="RGT38" s="1242"/>
      <c r="RGU38" s="1242"/>
      <c r="RGV38" s="1242"/>
      <c r="RGW38" s="1242"/>
      <c r="RGX38" s="1242"/>
      <c r="RGY38" s="1242"/>
      <c r="RGZ38" s="1242"/>
      <c r="RHA38" s="1242"/>
      <c r="RHB38" s="1242"/>
      <c r="RHC38" s="1242"/>
      <c r="RHD38" s="1242"/>
      <c r="RHE38" s="1242"/>
      <c r="RHF38" s="1242"/>
      <c r="RHG38" s="1242"/>
      <c r="RHH38" s="1242"/>
      <c r="RHI38" s="1242"/>
      <c r="RHJ38" s="1242"/>
      <c r="RHK38" s="1242"/>
      <c r="RHL38" s="1242"/>
      <c r="RHM38" s="1242"/>
      <c r="RHN38" s="1242"/>
      <c r="RHO38" s="1242"/>
      <c r="RHP38" s="1242"/>
      <c r="RHQ38" s="1242"/>
      <c r="RHR38" s="1242"/>
      <c r="RHS38" s="1242"/>
      <c r="RHT38" s="1242"/>
      <c r="RHU38" s="1242"/>
      <c r="RHV38" s="1242"/>
      <c r="RHW38" s="1242"/>
      <c r="RHX38" s="1242"/>
      <c r="RHY38" s="1242"/>
      <c r="RHZ38" s="1242"/>
      <c r="RIA38" s="1242"/>
      <c r="RIB38" s="1242"/>
      <c r="RIC38" s="1242"/>
      <c r="RID38" s="1242"/>
      <c r="RIE38" s="1242"/>
      <c r="RIF38" s="1242"/>
      <c r="RIG38" s="1242"/>
      <c r="RIH38" s="1242"/>
      <c r="RII38" s="1242"/>
      <c r="RIJ38" s="1242"/>
      <c r="RIK38" s="1242"/>
      <c r="RIL38" s="1242"/>
      <c r="RIM38" s="1242"/>
      <c r="RIN38" s="1242"/>
      <c r="RIO38" s="1242"/>
      <c r="RIP38" s="1242"/>
      <c r="RIQ38" s="1242"/>
      <c r="RIR38" s="1242"/>
      <c r="RIS38" s="1242"/>
      <c r="RIT38" s="1242"/>
      <c r="RIU38" s="1242"/>
      <c r="RIV38" s="1242"/>
      <c r="RIW38" s="1242"/>
      <c r="RIX38" s="1242"/>
      <c r="RIY38" s="1242"/>
      <c r="RIZ38" s="1242"/>
      <c r="RJA38" s="1242"/>
      <c r="RJB38" s="1242"/>
      <c r="RJC38" s="1242"/>
      <c r="RJD38" s="1242"/>
      <c r="RJE38" s="1242"/>
      <c r="RJF38" s="1242"/>
      <c r="RJG38" s="1242"/>
      <c r="RJH38" s="1242"/>
      <c r="RJI38" s="1242"/>
      <c r="RJJ38" s="1242"/>
      <c r="RJK38" s="1242"/>
      <c r="RJL38" s="1242"/>
      <c r="RJM38" s="1242"/>
      <c r="RJN38" s="1242"/>
      <c r="RJO38" s="1242"/>
      <c r="RJP38" s="1242"/>
      <c r="RJQ38" s="1242"/>
      <c r="RJR38" s="1242"/>
      <c r="RJS38" s="1242"/>
      <c r="RJT38" s="1242"/>
      <c r="RJU38" s="1242"/>
      <c r="RJV38" s="1242"/>
      <c r="RJW38" s="1242"/>
      <c r="RJX38" s="1242"/>
      <c r="RJY38" s="1242"/>
      <c r="RJZ38" s="1242"/>
      <c r="RKA38" s="1242"/>
      <c r="RKB38" s="1242"/>
      <c r="RKC38" s="1242"/>
      <c r="RKD38" s="1242"/>
      <c r="RKE38" s="1242"/>
      <c r="RKF38" s="1242"/>
      <c r="RKG38" s="1242"/>
      <c r="RKH38" s="1242"/>
      <c r="RKI38" s="1242"/>
      <c r="RKJ38" s="1242"/>
      <c r="RKK38" s="1242"/>
      <c r="RKL38" s="1242"/>
      <c r="RKM38" s="1242"/>
      <c r="RKN38" s="1242"/>
      <c r="RKO38" s="1242"/>
      <c r="RKP38" s="1242"/>
      <c r="RKQ38" s="1242"/>
      <c r="RKR38" s="1242"/>
      <c r="RKS38" s="1242"/>
      <c r="RKT38" s="1242"/>
      <c r="RKU38" s="1242"/>
      <c r="RKV38" s="1242"/>
      <c r="RKW38" s="1242"/>
      <c r="RKX38" s="1242"/>
      <c r="RKY38" s="1242"/>
      <c r="RKZ38" s="1242"/>
      <c r="RLA38" s="1242"/>
      <c r="RLB38" s="1242"/>
      <c r="RLC38" s="1242"/>
      <c r="RLD38" s="1242"/>
      <c r="RLE38" s="1242"/>
      <c r="RLF38" s="1242"/>
      <c r="RLG38" s="1242"/>
      <c r="RLH38" s="1242"/>
      <c r="RLI38" s="1242"/>
      <c r="RLJ38" s="1242"/>
      <c r="RLK38" s="1242"/>
      <c r="RLL38" s="1242"/>
      <c r="RLM38" s="1242"/>
      <c r="RLN38" s="1242"/>
      <c r="RLO38" s="1242"/>
      <c r="RLP38" s="1242"/>
      <c r="RLQ38" s="1242"/>
      <c r="RLR38" s="1242"/>
      <c r="RLS38" s="1242"/>
      <c r="RLT38" s="1242"/>
      <c r="RLU38" s="1242"/>
      <c r="RLV38" s="1242"/>
      <c r="RLW38" s="1242"/>
      <c r="RLX38" s="1242"/>
      <c r="RLY38" s="1242"/>
      <c r="RLZ38" s="1242"/>
      <c r="RMA38" s="1242"/>
      <c r="RMB38" s="1242"/>
      <c r="RMC38" s="1242"/>
      <c r="RMD38" s="1242"/>
      <c r="RME38" s="1242"/>
      <c r="RMF38" s="1242"/>
      <c r="RMG38" s="1242"/>
      <c r="RMH38" s="1242"/>
      <c r="RMI38" s="1242"/>
      <c r="RMJ38" s="1242"/>
      <c r="RMK38" s="1242"/>
      <c r="RML38" s="1242"/>
      <c r="RMM38" s="1242"/>
      <c r="RMN38" s="1242"/>
      <c r="RMO38" s="1242"/>
      <c r="RMP38" s="1242"/>
      <c r="RMQ38" s="1242"/>
      <c r="RMR38" s="1242"/>
      <c r="RMS38" s="1242"/>
      <c r="RMT38" s="1242"/>
      <c r="RMU38" s="1242"/>
      <c r="RMV38" s="1242"/>
      <c r="RMW38" s="1242"/>
      <c r="RMX38" s="1242"/>
      <c r="RMY38" s="1242"/>
      <c r="RMZ38" s="1242"/>
      <c r="RNA38" s="1242"/>
      <c r="RNB38" s="1242"/>
      <c r="RNC38" s="1242"/>
      <c r="RND38" s="1242"/>
      <c r="RNE38" s="1242"/>
      <c r="RNF38" s="1242"/>
      <c r="RNG38" s="1242"/>
      <c r="RNH38" s="1242"/>
      <c r="RNI38" s="1242"/>
      <c r="RNJ38" s="1242"/>
      <c r="RNK38" s="1242"/>
      <c r="RNL38" s="1242"/>
      <c r="RNM38" s="1242"/>
      <c r="RNN38" s="1242"/>
      <c r="RNO38" s="1242"/>
      <c r="RNP38" s="1242"/>
      <c r="RNQ38" s="1242"/>
      <c r="RNR38" s="1242"/>
      <c r="RNS38" s="1242"/>
      <c r="RNT38" s="1242"/>
      <c r="RNU38" s="1242"/>
      <c r="RNV38" s="1242"/>
      <c r="RNW38" s="1242"/>
      <c r="RNX38" s="1242"/>
      <c r="RNY38" s="1242"/>
      <c r="RNZ38" s="1242"/>
      <c r="ROA38" s="1242"/>
      <c r="ROB38" s="1242"/>
      <c r="ROC38" s="1242"/>
      <c r="ROD38" s="1242"/>
      <c r="ROE38" s="1242"/>
      <c r="ROF38" s="1242"/>
      <c r="ROG38" s="1242"/>
      <c r="ROH38" s="1242"/>
      <c r="ROI38" s="1242"/>
      <c r="ROJ38" s="1242"/>
      <c r="ROK38" s="1242"/>
      <c r="ROL38" s="1242"/>
      <c r="ROM38" s="1242"/>
      <c r="RON38" s="1242"/>
      <c r="ROO38" s="1242"/>
      <c r="ROP38" s="1242"/>
      <c r="ROQ38" s="1242"/>
      <c r="ROR38" s="1242"/>
      <c r="ROS38" s="1242"/>
      <c r="ROT38" s="1242"/>
      <c r="ROU38" s="1242"/>
      <c r="ROV38" s="1242"/>
      <c r="ROW38" s="1242"/>
      <c r="ROX38" s="1242"/>
      <c r="ROY38" s="1242"/>
      <c r="ROZ38" s="1242"/>
      <c r="RPA38" s="1242"/>
      <c r="RPB38" s="1242"/>
      <c r="RPC38" s="1242"/>
      <c r="RPD38" s="1242"/>
      <c r="RPE38" s="1242"/>
      <c r="RPF38" s="1242"/>
      <c r="RPG38" s="1242"/>
      <c r="RPH38" s="1242"/>
      <c r="RPI38" s="1242"/>
      <c r="RPJ38" s="1242"/>
      <c r="RPK38" s="1242"/>
      <c r="RPL38" s="1242"/>
      <c r="RPM38" s="1242"/>
      <c r="RPN38" s="1242"/>
      <c r="RPO38" s="1242"/>
      <c r="RPP38" s="1242"/>
      <c r="RPQ38" s="1242"/>
      <c r="RPR38" s="1242"/>
      <c r="RPS38" s="1242"/>
      <c r="RPT38" s="1242"/>
      <c r="RPU38" s="1242"/>
      <c r="RPV38" s="1242"/>
      <c r="RPW38" s="1242"/>
      <c r="RPX38" s="1242"/>
      <c r="RPY38" s="1242"/>
      <c r="RPZ38" s="1242"/>
      <c r="RQA38" s="1242"/>
      <c r="RQB38" s="1242"/>
      <c r="RQC38" s="1242"/>
      <c r="RQD38" s="1242"/>
      <c r="RQE38" s="1242"/>
      <c r="RQF38" s="1242"/>
      <c r="RQG38" s="1242"/>
      <c r="RQH38" s="1242"/>
      <c r="RQI38" s="1242"/>
      <c r="RQJ38" s="1242"/>
      <c r="RQK38" s="1242"/>
      <c r="RQL38" s="1242"/>
      <c r="RQM38" s="1242"/>
      <c r="RQN38" s="1242"/>
      <c r="RQO38" s="1242"/>
      <c r="RQP38" s="1242"/>
      <c r="RQQ38" s="1242"/>
      <c r="RQR38" s="1242"/>
      <c r="RQS38" s="1242"/>
      <c r="RQT38" s="1242"/>
      <c r="RQU38" s="1242"/>
      <c r="RQV38" s="1242"/>
      <c r="RQW38" s="1242"/>
      <c r="RQX38" s="1242"/>
      <c r="RQY38" s="1242"/>
      <c r="RQZ38" s="1242"/>
      <c r="RRA38" s="1242"/>
      <c r="RRB38" s="1242"/>
      <c r="RRC38" s="1242"/>
      <c r="RRD38" s="1242"/>
      <c r="RRE38" s="1242"/>
      <c r="RRF38" s="1242"/>
      <c r="RRG38" s="1242"/>
      <c r="RRH38" s="1242"/>
      <c r="RRI38" s="1242"/>
      <c r="RRJ38" s="1242"/>
      <c r="RRK38" s="1242"/>
      <c r="RRL38" s="1242"/>
      <c r="RRM38" s="1242"/>
      <c r="RRN38" s="1242"/>
      <c r="RRO38" s="1242"/>
      <c r="RRP38" s="1242"/>
      <c r="RRQ38" s="1242"/>
      <c r="RRR38" s="1242"/>
      <c r="RRS38" s="1242"/>
      <c r="RRT38" s="1242"/>
      <c r="RRU38" s="1242"/>
      <c r="RRV38" s="1242"/>
      <c r="RRW38" s="1242"/>
      <c r="RRX38" s="1242"/>
      <c r="RRY38" s="1242"/>
      <c r="RRZ38" s="1242"/>
      <c r="RSA38" s="1242"/>
      <c r="RSB38" s="1242"/>
      <c r="RSC38" s="1242"/>
      <c r="RSD38" s="1242"/>
      <c r="RSE38" s="1242"/>
      <c r="RSF38" s="1242"/>
      <c r="RSG38" s="1242"/>
      <c r="RSH38" s="1242"/>
      <c r="RSI38" s="1242"/>
      <c r="RSJ38" s="1242"/>
      <c r="RSK38" s="1242"/>
      <c r="RSL38" s="1242"/>
      <c r="RSM38" s="1242"/>
      <c r="RSN38" s="1242"/>
      <c r="RSO38" s="1242"/>
      <c r="RSP38" s="1242"/>
      <c r="RSQ38" s="1242"/>
      <c r="RSR38" s="1242"/>
      <c r="RSS38" s="1242"/>
      <c r="RST38" s="1242"/>
      <c r="RSU38" s="1242"/>
      <c r="RSV38" s="1242"/>
      <c r="RSW38" s="1242"/>
      <c r="RSX38" s="1242"/>
      <c r="RSY38" s="1242"/>
      <c r="RSZ38" s="1242"/>
      <c r="RTA38" s="1242"/>
      <c r="RTB38" s="1242"/>
      <c r="RTC38" s="1242"/>
      <c r="RTD38" s="1242"/>
      <c r="RTE38" s="1242"/>
      <c r="RTF38" s="1242"/>
      <c r="RTG38" s="1242"/>
      <c r="RTH38" s="1242"/>
      <c r="RTI38" s="1242"/>
      <c r="RTJ38" s="1242"/>
      <c r="RTK38" s="1242"/>
      <c r="RTL38" s="1242"/>
      <c r="RTM38" s="1242"/>
      <c r="RTN38" s="1242"/>
      <c r="RTO38" s="1242"/>
      <c r="RTP38" s="1242"/>
      <c r="RTQ38" s="1242"/>
      <c r="RTR38" s="1242"/>
      <c r="RTS38" s="1242"/>
      <c r="RTT38" s="1242"/>
      <c r="RTU38" s="1242"/>
      <c r="RTV38" s="1242"/>
      <c r="RTW38" s="1242"/>
      <c r="RTX38" s="1242"/>
      <c r="RTY38" s="1242"/>
      <c r="RTZ38" s="1242"/>
      <c r="RUA38" s="1242"/>
      <c r="RUB38" s="1242"/>
      <c r="RUC38" s="1242"/>
      <c r="RUD38" s="1242"/>
      <c r="RUE38" s="1242"/>
      <c r="RUF38" s="1242"/>
      <c r="RUG38" s="1242"/>
      <c r="RUH38" s="1242"/>
      <c r="RUI38" s="1242"/>
      <c r="RUJ38" s="1242"/>
      <c r="RUK38" s="1242"/>
      <c r="RUL38" s="1242"/>
      <c r="RUM38" s="1242"/>
      <c r="RUN38" s="1242"/>
      <c r="RUO38" s="1242"/>
      <c r="RUP38" s="1242"/>
      <c r="RUQ38" s="1242"/>
      <c r="RUR38" s="1242"/>
      <c r="RUS38" s="1242"/>
      <c r="RUT38" s="1242"/>
      <c r="RUU38" s="1242"/>
      <c r="RUV38" s="1242"/>
      <c r="RUW38" s="1242"/>
      <c r="RUX38" s="1242"/>
      <c r="RUY38" s="1242"/>
      <c r="RUZ38" s="1242"/>
      <c r="RVA38" s="1242"/>
      <c r="RVB38" s="1242"/>
      <c r="RVC38" s="1242"/>
      <c r="RVD38" s="1242"/>
      <c r="RVE38" s="1242"/>
      <c r="RVF38" s="1242"/>
      <c r="RVG38" s="1242"/>
      <c r="RVH38" s="1242"/>
      <c r="RVI38" s="1242"/>
      <c r="RVJ38" s="1242"/>
      <c r="RVK38" s="1242"/>
      <c r="RVL38" s="1242"/>
      <c r="RVM38" s="1242"/>
      <c r="RVN38" s="1242"/>
      <c r="RVO38" s="1242"/>
      <c r="RVP38" s="1242"/>
      <c r="RVQ38" s="1242"/>
      <c r="RVR38" s="1242"/>
      <c r="RVS38" s="1242"/>
      <c r="RVT38" s="1242"/>
      <c r="RVU38" s="1242"/>
      <c r="RVV38" s="1242"/>
      <c r="RVW38" s="1242"/>
      <c r="RVX38" s="1242"/>
      <c r="RVY38" s="1242"/>
      <c r="RVZ38" s="1242"/>
      <c r="RWA38" s="1242"/>
      <c r="RWB38" s="1242"/>
      <c r="RWC38" s="1242"/>
      <c r="RWD38" s="1242"/>
      <c r="RWE38" s="1242"/>
      <c r="RWF38" s="1242"/>
      <c r="RWG38" s="1242"/>
      <c r="RWH38" s="1242"/>
      <c r="RWI38" s="1242"/>
      <c r="RWJ38" s="1242"/>
      <c r="RWK38" s="1242"/>
      <c r="RWL38" s="1242"/>
      <c r="RWM38" s="1242"/>
      <c r="RWN38" s="1242"/>
      <c r="RWO38" s="1242"/>
      <c r="RWP38" s="1242"/>
      <c r="RWQ38" s="1242"/>
      <c r="RWR38" s="1242"/>
      <c r="RWS38" s="1242"/>
      <c r="RWT38" s="1242"/>
      <c r="RWU38" s="1242"/>
      <c r="RWV38" s="1242"/>
      <c r="RWW38" s="1242"/>
      <c r="RWX38" s="1242"/>
      <c r="RWY38" s="1242"/>
      <c r="RWZ38" s="1242"/>
      <c r="RXA38" s="1242"/>
      <c r="RXB38" s="1242"/>
      <c r="RXC38" s="1242"/>
      <c r="RXD38" s="1242"/>
      <c r="RXE38" s="1242"/>
      <c r="RXF38" s="1242"/>
      <c r="RXG38" s="1242"/>
      <c r="RXH38" s="1242"/>
      <c r="RXI38" s="1242"/>
      <c r="RXJ38" s="1242"/>
      <c r="RXK38" s="1242"/>
      <c r="RXL38" s="1242"/>
      <c r="RXM38" s="1242"/>
      <c r="RXN38" s="1242"/>
      <c r="RXO38" s="1242"/>
      <c r="RXP38" s="1242"/>
      <c r="RXQ38" s="1242"/>
      <c r="RXR38" s="1242"/>
      <c r="RXS38" s="1242"/>
      <c r="RXT38" s="1242"/>
      <c r="RXU38" s="1242"/>
      <c r="RXV38" s="1242"/>
      <c r="RXW38" s="1242"/>
      <c r="RXX38" s="1242"/>
      <c r="RXY38" s="1242"/>
      <c r="RXZ38" s="1242"/>
      <c r="RYA38" s="1242"/>
      <c r="RYB38" s="1242"/>
      <c r="RYC38" s="1242"/>
      <c r="RYD38" s="1242"/>
      <c r="RYE38" s="1242"/>
      <c r="RYF38" s="1242"/>
      <c r="RYG38" s="1242"/>
      <c r="RYH38" s="1242"/>
      <c r="RYI38" s="1242"/>
      <c r="RYJ38" s="1242"/>
      <c r="RYK38" s="1242"/>
      <c r="RYL38" s="1242"/>
      <c r="RYM38" s="1242"/>
      <c r="RYN38" s="1242"/>
      <c r="RYO38" s="1242"/>
      <c r="RYP38" s="1242"/>
      <c r="RYQ38" s="1242"/>
      <c r="RYR38" s="1242"/>
      <c r="RYS38" s="1242"/>
      <c r="RYT38" s="1242"/>
      <c r="RYU38" s="1242"/>
      <c r="RYV38" s="1242"/>
      <c r="RYW38" s="1242"/>
      <c r="RYX38" s="1242"/>
      <c r="RYY38" s="1242"/>
      <c r="RYZ38" s="1242"/>
      <c r="RZA38" s="1242"/>
      <c r="RZB38" s="1242"/>
      <c r="RZC38" s="1242"/>
      <c r="RZD38" s="1242"/>
      <c r="RZE38" s="1242"/>
      <c r="RZF38" s="1242"/>
      <c r="RZG38" s="1242"/>
      <c r="RZH38" s="1242"/>
      <c r="RZI38" s="1242"/>
      <c r="RZJ38" s="1242"/>
      <c r="RZK38" s="1242"/>
      <c r="RZL38" s="1242"/>
      <c r="RZM38" s="1242"/>
      <c r="RZN38" s="1242"/>
      <c r="RZO38" s="1242"/>
      <c r="RZP38" s="1242"/>
      <c r="RZQ38" s="1242"/>
      <c r="RZR38" s="1242"/>
      <c r="RZS38" s="1242"/>
      <c r="RZT38" s="1242"/>
      <c r="RZU38" s="1242"/>
      <c r="RZV38" s="1242"/>
      <c r="RZW38" s="1242"/>
      <c r="RZX38" s="1242"/>
      <c r="RZY38" s="1242"/>
      <c r="RZZ38" s="1242"/>
      <c r="SAA38" s="1242"/>
      <c r="SAB38" s="1242"/>
      <c r="SAC38" s="1242"/>
      <c r="SAD38" s="1242"/>
      <c r="SAE38" s="1242"/>
      <c r="SAF38" s="1242"/>
      <c r="SAG38" s="1242"/>
      <c r="SAH38" s="1242"/>
      <c r="SAI38" s="1242"/>
      <c r="SAJ38" s="1242"/>
      <c r="SAK38" s="1242"/>
      <c r="SAL38" s="1242"/>
      <c r="SAM38" s="1242"/>
      <c r="SAN38" s="1242"/>
      <c r="SAO38" s="1242"/>
      <c r="SAP38" s="1242"/>
      <c r="SAQ38" s="1242"/>
      <c r="SAR38" s="1242"/>
      <c r="SAS38" s="1242"/>
      <c r="SAT38" s="1242"/>
      <c r="SAU38" s="1242"/>
      <c r="SAV38" s="1242"/>
      <c r="SAW38" s="1242"/>
      <c r="SAX38" s="1242"/>
      <c r="SAY38" s="1242"/>
      <c r="SAZ38" s="1242"/>
      <c r="SBA38" s="1242"/>
      <c r="SBB38" s="1242"/>
      <c r="SBC38" s="1242"/>
      <c r="SBD38" s="1242"/>
      <c r="SBE38" s="1242"/>
      <c r="SBF38" s="1242"/>
      <c r="SBG38" s="1242"/>
      <c r="SBH38" s="1242"/>
      <c r="SBI38" s="1242"/>
      <c r="SBJ38" s="1242"/>
      <c r="SBK38" s="1242"/>
      <c r="SBL38" s="1242"/>
      <c r="SBM38" s="1242"/>
      <c r="SBN38" s="1242"/>
      <c r="SBO38" s="1242"/>
      <c r="SBP38" s="1242"/>
      <c r="SBQ38" s="1242"/>
      <c r="SBR38" s="1242"/>
      <c r="SBS38" s="1242"/>
      <c r="SBT38" s="1242"/>
      <c r="SBU38" s="1242"/>
      <c r="SBV38" s="1242"/>
      <c r="SBW38" s="1242"/>
      <c r="SBX38" s="1242"/>
      <c r="SBY38" s="1242"/>
      <c r="SBZ38" s="1242"/>
      <c r="SCA38" s="1242"/>
      <c r="SCB38" s="1242"/>
      <c r="SCC38" s="1242"/>
      <c r="SCD38" s="1242"/>
      <c r="SCE38" s="1242"/>
      <c r="SCF38" s="1242"/>
      <c r="SCG38" s="1242"/>
      <c r="SCH38" s="1242"/>
      <c r="SCI38" s="1242"/>
      <c r="SCJ38" s="1242"/>
      <c r="SCK38" s="1242"/>
      <c r="SCL38" s="1242"/>
      <c r="SCM38" s="1242"/>
      <c r="SCN38" s="1242"/>
      <c r="SCO38" s="1242"/>
      <c r="SCP38" s="1242"/>
      <c r="SCQ38" s="1242"/>
      <c r="SCR38" s="1242"/>
      <c r="SCS38" s="1242"/>
      <c r="SCT38" s="1242"/>
      <c r="SCU38" s="1242"/>
      <c r="SCV38" s="1242"/>
      <c r="SCW38" s="1242"/>
      <c r="SCX38" s="1242"/>
      <c r="SCY38" s="1242"/>
      <c r="SCZ38" s="1242"/>
      <c r="SDA38" s="1242"/>
      <c r="SDB38" s="1242"/>
      <c r="SDC38" s="1242"/>
      <c r="SDD38" s="1242"/>
      <c r="SDE38" s="1242"/>
      <c r="SDF38" s="1242"/>
      <c r="SDG38" s="1242"/>
      <c r="SDH38" s="1242"/>
      <c r="SDI38" s="1242"/>
      <c r="SDJ38" s="1242"/>
      <c r="SDK38" s="1242"/>
      <c r="SDL38" s="1242"/>
      <c r="SDM38" s="1242"/>
      <c r="SDN38" s="1242"/>
      <c r="SDO38" s="1242"/>
      <c r="SDP38" s="1242"/>
      <c r="SDQ38" s="1242"/>
      <c r="SDR38" s="1242"/>
      <c r="SDS38" s="1242"/>
      <c r="SDT38" s="1242"/>
      <c r="SDU38" s="1242"/>
      <c r="SDV38" s="1242"/>
      <c r="SDW38" s="1242"/>
      <c r="SDX38" s="1242"/>
      <c r="SDY38" s="1242"/>
      <c r="SDZ38" s="1242"/>
      <c r="SEA38" s="1242"/>
      <c r="SEB38" s="1242"/>
      <c r="SEC38" s="1242"/>
      <c r="SED38" s="1242"/>
      <c r="SEE38" s="1242"/>
      <c r="SEF38" s="1242"/>
      <c r="SEG38" s="1242"/>
      <c r="SEH38" s="1242"/>
      <c r="SEI38" s="1242"/>
      <c r="SEJ38" s="1242"/>
      <c r="SEK38" s="1242"/>
      <c r="SEL38" s="1242"/>
      <c r="SEM38" s="1242"/>
      <c r="SEN38" s="1242"/>
      <c r="SEO38" s="1242"/>
      <c r="SEP38" s="1242"/>
      <c r="SEQ38" s="1242"/>
      <c r="SER38" s="1242"/>
      <c r="SES38" s="1242"/>
      <c r="SET38" s="1242"/>
      <c r="SEU38" s="1242"/>
      <c r="SEV38" s="1242"/>
      <c r="SEW38" s="1242"/>
      <c r="SEX38" s="1242"/>
      <c r="SEY38" s="1242"/>
      <c r="SEZ38" s="1242"/>
      <c r="SFA38" s="1242"/>
      <c r="SFB38" s="1242"/>
      <c r="SFC38" s="1242"/>
      <c r="SFD38" s="1242"/>
      <c r="SFE38" s="1242"/>
      <c r="SFF38" s="1242"/>
      <c r="SFG38" s="1242"/>
      <c r="SFH38" s="1242"/>
      <c r="SFI38" s="1242"/>
      <c r="SFJ38" s="1242"/>
      <c r="SFK38" s="1242"/>
      <c r="SFL38" s="1242"/>
      <c r="SFM38" s="1242"/>
      <c r="SFN38" s="1242"/>
      <c r="SFO38" s="1242"/>
      <c r="SFP38" s="1242"/>
      <c r="SFQ38" s="1242"/>
      <c r="SFR38" s="1242"/>
      <c r="SFS38" s="1242"/>
      <c r="SFT38" s="1242"/>
      <c r="SFU38" s="1242"/>
      <c r="SFV38" s="1242"/>
      <c r="SFW38" s="1242"/>
      <c r="SFX38" s="1242"/>
      <c r="SFY38" s="1242"/>
      <c r="SFZ38" s="1242"/>
      <c r="SGA38" s="1242"/>
      <c r="SGB38" s="1242"/>
      <c r="SGC38" s="1242"/>
      <c r="SGD38" s="1242"/>
      <c r="SGE38" s="1242"/>
      <c r="SGF38" s="1242"/>
      <c r="SGG38" s="1242"/>
      <c r="SGH38" s="1242"/>
      <c r="SGI38" s="1242"/>
      <c r="SGJ38" s="1242"/>
      <c r="SGK38" s="1242"/>
      <c r="SGL38" s="1242"/>
      <c r="SGM38" s="1242"/>
      <c r="SGN38" s="1242"/>
      <c r="SGO38" s="1242"/>
      <c r="SGP38" s="1242"/>
      <c r="SGQ38" s="1242"/>
      <c r="SGR38" s="1242"/>
      <c r="SGS38" s="1242"/>
      <c r="SGT38" s="1242"/>
      <c r="SGU38" s="1242"/>
      <c r="SGV38" s="1242"/>
      <c r="SGW38" s="1242"/>
      <c r="SGX38" s="1242"/>
      <c r="SGY38" s="1242"/>
      <c r="SGZ38" s="1242"/>
      <c r="SHA38" s="1242"/>
      <c r="SHB38" s="1242"/>
      <c r="SHC38" s="1242"/>
      <c r="SHD38" s="1242"/>
      <c r="SHE38" s="1242"/>
      <c r="SHF38" s="1242"/>
      <c r="SHG38" s="1242"/>
      <c r="SHH38" s="1242"/>
      <c r="SHI38" s="1242"/>
      <c r="SHJ38" s="1242"/>
      <c r="SHK38" s="1242"/>
      <c r="SHL38" s="1242"/>
      <c r="SHM38" s="1242"/>
      <c r="SHN38" s="1242"/>
      <c r="SHO38" s="1242"/>
      <c r="SHP38" s="1242"/>
      <c r="SHQ38" s="1242"/>
      <c r="SHR38" s="1242"/>
      <c r="SHS38" s="1242"/>
      <c r="SHT38" s="1242"/>
      <c r="SHU38" s="1242"/>
      <c r="SHV38" s="1242"/>
      <c r="SHW38" s="1242"/>
      <c r="SHX38" s="1242"/>
      <c r="SHY38" s="1242"/>
      <c r="SHZ38" s="1242"/>
      <c r="SIA38" s="1242"/>
      <c r="SIB38" s="1242"/>
      <c r="SIC38" s="1242"/>
      <c r="SID38" s="1242"/>
      <c r="SIE38" s="1242"/>
      <c r="SIF38" s="1242"/>
      <c r="SIG38" s="1242"/>
      <c r="SIH38" s="1242"/>
      <c r="SII38" s="1242"/>
      <c r="SIJ38" s="1242"/>
      <c r="SIK38" s="1242"/>
      <c r="SIL38" s="1242"/>
      <c r="SIM38" s="1242"/>
      <c r="SIN38" s="1242"/>
      <c r="SIO38" s="1242"/>
      <c r="SIP38" s="1242"/>
      <c r="SIQ38" s="1242"/>
      <c r="SIR38" s="1242"/>
      <c r="SIS38" s="1242"/>
      <c r="SIT38" s="1242"/>
      <c r="SIU38" s="1242"/>
      <c r="SIV38" s="1242"/>
      <c r="SIW38" s="1242"/>
      <c r="SIX38" s="1242"/>
      <c r="SIY38" s="1242"/>
      <c r="SIZ38" s="1242"/>
      <c r="SJA38" s="1242"/>
      <c r="SJB38" s="1242"/>
      <c r="SJC38" s="1242"/>
      <c r="SJD38" s="1242"/>
      <c r="SJE38" s="1242"/>
      <c r="SJF38" s="1242"/>
      <c r="SJG38" s="1242"/>
      <c r="SJH38" s="1242"/>
      <c r="SJI38" s="1242"/>
      <c r="SJJ38" s="1242"/>
      <c r="SJK38" s="1242"/>
      <c r="SJL38" s="1242"/>
      <c r="SJM38" s="1242"/>
      <c r="SJN38" s="1242"/>
      <c r="SJO38" s="1242"/>
      <c r="SJP38" s="1242"/>
      <c r="SJQ38" s="1242"/>
      <c r="SJR38" s="1242"/>
      <c r="SJS38" s="1242"/>
      <c r="SJT38" s="1242"/>
      <c r="SJU38" s="1242"/>
      <c r="SJV38" s="1242"/>
      <c r="SJW38" s="1242"/>
      <c r="SJX38" s="1242"/>
      <c r="SJY38" s="1242"/>
      <c r="SJZ38" s="1242"/>
      <c r="SKA38" s="1242"/>
      <c r="SKB38" s="1242"/>
      <c r="SKC38" s="1242"/>
      <c r="SKD38" s="1242"/>
      <c r="SKE38" s="1242"/>
      <c r="SKF38" s="1242"/>
      <c r="SKG38" s="1242"/>
      <c r="SKH38" s="1242"/>
      <c r="SKI38" s="1242"/>
      <c r="SKJ38" s="1242"/>
      <c r="SKK38" s="1242"/>
      <c r="SKL38" s="1242"/>
      <c r="SKM38" s="1242"/>
      <c r="SKN38" s="1242"/>
      <c r="SKO38" s="1242"/>
      <c r="SKP38" s="1242"/>
      <c r="SKQ38" s="1242"/>
      <c r="SKR38" s="1242"/>
      <c r="SKS38" s="1242"/>
      <c r="SKT38" s="1242"/>
      <c r="SKU38" s="1242"/>
      <c r="SKV38" s="1242"/>
      <c r="SKW38" s="1242"/>
      <c r="SKX38" s="1242"/>
      <c r="SKY38" s="1242"/>
      <c r="SKZ38" s="1242"/>
      <c r="SLA38" s="1242"/>
      <c r="SLB38" s="1242"/>
      <c r="SLC38" s="1242"/>
      <c r="SLD38" s="1242"/>
      <c r="SLE38" s="1242"/>
      <c r="SLF38" s="1242"/>
      <c r="SLG38" s="1242"/>
      <c r="SLH38" s="1242"/>
      <c r="SLI38" s="1242"/>
      <c r="SLJ38" s="1242"/>
      <c r="SLK38" s="1242"/>
      <c r="SLL38" s="1242"/>
      <c r="SLM38" s="1242"/>
      <c r="SLN38" s="1242"/>
      <c r="SLO38" s="1242"/>
      <c r="SLP38" s="1242"/>
      <c r="SLQ38" s="1242"/>
      <c r="SLR38" s="1242"/>
      <c r="SLS38" s="1242"/>
      <c r="SLT38" s="1242"/>
      <c r="SLU38" s="1242"/>
      <c r="SLV38" s="1242"/>
      <c r="SLW38" s="1242"/>
      <c r="SLX38" s="1242"/>
      <c r="SLY38" s="1242"/>
      <c r="SLZ38" s="1242"/>
      <c r="SMA38" s="1242"/>
      <c r="SMB38" s="1242"/>
      <c r="SMC38" s="1242"/>
      <c r="SMD38" s="1242"/>
      <c r="SME38" s="1242"/>
      <c r="SMF38" s="1242"/>
      <c r="SMG38" s="1242"/>
      <c r="SMH38" s="1242"/>
      <c r="SMI38" s="1242"/>
      <c r="SMJ38" s="1242"/>
      <c r="SMK38" s="1242"/>
      <c r="SML38" s="1242"/>
      <c r="SMM38" s="1242"/>
      <c r="SMN38" s="1242"/>
      <c r="SMO38" s="1242"/>
      <c r="SMP38" s="1242"/>
      <c r="SMQ38" s="1242"/>
      <c r="SMR38" s="1242"/>
      <c r="SMS38" s="1242"/>
      <c r="SMT38" s="1242"/>
      <c r="SMU38" s="1242"/>
      <c r="SMV38" s="1242"/>
      <c r="SMW38" s="1242"/>
      <c r="SMX38" s="1242"/>
      <c r="SMY38" s="1242"/>
      <c r="SMZ38" s="1242"/>
      <c r="SNA38" s="1242"/>
      <c r="SNB38" s="1242"/>
      <c r="SNC38" s="1242"/>
      <c r="SND38" s="1242"/>
      <c r="SNE38" s="1242"/>
      <c r="SNF38" s="1242"/>
      <c r="SNG38" s="1242"/>
      <c r="SNH38" s="1242"/>
      <c r="SNI38" s="1242"/>
      <c r="SNJ38" s="1242"/>
      <c r="SNK38" s="1242"/>
      <c r="SNL38" s="1242"/>
      <c r="SNM38" s="1242"/>
      <c r="SNN38" s="1242"/>
      <c r="SNO38" s="1242"/>
      <c r="SNP38" s="1242"/>
      <c r="SNQ38" s="1242"/>
      <c r="SNR38" s="1242"/>
      <c r="SNS38" s="1242"/>
      <c r="SNT38" s="1242"/>
      <c r="SNU38" s="1242"/>
      <c r="SNV38" s="1242"/>
      <c r="SNW38" s="1242"/>
      <c r="SNX38" s="1242"/>
      <c r="SNY38" s="1242"/>
      <c r="SNZ38" s="1242"/>
      <c r="SOA38" s="1242"/>
      <c r="SOB38" s="1242"/>
      <c r="SOC38" s="1242"/>
      <c r="SOD38" s="1242"/>
      <c r="SOE38" s="1242"/>
      <c r="SOF38" s="1242"/>
      <c r="SOG38" s="1242"/>
      <c r="SOH38" s="1242"/>
      <c r="SOI38" s="1242"/>
      <c r="SOJ38" s="1242"/>
      <c r="SOK38" s="1242"/>
      <c r="SOL38" s="1242"/>
      <c r="SOM38" s="1242"/>
      <c r="SON38" s="1242"/>
      <c r="SOO38" s="1242"/>
      <c r="SOP38" s="1242"/>
      <c r="SOQ38" s="1242"/>
      <c r="SOR38" s="1242"/>
      <c r="SOS38" s="1242"/>
      <c r="SOT38" s="1242"/>
      <c r="SOU38" s="1242"/>
      <c r="SOV38" s="1242"/>
      <c r="SOW38" s="1242"/>
      <c r="SOX38" s="1242"/>
      <c r="SOY38" s="1242"/>
      <c r="SOZ38" s="1242"/>
      <c r="SPA38" s="1242"/>
      <c r="SPB38" s="1242"/>
      <c r="SPC38" s="1242"/>
      <c r="SPD38" s="1242"/>
      <c r="SPE38" s="1242"/>
      <c r="SPF38" s="1242"/>
      <c r="SPG38" s="1242"/>
      <c r="SPH38" s="1242"/>
      <c r="SPI38" s="1242"/>
      <c r="SPJ38" s="1242"/>
      <c r="SPK38" s="1242"/>
      <c r="SPL38" s="1242"/>
      <c r="SPM38" s="1242"/>
      <c r="SPN38" s="1242"/>
      <c r="SPO38" s="1242"/>
      <c r="SPP38" s="1242"/>
      <c r="SPQ38" s="1242"/>
      <c r="SPR38" s="1242"/>
      <c r="SPS38" s="1242"/>
      <c r="SPT38" s="1242"/>
      <c r="SPU38" s="1242"/>
      <c r="SPV38" s="1242"/>
      <c r="SPW38" s="1242"/>
      <c r="SPX38" s="1242"/>
      <c r="SPY38" s="1242"/>
      <c r="SPZ38" s="1242"/>
      <c r="SQA38" s="1242"/>
      <c r="SQB38" s="1242"/>
      <c r="SQC38" s="1242"/>
      <c r="SQD38" s="1242"/>
      <c r="SQE38" s="1242"/>
      <c r="SQF38" s="1242"/>
      <c r="SQG38" s="1242"/>
      <c r="SQH38" s="1242"/>
      <c r="SQI38" s="1242"/>
      <c r="SQJ38" s="1242"/>
      <c r="SQK38" s="1242"/>
      <c r="SQL38" s="1242"/>
      <c r="SQM38" s="1242"/>
      <c r="SQN38" s="1242"/>
      <c r="SQO38" s="1242"/>
      <c r="SQP38" s="1242"/>
      <c r="SQQ38" s="1242"/>
      <c r="SQR38" s="1242"/>
      <c r="SQS38" s="1242"/>
      <c r="SQT38" s="1242"/>
      <c r="SQU38" s="1242"/>
      <c r="SQV38" s="1242"/>
      <c r="SQW38" s="1242"/>
      <c r="SQX38" s="1242"/>
      <c r="SQY38" s="1242"/>
      <c r="SQZ38" s="1242"/>
      <c r="SRA38" s="1242"/>
      <c r="SRB38" s="1242"/>
      <c r="SRC38" s="1242"/>
      <c r="SRD38" s="1242"/>
      <c r="SRE38" s="1242"/>
      <c r="SRF38" s="1242"/>
      <c r="SRG38" s="1242"/>
      <c r="SRH38" s="1242"/>
      <c r="SRI38" s="1242"/>
      <c r="SRJ38" s="1242"/>
      <c r="SRK38" s="1242"/>
      <c r="SRL38" s="1242"/>
      <c r="SRM38" s="1242"/>
      <c r="SRN38" s="1242"/>
      <c r="SRO38" s="1242"/>
      <c r="SRP38" s="1242"/>
      <c r="SRQ38" s="1242"/>
      <c r="SRR38" s="1242"/>
      <c r="SRS38" s="1242"/>
      <c r="SRT38" s="1242"/>
      <c r="SRU38" s="1242"/>
      <c r="SRV38" s="1242"/>
      <c r="SRW38" s="1242"/>
      <c r="SRX38" s="1242"/>
      <c r="SRY38" s="1242"/>
      <c r="SRZ38" s="1242"/>
      <c r="SSA38" s="1242"/>
      <c r="SSB38" s="1242"/>
      <c r="SSC38" s="1242"/>
      <c r="SSD38" s="1242"/>
      <c r="SSE38" s="1242"/>
      <c r="SSF38" s="1242"/>
      <c r="SSG38" s="1242"/>
      <c r="SSH38" s="1242"/>
      <c r="SSI38" s="1242"/>
      <c r="SSJ38" s="1242"/>
      <c r="SSK38" s="1242"/>
      <c r="SSL38" s="1242"/>
      <c r="SSM38" s="1242"/>
      <c r="SSN38" s="1242"/>
      <c r="SSO38" s="1242"/>
      <c r="SSP38" s="1242"/>
      <c r="SSQ38" s="1242"/>
      <c r="SSR38" s="1242"/>
      <c r="SSS38" s="1242"/>
      <c r="SST38" s="1242"/>
      <c r="SSU38" s="1242"/>
      <c r="SSV38" s="1242"/>
      <c r="SSW38" s="1242"/>
      <c r="SSX38" s="1242"/>
      <c r="SSY38" s="1242"/>
      <c r="SSZ38" s="1242"/>
      <c r="STA38" s="1242"/>
      <c r="STB38" s="1242"/>
      <c r="STC38" s="1242"/>
      <c r="STD38" s="1242"/>
      <c r="STE38" s="1242"/>
      <c r="STF38" s="1242"/>
      <c r="STG38" s="1242"/>
      <c r="STH38" s="1242"/>
      <c r="STI38" s="1242"/>
      <c r="STJ38" s="1242"/>
      <c r="STK38" s="1242"/>
      <c r="STL38" s="1242"/>
      <c r="STM38" s="1242"/>
      <c r="STN38" s="1242"/>
      <c r="STO38" s="1242"/>
      <c r="STP38" s="1242"/>
      <c r="STQ38" s="1242"/>
      <c r="STR38" s="1242"/>
      <c r="STS38" s="1242"/>
      <c r="STT38" s="1242"/>
      <c r="STU38" s="1242"/>
      <c r="STV38" s="1242"/>
      <c r="STW38" s="1242"/>
      <c r="STX38" s="1242"/>
      <c r="STY38" s="1242"/>
      <c r="STZ38" s="1242"/>
      <c r="SUA38" s="1242"/>
      <c r="SUB38" s="1242"/>
      <c r="SUC38" s="1242"/>
      <c r="SUD38" s="1242"/>
      <c r="SUE38" s="1242"/>
      <c r="SUF38" s="1242"/>
      <c r="SUG38" s="1242"/>
      <c r="SUH38" s="1242"/>
      <c r="SUI38" s="1242"/>
      <c r="SUJ38" s="1242"/>
      <c r="SUK38" s="1242"/>
      <c r="SUL38" s="1242"/>
      <c r="SUM38" s="1242"/>
      <c r="SUN38" s="1242"/>
      <c r="SUO38" s="1242"/>
      <c r="SUP38" s="1242"/>
      <c r="SUQ38" s="1242"/>
      <c r="SUR38" s="1242"/>
      <c r="SUS38" s="1242"/>
      <c r="SUT38" s="1242"/>
      <c r="SUU38" s="1242"/>
      <c r="SUV38" s="1242"/>
      <c r="SUW38" s="1242"/>
      <c r="SUX38" s="1242"/>
      <c r="SUY38" s="1242"/>
      <c r="SUZ38" s="1242"/>
      <c r="SVA38" s="1242"/>
      <c r="SVB38" s="1242"/>
      <c r="SVC38" s="1242"/>
      <c r="SVD38" s="1242"/>
      <c r="SVE38" s="1242"/>
      <c r="SVF38" s="1242"/>
      <c r="SVG38" s="1242"/>
      <c r="SVH38" s="1242"/>
      <c r="SVI38" s="1242"/>
      <c r="SVJ38" s="1242"/>
      <c r="SVK38" s="1242"/>
      <c r="SVL38" s="1242"/>
      <c r="SVM38" s="1242"/>
      <c r="SVN38" s="1242"/>
      <c r="SVO38" s="1242"/>
      <c r="SVP38" s="1242"/>
      <c r="SVQ38" s="1242"/>
      <c r="SVR38" s="1242"/>
      <c r="SVS38" s="1242"/>
      <c r="SVT38" s="1242"/>
      <c r="SVU38" s="1242"/>
      <c r="SVV38" s="1242"/>
      <c r="SVW38" s="1242"/>
      <c r="SVX38" s="1242"/>
      <c r="SVY38" s="1242"/>
      <c r="SVZ38" s="1242"/>
      <c r="SWA38" s="1242"/>
      <c r="SWB38" s="1242"/>
      <c r="SWC38" s="1242"/>
      <c r="SWD38" s="1242"/>
      <c r="SWE38" s="1242"/>
      <c r="SWF38" s="1242"/>
      <c r="SWG38" s="1242"/>
      <c r="SWH38" s="1242"/>
      <c r="SWI38" s="1242"/>
      <c r="SWJ38" s="1242"/>
      <c r="SWK38" s="1242"/>
      <c r="SWL38" s="1242"/>
      <c r="SWM38" s="1242"/>
      <c r="SWN38" s="1242"/>
      <c r="SWO38" s="1242"/>
      <c r="SWP38" s="1242"/>
      <c r="SWQ38" s="1242"/>
      <c r="SWR38" s="1242"/>
      <c r="SWS38" s="1242"/>
      <c r="SWT38" s="1242"/>
      <c r="SWU38" s="1242"/>
      <c r="SWV38" s="1242"/>
      <c r="SWW38" s="1242"/>
      <c r="SWX38" s="1242"/>
      <c r="SWY38" s="1242"/>
      <c r="SWZ38" s="1242"/>
      <c r="SXA38" s="1242"/>
      <c r="SXB38" s="1242"/>
      <c r="SXC38" s="1242"/>
      <c r="SXD38" s="1242"/>
      <c r="SXE38" s="1242"/>
      <c r="SXF38" s="1242"/>
      <c r="SXG38" s="1242"/>
      <c r="SXH38" s="1242"/>
      <c r="SXI38" s="1242"/>
      <c r="SXJ38" s="1242"/>
      <c r="SXK38" s="1242"/>
      <c r="SXL38" s="1242"/>
      <c r="SXM38" s="1242"/>
      <c r="SXN38" s="1242"/>
      <c r="SXO38" s="1242"/>
      <c r="SXP38" s="1242"/>
      <c r="SXQ38" s="1242"/>
      <c r="SXR38" s="1242"/>
      <c r="SXS38" s="1242"/>
      <c r="SXT38" s="1242"/>
      <c r="SXU38" s="1242"/>
      <c r="SXV38" s="1242"/>
      <c r="SXW38" s="1242"/>
      <c r="SXX38" s="1242"/>
      <c r="SXY38" s="1242"/>
      <c r="SXZ38" s="1242"/>
      <c r="SYA38" s="1242"/>
      <c r="SYB38" s="1242"/>
      <c r="SYC38" s="1242"/>
      <c r="SYD38" s="1242"/>
      <c r="SYE38" s="1242"/>
      <c r="SYF38" s="1242"/>
      <c r="SYG38" s="1242"/>
      <c r="SYH38" s="1242"/>
      <c r="SYI38" s="1242"/>
      <c r="SYJ38" s="1242"/>
      <c r="SYK38" s="1242"/>
      <c r="SYL38" s="1242"/>
      <c r="SYM38" s="1242"/>
      <c r="SYN38" s="1242"/>
      <c r="SYO38" s="1242"/>
      <c r="SYP38" s="1242"/>
      <c r="SYQ38" s="1242"/>
      <c r="SYR38" s="1242"/>
      <c r="SYS38" s="1242"/>
      <c r="SYT38" s="1242"/>
      <c r="SYU38" s="1242"/>
      <c r="SYV38" s="1242"/>
      <c r="SYW38" s="1242"/>
      <c r="SYX38" s="1242"/>
      <c r="SYY38" s="1242"/>
      <c r="SYZ38" s="1242"/>
      <c r="SZA38" s="1242"/>
      <c r="SZB38" s="1242"/>
      <c r="SZC38" s="1242"/>
      <c r="SZD38" s="1242"/>
      <c r="SZE38" s="1242"/>
      <c r="SZF38" s="1242"/>
      <c r="SZG38" s="1242"/>
      <c r="SZH38" s="1242"/>
      <c r="SZI38" s="1242"/>
      <c r="SZJ38" s="1242"/>
      <c r="SZK38" s="1242"/>
      <c r="SZL38" s="1242"/>
      <c r="SZM38" s="1242"/>
      <c r="SZN38" s="1242"/>
      <c r="SZO38" s="1242"/>
      <c r="SZP38" s="1242"/>
      <c r="SZQ38" s="1242"/>
      <c r="SZR38" s="1242"/>
      <c r="SZS38" s="1242"/>
      <c r="SZT38" s="1242"/>
      <c r="SZU38" s="1242"/>
      <c r="SZV38" s="1242"/>
      <c r="SZW38" s="1242"/>
      <c r="SZX38" s="1242"/>
      <c r="SZY38" s="1242"/>
      <c r="SZZ38" s="1242"/>
      <c r="TAA38" s="1242"/>
      <c r="TAB38" s="1242"/>
      <c r="TAC38" s="1242"/>
      <c r="TAD38" s="1242"/>
      <c r="TAE38" s="1242"/>
      <c r="TAF38" s="1242"/>
      <c r="TAG38" s="1242"/>
      <c r="TAH38" s="1242"/>
      <c r="TAI38" s="1242"/>
      <c r="TAJ38" s="1242"/>
      <c r="TAK38" s="1242"/>
      <c r="TAL38" s="1242"/>
      <c r="TAM38" s="1242"/>
      <c r="TAN38" s="1242"/>
      <c r="TAO38" s="1242"/>
      <c r="TAP38" s="1242"/>
      <c r="TAQ38" s="1242"/>
      <c r="TAR38" s="1242"/>
      <c r="TAS38" s="1242"/>
      <c r="TAT38" s="1242"/>
      <c r="TAU38" s="1242"/>
      <c r="TAV38" s="1242"/>
      <c r="TAW38" s="1242"/>
      <c r="TAX38" s="1242"/>
      <c r="TAY38" s="1242"/>
      <c r="TAZ38" s="1242"/>
      <c r="TBA38" s="1242"/>
      <c r="TBB38" s="1242"/>
      <c r="TBC38" s="1242"/>
      <c r="TBD38" s="1242"/>
      <c r="TBE38" s="1242"/>
      <c r="TBF38" s="1242"/>
      <c r="TBG38" s="1242"/>
      <c r="TBH38" s="1242"/>
      <c r="TBI38" s="1242"/>
      <c r="TBJ38" s="1242"/>
      <c r="TBK38" s="1242"/>
      <c r="TBL38" s="1242"/>
      <c r="TBM38" s="1242"/>
      <c r="TBN38" s="1242"/>
      <c r="TBO38" s="1242"/>
      <c r="TBP38" s="1242"/>
      <c r="TBQ38" s="1242"/>
      <c r="TBR38" s="1242"/>
      <c r="TBS38" s="1242"/>
      <c r="TBT38" s="1242"/>
      <c r="TBU38" s="1242"/>
      <c r="TBV38" s="1242"/>
      <c r="TBW38" s="1242"/>
      <c r="TBX38" s="1242"/>
      <c r="TBY38" s="1242"/>
      <c r="TBZ38" s="1242"/>
      <c r="TCA38" s="1242"/>
      <c r="TCB38" s="1242"/>
      <c r="TCC38" s="1242"/>
      <c r="TCD38" s="1242"/>
      <c r="TCE38" s="1242"/>
      <c r="TCF38" s="1242"/>
      <c r="TCG38" s="1242"/>
      <c r="TCH38" s="1242"/>
      <c r="TCI38" s="1242"/>
      <c r="TCJ38" s="1242"/>
      <c r="TCK38" s="1242"/>
      <c r="TCL38" s="1242"/>
      <c r="TCM38" s="1242"/>
      <c r="TCN38" s="1242"/>
      <c r="TCO38" s="1242"/>
      <c r="TCP38" s="1242"/>
      <c r="TCQ38" s="1242"/>
      <c r="TCR38" s="1242"/>
      <c r="TCS38" s="1242"/>
      <c r="TCT38" s="1242"/>
      <c r="TCU38" s="1242"/>
      <c r="TCV38" s="1242"/>
      <c r="TCW38" s="1242"/>
      <c r="TCX38" s="1242"/>
      <c r="TCY38" s="1242"/>
      <c r="TCZ38" s="1242"/>
      <c r="TDA38" s="1242"/>
      <c r="TDB38" s="1242"/>
      <c r="TDC38" s="1242"/>
      <c r="TDD38" s="1242"/>
      <c r="TDE38" s="1242"/>
      <c r="TDF38" s="1242"/>
      <c r="TDG38" s="1242"/>
      <c r="TDH38" s="1242"/>
      <c r="TDI38" s="1242"/>
      <c r="TDJ38" s="1242"/>
      <c r="TDK38" s="1242"/>
      <c r="TDL38" s="1242"/>
      <c r="TDM38" s="1242"/>
      <c r="TDN38" s="1242"/>
      <c r="TDO38" s="1242"/>
      <c r="TDP38" s="1242"/>
      <c r="TDQ38" s="1242"/>
      <c r="TDR38" s="1242"/>
      <c r="TDS38" s="1242"/>
      <c r="TDT38" s="1242"/>
      <c r="TDU38" s="1242"/>
      <c r="TDV38" s="1242"/>
      <c r="TDW38" s="1242"/>
      <c r="TDX38" s="1242"/>
      <c r="TDY38" s="1242"/>
      <c r="TDZ38" s="1242"/>
      <c r="TEA38" s="1242"/>
      <c r="TEB38" s="1242"/>
      <c r="TEC38" s="1242"/>
      <c r="TED38" s="1242"/>
      <c r="TEE38" s="1242"/>
      <c r="TEF38" s="1242"/>
      <c r="TEG38" s="1242"/>
      <c r="TEH38" s="1242"/>
      <c r="TEI38" s="1242"/>
      <c r="TEJ38" s="1242"/>
      <c r="TEK38" s="1242"/>
      <c r="TEL38" s="1242"/>
      <c r="TEM38" s="1242"/>
      <c r="TEN38" s="1242"/>
      <c r="TEO38" s="1242"/>
      <c r="TEP38" s="1242"/>
      <c r="TEQ38" s="1242"/>
      <c r="TER38" s="1242"/>
      <c r="TES38" s="1242"/>
      <c r="TET38" s="1242"/>
      <c r="TEU38" s="1242"/>
      <c r="TEV38" s="1242"/>
      <c r="TEW38" s="1242"/>
      <c r="TEX38" s="1242"/>
      <c r="TEY38" s="1242"/>
      <c r="TEZ38" s="1242"/>
      <c r="TFA38" s="1242"/>
      <c r="TFB38" s="1242"/>
      <c r="TFC38" s="1242"/>
      <c r="TFD38" s="1242"/>
      <c r="TFE38" s="1242"/>
      <c r="TFF38" s="1242"/>
      <c r="TFG38" s="1242"/>
      <c r="TFH38" s="1242"/>
      <c r="TFI38" s="1242"/>
      <c r="TFJ38" s="1242"/>
      <c r="TFK38" s="1242"/>
      <c r="TFL38" s="1242"/>
      <c r="TFM38" s="1242"/>
      <c r="TFN38" s="1242"/>
      <c r="TFO38" s="1242"/>
      <c r="TFP38" s="1242"/>
      <c r="TFQ38" s="1242"/>
      <c r="TFR38" s="1242"/>
      <c r="TFS38" s="1242"/>
      <c r="TFT38" s="1242"/>
      <c r="TFU38" s="1242"/>
      <c r="TFV38" s="1242"/>
      <c r="TFW38" s="1242"/>
      <c r="TFX38" s="1242"/>
      <c r="TFY38" s="1242"/>
      <c r="TFZ38" s="1242"/>
      <c r="TGA38" s="1242"/>
      <c r="TGB38" s="1242"/>
      <c r="TGC38" s="1242"/>
      <c r="TGD38" s="1242"/>
      <c r="TGE38" s="1242"/>
      <c r="TGF38" s="1242"/>
      <c r="TGG38" s="1242"/>
      <c r="TGH38" s="1242"/>
      <c r="TGI38" s="1242"/>
      <c r="TGJ38" s="1242"/>
      <c r="TGK38" s="1242"/>
      <c r="TGL38" s="1242"/>
      <c r="TGM38" s="1242"/>
      <c r="TGN38" s="1242"/>
      <c r="TGO38" s="1242"/>
      <c r="TGP38" s="1242"/>
      <c r="TGQ38" s="1242"/>
      <c r="TGR38" s="1242"/>
      <c r="TGS38" s="1242"/>
      <c r="TGT38" s="1242"/>
      <c r="TGU38" s="1242"/>
      <c r="TGV38" s="1242"/>
      <c r="TGW38" s="1242"/>
      <c r="TGX38" s="1242"/>
      <c r="TGY38" s="1242"/>
      <c r="TGZ38" s="1242"/>
      <c r="THA38" s="1242"/>
      <c r="THB38" s="1242"/>
      <c r="THC38" s="1242"/>
      <c r="THD38" s="1242"/>
      <c r="THE38" s="1242"/>
      <c r="THF38" s="1242"/>
      <c r="THG38" s="1242"/>
      <c r="THH38" s="1242"/>
      <c r="THI38" s="1242"/>
      <c r="THJ38" s="1242"/>
      <c r="THK38" s="1242"/>
      <c r="THL38" s="1242"/>
      <c r="THM38" s="1242"/>
      <c r="THN38" s="1242"/>
      <c r="THO38" s="1242"/>
      <c r="THP38" s="1242"/>
      <c r="THQ38" s="1242"/>
      <c r="THR38" s="1242"/>
      <c r="THS38" s="1242"/>
      <c r="THT38" s="1242"/>
      <c r="THU38" s="1242"/>
      <c r="THV38" s="1242"/>
      <c r="THW38" s="1242"/>
      <c r="THX38" s="1242"/>
      <c r="THY38" s="1242"/>
      <c r="THZ38" s="1242"/>
      <c r="TIA38" s="1242"/>
      <c r="TIB38" s="1242"/>
      <c r="TIC38" s="1242"/>
      <c r="TID38" s="1242"/>
      <c r="TIE38" s="1242"/>
      <c r="TIF38" s="1242"/>
      <c r="TIG38" s="1242"/>
      <c r="TIH38" s="1242"/>
      <c r="TII38" s="1242"/>
      <c r="TIJ38" s="1242"/>
      <c r="TIK38" s="1242"/>
      <c r="TIL38" s="1242"/>
      <c r="TIM38" s="1242"/>
      <c r="TIN38" s="1242"/>
      <c r="TIO38" s="1242"/>
      <c r="TIP38" s="1242"/>
      <c r="TIQ38" s="1242"/>
      <c r="TIR38" s="1242"/>
      <c r="TIS38" s="1242"/>
      <c r="TIT38" s="1242"/>
      <c r="TIU38" s="1242"/>
      <c r="TIV38" s="1242"/>
      <c r="TIW38" s="1242"/>
      <c r="TIX38" s="1242"/>
      <c r="TIY38" s="1242"/>
      <c r="TIZ38" s="1242"/>
      <c r="TJA38" s="1242"/>
      <c r="TJB38" s="1242"/>
      <c r="TJC38" s="1242"/>
      <c r="TJD38" s="1242"/>
      <c r="TJE38" s="1242"/>
      <c r="TJF38" s="1242"/>
      <c r="TJG38" s="1242"/>
      <c r="TJH38" s="1242"/>
      <c r="TJI38" s="1242"/>
      <c r="TJJ38" s="1242"/>
      <c r="TJK38" s="1242"/>
      <c r="TJL38" s="1242"/>
      <c r="TJM38" s="1242"/>
      <c r="TJN38" s="1242"/>
      <c r="TJO38" s="1242"/>
      <c r="TJP38" s="1242"/>
      <c r="TJQ38" s="1242"/>
      <c r="TJR38" s="1242"/>
      <c r="TJS38" s="1242"/>
      <c r="TJT38" s="1242"/>
      <c r="TJU38" s="1242"/>
      <c r="TJV38" s="1242"/>
      <c r="TJW38" s="1242"/>
      <c r="TJX38" s="1242"/>
      <c r="TJY38" s="1242"/>
      <c r="TJZ38" s="1242"/>
      <c r="TKA38" s="1242"/>
      <c r="TKB38" s="1242"/>
      <c r="TKC38" s="1242"/>
      <c r="TKD38" s="1242"/>
      <c r="TKE38" s="1242"/>
      <c r="TKF38" s="1242"/>
      <c r="TKG38" s="1242"/>
      <c r="TKH38" s="1242"/>
      <c r="TKI38" s="1242"/>
      <c r="TKJ38" s="1242"/>
      <c r="TKK38" s="1242"/>
      <c r="TKL38" s="1242"/>
      <c r="TKM38" s="1242"/>
      <c r="TKN38" s="1242"/>
      <c r="TKO38" s="1242"/>
      <c r="TKP38" s="1242"/>
      <c r="TKQ38" s="1242"/>
      <c r="TKR38" s="1242"/>
      <c r="TKS38" s="1242"/>
      <c r="TKT38" s="1242"/>
      <c r="TKU38" s="1242"/>
      <c r="TKV38" s="1242"/>
      <c r="TKW38" s="1242"/>
      <c r="TKX38" s="1242"/>
      <c r="TKY38" s="1242"/>
      <c r="TKZ38" s="1242"/>
      <c r="TLA38" s="1242"/>
      <c r="TLB38" s="1242"/>
      <c r="TLC38" s="1242"/>
      <c r="TLD38" s="1242"/>
      <c r="TLE38" s="1242"/>
      <c r="TLF38" s="1242"/>
      <c r="TLG38" s="1242"/>
      <c r="TLH38" s="1242"/>
      <c r="TLI38" s="1242"/>
      <c r="TLJ38" s="1242"/>
      <c r="TLK38" s="1242"/>
      <c r="TLL38" s="1242"/>
      <c r="TLM38" s="1242"/>
      <c r="TLN38" s="1242"/>
      <c r="TLO38" s="1242"/>
      <c r="TLP38" s="1242"/>
      <c r="TLQ38" s="1242"/>
      <c r="TLR38" s="1242"/>
      <c r="TLS38" s="1242"/>
      <c r="TLT38" s="1242"/>
      <c r="TLU38" s="1242"/>
      <c r="TLV38" s="1242"/>
      <c r="TLW38" s="1242"/>
      <c r="TLX38" s="1242"/>
      <c r="TLY38" s="1242"/>
      <c r="TLZ38" s="1242"/>
      <c r="TMA38" s="1242"/>
      <c r="TMB38" s="1242"/>
      <c r="TMC38" s="1242"/>
      <c r="TMD38" s="1242"/>
      <c r="TME38" s="1242"/>
      <c r="TMF38" s="1242"/>
      <c r="TMG38" s="1242"/>
      <c r="TMH38" s="1242"/>
      <c r="TMI38" s="1242"/>
      <c r="TMJ38" s="1242"/>
      <c r="TMK38" s="1242"/>
      <c r="TML38" s="1242"/>
      <c r="TMM38" s="1242"/>
      <c r="TMN38" s="1242"/>
      <c r="TMO38" s="1242"/>
      <c r="TMP38" s="1242"/>
      <c r="TMQ38" s="1242"/>
      <c r="TMR38" s="1242"/>
      <c r="TMS38" s="1242"/>
      <c r="TMT38" s="1242"/>
      <c r="TMU38" s="1242"/>
      <c r="TMV38" s="1242"/>
      <c r="TMW38" s="1242"/>
      <c r="TMX38" s="1242"/>
      <c r="TMY38" s="1242"/>
      <c r="TMZ38" s="1242"/>
      <c r="TNA38" s="1242"/>
      <c r="TNB38" s="1242"/>
      <c r="TNC38" s="1242"/>
      <c r="TND38" s="1242"/>
      <c r="TNE38" s="1242"/>
      <c r="TNF38" s="1242"/>
      <c r="TNG38" s="1242"/>
      <c r="TNH38" s="1242"/>
      <c r="TNI38" s="1242"/>
      <c r="TNJ38" s="1242"/>
      <c r="TNK38" s="1242"/>
      <c r="TNL38" s="1242"/>
      <c r="TNM38" s="1242"/>
      <c r="TNN38" s="1242"/>
      <c r="TNO38" s="1242"/>
      <c r="TNP38" s="1242"/>
      <c r="TNQ38" s="1242"/>
      <c r="TNR38" s="1242"/>
      <c r="TNS38" s="1242"/>
      <c r="TNT38" s="1242"/>
      <c r="TNU38" s="1242"/>
      <c r="TNV38" s="1242"/>
      <c r="TNW38" s="1242"/>
      <c r="TNX38" s="1242"/>
      <c r="TNY38" s="1242"/>
      <c r="TNZ38" s="1242"/>
      <c r="TOA38" s="1242"/>
      <c r="TOB38" s="1242"/>
      <c r="TOC38" s="1242"/>
      <c r="TOD38" s="1242"/>
      <c r="TOE38" s="1242"/>
      <c r="TOF38" s="1242"/>
      <c r="TOG38" s="1242"/>
      <c r="TOH38" s="1242"/>
      <c r="TOI38" s="1242"/>
      <c r="TOJ38" s="1242"/>
      <c r="TOK38" s="1242"/>
      <c r="TOL38" s="1242"/>
      <c r="TOM38" s="1242"/>
      <c r="TON38" s="1242"/>
      <c r="TOO38" s="1242"/>
      <c r="TOP38" s="1242"/>
      <c r="TOQ38" s="1242"/>
      <c r="TOR38" s="1242"/>
      <c r="TOS38" s="1242"/>
      <c r="TOT38" s="1242"/>
      <c r="TOU38" s="1242"/>
      <c r="TOV38" s="1242"/>
      <c r="TOW38" s="1242"/>
      <c r="TOX38" s="1242"/>
      <c r="TOY38" s="1242"/>
      <c r="TOZ38" s="1242"/>
      <c r="TPA38" s="1242"/>
      <c r="TPB38" s="1242"/>
      <c r="TPC38" s="1242"/>
      <c r="TPD38" s="1242"/>
      <c r="TPE38" s="1242"/>
      <c r="TPF38" s="1242"/>
      <c r="TPG38" s="1242"/>
      <c r="TPH38" s="1242"/>
      <c r="TPI38" s="1242"/>
      <c r="TPJ38" s="1242"/>
      <c r="TPK38" s="1242"/>
      <c r="TPL38" s="1242"/>
      <c r="TPM38" s="1242"/>
      <c r="TPN38" s="1242"/>
      <c r="TPO38" s="1242"/>
      <c r="TPP38" s="1242"/>
      <c r="TPQ38" s="1242"/>
      <c r="TPR38" s="1242"/>
      <c r="TPS38" s="1242"/>
      <c r="TPT38" s="1242"/>
      <c r="TPU38" s="1242"/>
      <c r="TPV38" s="1242"/>
      <c r="TPW38" s="1242"/>
      <c r="TPX38" s="1242"/>
      <c r="TPY38" s="1242"/>
      <c r="TPZ38" s="1242"/>
      <c r="TQA38" s="1242"/>
      <c r="TQB38" s="1242"/>
      <c r="TQC38" s="1242"/>
      <c r="TQD38" s="1242"/>
      <c r="TQE38" s="1242"/>
      <c r="TQF38" s="1242"/>
      <c r="TQG38" s="1242"/>
      <c r="TQH38" s="1242"/>
      <c r="TQI38" s="1242"/>
      <c r="TQJ38" s="1242"/>
      <c r="TQK38" s="1242"/>
      <c r="TQL38" s="1242"/>
      <c r="TQM38" s="1242"/>
      <c r="TQN38" s="1242"/>
      <c r="TQO38" s="1242"/>
      <c r="TQP38" s="1242"/>
      <c r="TQQ38" s="1242"/>
      <c r="TQR38" s="1242"/>
      <c r="TQS38" s="1242"/>
      <c r="TQT38" s="1242"/>
      <c r="TQU38" s="1242"/>
      <c r="TQV38" s="1242"/>
      <c r="TQW38" s="1242"/>
      <c r="TQX38" s="1242"/>
      <c r="TQY38" s="1242"/>
      <c r="TQZ38" s="1242"/>
      <c r="TRA38" s="1242"/>
      <c r="TRB38" s="1242"/>
      <c r="TRC38" s="1242"/>
      <c r="TRD38" s="1242"/>
      <c r="TRE38" s="1242"/>
      <c r="TRF38" s="1242"/>
      <c r="TRG38" s="1242"/>
      <c r="TRH38" s="1242"/>
      <c r="TRI38" s="1242"/>
      <c r="TRJ38" s="1242"/>
      <c r="TRK38" s="1242"/>
      <c r="TRL38" s="1242"/>
      <c r="TRM38" s="1242"/>
      <c r="TRN38" s="1242"/>
      <c r="TRO38" s="1242"/>
      <c r="TRP38" s="1242"/>
      <c r="TRQ38" s="1242"/>
      <c r="TRR38" s="1242"/>
      <c r="TRS38" s="1242"/>
      <c r="TRT38" s="1242"/>
      <c r="TRU38" s="1242"/>
      <c r="TRV38" s="1242"/>
      <c r="TRW38" s="1242"/>
      <c r="TRX38" s="1242"/>
      <c r="TRY38" s="1242"/>
      <c r="TRZ38" s="1242"/>
      <c r="TSA38" s="1242"/>
      <c r="TSB38" s="1242"/>
      <c r="TSC38" s="1242"/>
      <c r="TSD38" s="1242"/>
      <c r="TSE38" s="1242"/>
      <c r="TSF38" s="1242"/>
      <c r="TSG38" s="1242"/>
      <c r="TSH38" s="1242"/>
      <c r="TSI38" s="1242"/>
      <c r="TSJ38" s="1242"/>
      <c r="TSK38" s="1242"/>
      <c r="TSL38" s="1242"/>
      <c r="TSM38" s="1242"/>
      <c r="TSN38" s="1242"/>
      <c r="TSO38" s="1242"/>
      <c r="TSP38" s="1242"/>
      <c r="TSQ38" s="1242"/>
      <c r="TSR38" s="1242"/>
      <c r="TSS38" s="1242"/>
      <c r="TST38" s="1242"/>
      <c r="TSU38" s="1242"/>
      <c r="TSV38" s="1242"/>
      <c r="TSW38" s="1242"/>
      <c r="TSX38" s="1242"/>
      <c r="TSY38" s="1242"/>
      <c r="TSZ38" s="1242"/>
      <c r="TTA38" s="1242"/>
      <c r="TTB38" s="1242"/>
      <c r="TTC38" s="1242"/>
      <c r="TTD38" s="1242"/>
      <c r="TTE38" s="1242"/>
      <c r="TTF38" s="1242"/>
      <c r="TTG38" s="1242"/>
      <c r="TTH38" s="1242"/>
      <c r="TTI38" s="1242"/>
      <c r="TTJ38" s="1242"/>
      <c r="TTK38" s="1242"/>
      <c r="TTL38" s="1242"/>
      <c r="TTM38" s="1242"/>
      <c r="TTN38" s="1242"/>
      <c r="TTO38" s="1242"/>
      <c r="TTP38" s="1242"/>
      <c r="TTQ38" s="1242"/>
      <c r="TTR38" s="1242"/>
      <c r="TTS38" s="1242"/>
      <c r="TTT38" s="1242"/>
      <c r="TTU38" s="1242"/>
      <c r="TTV38" s="1242"/>
      <c r="TTW38" s="1242"/>
      <c r="TTX38" s="1242"/>
      <c r="TTY38" s="1242"/>
      <c r="TTZ38" s="1242"/>
      <c r="TUA38" s="1242"/>
      <c r="TUB38" s="1242"/>
      <c r="TUC38" s="1242"/>
      <c r="TUD38" s="1242"/>
      <c r="TUE38" s="1242"/>
      <c r="TUF38" s="1242"/>
      <c r="TUG38" s="1242"/>
      <c r="TUH38" s="1242"/>
      <c r="TUI38" s="1242"/>
      <c r="TUJ38" s="1242"/>
      <c r="TUK38" s="1242"/>
      <c r="TUL38" s="1242"/>
      <c r="TUM38" s="1242"/>
      <c r="TUN38" s="1242"/>
      <c r="TUO38" s="1242"/>
      <c r="TUP38" s="1242"/>
      <c r="TUQ38" s="1242"/>
      <c r="TUR38" s="1242"/>
      <c r="TUS38" s="1242"/>
      <c r="TUT38" s="1242"/>
      <c r="TUU38" s="1242"/>
      <c r="TUV38" s="1242"/>
      <c r="TUW38" s="1242"/>
      <c r="TUX38" s="1242"/>
      <c r="TUY38" s="1242"/>
      <c r="TUZ38" s="1242"/>
      <c r="TVA38" s="1242"/>
      <c r="TVB38" s="1242"/>
      <c r="TVC38" s="1242"/>
      <c r="TVD38" s="1242"/>
      <c r="TVE38" s="1242"/>
      <c r="TVF38" s="1242"/>
      <c r="TVG38" s="1242"/>
      <c r="TVH38" s="1242"/>
      <c r="TVI38" s="1242"/>
      <c r="TVJ38" s="1242"/>
      <c r="TVK38" s="1242"/>
      <c r="TVL38" s="1242"/>
      <c r="TVM38" s="1242"/>
      <c r="TVN38" s="1242"/>
      <c r="TVO38" s="1242"/>
      <c r="TVP38" s="1242"/>
      <c r="TVQ38" s="1242"/>
      <c r="TVR38" s="1242"/>
      <c r="TVS38" s="1242"/>
      <c r="TVT38" s="1242"/>
      <c r="TVU38" s="1242"/>
      <c r="TVV38" s="1242"/>
      <c r="TVW38" s="1242"/>
      <c r="TVX38" s="1242"/>
      <c r="TVY38" s="1242"/>
      <c r="TVZ38" s="1242"/>
      <c r="TWA38" s="1242"/>
      <c r="TWB38" s="1242"/>
      <c r="TWC38" s="1242"/>
      <c r="TWD38" s="1242"/>
      <c r="TWE38" s="1242"/>
      <c r="TWF38" s="1242"/>
      <c r="TWG38" s="1242"/>
      <c r="TWH38" s="1242"/>
      <c r="TWI38" s="1242"/>
      <c r="TWJ38" s="1242"/>
      <c r="TWK38" s="1242"/>
      <c r="TWL38" s="1242"/>
      <c r="TWM38" s="1242"/>
      <c r="TWN38" s="1242"/>
      <c r="TWO38" s="1242"/>
      <c r="TWP38" s="1242"/>
      <c r="TWQ38" s="1242"/>
      <c r="TWR38" s="1242"/>
      <c r="TWS38" s="1242"/>
      <c r="TWT38" s="1242"/>
      <c r="TWU38" s="1242"/>
      <c r="TWV38" s="1242"/>
      <c r="TWW38" s="1242"/>
      <c r="TWX38" s="1242"/>
      <c r="TWY38" s="1242"/>
      <c r="TWZ38" s="1242"/>
      <c r="TXA38" s="1242"/>
      <c r="TXB38" s="1242"/>
      <c r="TXC38" s="1242"/>
      <c r="TXD38" s="1242"/>
      <c r="TXE38" s="1242"/>
      <c r="TXF38" s="1242"/>
      <c r="TXG38" s="1242"/>
      <c r="TXH38" s="1242"/>
      <c r="TXI38" s="1242"/>
      <c r="TXJ38" s="1242"/>
      <c r="TXK38" s="1242"/>
      <c r="TXL38" s="1242"/>
      <c r="TXM38" s="1242"/>
      <c r="TXN38" s="1242"/>
      <c r="TXO38" s="1242"/>
      <c r="TXP38" s="1242"/>
      <c r="TXQ38" s="1242"/>
      <c r="TXR38" s="1242"/>
      <c r="TXS38" s="1242"/>
      <c r="TXT38" s="1242"/>
      <c r="TXU38" s="1242"/>
      <c r="TXV38" s="1242"/>
      <c r="TXW38" s="1242"/>
      <c r="TXX38" s="1242"/>
      <c r="TXY38" s="1242"/>
      <c r="TXZ38" s="1242"/>
      <c r="TYA38" s="1242"/>
      <c r="TYB38" s="1242"/>
      <c r="TYC38" s="1242"/>
      <c r="TYD38" s="1242"/>
      <c r="TYE38" s="1242"/>
      <c r="TYF38" s="1242"/>
      <c r="TYG38" s="1242"/>
      <c r="TYH38" s="1242"/>
      <c r="TYI38" s="1242"/>
      <c r="TYJ38" s="1242"/>
      <c r="TYK38" s="1242"/>
      <c r="TYL38" s="1242"/>
      <c r="TYM38" s="1242"/>
      <c r="TYN38" s="1242"/>
      <c r="TYO38" s="1242"/>
      <c r="TYP38" s="1242"/>
      <c r="TYQ38" s="1242"/>
      <c r="TYR38" s="1242"/>
      <c r="TYS38" s="1242"/>
      <c r="TYT38" s="1242"/>
      <c r="TYU38" s="1242"/>
      <c r="TYV38" s="1242"/>
      <c r="TYW38" s="1242"/>
      <c r="TYX38" s="1242"/>
      <c r="TYY38" s="1242"/>
      <c r="TYZ38" s="1242"/>
      <c r="TZA38" s="1242"/>
      <c r="TZB38" s="1242"/>
      <c r="TZC38" s="1242"/>
      <c r="TZD38" s="1242"/>
      <c r="TZE38" s="1242"/>
      <c r="TZF38" s="1242"/>
      <c r="TZG38" s="1242"/>
      <c r="TZH38" s="1242"/>
      <c r="TZI38" s="1242"/>
      <c r="TZJ38" s="1242"/>
      <c r="TZK38" s="1242"/>
      <c r="TZL38" s="1242"/>
      <c r="TZM38" s="1242"/>
      <c r="TZN38" s="1242"/>
      <c r="TZO38" s="1242"/>
      <c r="TZP38" s="1242"/>
      <c r="TZQ38" s="1242"/>
      <c r="TZR38" s="1242"/>
      <c r="TZS38" s="1242"/>
      <c r="TZT38" s="1242"/>
      <c r="TZU38" s="1242"/>
      <c r="TZV38" s="1242"/>
      <c r="TZW38" s="1242"/>
      <c r="TZX38" s="1242"/>
      <c r="TZY38" s="1242"/>
      <c r="TZZ38" s="1242"/>
      <c r="UAA38" s="1242"/>
      <c r="UAB38" s="1242"/>
      <c r="UAC38" s="1242"/>
      <c r="UAD38" s="1242"/>
      <c r="UAE38" s="1242"/>
      <c r="UAF38" s="1242"/>
      <c r="UAG38" s="1242"/>
      <c r="UAH38" s="1242"/>
      <c r="UAI38" s="1242"/>
      <c r="UAJ38" s="1242"/>
      <c r="UAK38" s="1242"/>
      <c r="UAL38" s="1242"/>
      <c r="UAM38" s="1242"/>
      <c r="UAN38" s="1242"/>
      <c r="UAO38" s="1242"/>
      <c r="UAP38" s="1242"/>
      <c r="UAQ38" s="1242"/>
      <c r="UAR38" s="1242"/>
      <c r="UAS38" s="1242"/>
      <c r="UAT38" s="1242"/>
      <c r="UAU38" s="1242"/>
      <c r="UAV38" s="1242"/>
      <c r="UAW38" s="1242"/>
      <c r="UAX38" s="1242"/>
      <c r="UAY38" s="1242"/>
      <c r="UAZ38" s="1242"/>
      <c r="UBA38" s="1242"/>
      <c r="UBB38" s="1242"/>
      <c r="UBC38" s="1242"/>
      <c r="UBD38" s="1242"/>
      <c r="UBE38" s="1242"/>
      <c r="UBF38" s="1242"/>
      <c r="UBG38" s="1242"/>
      <c r="UBH38" s="1242"/>
      <c r="UBI38" s="1242"/>
      <c r="UBJ38" s="1242"/>
      <c r="UBK38" s="1242"/>
      <c r="UBL38" s="1242"/>
      <c r="UBM38" s="1242"/>
      <c r="UBN38" s="1242"/>
      <c r="UBO38" s="1242"/>
      <c r="UBP38" s="1242"/>
      <c r="UBQ38" s="1242"/>
      <c r="UBR38" s="1242"/>
      <c r="UBS38" s="1242"/>
      <c r="UBT38" s="1242"/>
      <c r="UBU38" s="1242"/>
      <c r="UBV38" s="1242"/>
      <c r="UBW38" s="1242"/>
      <c r="UBX38" s="1242"/>
      <c r="UBY38" s="1242"/>
      <c r="UBZ38" s="1242"/>
      <c r="UCA38" s="1242"/>
      <c r="UCB38" s="1242"/>
      <c r="UCC38" s="1242"/>
      <c r="UCD38" s="1242"/>
      <c r="UCE38" s="1242"/>
      <c r="UCF38" s="1242"/>
      <c r="UCG38" s="1242"/>
      <c r="UCH38" s="1242"/>
      <c r="UCI38" s="1242"/>
      <c r="UCJ38" s="1242"/>
      <c r="UCK38" s="1242"/>
      <c r="UCL38" s="1242"/>
      <c r="UCM38" s="1242"/>
      <c r="UCN38" s="1242"/>
      <c r="UCO38" s="1242"/>
      <c r="UCP38" s="1242"/>
      <c r="UCQ38" s="1242"/>
      <c r="UCR38" s="1242"/>
      <c r="UCS38" s="1242"/>
      <c r="UCT38" s="1242"/>
      <c r="UCU38" s="1242"/>
      <c r="UCV38" s="1242"/>
      <c r="UCW38" s="1242"/>
      <c r="UCX38" s="1242"/>
      <c r="UCY38" s="1242"/>
      <c r="UCZ38" s="1242"/>
      <c r="UDA38" s="1242"/>
      <c r="UDB38" s="1242"/>
      <c r="UDC38" s="1242"/>
      <c r="UDD38" s="1242"/>
      <c r="UDE38" s="1242"/>
      <c r="UDF38" s="1242"/>
      <c r="UDG38" s="1242"/>
      <c r="UDH38" s="1242"/>
      <c r="UDI38" s="1242"/>
      <c r="UDJ38" s="1242"/>
      <c r="UDK38" s="1242"/>
      <c r="UDL38" s="1242"/>
      <c r="UDM38" s="1242"/>
      <c r="UDN38" s="1242"/>
      <c r="UDO38" s="1242"/>
      <c r="UDP38" s="1242"/>
      <c r="UDQ38" s="1242"/>
      <c r="UDR38" s="1242"/>
      <c r="UDS38" s="1242"/>
      <c r="UDT38" s="1242"/>
      <c r="UDU38" s="1242"/>
      <c r="UDV38" s="1242"/>
      <c r="UDW38" s="1242"/>
      <c r="UDX38" s="1242"/>
      <c r="UDY38" s="1242"/>
      <c r="UDZ38" s="1242"/>
      <c r="UEA38" s="1242"/>
      <c r="UEB38" s="1242"/>
      <c r="UEC38" s="1242"/>
      <c r="UED38" s="1242"/>
      <c r="UEE38" s="1242"/>
      <c r="UEF38" s="1242"/>
      <c r="UEG38" s="1242"/>
      <c r="UEH38" s="1242"/>
      <c r="UEI38" s="1242"/>
      <c r="UEJ38" s="1242"/>
      <c r="UEK38" s="1242"/>
      <c r="UEL38" s="1242"/>
      <c r="UEM38" s="1242"/>
      <c r="UEN38" s="1242"/>
      <c r="UEO38" s="1242"/>
      <c r="UEP38" s="1242"/>
      <c r="UEQ38" s="1242"/>
      <c r="UER38" s="1242"/>
      <c r="UES38" s="1242"/>
      <c r="UET38" s="1242"/>
      <c r="UEU38" s="1242"/>
      <c r="UEV38" s="1242"/>
      <c r="UEW38" s="1242"/>
      <c r="UEX38" s="1242"/>
      <c r="UEY38" s="1242"/>
      <c r="UEZ38" s="1242"/>
      <c r="UFA38" s="1242"/>
      <c r="UFB38" s="1242"/>
      <c r="UFC38" s="1242"/>
      <c r="UFD38" s="1242"/>
      <c r="UFE38" s="1242"/>
      <c r="UFF38" s="1242"/>
      <c r="UFG38" s="1242"/>
      <c r="UFH38" s="1242"/>
      <c r="UFI38" s="1242"/>
      <c r="UFJ38" s="1242"/>
      <c r="UFK38" s="1242"/>
      <c r="UFL38" s="1242"/>
      <c r="UFM38" s="1242"/>
      <c r="UFN38" s="1242"/>
      <c r="UFO38" s="1242"/>
      <c r="UFP38" s="1242"/>
      <c r="UFQ38" s="1242"/>
      <c r="UFR38" s="1242"/>
      <c r="UFS38" s="1242"/>
      <c r="UFT38" s="1242"/>
      <c r="UFU38" s="1242"/>
      <c r="UFV38" s="1242"/>
      <c r="UFW38" s="1242"/>
      <c r="UFX38" s="1242"/>
      <c r="UFY38" s="1242"/>
      <c r="UFZ38" s="1242"/>
      <c r="UGA38" s="1242"/>
      <c r="UGB38" s="1242"/>
      <c r="UGC38" s="1242"/>
      <c r="UGD38" s="1242"/>
      <c r="UGE38" s="1242"/>
      <c r="UGF38" s="1242"/>
      <c r="UGG38" s="1242"/>
      <c r="UGH38" s="1242"/>
      <c r="UGI38" s="1242"/>
      <c r="UGJ38" s="1242"/>
      <c r="UGK38" s="1242"/>
      <c r="UGL38" s="1242"/>
      <c r="UGM38" s="1242"/>
      <c r="UGN38" s="1242"/>
      <c r="UGO38" s="1242"/>
      <c r="UGP38" s="1242"/>
      <c r="UGQ38" s="1242"/>
      <c r="UGR38" s="1242"/>
      <c r="UGS38" s="1242"/>
      <c r="UGT38" s="1242"/>
      <c r="UGU38" s="1242"/>
      <c r="UGV38" s="1242"/>
      <c r="UGW38" s="1242"/>
      <c r="UGX38" s="1242"/>
      <c r="UGY38" s="1242"/>
      <c r="UGZ38" s="1242"/>
      <c r="UHA38" s="1242"/>
      <c r="UHB38" s="1242"/>
      <c r="UHC38" s="1242"/>
      <c r="UHD38" s="1242"/>
      <c r="UHE38" s="1242"/>
      <c r="UHF38" s="1242"/>
      <c r="UHG38" s="1242"/>
      <c r="UHH38" s="1242"/>
      <c r="UHI38" s="1242"/>
      <c r="UHJ38" s="1242"/>
      <c r="UHK38" s="1242"/>
      <c r="UHL38" s="1242"/>
      <c r="UHM38" s="1242"/>
      <c r="UHN38" s="1242"/>
      <c r="UHO38" s="1242"/>
      <c r="UHP38" s="1242"/>
      <c r="UHQ38" s="1242"/>
      <c r="UHR38" s="1242"/>
      <c r="UHS38" s="1242"/>
      <c r="UHT38" s="1242"/>
      <c r="UHU38" s="1242"/>
      <c r="UHV38" s="1242"/>
      <c r="UHW38" s="1242"/>
      <c r="UHX38" s="1242"/>
      <c r="UHY38" s="1242"/>
      <c r="UHZ38" s="1242"/>
      <c r="UIA38" s="1242"/>
      <c r="UIB38" s="1242"/>
      <c r="UIC38" s="1242"/>
      <c r="UID38" s="1242"/>
      <c r="UIE38" s="1242"/>
      <c r="UIF38" s="1242"/>
      <c r="UIG38" s="1242"/>
      <c r="UIH38" s="1242"/>
      <c r="UII38" s="1242"/>
      <c r="UIJ38" s="1242"/>
      <c r="UIK38" s="1242"/>
      <c r="UIL38" s="1242"/>
      <c r="UIM38" s="1242"/>
      <c r="UIN38" s="1242"/>
      <c r="UIO38" s="1242"/>
      <c r="UIP38" s="1242"/>
      <c r="UIQ38" s="1242"/>
      <c r="UIR38" s="1242"/>
      <c r="UIS38" s="1242"/>
      <c r="UIT38" s="1242"/>
      <c r="UIU38" s="1242"/>
      <c r="UIV38" s="1242"/>
      <c r="UIW38" s="1242"/>
      <c r="UIX38" s="1242"/>
      <c r="UIY38" s="1242"/>
      <c r="UIZ38" s="1242"/>
      <c r="UJA38" s="1242"/>
      <c r="UJB38" s="1242"/>
      <c r="UJC38" s="1242"/>
      <c r="UJD38" s="1242"/>
      <c r="UJE38" s="1242"/>
      <c r="UJF38" s="1242"/>
      <c r="UJG38" s="1242"/>
      <c r="UJH38" s="1242"/>
      <c r="UJI38" s="1242"/>
      <c r="UJJ38" s="1242"/>
      <c r="UJK38" s="1242"/>
      <c r="UJL38" s="1242"/>
      <c r="UJM38" s="1242"/>
      <c r="UJN38" s="1242"/>
      <c r="UJO38" s="1242"/>
      <c r="UJP38" s="1242"/>
      <c r="UJQ38" s="1242"/>
      <c r="UJR38" s="1242"/>
      <c r="UJS38" s="1242"/>
      <c r="UJT38" s="1242"/>
      <c r="UJU38" s="1242"/>
      <c r="UJV38" s="1242"/>
      <c r="UJW38" s="1242"/>
      <c r="UJX38" s="1242"/>
      <c r="UJY38" s="1242"/>
      <c r="UJZ38" s="1242"/>
      <c r="UKA38" s="1242"/>
      <c r="UKB38" s="1242"/>
      <c r="UKC38" s="1242"/>
      <c r="UKD38" s="1242"/>
      <c r="UKE38" s="1242"/>
      <c r="UKF38" s="1242"/>
      <c r="UKG38" s="1242"/>
      <c r="UKH38" s="1242"/>
      <c r="UKI38" s="1242"/>
      <c r="UKJ38" s="1242"/>
      <c r="UKK38" s="1242"/>
      <c r="UKL38" s="1242"/>
      <c r="UKM38" s="1242"/>
      <c r="UKN38" s="1242"/>
      <c r="UKO38" s="1242"/>
      <c r="UKP38" s="1242"/>
      <c r="UKQ38" s="1242"/>
      <c r="UKR38" s="1242"/>
      <c r="UKS38" s="1242"/>
      <c r="UKT38" s="1242"/>
      <c r="UKU38" s="1242"/>
      <c r="UKV38" s="1242"/>
      <c r="UKW38" s="1242"/>
      <c r="UKX38" s="1242"/>
      <c r="UKY38" s="1242"/>
      <c r="UKZ38" s="1242"/>
      <c r="ULA38" s="1242"/>
      <c r="ULB38" s="1242"/>
      <c r="ULC38" s="1242"/>
      <c r="ULD38" s="1242"/>
      <c r="ULE38" s="1242"/>
      <c r="ULF38" s="1242"/>
      <c r="ULG38" s="1242"/>
      <c r="ULH38" s="1242"/>
      <c r="ULI38" s="1242"/>
      <c r="ULJ38" s="1242"/>
      <c r="ULK38" s="1242"/>
      <c r="ULL38" s="1242"/>
      <c r="ULM38" s="1242"/>
      <c r="ULN38" s="1242"/>
      <c r="ULO38" s="1242"/>
      <c r="ULP38" s="1242"/>
      <c r="ULQ38" s="1242"/>
      <c r="ULR38" s="1242"/>
      <c r="ULS38" s="1242"/>
      <c r="ULT38" s="1242"/>
      <c r="ULU38" s="1242"/>
      <c r="ULV38" s="1242"/>
      <c r="ULW38" s="1242"/>
      <c r="ULX38" s="1242"/>
      <c r="ULY38" s="1242"/>
      <c r="ULZ38" s="1242"/>
      <c r="UMA38" s="1242"/>
      <c r="UMB38" s="1242"/>
      <c r="UMC38" s="1242"/>
      <c r="UMD38" s="1242"/>
      <c r="UME38" s="1242"/>
      <c r="UMF38" s="1242"/>
      <c r="UMG38" s="1242"/>
      <c r="UMH38" s="1242"/>
      <c r="UMI38" s="1242"/>
      <c r="UMJ38" s="1242"/>
      <c r="UMK38" s="1242"/>
      <c r="UML38" s="1242"/>
      <c r="UMM38" s="1242"/>
      <c r="UMN38" s="1242"/>
      <c r="UMO38" s="1242"/>
      <c r="UMP38" s="1242"/>
      <c r="UMQ38" s="1242"/>
      <c r="UMR38" s="1242"/>
      <c r="UMS38" s="1242"/>
      <c r="UMT38" s="1242"/>
      <c r="UMU38" s="1242"/>
      <c r="UMV38" s="1242"/>
      <c r="UMW38" s="1242"/>
      <c r="UMX38" s="1242"/>
      <c r="UMY38" s="1242"/>
      <c r="UMZ38" s="1242"/>
      <c r="UNA38" s="1242"/>
      <c r="UNB38" s="1242"/>
      <c r="UNC38" s="1242"/>
      <c r="UND38" s="1242"/>
      <c r="UNE38" s="1242"/>
      <c r="UNF38" s="1242"/>
      <c r="UNG38" s="1242"/>
      <c r="UNH38" s="1242"/>
      <c r="UNI38" s="1242"/>
      <c r="UNJ38" s="1242"/>
      <c r="UNK38" s="1242"/>
      <c r="UNL38" s="1242"/>
      <c r="UNM38" s="1242"/>
      <c r="UNN38" s="1242"/>
      <c r="UNO38" s="1242"/>
      <c r="UNP38" s="1242"/>
      <c r="UNQ38" s="1242"/>
      <c r="UNR38" s="1242"/>
      <c r="UNS38" s="1242"/>
      <c r="UNT38" s="1242"/>
      <c r="UNU38" s="1242"/>
      <c r="UNV38" s="1242"/>
      <c r="UNW38" s="1242"/>
      <c r="UNX38" s="1242"/>
      <c r="UNY38" s="1242"/>
      <c r="UNZ38" s="1242"/>
      <c r="UOA38" s="1242"/>
      <c r="UOB38" s="1242"/>
      <c r="UOC38" s="1242"/>
      <c r="UOD38" s="1242"/>
      <c r="UOE38" s="1242"/>
      <c r="UOF38" s="1242"/>
      <c r="UOG38" s="1242"/>
      <c r="UOH38" s="1242"/>
      <c r="UOI38" s="1242"/>
      <c r="UOJ38" s="1242"/>
      <c r="UOK38" s="1242"/>
      <c r="UOL38" s="1242"/>
      <c r="UOM38" s="1242"/>
      <c r="UON38" s="1242"/>
      <c r="UOO38" s="1242"/>
      <c r="UOP38" s="1242"/>
      <c r="UOQ38" s="1242"/>
      <c r="UOR38" s="1242"/>
      <c r="UOS38" s="1242"/>
      <c r="UOT38" s="1242"/>
      <c r="UOU38" s="1242"/>
      <c r="UOV38" s="1242"/>
      <c r="UOW38" s="1242"/>
      <c r="UOX38" s="1242"/>
      <c r="UOY38" s="1242"/>
      <c r="UOZ38" s="1242"/>
      <c r="UPA38" s="1242"/>
      <c r="UPB38" s="1242"/>
      <c r="UPC38" s="1242"/>
      <c r="UPD38" s="1242"/>
      <c r="UPE38" s="1242"/>
      <c r="UPF38" s="1242"/>
      <c r="UPG38" s="1242"/>
      <c r="UPH38" s="1242"/>
      <c r="UPI38" s="1242"/>
      <c r="UPJ38" s="1242"/>
      <c r="UPK38" s="1242"/>
      <c r="UPL38" s="1242"/>
      <c r="UPM38" s="1242"/>
      <c r="UPN38" s="1242"/>
      <c r="UPO38" s="1242"/>
      <c r="UPP38" s="1242"/>
      <c r="UPQ38" s="1242"/>
      <c r="UPR38" s="1242"/>
      <c r="UPS38" s="1242"/>
      <c r="UPT38" s="1242"/>
      <c r="UPU38" s="1242"/>
      <c r="UPV38" s="1242"/>
      <c r="UPW38" s="1242"/>
      <c r="UPX38" s="1242"/>
      <c r="UPY38" s="1242"/>
      <c r="UPZ38" s="1242"/>
      <c r="UQA38" s="1242"/>
      <c r="UQB38" s="1242"/>
      <c r="UQC38" s="1242"/>
      <c r="UQD38" s="1242"/>
      <c r="UQE38" s="1242"/>
      <c r="UQF38" s="1242"/>
      <c r="UQG38" s="1242"/>
      <c r="UQH38" s="1242"/>
      <c r="UQI38" s="1242"/>
      <c r="UQJ38" s="1242"/>
      <c r="UQK38" s="1242"/>
      <c r="UQL38" s="1242"/>
      <c r="UQM38" s="1242"/>
      <c r="UQN38" s="1242"/>
      <c r="UQO38" s="1242"/>
      <c r="UQP38" s="1242"/>
      <c r="UQQ38" s="1242"/>
      <c r="UQR38" s="1242"/>
      <c r="UQS38" s="1242"/>
      <c r="UQT38" s="1242"/>
      <c r="UQU38" s="1242"/>
      <c r="UQV38" s="1242"/>
      <c r="UQW38" s="1242"/>
      <c r="UQX38" s="1242"/>
      <c r="UQY38" s="1242"/>
      <c r="UQZ38" s="1242"/>
      <c r="URA38" s="1242"/>
      <c r="URB38" s="1242"/>
      <c r="URC38" s="1242"/>
      <c r="URD38" s="1242"/>
      <c r="URE38" s="1242"/>
      <c r="URF38" s="1242"/>
      <c r="URG38" s="1242"/>
      <c r="URH38" s="1242"/>
      <c r="URI38" s="1242"/>
      <c r="URJ38" s="1242"/>
      <c r="URK38" s="1242"/>
      <c r="URL38" s="1242"/>
      <c r="URM38" s="1242"/>
      <c r="URN38" s="1242"/>
      <c r="URO38" s="1242"/>
      <c r="URP38" s="1242"/>
      <c r="URQ38" s="1242"/>
      <c r="URR38" s="1242"/>
      <c r="URS38" s="1242"/>
      <c r="URT38" s="1242"/>
      <c r="URU38" s="1242"/>
      <c r="URV38" s="1242"/>
      <c r="URW38" s="1242"/>
      <c r="URX38" s="1242"/>
      <c r="URY38" s="1242"/>
      <c r="URZ38" s="1242"/>
      <c r="USA38" s="1242"/>
      <c r="USB38" s="1242"/>
      <c r="USC38" s="1242"/>
      <c r="USD38" s="1242"/>
      <c r="USE38" s="1242"/>
      <c r="USF38" s="1242"/>
      <c r="USG38" s="1242"/>
      <c r="USH38" s="1242"/>
      <c r="USI38" s="1242"/>
      <c r="USJ38" s="1242"/>
      <c r="USK38" s="1242"/>
      <c r="USL38" s="1242"/>
      <c r="USM38" s="1242"/>
      <c r="USN38" s="1242"/>
      <c r="USO38" s="1242"/>
      <c r="USP38" s="1242"/>
      <c r="USQ38" s="1242"/>
      <c r="USR38" s="1242"/>
      <c r="USS38" s="1242"/>
      <c r="UST38" s="1242"/>
      <c r="USU38" s="1242"/>
      <c r="USV38" s="1242"/>
      <c r="USW38" s="1242"/>
      <c r="USX38" s="1242"/>
      <c r="USY38" s="1242"/>
      <c r="USZ38" s="1242"/>
      <c r="UTA38" s="1242"/>
      <c r="UTB38" s="1242"/>
      <c r="UTC38" s="1242"/>
      <c r="UTD38" s="1242"/>
      <c r="UTE38" s="1242"/>
      <c r="UTF38" s="1242"/>
      <c r="UTG38" s="1242"/>
      <c r="UTH38" s="1242"/>
      <c r="UTI38" s="1242"/>
      <c r="UTJ38" s="1242"/>
      <c r="UTK38" s="1242"/>
      <c r="UTL38" s="1242"/>
      <c r="UTM38" s="1242"/>
      <c r="UTN38" s="1242"/>
      <c r="UTO38" s="1242"/>
      <c r="UTP38" s="1242"/>
      <c r="UTQ38" s="1242"/>
      <c r="UTR38" s="1242"/>
      <c r="UTS38" s="1242"/>
      <c r="UTT38" s="1242"/>
      <c r="UTU38" s="1242"/>
      <c r="UTV38" s="1242"/>
      <c r="UTW38" s="1242"/>
      <c r="UTX38" s="1242"/>
      <c r="UTY38" s="1242"/>
      <c r="UTZ38" s="1242"/>
      <c r="UUA38" s="1242"/>
      <c r="UUB38" s="1242"/>
      <c r="UUC38" s="1242"/>
      <c r="UUD38" s="1242"/>
      <c r="UUE38" s="1242"/>
      <c r="UUF38" s="1242"/>
      <c r="UUG38" s="1242"/>
      <c r="UUH38" s="1242"/>
      <c r="UUI38" s="1242"/>
      <c r="UUJ38" s="1242"/>
      <c r="UUK38" s="1242"/>
      <c r="UUL38" s="1242"/>
      <c r="UUM38" s="1242"/>
      <c r="UUN38" s="1242"/>
      <c r="UUO38" s="1242"/>
      <c r="UUP38" s="1242"/>
      <c r="UUQ38" s="1242"/>
      <c r="UUR38" s="1242"/>
      <c r="UUS38" s="1242"/>
      <c r="UUT38" s="1242"/>
      <c r="UUU38" s="1242"/>
      <c r="UUV38" s="1242"/>
      <c r="UUW38" s="1242"/>
      <c r="UUX38" s="1242"/>
      <c r="UUY38" s="1242"/>
      <c r="UUZ38" s="1242"/>
      <c r="UVA38" s="1242"/>
      <c r="UVB38" s="1242"/>
      <c r="UVC38" s="1242"/>
      <c r="UVD38" s="1242"/>
      <c r="UVE38" s="1242"/>
      <c r="UVF38" s="1242"/>
      <c r="UVG38" s="1242"/>
      <c r="UVH38" s="1242"/>
      <c r="UVI38" s="1242"/>
      <c r="UVJ38" s="1242"/>
      <c r="UVK38" s="1242"/>
      <c r="UVL38" s="1242"/>
      <c r="UVM38" s="1242"/>
      <c r="UVN38" s="1242"/>
      <c r="UVO38" s="1242"/>
      <c r="UVP38" s="1242"/>
      <c r="UVQ38" s="1242"/>
      <c r="UVR38" s="1242"/>
      <c r="UVS38" s="1242"/>
      <c r="UVT38" s="1242"/>
      <c r="UVU38" s="1242"/>
      <c r="UVV38" s="1242"/>
      <c r="UVW38" s="1242"/>
      <c r="UVX38" s="1242"/>
      <c r="UVY38" s="1242"/>
      <c r="UVZ38" s="1242"/>
      <c r="UWA38" s="1242"/>
      <c r="UWB38" s="1242"/>
      <c r="UWC38" s="1242"/>
      <c r="UWD38" s="1242"/>
      <c r="UWE38" s="1242"/>
      <c r="UWF38" s="1242"/>
      <c r="UWG38" s="1242"/>
      <c r="UWH38" s="1242"/>
      <c r="UWI38" s="1242"/>
      <c r="UWJ38" s="1242"/>
      <c r="UWK38" s="1242"/>
      <c r="UWL38" s="1242"/>
      <c r="UWM38" s="1242"/>
      <c r="UWN38" s="1242"/>
      <c r="UWO38" s="1242"/>
      <c r="UWP38" s="1242"/>
      <c r="UWQ38" s="1242"/>
      <c r="UWR38" s="1242"/>
      <c r="UWS38" s="1242"/>
      <c r="UWT38" s="1242"/>
      <c r="UWU38" s="1242"/>
      <c r="UWV38" s="1242"/>
      <c r="UWW38" s="1242"/>
      <c r="UWX38" s="1242"/>
      <c r="UWY38" s="1242"/>
      <c r="UWZ38" s="1242"/>
      <c r="UXA38" s="1242"/>
      <c r="UXB38" s="1242"/>
      <c r="UXC38" s="1242"/>
      <c r="UXD38" s="1242"/>
      <c r="UXE38" s="1242"/>
      <c r="UXF38" s="1242"/>
      <c r="UXG38" s="1242"/>
      <c r="UXH38" s="1242"/>
      <c r="UXI38" s="1242"/>
      <c r="UXJ38" s="1242"/>
      <c r="UXK38" s="1242"/>
      <c r="UXL38" s="1242"/>
      <c r="UXM38" s="1242"/>
      <c r="UXN38" s="1242"/>
      <c r="UXO38" s="1242"/>
      <c r="UXP38" s="1242"/>
      <c r="UXQ38" s="1242"/>
      <c r="UXR38" s="1242"/>
      <c r="UXS38" s="1242"/>
      <c r="UXT38" s="1242"/>
      <c r="UXU38" s="1242"/>
      <c r="UXV38" s="1242"/>
      <c r="UXW38" s="1242"/>
      <c r="UXX38" s="1242"/>
      <c r="UXY38" s="1242"/>
      <c r="UXZ38" s="1242"/>
      <c r="UYA38" s="1242"/>
      <c r="UYB38" s="1242"/>
      <c r="UYC38" s="1242"/>
      <c r="UYD38" s="1242"/>
      <c r="UYE38" s="1242"/>
      <c r="UYF38" s="1242"/>
      <c r="UYG38" s="1242"/>
      <c r="UYH38" s="1242"/>
      <c r="UYI38" s="1242"/>
      <c r="UYJ38" s="1242"/>
      <c r="UYK38" s="1242"/>
      <c r="UYL38" s="1242"/>
      <c r="UYM38" s="1242"/>
      <c r="UYN38" s="1242"/>
      <c r="UYO38" s="1242"/>
      <c r="UYP38" s="1242"/>
      <c r="UYQ38" s="1242"/>
      <c r="UYR38" s="1242"/>
      <c r="UYS38" s="1242"/>
      <c r="UYT38" s="1242"/>
      <c r="UYU38" s="1242"/>
      <c r="UYV38" s="1242"/>
      <c r="UYW38" s="1242"/>
      <c r="UYX38" s="1242"/>
      <c r="UYY38" s="1242"/>
      <c r="UYZ38" s="1242"/>
      <c r="UZA38" s="1242"/>
      <c r="UZB38" s="1242"/>
      <c r="UZC38" s="1242"/>
      <c r="UZD38" s="1242"/>
      <c r="UZE38" s="1242"/>
      <c r="UZF38" s="1242"/>
      <c r="UZG38" s="1242"/>
      <c r="UZH38" s="1242"/>
      <c r="UZI38" s="1242"/>
      <c r="UZJ38" s="1242"/>
      <c r="UZK38" s="1242"/>
      <c r="UZL38" s="1242"/>
      <c r="UZM38" s="1242"/>
      <c r="UZN38" s="1242"/>
      <c r="UZO38" s="1242"/>
      <c r="UZP38" s="1242"/>
      <c r="UZQ38" s="1242"/>
      <c r="UZR38" s="1242"/>
      <c r="UZS38" s="1242"/>
      <c r="UZT38" s="1242"/>
      <c r="UZU38" s="1242"/>
      <c r="UZV38" s="1242"/>
      <c r="UZW38" s="1242"/>
      <c r="UZX38" s="1242"/>
      <c r="UZY38" s="1242"/>
      <c r="UZZ38" s="1242"/>
      <c r="VAA38" s="1242"/>
      <c r="VAB38" s="1242"/>
      <c r="VAC38" s="1242"/>
      <c r="VAD38" s="1242"/>
      <c r="VAE38" s="1242"/>
      <c r="VAF38" s="1242"/>
      <c r="VAG38" s="1242"/>
      <c r="VAH38" s="1242"/>
      <c r="VAI38" s="1242"/>
      <c r="VAJ38" s="1242"/>
      <c r="VAK38" s="1242"/>
      <c r="VAL38" s="1242"/>
      <c r="VAM38" s="1242"/>
      <c r="VAN38" s="1242"/>
      <c r="VAO38" s="1242"/>
      <c r="VAP38" s="1242"/>
      <c r="VAQ38" s="1242"/>
      <c r="VAR38" s="1242"/>
      <c r="VAS38" s="1242"/>
      <c r="VAT38" s="1242"/>
      <c r="VAU38" s="1242"/>
      <c r="VAV38" s="1242"/>
      <c r="VAW38" s="1242"/>
      <c r="VAX38" s="1242"/>
      <c r="VAY38" s="1242"/>
      <c r="VAZ38" s="1242"/>
      <c r="VBA38" s="1242"/>
      <c r="VBB38" s="1242"/>
      <c r="VBC38" s="1242"/>
      <c r="VBD38" s="1242"/>
      <c r="VBE38" s="1242"/>
      <c r="VBF38" s="1242"/>
      <c r="VBG38" s="1242"/>
      <c r="VBH38" s="1242"/>
      <c r="VBI38" s="1242"/>
      <c r="VBJ38" s="1242"/>
      <c r="VBK38" s="1242"/>
      <c r="VBL38" s="1242"/>
      <c r="VBM38" s="1242"/>
      <c r="VBN38" s="1242"/>
      <c r="VBO38" s="1242"/>
      <c r="VBP38" s="1242"/>
      <c r="VBQ38" s="1242"/>
      <c r="VBR38" s="1242"/>
      <c r="VBS38" s="1242"/>
      <c r="VBT38" s="1242"/>
      <c r="VBU38" s="1242"/>
      <c r="VBV38" s="1242"/>
      <c r="VBW38" s="1242"/>
      <c r="VBX38" s="1242"/>
      <c r="VBY38" s="1242"/>
      <c r="VBZ38" s="1242"/>
      <c r="VCA38" s="1242"/>
      <c r="VCB38" s="1242"/>
      <c r="VCC38" s="1242"/>
      <c r="VCD38" s="1242"/>
      <c r="VCE38" s="1242"/>
      <c r="VCF38" s="1242"/>
      <c r="VCG38" s="1242"/>
      <c r="VCH38" s="1242"/>
      <c r="VCI38" s="1242"/>
      <c r="VCJ38" s="1242"/>
      <c r="VCK38" s="1242"/>
      <c r="VCL38" s="1242"/>
      <c r="VCM38" s="1242"/>
      <c r="VCN38" s="1242"/>
      <c r="VCO38" s="1242"/>
      <c r="VCP38" s="1242"/>
      <c r="VCQ38" s="1242"/>
      <c r="VCR38" s="1242"/>
      <c r="VCS38" s="1242"/>
      <c r="VCT38" s="1242"/>
      <c r="VCU38" s="1242"/>
      <c r="VCV38" s="1242"/>
      <c r="VCW38" s="1242"/>
      <c r="VCX38" s="1242"/>
      <c r="VCY38" s="1242"/>
      <c r="VCZ38" s="1242"/>
      <c r="VDA38" s="1242"/>
      <c r="VDB38" s="1242"/>
      <c r="VDC38" s="1242"/>
      <c r="VDD38" s="1242"/>
      <c r="VDE38" s="1242"/>
      <c r="VDF38" s="1242"/>
      <c r="VDG38" s="1242"/>
      <c r="VDH38" s="1242"/>
      <c r="VDI38" s="1242"/>
      <c r="VDJ38" s="1242"/>
      <c r="VDK38" s="1242"/>
      <c r="VDL38" s="1242"/>
      <c r="VDM38" s="1242"/>
      <c r="VDN38" s="1242"/>
      <c r="VDO38" s="1242"/>
      <c r="VDP38" s="1242"/>
      <c r="VDQ38" s="1242"/>
      <c r="VDR38" s="1242"/>
      <c r="VDS38" s="1242"/>
      <c r="VDT38" s="1242"/>
      <c r="VDU38" s="1242"/>
      <c r="VDV38" s="1242"/>
      <c r="VDW38" s="1242"/>
      <c r="VDX38" s="1242"/>
      <c r="VDY38" s="1242"/>
      <c r="VDZ38" s="1242"/>
      <c r="VEA38" s="1242"/>
      <c r="VEB38" s="1242"/>
      <c r="VEC38" s="1242"/>
      <c r="VED38" s="1242"/>
      <c r="VEE38" s="1242"/>
      <c r="VEF38" s="1242"/>
      <c r="VEG38" s="1242"/>
      <c r="VEH38" s="1242"/>
      <c r="VEI38" s="1242"/>
      <c r="VEJ38" s="1242"/>
      <c r="VEK38" s="1242"/>
      <c r="VEL38" s="1242"/>
      <c r="VEM38" s="1242"/>
      <c r="VEN38" s="1242"/>
      <c r="VEO38" s="1242"/>
      <c r="VEP38" s="1242"/>
      <c r="VEQ38" s="1242"/>
      <c r="VER38" s="1242"/>
      <c r="VES38" s="1242"/>
      <c r="VET38" s="1242"/>
      <c r="VEU38" s="1242"/>
      <c r="VEV38" s="1242"/>
      <c r="VEW38" s="1242"/>
      <c r="VEX38" s="1242"/>
      <c r="VEY38" s="1242"/>
      <c r="VEZ38" s="1242"/>
      <c r="VFA38" s="1242"/>
      <c r="VFB38" s="1242"/>
      <c r="VFC38" s="1242"/>
      <c r="VFD38" s="1242"/>
      <c r="VFE38" s="1242"/>
      <c r="VFF38" s="1242"/>
      <c r="VFG38" s="1242"/>
      <c r="VFH38" s="1242"/>
      <c r="VFI38" s="1242"/>
      <c r="VFJ38" s="1242"/>
      <c r="VFK38" s="1242"/>
      <c r="VFL38" s="1242"/>
      <c r="VFM38" s="1242"/>
      <c r="VFN38" s="1242"/>
      <c r="VFO38" s="1242"/>
      <c r="VFP38" s="1242"/>
      <c r="VFQ38" s="1242"/>
      <c r="VFR38" s="1242"/>
      <c r="VFS38" s="1242"/>
      <c r="VFT38" s="1242"/>
      <c r="VFU38" s="1242"/>
      <c r="VFV38" s="1242"/>
      <c r="VFW38" s="1242"/>
      <c r="VFX38" s="1242"/>
      <c r="VFY38" s="1242"/>
      <c r="VFZ38" s="1242"/>
      <c r="VGA38" s="1242"/>
      <c r="VGB38" s="1242"/>
      <c r="VGC38" s="1242"/>
      <c r="VGD38" s="1242"/>
      <c r="VGE38" s="1242"/>
      <c r="VGF38" s="1242"/>
      <c r="VGG38" s="1242"/>
      <c r="VGH38" s="1242"/>
      <c r="VGI38" s="1242"/>
      <c r="VGJ38" s="1242"/>
      <c r="VGK38" s="1242"/>
      <c r="VGL38" s="1242"/>
      <c r="VGM38" s="1242"/>
      <c r="VGN38" s="1242"/>
      <c r="VGO38" s="1242"/>
      <c r="VGP38" s="1242"/>
      <c r="VGQ38" s="1242"/>
      <c r="VGR38" s="1242"/>
      <c r="VGS38" s="1242"/>
      <c r="VGT38" s="1242"/>
      <c r="VGU38" s="1242"/>
      <c r="VGV38" s="1242"/>
      <c r="VGW38" s="1242"/>
      <c r="VGX38" s="1242"/>
      <c r="VGY38" s="1242"/>
      <c r="VGZ38" s="1242"/>
      <c r="VHA38" s="1242"/>
      <c r="VHB38" s="1242"/>
      <c r="VHC38" s="1242"/>
      <c r="VHD38" s="1242"/>
      <c r="VHE38" s="1242"/>
      <c r="VHF38" s="1242"/>
      <c r="VHG38" s="1242"/>
      <c r="VHH38" s="1242"/>
      <c r="VHI38" s="1242"/>
      <c r="VHJ38" s="1242"/>
      <c r="VHK38" s="1242"/>
      <c r="VHL38" s="1242"/>
      <c r="VHM38" s="1242"/>
      <c r="VHN38" s="1242"/>
      <c r="VHO38" s="1242"/>
      <c r="VHP38" s="1242"/>
      <c r="VHQ38" s="1242"/>
      <c r="VHR38" s="1242"/>
      <c r="VHS38" s="1242"/>
      <c r="VHT38" s="1242"/>
      <c r="VHU38" s="1242"/>
      <c r="VHV38" s="1242"/>
      <c r="VHW38" s="1242"/>
      <c r="VHX38" s="1242"/>
      <c r="VHY38" s="1242"/>
      <c r="VHZ38" s="1242"/>
      <c r="VIA38" s="1242"/>
      <c r="VIB38" s="1242"/>
      <c r="VIC38" s="1242"/>
      <c r="VID38" s="1242"/>
      <c r="VIE38" s="1242"/>
      <c r="VIF38" s="1242"/>
      <c r="VIG38" s="1242"/>
      <c r="VIH38" s="1242"/>
      <c r="VII38" s="1242"/>
      <c r="VIJ38" s="1242"/>
      <c r="VIK38" s="1242"/>
      <c r="VIL38" s="1242"/>
      <c r="VIM38" s="1242"/>
      <c r="VIN38" s="1242"/>
      <c r="VIO38" s="1242"/>
      <c r="VIP38" s="1242"/>
      <c r="VIQ38" s="1242"/>
      <c r="VIR38" s="1242"/>
      <c r="VIS38" s="1242"/>
      <c r="VIT38" s="1242"/>
      <c r="VIU38" s="1242"/>
      <c r="VIV38" s="1242"/>
      <c r="VIW38" s="1242"/>
      <c r="VIX38" s="1242"/>
      <c r="VIY38" s="1242"/>
      <c r="VIZ38" s="1242"/>
      <c r="VJA38" s="1242"/>
      <c r="VJB38" s="1242"/>
      <c r="VJC38" s="1242"/>
      <c r="VJD38" s="1242"/>
      <c r="VJE38" s="1242"/>
      <c r="VJF38" s="1242"/>
      <c r="VJG38" s="1242"/>
      <c r="VJH38" s="1242"/>
      <c r="VJI38" s="1242"/>
      <c r="VJJ38" s="1242"/>
      <c r="VJK38" s="1242"/>
      <c r="VJL38" s="1242"/>
      <c r="VJM38" s="1242"/>
      <c r="VJN38" s="1242"/>
      <c r="VJO38" s="1242"/>
      <c r="VJP38" s="1242"/>
      <c r="VJQ38" s="1242"/>
      <c r="VJR38" s="1242"/>
      <c r="VJS38" s="1242"/>
      <c r="VJT38" s="1242"/>
      <c r="VJU38" s="1242"/>
      <c r="VJV38" s="1242"/>
      <c r="VJW38" s="1242"/>
      <c r="VJX38" s="1242"/>
      <c r="VJY38" s="1242"/>
      <c r="VJZ38" s="1242"/>
      <c r="VKA38" s="1242"/>
      <c r="VKB38" s="1242"/>
      <c r="VKC38" s="1242"/>
      <c r="VKD38" s="1242"/>
      <c r="VKE38" s="1242"/>
      <c r="VKF38" s="1242"/>
      <c r="VKG38" s="1242"/>
      <c r="VKH38" s="1242"/>
      <c r="VKI38" s="1242"/>
      <c r="VKJ38" s="1242"/>
      <c r="VKK38" s="1242"/>
      <c r="VKL38" s="1242"/>
      <c r="VKM38" s="1242"/>
      <c r="VKN38" s="1242"/>
      <c r="VKO38" s="1242"/>
      <c r="VKP38" s="1242"/>
      <c r="VKQ38" s="1242"/>
      <c r="VKR38" s="1242"/>
      <c r="VKS38" s="1242"/>
      <c r="VKT38" s="1242"/>
      <c r="VKU38" s="1242"/>
      <c r="VKV38" s="1242"/>
      <c r="VKW38" s="1242"/>
      <c r="VKX38" s="1242"/>
      <c r="VKY38" s="1242"/>
      <c r="VKZ38" s="1242"/>
      <c r="VLA38" s="1242"/>
      <c r="VLB38" s="1242"/>
      <c r="VLC38" s="1242"/>
      <c r="VLD38" s="1242"/>
      <c r="VLE38" s="1242"/>
      <c r="VLF38" s="1242"/>
      <c r="VLG38" s="1242"/>
      <c r="VLH38" s="1242"/>
      <c r="VLI38" s="1242"/>
      <c r="VLJ38" s="1242"/>
      <c r="VLK38" s="1242"/>
      <c r="VLL38" s="1242"/>
      <c r="VLM38" s="1242"/>
      <c r="VLN38" s="1242"/>
      <c r="VLO38" s="1242"/>
      <c r="VLP38" s="1242"/>
      <c r="VLQ38" s="1242"/>
      <c r="VLR38" s="1242"/>
      <c r="VLS38" s="1242"/>
      <c r="VLT38" s="1242"/>
      <c r="VLU38" s="1242"/>
      <c r="VLV38" s="1242"/>
      <c r="VLW38" s="1242"/>
      <c r="VLX38" s="1242"/>
      <c r="VLY38" s="1242"/>
      <c r="VLZ38" s="1242"/>
      <c r="VMA38" s="1242"/>
      <c r="VMB38" s="1242"/>
      <c r="VMC38" s="1242"/>
      <c r="VMD38" s="1242"/>
      <c r="VME38" s="1242"/>
      <c r="VMF38" s="1242"/>
      <c r="VMG38" s="1242"/>
      <c r="VMH38" s="1242"/>
      <c r="VMI38" s="1242"/>
      <c r="VMJ38" s="1242"/>
      <c r="VMK38" s="1242"/>
      <c r="VML38" s="1242"/>
      <c r="VMM38" s="1242"/>
      <c r="VMN38" s="1242"/>
      <c r="VMO38" s="1242"/>
      <c r="VMP38" s="1242"/>
      <c r="VMQ38" s="1242"/>
      <c r="VMR38" s="1242"/>
      <c r="VMS38" s="1242"/>
      <c r="VMT38" s="1242"/>
      <c r="VMU38" s="1242"/>
      <c r="VMV38" s="1242"/>
      <c r="VMW38" s="1242"/>
      <c r="VMX38" s="1242"/>
      <c r="VMY38" s="1242"/>
      <c r="VMZ38" s="1242"/>
      <c r="VNA38" s="1242"/>
      <c r="VNB38" s="1242"/>
      <c r="VNC38" s="1242"/>
      <c r="VND38" s="1242"/>
      <c r="VNE38" s="1242"/>
      <c r="VNF38" s="1242"/>
      <c r="VNG38" s="1242"/>
      <c r="VNH38" s="1242"/>
      <c r="VNI38" s="1242"/>
      <c r="VNJ38" s="1242"/>
      <c r="VNK38" s="1242"/>
      <c r="VNL38" s="1242"/>
      <c r="VNM38" s="1242"/>
      <c r="VNN38" s="1242"/>
      <c r="VNO38" s="1242"/>
      <c r="VNP38" s="1242"/>
      <c r="VNQ38" s="1242"/>
      <c r="VNR38" s="1242"/>
      <c r="VNS38" s="1242"/>
      <c r="VNT38" s="1242"/>
      <c r="VNU38" s="1242"/>
      <c r="VNV38" s="1242"/>
      <c r="VNW38" s="1242"/>
      <c r="VNX38" s="1242"/>
      <c r="VNY38" s="1242"/>
      <c r="VNZ38" s="1242"/>
      <c r="VOA38" s="1242"/>
      <c r="VOB38" s="1242"/>
      <c r="VOC38" s="1242"/>
      <c r="VOD38" s="1242"/>
      <c r="VOE38" s="1242"/>
      <c r="VOF38" s="1242"/>
      <c r="VOG38" s="1242"/>
      <c r="VOH38" s="1242"/>
      <c r="VOI38" s="1242"/>
      <c r="VOJ38" s="1242"/>
      <c r="VOK38" s="1242"/>
      <c r="VOL38" s="1242"/>
      <c r="VOM38" s="1242"/>
      <c r="VON38" s="1242"/>
      <c r="VOO38" s="1242"/>
      <c r="VOP38" s="1242"/>
      <c r="VOQ38" s="1242"/>
      <c r="VOR38" s="1242"/>
      <c r="VOS38" s="1242"/>
      <c r="VOT38" s="1242"/>
      <c r="VOU38" s="1242"/>
      <c r="VOV38" s="1242"/>
      <c r="VOW38" s="1242"/>
      <c r="VOX38" s="1242"/>
      <c r="VOY38" s="1242"/>
      <c r="VOZ38" s="1242"/>
      <c r="VPA38" s="1242"/>
      <c r="VPB38" s="1242"/>
      <c r="VPC38" s="1242"/>
      <c r="VPD38" s="1242"/>
      <c r="VPE38" s="1242"/>
      <c r="VPF38" s="1242"/>
      <c r="VPG38" s="1242"/>
      <c r="VPH38" s="1242"/>
      <c r="VPI38" s="1242"/>
      <c r="VPJ38" s="1242"/>
      <c r="VPK38" s="1242"/>
      <c r="VPL38" s="1242"/>
      <c r="VPM38" s="1242"/>
      <c r="VPN38" s="1242"/>
      <c r="VPO38" s="1242"/>
      <c r="VPP38" s="1242"/>
      <c r="VPQ38" s="1242"/>
      <c r="VPR38" s="1242"/>
      <c r="VPS38" s="1242"/>
      <c r="VPT38" s="1242"/>
      <c r="VPU38" s="1242"/>
      <c r="VPV38" s="1242"/>
      <c r="VPW38" s="1242"/>
      <c r="VPX38" s="1242"/>
      <c r="VPY38" s="1242"/>
      <c r="VPZ38" s="1242"/>
      <c r="VQA38" s="1242"/>
      <c r="VQB38" s="1242"/>
      <c r="VQC38" s="1242"/>
      <c r="VQD38" s="1242"/>
      <c r="VQE38" s="1242"/>
      <c r="VQF38" s="1242"/>
      <c r="VQG38" s="1242"/>
      <c r="VQH38" s="1242"/>
      <c r="VQI38" s="1242"/>
      <c r="VQJ38" s="1242"/>
      <c r="VQK38" s="1242"/>
      <c r="VQL38" s="1242"/>
      <c r="VQM38" s="1242"/>
      <c r="VQN38" s="1242"/>
      <c r="VQO38" s="1242"/>
      <c r="VQP38" s="1242"/>
      <c r="VQQ38" s="1242"/>
      <c r="VQR38" s="1242"/>
      <c r="VQS38" s="1242"/>
      <c r="VQT38" s="1242"/>
      <c r="VQU38" s="1242"/>
      <c r="VQV38" s="1242"/>
      <c r="VQW38" s="1242"/>
      <c r="VQX38" s="1242"/>
      <c r="VQY38" s="1242"/>
      <c r="VQZ38" s="1242"/>
      <c r="VRA38" s="1242"/>
      <c r="VRB38" s="1242"/>
      <c r="VRC38" s="1242"/>
      <c r="VRD38" s="1242"/>
      <c r="VRE38" s="1242"/>
      <c r="VRF38" s="1242"/>
      <c r="VRG38" s="1242"/>
      <c r="VRH38" s="1242"/>
      <c r="VRI38" s="1242"/>
      <c r="VRJ38" s="1242"/>
      <c r="VRK38" s="1242"/>
      <c r="VRL38" s="1242"/>
      <c r="VRM38" s="1242"/>
      <c r="VRN38" s="1242"/>
      <c r="VRO38" s="1242"/>
      <c r="VRP38" s="1242"/>
      <c r="VRQ38" s="1242"/>
      <c r="VRR38" s="1242"/>
      <c r="VRS38" s="1242"/>
      <c r="VRT38" s="1242"/>
      <c r="VRU38" s="1242"/>
      <c r="VRV38" s="1242"/>
      <c r="VRW38" s="1242"/>
      <c r="VRX38" s="1242"/>
      <c r="VRY38" s="1242"/>
      <c r="VRZ38" s="1242"/>
      <c r="VSA38" s="1242"/>
      <c r="VSB38" s="1242"/>
      <c r="VSC38" s="1242"/>
      <c r="VSD38" s="1242"/>
      <c r="VSE38" s="1242"/>
      <c r="VSF38" s="1242"/>
      <c r="VSG38" s="1242"/>
      <c r="VSH38" s="1242"/>
      <c r="VSI38" s="1242"/>
      <c r="VSJ38" s="1242"/>
      <c r="VSK38" s="1242"/>
      <c r="VSL38" s="1242"/>
      <c r="VSM38" s="1242"/>
      <c r="VSN38" s="1242"/>
      <c r="VSO38" s="1242"/>
      <c r="VSP38" s="1242"/>
      <c r="VSQ38" s="1242"/>
      <c r="VSR38" s="1242"/>
      <c r="VSS38" s="1242"/>
      <c r="VST38" s="1242"/>
      <c r="VSU38" s="1242"/>
      <c r="VSV38" s="1242"/>
      <c r="VSW38" s="1242"/>
      <c r="VSX38" s="1242"/>
      <c r="VSY38" s="1242"/>
      <c r="VSZ38" s="1242"/>
      <c r="VTA38" s="1242"/>
      <c r="VTB38" s="1242"/>
      <c r="VTC38" s="1242"/>
      <c r="VTD38" s="1242"/>
      <c r="VTE38" s="1242"/>
      <c r="VTF38" s="1242"/>
      <c r="VTG38" s="1242"/>
      <c r="VTH38" s="1242"/>
      <c r="VTI38" s="1242"/>
      <c r="VTJ38" s="1242"/>
      <c r="VTK38" s="1242"/>
      <c r="VTL38" s="1242"/>
      <c r="VTM38" s="1242"/>
      <c r="VTN38" s="1242"/>
      <c r="VTO38" s="1242"/>
      <c r="VTP38" s="1242"/>
      <c r="VTQ38" s="1242"/>
      <c r="VTR38" s="1242"/>
      <c r="VTS38" s="1242"/>
      <c r="VTT38" s="1242"/>
      <c r="VTU38" s="1242"/>
      <c r="VTV38" s="1242"/>
      <c r="VTW38" s="1242"/>
      <c r="VTX38" s="1242"/>
      <c r="VTY38" s="1242"/>
      <c r="VTZ38" s="1242"/>
      <c r="VUA38" s="1242"/>
      <c r="VUB38" s="1242"/>
      <c r="VUC38" s="1242"/>
      <c r="VUD38" s="1242"/>
      <c r="VUE38" s="1242"/>
      <c r="VUF38" s="1242"/>
      <c r="VUG38" s="1242"/>
      <c r="VUH38" s="1242"/>
      <c r="VUI38" s="1242"/>
      <c r="VUJ38" s="1242"/>
      <c r="VUK38" s="1242"/>
      <c r="VUL38" s="1242"/>
      <c r="VUM38" s="1242"/>
      <c r="VUN38" s="1242"/>
      <c r="VUO38" s="1242"/>
      <c r="VUP38" s="1242"/>
      <c r="VUQ38" s="1242"/>
      <c r="VUR38" s="1242"/>
      <c r="VUS38" s="1242"/>
      <c r="VUT38" s="1242"/>
      <c r="VUU38" s="1242"/>
      <c r="VUV38" s="1242"/>
      <c r="VUW38" s="1242"/>
      <c r="VUX38" s="1242"/>
      <c r="VUY38" s="1242"/>
      <c r="VUZ38" s="1242"/>
      <c r="VVA38" s="1242"/>
      <c r="VVB38" s="1242"/>
      <c r="VVC38" s="1242"/>
      <c r="VVD38" s="1242"/>
      <c r="VVE38" s="1242"/>
      <c r="VVF38" s="1242"/>
      <c r="VVG38" s="1242"/>
      <c r="VVH38" s="1242"/>
      <c r="VVI38" s="1242"/>
      <c r="VVJ38" s="1242"/>
      <c r="VVK38" s="1242"/>
      <c r="VVL38" s="1242"/>
      <c r="VVM38" s="1242"/>
      <c r="VVN38" s="1242"/>
      <c r="VVO38" s="1242"/>
      <c r="VVP38" s="1242"/>
      <c r="VVQ38" s="1242"/>
      <c r="VVR38" s="1242"/>
      <c r="VVS38" s="1242"/>
      <c r="VVT38" s="1242"/>
      <c r="VVU38" s="1242"/>
      <c r="VVV38" s="1242"/>
      <c r="VVW38" s="1242"/>
      <c r="VVX38" s="1242"/>
      <c r="VVY38" s="1242"/>
      <c r="VVZ38" s="1242"/>
      <c r="VWA38" s="1242"/>
      <c r="VWB38" s="1242"/>
      <c r="VWC38" s="1242"/>
      <c r="VWD38" s="1242"/>
      <c r="VWE38" s="1242"/>
      <c r="VWF38" s="1242"/>
      <c r="VWG38" s="1242"/>
      <c r="VWH38" s="1242"/>
      <c r="VWI38" s="1242"/>
      <c r="VWJ38" s="1242"/>
      <c r="VWK38" s="1242"/>
      <c r="VWL38" s="1242"/>
      <c r="VWM38" s="1242"/>
      <c r="VWN38" s="1242"/>
      <c r="VWO38" s="1242"/>
      <c r="VWP38" s="1242"/>
      <c r="VWQ38" s="1242"/>
      <c r="VWR38" s="1242"/>
      <c r="VWS38" s="1242"/>
      <c r="VWT38" s="1242"/>
      <c r="VWU38" s="1242"/>
      <c r="VWV38" s="1242"/>
      <c r="VWW38" s="1242"/>
      <c r="VWX38" s="1242"/>
      <c r="VWY38" s="1242"/>
      <c r="VWZ38" s="1242"/>
      <c r="VXA38" s="1242"/>
      <c r="VXB38" s="1242"/>
      <c r="VXC38" s="1242"/>
      <c r="VXD38" s="1242"/>
      <c r="VXE38" s="1242"/>
      <c r="VXF38" s="1242"/>
      <c r="VXG38" s="1242"/>
      <c r="VXH38" s="1242"/>
      <c r="VXI38" s="1242"/>
      <c r="VXJ38" s="1242"/>
      <c r="VXK38" s="1242"/>
      <c r="VXL38" s="1242"/>
      <c r="VXM38" s="1242"/>
      <c r="VXN38" s="1242"/>
      <c r="VXO38" s="1242"/>
      <c r="VXP38" s="1242"/>
      <c r="VXQ38" s="1242"/>
      <c r="VXR38" s="1242"/>
      <c r="VXS38" s="1242"/>
      <c r="VXT38" s="1242"/>
      <c r="VXU38" s="1242"/>
      <c r="VXV38" s="1242"/>
      <c r="VXW38" s="1242"/>
      <c r="VXX38" s="1242"/>
      <c r="VXY38" s="1242"/>
      <c r="VXZ38" s="1242"/>
      <c r="VYA38" s="1242"/>
      <c r="VYB38" s="1242"/>
      <c r="VYC38" s="1242"/>
      <c r="VYD38" s="1242"/>
      <c r="VYE38" s="1242"/>
      <c r="VYF38" s="1242"/>
      <c r="VYG38" s="1242"/>
      <c r="VYH38" s="1242"/>
      <c r="VYI38" s="1242"/>
      <c r="VYJ38" s="1242"/>
      <c r="VYK38" s="1242"/>
      <c r="VYL38" s="1242"/>
      <c r="VYM38" s="1242"/>
      <c r="VYN38" s="1242"/>
      <c r="VYO38" s="1242"/>
      <c r="VYP38" s="1242"/>
      <c r="VYQ38" s="1242"/>
      <c r="VYR38" s="1242"/>
      <c r="VYS38" s="1242"/>
      <c r="VYT38" s="1242"/>
      <c r="VYU38" s="1242"/>
      <c r="VYV38" s="1242"/>
      <c r="VYW38" s="1242"/>
      <c r="VYX38" s="1242"/>
      <c r="VYY38" s="1242"/>
      <c r="VYZ38" s="1242"/>
      <c r="VZA38" s="1242"/>
      <c r="VZB38" s="1242"/>
      <c r="VZC38" s="1242"/>
      <c r="VZD38" s="1242"/>
      <c r="VZE38" s="1242"/>
      <c r="VZF38" s="1242"/>
      <c r="VZG38" s="1242"/>
      <c r="VZH38" s="1242"/>
      <c r="VZI38" s="1242"/>
      <c r="VZJ38" s="1242"/>
      <c r="VZK38" s="1242"/>
      <c r="VZL38" s="1242"/>
      <c r="VZM38" s="1242"/>
      <c r="VZN38" s="1242"/>
      <c r="VZO38" s="1242"/>
      <c r="VZP38" s="1242"/>
      <c r="VZQ38" s="1242"/>
      <c r="VZR38" s="1242"/>
      <c r="VZS38" s="1242"/>
      <c r="VZT38" s="1242"/>
      <c r="VZU38" s="1242"/>
      <c r="VZV38" s="1242"/>
      <c r="VZW38" s="1242"/>
      <c r="VZX38" s="1242"/>
      <c r="VZY38" s="1242"/>
      <c r="VZZ38" s="1242"/>
      <c r="WAA38" s="1242"/>
      <c r="WAB38" s="1242"/>
      <c r="WAC38" s="1242"/>
      <c r="WAD38" s="1242"/>
      <c r="WAE38" s="1242"/>
      <c r="WAF38" s="1242"/>
      <c r="WAG38" s="1242"/>
      <c r="WAH38" s="1242"/>
      <c r="WAI38" s="1242"/>
      <c r="WAJ38" s="1242"/>
      <c r="WAK38" s="1242"/>
      <c r="WAL38" s="1242"/>
      <c r="WAM38" s="1242"/>
      <c r="WAN38" s="1242"/>
      <c r="WAO38" s="1242"/>
      <c r="WAP38" s="1242"/>
      <c r="WAQ38" s="1242"/>
      <c r="WAR38" s="1242"/>
      <c r="WAS38" s="1242"/>
      <c r="WAT38" s="1242"/>
      <c r="WAU38" s="1242"/>
      <c r="WAV38" s="1242"/>
      <c r="WAW38" s="1242"/>
      <c r="WAX38" s="1242"/>
      <c r="WAY38" s="1242"/>
      <c r="WAZ38" s="1242"/>
      <c r="WBA38" s="1242"/>
      <c r="WBB38" s="1242"/>
      <c r="WBC38" s="1242"/>
      <c r="WBD38" s="1242"/>
      <c r="WBE38" s="1242"/>
      <c r="WBF38" s="1242"/>
      <c r="WBG38" s="1242"/>
      <c r="WBH38" s="1242"/>
      <c r="WBI38" s="1242"/>
      <c r="WBJ38" s="1242"/>
      <c r="WBK38" s="1242"/>
      <c r="WBL38" s="1242"/>
      <c r="WBM38" s="1242"/>
      <c r="WBN38" s="1242"/>
      <c r="WBO38" s="1242"/>
      <c r="WBP38" s="1242"/>
      <c r="WBQ38" s="1242"/>
      <c r="WBR38" s="1242"/>
      <c r="WBS38" s="1242"/>
      <c r="WBT38" s="1242"/>
      <c r="WBU38" s="1242"/>
      <c r="WBV38" s="1242"/>
      <c r="WBW38" s="1242"/>
      <c r="WBX38" s="1242"/>
      <c r="WBY38" s="1242"/>
      <c r="WBZ38" s="1242"/>
      <c r="WCA38" s="1242"/>
      <c r="WCB38" s="1242"/>
      <c r="WCC38" s="1242"/>
      <c r="WCD38" s="1242"/>
      <c r="WCE38" s="1242"/>
      <c r="WCF38" s="1242"/>
      <c r="WCG38" s="1242"/>
      <c r="WCH38" s="1242"/>
      <c r="WCI38" s="1242"/>
      <c r="WCJ38" s="1242"/>
      <c r="WCK38" s="1242"/>
      <c r="WCL38" s="1242"/>
      <c r="WCM38" s="1242"/>
      <c r="WCN38" s="1242"/>
      <c r="WCO38" s="1242"/>
      <c r="WCP38" s="1242"/>
      <c r="WCQ38" s="1242"/>
      <c r="WCR38" s="1242"/>
      <c r="WCS38" s="1242"/>
      <c r="WCT38" s="1242"/>
      <c r="WCU38" s="1242"/>
      <c r="WCV38" s="1242"/>
      <c r="WCW38" s="1242"/>
      <c r="WCX38" s="1242"/>
      <c r="WCY38" s="1242"/>
      <c r="WCZ38" s="1242"/>
      <c r="WDA38" s="1242"/>
      <c r="WDB38" s="1242"/>
      <c r="WDC38" s="1242"/>
      <c r="WDD38" s="1242"/>
      <c r="WDE38" s="1242"/>
      <c r="WDF38" s="1242"/>
      <c r="WDG38" s="1242"/>
      <c r="WDH38" s="1242"/>
      <c r="WDI38" s="1242"/>
      <c r="WDJ38" s="1242"/>
      <c r="WDK38" s="1242"/>
      <c r="WDL38" s="1242"/>
      <c r="WDM38" s="1242"/>
      <c r="WDN38" s="1242"/>
      <c r="WDO38" s="1242"/>
      <c r="WDP38" s="1242"/>
      <c r="WDQ38" s="1242"/>
      <c r="WDR38" s="1242"/>
      <c r="WDS38" s="1242"/>
      <c r="WDT38" s="1242"/>
      <c r="WDU38" s="1242"/>
      <c r="WDV38" s="1242"/>
      <c r="WDW38" s="1242"/>
      <c r="WDX38" s="1242"/>
      <c r="WDY38" s="1242"/>
      <c r="WDZ38" s="1242"/>
      <c r="WEA38" s="1242"/>
      <c r="WEB38" s="1242"/>
      <c r="WEC38" s="1242"/>
      <c r="WED38" s="1242"/>
      <c r="WEE38" s="1242"/>
      <c r="WEF38" s="1242"/>
      <c r="WEG38" s="1242"/>
      <c r="WEH38" s="1242"/>
      <c r="WEI38" s="1242"/>
      <c r="WEJ38" s="1242"/>
      <c r="WEK38" s="1242"/>
      <c r="WEL38" s="1242"/>
      <c r="WEM38" s="1242"/>
      <c r="WEN38" s="1242"/>
      <c r="WEO38" s="1242"/>
      <c r="WEP38" s="1242"/>
      <c r="WEQ38" s="1242"/>
      <c r="WER38" s="1242"/>
      <c r="WES38" s="1242"/>
      <c r="WET38" s="1242"/>
      <c r="WEU38" s="1242"/>
      <c r="WEV38" s="1242"/>
      <c r="WEW38" s="1242"/>
      <c r="WEX38" s="1242"/>
      <c r="WEY38" s="1242"/>
      <c r="WEZ38" s="1242"/>
      <c r="WFA38" s="1242"/>
      <c r="WFB38" s="1242"/>
      <c r="WFC38" s="1242"/>
      <c r="WFD38" s="1242"/>
      <c r="WFE38" s="1242"/>
      <c r="WFF38" s="1242"/>
      <c r="WFG38" s="1242"/>
      <c r="WFH38" s="1242"/>
      <c r="WFI38" s="1242"/>
      <c r="WFJ38" s="1242"/>
      <c r="WFK38" s="1242"/>
      <c r="WFL38" s="1242"/>
      <c r="WFM38" s="1242"/>
      <c r="WFN38" s="1242"/>
      <c r="WFO38" s="1242"/>
      <c r="WFP38" s="1242"/>
      <c r="WFQ38" s="1242"/>
      <c r="WFR38" s="1242"/>
      <c r="WFS38" s="1242"/>
      <c r="WFT38" s="1242"/>
      <c r="WFU38" s="1242"/>
      <c r="WFV38" s="1242"/>
      <c r="WFW38" s="1242"/>
      <c r="WFX38" s="1242"/>
      <c r="WFY38" s="1242"/>
      <c r="WFZ38" s="1242"/>
      <c r="WGA38" s="1242"/>
      <c r="WGB38" s="1242"/>
      <c r="WGC38" s="1242"/>
      <c r="WGD38" s="1242"/>
      <c r="WGE38" s="1242"/>
      <c r="WGF38" s="1242"/>
      <c r="WGG38" s="1242"/>
      <c r="WGH38" s="1242"/>
      <c r="WGI38" s="1242"/>
      <c r="WGJ38" s="1242"/>
      <c r="WGK38" s="1242"/>
      <c r="WGL38" s="1242"/>
      <c r="WGM38" s="1242"/>
      <c r="WGN38" s="1242"/>
      <c r="WGO38" s="1242"/>
      <c r="WGP38" s="1242"/>
      <c r="WGQ38" s="1242"/>
      <c r="WGR38" s="1242"/>
      <c r="WGS38" s="1242"/>
      <c r="WGT38" s="1242"/>
      <c r="WGU38" s="1242"/>
      <c r="WGV38" s="1242"/>
      <c r="WGW38" s="1242"/>
      <c r="WGX38" s="1242"/>
      <c r="WGY38" s="1242"/>
      <c r="WGZ38" s="1242"/>
      <c r="WHA38" s="1242"/>
      <c r="WHB38" s="1242"/>
      <c r="WHC38" s="1242"/>
      <c r="WHD38" s="1242"/>
      <c r="WHE38" s="1242"/>
      <c r="WHF38" s="1242"/>
      <c r="WHG38" s="1242"/>
      <c r="WHH38" s="1242"/>
      <c r="WHI38" s="1242"/>
      <c r="WHJ38" s="1242"/>
      <c r="WHK38" s="1242"/>
      <c r="WHL38" s="1242"/>
      <c r="WHM38" s="1242"/>
      <c r="WHN38" s="1242"/>
      <c r="WHO38" s="1242"/>
      <c r="WHP38" s="1242"/>
      <c r="WHQ38" s="1242"/>
      <c r="WHR38" s="1242"/>
      <c r="WHS38" s="1242"/>
      <c r="WHT38" s="1242"/>
      <c r="WHU38" s="1242"/>
      <c r="WHV38" s="1242"/>
      <c r="WHW38" s="1242"/>
      <c r="WHX38" s="1242"/>
      <c r="WHY38" s="1242"/>
      <c r="WHZ38" s="1242"/>
      <c r="WIA38" s="1242"/>
      <c r="WIB38" s="1242"/>
      <c r="WIC38" s="1242"/>
      <c r="WID38" s="1242"/>
      <c r="WIE38" s="1242"/>
      <c r="WIF38" s="1242"/>
      <c r="WIG38" s="1242"/>
      <c r="WIH38" s="1242"/>
      <c r="WII38" s="1242"/>
      <c r="WIJ38" s="1242"/>
      <c r="WIK38" s="1242"/>
      <c r="WIL38" s="1242"/>
      <c r="WIM38" s="1242"/>
      <c r="WIN38" s="1242"/>
      <c r="WIO38" s="1242"/>
      <c r="WIP38" s="1242"/>
      <c r="WIQ38" s="1242"/>
      <c r="WIR38" s="1242"/>
      <c r="WIS38" s="1242"/>
      <c r="WIT38" s="1242"/>
      <c r="WIU38" s="1242"/>
      <c r="WIV38" s="1242"/>
      <c r="WIW38" s="1242"/>
      <c r="WIX38" s="1242"/>
      <c r="WIY38" s="1242"/>
      <c r="WIZ38" s="1242"/>
      <c r="WJA38" s="1242"/>
      <c r="WJB38" s="1242"/>
      <c r="WJC38" s="1242"/>
      <c r="WJD38" s="1242"/>
      <c r="WJE38" s="1242"/>
      <c r="WJF38" s="1242"/>
      <c r="WJG38" s="1242"/>
      <c r="WJH38" s="1242"/>
      <c r="WJI38" s="1242"/>
      <c r="WJJ38" s="1242"/>
      <c r="WJK38" s="1242"/>
      <c r="WJL38" s="1242"/>
      <c r="WJM38" s="1242"/>
      <c r="WJN38" s="1242"/>
      <c r="WJO38" s="1242"/>
      <c r="WJP38" s="1242"/>
      <c r="WJQ38" s="1242"/>
      <c r="WJR38" s="1242"/>
      <c r="WJS38" s="1242"/>
      <c r="WJT38" s="1242"/>
      <c r="WJU38" s="1242"/>
      <c r="WJV38" s="1242"/>
      <c r="WJW38" s="1242"/>
      <c r="WJX38" s="1242"/>
      <c r="WJY38" s="1242"/>
      <c r="WJZ38" s="1242"/>
      <c r="WKA38" s="1242"/>
      <c r="WKB38" s="1242"/>
      <c r="WKC38" s="1242"/>
      <c r="WKD38" s="1242"/>
      <c r="WKE38" s="1242"/>
      <c r="WKF38" s="1242"/>
      <c r="WKG38" s="1242"/>
      <c r="WKH38" s="1242"/>
      <c r="WKI38" s="1242"/>
      <c r="WKJ38" s="1242"/>
      <c r="WKK38" s="1242"/>
      <c r="WKL38" s="1242"/>
      <c r="WKM38" s="1242"/>
      <c r="WKN38" s="1242"/>
      <c r="WKO38" s="1242"/>
      <c r="WKP38" s="1242"/>
      <c r="WKQ38" s="1242"/>
      <c r="WKR38" s="1242"/>
      <c r="WKS38" s="1242"/>
      <c r="WKT38" s="1242"/>
      <c r="WKU38" s="1242"/>
      <c r="WKV38" s="1242"/>
      <c r="WKW38" s="1242"/>
      <c r="WKX38" s="1242"/>
      <c r="WKY38" s="1242"/>
      <c r="WKZ38" s="1242"/>
      <c r="WLA38" s="1242"/>
      <c r="WLB38" s="1242"/>
      <c r="WLC38" s="1242"/>
      <c r="WLD38" s="1242"/>
      <c r="WLE38" s="1242"/>
      <c r="WLF38" s="1242"/>
      <c r="WLG38" s="1242"/>
      <c r="WLH38" s="1242"/>
      <c r="WLI38" s="1242"/>
      <c r="WLJ38" s="1242"/>
      <c r="WLK38" s="1242"/>
      <c r="WLL38" s="1242"/>
      <c r="WLM38" s="1242"/>
      <c r="WLN38" s="1242"/>
      <c r="WLO38" s="1242"/>
      <c r="WLP38" s="1242"/>
      <c r="WLQ38" s="1242"/>
      <c r="WLR38" s="1242"/>
      <c r="WLS38" s="1242"/>
      <c r="WLT38" s="1242"/>
      <c r="WLU38" s="1242"/>
      <c r="WLV38" s="1242"/>
      <c r="WLW38" s="1242"/>
      <c r="WLX38" s="1242"/>
      <c r="WLY38" s="1242"/>
      <c r="WLZ38" s="1242"/>
      <c r="WMA38" s="1242"/>
      <c r="WMB38" s="1242"/>
      <c r="WMC38" s="1242"/>
      <c r="WMD38" s="1242"/>
      <c r="WME38" s="1242"/>
      <c r="WMF38" s="1242"/>
      <c r="WMG38" s="1242"/>
      <c r="WMH38" s="1242"/>
      <c r="WMI38" s="1242"/>
      <c r="WMJ38" s="1242"/>
      <c r="WMK38" s="1242"/>
      <c r="WML38" s="1242"/>
      <c r="WMM38" s="1242"/>
      <c r="WMN38" s="1242"/>
      <c r="WMO38" s="1242"/>
      <c r="WMP38" s="1242"/>
      <c r="WMQ38" s="1242"/>
      <c r="WMR38" s="1242"/>
      <c r="WMS38" s="1242"/>
      <c r="WMT38" s="1242"/>
      <c r="WMU38" s="1242"/>
      <c r="WMV38" s="1242"/>
      <c r="WMW38" s="1242"/>
      <c r="WMX38" s="1242"/>
      <c r="WMY38" s="1242"/>
      <c r="WMZ38" s="1242"/>
      <c r="WNA38" s="1242"/>
      <c r="WNB38" s="1242"/>
      <c r="WNC38" s="1242"/>
      <c r="WND38" s="1242"/>
      <c r="WNE38" s="1242"/>
      <c r="WNF38" s="1242"/>
      <c r="WNG38" s="1242"/>
      <c r="WNH38" s="1242"/>
      <c r="WNI38" s="1242"/>
      <c r="WNJ38" s="1242"/>
      <c r="WNK38" s="1242"/>
      <c r="WNL38" s="1242"/>
      <c r="WNM38" s="1242"/>
      <c r="WNN38" s="1242"/>
      <c r="WNO38" s="1242"/>
      <c r="WNP38" s="1242"/>
      <c r="WNQ38" s="1242"/>
      <c r="WNR38" s="1242"/>
      <c r="WNS38" s="1242"/>
      <c r="WNT38" s="1242"/>
      <c r="WNU38" s="1242"/>
      <c r="WNV38" s="1242"/>
      <c r="WNW38" s="1242"/>
      <c r="WNX38" s="1242"/>
      <c r="WNY38" s="1242"/>
      <c r="WNZ38" s="1242"/>
      <c r="WOA38" s="1242"/>
      <c r="WOB38" s="1242"/>
      <c r="WOC38" s="1242"/>
      <c r="WOD38" s="1242"/>
      <c r="WOE38" s="1242"/>
      <c r="WOF38" s="1242"/>
      <c r="WOG38" s="1242"/>
      <c r="WOH38" s="1242"/>
      <c r="WOI38" s="1242"/>
      <c r="WOJ38" s="1242"/>
      <c r="WOK38" s="1242"/>
      <c r="WOL38" s="1242"/>
      <c r="WOM38" s="1242"/>
      <c r="WON38" s="1242"/>
      <c r="WOO38" s="1242"/>
      <c r="WOP38" s="1242"/>
      <c r="WOQ38" s="1242"/>
      <c r="WOR38" s="1242"/>
      <c r="WOS38" s="1242"/>
      <c r="WOT38" s="1242"/>
      <c r="WOU38" s="1242"/>
      <c r="WOV38" s="1242"/>
      <c r="WOW38" s="1242"/>
      <c r="WOX38" s="1242"/>
      <c r="WOY38" s="1242"/>
      <c r="WOZ38" s="1242"/>
      <c r="WPA38" s="1242"/>
      <c r="WPB38" s="1242"/>
      <c r="WPC38" s="1242"/>
      <c r="WPD38" s="1242"/>
      <c r="WPE38" s="1242"/>
      <c r="WPF38" s="1242"/>
      <c r="WPG38" s="1242"/>
      <c r="WPH38" s="1242"/>
      <c r="WPI38" s="1242"/>
      <c r="WPJ38" s="1242"/>
      <c r="WPK38" s="1242"/>
      <c r="WPL38" s="1242"/>
      <c r="WPM38" s="1242"/>
      <c r="WPN38" s="1242"/>
      <c r="WPO38" s="1242"/>
      <c r="WPP38" s="1242"/>
      <c r="WPQ38" s="1242"/>
      <c r="WPR38" s="1242"/>
      <c r="WPS38" s="1242"/>
      <c r="WPT38" s="1242"/>
      <c r="WPU38" s="1242"/>
      <c r="WPV38" s="1242"/>
      <c r="WPW38" s="1242"/>
      <c r="WPX38" s="1242"/>
      <c r="WPY38" s="1242"/>
      <c r="WPZ38" s="1242"/>
      <c r="WQA38" s="1242"/>
      <c r="WQB38" s="1242"/>
      <c r="WQC38" s="1242"/>
      <c r="WQD38" s="1242"/>
      <c r="WQE38" s="1242"/>
      <c r="WQF38" s="1242"/>
      <c r="WQG38" s="1242"/>
      <c r="WQH38" s="1242"/>
      <c r="WQI38" s="1242"/>
      <c r="WQJ38" s="1242"/>
      <c r="WQK38" s="1242"/>
      <c r="WQL38" s="1242"/>
      <c r="WQM38" s="1242"/>
      <c r="WQN38" s="1242"/>
      <c r="WQO38" s="1242"/>
      <c r="WQP38" s="1242"/>
      <c r="WQQ38" s="1242"/>
      <c r="WQR38" s="1242"/>
      <c r="WQS38" s="1242"/>
      <c r="WQT38" s="1242"/>
      <c r="WQU38" s="1242"/>
      <c r="WQV38" s="1242"/>
      <c r="WQW38" s="1242"/>
      <c r="WQX38" s="1242"/>
      <c r="WQY38" s="1242"/>
      <c r="WQZ38" s="1242"/>
      <c r="WRA38" s="1242"/>
      <c r="WRB38" s="1242"/>
      <c r="WRC38" s="1242"/>
      <c r="WRD38" s="1242"/>
      <c r="WRE38" s="1242"/>
      <c r="WRF38" s="1242"/>
      <c r="WRG38" s="1242"/>
      <c r="WRH38" s="1242"/>
      <c r="WRI38" s="1242"/>
      <c r="WRJ38" s="1242"/>
      <c r="WRK38" s="1242"/>
      <c r="WRL38" s="1242"/>
      <c r="WRM38" s="1242"/>
      <c r="WRN38" s="1242"/>
      <c r="WRO38" s="1242"/>
      <c r="WRP38" s="1242"/>
      <c r="WRQ38" s="1242"/>
      <c r="WRR38" s="1242"/>
      <c r="WRS38" s="1242"/>
      <c r="WRT38" s="1242"/>
      <c r="WRU38" s="1242"/>
      <c r="WRV38" s="1242"/>
      <c r="WRW38" s="1242"/>
      <c r="WRX38" s="1242"/>
      <c r="WRY38" s="1242"/>
      <c r="WRZ38" s="1242"/>
      <c r="WSA38" s="1242"/>
      <c r="WSB38" s="1242"/>
      <c r="WSC38" s="1242"/>
      <c r="WSD38" s="1242"/>
      <c r="WSE38" s="1242"/>
      <c r="WSF38" s="1242"/>
      <c r="WSG38" s="1242"/>
      <c r="WSH38" s="1242"/>
      <c r="WSI38" s="1242"/>
      <c r="WSJ38" s="1242"/>
      <c r="WSK38" s="1242"/>
      <c r="WSL38" s="1242"/>
      <c r="WSM38" s="1242"/>
      <c r="WSN38" s="1242"/>
      <c r="WSO38" s="1242"/>
      <c r="WSP38" s="1242"/>
      <c r="WSQ38" s="1242"/>
      <c r="WSR38" s="1242"/>
      <c r="WSS38" s="1242"/>
      <c r="WST38" s="1242"/>
      <c r="WSU38" s="1242"/>
      <c r="WSV38" s="1242"/>
      <c r="WSW38" s="1242"/>
      <c r="WSX38" s="1242"/>
      <c r="WSY38" s="1242"/>
      <c r="WSZ38" s="1242"/>
      <c r="WTA38" s="1242"/>
      <c r="WTB38" s="1242"/>
      <c r="WTC38" s="1242"/>
      <c r="WTD38" s="1242"/>
      <c r="WTE38" s="1242"/>
      <c r="WTF38" s="1242"/>
      <c r="WTG38" s="1242"/>
      <c r="WTH38" s="1242"/>
      <c r="WTI38" s="1242"/>
      <c r="WTJ38" s="1242"/>
      <c r="WTK38" s="1242"/>
      <c r="WTL38" s="1242"/>
      <c r="WTM38" s="1242"/>
      <c r="WTN38" s="1242"/>
      <c r="WTO38" s="1242"/>
      <c r="WTP38" s="1242"/>
      <c r="WTQ38" s="1242"/>
      <c r="WTR38" s="1242"/>
      <c r="WTS38" s="1242"/>
      <c r="WTT38" s="1242"/>
      <c r="WTU38" s="1242"/>
      <c r="WTV38" s="1242"/>
      <c r="WTW38" s="1242"/>
      <c r="WTX38" s="1242"/>
      <c r="WTY38" s="1242"/>
      <c r="WTZ38" s="1242"/>
      <c r="WUA38" s="1242"/>
      <c r="WUB38" s="1242"/>
      <c r="WUC38" s="1242"/>
      <c r="WUD38" s="1242"/>
      <c r="WUE38" s="1242"/>
      <c r="WUF38" s="1242"/>
      <c r="WUG38" s="1242"/>
      <c r="WUH38" s="1242"/>
      <c r="WUI38" s="1242"/>
      <c r="WUJ38" s="1242"/>
      <c r="WUK38" s="1242"/>
      <c r="WUL38" s="1242"/>
      <c r="WUM38" s="1242"/>
      <c r="WUN38" s="1242"/>
      <c r="WUO38" s="1242"/>
      <c r="WUP38" s="1242"/>
      <c r="WUQ38" s="1242"/>
      <c r="WUR38" s="1242"/>
      <c r="WUS38" s="1242"/>
      <c r="WUT38" s="1242"/>
      <c r="WUU38" s="1242"/>
      <c r="WUV38" s="1242"/>
      <c r="WUW38" s="1242"/>
      <c r="WUX38" s="1242"/>
      <c r="WUY38" s="1242"/>
      <c r="WUZ38" s="1242"/>
      <c r="WVA38" s="1242"/>
      <c r="WVB38" s="1242"/>
      <c r="WVC38" s="1242"/>
      <c r="WVD38" s="1242"/>
      <c r="WVE38" s="1242"/>
      <c r="WVF38" s="1242"/>
      <c r="WVG38" s="1242"/>
      <c r="WVH38" s="1242"/>
      <c r="WVI38" s="1242"/>
      <c r="WVJ38" s="1242"/>
      <c r="WVK38" s="1242"/>
      <c r="WVL38" s="1242"/>
      <c r="WVM38" s="1242"/>
      <c r="WVN38" s="1242"/>
      <c r="WVO38" s="1242"/>
      <c r="WVP38" s="1242"/>
      <c r="WVQ38" s="1242"/>
      <c r="WVR38" s="1242"/>
      <c r="WVS38" s="1242"/>
      <c r="WVT38" s="1242"/>
      <c r="WVU38" s="1242"/>
      <c r="WVV38" s="1242"/>
      <c r="WVW38" s="1242"/>
      <c r="WVX38" s="1242"/>
      <c r="WVY38" s="1242"/>
      <c r="WVZ38" s="1242"/>
      <c r="WWA38" s="1242"/>
      <c r="WWB38" s="1242"/>
      <c r="WWC38" s="1242"/>
      <c r="WWD38" s="1242"/>
      <c r="WWE38" s="1242"/>
      <c r="WWF38" s="1242"/>
      <c r="WWG38" s="1242"/>
      <c r="WWH38" s="1242"/>
      <c r="WWI38" s="1242"/>
      <c r="WWJ38" s="1242"/>
      <c r="WWK38" s="1242"/>
      <c r="WWL38" s="1242"/>
      <c r="WWM38" s="1242"/>
      <c r="WWN38" s="1242"/>
      <c r="WWO38" s="1242"/>
      <c r="WWP38" s="1242"/>
      <c r="WWQ38" s="1242"/>
      <c r="WWR38" s="1242"/>
      <c r="WWS38" s="1242"/>
      <c r="WWT38" s="1242"/>
      <c r="WWU38" s="1242"/>
      <c r="WWV38" s="1242"/>
      <c r="WWW38" s="1242"/>
      <c r="WWX38" s="1242"/>
      <c r="WWY38" s="1242"/>
      <c r="WWZ38" s="1242"/>
      <c r="WXA38" s="1242"/>
      <c r="WXB38" s="1242"/>
      <c r="WXC38" s="1242"/>
      <c r="WXD38" s="1242"/>
      <c r="WXE38" s="1242"/>
      <c r="WXF38" s="1242"/>
      <c r="WXG38" s="1242"/>
      <c r="WXH38" s="1242"/>
      <c r="WXI38" s="1242"/>
      <c r="WXJ38" s="1242"/>
      <c r="WXK38" s="1242"/>
      <c r="WXL38" s="1242"/>
      <c r="WXM38" s="1242"/>
      <c r="WXN38" s="1242"/>
      <c r="WXO38" s="1242"/>
      <c r="WXP38" s="1242"/>
      <c r="WXQ38" s="1242"/>
      <c r="WXR38" s="1242"/>
      <c r="WXS38" s="1242"/>
      <c r="WXT38" s="1242"/>
      <c r="WXU38" s="1242"/>
      <c r="WXV38" s="1242"/>
      <c r="WXW38" s="1242"/>
      <c r="WXX38" s="1242"/>
      <c r="WXY38" s="1242"/>
      <c r="WXZ38" s="1242"/>
      <c r="WYA38" s="1242"/>
      <c r="WYB38" s="1242"/>
      <c r="WYC38" s="1242"/>
      <c r="WYD38" s="1242"/>
      <c r="WYE38" s="1242"/>
      <c r="WYF38" s="1242"/>
      <c r="WYG38" s="1242"/>
      <c r="WYH38" s="1242"/>
      <c r="WYI38" s="1242"/>
      <c r="WYJ38" s="1242"/>
      <c r="WYK38" s="1242"/>
      <c r="WYL38" s="1242"/>
      <c r="WYM38" s="1242"/>
      <c r="WYN38" s="1242"/>
      <c r="WYO38" s="1242"/>
      <c r="WYP38" s="1242"/>
      <c r="WYQ38" s="1242"/>
      <c r="WYR38" s="1242"/>
      <c r="WYS38" s="1242"/>
      <c r="WYT38" s="1242"/>
      <c r="WYU38" s="1242"/>
      <c r="WYV38" s="1242"/>
      <c r="WYW38" s="1242"/>
      <c r="WYX38" s="1242"/>
      <c r="WYY38" s="1242"/>
      <c r="WYZ38" s="1242"/>
      <c r="WZA38" s="1242"/>
      <c r="WZB38" s="1242"/>
      <c r="WZC38" s="1242"/>
      <c r="WZD38" s="1242"/>
      <c r="WZE38" s="1242"/>
      <c r="WZF38" s="1242"/>
      <c r="WZG38" s="1242"/>
      <c r="WZH38" s="1242"/>
      <c r="WZI38" s="1242"/>
      <c r="WZJ38" s="1242"/>
      <c r="WZK38" s="1242"/>
      <c r="WZL38" s="1242"/>
      <c r="WZM38" s="1242"/>
      <c r="WZN38" s="1242"/>
      <c r="WZO38" s="1242"/>
      <c r="WZP38" s="1242"/>
      <c r="WZQ38" s="1242"/>
      <c r="WZR38" s="1242"/>
      <c r="WZS38" s="1242"/>
      <c r="WZT38" s="1242"/>
      <c r="WZU38" s="1242"/>
      <c r="WZV38" s="1242"/>
      <c r="WZW38" s="1242"/>
      <c r="WZX38" s="1242"/>
      <c r="WZY38" s="1242"/>
      <c r="WZZ38" s="1242"/>
      <c r="XAA38" s="1242"/>
      <c r="XAB38" s="1242"/>
      <c r="XAC38" s="1242"/>
      <c r="XAD38" s="1242"/>
      <c r="XAE38" s="1242"/>
      <c r="XAF38" s="1242"/>
      <c r="XAG38" s="1242"/>
      <c r="XAH38" s="1242"/>
      <c r="XAI38" s="1242"/>
      <c r="XAJ38" s="1242"/>
      <c r="XAK38" s="1242"/>
      <c r="XAL38" s="1242"/>
      <c r="XAM38" s="1242"/>
      <c r="XAN38" s="1242"/>
      <c r="XAO38" s="1242"/>
      <c r="XAP38" s="1242"/>
      <c r="XAQ38" s="1242"/>
      <c r="XAR38" s="1242"/>
      <c r="XAS38" s="1242"/>
      <c r="XAT38" s="1242"/>
      <c r="XAU38" s="1242"/>
      <c r="XAV38" s="1242"/>
      <c r="XAW38" s="1242"/>
      <c r="XAX38" s="1242"/>
      <c r="XAY38" s="1242"/>
      <c r="XAZ38" s="1242"/>
      <c r="XBA38" s="1242"/>
      <c r="XBB38" s="1242"/>
      <c r="XBC38" s="1242"/>
      <c r="XBD38" s="1242"/>
      <c r="XBE38" s="1242"/>
      <c r="XBF38" s="1242"/>
      <c r="XBG38" s="1242"/>
      <c r="XBH38" s="1242"/>
      <c r="XBI38" s="1242"/>
      <c r="XBJ38" s="1242"/>
      <c r="XBK38" s="1242"/>
      <c r="XBL38" s="1242"/>
      <c r="XBM38" s="1242"/>
      <c r="XBN38" s="1242"/>
      <c r="XBO38" s="1242"/>
      <c r="XBP38" s="1242"/>
      <c r="XBQ38" s="1242"/>
      <c r="XBR38" s="1242"/>
      <c r="XBS38" s="1242"/>
      <c r="XBT38" s="1242"/>
      <c r="XBU38" s="1242"/>
      <c r="XBV38" s="1242"/>
      <c r="XBW38" s="1242"/>
      <c r="XBX38" s="1242"/>
      <c r="XBY38" s="1242"/>
      <c r="XBZ38" s="1242"/>
      <c r="XCA38" s="1242"/>
      <c r="XCB38" s="1242"/>
      <c r="XCC38" s="1242"/>
      <c r="XCD38" s="1242"/>
      <c r="XCE38" s="1242"/>
      <c r="XCF38" s="1242"/>
      <c r="XCG38" s="1242"/>
      <c r="XCH38" s="1242"/>
      <c r="XCI38" s="1242"/>
      <c r="XCJ38" s="1242"/>
      <c r="XCK38" s="1242"/>
      <c r="XCL38" s="1242"/>
      <c r="XCM38" s="1242"/>
      <c r="XCN38" s="1242"/>
      <c r="XCO38" s="1242"/>
      <c r="XCP38" s="1242"/>
      <c r="XCQ38" s="1242"/>
      <c r="XCR38" s="1242"/>
      <c r="XCS38" s="1242"/>
      <c r="XCT38" s="1242"/>
      <c r="XCU38" s="1242"/>
      <c r="XCV38" s="1242"/>
      <c r="XCW38" s="1242"/>
      <c r="XCX38" s="1242"/>
      <c r="XCY38" s="1242"/>
      <c r="XCZ38" s="1242"/>
      <c r="XDA38" s="1242"/>
      <c r="XDB38" s="1242"/>
      <c r="XDC38" s="1242"/>
      <c r="XDD38" s="1242"/>
      <c r="XDE38" s="1242"/>
      <c r="XDF38" s="1242"/>
      <c r="XDG38" s="1242"/>
      <c r="XDH38" s="1242"/>
      <c r="XDI38" s="1242"/>
      <c r="XDJ38" s="1242"/>
      <c r="XDK38" s="1242"/>
      <c r="XDL38" s="1242"/>
      <c r="XDM38" s="1242"/>
      <c r="XDN38" s="1242"/>
      <c r="XDO38" s="1242"/>
      <c r="XDP38" s="1242"/>
      <c r="XDQ38" s="1242"/>
      <c r="XDR38" s="1242"/>
      <c r="XDS38" s="1242"/>
      <c r="XDT38" s="1242"/>
      <c r="XDU38" s="1242"/>
      <c r="XDV38" s="1242"/>
      <c r="XDW38" s="1242"/>
      <c r="XDX38" s="1242"/>
      <c r="XDY38" s="1242"/>
      <c r="XDZ38" s="1242"/>
      <c r="XEA38" s="1242"/>
      <c r="XEB38" s="1242"/>
      <c r="XEC38" s="1242"/>
      <c r="XED38" s="1242"/>
      <c r="XEE38" s="1242"/>
      <c r="XEF38" s="1242"/>
      <c r="XEG38" s="1242"/>
      <c r="XEH38" s="1242"/>
      <c r="XEI38" s="1242"/>
      <c r="XEJ38" s="1242"/>
      <c r="XEK38" s="1242"/>
      <c r="XEL38" s="1242"/>
      <c r="XEM38" s="1242"/>
      <c r="XEN38" s="1242"/>
      <c r="XEO38" s="1242"/>
      <c r="XEP38" s="1242"/>
      <c r="XEQ38" s="1242"/>
      <c r="XER38" s="1242"/>
      <c r="XES38" s="1242"/>
      <c r="XET38" s="1242"/>
      <c r="XEU38" s="1242"/>
      <c r="XEV38" s="1242"/>
      <c r="XEW38" s="1242"/>
      <c r="XEX38" s="1242"/>
      <c r="XEY38" s="1242"/>
      <c r="XEZ38" s="1242"/>
      <c r="XFA38" s="1242"/>
    </row>
    <row r="39" spans="1:16381" s="295" customFormat="1" ht="15" customHeight="1" x14ac:dyDescent="0.25">
      <c r="A39" s="1329"/>
      <c r="B39" s="1773" t="s">
        <v>1619</v>
      </c>
      <c r="C39" s="1760" t="s">
        <v>14</v>
      </c>
      <c r="D39" s="1744" t="str">
        <f>CONCATENATE("Col ", LEFT(ADDRESS(ROW(TLAC!C12),COLUMN(TLAC!C16),4), 1))</f>
        <v>Col C</v>
      </c>
      <c r="E39" s="1657" t="str">
        <f>CONCATENATE("Col ", LEFT(ADDRESS(ROW(TLAC!D12),COLUMN(TLAC!D16),4), 1))</f>
        <v>Col D</v>
      </c>
      <c r="G39" s="1242"/>
      <c r="H39" s="1242"/>
      <c r="I39" s="1242"/>
      <c r="J39" s="1242"/>
      <c r="K39" s="1242"/>
      <c r="L39" s="1242"/>
      <c r="M39" s="1242"/>
      <c r="N39" s="1242"/>
      <c r="O39" s="1242"/>
      <c r="P39" s="1242"/>
      <c r="Q39" s="1242"/>
      <c r="R39" s="1242"/>
      <c r="S39" s="1242"/>
      <c r="T39" s="1242"/>
      <c r="U39" s="1242"/>
      <c r="V39" s="1242"/>
      <c r="AN39" s="1330"/>
    </row>
    <row r="40" spans="1:16381" s="295" customFormat="1" ht="15" customHeight="1" x14ac:dyDescent="0.25">
      <c r="A40" s="1329"/>
      <c r="B40" s="1789" t="s">
        <v>1620</v>
      </c>
      <c r="C40" s="1790" t="str">
        <f>TLAC!B16</f>
        <v>Check: row 15 ≤ row 14</v>
      </c>
      <c r="D40" s="1791" t="str">
        <f>TLAC!C16</f>
        <v/>
      </c>
      <c r="E40" s="1792" t="str">
        <f>TLAC!D16</f>
        <v/>
      </c>
      <c r="G40" s="1242"/>
      <c r="H40" s="1242"/>
      <c r="I40" s="1242"/>
      <c r="J40" s="1242"/>
      <c r="K40" s="1242"/>
      <c r="L40" s="1242"/>
      <c r="M40" s="1242"/>
      <c r="N40" s="1242"/>
      <c r="O40" s="1242"/>
      <c r="P40" s="1242"/>
      <c r="Q40" s="1242"/>
      <c r="R40" s="1242"/>
      <c r="S40" s="1242"/>
      <c r="T40" s="1242"/>
      <c r="U40" s="1242"/>
      <c r="V40" s="1242"/>
      <c r="AN40" s="1330"/>
    </row>
    <row r="41" spans="1:16381" s="295" customFormat="1" ht="15" customHeight="1" x14ac:dyDescent="0.25">
      <c r="A41" s="1329"/>
      <c r="B41" s="1242"/>
      <c r="C41" s="1242"/>
      <c r="D41" s="1242"/>
      <c r="E41" s="1242"/>
      <c r="F41" s="1242"/>
      <c r="G41" s="1242"/>
      <c r="H41" s="1242"/>
      <c r="I41" s="1242"/>
      <c r="J41" s="1242"/>
      <c r="K41" s="1242"/>
      <c r="L41" s="1242"/>
      <c r="M41" s="1242"/>
      <c r="N41" s="1242"/>
      <c r="O41" s="1242"/>
      <c r="P41" s="1242"/>
      <c r="Q41" s="1242"/>
      <c r="R41" s="1242"/>
      <c r="S41" s="1242"/>
      <c r="T41" s="1242"/>
      <c r="U41" s="1242"/>
      <c r="V41" s="1242"/>
      <c r="W41" s="1332"/>
      <c r="AN41" s="1330"/>
    </row>
    <row r="42" spans="1:16381" s="295" customFormat="1" ht="45" customHeight="1" x14ac:dyDescent="0.25">
      <c r="A42" s="1787" t="s">
        <v>2128</v>
      </c>
      <c r="B42" s="1780"/>
      <c r="C42" s="1780"/>
      <c r="D42" s="1780"/>
      <c r="E42" s="1780"/>
      <c r="F42" s="1780"/>
      <c r="G42" s="1780"/>
      <c r="H42" s="1780"/>
      <c r="I42" s="1780"/>
      <c r="J42" s="1780"/>
      <c r="K42" s="1780"/>
      <c r="L42" s="1780"/>
      <c r="M42" s="1780"/>
      <c r="N42" s="1780"/>
      <c r="O42" s="1780"/>
      <c r="P42" s="1780"/>
      <c r="Q42" s="1780"/>
      <c r="R42" s="1780"/>
      <c r="S42" s="1780"/>
      <c r="T42" s="1780"/>
      <c r="U42" s="1780"/>
      <c r="V42" s="1780"/>
      <c r="W42" s="1780"/>
      <c r="X42" s="1780"/>
      <c r="Y42" s="1780"/>
      <c r="Z42" s="1780"/>
      <c r="AA42" s="2708"/>
      <c r="AB42" s="2708"/>
      <c r="AC42" s="2708"/>
      <c r="AD42" s="2708"/>
      <c r="AE42" s="2708"/>
      <c r="AF42" s="2708"/>
      <c r="AG42" s="2708"/>
      <c r="AH42" s="2708"/>
      <c r="AI42" s="2708"/>
      <c r="AJ42" s="1780"/>
      <c r="AK42" s="1780"/>
      <c r="AL42" s="1780"/>
      <c r="AM42" s="1780"/>
      <c r="AN42" s="1788"/>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c r="CB42" s="1241"/>
      <c r="CC42" s="1241"/>
      <c r="CD42" s="1241"/>
      <c r="CE42" s="1241"/>
      <c r="CF42" s="1241"/>
      <c r="CG42" s="1241"/>
      <c r="CH42" s="1241"/>
      <c r="CI42" s="1241"/>
      <c r="CJ42" s="1241"/>
      <c r="CK42" s="1241"/>
      <c r="CL42" s="1241"/>
      <c r="CM42" s="1241"/>
      <c r="CN42" s="1241"/>
      <c r="CO42" s="1241"/>
      <c r="CP42" s="1241"/>
      <c r="CQ42" s="1241"/>
      <c r="CR42" s="1241"/>
      <c r="CS42" s="1241"/>
      <c r="CT42" s="1241"/>
      <c r="CU42" s="1241"/>
      <c r="CV42" s="1241"/>
      <c r="CW42" s="1241"/>
      <c r="CX42" s="1241"/>
      <c r="CY42" s="1241"/>
      <c r="CZ42" s="1241"/>
      <c r="DA42" s="1241"/>
      <c r="DB42" s="1241"/>
      <c r="DC42" s="1241"/>
      <c r="DD42" s="1241"/>
      <c r="DE42" s="1241"/>
      <c r="DF42" s="1241"/>
      <c r="DG42" s="1241"/>
      <c r="DH42" s="1241"/>
      <c r="DI42" s="1241"/>
      <c r="DJ42" s="1241"/>
      <c r="DK42" s="1241"/>
      <c r="DL42" s="1241"/>
      <c r="DM42" s="1241"/>
      <c r="DN42" s="1241"/>
      <c r="DO42" s="1241"/>
      <c r="DP42" s="1241"/>
      <c r="DQ42" s="1241"/>
      <c r="DR42" s="1241"/>
      <c r="DS42" s="1241"/>
      <c r="DT42" s="1241"/>
      <c r="DU42" s="1241"/>
      <c r="DV42" s="1241"/>
      <c r="DW42" s="1241"/>
      <c r="DX42" s="1241"/>
      <c r="DY42" s="1241"/>
      <c r="DZ42" s="1241"/>
      <c r="EA42" s="1241"/>
      <c r="EB42" s="1241"/>
      <c r="EC42" s="1241"/>
      <c r="ED42" s="1241"/>
      <c r="EE42" s="1241"/>
      <c r="EF42" s="1241"/>
      <c r="EG42" s="1241"/>
      <c r="EH42" s="1241"/>
      <c r="EI42" s="1241"/>
      <c r="EJ42" s="1241"/>
      <c r="EK42" s="1241"/>
      <c r="EL42" s="1241"/>
      <c r="EM42" s="1241"/>
      <c r="EN42" s="1241"/>
      <c r="EO42" s="1241"/>
      <c r="EP42" s="1241"/>
      <c r="EQ42" s="1241"/>
      <c r="ER42" s="1241"/>
      <c r="ES42" s="1241"/>
      <c r="ET42" s="1241"/>
      <c r="EU42" s="1241"/>
      <c r="EV42" s="1241"/>
      <c r="EW42" s="1241"/>
      <c r="EX42" s="1241"/>
      <c r="EY42" s="1241"/>
      <c r="EZ42" s="1241"/>
      <c r="FA42" s="1241"/>
      <c r="FB42" s="1241"/>
      <c r="FC42" s="1241"/>
      <c r="FD42" s="1241"/>
      <c r="FE42" s="1241"/>
      <c r="FF42" s="1241"/>
      <c r="FG42" s="1241"/>
      <c r="FH42" s="1241"/>
      <c r="FI42" s="1241"/>
      <c r="FJ42" s="1241"/>
      <c r="FK42" s="1241"/>
      <c r="FL42" s="1241"/>
      <c r="FM42" s="1241"/>
      <c r="FN42" s="1241"/>
      <c r="FO42" s="1241"/>
      <c r="FP42" s="1241"/>
      <c r="FQ42" s="1241"/>
      <c r="FR42" s="1241"/>
      <c r="FS42" s="1241"/>
      <c r="FT42" s="1241"/>
      <c r="FU42" s="1241"/>
      <c r="FV42" s="1241"/>
      <c r="FW42" s="1241"/>
      <c r="FX42" s="1241"/>
      <c r="FY42" s="1241"/>
      <c r="FZ42" s="1241"/>
      <c r="GA42" s="1241"/>
      <c r="GB42" s="1241"/>
      <c r="GC42" s="1241"/>
      <c r="GD42" s="1241"/>
      <c r="GE42" s="1241"/>
      <c r="GF42" s="1241"/>
      <c r="GG42" s="1241"/>
      <c r="GH42" s="1241"/>
      <c r="GI42" s="1241"/>
      <c r="GJ42" s="1241"/>
      <c r="GK42" s="1241"/>
      <c r="GL42" s="1241"/>
      <c r="GM42" s="1241"/>
      <c r="GN42" s="1241"/>
      <c r="GO42" s="1241"/>
      <c r="GP42" s="1241"/>
      <c r="GQ42" s="1241"/>
      <c r="GR42" s="1241"/>
      <c r="GS42" s="1241"/>
      <c r="GT42" s="1241"/>
      <c r="GU42" s="1241"/>
      <c r="GV42" s="1241"/>
      <c r="GW42" s="1241"/>
      <c r="GX42" s="1241"/>
      <c r="GY42" s="1241"/>
      <c r="GZ42" s="1241"/>
      <c r="HA42" s="1241"/>
      <c r="HB42" s="1241"/>
      <c r="HC42" s="1241"/>
      <c r="HD42" s="1241"/>
      <c r="HE42" s="1241"/>
      <c r="HF42" s="1241"/>
      <c r="HG42" s="1241"/>
      <c r="HH42" s="1241"/>
      <c r="HI42" s="1241"/>
      <c r="HJ42" s="1241"/>
      <c r="HK42" s="1241"/>
      <c r="HL42" s="1241"/>
      <c r="HM42" s="1241"/>
      <c r="HN42" s="1241"/>
      <c r="HO42" s="1241"/>
      <c r="HP42" s="1241"/>
      <c r="HQ42" s="1241"/>
      <c r="HR42" s="1241"/>
      <c r="HS42" s="1241"/>
      <c r="HT42" s="1241"/>
      <c r="HU42" s="1241"/>
      <c r="HV42" s="1241"/>
      <c r="HW42" s="1241"/>
      <c r="HX42" s="1241"/>
      <c r="HY42" s="1241"/>
      <c r="HZ42" s="1241"/>
      <c r="IA42" s="1241"/>
      <c r="IB42" s="1241"/>
      <c r="IC42" s="1241"/>
      <c r="ID42" s="1241"/>
      <c r="IE42" s="1241"/>
      <c r="IF42" s="1241"/>
      <c r="IG42" s="1241"/>
      <c r="IH42" s="1241"/>
      <c r="II42" s="1241"/>
      <c r="IJ42" s="1241"/>
      <c r="IK42" s="1241"/>
      <c r="IL42" s="1241"/>
      <c r="IM42" s="1241"/>
      <c r="IN42" s="1241"/>
      <c r="IO42" s="1241"/>
      <c r="IP42" s="1241"/>
      <c r="IQ42" s="1241"/>
      <c r="IR42" s="1241"/>
      <c r="IS42" s="1241"/>
      <c r="IT42" s="1241"/>
      <c r="IU42" s="1241"/>
      <c r="IV42" s="1241"/>
      <c r="IW42" s="1241"/>
      <c r="IX42" s="1241"/>
      <c r="IY42" s="1241"/>
      <c r="IZ42" s="1241"/>
      <c r="JA42" s="1241"/>
      <c r="JB42" s="1241"/>
      <c r="JC42" s="1241"/>
      <c r="JD42" s="1241"/>
      <c r="JE42" s="1241"/>
      <c r="JF42" s="1241"/>
      <c r="JG42" s="1241"/>
      <c r="JH42" s="1241"/>
      <c r="JI42" s="1241"/>
      <c r="JJ42" s="1241"/>
      <c r="JK42" s="1241"/>
      <c r="JL42" s="1241"/>
      <c r="JM42" s="1241"/>
      <c r="JN42" s="1241"/>
      <c r="JO42" s="1241"/>
      <c r="JP42" s="1241"/>
      <c r="JQ42" s="1241"/>
      <c r="JR42" s="1241"/>
      <c r="JS42" s="1241"/>
      <c r="JT42" s="1241"/>
      <c r="JU42" s="1241"/>
      <c r="JV42" s="1241"/>
      <c r="JW42" s="1241"/>
      <c r="JX42" s="1241"/>
      <c r="JY42" s="1241"/>
      <c r="JZ42" s="1241"/>
      <c r="KA42" s="1241"/>
      <c r="KB42" s="1241"/>
      <c r="KC42" s="1241"/>
      <c r="KD42" s="1241"/>
      <c r="KE42" s="1241"/>
      <c r="KF42" s="1241"/>
      <c r="KG42" s="1241"/>
      <c r="KH42" s="1241"/>
      <c r="KI42" s="1241"/>
      <c r="KJ42" s="1241"/>
      <c r="KK42" s="1241"/>
      <c r="KL42" s="1241"/>
      <c r="KM42" s="1241"/>
      <c r="KN42" s="1241"/>
      <c r="KO42" s="1241"/>
      <c r="KP42" s="1241"/>
      <c r="KQ42" s="1241"/>
      <c r="KR42" s="1241"/>
      <c r="KS42" s="1241"/>
      <c r="KT42" s="1241"/>
      <c r="KU42" s="1241"/>
      <c r="KV42" s="1241"/>
      <c r="KW42" s="1241"/>
      <c r="KX42" s="1241"/>
      <c r="KY42" s="1241"/>
      <c r="KZ42" s="1241"/>
      <c r="LA42" s="1241"/>
      <c r="LB42" s="1241"/>
      <c r="LC42" s="1241"/>
      <c r="LD42" s="1241"/>
      <c r="LE42" s="1241"/>
      <c r="LF42" s="1241"/>
      <c r="LG42" s="1241"/>
      <c r="LH42" s="1241"/>
      <c r="LI42" s="1241"/>
      <c r="LJ42" s="1241"/>
      <c r="LK42" s="1241"/>
      <c r="LL42" s="1241"/>
      <c r="LM42" s="1241"/>
      <c r="LN42" s="1241"/>
      <c r="LO42" s="1241"/>
      <c r="LP42" s="1241"/>
      <c r="LQ42" s="1241"/>
      <c r="LR42" s="1241"/>
      <c r="LS42" s="1241"/>
      <c r="LT42" s="1241"/>
      <c r="LU42" s="1241"/>
      <c r="LV42" s="1241"/>
      <c r="LW42" s="1241"/>
      <c r="LX42" s="1241"/>
      <c r="LY42" s="1241"/>
      <c r="LZ42" s="1241"/>
      <c r="MA42" s="1241"/>
      <c r="MB42" s="1241"/>
      <c r="MC42" s="1241"/>
      <c r="MD42" s="1241"/>
      <c r="ME42" s="1241"/>
      <c r="MF42" s="1241"/>
      <c r="MG42" s="1241"/>
      <c r="MH42" s="1241"/>
      <c r="MI42" s="1241"/>
      <c r="MJ42" s="1241"/>
      <c r="MK42" s="1241"/>
      <c r="ML42" s="1241"/>
      <c r="MM42" s="1241"/>
      <c r="MN42" s="1241"/>
      <c r="MO42" s="1241"/>
      <c r="MP42" s="1241"/>
      <c r="MQ42" s="1241"/>
      <c r="MR42" s="1241"/>
      <c r="MS42" s="1241"/>
      <c r="MT42" s="1241"/>
      <c r="MU42" s="1241"/>
      <c r="MV42" s="1241"/>
      <c r="MW42" s="1241"/>
      <c r="MX42" s="1241"/>
      <c r="MY42" s="1241"/>
      <c r="MZ42" s="1241"/>
      <c r="NA42" s="1241"/>
      <c r="NB42" s="1241"/>
      <c r="NC42" s="1241"/>
      <c r="ND42" s="1241"/>
      <c r="NE42" s="1241"/>
      <c r="NF42" s="1241"/>
      <c r="NG42" s="1241"/>
      <c r="NH42" s="1241"/>
      <c r="NI42" s="1241"/>
      <c r="NJ42" s="1241"/>
      <c r="NK42" s="1241"/>
      <c r="NL42" s="1241"/>
      <c r="NM42" s="1241"/>
      <c r="NN42" s="1241"/>
      <c r="NO42" s="1241"/>
      <c r="NP42" s="1241"/>
      <c r="NQ42" s="1241"/>
      <c r="NR42" s="1241"/>
      <c r="NS42" s="1241"/>
      <c r="NT42" s="1241"/>
      <c r="NU42" s="1241"/>
      <c r="NV42" s="1241"/>
      <c r="NW42" s="1241"/>
      <c r="NX42" s="1241"/>
      <c r="NY42" s="1241"/>
      <c r="NZ42" s="1241"/>
      <c r="OA42" s="1241"/>
      <c r="OB42" s="1241"/>
      <c r="OC42" s="1241"/>
      <c r="OD42" s="1241"/>
      <c r="OE42" s="1241"/>
      <c r="OF42" s="1241"/>
      <c r="OG42" s="1241"/>
      <c r="OH42" s="1241"/>
      <c r="OI42" s="1241"/>
      <c r="OJ42" s="1241"/>
      <c r="OK42" s="1241"/>
      <c r="OL42" s="1241"/>
      <c r="OM42" s="1241"/>
      <c r="ON42" s="1241"/>
      <c r="OO42" s="1241"/>
      <c r="OP42" s="1241"/>
      <c r="OQ42" s="1241"/>
      <c r="OR42" s="1241"/>
      <c r="OS42" s="1241"/>
      <c r="OT42" s="1241"/>
      <c r="OU42" s="1241"/>
      <c r="OV42" s="1241"/>
      <c r="OW42" s="1241"/>
      <c r="OX42" s="1241"/>
      <c r="OY42" s="1241"/>
      <c r="OZ42" s="1241"/>
      <c r="PA42" s="1241"/>
      <c r="PB42" s="1241"/>
      <c r="PC42" s="1241"/>
      <c r="PD42" s="1241"/>
      <c r="PE42" s="1241"/>
      <c r="PF42" s="1241"/>
      <c r="PG42" s="1241"/>
      <c r="PH42" s="1241"/>
      <c r="PI42" s="1241"/>
      <c r="PJ42" s="1241"/>
      <c r="PK42" s="1241"/>
      <c r="PL42" s="1241"/>
      <c r="PM42" s="1241"/>
      <c r="PN42" s="1241"/>
      <c r="PO42" s="1241"/>
      <c r="PP42" s="1241"/>
      <c r="PQ42" s="1241"/>
      <c r="PR42" s="1241"/>
      <c r="PS42" s="1241"/>
      <c r="PT42" s="1241"/>
      <c r="PU42" s="1241"/>
      <c r="PV42" s="1241"/>
      <c r="PW42" s="1241"/>
      <c r="PX42" s="1241"/>
      <c r="PY42" s="1241"/>
      <c r="PZ42" s="1241"/>
      <c r="QA42" s="1241"/>
      <c r="QB42" s="1241"/>
      <c r="QC42" s="1241"/>
      <c r="QD42" s="1241"/>
      <c r="QE42" s="1241"/>
      <c r="QF42" s="1241"/>
      <c r="QG42" s="1241"/>
      <c r="QH42" s="1241"/>
      <c r="QI42" s="1241"/>
      <c r="QJ42" s="1241"/>
      <c r="QK42" s="1241"/>
      <c r="QL42" s="1241"/>
      <c r="QM42" s="1241"/>
      <c r="QN42" s="1241"/>
      <c r="QO42" s="1241"/>
      <c r="QP42" s="1241"/>
      <c r="QQ42" s="1241"/>
      <c r="QR42" s="1241"/>
      <c r="QS42" s="1241"/>
      <c r="QT42" s="1241"/>
      <c r="QU42" s="1241"/>
      <c r="QV42" s="1241"/>
      <c r="QW42" s="1241"/>
      <c r="QX42" s="1241"/>
      <c r="QY42" s="1241"/>
      <c r="QZ42" s="1241"/>
      <c r="RA42" s="1241"/>
      <c r="RB42" s="1241"/>
      <c r="RC42" s="1241"/>
      <c r="RD42" s="1241"/>
      <c r="RE42" s="1241"/>
      <c r="RF42" s="1241"/>
      <c r="RG42" s="1241"/>
      <c r="RH42" s="1241"/>
      <c r="RI42" s="1241"/>
      <c r="RJ42" s="1241"/>
      <c r="RK42" s="1241"/>
      <c r="RL42" s="1241"/>
      <c r="RM42" s="1241"/>
      <c r="RN42" s="1241"/>
      <c r="RO42" s="1241"/>
      <c r="RP42" s="1241"/>
      <c r="RQ42" s="1241"/>
      <c r="RR42" s="1241"/>
      <c r="RS42" s="1241"/>
      <c r="RT42" s="1241"/>
      <c r="RU42" s="1241"/>
      <c r="RV42" s="1241"/>
      <c r="RW42" s="1241"/>
      <c r="RX42" s="1241"/>
      <c r="RY42" s="1241"/>
      <c r="RZ42" s="1241"/>
      <c r="SA42" s="1241"/>
      <c r="SB42" s="1241"/>
      <c r="SC42" s="1241"/>
      <c r="SD42" s="1241"/>
      <c r="SE42" s="1241"/>
      <c r="SF42" s="1241"/>
      <c r="SG42" s="1241"/>
      <c r="SH42" s="1241"/>
      <c r="SI42" s="1241"/>
      <c r="SJ42" s="1241"/>
      <c r="SK42" s="1241"/>
      <c r="SL42" s="1241"/>
      <c r="SM42" s="1241"/>
      <c r="SN42" s="1241"/>
      <c r="SO42" s="1241"/>
      <c r="SP42" s="1241"/>
      <c r="SQ42" s="1241"/>
      <c r="SR42" s="1241"/>
      <c r="SS42" s="1241"/>
      <c r="ST42" s="1241"/>
      <c r="SU42" s="1241"/>
      <c r="SV42" s="1241"/>
      <c r="SW42" s="1241"/>
      <c r="SX42" s="1241"/>
      <c r="SY42" s="1241"/>
      <c r="SZ42" s="1241"/>
      <c r="TA42" s="1241"/>
      <c r="TB42" s="1241"/>
      <c r="TC42" s="1241"/>
      <c r="TD42" s="1241"/>
      <c r="TE42" s="1241"/>
      <c r="TF42" s="1241"/>
      <c r="TG42" s="1241"/>
      <c r="TH42" s="1241"/>
      <c r="TI42" s="1241"/>
      <c r="TJ42" s="1241"/>
      <c r="TK42" s="1241"/>
      <c r="TL42" s="1241"/>
      <c r="TM42" s="1241"/>
      <c r="TN42" s="1241"/>
      <c r="TO42" s="1241"/>
      <c r="TP42" s="1241"/>
      <c r="TQ42" s="1241"/>
      <c r="TR42" s="1241"/>
      <c r="TS42" s="1241"/>
      <c r="TT42" s="1241"/>
      <c r="TU42" s="1241"/>
      <c r="TV42" s="1241"/>
      <c r="TW42" s="1241"/>
      <c r="TX42" s="1241"/>
      <c r="TY42" s="1241"/>
      <c r="TZ42" s="1241"/>
      <c r="UA42" s="1241"/>
      <c r="UB42" s="1241"/>
      <c r="UC42" s="1241"/>
      <c r="UD42" s="1241"/>
      <c r="UE42" s="1241"/>
      <c r="UF42" s="1241"/>
      <c r="UG42" s="1241"/>
      <c r="UH42" s="1241"/>
      <c r="UI42" s="1241"/>
      <c r="UJ42" s="1241"/>
      <c r="UK42" s="1241"/>
      <c r="UL42" s="1241"/>
      <c r="UM42" s="1241"/>
      <c r="UN42" s="1241"/>
      <c r="UO42" s="1241"/>
      <c r="UP42" s="1241"/>
      <c r="UQ42" s="1241"/>
      <c r="UR42" s="1241"/>
      <c r="US42" s="1241"/>
      <c r="UT42" s="1241"/>
      <c r="UU42" s="1241"/>
      <c r="UV42" s="1241"/>
      <c r="UW42" s="1241"/>
      <c r="UX42" s="1241"/>
      <c r="UY42" s="1241"/>
      <c r="UZ42" s="1241"/>
      <c r="VA42" s="1241"/>
      <c r="VB42" s="1241"/>
      <c r="VC42" s="1241"/>
      <c r="VD42" s="1241"/>
      <c r="VE42" s="1241"/>
      <c r="VF42" s="1241"/>
      <c r="VG42" s="1241"/>
      <c r="VH42" s="1241"/>
      <c r="VI42" s="1241"/>
      <c r="VJ42" s="1241"/>
      <c r="VK42" s="1241"/>
      <c r="VL42" s="1241"/>
      <c r="VM42" s="1241"/>
      <c r="VN42" s="1241"/>
      <c r="VO42" s="1241"/>
      <c r="VP42" s="1241"/>
      <c r="VQ42" s="1241"/>
      <c r="VR42" s="1241"/>
      <c r="VS42" s="1241"/>
      <c r="VT42" s="1241"/>
      <c r="VU42" s="1241"/>
      <c r="VV42" s="1241"/>
      <c r="VW42" s="1241"/>
      <c r="VX42" s="1241"/>
      <c r="VY42" s="1241"/>
      <c r="VZ42" s="1241"/>
      <c r="WA42" s="1241"/>
      <c r="WB42" s="1241"/>
      <c r="WC42" s="1241"/>
      <c r="WD42" s="1241"/>
      <c r="WE42" s="1241"/>
      <c r="WF42" s="1241"/>
      <c r="WG42" s="1241"/>
      <c r="WH42" s="1241"/>
      <c r="WI42" s="1241"/>
      <c r="WJ42" s="1241"/>
      <c r="WK42" s="1241"/>
      <c r="WL42" s="1241"/>
      <c r="WM42" s="1241"/>
      <c r="WN42" s="1241"/>
      <c r="WO42" s="1241"/>
      <c r="WP42" s="1241"/>
      <c r="WQ42" s="1241"/>
      <c r="WR42" s="1241"/>
      <c r="WS42" s="1241"/>
      <c r="WT42" s="1241"/>
      <c r="WU42" s="1241"/>
      <c r="WV42" s="1241"/>
      <c r="WW42" s="1241"/>
      <c r="WX42" s="1241"/>
      <c r="WY42" s="1241"/>
      <c r="WZ42" s="1241"/>
      <c r="XA42" s="1241"/>
      <c r="XB42" s="1241"/>
      <c r="XC42" s="1241"/>
      <c r="XD42" s="1241"/>
      <c r="XE42" s="1241"/>
      <c r="XF42" s="1241"/>
      <c r="XG42" s="1241"/>
      <c r="XH42" s="1241"/>
      <c r="XI42" s="1241"/>
      <c r="XJ42" s="1241"/>
      <c r="XK42" s="1241"/>
      <c r="XL42" s="1241"/>
      <c r="XM42" s="1241"/>
      <c r="XN42" s="1241"/>
      <c r="XO42" s="1241"/>
      <c r="XP42" s="1241"/>
      <c r="XQ42" s="1241"/>
      <c r="XR42" s="1241"/>
      <c r="XS42" s="1241"/>
      <c r="XT42" s="1241"/>
      <c r="XU42" s="1241"/>
      <c r="XV42" s="1241"/>
      <c r="XW42" s="1241"/>
      <c r="XX42" s="1241"/>
      <c r="XY42" s="1241"/>
      <c r="XZ42" s="1241"/>
      <c r="YA42" s="1241"/>
      <c r="YB42" s="1241"/>
      <c r="YC42" s="1241"/>
      <c r="YD42" s="1241"/>
      <c r="YE42" s="1241"/>
      <c r="YF42" s="1241"/>
      <c r="YG42" s="1241"/>
      <c r="YH42" s="1241"/>
      <c r="YI42" s="1241"/>
      <c r="YJ42" s="1241"/>
      <c r="YK42" s="1241"/>
      <c r="YL42" s="1241"/>
      <c r="YM42" s="1241"/>
      <c r="YN42" s="1241"/>
      <c r="YO42" s="1241"/>
      <c r="YP42" s="1241"/>
      <c r="YQ42" s="1241"/>
      <c r="YR42" s="1241"/>
      <c r="YS42" s="1241"/>
      <c r="YT42" s="1241"/>
      <c r="YU42" s="1241"/>
      <c r="YV42" s="1241"/>
      <c r="YW42" s="1241"/>
      <c r="YX42" s="1241"/>
      <c r="YY42" s="1241"/>
      <c r="YZ42" s="1241"/>
      <c r="ZA42" s="1241"/>
      <c r="ZB42" s="1241"/>
      <c r="ZC42" s="1241"/>
      <c r="ZD42" s="1241"/>
      <c r="ZE42" s="1241"/>
      <c r="ZF42" s="1241"/>
      <c r="ZG42" s="1241"/>
      <c r="ZH42" s="1241"/>
      <c r="ZI42" s="1241"/>
      <c r="ZJ42" s="1241"/>
      <c r="ZK42" s="1241"/>
      <c r="ZL42" s="1241"/>
      <c r="ZM42" s="1241"/>
      <c r="ZN42" s="1241"/>
      <c r="ZO42" s="1241"/>
      <c r="ZP42" s="1241"/>
      <c r="ZQ42" s="1241"/>
      <c r="ZR42" s="1241"/>
      <c r="ZS42" s="1241"/>
      <c r="ZT42" s="1241"/>
      <c r="ZU42" s="1241"/>
      <c r="ZV42" s="1241"/>
      <c r="ZW42" s="1241"/>
      <c r="ZX42" s="1241"/>
      <c r="ZY42" s="1241"/>
      <c r="ZZ42" s="1241"/>
      <c r="AAA42" s="1241"/>
      <c r="AAB42" s="1241"/>
      <c r="AAC42" s="1241"/>
      <c r="AAD42" s="1241"/>
      <c r="AAE42" s="1241"/>
      <c r="AAF42" s="1241"/>
      <c r="AAG42" s="1241"/>
      <c r="AAH42" s="1241"/>
      <c r="AAI42" s="1241"/>
      <c r="AAJ42" s="1241"/>
      <c r="AAK42" s="1241"/>
      <c r="AAL42" s="1241"/>
      <c r="AAM42" s="1241"/>
      <c r="AAN42" s="1241"/>
      <c r="AAO42" s="1241"/>
      <c r="AAP42" s="1241"/>
      <c r="AAQ42" s="1241"/>
      <c r="AAR42" s="1241"/>
      <c r="AAS42" s="1241"/>
      <c r="AAT42" s="1241"/>
      <c r="AAU42" s="1241"/>
      <c r="AAV42" s="1241"/>
      <c r="AAW42" s="1241"/>
      <c r="AAX42" s="1241"/>
      <c r="AAY42" s="1241"/>
      <c r="AAZ42" s="1241"/>
      <c r="ABA42" s="1241"/>
      <c r="ABB42" s="1241"/>
      <c r="ABC42" s="1241"/>
      <c r="ABD42" s="1241"/>
      <c r="ABE42" s="1241"/>
      <c r="ABF42" s="1241"/>
      <c r="ABG42" s="1241"/>
      <c r="ABH42" s="1241"/>
      <c r="ABI42" s="1241"/>
      <c r="ABJ42" s="1241"/>
      <c r="ABK42" s="1241"/>
      <c r="ABL42" s="1241"/>
      <c r="ABM42" s="1241"/>
      <c r="ABN42" s="1241"/>
      <c r="ABO42" s="1241"/>
      <c r="ABP42" s="1241"/>
      <c r="ABQ42" s="1241"/>
      <c r="ABR42" s="1241"/>
      <c r="ABS42" s="1241"/>
      <c r="ABT42" s="1241"/>
      <c r="ABU42" s="1241"/>
      <c r="ABV42" s="1241"/>
      <c r="ABW42" s="1241"/>
      <c r="ABX42" s="1241"/>
      <c r="ABY42" s="1241"/>
      <c r="ABZ42" s="1241"/>
      <c r="ACA42" s="1241"/>
      <c r="ACB42" s="1241"/>
      <c r="ACC42" s="1241"/>
      <c r="ACD42" s="1241"/>
      <c r="ACE42" s="1241"/>
      <c r="ACF42" s="1241"/>
      <c r="ACG42" s="1241"/>
      <c r="ACH42" s="1241"/>
      <c r="ACI42" s="1241"/>
      <c r="ACJ42" s="1241"/>
      <c r="ACK42" s="1241"/>
      <c r="ACL42" s="1241"/>
      <c r="ACM42" s="1241"/>
      <c r="ACN42" s="1241"/>
      <c r="ACO42" s="1241"/>
      <c r="ACP42" s="1241"/>
      <c r="ACQ42" s="1241"/>
      <c r="ACR42" s="1241"/>
      <c r="ACS42" s="1241"/>
      <c r="ACT42" s="1241"/>
      <c r="ACU42" s="1241"/>
      <c r="ACV42" s="1241"/>
      <c r="ACW42" s="1241"/>
      <c r="ACX42" s="1241"/>
      <c r="ACY42" s="1241"/>
      <c r="ACZ42" s="1241"/>
      <c r="ADA42" s="1241"/>
      <c r="ADB42" s="1241"/>
      <c r="ADC42" s="1241"/>
      <c r="ADD42" s="1241"/>
      <c r="ADE42" s="1241"/>
      <c r="ADF42" s="1241"/>
      <c r="ADG42" s="1241"/>
      <c r="ADH42" s="1241"/>
      <c r="ADI42" s="1241"/>
      <c r="ADJ42" s="1241"/>
      <c r="ADK42" s="1241"/>
      <c r="ADL42" s="1241"/>
      <c r="ADM42" s="1241"/>
      <c r="ADN42" s="1241"/>
      <c r="ADO42" s="1241"/>
      <c r="ADP42" s="1241"/>
      <c r="ADQ42" s="1241"/>
      <c r="ADR42" s="1241"/>
      <c r="ADS42" s="1241"/>
      <c r="ADT42" s="1241"/>
      <c r="ADU42" s="1241"/>
      <c r="ADV42" s="1241"/>
      <c r="ADW42" s="1241"/>
      <c r="ADX42" s="1241"/>
      <c r="ADY42" s="1241"/>
      <c r="ADZ42" s="1241"/>
      <c r="AEA42" s="1241"/>
      <c r="AEB42" s="1241"/>
      <c r="AEC42" s="1241"/>
      <c r="AED42" s="1241"/>
      <c r="AEE42" s="1241"/>
      <c r="AEF42" s="1241"/>
      <c r="AEG42" s="1241"/>
      <c r="AEH42" s="1241"/>
      <c r="AEI42" s="1241"/>
      <c r="AEJ42" s="1241"/>
      <c r="AEK42" s="1241"/>
      <c r="AEL42" s="1241"/>
      <c r="AEM42" s="1241"/>
      <c r="AEN42" s="1241"/>
      <c r="AEO42" s="1241"/>
      <c r="AEP42" s="1241"/>
      <c r="AEQ42" s="1241"/>
      <c r="AER42" s="1241"/>
      <c r="AES42" s="1241"/>
      <c r="AET42" s="1241"/>
      <c r="AEU42" s="1241"/>
      <c r="AEV42" s="1241"/>
      <c r="AEW42" s="1241"/>
      <c r="AEX42" s="1241"/>
      <c r="AEY42" s="1241"/>
      <c r="AEZ42" s="1241"/>
      <c r="AFA42" s="1241"/>
      <c r="AFB42" s="1241"/>
      <c r="AFC42" s="1241"/>
      <c r="AFD42" s="1241"/>
      <c r="AFE42" s="1241"/>
      <c r="AFF42" s="1241"/>
      <c r="AFG42" s="1241"/>
      <c r="AFH42" s="1241"/>
      <c r="AFI42" s="1241"/>
      <c r="AFJ42" s="1241"/>
      <c r="AFK42" s="1241"/>
      <c r="AFL42" s="1241"/>
      <c r="AFM42" s="1241"/>
      <c r="AFN42" s="1241"/>
      <c r="AFO42" s="1241"/>
      <c r="AFP42" s="1241"/>
      <c r="AFQ42" s="1241"/>
      <c r="AFR42" s="1241"/>
      <c r="AFS42" s="1241"/>
      <c r="AFT42" s="1241"/>
      <c r="AFU42" s="1241"/>
      <c r="AFV42" s="1241"/>
      <c r="AFW42" s="1241"/>
      <c r="AFX42" s="1241"/>
      <c r="AFY42" s="1241"/>
      <c r="AFZ42" s="1241"/>
      <c r="AGA42" s="1241"/>
      <c r="AGB42" s="1241"/>
      <c r="AGC42" s="1241"/>
      <c r="AGD42" s="1241"/>
      <c r="AGE42" s="1241"/>
      <c r="AGF42" s="1241"/>
      <c r="AGG42" s="1241"/>
      <c r="AGH42" s="1241"/>
      <c r="AGI42" s="1241"/>
      <c r="AGJ42" s="1241"/>
      <c r="AGK42" s="1241"/>
      <c r="AGL42" s="1241"/>
      <c r="AGM42" s="1241"/>
      <c r="AGN42" s="1241"/>
      <c r="AGO42" s="1241"/>
      <c r="AGP42" s="1241"/>
      <c r="AGQ42" s="1241"/>
      <c r="AGR42" s="1241"/>
      <c r="AGS42" s="1241"/>
      <c r="AGT42" s="1241"/>
      <c r="AGU42" s="1241"/>
      <c r="AGV42" s="1241"/>
      <c r="AGW42" s="1241"/>
      <c r="AGX42" s="1241"/>
      <c r="AGY42" s="1241"/>
      <c r="AGZ42" s="1241"/>
      <c r="AHA42" s="1241"/>
      <c r="AHB42" s="1241"/>
      <c r="AHC42" s="1241"/>
      <c r="AHD42" s="1241"/>
      <c r="AHE42" s="1241"/>
      <c r="AHF42" s="1241"/>
      <c r="AHG42" s="1241"/>
      <c r="AHH42" s="1241"/>
      <c r="AHI42" s="1241"/>
      <c r="AHJ42" s="1241"/>
      <c r="AHK42" s="1241"/>
      <c r="AHL42" s="1241"/>
      <c r="AHM42" s="1241"/>
      <c r="AHN42" s="1241"/>
      <c r="AHO42" s="1241"/>
      <c r="AHP42" s="1241"/>
      <c r="AHQ42" s="1241"/>
      <c r="AHR42" s="1241"/>
      <c r="AHS42" s="1241"/>
      <c r="AHT42" s="1241"/>
      <c r="AHU42" s="1241"/>
      <c r="AHV42" s="1241"/>
      <c r="AHW42" s="1241"/>
      <c r="AHX42" s="1241"/>
      <c r="AHY42" s="1241"/>
      <c r="AHZ42" s="1241"/>
      <c r="AIA42" s="1241"/>
      <c r="AIB42" s="1241"/>
      <c r="AIC42" s="1241"/>
      <c r="AID42" s="1241"/>
      <c r="AIE42" s="1241"/>
      <c r="AIF42" s="1241"/>
      <c r="AIG42" s="1241"/>
      <c r="AIH42" s="1241"/>
      <c r="AII42" s="1241"/>
      <c r="AIJ42" s="1241"/>
      <c r="AIK42" s="1241"/>
      <c r="AIL42" s="1241"/>
      <c r="AIM42" s="1241"/>
      <c r="AIN42" s="1241"/>
      <c r="AIO42" s="1241"/>
      <c r="AIP42" s="1241"/>
      <c r="AIQ42" s="1241"/>
      <c r="AIR42" s="1241"/>
      <c r="AIS42" s="1241"/>
      <c r="AIT42" s="1241"/>
      <c r="AIU42" s="1241"/>
      <c r="AIV42" s="1241"/>
      <c r="AIW42" s="1241"/>
      <c r="AIX42" s="1241"/>
      <c r="AIY42" s="1241"/>
      <c r="AIZ42" s="1241"/>
      <c r="AJA42" s="1241"/>
      <c r="AJB42" s="1241"/>
      <c r="AJC42" s="1241"/>
      <c r="AJD42" s="1241"/>
      <c r="AJE42" s="1241"/>
      <c r="AJF42" s="1241"/>
      <c r="AJG42" s="1241"/>
      <c r="AJH42" s="1241"/>
      <c r="AJI42" s="1241"/>
      <c r="AJJ42" s="1241"/>
      <c r="AJK42" s="1241"/>
      <c r="AJL42" s="1241"/>
      <c r="AJM42" s="1241"/>
      <c r="AJN42" s="1241"/>
      <c r="AJO42" s="1241"/>
      <c r="AJP42" s="1241"/>
      <c r="AJQ42" s="1241"/>
      <c r="AJR42" s="1241"/>
      <c r="AJS42" s="1241"/>
      <c r="AJT42" s="1241"/>
      <c r="AJU42" s="1241"/>
      <c r="AJV42" s="1241"/>
      <c r="AJW42" s="1241"/>
      <c r="AJX42" s="1241"/>
      <c r="AJY42" s="1241"/>
      <c r="AJZ42" s="1241"/>
      <c r="AKA42" s="1241"/>
      <c r="AKB42" s="1241"/>
      <c r="AKC42" s="1241"/>
      <c r="AKD42" s="1241"/>
      <c r="AKE42" s="1241"/>
      <c r="AKF42" s="1241"/>
      <c r="AKG42" s="1241"/>
      <c r="AKH42" s="1241"/>
      <c r="AKI42" s="1241"/>
      <c r="AKJ42" s="1241"/>
      <c r="AKK42" s="1241"/>
      <c r="AKL42" s="1241"/>
      <c r="AKM42" s="1241"/>
      <c r="AKN42" s="1241"/>
      <c r="AKO42" s="1241"/>
      <c r="AKP42" s="1241"/>
      <c r="AKQ42" s="1241"/>
      <c r="AKR42" s="1241"/>
      <c r="AKS42" s="1241"/>
      <c r="AKT42" s="1241"/>
      <c r="AKU42" s="1241"/>
      <c r="AKV42" s="1241"/>
      <c r="AKW42" s="1241"/>
      <c r="AKX42" s="1241"/>
      <c r="AKY42" s="1241"/>
      <c r="AKZ42" s="1241"/>
      <c r="ALA42" s="1241"/>
      <c r="ALB42" s="1241"/>
      <c r="ALC42" s="1241"/>
      <c r="ALD42" s="1241"/>
      <c r="ALE42" s="1241"/>
      <c r="ALF42" s="1241"/>
      <c r="ALG42" s="1241"/>
      <c r="ALH42" s="1241"/>
      <c r="ALI42" s="1241"/>
      <c r="ALJ42" s="1241"/>
      <c r="ALK42" s="1241"/>
      <c r="ALL42" s="1241"/>
      <c r="ALM42" s="1241"/>
      <c r="ALN42" s="1241"/>
      <c r="ALO42" s="1241"/>
      <c r="ALP42" s="1241"/>
      <c r="ALQ42" s="1241"/>
      <c r="ALR42" s="1241"/>
      <c r="ALS42" s="1241"/>
      <c r="ALT42" s="1241"/>
      <c r="ALU42" s="1241"/>
      <c r="ALV42" s="1241"/>
      <c r="ALW42" s="1241"/>
      <c r="ALX42" s="1241"/>
      <c r="ALY42" s="1241"/>
      <c r="ALZ42" s="1241"/>
      <c r="AMA42" s="1241"/>
      <c r="AMB42" s="1241"/>
      <c r="AMC42" s="1241"/>
      <c r="AMD42" s="1241"/>
      <c r="AME42" s="1241"/>
      <c r="AMF42" s="1241"/>
      <c r="AMG42" s="1241"/>
      <c r="AMH42" s="1241"/>
      <c r="AMI42" s="1241"/>
      <c r="AMJ42" s="1241"/>
      <c r="AMK42" s="1241"/>
      <c r="AML42" s="1241"/>
      <c r="AMM42" s="1241"/>
      <c r="AMN42" s="1241"/>
      <c r="AMO42" s="1241"/>
      <c r="AMP42" s="1241"/>
      <c r="AMQ42" s="1241"/>
      <c r="AMR42" s="1241"/>
      <c r="AMS42" s="1241"/>
      <c r="AMT42" s="1241"/>
      <c r="AMU42" s="1241"/>
      <c r="AMV42" s="1241"/>
      <c r="AMW42" s="1241"/>
      <c r="AMX42" s="1241"/>
      <c r="AMY42" s="1241"/>
      <c r="AMZ42" s="1241"/>
      <c r="ANA42" s="1241"/>
      <c r="ANB42" s="1241"/>
      <c r="ANC42" s="1241"/>
      <c r="AND42" s="1241"/>
      <c r="ANE42" s="1241"/>
      <c r="ANF42" s="1241"/>
      <c r="ANG42" s="1241"/>
      <c r="ANH42" s="1241"/>
      <c r="ANI42" s="1241"/>
      <c r="ANJ42" s="1241"/>
      <c r="ANK42" s="1241"/>
      <c r="ANL42" s="1241"/>
      <c r="ANM42" s="1241"/>
      <c r="ANN42" s="1241"/>
      <c r="ANO42" s="1241"/>
      <c r="ANP42" s="1241"/>
      <c r="ANQ42" s="1241"/>
      <c r="ANR42" s="1241"/>
      <c r="ANS42" s="1241"/>
      <c r="ANT42" s="1241"/>
      <c r="ANU42" s="1241"/>
      <c r="ANV42" s="1241"/>
      <c r="ANW42" s="1241"/>
      <c r="ANX42" s="1241"/>
      <c r="ANY42" s="1241"/>
      <c r="ANZ42" s="1241"/>
      <c r="AOA42" s="1241"/>
      <c r="AOB42" s="1241"/>
      <c r="AOC42" s="1241"/>
      <c r="AOD42" s="1241"/>
      <c r="AOE42" s="1241"/>
      <c r="AOF42" s="1241"/>
      <c r="AOG42" s="1241"/>
      <c r="AOH42" s="1241"/>
      <c r="AOI42" s="1241"/>
      <c r="AOJ42" s="1241"/>
      <c r="AOK42" s="1241"/>
      <c r="AOL42" s="1241"/>
      <c r="AOM42" s="1241"/>
      <c r="AON42" s="1241"/>
      <c r="AOO42" s="1241"/>
      <c r="AOP42" s="1241"/>
      <c r="AOQ42" s="1241"/>
      <c r="AOR42" s="1241"/>
      <c r="AOS42" s="1241"/>
      <c r="AOT42" s="1241"/>
      <c r="AOU42" s="1241"/>
      <c r="AOV42" s="1241"/>
      <c r="AOW42" s="1241"/>
      <c r="AOX42" s="1241"/>
      <c r="AOY42" s="1241"/>
      <c r="AOZ42" s="1241"/>
      <c r="APA42" s="1241"/>
      <c r="APB42" s="1241"/>
      <c r="APC42" s="1241"/>
      <c r="APD42" s="1241"/>
      <c r="APE42" s="1241"/>
      <c r="APF42" s="1241"/>
      <c r="APG42" s="1241"/>
      <c r="APH42" s="1241"/>
      <c r="API42" s="1241"/>
      <c r="APJ42" s="1241"/>
      <c r="APK42" s="1241"/>
      <c r="APL42" s="1241"/>
      <c r="APM42" s="1241"/>
      <c r="APN42" s="1241"/>
      <c r="APO42" s="1241"/>
      <c r="APP42" s="1241"/>
      <c r="APQ42" s="1241"/>
      <c r="APR42" s="1241"/>
      <c r="APS42" s="1241"/>
      <c r="APT42" s="1241"/>
      <c r="APU42" s="1241"/>
      <c r="APV42" s="1241"/>
      <c r="APW42" s="1241"/>
      <c r="APX42" s="1241"/>
      <c r="APY42" s="1241"/>
      <c r="APZ42" s="1241"/>
      <c r="AQA42" s="1241"/>
      <c r="AQB42" s="1241"/>
      <c r="AQC42" s="1241"/>
      <c r="AQD42" s="1241"/>
      <c r="AQE42" s="1241"/>
      <c r="AQF42" s="1241"/>
      <c r="AQG42" s="1241"/>
      <c r="AQH42" s="1241"/>
      <c r="AQI42" s="1241"/>
      <c r="AQJ42" s="1241"/>
      <c r="AQK42" s="1241"/>
      <c r="AQL42" s="1241"/>
      <c r="AQM42" s="1241"/>
      <c r="AQN42" s="1241"/>
      <c r="AQO42" s="1241"/>
      <c r="AQP42" s="1241"/>
      <c r="AQQ42" s="1241"/>
      <c r="AQR42" s="1241"/>
      <c r="AQS42" s="1241"/>
      <c r="AQT42" s="1241"/>
      <c r="AQU42" s="1241"/>
      <c r="AQV42" s="1241"/>
      <c r="AQW42" s="1241"/>
      <c r="AQX42" s="1241"/>
      <c r="AQY42" s="1241"/>
      <c r="AQZ42" s="1241"/>
      <c r="ARA42" s="1241"/>
      <c r="ARB42" s="1241"/>
      <c r="ARC42" s="1241"/>
      <c r="ARD42" s="1241"/>
      <c r="ARE42" s="1241"/>
      <c r="ARF42" s="1241"/>
      <c r="ARG42" s="1241"/>
      <c r="ARH42" s="1241"/>
      <c r="ARI42" s="1241"/>
      <c r="ARJ42" s="1241"/>
      <c r="ARK42" s="1241"/>
      <c r="ARL42" s="1241"/>
      <c r="ARM42" s="1241"/>
      <c r="ARN42" s="1241"/>
      <c r="ARO42" s="1241"/>
      <c r="ARP42" s="1241"/>
      <c r="ARQ42" s="1241"/>
      <c r="ARR42" s="1241"/>
      <c r="ARS42" s="1241"/>
      <c r="ART42" s="1241"/>
      <c r="ARU42" s="1241"/>
      <c r="ARV42" s="1241"/>
      <c r="ARW42" s="1241"/>
      <c r="ARX42" s="1241"/>
      <c r="ARY42" s="1241"/>
      <c r="ARZ42" s="1241"/>
      <c r="ASA42" s="1241"/>
      <c r="ASB42" s="1241"/>
      <c r="ASC42" s="1241"/>
      <c r="ASD42" s="1241"/>
      <c r="ASE42" s="1241"/>
      <c r="ASF42" s="1241"/>
      <c r="ASG42" s="1241"/>
      <c r="ASH42" s="1241"/>
      <c r="ASI42" s="1241"/>
      <c r="ASJ42" s="1241"/>
      <c r="ASK42" s="1241"/>
      <c r="ASL42" s="1241"/>
      <c r="ASM42" s="1241"/>
      <c r="ASN42" s="1241"/>
      <c r="ASO42" s="1241"/>
      <c r="ASP42" s="1241"/>
      <c r="ASQ42" s="1241"/>
      <c r="ASR42" s="1241"/>
      <c r="ASS42" s="1241"/>
      <c r="AST42" s="1241"/>
      <c r="ASU42" s="1241"/>
      <c r="ASV42" s="1241"/>
      <c r="ASW42" s="1241"/>
      <c r="ASX42" s="1241"/>
      <c r="ASY42" s="1241"/>
      <c r="ASZ42" s="1241"/>
      <c r="ATA42" s="1241"/>
      <c r="ATB42" s="1241"/>
      <c r="ATC42" s="1241"/>
      <c r="ATD42" s="1241"/>
      <c r="ATE42" s="1241"/>
      <c r="ATF42" s="1241"/>
      <c r="ATG42" s="1241"/>
      <c r="ATH42" s="1241"/>
      <c r="ATI42" s="1241"/>
      <c r="ATJ42" s="1241"/>
      <c r="ATK42" s="1241"/>
      <c r="ATL42" s="1241"/>
      <c r="ATM42" s="1241"/>
      <c r="ATN42" s="1241"/>
      <c r="ATO42" s="1241"/>
      <c r="ATP42" s="1241"/>
      <c r="ATQ42" s="1241"/>
      <c r="ATR42" s="1241"/>
      <c r="ATS42" s="1241"/>
      <c r="ATT42" s="1241"/>
      <c r="ATU42" s="1241"/>
      <c r="ATV42" s="1241"/>
      <c r="ATW42" s="1241"/>
      <c r="ATX42" s="1241"/>
      <c r="ATY42" s="1241"/>
      <c r="ATZ42" s="1241"/>
      <c r="AUA42" s="1241"/>
      <c r="AUB42" s="1241"/>
      <c r="AUC42" s="1241"/>
      <c r="AUD42" s="1241"/>
      <c r="AUE42" s="1241"/>
      <c r="AUF42" s="1241"/>
      <c r="AUG42" s="1241"/>
      <c r="AUH42" s="1241"/>
      <c r="AUI42" s="1241"/>
      <c r="AUJ42" s="1241"/>
      <c r="AUK42" s="1241"/>
      <c r="AUL42" s="1241"/>
      <c r="AUM42" s="1241"/>
      <c r="AUN42" s="1241"/>
      <c r="AUO42" s="1241"/>
      <c r="AUP42" s="1241"/>
      <c r="AUQ42" s="1241"/>
      <c r="AUR42" s="1241"/>
      <c r="AUS42" s="1241"/>
      <c r="AUT42" s="1241"/>
      <c r="AUU42" s="1241"/>
      <c r="AUV42" s="1241"/>
      <c r="AUW42" s="1241"/>
      <c r="AUX42" s="1241"/>
      <c r="AUY42" s="1241"/>
      <c r="AUZ42" s="1241"/>
      <c r="AVA42" s="1241"/>
      <c r="AVB42" s="1241"/>
      <c r="AVC42" s="1241"/>
      <c r="AVD42" s="1241"/>
      <c r="AVE42" s="1241"/>
      <c r="AVF42" s="1241"/>
      <c r="AVG42" s="1241"/>
      <c r="AVH42" s="1241"/>
      <c r="AVI42" s="1241"/>
      <c r="AVJ42" s="1241"/>
      <c r="AVK42" s="1241"/>
      <c r="AVL42" s="1241"/>
      <c r="AVM42" s="1241"/>
      <c r="AVN42" s="1241"/>
      <c r="AVO42" s="1241"/>
      <c r="AVP42" s="1241"/>
      <c r="AVQ42" s="1241"/>
      <c r="AVR42" s="1241"/>
      <c r="AVS42" s="1241"/>
      <c r="AVT42" s="1241"/>
      <c r="AVU42" s="1241"/>
      <c r="AVV42" s="1241"/>
      <c r="AVW42" s="1241"/>
      <c r="AVX42" s="1241"/>
      <c r="AVY42" s="1241"/>
      <c r="AVZ42" s="1241"/>
      <c r="AWA42" s="1241"/>
      <c r="AWB42" s="1241"/>
      <c r="AWC42" s="1241"/>
      <c r="AWD42" s="1241"/>
      <c r="AWE42" s="1241"/>
      <c r="AWF42" s="1241"/>
      <c r="AWG42" s="1241"/>
      <c r="AWH42" s="1241"/>
      <c r="AWI42" s="1241"/>
      <c r="AWJ42" s="1241"/>
      <c r="AWK42" s="1241"/>
      <c r="AWL42" s="1241"/>
      <c r="AWM42" s="1241"/>
      <c r="AWN42" s="1241"/>
      <c r="AWO42" s="1241"/>
      <c r="AWP42" s="1241"/>
      <c r="AWQ42" s="1241"/>
      <c r="AWR42" s="1241"/>
      <c r="AWS42" s="1241"/>
      <c r="AWT42" s="1241"/>
      <c r="AWU42" s="1241"/>
      <c r="AWV42" s="1241"/>
      <c r="AWW42" s="1241"/>
      <c r="AWX42" s="1241"/>
      <c r="AWY42" s="1241"/>
      <c r="AWZ42" s="1241"/>
      <c r="AXA42" s="1241"/>
      <c r="AXB42" s="1241"/>
      <c r="AXC42" s="1241"/>
      <c r="AXD42" s="1241"/>
      <c r="AXE42" s="1241"/>
      <c r="AXF42" s="1241"/>
      <c r="AXG42" s="1241"/>
      <c r="AXH42" s="1241"/>
      <c r="AXI42" s="1241"/>
      <c r="AXJ42" s="1241"/>
      <c r="AXK42" s="1241"/>
      <c r="AXL42" s="1241"/>
      <c r="AXM42" s="1241"/>
      <c r="AXN42" s="1241"/>
      <c r="AXO42" s="1241"/>
      <c r="AXP42" s="1241"/>
      <c r="AXQ42" s="1241"/>
      <c r="AXR42" s="1241"/>
      <c r="AXS42" s="1241"/>
      <c r="AXT42" s="1241"/>
      <c r="AXU42" s="1241"/>
      <c r="AXV42" s="1241"/>
      <c r="AXW42" s="1241"/>
      <c r="AXX42" s="1241"/>
      <c r="AXY42" s="1241"/>
      <c r="AXZ42" s="1241"/>
      <c r="AYA42" s="1241"/>
      <c r="AYB42" s="1241"/>
      <c r="AYC42" s="1241"/>
      <c r="AYD42" s="1241"/>
      <c r="AYE42" s="1241"/>
      <c r="AYF42" s="1241"/>
      <c r="AYG42" s="1241"/>
      <c r="AYH42" s="1241"/>
      <c r="AYI42" s="1241"/>
      <c r="AYJ42" s="1241"/>
      <c r="AYK42" s="1241"/>
      <c r="AYL42" s="1241"/>
      <c r="AYM42" s="1241"/>
      <c r="AYN42" s="1241"/>
      <c r="AYO42" s="1241"/>
      <c r="AYP42" s="1241"/>
      <c r="AYQ42" s="1241"/>
      <c r="AYR42" s="1241"/>
      <c r="AYS42" s="1241"/>
      <c r="AYT42" s="1241"/>
      <c r="AYU42" s="1241"/>
      <c r="AYV42" s="1241"/>
      <c r="AYW42" s="1241"/>
      <c r="AYX42" s="1241"/>
      <c r="AYY42" s="1241"/>
      <c r="AYZ42" s="1241"/>
      <c r="AZA42" s="1241"/>
      <c r="AZB42" s="1241"/>
      <c r="AZC42" s="1241"/>
      <c r="AZD42" s="1241"/>
      <c r="AZE42" s="1241"/>
      <c r="AZF42" s="1241"/>
      <c r="AZG42" s="1241"/>
      <c r="AZH42" s="1241"/>
      <c r="AZI42" s="1241"/>
      <c r="AZJ42" s="1241"/>
      <c r="AZK42" s="1241"/>
      <c r="AZL42" s="1241"/>
      <c r="AZM42" s="1241"/>
      <c r="AZN42" s="1241"/>
      <c r="AZO42" s="1241"/>
      <c r="AZP42" s="1241"/>
      <c r="AZQ42" s="1241"/>
      <c r="AZR42" s="1241"/>
      <c r="AZS42" s="1241"/>
      <c r="AZT42" s="1241"/>
      <c r="AZU42" s="1241"/>
      <c r="AZV42" s="1241"/>
      <c r="AZW42" s="1241"/>
      <c r="AZX42" s="1241"/>
      <c r="AZY42" s="1241"/>
      <c r="AZZ42" s="1241"/>
      <c r="BAA42" s="1241"/>
      <c r="BAB42" s="1241"/>
      <c r="BAC42" s="1241"/>
      <c r="BAD42" s="1241"/>
      <c r="BAE42" s="1241"/>
      <c r="BAF42" s="1241"/>
      <c r="BAG42" s="1241"/>
      <c r="BAH42" s="1241"/>
      <c r="BAI42" s="1241"/>
      <c r="BAJ42" s="1241"/>
      <c r="BAK42" s="1241"/>
      <c r="BAL42" s="1241"/>
      <c r="BAM42" s="1241"/>
      <c r="BAN42" s="1241"/>
      <c r="BAO42" s="1241"/>
      <c r="BAP42" s="1241"/>
      <c r="BAQ42" s="1241"/>
      <c r="BAR42" s="1241"/>
      <c r="BAS42" s="1241"/>
      <c r="BAT42" s="1241"/>
      <c r="BAU42" s="1241"/>
      <c r="BAV42" s="1241"/>
      <c r="BAW42" s="1241"/>
      <c r="BAX42" s="1241"/>
      <c r="BAY42" s="1241"/>
      <c r="BAZ42" s="1241"/>
      <c r="BBA42" s="1241"/>
      <c r="BBB42" s="1241"/>
      <c r="BBC42" s="1241"/>
      <c r="BBD42" s="1241"/>
      <c r="BBE42" s="1241"/>
      <c r="BBF42" s="1241"/>
      <c r="BBG42" s="1241"/>
      <c r="BBH42" s="1241"/>
      <c r="BBI42" s="1241"/>
      <c r="BBJ42" s="1241"/>
      <c r="BBK42" s="1241"/>
      <c r="BBL42" s="1241"/>
      <c r="BBM42" s="1241"/>
      <c r="BBN42" s="1241"/>
      <c r="BBO42" s="1241"/>
      <c r="BBP42" s="1241"/>
      <c r="BBQ42" s="1241"/>
      <c r="BBR42" s="1241"/>
      <c r="BBS42" s="1241"/>
      <c r="BBT42" s="1241"/>
      <c r="BBU42" s="1241"/>
      <c r="BBV42" s="1241"/>
      <c r="BBW42" s="1241"/>
      <c r="BBX42" s="1241"/>
      <c r="BBY42" s="1241"/>
      <c r="BBZ42" s="1241"/>
      <c r="BCA42" s="1241"/>
      <c r="BCB42" s="1241"/>
      <c r="BCC42" s="1241"/>
      <c r="BCD42" s="1241"/>
      <c r="BCE42" s="1241"/>
      <c r="BCF42" s="1241"/>
      <c r="BCG42" s="1241"/>
      <c r="BCH42" s="1241"/>
      <c r="BCI42" s="1241"/>
      <c r="BCJ42" s="1241"/>
      <c r="BCK42" s="1241"/>
      <c r="BCL42" s="1241"/>
      <c r="BCM42" s="1241"/>
      <c r="BCN42" s="1241"/>
      <c r="BCO42" s="1241"/>
      <c r="BCP42" s="1241"/>
      <c r="BCQ42" s="1241"/>
      <c r="BCR42" s="1241"/>
      <c r="BCS42" s="1241"/>
      <c r="BCT42" s="1241"/>
      <c r="BCU42" s="1241"/>
      <c r="BCV42" s="1241"/>
      <c r="BCW42" s="1241"/>
      <c r="BCX42" s="1241"/>
      <c r="BCY42" s="1241"/>
      <c r="BCZ42" s="1241"/>
      <c r="BDA42" s="1241"/>
      <c r="BDB42" s="1241"/>
      <c r="BDC42" s="1241"/>
      <c r="BDD42" s="1241"/>
      <c r="BDE42" s="1241"/>
      <c r="BDF42" s="1241"/>
      <c r="BDG42" s="1241"/>
      <c r="BDH42" s="1241"/>
      <c r="BDI42" s="1241"/>
      <c r="BDJ42" s="1241"/>
      <c r="BDK42" s="1241"/>
      <c r="BDL42" s="1241"/>
      <c r="BDM42" s="1241"/>
      <c r="BDN42" s="1241"/>
      <c r="BDO42" s="1241"/>
      <c r="BDP42" s="1241"/>
      <c r="BDQ42" s="1241"/>
      <c r="BDR42" s="1241"/>
      <c r="BDS42" s="1241"/>
      <c r="BDT42" s="1241"/>
      <c r="BDU42" s="1241"/>
      <c r="BDV42" s="1241"/>
      <c r="BDW42" s="1241"/>
      <c r="BDX42" s="1241"/>
      <c r="BDY42" s="1241"/>
      <c r="BDZ42" s="1241"/>
      <c r="BEA42" s="1241"/>
      <c r="BEB42" s="1241"/>
      <c r="BEC42" s="1241"/>
      <c r="BED42" s="1241"/>
      <c r="BEE42" s="1241"/>
      <c r="BEF42" s="1241"/>
      <c r="BEG42" s="1241"/>
      <c r="BEH42" s="1241"/>
      <c r="BEI42" s="1241"/>
      <c r="BEJ42" s="1241"/>
      <c r="BEK42" s="1241"/>
      <c r="BEL42" s="1241"/>
      <c r="BEM42" s="1241"/>
      <c r="BEN42" s="1241"/>
      <c r="BEO42" s="1241"/>
      <c r="BEP42" s="1241"/>
      <c r="BEQ42" s="1241"/>
      <c r="BER42" s="1241"/>
      <c r="BES42" s="1241"/>
      <c r="BET42" s="1241"/>
      <c r="BEU42" s="1241"/>
      <c r="BEV42" s="1241"/>
      <c r="BEW42" s="1241"/>
      <c r="BEX42" s="1241"/>
      <c r="BEY42" s="1241"/>
      <c r="BEZ42" s="1241"/>
      <c r="BFA42" s="1241"/>
      <c r="BFB42" s="1241"/>
      <c r="BFC42" s="1241"/>
      <c r="BFD42" s="1241"/>
      <c r="BFE42" s="1241"/>
      <c r="BFF42" s="1241"/>
      <c r="BFG42" s="1241"/>
      <c r="BFH42" s="1241"/>
      <c r="BFI42" s="1241"/>
      <c r="BFJ42" s="1241"/>
      <c r="BFK42" s="1241"/>
      <c r="BFL42" s="1241"/>
      <c r="BFM42" s="1241"/>
      <c r="BFN42" s="1241"/>
      <c r="BFO42" s="1241"/>
      <c r="BFP42" s="1241"/>
      <c r="BFQ42" s="1241"/>
      <c r="BFR42" s="1241"/>
      <c r="BFS42" s="1241"/>
      <c r="BFT42" s="1241"/>
      <c r="BFU42" s="1241"/>
      <c r="BFV42" s="1241"/>
      <c r="BFW42" s="1241"/>
      <c r="BFX42" s="1241"/>
      <c r="BFY42" s="1241"/>
      <c r="BFZ42" s="1241"/>
      <c r="BGA42" s="1241"/>
      <c r="BGB42" s="1241"/>
      <c r="BGC42" s="1241"/>
      <c r="BGD42" s="1241"/>
      <c r="BGE42" s="1241"/>
      <c r="BGF42" s="1241"/>
      <c r="BGG42" s="1241"/>
      <c r="BGH42" s="1241"/>
      <c r="BGI42" s="1241"/>
      <c r="BGJ42" s="1241"/>
      <c r="BGK42" s="1241"/>
      <c r="BGL42" s="1241"/>
      <c r="BGM42" s="1241"/>
      <c r="BGN42" s="1241"/>
      <c r="BGO42" s="1241"/>
      <c r="BGP42" s="1241"/>
      <c r="BGQ42" s="1241"/>
      <c r="BGR42" s="1241"/>
      <c r="BGS42" s="1241"/>
      <c r="BGT42" s="1241"/>
      <c r="BGU42" s="1241"/>
      <c r="BGV42" s="1241"/>
      <c r="BGW42" s="1241"/>
      <c r="BGX42" s="1241"/>
      <c r="BGY42" s="1241"/>
      <c r="BGZ42" s="1241"/>
      <c r="BHA42" s="1241"/>
      <c r="BHB42" s="1241"/>
      <c r="BHC42" s="1241"/>
      <c r="BHD42" s="1241"/>
      <c r="BHE42" s="1241"/>
      <c r="BHF42" s="1241"/>
      <c r="BHG42" s="1241"/>
      <c r="BHH42" s="1241"/>
      <c r="BHI42" s="1241"/>
      <c r="BHJ42" s="1241"/>
      <c r="BHK42" s="1241"/>
      <c r="BHL42" s="1241"/>
      <c r="BHM42" s="1241"/>
      <c r="BHN42" s="1241"/>
      <c r="BHO42" s="1241"/>
      <c r="BHP42" s="1241"/>
      <c r="BHQ42" s="1241"/>
      <c r="BHR42" s="1241"/>
      <c r="BHS42" s="1241"/>
      <c r="BHT42" s="1241"/>
      <c r="BHU42" s="1241"/>
      <c r="BHV42" s="1241"/>
      <c r="BHW42" s="1241"/>
      <c r="BHX42" s="1241"/>
      <c r="BHY42" s="1241"/>
      <c r="BHZ42" s="1241"/>
      <c r="BIA42" s="1241"/>
      <c r="BIB42" s="1241"/>
      <c r="BIC42" s="1241"/>
      <c r="BID42" s="1241"/>
      <c r="BIE42" s="1241"/>
      <c r="BIF42" s="1241"/>
      <c r="BIG42" s="1241"/>
      <c r="BIH42" s="1241"/>
      <c r="BII42" s="1241"/>
      <c r="BIJ42" s="1241"/>
      <c r="BIK42" s="1241"/>
      <c r="BIL42" s="1241"/>
      <c r="BIM42" s="1241"/>
      <c r="BIN42" s="1241"/>
      <c r="BIO42" s="1241"/>
      <c r="BIP42" s="1241"/>
      <c r="BIQ42" s="1241"/>
      <c r="BIR42" s="1241"/>
      <c r="BIS42" s="1241"/>
      <c r="BIT42" s="1241"/>
      <c r="BIU42" s="1241"/>
      <c r="BIV42" s="1241"/>
      <c r="BIW42" s="1241"/>
      <c r="BIX42" s="1241"/>
      <c r="BIY42" s="1241"/>
      <c r="BIZ42" s="1241"/>
      <c r="BJA42" s="1241"/>
      <c r="BJB42" s="1241"/>
      <c r="BJC42" s="1241"/>
      <c r="BJD42" s="1241"/>
      <c r="BJE42" s="1241"/>
      <c r="BJF42" s="1241"/>
      <c r="BJG42" s="1241"/>
      <c r="BJH42" s="1241"/>
      <c r="BJI42" s="1241"/>
      <c r="BJJ42" s="1241"/>
      <c r="BJK42" s="1241"/>
      <c r="BJL42" s="1241"/>
      <c r="BJM42" s="1241"/>
      <c r="BJN42" s="1241"/>
      <c r="BJO42" s="1241"/>
      <c r="BJP42" s="1241"/>
      <c r="BJQ42" s="1241"/>
      <c r="BJR42" s="1241"/>
      <c r="BJS42" s="1241"/>
      <c r="BJT42" s="1241"/>
      <c r="BJU42" s="1241"/>
      <c r="BJV42" s="1241"/>
      <c r="BJW42" s="1241"/>
      <c r="BJX42" s="1241"/>
      <c r="BJY42" s="1241"/>
      <c r="BJZ42" s="1241"/>
      <c r="BKA42" s="1241"/>
      <c r="BKB42" s="1241"/>
      <c r="BKC42" s="1241"/>
      <c r="BKD42" s="1241"/>
      <c r="BKE42" s="1241"/>
      <c r="BKF42" s="1241"/>
      <c r="BKG42" s="1241"/>
      <c r="BKH42" s="1241"/>
      <c r="BKI42" s="1241"/>
      <c r="BKJ42" s="1241"/>
      <c r="BKK42" s="1241"/>
      <c r="BKL42" s="1241"/>
      <c r="BKM42" s="1241"/>
      <c r="BKN42" s="1241"/>
      <c r="BKO42" s="1241"/>
      <c r="BKP42" s="1241"/>
      <c r="BKQ42" s="1241"/>
      <c r="BKR42" s="1241"/>
      <c r="BKS42" s="1241"/>
      <c r="BKT42" s="1241"/>
      <c r="BKU42" s="1241"/>
      <c r="BKV42" s="1241"/>
      <c r="BKW42" s="1241"/>
      <c r="BKX42" s="1241"/>
      <c r="BKY42" s="1241"/>
      <c r="BKZ42" s="1241"/>
      <c r="BLA42" s="1241"/>
      <c r="BLB42" s="1241"/>
      <c r="BLC42" s="1241"/>
      <c r="BLD42" s="1241"/>
      <c r="BLE42" s="1241"/>
      <c r="BLF42" s="1241"/>
      <c r="BLG42" s="1241"/>
      <c r="BLH42" s="1241"/>
      <c r="BLI42" s="1241"/>
      <c r="BLJ42" s="1241"/>
      <c r="BLK42" s="1241"/>
      <c r="BLL42" s="1241"/>
      <c r="BLM42" s="1241"/>
      <c r="BLN42" s="1241"/>
      <c r="BLO42" s="1241"/>
      <c r="BLP42" s="1241"/>
      <c r="BLQ42" s="1241"/>
      <c r="BLR42" s="1241"/>
      <c r="BLS42" s="1241"/>
      <c r="BLT42" s="1241"/>
      <c r="BLU42" s="1241"/>
      <c r="BLV42" s="1241"/>
      <c r="BLW42" s="1241"/>
      <c r="BLX42" s="1241"/>
      <c r="BLY42" s="1241"/>
      <c r="BLZ42" s="1241"/>
      <c r="BMA42" s="1241"/>
      <c r="BMB42" s="1241"/>
      <c r="BMC42" s="1241"/>
      <c r="BMD42" s="1241"/>
      <c r="BME42" s="1241"/>
      <c r="BMF42" s="1241"/>
      <c r="BMG42" s="1241"/>
      <c r="BMH42" s="1241"/>
      <c r="BMI42" s="1241"/>
      <c r="BMJ42" s="1241"/>
      <c r="BMK42" s="1241"/>
      <c r="BML42" s="1241"/>
      <c r="BMM42" s="1241"/>
      <c r="BMN42" s="1241"/>
      <c r="BMO42" s="1241"/>
      <c r="BMP42" s="1241"/>
      <c r="BMQ42" s="1241"/>
      <c r="BMR42" s="1241"/>
      <c r="BMS42" s="1241"/>
      <c r="BMT42" s="1241"/>
      <c r="BMU42" s="1241"/>
      <c r="BMV42" s="1241"/>
      <c r="BMW42" s="1241"/>
      <c r="BMX42" s="1241"/>
      <c r="BMY42" s="1241"/>
      <c r="BMZ42" s="1241"/>
      <c r="BNA42" s="1241"/>
      <c r="BNB42" s="1241"/>
      <c r="BNC42" s="1241"/>
      <c r="BND42" s="1241"/>
      <c r="BNE42" s="1241"/>
      <c r="BNF42" s="1241"/>
      <c r="BNG42" s="1241"/>
      <c r="BNH42" s="1241"/>
      <c r="BNI42" s="1241"/>
      <c r="BNJ42" s="1241"/>
      <c r="BNK42" s="1241"/>
      <c r="BNL42" s="1241"/>
      <c r="BNM42" s="1241"/>
      <c r="BNN42" s="1241"/>
      <c r="BNO42" s="1241"/>
      <c r="BNP42" s="1241"/>
      <c r="BNQ42" s="1241"/>
      <c r="BNR42" s="1241"/>
      <c r="BNS42" s="1241"/>
      <c r="BNT42" s="1241"/>
      <c r="BNU42" s="1241"/>
      <c r="BNV42" s="1241"/>
      <c r="BNW42" s="1241"/>
      <c r="BNX42" s="1241"/>
      <c r="BNY42" s="1241"/>
      <c r="BNZ42" s="1241"/>
      <c r="BOA42" s="1241"/>
      <c r="BOB42" s="1241"/>
      <c r="BOC42" s="1241"/>
      <c r="BOD42" s="1241"/>
      <c r="BOE42" s="1241"/>
      <c r="BOF42" s="1241"/>
      <c r="BOG42" s="1241"/>
      <c r="BOH42" s="1241"/>
      <c r="BOI42" s="1241"/>
      <c r="BOJ42" s="1241"/>
      <c r="BOK42" s="1241"/>
      <c r="BOL42" s="1241"/>
      <c r="BOM42" s="1241"/>
      <c r="BON42" s="1241"/>
      <c r="BOO42" s="1241"/>
      <c r="BOP42" s="1241"/>
      <c r="BOQ42" s="1241"/>
      <c r="BOR42" s="1241"/>
      <c r="BOS42" s="1241"/>
      <c r="BOT42" s="1241"/>
      <c r="BOU42" s="1241"/>
      <c r="BOV42" s="1241"/>
      <c r="BOW42" s="1241"/>
      <c r="BOX42" s="1241"/>
      <c r="BOY42" s="1241"/>
      <c r="BOZ42" s="1241"/>
      <c r="BPA42" s="1241"/>
      <c r="BPB42" s="1241"/>
      <c r="BPC42" s="1241"/>
      <c r="BPD42" s="1241"/>
      <c r="BPE42" s="1241"/>
      <c r="BPF42" s="1241"/>
      <c r="BPG42" s="1241"/>
      <c r="BPH42" s="1241"/>
      <c r="BPI42" s="1241"/>
      <c r="BPJ42" s="1241"/>
      <c r="BPK42" s="1241"/>
      <c r="BPL42" s="1241"/>
      <c r="BPM42" s="1241"/>
      <c r="BPN42" s="1241"/>
      <c r="BPO42" s="1241"/>
      <c r="BPP42" s="1241"/>
      <c r="BPQ42" s="1241"/>
      <c r="BPR42" s="1241"/>
      <c r="BPS42" s="1241"/>
      <c r="BPT42" s="1241"/>
      <c r="BPU42" s="1241"/>
      <c r="BPV42" s="1241"/>
      <c r="BPW42" s="1241"/>
      <c r="BPX42" s="1241"/>
      <c r="BPY42" s="1241"/>
      <c r="BPZ42" s="1241"/>
      <c r="BQA42" s="1241"/>
      <c r="BQB42" s="1241"/>
      <c r="BQC42" s="1241"/>
      <c r="BQD42" s="1241"/>
      <c r="BQE42" s="1241"/>
      <c r="BQF42" s="1241"/>
      <c r="BQG42" s="1241"/>
      <c r="BQH42" s="1241"/>
      <c r="BQI42" s="1241"/>
      <c r="BQJ42" s="1241"/>
      <c r="BQK42" s="1241"/>
      <c r="BQL42" s="1241"/>
      <c r="BQM42" s="1241"/>
      <c r="BQN42" s="1241"/>
      <c r="BQO42" s="1241"/>
      <c r="BQP42" s="1241"/>
      <c r="BQQ42" s="1241"/>
      <c r="BQR42" s="1241"/>
      <c r="BQS42" s="1241"/>
      <c r="BQT42" s="1241"/>
      <c r="BQU42" s="1241"/>
      <c r="BQV42" s="1241"/>
      <c r="BQW42" s="1241"/>
      <c r="BQX42" s="1241"/>
      <c r="BQY42" s="1241"/>
      <c r="BQZ42" s="1241"/>
      <c r="BRA42" s="1241"/>
      <c r="BRB42" s="1241"/>
      <c r="BRC42" s="1241"/>
      <c r="BRD42" s="1241"/>
      <c r="BRE42" s="1241"/>
      <c r="BRF42" s="1241"/>
      <c r="BRG42" s="1241"/>
      <c r="BRH42" s="1241"/>
      <c r="BRI42" s="1241"/>
      <c r="BRJ42" s="1241"/>
      <c r="BRK42" s="1241"/>
      <c r="BRL42" s="1241"/>
      <c r="BRM42" s="1241"/>
      <c r="BRN42" s="1241"/>
      <c r="BRO42" s="1241"/>
      <c r="BRP42" s="1241"/>
      <c r="BRQ42" s="1241"/>
      <c r="BRR42" s="1241"/>
      <c r="BRS42" s="1241"/>
      <c r="BRT42" s="1241"/>
      <c r="BRU42" s="1241"/>
      <c r="BRV42" s="1241"/>
      <c r="BRW42" s="1241"/>
      <c r="BRX42" s="1241"/>
      <c r="BRY42" s="1241"/>
      <c r="BRZ42" s="1241"/>
      <c r="BSA42" s="1241"/>
      <c r="BSB42" s="1241"/>
      <c r="BSC42" s="1241"/>
      <c r="BSD42" s="1241"/>
      <c r="BSE42" s="1241"/>
      <c r="BSF42" s="1241"/>
      <c r="BSG42" s="1241"/>
      <c r="BSH42" s="1241"/>
      <c r="BSI42" s="1241"/>
      <c r="BSJ42" s="1241"/>
      <c r="BSK42" s="1241"/>
      <c r="BSL42" s="1241"/>
      <c r="BSM42" s="1241"/>
      <c r="BSN42" s="1241"/>
      <c r="BSO42" s="1241"/>
      <c r="BSP42" s="1241"/>
      <c r="BSQ42" s="1241"/>
      <c r="BSR42" s="1241"/>
      <c r="BSS42" s="1241"/>
      <c r="BST42" s="1241"/>
      <c r="BSU42" s="1241"/>
      <c r="BSV42" s="1241"/>
      <c r="BSW42" s="1241"/>
      <c r="BSX42" s="1241"/>
      <c r="BSY42" s="1241"/>
      <c r="BSZ42" s="1241"/>
      <c r="BTA42" s="1241"/>
      <c r="BTB42" s="1241"/>
      <c r="BTC42" s="1241"/>
      <c r="BTD42" s="1241"/>
      <c r="BTE42" s="1241"/>
      <c r="BTF42" s="1241"/>
      <c r="BTG42" s="1241"/>
      <c r="BTH42" s="1241"/>
      <c r="BTI42" s="1241"/>
      <c r="BTJ42" s="1241"/>
      <c r="BTK42" s="1241"/>
      <c r="BTL42" s="1241"/>
      <c r="BTM42" s="1241"/>
      <c r="BTN42" s="1241"/>
      <c r="BTO42" s="1241"/>
      <c r="BTP42" s="1241"/>
      <c r="BTQ42" s="1241"/>
      <c r="BTR42" s="1241"/>
      <c r="BTS42" s="1241"/>
      <c r="BTT42" s="1241"/>
      <c r="BTU42" s="1241"/>
      <c r="BTV42" s="1241"/>
      <c r="BTW42" s="1241"/>
      <c r="BTX42" s="1241"/>
      <c r="BTY42" s="1241"/>
      <c r="BTZ42" s="1241"/>
      <c r="BUA42" s="1241"/>
      <c r="BUB42" s="1241"/>
      <c r="BUC42" s="1241"/>
      <c r="BUD42" s="1241"/>
      <c r="BUE42" s="1241"/>
      <c r="BUF42" s="1241"/>
      <c r="BUG42" s="1241"/>
      <c r="BUH42" s="1241"/>
      <c r="BUI42" s="1241"/>
      <c r="BUJ42" s="1241"/>
      <c r="BUK42" s="1241"/>
      <c r="BUL42" s="1241"/>
      <c r="BUM42" s="1241"/>
      <c r="BUN42" s="1241"/>
      <c r="BUO42" s="1241"/>
      <c r="BUP42" s="1241"/>
      <c r="BUQ42" s="1241"/>
      <c r="BUR42" s="1241"/>
      <c r="BUS42" s="1241"/>
      <c r="BUT42" s="1241"/>
      <c r="BUU42" s="1241"/>
      <c r="BUV42" s="1241"/>
      <c r="BUW42" s="1241"/>
      <c r="BUX42" s="1241"/>
      <c r="BUY42" s="1241"/>
      <c r="BUZ42" s="1241"/>
      <c r="BVA42" s="1241"/>
      <c r="BVB42" s="1241"/>
      <c r="BVC42" s="1241"/>
      <c r="BVD42" s="1241"/>
      <c r="BVE42" s="1241"/>
      <c r="BVF42" s="1241"/>
      <c r="BVG42" s="1241"/>
      <c r="BVH42" s="1241"/>
      <c r="BVI42" s="1241"/>
      <c r="BVJ42" s="1241"/>
      <c r="BVK42" s="1241"/>
      <c r="BVL42" s="1241"/>
      <c r="BVM42" s="1241"/>
      <c r="BVN42" s="1241"/>
      <c r="BVO42" s="1241"/>
      <c r="BVP42" s="1241"/>
      <c r="BVQ42" s="1241"/>
      <c r="BVR42" s="1241"/>
      <c r="BVS42" s="1241"/>
      <c r="BVT42" s="1241"/>
      <c r="BVU42" s="1241"/>
      <c r="BVV42" s="1241"/>
      <c r="BVW42" s="1241"/>
      <c r="BVX42" s="1241"/>
      <c r="BVY42" s="1241"/>
      <c r="BVZ42" s="1241"/>
      <c r="BWA42" s="1241"/>
      <c r="BWB42" s="1241"/>
      <c r="BWC42" s="1241"/>
      <c r="BWD42" s="1241"/>
      <c r="BWE42" s="1241"/>
      <c r="BWF42" s="1241"/>
      <c r="BWG42" s="1241"/>
      <c r="BWH42" s="1241"/>
      <c r="BWI42" s="1241"/>
      <c r="BWJ42" s="1241"/>
      <c r="BWK42" s="1241"/>
      <c r="BWL42" s="1241"/>
      <c r="BWM42" s="1241"/>
      <c r="BWN42" s="1241"/>
      <c r="BWO42" s="1241"/>
      <c r="BWP42" s="1241"/>
      <c r="BWQ42" s="1241"/>
      <c r="BWR42" s="1241"/>
      <c r="BWS42" s="1241"/>
      <c r="BWT42" s="1241"/>
      <c r="BWU42" s="1241"/>
      <c r="BWV42" s="1241"/>
      <c r="BWW42" s="1241"/>
      <c r="BWX42" s="1241"/>
      <c r="BWY42" s="1241"/>
      <c r="BWZ42" s="1241"/>
      <c r="BXA42" s="1241"/>
      <c r="BXB42" s="1241"/>
      <c r="BXC42" s="1241"/>
      <c r="BXD42" s="1241"/>
      <c r="BXE42" s="1241"/>
      <c r="BXF42" s="1241"/>
      <c r="BXG42" s="1241"/>
      <c r="BXH42" s="1241"/>
      <c r="BXI42" s="1241"/>
      <c r="BXJ42" s="1241"/>
      <c r="BXK42" s="1241"/>
      <c r="BXL42" s="1241"/>
      <c r="BXM42" s="1241"/>
      <c r="BXN42" s="1241"/>
      <c r="BXO42" s="1241"/>
      <c r="BXP42" s="1241"/>
      <c r="BXQ42" s="1241"/>
      <c r="BXR42" s="1241"/>
      <c r="BXS42" s="1241"/>
      <c r="BXT42" s="1241"/>
      <c r="BXU42" s="1241"/>
      <c r="BXV42" s="1241"/>
      <c r="BXW42" s="1241"/>
      <c r="BXX42" s="1241"/>
      <c r="BXY42" s="1241"/>
      <c r="BXZ42" s="1241"/>
      <c r="BYA42" s="1241"/>
      <c r="BYB42" s="1241"/>
      <c r="BYC42" s="1241"/>
      <c r="BYD42" s="1241"/>
      <c r="BYE42" s="1241"/>
      <c r="BYF42" s="1241"/>
      <c r="BYG42" s="1241"/>
      <c r="BYH42" s="1241"/>
      <c r="BYI42" s="1241"/>
      <c r="BYJ42" s="1241"/>
      <c r="BYK42" s="1241"/>
      <c r="BYL42" s="1241"/>
      <c r="BYM42" s="1241"/>
      <c r="BYN42" s="1241"/>
      <c r="BYO42" s="1241"/>
      <c r="BYP42" s="1241"/>
      <c r="BYQ42" s="1241"/>
      <c r="BYR42" s="1241"/>
      <c r="BYS42" s="1241"/>
      <c r="BYT42" s="1241"/>
      <c r="BYU42" s="1241"/>
      <c r="BYV42" s="1241"/>
      <c r="BYW42" s="1241"/>
      <c r="BYX42" s="1241"/>
      <c r="BYY42" s="1241"/>
      <c r="BYZ42" s="1241"/>
      <c r="BZA42" s="1241"/>
      <c r="BZB42" s="1241"/>
      <c r="BZC42" s="1241"/>
      <c r="BZD42" s="1241"/>
      <c r="BZE42" s="1241"/>
      <c r="BZF42" s="1241"/>
      <c r="BZG42" s="1241"/>
      <c r="BZH42" s="1241"/>
      <c r="BZI42" s="1241"/>
      <c r="BZJ42" s="1241"/>
      <c r="BZK42" s="1241"/>
      <c r="BZL42" s="1241"/>
      <c r="BZM42" s="1241"/>
      <c r="BZN42" s="1241"/>
      <c r="BZO42" s="1241"/>
      <c r="BZP42" s="1241"/>
      <c r="BZQ42" s="1241"/>
      <c r="BZR42" s="1241"/>
      <c r="BZS42" s="1241"/>
      <c r="BZT42" s="1241"/>
      <c r="BZU42" s="1241"/>
      <c r="BZV42" s="1241"/>
      <c r="BZW42" s="1241"/>
      <c r="BZX42" s="1241"/>
      <c r="BZY42" s="1241"/>
      <c r="BZZ42" s="1241"/>
      <c r="CAA42" s="1241"/>
      <c r="CAB42" s="1241"/>
      <c r="CAC42" s="1241"/>
      <c r="CAD42" s="1241"/>
      <c r="CAE42" s="1241"/>
      <c r="CAF42" s="1241"/>
      <c r="CAG42" s="1241"/>
      <c r="CAH42" s="1241"/>
      <c r="CAI42" s="1241"/>
      <c r="CAJ42" s="1241"/>
      <c r="CAK42" s="1241"/>
      <c r="CAL42" s="1241"/>
      <c r="CAM42" s="1241"/>
      <c r="CAN42" s="1241"/>
      <c r="CAO42" s="1241"/>
      <c r="CAP42" s="1241"/>
      <c r="CAQ42" s="1241"/>
      <c r="CAR42" s="1241"/>
      <c r="CAS42" s="1241"/>
      <c r="CAT42" s="1241"/>
      <c r="CAU42" s="1241"/>
      <c r="CAV42" s="1241"/>
      <c r="CAW42" s="1241"/>
      <c r="CAX42" s="1241"/>
      <c r="CAY42" s="1241"/>
      <c r="CAZ42" s="1241"/>
      <c r="CBA42" s="1241"/>
      <c r="CBB42" s="1241"/>
      <c r="CBC42" s="1241"/>
      <c r="CBD42" s="1241"/>
      <c r="CBE42" s="1241"/>
      <c r="CBF42" s="1241"/>
      <c r="CBG42" s="1241"/>
      <c r="CBH42" s="1241"/>
      <c r="CBI42" s="1241"/>
      <c r="CBJ42" s="1241"/>
      <c r="CBK42" s="1241"/>
      <c r="CBL42" s="1241"/>
      <c r="CBM42" s="1241"/>
      <c r="CBN42" s="1241"/>
      <c r="CBO42" s="1241"/>
      <c r="CBP42" s="1241"/>
      <c r="CBQ42" s="1241"/>
      <c r="CBR42" s="1241"/>
      <c r="CBS42" s="1241"/>
      <c r="CBT42" s="1241"/>
      <c r="CBU42" s="1241"/>
      <c r="CBV42" s="1241"/>
      <c r="CBW42" s="1241"/>
      <c r="CBX42" s="1241"/>
      <c r="CBY42" s="1241"/>
      <c r="CBZ42" s="1241"/>
      <c r="CCA42" s="1241"/>
      <c r="CCB42" s="1241"/>
      <c r="CCC42" s="1241"/>
      <c r="CCD42" s="1241"/>
      <c r="CCE42" s="1241"/>
      <c r="CCF42" s="1241"/>
      <c r="CCG42" s="1241"/>
      <c r="CCH42" s="1241"/>
      <c r="CCI42" s="1241"/>
      <c r="CCJ42" s="1241"/>
      <c r="CCK42" s="1241"/>
      <c r="CCL42" s="1241"/>
      <c r="CCM42" s="1241"/>
      <c r="CCN42" s="1241"/>
      <c r="CCO42" s="1241"/>
      <c r="CCP42" s="1241"/>
      <c r="CCQ42" s="1241"/>
      <c r="CCR42" s="1241"/>
      <c r="CCS42" s="1241"/>
      <c r="CCT42" s="1241"/>
      <c r="CCU42" s="1241"/>
      <c r="CCV42" s="1241"/>
      <c r="CCW42" s="1241"/>
      <c r="CCX42" s="1241"/>
      <c r="CCY42" s="1241"/>
      <c r="CCZ42" s="1241"/>
      <c r="CDA42" s="1241"/>
      <c r="CDB42" s="1241"/>
      <c r="CDC42" s="1241"/>
      <c r="CDD42" s="1241"/>
      <c r="CDE42" s="1241"/>
      <c r="CDF42" s="1241"/>
      <c r="CDG42" s="1241"/>
      <c r="CDH42" s="1241"/>
      <c r="CDI42" s="1241"/>
      <c r="CDJ42" s="1241"/>
      <c r="CDK42" s="1241"/>
      <c r="CDL42" s="1241"/>
      <c r="CDM42" s="1241"/>
      <c r="CDN42" s="1241"/>
      <c r="CDO42" s="1241"/>
      <c r="CDP42" s="1241"/>
      <c r="CDQ42" s="1241"/>
      <c r="CDR42" s="1241"/>
      <c r="CDS42" s="1241"/>
      <c r="CDT42" s="1241"/>
      <c r="CDU42" s="1241"/>
      <c r="CDV42" s="1241"/>
      <c r="CDW42" s="1241"/>
      <c r="CDX42" s="1241"/>
      <c r="CDY42" s="1241"/>
      <c r="CDZ42" s="1241"/>
      <c r="CEA42" s="1241"/>
      <c r="CEB42" s="1241"/>
      <c r="CEC42" s="1241"/>
      <c r="CED42" s="1241"/>
      <c r="CEE42" s="1241"/>
      <c r="CEF42" s="1241"/>
      <c r="CEG42" s="1241"/>
      <c r="CEH42" s="1241"/>
      <c r="CEI42" s="1241"/>
      <c r="CEJ42" s="1241"/>
      <c r="CEK42" s="1241"/>
      <c r="CEL42" s="1241"/>
      <c r="CEM42" s="1241"/>
      <c r="CEN42" s="1241"/>
      <c r="CEO42" s="1241"/>
      <c r="CEP42" s="1241"/>
      <c r="CEQ42" s="1241"/>
      <c r="CER42" s="1241"/>
      <c r="CES42" s="1241"/>
      <c r="CET42" s="1241"/>
      <c r="CEU42" s="1241"/>
      <c r="CEV42" s="1241"/>
      <c r="CEW42" s="1241"/>
      <c r="CEX42" s="1241"/>
      <c r="CEY42" s="1241"/>
      <c r="CEZ42" s="1241"/>
      <c r="CFA42" s="1241"/>
      <c r="CFB42" s="1241"/>
      <c r="CFC42" s="1241"/>
      <c r="CFD42" s="1241"/>
      <c r="CFE42" s="1241"/>
      <c r="CFF42" s="1241"/>
      <c r="CFG42" s="1241"/>
      <c r="CFH42" s="1241"/>
      <c r="CFI42" s="1241"/>
      <c r="CFJ42" s="1241"/>
      <c r="CFK42" s="1241"/>
      <c r="CFL42" s="1241"/>
      <c r="CFM42" s="1241"/>
      <c r="CFN42" s="1241"/>
      <c r="CFO42" s="1241"/>
      <c r="CFP42" s="1241"/>
      <c r="CFQ42" s="1241"/>
      <c r="CFR42" s="1241"/>
      <c r="CFS42" s="1241"/>
      <c r="CFT42" s="1241"/>
      <c r="CFU42" s="1241"/>
      <c r="CFV42" s="1241"/>
      <c r="CFW42" s="1241"/>
      <c r="CFX42" s="1241"/>
      <c r="CFY42" s="1241"/>
      <c r="CFZ42" s="1241"/>
      <c r="CGA42" s="1241"/>
      <c r="CGB42" s="1241"/>
      <c r="CGC42" s="1241"/>
      <c r="CGD42" s="1241"/>
      <c r="CGE42" s="1241"/>
      <c r="CGF42" s="1241"/>
      <c r="CGG42" s="1241"/>
      <c r="CGH42" s="1241"/>
      <c r="CGI42" s="1241"/>
      <c r="CGJ42" s="1241"/>
      <c r="CGK42" s="1241"/>
      <c r="CGL42" s="1241"/>
      <c r="CGM42" s="1241"/>
      <c r="CGN42" s="1241"/>
      <c r="CGO42" s="1241"/>
      <c r="CGP42" s="1241"/>
      <c r="CGQ42" s="1241"/>
      <c r="CGR42" s="1241"/>
      <c r="CGS42" s="1241"/>
      <c r="CGT42" s="1241"/>
      <c r="CGU42" s="1241"/>
      <c r="CGV42" s="1241"/>
      <c r="CGW42" s="1241"/>
      <c r="CGX42" s="1241"/>
      <c r="CGY42" s="1241"/>
      <c r="CGZ42" s="1241"/>
      <c r="CHA42" s="1241"/>
      <c r="CHB42" s="1241"/>
      <c r="CHC42" s="1241"/>
      <c r="CHD42" s="1241"/>
      <c r="CHE42" s="1241"/>
      <c r="CHF42" s="1241"/>
      <c r="CHG42" s="1241"/>
      <c r="CHH42" s="1241"/>
      <c r="CHI42" s="1241"/>
      <c r="CHJ42" s="1241"/>
      <c r="CHK42" s="1241"/>
      <c r="CHL42" s="1241"/>
      <c r="CHM42" s="1241"/>
      <c r="CHN42" s="1241"/>
      <c r="CHO42" s="1241"/>
      <c r="CHP42" s="1241"/>
      <c r="CHQ42" s="1241"/>
      <c r="CHR42" s="1241"/>
      <c r="CHS42" s="1241"/>
      <c r="CHT42" s="1241"/>
      <c r="CHU42" s="1241"/>
      <c r="CHV42" s="1241"/>
      <c r="CHW42" s="1241"/>
      <c r="CHX42" s="1241"/>
      <c r="CHY42" s="1241"/>
      <c r="CHZ42" s="1241"/>
      <c r="CIA42" s="1241"/>
      <c r="CIB42" s="1241"/>
      <c r="CIC42" s="1241"/>
      <c r="CID42" s="1241"/>
      <c r="CIE42" s="1241"/>
      <c r="CIF42" s="1241"/>
      <c r="CIG42" s="1241"/>
      <c r="CIH42" s="1241"/>
      <c r="CII42" s="1241"/>
      <c r="CIJ42" s="1241"/>
      <c r="CIK42" s="1241"/>
      <c r="CIL42" s="1241"/>
      <c r="CIM42" s="1241"/>
      <c r="CIN42" s="1241"/>
      <c r="CIO42" s="1241"/>
      <c r="CIP42" s="1241"/>
      <c r="CIQ42" s="1241"/>
      <c r="CIR42" s="1241"/>
      <c r="CIS42" s="1241"/>
      <c r="CIT42" s="1241"/>
      <c r="CIU42" s="1241"/>
      <c r="CIV42" s="1241"/>
      <c r="CIW42" s="1241"/>
      <c r="CIX42" s="1241"/>
      <c r="CIY42" s="1241"/>
      <c r="CIZ42" s="1241"/>
      <c r="CJA42" s="1241"/>
      <c r="CJB42" s="1241"/>
      <c r="CJC42" s="1241"/>
      <c r="CJD42" s="1241"/>
      <c r="CJE42" s="1241"/>
      <c r="CJF42" s="1241"/>
      <c r="CJG42" s="1241"/>
      <c r="CJH42" s="1241"/>
      <c r="CJI42" s="1241"/>
      <c r="CJJ42" s="1241"/>
      <c r="CJK42" s="1241"/>
      <c r="CJL42" s="1241"/>
      <c r="CJM42" s="1241"/>
      <c r="CJN42" s="1241"/>
      <c r="CJO42" s="1241"/>
      <c r="CJP42" s="1241"/>
      <c r="CJQ42" s="1241"/>
      <c r="CJR42" s="1241"/>
      <c r="CJS42" s="1241"/>
      <c r="CJT42" s="1241"/>
      <c r="CJU42" s="1241"/>
      <c r="CJV42" s="1241"/>
      <c r="CJW42" s="1241"/>
      <c r="CJX42" s="1241"/>
      <c r="CJY42" s="1241"/>
      <c r="CJZ42" s="1241"/>
      <c r="CKA42" s="1241"/>
      <c r="CKB42" s="1241"/>
      <c r="CKC42" s="1241"/>
      <c r="CKD42" s="1241"/>
      <c r="CKE42" s="1241"/>
      <c r="CKF42" s="1241"/>
      <c r="CKG42" s="1241"/>
      <c r="CKH42" s="1241"/>
      <c r="CKI42" s="1241"/>
      <c r="CKJ42" s="1241"/>
      <c r="CKK42" s="1241"/>
      <c r="CKL42" s="1241"/>
      <c r="CKM42" s="1241"/>
      <c r="CKN42" s="1241"/>
      <c r="CKO42" s="1241"/>
      <c r="CKP42" s="1241"/>
      <c r="CKQ42" s="1241"/>
      <c r="CKR42" s="1241"/>
      <c r="CKS42" s="1241"/>
      <c r="CKT42" s="1241"/>
      <c r="CKU42" s="1241"/>
      <c r="CKV42" s="1241"/>
      <c r="CKW42" s="1241"/>
      <c r="CKX42" s="1241"/>
      <c r="CKY42" s="1241"/>
      <c r="CKZ42" s="1241"/>
      <c r="CLA42" s="1241"/>
      <c r="CLB42" s="1241"/>
      <c r="CLC42" s="1241"/>
      <c r="CLD42" s="1241"/>
      <c r="CLE42" s="1241"/>
      <c r="CLF42" s="1241"/>
      <c r="CLG42" s="1241"/>
      <c r="CLH42" s="1241"/>
      <c r="CLI42" s="1241"/>
      <c r="CLJ42" s="1241"/>
      <c r="CLK42" s="1241"/>
      <c r="CLL42" s="1241"/>
      <c r="CLM42" s="1241"/>
      <c r="CLN42" s="1241"/>
      <c r="CLO42" s="1241"/>
      <c r="CLP42" s="1241"/>
      <c r="CLQ42" s="1241"/>
      <c r="CLR42" s="1241"/>
      <c r="CLS42" s="1241"/>
      <c r="CLT42" s="1241"/>
      <c r="CLU42" s="1241"/>
      <c r="CLV42" s="1241"/>
      <c r="CLW42" s="1241"/>
      <c r="CLX42" s="1241"/>
      <c r="CLY42" s="1241"/>
      <c r="CLZ42" s="1241"/>
      <c r="CMA42" s="1241"/>
      <c r="CMB42" s="1241"/>
      <c r="CMC42" s="1241"/>
      <c r="CMD42" s="1241"/>
      <c r="CME42" s="1241"/>
      <c r="CMF42" s="1241"/>
      <c r="CMG42" s="1241"/>
      <c r="CMH42" s="1241"/>
      <c r="CMI42" s="1241"/>
      <c r="CMJ42" s="1241"/>
      <c r="CMK42" s="1241"/>
      <c r="CML42" s="1241"/>
      <c r="CMM42" s="1241"/>
      <c r="CMN42" s="1241"/>
      <c r="CMO42" s="1241"/>
      <c r="CMP42" s="1241"/>
      <c r="CMQ42" s="1241"/>
      <c r="CMR42" s="1241"/>
      <c r="CMS42" s="1241"/>
      <c r="CMT42" s="1241"/>
      <c r="CMU42" s="1241"/>
      <c r="CMV42" s="1241"/>
      <c r="CMW42" s="1241"/>
      <c r="CMX42" s="1241"/>
      <c r="CMY42" s="1241"/>
      <c r="CMZ42" s="1241"/>
      <c r="CNA42" s="1241"/>
      <c r="CNB42" s="1241"/>
      <c r="CNC42" s="1241"/>
      <c r="CND42" s="1241"/>
      <c r="CNE42" s="1241"/>
      <c r="CNF42" s="1241"/>
      <c r="CNG42" s="1241"/>
      <c r="CNH42" s="1241"/>
      <c r="CNI42" s="1241"/>
      <c r="CNJ42" s="1241"/>
      <c r="CNK42" s="1241"/>
      <c r="CNL42" s="1241"/>
      <c r="CNM42" s="1241"/>
      <c r="CNN42" s="1241"/>
      <c r="CNO42" s="1241"/>
      <c r="CNP42" s="1241"/>
      <c r="CNQ42" s="1241"/>
      <c r="CNR42" s="1241"/>
      <c r="CNS42" s="1241"/>
      <c r="CNT42" s="1241"/>
      <c r="CNU42" s="1241"/>
      <c r="CNV42" s="1241"/>
      <c r="CNW42" s="1241"/>
      <c r="CNX42" s="1241"/>
      <c r="CNY42" s="1241"/>
      <c r="CNZ42" s="1241"/>
      <c r="COA42" s="1241"/>
      <c r="COB42" s="1241"/>
      <c r="COC42" s="1241"/>
      <c r="COD42" s="1241"/>
      <c r="COE42" s="1241"/>
      <c r="COF42" s="1241"/>
      <c r="COG42" s="1241"/>
      <c r="COH42" s="1241"/>
      <c r="COI42" s="1241"/>
      <c r="COJ42" s="1241"/>
      <c r="COK42" s="1241"/>
      <c r="COL42" s="1241"/>
      <c r="COM42" s="1241"/>
      <c r="CON42" s="1241"/>
      <c r="COO42" s="1241"/>
      <c r="COP42" s="1241"/>
      <c r="COQ42" s="1241"/>
      <c r="COR42" s="1241"/>
      <c r="COS42" s="1241"/>
      <c r="COT42" s="1241"/>
      <c r="COU42" s="1241"/>
      <c r="COV42" s="1241"/>
      <c r="COW42" s="1241"/>
      <c r="COX42" s="1241"/>
      <c r="COY42" s="1241"/>
      <c r="COZ42" s="1241"/>
      <c r="CPA42" s="1241"/>
      <c r="CPB42" s="1241"/>
      <c r="CPC42" s="1241"/>
      <c r="CPD42" s="1241"/>
      <c r="CPE42" s="1241"/>
      <c r="CPF42" s="1241"/>
      <c r="CPG42" s="1241"/>
      <c r="CPH42" s="1241"/>
      <c r="CPI42" s="1241"/>
      <c r="CPJ42" s="1241"/>
      <c r="CPK42" s="1241"/>
      <c r="CPL42" s="1241"/>
      <c r="CPM42" s="1241"/>
      <c r="CPN42" s="1241"/>
      <c r="CPO42" s="1241"/>
      <c r="CPP42" s="1241"/>
      <c r="CPQ42" s="1241"/>
      <c r="CPR42" s="1241"/>
      <c r="CPS42" s="1241"/>
      <c r="CPT42" s="1241"/>
      <c r="CPU42" s="1241"/>
      <c r="CPV42" s="1241"/>
      <c r="CPW42" s="1241"/>
      <c r="CPX42" s="1241"/>
      <c r="CPY42" s="1241"/>
      <c r="CPZ42" s="1241"/>
      <c r="CQA42" s="1241"/>
      <c r="CQB42" s="1241"/>
      <c r="CQC42" s="1241"/>
      <c r="CQD42" s="1241"/>
      <c r="CQE42" s="1241"/>
      <c r="CQF42" s="1241"/>
      <c r="CQG42" s="1241"/>
      <c r="CQH42" s="1241"/>
      <c r="CQI42" s="1241"/>
      <c r="CQJ42" s="1241"/>
      <c r="CQK42" s="1241"/>
      <c r="CQL42" s="1241"/>
      <c r="CQM42" s="1241"/>
      <c r="CQN42" s="1241"/>
      <c r="CQO42" s="1241"/>
      <c r="CQP42" s="1241"/>
      <c r="CQQ42" s="1241"/>
      <c r="CQR42" s="1241"/>
      <c r="CQS42" s="1241"/>
      <c r="CQT42" s="1241"/>
      <c r="CQU42" s="1241"/>
      <c r="CQV42" s="1241"/>
      <c r="CQW42" s="1241"/>
      <c r="CQX42" s="1241"/>
      <c r="CQY42" s="1241"/>
      <c r="CQZ42" s="1241"/>
      <c r="CRA42" s="1241"/>
      <c r="CRB42" s="1241"/>
      <c r="CRC42" s="1241"/>
      <c r="CRD42" s="1241"/>
      <c r="CRE42" s="1241"/>
      <c r="CRF42" s="1241"/>
      <c r="CRG42" s="1241"/>
      <c r="CRH42" s="1241"/>
      <c r="CRI42" s="1241"/>
      <c r="CRJ42" s="1241"/>
      <c r="CRK42" s="1241"/>
      <c r="CRL42" s="1241"/>
      <c r="CRM42" s="1241"/>
      <c r="CRN42" s="1241"/>
      <c r="CRO42" s="1241"/>
      <c r="CRP42" s="1241"/>
      <c r="CRQ42" s="1241"/>
      <c r="CRR42" s="1241"/>
      <c r="CRS42" s="1241"/>
      <c r="CRT42" s="1241"/>
      <c r="CRU42" s="1241"/>
      <c r="CRV42" s="1241"/>
      <c r="CRW42" s="1241"/>
      <c r="CRX42" s="1241"/>
      <c r="CRY42" s="1241"/>
      <c r="CRZ42" s="1241"/>
      <c r="CSA42" s="1241"/>
      <c r="CSB42" s="1241"/>
      <c r="CSC42" s="1241"/>
      <c r="CSD42" s="1241"/>
      <c r="CSE42" s="1241"/>
      <c r="CSF42" s="1241"/>
      <c r="CSG42" s="1241"/>
      <c r="CSH42" s="1241"/>
      <c r="CSI42" s="1241"/>
      <c r="CSJ42" s="1241"/>
      <c r="CSK42" s="1241"/>
      <c r="CSL42" s="1241"/>
      <c r="CSM42" s="1241"/>
      <c r="CSN42" s="1241"/>
      <c r="CSO42" s="1241"/>
      <c r="CSP42" s="1241"/>
      <c r="CSQ42" s="1241"/>
      <c r="CSR42" s="1241"/>
      <c r="CSS42" s="1241"/>
      <c r="CST42" s="1241"/>
      <c r="CSU42" s="1241"/>
      <c r="CSV42" s="1241"/>
      <c r="CSW42" s="1241"/>
      <c r="CSX42" s="1241"/>
      <c r="CSY42" s="1241"/>
      <c r="CSZ42" s="1241"/>
      <c r="CTA42" s="1241"/>
      <c r="CTB42" s="1241"/>
      <c r="CTC42" s="1241"/>
      <c r="CTD42" s="1241"/>
      <c r="CTE42" s="1241"/>
      <c r="CTF42" s="1241"/>
      <c r="CTG42" s="1241"/>
      <c r="CTH42" s="1241"/>
      <c r="CTI42" s="1241"/>
      <c r="CTJ42" s="1241"/>
      <c r="CTK42" s="1241"/>
      <c r="CTL42" s="1241"/>
      <c r="CTM42" s="1241"/>
      <c r="CTN42" s="1241"/>
      <c r="CTO42" s="1241"/>
      <c r="CTP42" s="1241"/>
      <c r="CTQ42" s="1241"/>
      <c r="CTR42" s="1241"/>
      <c r="CTS42" s="1241"/>
      <c r="CTT42" s="1241"/>
      <c r="CTU42" s="1241"/>
      <c r="CTV42" s="1241"/>
      <c r="CTW42" s="1241"/>
      <c r="CTX42" s="1241"/>
      <c r="CTY42" s="1241"/>
      <c r="CTZ42" s="1241"/>
      <c r="CUA42" s="1241"/>
      <c r="CUB42" s="1241"/>
      <c r="CUC42" s="1241"/>
      <c r="CUD42" s="1241"/>
      <c r="CUE42" s="1241"/>
      <c r="CUF42" s="1241"/>
      <c r="CUG42" s="1241"/>
      <c r="CUH42" s="1241"/>
      <c r="CUI42" s="1241"/>
      <c r="CUJ42" s="1241"/>
      <c r="CUK42" s="1241"/>
      <c r="CUL42" s="1241"/>
      <c r="CUM42" s="1241"/>
      <c r="CUN42" s="1241"/>
      <c r="CUO42" s="1241"/>
      <c r="CUP42" s="1241"/>
      <c r="CUQ42" s="1241"/>
      <c r="CUR42" s="1241"/>
      <c r="CUS42" s="1241"/>
      <c r="CUT42" s="1241"/>
      <c r="CUU42" s="1241"/>
      <c r="CUV42" s="1241"/>
      <c r="CUW42" s="1241"/>
      <c r="CUX42" s="1241"/>
      <c r="CUY42" s="1241"/>
      <c r="CUZ42" s="1241"/>
      <c r="CVA42" s="1241"/>
      <c r="CVB42" s="1241"/>
      <c r="CVC42" s="1241"/>
      <c r="CVD42" s="1241"/>
      <c r="CVE42" s="1241"/>
      <c r="CVF42" s="1241"/>
      <c r="CVG42" s="1241"/>
      <c r="CVH42" s="1241"/>
      <c r="CVI42" s="1241"/>
      <c r="CVJ42" s="1241"/>
      <c r="CVK42" s="1241"/>
      <c r="CVL42" s="1241"/>
      <c r="CVM42" s="1241"/>
      <c r="CVN42" s="1241"/>
      <c r="CVO42" s="1241"/>
      <c r="CVP42" s="1241"/>
      <c r="CVQ42" s="1241"/>
      <c r="CVR42" s="1241"/>
      <c r="CVS42" s="1241"/>
      <c r="CVT42" s="1241"/>
      <c r="CVU42" s="1241"/>
      <c r="CVV42" s="1241"/>
      <c r="CVW42" s="1241"/>
      <c r="CVX42" s="1241"/>
      <c r="CVY42" s="1241"/>
      <c r="CVZ42" s="1241"/>
      <c r="CWA42" s="1241"/>
      <c r="CWB42" s="1241"/>
      <c r="CWC42" s="1241"/>
      <c r="CWD42" s="1241"/>
      <c r="CWE42" s="1241"/>
      <c r="CWF42" s="1241"/>
      <c r="CWG42" s="1241"/>
      <c r="CWH42" s="1241"/>
      <c r="CWI42" s="1241"/>
      <c r="CWJ42" s="1241"/>
      <c r="CWK42" s="1241"/>
      <c r="CWL42" s="1241"/>
      <c r="CWM42" s="1241"/>
      <c r="CWN42" s="1241"/>
      <c r="CWO42" s="1241"/>
      <c r="CWP42" s="1241"/>
      <c r="CWQ42" s="1241"/>
      <c r="CWR42" s="1241"/>
      <c r="CWS42" s="1241"/>
      <c r="CWT42" s="1241"/>
      <c r="CWU42" s="1241"/>
      <c r="CWV42" s="1241"/>
      <c r="CWW42" s="1241"/>
      <c r="CWX42" s="1241"/>
      <c r="CWY42" s="1241"/>
      <c r="CWZ42" s="1241"/>
      <c r="CXA42" s="1241"/>
      <c r="CXB42" s="1241"/>
      <c r="CXC42" s="1241"/>
      <c r="CXD42" s="1241"/>
      <c r="CXE42" s="1241"/>
      <c r="CXF42" s="1241"/>
      <c r="CXG42" s="1241"/>
      <c r="CXH42" s="1241"/>
      <c r="CXI42" s="1241"/>
      <c r="CXJ42" s="1241"/>
      <c r="CXK42" s="1241"/>
      <c r="CXL42" s="1241"/>
      <c r="CXM42" s="1241"/>
      <c r="CXN42" s="1241"/>
      <c r="CXO42" s="1241"/>
      <c r="CXP42" s="1241"/>
      <c r="CXQ42" s="1241"/>
      <c r="CXR42" s="1241"/>
      <c r="CXS42" s="1241"/>
      <c r="CXT42" s="1241"/>
      <c r="CXU42" s="1241"/>
      <c r="CXV42" s="1241"/>
      <c r="CXW42" s="1241"/>
      <c r="CXX42" s="1241"/>
      <c r="CXY42" s="1241"/>
      <c r="CXZ42" s="1241"/>
      <c r="CYA42" s="1241"/>
      <c r="CYB42" s="1241"/>
      <c r="CYC42" s="1241"/>
      <c r="CYD42" s="1241"/>
      <c r="CYE42" s="1241"/>
      <c r="CYF42" s="1241"/>
      <c r="CYG42" s="1241"/>
      <c r="CYH42" s="1241"/>
      <c r="CYI42" s="1241"/>
      <c r="CYJ42" s="1241"/>
      <c r="CYK42" s="1241"/>
      <c r="CYL42" s="1241"/>
      <c r="CYM42" s="1241"/>
      <c r="CYN42" s="1241"/>
      <c r="CYO42" s="1241"/>
      <c r="CYP42" s="1241"/>
      <c r="CYQ42" s="1241"/>
      <c r="CYR42" s="1241"/>
      <c r="CYS42" s="1241"/>
      <c r="CYT42" s="1241"/>
      <c r="CYU42" s="1241"/>
      <c r="CYV42" s="1241"/>
      <c r="CYW42" s="1241"/>
      <c r="CYX42" s="1241"/>
      <c r="CYY42" s="1241"/>
      <c r="CYZ42" s="1241"/>
      <c r="CZA42" s="1241"/>
      <c r="CZB42" s="1241"/>
      <c r="CZC42" s="1241"/>
      <c r="CZD42" s="1241"/>
      <c r="CZE42" s="1241"/>
      <c r="CZF42" s="1241"/>
      <c r="CZG42" s="1241"/>
      <c r="CZH42" s="1241"/>
      <c r="CZI42" s="1241"/>
      <c r="CZJ42" s="1241"/>
      <c r="CZK42" s="1241"/>
      <c r="CZL42" s="1241"/>
      <c r="CZM42" s="1241"/>
      <c r="CZN42" s="1241"/>
      <c r="CZO42" s="1241"/>
      <c r="CZP42" s="1241"/>
      <c r="CZQ42" s="1241"/>
      <c r="CZR42" s="1241"/>
      <c r="CZS42" s="1241"/>
      <c r="CZT42" s="1241"/>
      <c r="CZU42" s="1241"/>
      <c r="CZV42" s="1241"/>
      <c r="CZW42" s="1241"/>
      <c r="CZX42" s="1241"/>
      <c r="CZY42" s="1241"/>
      <c r="CZZ42" s="1241"/>
      <c r="DAA42" s="1241"/>
      <c r="DAB42" s="1241"/>
      <c r="DAC42" s="1241"/>
      <c r="DAD42" s="1241"/>
      <c r="DAE42" s="1241"/>
      <c r="DAF42" s="1241"/>
      <c r="DAG42" s="1241"/>
      <c r="DAH42" s="1241"/>
      <c r="DAI42" s="1241"/>
      <c r="DAJ42" s="1241"/>
      <c r="DAK42" s="1241"/>
      <c r="DAL42" s="1241"/>
      <c r="DAM42" s="1241"/>
      <c r="DAN42" s="1241"/>
      <c r="DAO42" s="1241"/>
      <c r="DAP42" s="1241"/>
      <c r="DAQ42" s="1241"/>
      <c r="DAR42" s="1241"/>
      <c r="DAS42" s="1241"/>
      <c r="DAT42" s="1241"/>
      <c r="DAU42" s="1241"/>
      <c r="DAV42" s="1241"/>
      <c r="DAW42" s="1241"/>
      <c r="DAX42" s="1241"/>
      <c r="DAY42" s="1241"/>
      <c r="DAZ42" s="1241"/>
      <c r="DBA42" s="1241"/>
      <c r="DBB42" s="1241"/>
      <c r="DBC42" s="1241"/>
      <c r="DBD42" s="1241"/>
      <c r="DBE42" s="1241"/>
      <c r="DBF42" s="1241"/>
      <c r="DBG42" s="1241"/>
      <c r="DBH42" s="1241"/>
      <c r="DBI42" s="1241"/>
      <c r="DBJ42" s="1241"/>
      <c r="DBK42" s="1241"/>
      <c r="DBL42" s="1241"/>
      <c r="DBM42" s="1241"/>
      <c r="DBN42" s="1241"/>
      <c r="DBO42" s="1241"/>
      <c r="DBP42" s="1241"/>
      <c r="DBQ42" s="1241"/>
      <c r="DBR42" s="1241"/>
      <c r="DBS42" s="1241"/>
      <c r="DBT42" s="1241"/>
      <c r="DBU42" s="1241"/>
      <c r="DBV42" s="1241"/>
      <c r="DBW42" s="1241"/>
      <c r="DBX42" s="1241"/>
      <c r="DBY42" s="1241"/>
      <c r="DBZ42" s="1241"/>
      <c r="DCA42" s="1241"/>
      <c r="DCB42" s="1241"/>
      <c r="DCC42" s="1241"/>
      <c r="DCD42" s="1241"/>
      <c r="DCE42" s="1241"/>
      <c r="DCF42" s="1241"/>
      <c r="DCG42" s="1241"/>
      <c r="DCH42" s="1241"/>
      <c r="DCI42" s="1241"/>
      <c r="DCJ42" s="1241"/>
      <c r="DCK42" s="1241"/>
      <c r="DCL42" s="1241"/>
      <c r="DCM42" s="1241"/>
      <c r="DCN42" s="1241"/>
      <c r="DCO42" s="1241"/>
      <c r="DCP42" s="1241"/>
      <c r="DCQ42" s="1241"/>
      <c r="DCR42" s="1241"/>
      <c r="DCS42" s="1241"/>
      <c r="DCT42" s="1241"/>
      <c r="DCU42" s="1241"/>
      <c r="DCV42" s="1241"/>
      <c r="DCW42" s="1241"/>
      <c r="DCX42" s="1241"/>
      <c r="DCY42" s="1241"/>
      <c r="DCZ42" s="1241"/>
      <c r="DDA42" s="1241"/>
      <c r="DDB42" s="1241"/>
      <c r="DDC42" s="1241"/>
      <c r="DDD42" s="1241"/>
      <c r="DDE42" s="1241"/>
      <c r="DDF42" s="1241"/>
      <c r="DDG42" s="1241"/>
      <c r="DDH42" s="1241"/>
      <c r="DDI42" s="1241"/>
      <c r="DDJ42" s="1241"/>
      <c r="DDK42" s="1241"/>
      <c r="DDL42" s="1241"/>
      <c r="DDM42" s="1241"/>
      <c r="DDN42" s="1241"/>
      <c r="DDO42" s="1241"/>
      <c r="DDP42" s="1241"/>
      <c r="DDQ42" s="1241"/>
      <c r="DDR42" s="1241"/>
      <c r="DDS42" s="1241"/>
      <c r="DDT42" s="1241"/>
      <c r="DDU42" s="1241"/>
      <c r="DDV42" s="1241"/>
      <c r="DDW42" s="1241"/>
      <c r="DDX42" s="1241"/>
      <c r="DDY42" s="1241"/>
      <c r="DDZ42" s="1241"/>
      <c r="DEA42" s="1241"/>
      <c r="DEB42" s="1241"/>
      <c r="DEC42" s="1241"/>
      <c r="DED42" s="1241"/>
      <c r="DEE42" s="1241"/>
      <c r="DEF42" s="1241"/>
      <c r="DEG42" s="1241"/>
      <c r="DEH42" s="1241"/>
      <c r="DEI42" s="1241"/>
      <c r="DEJ42" s="1241"/>
      <c r="DEK42" s="1241"/>
      <c r="DEL42" s="1241"/>
      <c r="DEM42" s="1241"/>
      <c r="DEN42" s="1241"/>
      <c r="DEO42" s="1241"/>
      <c r="DEP42" s="1241"/>
      <c r="DEQ42" s="1241"/>
      <c r="DER42" s="1241"/>
      <c r="DES42" s="1241"/>
      <c r="DET42" s="1241"/>
      <c r="DEU42" s="1241"/>
      <c r="DEV42" s="1241"/>
      <c r="DEW42" s="1241"/>
      <c r="DEX42" s="1241"/>
      <c r="DEY42" s="1241"/>
      <c r="DEZ42" s="1241"/>
      <c r="DFA42" s="1241"/>
      <c r="DFB42" s="1241"/>
      <c r="DFC42" s="1241"/>
      <c r="DFD42" s="1241"/>
      <c r="DFE42" s="1241"/>
      <c r="DFF42" s="1241"/>
      <c r="DFG42" s="1241"/>
      <c r="DFH42" s="1241"/>
      <c r="DFI42" s="1241"/>
      <c r="DFJ42" s="1241"/>
      <c r="DFK42" s="1241"/>
      <c r="DFL42" s="1241"/>
      <c r="DFM42" s="1241"/>
      <c r="DFN42" s="1241"/>
      <c r="DFO42" s="1241"/>
      <c r="DFP42" s="1241"/>
      <c r="DFQ42" s="1241"/>
      <c r="DFR42" s="1241"/>
      <c r="DFS42" s="1241"/>
      <c r="DFT42" s="1241"/>
      <c r="DFU42" s="1241"/>
      <c r="DFV42" s="1241"/>
      <c r="DFW42" s="1241"/>
      <c r="DFX42" s="1241"/>
      <c r="DFY42" s="1241"/>
      <c r="DFZ42" s="1241"/>
      <c r="DGA42" s="1241"/>
      <c r="DGB42" s="1241"/>
      <c r="DGC42" s="1241"/>
      <c r="DGD42" s="1241"/>
      <c r="DGE42" s="1241"/>
      <c r="DGF42" s="1241"/>
      <c r="DGG42" s="1241"/>
      <c r="DGH42" s="1241"/>
      <c r="DGI42" s="1241"/>
      <c r="DGJ42" s="1241"/>
      <c r="DGK42" s="1241"/>
      <c r="DGL42" s="1241"/>
      <c r="DGM42" s="1241"/>
      <c r="DGN42" s="1241"/>
      <c r="DGO42" s="1241"/>
      <c r="DGP42" s="1241"/>
      <c r="DGQ42" s="1241"/>
      <c r="DGR42" s="1241"/>
      <c r="DGS42" s="1241"/>
      <c r="DGT42" s="1241"/>
      <c r="DGU42" s="1241"/>
      <c r="DGV42" s="1241"/>
      <c r="DGW42" s="1241"/>
      <c r="DGX42" s="1241"/>
      <c r="DGY42" s="1241"/>
      <c r="DGZ42" s="1241"/>
      <c r="DHA42" s="1241"/>
      <c r="DHB42" s="1241"/>
      <c r="DHC42" s="1241"/>
      <c r="DHD42" s="1241"/>
      <c r="DHE42" s="1241"/>
      <c r="DHF42" s="1241"/>
      <c r="DHG42" s="1241"/>
      <c r="DHH42" s="1241"/>
      <c r="DHI42" s="1241"/>
      <c r="DHJ42" s="1241"/>
      <c r="DHK42" s="1241"/>
      <c r="DHL42" s="1241"/>
      <c r="DHM42" s="1241"/>
      <c r="DHN42" s="1241"/>
      <c r="DHO42" s="1241"/>
      <c r="DHP42" s="1241"/>
      <c r="DHQ42" s="1241"/>
      <c r="DHR42" s="1241"/>
      <c r="DHS42" s="1241"/>
      <c r="DHT42" s="1241"/>
      <c r="DHU42" s="1241"/>
      <c r="DHV42" s="1241"/>
      <c r="DHW42" s="1241"/>
      <c r="DHX42" s="1241"/>
      <c r="DHY42" s="1241"/>
      <c r="DHZ42" s="1241"/>
      <c r="DIA42" s="1241"/>
      <c r="DIB42" s="1241"/>
      <c r="DIC42" s="1241"/>
      <c r="DID42" s="1241"/>
      <c r="DIE42" s="1241"/>
      <c r="DIF42" s="1241"/>
      <c r="DIG42" s="1241"/>
      <c r="DIH42" s="1241"/>
      <c r="DII42" s="1241"/>
      <c r="DIJ42" s="1241"/>
      <c r="DIK42" s="1241"/>
      <c r="DIL42" s="1241"/>
      <c r="DIM42" s="1241"/>
      <c r="DIN42" s="1241"/>
      <c r="DIO42" s="1241"/>
      <c r="DIP42" s="1241"/>
      <c r="DIQ42" s="1241"/>
      <c r="DIR42" s="1241"/>
      <c r="DIS42" s="1241"/>
      <c r="DIT42" s="1241"/>
      <c r="DIU42" s="1241"/>
      <c r="DIV42" s="1241"/>
      <c r="DIW42" s="1241"/>
      <c r="DIX42" s="1241"/>
      <c r="DIY42" s="1241"/>
      <c r="DIZ42" s="1241"/>
      <c r="DJA42" s="1241"/>
      <c r="DJB42" s="1241"/>
      <c r="DJC42" s="1241"/>
      <c r="DJD42" s="1241"/>
      <c r="DJE42" s="1241"/>
      <c r="DJF42" s="1241"/>
      <c r="DJG42" s="1241"/>
      <c r="DJH42" s="1241"/>
      <c r="DJI42" s="1241"/>
      <c r="DJJ42" s="1241"/>
      <c r="DJK42" s="1241"/>
      <c r="DJL42" s="1241"/>
      <c r="DJM42" s="1241"/>
      <c r="DJN42" s="1241"/>
      <c r="DJO42" s="1241"/>
      <c r="DJP42" s="1241"/>
      <c r="DJQ42" s="1241"/>
      <c r="DJR42" s="1241"/>
      <c r="DJS42" s="1241"/>
      <c r="DJT42" s="1241"/>
      <c r="DJU42" s="1241"/>
      <c r="DJV42" s="1241"/>
      <c r="DJW42" s="1241"/>
      <c r="DJX42" s="1241"/>
      <c r="DJY42" s="1241"/>
      <c r="DJZ42" s="1241"/>
      <c r="DKA42" s="1241"/>
      <c r="DKB42" s="1241"/>
      <c r="DKC42" s="1241"/>
      <c r="DKD42" s="1241"/>
      <c r="DKE42" s="1241"/>
      <c r="DKF42" s="1241"/>
      <c r="DKG42" s="1241"/>
      <c r="DKH42" s="1241"/>
      <c r="DKI42" s="1241"/>
      <c r="DKJ42" s="1241"/>
      <c r="DKK42" s="1241"/>
      <c r="DKL42" s="1241"/>
      <c r="DKM42" s="1241"/>
      <c r="DKN42" s="1241"/>
      <c r="DKO42" s="1241"/>
      <c r="DKP42" s="1241"/>
      <c r="DKQ42" s="1241"/>
      <c r="DKR42" s="1241"/>
      <c r="DKS42" s="1241"/>
      <c r="DKT42" s="1241"/>
      <c r="DKU42" s="1241"/>
      <c r="DKV42" s="1241"/>
      <c r="DKW42" s="1241"/>
      <c r="DKX42" s="1241"/>
      <c r="DKY42" s="1241"/>
      <c r="DKZ42" s="1241"/>
      <c r="DLA42" s="1241"/>
      <c r="DLB42" s="1241"/>
      <c r="DLC42" s="1241"/>
      <c r="DLD42" s="1241"/>
      <c r="DLE42" s="1241"/>
      <c r="DLF42" s="1241"/>
      <c r="DLG42" s="1241"/>
      <c r="DLH42" s="1241"/>
      <c r="DLI42" s="1241"/>
      <c r="DLJ42" s="1241"/>
      <c r="DLK42" s="1241"/>
      <c r="DLL42" s="1241"/>
      <c r="DLM42" s="1241"/>
      <c r="DLN42" s="1241"/>
      <c r="DLO42" s="1241"/>
      <c r="DLP42" s="1241"/>
      <c r="DLQ42" s="1241"/>
      <c r="DLR42" s="1241"/>
      <c r="DLS42" s="1241"/>
      <c r="DLT42" s="1241"/>
      <c r="DLU42" s="1241"/>
      <c r="DLV42" s="1241"/>
      <c r="DLW42" s="1241"/>
      <c r="DLX42" s="1241"/>
      <c r="DLY42" s="1241"/>
      <c r="DLZ42" s="1241"/>
      <c r="DMA42" s="1241"/>
      <c r="DMB42" s="1241"/>
      <c r="DMC42" s="1241"/>
      <c r="DMD42" s="1241"/>
      <c r="DME42" s="1241"/>
      <c r="DMF42" s="1241"/>
      <c r="DMG42" s="1241"/>
      <c r="DMH42" s="1241"/>
      <c r="DMI42" s="1241"/>
      <c r="DMJ42" s="1241"/>
      <c r="DMK42" s="1241"/>
      <c r="DML42" s="1241"/>
      <c r="DMM42" s="1241"/>
      <c r="DMN42" s="1241"/>
      <c r="DMO42" s="1241"/>
      <c r="DMP42" s="1241"/>
      <c r="DMQ42" s="1241"/>
      <c r="DMR42" s="1241"/>
      <c r="DMS42" s="1241"/>
      <c r="DMT42" s="1241"/>
      <c r="DMU42" s="1241"/>
      <c r="DMV42" s="1241"/>
      <c r="DMW42" s="1241"/>
      <c r="DMX42" s="1241"/>
      <c r="DMY42" s="1241"/>
      <c r="DMZ42" s="1241"/>
      <c r="DNA42" s="1241"/>
      <c r="DNB42" s="1241"/>
      <c r="DNC42" s="1241"/>
      <c r="DND42" s="1241"/>
      <c r="DNE42" s="1241"/>
      <c r="DNF42" s="1241"/>
      <c r="DNG42" s="1241"/>
      <c r="DNH42" s="1241"/>
      <c r="DNI42" s="1241"/>
      <c r="DNJ42" s="1241"/>
      <c r="DNK42" s="1241"/>
      <c r="DNL42" s="1241"/>
      <c r="DNM42" s="1241"/>
      <c r="DNN42" s="1241"/>
      <c r="DNO42" s="1241"/>
      <c r="DNP42" s="1241"/>
      <c r="DNQ42" s="1241"/>
      <c r="DNR42" s="1241"/>
      <c r="DNS42" s="1241"/>
      <c r="DNT42" s="1241"/>
      <c r="DNU42" s="1241"/>
      <c r="DNV42" s="1241"/>
      <c r="DNW42" s="1241"/>
      <c r="DNX42" s="1241"/>
      <c r="DNY42" s="1241"/>
      <c r="DNZ42" s="1241"/>
      <c r="DOA42" s="1241"/>
      <c r="DOB42" s="1241"/>
      <c r="DOC42" s="1241"/>
      <c r="DOD42" s="1241"/>
      <c r="DOE42" s="1241"/>
      <c r="DOF42" s="1241"/>
      <c r="DOG42" s="1241"/>
      <c r="DOH42" s="1241"/>
      <c r="DOI42" s="1241"/>
      <c r="DOJ42" s="1241"/>
      <c r="DOK42" s="1241"/>
      <c r="DOL42" s="1241"/>
      <c r="DOM42" s="1241"/>
      <c r="DON42" s="1241"/>
      <c r="DOO42" s="1241"/>
      <c r="DOP42" s="1241"/>
      <c r="DOQ42" s="1241"/>
      <c r="DOR42" s="1241"/>
      <c r="DOS42" s="1241"/>
      <c r="DOT42" s="1241"/>
      <c r="DOU42" s="1241"/>
      <c r="DOV42" s="1241"/>
      <c r="DOW42" s="1241"/>
      <c r="DOX42" s="1241"/>
      <c r="DOY42" s="1241"/>
      <c r="DOZ42" s="1241"/>
      <c r="DPA42" s="1241"/>
      <c r="DPB42" s="1241"/>
      <c r="DPC42" s="1241"/>
      <c r="DPD42" s="1241"/>
      <c r="DPE42" s="1241"/>
      <c r="DPF42" s="1241"/>
      <c r="DPG42" s="1241"/>
      <c r="DPH42" s="1241"/>
      <c r="DPI42" s="1241"/>
      <c r="DPJ42" s="1241"/>
      <c r="DPK42" s="1241"/>
      <c r="DPL42" s="1241"/>
      <c r="DPM42" s="1241"/>
      <c r="DPN42" s="1241"/>
      <c r="DPO42" s="1241"/>
      <c r="DPP42" s="1241"/>
      <c r="DPQ42" s="1241"/>
      <c r="DPR42" s="1241"/>
      <c r="DPS42" s="1241"/>
      <c r="DPT42" s="1241"/>
      <c r="DPU42" s="1241"/>
      <c r="DPV42" s="1241"/>
      <c r="DPW42" s="1241"/>
      <c r="DPX42" s="1241"/>
      <c r="DPY42" s="1241"/>
      <c r="DPZ42" s="1241"/>
      <c r="DQA42" s="1241"/>
      <c r="DQB42" s="1241"/>
      <c r="DQC42" s="1241"/>
      <c r="DQD42" s="1241"/>
      <c r="DQE42" s="1241"/>
      <c r="DQF42" s="1241"/>
      <c r="DQG42" s="1241"/>
      <c r="DQH42" s="1241"/>
      <c r="DQI42" s="1241"/>
      <c r="DQJ42" s="1241"/>
      <c r="DQK42" s="1241"/>
      <c r="DQL42" s="1241"/>
      <c r="DQM42" s="1241"/>
      <c r="DQN42" s="1241"/>
      <c r="DQO42" s="1241"/>
      <c r="DQP42" s="1241"/>
      <c r="DQQ42" s="1241"/>
      <c r="DQR42" s="1241"/>
      <c r="DQS42" s="1241"/>
      <c r="DQT42" s="1241"/>
      <c r="DQU42" s="1241"/>
      <c r="DQV42" s="1241"/>
      <c r="DQW42" s="1241"/>
      <c r="DQX42" s="1241"/>
      <c r="DQY42" s="1241"/>
      <c r="DQZ42" s="1241"/>
      <c r="DRA42" s="1241"/>
      <c r="DRB42" s="1241"/>
      <c r="DRC42" s="1241"/>
      <c r="DRD42" s="1241"/>
      <c r="DRE42" s="1241"/>
      <c r="DRF42" s="1241"/>
      <c r="DRG42" s="1241"/>
      <c r="DRH42" s="1241"/>
      <c r="DRI42" s="1241"/>
      <c r="DRJ42" s="1241"/>
      <c r="DRK42" s="1241"/>
      <c r="DRL42" s="1241"/>
      <c r="DRM42" s="1241"/>
      <c r="DRN42" s="1241"/>
      <c r="DRO42" s="1241"/>
      <c r="DRP42" s="1241"/>
      <c r="DRQ42" s="1241"/>
      <c r="DRR42" s="1241"/>
      <c r="DRS42" s="1241"/>
      <c r="DRT42" s="1241"/>
      <c r="DRU42" s="1241"/>
      <c r="DRV42" s="1241"/>
      <c r="DRW42" s="1241"/>
      <c r="DRX42" s="1241"/>
      <c r="DRY42" s="1241"/>
      <c r="DRZ42" s="1241"/>
      <c r="DSA42" s="1241"/>
      <c r="DSB42" s="1241"/>
      <c r="DSC42" s="1241"/>
      <c r="DSD42" s="1241"/>
      <c r="DSE42" s="1241"/>
      <c r="DSF42" s="1241"/>
      <c r="DSG42" s="1241"/>
      <c r="DSH42" s="1241"/>
      <c r="DSI42" s="1241"/>
      <c r="DSJ42" s="1241"/>
      <c r="DSK42" s="1241"/>
      <c r="DSL42" s="1241"/>
      <c r="DSM42" s="1241"/>
      <c r="DSN42" s="1241"/>
      <c r="DSO42" s="1241"/>
      <c r="DSP42" s="1241"/>
      <c r="DSQ42" s="1241"/>
      <c r="DSR42" s="1241"/>
      <c r="DSS42" s="1241"/>
      <c r="DST42" s="1241"/>
      <c r="DSU42" s="1241"/>
      <c r="DSV42" s="1241"/>
      <c r="DSW42" s="1241"/>
      <c r="DSX42" s="1241"/>
      <c r="DSY42" s="1241"/>
      <c r="DSZ42" s="1241"/>
      <c r="DTA42" s="1241"/>
      <c r="DTB42" s="1241"/>
      <c r="DTC42" s="1241"/>
      <c r="DTD42" s="1241"/>
      <c r="DTE42" s="1241"/>
      <c r="DTF42" s="1241"/>
      <c r="DTG42" s="1241"/>
      <c r="DTH42" s="1241"/>
      <c r="DTI42" s="1241"/>
      <c r="DTJ42" s="1241"/>
      <c r="DTK42" s="1241"/>
      <c r="DTL42" s="1241"/>
      <c r="DTM42" s="1241"/>
      <c r="DTN42" s="1241"/>
      <c r="DTO42" s="1241"/>
      <c r="DTP42" s="1241"/>
      <c r="DTQ42" s="1241"/>
      <c r="DTR42" s="1241"/>
      <c r="DTS42" s="1241"/>
      <c r="DTT42" s="1241"/>
      <c r="DTU42" s="1241"/>
      <c r="DTV42" s="1241"/>
      <c r="DTW42" s="1241"/>
      <c r="DTX42" s="1241"/>
      <c r="DTY42" s="1241"/>
      <c r="DTZ42" s="1241"/>
      <c r="DUA42" s="1241"/>
      <c r="DUB42" s="1241"/>
      <c r="DUC42" s="1241"/>
      <c r="DUD42" s="1241"/>
      <c r="DUE42" s="1241"/>
      <c r="DUF42" s="1241"/>
      <c r="DUG42" s="1241"/>
      <c r="DUH42" s="1241"/>
      <c r="DUI42" s="1241"/>
      <c r="DUJ42" s="1241"/>
      <c r="DUK42" s="1241"/>
      <c r="DUL42" s="1241"/>
      <c r="DUM42" s="1241"/>
      <c r="DUN42" s="1241"/>
      <c r="DUO42" s="1241"/>
      <c r="DUP42" s="1241"/>
      <c r="DUQ42" s="1241"/>
      <c r="DUR42" s="1241"/>
      <c r="DUS42" s="1241"/>
      <c r="DUT42" s="1241"/>
      <c r="DUU42" s="1241"/>
      <c r="DUV42" s="1241"/>
      <c r="DUW42" s="1241"/>
      <c r="DUX42" s="1241"/>
      <c r="DUY42" s="1241"/>
      <c r="DUZ42" s="1241"/>
      <c r="DVA42" s="1241"/>
      <c r="DVB42" s="1241"/>
      <c r="DVC42" s="1241"/>
      <c r="DVD42" s="1241"/>
      <c r="DVE42" s="1241"/>
      <c r="DVF42" s="1241"/>
      <c r="DVG42" s="1241"/>
      <c r="DVH42" s="1241"/>
      <c r="DVI42" s="1241"/>
      <c r="DVJ42" s="1241"/>
      <c r="DVK42" s="1241"/>
      <c r="DVL42" s="1241"/>
      <c r="DVM42" s="1241"/>
      <c r="DVN42" s="1241"/>
      <c r="DVO42" s="1241"/>
      <c r="DVP42" s="1241"/>
      <c r="DVQ42" s="1241"/>
      <c r="DVR42" s="1241"/>
      <c r="DVS42" s="1241"/>
      <c r="DVT42" s="1241"/>
      <c r="DVU42" s="1241"/>
      <c r="DVV42" s="1241"/>
      <c r="DVW42" s="1241"/>
      <c r="DVX42" s="1241"/>
      <c r="DVY42" s="1241"/>
      <c r="DVZ42" s="1241"/>
      <c r="DWA42" s="1241"/>
      <c r="DWB42" s="1241"/>
      <c r="DWC42" s="1241"/>
      <c r="DWD42" s="1241"/>
      <c r="DWE42" s="1241"/>
      <c r="DWF42" s="1241"/>
      <c r="DWG42" s="1241"/>
      <c r="DWH42" s="1241"/>
      <c r="DWI42" s="1241"/>
      <c r="DWJ42" s="1241"/>
      <c r="DWK42" s="1241"/>
      <c r="DWL42" s="1241"/>
      <c r="DWM42" s="1241"/>
      <c r="DWN42" s="1241"/>
      <c r="DWO42" s="1241"/>
      <c r="DWP42" s="1241"/>
      <c r="DWQ42" s="1241"/>
      <c r="DWR42" s="1241"/>
      <c r="DWS42" s="1241"/>
      <c r="DWT42" s="1241"/>
      <c r="DWU42" s="1241"/>
      <c r="DWV42" s="1241"/>
      <c r="DWW42" s="1241"/>
      <c r="DWX42" s="1241"/>
      <c r="DWY42" s="1241"/>
      <c r="DWZ42" s="1241"/>
      <c r="DXA42" s="1241"/>
      <c r="DXB42" s="1241"/>
      <c r="DXC42" s="1241"/>
      <c r="DXD42" s="1241"/>
      <c r="DXE42" s="1241"/>
      <c r="DXF42" s="1241"/>
      <c r="DXG42" s="1241"/>
      <c r="DXH42" s="1241"/>
      <c r="DXI42" s="1241"/>
      <c r="DXJ42" s="1241"/>
      <c r="DXK42" s="1241"/>
      <c r="DXL42" s="1241"/>
      <c r="DXM42" s="1241"/>
      <c r="DXN42" s="1241"/>
      <c r="DXO42" s="1241"/>
      <c r="DXP42" s="1241"/>
      <c r="DXQ42" s="1241"/>
      <c r="DXR42" s="1241"/>
      <c r="DXS42" s="1241"/>
      <c r="DXT42" s="1241"/>
      <c r="DXU42" s="1241"/>
      <c r="DXV42" s="1241"/>
      <c r="DXW42" s="1241"/>
      <c r="DXX42" s="1241"/>
      <c r="DXY42" s="1241"/>
      <c r="DXZ42" s="1241"/>
      <c r="DYA42" s="1241"/>
      <c r="DYB42" s="1241"/>
      <c r="DYC42" s="1241"/>
      <c r="DYD42" s="1241"/>
      <c r="DYE42" s="1241"/>
      <c r="DYF42" s="1241"/>
      <c r="DYG42" s="1241"/>
      <c r="DYH42" s="1241"/>
      <c r="DYI42" s="1241"/>
      <c r="DYJ42" s="1241"/>
      <c r="DYK42" s="1241"/>
      <c r="DYL42" s="1241"/>
      <c r="DYM42" s="1241"/>
      <c r="DYN42" s="1241"/>
      <c r="DYO42" s="1241"/>
      <c r="DYP42" s="1241"/>
      <c r="DYQ42" s="1241"/>
      <c r="DYR42" s="1241"/>
      <c r="DYS42" s="1241"/>
      <c r="DYT42" s="1241"/>
      <c r="DYU42" s="1241"/>
      <c r="DYV42" s="1241"/>
      <c r="DYW42" s="1241"/>
      <c r="DYX42" s="1241"/>
      <c r="DYY42" s="1241"/>
      <c r="DYZ42" s="1241"/>
      <c r="DZA42" s="1241"/>
      <c r="DZB42" s="1241"/>
      <c r="DZC42" s="1241"/>
      <c r="DZD42" s="1241"/>
      <c r="DZE42" s="1241"/>
      <c r="DZF42" s="1241"/>
      <c r="DZG42" s="1241"/>
      <c r="DZH42" s="1241"/>
      <c r="DZI42" s="1241"/>
      <c r="DZJ42" s="1241"/>
      <c r="DZK42" s="1241"/>
      <c r="DZL42" s="1241"/>
      <c r="DZM42" s="1241"/>
      <c r="DZN42" s="1241"/>
      <c r="DZO42" s="1241"/>
      <c r="DZP42" s="1241"/>
      <c r="DZQ42" s="1241"/>
      <c r="DZR42" s="1241"/>
      <c r="DZS42" s="1241"/>
      <c r="DZT42" s="1241"/>
      <c r="DZU42" s="1241"/>
      <c r="DZV42" s="1241"/>
      <c r="DZW42" s="1241"/>
      <c r="DZX42" s="1241"/>
      <c r="DZY42" s="1241"/>
      <c r="DZZ42" s="1241"/>
      <c r="EAA42" s="1241"/>
      <c r="EAB42" s="1241"/>
      <c r="EAC42" s="1241"/>
      <c r="EAD42" s="1241"/>
      <c r="EAE42" s="1241"/>
      <c r="EAF42" s="1241"/>
      <c r="EAG42" s="1241"/>
      <c r="EAH42" s="1241"/>
      <c r="EAI42" s="1241"/>
      <c r="EAJ42" s="1241"/>
      <c r="EAK42" s="1241"/>
      <c r="EAL42" s="1241"/>
      <c r="EAM42" s="1241"/>
      <c r="EAN42" s="1241"/>
      <c r="EAO42" s="1241"/>
      <c r="EAP42" s="1241"/>
      <c r="EAQ42" s="1241"/>
      <c r="EAR42" s="1241"/>
      <c r="EAS42" s="1241"/>
      <c r="EAT42" s="1241"/>
      <c r="EAU42" s="1241"/>
      <c r="EAV42" s="1241"/>
      <c r="EAW42" s="1241"/>
      <c r="EAX42" s="1241"/>
      <c r="EAY42" s="1241"/>
      <c r="EAZ42" s="1241"/>
      <c r="EBA42" s="1241"/>
      <c r="EBB42" s="1241"/>
      <c r="EBC42" s="1241"/>
      <c r="EBD42" s="1241"/>
      <c r="EBE42" s="1241"/>
      <c r="EBF42" s="1241"/>
      <c r="EBG42" s="1241"/>
      <c r="EBH42" s="1241"/>
      <c r="EBI42" s="1241"/>
      <c r="EBJ42" s="1241"/>
      <c r="EBK42" s="1241"/>
      <c r="EBL42" s="1241"/>
      <c r="EBM42" s="1241"/>
      <c r="EBN42" s="1241"/>
      <c r="EBO42" s="1241"/>
      <c r="EBP42" s="1241"/>
      <c r="EBQ42" s="1241"/>
      <c r="EBR42" s="1241"/>
      <c r="EBS42" s="1241"/>
      <c r="EBT42" s="1241"/>
      <c r="EBU42" s="1241"/>
      <c r="EBV42" s="1241"/>
      <c r="EBW42" s="1241"/>
      <c r="EBX42" s="1241"/>
      <c r="EBY42" s="1241"/>
      <c r="EBZ42" s="1241"/>
      <c r="ECA42" s="1241"/>
      <c r="ECB42" s="1241"/>
      <c r="ECC42" s="1241"/>
      <c r="ECD42" s="1241"/>
      <c r="ECE42" s="1241"/>
      <c r="ECF42" s="1241"/>
      <c r="ECG42" s="1241"/>
      <c r="ECH42" s="1241"/>
      <c r="ECI42" s="1241"/>
      <c r="ECJ42" s="1241"/>
      <c r="ECK42" s="1241"/>
      <c r="ECL42" s="1241"/>
      <c r="ECM42" s="1241"/>
      <c r="ECN42" s="1241"/>
      <c r="ECO42" s="1241"/>
      <c r="ECP42" s="1241"/>
      <c r="ECQ42" s="1241"/>
      <c r="ECR42" s="1241"/>
      <c r="ECS42" s="1241"/>
      <c r="ECT42" s="1241"/>
      <c r="ECU42" s="1241"/>
      <c r="ECV42" s="1241"/>
      <c r="ECW42" s="1241"/>
      <c r="ECX42" s="1241"/>
      <c r="ECY42" s="1241"/>
      <c r="ECZ42" s="1241"/>
      <c r="EDA42" s="1241"/>
      <c r="EDB42" s="1241"/>
      <c r="EDC42" s="1241"/>
      <c r="EDD42" s="1241"/>
      <c r="EDE42" s="1241"/>
      <c r="EDF42" s="1241"/>
      <c r="EDG42" s="1241"/>
      <c r="EDH42" s="1241"/>
      <c r="EDI42" s="1241"/>
      <c r="EDJ42" s="1241"/>
      <c r="EDK42" s="1241"/>
      <c r="EDL42" s="1241"/>
      <c r="EDM42" s="1241"/>
      <c r="EDN42" s="1241"/>
      <c r="EDO42" s="1241"/>
      <c r="EDP42" s="1241"/>
      <c r="EDQ42" s="1241"/>
      <c r="EDR42" s="1241"/>
      <c r="EDS42" s="1241"/>
      <c r="EDT42" s="1241"/>
      <c r="EDU42" s="1241"/>
      <c r="EDV42" s="1241"/>
      <c r="EDW42" s="1241"/>
      <c r="EDX42" s="1241"/>
      <c r="EDY42" s="1241"/>
      <c r="EDZ42" s="1241"/>
      <c r="EEA42" s="1241"/>
      <c r="EEB42" s="1241"/>
      <c r="EEC42" s="1241"/>
      <c r="EED42" s="1241"/>
      <c r="EEE42" s="1241"/>
      <c r="EEF42" s="1241"/>
      <c r="EEG42" s="1241"/>
      <c r="EEH42" s="1241"/>
      <c r="EEI42" s="1241"/>
      <c r="EEJ42" s="1241"/>
      <c r="EEK42" s="1241"/>
      <c r="EEL42" s="1241"/>
      <c r="EEM42" s="1241"/>
      <c r="EEN42" s="1241"/>
      <c r="EEO42" s="1241"/>
      <c r="EEP42" s="1241"/>
      <c r="EEQ42" s="1241"/>
      <c r="EER42" s="1241"/>
      <c r="EES42" s="1241"/>
      <c r="EET42" s="1241"/>
      <c r="EEU42" s="1241"/>
      <c r="EEV42" s="1241"/>
      <c r="EEW42" s="1241"/>
      <c r="EEX42" s="1241"/>
      <c r="EEY42" s="1241"/>
      <c r="EEZ42" s="1241"/>
      <c r="EFA42" s="1241"/>
      <c r="EFB42" s="1241"/>
      <c r="EFC42" s="1241"/>
      <c r="EFD42" s="1241"/>
      <c r="EFE42" s="1241"/>
      <c r="EFF42" s="1241"/>
      <c r="EFG42" s="1241"/>
      <c r="EFH42" s="1241"/>
      <c r="EFI42" s="1241"/>
      <c r="EFJ42" s="1241"/>
      <c r="EFK42" s="1241"/>
      <c r="EFL42" s="1241"/>
      <c r="EFM42" s="1241"/>
      <c r="EFN42" s="1241"/>
      <c r="EFO42" s="1241"/>
      <c r="EFP42" s="1241"/>
      <c r="EFQ42" s="1241"/>
      <c r="EFR42" s="1241"/>
      <c r="EFS42" s="1241"/>
      <c r="EFT42" s="1241"/>
      <c r="EFU42" s="1241"/>
      <c r="EFV42" s="1241"/>
      <c r="EFW42" s="1241"/>
      <c r="EFX42" s="1241"/>
      <c r="EFY42" s="1241"/>
      <c r="EFZ42" s="1241"/>
      <c r="EGA42" s="1241"/>
      <c r="EGB42" s="1241"/>
      <c r="EGC42" s="1241"/>
      <c r="EGD42" s="1241"/>
      <c r="EGE42" s="1241"/>
      <c r="EGF42" s="1241"/>
      <c r="EGG42" s="1241"/>
      <c r="EGH42" s="1241"/>
      <c r="EGI42" s="1241"/>
      <c r="EGJ42" s="1241"/>
      <c r="EGK42" s="1241"/>
      <c r="EGL42" s="1241"/>
      <c r="EGM42" s="1241"/>
      <c r="EGN42" s="1241"/>
      <c r="EGO42" s="1241"/>
      <c r="EGP42" s="1241"/>
      <c r="EGQ42" s="1241"/>
      <c r="EGR42" s="1241"/>
      <c r="EGS42" s="1241"/>
      <c r="EGT42" s="1241"/>
      <c r="EGU42" s="1241"/>
      <c r="EGV42" s="1241"/>
      <c r="EGW42" s="1241"/>
      <c r="EGX42" s="1241"/>
      <c r="EGY42" s="1241"/>
      <c r="EGZ42" s="1241"/>
      <c r="EHA42" s="1241"/>
      <c r="EHB42" s="1241"/>
      <c r="EHC42" s="1241"/>
      <c r="EHD42" s="1241"/>
      <c r="EHE42" s="1241"/>
      <c r="EHF42" s="1241"/>
      <c r="EHG42" s="1241"/>
      <c r="EHH42" s="1241"/>
      <c r="EHI42" s="1241"/>
      <c r="EHJ42" s="1241"/>
      <c r="EHK42" s="1241"/>
      <c r="EHL42" s="1241"/>
      <c r="EHM42" s="1241"/>
      <c r="EHN42" s="1241"/>
      <c r="EHO42" s="1241"/>
      <c r="EHP42" s="1241"/>
      <c r="EHQ42" s="1241"/>
      <c r="EHR42" s="1241"/>
      <c r="EHS42" s="1241"/>
      <c r="EHT42" s="1241"/>
      <c r="EHU42" s="1241"/>
      <c r="EHV42" s="1241"/>
      <c r="EHW42" s="1241"/>
      <c r="EHX42" s="1241"/>
      <c r="EHY42" s="1241"/>
      <c r="EHZ42" s="1241"/>
      <c r="EIA42" s="1241"/>
      <c r="EIB42" s="1241"/>
      <c r="EIC42" s="1241"/>
      <c r="EID42" s="1241"/>
      <c r="EIE42" s="1241"/>
      <c r="EIF42" s="1241"/>
      <c r="EIG42" s="1241"/>
      <c r="EIH42" s="1241"/>
      <c r="EII42" s="1241"/>
      <c r="EIJ42" s="1241"/>
      <c r="EIK42" s="1241"/>
      <c r="EIL42" s="1241"/>
      <c r="EIM42" s="1241"/>
      <c r="EIN42" s="1241"/>
      <c r="EIO42" s="1241"/>
      <c r="EIP42" s="1241"/>
      <c r="EIQ42" s="1241"/>
      <c r="EIR42" s="1241"/>
      <c r="EIS42" s="1241"/>
      <c r="EIT42" s="1241"/>
      <c r="EIU42" s="1241"/>
      <c r="EIV42" s="1241"/>
      <c r="EIW42" s="1241"/>
      <c r="EIX42" s="1241"/>
      <c r="EIY42" s="1241"/>
      <c r="EIZ42" s="1241"/>
      <c r="EJA42" s="1241"/>
      <c r="EJB42" s="1241"/>
      <c r="EJC42" s="1241"/>
      <c r="EJD42" s="1241"/>
      <c r="EJE42" s="1241"/>
      <c r="EJF42" s="1241"/>
      <c r="EJG42" s="1241"/>
      <c r="EJH42" s="1241"/>
      <c r="EJI42" s="1241"/>
      <c r="EJJ42" s="1241"/>
      <c r="EJK42" s="1241"/>
      <c r="EJL42" s="1241"/>
      <c r="EJM42" s="1241"/>
      <c r="EJN42" s="1241"/>
      <c r="EJO42" s="1241"/>
      <c r="EJP42" s="1241"/>
      <c r="EJQ42" s="1241"/>
      <c r="EJR42" s="1241"/>
      <c r="EJS42" s="1241"/>
      <c r="EJT42" s="1241"/>
      <c r="EJU42" s="1241"/>
      <c r="EJV42" s="1241"/>
      <c r="EJW42" s="1241"/>
      <c r="EJX42" s="1241"/>
      <c r="EJY42" s="1241"/>
      <c r="EJZ42" s="1241"/>
      <c r="EKA42" s="1241"/>
      <c r="EKB42" s="1241"/>
      <c r="EKC42" s="1241"/>
      <c r="EKD42" s="1241"/>
      <c r="EKE42" s="1241"/>
      <c r="EKF42" s="1241"/>
      <c r="EKG42" s="1241"/>
      <c r="EKH42" s="1241"/>
      <c r="EKI42" s="1241"/>
      <c r="EKJ42" s="1241"/>
      <c r="EKK42" s="1241"/>
      <c r="EKL42" s="1241"/>
      <c r="EKM42" s="1241"/>
      <c r="EKN42" s="1241"/>
      <c r="EKO42" s="1241"/>
      <c r="EKP42" s="1241"/>
      <c r="EKQ42" s="1241"/>
      <c r="EKR42" s="1241"/>
      <c r="EKS42" s="1241"/>
      <c r="EKT42" s="1241"/>
      <c r="EKU42" s="1241"/>
      <c r="EKV42" s="1241"/>
      <c r="EKW42" s="1241"/>
      <c r="EKX42" s="1241"/>
      <c r="EKY42" s="1241"/>
      <c r="EKZ42" s="1241"/>
      <c r="ELA42" s="1241"/>
      <c r="ELB42" s="1241"/>
      <c r="ELC42" s="1241"/>
      <c r="ELD42" s="1241"/>
      <c r="ELE42" s="1241"/>
      <c r="ELF42" s="1241"/>
      <c r="ELG42" s="1241"/>
      <c r="ELH42" s="1241"/>
      <c r="ELI42" s="1241"/>
      <c r="ELJ42" s="1241"/>
      <c r="ELK42" s="1241"/>
      <c r="ELL42" s="1241"/>
      <c r="ELM42" s="1241"/>
      <c r="ELN42" s="1241"/>
      <c r="ELO42" s="1241"/>
      <c r="ELP42" s="1241"/>
      <c r="ELQ42" s="1241"/>
      <c r="ELR42" s="1241"/>
      <c r="ELS42" s="1241"/>
      <c r="ELT42" s="1241"/>
      <c r="ELU42" s="1241"/>
      <c r="ELV42" s="1241"/>
      <c r="ELW42" s="1241"/>
      <c r="ELX42" s="1241"/>
      <c r="ELY42" s="1241"/>
      <c r="ELZ42" s="1241"/>
      <c r="EMA42" s="1241"/>
      <c r="EMB42" s="1241"/>
      <c r="EMC42" s="1241"/>
      <c r="EMD42" s="1241"/>
      <c r="EME42" s="1241"/>
      <c r="EMF42" s="1241"/>
      <c r="EMG42" s="1241"/>
      <c r="EMH42" s="1241"/>
      <c r="EMI42" s="1241"/>
      <c r="EMJ42" s="1241"/>
      <c r="EMK42" s="1241"/>
      <c r="EML42" s="1241"/>
      <c r="EMM42" s="1241"/>
      <c r="EMN42" s="1241"/>
      <c r="EMO42" s="1241"/>
      <c r="EMP42" s="1241"/>
      <c r="EMQ42" s="1241"/>
      <c r="EMR42" s="1241"/>
      <c r="EMS42" s="1241"/>
      <c r="EMT42" s="1241"/>
      <c r="EMU42" s="1241"/>
      <c r="EMV42" s="1241"/>
      <c r="EMW42" s="1241"/>
      <c r="EMX42" s="1241"/>
      <c r="EMY42" s="1241"/>
      <c r="EMZ42" s="1241"/>
      <c r="ENA42" s="1241"/>
      <c r="ENB42" s="1241"/>
      <c r="ENC42" s="1241"/>
      <c r="END42" s="1241"/>
      <c r="ENE42" s="1241"/>
      <c r="ENF42" s="1241"/>
      <c r="ENG42" s="1241"/>
      <c r="ENH42" s="1241"/>
      <c r="ENI42" s="1241"/>
      <c r="ENJ42" s="1241"/>
      <c r="ENK42" s="1241"/>
      <c r="ENL42" s="1241"/>
      <c r="ENM42" s="1241"/>
      <c r="ENN42" s="1241"/>
      <c r="ENO42" s="1241"/>
      <c r="ENP42" s="1241"/>
      <c r="ENQ42" s="1241"/>
      <c r="ENR42" s="1241"/>
      <c r="ENS42" s="1241"/>
      <c r="ENT42" s="1241"/>
      <c r="ENU42" s="1241"/>
      <c r="ENV42" s="1241"/>
      <c r="ENW42" s="1241"/>
      <c r="ENX42" s="1241"/>
      <c r="ENY42" s="1241"/>
      <c r="ENZ42" s="1241"/>
      <c r="EOA42" s="1241"/>
      <c r="EOB42" s="1241"/>
      <c r="EOC42" s="1241"/>
      <c r="EOD42" s="1241"/>
      <c r="EOE42" s="1241"/>
      <c r="EOF42" s="1241"/>
      <c r="EOG42" s="1241"/>
      <c r="EOH42" s="1241"/>
      <c r="EOI42" s="1241"/>
      <c r="EOJ42" s="1241"/>
      <c r="EOK42" s="1241"/>
      <c r="EOL42" s="1241"/>
      <c r="EOM42" s="1241"/>
      <c r="EON42" s="1241"/>
      <c r="EOO42" s="1241"/>
      <c r="EOP42" s="1241"/>
      <c r="EOQ42" s="1241"/>
      <c r="EOR42" s="1241"/>
      <c r="EOS42" s="1241"/>
      <c r="EOT42" s="1241"/>
      <c r="EOU42" s="1241"/>
      <c r="EOV42" s="1241"/>
      <c r="EOW42" s="1241"/>
      <c r="EOX42" s="1241"/>
      <c r="EOY42" s="1241"/>
      <c r="EOZ42" s="1241"/>
      <c r="EPA42" s="1241"/>
      <c r="EPB42" s="1241"/>
      <c r="EPC42" s="1241"/>
      <c r="EPD42" s="1241"/>
      <c r="EPE42" s="1241"/>
      <c r="EPF42" s="1241"/>
      <c r="EPG42" s="1241"/>
      <c r="EPH42" s="1241"/>
      <c r="EPI42" s="1241"/>
      <c r="EPJ42" s="1241"/>
      <c r="EPK42" s="1241"/>
      <c r="EPL42" s="1241"/>
      <c r="EPM42" s="1241"/>
      <c r="EPN42" s="1241"/>
      <c r="EPO42" s="1241"/>
      <c r="EPP42" s="1241"/>
      <c r="EPQ42" s="1241"/>
      <c r="EPR42" s="1241"/>
      <c r="EPS42" s="1241"/>
      <c r="EPT42" s="1241"/>
      <c r="EPU42" s="1241"/>
      <c r="EPV42" s="1241"/>
      <c r="EPW42" s="1241"/>
      <c r="EPX42" s="1241"/>
      <c r="EPY42" s="1241"/>
      <c r="EPZ42" s="1241"/>
      <c r="EQA42" s="1241"/>
      <c r="EQB42" s="1241"/>
      <c r="EQC42" s="1241"/>
      <c r="EQD42" s="1241"/>
      <c r="EQE42" s="1241"/>
      <c r="EQF42" s="1241"/>
      <c r="EQG42" s="1241"/>
      <c r="EQH42" s="1241"/>
      <c r="EQI42" s="1241"/>
      <c r="EQJ42" s="1241"/>
      <c r="EQK42" s="1241"/>
      <c r="EQL42" s="1241"/>
      <c r="EQM42" s="1241"/>
      <c r="EQN42" s="1241"/>
      <c r="EQO42" s="1241"/>
      <c r="EQP42" s="1241"/>
      <c r="EQQ42" s="1241"/>
      <c r="EQR42" s="1241"/>
      <c r="EQS42" s="1241"/>
      <c r="EQT42" s="1241"/>
      <c r="EQU42" s="1241"/>
      <c r="EQV42" s="1241"/>
      <c r="EQW42" s="1241"/>
      <c r="EQX42" s="1241"/>
      <c r="EQY42" s="1241"/>
      <c r="EQZ42" s="1241"/>
      <c r="ERA42" s="1241"/>
      <c r="ERB42" s="1241"/>
      <c r="ERC42" s="1241"/>
      <c r="ERD42" s="1241"/>
      <c r="ERE42" s="1241"/>
      <c r="ERF42" s="1241"/>
      <c r="ERG42" s="1241"/>
      <c r="ERH42" s="1241"/>
      <c r="ERI42" s="1241"/>
      <c r="ERJ42" s="1241"/>
      <c r="ERK42" s="1241"/>
      <c r="ERL42" s="1241"/>
      <c r="ERM42" s="1241"/>
      <c r="ERN42" s="1241"/>
      <c r="ERO42" s="1241"/>
      <c r="ERP42" s="1241"/>
      <c r="ERQ42" s="1241"/>
      <c r="ERR42" s="1241"/>
      <c r="ERS42" s="1241"/>
      <c r="ERT42" s="1241"/>
      <c r="ERU42" s="1241"/>
      <c r="ERV42" s="1241"/>
      <c r="ERW42" s="1241"/>
      <c r="ERX42" s="1241"/>
      <c r="ERY42" s="1241"/>
      <c r="ERZ42" s="1241"/>
      <c r="ESA42" s="1241"/>
      <c r="ESB42" s="1241"/>
      <c r="ESC42" s="1241"/>
      <c r="ESD42" s="1241"/>
      <c r="ESE42" s="1241"/>
      <c r="ESF42" s="1241"/>
      <c r="ESG42" s="1241"/>
      <c r="ESH42" s="1241"/>
      <c r="ESI42" s="1241"/>
      <c r="ESJ42" s="1241"/>
      <c r="ESK42" s="1241"/>
      <c r="ESL42" s="1241"/>
      <c r="ESM42" s="1241"/>
      <c r="ESN42" s="1241"/>
      <c r="ESO42" s="1241"/>
      <c r="ESP42" s="1241"/>
      <c r="ESQ42" s="1241"/>
      <c r="ESR42" s="1241"/>
      <c r="ESS42" s="1241"/>
      <c r="EST42" s="1241"/>
      <c r="ESU42" s="1241"/>
      <c r="ESV42" s="1241"/>
      <c r="ESW42" s="1241"/>
      <c r="ESX42" s="1241"/>
      <c r="ESY42" s="1241"/>
      <c r="ESZ42" s="1241"/>
      <c r="ETA42" s="1241"/>
      <c r="ETB42" s="1241"/>
      <c r="ETC42" s="1241"/>
      <c r="ETD42" s="1241"/>
      <c r="ETE42" s="1241"/>
      <c r="ETF42" s="1241"/>
      <c r="ETG42" s="1241"/>
      <c r="ETH42" s="1241"/>
      <c r="ETI42" s="1241"/>
      <c r="ETJ42" s="1241"/>
      <c r="ETK42" s="1241"/>
      <c r="ETL42" s="1241"/>
      <c r="ETM42" s="1241"/>
      <c r="ETN42" s="1241"/>
      <c r="ETO42" s="1241"/>
      <c r="ETP42" s="1241"/>
      <c r="ETQ42" s="1241"/>
      <c r="ETR42" s="1241"/>
      <c r="ETS42" s="1241"/>
      <c r="ETT42" s="1241"/>
      <c r="ETU42" s="1241"/>
      <c r="ETV42" s="1241"/>
      <c r="ETW42" s="1241"/>
      <c r="ETX42" s="1241"/>
      <c r="ETY42" s="1241"/>
      <c r="ETZ42" s="1241"/>
      <c r="EUA42" s="1241"/>
      <c r="EUB42" s="1241"/>
      <c r="EUC42" s="1241"/>
      <c r="EUD42" s="1241"/>
      <c r="EUE42" s="1241"/>
      <c r="EUF42" s="1241"/>
      <c r="EUG42" s="1241"/>
      <c r="EUH42" s="1241"/>
      <c r="EUI42" s="1241"/>
      <c r="EUJ42" s="1241"/>
      <c r="EUK42" s="1241"/>
      <c r="EUL42" s="1241"/>
      <c r="EUM42" s="1241"/>
      <c r="EUN42" s="1241"/>
      <c r="EUO42" s="1241"/>
      <c r="EUP42" s="1241"/>
      <c r="EUQ42" s="1241"/>
      <c r="EUR42" s="1241"/>
      <c r="EUS42" s="1241"/>
      <c r="EUT42" s="1241"/>
      <c r="EUU42" s="1241"/>
      <c r="EUV42" s="1241"/>
      <c r="EUW42" s="1241"/>
      <c r="EUX42" s="1241"/>
      <c r="EUY42" s="1241"/>
      <c r="EUZ42" s="1241"/>
      <c r="EVA42" s="1241"/>
      <c r="EVB42" s="1241"/>
      <c r="EVC42" s="1241"/>
      <c r="EVD42" s="1241"/>
      <c r="EVE42" s="1241"/>
      <c r="EVF42" s="1241"/>
      <c r="EVG42" s="1241"/>
      <c r="EVH42" s="1241"/>
      <c r="EVI42" s="1241"/>
      <c r="EVJ42" s="1241"/>
      <c r="EVK42" s="1241"/>
      <c r="EVL42" s="1241"/>
      <c r="EVM42" s="1241"/>
      <c r="EVN42" s="1241"/>
      <c r="EVO42" s="1241"/>
      <c r="EVP42" s="1241"/>
      <c r="EVQ42" s="1241"/>
      <c r="EVR42" s="1241"/>
      <c r="EVS42" s="1241"/>
      <c r="EVT42" s="1241"/>
      <c r="EVU42" s="1241"/>
      <c r="EVV42" s="1241"/>
      <c r="EVW42" s="1241"/>
      <c r="EVX42" s="1241"/>
      <c r="EVY42" s="1241"/>
      <c r="EVZ42" s="1241"/>
      <c r="EWA42" s="1241"/>
      <c r="EWB42" s="1241"/>
      <c r="EWC42" s="1241"/>
      <c r="EWD42" s="1241"/>
      <c r="EWE42" s="1241"/>
      <c r="EWF42" s="1241"/>
      <c r="EWG42" s="1241"/>
      <c r="EWH42" s="1241"/>
      <c r="EWI42" s="1241"/>
      <c r="EWJ42" s="1241"/>
      <c r="EWK42" s="1241"/>
      <c r="EWL42" s="1241"/>
      <c r="EWM42" s="1241"/>
      <c r="EWN42" s="1241"/>
      <c r="EWO42" s="1241"/>
      <c r="EWP42" s="1241"/>
      <c r="EWQ42" s="1241"/>
      <c r="EWR42" s="1241"/>
      <c r="EWS42" s="1241"/>
      <c r="EWT42" s="1241"/>
      <c r="EWU42" s="1241"/>
      <c r="EWV42" s="1241"/>
      <c r="EWW42" s="1241"/>
      <c r="EWX42" s="1241"/>
      <c r="EWY42" s="1241"/>
      <c r="EWZ42" s="1241"/>
      <c r="EXA42" s="1241"/>
      <c r="EXB42" s="1241"/>
      <c r="EXC42" s="1241"/>
      <c r="EXD42" s="1241"/>
      <c r="EXE42" s="1241"/>
      <c r="EXF42" s="1241"/>
      <c r="EXG42" s="1241"/>
      <c r="EXH42" s="1241"/>
      <c r="EXI42" s="1241"/>
      <c r="EXJ42" s="1241"/>
      <c r="EXK42" s="1241"/>
      <c r="EXL42" s="1241"/>
      <c r="EXM42" s="1241"/>
      <c r="EXN42" s="1241"/>
      <c r="EXO42" s="1241"/>
      <c r="EXP42" s="1241"/>
      <c r="EXQ42" s="1241"/>
      <c r="EXR42" s="1241"/>
      <c r="EXS42" s="1241"/>
      <c r="EXT42" s="1241"/>
      <c r="EXU42" s="1241"/>
      <c r="EXV42" s="1241"/>
      <c r="EXW42" s="1241"/>
      <c r="EXX42" s="1241"/>
      <c r="EXY42" s="1241"/>
      <c r="EXZ42" s="1241"/>
      <c r="EYA42" s="1241"/>
      <c r="EYB42" s="1241"/>
      <c r="EYC42" s="1241"/>
      <c r="EYD42" s="1241"/>
      <c r="EYE42" s="1241"/>
      <c r="EYF42" s="1241"/>
      <c r="EYG42" s="1241"/>
      <c r="EYH42" s="1241"/>
      <c r="EYI42" s="1241"/>
      <c r="EYJ42" s="1241"/>
      <c r="EYK42" s="1241"/>
      <c r="EYL42" s="1241"/>
      <c r="EYM42" s="1241"/>
      <c r="EYN42" s="1241"/>
      <c r="EYO42" s="1241"/>
      <c r="EYP42" s="1241"/>
      <c r="EYQ42" s="1241"/>
      <c r="EYR42" s="1241"/>
      <c r="EYS42" s="1241"/>
      <c r="EYT42" s="1241"/>
      <c r="EYU42" s="1241"/>
      <c r="EYV42" s="1241"/>
      <c r="EYW42" s="1241"/>
      <c r="EYX42" s="1241"/>
      <c r="EYY42" s="1241"/>
      <c r="EYZ42" s="1241"/>
      <c r="EZA42" s="1241"/>
      <c r="EZB42" s="1241"/>
      <c r="EZC42" s="1241"/>
      <c r="EZD42" s="1241"/>
      <c r="EZE42" s="1241"/>
      <c r="EZF42" s="1241"/>
      <c r="EZG42" s="1241"/>
      <c r="EZH42" s="1241"/>
      <c r="EZI42" s="1241"/>
      <c r="EZJ42" s="1241"/>
      <c r="EZK42" s="1241"/>
      <c r="EZL42" s="1241"/>
      <c r="EZM42" s="1241"/>
      <c r="EZN42" s="1241"/>
      <c r="EZO42" s="1241"/>
      <c r="EZP42" s="1241"/>
      <c r="EZQ42" s="1241"/>
      <c r="EZR42" s="1241"/>
      <c r="EZS42" s="1241"/>
      <c r="EZT42" s="1241"/>
      <c r="EZU42" s="1241"/>
      <c r="EZV42" s="1241"/>
      <c r="EZW42" s="1241"/>
      <c r="EZX42" s="1241"/>
      <c r="EZY42" s="1241"/>
      <c r="EZZ42" s="1241"/>
      <c r="FAA42" s="1241"/>
      <c r="FAB42" s="1241"/>
      <c r="FAC42" s="1241"/>
      <c r="FAD42" s="1241"/>
      <c r="FAE42" s="1241"/>
      <c r="FAF42" s="1241"/>
      <c r="FAG42" s="1241"/>
      <c r="FAH42" s="1241"/>
      <c r="FAI42" s="1241"/>
      <c r="FAJ42" s="1241"/>
      <c r="FAK42" s="1241"/>
      <c r="FAL42" s="1241"/>
      <c r="FAM42" s="1241"/>
      <c r="FAN42" s="1241"/>
      <c r="FAO42" s="1241"/>
      <c r="FAP42" s="1241"/>
      <c r="FAQ42" s="1241"/>
      <c r="FAR42" s="1241"/>
      <c r="FAS42" s="1241"/>
      <c r="FAT42" s="1241"/>
      <c r="FAU42" s="1241"/>
      <c r="FAV42" s="1241"/>
      <c r="FAW42" s="1241"/>
      <c r="FAX42" s="1241"/>
      <c r="FAY42" s="1241"/>
      <c r="FAZ42" s="1241"/>
      <c r="FBA42" s="1241"/>
      <c r="FBB42" s="1241"/>
      <c r="FBC42" s="1241"/>
      <c r="FBD42" s="1241"/>
      <c r="FBE42" s="1241"/>
      <c r="FBF42" s="1241"/>
      <c r="FBG42" s="1241"/>
      <c r="FBH42" s="1241"/>
      <c r="FBI42" s="1241"/>
      <c r="FBJ42" s="1241"/>
      <c r="FBK42" s="1241"/>
      <c r="FBL42" s="1241"/>
      <c r="FBM42" s="1241"/>
      <c r="FBN42" s="1241"/>
      <c r="FBO42" s="1241"/>
      <c r="FBP42" s="1241"/>
      <c r="FBQ42" s="1241"/>
      <c r="FBR42" s="1241"/>
      <c r="FBS42" s="1241"/>
      <c r="FBT42" s="1241"/>
      <c r="FBU42" s="1241"/>
      <c r="FBV42" s="1241"/>
      <c r="FBW42" s="1241"/>
      <c r="FBX42" s="1241"/>
      <c r="FBY42" s="1241"/>
      <c r="FBZ42" s="1241"/>
      <c r="FCA42" s="1241"/>
      <c r="FCB42" s="1241"/>
      <c r="FCC42" s="1241"/>
      <c r="FCD42" s="1241"/>
      <c r="FCE42" s="1241"/>
      <c r="FCF42" s="1241"/>
      <c r="FCG42" s="1241"/>
      <c r="FCH42" s="1241"/>
      <c r="FCI42" s="1241"/>
      <c r="FCJ42" s="1241"/>
      <c r="FCK42" s="1241"/>
      <c r="FCL42" s="1241"/>
      <c r="FCM42" s="1241"/>
      <c r="FCN42" s="1241"/>
      <c r="FCO42" s="1241"/>
      <c r="FCP42" s="1241"/>
      <c r="FCQ42" s="1241"/>
      <c r="FCR42" s="1241"/>
      <c r="FCS42" s="1241"/>
      <c r="FCT42" s="1241"/>
      <c r="FCU42" s="1241"/>
      <c r="FCV42" s="1241"/>
      <c r="FCW42" s="1241"/>
      <c r="FCX42" s="1241"/>
      <c r="FCY42" s="1241"/>
      <c r="FCZ42" s="1241"/>
      <c r="FDA42" s="1241"/>
      <c r="FDB42" s="1241"/>
      <c r="FDC42" s="1241"/>
      <c r="FDD42" s="1241"/>
      <c r="FDE42" s="1241"/>
      <c r="FDF42" s="1241"/>
      <c r="FDG42" s="1241"/>
      <c r="FDH42" s="1241"/>
      <c r="FDI42" s="1241"/>
      <c r="FDJ42" s="1241"/>
      <c r="FDK42" s="1241"/>
      <c r="FDL42" s="1241"/>
      <c r="FDM42" s="1241"/>
      <c r="FDN42" s="1241"/>
      <c r="FDO42" s="1241"/>
      <c r="FDP42" s="1241"/>
      <c r="FDQ42" s="1241"/>
      <c r="FDR42" s="1241"/>
      <c r="FDS42" s="1241"/>
      <c r="FDT42" s="1241"/>
      <c r="FDU42" s="1241"/>
      <c r="FDV42" s="1241"/>
      <c r="FDW42" s="1241"/>
      <c r="FDX42" s="1241"/>
      <c r="FDY42" s="1241"/>
      <c r="FDZ42" s="1241"/>
      <c r="FEA42" s="1241"/>
      <c r="FEB42" s="1241"/>
      <c r="FEC42" s="1241"/>
      <c r="FED42" s="1241"/>
      <c r="FEE42" s="1241"/>
      <c r="FEF42" s="1241"/>
      <c r="FEG42" s="1241"/>
      <c r="FEH42" s="1241"/>
      <c r="FEI42" s="1241"/>
      <c r="FEJ42" s="1241"/>
      <c r="FEK42" s="1241"/>
      <c r="FEL42" s="1241"/>
      <c r="FEM42" s="1241"/>
      <c r="FEN42" s="1241"/>
      <c r="FEO42" s="1241"/>
      <c r="FEP42" s="1241"/>
      <c r="FEQ42" s="1241"/>
      <c r="FER42" s="1241"/>
      <c r="FES42" s="1241"/>
      <c r="FET42" s="1241"/>
      <c r="FEU42" s="1241"/>
      <c r="FEV42" s="1241"/>
      <c r="FEW42" s="1241"/>
      <c r="FEX42" s="1241"/>
      <c r="FEY42" s="1241"/>
      <c r="FEZ42" s="1241"/>
      <c r="FFA42" s="1241"/>
      <c r="FFB42" s="1241"/>
      <c r="FFC42" s="1241"/>
      <c r="FFD42" s="1241"/>
      <c r="FFE42" s="1241"/>
      <c r="FFF42" s="1241"/>
      <c r="FFG42" s="1241"/>
      <c r="FFH42" s="1241"/>
      <c r="FFI42" s="1241"/>
      <c r="FFJ42" s="1241"/>
      <c r="FFK42" s="1241"/>
      <c r="FFL42" s="1241"/>
      <c r="FFM42" s="1241"/>
      <c r="FFN42" s="1241"/>
      <c r="FFO42" s="1241"/>
      <c r="FFP42" s="1241"/>
      <c r="FFQ42" s="1241"/>
      <c r="FFR42" s="1241"/>
      <c r="FFS42" s="1241"/>
      <c r="FFT42" s="1241"/>
      <c r="FFU42" s="1241"/>
      <c r="FFV42" s="1241"/>
      <c r="FFW42" s="1241"/>
      <c r="FFX42" s="1241"/>
      <c r="FFY42" s="1241"/>
      <c r="FFZ42" s="1241"/>
      <c r="FGA42" s="1241"/>
      <c r="FGB42" s="1241"/>
      <c r="FGC42" s="1241"/>
      <c r="FGD42" s="1241"/>
      <c r="FGE42" s="1241"/>
      <c r="FGF42" s="1241"/>
      <c r="FGG42" s="1241"/>
      <c r="FGH42" s="1241"/>
      <c r="FGI42" s="1241"/>
      <c r="FGJ42" s="1241"/>
      <c r="FGK42" s="1241"/>
      <c r="FGL42" s="1241"/>
      <c r="FGM42" s="1241"/>
      <c r="FGN42" s="1241"/>
      <c r="FGO42" s="1241"/>
      <c r="FGP42" s="1241"/>
      <c r="FGQ42" s="1241"/>
      <c r="FGR42" s="1241"/>
      <c r="FGS42" s="1241"/>
      <c r="FGT42" s="1241"/>
      <c r="FGU42" s="1241"/>
      <c r="FGV42" s="1241"/>
      <c r="FGW42" s="1241"/>
      <c r="FGX42" s="1241"/>
      <c r="FGY42" s="1241"/>
      <c r="FGZ42" s="1241"/>
      <c r="FHA42" s="1241"/>
      <c r="FHB42" s="1241"/>
      <c r="FHC42" s="1241"/>
      <c r="FHD42" s="1241"/>
      <c r="FHE42" s="1241"/>
      <c r="FHF42" s="1241"/>
      <c r="FHG42" s="1241"/>
      <c r="FHH42" s="1241"/>
      <c r="FHI42" s="1241"/>
      <c r="FHJ42" s="1241"/>
      <c r="FHK42" s="1241"/>
      <c r="FHL42" s="1241"/>
      <c r="FHM42" s="1241"/>
      <c r="FHN42" s="1241"/>
      <c r="FHO42" s="1241"/>
      <c r="FHP42" s="1241"/>
      <c r="FHQ42" s="1241"/>
      <c r="FHR42" s="1241"/>
      <c r="FHS42" s="1241"/>
      <c r="FHT42" s="1241"/>
      <c r="FHU42" s="1241"/>
      <c r="FHV42" s="1241"/>
      <c r="FHW42" s="1241"/>
      <c r="FHX42" s="1241"/>
      <c r="FHY42" s="1241"/>
      <c r="FHZ42" s="1241"/>
      <c r="FIA42" s="1241"/>
      <c r="FIB42" s="1241"/>
      <c r="FIC42" s="1241"/>
      <c r="FID42" s="1241"/>
      <c r="FIE42" s="1241"/>
      <c r="FIF42" s="1241"/>
      <c r="FIG42" s="1241"/>
      <c r="FIH42" s="1241"/>
      <c r="FII42" s="1241"/>
      <c r="FIJ42" s="1241"/>
      <c r="FIK42" s="1241"/>
      <c r="FIL42" s="1241"/>
      <c r="FIM42" s="1241"/>
      <c r="FIN42" s="1241"/>
      <c r="FIO42" s="1241"/>
      <c r="FIP42" s="1241"/>
      <c r="FIQ42" s="1241"/>
      <c r="FIR42" s="1241"/>
      <c r="FIS42" s="1241"/>
      <c r="FIT42" s="1241"/>
      <c r="FIU42" s="1241"/>
      <c r="FIV42" s="1241"/>
      <c r="FIW42" s="1241"/>
      <c r="FIX42" s="1241"/>
      <c r="FIY42" s="1241"/>
      <c r="FIZ42" s="1241"/>
      <c r="FJA42" s="1241"/>
      <c r="FJB42" s="1241"/>
      <c r="FJC42" s="1241"/>
      <c r="FJD42" s="1241"/>
      <c r="FJE42" s="1241"/>
      <c r="FJF42" s="1241"/>
      <c r="FJG42" s="1241"/>
      <c r="FJH42" s="1241"/>
      <c r="FJI42" s="1241"/>
      <c r="FJJ42" s="1241"/>
      <c r="FJK42" s="1241"/>
      <c r="FJL42" s="1241"/>
      <c r="FJM42" s="1241"/>
      <c r="FJN42" s="1241"/>
      <c r="FJO42" s="1241"/>
      <c r="FJP42" s="1241"/>
      <c r="FJQ42" s="1241"/>
      <c r="FJR42" s="1241"/>
      <c r="FJS42" s="1241"/>
      <c r="FJT42" s="1241"/>
      <c r="FJU42" s="1241"/>
      <c r="FJV42" s="1241"/>
      <c r="FJW42" s="1241"/>
      <c r="FJX42" s="1241"/>
      <c r="FJY42" s="1241"/>
      <c r="FJZ42" s="1241"/>
      <c r="FKA42" s="1241"/>
      <c r="FKB42" s="1241"/>
      <c r="FKC42" s="1241"/>
      <c r="FKD42" s="1241"/>
      <c r="FKE42" s="1241"/>
      <c r="FKF42" s="1241"/>
      <c r="FKG42" s="1241"/>
      <c r="FKH42" s="1241"/>
      <c r="FKI42" s="1241"/>
      <c r="FKJ42" s="1241"/>
      <c r="FKK42" s="1241"/>
      <c r="FKL42" s="1241"/>
      <c r="FKM42" s="1241"/>
      <c r="FKN42" s="1241"/>
      <c r="FKO42" s="1241"/>
      <c r="FKP42" s="1241"/>
      <c r="FKQ42" s="1241"/>
      <c r="FKR42" s="1241"/>
      <c r="FKS42" s="1241"/>
      <c r="FKT42" s="1241"/>
      <c r="FKU42" s="1241"/>
      <c r="FKV42" s="1241"/>
      <c r="FKW42" s="1241"/>
      <c r="FKX42" s="1241"/>
      <c r="FKY42" s="1241"/>
      <c r="FKZ42" s="1241"/>
      <c r="FLA42" s="1241"/>
      <c r="FLB42" s="1241"/>
      <c r="FLC42" s="1241"/>
      <c r="FLD42" s="1241"/>
      <c r="FLE42" s="1241"/>
      <c r="FLF42" s="1241"/>
      <c r="FLG42" s="1241"/>
      <c r="FLH42" s="1241"/>
      <c r="FLI42" s="1241"/>
      <c r="FLJ42" s="1241"/>
      <c r="FLK42" s="1241"/>
      <c r="FLL42" s="1241"/>
      <c r="FLM42" s="1241"/>
      <c r="FLN42" s="1241"/>
      <c r="FLO42" s="1241"/>
      <c r="FLP42" s="1241"/>
      <c r="FLQ42" s="1241"/>
      <c r="FLR42" s="1241"/>
      <c r="FLS42" s="1241"/>
      <c r="FLT42" s="1241"/>
      <c r="FLU42" s="1241"/>
      <c r="FLV42" s="1241"/>
      <c r="FLW42" s="1241"/>
      <c r="FLX42" s="1241"/>
      <c r="FLY42" s="1241"/>
      <c r="FLZ42" s="1241"/>
      <c r="FMA42" s="1241"/>
      <c r="FMB42" s="1241"/>
      <c r="FMC42" s="1241"/>
      <c r="FMD42" s="1241"/>
      <c r="FME42" s="1241"/>
      <c r="FMF42" s="1241"/>
      <c r="FMG42" s="1241"/>
      <c r="FMH42" s="1241"/>
      <c r="FMI42" s="1241"/>
      <c r="FMJ42" s="1241"/>
      <c r="FMK42" s="1241"/>
      <c r="FML42" s="1241"/>
      <c r="FMM42" s="1241"/>
      <c r="FMN42" s="1241"/>
      <c r="FMO42" s="1241"/>
      <c r="FMP42" s="1241"/>
      <c r="FMQ42" s="1241"/>
      <c r="FMR42" s="1241"/>
      <c r="FMS42" s="1241"/>
      <c r="FMT42" s="1241"/>
      <c r="FMU42" s="1241"/>
      <c r="FMV42" s="1241"/>
      <c r="FMW42" s="1241"/>
      <c r="FMX42" s="1241"/>
      <c r="FMY42" s="1241"/>
      <c r="FMZ42" s="1241"/>
      <c r="FNA42" s="1241"/>
      <c r="FNB42" s="1241"/>
      <c r="FNC42" s="1241"/>
      <c r="FND42" s="1241"/>
      <c r="FNE42" s="1241"/>
      <c r="FNF42" s="1241"/>
      <c r="FNG42" s="1241"/>
      <c r="FNH42" s="1241"/>
      <c r="FNI42" s="1241"/>
      <c r="FNJ42" s="1241"/>
      <c r="FNK42" s="1241"/>
      <c r="FNL42" s="1241"/>
      <c r="FNM42" s="1241"/>
      <c r="FNN42" s="1241"/>
      <c r="FNO42" s="1241"/>
      <c r="FNP42" s="1241"/>
      <c r="FNQ42" s="1241"/>
      <c r="FNR42" s="1241"/>
      <c r="FNS42" s="1241"/>
      <c r="FNT42" s="1241"/>
      <c r="FNU42" s="1241"/>
      <c r="FNV42" s="1241"/>
      <c r="FNW42" s="1241"/>
      <c r="FNX42" s="1241"/>
      <c r="FNY42" s="1241"/>
      <c r="FNZ42" s="1241"/>
      <c r="FOA42" s="1241"/>
      <c r="FOB42" s="1241"/>
      <c r="FOC42" s="1241"/>
      <c r="FOD42" s="1241"/>
      <c r="FOE42" s="1241"/>
      <c r="FOF42" s="1241"/>
      <c r="FOG42" s="1241"/>
      <c r="FOH42" s="1241"/>
      <c r="FOI42" s="1241"/>
      <c r="FOJ42" s="1241"/>
      <c r="FOK42" s="1241"/>
      <c r="FOL42" s="1241"/>
      <c r="FOM42" s="1241"/>
      <c r="FON42" s="1241"/>
      <c r="FOO42" s="1241"/>
      <c r="FOP42" s="1241"/>
      <c r="FOQ42" s="1241"/>
      <c r="FOR42" s="1241"/>
      <c r="FOS42" s="1241"/>
      <c r="FOT42" s="1241"/>
      <c r="FOU42" s="1241"/>
      <c r="FOV42" s="1241"/>
      <c r="FOW42" s="1241"/>
      <c r="FOX42" s="1241"/>
      <c r="FOY42" s="1241"/>
      <c r="FOZ42" s="1241"/>
      <c r="FPA42" s="1241"/>
      <c r="FPB42" s="1241"/>
      <c r="FPC42" s="1241"/>
      <c r="FPD42" s="1241"/>
      <c r="FPE42" s="1241"/>
      <c r="FPF42" s="1241"/>
      <c r="FPG42" s="1241"/>
      <c r="FPH42" s="1241"/>
      <c r="FPI42" s="1241"/>
      <c r="FPJ42" s="1241"/>
      <c r="FPK42" s="1241"/>
      <c r="FPL42" s="1241"/>
      <c r="FPM42" s="1241"/>
      <c r="FPN42" s="1241"/>
      <c r="FPO42" s="1241"/>
      <c r="FPP42" s="1241"/>
      <c r="FPQ42" s="1241"/>
      <c r="FPR42" s="1241"/>
      <c r="FPS42" s="1241"/>
      <c r="FPT42" s="1241"/>
      <c r="FPU42" s="1241"/>
      <c r="FPV42" s="1241"/>
      <c r="FPW42" s="1241"/>
      <c r="FPX42" s="1241"/>
      <c r="FPY42" s="1241"/>
      <c r="FPZ42" s="1241"/>
      <c r="FQA42" s="1241"/>
      <c r="FQB42" s="1241"/>
      <c r="FQC42" s="1241"/>
      <c r="FQD42" s="1241"/>
      <c r="FQE42" s="1241"/>
      <c r="FQF42" s="1241"/>
      <c r="FQG42" s="1241"/>
      <c r="FQH42" s="1241"/>
      <c r="FQI42" s="1241"/>
      <c r="FQJ42" s="1241"/>
      <c r="FQK42" s="1241"/>
      <c r="FQL42" s="1241"/>
      <c r="FQM42" s="1241"/>
      <c r="FQN42" s="1241"/>
      <c r="FQO42" s="1241"/>
      <c r="FQP42" s="1241"/>
      <c r="FQQ42" s="1241"/>
      <c r="FQR42" s="1241"/>
      <c r="FQS42" s="1241"/>
      <c r="FQT42" s="1241"/>
      <c r="FQU42" s="1241"/>
      <c r="FQV42" s="1241"/>
      <c r="FQW42" s="1241"/>
      <c r="FQX42" s="1241"/>
      <c r="FQY42" s="1241"/>
      <c r="FQZ42" s="1241"/>
      <c r="FRA42" s="1241"/>
      <c r="FRB42" s="1241"/>
      <c r="FRC42" s="1241"/>
      <c r="FRD42" s="1241"/>
      <c r="FRE42" s="1241"/>
      <c r="FRF42" s="1241"/>
      <c r="FRG42" s="1241"/>
      <c r="FRH42" s="1241"/>
      <c r="FRI42" s="1241"/>
      <c r="FRJ42" s="1241"/>
      <c r="FRK42" s="1241"/>
      <c r="FRL42" s="1241"/>
      <c r="FRM42" s="1241"/>
      <c r="FRN42" s="1241"/>
      <c r="FRO42" s="1241"/>
      <c r="FRP42" s="1241"/>
      <c r="FRQ42" s="1241"/>
      <c r="FRR42" s="1241"/>
      <c r="FRS42" s="1241"/>
      <c r="FRT42" s="1241"/>
      <c r="FRU42" s="1241"/>
      <c r="FRV42" s="1241"/>
      <c r="FRW42" s="1241"/>
      <c r="FRX42" s="1241"/>
      <c r="FRY42" s="1241"/>
      <c r="FRZ42" s="1241"/>
      <c r="FSA42" s="1241"/>
      <c r="FSB42" s="1241"/>
      <c r="FSC42" s="1241"/>
      <c r="FSD42" s="1241"/>
      <c r="FSE42" s="1241"/>
      <c r="FSF42" s="1241"/>
      <c r="FSG42" s="1241"/>
      <c r="FSH42" s="1241"/>
      <c r="FSI42" s="1241"/>
      <c r="FSJ42" s="1241"/>
      <c r="FSK42" s="1241"/>
      <c r="FSL42" s="1241"/>
      <c r="FSM42" s="1241"/>
      <c r="FSN42" s="1241"/>
      <c r="FSO42" s="1241"/>
      <c r="FSP42" s="1241"/>
      <c r="FSQ42" s="1241"/>
      <c r="FSR42" s="1241"/>
      <c r="FSS42" s="1241"/>
      <c r="FST42" s="1241"/>
      <c r="FSU42" s="1241"/>
      <c r="FSV42" s="1241"/>
      <c r="FSW42" s="1241"/>
      <c r="FSX42" s="1241"/>
      <c r="FSY42" s="1241"/>
      <c r="FSZ42" s="1241"/>
      <c r="FTA42" s="1241"/>
      <c r="FTB42" s="1241"/>
      <c r="FTC42" s="1241"/>
      <c r="FTD42" s="1241"/>
      <c r="FTE42" s="1241"/>
      <c r="FTF42" s="1241"/>
      <c r="FTG42" s="1241"/>
      <c r="FTH42" s="1241"/>
      <c r="FTI42" s="1241"/>
      <c r="FTJ42" s="1241"/>
      <c r="FTK42" s="1241"/>
      <c r="FTL42" s="1241"/>
      <c r="FTM42" s="1241"/>
      <c r="FTN42" s="1241"/>
      <c r="FTO42" s="1241"/>
      <c r="FTP42" s="1241"/>
      <c r="FTQ42" s="1241"/>
      <c r="FTR42" s="1241"/>
      <c r="FTS42" s="1241"/>
      <c r="FTT42" s="1241"/>
      <c r="FTU42" s="1241"/>
      <c r="FTV42" s="1241"/>
      <c r="FTW42" s="1241"/>
      <c r="FTX42" s="1241"/>
      <c r="FTY42" s="1241"/>
      <c r="FTZ42" s="1241"/>
      <c r="FUA42" s="1241"/>
      <c r="FUB42" s="1241"/>
      <c r="FUC42" s="1241"/>
      <c r="FUD42" s="1241"/>
      <c r="FUE42" s="1241"/>
      <c r="FUF42" s="1241"/>
      <c r="FUG42" s="1241"/>
      <c r="FUH42" s="1241"/>
      <c r="FUI42" s="1241"/>
      <c r="FUJ42" s="1241"/>
      <c r="FUK42" s="1241"/>
      <c r="FUL42" s="1241"/>
      <c r="FUM42" s="1241"/>
      <c r="FUN42" s="1241"/>
      <c r="FUO42" s="1241"/>
      <c r="FUP42" s="1241"/>
      <c r="FUQ42" s="1241"/>
      <c r="FUR42" s="1241"/>
      <c r="FUS42" s="1241"/>
      <c r="FUT42" s="1241"/>
      <c r="FUU42" s="1241"/>
      <c r="FUV42" s="1241"/>
      <c r="FUW42" s="1241"/>
      <c r="FUX42" s="1241"/>
      <c r="FUY42" s="1241"/>
      <c r="FUZ42" s="1241"/>
      <c r="FVA42" s="1241"/>
      <c r="FVB42" s="1241"/>
      <c r="FVC42" s="1241"/>
      <c r="FVD42" s="1241"/>
      <c r="FVE42" s="1241"/>
      <c r="FVF42" s="1241"/>
      <c r="FVG42" s="1241"/>
      <c r="FVH42" s="1241"/>
      <c r="FVI42" s="1241"/>
      <c r="FVJ42" s="1241"/>
      <c r="FVK42" s="1241"/>
      <c r="FVL42" s="1241"/>
      <c r="FVM42" s="1241"/>
      <c r="FVN42" s="1241"/>
      <c r="FVO42" s="1241"/>
      <c r="FVP42" s="1241"/>
      <c r="FVQ42" s="1241"/>
      <c r="FVR42" s="1241"/>
      <c r="FVS42" s="1241"/>
      <c r="FVT42" s="1241"/>
      <c r="FVU42" s="1241"/>
      <c r="FVV42" s="1241"/>
      <c r="FVW42" s="1241"/>
      <c r="FVX42" s="1241"/>
      <c r="FVY42" s="1241"/>
      <c r="FVZ42" s="1241"/>
      <c r="FWA42" s="1241"/>
      <c r="FWB42" s="1241"/>
      <c r="FWC42" s="1241"/>
      <c r="FWD42" s="1241"/>
      <c r="FWE42" s="1241"/>
      <c r="FWF42" s="1241"/>
      <c r="FWG42" s="1241"/>
      <c r="FWH42" s="1241"/>
      <c r="FWI42" s="1241"/>
      <c r="FWJ42" s="1241"/>
      <c r="FWK42" s="1241"/>
      <c r="FWL42" s="1241"/>
      <c r="FWM42" s="1241"/>
      <c r="FWN42" s="1241"/>
      <c r="FWO42" s="1241"/>
      <c r="FWP42" s="1241"/>
      <c r="FWQ42" s="1241"/>
      <c r="FWR42" s="1241"/>
      <c r="FWS42" s="1241"/>
      <c r="FWT42" s="1241"/>
      <c r="FWU42" s="1241"/>
      <c r="FWV42" s="1241"/>
      <c r="FWW42" s="1241"/>
      <c r="FWX42" s="1241"/>
      <c r="FWY42" s="1241"/>
      <c r="FWZ42" s="1241"/>
      <c r="FXA42" s="1241"/>
      <c r="FXB42" s="1241"/>
      <c r="FXC42" s="1241"/>
      <c r="FXD42" s="1241"/>
      <c r="FXE42" s="1241"/>
      <c r="FXF42" s="1241"/>
      <c r="FXG42" s="1241"/>
      <c r="FXH42" s="1241"/>
      <c r="FXI42" s="1241"/>
      <c r="FXJ42" s="1241"/>
      <c r="FXK42" s="1241"/>
      <c r="FXL42" s="1241"/>
      <c r="FXM42" s="1241"/>
      <c r="FXN42" s="1241"/>
      <c r="FXO42" s="1241"/>
      <c r="FXP42" s="1241"/>
      <c r="FXQ42" s="1241"/>
      <c r="FXR42" s="1241"/>
      <c r="FXS42" s="1241"/>
      <c r="FXT42" s="1241"/>
      <c r="FXU42" s="1241"/>
      <c r="FXV42" s="1241"/>
      <c r="FXW42" s="1241"/>
      <c r="FXX42" s="1241"/>
      <c r="FXY42" s="1241"/>
      <c r="FXZ42" s="1241"/>
      <c r="FYA42" s="1241"/>
      <c r="FYB42" s="1241"/>
      <c r="FYC42" s="1241"/>
      <c r="FYD42" s="1241"/>
      <c r="FYE42" s="1241"/>
      <c r="FYF42" s="1241"/>
      <c r="FYG42" s="1241"/>
      <c r="FYH42" s="1241"/>
      <c r="FYI42" s="1241"/>
      <c r="FYJ42" s="1241"/>
      <c r="FYK42" s="1241"/>
      <c r="FYL42" s="1241"/>
      <c r="FYM42" s="1241"/>
      <c r="FYN42" s="1241"/>
      <c r="FYO42" s="1241"/>
      <c r="FYP42" s="1241"/>
      <c r="FYQ42" s="1241"/>
      <c r="FYR42" s="1241"/>
      <c r="FYS42" s="1241"/>
      <c r="FYT42" s="1241"/>
      <c r="FYU42" s="1241"/>
      <c r="FYV42" s="1241"/>
      <c r="FYW42" s="1241"/>
      <c r="FYX42" s="1241"/>
      <c r="FYY42" s="1241"/>
      <c r="FYZ42" s="1241"/>
      <c r="FZA42" s="1241"/>
      <c r="FZB42" s="1241"/>
      <c r="FZC42" s="1241"/>
      <c r="FZD42" s="1241"/>
      <c r="FZE42" s="1241"/>
      <c r="FZF42" s="1241"/>
      <c r="FZG42" s="1241"/>
      <c r="FZH42" s="1241"/>
      <c r="FZI42" s="1241"/>
      <c r="FZJ42" s="1241"/>
      <c r="FZK42" s="1241"/>
      <c r="FZL42" s="1241"/>
      <c r="FZM42" s="1241"/>
      <c r="FZN42" s="1241"/>
      <c r="FZO42" s="1241"/>
      <c r="FZP42" s="1241"/>
      <c r="FZQ42" s="1241"/>
      <c r="FZR42" s="1241"/>
      <c r="FZS42" s="1241"/>
      <c r="FZT42" s="1241"/>
      <c r="FZU42" s="1241"/>
      <c r="FZV42" s="1241"/>
      <c r="FZW42" s="1241"/>
      <c r="FZX42" s="1241"/>
      <c r="FZY42" s="1241"/>
      <c r="FZZ42" s="1241"/>
      <c r="GAA42" s="1241"/>
      <c r="GAB42" s="1241"/>
      <c r="GAC42" s="1241"/>
      <c r="GAD42" s="1241"/>
      <c r="GAE42" s="1241"/>
      <c r="GAF42" s="1241"/>
      <c r="GAG42" s="1241"/>
      <c r="GAH42" s="1241"/>
      <c r="GAI42" s="1241"/>
      <c r="GAJ42" s="1241"/>
      <c r="GAK42" s="1241"/>
      <c r="GAL42" s="1241"/>
      <c r="GAM42" s="1241"/>
      <c r="GAN42" s="1241"/>
      <c r="GAO42" s="1241"/>
      <c r="GAP42" s="1241"/>
      <c r="GAQ42" s="1241"/>
      <c r="GAR42" s="1241"/>
      <c r="GAS42" s="1241"/>
      <c r="GAT42" s="1241"/>
      <c r="GAU42" s="1241"/>
      <c r="GAV42" s="1241"/>
      <c r="GAW42" s="1241"/>
      <c r="GAX42" s="1241"/>
      <c r="GAY42" s="1241"/>
      <c r="GAZ42" s="1241"/>
      <c r="GBA42" s="1241"/>
      <c r="GBB42" s="1241"/>
      <c r="GBC42" s="1241"/>
      <c r="GBD42" s="1241"/>
      <c r="GBE42" s="1241"/>
      <c r="GBF42" s="1241"/>
      <c r="GBG42" s="1241"/>
      <c r="GBH42" s="1241"/>
      <c r="GBI42" s="1241"/>
      <c r="GBJ42" s="1241"/>
      <c r="GBK42" s="1241"/>
      <c r="GBL42" s="1241"/>
      <c r="GBM42" s="1241"/>
      <c r="GBN42" s="1241"/>
      <c r="GBO42" s="1241"/>
      <c r="GBP42" s="1241"/>
      <c r="GBQ42" s="1241"/>
      <c r="GBR42" s="1241"/>
      <c r="GBS42" s="1241"/>
      <c r="GBT42" s="1241"/>
      <c r="GBU42" s="1241"/>
      <c r="GBV42" s="1241"/>
      <c r="GBW42" s="1241"/>
      <c r="GBX42" s="1241"/>
      <c r="GBY42" s="1241"/>
      <c r="GBZ42" s="1241"/>
      <c r="GCA42" s="1241"/>
      <c r="GCB42" s="1241"/>
      <c r="GCC42" s="1241"/>
      <c r="GCD42" s="1241"/>
      <c r="GCE42" s="1241"/>
      <c r="GCF42" s="1241"/>
      <c r="GCG42" s="1241"/>
      <c r="GCH42" s="1241"/>
      <c r="GCI42" s="1241"/>
      <c r="GCJ42" s="1241"/>
      <c r="GCK42" s="1241"/>
      <c r="GCL42" s="1241"/>
      <c r="GCM42" s="1241"/>
      <c r="GCN42" s="1241"/>
      <c r="GCO42" s="1241"/>
      <c r="GCP42" s="1241"/>
      <c r="GCQ42" s="1241"/>
      <c r="GCR42" s="1241"/>
      <c r="GCS42" s="1241"/>
      <c r="GCT42" s="1241"/>
      <c r="GCU42" s="1241"/>
      <c r="GCV42" s="1241"/>
      <c r="GCW42" s="1241"/>
      <c r="GCX42" s="1241"/>
      <c r="GCY42" s="1241"/>
      <c r="GCZ42" s="1241"/>
      <c r="GDA42" s="1241"/>
      <c r="GDB42" s="1241"/>
      <c r="GDC42" s="1241"/>
      <c r="GDD42" s="1241"/>
      <c r="GDE42" s="1241"/>
      <c r="GDF42" s="1241"/>
      <c r="GDG42" s="1241"/>
      <c r="GDH42" s="1241"/>
      <c r="GDI42" s="1241"/>
      <c r="GDJ42" s="1241"/>
      <c r="GDK42" s="1241"/>
      <c r="GDL42" s="1241"/>
      <c r="GDM42" s="1241"/>
      <c r="GDN42" s="1241"/>
      <c r="GDO42" s="1241"/>
      <c r="GDP42" s="1241"/>
      <c r="GDQ42" s="1241"/>
      <c r="GDR42" s="1241"/>
      <c r="GDS42" s="1241"/>
      <c r="GDT42" s="1241"/>
      <c r="GDU42" s="1241"/>
      <c r="GDV42" s="1241"/>
      <c r="GDW42" s="1241"/>
      <c r="GDX42" s="1241"/>
      <c r="GDY42" s="1241"/>
      <c r="GDZ42" s="1241"/>
      <c r="GEA42" s="1241"/>
      <c r="GEB42" s="1241"/>
      <c r="GEC42" s="1241"/>
      <c r="GED42" s="1241"/>
      <c r="GEE42" s="1241"/>
      <c r="GEF42" s="1241"/>
      <c r="GEG42" s="1241"/>
      <c r="GEH42" s="1241"/>
      <c r="GEI42" s="1241"/>
      <c r="GEJ42" s="1241"/>
      <c r="GEK42" s="1241"/>
      <c r="GEL42" s="1241"/>
      <c r="GEM42" s="1241"/>
      <c r="GEN42" s="1241"/>
      <c r="GEO42" s="1241"/>
      <c r="GEP42" s="1241"/>
      <c r="GEQ42" s="1241"/>
      <c r="GER42" s="1241"/>
      <c r="GES42" s="1241"/>
      <c r="GET42" s="1241"/>
      <c r="GEU42" s="1241"/>
      <c r="GEV42" s="1241"/>
      <c r="GEW42" s="1241"/>
      <c r="GEX42" s="1241"/>
      <c r="GEY42" s="1241"/>
      <c r="GEZ42" s="1241"/>
      <c r="GFA42" s="1241"/>
      <c r="GFB42" s="1241"/>
      <c r="GFC42" s="1241"/>
      <c r="GFD42" s="1241"/>
      <c r="GFE42" s="1241"/>
      <c r="GFF42" s="1241"/>
      <c r="GFG42" s="1241"/>
      <c r="GFH42" s="1241"/>
      <c r="GFI42" s="1241"/>
      <c r="GFJ42" s="1241"/>
      <c r="GFK42" s="1241"/>
      <c r="GFL42" s="1241"/>
      <c r="GFM42" s="1241"/>
      <c r="GFN42" s="1241"/>
      <c r="GFO42" s="1241"/>
      <c r="GFP42" s="1241"/>
      <c r="GFQ42" s="1241"/>
      <c r="GFR42" s="1241"/>
      <c r="GFS42" s="1241"/>
      <c r="GFT42" s="1241"/>
      <c r="GFU42" s="1241"/>
      <c r="GFV42" s="1241"/>
      <c r="GFW42" s="1241"/>
      <c r="GFX42" s="1241"/>
      <c r="GFY42" s="1241"/>
      <c r="GFZ42" s="1241"/>
      <c r="GGA42" s="1241"/>
      <c r="GGB42" s="1241"/>
      <c r="GGC42" s="1241"/>
      <c r="GGD42" s="1241"/>
      <c r="GGE42" s="1241"/>
      <c r="GGF42" s="1241"/>
      <c r="GGG42" s="1241"/>
      <c r="GGH42" s="1241"/>
      <c r="GGI42" s="1241"/>
      <c r="GGJ42" s="1241"/>
      <c r="GGK42" s="1241"/>
      <c r="GGL42" s="1241"/>
      <c r="GGM42" s="1241"/>
      <c r="GGN42" s="1241"/>
      <c r="GGO42" s="1241"/>
      <c r="GGP42" s="1241"/>
      <c r="GGQ42" s="1241"/>
      <c r="GGR42" s="1241"/>
      <c r="GGS42" s="1241"/>
      <c r="GGT42" s="1241"/>
      <c r="GGU42" s="1241"/>
      <c r="GGV42" s="1241"/>
      <c r="GGW42" s="1241"/>
      <c r="GGX42" s="1241"/>
      <c r="GGY42" s="1241"/>
      <c r="GGZ42" s="1241"/>
      <c r="GHA42" s="1241"/>
      <c r="GHB42" s="1241"/>
      <c r="GHC42" s="1241"/>
      <c r="GHD42" s="1241"/>
      <c r="GHE42" s="1241"/>
      <c r="GHF42" s="1241"/>
      <c r="GHG42" s="1241"/>
      <c r="GHH42" s="1241"/>
      <c r="GHI42" s="1241"/>
      <c r="GHJ42" s="1241"/>
      <c r="GHK42" s="1241"/>
      <c r="GHL42" s="1241"/>
      <c r="GHM42" s="1241"/>
      <c r="GHN42" s="1241"/>
      <c r="GHO42" s="1241"/>
      <c r="GHP42" s="1241"/>
      <c r="GHQ42" s="1241"/>
      <c r="GHR42" s="1241"/>
      <c r="GHS42" s="1241"/>
      <c r="GHT42" s="1241"/>
      <c r="GHU42" s="1241"/>
      <c r="GHV42" s="1241"/>
      <c r="GHW42" s="1241"/>
      <c r="GHX42" s="1241"/>
      <c r="GHY42" s="1241"/>
      <c r="GHZ42" s="1241"/>
      <c r="GIA42" s="1241"/>
      <c r="GIB42" s="1241"/>
      <c r="GIC42" s="1241"/>
      <c r="GID42" s="1241"/>
      <c r="GIE42" s="1241"/>
      <c r="GIF42" s="1241"/>
      <c r="GIG42" s="1241"/>
      <c r="GIH42" s="1241"/>
      <c r="GII42" s="1241"/>
      <c r="GIJ42" s="1241"/>
      <c r="GIK42" s="1241"/>
      <c r="GIL42" s="1241"/>
      <c r="GIM42" s="1241"/>
      <c r="GIN42" s="1241"/>
      <c r="GIO42" s="1241"/>
      <c r="GIP42" s="1241"/>
      <c r="GIQ42" s="1241"/>
      <c r="GIR42" s="1241"/>
      <c r="GIS42" s="1241"/>
      <c r="GIT42" s="1241"/>
      <c r="GIU42" s="1241"/>
      <c r="GIV42" s="1241"/>
      <c r="GIW42" s="1241"/>
      <c r="GIX42" s="1241"/>
      <c r="GIY42" s="1241"/>
      <c r="GIZ42" s="1241"/>
      <c r="GJA42" s="1241"/>
      <c r="GJB42" s="1241"/>
      <c r="GJC42" s="1241"/>
      <c r="GJD42" s="1241"/>
      <c r="GJE42" s="1241"/>
      <c r="GJF42" s="1241"/>
      <c r="GJG42" s="1241"/>
      <c r="GJH42" s="1241"/>
      <c r="GJI42" s="1241"/>
      <c r="GJJ42" s="1241"/>
      <c r="GJK42" s="1241"/>
      <c r="GJL42" s="1241"/>
      <c r="GJM42" s="1241"/>
      <c r="GJN42" s="1241"/>
      <c r="GJO42" s="1241"/>
      <c r="GJP42" s="1241"/>
      <c r="GJQ42" s="1241"/>
      <c r="GJR42" s="1241"/>
      <c r="GJS42" s="1241"/>
      <c r="GJT42" s="1241"/>
      <c r="GJU42" s="1241"/>
      <c r="GJV42" s="1241"/>
      <c r="GJW42" s="1241"/>
      <c r="GJX42" s="1241"/>
      <c r="GJY42" s="1241"/>
      <c r="GJZ42" s="1241"/>
      <c r="GKA42" s="1241"/>
      <c r="GKB42" s="1241"/>
      <c r="GKC42" s="1241"/>
      <c r="GKD42" s="1241"/>
      <c r="GKE42" s="1241"/>
      <c r="GKF42" s="1241"/>
      <c r="GKG42" s="1241"/>
      <c r="GKH42" s="1241"/>
      <c r="GKI42" s="1241"/>
      <c r="GKJ42" s="1241"/>
      <c r="GKK42" s="1241"/>
      <c r="GKL42" s="1241"/>
      <c r="GKM42" s="1241"/>
      <c r="GKN42" s="1241"/>
      <c r="GKO42" s="1241"/>
      <c r="GKP42" s="1241"/>
      <c r="GKQ42" s="1241"/>
      <c r="GKR42" s="1241"/>
      <c r="GKS42" s="1241"/>
      <c r="GKT42" s="1241"/>
      <c r="GKU42" s="1241"/>
      <c r="GKV42" s="1241"/>
      <c r="GKW42" s="1241"/>
      <c r="GKX42" s="1241"/>
      <c r="GKY42" s="1241"/>
      <c r="GKZ42" s="1241"/>
      <c r="GLA42" s="1241"/>
      <c r="GLB42" s="1241"/>
      <c r="GLC42" s="1241"/>
      <c r="GLD42" s="1241"/>
      <c r="GLE42" s="1241"/>
      <c r="GLF42" s="1241"/>
      <c r="GLG42" s="1241"/>
      <c r="GLH42" s="1241"/>
      <c r="GLI42" s="1241"/>
      <c r="GLJ42" s="1241"/>
      <c r="GLK42" s="1241"/>
      <c r="GLL42" s="1241"/>
      <c r="GLM42" s="1241"/>
      <c r="GLN42" s="1241"/>
      <c r="GLO42" s="1241"/>
      <c r="GLP42" s="1241"/>
      <c r="GLQ42" s="1241"/>
      <c r="GLR42" s="1241"/>
      <c r="GLS42" s="1241"/>
      <c r="GLT42" s="1241"/>
      <c r="GLU42" s="1241"/>
      <c r="GLV42" s="1241"/>
      <c r="GLW42" s="1241"/>
      <c r="GLX42" s="1241"/>
      <c r="GLY42" s="1241"/>
      <c r="GLZ42" s="1241"/>
      <c r="GMA42" s="1241"/>
      <c r="GMB42" s="1241"/>
      <c r="GMC42" s="1241"/>
      <c r="GMD42" s="1241"/>
      <c r="GME42" s="1241"/>
      <c r="GMF42" s="1241"/>
      <c r="GMG42" s="1241"/>
      <c r="GMH42" s="1241"/>
      <c r="GMI42" s="1241"/>
      <c r="GMJ42" s="1241"/>
      <c r="GMK42" s="1241"/>
      <c r="GML42" s="1241"/>
      <c r="GMM42" s="1241"/>
      <c r="GMN42" s="1241"/>
      <c r="GMO42" s="1241"/>
      <c r="GMP42" s="1241"/>
      <c r="GMQ42" s="1241"/>
      <c r="GMR42" s="1241"/>
      <c r="GMS42" s="1241"/>
      <c r="GMT42" s="1241"/>
      <c r="GMU42" s="1241"/>
      <c r="GMV42" s="1241"/>
      <c r="GMW42" s="1241"/>
      <c r="GMX42" s="1241"/>
      <c r="GMY42" s="1241"/>
      <c r="GMZ42" s="1241"/>
      <c r="GNA42" s="1241"/>
      <c r="GNB42" s="1241"/>
      <c r="GNC42" s="1241"/>
      <c r="GND42" s="1241"/>
      <c r="GNE42" s="1241"/>
      <c r="GNF42" s="1241"/>
      <c r="GNG42" s="1241"/>
      <c r="GNH42" s="1241"/>
      <c r="GNI42" s="1241"/>
      <c r="GNJ42" s="1241"/>
      <c r="GNK42" s="1241"/>
      <c r="GNL42" s="1241"/>
      <c r="GNM42" s="1241"/>
      <c r="GNN42" s="1241"/>
      <c r="GNO42" s="1241"/>
      <c r="GNP42" s="1241"/>
      <c r="GNQ42" s="1241"/>
      <c r="GNR42" s="1241"/>
      <c r="GNS42" s="1241"/>
      <c r="GNT42" s="1241"/>
      <c r="GNU42" s="1241"/>
      <c r="GNV42" s="1241"/>
      <c r="GNW42" s="1241"/>
      <c r="GNX42" s="1241"/>
      <c r="GNY42" s="1241"/>
      <c r="GNZ42" s="1241"/>
      <c r="GOA42" s="1241"/>
      <c r="GOB42" s="1241"/>
      <c r="GOC42" s="1241"/>
      <c r="GOD42" s="1241"/>
      <c r="GOE42" s="1241"/>
      <c r="GOF42" s="1241"/>
      <c r="GOG42" s="1241"/>
      <c r="GOH42" s="1241"/>
      <c r="GOI42" s="1241"/>
      <c r="GOJ42" s="1241"/>
      <c r="GOK42" s="1241"/>
      <c r="GOL42" s="1241"/>
      <c r="GOM42" s="1241"/>
      <c r="GON42" s="1241"/>
      <c r="GOO42" s="1241"/>
      <c r="GOP42" s="1241"/>
      <c r="GOQ42" s="1241"/>
      <c r="GOR42" s="1241"/>
      <c r="GOS42" s="1241"/>
      <c r="GOT42" s="1241"/>
      <c r="GOU42" s="1241"/>
      <c r="GOV42" s="1241"/>
      <c r="GOW42" s="1241"/>
      <c r="GOX42" s="1241"/>
      <c r="GOY42" s="1241"/>
      <c r="GOZ42" s="1241"/>
      <c r="GPA42" s="1241"/>
      <c r="GPB42" s="1241"/>
      <c r="GPC42" s="1241"/>
      <c r="GPD42" s="1241"/>
      <c r="GPE42" s="1241"/>
      <c r="GPF42" s="1241"/>
      <c r="GPG42" s="1241"/>
      <c r="GPH42" s="1241"/>
      <c r="GPI42" s="1241"/>
      <c r="GPJ42" s="1241"/>
      <c r="GPK42" s="1241"/>
      <c r="GPL42" s="1241"/>
      <c r="GPM42" s="1241"/>
      <c r="GPN42" s="1241"/>
      <c r="GPO42" s="1241"/>
      <c r="GPP42" s="1241"/>
      <c r="GPQ42" s="1241"/>
      <c r="GPR42" s="1241"/>
      <c r="GPS42" s="1241"/>
      <c r="GPT42" s="1241"/>
      <c r="GPU42" s="1241"/>
      <c r="GPV42" s="1241"/>
      <c r="GPW42" s="1241"/>
      <c r="GPX42" s="1241"/>
      <c r="GPY42" s="1241"/>
      <c r="GPZ42" s="1241"/>
      <c r="GQA42" s="1241"/>
      <c r="GQB42" s="1241"/>
      <c r="GQC42" s="1241"/>
      <c r="GQD42" s="1241"/>
      <c r="GQE42" s="1241"/>
      <c r="GQF42" s="1241"/>
      <c r="GQG42" s="1241"/>
      <c r="GQH42" s="1241"/>
      <c r="GQI42" s="1241"/>
      <c r="GQJ42" s="1241"/>
      <c r="GQK42" s="1241"/>
      <c r="GQL42" s="1241"/>
      <c r="GQM42" s="1241"/>
      <c r="GQN42" s="1241"/>
      <c r="GQO42" s="1241"/>
      <c r="GQP42" s="1241"/>
      <c r="GQQ42" s="1241"/>
      <c r="GQR42" s="1241"/>
      <c r="GQS42" s="1241"/>
      <c r="GQT42" s="1241"/>
      <c r="GQU42" s="1241"/>
      <c r="GQV42" s="1241"/>
      <c r="GQW42" s="1241"/>
      <c r="GQX42" s="1241"/>
      <c r="GQY42" s="1241"/>
      <c r="GQZ42" s="1241"/>
      <c r="GRA42" s="1241"/>
      <c r="GRB42" s="1241"/>
      <c r="GRC42" s="1241"/>
      <c r="GRD42" s="1241"/>
      <c r="GRE42" s="1241"/>
      <c r="GRF42" s="1241"/>
      <c r="GRG42" s="1241"/>
      <c r="GRH42" s="1241"/>
      <c r="GRI42" s="1241"/>
      <c r="GRJ42" s="1241"/>
      <c r="GRK42" s="1241"/>
      <c r="GRL42" s="1241"/>
      <c r="GRM42" s="1241"/>
      <c r="GRN42" s="1241"/>
      <c r="GRO42" s="1241"/>
      <c r="GRP42" s="1241"/>
      <c r="GRQ42" s="1241"/>
      <c r="GRR42" s="1241"/>
      <c r="GRS42" s="1241"/>
      <c r="GRT42" s="1241"/>
      <c r="GRU42" s="1241"/>
      <c r="GRV42" s="1241"/>
      <c r="GRW42" s="1241"/>
      <c r="GRX42" s="1241"/>
      <c r="GRY42" s="1241"/>
      <c r="GRZ42" s="1241"/>
      <c r="GSA42" s="1241"/>
      <c r="GSB42" s="1241"/>
      <c r="GSC42" s="1241"/>
      <c r="GSD42" s="1241"/>
      <c r="GSE42" s="1241"/>
      <c r="GSF42" s="1241"/>
      <c r="GSG42" s="1241"/>
      <c r="GSH42" s="1241"/>
      <c r="GSI42" s="1241"/>
      <c r="GSJ42" s="1241"/>
      <c r="GSK42" s="1241"/>
      <c r="GSL42" s="1241"/>
      <c r="GSM42" s="1241"/>
      <c r="GSN42" s="1241"/>
      <c r="GSO42" s="1241"/>
      <c r="GSP42" s="1241"/>
      <c r="GSQ42" s="1241"/>
      <c r="GSR42" s="1241"/>
      <c r="GSS42" s="1241"/>
      <c r="GST42" s="1241"/>
      <c r="GSU42" s="1241"/>
      <c r="GSV42" s="1241"/>
      <c r="GSW42" s="1241"/>
      <c r="GSX42" s="1241"/>
      <c r="GSY42" s="1241"/>
      <c r="GSZ42" s="1241"/>
      <c r="GTA42" s="1241"/>
      <c r="GTB42" s="1241"/>
      <c r="GTC42" s="1241"/>
      <c r="GTD42" s="1241"/>
      <c r="GTE42" s="1241"/>
      <c r="GTF42" s="1241"/>
      <c r="GTG42" s="1241"/>
      <c r="GTH42" s="1241"/>
      <c r="GTI42" s="1241"/>
      <c r="GTJ42" s="1241"/>
      <c r="GTK42" s="1241"/>
      <c r="GTL42" s="1241"/>
      <c r="GTM42" s="1241"/>
      <c r="GTN42" s="1241"/>
      <c r="GTO42" s="1241"/>
      <c r="GTP42" s="1241"/>
      <c r="GTQ42" s="1241"/>
      <c r="GTR42" s="1241"/>
      <c r="GTS42" s="1241"/>
      <c r="GTT42" s="1241"/>
      <c r="GTU42" s="1241"/>
      <c r="GTV42" s="1241"/>
      <c r="GTW42" s="1241"/>
      <c r="GTX42" s="1241"/>
      <c r="GTY42" s="1241"/>
      <c r="GTZ42" s="1241"/>
      <c r="GUA42" s="1241"/>
      <c r="GUB42" s="1241"/>
      <c r="GUC42" s="1241"/>
      <c r="GUD42" s="1241"/>
      <c r="GUE42" s="1241"/>
      <c r="GUF42" s="1241"/>
      <c r="GUG42" s="1241"/>
      <c r="GUH42" s="1241"/>
      <c r="GUI42" s="1241"/>
      <c r="GUJ42" s="1241"/>
      <c r="GUK42" s="1241"/>
      <c r="GUL42" s="1241"/>
      <c r="GUM42" s="1241"/>
      <c r="GUN42" s="1241"/>
      <c r="GUO42" s="1241"/>
      <c r="GUP42" s="1241"/>
      <c r="GUQ42" s="1241"/>
      <c r="GUR42" s="1241"/>
      <c r="GUS42" s="1241"/>
      <c r="GUT42" s="1241"/>
      <c r="GUU42" s="1241"/>
      <c r="GUV42" s="1241"/>
      <c r="GUW42" s="1241"/>
      <c r="GUX42" s="1241"/>
      <c r="GUY42" s="1241"/>
      <c r="GUZ42" s="1241"/>
      <c r="GVA42" s="1241"/>
      <c r="GVB42" s="1241"/>
      <c r="GVC42" s="1241"/>
      <c r="GVD42" s="1241"/>
      <c r="GVE42" s="1241"/>
      <c r="GVF42" s="1241"/>
      <c r="GVG42" s="1241"/>
      <c r="GVH42" s="1241"/>
      <c r="GVI42" s="1241"/>
      <c r="GVJ42" s="1241"/>
      <c r="GVK42" s="1241"/>
      <c r="GVL42" s="1241"/>
      <c r="GVM42" s="1241"/>
      <c r="GVN42" s="1241"/>
      <c r="GVO42" s="1241"/>
      <c r="GVP42" s="1241"/>
      <c r="GVQ42" s="1241"/>
      <c r="GVR42" s="1241"/>
      <c r="GVS42" s="1241"/>
      <c r="GVT42" s="1241"/>
      <c r="GVU42" s="1241"/>
      <c r="GVV42" s="1241"/>
      <c r="GVW42" s="1241"/>
      <c r="GVX42" s="1241"/>
      <c r="GVY42" s="1241"/>
      <c r="GVZ42" s="1241"/>
      <c r="GWA42" s="1241"/>
      <c r="GWB42" s="1241"/>
      <c r="GWC42" s="1241"/>
      <c r="GWD42" s="1241"/>
      <c r="GWE42" s="1241"/>
      <c r="GWF42" s="1241"/>
      <c r="GWG42" s="1241"/>
      <c r="GWH42" s="1241"/>
      <c r="GWI42" s="1241"/>
      <c r="GWJ42" s="1241"/>
      <c r="GWK42" s="1241"/>
      <c r="GWL42" s="1241"/>
      <c r="GWM42" s="1241"/>
      <c r="GWN42" s="1241"/>
      <c r="GWO42" s="1241"/>
      <c r="GWP42" s="1241"/>
      <c r="GWQ42" s="1241"/>
      <c r="GWR42" s="1241"/>
      <c r="GWS42" s="1241"/>
      <c r="GWT42" s="1241"/>
      <c r="GWU42" s="1241"/>
      <c r="GWV42" s="1241"/>
      <c r="GWW42" s="1241"/>
      <c r="GWX42" s="1241"/>
      <c r="GWY42" s="1241"/>
      <c r="GWZ42" s="1241"/>
      <c r="GXA42" s="1241"/>
      <c r="GXB42" s="1241"/>
      <c r="GXC42" s="1241"/>
      <c r="GXD42" s="1241"/>
      <c r="GXE42" s="1241"/>
      <c r="GXF42" s="1241"/>
      <c r="GXG42" s="1241"/>
      <c r="GXH42" s="1241"/>
      <c r="GXI42" s="1241"/>
      <c r="GXJ42" s="1241"/>
      <c r="GXK42" s="1241"/>
      <c r="GXL42" s="1241"/>
      <c r="GXM42" s="1241"/>
      <c r="GXN42" s="1241"/>
      <c r="GXO42" s="1241"/>
      <c r="GXP42" s="1241"/>
      <c r="GXQ42" s="1241"/>
      <c r="GXR42" s="1241"/>
      <c r="GXS42" s="1241"/>
      <c r="GXT42" s="1241"/>
      <c r="GXU42" s="1241"/>
      <c r="GXV42" s="1241"/>
      <c r="GXW42" s="1241"/>
      <c r="GXX42" s="1241"/>
      <c r="GXY42" s="1241"/>
      <c r="GXZ42" s="1241"/>
      <c r="GYA42" s="1241"/>
      <c r="GYB42" s="1241"/>
      <c r="GYC42" s="1241"/>
      <c r="GYD42" s="1241"/>
      <c r="GYE42" s="1241"/>
      <c r="GYF42" s="1241"/>
      <c r="GYG42" s="1241"/>
      <c r="GYH42" s="1241"/>
      <c r="GYI42" s="1241"/>
      <c r="GYJ42" s="1241"/>
      <c r="GYK42" s="1241"/>
      <c r="GYL42" s="1241"/>
      <c r="GYM42" s="1241"/>
      <c r="GYN42" s="1241"/>
      <c r="GYO42" s="1241"/>
      <c r="GYP42" s="1241"/>
      <c r="GYQ42" s="1241"/>
      <c r="GYR42" s="1241"/>
      <c r="GYS42" s="1241"/>
      <c r="GYT42" s="1241"/>
      <c r="GYU42" s="1241"/>
      <c r="GYV42" s="1241"/>
      <c r="GYW42" s="1241"/>
      <c r="GYX42" s="1241"/>
      <c r="GYY42" s="1241"/>
      <c r="GYZ42" s="1241"/>
      <c r="GZA42" s="1241"/>
      <c r="GZB42" s="1241"/>
      <c r="GZC42" s="1241"/>
      <c r="GZD42" s="1241"/>
      <c r="GZE42" s="1241"/>
      <c r="GZF42" s="1241"/>
      <c r="GZG42" s="1241"/>
      <c r="GZH42" s="1241"/>
      <c r="GZI42" s="1241"/>
      <c r="GZJ42" s="1241"/>
      <c r="GZK42" s="1241"/>
      <c r="GZL42" s="1241"/>
      <c r="GZM42" s="1241"/>
      <c r="GZN42" s="1241"/>
      <c r="GZO42" s="1241"/>
      <c r="GZP42" s="1241"/>
      <c r="GZQ42" s="1241"/>
      <c r="GZR42" s="1241"/>
      <c r="GZS42" s="1241"/>
      <c r="GZT42" s="1241"/>
      <c r="GZU42" s="1241"/>
      <c r="GZV42" s="1241"/>
      <c r="GZW42" s="1241"/>
      <c r="GZX42" s="1241"/>
      <c r="GZY42" s="1241"/>
      <c r="GZZ42" s="1241"/>
      <c r="HAA42" s="1241"/>
      <c r="HAB42" s="1241"/>
      <c r="HAC42" s="1241"/>
      <c r="HAD42" s="1241"/>
      <c r="HAE42" s="1241"/>
      <c r="HAF42" s="1241"/>
      <c r="HAG42" s="1241"/>
      <c r="HAH42" s="1241"/>
      <c r="HAI42" s="1241"/>
      <c r="HAJ42" s="1241"/>
      <c r="HAK42" s="1241"/>
      <c r="HAL42" s="1241"/>
      <c r="HAM42" s="1241"/>
      <c r="HAN42" s="1241"/>
      <c r="HAO42" s="1241"/>
      <c r="HAP42" s="1241"/>
      <c r="HAQ42" s="1241"/>
      <c r="HAR42" s="1241"/>
      <c r="HAS42" s="1241"/>
      <c r="HAT42" s="1241"/>
      <c r="HAU42" s="1241"/>
      <c r="HAV42" s="1241"/>
      <c r="HAW42" s="1241"/>
      <c r="HAX42" s="1241"/>
      <c r="HAY42" s="1241"/>
      <c r="HAZ42" s="1241"/>
      <c r="HBA42" s="1241"/>
      <c r="HBB42" s="1241"/>
      <c r="HBC42" s="1241"/>
      <c r="HBD42" s="1241"/>
      <c r="HBE42" s="1241"/>
      <c r="HBF42" s="1241"/>
      <c r="HBG42" s="1241"/>
      <c r="HBH42" s="1241"/>
      <c r="HBI42" s="1241"/>
      <c r="HBJ42" s="1241"/>
      <c r="HBK42" s="1241"/>
      <c r="HBL42" s="1241"/>
      <c r="HBM42" s="1241"/>
      <c r="HBN42" s="1241"/>
      <c r="HBO42" s="1241"/>
      <c r="HBP42" s="1241"/>
      <c r="HBQ42" s="1241"/>
      <c r="HBR42" s="1241"/>
      <c r="HBS42" s="1241"/>
      <c r="HBT42" s="1241"/>
      <c r="HBU42" s="1241"/>
      <c r="HBV42" s="1241"/>
      <c r="HBW42" s="1241"/>
      <c r="HBX42" s="1241"/>
      <c r="HBY42" s="1241"/>
      <c r="HBZ42" s="1241"/>
      <c r="HCA42" s="1241"/>
      <c r="HCB42" s="1241"/>
      <c r="HCC42" s="1241"/>
      <c r="HCD42" s="1241"/>
      <c r="HCE42" s="1241"/>
      <c r="HCF42" s="1241"/>
      <c r="HCG42" s="1241"/>
      <c r="HCH42" s="1241"/>
      <c r="HCI42" s="1241"/>
      <c r="HCJ42" s="1241"/>
      <c r="HCK42" s="1241"/>
      <c r="HCL42" s="1241"/>
      <c r="HCM42" s="1241"/>
      <c r="HCN42" s="1241"/>
      <c r="HCO42" s="1241"/>
      <c r="HCP42" s="1241"/>
      <c r="HCQ42" s="1241"/>
      <c r="HCR42" s="1241"/>
      <c r="HCS42" s="1241"/>
      <c r="HCT42" s="1241"/>
      <c r="HCU42" s="1241"/>
      <c r="HCV42" s="1241"/>
      <c r="HCW42" s="1241"/>
      <c r="HCX42" s="1241"/>
      <c r="HCY42" s="1241"/>
      <c r="HCZ42" s="1241"/>
      <c r="HDA42" s="1241"/>
      <c r="HDB42" s="1241"/>
      <c r="HDC42" s="1241"/>
      <c r="HDD42" s="1241"/>
      <c r="HDE42" s="1241"/>
      <c r="HDF42" s="1241"/>
      <c r="HDG42" s="1241"/>
      <c r="HDH42" s="1241"/>
      <c r="HDI42" s="1241"/>
      <c r="HDJ42" s="1241"/>
      <c r="HDK42" s="1241"/>
      <c r="HDL42" s="1241"/>
      <c r="HDM42" s="1241"/>
      <c r="HDN42" s="1241"/>
      <c r="HDO42" s="1241"/>
      <c r="HDP42" s="1241"/>
      <c r="HDQ42" s="1241"/>
      <c r="HDR42" s="1241"/>
      <c r="HDS42" s="1241"/>
      <c r="HDT42" s="1241"/>
      <c r="HDU42" s="1241"/>
      <c r="HDV42" s="1241"/>
      <c r="HDW42" s="1241"/>
      <c r="HDX42" s="1241"/>
      <c r="HDY42" s="1241"/>
      <c r="HDZ42" s="1241"/>
      <c r="HEA42" s="1241"/>
      <c r="HEB42" s="1241"/>
      <c r="HEC42" s="1241"/>
      <c r="HED42" s="1241"/>
      <c r="HEE42" s="1241"/>
      <c r="HEF42" s="1241"/>
      <c r="HEG42" s="1241"/>
      <c r="HEH42" s="1241"/>
      <c r="HEI42" s="1241"/>
      <c r="HEJ42" s="1241"/>
      <c r="HEK42" s="1241"/>
      <c r="HEL42" s="1241"/>
      <c r="HEM42" s="1241"/>
      <c r="HEN42" s="1241"/>
      <c r="HEO42" s="1241"/>
      <c r="HEP42" s="1241"/>
      <c r="HEQ42" s="1241"/>
      <c r="HER42" s="1241"/>
      <c r="HES42" s="1241"/>
      <c r="HET42" s="1241"/>
      <c r="HEU42" s="1241"/>
      <c r="HEV42" s="1241"/>
      <c r="HEW42" s="1241"/>
      <c r="HEX42" s="1241"/>
      <c r="HEY42" s="1241"/>
      <c r="HEZ42" s="1241"/>
      <c r="HFA42" s="1241"/>
      <c r="HFB42" s="1241"/>
      <c r="HFC42" s="1241"/>
      <c r="HFD42" s="1241"/>
      <c r="HFE42" s="1241"/>
      <c r="HFF42" s="1241"/>
      <c r="HFG42" s="1241"/>
      <c r="HFH42" s="1241"/>
      <c r="HFI42" s="1241"/>
      <c r="HFJ42" s="1241"/>
      <c r="HFK42" s="1241"/>
      <c r="HFL42" s="1241"/>
      <c r="HFM42" s="1241"/>
      <c r="HFN42" s="1241"/>
      <c r="HFO42" s="1241"/>
      <c r="HFP42" s="1241"/>
      <c r="HFQ42" s="1241"/>
      <c r="HFR42" s="1241"/>
      <c r="HFS42" s="1241"/>
      <c r="HFT42" s="1241"/>
      <c r="HFU42" s="1241"/>
      <c r="HFV42" s="1241"/>
      <c r="HFW42" s="1241"/>
      <c r="HFX42" s="1241"/>
      <c r="HFY42" s="1241"/>
      <c r="HFZ42" s="1241"/>
      <c r="HGA42" s="1241"/>
      <c r="HGB42" s="1241"/>
      <c r="HGC42" s="1241"/>
      <c r="HGD42" s="1241"/>
      <c r="HGE42" s="1241"/>
      <c r="HGF42" s="1241"/>
      <c r="HGG42" s="1241"/>
      <c r="HGH42" s="1241"/>
      <c r="HGI42" s="1241"/>
      <c r="HGJ42" s="1241"/>
      <c r="HGK42" s="1241"/>
      <c r="HGL42" s="1241"/>
      <c r="HGM42" s="1241"/>
      <c r="HGN42" s="1241"/>
      <c r="HGO42" s="1241"/>
      <c r="HGP42" s="1241"/>
      <c r="HGQ42" s="1241"/>
      <c r="HGR42" s="1241"/>
      <c r="HGS42" s="1241"/>
      <c r="HGT42" s="1241"/>
      <c r="HGU42" s="1241"/>
      <c r="HGV42" s="1241"/>
      <c r="HGW42" s="1241"/>
      <c r="HGX42" s="1241"/>
      <c r="HGY42" s="1241"/>
      <c r="HGZ42" s="1241"/>
      <c r="HHA42" s="1241"/>
      <c r="HHB42" s="1241"/>
      <c r="HHC42" s="1241"/>
      <c r="HHD42" s="1241"/>
      <c r="HHE42" s="1241"/>
      <c r="HHF42" s="1241"/>
      <c r="HHG42" s="1241"/>
      <c r="HHH42" s="1241"/>
      <c r="HHI42" s="1241"/>
      <c r="HHJ42" s="1241"/>
      <c r="HHK42" s="1241"/>
      <c r="HHL42" s="1241"/>
      <c r="HHM42" s="1241"/>
      <c r="HHN42" s="1241"/>
      <c r="HHO42" s="1241"/>
      <c r="HHP42" s="1241"/>
      <c r="HHQ42" s="1241"/>
      <c r="HHR42" s="1241"/>
      <c r="HHS42" s="1241"/>
      <c r="HHT42" s="1241"/>
      <c r="HHU42" s="1241"/>
      <c r="HHV42" s="1241"/>
      <c r="HHW42" s="1241"/>
      <c r="HHX42" s="1241"/>
      <c r="HHY42" s="1241"/>
      <c r="HHZ42" s="1241"/>
      <c r="HIA42" s="1241"/>
      <c r="HIB42" s="1241"/>
      <c r="HIC42" s="1241"/>
      <c r="HID42" s="1241"/>
      <c r="HIE42" s="1241"/>
      <c r="HIF42" s="1241"/>
      <c r="HIG42" s="1241"/>
      <c r="HIH42" s="1241"/>
      <c r="HII42" s="1241"/>
      <c r="HIJ42" s="1241"/>
      <c r="HIK42" s="1241"/>
      <c r="HIL42" s="1241"/>
      <c r="HIM42" s="1241"/>
      <c r="HIN42" s="1241"/>
      <c r="HIO42" s="1241"/>
      <c r="HIP42" s="1241"/>
      <c r="HIQ42" s="1241"/>
      <c r="HIR42" s="1241"/>
      <c r="HIS42" s="1241"/>
      <c r="HIT42" s="1241"/>
      <c r="HIU42" s="1241"/>
      <c r="HIV42" s="1241"/>
      <c r="HIW42" s="1241"/>
      <c r="HIX42" s="1241"/>
      <c r="HIY42" s="1241"/>
      <c r="HIZ42" s="1241"/>
      <c r="HJA42" s="1241"/>
      <c r="HJB42" s="1241"/>
      <c r="HJC42" s="1241"/>
      <c r="HJD42" s="1241"/>
      <c r="HJE42" s="1241"/>
      <c r="HJF42" s="1241"/>
      <c r="HJG42" s="1241"/>
      <c r="HJH42" s="1241"/>
      <c r="HJI42" s="1241"/>
      <c r="HJJ42" s="1241"/>
      <c r="HJK42" s="1241"/>
      <c r="HJL42" s="1241"/>
      <c r="HJM42" s="1241"/>
      <c r="HJN42" s="1241"/>
      <c r="HJO42" s="1241"/>
      <c r="HJP42" s="1241"/>
      <c r="HJQ42" s="1241"/>
      <c r="HJR42" s="1241"/>
      <c r="HJS42" s="1241"/>
      <c r="HJT42" s="1241"/>
      <c r="HJU42" s="1241"/>
      <c r="HJV42" s="1241"/>
      <c r="HJW42" s="1241"/>
      <c r="HJX42" s="1241"/>
      <c r="HJY42" s="1241"/>
      <c r="HJZ42" s="1241"/>
      <c r="HKA42" s="1241"/>
      <c r="HKB42" s="1241"/>
      <c r="HKC42" s="1241"/>
      <c r="HKD42" s="1241"/>
      <c r="HKE42" s="1241"/>
      <c r="HKF42" s="1241"/>
      <c r="HKG42" s="1241"/>
      <c r="HKH42" s="1241"/>
      <c r="HKI42" s="1241"/>
      <c r="HKJ42" s="1241"/>
      <c r="HKK42" s="1241"/>
      <c r="HKL42" s="1241"/>
      <c r="HKM42" s="1241"/>
      <c r="HKN42" s="1241"/>
      <c r="HKO42" s="1241"/>
      <c r="HKP42" s="1241"/>
      <c r="HKQ42" s="1241"/>
      <c r="HKR42" s="1241"/>
      <c r="HKS42" s="1241"/>
      <c r="HKT42" s="1241"/>
      <c r="HKU42" s="1241"/>
      <c r="HKV42" s="1241"/>
      <c r="HKW42" s="1241"/>
      <c r="HKX42" s="1241"/>
      <c r="HKY42" s="1241"/>
      <c r="HKZ42" s="1241"/>
      <c r="HLA42" s="1241"/>
      <c r="HLB42" s="1241"/>
      <c r="HLC42" s="1241"/>
      <c r="HLD42" s="1241"/>
      <c r="HLE42" s="1241"/>
      <c r="HLF42" s="1241"/>
      <c r="HLG42" s="1241"/>
      <c r="HLH42" s="1241"/>
      <c r="HLI42" s="1241"/>
      <c r="HLJ42" s="1241"/>
      <c r="HLK42" s="1241"/>
      <c r="HLL42" s="1241"/>
      <c r="HLM42" s="1241"/>
      <c r="HLN42" s="1241"/>
      <c r="HLO42" s="1241"/>
      <c r="HLP42" s="1241"/>
      <c r="HLQ42" s="1241"/>
      <c r="HLR42" s="1241"/>
      <c r="HLS42" s="1241"/>
      <c r="HLT42" s="1241"/>
      <c r="HLU42" s="1241"/>
      <c r="HLV42" s="1241"/>
      <c r="HLW42" s="1241"/>
      <c r="HLX42" s="1241"/>
      <c r="HLY42" s="1241"/>
      <c r="HLZ42" s="1241"/>
      <c r="HMA42" s="1241"/>
      <c r="HMB42" s="1241"/>
      <c r="HMC42" s="1241"/>
      <c r="HMD42" s="1241"/>
      <c r="HME42" s="1241"/>
      <c r="HMF42" s="1241"/>
      <c r="HMG42" s="1241"/>
      <c r="HMH42" s="1241"/>
      <c r="HMI42" s="1241"/>
      <c r="HMJ42" s="1241"/>
      <c r="HMK42" s="1241"/>
      <c r="HML42" s="1241"/>
      <c r="HMM42" s="1241"/>
      <c r="HMN42" s="1241"/>
      <c r="HMO42" s="1241"/>
      <c r="HMP42" s="1241"/>
      <c r="HMQ42" s="1241"/>
      <c r="HMR42" s="1241"/>
      <c r="HMS42" s="1241"/>
      <c r="HMT42" s="1241"/>
      <c r="HMU42" s="1241"/>
      <c r="HMV42" s="1241"/>
      <c r="HMW42" s="1241"/>
      <c r="HMX42" s="1241"/>
      <c r="HMY42" s="1241"/>
      <c r="HMZ42" s="1241"/>
      <c r="HNA42" s="1241"/>
      <c r="HNB42" s="1241"/>
      <c r="HNC42" s="1241"/>
      <c r="HND42" s="1241"/>
      <c r="HNE42" s="1241"/>
      <c r="HNF42" s="1241"/>
      <c r="HNG42" s="1241"/>
      <c r="HNH42" s="1241"/>
      <c r="HNI42" s="1241"/>
      <c r="HNJ42" s="1241"/>
      <c r="HNK42" s="1241"/>
      <c r="HNL42" s="1241"/>
      <c r="HNM42" s="1241"/>
      <c r="HNN42" s="1241"/>
      <c r="HNO42" s="1241"/>
      <c r="HNP42" s="1241"/>
      <c r="HNQ42" s="1241"/>
      <c r="HNR42" s="1241"/>
      <c r="HNS42" s="1241"/>
      <c r="HNT42" s="1241"/>
      <c r="HNU42" s="1241"/>
      <c r="HNV42" s="1241"/>
      <c r="HNW42" s="1241"/>
      <c r="HNX42" s="1241"/>
      <c r="HNY42" s="1241"/>
      <c r="HNZ42" s="1241"/>
      <c r="HOA42" s="1241"/>
      <c r="HOB42" s="1241"/>
      <c r="HOC42" s="1241"/>
      <c r="HOD42" s="1241"/>
      <c r="HOE42" s="1241"/>
      <c r="HOF42" s="1241"/>
      <c r="HOG42" s="1241"/>
      <c r="HOH42" s="1241"/>
      <c r="HOI42" s="1241"/>
      <c r="HOJ42" s="1241"/>
      <c r="HOK42" s="1241"/>
      <c r="HOL42" s="1241"/>
      <c r="HOM42" s="1241"/>
      <c r="HON42" s="1241"/>
      <c r="HOO42" s="1241"/>
      <c r="HOP42" s="1241"/>
      <c r="HOQ42" s="1241"/>
      <c r="HOR42" s="1241"/>
      <c r="HOS42" s="1241"/>
      <c r="HOT42" s="1241"/>
      <c r="HOU42" s="1241"/>
      <c r="HOV42" s="1241"/>
      <c r="HOW42" s="1241"/>
      <c r="HOX42" s="1241"/>
      <c r="HOY42" s="1241"/>
      <c r="HOZ42" s="1241"/>
      <c r="HPA42" s="1241"/>
      <c r="HPB42" s="1241"/>
      <c r="HPC42" s="1241"/>
      <c r="HPD42" s="1241"/>
      <c r="HPE42" s="1241"/>
      <c r="HPF42" s="1241"/>
      <c r="HPG42" s="1241"/>
      <c r="HPH42" s="1241"/>
      <c r="HPI42" s="1241"/>
      <c r="HPJ42" s="1241"/>
      <c r="HPK42" s="1241"/>
      <c r="HPL42" s="1241"/>
      <c r="HPM42" s="1241"/>
      <c r="HPN42" s="1241"/>
      <c r="HPO42" s="1241"/>
      <c r="HPP42" s="1241"/>
      <c r="HPQ42" s="1241"/>
      <c r="HPR42" s="1241"/>
      <c r="HPS42" s="1241"/>
      <c r="HPT42" s="1241"/>
      <c r="HPU42" s="1241"/>
      <c r="HPV42" s="1241"/>
      <c r="HPW42" s="1241"/>
      <c r="HPX42" s="1241"/>
      <c r="HPY42" s="1241"/>
      <c r="HPZ42" s="1241"/>
      <c r="HQA42" s="1241"/>
      <c r="HQB42" s="1241"/>
      <c r="HQC42" s="1241"/>
      <c r="HQD42" s="1241"/>
      <c r="HQE42" s="1241"/>
      <c r="HQF42" s="1241"/>
      <c r="HQG42" s="1241"/>
      <c r="HQH42" s="1241"/>
      <c r="HQI42" s="1241"/>
      <c r="HQJ42" s="1241"/>
      <c r="HQK42" s="1241"/>
      <c r="HQL42" s="1241"/>
      <c r="HQM42" s="1241"/>
      <c r="HQN42" s="1241"/>
      <c r="HQO42" s="1241"/>
      <c r="HQP42" s="1241"/>
      <c r="HQQ42" s="1241"/>
      <c r="HQR42" s="1241"/>
      <c r="HQS42" s="1241"/>
      <c r="HQT42" s="1241"/>
      <c r="HQU42" s="1241"/>
      <c r="HQV42" s="1241"/>
      <c r="HQW42" s="1241"/>
      <c r="HQX42" s="1241"/>
      <c r="HQY42" s="1241"/>
      <c r="HQZ42" s="1241"/>
      <c r="HRA42" s="1241"/>
      <c r="HRB42" s="1241"/>
      <c r="HRC42" s="1241"/>
      <c r="HRD42" s="1241"/>
      <c r="HRE42" s="1241"/>
      <c r="HRF42" s="1241"/>
      <c r="HRG42" s="1241"/>
      <c r="HRH42" s="1241"/>
      <c r="HRI42" s="1241"/>
      <c r="HRJ42" s="1241"/>
      <c r="HRK42" s="1241"/>
      <c r="HRL42" s="1241"/>
      <c r="HRM42" s="1241"/>
      <c r="HRN42" s="1241"/>
      <c r="HRO42" s="1241"/>
      <c r="HRP42" s="1241"/>
      <c r="HRQ42" s="1241"/>
      <c r="HRR42" s="1241"/>
      <c r="HRS42" s="1241"/>
      <c r="HRT42" s="1241"/>
      <c r="HRU42" s="1241"/>
      <c r="HRV42" s="1241"/>
      <c r="HRW42" s="1241"/>
      <c r="HRX42" s="1241"/>
      <c r="HRY42" s="1241"/>
      <c r="HRZ42" s="1241"/>
      <c r="HSA42" s="1241"/>
      <c r="HSB42" s="1241"/>
      <c r="HSC42" s="1241"/>
      <c r="HSD42" s="1241"/>
      <c r="HSE42" s="1241"/>
      <c r="HSF42" s="1241"/>
      <c r="HSG42" s="1241"/>
      <c r="HSH42" s="1241"/>
      <c r="HSI42" s="1241"/>
      <c r="HSJ42" s="1241"/>
      <c r="HSK42" s="1241"/>
      <c r="HSL42" s="1241"/>
      <c r="HSM42" s="1241"/>
      <c r="HSN42" s="1241"/>
      <c r="HSO42" s="1241"/>
      <c r="HSP42" s="1241"/>
      <c r="HSQ42" s="1241"/>
      <c r="HSR42" s="1241"/>
      <c r="HSS42" s="1241"/>
      <c r="HST42" s="1241"/>
      <c r="HSU42" s="1241"/>
      <c r="HSV42" s="1241"/>
      <c r="HSW42" s="1241"/>
      <c r="HSX42" s="1241"/>
      <c r="HSY42" s="1241"/>
      <c r="HSZ42" s="1241"/>
      <c r="HTA42" s="1241"/>
      <c r="HTB42" s="1241"/>
      <c r="HTC42" s="1241"/>
      <c r="HTD42" s="1241"/>
      <c r="HTE42" s="1241"/>
      <c r="HTF42" s="1241"/>
      <c r="HTG42" s="1241"/>
      <c r="HTH42" s="1241"/>
      <c r="HTI42" s="1241"/>
      <c r="HTJ42" s="1241"/>
      <c r="HTK42" s="1241"/>
      <c r="HTL42" s="1241"/>
      <c r="HTM42" s="1241"/>
      <c r="HTN42" s="1241"/>
      <c r="HTO42" s="1241"/>
      <c r="HTP42" s="1241"/>
      <c r="HTQ42" s="1241"/>
      <c r="HTR42" s="1241"/>
      <c r="HTS42" s="1241"/>
      <c r="HTT42" s="1241"/>
      <c r="HTU42" s="1241"/>
      <c r="HTV42" s="1241"/>
      <c r="HTW42" s="1241"/>
      <c r="HTX42" s="1241"/>
      <c r="HTY42" s="1241"/>
      <c r="HTZ42" s="1241"/>
      <c r="HUA42" s="1241"/>
      <c r="HUB42" s="1241"/>
      <c r="HUC42" s="1241"/>
      <c r="HUD42" s="1241"/>
      <c r="HUE42" s="1241"/>
      <c r="HUF42" s="1241"/>
      <c r="HUG42" s="1241"/>
      <c r="HUH42" s="1241"/>
      <c r="HUI42" s="1241"/>
      <c r="HUJ42" s="1241"/>
      <c r="HUK42" s="1241"/>
      <c r="HUL42" s="1241"/>
      <c r="HUM42" s="1241"/>
      <c r="HUN42" s="1241"/>
      <c r="HUO42" s="1241"/>
      <c r="HUP42" s="1241"/>
      <c r="HUQ42" s="1241"/>
      <c r="HUR42" s="1241"/>
      <c r="HUS42" s="1241"/>
      <c r="HUT42" s="1241"/>
      <c r="HUU42" s="1241"/>
      <c r="HUV42" s="1241"/>
      <c r="HUW42" s="1241"/>
      <c r="HUX42" s="1241"/>
      <c r="HUY42" s="1241"/>
      <c r="HUZ42" s="1241"/>
      <c r="HVA42" s="1241"/>
      <c r="HVB42" s="1241"/>
      <c r="HVC42" s="1241"/>
      <c r="HVD42" s="1241"/>
      <c r="HVE42" s="1241"/>
      <c r="HVF42" s="1241"/>
      <c r="HVG42" s="1241"/>
      <c r="HVH42" s="1241"/>
      <c r="HVI42" s="1241"/>
      <c r="HVJ42" s="1241"/>
      <c r="HVK42" s="1241"/>
      <c r="HVL42" s="1241"/>
      <c r="HVM42" s="1241"/>
      <c r="HVN42" s="1241"/>
      <c r="HVO42" s="1241"/>
      <c r="HVP42" s="1241"/>
      <c r="HVQ42" s="1241"/>
      <c r="HVR42" s="1241"/>
      <c r="HVS42" s="1241"/>
      <c r="HVT42" s="1241"/>
      <c r="HVU42" s="1241"/>
      <c r="HVV42" s="1241"/>
      <c r="HVW42" s="1241"/>
      <c r="HVX42" s="1241"/>
      <c r="HVY42" s="1241"/>
      <c r="HVZ42" s="1241"/>
      <c r="HWA42" s="1241"/>
      <c r="HWB42" s="1241"/>
      <c r="HWC42" s="1241"/>
      <c r="HWD42" s="1241"/>
      <c r="HWE42" s="1241"/>
      <c r="HWF42" s="1241"/>
      <c r="HWG42" s="1241"/>
      <c r="HWH42" s="1241"/>
      <c r="HWI42" s="1241"/>
      <c r="HWJ42" s="1241"/>
      <c r="HWK42" s="1241"/>
      <c r="HWL42" s="1241"/>
      <c r="HWM42" s="1241"/>
      <c r="HWN42" s="1241"/>
      <c r="HWO42" s="1241"/>
      <c r="HWP42" s="1241"/>
      <c r="HWQ42" s="1241"/>
      <c r="HWR42" s="1241"/>
      <c r="HWS42" s="1241"/>
      <c r="HWT42" s="1241"/>
      <c r="HWU42" s="1241"/>
      <c r="HWV42" s="1241"/>
      <c r="HWW42" s="1241"/>
      <c r="HWX42" s="1241"/>
      <c r="HWY42" s="1241"/>
      <c r="HWZ42" s="1241"/>
      <c r="HXA42" s="1241"/>
      <c r="HXB42" s="1241"/>
      <c r="HXC42" s="1241"/>
      <c r="HXD42" s="1241"/>
      <c r="HXE42" s="1241"/>
      <c r="HXF42" s="1241"/>
      <c r="HXG42" s="1241"/>
      <c r="HXH42" s="1241"/>
      <c r="HXI42" s="1241"/>
      <c r="HXJ42" s="1241"/>
      <c r="HXK42" s="1241"/>
      <c r="HXL42" s="1241"/>
      <c r="HXM42" s="1241"/>
      <c r="HXN42" s="1241"/>
      <c r="HXO42" s="1241"/>
      <c r="HXP42" s="1241"/>
      <c r="HXQ42" s="1241"/>
      <c r="HXR42" s="1241"/>
      <c r="HXS42" s="1241"/>
      <c r="HXT42" s="1241"/>
      <c r="HXU42" s="1241"/>
      <c r="HXV42" s="1241"/>
      <c r="HXW42" s="1241"/>
      <c r="HXX42" s="1241"/>
      <c r="HXY42" s="1241"/>
      <c r="HXZ42" s="1241"/>
      <c r="HYA42" s="1241"/>
      <c r="HYB42" s="1241"/>
      <c r="HYC42" s="1241"/>
      <c r="HYD42" s="1241"/>
      <c r="HYE42" s="1241"/>
      <c r="HYF42" s="1241"/>
      <c r="HYG42" s="1241"/>
      <c r="HYH42" s="1241"/>
      <c r="HYI42" s="1241"/>
      <c r="HYJ42" s="1241"/>
      <c r="HYK42" s="1241"/>
      <c r="HYL42" s="1241"/>
      <c r="HYM42" s="1241"/>
      <c r="HYN42" s="1241"/>
      <c r="HYO42" s="1241"/>
      <c r="HYP42" s="1241"/>
      <c r="HYQ42" s="1241"/>
      <c r="HYR42" s="1241"/>
      <c r="HYS42" s="1241"/>
      <c r="HYT42" s="1241"/>
      <c r="HYU42" s="1241"/>
      <c r="HYV42" s="1241"/>
      <c r="HYW42" s="1241"/>
      <c r="HYX42" s="1241"/>
      <c r="HYY42" s="1241"/>
      <c r="HYZ42" s="1241"/>
      <c r="HZA42" s="1241"/>
      <c r="HZB42" s="1241"/>
      <c r="HZC42" s="1241"/>
      <c r="HZD42" s="1241"/>
      <c r="HZE42" s="1241"/>
      <c r="HZF42" s="1241"/>
      <c r="HZG42" s="1241"/>
      <c r="HZH42" s="1241"/>
      <c r="HZI42" s="1241"/>
      <c r="HZJ42" s="1241"/>
      <c r="HZK42" s="1241"/>
      <c r="HZL42" s="1241"/>
      <c r="HZM42" s="1241"/>
      <c r="HZN42" s="1241"/>
      <c r="HZO42" s="1241"/>
      <c r="HZP42" s="1241"/>
      <c r="HZQ42" s="1241"/>
      <c r="HZR42" s="1241"/>
      <c r="HZS42" s="1241"/>
      <c r="HZT42" s="1241"/>
      <c r="HZU42" s="1241"/>
      <c r="HZV42" s="1241"/>
      <c r="HZW42" s="1241"/>
      <c r="HZX42" s="1241"/>
      <c r="HZY42" s="1241"/>
      <c r="HZZ42" s="1241"/>
      <c r="IAA42" s="1241"/>
      <c r="IAB42" s="1241"/>
      <c r="IAC42" s="1241"/>
      <c r="IAD42" s="1241"/>
      <c r="IAE42" s="1241"/>
      <c r="IAF42" s="1241"/>
      <c r="IAG42" s="1241"/>
      <c r="IAH42" s="1241"/>
      <c r="IAI42" s="1241"/>
      <c r="IAJ42" s="1241"/>
      <c r="IAK42" s="1241"/>
      <c r="IAL42" s="1241"/>
      <c r="IAM42" s="1241"/>
      <c r="IAN42" s="1241"/>
      <c r="IAO42" s="1241"/>
      <c r="IAP42" s="1241"/>
      <c r="IAQ42" s="1241"/>
      <c r="IAR42" s="1241"/>
      <c r="IAS42" s="1241"/>
      <c r="IAT42" s="1241"/>
      <c r="IAU42" s="1241"/>
      <c r="IAV42" s="1241"/>
      <c r="IAW42" s="1241"/>
      <c r="IAX42" s="1241"/>
      <c r="IAY42" s="1241"/>
      <c r="IAZ42" s="1241"/>
      <c r="IBA42" s="1241"/>
      <c r="IBB42" s="1241"/>
      <c r="IBC42" s="1241"/>
      <c r="IBD42" s="1241"/>
      <c r="IBE42" s="1241"/>
      <c r="IBF42" s="1241"/>
      <c r="IBG42" s="1241"/>
      <c r="IBH42" s="1241"/>
      <c r="IBI42" s="1241"/>
      <c r="IBJ42" s="1241"/>
      <c r="IBK42" s="1241"/>
      <c r="IBL42" s="1241"/>
      <c r="IBM42" s="1241"/>
      <c r="IBN42" s="1241"/>
      <c r="IBO42" s="1241"/>
      <c r="IBP42" s="1241"/>
      <c r="IBQ42" s="1241"/>
      <c r="IBR42" s="1241"/>
      <c r="IBS42" s="1241"/>
      <c r="IBT42" s="1241"/>
      <c r="IBU42" s="1241"/>
      <c r="IBV42" s="1241"/>
      <c r="IBW42" s="1241"/>
      <c r="IBX42" s="1241"/>
      <c r="IBY42" s="1241"/>
      <c r="IBZ42" s="1241"/>
      <c r="ICA42" s="1241"/>
      <c r="ICB42" s="1241"/>
      <c r="ICC42" s="1241"/>
      <c r="ICD42" s="1241"/>
      <c r="ICE42" s="1241"/>
      <c r="ICF42" s="1241"/>
      <c r="ICG42" s="1241"/>
      <c r="ICH42" s="1241"/>
      <c r="ICI42" s="1241"/>
      <c r="ICJ42" s="1241"/>
      <c r="ICK42" s="1241"/>
      <c r="ICL42" s="1241"/>
      <c r="ICM42" s="1241"/>
      <c r="ICN42" s="1241"/>
      <c r="ICO42" s="1241"/>
      <c r="ICP42" s="1241"/>
      <c r="ICQ42" s="1241"/>
      <c r="ICR42" s="1241"/>
      <c r="ICS42" s="1241"/>
      <c r="ICT42" s="1241"/>
      <c r="ICU42" s="1241"/>
      <c r="ICV42" s="1241"/>
      <c r="ICW42" s="1241"/>
      <c r="ICX42" s="1241"/>
      <c r="ICY42" s="1241"/>
      <c r="ICZ42" s="1241"/>
      <c r="IDA42" s="1241"/>
      <c r="IDB42" s="1241"/>
      <c r="IDC42" s="1241"/>
      <c r="IDD42" s="1241"/>
      <c r="IDE42" s="1241"/>
      <c r="IDF42" s="1241"/>
      <c r="IDG42" s="1241"/>
      <c r="IDH42" s="1241"/>
      <c r="IDI42" s="1241"/>
      <c r="IDJ42" s="1241"/>
      <c r="IDK42" s="1241"/>
      <c r="IDL42" s="1241"/>
      <c r="IDM42" s="1241"/>
      <c r="IDN42" s="1241"/>
      <c r="IDO42" s="1241"/>
      <c r="IDP42" s="1241"/>
      <c r="IDQ42" s="1241"/>
      <c r="IDR42" s="1241"/>
      <c r="IDS42" s="1241"/>
      <c r="IDT42" s="1241"/>
      <c r="IDU42" s="1241"/>
      <c r="IDV42" s="1241"/>
      <c r="IDW42" s="1241"/>
      <c r="IDX42" s="1241"/>
      <c r="IDY42" s="1241"/>
      <c r="IDZ42" s="1241"/>
      <c r="IEA42" s="1241"/>
      <c r="IEB42" s="1241"/>
      <c r="IEC42" s="1241"/>
      <c r="IED42" s="1241"/>
      <c r="IEE42" s="1241"/>
      <c r="IEF42" s="1241"/>
      <c r="IEG42" s="1241"/>
      <c r="IEH42" s="1241"/>
      <c r="IEI42" s="1241"/>
      <c r="IEJ42" s="1241"/>
      <c r="IEK42" s="1241"/>
      <c r="IEL42" s="1241"/>
      <c r="IEM42" s="1241"/>
      <c r="IEN42" s="1241"/>
      <c r="IEO42" s="1241"/>
      <c r="IEP42" s="1241"/>
      <c r="IEQ42" s="1241"/>
      <c r="IER42" s="1241"/>
      <c r="IES42" s="1241"/>
      <c r="IET42" s="1241"/>
      <c r="IEU42" s="1241"/>
      <c r="IEV42" s="1241"/>
      <c r="IEW42" s="1241"/>
      <c r="IEX42" s="1241"/>
      <c r="IEY42" s="1241"/>
      <c r="IEZ42" s="1241"/>
      <c r="IFA42" s="1241"/>
      <c r="IFB42" s="1241"/>
      <c r="IFC42" s="1241"/>
      <c r="IFD42" s="1241"/>
      <c r="IFE42" s="1241"/>
      <c r="IFF42" s="1241"/>
      <c r="IFG42" s="1241"/>
      <c r="IFH42" s="1241"/>
      <c r="IFI42" s="1241"/>
      <c r="IFJ42" s="1241"/>
      <c r="IFK42" s="1241"/>
      <c r="IFL42" s="1241"/>
      <c r="IFM42" s="1241"/>
      <c r="IFN42" s="1241"/>
      <c r="IFO42" s="1241"/>
      <c r="IFP42" s="1241"/>
      <c r="IFQ42" s="1241"/>
      <c r="IFR42" s="1241"/>
      <c r="IFS42" s="1241"/>
      <c r="IFT42" s="1241"/>
      <c r="IFU42" s="1241"/>
      <c r="IFV42" s="1241"/>
      <c r="IFW42" s="1241"/>
      <c r="IFX42" s="1241"/>
      <c r="IFY42" s="1241"/>
      <c r="IFZ42" s="1241"/>
      <c r="IGA42" s="1241"/>
      <c r="IGB42" s="1241"/>
      <c r="IGC42" s="1241"/>
      <c r="IGD42" s="1241"/>
      <c r="IGE42" s="1241"/>
      <c r="IGF42" s="1241"/>
      <c r="IGG42" s="1241"/>
      <c r="IGH42" s="1241"/>
      <c r="IGI42" s="1241"/>
      <c r="IGJ42" s="1241"/>
      <c r="IGK42" s="1241"/>
      <c r="IGL42" s="1241"/>
      <c r="IGM42" s="1241"/>
      <c r="IGN42" s="1241"/>
      <c r="IGO42" s="1241"/>
      <c r="IGP42" s="1241"/>
      <c r="IGQ42" s="1241"/>
      <c r="IGR42" s="1241"/>
      <c r="IGS42" s="1241"/>
      <c r="IGT42" s="1241"/>
      <c r="IGU42" s="1241"/>
      <c r="IGV42" s="1241"/>
      <c r="IGW42" s="1241"/>
      <c r="IGX42" s="1241"/>
      <c r="IGY42" s="1241"/>
      <c r="IGZ42" s="1241"/>
      <c r="IHA42" s="1241"/>
      <c r="IHB42" s="1241"/>
      <c r="IHC42" s="1241"/>
      <c r="IHD42" s="1241"/>
      <c r="IHE42" s="1241"/>
      <c r="IHF42" s="1241"/>
      <c r="IHG42" s="1241"/>
      <c r="IHH42" s="1241"/>
      <c r="IHI42" s="1241"/>
      <c r="IHJ42" s="1241"/>
      <c r="IHK42" s="1241"/>
      <c r="IHL42" s="1241"/>
      <c r="IHM42" s="1241"/>
      <c r="IHN42" s="1241"/>
      <c r="IHO42" s="1241"/>
      <c r="IHP42" s="1241"/>
      <c r="IHQ42" s="1241"/>
      <c r="IHR42" s="1241"/>
      <c r="IHS42" s="1241"/>
      <c r="IHT42" s="1241"/>
      <c r="IHU42" s="1241"/>
      <c r="IHV42" s="1241"/>
      <c r="IHW42" s="1241"/>
      <c r="IHX42" s="1241"/>
      <c r="IHY42" s="1241"/>
      <c r="IHZ42" s="1241"/>
      <c r="IIA42" s="1241"/>
      <c r="IIB42" s="1241"/>
      <c r="IIC42" s="1241"/>
      <c r="IID42" s="1241"/>
      <c r="IIE42" s="1241"/>
      <c r="IIF42" s="1241"/>
      <c r="IIG42" s="1241"/>
      <c r="IIH42" s="1241"/>
      <c r="III42" s="1241"/>
      <c r="IIJ42" s="1241"/>
      <c r="IIK42" s="1241"/>
      <c r="IIL42" s="1241"/>
      <c r="IIM42" s="1241"/>
      <c r="IIN42" s="1241"/>
      <c r="IIO42" s="1241"/>
      <c r="IIP42" s="1241"/>
      <c r="IIQ42" s="1241"/>
      <c r="IIR42" s="1241"/>
      <c r="IIS42" s="1241"/>
      <c r="IIT42" s="1241"/>
      <c r="IIU42" s="1241"/>
      <c r="IIV42" s="1241"/>
      <c r="IIW42" s="1241"/>
      <c r="IIX42" s="1241"/>
      <c r="IIY42" s="1241"/>
      <c r="IIZ42" s="1241"/>
      <c r="IJA42" s="1241"/>
      <c r="IJB42" s="1241"/>
      <c r="IJC42" s="1241"/>
      <c r="IJD42" s="1241"/>
      <c r="IJE42" s="1241"/>
      <c r="IJF42" s="1241"/>
      <c r="IJG42" s="1241"/>
      <c r="IJH42" s="1241"/>
      <c r="IJI42" s="1241"/>
      <c r="IJJ42" s="1241"/>
      <c r="IJK42" s="1241"/>
      <c r="IJL42" s="1241"/>
      <c r="IJM42" s="1241"/>
      <c r="IJN42" s="1241"/>
      <c r="IJO42" s="1241"/>
      <c r="IJP42" s="1241"/>
      <c r="IJQ42" s="1241"/>
      <c r="IJR42" s="1241"/>
      <c r="IJS42" s="1241"/>
      <c r="IJT42" s="1241"/>
      <c r="IJU42" s="1241"/>
      <c r="IJV42" s="1241"/>
      <c r="IJW42" s="1241"/>
      <c r="IJX42" s="1241"/>
      <c r="IJY42" s="1241"/>
      <c r="IJZ42" s="1241"/>
      <c r="IKA42" s="1241"/>
      <c r="IKB42" s="1241"/>
      <c r="IKC42" s="1241"/>
      <c r="IKD42" s="1241"/>
      <c r="IKE42" s="1241"/>
      <c r="IKF42" s="1241"/>
      <c r="IKG42" s="1241"/>
      <c r="IKH42" s="1241"/>
      <c r="IKI42" s="1241"/>
      <c r="IKJ42" s="1241"/>
      <c r="IKK42" s="1241"/>
      <c r="IKL42" s="1241"/>
      <c r="IKM42" s="1241"/>
      <c r="IKN42" s="1241"/>
      <c r="IKO42" s="1241"/>
      <c r="IKP42" s="1241"/>
      <c r="IKQ42" s="1241"/>
      <c r="IKR42" s="1241"/>
      <c r="IKS42" s="1241"/>
      <c r="IKT42" s="1241"/>
      <c r="IKU42" s="1241"/>
      <c r="IKV42" s="1241"/>
      <c r="IKW42" s="1241"/>
      <c r="IKX42" s="1241"/>
      <c r="IKY42" s="1241"/>
      <c r="IKZ42" s="1241"/>
      <c r="ILA42" s="1241"/>
      <c r="ILB42" s="1241"/>
      <c r="ILC42" s="1241"/>
      <c r="ILD42" s="1241"/>
      <c r="ILE42" s="1241"/>
      <c r="ILF42" s="1241"/>
      <c r="ILG42" s="1241"/>
      <c r="ILH42" s="1241"/>
      <c r="ILI42" s="1241"/>
      <c r="ILJ42" s="1241"/>
      <c r="ILK42" s="1241"/>
      <c r="ILL42" s="1241"/>
      <c r="ILM42" s="1241"/>
      <c r="ILN42" s="1241"/>
      <c r="ILO42" s="1241"/>
      <c r="ILP42" s="1241"/>
      <c r="ILQ42" s="1241"/>
      <c r="ILR42" s="1241"/>
      <c r="ILS42" s="1241"/>
      <c r="ILT42" s="1241"/>
      <c r="ILU42" s="1241"/>
      <c r="ILV42" s="1241"/>
      <c r="ILW42" s="1241"/>
      <c r="ILX42" s="1241"/>
      <c r="ILY42" s="1241"/>
      <c r="ILZ42" s="1241"/>
      <c r="IMA42" s="1241"/>
      <c r="IMB42" s="1241"/>
      <c r="IMC42" s="1241"/>
      <c r="IMD42" s="1241"/>
      <c r="IME42" s="1241"/>
      <c r="IMF42" s="1241"/>
      <c r="IMG42" s="1241"/>
      <c r="IMH42" s="1241"/>
      <c r="IMI42" s="1241"/>
      <c r="IMJ42" s="1241"/>
      <c r="IMK42" s="1241"/>
      <c r="IML42" s="1241"/>
      <c r="IMM42" s="1241"/>
      <c r="IMN42" s="1241"/>
      <c r="IMO42" s="1241"/>
      <c r="IMP42" s="1241"/>
      <c r="IMQ42" s="1241"/>
      <c r="IMR42" s="1241"/>
      <c r="IMS42" s="1241"/>
      <c r="IMT42" s="1241"/>
      <c r="IMU42" s="1241"/>
      <c r="IMV42" s="1241"/>
      <c r="IMW42" s="1241"/>
      <c r="IMX42" s="1241"/>
      <c r="IMY42" s="1241"/>
      <c r="IMZ42" s="1241"/>
      <c r="INA42" s="1241"/>
      <c r="INB42" s="1241"/>
      <c r="INC42" s="1241"/>
      <c r="IND42" s="1241"/>
      <c r="INE42" s="1241"/>
      <c r="INF42" s="1241"/>
      <c r="ING42" s="1241"/>
      <c r="INH42" s="1241"/>
      <c r="INI42" s="1241"/>
      <c r="INJ42" s="1241"/>
      <c r="INK42" s="1241"/>
      <c r="INL42" s="1241"/>
      <c r="INM42" s="1241"/>
      <c r="INN42" s="1241"/>
      <c r="INO42" s="1241"/>
      <c r="INP42" s="1241"/>
      <c r="INQ42" s="1241"/>
      <c r="INR42" s="1241"/>
      <c r="INS42" s="1241"/>
      <c r="INT42" s="1241"/>
      <c r="INU42" s="1241"/>
      <c r="INV42" s="1241"/>
      <c r="INW42" s="1241"/>
      <c r="INX42" s="1241"/>
      <c r="INY42" s="1241"/>
      <c r="INZ42" s="1241"/>
      <c r="IOA42" s="1241"/>
      <c r="IOB42" s="1241"/>
      <c r="IOC42" s="1241"/>
      <c r="IOD42" s="1241"/>
      <c r="IOE42" s="1241"/>
      <c r="IOF42" s="1241"/>
      <c r="IOG42" s="1241"/>
      <c r="IOH42" s="1241"/>
      <c r="IOI42" s="1241"/>
      <c r="IOJ42" s="1241"/>
      <c r="IOK42" s="1241"/>
      <c r="IOL42" s="1241"/>
      <c r="IOM42" s="1241"/>
      <c r="ION42" s="1241"/>
      <c r="IOO42" s="1241"/>
      <c r="IOP42" s="1241"/>
      <c r="IOQ42" s="1241"/>
      <c r="IOR42" s="1241"/>
      <c r="IOS42" s="1241"/>
      <c r="IOT42" s="1241"/>
      <c r="IOU42" s="1241"/>
      <c r="IOV42" s="1241"/>
      <c r="IOW42" s="1241"/>
      <c r="IOX42" s="1241"/>
      <c r="IOY42" s="1241"/>
      <c r="IOZ42" s="1241"/>
      <c r="IPA42" s="1241"/>
      <c r="IPB42" s="1241"/>
      <c r="IPC42" s="1241"/>
      <c r="IPD42" s="1241"/>
      <c r="IPE42" s="1241"/>
      <c r="IPF42" s="1241"/>
      <c r="IPG42" s="1241"/>
      <c r="IPH42" s="1241"/>
      <c r="IPI42" s="1241"/>
      <c r="IPJ42" s="1241"/>
      <c r="IPK42" s="1241"/>
      <c r="IPL42" s="1241"/>
      <c r="IPM42" s="1241"/>
      <c r="IPN42" s="1241"/>
      <c r="IPO42" s="1241"/>
      <c r="IPP42" s="1241"/>
      <c r="IPQ42" s="1241"/>
      <c r="IPR42" s="1241"/>
      <c r="IPS42" s="1241"/>
      <c r="IPT42" s="1241"/>
      <c r="IPU42" s="1241"/>
      <c r="IPV42" s="1241"/>
      <c r="IPW42" s="1241"/>
      <c r="IPX42" s="1241"/>
      <c r="IPY42" s="1241"/>
      <c r="IPZ42" s="1241"/>
      <c r="IQA42" s="1241"/>
      <c r="IQB42" s="1241"/>
      <c r="IQC42" s="1241"/>
      <c r="IQD42" s="1241"/>
      <c r="IQE42" s="1241"/>
      <c r="IQF42" s="1241"/>
      <c r="IQG42" s="1241"/>
      <c r="IQH42" s="1241"/>
      <c r="IQI42" s="1241"/>
      <c r="IQJ42" s="1241"/>
      <c r="IQK42" s="1241"/>
      <c r="IQL42" s="1241"/>
      <c r="IQM42" s="1241"/>
      <c r="IQN42" s="1241"/>
      <c r="IQO42" s="1241"/>
      <c r="IQP42" s="1241"/>
      <c r="IQQ42" s="1241"/>
      <c r="IQR42" s="1241"/>
      <c r="IQS42" s="1241"/>
      <c r="IQT42" s="1241"/>
      <c r="IQU42" s="1241"/>
      <c r="IQV42" s="1241"/>
      <c r="IQW42" s="1241"/>
      <c r="IQX42" s="1241"/>
      <c r="IQY42" s="1241"/>
      <c r="IQZ42" s="1241"/>
      <c r="IRA42" s="1241"/>
      <c r="IRB42" s="1241"/>
      <c r="IRC42" s="1241"/>
      <c r="IRD42" s="1241"/>
      <c r="IRE42" s="1241"/>
      <c r="IRF42" s="1241"/>
      <c r="IRG42" s="1241"/>
      <c r="IRH42" s="1241"/>
      <c r="IRI42" s="1241"/>
      <c r="IRJ42" s="1241"/>
      <c r="IRK42" s="1241"/>
      <c r="IRL42" s="1241"/>
      <c r="IRM42" s="1241"/>
      <c r="IRN42" s="1241"/>
      <c r="IRO42" s="1241"/>
      <c r="IRP42" s="1241"/>
      <c r="IRQ42" s="1241"/>
      <c r="IRR42" s="1241"/>
      <c r="IRS42" s="1241"/>
      <c r="IRT42" s="1241"/>
      <c r="IRU42" s="1241"/>
      <c r="IRV42" s="1241"/>
      <c r="IRW42" s="1241"/>
      <c r="IRX42" s="1241"/>
      <c r="IRY42" s="1241"/>
      <c r="IRZ42" s="1241"/>
      <c r="ISA42" s="1241"/>
      <c r="ISB42" s="1241"/>
      <c r="ISC42" s="1241"/>
      <c r="ISD42" s="1241"/>
      <c r="ISE42" s="1241"/>
      <c r="ISF42" s="1241"/>
      <c r="ISG42" s="1241"/>
      <c r="ISH42" s="1241"/>
      <c r="ISI42" s="1241"/>
      <c r="ISJ42" s="1241"/>
      <c r="ISK42" s="1241"/>
      <c r="ISL42" s="1241"/>
      <c r="ISM42" s="1241"/>
      <c r="ISN42" s="1241"/>
      <c r="ISO42" s="1241"/>
      <c r="ISP42" s="1241"/>
      <c r="ISQ42" s="1241"/>
      <c r="ISR42" s="1241"/>
      <c r="ISS42" s="1241"/>
      <c r="IST42" s="1241"/>
      <c r="ISU42" s="1241"/>
      <c r="ISV42" s="1241"/>
      <c r="ISW42" s="1241"/>
      <c r="ISX42" s="1241"/>
      <c r="ISY42" s="1241"/>
      <c r="ISZ42" s="1241"/>
      <c r="ITA42" s="1241"/>
      <c r="ITB42" s="1241"/>
      <c r="ITC42" s="1241"/>
      <c r="ITD42" s="1241"/>
      <c r="ITE42" s="1241"/>
      <c r="ITF42" s="1241"/>
      <c r="ITG42" s="1241"/>
      <c r="ITH42" s="1241"/>
      <c r="ITI42" s="1241"/>
      <c r="ITJ42" s="1241"/>
      <c r="ITK42" s="1241"/>
      <c r="ITL42" s="1241"/>
      <c r="ITM42" s="1241"/>
      <c r="ITN42" s="1241"/>
      <c r="ITO42" s="1241"/>
      <c r="ITP42" s="1241"/>
      <c r="ITQ42" s="1241"/>
      <c r="ITR42" s="1241"/>
      <c r="ITS42" s="1241"/>
      <c r="ITT42" s="1241"/>
      <c r="ITU42" s="1241"/>
      <c r="ITV42" s="1241"/>
      <c r="ITW42" s="1241"/>
      <c r="ITX42" s="1241"/>
      <c r="ITY42" s="1241"/>
      <c r="ITZ42" s="1241"/>
      <c r="IUA42" s="1241"/>
      <c r="IUB42" s="1241"/>
      <c r="IUC42" s="1241"/>
      <c r="IUD42" s="1241"/>
      <c r="IUE42" s="1241"/>
      <c r="IUF42" s="1241"/>
      <c r="IUG42" s="1241"/>
      <c r="IUH42" s="1241"/>
      <c r="IUI42" s="1241"/>
      <c r="IUJ42" s="1241"/>
      <c r="IUK42" s="1241"/>
      <c r="IUL42" s="1241"/>
      <c r="IUM42" s="1241"/>
      <c r="IUN42" s="1241"/>
      <c r="IUO42" s="1241"/>
      <c r="IUP42" s="1241"/>
      <c r="IUQ42" s="1241"/>
      <c r="IUR42" s="1241"/>
      <c r="IUS42" s="1241"/>
      <c r="IUT42" s="1241"/>
      <c r="IUU42" s="1241"/>
      <c r="IUV42" s="1241"/>
      <c r="IUW42" s="1241"/>
      <c r="IUX42" s="1241"/>
      <c r="IUY42" s="1241"/>
      <c r="IUZ42" s="1241"/>
      <c r="IVA42" s="1241"/>
      <c r="IVB42" s="1241"/>
      <c r="IVC42" s="1241"/>
      <c r="IVD42" s="1241"/>
      <c r="IVE42" s="1241"/>
      <c r="IVF42" s="1241"/>
      <c r="IVG42" s="1241"/>
      <c r="IVH42" s="1241"/>
      <c r="IVI42" s="1241"/>
      <c r="IVJ42" s="1241"/>
      <c r="IVK42" s="1241"/>
      <c r="IVL42" s="1241"/>
      <c r="IVM42" s="1241"/>
      <c r="IVN42" s="1241"/>
      <c r="IVO42" s="1241"/>
      <c r="IVP42" s="1241"/>
      <c r="IVQ42" s="1241"/>
      <c r="IVR42" s="1241"/>
      <c r="IVS42" s="1241"/>
      <c r="IVT42" s="1241"/>
      <c r="IVU42" s="1241"/>
      <c r="IVV42" s="1241"/>
      <c r="IVW42" s="1241"/>
      <c r="IVX42" s="1241"/>
      <c r="IVY42" s="1241"/>
      <c r="IVZ42" s="1241"/>
      <c r="IWA42" s="1241"/>
      <c r="IWB42" s="1241"/>
      <c r="IWC42" s="1241"/>
      <c r="IWD42" s="1241"/>
      <c r="IWE42" s="1241"/>
      <c r="IWF42" s="1241"/>
      <c r="IWG42" s="1241"/>
      <c r="IWH42" s="1241"/>
      <c r="IWI42" s="1241"/>
      <c r="IWJ42" s="1241"/>
      <c r="IWK42" s="1241"/>
      <c r="IWL42" s="1241"/>
      <c r="IWM42" s="1241"/>
      <c r="IWN42" s="1241"/>
      <c r="IWO42" s="1241"/>
      <c r="IWP42" s="1241"/>
      <c r="IWQ42" s="1241"/>
      <c r="IWR42" s="1241"/>
      <c r="IWS42" s="1241"/>
      <c r="IWT42" s="1241"/>
      <c r="IWU42" s="1241"/>
      <c r="IWV42" s="1241"/>
      <c r="IWW42" s="1241"/>
      <c r="IWX42" s="1241"/>
      <c r="IWY42" s="1241"/>
      <c r="IWZ42" s="1241"/>
      <c r="IXA42" s="1241"/>
      <c r="IXB42" s="1241"/>
      <c r="IXC42" s="1241"/>
      <c r="IXD42" s="1241"/>
      <c r="IXE42" s="1241"/>
      <c r="IXF42" s="1241"/>
      <c r="IXG42" s="1241"/>
      <c r="IXH42" s="1241"/>
      <c r="IXI42" s="1241"/>
      <c r="IXJ42" s="1241"/>
      <c r="IXK42" s="1241"/>
      <c r="IXL42" s="1241"/>
      <c r="IXM42" s="1241"/>
      <c r="IXN42" s="1241"/>
      <c r="IXO42" s="1241"/>
      <c r="IXP42" s="1241"/>
      <c r="IXQ42" s="1241"/>
      <c r="IXR42" s="1241"/>
      <c r="IXS42" s="1241"/>
      <c r="IXT42" s="1241"/>
      <c r="IXU42" s="1241"/>
      <c r="IXV42" s="1241"/>
      <c r="IXW42" s="1241"/>
      <c r="IXX42" s="1241"/>
      <c r="IXY42" s="1241"/>
      <c r="IXZ42" s="1241"/>
      <c r="IYA42" s="1241"/>
      <c r="IYB42" s="1241"/>
      <c r="IYC42" s="1241"/>
      <c r="IYD42" s="1241"/>
      <c r="IYE42" s="1241"/>
      <c r="IYF42" s="1241"/>
      <c r="IYG42" s="1241"/>
      <c r="IYH42" s="1241"/>
      <c r="IYI42" s="1241"/>
      <c r="IYJ42" s="1241"/>
      <c r="IYK42" s="1241"/>
      <c r="IYL42" s="1241"/>
      <c r="IYM42" s="1241"/>
      <c r="IYN42" s="1241"/>
      <c r="IYO42" s="1241"/>
      <c r="IYP42" s="1241"/>
      <c r="IYQ42" s="1241"/>
      <c r="IYR42" s="1241"/>
      <c r="IYS42" s="1241"/>
      <c r="IYT42" s="1241"/>
      <c r="IYU42" s="1241"/>
      <c r="IYV42" s="1241"/>
      <c r="IYW42" s="1241"/>
      <c r="IYX42" s="1241"/>
      <c r="IYY42" s="1241"/>
      <c r="IYZ42" s="1241"/>
      <c r="IZA42" s="1241"/>
      <c r="IZB42" s="1241"/>
      <c r="IZC42" s="1241"/>
      <c r="IZD42" s="1241"/>
      <c r="IZE42" s="1241"/>
      <c r="IZF42" s="1241"/>
      <c r="IZG42" s="1241"/>
      <c r="IZH42" s="1241"/>
      <c r="IZI42" s="1241"/>
      <c r="IZJ42" s="1241"/>
      <c r="IZK42" s="1241"/>
      <c r="IZL42" s="1241"/>
      <c r="IZM42" s="1241"/>
      <c r="IZN42" s="1241"/>
      <c r="IZO42" s="1241"/>
      <c r="IZP42" s="1241"/>
      <c r="IZQ42" s="1241"/>
      <c r="IZR42" s="1241"/>
      <c r="IZS42" s="1241"/>
      <c r="IZT42" s="1241"/>
      <c r="IZU42" s="1241"/>
      <c r="IZV42" s="1241"/>
      <c r="IZW42" s="1241"/>
      <c r="IZX42" s="1241"/>
      <c r="IZY42" s="1241"/>
      <c r="IZZ42" s="1241"/>
      <c r="JAA42" s="1241"/>
      <c r="JAB42" s="1241"/>
      <c r="JAC42" s="1241"/>
      <c r="JAD42" s="1241"/>
      <c r="JAE42" s="1241"/>
      <c r="JAF42" s="1241"/>
      <c r="JAG42" s="1241"/>
      <c r="JAH42" s="1241"/>
      <c r="JAI42" s="1241"/>
      <c r="JAJ42" s="1241"/>
      <c r="JAK42" s="1241"/>
      <c r="JAL42" s="1241"/>
      <c r="JAM42" s="1241"/>
      <c r="JAN42" s="1241"/>
      <c r="JAO42" s="1241"/>
      <c r="JAP42" s="1241"/>
      <c r="JAQ42" s="1241"/>
      <c r="JAR42" s="1241"/>
      <c r="JAS42" s="1241"/>
      <c r="JAT42" s="1241"/>
      <c r="JAU42" s="1241"/>
      <c r="JAV42" s="1241"/>
      <c r="JAW42" s="1241"/>
      <c r="JAX42" s="1241"/>
      <c r="JAY42" s="1241"/>
      <c r="JAZ42" s="1241"/>
      <c r="JBA42" s="1241"/>
      <c r="JBB42" s="1241"/>
      <c r="JBC42" s="1241"/>
      <c r="JBD42" s="1241"/>
      <c r="JBE42" s="1241"/>
      <c r="JBF42" s="1241"/>
      <c r="JBG42" s="1241"/>
      <c r="JBH42" s="1241"/>
      <c r="JBI42" s="1241"/>
      <c r="JBJ42" s="1241"/>
      <c r="JBK42" s="1241"/>
      <c r="JBL42" s="1241"/>
      <c r="JBM42" s="1241"/>
      <c r="JBN42" s="1241"/>
      <c r="JBO42" s="1241"/>
      <c r="JBP42" s="1241"/>
      <c r="JBQ42" s="1241"/>
      <c r="JBR42" s="1241"/>
      <c r="JBS42" s="1241"/>
      <c r="JBT42" s="1241"/>
      <c r="JBU42" s="1241"/>
      <c r="JBV42" s="1241"/>
      <c r="JBW42" s="1241"/>
      <c r="JBX42" s="1241"/>
      <c r="JBY42" s="1241"/>
      <c r="JBZ42" s="1241"/>
      <c r="JCA42" s="1241"/>
      <c r="JCB42" s="1241"/>
      <c r="JCC42" s="1241"/>
      <c r="JCD42" s="1241"/>
      <c r="JCE42" s="1241"/>
      <c r="JCF42" s="1241"/>
      <c r="JCG42" s="1241"/>
      <c r="JCH42" s="1241"/>
      <c r="JCI42" s="1241"/>
      <c r="JCJ42" s="1241"/>
      <c r="JCK42" s="1241"/>
      <c r="JCL42" s="1241"/>
      <c r="JCM42" s="1241"/>
      <c r="JCN42" s="1241"/>
      <c r="JCO42" s="1241"/>
      <c r="JCP42" s="1241"/>
      <c r="JCQ42" s="1241"/>
      <c r="JCR42" s="1241"/>
      <c r="JCS42" s="1241"/>
      <c r="JCT42" s="1241"/>
      <c r="JCU42" s="1241"/>
      <c r="JCV42" s="1241"/>
      <c r="JCW42" s="1241"/>
      <c r="JCX42" s="1241"/>
      <c r="JCY42" s="1241"/>
      <c r="JCZ42" s="1241"/>
      <c r="JDA42" s="1241"/>
      <c r="JDB42" s="1241"/>
      <c r="JDC42" s="1241"/>
      <c r="JDD42" s="1241"/>
      <c r="JDE42" s="1241"/>
      <c r="JDF42" s="1241"/>
      <c r="JDG42" s="1241"/>
      <c r="JDH42" s="1241"/>
      <c r="JDI42" s="1241"/>
      <c r="JDJ42" s="1241"/>
      <c r="JDK42" s="1241"/>
      <c r="JDL42" s="1241"/>
      <c r="JDM42" s="1241"/>
      <c r="JDN42" s="1241"/>
      <c r="JDO42" s="1241"/>
      <c r="JDP42" s="1241"/>
      <c r="JDQ42" s="1241"/>
      <c r="JDR42" s="1241"/>
      <c r="JDS42" s="1241"/>
      <c r="JDT42" s="1241"/>
      <c r="JDU42" s="1241"/>
      <c r="JDV42" s="1241"/>
      <c r="JDW42" s="1241"/>
      <c r="JDX42" s="1241"/>
      <c r="JDY42" s="1241"/>
      <c r="JDZ42" s="1241"/>
      <c r="JEA42" s="1241"/>
      <c r="JEB42" s="1241"/>
      <c r="JEC42" s="1241"/>
      <c r="JED42" s="1241"/>
      <c r="JEE42" s="1241"/>
      <c r="JEF42" s="1241"/>
      <c r="JEG42" s="1241"/>
      <c r="JEH42" s="1241"/>
      <c r="JEI42" s="1241"/>
      <c r="JEJ42" s="1241"/>
      <c r="JEK42" s="1241"/>
      <c r="JEL42" s="1241"/>
      <c r="JEM42" s="1241"/>
      <c r="JEN42" s="1241"/>
      <c r="JEO42" s="1241"/>
      <c r="JEP42" s="1241"/>
      <c r="JEQ42" s="1241"/>
      <c r="JER42" s="1241"/>
      <c r="JES42" s="1241"/>
      <c r="JET42" s="1241"/>
      <c r="JEU42" s="1241"/>
      <c r="JEV42" s="1241"/>
      <c r="JEW42" s="1241"/>
      <c r="JEX42" s="1241"/>
      <c r="JEY42" s="1241"/>
      <c r="JEZ42" s="1241"/>
      <c r="JFA42" s="1241"/>
      <c r="JFB42" s="1241"/>
      <c r="JFC42" s="1241"/>
      <c r="JFD42" s="1241"/>
      <c r="JFE42" s="1241"/>
      <c r="JFF42" s="1241"/>
      <c r="JFG42" s="1241"/>
      <c r="JFH42" s="1241"/>
      <c r="JFI42" s="1241"/>
      <c r="JFJ42" s="1241"/>
      <c r="JFK42" s="1241"/>
      <c r="JFL42" s="1241"/>
      <c r="JFM42" s="1241"/>
      <c r="JFN42" s="1241"/>
      <c r="JFO42" s="1241"/>
      <c r="JFP42" s="1241"/>
      <c r="JFQ42" s="1241"/>
      <c r="JFR42" s="1241"/>
      <c r="JFS42" s="1241"/>
      <c r="JFT42" s="1241"/>
      <c r="JFU42" s="1241"/>
      <c r="JFV42" s="1241"/>
      <c r="JFW42" s="1241"/>
      <c r="JFX42" s="1241"/>
      <c r="JFY42" s="1241"/>
      <c r="JFZ42" s="1241"/>
      <c r="JGA42" s="1241"/>
      <c r="JGB42" s="1241"/>
      <c r="JGC42" s="1241"/>
      <c r="JGD42" s="1241"/>
      <c r="JGE42" s="1241"/>
      <c r="JGF42" s="1241"/>
      <c r="JGG42" s="1241"/>
      <c r="JGH42" s="1241"/>
      <c r="JGI42" s="1241"/>
      <c r="JGJ42" s="1241"/>
      <c r="JGK42" s="1241"/>
      <c r="JGL42" s="1241"/>
      <c r="JGM42" s="1241"/>
      <c r="JGN42" s="1241"/>
      <c r="JGO42" s="1241"/>
      <c r="JGP42" s="1241"/>
      <c r="JGQ42" s="1241"/>
      <c r="JGR42" s="1241"/>
      <c r="JGS42" s="1241"/>
      <c r="JGT42" s="1241"/>
      <c r="JGU42" s="1241"/>
      <c r="JGV42" s="1241"/>
      <c r="JGW42" s="1241"/>
      <c r="JGX42" s="1241"/>
      <c r="JGY42" s="1241"/>
      <c r="JGZ42" s="1241"/>
      <c r="JHA42" s="1241"/>
      <c r="JHB42" s="1241"/>
      <c r="JHC42" s="1241"/>
      <c r="JHD42" s="1241"/>
      <c r="JHE42" s="1241"/>
      <c r="JHF42" s="1241"/>
      <c r="JHG42" s="1241"/>
      <c r="JHH42" s="1241"/>
      <c r="JHI42" s="1241"/>
      <c r="JHJ42" s="1241"/>
      <c r="JHK42" s="1241"/>
      <c r="JHL42" s="1241"/>
      <c r="JHM42" s="1241"/>
      <c r="JHN42" s="1241"/>
      <c r="JHO42" s="1241"/>
      <c r="JHP42" s="1241"/>
      <c r="JHQ42" s="1241"/>
      <c r="JHR42" s="1241"/>
      <c r="JHS42" s="1241"/>
      <c r="JHT42" s="1241"/>
      <c r="JHU42" s="1241"/>
      <c r="JHV42" s="1241"/>
      <c r="JHW42" s="1241"/>
      <c r="JHX42" s="1241"/>
      <c r="JHY42" s="1241"/>
      <c r="JHZ42" s="1241"/>
      <c r="JIA42" s="1241"/>
      <c r="JIB42" s="1241"/>
      <c r="JIC42" s="1241"/>
      <c r="JID42" s="1241"/>
      <c r="JIE42" s="1241"/>
      <c r="JIF42" s="1241"/>
      <c r="JIG42" s="1241"/>
      <c r="JIH42" s="1241"/>
      <c r="JII42" s="1241"/>
      <c r="JIJ42" s="1241"/>
      <c r="JIK42" s="1241"/>
      <c r="JIL42" s="1241"/>
      <c r="JIM42" s="1241"/>
      <c r="JIN42" s="1241"/>
      <c r="JIO42" s="1241"/>
      <c r="JIP42" s="1241"/>
      <c r="JIQ42" s="1241"/>
      <c r="JIR42" s="1241"/>
      <c r="JIS42" s="1241"/>
      <c r="JIT42" s="1241"/>
      <c r="JIU42" s="1241"/>
      <c r="JIV42" s="1241"/>
      <c r="JIW42" s="1241"/>
      <c r="JIX42" s="1241"/>
      <c r="JIY42" s="1241"/>
      <c r="JIZ42" s="1241"/>
      <c r="JJA42" s="1241"/>
      <c r="JJB42" s="1241"/>
      <c r="JJC42" s="1241"/>
      <c r="JJD42" s="1241"/>
      <c r="JJE42" s="1241"/>
      <c r="JJF42" s="1241"/>
      <c r="JJG42" s="1241"/>
      <c r="JJH42" s="1241"/>
      <c r="JJI42" s="1241"/>
      <c r="JJJ42" s="1241"/>
      <c r="JJK42" s="1241"/>
      <c r="JJL42" s="1241"/>
      <c r="JJM42" s="1241"/>
      <c r="JJN42" s="1241"/>
      <c r="JJO42" s="1241"/>
      <c r="JJP42" s="1241"/>
      <c r="JJQ42" s="1241"/>
      <c r="JJR42" s="1241"/>
      <c r="JJS42" s="1241"/>
      <c r="JJT42" s="1241"/>
      <c r="JJU42" s="1241"/>
      <c r="JJV42" s="1241"/>
      <c r="JJW42" s="1241"/>
      <c r="JJX42" s="1241"/>
      <c r="JJY42" s="1241"/>
      <c r="JJZ42" s="1241"/>
      <c r="JKA42" s="1241"/>
      <c r="JKB42" s="1241"/>
      <c r="JKC42" s="1241"/>
      <c r="JKD42" s="1241"/>
      <c r="JKE42" s="1241"/>
      <c r="JKF42" s="1241"/>
      <c r="JKG42" s="1241"/>
      <c r="JKH42" s="1241"/>
      <c r="JKI42" s="1241"/>
      <c r="JKJ42" s="1241"/>
      <c r="JKK42" s="1241"/>
      <c r="JKL42" s="1241"/>
      <c r="JKM42" s="1241"/>
      <c r="JKN42" s="1241"/>
      <c r="JKO42" s="1241"/>
      <c r="JKP42" s="1241"/>
      <c r="JKQ42" s="1241"/>
      <c r="JKR42" s="1241"/>
      <c r="JKS42" s="1241"/>
      <c r="JKT42" s="1241"/>
      <c r="JKU42" s="1241"/>
      <c r="JKV42" s="1241"/>
      <c r="JKW42" s="1241"/>
      <c r="JKX42" s="1241"/>
      <c r="JKY42" s="1241"/>
      <c r="JKZ42" s="1241"/>
      <c r="JLA42" s="1241"/>
      <c r="JLB42" s="1241"/>
      <c r="JLC42" s="1241"/>
      <c r="JLD42" s="1241"/>
      <c r="JLE42" s="1241"/>
      <c r="JLF42" s="1241"/>
      <c r="JLG42" s="1241"/>
      <c r="JLH42" s="1241"/>
      <c r="JLI42" s="1241"/>
      <c r="JLJ42" s="1241"/>
      <c r="JLK42" s="1241"/>
      <c r="JLL42" s="1241"/>
      <c r="JLM42" s="1241"/>
      <c r="JLN42" s="1241"/>
      <c r="JLO42" s="1241"/>
      <c r="JLP42" s="1241"/>
      <c r="JLQ42" s="1241"/>
      <c r="JLR42" s="1241"/>
      <c r="JLS42" s="1241"/>
      <c r="JLT42" s="1241"/>
      <c r="JLU42" s="1241"/>
      <c r="JLV42" s="1241"/>
      <c r="JLW42" s="1241"/>
      <c r="JLX42" s="1241"/>
      <c r="JLY42" s="1241"/>
      <c r="JLZ42" s="1241"/>
      <c r="JMA42" s="1241"/>
      <c r="JMB42" s="1241"/>
      <c r="JMC42" s="1241"/>
      <c r="JMD42" s="1241"/>
      <c r="JME42" s="1241"/>
      <c r="JMF42" s="1241"/>
      <c r="JMG42" s="1241"/>
      <c r="JMH42" s="1241"/>
      <c r="JMI42" s="1241"/>
      <c r="JMJ42" s="1241"/>
      <c r="JMK42" s="1241"/>
      <c r="JML42" s="1241"/>
      <c r="JMM42" s="1241"/>
      <c r="JMN42" s="1241"/>
      <c r="JMO42" s="1241"/>
      <c r="JMP42" s="1241"/>
      <c r="JMQ42" s="1241"/>
      <c r="JMR42" s="1241"/>
      <c r="JMS42" s="1241"/>
      <c r="JMT42" s="1241"/>
      <c r="JMU42" s="1241"/>
      <c r="JMV42" s="1241"/>
      <c r="JMW42" s="1241"/>
      <c r="JMX42" s="1241"/>
      <c r="JMY42" s="1241"/>
      <c r="JMZ42" s="1241"/>
      <c r="JNA42" s="1241"/>
      <c r="JNB42" s="1241"/>
      <c r="JNC42" s="1241"/>
      <c r="JND42" s="1241"/>
      <c r="JNE42" s="1241"/>
      <c r="JNF42" s="1241"/>
      <c r="JNG42" s="1241"/>
      <c r="JNH42" s="1241"/>
      <c r="JNI42" s="1241"/>
      <c r="JNJ42" s="1241"/>
      <c r="JNK42" s="1241"/>
      <c r="JNL42" s="1241"/>
      <c r="JNM42" s="1241"/>
      <c r="JNN42" s="1241"/>
      <c r="JNO42" s="1241"/>
      <c r="JNP42" s="1241"/>
      <c r="JNQ42" s="1241"/>
      <c r="JNR42" s="1241"/>
      <c r="JNS42" s="1241"/>
      <c r="JNT42" s="1241"/>
      <c r="JNU42" s="1241"/>
      <c r="JNV42" s="1241"/>
      <c r="JNW42" s="1241"/>
      <c r="JNX42" s="1241"/>
      <c r="JNY42" s="1241"/>
      <c r="JNZ42" s="1241"/>
      <c r="JOA42" s="1241"/>
      <c r="JOB42" s="1241"/>
      <c r="JOC42" s="1241"/>
      <c r="JOD42" s="1241"/>
      <c r="JOE42" s="1241"/>
      <c r="JOF42" s="1241"/>
      <c r="JOG42" s="1241"/>
      <c r="JOH42" s="1241"/>
      <c r="JOI42" s="1241"/>
      <c r="JOJ42" s="1241"/>
      <c r="JOK42" s="1241"/>
      <c r="JOL42" s="1241"/>
      <c r="JOM42" s="1241"/>
      <c r="JON42" s="1241"/>
      <c r="JOO42" s="1241"/>
      <c r="JOP42" s="1241"/>
      <c r="JOQ42" s="1241"/>
      <c r="JOR42" s="1241"/>
      <c r="JOS42" s="1241"/>
      <c r="JOT42" s="1241"/>
      <c r="JOU42" s="1241"/>
      <c r="JOV42" s="1241"/>
      <c r="JOW42" s="1241"/>
      <c r="JOX42" s="1241"/>
      <c r="JOY42" s="1241"/>
      <c r="JOZ42" s="1241"/>
      <c r="JPA42" s="1241"/>
      <c r="JPB42" s="1241"/>
      <c r="JPC42" s="1241"/>
      <c r="JPD42" s="1241"/>
      <c r="JPE42" s="1241"/>
      <c r="JPF42" s="1241"/>
      <c r="JPG42" s="1241"/>
      <c r="JPH42" s="1241"/>
      <c r="JPI42" s="1241"/>
      <c r="JPJ42" s="1241"/>
      <c r="JPK42" s="1241"/>
      <c r="JPL42" s="1241"/>
      <c r="JPM42" s="1241"/>
      <c r="JPN42" s="1241"/>
      <c r="JPO42" s="1241"/>
      <c r="JPP42" s="1241"/>
      <c r="JPQ42" s="1241"/>
      <c r="JPR42" s="1241"/>
      <c r="JPS42" s="1241"/>
      <c r="JPT42" s="1241"/>
      <c r="JPU42" s="1241"/>
      <c r="JPV42" s="1241"/>
      <c r="JPW42" s="1241"/>
      <c r="JPX42" s="1241"/>
      <c r="JPY42" s="1241"/>
      <c r="JPZ42" s="1241"/>
      <c r="JQA42" s="1241"/>
      <c r="JQB42" s="1241"/>
      <c r="JQC42" s="1241"/>
      <c r="JQD42" s="1241"/>
      <c r="JQE42" s="1241"/>
      <c r="JQF42" s="1241"/>
      <c r="JQG42" s="1241"/>
      <c r="JQH42" s="1241"/>
      <c r="JQI42" s="1241"/>
      <c r="JQJ42" s="1241"/>
      <c r="JQK42" s="1241"/>
      <c r="JQL42" s="1241"/>
      <c r="JQM42" s="1241"/>
      <c r="JQN42" s="1241"/>
      <c r="JQO42" s="1241"/>
      <c r="JQP42" s="1241"/>
      <c r="JQQ42" s="1241"/>
      <c r="JQR42" s="1241"/>
      <c r="JQS42" s="1241"/>
      <c r="JQT42" s="1241"/>
      <c r="JQU42" s="1241"/>
      <c r="JQV42" s="1241"/>
      <c r="JQW42" s="1241"/>
      <c r="JQX42" s="1241"/>
      <c r="JQY42" s="1241"/>
      <c r="JQZ42" s="1241"/>
      <c r="JRA42" s="1241"/>
      <c r="JRB42" s="1241"/>
      <c r="JRC42" s="1241"/>
      <c r="JRD42" s="1241"/>
      <c r="JRE42" s="1241"/>
      <c r="JRF42" s="1241"/>
      <c r="JRG42" s="1241"/>
      <c r="JRH42" s="1241"/>
      <c r="JRI42" s="1241"/>
      <c r="JRJ42" s="1241"/>
      <c r="JRK42" s="1241"/>
      <c r="JRL42" s="1241"/>
      <c r="JRM42" s="1241"/>
      <c r="JRN42" s="1241"/>
      <c r="JRO42" s="1241"/>
      <c r="JRP42" s="1241"/>
      <c r="JRQ42" s="1241"/>
      <c r="JRR42" s="1241"/>
      <c r="JRS42" s="1241"/>
      <c r="JRT42" s="1241"/>
      <c r="JRU42" s="1241"/>
      <c r="JRV42" s="1241"/>
      <c r="JRW42" s="1241"/>
      <c r="JRX42" s="1241"/>
      <c r="JRY42" s="1241"/>
      <c r="JRZ42" s="1241"/>
      <c r="JSA42" s="1241"/>
      <c r="JSB42" s="1241"/>
      <c r="JSC42" s="1241"/>
      <c r="JSD42" s="1241"/>
      <c r="JSE42" s="1241"/>
      <c r="JSF42" s="1241"/>
      <c r="JSG42" s="1241"/>
      <c r="JSH42" s="1241"/>
      <c r="JSI42" s="1241"/>
      <c r="JSJ42" s="1241"/>
      <c r="JSK42" s="1241"/>
      <c r="JSL42" s="1241"/>
      <c r="JSM42" s="1241"/>
      <c r="JSN42" s="1241"/>
      <c r="JSO42" s="1241"/>
      <c r="JSP42" s="1241"/>
      <c r="JSQ42" s="1241"/>
      <c r="JSR42" s="1241"/>
      <c r="JSS42" s="1241"/>
      <c r="JST42" s="1241"/>
      <c r="JSU42" s="1241"/>
      <c r="JSV42" s="1241"/>
      <c r="JSW42" s="1241"/>
      <c r="JSX42" s="1241"/>
      <c r="JSY42" s="1241"/>
      <c r="JSZ42" s="1241"/>
      <c r="JTA42" s="1241"/>
      <c r="JTB42" s="1241"/>
      <c r="JTC42" s="1241"/>
      <c r="JTD42" s="1241"/>
      <c r="JTE42" s="1241"/>
      <c r="JTF42" s="1241"/>
      <c r="JTG42" s="1241"/>
      <c r="JTH42" s="1241"/>
      <c r="JTI42" s="1241"/>
      <c r="JTJ42" s="1241"/>
      <c r="JTK42" s="1241"/>
      <c r="JTL42" s="1241"/>
      <c r="JTM42" s="1241"/>
      <c r="JTN42" s="1241"/>
      <c r="JTO42" s="1241"/>
      <c r="JTP42" s="1241"/>
      <c r="JTQ42" s="1241"/>
      <c r="JTR42" s="1241"/>
      <c r="JTS42" s="1241"/>
      <c r="JTT42" s="1241"/>
      <c r="JTU42" s="1241"/>
      <c r="JTV42" s="1241"/>
      <c r="JTW42" s="1241"/>
      <c r="JTX42" s="1241"/>
      <c r="JTY42" s="1241"/>
      <c r="JTZ42" s="1241"/>
      <c r="JUA42" s="1241"/>
      <c r="JUB42" s="1241"/>
      <c r="JUC42" s="1241"/>
      <c r="JUD42" s="1241"/>
      <c r="JUE42" s="1241"/>
      <c r="JUF42" s="1241"/>
      <c r="JUG42" s="1241"/>
      <c r="JUH42" s="1241"/>
      <c r="JUI42" s="1241"/>
      <c r="JUJ42" s="1241"/>
      <c r="JUK42" s="1241"/>
      <c r="JUL42" s="1241"/>
      <c r="JUM42" s="1241"/>
      <c r="JUN42" s="1241"/>
      <c r="JUO42" s="1241"/>
      <c r="JUP42" s="1241"/>
      <c r="JUQ42" s="1241"/>
      <c r="JUR42" s="1241"/>
      <c r="JUS42" s="1241"/>
      <c r="JUT42" s="1241"/>
      <c r="JUU42" s="1241"/>
      <c r="JUV42" s="1241"/>
      <c r="JUW42" s="1241"/>
      <c r="JUX42" s="1241"/>
      <c r="JUY42" s="1241"/>
      <c r="JUZ42" s="1241"/>
      <c r="JVA42" s="1241"/>
      <c r="JVB42" s="1241"/>
      <c r="JVC42" s="1241"/>
      <c r="JVD42" s="1241"/>
      <c r="JVE42" s="1241"/>
      <c r="JVF42" s="1241"/>
      <c r="JVG42" s="1241"/>
      <c r="JVH42" s="1241"/>
      <c r="JVI42" s="1241"/>
      <c r="JVJ42" s="1241"/>
      <c r="JVK42" s="1241"/>
      <c r="JVL42" s="1241"/>
      <c r="JVM42" s="1241"/>
      <c r="JVN42" s="1241"/>
      <c r="JVO42" s="1241"/>
      <c r="JVP42" s="1241"/>
      <c r="JVQ42" s="1241"/>
      <c r="JVR42" s="1241"/>
      <c r="JVS42" s="1241"/>
      <c r="JVT42" s="1241"/>
      <c r="JVU42" s="1241"/>
      <c r="JVV42" s="1241"/>
      <c r="JVW42" s="1241"/>
      <c r="JVX42" s="1241"/>
      <c r="JVY42" s="1241"/>
      <c r="JVZ42" s="1241"/>
      <c r="JWA42" s="1241"/>
      <c r="JWB42" s="1241"/>
      <c r="JWC42" s="1241"/>
      <c r="JWD42" s="1241"/>
      <c r="JWE42" s="1241"/>
      <c r="JWF42" s="1241"/>
      <c r="JWG42" s="1241"/>
      <c r="JWH42" s="1241"/>
      <c r="JWI42" s="1241"/>
      <c r="JWJ42" s="1241"/>
      <c r="JWK42" s="1241"/>
      <c r="JWL42" s="1241"/>
      <c r="JWM42" s="1241"/>
      <c r="JWN42" s="1241"/>
      <c r="JWO42" s="1241"/>
      <c r="JWP42" s="1241"/>
      <c r="JWQ42" s="1241"/>
      <c r="JWR42" s="1241"/>
      <c r="JWS42" s="1241"/>
      <c r="JWT42" s="1241"/>
      <c r="JWU42" s="1241"/>
      <c r="JWV42" s="1241"/>
      <c r="JWW42" s="1241"/>
      <c r="JWX42" s="1241"/>
      <c r="JWY42" s="1241"/>
      <c r="JWZ42" s="1241"/>
      <c r="JXA42" s="1241"/>
      <c r="JXB42" s="1241"/>
      <c r="JXC42" s="1241"/>
      <c r="JXD42" s="1241"/>
      <c r="JXE42" s="1241"/>
      <c r="JXF42" s="1241"/>
      <c r="JXG42" s="1241"/>
      <c r="JXH42" s="1241"/>
      <c r="JXI42" s="1241"/>
      <c r="JXJ42" s="1241"/>
      <c r="JXK42" s="1241"/>
      <c r="JXL42" s="1241"/>
      <c r="JXM42" s="1241"/>
      <c r="JXN42" s="1241"/>
      <c r="JXO42" s="1241"/>
      <c r="JXP42" s="1241"/>
      <c r="JXQ42" s="1241"/>
      <c r="JXR42" s="1241"/>
      <c r="JXS42" s="1241"/>
      <c r="JXT42" s="1241"/>
      <c r="JXU42" s="1241"/>
      <c r="JXV42" s="1241"/>
      <c r="JXW42" s="1241"/>
      <c r="JXX42" s="1241"/>
      <c r="JXY42" s="1241"/>
      <c r="JXZ42" s="1241"/>
      <c r="JYA42" s="1241"/>
      <c r="JYB42" s="1241"/>
      <c r="JYC42" s="1241"/>
      <c r="JYD42" s="1241"/>
      <c r="JYE42" s="1241"/>
      <c r="JYF42" s="1241"/>
      <c r="JYG42" s="1241"/>
      <c r="JYH42" s="1241"/>
      <c r="JYI42" s="1241"/>
      <c r="JYJ42" s="1241"/>
      <c r="JYK42" s="1241"/>
      <c r="JYL42" s="1241"/>
      <c r="JYM42" s="1241"/>
      <c r="JYN42" s="1241"/>
      <c r="JYO42" s="1241"/>
      <c r="JYP42" s="1241"/>
      <c r="JYQ42" s="1241"/>
      <c r="JYR42" s="1241"/>
      <c r="JYS42" s="1241"/>
      <c r="JYT42" s="1241"/>
      <c r="JYU42" s="1241"/>
      <c r="JYV42" s="1241"/>
      <c r="JYW42" s="1241"/>
      <c r="JYX42" s="1241"/>
      <c r="JYY42" s="1241"/>
      <c r="JYZ42" s="1241"/>
      <c r="JZA42" s="1241"/>
      <c r="JZB42" s="1241"/>
      <c r="JZC42" s="1241"/>
      <c r="JZD42" s="1241"/>
      <c r="JZE42" s="1241"/>
      <c r="JZF42" s="1241"/>
      <c r="JZG42" s="1241"/>
      <c r="JZH42" s="1241"/>
      <c r="JZI42" s="1241"/>
      <c r="JZJ42" s="1241"/>
      <c r="JZK42" s="1241"/>
      <c r="JZL42" s="1241"/>
      <c r="JZM42" s="1241"/>
      <c r="JZN42" s="1241"/>
      <c r="JZO42" s="1241"/>
      <c r="JZP42" s="1241"/>
      <c r="JZQ42" s="1241"/>
      <c r="JZR42" s="1241"/>
      <c r="JZS42" s="1241"/>
      <c r="JZT42" s="1241"/>
      <c r="JZU42" s="1241"/>
      <c r="JZV42" s="1241"/>
      <c r="JZW42" s="1241"/>
      <c r="JZX42" s="1241"/>
      <c r="JZY42" s="1241"/>
      <c r="JZZ42" s="1241"/>
      <c r="KAA42" s="1241"/>
      <c r="KAB42" s="1241"/>
      <c r="KAC42" s="1241"/>
      <c r="KAD42" s="1241"/>
      <c r="KAE42" s="1241"/>
      <c r="KAF42" s="1241"/>
      <c r="KAG42" s="1241"/>
      <c r="KAH42" s="1241"/>
      <c r="KAI42" s="1241"/>
      <c r="KAJ42" s="1241"/>
      <c r="KAK42" s="1241"/>
      <c r="KAL42" s="1241"/>
      <c r="KAM42" s="1241"/>
      <c r="KAN42" s="1241"/>
      <c r="KAO42" s="1241"/>
      <c r="KAP42" s="1241"/>
      <c r="KAQ42" s="1241"/>
      <c r="KAR42" s="1241"/>
      <c r="KAS42" s="1241"/>
      <c r="KAT42" s="1241"/>
      <c r="KAU42" s="1241"/>
      <c r="KAV42" s="1241"/>
      <c r="KAW42" s="1241"/>
      <c r="KAX42" s="1241"/>
      <c r="KAY42" s="1241"/>
      <c r="KAZ42" s="1241"/>
      <c r="KBA42" s="1241"/>
      <c r="KBB42" s="1241"/>
      <c r="KBC42" s="1241"/>
      <c r="KBD42" s="1241"/>
      <c r="KBE42" s="1241"/>
      <c r="KBF42" s="1241"/>
      <c r="KBG42" s="1241"/>
      <c r="KBH42" s="1241"/>
      <c r="KBI42" s="1241"/>
      <c r="KBJ42" s="1241"/>
      <c r="KBK42" s="1241"/>
      <c r="KBL42" s="1241"/>
      <c r="KBM42" s="1241"/>
      <c r="KBN42" s="1241"/>
      <c r="KBO42" s="1241"/>
      <c r="KBP42" s="1241"/>
      <c r="KBQ42" s="1241"/>
      <c r="KBR42" s="1241"/>
      <c r="KBS42" s="1241"/>
      <c r="KBT42" s="1241"/>
      <c r="KBU42" s="1241"/>
      <c r="KBV42" s="1241"/>
      <c r="KBW42" s="1241"/>
      <c r="KBX42" s="1241"/>
      <c r="KBY42" s="1241"/>
      <c r="KBZ42" s="1241"/>
      <c r="KCA42" s="1241"/>
      <c r="KCB42" s="1241"/>
      <c r="KCC42" s="1241"/>
      <c r="KCD42" s="1241"/>
      <c r="KCE42" s="1241"/>
      <c r="KCF42" s="1241"/>
      <c r="KCG42" s="1241"/>
      <c r="KCH42" s="1241"/>
      <c r="KCI42" s="1241"/>
      <c r="KCJ42" s="1241"/>
      <c r="KCK42" s="1241"/>
      <c r="KCL42" s="1241"/>
      <c r="KCM42" s="1241"/>
      <c r="KCN42" s="1241"/>
      <c r="KCO42" s="1241"/>
      <c r="KCP42" s="1241"/>
      <c r="KCQ42" s="1241"/>
      <c r="KCR42" s="1241"/>
      <c r="KCS42" s="1241"/>
      <c r="KCT42" s="1241"/>
      <c r="KCU42" s="1241"/>
      <c r="KCV42" s="1241"/>
      <c r="KCW42" s="1241"/>
      <c r="KCX42" s="1241"/>
      <c r="KCY42" s="1241"/>
      <c r="KCZ42" s="1241"/>
      <c r="KDA42" s="1241"/>
      <c r="KDB42" s="1241"/>
      <c r="KDC42" s="1241"/>
      <c r="KDD42" s="1241"/>
      <c r="KDE42" s="1241"/>
      <c r="KDF42" s="1241"/>
      <c r="KDG42" s="1241"/>
      <c r="KDH42" s="1241"/>
      <c r="KDI42" s="1241"/>
      <c r="KDJ42" s="1241"/>
      <c r="KDK42" s="1241"/>
      <c r="KDL42" s="1241"/>
      <c r="KDM42" s="1241"/>
      <c r="KDN42" s="1241"/>
      <c r="KDO42" s="1241"/>
      <c r="KDP42" s="1241"/>
      <c r="KDQ42" s="1241"/>
      <c r="KDR42" s="1241"/>
      <c r="KDS42" s="1241"/>
      <c r="KDT42" s="1241"/>
      <c r="KDU42" s="1241"/>
      <c r="KDV42" s="1241"/>
      <c r="KDW42" s="1241"/>
      <c r="KDX42" s="1241"/>
      <c r="KDY42" s="1241"/>
      <c r="KDZ42" s="1241"/>
      <c r="KEA42" s="1241"/>
      <c r="KEB42" s="1241"/>
      <c r="KEC42" s="1241"/>
      <c r="KED42" s="1241"/>
      <c r="KEE42" s="1241"/>
      <c r="KEF42" s="1241"/>
      <c r="KEG42" s="1241"/>
      <c r="KEH42" s="1241"/>
      <c r="KEI42" s="1241"/>
      <c r="KEJ42" s="1241"/>
      <c r="KEK42" s="1241"/>
      <c r="KEL42" s="1241"/>
      <c r="KEM42" s="1241"/>
      <c r="KEN42" s="1241"/>
      <c r="KEO42" s="1241"/>
      <c r="KEP42" s="1241"/>
      <c r="KEQ42" s="1241"/>
      <c r="KER42" s="1241"/>
      <c r="KES42" s="1241"/>
      <c r="KET42" s="1241"/>
      <c r="KEU42" s="1241"/>
      <c r="KEV42" s="1241"/>
      <c r="KEW42" s="1241"/>
      <c r="KEX42" s="1241"/>
      <c r="KEY42" s="1241"/>
      <c r="KEZ42" s="1241"/>
      <c r="KFA42" s="1241"/>
      <c r="KFB42" s="1241"/>
      <c r="KFC42" s="1241"/>
      <c r="KFD42" s="1241"/>
      <c r="KFE42" s="1241"/>
      <c r="KFF42" s="1241"/>
      <c r="KFG42" s="1241"/>
      <c r="KFH42" s="1241"/>
      <c r="KFI42" s="1241"/>
      <c r="KFJ42" s="1241"/>
      <c r="KFK42" s="1241"/>
      <c r="KFL42" s="1241"/>
      <c r="KFM42" s="1241"/>
      <c r="KFN42" s="1241"/>
      <c r="KFO42" s="1241"/>
      <c r="KFP42" s="1241"/>
      <c r="KFQ42" s="1241"/>
      <c r="KFR42" s="1241"/>
      <c r="KFS42" s="1241"/>
      <c r="KFT42" s="1241"/>
      <c r="KFU42" s="1241"/>
      <c r="KFV42" s="1241"/>
      <c r="KFW42" s="1241"/>
      <c r="KFX42" s="1241"/>
      <c r="KFY42" s="1241"/>
      <c r="KFZ42" s="1241"/>
      <c r="KGA42" s="1241"/>
      <c r="KGB42" s="1241"/>
      <c r="KGC42" s="1241"/>
      <c r="KGD42" s="1241"/>
      <c r="KGE42" s="1241"/>
      <c r="KGF42" s="1241"/>
      <c r="KGG42" s="1241"/>
      <c r="KGH42" s="1241"/>
      <c r="KGI42" s="1241"/>
      <c r="KGJ42" s="1241"/>
      <c r="KGK42" s="1241"/>
      <c r="KGL42" s="1241"/>
      <c r="KGM42" s="1241"/>
      <c r="KGN42" s="1241"/>
      <c r="KGO42" s="1241"/>
      <c r="KGP42" s="1241"/>
      <c r="KGQ42" s="1241"/>
      <c r="KGR42" s="1241"/>
      <c r="KGS42" s="1241"/>
      <c r="KGT42" s="1241"/>
      <c r="KGU42" s="1241"/>
      <c r="KGV42" s="1241"/>
      <c r="KGW42" s="1241"/>
      <c r="KGX42" s="1241"/>
      <c r="KGY42" s="1241"/>
      <c r="KGZ42" s="1241"/>
      <c r="KHA42" s="1241"/>
      <c r="KHB42" s="1241"/>
      <c r="KHC42" s="1241"/>
      <c r="KHD42" s="1241"/>
      <c r="KHE42" s="1241"/>
      <c r="KHF42" s="1241"/>
      <c r="KHG42" s="1241"/>
      <c r="KHH42" s="1241"/>
      <c r="KHI42" s="1241"/>
      <c r="KHJ42" s="1241"/>
      <c r="KHK42" s="1241"/>
      <c r="KHL42" s="1241"/>
      <c r="KHM42" s="1241"/>
      <c r="KHN42" s="1241"/>
      <c r="KHO42" s="1241"/>
      <c r="KHP42" s="1241"/>
      <c r="KHQ42" s="1241"/>
      <c r="KHR42" s="1241"/>
      <c r="KHS42" s="1241"/>
      <c r="KHT42" s="1241"/>
      <c r="KHU42" s="1241"/>
      <c r="KHV42" s="1241"/>
      <c r="KHW42" s="1241"/>
      <c r="KHX42" s="1241"/>
      <c r="KHY42" s="1241"/>
      <c r="KHZ42" s="1241"/>
      <c r="KIA42" s="1241"/>
      <c r="KIB42" s="1241"/>
      <c r="KIC42" s="1241"/>
      <c r="KID42" s="1241"/>
      <c r="KIE42" s="1241"/>
      <c r="KIF42" s="1241"/>
      <c r="KIG42" s="1241"/>
      <c r="KIH42" s="1241"/>
      <c r="KII42" s="1241"/>
      <c r="KIJ42" s="1241"/>
      <c r="KIK42" s="1241"/>
      <c r="KIL42" s="1241"/>
      <c r="KIM42" s="1241"/>
      <c r="KIN42" s="1241"/>
      <c r="KIO42" s="1241"/>
      <c r="KIP42" s="1241"/>
      <c r="KIQ42" s="1241"/>
      <c r="KIR42" s="1241"/>
      <c r="KIS42" s="1241"/>
      <c r="KIT42" s="1241"/>
      <c r="KIU42" s="1241"/>
      <c r="KIV42" s="1241"/>
      <c r="KIW42" s="1241"/>
      <c r="KIX42" s="1241"/>
      <c r="KIY42" s="1241"/>
      <c r="KIZ42" s="1241"/>
      <c r="KJA42" s="1241"/>
      <c r="KJB42" s="1241"/>
      <c r="KJC42" s="1241"/>
      <c r="KJD42" s="1241"/>
      <c r="KJE42" s="1241"/>
      <c r="KJF42" s="1241"/>
      <c r="KJG42" s="1241"/>
      <c r="KJH42" s="1241"/>
      <c r="KJI42" s="1241"/>
      <c r="KJJ42" s="1241"/>
      <c r="KJK42" s="1241"/>
      <c r="KJL42" s="1241"/>
      <c r="KJM42" s="1241"/>
      <c r="KJN42" s="1241"/>
      <c r="KJO42" s="1241"/>
      <c r="KJP42" s="1241"/>
      <c r="KJQ42" s="1241"/>
      <c r="KJR42" s="1241"/>
      <c r="KJS42" s="1241"/>
      <c r="KJT42" s="1241"/>
      <c r="KJU42" s="1241"/>
      <c r="KJV42" s="1241"/>
      <c r="KJW42" s="1241"/>
      <c r="KJX42" s="1241"/>
      <c r="KJY42" s="1241"/>
      <c r="KJZ42" s="1241"/>
      <c r="KKA42" s="1241"/>
      <c r="KKB42" s="1241"/>
      <c r="KKC42" s="1241"/>
      <c r="KKD42" s="1241"/>
      <c r="KKE42" s="1241"/>
      <c r="KKF42" s="1241"/>
      <c r="KKG42" s="1241"/>
      <c r="KKH42" s="1241"/>
      <c r="KKI42" s="1241"/>
      <c r="KKJ42" s="1241"/>
      <c r="KKK42" s="1241"/>
      <c r="KKL42" s="1241"/>
      <c r="KKM42" s="1241"/>
      <c r="KKN42" s="1241"/>
      <c r="KKO42" s="1241"/>
      <c r="KKP42" s="1241"/>
      <c r="KKQ42" s="1241"/>
      <c r="KKR42" s="1241"/>
      <c r="KKS42" s="1241"/>
      <c r="KKT42" s="1241"/>
      <c r="KKU42" s="1241"/>
      <c r="KKV42" s="1241"/>
      <c r="KKW42" s="1241"/>
      <c r="KKX42" s="1241"/>
      <c r="KKY42" s="1241"/>
      <c r="KKZ42" s="1241"/>
      <c r="KLA42" s="1241"/>
      <c r="KLB42" s="1241"/>
      <c r="KLC42" s="1241"/>
      <c r="KLD42" s="1241"/>
      <c r="KLE42" s="1241"/>
      <c r="KLF42" s="1241"/>
      <c r="KLG42" s="1241"/>
      <c r="KLH42" s="1241"/>
      <c r="KLI42" s="1241"/>
      <c r="KLJ42" s="1241"/>
      <c r="KLK42" s="1241"/>
      <c r="KLL42" s="1241"/>
      <c r="KLM42" s="1241"/>
      <c r="KLN42" s="1241"/>
      <c r="KLO42" s="1241"/>
      <c r="KLP42" s="1241"/>
      <c r="KLQ42" s="1241"/>
      <c r="KLR42" s="1241"/>
      <c r="KLS42" s="1241"/>
      <c r="KLT42" s="1241"/>
      <c r="KLU42" s="1241"/>
      <c r="KLV42" s="1241"/>
      <c r="KLW42" s="1241"/>
      <c r="KLX42" s="1241"/>
      <c r="KLY42" s="1241"/>
      <c r="KLZ42" s="1241"/>
      <c r="KMA42" s="1241"/>
      <c r="KMB42" s="1241"/>
      <c r="KMC42" s="1241"/>
      <c r="KMD42" s="1241"/>
      <c r="KME42" s="1241"/>
      <c r="KMF42" s="1241"/>
      <c r="KMG42" s="1241"/>
      <c r="KMH42" s="1241"/>
      <c r="KMI42" s="1241"/>
      <c r="KMJ42" s="1241"/>
      <c r="KMK42" s="1241"/>
      <c r="KML42" s="1241"/>
      <c r="KMM42" s="1241"/>
      <c r="KMN42" s="1241"/>
      <c r="KMO42" s="1241"/>
      <c r="KMP42" s="1241"/>
      <c r="KMQ42" s="1241"/>
      <c r="KMR42" s="1241"/>
      <c r="KMS42" s="1241"/>
      <c r="KMT42" s="1241"/>
      <c r="KMU42" s="1241"/>
      <c r="KMV42" s="1241"/>
      <c r="KMW42" s="1241"/>
      <c r="KMX42" s="1241"/>
      <c r="KMY42" s="1241"/>
      <c r="KMZ42" s="1241"/>
      <c r="KNA42" s="1241"/>
      <c r="KNB42" s="1241"/>
      <c r="KNC42" s="1241"/>
      <c r="KND42" s="1241"/>
      <c r="KNE42" s="1241"/>
      <c r="KNF42" s="1241"/>
      <c r="KNG42" s="1241"/>
      <c r="KNH42" s="1241"/>
      <c r="KNI42" s="1241"/>
      <c r="KNJ42" s="1241"/>
      <c r="KNK42" s="1241"/>
      <c r="KNL42" s="1241"/>
      <c r="KNM42" s="1241"/>
      <c r="KNN42" s="1241"/>
      <c r="KNO42" s="1241"/>
      <c r="KNP42" s="1241"/>
      <c r="KNQ42" s="1241"/>
      <c r="KNR42" s="1241"/>
      <c r="KNS42" s="1241"/>
      <c r="KNT42" s="1241"/>
      <c r="KNU42" s="1241"/>
      <c r="KNV42" s="1241"/>
      <c r="KNW42" s="1241"/>
      <c r="KNX42" s="1241"/>
      <c r="KNY42" s="1241"/>
      <c r="KNZ42" s="1241"/>
      <c r="KOA42" s="1241"/>
      <c r="KOB42" s="1241"/>
      <c r="KOC42" s="1241"/>
      <c r="KOD42" s="1241"/>
      <c r="KOE42" s="1241"/>
      <c r="KOF42" s="1241"/>
      <c r="KOG42" s="1241"/>
      <c r="KOH42" s="1241"/>
      <c r="KOI42" s="1241"/>
      <c r="KOJ42" s="1241"/>
      <c r="KOK42" s="1241"/>
      <c r="KOL42" s="1241"/>
      <c r="KOM42" s="1241"/>
      <c r="KON42" s="1241"/>
      <c r="KOO42" s="1241"/>
      <c r="KOP42" s="1241"/>
      <c r="KOQ42" s="1241"/>
      <c r="KOR42" s="1241"/>
      <c r="KOS42" s="1241"/>
      <c r="KOT42" s="1241"/>
      <c r="KOU42" s="1241"/>
      <c r="KOV42" s="1241"/>
      <c r="KOW42" s="1241"/>
      <c r="KOX42" s="1241"/>
      <c r="KOY42" s="1241"/>
      <c r="KOZ42" s="1241"/>
      <c r="KPA42" s="1241"/>
      <c r="KPB42" s="1241"/>
      <c r="KPC42" s="1241"/>
      <c r="KPD42" s="1241"/>
      <c r="KPE42" s="1241"/>
      <c r="KPF42" s="1241"/>
      <c r="KPG42" s="1241"/>
      <c r="KPH42" s="1241"/>
      <c r="KPI42" s="1241"/>
      <c r="KPJ42" s="1241"/>
      <c r="KPK42" s="1241"/>
      <c r="KPL42" s="1241"/>
      <c r="KPM42" s="1241"/>
      <c r="KPN42" s="1241"/>
      <c r="KPO42" s="1241"/>
      <c r="KPP42" s="1241"/>
      <c r="KPQ42" s="1241"/>
      <c r="KPR42" s="1241"/>
      <c r="KPS42" s="1241"/>
      <c r="KPT42" s="1241"/>
      <c r="KPU42" s="1241"/>
      <c r="KPV42" s="1241"/>
      <c r="KPW42" s="1241"/>
      <c r="KPX42" s="1241"/>
      <c r="KPY42" s="1241"/>
      <c r="KPZ42" s="1241"/>
      <c r="KQA42" s="1241"/>
      <c r="KQB42" s="1241"/>
      <c r="KQC42" s="1241"/>
      <c r="KQD42" s="1241"/>
      <c r="KQE42" s="1241"/>
      <c r="KQF42" s="1241"/>
      <c r="KQG42" s="1241"/>
      <c r="KQH42" s="1241"/>
      <c r="KQI42" s="1241"/>
      <c r="KQJ42" s="1241"/>
      <c r="KQK42" s="1241"/>
      <c r="KQL42" s="1241"/>
      <c r="KQM42" s="1241"/>
      <c r="KQN42" s="1241"/>
      <c r="KQO42" s="1241"/>
      <c r="KQP42" s="1241"/>
      <c r="KQQ42" s="1241"/>
      <c r="KQR42" s="1241"/>
      <c r="KQS42" s="1241"/>
      <c r="KQT42" s="1241"/>
      <c r="KQU42" s="1241"/>
      <c r="KQV42" s="1241"/>
      <c r="KQW42" s="1241"/>
      <c r="KQX42" s="1241"/>
      <c r="KQY42" s="1241"/>
      <c r="KQZ42" s="1241"/>
      <c r="KRA42" s="1241"/>
      <c r="KRB42" s="1241"/>
      <c r="KRC42" s="1241"/>
      <c r="KRD42" s="1241"/>
      <c r="KRE42" s="1241"/>
      <c r="KRF42" s="1241"/>
      <c r="KRG42" s="1241"/>
      <c r="KRH42" s="1241"/>
      <c r="KRI42" s="1241"/>
      <c r="KRJ42" s="1241"/>
      <c r="KRK42" s="1241"/>
      <c r="KRL42" s="1241"/>
      <c r="KRM42" s="1241"/>
      <c r="KRN42" s="1241"/>
      <c r="KRO42" s="1241"/>
      <c r="KRP42" s="1241"/>
      <c r="KRQ42" s="1241"/>
      <c r="KRR42" s="1241"/>
      <c r="KRS42" s="1241"/>
      <c r="KRT42" s="1241"/>
      <c r="KRU42" s="1241"/>
      <c r="KRV42" s="1241"/>
      <c r="KRW42" s="1241"/>
      <c r="KRX42" s="1241"/>
      <c r="KRY42" s="1241"/>
      <c r="KRZ42" s="1241"/>
      <c r="KSA42" s="1241"/>
      <c r="KSB42" s="1241"/>
      <c r="KSC42" s="1241"/>
      <c r="KSD42" s="1241"/>
      <c r="KSE42" s="1241"/>
      <c r="KSF42" s="1241"/>
      <c r="KSG42" s="1241"/>
      <c r="KSH42" s="1241"/>
      <c r="KSI42" s="1241"/>
      <c r="KSJ42" s="1241"/>
      <c r="KSK42" s="1241"/>
      <c r="KSL42" s="1241"/>
      <c r="KSM42" s="1241"/>
      <c r="KSN42" s="1241"/>
      <c r="KSO42" s="1241"/>
      <c r="KSP42" s="1241"/>
      <c r="KSQ42" s="1241"/>
      <c r="KSR42" s="1241"/>
      <c r="KSS42" s="1241"/>
      <c r="KST42" s="1241"/>
      <c r="KSU42" s="1241"/>
      <c r="KSV42" s="1241"/>
      <c r="KSW42" s="1241"/>
      <c r="KSX42" s="1241"/>
      <c r="KSY42" s="1241"/>
      <c r="KSZ42" s="1241"/>
      <c r="KTA42" s="1241"/>
      <c r="KTB42" s="1241"/>
      <c r="KTC42" s="1241"/>
      <c r="KTD42" s="1241"/>
      <c r="KTE42" s="1241"/>
      <c r="KTF42" s="1241"/>
      <c r="KTG42" s="1241"/>
      <c r="KTH42" s="1241"/>
      <c r="KTI42" s="1241"/>
      <c r="KTJ42" s="1241"/>
      <c r="KTK42" s="1241"/>
      <c r="KTL42" s="1241"/>
      <c r="KTM42" s="1241"/>
      <c r="KTN42" s="1241"/>
      <c r="KTO42" s="1241"/>
      <c r="KTP42" s="1241"/>
      <c r="KTQ42" s="1241"/>
      <c r="KTR42" s="1241"/>
      <c r="KTS42" s="1241"/>
      <c r="KTT42" s="1241"/>
      <c r="KTU42" s="1241"/>
      <c r="KTV42" s="1241"/>
      <c r="KTW42" s="1241"/>
      <c r="KTX42" s="1241"/>
      <c r="KTY42" s="1241"/>
      <c r="KTZ42" s="1241"/>
      <c r="KUA42" s="1241"/>
      <c r="KUB42" s="1241"/>
      <c r="KUC42" s="1241"/>
      <c r="KUD42" s="1241"/>
      <c r="KUE42" s="1241"/>
      <c r="KUF42" s="1241"/>
      <c r="KUG42" s="1241"/>
      <c r="KUH42" s="1241"/>
      <c r="KUI42" s="1241"/>
      <c r="KUJ42" s="1241"/>
      <c r="KUK42" s="1241"/>
      <c r="KUL42" s="1241"/>
      <c r="KUM42" s="1241"/>
      <c r="KUN42" s="1241"/>
      <c r="KUO42" s="1241"/>
      <c r="KUP42" s="1241"/>
      <c r="KUQ42" s="1241"/>
      <c r="KUR42" s="1241"/>
      <c r="KUS42" s="1241"/>
      <c r="KUT42" s="1241"/>
      <c r="KUU42" s="1241"/>
      <c r="KUV42" s="1241"/>
      <c r="KUW42" s="1241"/>
      <c r="KUX42" s="1241"/>
      <c r="KUY42" s="1241"/>
      <c r="KUZ42" s="1241"/>
      <c r="KVA42" s="1241"/>
      <c r="KVB42" s="1241"/>
      <c r="KVC42" s="1241"/>
      <c r="KVD42" s="1241"/>
      <c r="KVE42" s="1241"/>
      <c r="KVF42" s="1241"/>
      <c r="KVG42" s="1241"/>
      <c r="KVH42" s="1241"/>
      <c r="KVI42" s="1241"/>
      <c r="KVJ42" s="1241"/>
      <c r="KVK42" s="1241"/>
      <c r="KVL42" s="1241"/>
      <c r="KVM42" s="1241"/>
      <c r="KVN42" s="1241"/>
      <c r="KVO42" s="1241"/>
      <c r="KVP42" s="1241"/>
      <c r="KVQ42" s="1241"/>
      <c r="KVR42" s="1241"/>
      <c r="KVS42" s="1241"/>
      <c r="KVT42" s="1241"/>
      <c r="KVU42" s="1241"/>
      <c r="KVV42" s="1241"/>
      <c r="KVW42" s="1241"/>
      <c r="KVX42" s="1241"/>
      <c r="KVY42" s="1241"/>
      <c r="KVZ42" s="1241"/>
      <c r="KWA42" s="1241"/>
      <c r="KWB42" s="1241"/>
      <c r="KWC42" s="1241"/>
      <c r="KWD42" s="1241"/>
      <c r="KWE42" s="1241"/>
      <c r="KWF42" s="1241"/>
      <c r="KWG42" s="1241"/>
      <c r="KWH42" s="1241"/>
      <c r="KWI42" s="1241"/>
      <c r="KWJ42" s="1241"/>
      <c r="KWK42" s="1241"/>
      <c r="KWL42" s="1241"/>
      <c r="KWM42" s="1241"/>
      <c r="KWN42" s="1241"/>
      <c r="KWO42" s="1241"/>
      <c r="KWP42" s="1241"/>
      <c r="KWQ42" s="1241"/>
      <c r="KWR42" s="1241"/>
      <c r="KWS42" s="1241"/>
      <c r="KWT42" s="1241"/>
      <c r="KWU42" s="1241"/>
      <c r="KWV42" s="1241"/>
      <c r="KWW42" s="1241"/>
      <c r="KWX42" s="1241"/>
      <c r="KWY42" s="1241"/>
      <c r="KWZ42" s="1241"/>
      <c r="KXA42" s="1241"/>
      <c r="KXB42" s="1241"/>
      <c r="KXC42" s="1241"/>
      <c r="KXD42" s="1241"/>
      <c r="KXE42" s="1241"/>
      <c r="KXF42" s="1241"/>
      <c r="KXG42" s="1241"/>
      <c r="KXH42" s="1241"/>
      <c r="KXI42" s="1241"/>
      <c r="KXJ42" s="1241"/>
      <c r="KXK42" s="1241"/>
      <c r="KXL42" s="1241"/>
      <c r="KXM42" s="1241"/>
      <c r="KXN42" s="1241"/>
      <c r="KXO42" s="1241"/>
      <c r="KXP42" s="1241"/>
      <c r="KXQ42" s="1241"/>
      <c r="KXR42" s="1241"/>
      <c r="KXS42" s="1241"/>
      <c r="KXT42" s="1241"/>
      <c r="KXU42" s="1241"/>
      <c r="KXV42" s="1241"/>
      <c r="KXW42" s="1241"/>
      <c r="KXX42" s="1241"/>
      <c r="KXY42" s="1241"/>
      <c r="KXZ42" s="1241"/>
      <c r="KYA42" s="1241"/>
      <c r="KYB42" s="1241"/>
      <c r="KYC42" s="1241"/>
      <c r="KYD42" s="1241"/>
      <c r="KYE42" s="1241"/>
      <c r="KYF42" s="1241"/>
      <c r="KYG42" s="1241"/>
      <c r="KYH42" s="1241"/>
      <c r="KYI42" s="1241"/>
      <c r="KYJ42" s="1241"/>
      <c r="KYK42" s="1241"/>
      <c r="KYL42" s="1241"/>
      <c r="KYM42" s="1241"/>
      <c r="KYN42" s="1241"/>
      <c r="KYO42" s="1241"/>
      <c r="KYP42" s="1241"/>
      <c r="KYQ42" s="1241"/>
      <c r="KYR42" s="1241"/>
      <c r="KYS42" s="1241"/>
      <c r="KYT42" s="1241"/>
      <c r="KYU42" s="1241"/>
      <c r="KYV42" s="1241"/>
      <c r="KYW42" s="1241"/>
      <c r="KYX42" s="1241"/>
      <c r="KYY42" s="1241"/>
      <c r="KYZ42" s="1241"/>
      <c r="KZA42" s="1241"/>
      <c r="KZB42" s="1241"/>
      <c r="KZC42" s="1241"/>
      <c r="KZD42" s="1241"/>
      <c r="KZE42" s="1241"/>
      <c r="KZF42" s="1241"/>
      <c r="KZG42" s="1241"/>
      <c r="KZH42" s="1241"/>
      <c r="KZI42" s="1241"/>
      <c r="KZJ42" s="1241"/>
      <c r="KZK42" s="1241"/>
      <c r="KZL42" s="1241"/>
      <c r="KZM42" s="1241"/>
      <c r="KZN42" s="1241"/>
      <c r="KZO42" s="1241"/>
      <c r="KZP42" s="1241"/>
      <c r="KZQ42" s="1241"/>
      <c r="KZR42" s="1241"/>
      <c r="KZS42" s="1241"/>
      <c r="KZT42" s="1241"/>
      <c r="KZU42" s="1241"/>
      <c r="KZV42" s="1241"/>
      <c r="KZW42" s="1241"/>
      <c r="KZX42" s="1241"/>
      <c r="KZY42" s="1241"/>
      <c r="KZZ42" s="1241"/>
      <c r="LAA42" s="1241"/>
      <c r="LAB42" s="1241"/>
      <c r="LAC42" s="1241"/>
      <c r="LAD42" s="1241"/>
      <c r="LAE42" s="1241"/>
      <c r="LAF42" s="1241"/>
      <c r="LAG42" s="1241"/>
      <c r="LAH42" s="1241"/>
      <c r="LAI42" s="1241"/>
      <c r="LAJ42" s="1241"/>
      <c r="LAK42" s="1241"/>
      <c r="LAL42" s="1241"/>
      <c r="LAM42" s="1241"/>
      <c r="LAN42" s="1241"/>
      <c r="LAO42" s="1241"/>
      <c r="LAP42" s="1241"/>
      <c r="LAQ42" s="1241"/>
      <c r="LAR42" s="1241"/>
      <c r="LAS42" s="1241"/>
      <c r="LAT42" s="1241"/>
      <c r="LAU42" s="1241"/>
      <c r="LAV42" s="1241"/>
      <c r="LAW42" s="1241"/>
      <c r="LAX42" s="1241"/>
      <c r="LAY42" s="1241"/>
      <c r="LAZ42" s="1241"/>
      <c r="LBA42" s="1241"/>
      <c r="LBB42" s="1241"/>
      <c r="LBC42" s="1241"/>
      <c r="LBD42" s="1241"/>
      <c r="LBE42" s="1241"/>
      <c r="LBF42" s="1241"/>
      <c r="LBG42" s="1241"/>
      <c r="LBH42" s="1241"/>
      <c r="LBI42" s="1241"/>
      <c r="LBJ42" s="1241"/>
      <c r="LBK42" s="1241"/>
      <c r="LBL42" s="1241"/>
      <c r="LBM42" s="1241"/>
      <c r="LBN42" s="1241"/>
      <c r="LBO42" s="1241"/>
      <c r="LBP42" s="1241"/>
      <c r="LBQ42" s="1241"/>
      <c r="LBR42" s="1241"/>
      <c r="LBS42" s="1241"/>
      <c r="LBT42" s="1241"/>
      <c r="LBU42" s="1241"/>
      <c r="LBV42" s="1241"/>
      <c r="LBW42" s="1241"/>
      <c r="LBX42" s="1241"/>
      <c r="LBY42" s="1241"/>
      <c r="LBZ42" s="1241"/>
      <c r="LCA42" s="1241"/>
      <c r="LCB42" s="1241"/>
      <c r="LCC42" s="1241"/>
      <c r="LCD42" s="1241"/>
      <c r="LCE42" s="1241"/>
      <c r="LCF42" s="1241"/>
      <c r="LCG42" s="1241"/>
      <c r="LCH42" s="1241"/>
      <c r="LCI42" s="1241"/>
      <c r="LCJ42" s="1241"/>
      <c r="LCK42" s="1241"/>
      <c r="LCL42" s="1241"/>
      <c r="LCM42" s="1241"/>
      <c r="LCN42" s="1241"/>
      <c r="LCO42" s="1241"/>
      <c r="LCP42" s="1241"/>
      <c r="LCQ42" s="1241"/>
      <c r="LCR42" s="1241"/>
      <c r="LCS42" s="1241"/>
      <c r="LCT42" s="1241"/>
      <c r="LCU42" s="1241"/>
      <c r="LCV42" s="1241"/>
      <c r="LCW42" s="1241"/>
      <c r="LCX42" s="1241"/>
      <c r="LCY42" s="1241"/>
      <c r="LCZ42" s="1241"/>
      <c r="LDA42" s="1241"/>
      <c r="LDB42" s="1241"/>
      <c r="LDC42" s="1241"/>
      <c r="LDD42" s="1241"/>
      <c r="LDE42" s="1241"/>
      <c r="LDF42" s="1241"/>
      <c r="LDG42" s="1241"/>
      <c r="LDH42" s="1241"/>
      <c r="LDI42" s="1241"/>
      <c r="LDJ42" s="1241"/>
      <c r="LDK42" s="1241"/>
      <c r="LDL42" s="1241"/>
      <c r="LDM42" s="1241"/>
      <c r="LDN42" s="1241"/>
      <c r="LDO42" s="1241"/>
      <c r="LDP42" s="1241"/>
      <c r="LDQ42" s="1241"/>
      <c r="LDR42" s="1241"/>
      <c r="LDS42" s="1241"/>
      <c r="LDT42" s="1241"/>
      <c r="LDU42" s="1241"/>
      <c r="LDV42" s="1241"/>
      <c r="LDW42" s="1241"/>
      <c r="LDX42" s="1241"/>
      <c r="LDY42" s="1241"/>
      <c r="LDZ42" s="1241"/>
      <c r="LEA42" s="1241"/>
      <c r="LEB42" s="1241"/>
      <c r="LEC42" s="1241"/>
      <c r="LED42" s="1241"/>
      <c r="LEE42" s="1241"/>
      <c r="LEF42" s="1241"/>
      <c r="LEG42" s="1241"/>
      <c r="LEH42" s="1241"/>
      <c r="LEI42" s="1241"/>
      <c r="LEJ42" s="1241"/>
      <c r="LEK42" s="1241"/>
      <c r="LEL42" s="1241"/>
      <c r="LEM42" s="1241"/>
      <c r="LEN42" s="1241"/>
      <c r="LEO42" s="1241"/>
      <c r="LEP42" s="1241"/>
      <c r="LEQ42" s="1241"/>
      <c r="LER42" s="1241"/>
      <c r="LES42" s="1241"/>
      <c r="LET42" s="1241"/>
      <c r="LEU42" s="1241"/>
      <c r="LEV42" s="1241"/>
      <c r="LEW42" s="1241"/>
      <c r="LEX42" s="1241"/>
      <c r="LEY42" s="1241"/>
      <c r="LEZ42" s="1241"/>
      <c r="LFA42" s="1241"/>
      <c r="LFB42" s="1241"/>
      <c r="LFC42" s="1241"/>
      <c r="LFD42" s="1241"/>
      <c r="LFE42" s="1241"/>
      <c r="LFF42" s="1241"/>
      <c r="LFG42" s="1241"/>
      <c r="LFH42" s="1241"/>
      <c r="LFI42" s="1241"/>
      <c r="LFJ42" s="1241"/>
      <c r="LFK42" s="1241"/>
      <c r="LFL42" s="1241"/>
      <c r="LFM42" s="1241"/>
      <c r="LFN42" s="1241"/>
      <c r="LFO42" s="1241"/>
      <c r="LFP42" s="1241"/>
      <c r="LFQ42" s="1241"/>
      <c r="LFR42" s="1241"/>
      <c r="LFS42" s="1241"/>
      <c r="LFT42" s="1241"/>
      <c r="LFU42" s="1241"/>
      <c r="LFV42" s="1241"/>
      <c r="LFW42" s="1241"/>
      <c r="LFX42" s="1241"/>
      <c r="LFY42" s="1241"/>
      <c r="LFZ42" s="1241"/>
      <c r="LGA42" s="1241"/>
      <c r="LGB42" s="1241"/>
      <c r="LGC42" s="1241"/>
      <c r="LGD42" s="1241"/>
      <c r="LGE42" s="1241"/>
      <c r="LGF42" s="1241"/>
      <c r="LGG42" s="1241"/>
      <c r="LGH42" s="1241"/>
      <c r="LGI42" s="1241"/>
      <c r="LGJ42" s="1241"/>
      <c r="LGK42" s="1241"/>
      <c r="LGL42" s="1241"/>
      <c r="LGM42" s="1241"/>
      <c r="LGN42" s="1241"/>
      <c r="LGO42" s="1241"/>
      <c r="LGP42" s="1241"/>
      <c r="LGQ42" s="1241"/>
      <c r="LGR42" s="1241"/>
      <c r="LGS42" s="1241"/>
      <c r="LGT42" s="1241"/>
      <c r="LGU42" s="1241"/>
      <c r="LGV42" s="1241"/>
      <c r="LGW42" s="1241"/>
      <c r="LGX42" s="1241"/>
      <c r="LGY42" s="1241"/>
      <c r="LGZ42" s="1241"/>
      <c r="LHA42" s="1241"/>
      <c r="LHB42" s="1241"/>
      <c r="LHC42" s="1241"/>
      <c r="LHD42" s="1241"/>
      <c r="LHE42" s="1241"/>
      <c r="LHF42" s="1241"/>
      <c r="LHG42" s="1241"/>
      <c r="LHH42" s="1241"/>
      <c r="LHI42" s="1241"/>
      <c r="LHJ42" s="1241"/>
      <c r="LHK42" s="1241"/>
      <c r="LHL42" s="1241"/>
      <c r="LHM42" s="1241"/>
      <c r="LHN42" s="1241"/>
      <c r="LHO42" s="1241"/>
      <c r="LHP42" s="1241"/>
      <c r="LHQ42" s="1241"/>
      <c r="LHR42" s="1241"/>
      <c r="LHS42" s="1241"/>
      <c r="LHT42" s="1241"/>
      <c r="LHU42" s="1241"/>
      <c r="LHV42" s="1241"/>
      <c r="LHW42" s="1241"/>
      <c r="LHX42" s="1241"/>
      <c r="LHY42" s="1241"/>
      <c r="LHZ42" s="1241"/>
      <c r="LIA42" s="1241"/>
      <c r="LIB42" s="1241"/>
      <c r="LIC42" s="1241"/>
      <c r="LID42" s="1241"/>
      <c r="LIE42" s="1241"/>
      <c r="LIF42" s="1241"/>
      <c r="LIG42" s="1241"/>
      <c r="LIH42" s="1241"/>
      <c r="LII42" s="1241"/>
      <c r="LIJ42" s="1241"/>
      <c r="LIK42" s="1241"/>
      <c r="LIL42" s="1241"/>
      <c r="LIM42" s="1241"/>
      <c r="LIN42" s="1241"/>
      <c r="LIO42" s="1241"/>
      <c r="LIP42" s="1241"/>
      <c r="LIQ42" s="1241"/>
      <c r="LIR42" s="1241"/>
      <c r="LIS42" s="1241"/>
      <c r="LIT42" s="1241"/>
      <c r="LIU42" s="1241"/>
      <c r="LIV42" s="1241"/>
      <c r="LIW42" s="1241"/>
      <c r="LIX42" s="1241"/>
      <c r="LIY42" s="1241"/>
      <c r="LIZ42" s="1241"/>
      <c r="LJA42" s="1241"/>
      <c r="LJB42" s="1241"/>
      <c r="LJC42" s="1241"/>
      <c r="LJD42" s="1241"/>
      <c r="LJE42" s="1241"/>
      <c r="LJF42" s="1241"/>
      <c r="LJG42" s="1241"/>
      <c r="LJH42" s="1241"/>
      <c r="LJI42" s="1241"/>
      <c r="LJJ42" s="1241"/>
      <c r="LJK42" s="1241"/>
      <c r="LJL42" s="1241"/>
      <c r="LJM42" s="1241"/>
      <c r="LJN42" s="1241"/>
      <c r="LJO42" s="1241"/>
      <c r="LJP42" s="1241"/>
      <c r="LJQ42" s="1241"/>
      <c r="LJR42" s="1241"/>
      <c r="LJS42" s="1241"/>
      <c r="LJT42" s="1241"/>
      <c r="LJU42" s="1241"/>
      <c r="LJV42" s="1241"/>
      <c r="LJW42" s="1241"/>
      <c r="LJX42" s="1241"/>
      <c r="LJY42" s="1241"/>
      <c r="LJZ42" s="1241"/>
      <c r="LKA42" s="1241"/>
      <c r="LKB42" s="1241"/>
      <c r="LKC42" s="1241"/>
      <c r="LKD42" s="1241"/>
      <c r="LKE42" s="1241"/>
      <c r="LKF42" s="1241"/>
      <c r="LKG42" s="1241"/>
      <c r="LKH42" s="1241"/>
      <c r="LKI42" s="1241"/>
      <c r="LKJ42" s="1241"/>
      <c r="LKK42" s="1241"/>
      <c r="LKL42" s="1241"/>
      <c r="LKM42" s="1241"/>
      <c r="LKN42" s="1241"/>
      <c r="LKO42" s="1241"/>
      <c r="LKP42" s="1241"/>
      <c r="LKQ42" s="1241"/>
      <c r="LKR42" s="1241"/>
      <c r="LKS42" s="1241"/>
      <c r="LKT42" s="1241"/>
      <c r="LKU42" s="1241"/>
      <c r="LKV42" s="1241"/>
      <c r="LKW42" s="1241"/>
      <c r="LKX42" s="1241"/>
      <c r="LKY42" s="1241"/>
      <c r="LKZ42" s="1241"/>
      <c r="LLA42" s="1241"/>
      <c r="LLB42" s="1241"/>
      <c r="LLC42" s="1241"/>
      <c r="LLD42" s="1241"/>
      <c r="LLE42" s="1241"/>
      <c r="LLF42" s="1241"/>
      <c r="LLG42" s="1241"/>
      <c r="LLH42" s="1241"/>
      <c r="LLI42" s="1241"/>
      <c r="LLJ42" s="1241"/>
      <c r="LLK42" s="1241"/>
      <c r="LLL42" s="1241"/>
      <c r="LLM42" s="1241"/>
      <c r="LLN42" s="1241"/>
      <c r="LLO42" s="1241"/>
      <c r="LLP42" s="1241"/>
      <c r="LLQ42" s="1241"/>
      <c r="LLR42" s="1241"/>
      <c r="LLS42" s="1241"/>
      <c r="LLT42" s="1241"/>
      <c r="LLU42" s="1241"/>
      <c r="LLV42" s="1241"/>
      <c r="LLW42" s="1241"/>
      <c r="LLX42" s="1241"/>
      <c r="LLY42" s="1241"/>
      <c r="LLZ42" s="1241"/>
      <c r="LMA42" s="1241"/>
      <c r="LMB42" s="1241"/>
      <c r="LMC42" s="1241"/>
      <c r="LMD42" s="1241"/>
      <c r="LME42" s="1241"/>
      <c r="LMF42" s="1241"/>
      <c r="LMG42" s="1241"/>
      <c r="LMH42" s="1241"/>
      <c r="LMI42" s="1241"/>
      <c r="LMJ42" s="1241"/>
      <c r="LMK42" s="1241"/>
      <c r="LML42" s="1241"/>
      <c r="LMM42" s="1241"/>
      <c r="LMN42" s="1241"/>
      <c r="LMO42" s="1241"/>
      <c r="LMP42" s="1241"/>
      <c r="LMQ42" s="1241"/>
      <c r="LMR42" s="1241"/>
      <c r="LMS42" s="1241"/>
      <c r="LMT42" s="1241"/>
      <c r="LMU42" s="1241"/>
      <c r="LMV42" s="1241"/>
      <c r="LMW42" s="1241"/>
      <c r="LMX42" s="1241"/>
      <c r="LMY42" s="1241"/>
      <c r="LMZ42" s="1241"/>
      <c r="LNA42" s="1241"/>
      <c r="LNB42" s="1241"/>
      <c r="LNC42" s="1241"/>
      <c r="LND42" s="1241"/>
      <c r="LNE42" s="1241"/>
      <c r="LNF42" s="1241"/>
      <c r="LNG42" s="1241"/>
      <c r="LNH42" s="1241"/>
      <c r="LNI42" s="1241"/>
      <c r="LNJ42" s="1241"/>
      <c r="LNK42" s="1241"/>
      <c r="LNL42" s="1241"/>
      <c r="LNM42" s="1241"/>
      <c r="LNN42" s="1241"/>
      <c r="LNO42" s="1241"/>
      <c r="LNP42" s="1241"/>
      <c r="LNQ42" s="1241"/>
      <c r="LNR42" s="1241"/>
      <c r="LNS42" s="1241"/>
      <c r="LNT42" s="1241"/>
      <c r="LNU42" s="1241"/>
      <c r="LNV42" s="1241"/>
      <c r="LNW42" s="1241"/>
      <c r="LNX42" s="1241"/>
      <c r="LNY42" s="1241"/>
      <c r="LNZ42" s="1241"/>
      <c r="LOA42" s="1241"/>
      <c r="LOB42" s="1241"/>
      <c r="LOC42" s="1241"/>
      <c r="LOD42" s="1241"/>
      <c r="LOE42" s="1241"/>
      <c r="LOF42" s="1241"/>
      <c r="LOG42" s="1241"/>
      <c r="LOH42" s="1241"/>
      <c r="LOI42" s="1241"/>
      <c r="LOJ42" s="1241"/>
      <c r="LOK42" s="1241"/>
      <c r="LOL42" s="1241"/>
      <c r="LOM42" s="1241"/>
      <c r="LON42" s="1241"/>
      <c r="LOO42" s="1241"/>
      <c r="LOP42" s="1241"/>
      <c r="LOQ42" s="1241"/>
      <c r="LOR42" s="1241"/>
      <c r="LOS42" s="1241"/>
      <c r="LOT42" s="1241"/>
      <c r="LOU42" s="1241"/>
      <c r="LOV42" s="1241"/>
      <c r="LOW42" s="1241"/>
      <c r="LOX42" s="1241"/>
      <c r="LOY42" s="1241"/>
      <c r="LOZ42" s="1241"/>
      <c r="LPA42" s="1241"/>
      <c r="LPB42" s="1241"/>
      <c r="LPC42" s="1241"/>
      <c r="LPD42" s="1241"/>
      <c r="LPE42" s="1241"/>
      <c r="LPF42" s="1241"/>
      <c r="LPG42" s="1241"/>
      <c r="LPH42" s="1241"/>
      <c r="LPI42" s="1241"/>
      <c r="LPJ42" s="1241"/>
      <c r="LPK42" s="1241"/>
      <c r="LPL42" s="1241"/>
      <c r="LPM42" s="1241"/>
      <c r="LPN42" s="1241"/>
      <c r="LPO42" s="1241"/>
      <c r="LPP42" s="1241"/>
      <c r="LPQ42" s="1241"/>
      <c r="LPR42" s="1241"/>
      <c r="LPS42" s="1241"/>
      <c r="LPT42" s="1241"/>
      <c r="LPU42" s="1241"/>
      <c r="LPV42" s="1241"/>
      <c r="LPW42" s="1241"/>
      <c r="LPX42" s="1241"/>
      <c r="LPY42" s="1241"/>
      <c r="LPZ42" s="1241"/>
      <c r="LQA42" s="1241"/>
      <c r="LQB42" s="1241"/>
      <c r="LQC42" s="1241"/>
      <c r="LQD42" s="1241"/>
      <c r="LQE42" s="1241"/>
      <c r="LQF42" s="1241"/>
      <c r="LQG42" s="1241"/>
      <c r="LQH42" s="1241"/>
      <c r="LQI42" s="1241"/>
      <c r="LQJ42" s="1241"/>
      <c r="LQK42" s="1241"/>
      <c r="LQL42" s="1241"/>
      <c r="LQM42" s="1241"/>
      <c r="LQN42" s="1241"/>
      <c r="LQO42" s="1241"/>
      <c r="LQP42" s="1241"/>
      <c r="LQQ42" s="1241"/>
      <c r="LQR42" s="1241"/>
      <c r="LQS42" s="1241"/>
      <c r="LQT42" s="1241"/>
      <c r="LQU42" s="1241"/>
      <c r="LQV42" s="1241"/>
      <c r="LQW42" s="1241"/>
      <c r="LQX42" s="1241"/>
      <c r="LQY42" s="1241"/>
      <c r="LQZ42" s="1241"/>
      <c r="LRA42" s="1241"/>
      <c r="LRB42" s="1241"/>
      <c r="LRC42" s="1241"/>
      <c r="LRD42" s="1241"/>
      <c r="LRE42" s="1241"/>
      <c r="LRF42" s="1241"/>
      <c r="LRG42" s="1241"/>
      <c r="LRH42" s="1241"/>
      <c r="LRI42" s="1241"/>
      <c r="LRJ42" s="1241"/>
      <c r="LRK42" s="1241"/>
      <c r="LRL42" s="1241"/>
      <c r="LRM42" s="1241"/>
      <c r="LRN42" s="1241"/>
      <c r="LRO42" s="1241"/>
      <c r="LRP42" s="1241"/>
      <c r="LRQ42" s="1241"/>
      <c r="LRR42" s="1241"/>
      <c r="LRS42" s="1241"/>
      <c r="LRT42" s="1241"/>
      <c r="LRU42" s="1241"/>
      <c r="LRV42" s="1241"/>
      <c r="LRW42" s="1241"/>
      <c r="LRX42" s="1241"/>
      <c r="LRY42" s="1241"/>
      <c r="LRZ42" s="1241"/>
      <c r="LSA42" s="1241"/>
      <c r="LSB42" s="1241"/>
      <c r="LSC42" s="1241"/>
      <c r="LSD42" s="1241"/>
      <c r="LSE42" s="1241"/>
      <c r="LSF42" s="1241"/>
      <c r="LSG42" s="1241"/>
      <c r="LSH42" s="1241"/>
      <c r="LSI42" s="1241"/>
      <c r="LSJ42" s="1241"/>
      <c r="LSK42" s="1241"/>
      <c r="LSL42" s="1241"/>
      <c r="LSM42" s="1241"/>
      <c r="LSN42" s="1241"/>
      <c r="LSO42" s="1241"/>
      <c r="LSP42" s="1241"/>
      <c r="LSQ42" s="1241"/>
      <c r="LSR42" s="1241"/>
      <c r="LSS42" s="1241"/>
      <c r="LST42" s="1241"/>
      <c r="LSU42" s="1241"/>
      <c r="LSV42" s="1241"/>
      <c r="LSW42" s="1241"/>
      <c r="LSX42" s="1241"/>
      <c r="LSY42" s="1241"/>
      <c r="LSZ42" s="1241"/>
      <c r="LTA42" s="1241"/>
      <c r="LTB42" s="1241"/>
      <c r="LTC42" s="1241"/>
      <c r="LTD42" s="1241"/>
      <c r="LTE42" s="1241"/>
      <c r="LTF42" s="1241"/>
      <c r="LTG42" s="1241"/>
      <c r="LTH42" s="1241"/>
      <c r="LTI42" s="1241"/>
      <c r="LTJ42" s="1241"/>
      <c r="LTK42" s="1241"/>
      <c r="LTL42" s="1241"/>
      <c r="LTM42" s="1241"/>
      <c r="LTN42" s="1241"/>
      <c r="LTO42" s="1241"/>
      <c r="LTP42" s="1241"/>
      <c r="LTQ42" s="1241"/>
      <c r="LTR42" s="1241"/>
      <c r="LTS42" s="1241"/>
      <c r="LTT42" s="1241"/>
      <c r="LTU42" s="1241"/>
      <c r="LTV42" s="1241"/>
      <c r="LTW42" s="1241"/>
      <c r="LTX42" s="1241"/>
      <c r="LTY42" s="1241"/>
      <c r="LTZ42" s="1241"/>
      <c r="LUA42" s="1241"/>
      <c r="LUB42" s="1241"/>
      <c r="LUC42" s="1241"/>
      <c r="LUD42" s="1241"/>
      <c r="LUE42" s="1241"/>
      <c r="LUF42" s="1241"/>
      <c r="LUG42" s="1241"/>
      <c r="LUH42" s="1241"/>
      <c r="LUI42" s="1241"/>
      <c r="LUJ42" s="1241"/>
      <c r="LUK42" s="1241"/>
      <c r="LUL42" s="1241"/>
      <c r="LUM42" s="1241"/>
      <c r="LUN42" s="1241"/>
      <c r="LUO42" s="1241"/>
      <c r="LUP42" s="1241"/>
      <c r="LUQ42" s="1241"/>
      <c r="LUR42" s="1241"/>
      <c r="LUS42" s="1241"/>
      <c r="LUT42" s="1241"/>
      <c r="LUU42" s="1241"/>
      <c r="LUV42" s="1241"/>
      <c r="LUW42" s="1241"/>
      <c r="LUX42" s="1241"/>
      <c r="LUY42" s="1241"/>
      <c r="LUZ42" s="1241"/>
      <c r="LVA42" s="1241"/>
      <c r="LVB42" s="1241"/>
      <c r="LVC42" s="1241"/>
      <c r="LVD42" s="1241"/>
      <c r="LVE42" s="1241"/>
      <c r="LVF42" s="1241"/>
      <c r="LVG42" s="1241"/>
      <c r="LVH42" s="1241"/>
      <c r="LVI42" s="1241"/>
      <c r="LVJ42" s="1241"/>
      <c r="LVK42" s="1241"/>
      <c r="LVL42" s="1241"/>
      <c r="LVM42" s="1241"/>
      <c r="LVN42" s="1241"/>
      <c r="LVO42" s="1241"/>
      <c r="LVP42" s="1241"/>
      <c r="LVQ42" s="1241"/>
      <c r="LVR42" s="1241"/>
      <c r="LVS42" s="1241"/>
      <c r="LVT42" s="1241"/>
      <c r="LVU42" s="1241"/>
      <c r="LVV42" s="1241"/>
      <c r="LVW42" s="1241"/>
      <c r="LVX42" s="1241"/>
      <c r="LVY42" s="1241"/>
      <c r="LVZ42" s="1241"/>
      <c r="LWA42" s="1241"/>
      <c r="LWB42" s="1241"/>
      <c r="LWC42" s="1241"/>
      <c r="LWD42" s="1241"/>
      <c r="LWE42" s="1241"/>
      <c r="LWF42" s="1241"/>
      <c r="LWG42" s="1241"/>
      <c r="LWH42" s="1241"/>
      <c r="LWI42" s="1241"/>
      <c r="LWJ42" s="1241"/>
      <c r="LWK42" s="1241"/>
      <c r="LWL42" s="1241"/>
      <c r="LWM42" s="1241"/>
      <c r="LWN42" s="1241"/>
      <c r="LWO42" s="1241"/>
      <c r="LWP42" s="1241"/>
      <c r="LWQ42" s="1241"/>
      <c r="LWR42" s="1241"/>
      <c r="LWS42" s="1241"/>
      <c r="LWT42" s="1241"/>
      <c r="LWU42" s="1241"/>
      <c r="LWV42" s="1241"/>
      <c r="LWW42" s="1241"/>
      <c r="LWX42" s="1241"/>
      <c r="LWY42" s="1241"/>
      <c r="LWZ42" s="1241"/>
      <c r="LXA42" s="1241"/>
      <c r="LXB42" s="1241"/>
      <c r="LXC42" s="1241"/>
      <c r="LXD42" s="1241"/>
      <c r="LXE42" s="1241"/>
      <c r="LXF42" s="1241"/>
      <c r="LXG42" s="1241"/>
      <c r="LXH42" s="1241"/>
      <c r="LXI42" s="1241"/>
      <c r="LXJ42" s="1241"/>
      <c r="LXK42" s="1241"/>
      <c r="LXL42" s="1241"/>
      <c r="LXM42" s="1241"/>
      <c r="LXN42" s="1241"/>
      <c r="LXO42" s="1241"/>
      <c r="LXP42" s="1241"/>
      <c r="LXQ42" s="1241"/>
      <c r="LXR42" s="1241"/>
      <c r="LXS42" s="1241"/>
      <c r="LXT42" s="1241"/>
      <c r="LXU42" s="1241"/>
      <c r="LXV42" s="1241"/>
      <c r="LXW42" s="1241"/>
      <c r="LXX42" s="1241"/>
      <c r="LXY42" s="1241"/>
      <c r="LXZ42" s="1241"/>
      <c r="LYA42" s="1241"/>
      <c r="LYB42" s="1241"/>
      <c r="LYC42" s="1241"/>
      <c r="LYD42" s="1241"/>
      <c r="LYE42" s="1241"/>
      <c r="LYF42" s="1241"/>
      <c r="LYG42" s="1241"/>
      <c r="LYH42" s="1241"/>
      <c r="LYI42" s="1241"/>
      <c r="LYJ42" s="1241"/>
      <c r="LYK42" s="1241"/>
      <c r="LYL42" s="1241"/>
      <c r="LYM42" s="1241"/>
      <c r="LYN42" s="1241"/>
      <c r="LYO42" s="1241"/>
      <c r="LYP42" s="1241"/>
      <c r="LYQ42" s="1241"/>
      <c r="LYR42" s="1241"/>
      <c r="LYS42" s="1241"/>
      <c r="LYT42" s="1241"/>
      <c r="LYU42" s="1241"/>
      <c r="LYV42" s="1241"/>
      <c r="LYW42" s="1241"/>
      <c r="LYX42" s="1241"/>
      <c r="LYY42" s="1241"/>
      <c r="LYZ42" s="1241"/>
      <c r="LZA42" s="1241"/>
      <c r="LZB42" s="1241"/>
      <c r="LZC42" s="1241"/>
      <c r="LZD42" s="1241"/>
      <c r="LZE42" s="1241"/>
      <c r="LZF42" s="1241"/>
      <c r="LZG42" s="1241"/>
      <c r="LZH42" s="1241"/>
      <c r="LZI42" s="1241"/>
      <c r="LZJ42" s="1241"/>
      <c r="LZK42" s="1241"/>
      <c r="LZL42" s="1241"/>
      <c r="LZM42" s="1241"/>
      <c r="LZN42" s="1241"/>
      <c r="LZO42" s="1241"/>
      <c r="LZP42" s="1241"/>
      <c r="LZQ42" s="1241"/>
      <c r="LZR42" s="1241"/>
      <c r="LZS42" s="1241"/>
      <c r="LZT42" s="1241"/>
      <c r="LZU42" s="1241"/>
      <c r="LZV42" s="1241"/>
      <c r="LZW42" s="1241"/>
      <c r="LZX42" s="1241"/>
      <c r="LZY42" s="1241"/>
      <c r="LZZ42" s="1241"/>
      <c r="MAA42" s="1241"/>
      <c r="MAB42" s="1241"/>
      <c r="MAC42" s="1241"/>
      <c r="MAD42" s="1241"/>
      <c r="MAE42" s="1241"/>
      <c r="MAF42" s="1241"/>
      <c r="MAG42" s="1241"/>
      <c r="MAH42" s="1241"/>
      <c r="MAI42" s="1241"/>
      <c r="MAJ42" s="1241"/>
      <c r="MAK42" s="1241"/>
      <c r="MAL42" s="1241"/>
      <c r="MAM42" s="1241"/>
      <c r="MAN42" s="1241"/>
      <c r="MAO42" s="1241"/>
      <c r="MAP42" s="1241"/>
      <c r="MAQ42" s="1241"/>
      <c r="MAR42" s="1241"/>
      <c r="MAS42" s="1241"/>
      <c r="MAT42" s="1241"/>
      <c r="MAU42" s="1241"/>
      <c r="MAV42" s="1241"/>
      <c r="MAW42" s="1241"/>
      <c r="MAX42" s="1241"/>
      <c r="MAY42" s="1241"/>
      <c r="MAZ42" s="1241"/>
      <c r="MBA42" s="1241"/>
      <c r="MBB42" s="1241"/>
      <c r="MBC42" s="1241"/>
      <c r="MBD42" s="1241"/>
      <c r="MBE42" s="1241"/>
      <c r="MBF42" s="1241"/>
      <c r="MBG42" s="1241"/>
      <c r="MBH42" s="1241"/>
      <c r="MBI42" s="1241"/>
      <c r="MBJ42" s="1241"/>
      <c r="MBK42" s="1241"/>
      <c r="MBL42" s="1241"/>
      <c r="MBM42" s="1241"/>
      <c r="MBN42" s="1241"/>
      <c r="MBO42" s="1241"/>
      <c r="MBP42" s="1241"/>
      <c r="MBQ42" s="1241"/>
      <c r="MBR42" s="1241"/>
      <c r="MBS42" s="1241"/>
      <c r="MBT42" s="1241"/>
      <c r="MBU42" s="1241"/>
      <c r="MBV42" s="1241"/>
      <c r="MBW42" s="1241"/>
      <c r="MBX42" s="1241"/>
      <c r="MBY42" s="1241"/>
      <c r="MBZ42" s="1241"/>
      <c r="MCA42" s="1241"/>
      <c r="MCB42" s="1241"/>
      <c r="MCC42" s="1241"/>
      <c r="MCD42" s="1241"/>
      <c r="MCE42" s="1241"/>
      <c r="MCF42" s="1241"/>
      <c r="MCG42" s="1241"/>
      <c r="MCH42" s="1241"/>
      <c r="MCI42" s="1241"/>
      <c r="MCJ42" s="1241"/>
      <c r="MCK42" s="1241"/>
      <c r="MCL42" s="1241"/>
      <c r="MCM42" s="1241"/>
      <c r="MCN42" s="1241"/>
      <c r="MCO42" s="1241"/>
      <c r="MCP42" s="1241"/>
      <c r="MCQ42" s="1241"/>
      <c r="MCR42" s="1241"/>
      <c r="MCS42" s="1241"/>
      <c r="MCT42" s="1241"/>
      <c r="MCU42" s="1241"/>
      <c r="MCV42" s="1241"/>
      <c r="MCW42" s="1241"/>
      <c r="MCX42" s="1241"/>
      <c r="MCY42" s="1241"/>
      <c r="MCZ42" s="1241"/>
      <c r="MDA42" s="1241"/>
      <c r="MDB42" s="1241"/>
      <c r="MDC42" s="1241"/>
      <c r="MDD42" s="1241"/>
      <c r="MDE42" s="1241"/>
      <c r="MDF42" s="1241"/>
      <c r="MDG42" s="1241"/>
      <c r="MDH42" s="1241"/>
      <c r="MDI42" s="1241"/>
      <c r="MDJ42" s="1241"/>
      <c r="MDK42" s="1241"/>
      <c r="MDL42" s="1241"/>
      <c r="MDM42" s="1241"/>
      <c r="MDN42" s="1241"/>
      <c r="MDO42" s="1241"/>
      <c r="MDP42" s="1241"/>
      <c r="MDQ42" s="1241"/>
      <c r="MDR42" s="1241"/>
      <c r="MDS42" s="1241"/>
      <c r="MDT42" s="1241"/>
      <c r="MDU42" s="1241"/>
      <c r="MDV42" s="1241"/>
      <c r="MDW42" s="1241"/>
      <c r="MDX42" s="1241"/>
      <c r="MDY42" s="1241"/>
      <c r="MDZ42" s="1241"/>
      <c r="MEA42" s="1241"/>
      <c r="MEB42" s="1241"/>
      <c r="MEC42" s="1241"/>
      <c r="MED42" s="1241"/>
      <c r="MEE42" s="1241"/>
      <c r="MEF42" s="1241"/>
      <c r="MEG42" s="1241"/>
      <c r="MEH42" s="1241"/>
      <c r="MEI42" s="1241"/>
      <c r="MEJ42" s="1241"/>
      <c r="MEK42" s="1241"/>
      <c r="MEL42" s="1241"/>
      <c r="MEM42" s="1241"/>
      <c r="MEN42" s="1241"/>
      <c r="MEO42" s="1241"/>
      <c r="MEP42" s="1241"/>
      <c r="MEQ42" s="1241"/>
      <c r="MER42" s="1241"/>
      <c r="MES42" s="1241"/>
      <c r="MET42" s="1241"/>
      <c r="MEU42" s="1241"/>
      <c r="MEV42" s="1241"/>
      <c r="MEW42" s="1241"/>
      <c r="MEX42" s="1241"/>
      <c r="MEY42" s="1241"/>
      <c r="MEZ42" s="1241"/>
      <c r="MFA42" s="1241"/>
      <c r="MFB42" s="1241"/>
      <c r="MFC42" s="1241"/>
      <c r="MFD42" s="1241"/>
      <c r="MFE42" s="1241"/>
      <c r="MFF42" s="1241"/>
      <c r="MFG42" s="1241"/>
      <c r="MFH42" s="1241"/>
      <c r="MFI42" s="1241"/>
      <c r="MFJ42" s="1241"/>
      <c r="MFK42" s="1241"/>
      <c r="MFL42" s="1241"/>
      <c r="MFM42" s="1241"/>
      <c r="MFN42" s="1241"/>
      <c r="MFO42" s="1241"/>
      <c r="MFP42" s="1241"/>
      <c r="MFQ42" s="1241"/>
      <c r="MFR42" s="1241"/>
      <c r="MFS42" s="1241"/>
      <c r="MFT42" s="1241"/>
      <c r="MFU42" s="1241"/>
      <c r="MFV42" s="1241"/>
      <c r="MFW42" s="1241"/>
      <c r="MFX42" s="1241"/>
      <c r="MFY42" s="1241"/>
      <c r="MFZ42" s="1241"/>
      <c r="MGA42" s="1241"/>
      <c r="MGB42" s="1241"/>
      <c r="MGC42" s="1241"/>
      <c r="MGD42" s="1241"/>
      <c r="MGE42" s="1241"/>
      <c r="MGF42" s="1241"/>
      <c r="MGG42" s="1241"/>
      <c r="MGH42" s="1241"/>
      <c r="MGI42" s="1241"/>
      <c r="MGJ42" s="1241"/>
      <c r="MGK42" s="1241"/>
      <c r="MGL42" s="1241"/>
      <c r="MGM42" s="1241"/>
      <c r="MGN42" s="1241"/>
      <c r="MGO42" s="1241"/>
      <c r="MGP42" s="1241"/>
      <c r="MGQ42" s="1241"/>
      <c r="MGR42" s="1241"/>
      <c r="MGS42" s="1241"/>
      <c r="MGT42" s="1241"/>
      <c r="MGU42" s="1241"/>
      <c r="MGV42" s="1241"/>
      <c r="MGW42" s="1241"/>
      <c r="MGX42" s="1241"/>
      <c r="MGY42" s="1241"/>
      <c r="MGZ42" s="1241"/>
      <c r="MHA42" s="1241"/>
      <c r="MHB42" s="1241"/>
      <c r="MHC42" s="1241"/>
      <c r="MHD42" s="1241"/>
      <c r="MHE42" s="1241"/>
      <c r="MHF42" s="1241"/>
      <c r="MHG42" s="1241"/>
      <c r="MHH42" s="1241"/>
      <c r="MHI42" s="1241"/>
      <c r="MHJ42" s="1241"/>
      <c r="MHK42" s="1241"/>
      <c r="MHL42" s="1241"/>
      <c r="MHM42" s="1241"/>
      <c r="MHN42" s="1241"/>
      <c r="MHO42" s="1241"/>
      <c r="MHP42" s="1241"/>
      <c r="MHQ42" s="1241"/>
      <c r="MHR42" s="1241"/>
      <c r="MHS42" s="1241"/>
      <c r="MHT42" s="1241"/>
      <c r="MHU42" s="1241"/>
      <c r="MHV42" s="1241"/>
      <c r="MHW42" s="1241"/>
      <c r="MHX42" s="1241"/>
      <c r="MHY42" s="1241"/>
      <c r="MHZ42" s="1241"/>
      <c r="MIA42" s="1241"/>
      <c r="MIB42" s="1241"/>
      <c r="MIC42" s="1241"/>
      <c r="MID42" s="1241"/>
      <c r="MIE42" s="1241"/>
      <c r="MIF42" s="1241"/>
      <c r="MIG42" s="1241"/>
      <c r="MIH42" s="1241"/>
      <c r="MII42" s="1241"/>
      <c r="MIJ42" s="1241"/>
      <c r="MIK42" s="1241"/>
      <c r="MIL42" s="1241"/>
      <c r="MIM42" s="1241"/>
      <c r="MIN42" s="1241"/>
      <c r="MIO42" s="1241"/>
      <c r="MIP42" s="1241"/>
      <c r="MIQ42" s="1241"/>
      <c r="MIR42" s="1241"/>
      <c r="MIS42" s="1241"/>
      <c r="MIT42" s="1241"/>
      <c r="MIU42" s="1241"/>
      <c r="MIV42" s="1241"/>
      <c r="MIW42" s="1241"/>
      <c r="MIX42" s="1241"/>
      <c r="MIY42" s="1241"/>
      <c r="MIZ42" s="1241"/>
      <c r="MJA42" s="1241"/>
      <c r="MJB42" s="1241"/>
      <c r="MJC42" s="1241"/>
      <c r="MJD42" s="1241"/>
      <c r="MJE42" s="1241"/>
      <c r="MJF42" s="1241"/>
      <c r="MJG42" s="1241"/>
      <c r="MJH42" s="1241"/>
      <c r="MJI42" s="1241"/>
      <c r="MJJ42" s="1241"/>
      <c r="MJK42" s="1241"/>
      <c r="MJL42" s="1241"/>
      <c r="MJM42" s="1241"/>
      <c r="MJN42" s="1241"/>
      <c r="MJO42" s="1241"/>
      <c r="MJP42" s="1241"/>
      <c r="MJQ42" s="1241"/>
      <c r="MJR42" s="1241"/>
      <c r="MJS42" s="1241"/>
      <c r="MJT42" s="1241"/>
      <c r="MJU42" s="1241"/>
      <c r="MJV42" s="1241"/>
      <c r="MJW42" s="1241"/>
      <c r="MJX42" s="1241"/>
      <c r="MJY42" s="1241"/>
      <c r="MJZ42" s="1241"/>
      <c r="MKA42" s="1241"/>
      <c r="MKB42" s="1241"/>
      <c r="MKC42" s="1241"/>
      <c r="MKD42" s="1241"/>
      <c r="MKE42" s="1241"/>
      <c r="MKF42" s="1241"/>
      <c r="MKG42" s="1241"/>
      <c r="MKH42" s="1241"/>
      <c r="MKI42" s="1241"/>
      <c r="MKJ42" s="1241"/>
      <c r="MKK42" s="1241"/>
      <c r="MKL42" s="1241"/>
      <c r="MKM42" s="1241"/>
      <c r="MKN42" s="1241"/>
      <c r="MKO42" s="1241"/>
      <c r="MKP42" s="1241"/>
      <c r="MKQ42" s="1241"/>
      <c r="MKR42" s="1241"/>
      <c r="MKS42" s="1241"/>
      <c r="MKT42" s="1241"/>
      <c r="MKU42" s="1241"/>
      <c r="MKV42" s="1241"/>
      <c r="MKW42" s="1241"/>
      <c r="MKX42" s="1241"/>
      <c r="MKY42" s="1241"/>
      <c r="MKZ42" s="1241"/>
      <c r="MLA42" s="1241"/>
      <c r="MLB42" s="1241"/>
      <c r="MLC42" s="1241"/>
      <c r="MLD42" s="1241"/>
      <c r="MLE42" s="1241"/>
      <c r="MLF42" s="1241"/>
      <c r="MLG42" s="1241"/>
      <c r="MLH42" s="1241"/>
      <c r="MLI42" s="1241"/>
      <c r="MLJ42" s="1241"/>
      <c r="MLK42" s="1241"/>
      <c r="MLL42" s="1241"/>
      <c r="MLM42" s="1241"/>
      <c r="MLN42" s="1241"/>
      <c r="MLO42" s="1241"/>
      <c r="MLP42" s="1241"/>
      <c r="MLQ42" s="1241"/>
      <c r="MLR42" s="1241"/>
      <c r="MLS42" s="1241"/>
      <c r="MLT42" s="1241"/>
      <c r="MLU42" s="1241"/>
      <c r="MLV42" s="1241"/>
      <c r="MLW42" s="1241"/>
      <c r="MLX42" s="1241"/>
      <c r="MLY42" s="1241"/>
      <c r="MLZ42" s="1241"/>
      <c r="MMA42" s="1241"/>
      <c r="MMB42" s="1241"/>
      <c r="MMC42" s="1241"/>
      <c r="MMD42" s="1241"/>
      <c r="MME42" s="1241"/>
      <c r="MMF42" s="1241"/>
      <c r="MMG42" s="1241"/>
      <c r="MMH42" s="1241"/>
      <c r="MMI42" s="1241"/>
      <c r="MMJ42" s="1241"/>
      <c r="MMK42" s="1241"/>
      <c r="MML42" s="1241"/>
      <c r="MMM42" s="1241"/>
      <c r="MMN42" s="1241"/>
      <c r="MMO42" s="1241"/>
      <c r="MMP42" s="1241"/>
      <c r="MMQ42" s="1241"/>
      <c r="MMR42" s="1241"/>
      <c r="MMS42" s="1241"/>
      <c r="MMT42" s="1241"/>
      <c r="MMU42" s="1241"/>
      <c r="MMV42" s="1241"/>
      <c r="MMW42" s="1241"/>
      <c r="MMX42" s="1241"/>
      <c r="MMY42" s="1241"/>
      <c r="MMZ42" s="1241"/>
      <c r="MNA42" s="1241"/>
      <c r="MNB42" s="1241"/>
      <c r="MNC42" s="1241"/>
      <c r="MND42" s="1241"/>
      <c r="MNE42" s="1241"/>
      <c r="MNF42" s="1241"/>
      <c r="MNG42" s="1241"/>
      <c r="MNH42" s="1241"/>
      <c r="MNI42" s="1241"/>
      <c r="MNJ42" s="1241"/>
      <c r="MNK42" s="1241"/>
      <c r="MNL42" s="1241"/>
      <c r="MNM42" s="1241"/>
      <c r="MNN42" s="1241"/>
      <c r="MNO42" s="1241"/>
      <c r="MNP42" s="1241"/>
      <c r="MNQ42" s="1241"/>
      <c r="MNR42" s="1241"/>
      <c r="MNS42" s="1241"/>
      <c r="MNT42" s="1241"/>
      <c r="MNU42" s="1241"/>
      <c r="MNV42" s="1241"/>
      <c r="MNW42" s="1241"/>
      <c r="MNX42" s="1241"/>
      <c r="MNY42" s="1241"/>
      <c r="MNZ42" s="1241"/>
      <c r="MOA42" s="1241"/>
      <c r="MOB42" s="1241"/>
      <c r="MOC42" s="1241"/>
      <c r="MOD42" s="1241"/>
      <c r="MOE42" s="1241"/>
      <c r="MOF42" s="1241"/>
      <c r="MOG42" s="1241"/>
      <c r="MOH42" s="1241"/>
      <c r="MOI42" s="1241"/>
      <c r="MOJ42" s="1241"/>
      <c r="MOK42" s="1241"/>
      <c r="MOL42" s="1241"/>
      <c r="MOM42" s="1241"/>
      <c r="MON42" s="1241"/>
      <c r="MOO42" s="1241"/>
      <c r="MOP42" s="1241"/>
      <c r="MOQ42" s="1241"/>
      <c r="MOR42" s="1241"/>
      <c r="MOS42" s="1241"/>
      <c r="MOT42" s="1241"/>
      <c r="MOU42" s="1241"/>
      <c r="MOV42" s="1241"/>
      <c r="MOW42" s="1241"/>
      <c r="MOX42" s="1241"/>
      <c r="MOY42" s="1241"/>
      <c r="MOZ42" s="1241"/>
      <c r="MPA42" s="1241"/>
      <c r="MPB42" s="1241"/>
      <c r="MPC42" s="1241"/>
      <c r="MPD42" s="1241"/>
      <c r="MPE42" s="1241"/>
      <c r="MPF42" s="1241"/>
      <c r="MPG42" s="1241"/>
      <c r="MPH42" s="1241"/>
      <c r="MPI42" s="1241"/>
      <c r="MPJ42" s="1241"/>
      <c r="MPK42" s="1241"/>
      <c r="MPL42" s="1241"/>
      <c r="MPM42" s="1241"/>
      <c r="MPN42" s="1241"/>
      <c r="MPO42" s="1241"/>
      <c r="MPP42" s="1241"/>
      <c r="MPQ42" s="1241"/>
      <c r="MPR42" s="1241"/>
      <c r="MPS42" s="1241"/>
      <c r="MPT42" s="1241"/>
      <c r="MPU42" s="1241"/>
      <c r="MPV42" s="1241"/>
      <c r="MPW42" s="1241"/>
      <c r="MPX42" s="1241"/>
      <c r="MPY42" s="1241"/>
      <c r="MPZ42" s="1241"/>
      <c r="MQA42" s="1241"/>
      <c r="MQB42" s="1241"/>
      <c r="MQC42" s="1241"/>
      <c r="MQD42" s="1241"/>
      <c r="MQE42" s="1241"/>
      <c r="MQF42" s="1241"/>
      <c r="MQG42" s="1241"/>
      <c r="MQH42" s="1241"/>
      <c r="MQI42" s="1241"/>
      <c r="MQJ42" s="1241"/>
      <c r="MQK42" s="1241"/>
      <c r="MQL42" s="1241"/>
      <c r="MQM42" s="1241"/>
      <c r="MQN42" s="1241"/>
      <c r="MQO42" s="1241"/>
      <c r="MQP42" s="1241"/>
      <c r="MQQ42" s="1241"/>
      <c r="MQR42" s="1241"/>
      <c r="MQS42" s="1241"/>
      <c r="MQT42" s="1241"/>
      <c r="MQU42" s="1241"/>
      <c r="MQV42" s="1241"/>
      <c r="MQW42" s="1241"/>
      <c r="MQX42" s="1241"/>
      <c r="MQY42" s="1241"/>
      <c r="MQZ42" s="1241"/>
      <c r="MRA42" s="1241"/>
      <c r="MRB42" s="1241"/>
      <c r="MRC42" s="1241"/>
      <c r="MRD42" s="1241"/>
      <c r="MRE42" s="1241"/>
      <c r="MRF42" s="1241"/>
      <c r="MRG42" s="1241"/>
      <c r="MRH42" s="1241"/>
      <c r="MRI42" s="1241"/>
      <c r="MRJ42" s="1241"/>
      <c r="MRK42" s="1241"/>
      <c r="MRL42" s="1241"/>
      <c r="MRM42" s="1241"/>
      <c r="MRN42" s="1241"/>
      <c r="MRO42" s="1241"/>
      <c r="MRP42" s="1241"/>
      <c r="MRQ42" s="1241"/>
      <c r="MRR42" s="1241"/>
      <c r="MRS42" s="1241"/>
      <c r="MRT42" s="1241"/>
      <c r="MRU42" s="1241"/>
      <c r="MRV42" s="1241"/>
      <c r="MRW42" s="1241"/>
      <c r="MRX42" s="1241"/>
      <c r="MRY42" s="1241"/>
      <c r="MRZ42" s="1241"/>
      <c r="MSA42" s="1241"/>
      <c r="MSB42" s="1241"/>
      <c r="MSC42" s="1241"/>
      <c r="MSD42" s="1241"/>
      <c r="MSE42" s="1241"/>
      <c r="MSF42" s="1241"/>
      <c r="MSG42" s="1241"/>
      <c r="MSH42" s="1241"/>
      <c r="MSI42" s="1241"/>
      <c r="MSJ42" s="1241"/>
      <c r="MSK42" s="1241"/>
      <c r="MSL42" s="1241"/>
      <c r="MSM42" s="1241"/>
      <c r="MSN42" s="1241"/>
      <c r="MSO42" s="1241"/>
      <c r="MSP42" s="1241"/>
      <c r="MSQ42" s="1241"/>
      <c r="MSR42" s="1241"/>
      <c r="MSS42" s="1241"/>
      <c r="MST42" s="1241"/>
      <c r="MSU42" s="1241"/>
      <c r="MSV42" s="1241"/>
      <c r="MSW42" s="1241"/>
      <c r="MSX42" s="1241"/>
      <c r="MSY42" s="1241"/>
      <c r="MSZ42" s="1241"/>
      <c r="MTA42" s="1241"/>
      <c r="MTB42" s="1241"/>
      <c r="MTC42" s="1241"/>
      <c r="MTD42" s="1241"/>
      <c r="MTE42" s="1241"/>
      <c r="MTF42" s="1241"/>
      <c r="MTG42" s="1241"/>
      <c r="MTH42" s="1241"/>
      <c r="MTI42" s="1241"/>
      <c r="MTJ42" s="1241"/>
      <c r="MTK42" s="1241"/>
      <c r="MTL42" s="1241"/>
      <c r="MTM42" s="1241"/>
      <c r="MTN42" s="1241"/>
      <c r="MTO42" s="1241"/>
      <c r="MTP42" s="1241"/>
      <c r="MTQ42" s="1241"/>
      <c r="MTR42" s="1241"/>
      <c r="MTS42" s="1241"/>
      <c r="MTT42" s="1241"/>
      <c r="MTU42" s="1241"/>
      <c r="MTV42" s="1241"/>
      <c r="MTW42" s="1241"/>
      <c r="MTX42" s="1241"/>
      <c r="MTY42" s="1241"/>
      <c r="MTZ42" s="1241"/>
      <c r="MUA42" s="1241"/>
      <c r="MUB42" s="1241"/>
      <c r="MUC42" s="1241"/>
      <c r="MUD42" s="1241"/>
      <c r="MUE42" s="1241"/>
      <c r="MUF42" s="1241"/>
      <c r="MUG42" s="1241"/>
      <c r="MUH42" s="1241"/>
      <c r="MUI42" s="1241"/>
      <c r="MUJ42" s="1241"/>
      <c r="MUK42" s="1241"/>
      <c r="MUL42" s="1241"/>
      <c r="MUM42" s="1241"/>
      <c r="MUN42" s="1241"/>
      <c r="MUO42" s="1241"/>
      <c r="MUP42" s="1241"/>
      <c r="MUQ42" s="1241"/>
      <c r="MUR42" s="1241"/>
      <c r="MUS42" s="1241"/>
      <c r="MUT42" s="1241"/>
      <c r="MUU42" s="1241"/>
      <c r="MUV42" s="1241"/>
      <c r="MUW42" s="1241"/>
      <c r="MUX42" s="1241"/>
      <c r="MUY42" s="1241"/>
      <c r="MUZ42" s="1241"/>
      <c r="MVA42" s="1241"/>
      <c r="MVB42" s="1241"/>
      <c r="MVC42" s="1241"/>
      <c r="MVD42" s="1241"/>
      <c r="MVE42" s="1241"/>
      <c r="MVF42" s="1241"/>
      <c r="MVG42" s="1241"/>
      <c r="MVH42" s="1241"/>
      <c r="MVI42" s="1241"/>
      <c r="MVJ42" s="1241"/>
      <c r="MVK42" s="1241"/>
      <c r="MVL42" s="1241"/>
      <c r="MVM42" s="1241"/>
      <c r="MVN42" s="1241"/>
      <c r="MVO42" s="1241"/>
      <c r="MVP42" s="1241"/>
      <c r="MVQ42" s="1241"/>
      <c r="MVR42" s="1241"/>
      <c r="MVS42" s="1241"/>
      <c r="MVT42" s="1241"/>
      <c r="MVU42" s="1241"/>
      <c r="MVV42" s="1241"/>
      <c r="MVW42" s="1241"/>
      <c r="MVX42" s="1241"/>
      <c r="MVY42" s="1241"/>
      <c r="MVZ42" s="1241"/>
      <c r="MWA42" s="1241"/>
      <c r="MWB42" s="1241"/>
      <c r="MWC42" s="1241"/>
      <c r="MWD42" s="1241"/>
      <c r="MWE42" s="1241"/>
      <c r="MWF42" s="1241"/>
      <c r="MWG42" s="1241"/>
      <c r="MWH42" s="1241"/>
      <c r="MWI42" s="1241"/>
      <c r="MWJ42" s="1241"/>
      <c r="MWK42" s="1241"/>
      <c r="MWL42" s="1241"/>
      <c r="MWM42" s="1241"/>
      <c r="MWN42" s="1241"/>
      <c r="MWO42" s="1241"/>
      <c r="MWP42" s="1241"/>
      <c r="MWQ42" s="1241"/>
      <c r="MWR42" s="1241"/>
      <c r="MWS42" s="1241"/>
      <c r="MWT42" s="1241"/>
      <c r="MWU42" s="1241"/>
      <c r="MWV42" s="1241"/>
      <c r="MWW42" s="1241"/>
      <c r="MWX42" s="1241"/>
      <c r="MWY42" s="1241"/>
      <c r="MWZ42" s="1241"/>
      <c r="MXA42" s="1241"/>
      <c r="MXB42" s="1241"/>
      <c r="MXC42" s="1241"/>
      <c r="MXD42" s="1241"/>
      <c r="MXE42" s="1241"/>
      <c r="MXF42" s="1241"/>
      <c r="MXG42" s="1241"/>
      <c r="MXH42" s="1241"/>
      <c r="MXI42" s="1241"/>
      <c r="MXJ42" s="1241"/>
      <c r="MXK42" s="1241"/>
      <c r="MXL42" s="1241"/>
      <c r="MXM42" s="1241"/>
      <c r="MXN42" s="1241"/>
      <c r="MXO42" s="1241"/>
      <c r="MXP42" s="1241"/>
      <c r="MXQ42" s="1241"/>
      <c r="MXR42" s="1241"/>
      <c r="MXS42" s="1241"/>
      <c r="MXT42" s="1241"/>
      <c r="MXU42" s="1241"/>
      <c r="MXV42" s="1241"/>
      <c r="MXW42" s="1241"/>
      <c r="MXX42" s="1241"/>
      <c r="MXY42" s="1241"/>
      <c r="MXZ42" s="1241"/>
      <c r="MYA42" s="1241"/>
      <c r="MYB42" s="1241"/>
      <c r="MYC42" s="1241"/>
      <c r="MYD42" s="1241"/>
      <c r="MYE42" s="1241"/>
      <c r="MYF42" s="1241"/>
      <c r="MYG42" s="1241"/>
      <c r="MYH42" s="1241"/>
      <c r="MYI42" s="1241"/>
      <c r="MYJ42" s="1241"/>
      <c r="MYK42" s="1241"/>
      <c r="MYL42" s="1241"/>
      <c r="MYM42" s="1241"/>
      <c r="MYN42" s="1241"/>
      <c r="MYO42" s="1241"/>
      <c r="MYP42" s="1241"/>
      <c r="MYQ42" s="1241"/>
      <c r="MYR42" s="1241"/>
      <c r="MYS42" s="1241"/>
      <c r="MYT42" s="1241"/>
      <c r="MYU42" s="1241"/>
      <c r="MYV42" s="1241"/>
      <c r="MYW42" s="1241"/>
      <c r="MYX42" s="1241"/>
      <c r="MYY42" s="1241"/>
      <c r="MYZ42" s="1241"/>
      <c r="MZA42" s="1241"/>
      <c r="MZB42" s="1241"/>
      <c r="MZC42" s="1241"/>
      <c r="MZD42" s="1241"/>
      <c r="MZE42" s="1241"/>
      <c r="MZF42" s="1241"/>
      <c r="MZG42" s="1241"/>
      <c r="MZH42" s="1241"/>
      <c r="MZI42" s="1241"/>
      <c r="MZJ42" s="1241"/>
      <c r="MZK42" s="1241"/>
      <c r="MZL42" s="1241"/>
      <c r="MZM42" s="1241"/>
      <c r="MZN42" s="1241"/>
      <c r="MZO42" s="1241"/>
      <c r="MZP42" s="1241"/>
      <c r="MZQ42" s="1241"/>
      <c r="MZR42" s="1241"/>
      <c r="MZS42" s="1241"/>
      <c r="MZT42" s="1241"/>
      <c r="MZU42" s="1241"/>
      <c r="MZV42" s="1241"/>
      <c r="MZW42" s="1241"/>
      <c r="MZX42" s="1241"/>
      <c r="MZY42" s="1241"/>
      <c r="MZZ42" s="1241"/>
      <c r="NAA42" s="1241"/>
      <c r="NAB42" s="1241"/>
      <c r="NAC42" s="1241"/>
      <c r="NAD42" s="1241"/>
      <c r="NAE42" s="1241"/>
      <c r="NAF42" s="1241"/>
      <c r="NAG42" s="1241"/>
      <c r="NAH42" s="1241"/>
      <c r="NAI42" s="1241"/>
      <c r="NAJ42" s="1241"/>
      <c r="NAK42" s="1241"/>
      <c r="NAL42" s="1241"/>
      <c r="NAM42" s="1241"/>
      <c r="NAN42" s="1241"/>
      <c r="NAO42" s="1241"/>
      <c r="NAP42" s="1241"/>
      <c r="NAQ42" s="1241"/>
      <c r="NAR42" s="1241"/>
      <c r="NAS42" s="1241"/>
      <c r="NAT42" s="1241"/>
      <c r="NAU42" s="1241"/>
      <c r="NAV42" s="1241"/>
      <c r="NAW42" s="1241"/>
      <c r="NAX42" s="1241"/>
      <c r="NAY42" s="1241"/>
      <c r="NAZ42" s="1241"/>
      <c r="NBA42" s="1241"/>
      <c r="NBB42" s="1241"/>
      <c r="NBC42" s="1241"/>
      <c r="NBD42" s="1241"/>
      <c r="NBE42" s="1241"/>
      <c r="NBF42" s="1241"/>
      <c r="NBG42" s="1241"/>
      <c r="NBH42" s="1241"/>
      <c r="NBI42" s="1241"/>
      <c r="NBJ42" s="1241"/>
      <c r="NBK42" s="1241"/>
      <c r="NBL42" s="1241"/>
      <c r="NBM42" s="1241"/>
      <c r="NBN42" s="1241"/>
      <c r="NBO42" s="1241"/>
      <c r="NBP42" s="1241"/>
      <c r="NBQ42" s="1241"/>
      <c r="NBR42" s="1241"/>
      <c r="NBS42" s="1241"/>
      <c r="NBT42" s="1241"/>
      <c r="NBU42" s="1241"/>
      <c r="NBV42" s="1241"/>
      <c r="NBW42" s="1241"/>
      <c r="NBX42" s="1241"/>
      <c r="NBY42" s="1241"/>
      <c r="NBZ42" s="1241"/>
      <c r="NCA42" s="1241"/>
      <c r="NCB42" s="1241"/>
      <c r="NCC42" s="1241"/>
      <c r="NCD42" s="1241"/>
      <c r="NCE42" s="1241"/>
      <c r="NCF42" s="1241"/>
      <c r="NCG42" s="1241"/>
      <c r="NCH42" s="1241"/>
      <c r="NCI42" s="1241"/>
      <c r="NCJ42" s="1241"/>
      <c r="NCK42" s="1241"/>
      <c r="NCL42" s="1241"/>
      <c r="NCM42" s="1241"/>
      <c r="NCN42" s="1241"/>
      <c r="NCO42" s="1241"/>
      <c r="NCP42" s="1241"/>
      <c r="NCQ42" s="1241"/>
      <c r="NCR42" s="1241"/>
      <c r="NCS42" s="1241"/>
      <c r="NCT42" s="1241"/>
      <c r="NCU42" s="1241"/>
      <c r="NCV42" s="1241"/>
      <c r="NCW42" s="1241"/>
      <c r="NCX42" s="1241"/>
      <c r="NCY42" s="1241"/>
      <c r="NCZ42" s="1241"/>
      <c r="NDA42" s="1241"/>
      <c r="NDB42" s="1241"/>
      <c r="NDC42" s="1241"/>
      <c r="NDD42" s="1241"/>
      <c r="NDE42" s="1241"/>
      <c r="NDF42" s="1241"/>
      <c r="NDG42" s="1241"/>
      <c r="NDH42" s="1241"/>
      <c r="NDI42" s="1241"/>
      <c r="NDJ42" s="1241"/>
      <c r="NDK42" s="1241"/>
      <c r="NDL42" s="1241"/>
      <c r="NDM42" s="1241"/>
      <c r="NDN42" s="1241"/>
      <c r="NDO42" s="1241"/>
      <c r="NDP42" s="1241"/>
      <c r="NDQ42" s="1241"/>
      <c r="NDR42" s="1241"/>
      <c r="NDS42" s="1241"/>
      <c r="NDT42" s="1241"/>
      <c r="NDU42" s="1241"/>
      <c r="NDV42" s="1241"/>
      <c r="NDW42" s="1241"/>
      <c r="NDX42" s="1241"/>
      <c r="NDY42" s="1241"/>
      <c r="NDZ42" s="1241"/>
      <c r="NEA42" s="1241"/>
      <c r="NEB42" s="1241"/>
      <c r="NEC42" s="1241"/>
      <c r="NED42" s="1241"/>
      <c r="NEE42" s="1241"/>
      <c r="NEF42" s="1241"/>
      <c r="NEG42" s="1241"/>
      <c r="NEH42" s="1241"/>
      <c r="NEI42" s="1241"/>
      <c r="NEJ42" s="1241"/>
      <c r="NEK42" s="1241"/>
      <c r="NEL42" s="1241"/>
      <c r="NEM42" s="1241"/>
      <c r="NEN42" s="1241"/>
      <c r="NEO42" s="1241"/>
      <c r="NEP42" s="1241"/>
      <c r="NEQ42" s="1241"/>
      <c r="NER42" s="1241"/>
      <c r="NES42" s="1241"/>
      <c r="NET42" s="1241"/>
      <c r="NEU42" s="1241"/>
      <c r="NEV42" s="1241"/>
      <c r="NEW42" s="1241"/>
      <c r="NEX42" s="1241"/>
      <c r="NEY42" s="1241"/>
      <c r="NEZ42" s="1241"/>
      <c r="NFA42" s="1241"/>
      <c r="NFB42" s="1241"/>
      <c r="NFC42" s="1241"/>
      <c r="NFD42" s="1241"/>
      <c r="NFE42" s="1241"/>
      <c r="NFF42" s="1241"/>
      <c r="NFG42" s="1241"/>
      <c r="NFH42" s="1241"/>
      <c r="NFI42" s="1241"/>
      <c r="NFJ42" s="1241"/>
      <c r="NFK42" s="1241"/>
      <c r="NFL42" s="1241"/>
      <c r="NFM42" s="1241"/>
      <c r="NFN42" s="1241"/>
      <c r="NFO42" s="1241"/>
      <c r="NFP42" s="1241"/>
      <c r="NFQ42" s="1241"/>
      <c r="NFR42" s="1241"/>
      <c r="NFS42" s="1241"/>
      <c r="NFT42" s="1241"/>
      <c r="NFU42" s="1241"/>
      <c r="NFV42" s="1241"/>
      <c r="NFW42" s="1241"/>
      <c r="NFX42" s="1241"/>
      <c r="NFY42" s="1241"/>
      <c r="NFZ42" s="1241"/>
      <c r="NGA42" s="1241"/>
      <c r="NGB42" s="1241"/>
      <c r="NGC42" s="1241"/>
      <c r="NGD42" s="1241"/>
      <c r="NGE42" s="1241"/>
      <c r="NGF42" s="1241"/>
      <c r="NGG42" s="1241"/>
      <c r="NGH42" s="1241"/>
      <c r="NGI42" s="1241"/>
      <c r="NGJ42" s="1241"/>
      <c r="NGK42" s="1241"/>
      <c r="NGL42" s="1241"/>
      <c r="NGM42" s="1241"/>
      <c r="NGN42" s="1241"/>
      <c r="NGO42" s="1241"/>
      <c r="NGP42" s="1241"/>
      <c r="NGQ42" s="1241"/>
      <c r="NGR42" s="1241"/>
      <c r="NGS42" s="1241"/>
      <c r="NGT42" s="1241"/>
      <c r="NGU42" s="1241"/>
      <c r="NGV42" s="1241"/>
      <c r="NGW42" s="1241"/>
      <c r="NGX42" s="1241"/>
      <c r="NGY42" s="1241"/>
      <c r="NGZ42" s="1241"/>
      <c r="NHA42" s="1241"/>
      <c r="NHB42" s="1241"/>
      <c r="NHC42" s="1241"/>
      <c r="NHD42" s="1241"/>
      <c r="NHE42" s="1241"/>
      <c r="NHF42" s="1241"/>
      <c r="NHG42" s="1241"/>
      <c r="NHH42" s="1241"/>
      <c r="NHI42" s="1241"/>
      <c r="NHJ42" s="1241"/>
      <c r="NHK42" s="1241"/>
      <c r="NHL42" s="1241"/>
      <c r="NHM42" s="1241"/>
      <c r="NHN42" s="1241"/>
      <c r="NHO42" s="1241"/>
      <c r="NHP42" s="1241"/>
      <c r="NHQ42" s="1241"/>
      <c r="NHR42" s="1241"/>
      <c r="NHS42" s="1241"/>
      <c r="NHT42" s="1241"/>
      <c r="NHU42" s="1241"/>
      <c r="NHV42" s="1241"/>
      <c r="NHW42" s="1241"/>
      <c r="NHX42" s="1241"/>
      <c r="NHY42" s="1241"/>
      <c r="NHZ42" s="1241"/>
      <c r="NIA42" s="1241"/>
      <c r="NIB42" s="1241"/>
      <c r="NIC42" s="1241"/>
      <c r="NID42" s="1241"/>
      <c r="NIE42" s="1241"/>
      <c r="NIF42" s="1241"/>
      <c r="NIG42" s="1241"/>
      <c r="NIH42" s="1241"/>
      <c r="NII42" s="1241"/>
      <c r="NIJ42" s="1241"/>
      <c r="NIK42" s="1241"/>
      <c r="NIL42" s="1241"/>
      <c r="NIM42" s="1241"/>
      <c r="NIN42" s="1241"/>
      <c r="NIO42" s="1241"/>
      <c r="NIP42" s="1241"/>
      <c r="NIQ42" s="1241"/>
      <c r="NIR42" s="1241"/>
      <c r="NIS42" s="1241"/>
      <c r="NIT42" s="1241"/>
      <c r="NIU42" s="1241"/>
      <c r="NIV42" s="1241"/>
      <c r="NIW42" s="1241"/>
      <c r="NIX42" s="1241"/>
      <c r="NIY42" s="1241"/>
      <c r="NIZ42" s="1241"/>
      <c r="NJA42" s="1241"/>
      <c r="NJB42" s="1241"/>
      <c r="NJC42" s="1241"/>
      <c r="NJD42" s="1241"/>
      <c r="NJE42" s="1241"/>
      <c r="NJF42" s="1241"/>
      <c r="NJG42" s="1241"/>
      <c r="NJH42" s="1241"/>
      <c r="NJI42" s="1241"/>
      <c r="NJJ42" s="1241"/>
      <c r="NJK42" s="1241"/>
      <c r="NJL42" s="1241"/>
      <c r="NJM42" s="1241"/>
      <c r="NJN42" s="1241"/>
      <c r="NJO42" s="1241"/>
      <c r="NJP42" s="1241"/>
      <c r="NJQ42" s="1241"/>
      <c r="NJR42" s="1241"/>
      <c r="NJS42" s="1241"/>
      <c r="NJT42" s="1241"/>
      <c r="NJU42" s="1241"/>
      <c r="NJV42" s="1241"/>
      <c r="NJW42" s="1241"/>
      <c r="NJX42" s="1241"/>
      <c r="NJY42" s="1241"/>
      <c r="NJZ42" s="1241"/>
      <c r="NKA42" s="1241"/>
      <c r="NKB42" s="1241"/>
      <c r="NKC42" s="1241"/>
      <c r="NKD42" s="1241"/>
      <c r="NKE42" s="1241"/>
      <c r="NKF42" s="1241"/>
      <c r="NKG42" s="1241"/>
      <c r="NKH42" s="1241"/>
      <c r="NKI42" s="1241"/>
      <c r="NKJ42" s="1241"/>
      <c r="NKK42" s="1241"/>
      <c r="NKL42" s="1241"/>
      <c r="NKM42" s="1241"/>
      <c r="NKN42" s="1241"/>
      <c r="NKO42" s="1241"/>
      <c r="NKP42" s="1241"/>
      <c r="NKQ42" s="1241"/>
      <c r="NKR42" s="1241"/>
      <c r="NKS42" s="1241"/>
      <c r="NKT42" s="1241"/>
      <c r="NKU42" s="1241"/>
      <c r="NKV42" s="1241"/>
      <c r="NKW42" s="1241"/>
      <c r="NKX42" s="1241"/>
      <c r="NKY42" s="1241"/>
      <c r="NKZ42" s="1241"/>
      <c r="NLA42" s="1241"/>
      <c r="NLB42" s="1241"/>
      <c r="NLC42" s="1241"/>
      <c r="NLD42" s="1241"/>
      <c r="NLE42" s="1241"/>
      <c r="NLF42" s="1241"/>
      <c r="NLG42" s="1241"/>
      <c r="NLH42" s="1241"/>
      <c r="NLI42" s="1241"/>
      <c r="NLJ42" s="1241"/>
      <c r="NLK42" s="1241"/>
      <c r="NLL42" s="1241"/>
      <c r="NLM42" s="1241"/>
      <c r="NLN42" s="1241"/>
      <c r="NLO42" s="1241"/>
      <c r="NLP42" s="1241"/>
      <c r="NLQ42" s="1241"/>
      <c r="NLR42" s="1241"/>
      <c r="NLS42" s="1241"/>
      <c r="NLT42" s="1241"/>
      <c r="NLU42" s="1241"/>
      <c r="NLV42" s="1241"/>
      <c r="NLW42" s="1241"/>
      <c r="NLX42" s="1241"/>
      <c r="NLY42" s="1241"/>
      <c r="NLZ42" s="1241"/>
      <c r="NMA42" s="1241"/>
      <c r="NMB42" s="1241"/>
      <c r="NMC42" s="1241"/>
      <c r="NMD42" s="1241"/>
      <c r="NME42" s="1241"/>
      <c r="NMF42" s="1241"/>
      <c r="NMG42" s="1241"/>
      <c r="NMH42" s="1241"/>
      <c r="NMI42" s="1241"/>
      <c r="NMJ42" s="1241"/>
      <c r="NMK42" s="1241"/>
      <c r="NML42" s="1241"/>
      <c r="NMM42" s="1241"/>
      <c r="NMN42" s="1241"/>
      <c r="NMO42" s="1241"/>
      <c r="NMP42" s="1241"/>
      <c r="NMQ42" s="1241"/>
      <c r="NMR42" s="1241"/>
      <c r="NMS42" s="1241"/>
      <c r="NMT42" s="1241"/>
      <c r="NMU42" s="1241"/>
      <c r="NMV42" s="1241"/>
      <c r="NMW42" s="1241"/>
      <c r="NMX42" s="1241"/>
      <c r="NMY42" s="1241"/>
      <c r="NMZ42" s="1241"/>
      <c r="NNA42" s="1241"/>
      <c r="NNB42" s="1241"/>
      <c r="NNC42" s="1241"/>
      <c r="NND42" s="1241"/>
      <c r="NNE42" s="1241"/>
      <c r="NNF42" s="1241"/>
      <c r="NNG42" s="1241"/>
      <c r="NNH42" s="1241"/>
      <c r="NNI42" s="1241"/>
      <c r="NNJ42" s="1241"/>
      <c r="NNK42" s="1241"/>
      <c r="NNL42" s="1241"/>
      <c r="NNM42" s="1241"/>
      <c r="NNN42" s="1241"/>
      <c r="NNO42" s="1241"/>
      <c r="NNP42" s="1241"/>
      <c r="NNQ42" s="1241"/>
      <c r="NNR42" s="1241"/>
      <c r="NNS42" s="1241"/>
      <c r="NNT42" s="1241"/>
      <c r="NNU42" s="1241"/>
      <c r="NNV42" s="1241"/>
      <c r="NNW42" s="1241"/>
      <c r="NNX42" s="1241"/>
      <c r="NNY42" s="1241"/>
      <c r="NNZ42" s="1241"/>
      <c r="NOA42" s="1241"/>
      <c r="NOB42" s="1241"/>
      <c r="NOC42" s="1241"/>
      <c r="NOD42" s="1241"/>
      <c r="NOE42" s="1241"/>
      <c r="NOF42" s="1241"/>
      <c r="NOG42" s="1241"/>
      <c r="NOH42" s="1241"/>
      <c r="NOI42" s="1241"/>
      <c r="NOJ42" s="1241"/>
      <c r="NOK42" s="1241"/>
      <c r="NOL42" s="1241"/>
      <c r="NOM42" s="1241"/>
      <c r="NON42" s="1241"/>
      <c r="NOO42" s="1241"/>
      <c r="NOP42" s="1241"/>
      <c r="NOQ42" s="1241"/>
      <c r="NOR42" s="1241"/>
      <c r="NOS42" s="1241"/>
      <c r="NOT42" s="1241"/>
      <c r="NOU42" s="1241"/>
      <c r="NOV42" s="1241"/>
      <c r="NOW42" s="1241"/>
      <c r="NOX42" s="1241"/>
      <c r="NOY42" s="1241"/>
      <c r="NOZ42" s="1241"/>
      <c r="NPA42" s="1241"/>
      <c r="NPB42" s="1241"/>
      <c r="NPC42" s="1241"/>
      <c r="NPD42" s="1241"/>
      <c r="NPE42" s="1241"/>
      <c r="NPF42" s="1241"/>
      <c r="NPG42" s="1241"/>
      <c r="NPH42" s="1241"/>
      <c r="NPI42" s="1241"/>
      <c r="NPJ42" s="1241"/>
      <c r="NPK42" s="1241"/>
      <c r="NPL42" s="1241"/>
      <c r="NPM42" s="1241"/>
      <c r="NPN42" s="1241"/>
      <c r="NPO42" s="1241"/>
      <c r="NPP42" s="1241"/>
      <c r="NPQ42" s="1241"/>
      <c r="NPR42" s="1241"/>
      <c r="NPS42" s="1241"/>
      <c r="NPT42" s="1241"/>
      <c r="NPU42" s="1241"/>
      <c r="NPV42" s="1241"/>
      <c r="NPW42" s="1241"/>
      <c r="NPX42" s="1241"/>
      <c r="NPY42" s="1241"/>
      <c r="NPZ42" s="1241"/>
      <c r="NQA42" s="1241"/>
      <c r="NQB42" s="1241"/>
      <c r="NQC42" s="1241"/>
      <c r="NQD42" s="1241"/>
      <c r="NQE42" s="1241"/>
      <c r="NQF42" s="1241"/>
      <c r="NQG42" s="1241"/>
      <c r="NQH42" s="1241"/>
      <c r="NQI42" s="1241"/>
      <c r="NQJ42" s="1241"/>
      <c r="NQK42" s="1241"/>
      <c r="NQL42" s="1241"/>
      <c r="NQM42" s="1241"/>
      <c r="NQN42" s="1241"/>
      <c r="NQO42" s="1241"/>
      <c r="NQP42" s="1241"/>
      <c r="NQQ42" s="1241"/>
      <c r="NQR42" s="1241"/>
      <c r="NQS42" s="1241"/>
      <c r="NQT42" s="1241"/>
      <c r="NQU42" s="1241"/>
      <c r="NQV42" s="1241"/>
      <c r="NQW42" s="1241"/>
      <c r="NQX42" s="1241"/>
      <c r="NQY42" s="1241"/>
      <c r="NQZ42" s="1241"/>
      <c r="NRA42" s="1241"/>
      <c r="NRB42" s="1241"/>
      <c r="NRC42" s="1241"/>
      <c r="NRD42" s="1241"/>
      <c r="NRE42" s="1241"/>
      <c r="NRF42" s="1241"/>
      <c r="NRG42" s="1241"/>
      <c r="NRH42" s="1241"/>
      <c r="NRI42" s="1241"/>
      <c r="NRJ42" s="1241"/>
      <c r="NRK42" s="1241"/>
      <c r="NRL42" s="1241"/>
      <c r="NRM42" s="1241"/>
      <c r="NRN42" s="1241"/>
      <c r="NRO42" s="1241"/>
      <c r="NRP42" s="1241"/>
      <c r="NRQ42" s="1241"/>
      <c r="NRR42" s="1241"/>
      <c r="NRS42" s="1241"/>
      <c r="NRT42" s="1241"/>
      <c r="NRU42" s="1241"/>
      <c r="NRV42" s="1241"/>
      <c r="NRW42" s="1241"/>
      <c r="NRX42" s="1241"/>
      <c r="NRY42" s="1241"/>
      <c r="NRZ42" s="1241"/>
      <c r="NSA42" s="1241"/>
      <c r="NSB42" s="1241"/>
      <c r="NSC42" s="1241"/>
      <c r="NSD42" s="1241"/>
      <c r="NSE42" s="1241"/>
      <c r="NSF42" s="1241"/>
      <c r="NSG42" s="1241"/>
      <c r="NSH42" s="1241"/>
      <c r="NSI42" s="1241"/>
      <c r="NSJ42" s="1241"/>
      <c r="NSK42" s="1241"/>
      <c r="NSL42" s="1241"/>
      <c r="NSM42" s="1241"/>
      <c r="NSN42" s="1241"/>
      <c r="NSO42" s="1241"/>
      <c r="NSP42" s="1241"/>
      <c r="NSQ42" s="1241"/>
      <c r="NSR42" s="1241"/>
      <c r="NSS42" s="1241"/>
      <c r="NST42" s="1241"/>
      <c r="NSU42" s="1241"/>
      <c r="NSV42" s="1241"/>
      <c r="NSW42" s="1241"/>
      <c r="NSX42" s="1241"/>
      <c r="NSY42" s="1241"/>
      <c r="NSZ42" s="1241"/>
      <c r="NTA42" s="1241"/>
      <c r="NTB42" s="1241"/>
      <c r="NTC42" s="1241"/>
      <c r="NTD42" s="1241"/>
      <c r="NTE42" s="1241"/>
      <c r="NTF42" s="1241"/>
      <c r="NTG42" s="1241"/>
      <c r="NTH42" s="1241"/>
      <c r="NTI42" s="1241"/>
      <c r="NTJ42" s="1241"/>
      <c r="NTK42" s="1241"/>
      <c r="NTL42" s="1241"/>
      <c r="NTM42" s="1241"/>
      <c r="NTN42" s="1241"/>
      <c r="NTO42" s="1241"/>
      <c r="NTP42" s="1241"/>
      <c r="NTQ42" s="1241"/>
      <c r="NTR42" s="1241"/>
      <c r="NTS42" s="1241"/>
      <c r="NTT42" s="1241"/>
      <c r="NTU42" s="1241"/>
      <c r="NTV42" s="1241"/>
      <c r="NTW42" s="1241"/>
      <c r="NTX42" s="1241"/>
      <c r="NTY42" s="1241"/>
      <c r="NTZ42" s="1241"/>
      <c r="NUA42" s="1241"/>
      <c r="NUB42" s="1241"/>
      <c r="NUC42" s="1241"/>
      <c r="NUD42" s="1241"/>
      <c r="NUE42" s="1241"/>
      <c r="NUF42" s="1241"/>
      <c r="NUG42" s="1241"/>
      <c r="NUH42" s="1241"/>
      <c r="NUI42" s="1241"/>
      <c r="NUJ42" s="1241"/>
      <c r="NUK42" s="1241"/>
      <c r="NUL42" s="1241"/>
      <c r="NUM42" s="1241"/>
      <c r="NUN42" s="1241"/>
      <c r="NUO42" s="1241"/>
      <c r="NUP42" s="1241"/>
      <c r="NUQ42" s="1241"/>
      <c r="NUR42" s="1241"/>
      <c r="NUS42" s="1241"/>
      <c r="NUT42" s="1241"/>
      <c r="NUU42" s="1241"/>
      <c r="NUV42" s="1241"/>
      <c r="NUW42" s="1241"/>
      <c r="NUX42" s="1241"/>
      <c r="NUY42" s="1241"/>
      <c r="NUZ42" s="1241"/>
      <c r="NVA42" s="1241"/>
      <c r="NVB42" s="1241"/>
      <c r="NVC42" s="1241"/>
      <c r="NVD42" s="1241"/>
      <c r="NVE42" s="1241"/>
      <c r="NVF42" s="1241"/>
      <c r="NVG42" s="1241"/>
      <c r="NVH42" s="1241"/>
      <c r="NVI42" s="1241"/>
      <c r="NVJ42" s="1241"/>
      <c r="NVK42" s="1241"/>
      <c r="NVL42" s="1241"/>
      <c r="NVM42" s="1241"/>
      <c r="NVN42" s="1241"/>
      <c r="NVO42" s="1241"/>
      <c r="NVP42" s="1241"/>
      <c r="NVQ42" s="1241"/>
      <c r="NVR42" s="1241"/>
      <c r="NVS42" s="1241"/>
      <c r="NVT42" s="1241"/>
      <c r="NVU42" s="1241"/>
      <c r="NVV42" s="1241"/>
      <c r="NVW42" s="1241"/>
      <c r="NVX42" s="1241"/>
      <c r="NVY42" s="1241"/>
      <c r="NVZ42" s="1241"/>
      <c r="NWA42" s="1241"/>
      <c r="NWB42" s="1241"/>
      <c r="NWC42" s="1241"/>
      <c r="NWD42" s="1241"/>
      <c r="NWE42" s="1241"/>
      <c r="NWF42" s="1241"/>
      <c r="NWG42" s="1241"/>
      <c r="NWH42" s="1241"/>
      <c r="NWI42" s="1241"/>
      <c r="NWJ42" s="1241"/>
      <c r="NWK42" s="1241"/>
      <c r="NWL42" s="1241"/>
      <c r="NWM42" s="1241"/>
      <c r="NWN42" s="1241"/>
      <c r="NWO42" s="1241"/>
      <c r="NWP42" s="1241"/>
      <c r="NWQ42" s="1241"/>
      <c r="NWR42" s="1241"/>
      <c r="NWS42" s="1241"/>
      <c r="NWT42" s="1241"/>
      <c r="NWU42" s="1241"/>
      <c r="NWV42" s="1241"/>
      <c r="NWW42" s="1241"/>
      <c r="NWX42" s="1241"/>
      <c r="NWY42" s="1241"/>
      <c r="NWZ42" s="1241"/>
      <c r="NXA42" s="1241"/>
      <c r="NXB42" s="1241"/>
      <c r="NXC42" s="1241"/>
      <c r="NXD42" s="1241"/>
      <c r="NXE42" s="1241"/>
      <c r="NXF42" s="1241"/>
      <c r="NXG42" s="1241"/>
      <c r="NXH42" s="1241"/>
      <c r="NXI42" s="1241"/>
      <c r="NXJ42" s="1241"/>
      <c r="NXK42" s="1241"/>
      <c r="NXL42" s="1241"/>
      <c r="NXM42" s="1241"/>
      <c r="NXN42" s="1241"/>
      <c r="NXO42" s="1241"/>
      <c r="NXP42" s="1241"/>
      <c r="NXQ42" s="1241"/>
      <c r="NXR42" s="1241"/>
      <c r="NXS42" s="1241"/>
      <c r="NXT42" s="1241"/>
      <c r="NXU42" s="1241"/>
      <c r="NXV42" s="1241"/>
      <c r="NXW42" s="1241"/>
      <c r="NXX42" s="1241"/>
      <c r="NXY42" s="1241"/>
      <c r="NXZ42" s="1241"/>
      <c r="NYA42" s="1241"/>
      <c r="NYB42" s="1241"/>
      <c r="NYC42" s="1241"/>
      <c r="NYD42" s="1241"/>
      <c r="NYE42" s="1241"/>
      <c r="NYF42" s="1241"/>
      <c r="NYG42" s="1241"/>
      <c r="NYH42" s="1241"/>
      <c r="NYI42" s="1241"/>
      <c r="NYJ42" s="1241"/>
      <c r="NYK42" s="1241"/>
      <c r="NYL42" s="1241"/>
      <c r="NYM42" s="1241"/>
      <c r="NYN42" s="1241"/>
      <c r="NYO42" s="1241"/>
      <c r="NYP42" s="1241"/>
      <c r="NYQ42" s="1241"/>
      <c r="NYR42" s="1241"/>
      <c r="NYS42" s="1241"/>
      <c r="NYT42" s="1241"/>
      <c r="NYU42" s="1241"/>
      <c r="NYV42" s="1241"/>
      <c r="NYW42" s="1241"/>
      <c r="NYX42" s="1241"/>
      <c r="NYY42" s="1241"/>
      <c r="NYZ42" s="1241"/>
      <c r="NZA42" s="1241"/>
      <c r="NZB42" s="1241"/>
      <c r="NZC42" s="1241"/>
      <c r="NZD42" s="1241"/>
      <c r="NZE42" s="1241"/>
      <c r="NZF42" s="1241"/>
      <c r="NZG42" s="1241"/>
      <c r="NZH42" s="1241"/>
      <c r="NZI42" s="1241"/>
      <c r="NZJ42" s="1241"/>
      <c r="NZK42" s="1241"/>
      <c r="NZL42" s="1241"/>
      <c r="NZM42" s="1241"/>
      <c r="NZN42" s="1241"/>
      <c r="NZO42" s="1241"/>
      <c r="NZP42" s="1241"/>
      <c r="NZQ42" s="1241"/>
      <c r="NZR42" s="1241"/>
      <c r="NZS42" s="1241"/>
      <c r="NZT42" s="1241"/>
      <c r="NZU42" s="1241"/>
      <c r="NZV42" s="1241"/>
      <c r="NZW42" s="1241"/>
      <c r="NZX42" s="1241"/>
      <c r="NZY42" s="1241"/>
      <c r="NZZ42" s="1241"/>
      <c r="OAA42" s="1241"/>
      <c r="OAB42" s="1241"/>
      <c r="OAC42" s="1241"/>
      <c r="OAD42" s="1241"/>
      <c r="OAE42" s="1241"/>
      <c r="OAF42" s="1241"/>
      <c r="OAG42" s="1241"/>
      <c r="OAH42" s="1241"/>
      <c r="OAI42" s="1241"/>
      <c r="OAJ42" s="1241"/>
      <c r="OAK42" s="1241"/>
      <c r="OAL42" s="1241"/>
      <c r="OAM42" s="1241"/>
      <c r="OAN42" s="1241"/>
      <c r="OAO42" s="1241"/>
      <c r="OAP42" s="1241"/>
      <c r="OAQ42" s="1241"/>
      <c r="OAR42" s="1241"/>
      <c r="OAS42" s="1241"/>
      <c r="OAT42" s="1241"/>
      <c r="OAU42" s="1241"/>
      <c r="OAV42" s="1241"/>
      <c r="OAW42" s="1241"/>
      <c r="OAX42" s="1241"/>
      <c r="OAY42" s="1241"/>
      <c r="OAZ42" s="1241"/>
      <c r="OBA42" s="1241"/>
      <c r="OBB42" s="1241"/>
      <c r="OBC42" s="1241"/>
      <c r="OBD42" s="1241"/>
      <c r="OBE42" s="1241"/>
      <c r="OBF42" s="1241"/>
      <c r="OBG42" s="1241"/>
      <c r="OBH42" s="1241"/>
      <c r="OBI42" s="1241"/>
      <c r="OBJ42" s="1241"/>
      <c r="OBK42" s="1241"/>
      <c r="OBL42" s="1241"/>
      <c r="OBM42" s="1241"/>
      <c r="OBN42" s="1241"/>
      <c r="OBO42" s="1241"/>
      <c r="OBP42" s="1241"/>
      <c r="OBQ42" s="1241"/>
      <c r="OBR42" s="1241"/>
      <c r="OBS42" s="1241"/>
      <c r="OBT42" s="1241"/>
      <c r="OBU42" s="1241"/>
      <c r="OBV42" s="1241"/>
      <c r="OBW42" s="1241"/>
      <c r="OBX42" s="1241"/>
      <c r="OBY42" s="1241"/>
      <c r="OBZ42" s="1241"/>
      <c r="OCA42" s="1241"/>
      <c r="OCB42" s="1241"/>
      <c r="OCC42" s="1241"/>
      <c r="OCD42" s="1241"/>
      <c r="OCE42" s="1241"/>
      <c r="OCF42" s="1241"/>
      <c r="OCG42" s="1241"/>
      <c r="OCH42" s="1241"/>
      <c r="OCI42" s="1241"/>
      <c r="OCJ42" s="1241"/>
      <c r="OCK42" s="1241"/>
      <c r="OCL42" s="1241"/>
      <c r="OCM42" s="1241"/>
      <c r="OCN42" s="1241"/>
      <c r="OCO42" s="1241"/>
      <c r="OCP42" s="1241"/>
      <c r="OCQ42" s="1241"/>
      <c r="OCR42" s="1241"/>
      <c r="OCS42" s="1241"/>
      <c r="OCT42" s="1241"/>
      <c r="OCU42" s="1241"/>
      <c r="OCV42" s="1241"/>
      <c r="OCW42" s="1241"/>
      <c r="OCX42" s="1241"/>
      <c r="OCY42" s="1241"/>
      <c r="OCZ42" s="1241"/>
      <c r="ODA42" s="1241"/>
      <c r="ODB42" s="1241"/>
      <c r="ODC42" s="1241"/>
      <c r="ODD42" s="1241"/>
      <c r="ODE42" s="1241"/>
      <c r="ODF42" s="1241"/>
      <c r="ODG42" s="1241"/>
      <c r="ODH42" s="1241"/>
      <c r="ODI42" s="1241"/>
      <c r="ODJ42" s="1241"/>
      <c r="ODK42" s="1241"/>
      <c r="ODL42" s="1241"/>
      <c r="ODM42" s="1241"/>
      <c r="ODN42" s="1241"/>
      <c r="ODO42" s="1241"/>
      <c r="ODP42" s="1241"/>
      <c r="ODQ42" s="1241"/>
      <c r="ODR42" s="1241"/>
      <c r="ODS42" s="1241"/>
      <c r="ODT42" s="1241"/>
      <c r="ODU42" s="1241"/>
      <c r="ODV42" s="1241"/>
      <c r="ODW42" s="1241"/>
      <c r="ODX42" s="1241"/>
      <c r="ODY42" s="1241"/>
      <c r="ODZ42" s="1241"/>
      <c r="OEA42" s="1241"/>
      <c r="OEB42" s="1241"/>
      <c r="OEC42" s="1241"/>
      <c r="OED42" s="1241"/>
      <c r="OEE42" s="1241"/>
      <c r="OEF42" s="1241"/>
      <c r="OEG42" s="1241"/>
      <c r="OEH42" s="1241"/>
      <c r="OEI42" s="1241"/>
      <c r="OEJ42" s="1241"/>
      <c r="OEK42" s="1241"/>
      <c r="OEL42" s="1241"/>
      <c r="OEM42" s="1241"/>
      <c r="OEN42" s="1241"/>
      <c r="OEO42" s="1241"/>
      <c r="OEP42" s="1241"/>
      <c r="OEQ42" s="1241"/>
      <c r="OER42" s="1241"/>
      <c r="OES42" s="1241"/>
      <c r="OET42" s="1241"/>
      <c r="OEU42" s="1241"/>
      <c r="OEV42" s="1241"/>
      <c r="OEW42" s="1241"/>
      <c r="OEX42" s="1241"/>
      <c r="OEY42" s="1241"/>
      <c r="OEZ42" s="1241"/>
      <c r="OFA42" s="1241"/>
      <c r="OFB42" s="1241"/>
      <c r="OFC42" s="1241"/>
      <c r="OFD42" s="1241"/>
      <c r="OFE42" s="1241"/>
      <c r="OFF42" s="1241"/>
      <c r="OFG42" s="1241"/>
      <c r="OFH42" s="1241"/>
      <c r="OFI42" s="1241"/>
      <c r="OFJ42" s="1241"/>
      <c r="OFK42" s="1241"/>
      <c r="OFL42" s="1241"/>
      <c r="OFM42" s="1241"/>
      <c r="OFN42" s="1241"/>
      <c r="OFO42" s="1241"/>
      <c r="OFP42" s="1241"/>
      <c r="OFQ42" s="1241"/>
      <c r="OFR42" s="1241"/>
      <c r="OFS42" s="1241"/>
      <c r="OFT42" s="1241"/>
      <c r="OFU42" s="1241"/>
      <c r="OFV42" s="1241"/>
      <c r="OFW42" s="1241"/>
      <c r="OFX42" s="1241"/>
      <c r="OFY42" s="1241"/>
      <c r="OFZ42" s="1241"/>
      <c r="OGA42" s="1241"/>
      <c r="OGB42" s="1241"/>
      <c r="OGC42" s="1241"/>
      <c r="OGD42" s="1241"/>
      <c r="OGE42" s="1241"/>
      <c r="OGF42" s="1241"/>
      <c r="OGG42" s="1241"/>
      <c r="OGH42" s="1241"/>
      <c r="OGI42" s="1241"/>
      <c r="OGJ42" s="1241"/>
      <c r="OGK42" s="1241"/>
      <c r="OGL42" s="1241"/>
      <c r="OGM42" s="1241"/>
      <c r="OGN42" s="1241"/>
      <c r="OGO42" s="1241"/>
      <c r="OGP42" s="1241"/>
      <c r="OGQ42" s="1241"/>
      <c r="OGR42" s="1241"/>
      <c r="OGS42" s="1241"/>
      <c r="OGT42" s="1241"/>
      <c r="OGU42" s="1241"/>
      <c r="OGV42" s="1241"/>
      <c r="OGW42" s="1241"/>
      <c r="OGX42" s="1241"/>
      <c r="OGY42" s="1241"/>
      <c r="OGZ42" s="1241"/>
      <c r="OHA42" s="1241"/>
      <c r="OHB42" s="1241"/>
      <c r="OHC42" s="1241"/>
      <c r="OHD42" s="1241"/>
      <c r="OHE42" s="1241"/>
      <c r="OHF42" s="1241"/>
      <c r="OHG42" s="1241"/>
      <c r="OHH42" s="1241"/>
      <c r="OHI42" s="1241"/>
      <c r="OHJ42" s="1241"/>
      <c r="OHK42" s="1241"/>
      <c r="OHL42" s="1241"/>
      <c r="OHM42" s="1241"/>
      <c r="OHN42" s="1241"/>
      <c r="OHO42" s="1241"/>
      <c r="OHP42" s="1241"/>
      <c r="OHQ42" s="1241"/>
      <c r="OHR42" s="1241"/>
      <c r="OHS42" s="1241"/>
      <c r="OHT42" s="1241"/>
      <c r="OHU42" s="1241"/>
      <c r="OHV42" s="1241"/>
      <c r="OHW42" s="1241"/>
      <c r="OHX42" s="1241"/>
      <c r="OHY42" s="1241"/>
      <c r="OHZ42" s="1241"/>
      <c r="OIA42" s="1241"/>
      <c r="OIB42" s="1241"/>
      <c r="OIC42" s="1241"/>
      <c r="OID42" s="1241"/>
      <c r="OIE42" s="1241"/>
      <c r="OIF42" s="1241"/>
      <c r="OIG42" s="1241"/>
      <c r="OIH42" s="1241"/>
      <c r="OII42" s="1241"/>
      <c r="OIJ42" s="1241"/>
      <c r="OIK42" s="1241"/>
      <c r="OIL42" s="1241"/>
      <c r="OIM42" s="1241"/>
      <c r="OIN42" s="1241"/>
      <c r="OIO42" s="1241"/>
      <c r="OIP42" s="1241"/>
      <c r="OIQ42" s="1241"/>
      <c r="OIR42" s="1241"/>
      <c r="OIS42" s="1241"/>
      <c r="OIT42" s="1241"/>
      <c r="OIU42" s="1241"/>
      <c r="OIV42" s="1241"/>
      <c r="OIW42" s="1241"/>
      <c r="OIX42" s="1241"/>
      <c r="OIY42" s="1241"/>
      <c r="OIZ42" s="1241"/>
      <c r="OJA42" s="1241"/>
      <c r="OJB42" s="1241"/>
      <c r="OJC42" s="1241"/>
      <c r="OJD42" s="1241"/>
      <c r="OJE42" s="1241"/>
      <c r="OJF42" s="1241"/>
      <c r="OJG42" s="1241"/>
      <c r="OJH42" s="1241"/>
      <c r="OJI42" s="1241"/>
      <c r="OJJ42" s="1241"/>
      <c r="OJK42" s="1241"/>
      <c r="OJL42" s="1241"/>
      <c r="OJM42" s="1241"/>
      <c r="OJN42" s="1241"/>
      <c r="OJO42" s="1241"/>
      <c r="OJP42" s="1241"/>
      <c r="OJQ42" s="1241"/>
      <c r="OJR42" s="1241"/>
      <c r="OJS42" s="1241"/>
      <c r="OJT42" s="1241"/>
      <c r="OJU42" s="1241"/>
      <c r="OJV42" s="1241"/>
      <c r="OJW42" s="1241"/>
      <c r="OJX42" s="1241"/>
      <c r="OJY42" s="1241"/>
      <c r="OJZ42" s="1241"/>
      <c r="OKA42" s="1241"/>
      <c r="OKB42" s="1241"/>
      <c r="OKC42" s="1241"/>
      <c r="OKD42" s="1241"/>
      <c r="OKE42" s="1241"/>
      <c r="OKF42" s="1241"/>
      <c r="OKG42" s="1241"/>
      <c r="OKH42" s="1241"/>
      <c r="OKI42" s="1241"/>
      <c r="OKJ42" s="1241"/>
      <c r="OKK42" s="1241"/>
      <c r="OKL42" s="1241"/>
      <c r="OKM42" s="1241"/>
      <c r="OKN42" s="1241"/>
      <c r="OKO42" s="1241"/>
      <c r="OKP42" s="1241"/>
      <c r="OKQ42" s="1241"/>
      <c r="OKR42" s="1241"/>
      <c r="OKS42" s="1241"/>
      <c r="OKT42" s="1241"/>
      <c r="OKU42" s="1241"/>
      <c r="OKV42" s="1241"/>
      <c r="OKW42" s="1241"/>
      <c r="OKX42" s="1241"/>
      <c r="OKY42" s="1241"/>
      <c r="OKZ42" s="1241"/>
      <c r="OLA42" s="1241"/>
      <c r="OLB42" s="1241"/>
      <c r="OLC42" s="1241"/>
      <c r="OLD42" s="1241"/>
      <c r="OLE42" s="1241"/>
      <c r="OLF42" s="1241"/>
      <c r="OLG42" s="1241"/>
      <c r="OLH42" s="1241"/>
      <c r="OLI42" s="1241"/>
      <c r="OLJ42" s="1241"/>
      <c r="OLK42" s="1241"/>
      <c r="OLL42" s="1241"/>
      <c r="OLM42" s="1241"/>
      <c r="OLN42" s="1241"/>
      <c r="OLO42" s="1241"/>
      <c r="OLP42" s="1241"/>
      <c r="OLQ42" s="1241"/>
      <c r="OLR42" s="1241"/>
      <c r="OLS42" s="1241"/>
      <c r="OLT42" s="1241"/>
      <c r="OLU42" s="1241"/>
      <c r="OLV42" s="1241"/>
      <c r="OLW42" s="1241"/>
      <c r="OLX42" s="1241"/>
      <c r="OLY42" s="1241"/>
      <c r="OLZ42" s="1241"/>
      <c r="OMA42" s="1241"/>
      <c r="OMB42" s="1241"/>
      <c r="OMC42" s="1241"/>
      <c r="OMD42" s="1241"/>
      <c r="OME42" s="1241"/>
      <c r="OMF42" s="1241"/>
      <c r="OMG42" s="1241"/>
      <c r="OMH42" s="1241"/>
      <c r="OMI42" s="1241"/>
      <c r="OMJ42" s="1241"/>
      <c r="OMK42" s="1241"/>
      <c r="OML42" s="1241"/>
      <c r="OMM42" s="1241"/>
      <c r="OMN42" s="1241"/>
      <c r="OMO42" s="1241"/>
      <c r="OMP42" s="1241"/>
      <c r="OMQ42" s="1241"/>
      <c r="OMR42" s="1241"/>
      <c r="OMS42" s="1241"/>
      <c r="OMT42" s="1241"/>
      <c r="OMU42" s="1241"/>
      <c r="OMV42" s="1241"/>
      <c r="OMW42" s="1241"/>
      <c r="OMX42" s="1241"/>
      <c r="OMY42" s="1241"/>
      <c r="OMZ42" s="1241"/>
      <c r="ONA42" s="1241"/>
      <c r="ONB42" s="1241"/>
      <c r="ONC42" s="1241"/>
      <c r="OND42" s="1241"/>
      <c r="ONE42" s="1241"/>
      <c r="ONF42" s="1241"/>
      <c r="ONG42" s="1241"/>
      <c r="ONH42" s="1241"/>
      <c r="ONI42" s="1241"/>
      <c r="ONJ42" s="1241"/>
      <c r="ONK42" s="1241"/>
      <c r="ONL42" s="1241"/>
      <c r="ONM42" s="1241"/>
      <c r="ONN42" s="1241"/>
      <c r="ONO42" s="1241"/>
      <c r="ONP42" s="1241"/>
      <c r="ONQ42" s="1241"/>
      <c r="ONR42" s="1241"/>
      <c r="ONS42" s="1241"/>
      <c r="ONT42" s="1241"/>
      <c r="ONU42" s="1241"/>
      <c r="ONV42" s="1241"/>
      <c r="ONW42" s="1241"/>
      <c r="ONX42" s="1241"/>
      <c r="ONY42" s="1241"/>
      <c r="ONZ42" s="1241"/>
      <c r="OOA42" s="1241"/>
      <c r="OOB42" s="1241"/>
      <c r="OOC42" s="1241"/>
      <c r="OOD42" s="1241"/>
      <c r="OOE42" s="1241"/>
      <c r="OOF42" s="1241"/>
      <c r="OOG42" s="1241"/>
      <c r="OOH42" s="1241"/>
      <c r="OOI42" s="1241"/>
      <c r="OOJ42" s="1241"/>
      <c r="OOK42" s="1241"/>
      <c r="OOL42" s="1241"/>
      <c r="OOM42" s="1241"/>
      <c r="OON42" s="1241"/>
      <c r="OOO42" s="1241"/>
      <c r="OOP42" s="1241"/>
      <c r="OOQ42" s="1241"/>
      <c r="OOR42" s="1241"/>
      <c r="OOS42" s="1241"/>
      <c r="OOT42" s="1241"/>
      <c r="OOU42" s="1241"/>
      <c r="OOV42" s="1241"/>
      <c r="OOW42" s="1241"/>
      <c r="OOX42" s="1241"/>
      <c r="OOY42" s="1241"/>
      <c r="OOZ42" s="1241"/>
      <c r="OPA42" s="1241"/>
      <c r="OPB42" s="1241"/>
      <c r="OPC42" s="1241"/>
      <c r="OPD42" s="1241"/>
      <c r="OPE42" s="1241"/>
      <c r="OPF42" s="1241"/>
      <c r="OPG42" s="1241"/>
      <c r="OPH42" s="1241"/>
      <c r="OPI42" s="1241"/>
      <c r="OPJ42" s="1241"/>
      <c r="OPK42" s="1241"/>
      <c r="OPL42" s="1241"/>
      <c r="OPM42" s="1241"/>
      <c r="OPN42" s="1241"/>
      <c r="OPO42" s="1241"/>
      <c r="OPP42" s="1241"/>
      <c r="OPQ42" s="1241"/>
      <c r="OPR42" s="1241"/>
      <c r="OPS42" s="1241"/>
      <c r="OPT42" s="1241"/>
      <c r="OPU42" s="1241"/>
      <c r="OPV42" s="1241"/>
      <c r="OPW42" s="1241"/>
      <c r="OPX42" s="1241"/>
      <c r="OPY42" s="1241"/>
      <c r="OPZ42" s="1241"/>
      <c r="OQA42" s="1241"/>
      <c r="OQB42" s="1241"/>
      <c r="OQC42" s="1241"/>
      <c r="OQD42" s="1241"/>
      <c r="OQE42" s="1241"/>
      <c r="OQF42" s="1241"/>
      <c r="OQG42" s="1241"/>
      <c r="OQH42" s="1241"/>
      <c r="OQI42" s="1241"/>
      <c r="OQJ42" s="1241"/>
      <c r="OQK42" s="1241"/>
      <c r="OQL42" s="1241"/>
      <c r="OQM42" s="1241"/>
      <c r="OQN42" s="1241"/>
      <c r="OQO42" s="1241"/>
      <c r="OQP42" s="1241"/>
      <c r="OQQ42" s="1241"/>
      <c r="OQR42" s="1241"/>
      <c r="OQS42" s="1241"/>
      <c r="OQT42" s="1241"/>
      <c r="OQU42" s="1241"/>
      <c r="OQV42" s="1241"/>
      <c r="OQW42" s="1241"/>
      <c r="OQX42" s="1241"/>
      <c r="OQY42" s="1241"/>
      <c r="OQZ42" s="1241"/>
      <c r="ORA42" s="1241"/>
      <c r="ORB42" s="1241"/>
      <c r="ORC42" s="1241"/>
      <c r="ORD42" s="1241"/>
      <c r="ORE42" s="1241"/>
      <c r="ORF42" s="1241"/>
      <c r="ORG42" s="1241"/>
      <c r="ORH42" s="1241"/>
      <c r="ORI42" s="1241"/>
      <c r="ORJ42" s="1241"/>
      <c r="ORK42" s="1241"/>
      <c r="ORL42" s="1241"/>
      <c r="ORM42" s="1241"/>
      <c r="ORN42" s="1241"/>
      <c r="ORO42" s="1241"/>
      <c r="ORP42" s="1241"/>
      <c r="ORQ42" s="1241"/>
      <c r="ORR42" s="1241"/>
      <c r="ORS42" s="1241"/>
      <c r="ORT42" s="1241"/>
      <c r="ORU42" s="1241"/>
      <c r="ORV42" s="1241"/>
      <c r="ORW42" s="1241"/>
      <c r="ORX42" s="1241"/>
      <c r="ORY42" s="1241"/>
      <c r="ORZ42" s="1241"/>
      <c r="OSA42" s="1241"/>
      <c r="OSB42" s="1241"/>
      <c r="OSC42" s="1241"/>
      <c r="OSD42" s="1241"/>
      <c r="OSE42" s="1241"/>
      <c r="OSF42" s="1241"/>
      <c r="OSG42" s="1241"/>
      <c r="OSH42" s="1241"/>
      <c r="OSI42" s="1241"/>
      <c r="OSJ42" s="1241"/>
      <c r="OSK42" s="1241"/>
      <c r="OSL42" s="1241"/>
      <c r="OSM42" s="1241"/>
      <c r="OSN42" s="1241"/>
      <c r="OSO42" s="1241"/>
      <c r="OSP42" s="1241"/>
      <c r="OSQ42" s="1241"/>
      <c r="OSR42" s="1241"/>
      <c r="OSS42" s="1241"/>
      <c r="OST42" s="1241"/>
      <c r="OSU42" s="1241"/>
      <c r="OSV42" s="1241"/>
      <c r="OSW42" s="1241"/>
      <c r="OSX42" s="1241"/>
      <c r="OSY42" s="1241"/>
      <c r="OSZ42" s="1241"/>
      <c r="OTA42" s="1241"/>
      <c r="OTB42" s="1241"/>
      <c r="OTC42" s="1241"/>
      <c r="OTD42" s="1241"/>
      <c r="OTE42" s="1241"/>
      <c r="OTF42" s="1241"/>
      <c r="OTG42" s="1241"/>
      <c r="OTH42" s="1241"/>
      <c r="OTI42" s="1241"/>
      <c r="OTJ42" s="1241"/>
      <c r="OTK42" s="1241"/>
      <c r="OTL42" s="1241"/>
      <c r="OTM42" s="1241"/>
      <c r="OTN42" s="1241"/>
      <c r="OTO42" s="1241"/>
      <c r="OTP42" s="1241"/>
      <c r="OTQ42" s="1241"/>
      <c r="OTR42" s="1241"/>
      <c r="OTS42" s="1241"/>
      <c r="OTT42" s="1241"/>
      <c r="OTU42" s="1241"/>
      <c r="OTV42" s="1241"/>
      <c r="OTW42" s="1241"/>
      <c r="OTX42" s="1241"/>
      <c r="OTY42" s="1241"/>
      <c r="OTZ42" s="1241"/>
      <c r="OUA42" s="1241"/>
      <c r="OUB42" s="1241"/>
      <c r="OUC42" s="1241"/>
      <c r="OUD42" s="1241"/>
      <c r="OUE42" s="1241"/>
      <c r="OUF42" s="1241"/>
      <c r="OUG42" s="1241"/>
      <c r="OUH42" s="1241"/>
      <c r="OUI42" s="1241"/>
      <c r="OUJ42" s="1241"/>
      <c r="OUK42" s="1241"/>
      <c r="OUL42" s="1241"/>
      <c r="OUM42" s="1241"/>
      <c r="OUN42" s="1241"/>
      <c r="OUO42" s="1241"/>
      <c r="OUP42" s="1241"/>
      <c r="OUQ42" s="1241"/>
      <c r="OUR42" s="1241"/>
      <c r="OUS42" s="1241"/>
      <c r="OUT42" s="1241"/>
      <c r="OUU42" s="1241"/>
      <c r="OUV42" s="1241"/>
      <c r="OUW42" s="1241"/>
      <c r="OUX42" s="1241"/>
      <c r="OUY42" s="1241"/>
      <c r="OUZ42" s="1241"/>
      <c r="OVA42" s="1241"/>
      <c r="OVB42" s="1241"/>
      <c r="OVC42" s="1241"/>
      <c r="OVD42" s="1241"/>
      <c r="OVE42" s="1241"/>
      <c r="OVF42" s="1241"/>
      <c r="OVG42" s="1241"/>
      <c r="OVH42" s="1241"/>
      <c r="OVI42" s="1241"/>
      <c r="OVJ42" s="1241"/>
      <c r="OVK42" s="1241"/>
      <c r="OVL42" s="1241"/>
      <c r="OVM42" s="1241"/>
      <c r="OVN42" s="1241"/>
      <c r="OVO42" s="1241"/>
      <c r="OVP42" s="1241"/>
      <c r="OVQ42" s="1241"/>
      <c r="OVR42" s="1241"/>
      <c r="OVS42" s="1241"/>
      <c r="OVT42" s="1241"/>
      <c r="OVU42" s="1241"/>
      <c r="OVV42" s="1241"/>
      <c r="OVW42" s="1241"/>
      <c r="OVX42" s="1241"/>
      <c r="OVY42" s="1241"/>
      <c r="OVZ42" s="1241"/>
      <c r="OWA42" s="1241"/>
      <c r="OWB42" s="1241"/>
      <c r="OWC42" s="1241"/>
      <c r="OWD42" s="1241"/>
      <c r="OWE42" s="1241"/>
      <c r="OWF42" s="1241"/>
      <c r="OWG42" s="1241"/>
      <c r="OWH42" s="1241"/>
      <c r="OWI42" s="1241"/>
      <c r="OWJ42" s="1241"/>
      <c r="OWK42" s="1241"/>
      <c r="OWL42" s="1241"/>
      <c r="OWM42" s="1241"/>
      <c r="OWN42" s="1241"/>
      <c r="OWO42" s="1241"/>
      <c r="OWP42" s="1241"/>
      <c r="OWQ42" s="1241"/>
      <c r="OWR42" s="1241"/>
      <c r="OWS42" s="1241"/>
      <c r="OWT42" s="1241"/>
      <c r="OWU42" s="1241"/>
      <c r="OWV42" s="1241"/>
      <c r="OWW42" s="1241"/>
      <c r="OWX42" s="1241"/>
      <c r="OWY42" s="1241"/>
      <c r="OWZ42" s="1241"/>
      <c r="OXA42" s="1241"/>
      <c r="OXB42" s="1241"/>
      <c r="OXC42" s="1241"/>
      <c r="OXD42" s="1241"/>
      <c r="OXE42" s="1241"/>
      <c r="OXF42" s="1241"/>
      <c r="OXG42" s="1241"/>
      <c r="OXH42" s="1241"/>
      <c r="OXI42" s="1241"/>
      <c r="OXJ42" s="1241"/>
      <c r="OXK42" s="1241"/>
      <c r="OXL42" s="1241"/>
      <c r="OXM42" s="1241"/>
      <c r="OXN42" s="1241"/>
      <c r="OXO42" s="1241"/>
      <c r="OXP42" s="1241"/>
      <c r="OXQ42" s="1241"/>
      <c r="OXR42" s="1241"/>
      <c r="OXS42" s="1241"/>
      <c r="OXT42" s="1241"/>
      <c r="OXU42" s="1241"/>
      <c r="OXV42" s="1241"/>
      <c r="OXW42" s="1241"/>
      <c r="OXX42" s="1241"/>
      <c r="OXY42" s="1241"/>
      <c r="OXZ42" s="1241"/>
      <c r="OYA42" s="1241"/>
      <c r="OYB42" s="1241"/>
      <c r="OYC42" s="1241"/>
      <c r="OYD42" s="1241"/>
      <c r="OYE42" s="1241"/>
      <c r="OYF42" s="1241"/>
      <c r="OYG42" s="1241"/>
      <c r="OYH42" s="1241"/>
      <c r="OYI42" s="1241"/>
      <c r="OYJ42" s="1241"/>
      <c r="OYK42" s="1241"/>
      <c r="OYL42" s="1241"/>
      <c r="OYM42" s="1241"/>
      <c r="OYN42" s="1241"/>
      <c r="OYO42" s="1241"/>
      <c r="OYP42" s="1241"/>
      <c r="OYQ42" s="1241"/>
      <c r="OYR42" s="1241"/>
      <c r="OYS42" s="1241"/>
      <c r="OYT42" s="1241"/>
      <c r="OYU42" s="1241"/>
      <c r="OYV42" s="1241"/>
      <c r="OYW42" s="1241"/>
      <c r="OYX42" s="1241"/>
      <c r="OYY42" s="1241"/>
      <c r="OYZ42" s="1241"/>
      <c r="OZA42" s="1241"/>
      <c r="OZB42" s="1241"/>
      <c r="OZC42" s="1241"/>
      <c r="OZD42" s="1241"/>
      <c r="OZE42" s="1241"/>
      <c r="OZF42" s="1241"/>
      <c r="OZG42" s="1241"/>
      <c r="OZH42" s="1241"/>
      <c r="OZI42" s="1241"/>
      <c r="OZJ42" s="1241"/>
      <c r="OZK42" s="1241"/>
      <c r="OZL42" s="1241"/>
      <c r="OZM42" s="1241"/>
      <c r="OZN42" s="1241"/>
      <c r="OZO42" s="1241"/>
      <c r="OZP42" s="1241"/>
      <c r="OZQ42" s="1241"/>
      <c r="OZR42" s="1241"/>
      <c r="OZS42" s="1241"/>
      <c r="OZT42" s="1241"/>
      <c r="OZU42" s="1241"/>
      <c r="OZV42" s="1241"/>
      <c r="OZW42" s="1241"/>
      <c r="OZX42" s="1241"/>
      <c r="OZY42" s="1241"/>
      <c r="OZZ42" s="1241"/>
      <c r="PAA42" s="1241"/>
      <c r="PAB42" s="1241"/>
      <c r="PAC42" s="1241"/>
      <c r="PAD42" s="1241"/>
      <c r="PAE42" s="1241"/>
      <c r="PAF42" s="1241"/>
      <c r="PAG42" s="1241"/>
      <c r="PAH42" s="1241"/>
      <c r="PAI42" s="1241"/>
      <c r="PAJ42" s="1241"/>
      <c r="PAK42" s="1241"/>
      <c r="PAL42" s="1241"/>
      <c r="PAM42" s="1241"/>
      <c r="PAN42" s="1241"/>
      <c r="PAO42" s="1241"/>
      <c r="PAP42" s="1241"/>
      <c r="PAQ42" s="1241"/>
      <c r="PAR42" s="1241"/>
      <c r="PAS42" s="1241"/>
      <c r="PAT42" s="1241"/>
      <c r="PAU42" s="1241"/>
      <c r="PAV42" s="1241"/>
      <c r="PAW42" s="1241"/>
      <c r="PAX42" s="1241"/>
      <c r="PAY42" s="1241"/>
      <c r="PAZ42" s="1241"/>
      <c r="PBA42" s="1241"/>
      <c r="PBB42" s="1241"/>
      <c r="PBC42" s="1241"/>
      <c r="PBD42" s="1241"/>
      <c r="PBE42" s="1241"/>
      <c r="PBF42" s="1241"/>
      <c r="PBG42" s="1241"/>
      <c r="PBH42" s="1241"/>
      <c r="PBI42" s="1241"/>
      <c r="PBJ42" s="1241"/>
      <c r="PBK42" s="1241"/>
      <c r="PBL42" s="1241"/>
      <c r="PBM42" s="1241"/>
      <c r="PBN42" s="1241"/>
      <c r="PBO42" s="1241"/>
      <c r="PBP42" s="1241"/>
      <c r="PBQ42" s="1241"/>
      <c r="PBR42" s="1241"/>
      <c r="PBS42" s="1241"/>
      <c r="PBT42" s="1241"/>
      <c r="PBU42" s="1241"/>
      <c r="PBV42" s="1241"/>
      <c r="PBW42" s="1241"/>
      <c r="PBX42" s="1241"/>
      <c r="PBY42" s="1241"/>
      <c r="PBZ42" s="1241"/>
      <c r="PCA42" s="1241"/>
      <c r="PCB42" s="1241"/>
      <c r="PCC42" s="1241"/>
      <c r="PCD42" s="1241"/>
      <c r="PCE42" s="1241"/>
      <c r="PCF42" s="1241"/>
      <c r="PCG42" s="1241"/>
      <c r="PCH42" s="1241"/>
      <c r="PCI42" s="1241"/>
      <c r="PCJ42" s="1241"/>
      <c r="PCK42" s="1241"/>
      <c r="PCL42" s="1241"/>
      <c r="PCM42" s="1241"/>
      <c r="PCN42" s="1241"/>
      <c r="PCO42" s="1241"/>
      <c r="PCP42" s="1241"/>
      <c r="PCQ42" s="1241"/>
      <c r="PCR42" s="1241"/>
      <c r="PCS42" s="1241"/>
      <c r="PCT42" s="1241"/>
      <c r="PCU42" s="1241"/>
      <c r="PCV42" s="1241"/>
      <c r="PCW42" s="1241"/>
      <c r="PCX42" s="1241"/>
      <c r="PCY42" s="1241"/>
      <c r="PCZ42" s="1241"/>
      <c r="PDA42" s="1241"/>
      <c r="PDB42" s="1241"/>
      <c r="PDC42" s="1241"/>
      <c r="PDD42" s="1241"/>
      <c r="PDE42" s="1241"/>
      <c r="PDF42" s="1241"/>
      <c r="PDG42" s="1241"/>
      <c r="PDH42" s="1241"/>
      <c r="PDI42" s="1241"/>
      <c r="PDJ42" s="1241"/>
      <c r="PDK42" s="1241"/>
      <c r="PDL42" s="1241"/>
      <c r="PDM42" s="1241"/>
      <c r="PDN42" s="1241"/>
      <c r="PDO42" s="1241"/>
      <c r="PDP42" s="1241"/>
      <c r="PDQ42" s="1241"/>
      <c r="PDR42" s="1241"/>
      <c r="PDS42" s="1241"/>
      <c r="PDT42" s="1241"/>
      <c r="PDU42" s="1241"/>
      <c r="PDV42" s="1241"/>
      <c r="PDW42" s="1241"/>
      <c r="PDX42" s="1241"/>
      <c r="PDY42" s="1241"/>
      <c r="PDZ42" s="1241"/>
      <c r="PEA42" s="1241"/>
      <c r="PEB42" s="1241"/>
      <c r="PEC42" s="1241"/>
      <c r="PED42" s="1241"/>
      <c r="PEE42" s="1241"/>
      <c r="PEF42" s="1241"/>
      <c r="PEG42" s="1241"/>
      <c r="PEH42" s="1241"/>
      <c r="PEI42" s="1241"/>
      <c r="PEJ42" s="1241"/>
      <c r="PEK42" s="1241"/>
      <c r="PEL42" s="1241"/>
      <c r="PEM42" s="1241"/>
      <c r="PEN42" s="1241"/>
      <c r="PEO42" s="1241"/>
      <c r="PEP42" s="1241"/>
      <c r="PEQ42" s="1241"/>
      <c r="PER42" s="1241"/>
      <c r="PES42" s="1241"/>
      <c r="PET42" s="1241"/>
      <c r="PEU42" s="1241"/>
      <c r="PEV42" s="1241"/>
      <c r="PEW42" s="1241"/>
      <c r="PEX42" s="1241"/>
      <c r="PEY42" s="1241"/>
      <c r="PEZ42" s="1241"/>
      <c r="PFA42" s="1241"/>
      <c r="PFB42" s="1241"/>
      <c r="PFC42" s="1241"/>
      <c r="PFD42" s="1241"/>
      <c r="PFE42" s="1241"/>
      <c r="PFF42" s="1241"/>
      <c r="PFG42" s="1241"/>
      <c r="PFH42" s="1241"/>
      <c r="PFI42" s="1241"/>
      <c r="PFJ42" s="1241"/>
      <c r="PFK42" s="1241"/>
      <c r="PFL42" s="1241"/>
      <c r="PFM42" s="1241"/>
      <c r="PFN42" s="1241"/>
      <c r="PFO42" s="1241"/>
      <c r="PFP42" s="1241"/>
      <c r="PFQ42" s="1241"/>
      <c r="PFR42" s="1241"/>
      <c r="PFS42" s="1241"/>
      <c r="PFT42" s="1241"/>
      <c r="PFU42" s="1241"/>
      <c r="PFV42" s="1241"/>
      <c r="PFW42" s="1241"/>
      <c r="PFX42" s="1241"/>
      <c r="PFY42" s="1241"/>
      <c r="PFZ42" s="1241"/>
      <c r="PGA42" s="1241"/>
      <c r="PGB42" s="1241"/>
      <c r="PGC42" s="1241"/>
      <c r="PGD42" s="1241"/>
      <c r="PGE42" s="1241"/>
      <c r="PGF42" s="1241"/>
      <c r="PGG42" s="1241"/>
      <c r="PGH42" s="1241"/>
      <c r="PGI42" s="1241"/>
      <c r="PGJ42" s="1241"/>
      <c r="PGK42" s="1241"/>
      <c r="PGL42" s="1241"/>
      <c r="PGM42" s="1241"/>
      <c r="PGN42" s="1241"/>
      <c r="PGO42" s="1241"/>
      <c r="PGP42" s="1241"/>
      <c r="PGQ42" s="1241"/>
      <c r="PGR42" s="1241"/>
      <c r="PGS42" s="1241"/>
      <c r="PGT42" s="1241"/>
      <c r="PGU42" s="1241"/>
      <c r="PGV42" s="1241"/>
      <c r="PGW42" s="1241"/>
      <c r="PGX42" s="1241"/>
      <c r="PGY42" s="1241"/>
      <c r="PGZ42" s="1241"/>
      <c r="PHA42" s="1241"/>
      <c r="PHB42" s="1241"/>
      <c r="PHC42" s="1241"/>
      <c r="PHD42" s="1241"/>
      <c r="PHE42" s="1241"/>
      <c r="PHF42" s="1241"/>
      <c r="PHG42" s="1241"/>
      <c r="PHH42" s="1241"/>
      <c r="PHI42" s="1241"/>
      <c r="PHJ42" s="1241"/>
      <c r="PHK42" s="1241"/>
      <c r="PHL42" s="1241"/>
      <c r="PHM42" s="1241"/>
      <c r="PHN42" s="1241"/>
      <c r="PHO42" s="1241"/>
      <c r="PHP42" s="1241"/>
      <c r="PHQ42" s="1241"/>
      <c r="PHR42" s="1241"/>
      <c r="PHS42" s="1241"/>
      <c r="PHT42" s="1241"/>
      <c r="PHU42" s="1241"/>
      <c r="PHV42" s="1241"/>
      <c r="PHW42" s="1241"/>
      <c r="PHX42" s="1241"/>
      <c r="PHY42" s="1241"/>
      <c r="PHZ42" s="1241"/>
      <c r="PIA42" s="1241"/>
      <c r="PIB42" s="1241"/>
      <c r="PIC42" s="1241"/>
      <c r="PID42" s="1241"/>
      <c r="PIE42" s="1241"/>
      <c r="PIF42" s="1241"/>
      <c r="PIG42" s="1241"/>
      <c r="PIH42" s="1241"/>
      <c r="PII42" s="1241"/>
      <c r="PIJ42" s="1241"/>
      <c r="PIK42" s="1241"/>
      <c r="PIL42" s="1241"/>
      <c r="PIM42" s="1241"/>
      <c r="PIN42" s="1241"/>
      <c r="PIO42" s="1241"/>
      <c r="PIP42" s="1241"/>
      <c r="PIQ42" s="1241"/>
      <c r="PIR42" s="1241"/>
      <c r="PIS42" s="1241"/>
      <c r="PIT42" s="1241"/>
      <c r="PIU42" s="1241"/>
      <c r="PIV42" s="1241"/>
      <c r="PIW42" s="1241"/>
      <c r="PIX42" s="1241"/>
      <c r="PIY42" s="1241"/>
      <c r="PIZ42" s="1241"/>
      <c r="PJA42" s="1241"/>
      <c r="PJB42" s="1241"/>
      <c r="PJC42" s="1241"/>
      <c r="PJD42" s="1241"/>
      <c r="PJE42" s="1241"/>
      <c r="PJF42" s="1241"/>
      <c r="PJG42" s="1241"/>
      <c r="PJH42" s="1241"/>
      <c r="PJI42" s="1241"/>
      <c r="PJJ42" s="1241"/>
      <c r="PJK42" s="1241"/>
      <c r="PJL42" s="1241"/>
      <c r="PJM42" s="1241"/>
      <c r="PJN42" s="1241"/>
      <c r="PJO42" s="1241"/>
      <c r="PJP42" s="1241"/>
      <c r="PJQ42" s="1241"/>
      <c r="PJR42" s="1241"/>
      <c r="PJS42" s="1241"/>
      <c r="PJT42" s="1241"/>
      <c r="PJU42" s="1241"/>
      <c r="PJV42" s="1241"/>
      <c r="PJW42" s="1241"/>
      <c r="PJX42" s="1241"/>
      <c r="PJY42" s="1241"/>
      <c r="PJZ42" s="1241"/>
      <c r="PKA42" s="1241"/>
      <c r="PKB42" s="1241"/>
      <c r="PKC42" s="1241"/>
      <c r="PKD42" s="1241"/>
      <c r="PKE42" s="1241"/>
      <c r="PKF42" s="1241"/>
      <c r="PKG42" s="1241"/>
      <c r="PKH42" s="1241"/>
      <c r="PKI42" s="1241"/>
      <c r="PKJ42" s="1241"/>
      <c r="PKK42" s="1241"/>
      <c r="PKL42" s="1241"/>
      <c r="PKM42" s="1241"/>
      <c r="PKN42" s="1241"/>
      <c r="PKO42" s="1241"/>
      <c r="PKP42" s="1241"/>
      <c r="PKQ42" s="1241"/>
      <c r="PKR42" s="1241"/>
      <c r="PKS42" s="1241"/>
      <c r="PKT42" s="1241"/>
      <c r="PKU42" s="1241"/>
      <c r="PKV42" s="1241"/>
      <c r="PKW42" s="1241"/>
      <c r="PKX42" s="1241"/>
      <c r="PKY42" s="1241"/>
      <c r="PKZ42" s="1241"/>
      <c r="PLA42" s="1241"/>
      <c r="PLB42" s="1241"/>
      <c r="PLC42" s="1241"/>
      <c r="PLD42" s="1241"/>
      <c r="PLE42" s="1241"/>
      <c r="PLF42" s="1241"/>
      <c r="PLG42" s="1241"/>
      <c r="PLH42" s="1241"/>
      <c r="PLI42" s="1241"/>
      <c r="PLJ42" s="1241"/>
      <c r="PLK42" s="1241"/>
      <c r="PLL42" s="1241"/>
      <c r="PLM42" s="1241"/>
      <c r="PLN42" s="1241"/>
      <c r="PLO42" s="1241"/>
      <c r="PLP42" s="1241"/>
      <c r="PLQ42" s="1241"/>
      <c r="PLR42" s="1241"/>
      <c r="PLS42" s="1241"/>
      <c r="PLT42" s="1241"/>
      <c r="PLU42" s="1241"/>
      <c r="PLV42" s="1241"/>
      <c r="PLW42" s="1241"/>
      <c r="PLX42" s="1241"/>
      <c r="PLY42" s="1241"/>
      <c r="PLZ42" s="1241"/>
      <c r="PMA42" s="1241"/>
      <c r="PMB42" s="1241"/>
      <c r="PMC42" s="1241"/>
      <c r="PMD42" s="1241"/>
      <c r="PME42" s="1241"/>
      <c r="PMF42" s="1241"/>
      <c r="PMG42" s="1241"/>
      <c r="PMH42" s="1241"/>
      <c r="PMI42" s="1241"/>
      <c r="PMJ42" s="1241"/>
      <c r="PMK42" s="1241"/>
      <c r="PML42" s="1241"/>
      <c r="PMM42" s="1241"/>
      <c r="PMN42" s="1241"/>
      <c r="PMO42" s="1241"/>
      <c r="PMP42" s="1241"/>
      <c r="PMQ42" s="1241"/>
      <c r="PMR42" s="1241"/>
      <c r="PMS42" s="1241"/>
      <c r="PMT42" s="1241"/>
      <c r="PMU42" s="1241"/>
      <c r="PMV42" s="1241"/>
      <c r="PMW42" s="1241"/>
      <c r="PMX42" s="1241"/>
      <c r="PMY42" s="1241"/>
      <c r="PMZ42" s="1241"/>
      <c r="PNA42" s="1241"/>
      <c r="PNB42" s="1241"/>
      <c r="PNC42" s="1241"/>
      <c r="PND42" s="1241"/>
      <c r="PNE42" s="1241"/>
      <c r="PNF42" s="1241"/>
      <c r="PNG42" s="1241"/>
      <c r="PNH42" s="1241"/>
      <c r="PNI42" s="1241"/>
      <c r="PNJ42" s="1241"/>
      <c r="PNK42" s="1241"/>
      <c r="PNL42" s="1241"/>
      <c r="PNM42" s="1241"/>
      <c r="PNN42" s="1241"/>
      <c r="PNO42" s="1241"/>
      <c r="PNP42" s="1241"/>
      <c r="PNQ42" s="1241"/>
      <c r="PNR42" s="1241"/>
      <c r="PNS42" s="1241"/>
      <c r="PNT42" s="1241"/>
      <c r="PNU42" s="1241"/>
      <c r="PNV42" s="1241"/>
      <c r="PNW42" s="1241"/>
      <c r="PNX42" s="1241"/>
      <c r="PNY42" s="1241"/>
      <c r="PNZ42" s="1241"/>
      <c r="POA42" s="1241"/>
      <c r="POB42" s="1241"/>
      <c r="POC42" s="1241"/>
      <c r="POD42" s="1241"/>
      <c r="POE42" s="1241"/>
      <c r="POF42" s="1241"/>
      <c r="POG42" s="1241"/>
      <c r="POH42" s="1241"/>
      <c r="POI42" s="1241"/>
      <c r="POJ42" s="1241"/>
      <c r="POK42" s="1241"/>
      <c r="POL42" s="1241"/>
      <c r="POM42" s="1241"/>
      <c r="PON42" s="1241"/>
      <c r="POO42" s="1241"/>
      <c r="POP42" s="1241"/>
      <c r="POQ42" s="1241"/>
      <c r="POR42" s="1241"/>
      <c r="POS42" s="1241"/>
      <c r="POT42" s="1241"/>
      <c r="POU42" s="1241"/>
      <c r="POV42" s="1241"/>
      <c r="POW42" s="1241"/>
      <c r="POX42" s="1241"/>
      <c r="POY42" s="1241"/>
      <c r="POZ42" s="1241"/>
      <c r="PPA42" s="1241"/>
      <c r="PPB42" s="1241"/>
      <c r="PPC42" s="1241"/>
      <c r="PPD42" s="1241"/>
      <c r="PPE42" s="1241"/>
      <c r="PPF42" s="1241"/>
      <c r="PPG42" s="1241"/>
      <c r="PPH42" s="1241"/>
      <c r="PPI42" s="1241"/>
      <c r="PPJ42" s="1241"/>
      <c r="PPK42" s="1241"/>
      <c r="PPL42" s="1241"/>
      <c r="PPM42" s="1241"/>
      <c r="PPN42" s="1241"/>
      <c r="PPO42" s="1241"/>
      <c r="PPP42" s="1241"/>
      <c r="PPQ42" s="1241"/>
      <c r="PPR42" s="1241"/>
      <c r="PPS42" s="1241"/>
      <c r="PPT42" s="1241"/>
      <c r="PPU42" s="1241"/>
      <c r="PPV42" s="1241"/>
      <c r="PPW42" s="1241"/>
      <c r="PPX42" s="1241"/>
      <c r="PPY42" s="1241"/>
      <c r="PPZ42" s="1241"/>
      <c r="PQA42" s="1241"/>
      <c r="PQB42" s="1241"/>
      <c r="PQC42" s="1241"/>
      <c r="PQD42" s="1241"/>
      <c r="PQE42" s="1241"/>
      <c r="PQF42" s="1241"/>
      <c r="PQG42" s="1241"/>
      <c r="PQH42" s="1241"/>
      <c r="PQI42" s="1241"/>
      <c r="PQJ42" s="1241"/>
      <c r="PQK42" s="1241"/>
      <c r="PQL42" s="1241"/>
      <c r="PQM42" s="1241"/>
      <c r="PQN42" s="1241"/>
      <c r="PQO42" s="1241"/>
      <c r="PQP42" s="1241"/>
      <c r="PQQ42" s="1241"/>
      <c r="PQR42" s="1241"/>
      <c r="PQS42" s="1241"/>
      <c r="PQT42" s="1241"/>
      <c r="PQU42" s="1241"/>
      <c r="PQV42" s="1241"/>
      <c r="PQW42" s="1241"/>
      <c r="PQX42" s="1241"/>
      <c r="PQY42" s="1241"/>
      <c r="PQZ42" s="1241"/>
      <c r="PRA42" s="1241"/>
      <c r="PRB42" s="1241"/>
      <c r="PRC42" s="1241"/>
      <c r="PRD42" s="1241"/>
      <c r="PRE42" s="1241"/>
      <c r="PRF42" s="1241"/>
      <c r="PRG42" s="1241"/>
      <c r="PRH42" s="1241"/>
      <c r="PRI42" s="1241"/>
      <c r="PRJ42" s="1241"/>
      <c r="PRK42" s="1241"/>
      <c r="PRL42" s="1241"/>
      <c r="PRM42" s="1241"/>
      <c r="PRN42" s="1241"/>
      <c r="PRO42" s="1241"/>
      <c r="PRP42" s="1241"/>
      <c r="PRQ42" s="1241"/>
      <c r="PRR42" s="1241"/>
      <c r="PRS42" s="1241"/>
      <c r="PRT42" s="1241"/>
      <c r="PRU42" s="1241"/>
      <c r="PRV42" s="1241"/>
      <c r="PRW42" s="1241"/>
      <c r="PRX42" s="1241"/>
      <c r="PRY42" s="1241"/>
      <c r="PRZ42" s="1241"/>
      <c r="PSA42" s="1241"/>
      <c r="PSB42" s="1241"/>
      <c r="PSC42" s="1241"/>
      <c r="PSD42" s="1241"/>
      <c r="PSE42" s="1241"/>
      <c r="PSF42" s="1241"/>
      <c r="PSG42" s="1241"/>
      <c r="PSH42" s="1241"/>
      <c r="PSI42" s="1241"/>
      <c r="PSJ42" s="1241"/>
      <c r="PSK42" s="1241"/>
      <c r="PSL42" s="1241"/>
      <c r="PSM42" s="1241"/>
      <c r="PSN42" s="1241"/>
      <c r="PSO42" s="1241"/>
      <c r="PSP42" s="1241"/>
      <c r="PSQ42" s="1241"/>
      <c r="PSR42" s="1241"/>
      <c r="PSS42" s="1241"/>
      <c r="PST42" s="1241"/>
      <c r="PSU42" s="1241"/>
      <c r="PSV42" s="1241"/>
      <c r="PSW42" s="1241"/>
      <c r="PSX42" s="1241"/>
      <c r="PSY42" s="1241"/>
      <c r="PSZ42" s="1241"/>
      <c r="PTA42" s="1241"/>
      <c r="PTB42" s="1241"/>
      <c r="PTC42" s="1241"/>
      <c r="PTD42" s="1241"/>
      <c r="PTE42" s="1241"/>
      <c r="PTF42" s="1241"/>
      <c r="PTG42" s="1241"/>
      <c r="PTH42" s="1241"/>
      <c r="PTI42" s="1241"/>
      <c r="PTJ42" s="1241"/>
      <c r="PTK42" s="1241"/>
      <c r="PTL42" s="1241"/>
      <c r="PTM42" s="1241"/>
      <c r="PTN42" s="1241"/>
      <c r="PTO42" s="1241"/>
      <c r="PTP42" s="1241"/>
      <c r="PTQ42" s="1241"/>
      <c r="PTR42" s="1241"/>
      <c r="PTS42" s="1241"/>
      <c r="PTT42" s="1241"/>
      <c r="PTU42" s="1241"/>
      <c r="PTV42" s="1241"/>
      <c r="PTW42" s="1241"/>
      <c r="PTX42" s="1241"/>
      <c r="PTY42" s="1241"/>
      <c r="PTZ42" s="1241"/>
      <c r="PUA42" s="1241"/>
      <c r="PUB42" s="1241"/>
      <c r="PUC42" s="1241"/>
      <c r="PUD42" s="1241"/>
      <c r="PUE42" s="1241"/>
      <c r="PUF42" s="1241"/>
      <c r="PUG42" s="1241"/>
      <c r="PUH42" s="1241"/>
      <c r="PUI42" s="1241"/>
      <c r="PUJ42" s="1241"/>
      <c r="PUK42" s="1241"/>
      <c r="PUL42" s="1241"/>
      <c r="PUM42" s="1241"/>
      <c r="PUN42" s="1241"/>
      <c r="PUO42" s="1241"/>
      <c r="PUP42" s="1241"/>
      <c r="PUQ42" s="1241"/>
      <c r="PUR42" s="1241"/>
      <c r="PUS42" s="1241"/>
      <c r="PUT42" s="1241"/>
      <c r="PUU42" s="1241"/>
      <c r="PUV42" s="1241"/>
      <c r="PUW42" s="1241"/>
      <c r="PUX42" s="1241"/>
      <c r="PUY42" s="1241"/>
      <c r="PUZ42" s="1241"/>
      <c r="PVA42" s="1241"/>
      <c r="PVB42" s="1241"/>
      <c r="PVC42" s="1241"/>
      <c r="PVD42" s="1241"/>
      <c r="PVE42" s="1241"/>
      <c r="PVF42" s="1241"/>
      <c r="PVG42" s="1241"/>
      <c r="PVH42" s="1241"/>
      <c r="PVI42" s="1241"/>
      <c r="PVJ42" s="1241"/>
      <c r="PVK42" s="1241"/>
      <c r="PVL42" s="1241"/>
      <c r="PVM42" s="1241"/>
      <c r="PVN42" s="1241"/>
      <c r="PVO42" s="1241"/>
      <c r="PVP42" s="1241"/>
      <c r="PVQ42" s="1241"/>
      <c r="PVR42" s="1241"/>
      <c r="PVS42" s="1241"/>
      <c r="PVT42" s="1241"/>
      <c r="PVU42" s="1241"/>
      <c r="PVV42" s="1241"/>
      <c r="PVW42" s="1241"/>
      <c r="PVX42" s="1241"/>
      <c r="PVY42" s="1241"/>
      <c r="PVZ42" s="1241"/>
      <c r="PWA42" s="1241"/>
      <c r="PWB42" s="1241"/>
      <c r="PWC42" s="1241"/>
      <c r="PWD42" s="1241"/>
      <c r="PWE42" s="1241"/>
      <c r="PWF42" s="1241"/>
      <c r="PWG42" s="1241"/>
      <c r="PWH42" s="1241"/>
      <c r="PWI42" s="1241"/>
      <c r="PWJ42" s="1241"/>
      <c r="PWK42" s="1241"/>
      <c r="PWL42" s="1241"/>
      <c r="PWM42" s="1241"/>
      <c r="PWN42" s="1241"/>
      <c r="PWO42" s="1241"/>
      <c r="PWP42" s="1241"/>
      <c r="PWQ42" s="1241"/>
      <c r="PWR42" s="1241"/>
      <c r="PWS42" s="1241"/>
      <c r="PWT42" s="1241"/>
      <c r="PWU42" s="1241"/>
      <c r="PWV42" s="1241"/>
      <c r="PWW42" s="1241"/>
      <c r="PWX42" s="1241"/>
      <c r="PWY42" s="1241"/>
      <c r="PWZ42" s="1241"/>
      <c r="PXA42" s="1241"/>
      <c r="PXB42" s="1241"/>
      <c r="PXC42" s="1241"/>
      <c r="PXD42" s="1241"/>
      <c r="PXE42" s="1241"/>
      <c r="PXF42" s="1241"/>
      <c r="PXG42" s="1241"/>
      <c r="PXH42" s="1241"/>
      <c r="PXI42" s="1241"/>
      <c r="PXJ42" s="1241"/>
      <c r="PXK42" s="1241"/>
      <c r="PXL42" s="1241"/>
      <c r="PXM42" s="1241"/>
      <c r="PXN42" s="1241"/>
      <c r="PXO42" s="1241"/>
      <c r="PXP42" s="1241"/>
      <c r="PXQ42" s="1241"/>
      <c r="PXR42" s="1241"/>
      <c r="PXS42" s="1241"/>
      <c r="PXT42" s="1241"/>
      <c r="PXU42" s="1241"/>
      <c r="PXV42" s="1241"/>
      <c r="PXW42" s="1241"/>
      <c r="PXX42" s="1241"/>
      <c r="PXY42" s="1241"/>
      <c r="PXZ42" s="1241"/>
      <c r="PYA42" s="1241"/>
      <c r="PYB42" s="1241"/>
      <c r="PYC42" s="1241"/>
      <c r="PYD42" s="1241"/>
      <c r="PYE42" s="1241"/>
      <c r="PYF42" s="1241"/>
      <c r="PYG42" s="1241"/>
      <c r="PYH42" s="1241"/>
      <c r="PYI42" s="1241"/>
      <c r="PYJ42" s="1241"/>
      <c r="PYK42" s="1241"/>
      <c r="PYL42" s="1241"/>
      <c r="PYM42" s="1241"/>
      <c r="PYN42" s="1241"/>
      <c r="PYO42" s="1241"/>
      <c r="PYP42" s="1241"/>
      <c r="PYQ42" s="1241"/>
      <c r="PYR42" s="1241"/>
      <c r="PYS42" s="1241"/>
      <c r="PYT42" s="1241"/>
      <c r="PYU42" s="1241"/>
      <c r="PYV42" s="1241"/>
      <c r="PYW42" s="1241"/>
      <c r="PYX42" s="1241"/>
      <c r="PYY42" s="1241"/>
      <c r="PYZ42" s="1241"/>
      <c r="PZA42" s="1241"/>
      <c r="PZB42" s="1241"/>
      <c r="PZC42" s="1241"/>
      <c r="PZD42" s="1241"/>
      <c r="PZE42" s="1241"/>
      <c r="PZF42" s="1241"/>
      <c r="PZG42" s="1241"/>
      <c r="PZH42" s="1241"/>
      <c r="PZI42" s="1241"/>
      <c r="PZJ42" s="1241"/>
      <c r="PZK42" s="1241"/>
      <c r="PZL42" s="1241"/>
      <c r="PZM42" s="1241"/>
      <c r="PZN42" s="1241"/>
      <c r="PZO42" s="1241"/>
      <c r="PZP42" s="1241"/>
      <c r="PZQ42" s="1241"/>
      <c r="PZR42" s="1241"/>
      <c r="PZS42" s="1241"/>
      <c r="PZT42" s="1241"/>
      <c r="PZU42" s="1241"/>
      <c r="PZV42" s="1241"/>
      <c r="PZW42" s="1241"/>
      <c r="PZX42" s="1241"/>
      <c r="PZY42" s="1241"/>
      <c r="PZZ42" s="1241"/>
      <c r="QAA42" s="1241"/>
      <c r="QAB42" s="1241"/>
      <c r="QAC42" s="1241"/>
      <c r="QAD42" s="1241"/>
      <c r="QAE42" s="1241"/>
      <c r="QAF42" s="1241"/>
      <c r="QAG42" s="1241"/>
      <c r="QAH42" s="1241"/>
      <c r="QAI42" s="1241"/>
      <c r="QAJ42" s="1241"/>
      <c r="QAK42" s="1241"/>
      <c r="QAL42" s="1241"/>
      <c r="QAM42" s="1241"/>
      <c r="QAN42" s="1241"/>
      <c r="QAO42" s="1241"/>
      <c r="QAP42" s="1241"/>
      <c r="QAQ42" s="1241"/>
      <c r="QAR42" s="1241"/>
      <c r="QAS42" s="1241"/>
      <c r="QAT42" s="1241"/>
      <c r="QAU42" s="1241"/>
      <c r="QAV42" s="1241"/>
      <c r="QAW42" s="1241"/>
      <c r="QAX42" s="1241"/>
      <c r="QAY42" s="1241"/>
      <c r="QAZ42" s="1241"/>
      <c r="QBA42" s="1241"/>
      <c r="QBB42" s="1241"/>
      <c r="QBC42" s="1241"/>
      <c r="QBD42" s="1241"/>
      <c r="QBE42" s="1241"/>
      <c r="QBF42" s="1241"/>
      <c r="QBG42" s="1241"/>
      <c r="QBH42" s="1241"/>
      <c r="QBI42" s="1241"/>
      <c r="QBJ42" s="1241"/>
      <c r="QBK42" s="1241"/>
      <c r="QBL42" s="1241"/>
      <c r="QBM42" s="1241"/>
      <c r="QBN42" s="1241"/>
      <c r="QBO42" s="1241"/>
      <c r="QBP42" s="1241"/>
      <c r="QBQ42" s="1241"/>
      <c r="QBR42" s="1241"/>
      <c r="QBS42" s="1241"/>
      <c r="QBT42" s="1241"/>
      <c r="QBU42" s="1241"/>
      <c r="QBV42" s="1241"/>
      <c r="QBW42" s="1241"/>
      <c r="QBX42" s="1241"/>
      <c r="QBY42" s="1241"/>
      <c r="QBZ42" s="1241"/>
      <c r="QCA42" s="1241"/>
      <c r="QCB42" s="1241"/>
      <c r="QCC42" s="1241"/>
      <c r="QCD42" s="1241"/>
      <c r="QCE42" s="1241"/>
      <c r="QCF42" s="1241"/>
      <c r="QCG42" s="1241"/>
      <c r="QCH42" s="1241"/>
      <c r="QCI42" s="1241"/>
      <c r="QCJ42" s="1241"/>
      <c r="QCK42" s="1241"/>
      <c r="QCL42" s="1241"/>
      <c r="QCM42" s="1241"/>
      <c r="QCN42" s="1241"/>
      <c r="QCO42" s="1241"/>
      <c r="QCP42" s="1241"/>
      <c r="QCQ42" s="1241"/>
      <c r="QCR42" s="1241"/>
      <c r="QCS42" s="1241"/>
      <c r="QCT42" s="1241"/>
      <c r="QCU42" s="1241"/>
      <c r="QCV42" s="1241"/>
      <c r="QCW42" s="1241"/>
      <c r="QCX42" s="1241"/>
      <c r="QCY42" s="1241"/>
      <c r="QCZ42" s="1241"/>
      <c r="QDA42" s="1241"/>
      <c r="QDB42" s="1241"/>
      <c r="QDC42" s="1241"/>
      <c r="QDD42" s="1241"/>
      <c r="QDE42" s="1241"/>
      <c r="QDF42" s="1241"/>
      <c r="QDG42" s="1241"/>
      <c r="QDH42" s="1241"/>
      <c r="QDI42" s="1241"/>
      <c r="QDJ42" s="1241"/>
      <c r="QDK42" s="1241"/>
      <c r="QDL42" s="1241"/>
      <c r="QDM42" s="1241"/>
      <c r="QDN42" s="1241"/>
      <c r="QDO42" s="1241"/>
      <c r="QDP42" s="1241"/>
      <c r="QDQ42" s="1241"/>
      <c r="QDR42" s="1241"/>
      <c r="QDS42" s="1241"/>
      <c r="QDT42" s="1241"/>
      <c r="QDU42" s="1241"/>
      <c r="QDV42" s="1241"/>
      <c r="QDW42" s="1241"/>
      <c r="QDX42" s="1241"/>
      <c r="QDY42" s="1241"/>
      <c r="QDZ42" s="1241"/>
      <c r="QEA42" s="1241"/>
      <c r="QEB42" s="1241"/>
      <c r="QEC42" s="1241"/>
      <c r="QED42" s="1241"/>
      <c r="QEE42" s="1241"/>
      <c r="QEF42" s="1241"/>
      <c r="QEG42" s="1241"/>
      <c r="QEH42" s="1241"/>
      <c r="QEI42" s="1241"/>
      <c r="QEJ42" s="1241"/>
      <c r="QEK42" s="1241"/>
      <c r="QEL42" s="1241"/>
      <c r="QEM42" s="1241"/>
      <c r="QEN42" s="1241"/>
      <c r="QEO42" s="1241"/>
      <c r="QEP42" s="1241"/>
      <c r="QEQ42" s="1241"/>
      <c r="QER42" s="1241"/>
      <c r="QES42" s="1241"/>
      <c r="QET42" s="1241"/>
      <c r="QEU42" s="1241"/>
      <c r="QEV42" s="1241"/>
      <c r="QEW42" s="1241"/>
      <c r="QEX42" s="1241"/>
      <c r="QEY42" s="1241"/>
      <c r="QEZ42" s="1241"/>
      <c r="QFA42" s="1241"/>
      <c r="QFB42" s="1241"/>
      <c r="QFC42" s="1241"/>
      <c r="QFD42" s="1241"/>
      <c r="QFE42" s="1241"/>
      <c r="QFF42" s="1241"/>
      <c r="QFG42" s="1241"/>
      <c r="QFH42" s="1241"/>
      <c r="QFI42" s="1241"/>
      <c r="QFJ42" s="1241"/>
      <c r="QFK42" s="1241"/>
      <c r="QFL42" s="1241"/>
      <c r="QFM42" s="1241"/>
      <c r="QFN42" s="1241"/>
      <c r="QFO42" s="1241"/>
      <c r="QFP42" s="1241"/>
      <c r="QFQ42" s="1241"/>
      <c r="QFR42" s="1241"/>
      <c r="QFS42" s="1241"/>
      <c r="QFT42" s="1241"/>
      <c r="QFU42" s="1241"/>
      <c r="QFV42" s="1241"/>
      <c r="QFW42" s="1241"/>
      <c r="QFX42" s="1241"/>
      <c r="QFY42" s="1241"/>
      <c r="QFZ42" s="1241"/>
      <c r="QGA42" s="1241"/>
      <c r="QGB42" s="1241"/>
      <c r="QGC42" s="1241"/>
      <c r="QGD42" s="1241"/>
      <c r="QGE42" s="1241"/>
      <c r="QGF42" s="1241"/>
      <c r="QGG42" s="1241"/>
      <c r="QGH42" s="1241"/>
      <c r="QGI42" s="1241"/>
      <c r="QGJ42" s="1241"/>
      <c r="QGK42" s="1241"/>
      <c r="QGL42" s="1241"/>
      <c r="QGM42" s="1241"/>
      <c r="QGN42" s="1241"/>
      <c r="QGO42" s="1241"/>
      <c r="QGP42" s="1241"/>
      <c r="QGQ42" s="1241"/>
      <c r="QGR42" s="1241"/>
      <c r="QGS42" s="1241"/>
      <c r="QGT42" s="1241"/>
      <c r="QGU42" s="1241"/>
      <c r="QGV42" s="1241"/>
      <c r="QGW42" s="1241"/>
      <c r="QGX42" s="1241"/>
      <c r="QGY42" s="1241"/>
      <c r="QGZ42" s="1241"/>
      <c r="QHA42" s="1241"/>
      <c r="QHB42" s="1241"/>
      <c r="QHC42" s="1241"/>
      <c r="QHD42" s="1241"/>
      <c r="QHE42" s="1241"/>
      <c r="QHF42" s="1241"/>
      <c r="QHG42" s="1241"/>
      <c r="QHH42" s="1241"/>
      <c r="QHI42" s="1241"/>
      <c r="QHJ42" s="1241"/>
      <c r="QHK42" s="1241"/>
      <c r="QHL42" s="1241"/>
      <c r="QHM42" s="1241"/>
      <c r="QHN42" s="1241"/>
      <c r="QHO42" s="1241"/>
      <c r="QHP42" s="1241"/>
      <c r="QHQ42" s="1241"/>
      <c r="QHR42" s="1241"/>
      <c r="QHS42" s="1241"/>
      <c r="QHT42" s="1241"/>
      <c r="QHU42" s="1241"/>
      <c r="QHV42" s="1241"/>
      <c r="QHW42" s="1241"/>
      <c r="QHX42" s="1241"/>
      <c r="QHY42" s="1241"/>
      <c r="QHZ42" s="1241"/>
      <c r="QIA42" s="1241"/>
      <c r="QIB42" s="1241"/>
      <c r="QIC42" s="1241"/>
      <c r="QID42" s="1241"/>
      <c r="QIE42" s="1241"/>
      <c r="QIF42" s="1241"/>
      <c r="QIG42" s="1241"/>
      <c r="QIH42" s="1241"/>
      <c r="QII42" s="1241"/>
      <c r="QIJ42" s="1241"/>
      <c r="QIK42" s="1241"/>
      <c r="QIL42" s="1241"/>
      <c r="QIM42" s="1241"/>
      <c r="QIN42" s="1241"/>
      <c r="QIO42" s="1241"/>
      <c r="QIP42" s="1241"/>
      <c r="QIQ42" s="1241"/>
      <c r="QIR42" s="1241"/>
      <c r="QIS42" s="1241"/>
      <c r="QIT42" s="1241"/>
      <c r="QIU42" s="1241"/>
      <c r="QIV42" s="1241"/>
      <c r="QIW42" s="1241"/>
      <c r="QIX42" s="1241"/>
      <c r="QIY42" s="1241"/>
      <c r="QIZ42" s="1241"/>
      <c r="QJA42" s="1241"/>
      <c r="QJB42" s="1241"/>
      <c r="QJC42" s="1241"/>
      <c r="QJD42" s="1241"/>
      <c r="QJE42" s="1241"/>
      <c r="QJF42" s="1241"/>
      <c r="QJG42" s="1241"/>
      <c r="QJH42" s="1241"/>
      <c r="QJI42" s="1241"/>
      <c r="QJJ42" s="1241"/>
      <c r="QJK42" s="1241"/>
      <c r="QJL42" s="1241"/>
      <c r="QJM42" s="1241"/>
      <c r="QJN42" s="1241"/>
      <c r="QJO42" s="1241"/>
      <c r="QJP42" s="1241"/>
      <c r="QJQ42" s="1241"/>
      <c r="QJR42" s="1241"/>
      <c r="QJS42" s="1241"/>
      <c r="QJT42" s="1241"/>
      <c r="QJU42" s="1241"/>
      <c r="QJV42" s="1241"/>
      <c r="QJW42" s="1241"/>
      <c r="QJX42" s="1241"/>
      <c r="QJY42" s="1241"/>
      <c r="QJZ42" s="1241"/>
      <c r="QKA42" s="1241"/>
      <c r="QKB42" s="1241"/>
      <c r="QKC42" s="1241"/>
      <c r="QKD42" s="1241"/>
      <c r="QKE42" s="1241"/>
      <c r="QKF42" s="1241"/>
      <c r="QKG42" s="1241"/>
      <c r="QKH42" s="1241"/>
      <c r="QKI42" s="1241"/>
      <c r="QKJ42" s="1241"/>
      <c r="QKK42" s="1241"/>
      <c r="QKL42" s="1241"/>
      <c r="QKM42" s="1241"/>
      <c r="QKN42" s="1241"/>
      <c r="QKO42" s="1241"/>
      <c r="QKP42" s="1241"/>
      <c r="QKQ42" s="1241"/>
      <c r="QKR42" s="1241"/>
      <c r="QKS42" s="1241"/>
      <c r="QKT42" s="1241"/>
      <c r="QKU42" s="1241"/>
      <c r="QKV42" s="1241"/>
      <c r="QKW42" s="1241"/>
      <c r="QKX42" s="1241"/>
      <c r="QKY42" s="1241"/>
      <c r="QKZ42" s="1241"/>
      <c r="QLA42" s="1241"/>
      <c r="QLB42" s="1241"/>
      <c r="QLC42" s="1241"/>
      <c r="QLD42" s="1241"/>
      <c r="QLE42" s="1241"/>
      <c r="QLF42" s="1241"/>
      <c r="QLG42" s="1241"/>
      <c r="QLH42" s="1241"/>
      <c r="QLI42" s="1241"/>
      <c r="QLJ42" s="1241"/>
      <c r="QLK42" s="1241"/>
      <c r="QLL42" s="1241"/>
      <c r="QLM42" s="1241"/>
      <c r="QLN42" s="1241"/>
      <c r="QLO42" s="1241"/>
      <c r="QLP42" s="1241"/>
      <c r="QLQ42" s="1241"/>
      <c r="QLR42" s="1241"/>
      <c r="QLS42" s="1241"/>
      <c r="QLT42" s="1241"/>
      <c r="QLU42" s="1241"/>
      <c r="QLV42" s="1241"/>
      <c r="QLW42" s="1241"/>
      <c r="QLX42" s="1241"/>
      <c r="QLY42" s="1241"/>
      <c r="QLZ42" s="1241"/>
      <c r="QMA42" s="1241"/>
      <c r="QMB42" s="1241"/>
      <c r="QMC42" s="1241"/>
      <c r="QMD42" s="1241"/>
      <c r="QME42" s="1241"/>
      <c r="QMF42" s="1241"/>
      <c r="QMG42" s="1241"/>
      <c r="QMH42" s="1241"/>
      <c r="QMI42" s="1241"/>
      <c r="QMJ42" s="1241"/>
      <c r="QMK42" s="1241"/>
      <c r="QML42" s="1241"/>
      <c r="QMM42" s="1241"/>
      <c r="QMN42" s="1241"/>
      <c r="QMO42" s="1241"/>
      <c r="QMP42" s="1241"/>
      <c r="QMQ42" s="1241"/>
      <c r="QMR42" s="1241"/>
      <c r="QMS42" s="1241"/>
      <c r="QMT42" s="1241"/>
      <c r="QMU42" s="1241"/>
      <c r="QMV42" s="1241"/>
      <c r="QMW42" s="1241"/>
      <c r="QMX42" s="1241"/>
      <c r="QMY42" s="1241"/>
      <c r="QMZ42" s="1241"/>
      <c r="QNA42" s="1241"/>
      <c r="QNB42" s="1241"/>
      <c r="QNC42" s="1241"/>
      <c r="QND42" s="1241"/>
      <c r="QNE42" s="1241"/>
      <c r="QNF42" s="1241"/>
      <c r="QNG42" s="1241"/>
      <c r="QNH42" s="1241"/>
      <c r="QNI42" s="1241"/>
      <c r="QNJ42" s="1241"/>
      <c r="QNK42" s="1241"/>
      <c r="QNL42" s="1241"/>
      <c r="QNM42" s="1241"/>
      <c r="QNN42" s="1241"/>
      <c r="QNO42" s="1241"/>
      <c r="QNP42" s="1241"/>
      <c r="QNQ42" s="1241"/>
      <c r="QNR42" s="1241"/>
      <c r="QNS42" s="1241"/>
      <c r="QNT42" s="1241"/>
      <c r="QNU42" s="1241"/>
      <c r="QNV42" s="1241"/>
      <c r="QNW42" s="1241"/>
      <c r="QNX42" s="1241"/>
      <c r="QNY42" s="1241"/>
      <c r="QNZ42" s="1241"/>
      <c r="QOA42" s="1241"/>
      <c r="QOB42" s="1241"/>
      <c r="QOC42" s="1241"/>
      <c r="QOD42" s="1241"/>
      <c r="QOE42" s="1241"/>
      <c r="QOF42" s="1241"/>
      <c r="QOG42" s="1241"/>
      <c r="QOH42" s="1241"/>
      <c r="QOI42" s="1241"/>
      <c r="QOJ42" s="1241"/>
      <c r="QOK42" s="1241"/>
      <c r="QOL42" s="1241"/>
      <c r="QOM42" s="1241"/>
      <c r="QON42" s="1241"/>
      <c r="QOO42" s="1241"/>
      <c r="QOP42" s="1241"/>
      <c r="QOQ42" s="1241"/>
      <c r="QOR42" s="1241"/>
      <c r="QOS42" s="1241"/>
      <c r="QOT42" s="1241"/>
      <c r="QOU42" s="1241"/>
      <c r="QOV42" s="1241"/>
      <c r="QOW42" s="1241"/>
      <c r="QOX42" s="1241"/>
      <c r="QOY42" s="1241"/>
      <c r="QOZ42" s="1241"/>
      <c r="QPA42" s="1241"/>
      <c r="QPB42" s="1241"/>
      <c r="QPC42" s="1241"/>
      <c r="QPD42" s="1241"/>
      <c r="QPE42" s="1241"/>
      <c r="QPF42" s="1241"/>
      <c r="QPG42" s="1241"/>
      <c r="QPH42" s="1241"/>
      <c r="QPI42" s="1241"/>
      <c r="QPJ42" s="1241"/>
      <c r="QPK42" s="1241"/>
      <c r="QPL42" s="1241"/>
      <c r="QPM42" s="1241"/>
      <c r="QPN42" s="1241"/>
      <c r="QPO42" s="1241"/>
      <c r="QPP42" s="1241"/>
      <c r="QPQ42" s="1241"/>
      <c r="QPR42" s="1241"/>
      <c r="QPS42" s="1241"/>
      <c r="QPT42" s="1241"/>
      <c r="QPU42" s="1241"/>
      <c r="QPV42" s="1241"/>
      <c r="QPW42" s="1241"/>
      <c r="QPX42" s="1241"/>
      <c r="QPY42" s="1241"/>
      <c r="QPZ42" s="1241"/>
      <c r="QQA42" s="1241"/>
      <c r="QQB42" s="1241"/>
      <c r="QQC42" s="1241"/>
      <c r="QQD42" s="1241"/>
      <c r="QQE42" s="1241"/>
      <c r="QQF42" s="1241"/>
      <c r="QQG42" s="1241"/>
      <c r="QQH42" s="1241"/>
      <c r="QQI42" s="1241"/>
      <c r="QQJ42" s="1241"/>
      <c r="QQK42" s="1241"/>
      <c r="QQL42" s="1241"/>
      <c r="QQM42" s="1241"/>
      <c r="QQN42" s="1241"/>
      <c r="QQO42" s="1241"/>
      <c r="QQP42" s="1241"/>
      <c r="QQQ42" s="1241"/>
      <c r="QQR42" s="1241"/>
      <c r="QQS42" s="1241"/>
      <c r="QQT42" s="1241"/>
      <c r="QQU42" s="1241"/>
      <c r="QQV42" s="1241"/>
      <c r="QQW42" s="1241"/>
      <c r="QQX42" s="1241"/>
      <c r="QQY42" s="1241"/>
      <c r="QQZ42" s="1241"/>
      <c r="QRA42" s="1241"/>
      <c r="QRB42" s="1241"/>
      <c r="QRC42" s="1241"/>
      <c r="QRD42" s="1241"/>
      <c r="QRE42" s="1241"/>
      <c r="QRF42" s="1241"/>
      <c r="QRG42" s="1241"/>
      <c r="QRH42" s="1241"/>
      <c r="QRI42" s="1241"/>
      <c r="QRJ42" s="1241"/>
      <c r="QRK42" s="1241"/>
      <c r="QRL42" s="1241"/>
      <c r="QRM42" s="1241"/>
      <c r="QRN42" s="1241"/>
      <c r="QRO42" s="1241"/>
      <c r="QRP42" s="1241"/>
      <c r="QRQ42" s="1241"/>
      <c r="QRR42" s="1241"/>
      <c r="QRS42" s="1241"/>
      <c r="QRT42" s="1241"/>
      <c r="QRU42" s="1241"/>
      <c r="QRV42" s="1241"/>
      <c r="QRW42" s="1241"/>
      <c r="QRX42" s="1241"/>
      <c r="QRY42" s="1241"/>
      <c r="QRZ42" s="1241"/>
      <c r="QSA42" s="1241"/>
      <c r="QSB42" s="1241"/>
      <c r="QSC42" s="1241"/>
      <c r="QSD42" s="1241"/>
      <c r="QSE42" s="1241"/>
      <c r="QSF42" s="1241"/>
      <c r="QSG42" s="1241"/>
      <c r="QSH42" s="1241"/>
      <c r="QSI42" s="1241"/>
      <c r="QSJ42" s="1241"/>
      <c r="QSK42" s="1241"/>
      <c r="QSL42" s="1241"/>
      <c r="QSM42" s="1241"/>
      <c r="QSN42" s="1241"/>
      <c r="QSO42" s="1241"/>
      <c r="QSP42" s="1241"/>
      <c r="QSQ42" s="1241"/>
      <c r="QSR42" s="1241"/>
      <c r="QSS42" s="1241"/>
      <c r="QST42" s="1241"/>
      <c r="QSU42" s="1241"/>
      <c r="QSV42" s="1241"/>
      <c r="QSW42" s="1241"/>
      <c r="QSX42" s="1241"/>
      <c r="QSY42" s="1241"/>
      <c r="QSZ42" s="1241"/>
      <c r="QTA42" s="1241"/>
      <c r="QTB42" s="1241"/>
      <c r="QTC42" s="1241"/>
      <c r="QTD42" s="1241"/>
      <c r="QTE42" s="1241"/>
      <c r="QTF42" s="1241"/>
      <c r="QTG42" s="1241"/>
      <c r="QTH42" s="1241"/>
      <c r="QTI42" s="1241"/>
      <c r="QTJ42" s="1241"/>
      <c r="QTK42" s="1241"/>
      <c r="QTL42" s="1241"/>
      <c r="QTM42" s="1241"/>
      <c r="QTN42" s="1241"/>
      <c r="QTO42" s="1241"/>
      <c r="QTP42" s="1241"/>
      <c r="QTQ42" s="1241"/>
      <c r="QTR42" s="1241"/>
      <c r="QTS42" s="1241"/>
      <c r="QTT42" s="1241"/>
      <c r="QTU42" s="1241"/>
      <c r="QTV42" s="1241"/>
      <c r="QTW42" s="1241"/>
      <c r="QTX42" s="1241"/>
      <c r="QTY42" s="1241"/>
      <c r="QTZ42" s="1241"/>
      <c r="QUA42" s="1241"/>
      <c r="QUB42" s="1241"/>
      <c r="QUC42" s="1241"/>
      <c r="QUD42" s="1241"/>
      <c r="QUE42" s="1241"/>
      <c r="QUF42" s="1241"/>
      <c r="QUG42" s="1241"/>
      <c r="QUH42" s="1241"/>
      <c r="QUI42" s="1241"/>
      <c r="QUJ42" s="1241"/>
      <c r="QUK42" s="1241"/>
      <c r="QUL42" s="1241"/>
      <c r="QUM42" s="1241"/>
      <c r="QUN42" s="1241"/>
      <c r="QUO42" s="1241"/>
      <c r="QUP42" s="1241"/>
      <c r="QUQ42" s="1241"/>
      <c r="QUR42" s="1241"/>
      <c r="QUS42" s="1241"/>
      <c r="QUT42" s="1241"/>
      <c r="QUU42" s="1241"/>
      <c r="QUV42" s="1241"/>
      <c r="QUW42" s="1241"/>
      <c r="QUX42" s="1241"/>
      <c r="QUY42" s="1241"/>
      <c r="QUZ42" s="1241"/>
      <c r="QVA42" s="1241"/>
      <c r="QVB42" s="1241"/>
      <c r="QVC42" s="1241"/>
      <c r="QVD42" s="1241"/>
      <c r="QVE42" s="1241"/>
      <c r="QVF42" s="1241"/>
      <c r="QVG42" s="1241"/>
      <c r="QVH42" s="1241"/>
      <c r="QVI42" s="1241"/>
      <c r="QVJ42" s="1241"/>
      <c r="QVK42" s="1241"/>
      <c r="QVL42" s="1241"/>
      <c r="QVM42" s="1241"/>
      <c r="QVN42" s="1241"/>
      <c r="QVO42" s="1241"/>
      <c r="QVP42" s="1241"/>
      <c r="QVQ42" s="1241"/>
      <c r="QVR42" s="1241"/>
      <c r="QVS42" s="1241"/>
      <c r="QVT42" s="1241"/>
      <c r="QVU42" s="1241"/>
      <c r="QVV42" s="1241"/>
      <c r="QVW42" s="1241"/>
      <c r="QVX42" s="1241"/>
      <c r="QVY42" s="1241"/>
      <c r="QVZ42" s="1241"/>
      <c r="QWA42" s="1241"/>
      <c r="QWB42" s="1241"/>
      <c r="QWC42" s="1241"/>
      <c r="QWD42" s="1241"/>
      <c r="QWE42" s="1241"/>
      <c r="QWF42" s="1241"/>
      <c r="QWG42" s="1241"/>
      <c r="QWH42" s="1241"/>
      <c r="QWI42" s="1241"/>
      <c r="QWJ42" s="1241"/>
      <c r="QWK42" s="1241"/>
      <c r="QWL42" s="1241"/>
      <c r="QWM42" s="1241"/>
      <c r="QWN42" s="1241"/>
      <c r="QWO42" s="1241"/>
      <c r="QWP42" s="1241"/>
      <c r="QWQ42" s="1241"/>
      <c r="QWR42" s="1241"/>
      <c r="QWS42" s="1241"/>
      <c r="QWT42" s="1241"/>
      <c r="QWU42" s="1241"/>
      <c r="QWV42" s="1241"/>
      <c r="QWW42" s="1241"/>
      <c r="QWX42" s="1241"/>
      <c r="QWY42" s="1241"/>
      <c r="QWZ42" s="1241"/>
      <c r="QXA42" s="1241"/>
      <c r="QXB42" s="1241"/>
      <c r="QXC42" s="1241"/>
      <c r="QXD42" s="1241"/>
      <c r="QXE42" s="1241"/>
      <c r="QXF42" s="1241"/>
      <c r="QXG42" s="1241"/>
      <c r="QXH42" s="1241"/>
      <c r="QXI42" s="1241"/>
      <c r="QXJ42" s="1241"/>
      <c r="QXK42" s="1241"/>
      <c r="QXL42" s="1241"/>
      <c r="QXM42" s="1241"/>
      <c r="QXN42" s="1241"/>
      <c r="QXO42" s="1241"/>
      <c r="QXP42" s="1241"/>
      <c r="QXQ42" s="1241"/>
      <c r="QXR42" s="1241"/>
      <c r="QXS42" s="1241"/>
      <c r="QXT42" s="1241"/>
      <c r="QXU42" s="1241"/>
      <c r="QXV42" s="1241"/>
      <c r="QXW42" s="1241"/>
      <c r="QXX42" s="1241"/>
      <c r="QXY42" s="1241"/>
      <c r="QXZ42" s="1241"/>
      <c r="QYA42" s="1241"/>
      <c r="QYB42" s="1241"/>
      <c r="QYC42" s="1241"/>
      <c r="QYD42" s="1241"/>
      <c r="QYE42" s="1241"/>
      <c r="QYF42" s="1241"/>
      <c r="QYG42" s="1241"/>
      <c r="QYH42" s="1241"/>
      <c r="QYI42" s="1241"/>
      <c r="QYJ42" s="1241"/>
      <c r="QYK42" s="1241"/>
      <c r="QYL42" s="1241"/>
      <c r="QYM42" s="1241"/>
      <c r="QYN42" s="1241"/>
      <c r="QYO42" s="1241"/>
      <c r="QYP42" s="1241"/>
      <c r="QYQ42" s="1241"/>
      <c r="QYR42" s="1241"/>
      <c r="QYS42" s="1241"/>
      <c r="QYT42" s="1241"/>
      <c r="QYU42" s="1241"/>
      <c r="QYV42" s="1241"/>
      <c r="QYW42" s="1241"/>
      <c r="QYX42" s="1241"/>
      <c r="QYY42" s="1241"/>
      <c r="QYZ42" s="1241"/>
      <c r="QZA42" s="1241"/>
      <c r="QZB42" s="1241"/>
      <c r="QZC42" s="1241"/>
      <c r="QZD42" s="1241"/>
      <c r="QZE42" s="1241"/>
      <c r="QZF42" s="1241"/>
      <c r="QZG42" s="1241"/>
      <c r="QZH42" s="1241"/>
      <c r="QZI42" s="1241"/>
      <c r="QZJ42" s="1241"/>
      <c r="QZK42" s="1241"/>
      <c r="QZL42" s="1241"/>
      <c r="QZM42" s="1241"/>
      <c r="QZN42" s="1241"/>
      <c r="QZO42" s="1241"/>
      <c r="QZP42" s="1241"/>
      <c r="QZQ42" s="1241"/>
      <c r="QZR42" s="1241"/>
      <c r="QZS42" s="1241"/>
      <c r="QZT42" s="1241"/>
      <c r="QZU42" s="1241"/>
      <c r="QZV42" s="1241"/>
      <c r="QZW42" s="1241"/>
      <c r="QZX42" s="1241"/>
      <c r="QZY42" s="1241"/>
      <c r="QZZ42" s="1241"/>
      <c r="RAA42" s="1241"/>
      <c r="RAB42" s="1241"/>
      <c r="RAC42" s="1241"/>
      <c r="RAD42" s="1241"/>
      <c r="RAE42" s="1241"/>
      <c r="RAF42" s="1241"/>
      <c r="RAG42" s="1241"/>
      <c r="RAH42" s="1241"/>
      <c r="RAI42" s="1241"/>
      <c r="RAJ42" s="1241"/>
      <c r="RAK42" s="1241"/>
      <c r="RAL42" s="1241"/>
      <c r="RAM42" s="1241"/>
      <c r="RAN42" s="1241"/>
      <c r="RAO42" s="1241"/>
      <c r="RAP42" s="1241"/>
      <c r="RAQ42" s="1241"/>
      <c r="RAR42" s="1241"/>
      <c r="RAS42" s="1241"/>
      <c r="RAT42" s="1241"/>
      <c r="RAU42" s="1241"/>
      <c r="RAV42" s="1241"/>
      <c r="RAW42" s="1241"/>
      <c r="RAX42" s="1241"/>
      <c r="RAY42" s="1241"/>
      <c r="RAZ42" s="1241"/>
      <c r="RBA42" s="1241"/>
      <c r="RBB42" s="1241"/>
      <c r="RBC42" s="1241"/>
      <c r="RBD42" s="1241"/>
      <c r="RBE42" s="1241"/>
      <c r="RBF42" s="1241"/>
      <c r="RBG42" s="1241"/>
      <c r="RBH42" s="1241"/>
      <c r="RBI42" s="1241"/>
      <c r="RBJ42" s="1241"/>
      <c r="RBK42" s="1241"/>
      <c r="RBL42" s="1241"/>
      <c r="RBM42" s="1241"/>
      <c r="RBN42" s="1241"/>
      <c r="RBO42" s="1241"/>
      <c r="RBP42" s="1241"/>
      <c r="RBQ42" s="1241"/>
      <c r="RBR42" s="1241"/>
      <c r="RBS42" s="1241"/>
      <c r="RBT42" s="1241"/>
      <c r="RBU42" s="1241"/>
      <c r="RBV42" s="1241"/>
      <c r="RBW42" s="1241"/>
      <c r="RBX42" s="1241"/>
      <c r="RBY42" s="1241"/>
      <c r="RBZ42" s="1241"/>
      <c r="RCA42" s="1241"/>
      <c r="RCB42" s="1241"/>
      <c r="RCC42" s="1241"/>
      <c r="RCD42" s="1241"/>
      <c r="RCE42" s="1241"/>
      <c r="RCF42" s="1241"/>
      <c r="RCG42" s="1241"/>
      <c r="RCH42" s="1241"/>
      <c r="RCI42" s="1241"/>
      <c r="RCJ42" s="1241"/>
      <c r="RCK42" s="1241"/>
      <c r="RCL42" s="1241"/>
      <c r="RCM42" s="1241"/>
      <c r="RCN42" s="1241"/>
      <c r="RCO42" s="1241"/>
      <c r="RCP42" s="1241"/>
      <c r="RCQ42" s="1241"/>
      <c r="RCR42" s="1241"/>
      <c r="RCS42" s="1241"/>
      <c r="RCT42" s="1241"/>
      <c r="RCU42" s="1241"/>
      <c r="RCV42" s="1241"/>
      <c r="RCW42" s="1241"/>
      <c r="RCX42" s="1241"/>
      <c r="RCY42" s="1241"/>
      <c r="RCZ42" s="1241"/>
      <c r="RDA42" s="1241"/>
      <c r="RDB42" s="1241"/>
      <c r="RDC42" s="1241"/>
      <c r="RDD42" s="1241"/>
      <c r="RDE42" s="1241"/>
      <c r="RDF42" s="1241"/>
      <c r="RDG42" s="1241"/>
      <c r="RDH42" s="1241"/>
      <c r="RDI42" s="1241"/>
      <c r="RDJ42" s="1241"/>
      <c r="RDK42" s="1241"/>
      <c r="RDL42" s="1241"/>
      <c r="RDM42" s="1241"/>
      <c r="RDN42" s="1241"/>
      <c r="RDO42" s="1241"/>
      <c r="RDP42" s="1241"/>
      <c r="RDQ42" s="1241"/>
      <c r="RDR42" s="1241"/>
      <c r="RDS42" s="1241"/>
      <c r="RDT42" s="1241"/>
      <c r="RDU42" s="1241"/>
      <c r="RDV42" s="1241"/>
      <c r="RDW42" s="1241"/>
      <c r="RDX42" s="1241"/>
      <c r="RDY42" s="1241"/>
      <c r="RDZ42" s="1241"/>
      <c r="REA42" s="1241"/>
      <c r="REB42" s="1241"/>
      <c r="REC42" s="1241"/>
      <c r="RED42" s="1241"/>
      <c r="REE42" s="1241"/>
      <c r="REF42" s="1241"/>
      <c r="REG42" s="1241"/>
      <c r="REH42" s="1241"/>
      <c r="REI42" s="1241"/>
      <c r="REJ42" s="1241"/>
      <c r="REK42" s="1241"/>
      <c r="REL42" s="1241"/>
      <c r="REM42" s="1241"/>
      <c r="REN42" s="1241"/>
      <c r="REO42" s="1241"/>
      <c r="REP42" s="1241"/>
      <c r="REQ42" s="1241"/>
      <c r="RER42" s="1241"/>
      <c r="RES42" s="1241"/>
      <c r="RET42" s="1241"/>
      <c r="REU42" s="1241"/>
      <c r="REV42" s="1241"/>
      <c r="REW42" s="1241"/>
      <c r="REX42" s="1241"/>
      <c r="REY42" s="1241"/>
      <c r="REZ42" s="1241"/>
      <c r="RFA42" s="1241"/>
      <c r="RFB42" s="1241"/>
      <c r="RFC42" s="1241"/>
      <c r="RFD42" s="1241"/>
      <c r="RFE42" s="1241"/>
      <c r="RFF42" s="1241"/>
      <c r="RFG42" s="1241"/>
      <c r="RFH42" s="1241"/>
      <c r="RFI42" s="1241"/>
      <c r="RFJ42" s="1241"/>
      <c r="RFK42" s="1241"/>
      <c r="RFL42" s="1241"/>
      <c r="RFM42" s="1241"/>
      <c r="RFN42" s="1241"/>
      <c r="RFO42" s="1241"/>
      <c r="RFP42" s="1241"/>
      <c r="RFQ42" s="1241"/>
      <c r="RFR42" s="1241"/>
      <c r="RFS42" s="1241"/>
      <c r="RFT42" s="1241"/>
      <c r="RFU42" s="1241"/>
      <c r="RFV42" s="1241"/>
      <c r="RFW42" s="1241"/>
      <c r="RFX42" s="1241"/>
      <c r="RFY42" s="1241"/>
      <c r="RFZ42" s="1241"/>
      <c r="RGA42" s="1241"/>
      <c r="RGB42" s="1241"/>
      <c r="RGC42" s="1241"/>
      <c r="RGD42" s="1241"/>
      <c r="RGE42" s="1241"/>
      <c r="RGF42" s="1241"/>
      <c r="RGG42" s="1241"/>
      <c r="RGH42" s="1241"/>
      <c r="RGI42" s="1241"/>
      <c r="RGJ42" s="1241"/>
      <c r="RGK42" s="1241"/>
      <c r="RGL42" s="1241"/>
      <c r="RGM42" s="1241"/>
      <c r="RGN42" s="1241"/>
      <c r="RGO42" s="1241"/>
      <c r="RGP42" s="1241"/>
      <c r="RGQ42" s="1241"/>
      <c r="RGR42" s="1241"/>
      <c r="RGS42" s="1241"/>
      <c r="RGT42" s="1241"/>
      <c r="RGU42" s="1241"/>
      <c r="RGV42" s="1241"/>
      <c r="RGW42" s="1241"/>
      <c r="RGX42" s="1241"/>
      <c r="RGY42" s="1241"/>
      <c r="RGZ42" s="1241"/>
      <c r="RHA42" s="1241"/>
      <c r="RHB42" s="1241"/>
      <c r="RHC42" s="1241"/>
      <c r="RHD42" s="1241"/>
      <c r="RHE42" s="1241"/>
      <c r="RHF42" s="1241"/>
      <c r="RHG42" s="1241"/>
      <c r="RHH42" s="1241"/>
      <c r="RHI42" s="1241"/>
      <c r="RHJ42" s="1241"/>
      <c r="RHK42" s="1241"/>
      <c r="RHL42" s="1241"/>
      <c r="RHM42" s="1241"/>
      <c r="RHN42" s="1241"/>
      <c r="RHO42" s="1241"/>
      <c r="RHP42" s="1241"/>
      <c r="RHQ42" s="1241"/>
      <c r="RHR42" s="1241"/>
      <c r="RHS42" s="1241"/>
      <c r="RHT42" s="1241"/>
      <c r="RHU42" s="1241"/>
      <c r="RHV42" s="1241"/>
      <c r="RHW42" s="1241"/>
      <c r="RHX42" s="1241"/>
      <c r="RHY42" s="1241"/>
      <c r="RHZ42" s="1241"/>
      <c r="RIA42" s="1241"/>
      <c r="RIB42" s="1241"/>
      <c r="RIC42" s="1241"/>
      <c r="RID42" s="1241"/>
      <c r="RIE42" s="1241"/>
      <c r="RIF42" s="1241"/>
      <c r="RIG42" s="1241"/>
      <c r="RIH42" s="1241"/>
      <c r="RII42" s="1241"/>
      <c r="RIJ42" s="1241"/>
      <c r="RIK42" s="1241"/>
      <c r="RIL42" s="1241"/>
      <c r="RIM42" s="1241"/>
      <c r="RIN42" s="1241"/>
      <c r="RIO42" s="1241"/>
      <c r="RIP42" s="1241"/>
      <c r="RIQ42" s="1241"/>
      <c r="RIR42" s="1241"/>
      <c r="RIS42" s="1241"/>
      <c r="RIT42" s="1241"/>
      <c r="RIU42" s="1241"/>
      <c r="RIV42" s="1241"/>
      <c r="RIW42" s="1241"/>
      <c r="RIX42" s="1241"/>
      <c r="RIY42" s="1241"/>
      <c r="RIZ42" s="1241"/>
      <c r="RJA42" s="1241"/>
      <c r="RJB42" s="1241"/>
      <c r="RJC42" s="1241"/>
      <c r="RJD42" s="1241"/>
      <c r="RJE42" s="1241"/>
      <c r="RJF42" s="1241"/>
      <c r="RJG42" s="1241"/>
      <c r="RJH42" s="1241"/>
      <c r="RJI42" s="1241"/>
      <c r="RJJ42" s="1241"/>
      <c r="RJK42" s="1241"/>
      <c r="RJL42" s="1241"/>
      <c r="RJM42" s="1241"/>
      <c r="RJN42" s="1241"/>
      <c r="RJO42" s="1241"/>
      <c r="RJP42" s="1241"/>
      <c r="RJQ42" s="1241"/>
      <c r="RJR42" s="1241"/>
      <c r="RJS42" s="1241"/>
      <c r="RJT42" s="1241"/>
      <c r="RJU42" s="1241"/>
      <c r="RJV42" s="1241"/>
      <c r="RJW42" s="1241"/>
      <c r="RJX42" s="1241"/>
      <c r="RJY42" s="1241"/>
      <c r="RJZ42" s="1241"/>
      <c r="RKA42" s="1241"/>
      <c r="RKB42" s="1241"/>
      <c r="RKC42" s="1241"/>
      <c r="RKD42" s="1241"/>
      <c r="RKE42" s="1241"/>
      <c r="RKF42" s="1241"/>
      <c r="RKG42" s="1241"/>
      <c r="RKH42" s="1241"/>
      <c r="RKI42" s="1241"/>
      <c r="RKJ42" s="1241"/>
      <c r="RKK42" s="1241"/>
      <c r="RKL42" s="1241"/>
      <c r="RKM42" s="1241"/>
      <c r="RKN42" s="1241"/>
      <c r="RKO42" s="1241"/>
      <c r="RKP42" s="1241"/>
      <c r="RKQ42" s="1241"/>
      <c r="RKR42" s="1241"/>
      <c r="RKS42" s="1241"/>
      <c r="RKT42" s="1241"/>
      <c r="RKU42" s="1241"/>
      <c r="RKV42" s="1241"/>
      <c r="RKW42" s="1241"/>
      <c r="RKX42" s="1241"/>
      <c r="RKY42" s="1241"/>
      <c r="RKZ42" s="1241"/>
      <c r="RLA42" s="1241"/>
      <c r="RLB42" s="1241"/>
      <c r="RLC42" s="1241"/>
      <c r="RLD42" s="1241"/>
      <c r="RLE42" s="1241"/>
      <c r="RLF42" s="1241"/>
      <c r="RLG42" s="1241"/>
      <c r="RLH42" s="1241"/>
      <c r="RLI42" s="1241"/>
      <c r="RLJ42" s="1241"/>
      <c r="RLK42" s="1241"/>
      <c r="RLL42" s="1241"/>
      <c r="RLM42" s="1241"/>
      <c r="RLN42" s="1241"/>
      <c r="RLO42" s="1241"/>
      <c r="RLP42" s="1241"/>
      <c r="RLQ42" s="1241"/>
      <c r="RLR42" s="1241"/>
      <c r="RLS42" s="1241"/>
      <c r="RLT42" s="1241"/>
      <c r="RLU42" s="1241"/>
      <c r="RLV42" s="1241"/>
      <c r="RLW42" s="1241"/>
      <c r="RLX42" s="1241"/>
      <c r="RLY42" s="1241"/>
      <c r="RLZ42" s="1241"/>
      <c r="RMA42" s="1241"/>
      <c r="RMB42" s="1241"/>
      <c r="RMC42" s="1241"/>
      <c r="RMD42" s="1241"/>
      <c r="RME42" s="1241"/>
      <c r="RMF42" s="1241"/>
      <c r="RMG42" s="1241"/>
      <c r="RMH42" s="1241"/>
      <c r="RMI42" s="1241"/>
      <c r="RMJ42" s="1241"/>
      <c r="RMK42" s="1241"/>
      <c r="RML42" s="1241"/>
      <c r="RMM42" s="1241"/>
      <c r="RMN42" s="1241"/>
      <c r="RMO42" s="1241"/>
      <c r="RMP42" s="1241"/>
      <c r="RMQ42" s="1241"/>
      <c r="RMR42" s="1241"/>
      <c r="RMS42" s="1241"/>
      <c r="RMT42" s="1241"/>
      <c r="RMU42" s="1241"/>
      <c r="RMV42" s="1241"/>
      <c r="RMW42" s="1241"/>
      <c r="RMX42" s="1241"/>
      <c r="RMY42" s="1241"/>
      <c r="RMZ42" s="1241"/>
      <c r="RNA42" s="1241"/>
      <c r="RNB42" s="1241"/>
      <c r="RNC42" s="1241"/>
      <c r="RND42" s="1241"/>
      <c r="RNE42" s="1241"/>
      <c r="RNF42" s="1241"/>
      <c r="RNG42" s="1241"/>
      <c r="RNH42" s="1241"/>
      <c r="RNI42" s="1241"/>
      <c r="RNJ42" s="1241"/>
      <c r="RNK42" s="1241"/>
      <c r="RNL42" s="1241"/>
      <c r="RNM42" s="1241"/>
      <c r="RNN42" s="1241"/>
      <c r="RNO42" s="1241"/>
      <c r="RNP42" s="1241"/>
      <c r="RNQ42" s="1241"/>
      <c r="RNR42" s="1241"/>
      <c r="RNS42" s="1241"/>
      <c r="RNT42" s="1241"/>
      <c r="RNU42" s="1241"/>
      <c r="RNV42" s="1241"/>
      <c r="RNW42" s="1241"/>
      <c r="RNX42" s="1241"/>
      <c r="RNY42" s="1241"/>
      <c r="RNZ42" s="1241"/>
      <c r="ROA42" s="1241"/>
      <c r="ROB42" s="1241"/>
      <c r="ROC42" s="1241"/>
      <c r="ROD42" s="1241"/>
      <c r="ROE42" s="1241"/>
      <c r="ROF42" s="1241"/>
      <c r="ROG42" s="1241"/>
      <c r="ROH42" s="1241"/>
      <c r="ROI42" s="1241"/>
      <c r="ROJ42" s="1241"/>
      <c r="ROK42" s="1241"/>
      <c r="ROL42" s="1241"/>
      <c r="ROM42" s="1241"/>
      <c r="RON42" s="1241"/>
      <c r="ROO42" s="1241"/>
      <c r="ROP42" s="1241"/>
      <c r="ROQ42" s="1241"/>
      <c r="ROR42" s="1241"/>
      <c r="ROS42" s="1241"/>
      <c r="ROT42" s="1241"/>
      <c r="ROU42" s="1241"/>
      <c r="ROV42" s="1241"/>
      <c r="ROW42" s="1241"/>
      <c r="ROX42" s="1241"/>
      <c r="ROY42" s="1241"/>
      <c r="ROZ42" s="1241"/>
      <c r="RPA42" s="1241"/>
      <c r="RPB42" s="1241"/>
      <c r="RPC42" s="1241"/>
      <c r="RPD42" s="1241"/>
      <c r="RPE42" s="1241"/>
      <c r="RPF42" s="1241"/>
      <c r="RPG42" s="1241"/>
      <c r="RPH42" s="1241"/>
      <c r="RPI42" s="1241"/>
      <c r="RPJ42" s="1241"/>
      <c r="RPK42" s="1241"/>
      <c r="RPL42" s="1241"/>
      <c r="RPM42" s="1241"/>
      <c r="RPN42" s="1241"/>
      <c r="RPO42" s="1241"/>
      <c r="RPP42" s="1241"/>
      <c r="RPQ42" s="1241"/>
      <c r="RPR42" s="1241"/>
      <c r="RPS42" s="1241"/>
      <c r="RPT42" s="1241"/>
      <c r="RPU42" s="1241"/>
      <c r="RPV42" s="1241"/>
      <c r="RPW42" s="1241"/>
      <c r="RPX42" s="1241"/>
      <c r="RPY42" s="1241"/>
      <c r="RPZ42" s="1241"/>
      <c r="RQA42" s="1241"/>
      <c r="RQB42" s="1241"/>
      <c r="RQC42" s="1241"/>
      <c r="RQD42" s="1241"/>
      <c r="RQE42" s="1241"/>
      <c r="RQF42" s="1241"/>
      <c r="RQG42" s="1241"/>
      <c r="RQH42" s="1241"/>
      <c r="RQI42" s="1241"/>
      <c r="RQJ42" s="1241"/>
      <c r="RQK42" s="1241"/>
      <c r="RQL42" s="1241"/>
      <c r="RQM42" s="1241"/>
      <c r="RQN42" s="1241"/>
      <c r="RQO42" s="1241"/>
      <c r="RQP42" s="1241"/>
      <c r="RQQ42" s="1241"/>
      <c r="RQR42" s="1241"/>
      <c r="RQS42" s="1241"/>
      <c r="RQT42" s="1241"/>
      <c r="RQU42" s="1241"/>
      <c r="RQV42" s="1241"/>
      <c r="RQW42" s="1241"/>
      <c r="RQX42" s="1241"/>
      <c r="RQY42" s="1241"/>
      <c r="RQZ42" s="1241"/>
      <c r="RRA42" s="1241"/>
      <c r="RRB42" s="1241"/>
      <c r="RRC42" s="1241"/>
      <c r="RRD42" s="1241"/>
      <c r="RRE42" s="1241"/>
      <c r="RRF42" s="1241"/>
      <c r="RRG42" s="1241"/>
      <c r="RRH42" s="1241"/>
      <c r="RRI42" s="1241"/>
      <c r="RRJ42" s="1241"/>
      <c r="RRK42" s="1241"/>
      <c r="RRL42" s="1241"/>
      <c r="RRM42" s="1241"/>
      <c r="RRN42" s="1241"/>
      <c r="RRO42" s="1241"/>
      <c r="RRP42" s="1241"/>
      <c r="RRQ42" s="1241"/>
      <c r="RRR42" s="1241"/>
      <c r="RRS42" s="1241"/>
      <c r="RRT42" s="1241"/>
      <c r="RRU42" s="1241"/>
      <c r="RRV42" s="1241"/>
      <c r="RRW42" s="1241"/>
      <c r="RRX42" s="1241"/>
      <c r="RRY42" s="1241"/>
      <c r="RRZ42" s="1241"/>
      <c r="RSA42" s="1241"/>
      <c r="RSB42" s="1241"/>
      <c r="RSC42" s="1241"/>
      <c r="RSD42" s="1241"/>
      <c r="RSE42" s="1241"/>
      <c r="RSF42" s="1241"/>
      <c r="RSG42" s="1241"/>
      <c r="RSH42" s="1241"/>
      <c r="RSI42" s="1241"/>
      <c r="RSJ42" s="1241"/>
      <c r="RSK42" s="1241"/>
      <c r="RSL42" s="1241"/>
      <c r="RSM42" s="1241"/>
      <c r="RSN42" s="1241"/>
      <c r="RSO42" s="1241"/>
      <c r="RSP42" s="1241"/>
      <c r="RSQ42" s="1241"/>
      <c r="RSR42" s="1241"/>
      <c r="RSS42" s="1241"/>
      <c r="RST42" s="1241"/>
      <c r="RSU42" s="1241"/>
      <c r="RSV42" s="1241"/>
      <c r="RSW42" s="1241"/>
      <c r="RSX42" s="1241"/>
      <c r="RSY42" s="1241"/>
      <c r="RSZ42" s="1241"/>
      <c r="RTA42" s="1241"/>
      <c r="RTB42" s="1241"/>
      <c r="RTC42" s="1241"/>
      <c r="RTD42" s="1241"/>
      <c r="RTE42" s="1241"/>
      <c r="RTF42" s="1241"/>
      <c r="RTG42" s="1241"/>
      <c r="RTH42" s="1241"/>
      <c r="RTI42" s="1241"/>
      <c r="RTJ42" s="1241"/>
      <c r="RTK42" s="1241"/>
      <c r="RTL42" s="1241"/>
      <c r="RTM42" s="1241"/>
      <c r="RTN42" s="1241"/>
      <c r="RTO42" s="1241"/>
      <c r="RTP42" s="1241"/>
      <c r="RTQ42" s="1241"/>
      <c r="RTR42" s="1241"/>
      <c r="RTS42" s="1241"/>
      <c r="RTT42" s="1241"/>
      <c r="RTU42" s="1241"/>
      <c r="RTV42" s="1241"/>
      <c r="RTW42" s="1241"/>
      <c r="RTX42" s="1241"/>
      <c r="RTY42" s="1241"/>
      <c r="RTZ42" s="1241"/>
      <c r="RUA42" s="1241"/>
      <c r="RUB42" s="1241"/>
      <c r="RUC42" s="1241"/>
      <c r="RUD42" s="1241"/>
      <c r="RUE42" s="1241"/>
      <c r="RUF42" s="1241"/>
      <c r="RUG42" s="1241"/>
      <c r="RUH42" s="1241"/>
      <c r="RUI42" s="1241"/>
      <c r="RUJ42" s="1241"/>
      <c r="RUK42" s="1241"/>
      <c r="RUL42" s="1241"/>
      <c r="RUM42" s="1241"/>
      <c r="RUN42" s="1241"/>
      <c r="RUO42" s="1241"/>
      <c r="RUP42" s="1241"/>
      <c r="RUQ42" s="1241"/>
      <c r="RUR42" s="1241"/>
      <c r="RUS42" s="1241"/>
      <c r="RUT42" s="1241"/>
      <c r="RUU42" s="1241"/>
      <c r="RUV42" s="1241"/>
      <c r="RUW42" s="1241"/>
      <c r="RUX42" s="1241"/>
      <c r="RUY42" s="1241"/>
      <c r="RUZ42" s="1241"/>
      <c r="RVA42" s="1241"/>
      <c r="RVB42" s="1241"/>
      <c r="RVC42" s="1241"/>
      <c r="RVD42" s="1241"/>
      <c r="RVE42" s="1241"/>
      <c r="RVF42" s="1241"/>
      <c r="RVG42" s="1241"/>
      <c r="RVH42" s="1241"/>
      <c r="RVI42" s="1241"/>
      <c r="RVJ42" s="1241"/>
      <c r="RVK42" s="1241"/>
      <c r="RVL42" s="1241"/>
      <c r="RVM42" s="1241"/>
      <c r="RVN42" s="1241"/>
      <c r="RVO42" s="1241"/>
      <c r="RVP42" s="1241"/>
      <c r="RVQ42" s="1241"/>
      <c r="RVR42" s="1241"/>
      <c r="RVS42" s="1241"/>
      <c r="RVT42" s="1241"/>
      <c r="RVU42" s="1241"/>
      <c r="RVV42" s="1241"/>
      <c r="RVW42" s="1241"/>
      <c r="RVX42" s="1241"/>
      <c r="RVY42" s="1241"/>
      <c r="RVZ42" s="1241"/>
      <c r="RWA42" s="1241"/>
      <c r="RWB42" s="1241"/>
      <c r="RWC42" s="1241"/>
      <c r="RWD42" s="1241"/>
      <c r="RWE42" s="1241"/>
      <c r="RWF42" s="1241"/>
      <c r="RWG42" s="1241"/>
      <c r="RWH42" s="1241"/>
      <c r="RWI42" s="1241"/>
      <c r="RWJ42" s="1241"/>
      <c r="RWK42" s="1241"/>
      <c r="RWL42" s="1241"/>
      <c r="RWM42" s="1241"/>
      <c r="RWN42" s="1241"/>
      <c r="RWO42" s="1241"/>
      <c r="RWP42" s="1241"/>
      <c r="RWQ42" s="1241"/>
      <c r="RWR42" s="1241"/>
      <c r="RWS42" s="1241"/>
      <c r="RWT42" s="1241"/>
      <c r="RWU42" s="1241"/>
      <c r="RWV42" s="1241"/>
      <c r="RWW42" s="1241"/>
      <c r="RWX42" s="1241"/>
      <c r="RWY42" s="1241"/>
      <c r="RWZ42" s="1241"/>
      <c r="RXA42" s="1241"/>
      <c r="RXB42" s="1241"/>
      <c r="RXC42" s="1241"/>
      <c r="RXD42" s="1241"/>
      <c r="RXE42" s="1241"/>
      <c r="RXF42" s="1241"/>
      <c r="RXG42" s="1241"/>
      <c r="RXH42" s="1241"/>
      <c r="RXI42" s="1241"/>
      <c r="RXJ42" s="1241"/>
      <c r="RXK42" s="1241"/>
      <c r="RXL42" s="1241"/>
      <c r="RXM42" s="1241"/>
      <c r="RXN42" s="1241"/>
      <c r="RXO42" s="1241"/>
      <c r="RXP42" s="1241"/>
      <c r="RXQ42" s="1241"/>
      <c r="RXR42" s="1241"/>
      <c r="RXS42" s="1241"/>
      <c r="RXT42" s="1241"/>
      <c r="RXU42" s="1241"/>
      <c r="RXV42" s="1241"/>
      <c r="RXW42" s="1241"/>
      <c r="RXX42" s="1241"/>
      <c r="RXY42" s="1241"/>
      <c r="RXZ42" s="1241"/>
      <c r="RYA42" s="1241"/>
      <c r="RYB42" s="1241"/>
      <c r="RYC42" s="1241"/>
      <c r="RYD42" s="1241"/>
      <c r="RYE42" s="1241"/>
      <c r="RYF42" s="1241"/>
      <c r="RYG42" s="1241"/>
      <c r="RYH42" s="1241"/>
      <c r="RYI42" s="1241"/>
      <c r="RYJ42" s="1241"/>
      <c r="RYK42" s="1241"/>
      <c r="RYL42" s="1241"/>
      <c r="RYM42" s="1241"/>
      <c r="RYN42" s="1241"/>
      <c r="RYO42" s="1241"/>
      <c r="RYP42" s="1241"/>
      <c r="RYQ42" s="1241"/>
      <c r="RYR42" s="1241"/>
      <c r="RYS42" s="1241"/>
      <c r="RYT42" s="1241"/>
      <c r="RYU42" s="1241"/>
      <c r="RYV42" s="1241"/>
      <c r="RYW42" s="1241"/>
      <c r="RYX42" s="1241"/>
      <c r="RYY42" s="1241"/>
      <c r="RYZ42" s="1241"/>
      <c r="RZA42" s="1241"/>
      <c r="RZB42" s="1241"/>
      <c r="RZC42" s="1241"/>
      <c r="RZD42" s="1241"/>
      <c r="RZE42" s="1241"/>
      <c r="RZF42" s="1241"/>
      <c r="RZG42" s="1241"/>
      <c r="RZH42" s="1241"/>
      <c r="RZI42" s="1241"/>
      <c r="RZJ42" s="1241"/>
      <c r="RZK42" s="1241"/>
      <c r="RZL42" s="1241"/>
      <c r="RZM42" s="1241"/>
      <c r="RZN42" s="1241"/>
      <c r="RZO42" s="1241"/>
      <c r="RZP42" s="1241"/>
      <c r="RZQ42" s="1241"/>
      <c r="RZR42" s="1241"/>
      <c r="RZS42" s="1241"/>
      <c r="RZT42" s="1241"/>
      <c r="RZU42" s="1241"/>
      <c r="RZV42" s="1241"/>
      <c r="RZW42" s="1241"/>
      <c r="RZX42" s="1241"/>
      <c r="RZY42" s="1241"/>
      <c r="RZZ42" s="1241"/>
      <c r="SAA42" s="1241"/>
      <c r="SAB42" s="1241"/>
      <c r="SAC42" s="1241"/>
      <c r="SAD42" s="1241"/>
      <c r="SAE42" s="1241"/>
      <c r="SAF42" s="1241"/>
      <c r="SAG42" s="1241"/>
      <c r="SAH42" s="1241"/>
      <c r="SAI42" s="1241"/>
      <c r="SAJ42" s="1241"/>
      <c r="SAK42" s="1241"/>
      <c r="SAL42" s="1241"/>
      <c r="SAM42" s="1241"/>
      <c r="SAN42" s="1241"/>
      <c r="SAO42" s="1241"/>
      <c r="SAP42" s="1241"/>
      <c r="SAQ42" s="1241"/>
      <c r="SAR42" s="1241"/>
      <c r="SAS42" s="1241"/>
      <c r="SAT42" s="1241"/>
      <c r="SAU42" s="1241"/>
      <c r="SAV42" s="1241"/>
      <c r="SAW42" s="1241"/>
      <c r="SAX42" s="1241"/>
      <c r="SAY42" s="1241"/>
      <c r="SAZ42" s="1241"/>
      <c r="SBA42" s="1241"/>
      <c r="SBB42" s="1241"/>
      <c r="SBC42" s="1241"/>
      <c r="SBD42" s="1241"/>
      <c r="SBE42" s="1241"/>
      <c r="SBF42" s="1241"/>
      <c r="SBG42" s="1241"/>
      <c r="SBH42" s="1241"/>
      <c r="SBI42" s="1241"/>
      <c r="SBJ42" s="1241"/>
      <c r="SBK42" s="1241"/>
      <c r="SBL42" s="1241"/>
      <c r="SBM42" s="1241"/>
      <c r="SBN42" s="1241"/>
      <c r="SBO42" s="1241"/>
      <c r="SBP42" s="1241"/>
      <c r="SBQ42" s="1241"/>
      <c r="SBR42" s="1241"/>
      <c r="SBS42" s="1241"/>
      <c r="SBT42" s="1241"/>
      <c r="SBU42" s="1241"/>
      <c r="SBV42" s="1241"/>
      <c r="SBW42" s="1241"/>
      <c r="SBX42" s="1241"/>
      <c r="SBY42" s="1241"/>
      <c r="SBZ42" s="1241"/>
      <c r="SCA42" s="1241"/>
      <c r="SCB42" s="1241"/>
      <c r="SCC42" s="1241"/>
      <c r="SCD42" s="1241"/>
      <c r="SCE42" s="1241"/>
      <c r="SCF42" s="1241"/>
      <c r="SCG42" s="1241"/>
      <c r="SCH42" s="1241"/>
      <c r="SCI42" s="1241"/>
      <c r="SCJ42" s="1241"/>
      <c r="SCK42" s="1241"/>
      <c r="SCL42" s="1241"/>
      <c r="SCM42" s="1241"/>
      <c r="SCN42" s="1241"/>
      <c r="SCO42" s="1241"/>
      <c r="SCP42" s="1241"/>
      <c r="SCQ42" s="1241"/>
      <c r="SCR42" s="1241"/>
      <c r="SCS42" s="1241"/>
      <c r="SCT42" s="1241"/>
      <c r="SCU42" s="1241"/>
      <c r="SCV42" s="1241"/>
      <c r="SCW42" s="1241"/>
      <c r="SCX42" s="1241"/>
      <c r="SCY42" s="1241"/>
      <c r="SCZ42" s="1241"/>
      <c r="SDA42" s="1241"/>
      <c r="SDB42" s="1241"/>
      <c r="SDC42" s="1241"/>
      <c r="SDD42" s="1241"/>
      <c r="SDE42" s="1241"/>
      <c r="SDF42" s="1241"/>
      <c r="SDG42" s="1241"/>
      <c r="SDH42" s="1241"/>
      <c r="SDI42" s="1241"/>
      <c r="SDJ42" s="1241"/>
      <c r="SDK42" s="1241"/>
      <c r="SDL42" s="1241"/>
      <c r="SDM42" s="1241"/>
      <c r="SDN42" s="1241"/>
      <c r="SDO42" s="1241"/>
      <c r="SDP42" s="1241"/>
      <c r="SDQ42" s="1241"/>
      <c r="SDR42" s="1241"/>
      <c r="SDS42" s="1241"/>
      <c r="SDT42" s="1241"/>
      <c r="SDU42" s="1241"/>
      <c r="SDV42" s="1241"/>
      <c r="SDW42" s="1241"/>
      <c r="SDX42" s="1241"/>
      <c r="SDY42" s="1241"/>
      <c r="SDZ42" s="1241"/>
      <c r="SEA42" s="1241"/>
      <c r="SEB42" s="1241"/>
      <c r="SEC42" s="1241"/>
      <c r="SED42" s="1241"/>
      <c r="SEE42" s="1241"/>
      <c r="SEF42" s="1241"/>
      <c r="SEG42" s="1241"/>
      <c r="SEH42" s="1241"/>
      <c r="SEI42" s="1241"/>
      <c r="SEJ42" s="1241"/>
      <c r="SEK42" s="1241"/>
      <c r="SEL42" s="1241"/>
      <c r="SEM42" s="1241"/>
      <c r="SEN42" s="1241"/>
      <c r="SEO42" s="1241"/>
      <c r="SEP42" s="1241"/>
      <c r="SEQ42" s="1241"/>
      <c r="SER42" s="1241"/>
      <c r="SES42" s="1241"/>
      <c r="SET42" s="1241"/>
      <c r="SEU42" s="1241"/>
      <c r="SEV42" s="1241"/>
      <c r="SEW42" s="1241"/>
      <c r="SEX42" s="1241"/>
      <c r="SEY42" s="1241"/>
      <c r="SEZ42" s="1241"/>
      <c r="SFA42" s="1241"/>
      <c r="SFB42" s="1241"/>
      <c r="SFC42" s="1241"/>
      <c r="SFD42" s="1241"/>
      <c r="SFE42" s="1241"/>
      <c r="SFF42" s="1241"/>
      <c r="SFG42" s="1241"/>
      <c r="SFH42" s="1241"/>
      <c r="SFI42" s="1241"/>
      <c r="SFJ42" s="1241"/>
      <c r="SFK42" s="1241"/>
      <c r="SFL42" s="1241"/>
      <c r="SFM42" s="1241"/>
      <c r="SFN42" s="1241"/>
      <c r="SFO42" s="1241"/>
      <c r="SFP42" s="1241"/>
      <c r="SFQ42" s="1241"/>
      <c r="SFR42" s="1241"/>
      <c r="SFS42" s="1241"/>
      <c r="SFT42" s="1241"/>
      <c r="SFU42" s="1241"/>
      <c r="SFV42" s="1241"/>
      <c r="SFW42" s="1241"/>
      <c r="SFX42" s="1241"/>
      <c r="SFY42" s="1241"/>
      <c r="SFZ42" s="1241"/>
      <c r="SGA42" s="1241"/>
      <c r="SGB42" s="1241"/>
      <c r="SGC42" s="1241"/>
      <c r="SGD42" s="1241"/>
      <c r="SGE42" s="1241"/>
      <c r="SGF42" s="1241"/>
      <c r="SGG42" s="1241"/>
      <c r="SGH42" s="1241"/>
      <c r="SGI42" s="1241"/>
      <c r="SGJ42" s="1241"/>
      <c r="SGK42" s="1241"/>
      <c r="SGL42" s="1241"/>
      <c r="SGM42" s="1241"/>
      <c r="SGN42" s="1241"/>
      <c r="SGO42" s="1241"/>
      <c r="SGP42" s="1241"/>
      <c r="SGQ42" s="1241"/>
      <c r="SGR42" s="1241"/>
      <c r="SGS42" s="1241"/>
      <c r="SGT42" s="1241"/>
      <c r="SGU42" s="1241"/>
      <c r="SGV42" s="1241"/>
      <c r="SGW42" s="1241"/>
      <c r="SGX42" s="1241"/>
      <c r="SGY42" s="1241"/>
      <c r="SGZ42" s="1241"/>
      <c r="SHA42" s="1241"/>
      <c r="SHB42" s="1241"/>
      <c r="SHC42" s="1241"/>
      <c r="SHD42" s="1241"/>
      <c r="SHE42" s="1241"/>
      <c r="SHF42" s="1241"/>
      <c r="SHG42" s="1241"/>
      <c r="SHH42" s="1241"/>
      <c r="SHI42" s="1241"/>
      <c r="SHJ42" s="1241"/>
      <c r="SHK42" s="1241"/>
      <c r="SHL42" s="1241"/>
      <c r="SHM42" s="1241"/>
      <c r="SHN42" s="1241"/>
      <c r="SHO42" s="1241"/>
      <c r="SHP42" s="1241"/>
      <c r="SHQ42" s="1241"/>
      <c r="SHR42" s="1241"/>
      <c r="SHS42" s="1241"/>
      <c r="SHT42" s="1241"/>
      <c r="SHU42" s="1241"/>
      <c r="SHV42" s="1241"/>
      <c r="SHW42" s="1241"/>
      <c r="SHX42" s="1241"/>
      <c r="SHY42" s="1241"/>
      <c r="SHZ42" s="1241"/>
      <c r="SIA42" s="1241"/>
      <c r="SIB42" s="1241"/>
      <c r="SIC42" s="1241"/>
      <c r="SID42" s="1241"/>
      <c r="SIE42" s="1241"/>
      <c r="SIF42" s="1241"/>
      <c r="SIG42" s="1241"/>
      <c r="SIH42" s="1241"/>
      <c r="SII42" s="1241"/>
      <c r="SIJ42" s="1241"/>
      <c r="SIK42" s="1241"/>
      <c r="SIL42" s="1241"/>
      <c r="SIM42" s="1241"/>
      <c r="SIN42" s="1241"/>
      <c r="SIO42" s="1241"/>
      <c r="SIP42" s="1241"/>
      <c r="SIQ42" s="1241"/>
      <c r="SIR42" s="1241"/>
      <c r="SIS42" s="1241"/>
      <c r="SIT42" s="1241"/>
      <c r="SIU42" s="1241"/>
      <c r="SIV42" s="1241"/>
      <c r="SIW42" s="1241"/>
      <c r="SIX42" s="1241"/>
      <c r="SIY42" s="1241"/>
      <c r="SIZ42" s="1241"/>
      <c r="SJA42" s="1241"/>
      <c r="SJB42" s="1241"/>
      <c r="SJC42" s="1241"/>
      <c r="SJD42" s="1241"/>
      <c r="SJE42" s="1241"/>
      <c r="SJF42" s="1241"/>
      <c r="SJG42" s="1241"/>
      <c r="SJH42" s="1241"/>
      <c r="SJI42" s="1241"/>
      <c r="SJJ42" s="1241"/>
      <c r="SJK42" s="1241"/>
      <c r="SJL42" s="1241"/>
      <c r="SJM42" s="1241"/>
      <c r="SJN42" s="1241"/>
      <c r="SJO42" s="1241"/>
      <c r="SJP42" s="1241"/>
      <c r="SJQ42" s="1241"/>
      <c r="SJR42" s="1241"/>
      <c r="SJS42" s="1241"/>
      <c r="SJT42" s="1241"/>
      <c r="SJU42" s="1241"/>
      <c r="SJV42" s="1241"/>
      <c r="SJW42" s="1241"/>
      <c r="SJX42" s="1241"/>
      <c r="SJY42" s="1241"/>
      <c r="SJZ42" s="1241"/>
      <c r="SKA42" s="1241"/>
      <c r="SKB42" s="1241"/>
      <c r="SKC42" s="1241"/>
      <c r="SKD42" s="1241"/>
      <c r="SKE42" s="1241"/>
      <c r="SKF42" s="1241"/>
      <c r="SKG42" s="1241"/>
      <c r="SKH42" s="1241"/>
      <c r="SKI42" s="1241"/>
      <c r="SKJ42" s="1241"/>
      <c r="SKK42" s="1241"/>
      <c r="SKL42" s="1241"/>
      <c r="SKM42" s="1241"/>
      <c r="SKN42" s="1241"/>
      <c r="SKO42" s="1241"/>
      <c r="SKP42" s="1241"/>
      <c r="SKQ42" s="1241"/>
      <c r="SKR42" s="1241"/>
      <c r="SKS42" s="1241"/>
      <c r="SKT42" s="1241"/>
      <c r="SKU42" s="1241"/>
      <c r="SKV42" s="1241"/>
      <c r="SKW42" s="1241"/>
      <c r="SKX42" s="1241"/>
      <c r="SKY42" s="1241"/>
      <c r="SKZ42" s="1241"/>
      <c r="SLA42" s="1241"/>
      <c r="SLB42" s="1241"/>
      <c r="SLC42" s="1241"/>
      <c r="SLD42" s="1241"/>
      <c r="SLE42" s="1241"/>
      <c r="SLF42" s="1241"/>
      <c r="SLG42" s="1241"/>
      <c r="SLH42" s="1241"/>
      <c r="SLI42" s="1241"/>
      <c r="SLJ42" s="1241"/>
      <c r="SLK42" s="1241"/>
      <c r="SLL42" s="1241"/>
      <c r="SLM42" s="1241"/>
      <c r="SLN42" s="1241"/>
      <c r="SLO42" s="1241"/>
      <c r="SLP42" s="1241"/>
      <c r="SLQ42" s="1241"/>
      <c r="SLR42" s="1241"/>
      <c r="SLS42" s="1241"/>
      <c r="SLT42" s="1241"/>
      <c r="SLU42" s="1241"/>
      <c r="SLV42" s="1241"/>
      <c r="SLW42" s="1241"/>
      <c r="SLX42" s="1241"/>
      <c r="SLY42" s="1241"/>
      <c r="SLZ42" s="1241"/>
      <c r="SMA42" s="1241"/>
      <c r="SMB42" s="1241"/>
      <c r="SMC42" s="1241"/>
      <c r="SMD42" s="1241"/>
      <c r="SME42" s="1241"/>
      <c r="SMF42" s="1241"/>
      <c r="SMG42" s="1241"/>
      <c r="SMH42" s="1241"/>
      <c r="SMI42" s="1241"/>
      <c r="SMJ42" s="1241"/>
      <c r="SMK42" s="1241"/>
      <c r="SML42" s="1241"/>
      <c r="SMM42" s="1241"/>
      <c r="SMN42" s="1241"/>
      <c r="SMO42" s="1241"/>
      <c r="SMP42" s="1241"/>
      <c r="SMQ42" s="1241"/>
      <c r="SMR42" s="1241"/>
      <c r="SMS42" s="1241"/>
      <c r="SMT42" s="1241"/>
      <c r="SMU42" s="1241"/>
      <c r="SMV42" s="1241"/>
      <c r="SMW42" s="1241"/>
      <c r="SMX42" s="1241"/>
      <c r="SMY42" s="1241"/>
      <c r="SMZ42" s="1241"/>
      <c r="SNA42" s="1241"/>
      <c r="SNB42" s="1241"/>
      <c r="SNC42" s="1241"/>
      <c r="SND42" s="1241"/>
      <c r="SNE42" s="1241"/>
      <c r="SNF42" s="1241"/>
      <c r="SNG42" s="1241"/>
      <c r="SNH42" s="1241"/>
      <c r="SNI42" s="1241"/>
      <c r="SNJ42" s="1241"/>
      <c r="SNK42" s="1241"/>
      <c r="SNL42" s="1241"/>
      <c r="SNM42" s="1241"/>
      <c r="SNN42" s="1241"/>
      <c r="SNO42" s="1241"/>
      <c r="SNP42" s="1241"/>
      <c r="SNQ42" s="1241"/>
      <c r="SNR42" s="1241"/>
      <c r="SNS42" s="1241"/>
      <c r="SNT42" s="1241"/>
      <c r="SNU42" s="1241"/>
      <c r="SNV42" s="1241"/>
      <c r="SNW42" s="1241"/>
      <c r="SNX42" s="1241"/>
      <c r="SNY42" s="1241"/>
      <c r="SNZ42" s="1241"/>
      <c r="SOA42" s="1241"/>
      <c r="SOB42" s="1241"/>
      <c r="SOC42" s="1241"/>
      <c r="SOD42" s="1241"/>
      <c r="SOE42" s="1241"/>
      <c r="SOF42" s="1241"/>
      <c r="SOG42" s="1241"/>
      <c r="SOH42" s="1241"/>
      <c r="SOI42" s="1241"/>
      <c r="SOJ42" s="1241"/>
      <c r="SOK42" s="1241"/>
      <c r="SOL42" s="1241"/>
      <c r="SOM42" s="1241"/>
      <c r="SON42" s="1241"/>
      <c r="SOO42" s="1241"/>
      <c r="SOP42" s="1241"/>
      <c r="SOQ42" s="1241"/>
      <c r="SOR42" s="1241"/>
      <c r="SOS42" s="1241"/>
      <c r="SOT42" s="1241"/>
      <c r="SOU42" s="1241"/>
      <c r="SOV42" s="1241"/>
      <c r="SOW42" s="1241"/>
      <c r="SOX42" s="1241"/>
      <c r="SOY42" s="1241"/>
      <c r="SOZ42" s="1241"/>
      <c r="SPA42" s="1241"/>
      <c r="SPB42" s="1241"/>
      <c r="SPC42" s="1241"/>
      <c r="SPD42" s="1241"/>
      <c r="SPE42" s="1241"/>
      <c r="SPF42" s="1241"/>
      <c r="SPG42" s="1241"/>
      <c r="SPH42" s="1241"/>
      <c r="SPI42" s="1241"/>
      <c r="SPJ42" s="1241"/>
      <c r="SPK42" s="1241"/>
      <c r="SPL42" s="1241"/>
      <c r="SPM42" s="1241"/>
      <c r="SPN42" s="1241"/>
      <c r="SPO42" s="1241"/>
      <c r="SPP42" s="1241"/>
      <c r="SPQ42" s="1241"/>
      <c r="SPR42" s="1241"/>
      <c r="SPS42" s="1241"/>
      <c r="SPT42" s="1241"/>
      <c r="SPU42" s="1241"/>
      <c r="SPV42" s="1241"/>
      <c r="SPW42" s="1241"/>
      <c r="SPX42" s="1241"/>
      <c r="SPY42" s="1241"/>
      <c r="SPZ42" s="1241"/>
      <c r="SQA42" s="1241"/>
      <c r="SQB42" s="1241"/>
      <c r="SQC42" s="1241"/>
      <c r="SQD42" s="1241"/>
      <c r="SQE42" s="1241"/>
      <c r="SQF42" s="1241"/>
      <c r="SQG42" s="1241"/>
      <c r="SQH42" s="1241"/>
      <c r="SQI42" s="1241"/>
      <c r="SQJ42" s="1241"/>
      <c r="SQK42" s="1241"/>
      <c r="SQL42" s="1241"/>
      <c r="SQM42" s="1241"/>
      <c r="SQN42" s="1241"/>
      <c r="SQO42" s="1241"/>
      <c r="SQP42" s="1241"/>
      <c r="SQQ42" s="1241"/>
      <c r="SQR42" s="1241"/>
      <c r="SQS42" s="1241"/>
      <c r="SQT42" s="1241"/>
      <c r="SQU42" s="1241"/>
      <c r="SQV42" s="1241"/>
      <c r="SQW42" s="1241"/>
      <c r="SQX42" s="1241"/>
      <c r="SQY42" s="1241"/>
      <c r="SQZ42" s="1241"/>
      <c r="SRA42" s="1241"/>
      <c r="SRB42" s="1241"/>
      <c r="SRC42" s="1241"/>
      <c r="SRD42" s="1241"/>
      <c r="SRE42" s="1241"/>
      <c r="SRF42" s="1241"/>
      <c r="SRG42" s="1241"/>
      <c r="SRH42" s="1241"/>
      <c r="SRI42" s="1241"/>
      <c r="SRJ42" s="1241"/>
      <c r="SRK42" s="1241"/>
      <c r="SRL42" s="1241"/>
      <c r="SRM42" s="1241"/>
      <c r="SRN42" s="1241"/>
      <c r="SRO42" s="1241"/>
      <c r="SRP42" s="1241"/>
      <c r="SRQ42" s="1241"/>
      <c r="SRR42" s="1241"/>
      <c r="SRS42" s="1241"/>
      <c r="SRT42" s="1241"/>
      <c r="SRU42" s="1241"/>
      <c r="SRV42" s="1241"/>
      <c r="SRW42" s="1241"/>
      <c r="SRX42" s="1241"/>
      <c r="SRY42" s="1241"/>
      <c r="SRZ42" s="1241"/>
      <c r="SSA42" s="1241"/>
      <c r="SSB42" s="1241"/>
      <c r="SSC42" s="1241"/>
      <c r="SSD42" s="1241"/>
      <c r="SSE42" s="1241"/>
      <c r="SSF42" s="1241"/>
      <c r="SSG42" s="1241"/>
      <c r="SSH42" s="1241"/>
      <c r="SSI42" s="1241"/>
      <c r="SSJ42" s="1241"/>
      <c r="SSK42" s="1241"/>
      <c r="SSL42" s="1241"/>
      <c r="SSM42" s="1241"/>
      <c r="SSN42" s="1241"/>
      <c r="SSO42" s="1241"/>
      <c r="SSP42" s="1241"/>
      <c r="SSQ42" s="1241"/>
      <c r="SSR42" s="1241"/>
      <c r="SSS42" s="1241"/>
      <c r="SST42" s="1241"/>
      <c r="SSU42" s="1241"/>
      <c r="SSV42" s="1241"/>
      <c r="SSW42" s="1241"/>
      <c r="SSX42" s="1241"/>
      <c r="SSY42" s="1241"/>
      <c r="SSZ42" s="1241"/>
      <c r="STA42" s="1241"/>
      <c r="STB42" s="1241"/>
      <c r="STC42" s="1241"/>
      <c r="STD42" s="1241"/>
      <c r="STE42" s="1241"/>
      <c r="STF42" s="1241"/>
      <c r="STG42" s="1241"/>
      <c r="STH42" s="1241"/>
      <c r="STI42" s="1241"/>
      <c r="STJ42" s="1241"/>
      <c r="STK42" s="1241"/>
      <c r="STL42" s="1241"/>
      <c r="STM42" s="1241"/>
      <c r="STN42" s="1241"/>
      <c r="STO42" s="1241"/>
      <c r="STP42" s="1241"/>
      <c r="STQ42" s="1241"/>
      <c r="STR42" s="1241"/>
      <c r="STS42" s="1241"/>
      <c r="STT42" s="1241"/>
      <c r="STU42" s="1241"/>
      <c r="STV42" s="1241"/>
      <c r="STW42" s="1241"/>
      <c r="STX42" s="1241"/>
      <c r="STY42" s="1241"/>
      <c r="STZ42" s="1241"/>
      <c r="SUA42" s="1241"/>
      <c r="SUB42" s="1241"/>
      <c r="SUC42" s="1241"/>
      <c r="SUD42" s="1241"/>
      <c r="SUE42" s="1241"/>
      <c r="SUF42" s="1241"/>
      <c r="SUG42" s="1241"/>
      <c r="SUH42" s="1241"/>
      <c r="SUI42" s="1241"/>
      <c r="SUJ42" s="1241"/>
      <c r="SUK42" s="1241"/>
      <c r="SUL42" s="1241"/>
      <c r="SUM42" s="1241"/>
      <c r="SUN42" s="1241"/>
      <c r="SUO42" s="1241"/>
      <c r="SUP42" s="1241"/>
      <c r="SUQ42" s="1241"/>
      <c r="SUR42" s="1241"/>
      <c r="SUS42" s="1241"/>
      <c r="SUT42" s="1241"/>
      <c r="SUU42" s="1241"/>
      <c r="SUV42" s="1241"/>
      <c r="SUW42" s="1241"/>
      <c r="SUX42" s="1241"/>
      <c r="SUY42" s="1241"/>
      <c r="SUZ42" s="1241"/>
      <c r="SVA42" s="1241"/>
      <c r="SVB42" s="1241"/>
      <c r="SVC42" s="1241"/>
      <c r="SVD42" s="1241"/>
      <c r="SVE42" s="1241"/>
      <c r="SVF42" s="1241"/>
      <c r="SVG42" s="1241"/>
      <c r="SVH42" s="1241"/>
      <c r="SVI42" s="1241"/>
      <c r="SVJ42" s="1241"/>
      <c r="SVK42" s="1241"/>
      <c r="SVL42" s="1241"/>
      <c r="SVM42" s="1241"/>
      <c r="SVN42" s="1241"/>
      <c r="SVO42" s="1241"/>
      <c r="SVP42" s="1241"/>
      <c r="SVQ42" s="1241"/>
      <c r="SVR42" s="1241"/>
      <c r="SVS42" s="1241"/>
      <c r="SVT42" s="1241"/>
      <c r="SVU42" s="1241"/>
      <c r="SVV42" s="1241"/>
      <c r="SVW42" s="1241"/>
      <c r="SVX42" s="1241"/>
      <c r="SVY42" s="1241"/>
      <c r="SVZ42" s="1241"/>
      <c r="SWA42" s="1241"/>
      <c r="SWB42" s="1241"/>
      <c r="SWC42" s="1241"/>
      <c r="SWD42" s="1241"/>
      <c r="SWE42" s="1241"/>
      <c r="SWF42" s="1241"/>
      <c r="SWG42" s="1241"/>
      <c r="SWH42" s="1241"/>
      <c r="SWI42" s="1241"/>
      <c r="SWJ42" s="1241"/>
      <c r="SWK42" s="1241"/>
      <c r="SWL42" s="1241"/>
      <c r="SWM42" s="1241"/>
      <c r="SWN42" s="1241"/>
      <c r="SWO42" s="1241"/>
      <c r="SWP42" s="1241"/>
      <c r="SWQ42" s="1241"/>
      <c r="SWR42" s="1241"/>
      <c r="SWS42" s="1241"/>
      <c r="SWT42" s="1241"/>
      <c r="SWU42" s="1241"/>
      <c r="SWV42" s="1241"/>
      <c r="SWW42" s="1241"/>
      <c r="SWX42" s="1241"/>
      <c r="SWY42" s="1241"/>
      <c r="SWZ42" s="1241"/>
      <c r="SXA42" s="1241"/>
      <c r="SXB42" s="1241"/>
      <c r="SXC42" s="1241"/>
      <c r="SXD42" s="1241"/>
      <c r="SXE42" s="1241"/>
      <c r="SXF42" s="1241"/>
      <c r="SXG42" s="1241"/>
      <c r="SXH42" s="1241"/>
      <c r="SXI42" s="1241"/>
      <c r="SXJ42" s="1241"/>
      <c r="SXK42" s="1241"/>
      <c r="SXL42" s="1241"/>
      <c r="SXM42" s="1241"/>
      <c r="SXN42" s="1241"/>
      <c r="SXO42" s="1241"/>
      <c r="SXP42" s="1241"/>
      <c r="SXQ42" s="1241"/>
      <c r="SXR42" s="1241"/>
      <c r="SXS42" s="1241"/>
      <c r="SXT42" s="1241"/>
      <c r="SXU42" s="1241"/>
      <c r="SXV42" s="1241"/>
      <c r="SXW42" s="1241"/>
      <c r="SXX42" s="1241"/>
      <c r="SXY42" s="1241"/>
      <c r="SXZ42" s="1241"/>
      <c r="SYA42" s="1241"/>
      <c r="SYB42" s="1241"/>
      <c r="SYC42" s="1241"/>
      <c r="SYD42" s="1241"/>
      <c r="SYE42" s="1241"/>
      <c r="SYF42" s="1241"/>
      <c r="SYG42" s="1241"/>
      <c r="SYH42" s="1241"/>
      <c r="SYI42" s="1241"/>
      <c r="SYJ42" s="1241"/>
      <c r="SYK42" s="1241"/>
      <c r="SYL42" s="1241"/>
      <c r="SYM42" s="1241"/>
      <c r="SYN42" s="1241"/>
      <c r="SYO42" s="1241"/>
      <c r="SYP42" s="1241"/>
      <c r="SYQ42" s="1241"/>
      <c r="SYR42" s="1241"/>
      <c r="SYS42" s="1241"/>
      <c r="SYT42" s="1241"/>
      <c r="SYU42" s="1241"/>
      <c r="SYV42" s="1241"/>
      <c r="SYW42" s="1241"/>
      <c r="SYX42" s="1241"/>
      <c r="SYY42" s="1241"/>
      <c r="SYZ42" s="1241"/>
      <c r="SZA42" s="1241"/>
      <c r="SZB42" s="1241"/>
      <c r="SZC42" s="1241"/>
      <c r="SZD42" s="1241"/>
      <c r="SZE42" s="1241"/>
      <c r="SZF42" s="1241"/>
      <c r="SZG42" s="1241"/>
      <c r="SZH42" s="1241"/>
      <c r="SZI42" s="1241"/>
      <c r="SZJ42" s="1241"/>
      <c r="SZK42" s="1241"/>
      <c r="SZL42" s="1241"/>
      <c r="SZM42" s="1241"/>
      <c r="SZN42" s="1241"/>
      <c r="SZO42" s="1241"/>
      <c r="SZP42" s="1241"/>
      <c r="SZQ42" s="1241"/>
      <c r="SZR42" s="1241"/>
      <c r="SZS42" s="1241"/>
      <c r="SZT42" s="1241"/>
      <c r="SZU42" s="1241"/>
      <c r="SZV42" s="1241"/>
      <c r="SZW42" s="1241"/>
      <c r="SZX42" s="1241"/>
      <c r="SZY42" s="1241"/>
      <c r="SZZ42" s="1241"/>
      <c r="TAA42" s="1241"/>
      <c r="TAB42" s="1241"/>
      <c r="TAC42" s="1241"/>
      <c r="TAD42" s="1241"/>
      <c r="TAE42" s="1241"/>
      <c r="TAF42" s="1241"/>
      <c r="TAG42" s="1241"/>
      <c r="TAH42" s="1241"/>
      <c r="TAI42" s="1241"/>
      <c r="TAJ42" s="1241"/>
      <c r="TAK42" s="1241"/>
      <c r="TAL42" s="1241"/>
      <c r="TAM42" s="1241"/>
      <c r="TAN42" s="1241"/>
      <c r="TAO42" s="1241"/>
      <c r="TAP42" s="1241"/>
      <c r="TAQ42" s="1241"/>
      <c r="TAR42" s="1241"/>
      <c r="TAS42" s="1241"/>
      <c r="TAT42" s="1241"/>
      <c r="TAU42" s="1241"/>
      <c r="TAV42" s="1241"/>
      <c r="TAW42" s="1241"/>
      <c r="TAX42" s="1241"/>
      <c r="TAY42" s="1241"/>
      <c r="TAZ42" s="1241"/>
      <c r="TBA42" s="1241"/>
      <c r="TBB42" s="1241"/>
      <c r="TBC42" s="1241"/>
      <c r="TBD42" s="1241"/>
      <c r="TBE42" s="1241"/>
      <c r="TBF42" s="1241"/>
      <c r="TBG42" s="1241"/>
      <c r="TBH42" s="1241"/>
      <c r="TBI42" s="1241"/>
      <c r="TBJ42" s="1241"/>
      <c r="TBK42" s="1241"/>
      <c r="TBL42" s="1241"/>
      <c r="TBM42" s="1241"/>
      <c r="TBN42" s="1241"/>
      <c r="TBO42" s="1241"/>
      <c r="TBP42" s="1241"/>
      <c r="TBQ42" s="1241"/>
      <c r="TBR42" s="1241"/>
      <c r="TBS42" s="1241"/>
      <c r="TBT42" s="1241"/>
      <c r="TBU42" s="1241"/>
      <c r="TBV42" s="1241"/>
      <c r="TBW42" s="1241"/>
      <c r="TBX42" s="1241"/>
      <c r="TBY42" s="1241"/>
      <c r="TBZ42" s="1241"/>
      <c r="TCA42" s="1241"/>
      <c r="TCB42" s="1241"/>
      <c r="TCC42" s="1241"/>
      <c r="TCD42" s="1241"/>
      <c r="TCE42" s="1241"/>
      <c r="TCF42" s="1241"/>
      <c r="TCG42" s="1241"/>
      <c r="TCH42" s="1241"/>
      <c r="TCI42" s="1241"/>
      <c r="TCJ42" s="1241"/>
      <c r="TCK42" s="1241"/>
      <c r="TCL42" s="1241"/>
      <c r="TCM42" s="1241"/>
      <c r="TCN42" s="1241"/>
      <c r="TCO42" s="1241"/>
      <c r="TCP42" s="1241"/>
      <c r="TCQ42" s="1241"/>
      <c r="TCR42" s="1241"/>
      <c r="TCS42" s="1241"/>
      <c r="TCT42" s="1241"/>
      <c r="TCU42" s="1241"/>
      <c r="TCV42" s="1241"/>
      <c r="TCW42" s="1241"/>
      <c r="TCX42" s="1241"/>
      <c r="TCY42" s="1241"/>
      <c r="TCZ42" s="1241"/>
      <c r="TDA42" s="1241"/>
      <c r="TDB42" s="1241"/>
      <c r="TDC42" s="1241"/>
      <c r="TDD42" s="1241"/>
      <c r="TDE42" s="1241"/>
      <c r="TDF42" s="1241"/>
      <c r="TDG42" s="1241"/>
      <c r="TDH42" s="1241"/>
      <c r="TDI42" s="1241"/>
      <c r="TDJ42" s="1241"/>
      <c r="TDK42" s="1241"/>
      <c r="TDL42" s="1241"/>
      <c r="TDM42" s="1241"/>
      <c r="TDN42" s="1241"/>
      <c r="TDO42" s="1241"/>
      <c r="TDP42" s="1241"/>
      <c r="TDQ42" s="1241"/>
      <c r="TDR42" s="1241"/>
      <c r="TDS42" s="1241"/>
      <c r="TDT42" s="1241"/>
      <c r="TDU42" s="1241"/>
      <c r="TDV42" s="1241"/>
      <c r="TDW42" s="1241"/>
      <c r="TDX42" s="1241"/>
      <c r="TDY42" s="1241"/>
      <c r="TDZ42" s="1241"/>
      <c r="TEA42" s="1241"/>
      <c r="TEB42" s="1241"/>
      <c r="TEC42" s="1241"/>
      <c r="TED42" s="1241"/>
      <c r="TEE42" s="1241"/>
      <c r="TEF42" s="1241"/>
      <c r="TEG42" s="1241"/>
      <c r="TEH42" s="1241"/>
      <c r="TEI42" s="1241"/>
      <c r="TEJ42" s="1241"/>
      <c r="TEK42" s="1241"/>
      <c r="TEL42" s="1241"/>
      <c r="TEM42" s="1241"/>
      <c r="TEN42" s="1241"/>
      <c r="TEO42" s="1241"/>
      <c r="TEP42" s="1241"/>
      <c r="TEQ42" s="1241"/>
      <c r="TER42" s="1241"/>
      <c r="TES42" s="1241"/>
      <c r="TET42" s="1241"/>
      <c r="TEU42" s="1241"/>
      <c r="TEV42" s="1241"/>
      <c r="TEW42" s="1241"/>
      <c r="TEX42" s="1241"/>
      <c r="TEY42" s="1241"/>
      <c r="TEZ42" s="1241"/>
      <c r="TFA42" s="1241"/>
      <c r="TFB42" s="1241"/>
      <c r="TFC42" s="1241"/>
      <c r="TFD42" s="1241"/>
      <c r="TFE42" s="1241"/>
      <c r="TFF42" s="1241"/>
      <c r="TFG42" s="1241"/>
      <c r="TFH42" s="1241"/>
      <c r="TFI42" s="1241"/>
      <c r="TFJ42" s="1241"/>
      <c r="TFK42" s="1241"/>
      <c r="TFL42" s="1241"/>
      <c r="TFM42" s="1241"/>
      <c r="TFN42" s="1241"/>
      <c r="TFO42" s="1241"/>
      <c r="TFP42" s="1241"/>
      <c r="TFQ42" s="1241"/>
      <c r="TFR42" s="1241"/>
      <c r="TFS42" s="1241"/>
      <c r="TFT42" s="1241"/>
      <c r="TFU42" s="1241"/>
      <c r="TFV42" s="1241"/>
      <c r="TFW42" s="1241"/>
      <c r="TFX42" s="1241"/>
      <c r="TFY42" s="1241"/>
      <c r="TFZ42" s="1241"/>
      <c r="TGA42" s="1241"/>
      <c r="TGB42" s="1241"/>
      <c r="TGC42" s="1241"/>
      <c r="TGD42" s="1241"/>
      <c r="TGE42" s="1241"/>
      <c r="TGF42" s="1241"/>
      <c r="TGG42" s="1241"/>
      <c r="TGH42" s="1241"/>
      <c r="TGI42" s="1241"/>
      <c r="TGJ42" s="1241"/>
      <c r="TGK42" s="1241"/>
      <c r="TGL42" s="1241"/>
      <c r="TGM42" s="1241"/>
      <c r="TGN42" s="1241"/>
      <c r="TGO42" s="1241"/>
      <c r="TGP42" s="1241"/>
      <c r="TGQ42" s="1241"/>
      <c r="TGR42" s="1241"/>
      <c r="TGS42" s="1241"/>
      <c r="TGT42" s="1241"/>
      <c r="TGU42" s="1241"/>
      <c r="TGV42" s="1241"/>
      <c r="TGW42" s="1241"/>
      <c r="TGX42" s="1241"/>
      <c r="TGY42" s="1241"/>
      <c r="TGZ42" s="1241"/>
      <c r="THA42" s="1241"/>
      <c r="THB42" s="1241"/>
      <c r="THC42" s="1241"/>
      <c r="THD42" s="1241"/>
      <c r="THE42" s="1241"/>
      <c r="THF42" s="1241"/>
      <c r="THG42" s="1241"/>
      <c r="THH42" s="1241"/>
      <c r="THI42" s="1241"/>
      <c r="THJ42" s="1241"/>
      <c r="THK42" s="1241"/>
      <c r="THL42" s="1241"/>
      <c r="THM42" s="1241"/>
      <c r="THN42" s="1241"/>
      <c r="THO42" s="1241"/>
      <c r="THP42" s="1241"/>
      <c r="THQ42" s="1241"/>
      <c r="THR42" s="1241"/>
      <c r="THS42" s="1241"/>
      <c r="THT42" s="1241"/>
      <c r="THU42" s="1241"/>
      <c r="THV42" s="1241"/>
      <c r="THW42" s="1241"/>
      <c r="THX42" s="1241"/>
      <c r="THY42" s="1241"/>
      <c r="THZ42" s="1241"/>
      <c r="TIA42" s="1241"/>
      <c r="TIB42" s="1241"/>
      <c r="TIC42" s="1241"/>
      <c r="TID42" s="1241"/>
      <c r="TIE42" s="1241"/>
      <c r="TIF42" s="1241"/>
      <c r="TIG42" s="1241"/>
      <c r="TIH42" s="1241"/>
      <c r="TII42" s="1241"/>
      <c r="TIJ42" s="1241"/>
      <c r="TIK42" s="1241"/>
      <c r="TIL42" s="1241"/>
      <c r="TIM42" s="1241"/>
      <c r="TIN42" s="1241"/>
      <c r="TIO42" s="1241"/>
      <c r="TIP42" s="1241"/>
      <c r="TIQ42" s="1241"/>
      <c r="TIR42" s="1241"/>
      <c r="TIS42" s="1241"/>
      <c r="TIT42" s="1241"/>
      <c r="TIU42" s="1241"/>
      <c r="TIV42" s="1241"/>
      <c r="TIW42" s="1241"/>
      <c r="TIX42" s="1241"/>
      <c r="TIY42" s="1241"/>
      <c r="TIZ42" s="1241"/>
      <c r="TJA42" s="1241"/>
      <c r="TJB42" s="1241"/>
      <c r="TJC42" s="1241"/>
      <c r="TJD42" s="1241"/>
      <c r="TJE42" s="1241"/>
      <c r="TJF42" s="1241"/>
      <c r="TJG42" s="1241"/>
      <c r="TJH42" s="1241"/>
      <c r="TJI42" s="1241"/>
      <c r="TJJ42" s="1241"/>
      <c r="TJK42" s="1241"/>
      <c r="TJL42" s="1241"/>
      <c r="TJM42" s="1241"/>
      <c r="TJN42" s="1241"/>
      <c r="TJO42" s="1241"/>
      <c r="TJP42" s="1241"/>
      <c r="TJQ42" s="1241"/>
      <c r="TJR42" s="1241"/>
      <c r="TJS42" s="1241"/>
      <c r="TJT42" s="1241"/>
      <c r="TJU42" s="1241"/>
      <c r="TJV42" s="1241"/>
      <c r="TJW42" s="1241"/>
      <c r="TJX42" s="1241"/>
      <c r="TJY42" s="1241"/>
      <c r="TJZ42" s="1241"/>
      <c r="TKA42" s="1241"/>
      <c r="TKB42" s="1241"/>
      <c r="TKC42" s="1241"/>
      <c r="TKD42" s="1241"/>
      <c r="TKE42" s="1241"/>
      <c r="TKF42" s="1241"/>
      <c r="TKG42" s="1241"/>
      <c r="TKH42" s="1241"/>
      <c r="TKI42" s="1241"/>
      <c r="TKJ42" s="1241"/>
      <c r="TKK42" s="1241"/>
      <c r="TKL42" s="1241"/>
      <c r="TKM42" s="1241"/>
      <c r="TKN42" s="1241"/>
      <c r="TKO42" s="1241"/>
      <c r="TKP42" s="1241"/>
      <c r="TKQ42" s="1241"/>
      <c r="TKR42" s="1241"/>
      <c r="TKS42" s="1241"/>
      <c r="TKT42" s="1241"/>
      <c r="TKU42" s="1241"/>
      <c r="TKV42" s="1241"/>
      <c r="TKW42" s="1241"/>
      <c r="TKX42" s="1241"/>
      <c r="TKY42" s="1241"/>
      <c r="TKZ42" s="1241"/>
      <c r="TLA42" s="1241"/>
      <c r="TLB42" s="1241"/>
      <c r="TLC42" s="1241"/>
      <c r="TLD42" s="1241"/>
      <c r="TLE42" s="1241"/>
      <c r="TLF42" s="1241"/>
      <c r="TLG42" s="1241"/>
      <c r="TLH42" s="1241"/>
      <c r="TLI42" s="1241"/>
      <c r="TLJ42" s="1241"/>
      <c r="TLK42" s="1241"/>
      <c r="TLL42" s="1241"/>
      <c r="TLM42" s="1241"/>
      <c r="TLN42" s="1241"/>
      <c r="TLO42" s="1241"/>
      <c r="TLP42" s="1241"/>
      <c r="TLQ42" s="1241"/>
      <c r="TLR42" s="1241"/>
      <c r="TLS42" s="1241"/>
      <c r="TLT42" s="1241"/>
      <c r="TLU42" s="1241"/>
      <c r="TLV42" s="1241"/>
      <c r="TLW42" s="1241"/>
      <c r="TLX42" s="1241"/>
      <c r="TLY42" s="1241"/>
      <c r="TLZ42" s="1241"/>
      <c r="TMA42" s="1241"/>
      <c r="TMB42" s="1241"/>
      <c r="TMC42" s="1241"/>
      <c r="TMD42" s="1241"/>
      <c r="TME42" s="1241"/>
      <c r="TMF42" s="1241"/>
      <c r="TMG42" s="1241"/>
      <c r="TMH42" s="1241"/>
      <c r="TMI42" s="1241"/>
      <c r="TMJ42" s="1241"/>
      <c r="TMK42" s="1241"/>
      <c r="TML42" s="1241"/>
      <c r="TMM42" s="1241"/>
      <c r="TMN42" s="1241"/>
      <c r="TMO42" s="1241"/>
      <c r="TMP42" s="1241"/>
      <c r="TMQ42" s="1241"/>
      <c r="TMR42" s="1241"/>
      <c r="TMS42" s="1241"/>
      <c r="TMT42" s="1241"/>
      <c r="TMU42" s="1241"/>
      <c r="TMV42" s="1241"/>
      <c r="TMW42" s="1241"/>
      <c r="TMX42" s="1241"/>
      <c r="TMY42" s="1241"/>
      <c r="TMZ42" s="1241"/>
      <c r="TNA42" s="1241"/>
      <c r="TNB42" s="1241"/>
      <c r="TNC42" s="1241"/>
      <c r="TND42" s="1241"/>
      <c r="TNE42" s="1241"/>
      <c r="TNF42" s="1241"/>
      <c r="TNG42" s="1241"/>
      <c r="TNH42" s="1241"/>
      <c r="TNI42" s="1241"/>
      <c r="TNJ42" s="1241"/>
      <c r="TNK42" s="1241"/>
      <c r="TNL42" s="1241"/>
      <c r="TNM42" s="1241"/>
      <c r="TNN42" s="1241"/>
      <c r="TNO42" s="1241"/>
      <c r="TNP42" s="1241"/>
      <c r="TNQ42" s="1241"/>
      <c r="TNR42" s="1241"/>
      <c r="TNS42" s="1241"/>
      <c r="TNT42" s="1241"/>
      <c r="TNU42" s="1241"/>
      <c r="TNV42" s="1241"/>
      <c r="TNW42" s="1241"/>
      <c r="TNX42" s="1241"/>
      <c r="TNY42" s="1241"/>
      <c r="TNZ42" s="1241"/>
      <c r="TOA42" s="1241"/>
      <c r="TOB42" s="1241"/>
      <c r="TOC42" s="1241"/>
      <c r="TOD42" s="1241"/>
      <c r="TOE42" s="1241"/>
      <c r="TOF42" s="1241"/>
      <c r="TOG42" s="1241"/>
      <c r="TOH42" s="1241"/>
      <c r="TOI42" s="1241"/>
      <c r="TOJ42" s="1241"/>
      <c r="TOK42" s="1241"/>
      <c r="TOL42" s="1241"/>
      <c r="TOM42" s="1241"/>
      <c r="TON42" s="1241"/>
      <c r="TOO42" s="1241"/>
      <c r="TOP42" s="1241"/>
      <c r="TOQ42" s="1241"/>
      <c r="TOR42" s="1241"/>
      <c r="TOS42" s="1241"/>
      <c r="TOT42" s="1241"/>
      <c r="TOU42" s="1241"/>
      <c r="TOV42" s="1241"/>
      <c r="TOW42" s="1241"/>
      <c r="TOX42" s="1241"/>
      <c r="TOY42" s="1241"/>
      <c r="TOZ42" s="1241"/>
      <c r="TPA42" s="1241"/>
      <c r="TPB42" s="1241"/>
      <c r="TPC42" s="1241"/>
      <c r="TPD42" s="1241"/>
      <c r="TPE42" s="1241"/>
      <c r="TPF42" s="1241"/>
      <c r="TPG42" s="1241"/>
      <c r="TPH42" s="1241"/>
      <c r="TPI42" s="1241"/>
      <c r="TPJ42" s="1241"/>
      <c r="TPK42" s="1241"/>
      <c r="TPL42" s="1241"/>
      <c r="TPM42" s="1241"/>
      <c r="TPN42" s="1241"/>
      <c r="TPO42" s="1241"/>
      <c r="TPP42" s="1241"/>
      <c r="TPQ42" s="1241"/>
      <c r="TPR42" s="1241"/>
      <c r="TPS42" s="1241"/>
      <c r="TPT42" s="1241"/>
      <c r="TPU42" s="1241"/>
      <c r="TPV42" s="1241"/>
      <c r="TPW42" s="1241"/>
      <c r="TPX42" s="1241"/>
      <c r="TPY42" s="1241"/>
      <c r="TPZ42" s="1241"/>
      <c r="TQA42" s="1241"/>
      <c r="TQB42" s="1241"/>
      <c r="TQC42" s="1241"/>
      <c r="TQD42" s="1241"/>
      <c r="TQE42" s="1241"/>
      <c r="TQF42" s="1241"/>
      <c r="TQG42" s="1241"/>
      <c r="TQH42" s="1241"/>
      <c r="TQI42" s="1241"/>
      <c r="TQJ42" s="1241"/>
      <c r="TQK42" s="1241"/>
      <c r="TQL42" s="1241"/>
      <c r="TQM42" s="1241"/>
      <c r="TQN42" s="1241"/>
      <c r="TQO42" s="1241"/>
      <c r="TQP42" s="1241"/>
      <c r="TQQ42" s="1241"/>
      <c r="TQR42" s="1241"/>
      <c r="TQS42" s="1241"/>
      <c r="TQT42" s="1241"/>
      <c r="TQU42" s="1241"/>
      <c r="TQV42" s="1241"/>
      <c r="TQW42" s="1241"/>
      <c r="TQX42" s="1241"/>
      <c r="TQY42" s="1241"/>
      <c r="TQZ42" s="1241"/>
      <c r="TRA42" s="1241"/>
      <c r="TRB42" s="1241"/>
      <c r="TRC42" s="1241"/>
      <c r="TRD42" s="1241"/>
      <c r="TRE42" s="1241"/>
      <c r="TRF42" s="1241"/>
      <c r="TRG42" s="1241"/>
      <c r="TRH42" s="1241"/>
      <c r="TRI42" s="1241"/>
      <c r="TRJ42" s="1241"/>
      <c r="TRK42" s="1241"/>
      <c r="TRL42" s="1241"/>
      <c r="TRM42" s="1241"/>
      <c r="TRN42" s="1241"/>
      <c r="TRO42" s="1241"/>
      <c r="TRP42" s="1241"/>
      <c r="TRQ42" s="1241"/>
      <c r="TRR42" s="1241"/>
      <c r="TRS42" s="1241"/>
      <c r="TRT42" s="1241"/>
      <c r="TRU42" s="1241"/>
      <c r="TRV42" s="1241"/>
      <c r="TRW42" s="1241"/>
      <c r="TRX42" s="1241"/>
      <c r="TRY42" s="1241"/>
      <c r="TRZ42" s="1241"/>
      <c r="TSA42" s="1241"/>
      <c r="TSB42" s="1241"/>
      <c r="TSC42" s="1241"/>
      <c r="TSD42" s="1241"/>
      <c r="TSE42" s="1241"/>
      <c r="TSF42" s="1241"/>
      <c r="TSG42" s="1241"/>
      <c r="TSH42" s="1241"/>
      <c r="TSI42" s="1241"/>
      <c r="TSJ42" s="1241"/>
      <c r="TSK42" s="1241"/>
      <c r="TSL42" s="1241"/>
      <c r="TSM42" s="1241"/>
      <c r="TSN42" s="1241"/>
      <c r="TSO42" s="1241"/>
      <c r="TSP42" s="1241"/>
      <c r="TSQ42" s="1241"/>
      <c r="TSR42" s="1241"/>
      <c r="TSS42" s="1241"/>
      <c r="TST42" s="1241"/>
      <c r="TSU42" s="1241"/>
      <c r="TSV42" s="1241"/>
      <c r="TSW42" s="1241"/>
      <c r="TSX42" s="1241"/>
      <c r="TSY42" s="1241"/>
      <c r="TSZ42" s="1241"/>
      <c r="TTA42" s="1241"/>
      <c r="TTB42" s="1241"/>
      <c r="TTC42" s="1241"/>
      <c r="TTD42" s="1241"/>
      <c r="TTE42" s="1241"/>
      <c r="TTF42" s="1241"/>
      <c r="TTG42" s="1241"/>
      <c r="TTH42" s="1241"/>
      <c r="TTI42" s="1241"/>
      <c r="TTJ42" s="1241"/>
      <c r="TTK42" s="1241"/>
      <c r="TTL42" s="1241"/>
      <c r="TTM42" s="1241"/>
      <c r="TTN42" s="1241"/>
      <c r="TTO42" s="1241"/>
      <c r="TTP42" s="1241"/>
      <c r="TTQ42" s="1241"/>
      <c r="TTR42" s="1241"/>
      <c r="TTS42" s="1241"/>
      <c r="TTT42" s="1241"/>
      <c r="TTU42" s="1241"/>
      <c r="TTV42" s="1241"/>
      <c r="TTW42" s="1241"/>
      <c r="TTX42" s="1241"/>
      <c r="TTY42" s="1241"/>
      <c r="TTZ42" s="1241"/>
      <c r="TUA42" s="1241"/>
      <c r="TUB42" s="1241"/>
      <c r="TUC42" s="1241"/>
      <c r="TUD42" s="1241"/>
      <c r="TUE42" s="1241"/>
      <c r="TUF42" s="1241"/>
      <c r="TUG42" s="1241"/>
      <c r="TUH42" s="1241"/>
      <c r="TUI42" s="1241"/>
      <c r="TUJ42" s="1241"/>
      <c r="TUK42" s="1241"/>
      <c r="TUL42" s="1241"/>
      <c r="TUM42" s="1241"/>
      <c r="TUN42" s="1241"/>
      <c r="TUO42" s="1241"/>
      <c r="TUP42" s="1241"/>
      <c r="TUQ42" s="1241"/>
      <c r="TUR42" s="1241"/>
      <c r="TUS42" s="1241"/>
      <c r="TUT42" s="1241"/>
      <c r="TUU42" s="1241"/>
      <c r="TUV42" s="1241"/>
      <c r="TUW42" s="1241"/>
      <c r="TUX42" s="1241"/>
      <c r="TUY42" s="1241"/>
      <c r="TUZ42" s="1241"/>
      <c r="TVA42" s="1241"/>
      <c r="TVB42" s="1241"/>
      <c r="TVC42" s="1241"/>
      <c r="TVD42" s="1241"/>
      <c r="TVE42" s="1241"/>
      <c r="TVF42" s="1241"/>
      <c r="TVG42" s="1241"/>
      <c r="TVH42" s="1241"/>
      <c r="TVI42" s="1241"/>
      <c r="TVJ42" s="1241"/>
      <c r="TVK42" s="1241"/>
      <c r="TVL42" s="1241"/>
      <c r="TVM42" s="1241"/>
      <c r="TVN42" s="1241"/>
      <c r="TVO42" s="1241"/>
      <c r="TVP42" s="1241"/>
      <c r="TVQ42" s="1241"/>
      <c r="TVR42" s="1241"/>
      <c r="TVS42" s="1241"/>
      <c r="TVT42" s="1241"/>
      <c r="TVU42" s="1241"/>
      <c r="TVV42" s="1241"/>
      <c r="TVW42" s="1241"/>
      <c r="TVX42" s="1241"/>
      <c r="TVY42" s="1241"/>
      <c r="TVZ42" s="1241"/>
      <c r="TWA42" s="1241"/>
      <c r="TWB42" s="1241"/>
      <c r="TWC42" s="1241"/>
      <c r="TWD42" s="1241"/>
      <c r="TWE42" s="1241"/>
      <c r="TWF42" s="1241"/>
      <c r="TWG42" s="1241"/>
      <c r="TWH42" s="1241"/>
      <c r="TWI42" s="1241"/>
      <c r="TWJ42" s="1241"/>
      <c r="TWK42" s="1241"/>
      <c r="TWL42" s="1241"/>
      <c r="TWM42" s="1241"/>
      <c r="TWN42" s="1241"/>
      <c r="TWO42" s="1241"/>
      <c r="TWP42" s="1241"/>
      <c r="TWQ42" s="1241"/>
      <c r="TWR42" s="1241"/>
      <c r="TWS42" s="1241"/>
      <c r="TWT42" s="1241"/>
      <c r="TWU42" s="1241"/>
      <c r="TWV42" s="1241"/>
      <c r="TWW42" s="1241"/>
      <c r="TWX42" s="1241"/>
      <c r="TWY42" s="1241"/>
      <c r="TWZ42" s="1241"/>
      <c r="TXA42" s="1241"/>
      <c r="TXB42" s="1241"/>
      <c r="TXC42" s="1241"/>
      <c r="TXD42" s="1241"/>
      <c r="TXE42" s="1241"/>
      <c r="TXF42" s="1241"/>
      <c r="TXG42" s="1241"/>
      <c r="TXH42" s="1241"/>
      <c r="TXI42" s="1241"/>
      <c r="TXJ42" s="1241"/>
      <c r="TXK42" s="1241"/>
      <c r="TXL42" s="1241"/>
      <c r="TXM42" s="1241"/>
      <c r="TXN42" s="1241"/>
      <c r="TXO42" s="1241"/>
      <c r="TXP42" s="1241"/>
      <c r="TXQ42" s="1241"/>
      <c r="TXR42" s="1241"/>
      <c r="TXS42" s="1241"/>
      <c r="TXT42" s="1241"/>
      <c r="TXU42" s="1241"/>
      <c r="TXV42" s="1241"/>
      <c r="TXW42" s="1241"/>
      <c r="TXX42" s="1241"/>
      <c r="TXY42" s="1241"/>
      <c r="TXZ42" s="1241"/>
      <c r="TYA42" s="1241"/>
      <c r="TYB42" s="1241"/>
      <c r="TYC42" s="1241"/>
      <c r="TYD42" s="1241"/>
      <c r="TYE42" s="1241"/>
      <c r="TYF42" s="1241"/>
      <c r="TYG42" s="1241"/>
      <c r="TYH42" s="1241"/>
      <c r="TYI42" s="1241"/>
      <c r="TYJ42" s="1241"/>
      <c r="TYK42" s="1241"/>
      <c r="TYL42" s="1241"/>
      <c r="TYM42" s="1241"/>
      <c r="TYN42" s="1241"/>
      <c r="TYO42" s="1241"/>
      <c r="TYP42" s="1241"/>
      <c r="TYQ42" s="1241"/>
      <c r="TYR42" s="1241"/>
      <c r="TYS42" s="1241"/>
      <c r="TYT42" s="1241"/>
      <c r="TYU42" s="1241"/>
      <c r="TYV42" s="1241"/>
      <c r="TYW42" s="1241"/>
      <c r="TYX42" s="1241"/>
      <c r="TYY42" s="1241"/>
      <c r="TYZ42" s="1241"/>
      <c r="TZA42" s="1241"/>
      <c r="TZB42" s="1241"/>
      <c r="TZC42" s="1241"/>
      <c r="TZD42" s="1241"/>
      <c r="TZE42" s="1241"/>
      <c r="TZF42" s="1241"/>
      <c r="TZG42" s="1241"/>
      <c r="TZH42" s="1241"/>
      <c r="TZI42" s="1241"/>
      <c r="TZJ42" s="1241"/>
      <c r="TZK42" s="1241"/>
      <c r="TZL42" s="1241"/>
      <c r="TZM42" s="1241"/>
      <c r="TZN42" s="1241"/>
      <c r="TZO42" s="1241"/>
      <c r="TZP42" s="1241"/>
      <c r="TZQ42" s="1241"/>
      <c r="TZR42" s="1241"/>
      <c r="TZS42" s="1241"/>
      <c r="TZT42" s="1241"/>
      <c r="TZU42" s="1241"/>
      <c r="TZV42" s="1241"/>
      <c r="TZW42" s="1241"/>
      <c r="TZX42" s="1241"/>
      <c r="TZY42" s="1241"/>
      <c r="TZZ42" s="1241"/>
      <c r="UAA42" s="1241"/>
      <c r="UAB42" s="1241"/>
      <c r="UAC42" s="1241"/>
      <c r="UAD42" s="1241"/>
      <c r="UAE42" s="1241"/>
      <c r="UAF42" s="1241"/>
      <c r="UAG42" s="1241"/>
      <c r="UAH42" s="1241"/>
      <c r="UAI42" s="1241"/>
      <c r="UAJ42" s="1241"/>
      <c r="UAK42" s="1241"/>
      <c r="UAL42" s="1241"/>
      <c r="UAM42" s="1241"/>
      <c r="UAN42" s="1241"/>
      <c r="UAO42" s="1241"/>
      <c r="UAP42" s="1241"/>
      <c r="UAQ42" s="1241"/>
      <c r="UAR42" s="1241"/>
      <c r="UAS42" s="1241"/>
      <c r="UAT42" s="1241"/>
      <c r="UAU42" s="1241"/>
      <c r="UAV42" s="1241"/>
      <c r="UAW42" s="1241"/>
      <c r="UAX42" s="1241"/>
      <c r="UAY42" s="1241"/>
      <c r="UAZ42" s="1241"/>
      <c r="UBA42" s="1241"/>
      <c r="UBB42" s="1241"/>
      <c r="UBC42" s="1241"/>
      <c r="UBD42" s="1241"/>
      <c r="UBE42" s="1241"/>
      <c r="UBF42" s="1241"/>
      <c r="UBG42" s="1241"/>
      <c r="UBH42" s="1241"/>
      <c r="UBI42" s="1241"/>
      <c r="UBJ42" s="1241"/>
      <c r="UBK42" s="1241"/>
      <c r="UBL42" s="1241"/>
      <c r="UBM42" s="1241"/>
      <c r="UBN42" s="1241"/>
      <c r="UBO42" s="1241"/>
      <c r="UBP42" s="1241"/>
      <c r="UBQ42" s="1241"/>
      <c r="UBR42" s="1241"/>
      <c r="UBS42" s="1241"/>
      <c r="UBT42" s="1241"/>
      <c r="UBU42" s="1241"/>
      <c r="UBV42" s="1241"/>
      <c r="UBW42" s="1241"/>
      <c r="UBX42" s="1241"/>
      <c r="UBY42" s="1241"/>
      <c r="UBZ42" s="1241"/>
      <c r="UCA42" s="1241"/>
      <c r="UCB42" s="1241"/>
      <c r="UCC42" s="1241"/>
      <c r="UCD42" s="1241"/>
      <c r="UCE42" s="1241"/>
      <c r="UCF42" s="1241"/>
      <c r="UCG42" s="1241"/>
      <c r="UCH42" s="1241"/>
      <c r="UCI42" s="1241"/>
      <c r="UCJ42" s="1241"/>
      <c r="UCK42" s="1241"/>
      <c r="UCL42" s="1241"/>
      <c r="UCM42" s="1241"/>
      <c r="UCN42" s="1241"/>
      <c r="UCO42" s="1241"/>
      <c r="UCP42" s="1241"/>
      <c r="UCQ42" s="1241"/>
      <c r="UCR42" s="1241"/>
      <c r="UCS42" s="1241"/>
      <c r="UCT42" s="1241"/>
      <c r="UCU42" s="1241"/>
      <c r="UCV42" s="1241"/>
      <c r="UCW42" s="1241"/>
      <c r="UCX42" s="1241"/>
      <c r="UCY42" s="1241"/>
      <c r="UCZ42" s="1241"/>
      <c r="UDA42" s="1241"/>
      <c r="UDB42" s="1241"/>
      <c r="UDC42" s="1241"/>
      <c r="UDD42" s="1241"/>
      <c r="UDE42" s="1241"/>
      <c r="UDF42" s="1241"/>
      <c r="UDG42" s="1241"/>
      <c r="UDH42" s="1241"/>
      <c r="UDI42" s="1241"/>
      <c r="UDJ42" s="1241"/>
      <c r="UDK42" s="1241"/>
      <c r="UDL42" s="1241"/>
      <c r="UDM42" s="1241"/>
      <c r="UDN42" s="1241"/>
      <c r="UDO42" s="1241"/>
      <c r="UDP42" s="1241"/>
      <c r="UDQ42" s="1241"/>
      <c r="UDR42" s="1241"/>
      <c r="UDS42" s="1241"/>
      <c r="UDT42" s="1241"/>
      <c r="UDU42" s="1241"/>
      <c r="UDV42" s="1241"/>
      <c r="UDW42" s="1241"/>
      <c r="UDX42" s="1241"/>
      <c r="UDY42" s="1241"/>
      <c r="UDZ42" s="1241"/>
      <c r="UEA42" s="1241"/>
      <c r="UEB42" s="1241"/>
      <c r="UEC42" s="1241"/>
      <c r="UED42" s="1241"/>
      <c r="UEE42" s="1241"/>
      <c r="UEF42" s="1241"/>
      <c r="UEG42" s="1241"/>
      <c r="UEH42" s="1241"/>
      <c r="UEI42" s="1241"/>
      <c r="UEJ42" s="1241"/>
      <c r="UEK42" s="1241"/>
      <c r="UEL42" s="1241"/>
      <c r="UEM42" s="1241"/>
      <c r="UEN42" s="1241"/>
      <c r="UEO42" s="1241"/>
      <c r="UEP42" s="1241"/>
      <c r="UEQ42" s="1241"/>
      <c r="UER42" s="1241"/>
      <c r="UES42" s="1241"/>
      <c r="UET42" s="1241"/>
      <c r="UEU42" s="1241"/>
      <c r="UEV42" s="1241"/>
      <c r="UEW42" s="1241"/>
      <c r="UEX42" s="1241"/>
      <c r="UEY42" s="1241"/>
      <c r="UEZ42" s="1241"/>
      <c r="UFA42" s="1241"/>
      <c r="UFB42" s="1241"/>
      <c r="UFC42" s="1241"/>
      <c r="UFD42" s="1241"/>
      <c r="UFE42" s="1241"/>
      <c r="UFF42" s="1241"/>
      <c r="UFG42" s="1241"/>
      <c r="UFH42" s="1241"/>
      <c r="UFI42" s="1241"/>
      <c r="UFJ42" s="1241"/>
      <c r="UFK42" s="1241"/>
      <c r="UFL42" s="1241"/>
      <c r="UFM42" s="1241"/>
      <c r="UFN42" s="1241"/>
      <c r="UFO42" s="1241"/>
      <c r="UFP42" s="1241"/>
      <c r="UFQ42" s="1241"/>
      <c r="UFR42" s="1241"/>
      <c r="UFS42" s="1241"/>
      <c r="UFT42" s="1241"/>
      <c r="UFU42" s="1241"/>
      <c r="UFV42" s="1241"/>
      <c r="UFW42" s="1241"/>
      <c r="UFX42" s="1241"/>
      <c r="UFY42" s="1241"/>
      <c r="UFZ42" s="1241"/>
      <c r="UGA42" s="1241"/>
      <c r="UGB42" s="1241"/>
      <c r="UGC42" s="1241"/>
      <c r="UGD42" s="1241"/>
      <c r="UGE42" s="1241"/>
      <c r="UGF42" s="1241"/>
      <c r="UGG42" s="1241"/>
      <c r="UGH42" s="1241"/>
      <c r="UGI42" s="1241"/>
      <c r="UGJ42" s="1241"/>
      <c r="UGK42" s="1241"/>
      <c r="UGL42" s="1241"/>
      <c r="UGM42" s="1241"/>
      <c r="UGN42" s="1241"/>
      <c r="UGO42" s="1241"/>
      <c r="UGP42" s="1241"/>
      <c r="UGQ42" s="1241"/>
      <c r="UGR42" s="1241"/>
      <c r="UGS42" s="1241"/>
      <c r="UGT42" s="1241"/>
      <c r="UGU42" s="1241"/>
      <c r="UGV42" s="1241"/>
      <c r="UGW42" s="1241"/>
      <c r="UGX42" s="1241"/>
      <c r="UGY42" s="1241"/>
      <c r="UGZ42" s="1241"/>
      <c r="UHA42" s="1241"/>
      <c r="UHB42" s="1241"/>
      <c r="UHC42" s="1241"/>
      <c r="UHD42" s="1241"/>
      <c r="UHE42" s="1241"/>
      <c r="UHF42" s="1241"/>
      <c r="UHG42" s="1241"/>
      <c r="UHH42" s="1241"/>
      <c r="UHI42" s="1241"/>
      <c r="UHJ42" s="1241"/>
      <c r="UHK42" s="1241"/>
      <c r="UHL42" s="1241"/>
      <c r="UHM42" s="1241"/>
      <c r="UHN42" s="1241"/>
      <c r="UHO42" s="1241"/>
      <c r="UHP42" s="1241"/>
      <c r="UHQ42" s="1241"/>
      <c r="UHR42" s="1241"/>
      <c r="UHS42" s="1241"/>
      <c r="UHT42" s="1241"/>
      <c r="UHU42" s="1241"/>
      <c r="UHV42" s="1241"/>
      <c r="UHW42" s="1241"/>
      <c r="UHX42" s="1241"/>
      <c r="UHY42" s="1241"/>
      <c r="UHZ42" s="1241"/>
      <c r="UIA42" s="1241"/>
      <c r="UIB42" s="1241"/>
      <c r="UIC42" s="1241"/>
      <c r="UID42" s="1241"/>
      <c r="UIE42" s="1241"/>
      <c r="UIF42" s="1241"/>
      <c r="UIG42" s="1241"/>
      <c r="UIH42" s="1241"/>
      <c r="UII42" s="1241"/>
      <c r="UIJ42" s="1241"/>
      <c r="UIK42" s="1241"/>
      <c r="UIL42" s="1241"/>
      <c r="UIM42" s="1241"/>
      <c r="UIN42" s="1241"/>
      <c r="UIO42" s="1241"/>
      <c r="UIP42" s="1241"/>
      <c r="UIQ42" s="1241"/>
      <c r="UIR42" s="1241"/>
      <c r="UIS42" s="1241"/>
      <c r="UIT42" s="1241"/>
      <c r="UIU42" s="1241"/>
      <c r="UIV42" s="1241"/>
      <c r="UIW42" s="1241"/>
      <c r="UIX42" s="1241"/>
      <c r="UIY42" s="1241"/>
      <c r="UIZ42" s="1241"/>
      <c r="UJA42" s="1241"/>
      <c r="UJB42" s="1241"/>
      <c r="UJC42" s="1241"/>
      <c r="UJD42" s="1241"/>
      <c r="UJE42" s="1241"/>
      <c r="UJF42" s="1241"/>
      <c r="UJG42" s="1241"/>
      <c r="UJH42" s="1241"/>
      <c r="UJI42" s="1241"/>
      <c r="UJJ42" s="1241"/>
      <c r="UJK42" s="1241"/>
      <c r="UJL42" s="1241"/>
      <c r="UJM42" s="1241"/>
      <c r="UJN42" s="1241"/>
      <c r="UJO42" s="1241"/>
      <c r="UJP42" s="1241"/>
      <c r="UJQ42" s="1241"/>
      <c r="UJR42" s="1241"/>
      <c r="UJS42" s="1241"/>
      <c r="UJT42" s="1241"/>
      <c r="UJU42" s="1241"/>
      <c r="UJV42" s="1241"/>
      <c r="UJW42" s="1241"/>
      <c r="UJX42" s="1241"/>
      <c r="UJY42" s="1241"/>
      <c r="UJZ42" s="1241"/>
      <c r="UKA42" s="1241"/>
      <c r="UKB42" s="1241"/>
      <c r="UKC42" s="1241"/>
      <c r="UKD42" s="1241"/>
      <c r="UKE42" s="1241"/>
      <c r="UKF42" s="1241"/>
      <c r="UKG42" s="1241"/>
      <c r="UKH42" s="1241"/>
      <c r="UKI42" s="1241"/>
      <c r="UKJ42" s="1241"/>
      <c r="UKK42" s="1241"/>
      <c r="UKL42" s="1241"/>
      <c r="UKM42" s="1241"/>
      <c r="UKN42" s="1241"/>
      <c r="UKO42" s="1241"/>
      <c r="UKP42" s="1241"/>
      <c r="UKQ42" s="1241"/>
      <c r="UKR42" s="1241"/>
      <c r="UKS42" s="1241"/>
      <c r="UKT42" s="1241"/>
      <c r="UKU42" s="1241"/>
      <c r="UKV42" s="1241"/>
      <c r="UKW42" s="1241"/>
      <c r="UKX42" s="1241"/>
      <c r="UKY42" s="1241"/>
      <c r="UKZ42" s="1241"/>
      <c r="ULA42" s="1241"/>
      <c r="ULB42" s="1241"/>
      <c r="ULC42" s="1241"/>
      <c r="ULD42" s="1241"/>
      <c r="ULE42" s="1241"/>
      <c r="ULF42" s="1241"/>
      <c r="ULG42" s="1241"/>
      <c r="ULH42" s="1241"/>
      <c r="ULI42" s="1241"/>
      <c r="ULJ42" s="1241"/>
      <c r="ULK42" s="1241"/>
      <c r="ULL42" s="1241"/>
      <c r="ULM42" s="1241"/>
      <c r="ULN42" s="1241"/>
      <c r="ULO42" s="1241"/>
      <c r="ULP42" s="1241"/>
      <c r="ULQ42" s="1241"/>
      <c r="ULR42" s="1241"/>
      <c r="ULS42" s="1241"/>
      <c r="ULT42" s="1241"/>
      <c r="ULU42" s="1241"/>
      <c r="ULV42" s="1241"/>
      <c r="ULW42" s="1241"/>
      <c r="ULX42" s="1241"/>
      <c r="ULY42" s="1241"/>
      <c r="ULZ42" s="1241"/>
      <c r="UMA42" s="1241"/>
      <c r="UMB42" s="1241"/>
      <c r="UMC42" s="1241"/>
      <c r="UMD42" s="1241"/>
      <c r="UME42" s="1241"/>
      <c r="UMF42" s="1241"/>
      <c r="UMG42" s="1241"/>
      <c r="UMH42" s="1241"/>
      <c r="UMI42" s="1241"/>
      <c r="UMJ42" s="1241"/>
      <c r="UMK42" s="1241"/>
      <c r="UML42" s="1241"/>
      <c r="UMM42" s="1241"/>
      <c r="UMN42" s="1241"/>
      <c r="UMO42" s="1241"/>
      <c r="UMP42" s="1241"/>
      <c r="UMQ42" s="1241"/>
      <c r="UMR42" s="1241"/>
      <c r="UMS42" s="1241"/>
      <c r="UMT42" s="1241"/>
      <c r="UMU42" s="1241"/>
      <c r="UMV42" s="1241"/>
      <c r="UMW42" s="1241"/>
      <c r="UMX42" s="1241"/>
      <c r="UMY42" s="1241"/>
      <c r="UMZ42" s="1241"/>
      <c r="UNA42" s="1241"/>
      <c r="UNB42" s="1241"/>
      <c r="UNC42" s="1241"/>
      <c r="UND42" s="1241"/>
      <c r="UNE42" s="1241"/>
      <c r="UNF42" s="1241"/>
      <c r="UNG42" s="1241"/>
      <c r="UNH42" s="1241"/>
      <c r="UNI42" s="1241"/>
      <c r="UNJ42" s="1241"/>
      <c r="UNK42" s="1241"/>
      <c r="UNL42" s="1241"/>
      <c r="UNM42" s="1241"/>
      <c r="UNN42" s="1241"/>
      <c r="UNO42" s="1241"/>
      <c r="UNP42" s="1241"/>
      <c r="UNQ42" s="1241"/>
      <c r="UNR42" s="1241"/>
      <c r="UNS42" s="1241"/>
      <c r="UNT42" s="1241"/>
      <c r="UNU42" s="1241"/>
      <c r="UNV42" s="1241"/>
      <c r="UNW42" s="1241"/>
      <c r="UNX42" s="1241"/>
      <c r="UNY42" s="1241"/>
      <c r="UNZ42" s="1241"/>
      <c r="UOA42" s="1241"/>
      <c r="UOB42" s="1241"/>
      <c r="UOC42" s="1241"/>
      <c r="UOD42" s="1241"/>
      <c r="UOE42" s="1241"/>
      <c r="UOF42" s="1241"/>
      <c r="UOG42" s="1241"/>
      <c r="UOH42" s="1241"/>
      <c r="UOI42" s="1241"/>
      <c r="UOJ42" s="1241"/>
      <c r="UOK42" s="1241"/>
      <c r="UOL42" s="1241"/>
      <c r="UOM42" s="1241"/>
      <c r="UON42" s="1241"/>
      <c r="UOO42" s="1241"/>
      <c r="UOP42" s="1241"/>
      <c r="UOQ42" s="1241"/>
      <c r="UOR42" s="1241"/>
      <c r="UOS42" s="1241"/>
      <c r="UOT42" s="1241"/>
      <c r="UOU42" s="1241"/>
      <c r="UOV42" s="1241"/>
      <c r="UOW42" s="1241"/>
      <c r="UOX42" s="1241"/>
      <c r="UOY42" s="1241"/>
      <c r="UOZ42" s="1241"/>
      <c r="UPA42" s="1241"/>
      <c r="UPB42" s="1241"/>
      <c r="UPC42" s="1241"/>
      <c r="UPD42" s="1241"/>
      <c r="UPE42" s="1241"/>
      <c r="UPF42" s="1241"/>
      <c r="UPG42" s="1241"/>
      <c r="UPH42" s="1241"/>
      <c r="UPI42" s="1241"/>
      <c r="UPJ42" s="1241"/>
      <c r="UPK42" s="1241"/>
      <c r="UPL42" s="1241"/>
      <c r="UPM42" s="1241"/>
      <c r="UPN42" s="1241"/>
      <c r="UPO42" s="1241"/>
      <c r="UPP42" s="1241"/>
      <c r="UPQ42" s="1241"/>
      <c r="UPR42" s="1241"/>
      <c r="UPS42" s="1241"/>
      <c r="UPT42" s="1241"/>
      <c r="UPU42" s="1241"/>
      <c r="UPV42" s="1241"/>
      <c r="UPW42" s="1241"/>
      <c r="UPX42" s="1241"/>
      <c r="UPY42" s="1241"/>
      <c r="UPZ42" s="1241"/>
      <c r="UQA42" s="1241"/>
      <c r="UQB42" s="1241"/>
      <c r="UQC42" s="1241"/>
      <c r="UQD42" s="1241"/>
      <c r="UQE42" s="1241"/>
      <c r="UQF42" s="1241"/>
      <c r="UQG42" s="1241"/>
      <c r="UQH42" s="1241"/>
      <c r="UQI42" s="1241"/>
      <c r="UQJ42" s="1241"/>
      <c r="UQK42" s="1241"/>
      <c r="UQL42" s="1241"/>
      <c r="UQM42" s="1241"/>
      <c r="UQN42" s="1241"/>
      <c r="UQO42" s="1241"/>
      <c r="UQP42" s="1241"/>
      <c r="UQQ42" s="1241"/>
      <c r="UQR42" s="1241"/>
      <c r="UQS42" s="1241"/>
      <c r="UQT42" s="1241"/>
      <c r="UQU42" s="1241"/>
      <c r="UQV42" s="1241"/>
      <c r="UQW42" s="1241"/>
      <c r="UQX42" s="1241"/>
      <c r="UQY42" s="1241"/>
      <c r="UQZ42" s="1241"/>
      <c r="URA42" s="1241"/>
      <c r="URB42" s="1241"/>
      <c r="URC42" s="1241"/>
      <c r="URD42" s="1241"/>
      <c r="URE42" s="1241"/>
      <c r="URF42" s="1241"/>
      <c r="URG42" s="1241"/>
      <c r="URH42" s="1241"/>
      <c r="URI42" s="1241"/>
      <c r="URJ42" s="1241"/>
      <c r="URK42" s="1241"/>
      <c r="URL42" s="1241"/>
      <c r="URM42" s="1241"/>
      <c r="URN42" s="1241"/>
      <c r="URO42" s="1241"/>
      <c r="URP42" s="1241"/>
      <c r="URQ42" s="1241"/>
      <c r="URR42" s="1241"/>
      <c r="URS42" s="1241"/>
      <c r="URT42" s="1241"/>
      <c r="URU42" s="1241"/>
      <c r="URV42" s="1241"/>
      <c r="URW42" s="1241"/>
      <c r="URX42" s="1241"/>
      <c r="URY42" s="1241"/>
      <c r="URZ42" s="1241"/>
      <c r="USA42" s="1241"/>
      <c r="USB42" s="1241"/>
      <c r="USC42" s="1241"/>
      <c r="USD42" s="1241"/>
      <c r="USE42" s="1241"/>
      <c r="USF42" s="1241"/>
      <c r="USG42" s="1241"/>
      <c r="USH42" s="1241"/>
      <c r="USI42" s="1241"/>
      <c r="USJ42" s="1241"/>
      <c r="USK42" s="1241"/>
      <c r="USL42" s="1241"/>
      <c r="USM42" s="1241"/>
      <c r="USN42" s="1241"/>
      <c r="USO42" s="1241"/>
      <c r="USP42" s="1241"/>
      <c r="USQ42" s="1241"/>
      <c r="USR42" s="1241"/>
      <c r="USS42" s="1241"/>
      <c r="UST42" s="1241"/>
      <c r="USU42" s="1241"/>
      <c r="USV42" s="1241"/>
      <c r="USW42" s="1241"/>
      <c r="USX42" s="1241"/>
      <c r="USY42" s="1241"/>
      <c r="USZ42" s="1241"/>
      <c r="UTA42" s="1241"/>
      <c r="UTB42" s="1241"/>
      <c r="UTC42" s="1241"/>
      <c r="UTD42" s="1241"/>
      <c r="UTE42" s="1241"/>
      <c r="UTF42" s="1241"/>
      <c r="UTG42" s="1241"/>
      <c r="UTH42" s="1241"/>
      <c r="UTI42" s="1241"/>
      <c r="UTJ42" s="1241"/>
      <c r="UTK42" s="1241"/>
      <c r="UTL42" s="1241"/>
      <c r="UTM42" s="1241"/>
      <c r="UTN42" s="1241"/>
      <c r="UTO42" s="1241"/>
      <c r="UTP42" s="1241"/>
      <c r="UTQ42" s="1241"/>
      <c r="UTR42" s="1241"/>
      <c r="UTS42" s="1241"/>
      <c r="UTT42" s="1241"/>
      <c r="UTU42" s="1241"/>
      <c r="UTV42" s="1241"/>
      <c r="UTW42" s="1241"/>
      <c r="UTX42" s="1241"/>
      <c r="UTY42" s="1241"/>
      <c r="UTZ42" s="1241"/>
      <c r="UUA42" s="1241"/>
      <c r="UUB42" s="1241"/>
      <c r="UUC42" s="1241"/>
      <c r="UUD42" s="1241"/>
      <c r="UUE42" s="1241"/>
      <c r="UUF42" s="1241"/>
      <c r="UUG42" s="1241"/>
      <c r="UUH42" s="1241"/>
      <c r="UUI42" s="1241"/>
      <c r="UUJ42" s="1241"/>
      <c r="UUK42" s="1241"/>
      <c r="UUL42" s="1241"/>
      <c r="UUM42" s="1241"/>
      <c r="UUN42" s="1241"/>
      <c r="UUO42" s="1241"/>
      <c r="UUP42" s="1241"/>
      <c r="UUQ42" s="1241"/>
      <c r="UUR42" s="1241"/>
      <c r="UUS42" s="1241"/>
      <c r="UUT42" s="1241"/>
      <c r="UUU42" s="1241"/>
      <c r="UUV42" s="1241"/>
      <c r="UUW42" s="1241"/>
      <c r="UUX42" s="1241"/>
      <c r="UUY42" s="1241"/>
      <c r="UUZ42" s="1241"/>
      <c r="UVA42" s="1241"/>
      <c r="UVB42" s="1241"/>
      <c r="UVC42" s="1241"/>
      <c r="UVD42" s="1241"/>
      <c r="UVE42" s="1241"/>
      <c r="UVF42" s="1241"/>
      <c r="UVG42" s="1241"/>
      <c r="UVH42" s="1241"/>
      <c r="UVI42" s="1241"/>
      <c r="UVJ42" s="1241"/>
      <c r="UVK42" s="1241"/>
      <c r="UVL42" s="1241"/>
      <c r="UVM42" s="1241"/>
      <c r="UVN42" s="1241"/>
      <c r="UVO42" s="1241"/>
      <c r="UVP42" s="1241"/>
      <c r="UVQ42" s="1241"/>
      <c r="UVR42" s="1241"/>
      <c r="UVS42" s="1241"/>
      <c r="UVT42" s="1241"/>
      <c r="UVU42" s="1241"/>
      <c r="UVV42" s="1241"/>
      <c r="UVW42" s="1241"/>
      <c r="UVX42" s="1241"/>
      <c r="UVY42" s="1241"/>
      <c r="UVZ42" s="1241"/>
      <c r="UWA42" s="1241"/>
      <c r="UWB42" s="1241"/>
      <c r="UWC42" s="1241"/>
      <c r="UWD42" s="1241"/>
      <c r="UWE42" s="1241"/>
      <c r="UWF42" s="1241"/>
      <c r="UWG42" s="1241"/>
      <c r="UWH42" s="1241"/>
      <c r="UWI42" s="1241"/>
      <c r="UWJ42" s="1241"/>
      <c r="UWK42" s="1241"/>
      <c r="UWL42" s="1241"/>
      <c r="UWM42" s="1241"/>
      <c r="UWN42" s="1241"/>
      <c r="UWO42" s="1241"/>
      <c r="UWP42" s="1241"/>
      <c r="UWQ42" s="1241"/>
      <c r="UWR42" s="1241"/>
      <c r="UWS42" s="1241"/>
      <c r="UWT42" s="1241"/>
      <c r="UWU42" s="1241"/>
      <c r="UWV42" s="1241"/>
      <c r="UWW42" s="1241"/>
      <c r="UWX42" s="1241"/>
      <c r="UWY42" s="1241"/>
      <c r="UWZ42" s="1241"/>
      <c r="UXA42" s="1241"/>
      <c r="UXB42" s="1241"/>
      <c r="UXC42" s="1241"/>
      <c r="UXD42" s="1241"/>
      <c r="UXE42" s="1241"/>
      <c r="UXF42" s="1241"/>
      <c r="UXG42" s="1241"/>
      <c r="UXH42" s="1241"/>
      <c r="UXI42" s="1241"/>
      <c r="UXJ42" s="1241"/>
      <c r="UXK42" s="1241"/>
      <c r="UXL42" s="1241"/>
      <c r="UXM42" s="1241"/>
      <c r="UXN42" s="1241"/>
      <c r="UXO42" s="1241"/>
      <c r="UXP42" s="1241"/>
      <c r="UXQ42" s="1241"/>
      <c r="UXR42" s="1241"/>
      <c r="UXS42" s="1241"/>
      <c r="UXT42" s="1241"/>
      <c r="UXU42" s="1241"/>
      <c r="UXV42" s="1241"/>
      <c r="UXW42" s="1241"/>
      <c r="UXX42" s="1241"/>
      <c r="UXY42" s="1241"/>
      <c r="UXZ42" s="1241"/>
      <c r="UYA42" s="1241"/>
      <c r="UYB42" s="1241"/>
      <c r="UYC42" s="1241"/>
      <c r="UYD42" s="1241"/>
      <c r="UYE42" s="1241"/>
      <c r="UYF42" s="1241"/>
      <c r="UYG42" s="1241"/>
      <c r="UYH42" s="1241"/>
      <c r="UYI42" s="1241"/>
      <c r="UYJ42" s="1241"/>
      <c r="UYK42" s="1241"/>
      <c r="UYL42" s="1241"/>
      <c r="UYM42" s="1241"/>
      <c r="UYN42" s="1241"/>
      <c r="UYO42" s="1241"/>
      <c r="UYP42" s="1241"/>
      <c r="UYQ42" s="1241"/>
      <c r="UYR42" s="1241"/>
      <c r="UYS42" s="1241"/>
      <c r="UYT42" s="1241"/>
      <c r="UYU42" s="1241"/>
      <c r="UYV42" s="1241"/>
      <c r="UYW42" s="1241"/>
      <c r="UYX42" s="1241"/>
      <c r="UYY42" s="1241"/>
      <c r="UYZ42" s="1241"/>
      <c r="UZA42" s="1241"/>
      <c r="UZB42" s="1241"/>
      <c r="UZC42" s="1241"/>
      <c r="UZD42" s="1241"/>
      <c r="UZE42" s="1241"/>
      <c r="UZF42" s="1241"/>
      <c r="UZG42" s="1241"/>
      <c r="UZH42" s="1241"/>
      <c r="UZI42" s="1241"/>
      <c r="UZJ42" s="1241"/>
      <c r="UZK42" s="1241"/>
      <c r="UZL42" s="1241"/>
      <c r="UZM42" s="1241"/>
      <c r="UZN42" s="1241"/>
      <c r="UZO42" s="1241"/>
      <c r="UZP42" s="1241"/>
      <c r="UZQ42" s="1241"/>
      <c r="UZR42" s="1241"/>
      <c r="UZS42" s="1241"/>
      <c r="UZT42" s="1241"/>
      <c r="UZU42" s="1241"/>
      <c r="UZV42" s="1241"/>
      <c r="UZW42" s="1241"/>
      <c r="UZX42" s="1241"/>
      <c r="UZY42" s="1241"/>
      <c r="UZZ42" s="1241"/>
      <c r="VAA42" s="1241"/>
      <c r="VAB42" s="1241"/>
      <c r="VAC42" s="1241"/>
      <c r="VAD42" s="1241"/>
      <c r="VAE42" s="1241"/>
      <c r="VAF42" s="1241"/>
      <c r="VAG42" s="1241"/>
      <c r="VAH42" s="1241"/>
      <c r="VAI42" s="1241"/>
      <c r="VAJ42" s="1241"/>
      <c r="VAK42" s="1241"/>
      <c r="VAL42" s="1241"/>
      <c r="VAM42" s="1241"/>
      <c r="VAN42" s="1241"/>
      <c r="VAO42" s="1241"/>
      <c r="VAP42" s="1241"/>
      <c r="VAQ42" s="1241"/>
      <c r="VAR42" s="1241"/>
      <c r="VAS42" s="1241"/>
      <c r="VAT42" s="1241"/>
      <c r="VAU42" s="1241"/>
      <c r="VAV42" s="1241"/>
      <c r="VAW42" s="1241"/>
      <c r="VAX42" s="1241"/>
      <c r="VAY42" s="1241"/>
      <c r="VAZ42" s="1241"/>
      <c r="VBA42" s="1241"/>
      <c r="VBB42" s="1241"/>
      <c r="VBC42" s="1241"/>
      <c r="VBD42" s="1241"/>
      <c r="VBE42" s="1241"/>
      <c r="VBF42" s="1241"/>
      <c r="VBG42" s="1241"/>
      <c r="VBH42" s="1241"/>
      <c r="VBI42" s="1241"/>
      <c r="VBJ42" s="1241"/>
      <c r="VBK42" s="1241"/>
      <c r="VBL42" s="1241"/>
      <c r="VBM42" s="1241"/>
      <c r="VBN42" s="1241"/>
      <c r="VBO42" s="1241"/>
      <c r="VBP42" s="1241"/>
      <c r="VBQ42" s="1241"/>
      <c r="VBR42" s="1241"/>
      <c r="VBS42" s="1241"/>
      <c r="VBT42" s="1241"/>
      <c r="VBU42" s="1241"/>
      <c r="VBV42" s="1241"/>
      <c r="VBW42" s="1241"/>
      <c r="VBX42" s="1241"/>
      <c r="VBY42" s="1241"/>
      <c r="VBZ42" s="1241"/>
      <c r="VCA42" s="1241"/>
      <c r="VCB42" s="1241"/>
      <c r="VCC42" s="1241"/>
      <c r="VCD42" s="1241"/>
      <c r="VCE42" s="1241"/>
      <c r="VCF42" s="1241"/>
      <c r="VCG42" s="1241"/>
      <c r="VCH42" s="1241"/>
      <c r="VCI42" s="1241"/>
      <c r="VCJ42" s="1241"/>
      <c r="VCK42" s="1241"/>
      <c r="VCL42" s="1241"/>
      <c r="VCM42" s="1241"/>
      <c r="VCN42" s="1241"/>
      <c r="VCO42" s="1241"/>
      <c r="VCP42" s="1241"/>
      <c r="VCQ42" s="1241"/>
      <c r="VCR42" s="1241"/>
      <c r="VCS42" s="1241"/>
      <c r="VCT42" s="1241"/>
      <c r="VCU42" s="1241"/>
      <c r="VCV42" s="1241"/>
      <c r="VCW42" s="1241"/>
      <c r="VCX42" s="1241"/>
      <c r="VCY42" s="1241"/>
      <c r="VCZ42" s="1241"/>
      <c r="VDA42" s="1241"/>
      <c r="VDB42" s="1241"/>
      <c r="VDC42" s="1241"/>
      <c r="VDD42" s="1241"/>
      <c r="VDE42" s="1241"/>
      <c r="VDF42" s="1241"/>
      <c r="VDG42" s="1241"/>
      <c r="VDH42" s="1241"/>
      <c r="VDI42" s="1241"/>
      <c r="VDJ42" s="1241"/>
      <c r="VDK42" s="1241"/>
      <c r="VDL42" s="1241"/>
      <c r="VDM42" s="1241"/>
      <c r="VDN42" s="1241"/>
      <c r="VDO42" s="1241"/>
      <c r="VDP42" s="1241"/>
      <c r="VDQ42" s="1241"/>
      <c r="VDR42" s="1241"/>
      <c r="VDS42" s="1241"/>
      <c r="VDT42" s="1241"/>
      <c r="VDU42" s="1241"/>
      <c r="VDV42" s="1241"/>
      <c r="VDW42" s="1241"/>
      <c r="VDX42" s="1241"/>
      <c r="VDY42" s="1241"/>
      <c r="VDZ42" s="1241"/>
      <c r="VEA42" s="1241"/>
      <c r="VEB42" s="1241"/>
      <c r="VEC42" s="1241"/>
      <c r="VED42" s="1241"/>
      <c r="VEE42" s="1241"/>
      <c r="VEF42" s="1241"/>
      <c r="VEG42" s="1241"/>
      <c r="VEH42" s="1241"/>
      <c r="VEI42" s="1241"/>
      <c r="VEJ42" s="1241"/>
      <c r="VEK42" s="1241"/>
      <c r="VEL42" s="1241"/>
      <c r="VEM42" s="1241"/>
      <c r="VEN42" s="1241"/>
      <c r="VEO42" s="1241"/>
      <c r="VEP42" s="1241"/>
      <c r="VEQ42" s="1241"/>
      <c r="VER42" s="1241"/>
      <c r="VES42" s="1241"/>
      <c r="VET42" s="1241"/>
      <c r="VEU42" s="1241"/>
      <c r="VEV42" s="1241"/>
      <c r="VEW42" s="1241"/>
      <c r="VEX42" s="1241"/>
      <c r="VEY42" s="1241"/>
      <c r="VEZ42" s="1241"/>
      <c r="VFA42" s="1241"/>
      <c r="VFB42" s="1241"/>
      <c r="VFC42" s="1241"/>
      <c r="VFD42" s="1241"/>
      <c r="VFE42" s="1241"/>
      <c r="VFF42" s="1241"/>
      <c r="VFG42" s="1241"/>
      <c r="VFH42" s="1241"/>
      <c r="VFI42" s="1241"/>
      <c r="VFJ42" s="1241"/>
      <c r="VFK42" s="1241"/>
      <c r="VFL42" s="1241"/>
      <c r="VFM42" s="1241"/>
      <c r="VFN42" s="1241"/>
      <c r="VFO42" s="1241"/>
      <c r="VFP42" s="1241"/>
      <c r="VFQ42" s="1241"/>
      <c r="VFR42" s="1241"/>
      <c r="VFS42" s="1241"/>
      <c r="VFT42" s="1241"/>
      <c r="VFU42" s="1241"/>
      <c r="VFV42" s="1241"/>
      <c r="VFW42" s="1241"/>
      <c r="VFX42" s="1241"/>
      <c r="VFY42" s="1241"/>
      <c r="VFZ42" s="1241"/>
      <c r="VGA42" s="1241"/>
      <c r="VGB42" s="1241"/>
      <c r="VGC42" s="1241"/>
      <c r="VGD42" s="1241"/>
      <c r="VGE42" s="1241"/>
      <c r="VGF42" s="1241"/>
      <c r="VGG42" s="1241"/>
      <c r="VGH42" s="1241"/>
      <c r="VGI42" s="1241"/>
      <c r="VGJ42" s="1241"/>
      <c r="VGK42" s="1241"/>
      <c r="VGL42" s="1241"/>
      <c r="VGM42" s="1241"/>
      <c r="VGN42" s="1241"/>
      <c r="VGO42" s="1241"/>
      <c r="VGP42" s="1241"/>
      <c r="VGQ42" s="1241"/>
      <c r="VGR42" s="1241"/>
      <c r="VGS42" s="1241"/>
      <c r="VGT42" s="1241"/>
      <c r="VGU42" s="1241"/>
      <c r="VGV42" s="1241"/>
      <c r="VGW42" s="1241"/>
      <c r="VGX42" s="1241"/>
      <c r="VGY42" s="1241"/>
      <c r="VGZ42" s="1241"/>
      <c r="VHA42" s="1241"/>
      <c r="VHB42" s="1241"/>
      <c r="VHC42" s="1241"/>
      <c r="VHD42" s="1241"/>
      <c r="VHE42" s="1241"/>
      <c r="VHF42" s="1241"/>
      <c r="VHG42" s="1241"/>
      <c r="VHH42" s="1241"/>
      <c r="VHI42" s="1241"/>
      <c r="VHJ42" s="1241"/>
      <c r="VHK42" s="1241"/>
      <c r="VHL42" s="1241"/>
      <c r="VHM42" s="1241"/>
      <c r="VHN42" s="1241"/>
      <c r="VHO42" s="1241"/>
      <c r="VHP42" s="1241"/>
      <c r="VHQ42" s="1241"/>
      <c r="VHR42" s="1241"/>
      <c r="VHS42" s="1241"/>
      <c r="VHT42" s="1241"/>
      <c r="VHU42" s="1241"/>
      <c r="VHV42" s="1241"/>
      <c r="VHW42" s="1241"/>
      <c r="VHX42" s="1241"/>
      <c r="VHY42" s="1241"/>
      <c r="VHZ42" s="1241"/>
      <c r="VIA42" s="1241"/>
      <c r="VIB42" s="1241"/>
      <c r="VIC42" s="1241"/>
      <c r="VID42" s="1241"/>
      <c r="VIE42" s="1241"/>
      <c r="VIF42" s="1241"/>
      <c r="VIG42" s="1241"/>
      <c r="VIH42" s="1241"/>
      <c r="VII42" s="1241"/>
      <c r="VIJ42" s="1241"/>
      <c r="VIK42" s="1241"/>
      <c r="VIL42" s="1241"/>
      <c r="VIM42" s="1241"/>
      <c r="VIN42" s="1241"/>
      <c r="VIO42" s="1241"/>
      <c r="VIP42" s="1241"/>
      <c r="VIQ42" s="1241"/>
      <c r="VIR42" s="1241"/>
      <c r="VIS42" s="1241"/>
      <c r="VIT42" s="1241"/>
      <c r="VIU42" s="1241"/>
      <c r="VIV42" s="1241"/>
      <c r="VIW42" s="1241"/>
      <c r="VIX42" s="1241"/>
      <c r="VIY42" s="1241"/>
      <c r="VIZ42" s="1241"/>
      <c r="VJA42" s="1241"/>
      <c r="VJB42" s="1241"/>
      <c r="VJC42" s="1241"/>
      <c r="VJD42" s="1241"/>
      <c r="VJE42" s="1241"/>
      <c r="VJF42" s="1241"/>
      <c r="VJG42" s="1241"/>
      <c r="VJH42" s="1241"/>
      <c r="VJI42" s="1241"/>
      <c r="VJJ42" s="1241"/>
      <c r="VJK42" s="1241"/>
      <c r="VJL42" s="1241"/>
      <c r="VJM42" s="1241"/>
      <c r="VJN42" s="1241"/>
      <c r="VJO42" s="1241"/>
      <c r="VJP42" s="1241"/>
      <c r="VJQ42" s="1241"/>
      <c r="VJR42" s="1241"/>
      <c r="VJS42" s="1241"/>
      <c r="VJT42" s="1241"/>
      <c r="VJU42" s="1241"/>
      <c r="VJV42" s="1241"/>
      <c r="VJW42" s="1241"/>
      <c r="VJX42" s="1241"/>
      <c r="VJY42" s="1241"/>
      <c r="VJZ42" s="1241"/>
      <c r="VKA42" s="1241"/>
      <c r="VKB42" s="1241"/>
      <c r="VKC42" s="1241"/>
      <c r="VKD42" s="1241"/>
      <c r="VKE42" s="1241"/>
      <c r="VKF42" s="1241"/>
      <c r="VKG42" s="1241"/>
      <c r="VKH42" s="1241"/>
      <c r="VKI42" s="1241"/>
      <c r="VKJ42" s="1241"/>
      <c r="VKK42" s="1241"/>
      <c r="VKL42" s="1241"/>
      <c r="VKM42" s="1241"/>
      <c r="VKN42" s="1241"/>
      <c r="VKO42" s="1241"/>
      <c r="VKP42" s="1241"/>
      <c r="VKQ42" s="1241"/>
      <c r="VKR42" s="1241"/>
      <c r="VKS42" s="1241"/>
      <c r="VKT42" s="1241"/>
      <c r="VKU42" s="1241"/>
      <c r="VKV42" s="1241"/>
      <c r="VKW42" s="1241"/>
      <c r="VKX42" s="1241"/>
      <c r="VKY42" s="1241"/>
      <c r="VKZ42" s="1241"/>
      <c r="VLA42" s="1241"/>
      <c r="VLB42" s="1241"/>
      <c r="VLC42" s="1241"/>
      <c r="VLD42" s="1241"/>
      <c r="VLE42" s="1241"/>
      <c r="VLF42" s="1241"/>
      <c r="VLG42" s="1241"/>
      <c r="VLH42" s="1241"/>
      <c r="VLI42" s="1241"/>
      <c r="VLJ42" s="1241"/>
      <c r="VLK42" s="1241"/>
      <c r="VLL42" s="1241"/>
      <c r="VLM42" s="1241"/>
      <c r="VLN42" s="1241"/>
      <c r="VLO42" s="1241"/>
      <c r="VLP42" s="1241"/>
      <c r="VLQ42" s="1241"/>
      <c r="VLR42" s="1241"/>
      <c r="VLS42" s="1241"/>
      <c r="VLT42" s="1241"/>
      <c r="VLU42" s="1241"/>
      <c r="VLV42" s="1241"/>
      <c r="VLW42" s="1241"/>
      <c r="VLX42" s="1241"/>
      <c r="VLY42" s="1241"/>
      <c r="VLZ42" s="1241"/>
      <c r="VMA42" s="1241"/>
      <c r="VMB42" s="1241"/>
      <c r="VMC42" s="1241"/>
      <c r="VMD42" s="1241"/>
      <c r="VME42" s="1241"/>
      <c r="VMF42" s="1241"/>
      <c r="VMG42" s="1241"/>
      <c r="VMH42" s="1241"/>
      <c r="VMI42" s="1241"/>
      <c r="VMJ42" s="1241"/>
      <c r="VMK42" s="1241"/>
      <c r="VML42" s="1241"/>
      <c r="VMM42" s="1241"/>
      <c r="VMN42" s="1241"/>
      <c r="VMO42" s="1241"/>
      <c r="VMP42" s="1241"/>
      <c r="VMQ42" s="1241"/>
      <c r="VMR42" s="1241"/>
      <c r="VMS42" s="1241"/>
      <c r="VMT42" s="1241"/>
      <c r="VMU42" s="1241"/>
      <c r="VMV42" s="1241"/>
      <c r="VMW42" s="1241"/>
      <c r="VMX42" s="1241"/>
      <c r="VMY42" s="1241"/>
      <c r="VMZ42" s="1241"/>
      <c r="VNA42" s="1241"/>
      <c r="VNB42" s="1241"/>
      <c r="VNC42" s="1241"/>
      <c r="VND42" s="1241"/>
      <c r="VNE42" s="1241"/>
      <c r="VNF42" s="1241"/>
      <c r="VNG42" s="1241"/>
      <c r="VNH42" s="1241"/>
      <c r="VNI42" s="1241"/>
      <c r="VNJ42" s="1241"/>
      <c r="VNK42" s="1241"/>
      <c r="VNL42" s="1241"/>
      <c r="VNM42" s="1241"/>
      <c r="VNN42" s="1241"/>
      <c r="VNO42" s="1241"/>
      <c r="VNP42" s="1241"/>
      <c r="VNQ42" s="1241"/>
      <c r="VNR42" s="1241"/>
      <c r="VNS42" s="1241"/>
      <c r="VNT42" s="1241"/>
      <c r="VNU42" s="1241"/>
      <c r="VNV42" s="1241"/>
      <c r="VNW42" s="1241"/>
      <c r="VNX42" s="1241"/>
      <c r="VNY42" s="1241"/>
      <c r="VNZ42" s="1241"/>
      <c r="VOA42" s="1241"/>
      <c r="VOB42" s="1241"/>
      <c r="VOC42" s="1241"/>
      <c r="VOD42" s="1241"/>
      <c r="VOE42" s="1241"/>
      <c r="VOF42" s="1241"/>
      <c r="VOG42" s="1241"/>
      <c r="VOH42" s="1241"/>
      <c r="VOI42" s="1241"/>
      <c r="VOJ42" s="1241"/>
      <c r="VOK42" s="1241"/>
      <c r="VOL42" s="1241"/>
      <c r="VOM42" s="1241"/>
      <c r="VON42" s="1241"/>
      <c r="VOO42" s="1241"/>
      <c r="VOP42" s="1241"/>
      <c r="VOQ42" s="1241"/>
      <c r="VOR42" s="1241"/>
      <c r="VOS42" s="1241"/>
      <c r="VOT42" s="1241"/>
      <c r="VOU42" s="1241"/>
      <c r="VOV42" s="1241"/>
      <c r="VOW42" s="1241"/>
      <c r="VOX42" s="1241"/>
      <c r="VOY42" s="1241"/>
      <c r="VOZ42" s="1241"/>
      <c r="VPA42" s="1241"/>
      <c r="VPB42" s="1241"/>
      <c r="VPC42" s="1241"/>
      <c r="VPD42" s="1241"/>
      <c r="VPE42" s="1241"/>
      <c r="VPF42" s="1241"/>
      <c r="VPG42" s="1241"/>
      <c r="VPH42" s="1241"/>
      <c r="VPI42" s="1241"/>
      <c r="VPJ42" s="1241"/>
      <c r="VPK42" s="1241"/>
      <c r="VPL42" s="1241"/>
      <c r="VPM42" s="1241"/>
      <c r="VPN42" s="1241"/>
      <c r="VPO42" s="1241"/>
      <c r="VPP42" s="1241"/>
      <c r="VPQ42" s="1241"/>
      <c r="VPR42" s="1241"/>
      <c r="VPS42" s="1241"/>
      <c r="VPT42" s="1241"/>
      <c r="VPU42" s="1241"/>
      <c r="VPV42" s="1241"/>
      <c r="VPW42" s="1241"/>
      <c r="VPX42" s="1241"/>
      <c r="VPY42" s="1241"/>
      <c r="VPZ42" s="1241"/>
      <c r="VQA42" s="1241"/>
      <c r="VQB42" s="1241"/>
      <c r="VQC42" s="1241"/>
      <c r="VQD42" s="1241"/>
      <c r="VQE42" s="1241"/>
      <c r="VQF42" s="1241"/>
      <c r="VQG42" s="1241"/>
      <c r="VQH42" s="1241"/>
      <c r="VQI42" s="1241"/>
      <c r="VQJ42" s="1241"/>
      <c r="VQK42" s="1241"/>
      <c r="VQL42" s="1241"/>
      <c r="VQM42" s="1241"/>
      <c r="VQN42" s="1241"/>
      <c r="VQO42" s="1241"/>
      <c r="VQP42" s="1241"/>
      <c r="VQQ42" s="1241"/>
      <c r="VQR42" s="1241"/>
      <c r="VQS42" s="1241"/>
      <c r="VQT42" s="1241"/>
      <c r="VQU42" s="1241"/>
      <c r="VQV42" s="1241"/>
      <c r="VQW42" s="1241"/>
      <c r="VQX42" s="1241"/>
      <c r="VQY42" s="1241"/>
      <c r="VQZ42" s="1241"/>
      <c r="VRA42" s="1241"/>
      <c r="VRB42" s="1241"/>
      <c r="VRC42" s="1241"/>
      <c r="VRD42" s="1241"/>
      <c r="VRE42" s="1241"/>
      <c r="VRF42" s="1241"/>
      <c r="VRG42" s="1241"/>
      <c r="VRH42" s="1241"/>
      <c r="VRI42" s="1241"/>
      <c r="VRJ42" s="1241"/>
      <c r="VRK42" s="1241"/>
      <c r="VRL42" s="1241"/>
      <c r="VRM42" s="1241"/>
      <c r="VRN42" s="1241"/>
      <c r="VRO42" s="1241"/>
      <c r="VRP42" s="1241"/>
      <c r="VRQ42" s="1241"/>
      <c r="VRR42" s="1241"/>
      <c r="VRS42" s="1241"/>
      <c r="VRT42" s="1241"/>
      <c r="VRU42" s="1241"/>
      <c r="VRV42" s="1241"/>
      <c r="VRW42" s="1241"/>
      <c r="VRX42" s="1241"/>
      <c r="VRY42" s="1241"/>
      <c r="VRZ42" s="1241"/>
      <c r="VSA42" s="1241"/>
      <c r="VSB42" s="1241"/>
      <c r="VSC42" s="1241"/>
      <c r="VSD42" s="1241"/>
      <c r="VSE42" s="1241"/>
      <c r="VSF42" s="1241"/>
      <c r="VSG42" s="1241"/>
      <c r="VSH42" s="1241"/>
      <c r="VSI42" s="1241"/>
      <c r="VSJ42" s="1241"/>
      <c r="VSK42" s="1241"/>
      <c r="VSL42" s="1241"/>
      <c r="VSM42" s="1241"/>
      <c r="VSN42" s="1241"/>
      <c r="VSO42" s="1241"/>
      <c r="VSP42" s="1241"/>
      <c r="VSQ42" s="1241"/>
      <c r="VSR42" s="1241"/>
      <c r="VSS42" s="1241"/>
      <c r="VST42" s="1241"/>
      <c r="VSU42" s="1241"/>
      <c r="VSV42" s="1241"/>
      <c r="VSW42" s="1241"/>
      <c r="VSX42" s="1241"/>
      <c r="VSY42" s="1241"/>
      <c r="VSZ42" s="1241"/>
      <c r="VTA42" s="1241"/>
      <c r="VTB42" s="1241"/>
      <c r="VTC42" s="1241"/>
      <c r="VTD42" s="1241"/>
      <c r="VTE42" s="1241"/>
      <c r="VTF42" s="1241"/>
      <c r="VTG42" s="1241"/>
      <c r="VTH42" s="1241"/>
      <c r="VTI42" s="1241"/>
      <c r="VTJ42" s="1241"/>
      <c r="VTK42" s="1241"/>
      <c r="VTL42" s="1241"/>
      <c r="VTM42" s="1241"/>
      <c r="VTN42" s="1241"/>
      <c r="VTO42" s="1241"/>
      <c r="VTP42" s="1241"/>
      <c r="VTQ42" s="1241"/>
      <c r="VTR42" s="1241"/>
      <c r="VTS42" s="1241"/>
      <c r="VTT42" s="1241"/>
      <c r="VTU42" s="1241"/>
      <c r="VTV42" s="1241"/>
      <c r="VTW42" s="1241"/>
      <c r="VTX42" s="1241"/>
      <c r="VTY42" s="1241"/>
      <c r="VTZ42" s="1241"/>
      <c r="VUA42" s="1241"/>
      <c r="VUB42" s="1241"/>
      <c r="VUC42" s="1241"/>
      <c r="VUD42" s="1241"/>
      <c r="VUE42" s="1241"/>
      <c r="VUF42" s="1241"/>
      <c r="VUG42" s="1241"/>
      <c r="VUH42" s="1241"/>
      <c r="VUI42" s="1241"/>
      <c r="VUJ42" s="1241"/>
      <c r="VUK42" s="1241"/>
      <c r="VUL42" s="1241"/>
      <c r="VUM42" s="1241"/>
      <c r="VUN42" s="1241"/>
      <c r="VUO42" s="1241"/>
      <c r="VUP42" s="1241"/>
      <c r="VUQ42" s="1241"/>
      <c r="VUR42" s="1241"/>
      <c r="VUS42" s="1241"/>
      <c r="VUT42" s="1241"/>
      <c r="VUU42" s="1241"/>
      <c r="VUV42" s="1241"/>
      <c r="VUW42" s="1241"/>
      <c r="VUX42" s="1241"/>
      <c r="VUY42" s="1241"/>
      <c r="VUZ42" s="1241"/>
      <c r="VVA42" s="1241"/>
      <c r="VVB42" s="1241"/>
      <c r="VVC42" s="1241"/>
      <c r="VVD42" s="1241"/>
      <c r="VVE42" s="1241"/>
      <c r="VVF42" s="1241"/>
      <c r="VVG42" s="1241"/>
      <c r="VVH42" s="1241"/>
      <c r="VVI42" s="1241"/>
      <c r="VVJ42" s="1241"/>
      <c r="VVK42" s="1241"/>
      <c r="VVL42" s="1241"/>
      <c r="VVM42" s="1241"/>
      <c r="VVN42" s="1241"/>
      <c r="VVO42" s="1241"/>
      <c r="VVP42" s="1241"/>
      <c r="VVQ42" s="1241"/>
      <c r="VVR42" s="1241"/>
      <c r="VVS42" s="1241"/>
      <c r="VVT42" s="1241"/>
      <c r="VVU42" s="1241"/>
      <c r="VVV42" s="1241"/>
      <c r="VVW42" s="1241"/>
      <c r="VVX42" s="1241"/>
      <c r="VVY42" s="1241"/>
      <c r="VVZ42" s="1241"/>
      <c r="VWA42" s="1241"/>
      <c r="VWB42" s="1241"/>
      <c r="VWC42" s="1241"/>
      <c r="VWD42" s="1241"/>
      <c r="VWE42" s="1241"/>
      <c r="VWF42" s="1241"/>
      <c r="VWG42" s="1241"/>
      <c r="VWH42" s="1241"/>
      <c r="VWI42" s="1241"/>
      <c r="VWJ42" s="1241"/>
      <c r="VWK42" s="1241"/>
      <c r="VWL42" s="1241"/>
      <c r="VWM42" s="1241"/>
      <c r="VWN42" s="1241"/>
      <c r="VWO42" s="1241"/>
      <c r="VWP42" s="1241"/>
      <c r="VWQ42" s="1241"/>
      <c r="VWR42" s="1241"/>
      <c r="VWS42" s="1241"/>
      <c r="VWT42" s="1241"/>
      <c r="VWU42" s="1241"/>
      <c r="VWV42" s="1241"/>
      <c r="VWW42" s="1241"/>
      <c r="VWX42" s="1241"/>
      <c r="VWY42" s="1241"/>
      <c r="VWZ42" s="1241"/>
      <c r="VXA42" s="1241"/>
      <c r="VXB42" s="1241"/>
      <c r="VXC42" s="1241"/>
      <c r="VXD42" s="1241"/>
      <c r="VXE42" s="1241"/>
      <c r="VXF42" s="1241"/>
      <c r="VXG42" s="1241"/>
      <c r="VXH42" s="1241"/>
      <c r="VXI42" s="1241"/>
      <c r="VXJ42" s="1241"/>
      <c r="VXK42" s="1241"/>
      <c r="VXL42" s="1241"/>
      <c r="VXM42" s="1241"/>
      <c r="VXN42" s="1241"/>
      <c r="VXO42" s="1241"/>
      <c r="VXP42" s="1241"/>
      <c r="VXQ42" s="1241"/>
      <c r="VXR42" s="1241"/>
      <c r="VXS42" s="1241"/>
      <c r="VXT42" s="1241"/>
      <c r="VXU42" s="1241"/>
      <c r="VXV42" s="1241"/>
      <c r="VXW42" s="1241"/>
      <c r="VXX42" s="1241"/>
      <c r="VXY42" s="1241"/>
      <c r="VXZ42" s="1241"/>
      <c r="VYA42" s="1241"/>
      <c r="VYB42" s="1241"/>
      <c r="VYC42" s="1241"/>
      <c r="VYD42" s="1241"/>
      <c r="VYE42" s="1241"/>
      <c r="VYF42" s="1241"/>
      <c r="VYG42" s="1241"/>
      <c r="VYH42" s="1241"/>
      <c r="VYI42" s="1241"/>
      <c r="VYJ42" s="1241"/>
      <c r="VYK42" s="1241"/>
      <c r="VYL42" s="1241"/>
      <c r="VYM42" s="1241"/>
      <c r="VYN42" s="1241"/>
      <c r="VYO42" s="1241"/>
      <c r="VYP42" s="1241"/>
      <c r="VYQ42" s="1241"/>
      <c r="VYR42" s="1241"/>
      <c r="VYS42" s="1241"/>
      <c r="VYT42" s="1241"/>
      <c r="VYU42" s="1241"/>
      <c r="VYV42" s="1241"/>
      <c r="VYW42" s="1241"/>
      <c r="VYX42" s="1241"/>
      <c r="VYY42" s="1241"/>
      <c r="VYZ42" s="1241"/>
      <c r="VZA42" s="1241"/>
      <c r="VZB42" s="1241"/>
      <c r="VZC42" s="1241"/>
      <c r="VZD42" s="1241"/>
      <c r="VZE42" s="1241"/>
      <c r="VZF42" s="1241"/>
      <c r="VZG42" s="1241"/>
      <c r="VZH42" s="1241"/>
      <c r="VZI42" s="1241"/>
      <c r="VZJ42" s="1241"/>
      <c r="VZK42" s="1241"/>
      <c r="VZL42" s="1241"/>
      <c r="VZM42" s="1241"/>
      <c r="VZN42" s="1241"/>
      <c r="VZO42" s="1241"/>
      <c r="VZP42" s="1241"/>
      <c r="VZQ42" s="1241"/>
      <c r="VZR42" s="1241"/>
      <c r="VZS42" s="1241"/>
      <c r="VZT42" s="1241"/>
      <c r="VZU42" s="1241"/>
      <c r="VZV42" s="1241"/>
      <c r="VZW42" s="1241"/>
      <c r="VZX42" s="1241"/>
      <c r="VZY42" s="1241"/>
      <c r="VZZ42" s="1241"/>
      <c r="WAA42" s="1241"/>
      <c r="WAB42" s="1241"/>
      <c r="WAC42" s="1241"/>
      <c r="WAD42" s="1241"/>
      <c r="WAE42" s="1241"/>
      <c r="WAF42" s="1241"/>
      <c r="WAG42" s="1241"/>
      <c r="WAH42" s="1241"/>
      <c r="WAI42" s="1241"/>
      <c r="WAJ42" s="1241"/>
      <c r="WAK42" s="1241"/>
      <c r="WAL42" s="1241"/>
      <c r="WAM42" s="1241"/>
      <c r="WAN42" s="1241"/>
      <c r="WAO42" s="1241"/>
      <c r="WAP42" s="1241"/>
      <c r="WAQ42" s="1241"/>
      <c r="WAR42" s="1241"/>
      <c r="WAS42" s="1241"/>
      <c r="WAT42" s="1241"/>
      <c r="WAU42" s="1241"/>
      <c r="WAV42" s="1241"/>
      <c r="WAW42" s="1241"/>
      <c r="WAX42" s="1241"/>
      <c r="WAY42" s="1241"/>
      <c r="WAZ42" s="1241"/>
      <c r="WBA42" s="1241"/>
      <c r="WBB42" s="1241"/>
      <c r="WBC42" s="1241"/>
      <c r="WBD42" s="1241"/>
      <c r="WBE42" s="1241"/>
      <c r="WBF42" s="1241"/>
      <c r="WBG42" s="1241"/>
      <c r="WBH42" s="1241"/>
      <c r="WBI42" s="1241"/>
      <c r="WBJ42" s="1241"/>
      <c r="WBK42" s="1241"/>
      <c r="WBL42" s="1241"/>
      <c r="WBM42" s="1241"/>
      <c r="WBN42" s="1241"/>
      <c r="WBO42" s="1241"/>
      <c r="WBP42" s="1241"/>
      <c r="WBQ42" s="1241"/>
      <c r="WBR42" s="1241"/>
      <c r="WBS42" s="1241"/>
      <c r="WBT42" s="1241"/>
      <c r="WBU42" s="1241"/>
      <c r="WBV42" s="1241"/>
      <c r="WBW42" s="1241"/>
      <c r="WBX42" s="1241"/>
      <c r="WBY42" s="1241"/>
      <c r="WBZ42" s="1241"/>
      <c r="WCA42" s="1241"/>
      <c r="WCB42" s="1241"/>
      <c r="WCC42" s="1241"/>
      <c r="WCD42" s="1241"/>
      <c r="WCE42" s="1241"/>
      <c r="WCF42" s="1241"/>
      <c r="WCG42" s="1241"/>
      <c r="WCH42" s="1241"/>
      <c r="WCI42" s="1241"/>
      <c r="WCJ42" s="1241"/>
      <c r="WCK42" s="1241"/>
      <c r="WCL42" s="1241"/>
      <c r="WCM42" s="1241"/>
      <c r="WCN42" s="1241"/>
      <c r="WCO42" s="1241"/>
      <c r="WCP42" s="1241"/>
      <c r="WCQ42" s="1241"/>
      <c r="WCR42" s="1241"/>
      <c r="WCS42" s="1241"/>
      <c r="WCT42" s="1241"/>
      <c r="WCU42" s="1241"/>
      <c r="WCV42" s="1241"/>
      <c r="WCW42" s="1241"/>
      <c r="WCX42" s="1241"/>
      <c r="WCY42" s="1241"/>
      <c r="WCZ42" s="1241"/>
      <c r="WDA42" s="1241"/>
      <c r="WDB42" s="1241"/>
      <c r="WDC42" s="1241"/>
      <c r="WDD42" s="1241"/>
      <c r="WDE42" s="1241"/>
      <c r="WDF42" s="1241"/>
      <c r="WDG42" s="1241"/>
      <c r="WDH42" s="1241"/>
      <c r="WDI42" s="1241"/>
      <c r="WDJ42" s="1241"/>
      <c r="WDK42" s="1241"/>
      <c r="WDL42" s="1241"/>
      <c r="WDM42" s="1241"/>
      <c r="WDN42" s="1241"/>
      <c r="WDO42" s="1241"/>
      <c r="WDP42" s="1241"/>
      <c r="WDQ42" s="1241"/>
      <c r="WDR42" s="1241"/>
      <c r="WDS42" s="1241"/>
      <c r="WDT42" s="1241"/>
      <c r="WDU42" s="1241"/>
      <c r="WDV42" s="1241"/>
      <c r="WDW42" s="1241"/>
      <c r="WDX42" s="1241"/>
      <c r="WDY42" s="1241"/>
      <c r="WDZ42" s="1241"/>
      <c r="WEA42" s="1241"/>
      <c r="WEB42" s="1241"/>
      <c r="WEC42" s="1241"/>
      <c r="WED42" s="1241"/>
      <c r="WEE42" s="1241"/>
      <c r="WEF42" s="1241"/>
      <c r="WEG42" s="1241"/>
      <c r="WEH42" s="1241"/>
      <c r="WEI42" s="1241"/>
      <c r="WEJ42" s="1241"/>
      <c r="WEK42" s="1241"/>
      <c r="WEL42" s="1241"/>
      <c r="WEM42" s="1241"/>
      <c r="WEN42" s="1241"/>
      <c r="WEO42" s="1241"/>
      <c r="WEP42" s="1241"/>
      <c r="WEQ42" s="1241"/>
      <c r="WER42" s="1241"/>
      <c r="WES42" s="1241"/>
      <c r="WET42" s="1241"/>
      <c r="WEU42" s="1241"/>
      <c r="WEV42" s="1241"/>
      <c r="WEW42" s="1241"/>
      <c r="WEX42" s="1241"/>
      <c r="WEY42" s="1241"/>
      <c r="WEZ42" s="1241"/>
      <c r="WFA42" s="1241"/>
      <c r="WFB42" s="1241"/>
      <c r="WFC42" s="1241"/>
      <c r="WFD42" s="1241"/>
      <c r="WFE42" s="1241"/>
      <c r="WFF42" s="1241"/>
      <c r="WFG42" s="1241"/>
      <c r="WFH42" s="1241"/>
      <c r="WFI42" s="1241"/>
      <c r="WFJ42" s="1241"/>
      <c r="WFK42" s="1241"/>
      <c r="WFL42" s="1241"/>
      <c r="WFM42" s="1241"/>
      <c r="WFN42" s="1241"/>
      <c r="WFO42" s="1241"/>
      <c r="WFP42" s="1241"/>
      <c r="WFQ42" s="1241"/>
      <c r="WFR42" s="1241"/>
      <c r="WFS42" s="1241"/>
      <c r="WFT42" s="1241"/>
      <c r="WFU42" s="1241"/>
      <c r="WFV42" s="1241"/>
      <c r="WFW42" s="1241"/>
      <c r="WFX42" s="1241"/>
      <c r="WFY42" s="1241"/>
      <c r="WFZ42" s="1241"/>
      <c r="WGA42" s="1241"/>
      <c r="WGB42" s="1241"/>
      <c r="WGC42" s="1241"/>
      <c r="WGD42" s="1241"/>
      <c r="WGE42" s="1241"/>
      <c r="WGF42" s="1241"/>
      <c r="WGG42" s="1241"/>
      <c r="WGH42" s="1241"/>
      <c r="WGI42" s="1241"/>
      <c r="WGJ42" s="1241"/>
      <c r="WGK42" s="1241"/>
      <c r="WGL42" s="1241"/>
      <c r="WGM42" s="1241"/>
      <c r="WGN42" s="1241"/>
      <c r="WGO42" s="1241"/>
      <c r="WGP42" s="1241"/>
      <c r="WGQ42" s="1241"/>
      <c r="WGR42" s="1241"/>
      <c r="WGS42" s="1241"/>
      <c r="WGT42" s="1241"/>
      <c r="WGU42" s="1241"/>
      <c r="WGV42" s="1241"/>
      <c r="WGW42" s="1241"/>
      <c r="WGX42" s="1241"/>
      <c r="WGY42" s="1241"/>
      <c r="WGZ42" s="1241"/>
      <c r="WHA42" s="1241"/>
      <c r="WHB42" s="1241"/>
      <c r="WHC42" s="1241"/>
      <c r="WHD42" s="1241"/>
      <c r="WHE42" s="1241"/>
      <c r="WHF42" s="1241"/>
      <c r="WHG42" s="1241"/>
      <c r="WHH42" s="1241"/>
      <c r="WHI42" s="1241"/>
      <c r="WHJ42" s="1241"/>
      <c r="WHK42" s="1241"/>
      <c r="WHL42" s="1241"/>
      <c r="WHM42" s="1241"/>
      <c r="WHN42" s="1241"/>
      <c r="WHO42" s="1241"/>
      <c r="WHP42" s="1241"/>
      <c r="WHQ42" s="1241"/>
      <c r="WHR42" s="1241"/>
      <c r="WHS42" s="1241"/>
      <c r="WHT42" s="1241"/>
      <c r="WHU42" s="1241"/>
      <c r="WHV42" s="1241"/>
      <c r="WHW42" s="1241"/>
      <c r="WHX42" s="1241"/>
      <c r="WHY42" s="1241"/>
      <c r="WHZ42" s="1241"/>
      <c r="WIA42" s="1241"/>
      <c r="WIB42" s="1241"/>
      <c r="WIC42" s="1241"/>
      <c r="WID42" s="1241"/>
      <c r="WIE42" s="1241"/>
      <c r="WIF42" s="1241"/>
      <c r="WIG42" s="1241"/>
      <c r="WIH42" s="1241"/>
      <c r="WII42" s="1241"/>
      <c r="WIJ42" s="1241"/>
      <c r="WIK42" s="1241"/>
      <c r="WIL42" s="1241"/>
      <c r="WIM42" s="1241"/>
      <c r="WIN42" s="1241"/>
      <c r="WIO42" s="1241"/>
      <c r="WIP42" s="1241"/>
      <c r="WIQ42" s="1241"/>
      <c r="WIR42" s="1241"/>
      <c r="WIS42" s="1241"/>
      <c r="WIT42" s="1241"/>
      <c r="WIU42" s="1241"/>
      <c r="WIV42" s="1241"/>
      <c r="WIW42" s="1241"/>
      <c r="WIX42" s="1241"/>
      <c r="WIY42" s="1241"/>
      <c r="WIZ42" s="1241"/>
      <c r="WJA42" s="1241"/>
      <c r="WJB42" s="1241"/>
      <c r="WJC42" s="1241"/>
      <c r="WJD42" s="1241"/>
      <c r="WJE42" s="1241"/>
      <c r="WJF42" s="1241"/>
      <c r="WJG42" s="1241"/>
      <c r="WJH42" s="1241"/>
      <c r="WJI42" s="1241"/>
      <c r="WJJ42" s="1241"/>
      <c r="WJK42" s="1241"/>
      <c r="WJL42" s="1241"/>
      <c r="WJM42" s="1241"/>
      <c r="WJN42" s="1241"/>
      <c r="WJO42" s="1241"/>
      <c r="WJP42" s="1241"/>
      <c r="WJQ42" s="1241"/>
      <c r="WJR42" s="1241"/>
      <c r="WJS42" s="1241"/>
      <c r="WJT42" s="1241"/>
      <c r="WJU42" s="1241"/>
      <c r="WJV42" s="1241"/>
      <c r="WJW42" s="1241"/>
      <c r="WJX42" s="1241"/>
      <c r="WJY42" s="1241"/>
      <c r="WJZ42" s="1241"/>
      <c r="WKA42" s="1241"/>
      <c r="WKB42" s="1241"/>
      <c r="WKC42" s="1241"/>
      <c r="WKD42" s="1241"/>
      <c r="WKE42" s="1241"/>
      <c r="WKF42" s="1241"/>
      <c r="WKG42" s="1241"/>
      <c r="WKH42" s="1241"/>
      <c r="WKI42" s="1241"/>
      <c r="WKJ42" s="1241"/>
      <c r="WKK42" s="1241"/>
      <c r="WKL42" s="1241"/>
      <c r="WKM42" s="1241"/>
      <c r="WKN42" s="1241"/>
      <c r="WKO42" s="1241"/>
      <c r="WKP42" s="1241"/>
      <c r="WKQ42" s="1241"/>
      <c r="WKR42" s="1241"/>
      <c r="WKS42" s="1241"/>
      <c r="WKT42" s="1241"/>
      <c r="WKU42" s="1241"/>
      <c r="WKV42" s="1241"/>
      <c r="WKW42" s="1241"/>
      <c r="WKX42" s="1241"/>
      <c r="WKY42" s="1241"/>
      <c r="WKZ42" s="1241"/>
      <c r="WLA42" s="1241"/>
      <c r="WLB42" s="1241"/>
      <c r="WLC42" s="1241"/>
      <c r="WLD42" s="1241"/>
      <c r="WLE42" s="1241"/>
      <c r="WLF42" s="1241"/>
      <c r="WLG42" s="1241"/>
      <c r="WLH42" s="1241"/>
      <c r="WLI42" s="1241"/>
      <c r="WLJ42" s="1241"/>
      <c r="WLK42" s="1241"/>
      <c r="WLL42" s="1241"/>
      <c r="WLM42" s="1241"/>
      <c r="WLN42" s="1241"/>
      <c r="WLO42" s="1241"/>
      <c r="WLP42" s="1241"/>
      <c r="WLQ42" s="1241"/>
      <c r="WLR42" s="1241"/>
      <c r="WLS42" s="1241"/>
      <c r="WLT42" s="1241"/>
      <c r="WLU42" s="1241"/>
      <c r="WLV42" s="1241"/>
      <c r="WLW42" s="1241"/>
      <c r="WLX42" s="1241"/>
      <c r="WLY42" s="1241"/>
      <c r="WLZ42" s="1241"/>
      <c r="WMA42" s="1241"/>
      <c r="WMB42" s="1241"/>
      <c r="WMC42" s="1241"/>
      <c r="WMD42" s="1241"/>
      <c r="WME42" s="1241"/>
      <c r="WMF42" s="1241"/>
      <c r="WMG42" s="1241"/>
      <c r="WMH42" s="1241"/>
      <c r="WMI42" s="1241"/>
      <c r="WMJ42" s="1241"/>
      <c r="WMK42" s="1241"/>
      <c r="WML42" s="1241"/>
      <c r="WMM42" s="1241"/>
      <c r="WMN42" s="1241"/>
      <c r="WMO42" s="1241"/>
      <c r="WMP42" s="1241"/>
      <c r="WMQ42" s="1241"/>
      <c r="WMR42" s="1241"/>
      <c r="WMS42" s="1241"/>
      <c r="WMT42" s="1241"/>
      <c r="WMU42" s="1241"/>
      <c r="WMV42" s="1241"/>
      <c r="WMW42" s="1241"/>
      <c r="WMX42" s="1241"/>
      <c r="WMY42" s="1241"/>
      <c r="WMZ42" s="1241"/>
      <c r="WNA42" s="1241"/>
      <c r="WNB42" s="1241"/>
      <c r="WNC42" s="1241"/>
      <c r="WND42" s="1241"/>
      <c r="WNE42" s="1241"/>
      <c r="WNF42" s="1241"/>
      <c r="WNG42" s="1241"/>
      <c r="WNH42" s="1241"/>
      <c r="WNI42" s="1241"/>
      <c r="WNJ42" s="1241"/>
      <c r="WNK42" s="1241"/>
      <c r="WNL42" s="1241"/>
      <c r="WNM42" s="1241"/>
      <c r="WNN42" s="1241"/>
      <c r="WNO42" s="1241"/>
      <c r="WNP42" s="1241"/>
      <c r="WNQ42" s="1241"/>
      <c r="WNR42" s="1241"/>
      <c r="WNS42" s="1241"/>
      <c r="WNT42" s="1241"/>
      <c r="WNU42" s="1241"/>
      <c r="WNV42" s="1241"/>
      <c r="WNW42" s="1241"/>
      <c r="WNX42" s="1241"/>
      <c r="WNY42" s="1241"/>
      <c r="WNZ42" s="1241"/>
      <c r="WOA42" s="1241"/>
      <c r="WOB42" s="1241"/>
      <c r="WOC42" s="1241"/>
      <c r="WOD42" s="1241"/>
      <c r="WOE42" s="1241"/>
      <c r="WOF42" s="1241"/>
      <c r="WOG42" s="1241"/>
      <c r="WOH42" s="1241"/>
      <c r="WOI42" s="1241"/>
      <c r="WOJ42" s="1241"/>
      <c r="WOK42" s="1241"/>
      <c r="WOL42" s="1241"/>
      <c r="WOM42" s="1241"/>
      <c r="WON42" s="1241"/>
      <c r="WOO42" s="1241"/>
      <c r="WOP42" s="1241"/>
      <c r="WOQ42" s="1241"/>
      <c r="WOR42" s="1241"/>
      <c r="WOS42" s="1241"/>
      <c r="WOT42" s="1241"/>
      <c r="WOU42" s="1241"/>
      <c r="WOV42" s="1241"/>
      <c r="WOW42" s="1241"/>
      <c r="WOX42" s="1241"/>
      <c r="WOY42" s="1241"/>
      <c r="WOZ42" s="1241"/>
      <c r="WPA42" s="1241"/>
      <c r="WPB42" s="1241"/>
      <c r="WPC42" s="1241"/>
      <c r="WPD42" s="1241"/>
      <c r="WPE42" s="1241"/>
      <c r="WPF42" s="1241"/>
      <c r="WPG42" s="1241"/>
      <c r="WPH42" s="1241"/>
      <c r="WPI42" s="1241"/>
      <c r="WPJ42" s="1241"/>
      <c r="WPK42" s="1241"/>
      <c r="WPL42" s="1241"/>
      <c r="WPM42" s="1241"/>
      <c r="WPN42" s="1241"/>
      <c r="WPO42" s="1241"/>
      <c r="WPP42" s="1241"/>
      <c r="WPQ42" s="1241"/>
      <c r="WPR42" s="1241"/>
      <c r="WPS42" s="1241"/>
      <c r="WPT42" s="1241"/>
      <c r="WPU42" s="1241"/>
      <c r="WPV42" s="1241"/>
      <c r="WPW42" s="1241"/>
      <c r="WPX42" s="1241"/>
      <c r="WPY42" s="1241"/>
      <c r="WPZ42" s="1241"/>
      <c r="WQA42" s="1241"/>
      <c r="WQB42" s="1241"/>
      <c r="WQC42" s="1241"/>
      <c r="WQD42" s="1241"/>
      <c r="WQE42" s="1241"/>
      <c r="WQF42" s="1241"/>
      <c r="WQG42" s="1241"/>
      <c r="WQH42" s="1241"/>
      <c r="WQI42" s="1241"/>
      <c r="WQJ42" s="1241"/>
      <c r="WQK42" s="1241"/>
      <c r="WQL42" s="1241"/>
      <c r="WQM42" s="1241"/>
      <c r="WQN42" s="1241"/>
      <c r="WQO42" s="1241"/>
      <c r="WQP42" s="1241"/>
      <c r="WQQ42" s="1241"/>
      <c r="WQR42" s="1241"/>
      <c r="WQS42" s="1241"/>
      <c r="WQT42" s="1241"/>
      <c r="WQU42" s="1241"/>
      <c r="WQV42" s="1241"/>
      <c r="WQW42" s="1241"/>
      <c r="WQX42" s="1241"/>
      <c r="WQY42" s="1241"/>
      <c r="WQZ42" s="1241"/>
      <c r="WRA42" s="1241"/>
      <c r="WRB42" s="1241"/>
      <c r="WRC42" s="1241"/>
      <c r="WRD42" s="1241"/>
      <c r="WRE42" s="1241"/>
      <c r="WRF42" s="1241"/>
      <c r="WRG42" s="1241"/>
      <c r="WRH42" s="1241"/>
      <c r="WRI42" s="1241"/>
      <c r="WRJ42" s="1241"/>
      <c r="WRK42" s="1241"/>
      <c r="WRL42" s="1241"/>
      <c r="WRM42" s="1241"/>
      <c r="WRN42" s="1241"/>
      <c r="WRO42" s="1241"/>
      <c r="WRP42" s="1241"/>
      <c r="WRQ42" s="1241"/>
      <c r="WRR42" s="1241"/>
      <c r="WRS42" s="1241"/>
      <c r="WRT42" s="1241"/>
      <c r="WRU42" s="1241"/>
      <c r="WRV42" s="1241"/>
      <c r="WRW42" s="1241"/>
      <c r="WRX42" s="1241"/>
      <c r="WRY42" s="1241"/>
      <c r="WRZ42" s="1241"/>
      <c r="WSA42" s="1241"/>
      <c r="WSB42" s="1241"/>
      <c r="WSC42" s="1241"/>
      <c r="WSD42" s="1241"/>
      <c r="WSE42" s="1241"/>
      <c r="WSF42" s="1241"/>
      <c r="WSG42" s="1241"/>
      <c r="WSH42" s="1241"/>
      <c r="WSI42" s="1241"/>
      <c r="WSJ42" s="1241"/>
      <c r="WSK42" s="1241"/>
      <c r="WSL42" s="1241"/>
      <c r="WSM42" s="1241"/>
      <c r="WSN42" s="1241"/>
      <c r="WSO42" s="1241"/>
      <c r="WSP42" s="1241"/>
      <c r="WSQ42" s="1241"/>
      <c r="WSR42" s="1241"/>
      <c r="WSS42" s="1241"/>
      <c r="WST42" s="1241"/>
      <c r="WSU42" s="1241"/>
      <c r="WSV42" s="1241"/>
      <c r="WSW42" s="1241"/>
      <c r="WSX42" s="1241"/>
      <c r="WSY42" s="1241"/>
      <c r="WSZ42" s="1241"/>
      <c r="WTA42" s="1241"/>
      <c r="WTB42" s="1241"/>
      <c r="WTC42" s="1241"/>
      <c r="WTD42" s="1241"/>
      <c r="WTE42" s="1241"/>
      <c r="WTF42" s="1241"/>
      <c r="WTG42" s="1241"/>
      <c r="WTH42" s="1241"/>
      <c r="WTI42" s="1241"/>
      <c r="WTJ42" s="1241"/>
      <c r="WTK42" s="1241"/>
      <c r="WTL42" s="1241"/>
      <c r="WTM42" s="1241"/>
      <c r="WTN42" s="1241"/>
      <c r="WTO42" s="1241"/>
      <c r="WTP42" s="1241"/>
      <c r="WTQ42" s="1241"/>
      <c r="WTR42" s="1241"/>
      <c r="WTS42" s="1241"/>
      <c r="WTT42" s="1241"/>
      <c r="WTU42" s="1241"/>
      <c r="WTV42" s="1241"/>
      <c r="WTW42" s="1241"/>
      <c r="WTX42" s="1241"/>
      <c r="WTY42" s="1241"/>
      <c r="WTZ42" s="1241"/>
      <c r="WUA42" s="1241"/>
      <c r="WUB42" s="1241"/>
      <c r="WUC42" s="1241"/>
      <c r="WUD42" s="1241"/>
      <c r="WUE42" s="1241"/>
      <c r="WUF42" s="1241"/>
      <c r="WUG42" s="1241"/>
      <c r="WUH42" s="1241"/>
      <c r="WUI42" s="1241"/>
      <c r="WUJ42" s="1241"/>
      <c r="WUK42" s="1241"/>
      <c r="WUL42" s="1241"/>
      <c r="WUM42" s="1241"/>
      <c r="WUN42" s="1241"/>
      <c r="WUO42" s="1241"/>
      <c r="WUP42" s="1241"/>
      <c r="WUQ42" s="1241"/>
      <c r="WUR42" s="1241"/>
      <c r="WUS42" s="1241"/>
      <c r="WUT42" s="1241"/>
      <c r="WUU42" s="1241"/>
      <c r="WUV42" s="1241"/>
      <c r="WUW42" s="1241"/>
      <c r="WUX42" s="1241"/>
      <c r="WUY42" s="1241"/>
      <c r="WUZ42" s="1241"/>
      <c r="WVA42" s="1241"/>
      <c r="WVB42" s="1241"/>
      <c r="WVC42" s="1241"/>
      <c r="WVD42" s="1241"/>
      <c r="WVE42" s="1241"/>
      <c r="WVF42" s="1241"/>
      <c r="WVG42" s="1241"/>
      <c r="WVH42" s="1241"/>
      <c r="WVI42" s="1241"/>
      <c r="WVJ42" s="1241"/>
      <c r="WVK42" s="1241"/>
      <c r="WVL42" s="1241"/>
      <c r="WVM42" s="1241"/>
      <c r="WVN42" s="1241"/>
      <c r="WVO42" s="1241"/>
      <c r="WVP42" s="1241"/>
      <c r="WVQ42" s="1241"/>
      <c r="WVR42" s="1241"/>
      <c r="WVS42" s="1241"/>
      <c r="WVT42" s="1241"/>
      <c r="WVU42" s="1241"/>
      <c r="WVV42" s="1241"/>
      <c r="WVW42" s="1241"/>
      <c r="WVX42" s="1241"/>
      <c r="WVY42" s="1241"/>
      <c r="WVZ42" s="1241"/>
      <c r="WWA42" s="1241"/>
      <c r="WWB42" s="1241"/>
      <c r="WWC42" s="1241"/>
      <c r="WWD42" s="1241"/>
      <c r="WWE42" s="1241"/>
      <c r="WWF42" s="1241"/>
      <c r="WWG42" s="1241"/>
      <c r="WWH42" s="1241"/>
      <c r="WWI42" s="1241"/>
      <c r="WWJ42" s="1241"/>
      <c r="WWK42" s="1241"/>
      <c r="WWL42" s="1241"/>
      <c r="WWM42" s="1241"/>
      <c r="WWN42" s="1241"/>
      <c r="WWO42" s="1241"/>
      <c r="WWP42" s="1241"/>
      <c r="WWQ42" s="1241"/>
      <c r="WWR42" s="1241"/>
      <c r="WWS42" s="1241"/>
      <c r="WWT42" s="1241"/>
      <c r="WWU42" s="1241"/>
      <c r="WWV42" s="1241"/>
      <c r="WWW42" s="1241"/>
      <c r="WWX42" s="1241"/>
      <c r="WWY42" s="1241"/>
      <c r="WWZ42" s="1241"/>
      <c r="WXA42" s="1241"/>
      <c r="WXB42" s="1241"/>
      <c r="WXC42" s="1241"/>
      <c r="WXD42" s="1241"/>
      <c r="WXE42" s="1241"/>
      <c r="WXF42" s="1241"/>
      <c r="WXG42" s="1241"/>
      <c r="WXH42" s="1241"/>
      <c r="WXI42" s="1241"/>
      <c r="WXJ42" s="1241"/>
      <c r="WXK42" s="1241"/>
      <c r="WXL42" s="1241"/>
      <c r="WXM42" s="1241"/>
      <c r="WXN42" s="1241"/>
      <c r="WXO42" s="1241"/>
      <c r="WXP42" s="1241"/>
      <c r="WXQ42" s="1241"/>
      <c r="WXR42" s="1241"/>
      <c r="WXS42" s="1241"/>
      <c r="WXT42" s="1241"/>
      <c r="WXU42" s="1241"/>
      <c r="WXV42" s="1241"/>
      <c r="WXW42" s="1241"/>
      <c r="WXX42" s="1241"/>
      <c r="WXY42" s="1241"/>
      <c r="WXZ42" s="1241"/>
      <c r="WYA42" s="1241"/>
      <c r="WYB42" s="1241"/>
      <c r="WYC42" s="1241"/>
      <c r="WYD42" s="1241"/>
      <c r="WYE42" s="1241"/>
      <c r="WYF42" s="1241"/>
      <c r="WYG42" s="1241"/>
      <c r="WYH42" s="1241"/>
      <c r="WYI42" s="1241"/>
      <c r="WYJ42" s="1241"/>
      <c r="WYK42" s="1241"/>
      <c r="WYL42" s="1241"/>
      <c r="WYM42" s="1241"/>
      <c r="WYN42" s="1241"/>
      <c r="WYO42" s="1241"/>
      <c r="WYP42" s="1241"/>
      <c r="WYQ42" s="1241"/>
      <c r="WYR42" s="1241"/>
      <c r="WYS42" s="1241"/>
      <c r="WYT42" s="1241"/>
      <c r="WYU42" s="1241"/>
      <c r="WYV42" s="1241"/>
      <c r="WYW42" s="1241"/>
      <c r="WYX42" s="1241"/>
      <c r="WYY42" s="1241"/>
      <c r="WYZ42" s="1241"/>
      <c r="WZA42" s="1241"/>
      <c r="WZB42" s="1241"/>
      <c r="WZC42" s="1241"/>
      <c r="WZD42" s="1241"/>
      <c r="WZE42" s="1241"/>
      <c r="WZF42" s="1241"/>
      <c r="WZG42" s="1241"/>
      <c r="WZH42" s="1241"/>
      <c r="WZI42" s="1241"/>
      <c r="WZJ42" s="1241"/>
      <c r="WZK42" s="1241"/>
      <c r="WZL42" s="1241"/>
      <c r="WZM42" s="1241"/>
      <c r="WZN42" s="1241"/>
      <c r="WZO42" s="1241"/>
      <c r="WZP42" s="1241"/>
      <c r="WZQ42" s="1241"/>
      <c r="WZR42" s="1241"/>
      <c r="WZS42" s="1241"/>
      <c r="WZT42" s="1241"/>
      <c r="WZU42" s="1241"/>
      <c r="WZV42" s="1241"/>
      <c r="WZW42" s="1241"/>
      <c r="WZX42" s="1241"/>
      <c r="WZY42" s="1241"/>
      <c r="WZZ42" s="1241"/>
      <c r="XAA42" s="1241"/>
      <c r="XAB42" s="1241"/>
      <c r="XAC42" s="1241"/>
      <c r="XAD42" s="1241"/>
      <c r="XAE42" s="1241"/>
      <c r="XAF42" s="1241"/>
      <c r="XAG42" s="1241"/>
      <c r="XAH42" s="1241"/>
      <c r="XAI42" s="1241"/>
      <c r="XAJ42" s="1241"/>
      <c r="XAK42" s="1241"/>
      <c r="XAL42" s="1241"/>
      <c r="XAM42" s="1241"/>
      <c r="XAN42" s="1241"/>
      <c r="XAO42" s="1241"/>
      <c r="XAP42" s="1241"/>
      <c r="XAQ42" s="1241"/>
      <c r="XAR42" s="1241"/>
      <c r="XAS42" s="1241"/>
      <c r="XAT42" s="1241"/>
      <c r="XAU42" s="1241"/>
      <c r="XAV42" s="1241"/>
      <c r="XAW42" s="1241"/>
      <c r="XAX42" s="1241"/>
      <c r="XAY42" s="1241"/>
      <c r="XAZ42" s="1241"/>
      <c r="XBA42" s="1241"/>
      <c r="XBB42" s="1241"/>
      <c r="XBC42" s="1241"/>
      <c r="XBD42" s="1241"/>
      <c r="XBE42" s="1241"/>
      <c r="XBF42" s="1241"/>
      <c r="XBG42" s="1241"/>
      <c r="XBH42" s="1241"/>
      <c r="XBI42" s="1241"/>
      <c r="XBJ42" s="1241"/>
      <c r="XBK42" s="1241"/>
      <c r="XBL42" s="1241"/>
      <c r="XBM42" s="1241"/>
      <c r="XBN42" s="1241"/>
      <c r="XBO42" s="1241"/>
      <c r="XBP42" s="1241"/>
      <c r="XBQ42" s="1241"/>
      <c r="XBR42" s="1241"/>
      <c r="XBS42" s="1241"/>
      <c r="XBT42" s="1241"/>
      <c r="XBU42" s="1241"/>
      <c r="XBV42" s="1241"/>
      <c r="XBW42" s="1241"/>
      <c r="XBX42" s="1241"/>
      <c r="XBY42" s="1241"/>
      <c r="XBZ42" s="1241"/>
      <c r="XCA42" s="1241"/>
      <c r="XCB42" s="1241"/>
      <c r="XCC42" s="1241"/>
      <c r="XCD42" s="1241"/>
      <c r="XCE42" s="1241"/>
      <c r="XCF42" s="1241"/>
      <c r="XCG42" s="1241"/>
      <c r="XCH42" s="1241"/>
      <c r="XCI42" s="1241"/>
      <c r="XCJ42" s="1241"/>
      <c r="XCK42" s="1241"/>
      <c r="XCL42" s="1241"/>
      <c r="XCM42" s="1241"/>
      <c r="XCN42" s="1241"/>
      <c r="XCO42" s="1241"/>
      <c r="XCP42" s="1241"/>
      <c r="XCQ42" s="1241"/>
      <c r="XCR42" s="1241"/>
      <c r="XCS42" s="1241"/>
      <c r="XCT42" s="1241"/>
      <c r="XCU42" s="1241"/>
      <c r="XCV42" s="1241"/>
      <c r="XCW42" s="1241"/>
      <c r="XCX42" s="1241"/>
      <c r="XCY42" s="1241"/>
      <c r="XCZ42" s="1241"/>
      <c r="XDA42" s="1241"/>
      <c r="XDB42" s="1241"/>
      <c r="XDC42" s="1241"/>
      <c r="XDD42" s="1241"/>
      <c r="XDE42" s="1241"/>
      <c r="XDF42" s="1241"/>
      <c r="XDG42" s="1241"/>
      <c r="XDH42" s="1241"/>
      <c r="XDI42" s="1241"/>
      <c r="XDJ42" s="1241"/>
      <c r="XDK42" s="1241"/>
      <c r="XDL42" s="1241"/>
      <c r="XDM42" s="1241"/>
      <c r="XDN42" s="1241"/>
      <c r="XDO42" s="1241"/>
      <c r="XDP42" s="1241"/>
      <c r="XDQ42" s="1241"/>
      <c r="XDR42" s="1241"/>
      <c r="XDS42" s="1241"/>
      <c r="XDT42" s="1241"/>
      <c r="XDU42" s="1241"/>
      <c r="XDV42" s="1241"/>
      <c r="XDW42" s="1241"/>
      <c r="XDX42" s="1241"/>
      <c r="XDY42" s="1241"/>
      <c r="XDZ42" s="1241"/>
      <c r="XEA42" s="1241"/>
      <c r="XEB42" s="1241"/>
      <c r="XEC42" s="1241"/>
      <c r="XED42" s="1241"/>
      <c r="XEE42" s="1241"/>
      <c r="XEF42" s="1241"/>
      <c r="XEG42" s="1241"/>
      <c r="XEH42" s="1241"/>
      <c r="XEI42" s="1241"/>
      <c r="XEJ42" s="1241"/>
      <c r="XEK42" s="1241"/>
      <c r="XEL42" s="1241"/>
      <c r="XEM42" s="1241"/>
      <c r="XEN42" s="1241"/>
      <c r="XEO42" s="1241"/>
      <c r="XEP42" s="1241"/>
      <c r="XEQ42" s="1241"/>
      <c r="XER42" s="1241"/>
      <c r="XES42" s="1241"/>
      <c r="XET42" s="1241"/>
      <c r="XEU42" s="1241"/>
      <c r="XEV42" s="1241"/>
      <c r="XEW42" s="1241"/>
      <c r="XEX42" s="1241"/>
      <c r="XEY42" s="1241"/>
      <c r="XEZ42" s="1241"/>
      <c r="XFA42" s="1241"/>
    </row>
    <row r="43" spans="1:16381" s="295" customFormat="1" ht="15" customHeight="1" x14ac:dyDescent="0.25">
      <c r="A43" s="1329"/>
      <c r="B43" s="1773" t="s">
        <v>1619</v>
      </c>
      <c r="C43" s="1760" t="s">
        <v>14</v>
      </c>
      <c r="D43" s="1996" t="str">
        <f>CONCATENATE("Col ", LEFT(ADDRESS(ROW('Leverage Ratio'!G1),COLUMN('Leverage Ratio'!G1),4), 1))</f>
        <v>Col G</v>
      </c>
      <c r="E43" s="1996" t="str">
        <f>CONCATENATE("Col ", LEFT(ADDRESS(ROW('Leverage Ratio'!H1),COLUMN('Leverage Ratio'!H1),4), 1))</f>
        <v>Col H</v>
      </c>
      <c r="F43" s="1993" t="str">
        <f>CONCATENATE("Col ", LEFT(ADDRESS(ROW('Leverage Ratio'!I1),COLUMN('Leverage Ratio'!I1),4), 1))</f>
        <v>Col I</v>
      </c>
      <c r="G43" s="1993" t="str">
        <f>CONCATENATE("Col ", LEFT(ADDRESS(ROW('Leverage Ratio'!J1),COLUMN('Leverage Ratio'!J1),4), 1))</f>
        <v>Col J</v>
      </c>
      <c r="H43" s="1993" t="str">
        <f>CONCATENATE("Col ", LEFT(ADDRESS(ROW('Leverage Ratio'!K1),COLUMN('Leverage Ratio'!K1),4), 1))</f>
        <v>Col K</v>
      </c>
      <c r="I43" s="1242"/>
      <c r="J43" s="1242"/>
      <c r="K43" s="1242"/>
      <c r="L43" s="1242"/>
      <c r="M43" s="1242"/>
      <c r="N43" s="1242"/>
      <c r="O43" s="1242"/>
      <c r="P43" s="1242"/>
      <c r="Q43" s="1242"/>
      <c r="AN43" s="1330"/>
    </row>
    <row r="44" spans="1:16381" s="295" customFormat="1" ht="15" customHeight="1" x14ac:dyDescent="0.25">
      <c r="A44" s="1329"/>
      <c r="B44" s="1769" t="s">
        <v>1624</v>
      </c>
      <c r="C44" s="1775" t="str">
        <f>CONCATENATE('Leverage Ratio'!$J$4, ": ", 'Leverage Ratio'!C10)</f>
        <v>Check: accounting ≤ gross value: SFT agent transactions eligible for the exceptional treatment</v>
      </c>
      <c r="D44" s="1759"/>
      <c r="E44" s="1759"/>
      <c r="F44" s="1774"/>
      <c r="G44" s="1771" t="str">
        <f>'Leverage Ratio'!J10</f>
        <v/>
      </c>
      <c r="H44" s="1766"/>
      <c r="I44" s="1242"/>
      <c r="J44" s="1242"/>
      <c r="K44" s="1242"/>
      <c r="L44" s="1242"/>
      <c r="M44" s="1242"/>
      <c r="N44" s="1242"/>
      <c r="O44" s="1242"/>
      <c r="P44" s="1242"/>
      <c r="Q44" s="1242"/>
      <c r="AN44" s="1330"/>
    </row>
    <row r="45" spans="1:16381" s="295" customFormat="1" ht="15" customHeight="1" x14ac:dyDescent="0.25">
      <c r="A45" s="1329"/>
      <c r="B45" s="474" t="s">
        <v>1624</v>
      </c>
      <c r="C45" s="1498" t="str">
        <f>CONCATENATE('Leverage Ratio'!$J$4, ": ", 'Leverage Ratio'!C11)</f>
        <v>Check: accounting ≤ gross value: Other SFTs</v>
      </c>
      <c r="D45" s="471"/>
      <c r="E45" s="471"/>
      <c r="F45" s="469"/>
      <c r="G45" s="1639" t="str">
        <f>'Leverage Ratio'!J11</f>
        <v/>
      </c>
      <c r="H45" s="466"/>
      <c r="I45" s="1242"/>
      <c r="J45" s="1242"/>
      <c r="K45" s="1242"/>
      <c r="L45" s="1242"/>
      <c r="M45" s="1242"/>
      <c r="N45" s="1242"/>
      <c r="O45" s="1242"/>
      <c r="P45" s="1242"/>
      <c r="Q45" s="1242"/>
      <c r="AN45" s="1330"/>
    </row>
    <row r="46" spans="1:16381" s="295" customFormat="1" ht="15" customHeight="1" x14ac:dyDescent="0.25">
      <c r="A46" s="1329"/>
      <c r="B46" s="474" t="s">
        <v>1624</v>
      </c>
      <c r="C46" s="1498" t="str">
        <f>CONCATENATE('Leverage Ratio'!$J$4, ": ", 'Leverage Ratio'!C16)</f>
        <v>Check: accounting ≤ gross value: Cash pooling transactions; of which:</v>
      </c>
      <c r="D46" s="471"/>
      <c r="E46" s="471"/>
      <c r="F46" s="469"/>
      <c r="G46" s="1639" t="str">
        <f>'Leverage Ratio'!J16</f>
        <v/>
      </c>
      <c r="H46" s="466"/>
      <c r="I46" s="1242"/>
      <c r="J46" s="1242"/>
      <c r="K46" s="1242"/>
      <c r="L46" s="1242"/>
      <c r="M46" s="1242"/>
      <c r="N46" s="1242"/>
      <c r="O46" s="1242"/>
      <c r="P46" s="1242"/>
      <c r="Q46" s="1242"/>
      <c r="AN46" s="1330"/>
    </row>
    <row r="47" spans="1:16381" s="295" customFormat="1" ht="15" customHeight="1" x14ac:dyDescent="0.25">
      <c r="A47" s="1329"/>
      <c r="B47" s="474" t="s">
        <v>1624</v>
      </c>
      <c r="C47" s="1498" t="str">
        <f>CONCATENATE('Leverage Ratio'!$J$4, ": ", 'Leverage Ratio'!C17)</f>
        <v>Check: accounting ≤ gross value: Cash pooling transactions that meet the criteria of paragraph 31</v>
      </c>
      <c r="D47" s="471"/>
      <c r="E47" s="471"/>
      <c r="F47" s="469"/>
      <c r="G47" s="1639" t="str">
        <f>'Leverage Ratio'!J17</f>
        <v/>
      </c>
      <c r="H47" s="466"/>
      <c r="I47" s="1242"/>
      <c r="J47" s="1242"/>
      <c r="K47" s="1242"/>
      <c r="L47" s="1242"/>
      <c r="M47" s="1242"/>
      <c r="N47" s="1242"/>
      <c r="O47" s="1242"/>
      <c r="P47" s="1242"/>
      <c r="Q47" s="1242"/>
      <c r="AN47" s="1330"/>
    </row>
    <row r="48" spans="1:16381" s="295" customFormat="1" ht="15" customHeight="1" x14ac:dyDescent="0.25">
      <c r="A48" s="1329"/>
      <c r="B48" s="474" t="s">
        <v>1624</v>
      </c>
      <c r="C48" s="1498" t="str">
        <f>'Leverage Ratio'!C18</f>
        <v>Check: total ≥ of which amount</v>
      </c>
      <c r="D48" s="471"/>
      <c r="E48" s="1352" t="str">
        <f>'Leverage Ratio'!H18</f>
        <v/>
      </c>
      <c r="F48" s="1639" t="str">
        <f>'Leverage Ratio'!I18</f>
        <v/>
      </c>
      <c r="G48" s="469"/>
      <c r="H48" s="466"/>
      <c r="I48" s="1242"/>
      <c r="J48" s="1242"/>
      <c r="K48" s="1242"/>
      <c r="L48" s="1242"/>
      <c r="M48" s="1242"/>
      <c r="N48" s="1242"/>
      <c r="O48" s="1242"/>
      <c r="P48" s="1242"/>
      <c r="Q48" s="1242"/>
      <c r="AN48" s="1330"/>
    </row>
    <row r="49" spans="1:40" s="295" customFormat="1" ht="15" customHeight="1" x14ac:dyDescent="0.25">
      <c r="A49" s="1329"/>
      <c r="B49" s="474" t="s">
        <v>1624</v>
      </c>
      <c r="C49" s="1498" t="str">
        <f>'Leverage Ratio'!C19</f>
        <v>Check: gross value ≥ exposure value ≥ net value</v>
      </c>
      <c r="D49" s="471"/>
      <c r="E49" s="471"/>
      <c r="F49" s="1639" t="str">
        <f>'Leverage Ratio'!I19</f>
        <v/>
      </c>
      <c r="G49" s="469"/>
      <c r="H49" s="466"/>
      <c r="I49" s="1242"/>
      <c r="J49" s="1242"/>
      <c r="K49" s="1242"/>
      <c r="L49" s="1242"/>
      <c r="M49" s="1242"/>
      <c r="N49" s="1242"/>
      <c r="O49" s="1242"/>
      <c r="P49" s="1242"/>
      <c r="Q49" s="1242"/>
      <c r="AN49" s="1330"/>
    </row>
    <row r="50" spans="1:40" s="295" customFormat="1" ht="15" customHeight="1" x14ac:dyDescent="0.25">
      <c r="A50" s="1329"/>
      <c r="B50" s="474" t="s">
        <v>1624</v>
      </c>
      <c r="C50" s="1498" t="str">
        <f>'Leverage Ratio'!C20</f>
        <v>Check: consistent reporting in rows 16, 17, 155 and 156</v>
      </c>
      <c r="D50" s="471"/>
      <c r="E50" s="471"/>
      <c r="F50" s="1639" t="str">
        <f>'Leverage Ratio'!I20</f>
        <v/>
      </c>
      <c r="G50" s="469"/>
      <c r="H50" s="466"/>
      <c r="I50" s="1242"/>
      <c r="J50" s="1242"/>
      <c r="K50" s="1242"/>
      <c r="L50" s="1242"/>
      <c r="M50" s="1242"/>
      <c r="N50" s="1242"/>
      <c r="O50" s="1242"/>
      <c r="P50" s="1242"/>
      <c r="Q50" s="1242"/>
      <c r="AN50" s="1330"/>
    </row>
    <row r="51" spans="1:40" s="295" customFormat="1" ht="15" customHeight="1" x14ac:dyDescent="0.25">
      <c r="A51" s="1329"/>
      <c r="B51" s="474" t="s">
        <v>1624</v>
      </c>
      <c r="C51" s="1498" t="str">
        <f>'Leverage Ratio'!C23</f>
        <v>Check: total ≥ of which amount</v>
      </c>
      <c r="D51" s="471"/>
      <c r="E51" s="471"/>
      <c r="F51" s="2263" t="str">
        <f>'Leverage Ratio'!I23</f>
        <v/>
      </c>
      <c r="G51" s="469"/>
      <c r="H51" s="466"/>
      <c r="I51" s="1242"/>
      <c r="J51" s="1242"/>
      <c r="K51" s="1242"/>
      <c r="L51" s="1242"/>
      <c r="M51" s="1242"/>
      <c r="N51" s="1242"/>
      <c r="O51" s="1242"/>
      <c r="P51" s="1242"/>
      <c r="Q51" s="1242"/>
      <c r="AN51" s="1330"/>
    </row>
    <row r="52" spans="1:40" s="295" customFormat="1" ht="15" customHeight="1" x14ac:dyDescent="0.25">
      <c r="A52" s="1329"/>
      <c r="B52" s="474" t="s">
        <v>1620</v>
      </c>
      <c r="C52" s="1498" t="str">
        <f>'Leverage Ratio'!C31</f>
        <v>Check: total ≥ of which amount</v>
      </c>
      <c r="D52" s="471"/>
      <c r="E52" s="471"/>
      <c r="F52" s="471"/>
      <c r="G52" s="469"/>
      <c r="H52" s="1639" t="str">
        <f>'Leverage Ratio'!K31</f>
        <v/>
      </c>
      <c r="I52" s="1242"/>
      <c r="J52" s="1242"/>
      <c r="K52" s="1242"/>
      <c r="L52" s="1242"/>
      <c r="M52" s="1242"/>
      <c r="N52" s="1242"/>
      <c r="O52" s="1242"/>
      <c r="P52" s="1242"/>
      <c r="Q52" s="1242"/>
      <c r="AN52" s="1330"/>
    </row>
    <row r="53" spans="1:40" s="295" customFormat="1" ht="15" customHeight="1" x14ac:dyDescent="0.25">
      <c r="A53" s="1329"/>
      <c r="B53" s="474" t="s">
        <v>1620</v>
      </c>
      <c r="C53" s="1498" t="str">
        <f>'Leverage Ratio'!C34</f>
        <v>Check: total ≥ of which amount</v>
      </c>
      <c r="D53" s="471"/>
      <c r="E53" s="471"/>
      <c r="F53" s="471"/>
      <c r="G53" s="469"/>
      <c r="H53" s="1639" t="str">
        <f>'Leverage Ratio'!K34</f>
        <v/>
      </c>
      <c r="I53" s="1242"/>
      <c r="J53" s="1242"/>
      <c r="K53" s="1242"/>
      <c r="L53" s="1242"/>
      <c r="M53" s="1242"/>
      <c r="N53" s="1242"/>
      <c r="O53" s="1242"/>
      <c r="P53" s="1242"/>
      <c r="Q53" s="1242"/>
      <c r="AN53" s="1330"/>
    </row>
    <row r="54" spans="1:40" s="295" customFormat="1" ht="15" customHeight="1" x14ac:dyDescent="0.25">
      <c r="A54" s="1329"/>
      <c r="B54" s="474" t="s">
        <v>1620</v>
      </c>
      <c r="C54" s="1498" t="str">
        <f>'Leverage Ratio'!C48:H48</f>
        <v>Check: sum of OBS items ≥ deduction of eligible specific and general provisions in row 46</v>
      </c>
      <c r="D54" s="471"/>
      <c r="E54" s="471"/>
      <c r="F54" s="469"/>
      <c r="G54" s="1340" t="str">
        <f>'Leverage Ratio'!J48</f>
        <v/>
      </c>
      <c r="H54" s="466"/>
      <c r="I54" s="1242"/>
      <c r="J54" s="1242"/>
      <c r="K54" s="1242"/>
      <c r="L54" s="1242"/>
      <c r="M54" s="1242"/>
      <c r="N54" s="1242"/>
      <c r="O54" s="1242"/>
      <c r="P54" s="1242"/>
      <c r="Q54" s="1242"/>
      <c r="AN54" s="1330"/>
    </row>
    <row r="55" spans="1:40" s="295" customFormat="1" ht="15" customHeight="1" x14ac:dyDescent="0.25">
      <c r="A55" s="1329"/>
      <c r="B55" s="474" t="s">
        <v>1622</v>
      </c>
      <c r="C55" s="1498" t="str">
        <f>'Leverage Ratio'!C79:H79</f>
        <v>Check: credit derivatives are consistently filled-in (see reporting instructions for more details)</v>
      </c>
      <c r="D55" s="471"/>
      <c r="E55" s="471"/>
      <c r="F55" s="1340" t="str">
        <f>'Leverage Ratio'!I79</f>
        <v/>
      </c>
      <c r="G55" s="1340" t="str">
        <f>'Leverage Ratio'!J79</f>
        <v/>
      </c>
      <c r="H55" s="1639" t="str">
        <f>'Leverage Ratio'!K79</f>
        <v/>
      </c>
      <c r="I55" s="1242"/>
      <c r="J55" s="1242"/>
      <c r="K55" s="1242"/>
      <c r="L55" s="1242"/>
      <c r="M55" s="1242"/>
      <c r="N55" s="1242"/>
      <c r="O55" s="1242"/>
      <c r="P55" s="1242"/>
      <c r="Q55" s="1242"/>
      <c r="AN55" s="1330"/>
    </row>
    <row r="56" spans="1:40" s="295" customFormat="1" ht="15" customHeight="1" x14ac:dyDescent="0.25">
      <c r="A56" s="1329"/>
      <c r="B56" s="474" t="s">
        <v>1632</v>
      </c>
      <c r="C56" s="1498" t="str">
        <f>'Leverage Ratio'!C86</f>
        <v>Check: of which: PFE of centrally cleared client trades should not be greater than potential future exposure</v>
      </c>
      <c r="D56" s="471"/>
      <c r="E56" s="471"/>
      <c r="F56" s="469"/>
      <c r="G56" s="469"/>
      <c r="H56" s="1639" t="str">
        <f>'Leverage Ratio'!K86</f>
        <v/>
      </c>
      <c r="I56" s="1242"/>
      <c r="J56" s="1242"/>
      <c r="K56" s="1242"/>
      <c r="L56" s="1242"/>
      <c r="M56" s="1242"/>
      <c r="N56" s="1242"/>
      <c r="O56" s="1242"/>
      <c r="P56" s="1242"/>
      <c r="Q56" s="1242"/>
      <c r="AN56" s="1330"/>
    </row>
    <row r="57" spans="1:40" s="295" customFormat="1" ht="15" customHeight="1" x14ac:dyDescent="0.25">
      <c r="A57" s="1329"/>
      <c r="B57" s="474" t="s">
        <v>2129</v>
      </c>
      <c r="C57" s="1498" t="str">
        <f>'Leverage Ratio'!C117</f>
        <v>Check: PSEs in rows 115 and 116 should be less than or equal to overall PSEs in row 114</v>
      </c>
      <c r="D57" s="471"/>
      <c r="E57" s="471"/>
      <c r="F57" s="469"/>
      <c r="G57" s="469"/>
      <c r="H57" s="1639" t="str">
        <f>'Leverage Ratio'!K117</f>
        <v/>
      </c>
      <c r="I57" s="1242"/>
      <c r="J57" s="1242"/>
      <c r="K57" s="1242"/>
      <c r="L57" s="1242"/>
      <c r="M57" s="1242"/>
      <c r="N57" s="1242"/>
      <c r="O57" s="1242"/>
      <c r="P57" s="1242"/>
      <c r="Q57" s="1242"/>
      <c r="AN57" s="1330"/>
    </row>
    <row r="58" spans="1:40" s="295" customFormat="1" ht="15" customHeight="1" x14ac:dyDescent="0.25">
      <c r="A58" s="1329"/>
      <c r="B58" s="474" t="s">
        <v>2129</v>
      </c>
      <c r="C58" s="1498" t="str">
        <f>'Leverage Ratio'!C134</f>
        <v>Check: securitisation exposures should be lower than or equal total other exposures</v>
      </c>
      <c r="D58" s="471"/>
      <c r="E58" s="471"/>
      <c r="F58" s="469"/>
      <c r="G58" s="469"/>
      <c r="H58" s="1639" t="str">
        <f>'Leverage Ratio'!K134</f>
        <v/>
      </c>
      <c r="I58" s="1242"/>
      <c r="J58" s="1242"/>
      <c r="K58" s="1242"/>
      <c r="L58" s="1242"/>
      <c r="M58" s="1242"/>
      <c r="N58" s="1242"/>
      <c r="O58" s="1242"/>
      <c r="P58" s="1242"/>
      <c r="Q58" s="1242"/>
      <c r="AN58" s="1330"/>
    </row>
    <row r="59" spans="1:40" s="295" customFormat="1" ht="15" customHeight="1" x14ac:dyDescent="0.25">
      <c r="A59" s="1329"/>
      <c r="B59" s="504" t="s">
        <v>2130</v>
      </c>
      <c r="C59" s="1363" t="str">
        <f>'Leverage Ratio'!C157</f>
        <v>Check: total ≥ of which amount</v>
      </c>
      <c r="D59" s="471"/>
      <c r="E59" s="2027" t="str">
        <f>'Leverage Ratio'!H157</f>
        <v/>
      </c>
      <c r="F59" s="1778"/>
      <c r="G59" s="1778"/>
      <c r="H59" s="1778"/>
      <c r="I59" s="1242"/>
      <c r="J59" s="1242"/>
      <c r="K59" s="1242"/>
      <c r="L59" s="1242"/>
      <c r="M59" s="1242"/>
      <c r="N59" s="1242"/>
      <c r="O59" s="1242"/>
      <c r="P59" s="1242"/>
      <c r="Q59" s="1242"/>
      <c r="AN59" s="1330"/>
    </row>
    <row r="60" spans="1:40" s="295" customFormat="1" ht="15" customHeight="1" x14ac:dyDescent="0.25">
      <c r="A60" s="1329"/>
      <c r="B60" s="474" t="s">
        <v>2227</v>
      </c>
      <c r="C60" s="1498" t="str">
        <f>'Leverage Ratio'!B251</f>
        <v>Check: non-cash IM received before haircut ≥ non-cash IM received after haircut</v>
      </c>
      <c r="D60" s="471"/>
      <c r="E60" s="471"/>
      <c r="F60" s="1344" t="str">
        <f>'Leverage Ratio'!I251</f>
        <v>Pass</v>
      </c>
      <c r="G60" s="469"/>
      <c r="H60" s="466"/>
      <c r="J60" s="1333"/>
      <c r="L60" s="1333"/>
      <c r="N60" s="1333"/>
      <c r="Q60" s="1333"/>
      <c r="R60" s="1333"/>
      <c r="S60" s="1333"/>
      <c r="T60" s="1333"/>
      <c r="U60" s="1333"/>
      <c r="V60" s="1333"/>
      <c r="AN60" s="1330"/>
    </row>
    <row r="61" spans="1:40" s="295" customFormat="1" ht="30" customHeight="1" x14ac:dyDescent="0.25">
      <c r="A61" s="1329"/>
      <c r="B61" s="474" t="s">
        <v>2227</v>
      </c>
      <c r="C61" s="1498" t="str">
        <f>'Leverage Ratio'!B252</f>
        <v>Check: LR exposure measure using SA-CCR without an IM offset to PFE ≥ LR exposure measure using SA-CCR with an IM offset to PFE</v>
      </c>
      <c r="D61" s="471"/>
      <c r="E61" s="471"/>
      <c r="F61" s="1344" t="str">
        <f>'Leverage Ratio'!I252</f>
        <v>Pass</v>
      </c>
      <c r="G61" s="469"/>
      <c r="H61" s="466"/>
      <c r="J61" s="1333"/>
      <c r="L61" s="1333"/>
      <c r="N61" s="1333"/>
      <c r="Q61" s="1333"/>
      <c r="R61" s="1333"/>
      <c r="S61" s="1333"/>
      <c r="T61" s="1333"/>
      <c r="U61" s="1333"/>
      <c r="V61" s="1333"/>
      <c r="AN61" s="1330"/>
    </row>
    <row r="62" spans="1:40" s="295" customFormat="1" ht="15" customHeight="1" x14ac:dyDescent="0.25">
      <c r="A62" s="1329"/>
      <c r="B62" s="474" t="s">
        <v>2227</v>
      </c>
      <c r="C62" s="1498" t="str">
        <f>'Leverage Ratio'!B253</f>
        <v>Check: portfolio totals ≥ sum of values per client</v>
      </c>
      <c r="D62" s="471"/>
      <c r="E62" s="471"/>
      <c r="F62" s="1344" t="str">
        <f>'Leverage Ratio'!I253</f>
        <v>Pass</v>
      </c>
      <c r="G62" s="469"/>
      <c r="H62" s="466"/>
      <c r="J62" s="1333"/>
      <c r="L62" s="1333"/>
      <c r="N62" s="1333"/>
      <c r="Q62" s="1333"/>
      <c r="R62" s="1333"/>
      <c r="S62" s="1333"/>
      <c r="T62" s="1333"/>
      <c r="U62" s="1333"/>
      <c r="V62" s="1333"/>
      <c r="AN62" s="1330"/>
    </row>
    <row r="63" spans="1:40" s="295" customFormat="1" ht="30" customHeight="1" x14ac:dyDescent="0.25">
      <c r="A63" s="1329"/>
      <c r="B63" s="474" t="s">
        <v>2227</v>
      </c>
      <c r="C63" s="1498" t="str">
        <f>'Leverage Ratio'!B254</f>
        <v>Check: cash IM received and reported in panel I ≥ cash IM received in the client leg of QCCP cleared derivatives (panels M1 + M2)</v>
      </c>
      <c r="D63" s="471"/>
      <c r="E63" s="471"/>
      <c r="F63" s="1344" t="str">
        <f>'Leverage Ratio'!I254</f>
        <v>Pass</v>
      </c>
      <c r="G63" s="469"/>
      <c r="H63" s="466"/>
      <c r="J63" s="1333"/>
      <c r="L63" s="1333"/>
      <c r="N63" s="1333"/>
      <c r="Q63" s="1333"/>
      <c r="R63" s="1333"/>
      <c r="S63" s="1333"/>
      <c r="T63" s="1333"/>
      <c r="U63" s="1333"/>
      <c r="V63" s="1333"/>
      <c r="AN63" s="1330"/>
    </row>
    <row r="64" spans="1:40" s="295" customFormat="1" ht="30" customHeight="1" x14ac:dyDescent="0.25">
      <c r="A64" s="1329"/>
      <c r="B64" s="474" t="s">
        <v>2227</v>
      </c>
      <c r="C64" s="1498" t="str">
        <f>'Leverage Ratio'!B255</f>
        <v>Check: non-cash IM received and reported in panel I ≥ non-cash IM received in the client leg of QCCP cleared derivatives (panels M1 + M2)</v>
      </c>
      <c r="D64" s="471"/>
      <c r="E64" s="471"/>
      <c r="F64" s="1344" t="str">
        <f>'Leverage Ratio'!I255</f>
        <v>Pass</v>
      </c>
      <c r="G64" s="469"/>
      <c r="H64" s="466"/>
      <c r="J64" s="1333"/>
      <c r="L64" s="1333"/>
      <c r="N64" s="1333"/>
      <c r="Q64" s="1333"/>
      <c r="R64" s="1333"/>
      <c r="S64" s="1333"/>
      <c r="T64" s="1333"/>
      <c r="U64" s="1333"/>
      <c r="V64" s="1333"/>
      <c r="AN64" s="1330"/>
    </row>
    <row r="65" spans="1:16381" s="295" customFormat="1" ht="30" customHeight="1" x14ac:dyDescent="0.25">
      <c r="A65" s="1329"/>
      <c r="B65" s="474" t="s">
        <v>2227</v>
      </c>
      <c r="C65" s="1498" t="str">
        <f>'Leverage Ratio'!B256</f>
        <v>Check: LR exposure measure using unmodified SA-CCR * 1.4 ≥ portfolio total LR exposure measure using SA-CCR with an IM offset to PFE (panels M1 + M2 + M3)</v>
      </c>
      <c r="D65" s="471"/>
      <c r="E65" s="471"/>
      <c r="F65" s="1344" t="str">
        <f>'Leverage Ratio'!I256</f>
        <v>Pass</v>
      </c>
      <c r="G65" s="469"/>
      <c r="H65" s="466"/>
      <c r="J65" s="1333"/>
      <c r="L65" s="1333"/>
      <c r="N65" s="1333"/>
      <c r="Q65" s="1333"/>
      <c r="R65" s="1333"/>
      <c r="S65" s="1333"/>
      <c r="T65" s="1333"/>
      <c r="U65" s="1333"/>
      <c r="V65" s="1333"/>
      <c r="AN65" s="1330"/>
    </row>
    <row r="66" spans="1:16381" s="295" customFormat="1" ht="30" customHeight="1" x14ac:dyDescent="0.25">
      <c r="A66" s="1329"/>
      <c r="B66" s="474" t="s">
        <v>2227</v>
      </c>
      <c r="C66" s="1498" t="str">
        <f>'Leverage Ratio'!B257</f>
        <v>Check: LR exposure measure using unmodified SA-CCR * 1.4 ≥ portfolio total exposure using SA-CCR with IM offset to PFE in the client leg of QCCP cleared derivatives (panels M1 + M2)</v>
      </c>
      <c r="D66" s="471"/>
      <c r="E66" s="471"/>
      <c r="F66" s="1344" t="str">
        <f>'Leverage Ratio'!I257</f>
        <v>Pass</v>
      </c>
      <c r="G66" s="469"/>
      <c r="H66" s="466"/>
      <c r="J66" s="1333"/>
      <c r="L66" s="1333"/>
      <c r="N66" s="1333"/>
      <c r="Q66" s="1333"/>
      <c r="R66" s="1333"/>
      <c r="S66" s="1333"/>
      <c r="T66" s="1333"/>
      <c r="U66" s="1333"/>
      <c r="V66" s="1333"/>
      <c r="AN66" s="1330"/>
    </row>
    <row r="67" spans="1:16381" s="295" customFormat="1" ht="15" customHeight="1" x14ac:dyDescent="0.25">
      <c r="A67" s="1329"/>
      <c r="B67" s="474" t="s">
        <v>2228</v>
      </c>
      <c r="C67" s="1498" t="str">
        <f>'Leverage Ratio'!B318</f>
        <v>Check: non-cash IM received before haircut ≥ non-cash IM received after haircut</v>
      </c>
      <c r="D67" s="2020" t="str">
        <f>'Leverage Ratio'!G318</f>
        <v>Pass</v>
      </c>
      <c r="E67" s="471"/>
      <c r="F67" s="469"/>
      <c r="G67" s="469"/>
      <c r="H67" s="466"/>
      <c r="J67" s="1333"/>
      <c r="L67" s="1333"/>
      <c r="N67" s="1333"/>
      <c r="Q67" s="1333"/>
      <c r="R67" s="1333"/>
      <c r="S67" s="1333"/>
      <c r="T67" s="1333"/>
      <c r="U67" s="1333"/>
      <c r="V67" s="1333"/>
      <c r="AN67" s="1330"/>
    </row>
    <row r="68" spans="1:16381" s="295" customFormat="1" ht="30" customHeight="1" x14ac:dyDescent="0.25">
      <c r="A68" s="1329"/>
      <c r="B68" s="474" t="s">
        <v>2228</v>
      </c>
      <c r="C68" s="1498" t="str">
        <f>'Leverage Ratio'!B319</f>
        <v>Check: LR exposure measure using SA-CCR without an IM offset to PFE ≥ LR exposure measure using SA-CCR with an IM offset to PFE</v>
      </c>
      <c r="D68" s="2020" t="str">
        <f>'Leverage Ratio'!G319</f>
        <v>Pass</v>
      </c>
      <c r="E68" s="471"/>
      <c r="F68" s="469"/>
      <c r="G68" s="469"/>
      <c r="H68" s="466"/>
      <c r="J68" s="1333"/>
      <c r="L68" s="1333"/>
      <c r="N68" s="1333"/>
      <c r="Q68" s="1333"/>
      <c r="R68" s="1333"/>
      <c r="S68" s="1333"/>
      <c r="T68" s="1333"/>
      <c r="U68" s="1333"/>
      <c r="V68" s="1333"/>
      <c r="AN68" s="1330"/>
    </row>
    <row r="69" spans="1:16381" s="295" customFormat="1" ht="15" customHeight="1" x14ac:dyDescent="0.25">
      <c r="A69" s="1329"/>
      <c r="B69" s="474" t="s">
        <v>2228</v>
      </c>
      <c r="C69" s="1498" t="str">
        <f>'Leverage Ratio'!B320</f>
        <v>Check: portfolio totals ≥ sum of values per client</v>
      </c>
      <c r="D69" s="2020" t="str">
        <f>'Leverage Ratio'!G320</f>
        <v>Pass</v>
      </c>
      <c r="E69" s="471"/>
      <c r="F69" s="469"/>
      <c r="G69" s="469"/>
      <c r="H69" s="466"/>
      <c r="J69" s="1333"/>
      <c r="L69" s="1333"/>
      <c r="N69" s="1333"/>
      <c r="Q69" s="1333"/>
      <c r="R69" s="1333"/>
      <c r="S69" s="1333"/>
      <c r="T69" s="1333"/>
      <c r="U69" s="1333"/>
      <c r="V69" s="1333"/>
      <c r="AN69" s="1330"/>
    </row>
    <row r="70" spans="1:16381" s="295" customFormat="1" ht="15" customHeight="1" x14ac:dyDescent="0.25">
      <c r="A70" s="1329"/>
      <c r="B70" s="474" t="s">
        <v>2229</v>
      </c>
      <c r="C70" s="1498" t="str">
        <f>'Leverage Ratio'!B381</f>
        <v>Check: non-cash IM received before haircut ≥ non-cash IM received after haircut</v>
      </c>
      <c r="D70" s="2020" t="str">
        <f>'Leverage Ratio'!G381</f>
        <v>Pass</v>
      </c>
      <c r="E70" s="471"/>
      <c r="F70" s="469"/>
      <c r="G70" s="469"/>
      <c r="H70" s="466"/>
      <c r="J70" s="1333"/>
      <c r="L70" s="1333"/>
      <c r="N70" s="1333"/>
      <c r="Q70" s="1333"/>
      <c r="R70" s="1333"/>
      <c r="S70" s="1333"/>
      <c r="T70" s="1333"/>
      <c r="U70" s="1333"/>
      <c r="V70" s="1333"/>
      <c r="AN70" s="1330"/>
    </row>
    <row r="71" spans="1:16381" s="295" customFormat="1" ht="30" customHeight="1" x14ac:dyDescent="0.25">
      <c r="A71" s="1329"/>
      <c r="B71" s="474" t="s">
        <v>2229</v>
      </c>
      <c r="C71" s="1498" t="str">
        <f>'Leverage Ratio'!B382</f>
        <v>Check: LR exposure measure using SA-CCR without an IM offset to PFE ≥ LR exposure measure using SA-CCR with an IM offset to PFE</v>
      </c>
      <c r="D71" s="2020" t="str">
        <f>'Leverage Ratio'!G382</f>
        <v>Pass</v>
      </c>
      <c r="E71" s="471"/>
      <c r="F71" s="469"/>
      <c r="G71" s="469"/>
      <c r="H71" s="466"/>
      <c r="J71" s="1333"/>
      <c r="L71" s="1333"/>
      <c r="N71" s="1333"/>
      <c r="Q71" s="1333"/>
      <c r="R71" s="1333"/>
      <c r="S71" s="1333"/>
      <c r="T71" s="1333"/>
      <c r="U71" s="1333"/>
      <c r="V71" s="1333"/>
      <c r="AN71" s="1330"/>
    </row>
    <row r="72" spans="1:16381" s="295" customFormat="1" ht="15" customHeight="1" x14ac:dyDescent="0.25">
      <c r="A72" s="1329"/>
      <c r="B72" s="461" t="s">
        <v>2229</v>
      </c>
      <c r="C72" s="1331" t="str">
        <f>'Leverage Ratio'!B383</f>
        <v>Check: portfolio totals ≥ sum of values per client</v>
      </c>
      <c r="D72" s="2021" t="str">
        <f>'Leverage Ratio'!G383</f>
        <v>Pass</v>
      </c>
      <c r="E72" s="473"/>
      <c r="F72" s="773"/>
      <c r="G72" s="773"/>
      <c r="H72" s="774"/>
      <c r="J72" s="1333"/>
      <c r="L72" s="1333"/>
      <c r="N72" s="1333"/>
      <c r="Q72" s="1333"/>
      <c r="R72" s="1333"/>
      <c r="S72" s="1333"/>
      <c r="T72" s="1333"/>
      <c r="U72" s="1333"/>
      <c r="V72" s="1333"/>
      <c r="AN72" s="1330"/>
    </row>
    <row r="73" spans="1:16381" s="295" customFormat="1" ht="15" customHeight="1" x14ac:dyDescent="0.25">
      <c r="A73" s="1329"/>
      <c r="B73" s="1242"/>
      <c r="C73" s="1242"/>
      <c r="D73" s="1242"/>
      <c r="E73" s="1242"/>
      <c r="F73" s="1242"/>
      <c r="G73" s="1242"/>
      <c r="H73" s="1242"/>
      <c r="I73" s="1334"/>
      <c r="J73" s="1334"/>
      <c r="K73" s="1334"/>
      <c r="L73" s="1334"/>
      <c r="M73" s="1334"/>
      <c r="N73" s="1334"/>
      <c r="O73" s="1334"/>
      <c r="P73" s="1334"/>
      <c r="Q73" s="1334"/>
      <c r="R73" s="1334"/>
      <c r="S73" s="1242"/>
      <c r="T73" s="1242"/>
      <c r="U73" s="1242"/>
      <c r="V73" s="1242"/>
      <c r="W73" s="1332"/>
      <c r="AN73" s="1330"/>
    </row>
    <row r="74" spans="1:16381" s="295" customFormat="1" ht="45" customHeight="1" x14ac:dyDescent="0.25">
      <c r="A74" s="1787" t="s">
        <v>1779</v>
      </c>
      <c r="B74" s="1780"/>
      <c r="C74" s="1780"/>
      <c r="D74" s="1780"/>
      <c r="E74" s="1780"/>
      <c r="F74" s="1780"/>
      <c r="G74" s="1780"/>
      <c r="H74" s="1780"/>
      <c r="I74" s="1780"/>
      <c r="J74" s="1780"/>
      <c r="K74" s="1780"/>
      <c r="L74" s="1780"/>
      <c r="M74" s="1780"/>
      <c r="N74" s="1780"/>
      <c r="O74" s="1780"/>
      <c r="P74" s="1780"/>
      <c r="Q74" s="1780"/>
      <c r="R74" s="1780"/>
      <c r="S74" s="1780"/>
      <c r="T74" s="1780"/>
      <c r="U74" s="1780"/>
      <c r="V74" s="1780"/>
      <c r="W74" s="1242"/>
      <c r="X74" s="1780"/>
      <c r="Y74" s="1780"/>
      <c r="Z74" s="1780"/>
      <c r="AA74" s="2708"/>
      <c r="AB74" s="2708"/>
      <c r="AC74" s="2708"/>
      <c r="AD74" s="2708"/>
      <c r="AE74" s="2708"/>
      <c r="AF74" s="2708"/>
      <c r="AG74" s="2708"/>
      <c r="AH74" s="2708"/>
      <c r="AI74" s="2708"/>
      <c r="AJ74" s="1780"/>
      <c r="AK74" s="1780"/>
      <c r="AL74" s="1780"/>
      <c r="AM74" s="1780"/>
      <c r="AN74" s="1788"/>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c r="CB74" s="1241"/>
      <c r="CC74" s="1241"/>
      <c r="CD74" s="1241"/>
      <c r="CE74" s="1241"/>
      <c r="CF74" s="1241"/>
      <c r="CG74" s="1241"/>
      <c r="CH74" s="1241"/>
      <c r="CI74" s="1241"/>
      <c r="CJ74" s="1241"/>
      <c r="CK74" s="1241"/>
      <c r="CL74" s="1241"/>
      <c r="CM74" s="1241"/>
      <c r="CN74" s="1241"/>
      <c r="CO74" s="1241"/>
      <c r="CP74" s="1241"/>
      <c r="CQ74" s="1241"/>
      <c r="CR74" s="1241"/>
      <c r="CS74" s="1241"/>
      <c r="CT74" s="1241"/>
      <c r="CU74" s="1241"/>
      <c r="CV74" s="1241"/>
      <c r="CW74" s="1241"/>
      <c r="CX74" s="1241"/>
      <c r="CY74" s="1241"/>
      <c r="CZ74" s="1241"/>
      <c r="DA74" s="1241"/>
      <c r="DB74" s="1241"/>
      <c r="DC74" s="1241"/>
      <c r="DD74" s="1241"/>
      <c r="DE74" s="1241"/>
      <c r="DF74" s="1241"/>
      <c r="DG74" s="1241"/>
      <c r="DH74" s="1241"/>
      <c r="DI74" s="1241"/>
      <c r="DJ74" s="1241"/>
      <c r="DK74" s="1241"/>
      <c r="DL74" s="1241"/>
      <c r="DM74" s="1241"/>
      <c r="DN74" s="1241"/>
      <c r="DO74" s="1241"/>
      <c r="DP74" s="1241"/>
      <c r="DQ74" s="1241"/>
      <c r="DR74" s="1241"/>
      <c r="DS74" s="1241"/>
      <c r="DT74" s="1241"/>
      <c r="DU74" s="1241"/>
      <c r="DV74" s="1241"/>
      <c r="DW74" s="1241"/>
      <c r="DX74" s="1241"/>
      <c r="DY74" s="1241"/>
      <c r="DZ74" s="1241"/>
      <c r="EA74" s="1241"/>
      <c r="EB74" s="1241"/>
      <c r="EC74" s="1241"/>
      <c r="ED74" s="1241"/>
      <c r="EE74" s="1241"/>
      <c r="EF74" s="1241"/>
      <c r="EG74" s="1241"/>
      <c r="EH74" s="1241"/>
      <c r="EI74" s="1241"/>
      <c r="EJ74" s="1241"/>
      <c r="EK74" s="1241"/>
      <c r="EL74" s="1241"/>
      <c r="EM74" s="1241"/>
      <c r="EN74" s="1241"/>
      <c r="EO74" s="1241"/>
      <c r="EP74" s="1241"/>
      <c r="EQ74" s="1241"/>
      <c r="ER74" s="1241"/>
      <c r="ES74" s="1241"/>
      <c r="ET74" s="1241"/>
      <c r="EU74" s="1241"/>
      <c r="EV74" s="1241"/>
      <c r="EW74" s="1241"/>
      <c r="EX74" s="1241"/>
      <c r="EY74" s="1241"/>
      <c r="EZ74" s="1241"/>
      <c r="FA74" s="1241"/>
      <c r="FB74" s="1241"/>
      <c r="FC74" s="1241"/>
      <c r="FD74" s="1241"/>
      <c r="FE74" s="1241"/>
      <c r="FF74" s="1241"/>
      <c r="FG74" s="1241"/>
      <c r="FH74" s="1241"/>
      <c r="FI74" s="1241"/>
      <c r="FJ74" s="1241"/>
      <c r="FK74" s="1241"/>
      <c r="FL74" s="1241"/>
      <c r="FM74" s="1241"/>
      <c r="FN74" s="1241"/>
      <c r="FO74" s="1241"/>
      <c r="FP74" s="1241"/>
      <c r="FQ74" s="1241"/>
      <c r="FR74" s="1241"/>
      <c r="FS74" s="1241"/>
      <c r="FT74" s="1241"/>
      <c r="FU74" s="1241"/>
      <c r="FV74" s="1241"/>
      <c r="FW74" s="1241"/>
      <c r="FX74" s="1241"/>
      <c r="FY74" s="1241"/>
      <c r="FZ74" s="1241"/>
      <c r="GA74" s="1241"/>
      <c r="GB74" s="1241"/>
      <c r="GC74" s="1241"/>
      <c r="GD74" s="1241"/>
      <c r="GE74" s="1241"/>
      <c r="GF74" s="1241"/>
      <c r="GG74" s="1241"/>
      <c r="GH74" s="1241"/>
      <c r="GI74" s="1241"/>
      <c r="GJ74" s="1241"/>
      <c r="GK74" s="1241"/>
      <c r="GL74" s="1241"/>
      <c r="GM74" s="1241"/>
      <c r="GN74" s="1241"/>
      <c r="GO74" s="1241"/>
      <c r="GP74" s="1241"/>
      <c r="GQ74" s="1241"/>
      <c r="GR74" s="1241"/>
      <c r="GS74" s="1241"/>
      <c r="GT74" s="1241"/>
      <c r="GU74" s="1241"/>
      <c r="GV74" s="1241"/>
      <c r="GW74" s="1241"/>
      <c r="GX74" s="1241"/>
      <c r="GY74" s="1241"/>
      <c r="GZ74" s="1241"/>
      <c r="HA74" s="1241"/>
      <c r="HB74" s="1241"/>
      <c r="HC74" s="1241"/>
      <c r="HD74" s="1241"/>
      <c r="HE74" s="1241"/>
      <c r="HF74" s="1241"/>
      <c r="HG74" s="1241"/>
      <c r="HH74" s="1241"/>
      <c r="HI74" s="1241"/>
      <c r="HJ74" s="1241"/>
      <c r="HK74" s="1241"/>
      <c r="HL74" s="1241"/>
      <c r="HM74" s="1241"/>
      <c r="HN74" s="1241"/>
      <c r="HO74" s="1241"/>
      <c r="HP74" s="1241"/>
      <c r="HQ74" s="1241"/>
      <c r="HR74" s="1241"/>
      <c r="HS74" s="1241"/>
      <c r="HT74" s="1241"/>
      <c r="HU74" s="1241"/>
      <c r="HV74" s="1241"/>
      <c r="HW74" s="1241"/>
      <c r="HX74" s="1241"/>
      <c r="HY74" s="1241"/>
      <c r="HZ74" s="1241"/>
      <c r="IA74" s="1241"/>
      <c r="IB74" s="1241"/>
      <c r="IC74" s="1241"/>
      <c r="ID74" s="1241"/>
      <c r="IE74" s="1241"/>
      <c r="IF74" s="1241"/>
      <c r="IG74" s="1241"/>
      <c r="IH74" s="1241"/>
      <c r="II74" s="1241"/>
      <c r="IJ74" s="1241"/>
      <c r="IK74" s="1241"/>
      <c r="IL74" s="1241"/>
      <c r="IM74" s="1241"/>
      <c r="IN74" s="1241"/>
      <c r="IO74" s="1241"/>
      <c r="IP74" s="1241"/>
      <c r="IQ74" s="1241"/>
      <c r="IR74" s="1241"/>
      <c r="IS74" s="1241"/>
      <c r="IT74" s="1241"/>
      <c r="IU74" s="1241"/>
      <c r="IV74" s="1241"/>
      <c r="IW74" s="1241"/>
      <c r="IX74" s="1241"/>
      <c r="IY74" s="1241"/>
      <c r="IZ74" s="1241"/>
      <c r="JA74" s="1241"/>
      <c r="JB74" s="1241"/>
      <c r="JC74" s="1241"/>
      <c r="JD74" s="1241"/>
      <c r="JE74" s="1241"/>
      <c r="JF74" s="1241"/>
      <c r="JG74" s="1241"/>
      <c r="JH74" s="1241"/>
      <c r="JI74" s="1241"/>
      <c r="JJ74" s="1241"/>
      <c r="JK74" s="1241"/>
      <c r="JL74" s="1241"/>
      <c r="JM74" s="1241"/>
      <c r="JN74" s="1241"/>
      <c r="JO74" s="1241"/>
      <c r="JP74" s="1241"/>
      <c r="JQ74" s="1241"/>
      <c r="JR74" s="1241"/>
      <c r="JS74" s="1241"/>
      <c r="JT74" s="1241"/>
      <c r="JU74" s="1241"/>
      <c r="JV74" s="1241"/>
      <c r="JW74" s="1241"/>
      <c r="JX74" s="1241"/>
      <c r="JY74" s="1241"/>
      <c r="JZ74" s="1241"/>
      <c r="KA74" s="1241"/>
      <c r="KB74" s="1241"/>
      <c r="KC74" s="1241"/>
      <c r="KD74" s="1241"/>
      <c r="KE74" s="1241"/>
      <c r="KF74" s="1241"/>
      <c r="KG74" s="1241"/>
      <c r="KH74" s="1241"/>
      <c r="KI74" s="1241"/>
      <c r="KJ74" s="1241"/>
      <c r="KK74" s="1241"/>
      <c r="KL74" s="1241"/>
      <c r="KM74" s="1241"/>
      <c r="KN74" s="1241"/>
      <c r="KO74" s="1241"/>
      <c r="KP74" s="1241"/>
      <c r="KQ74" s="1241"/>
      <c r="KR74" s="1241"/>
      <c r="KS74" s="1241"/>
      <c r="KT74" s="1241"/>
      <c r="KU74" s="1241"/>
      <c r="KV74" s="1241"/>
      <c r="KW74" s="1241"/>
      <c r="KX74" s="1241"/>
      <c r="KY74" s="1241"/>
      <c r="KZ74" s="1241"/>
      <c r="LA74" s="1241"/>
      <c r="LB74" s="1241"/>
      <c r="LC74" s="1241"/>
      <c r="LD74" s="1241"/>
      <c r="LE74" s="1241"/>
      <c r="LF74" s="1241"/>
      <c r="LG74" s="1241"/>
      <c r="LH74" s="1241"/>
      <c r="LI74" s="1241"/>
      <c r="LJ74" s="1241"/>
      <c r="LK74" s="1241"/>
      <c r="LL74" s="1241"/>
      <c r="LM74" s="1241"/>
      <c r="LN74" s="1241"/>
      <c r="LO74" s="1241"/>
      <c r="LP74" s="1241"/>
      <c r="LQ74" s="1241"/>
      <c r="LR74" s="1241"/>
      <c r="LS74" s="1241"/>
      <c r="LT74" s="1241"/>
      <c r="LU74" s="1241"/>
      <c r="LV74" s="1241"/>
      <c r="LW74" s="1241"/>
      <c r="LX74" s="1241"/>
      <c r="LY74" s="1241"/>
      <c r="LZ74" s="1241"/>
      <c r="MA74" s="1241"/>
      <c r="MB74" s="1241"/>
      <c r="MC74" s="1241"/>
      <c r="MD74" s="1241"/>
      <c r="ME74" s="1241"/>
      <c r="MF74" s="1241"/>
      <c r="MG74" s="1241"/>
      <c r="MH74" s="1241"/>
      <c r="MI74" s="1241"/>
      <c r="MJ74" s="1241"/>
      <c r="MK74" s="1241"/>
      <c r="ML74" s="1241"/>
      <c r="MM74" s="1241"/>
      <c r="MN74" s="1241"/>
      <c r="MO74" s="1241"/>
      <c r="MP74" s="1241"/>
      <c r="MQ74" s="1241"/>
      <c r="MR74" s="1241"/>
      <c r="MS74" s="1241"/>
      <c r="MT74" s="1241"/>
      <c r="MU74" s="1241"/>
      <c r="MV74" s="1241"/>
      <c r="MW74" s="1241"/>
      <c r="MX74" s="1241"/>
      <c r="MY74" s="1241"/>
      <c r="MZ74" s="1241"/>
      <c r="NA74" s="1241"/>
      <c r="NB74" s="1241"/>
      <c r="NC74" s="1241"/>
      <c r="ND74" s="1241"/>
      <c r="NE74" s="1241"/>
      <c r="NF74" s="1241"/>
      <c r="NG74" s="1241"/>
      <c r="NH74" s="1241"/>
      <c r="NI74" s="1241"/>
      <c r="NJ74" s="1241"/>
      <c r="NK74" s="1241"/>
      <c r="NL74" s="1241"/>
      <c r="NM74" s="1241"/>
      <c r="NN74" s="1241"/>
      <c r="NO74" s="1241"/>
      <c r="NP74" s="1241"/>
      <c r="NQ74" s="1241"/>
      <c r="NR74" s="1241"/>
      <c r="NS74" s="1241"/>
      <c r="NT74" s="1241"/>
      <c r="NU74" s="1241"/>
      <c r="NV74" s="1241"/>
      <c r="NW74" s="1241"/>
      <c r="NX74" s="1241"/>
      <c r="NY74" s="1241"/>
      <c r="NZ74" s="1241"/>
      <c r="OA74" s="1241"/>
      <c r="OB74" s="1241"/>
      <c r="OC74" s="1241"/>
      <c r="OD74" s="1241"/>
      <c r="OE74" s="1241"/>
      <c r="OF74" s="1241"/>
      <c r="OG74" s="1241"/>
      <c r="OH74" s="1241"/>
      <c r="OI74" s="1241"/>
      <c r="OJ74" s="1241"/>
      <c r="OK74" s="1241"/>
      <c r="OL74" s="1241"/>
      <c r="OM74" s="1241"/>
      <c r="ON74" s="1241"/>
      <c r="OO74" s="1241"/>
      <c r="OP74" s="1241"/>
      <c r="OQ74" s="1241"/>
      <c r="OR74" s="1241"/>
      <c r="OS74" s="1241"/>
      <c r="OT74" s="1241"/>
      <c r="OU74" s="1241"/>
      <c r="OV74" s="1241"/>
      <c r="OW74" s="1241"/>
      <c r="OX74" s="1241"/>
      <c r="OY74" s="1241"/>
      <c r="OZ74" s="1241"/>
      <c r="PA74" s="1241"/>
      <c r="PB74" s="1241"/>
      <c r="PC74" s="1241"/>
      <c r="PD74" s="1241"/>
      <c r="PE74" s="1241"/>
      <c r="PF74" s="1241"/>
      <c r="PG74" s="1241"/>
      <c r="PH74" s="1241"/>
      <c r="PI74" s="1241"/>
      <c r="PJ74" s="1241"/>
      <c r="PK74" s="1241"/>
      <c r="PL74" s="1241"/>
      <c r="PM74" s="1241"/>
      <c r="PN74" s="1241"/>
      <c r="PO74" s="1241"/>
      <c r="PP74" s="1241"/>
      <c r="PQ74" s="1241"/>
      <c r="PR74" s="1241"/>
      <c r="PS74" s="1241"/>
      <c r="PT74" s="1241"/>
      <c r="PU74" s="1241"/>
      <c r="PV74" s="1241"/>
      <c r="PW74" s="1241"/>
      <c r="PX74" s="1241"/>
      <c r="PY74" s="1241"/>
      <c r="PZ74" s="1241"/>
      <c r="QA74" s="1241"/>
      <c r="QB74" s="1241"/>
      <c r="QC74" s="1241"/>
      <c r="QD74" s="1241"/>
      <c r="QE74" s="1241"/>
      <c r="QF74" s="1241"/>
      <c r="QG74" s="1241"/>
      <c r="QH74" s="1241"/>
      <c r="QI74" s="1241"/>
      <c r="QJ74" s="1241"/>
      <c r="QK74" s="1241"/>
      <c r="QL74" s="1241"/>
      <c r="QM74" s="1241"/>
      <c r="QN74" s="1241"/>
      <c r="QO74" s="1241"/>
      <c r="QP74" s="1241"/>
      <c r="QQ74" s="1241"/>
      <c r="QR74" s="1241"/>
      <c r="QS74" s="1241"/>
      <c r="QT74" s="1241"/>
      <c r="QU74" s="1241"/>
      <c r="QV74" s="1241"/>
      <c r="QW74" s="1241"/>
      <c r="QX74" s="1241"/>
      <c r="QY74" s="1241"/>
      <c r="QZ74" s="1241"/>
      <c r="RA74" s="1241"/>
      <c r="RB74" s="1241"/>
      <c r="RC74" s="1241"/>
      <c r="RD74" s="1241"/>
      <c r="RE74" s="1241"/>
      <c r="RF74" s="1241"/>
      <c r="RG74" s="1241"/>
      <c r="RH74" s="1241"/>
      <c r="RI74" s="1241"/>
      <c r="RJ74" s="1241"/>
      <c r="RK74" s="1241"/>
      <c r="RL74" s="1241"/>
      <c r="RM74" s="1241"/>
      <c r="RN74" s="1241"/>
      <c r="RO74" s="1241"/>
      <c r="RP74" s="1241"/>
      <c r="RQ74" s="1241"/>
      <c r="RR74" s="1241"/>
      <c r="RS74" s="1241"/>
      <c r="RT74" s="1241"/>
      <c r="RU74" s="1241"/>
      <c r="RV74" s="1241"/>
      <c r="RW74" s="1241"/>
      <c r="RX74" s="1241"/>
      <c r="RY74" s="1241"/>
      <c r="RZ74" s="1241"/>
      <c r="SA74" s="1241"/>
      <c r="SB74" s="1241"/>
      <c r="SC74" s="1241"/>
      <c r="SD74" s="1241"/>
      <c r="SE74" s="1241"/>
      <c r="SF74" s="1241"/>
      <c r="SG74" s="1241"/>
      <c r="SH74" s="1241"/>
      <c r="SI74" s="1241"/>
      <c r="SJ74" s="1241"/>
      <c r="SK74" s="1241"/>
      <c r="SL74" s="1241"/>
      <c r="SM74" s="1241"/>
      <c r="SN74" s="1241"/>
      <c r="SO74" s="1241"/>
      <c r="SP74" s="1241"/>
      <c r="SQ74" s="1241"/>
      <c r="SR74" s="1241"/>
      <c r="SS74" s="1241"/>
      <c r="ST74" s="1241"/>
      <c r="SU74" s="1241"/>
      <c r="SV74" s="1241"/>
      <c r="SW74" s="1241"/>
      <c r="SX74" s="1241"/>
      <c r="SY74" s="1241"/>
      <c r="SZ74" s="1241"/>
      <c r="TA74" s="1241"/>
      <c r="TB74" s="1241"/>
      <c r="TC74" s="1241"/>
      <c r="TD74" s="1241"/>
      <c r="TE74" s="1241"/>
      <c r="TF74" s="1241"/>
      <c r="TG74" s="1241"/>
      <c r="TH74" s="1241"/>
      <c r="TI74" s="1241"/>
      <c r="TJ74" s="1241"/>
      <c r="TK74" s="1241"/>
      <c r="TL74" s="1241"/>
      <c r="TM74" s="1241"/>
      <c r="TN74" s="1241"/>
      <c r="TO74" s="1241"/>
      <c r="TP74" s="1241"/>
      <c r="TQ74" s="1241"/>
      <c r="TR74" s="1241"/>
      <c r="TS74" s="1241"/>
      <c r="TT74" s="1241"/>
      <c r="TU74" s="1241"/>
      <c r="TV74" s="1241"/>
      <c r="TW74" s="1241"/>
      <c r="TX74" s="1241"/>
      <c r="TY74" s="1241"/>
      <c r="TZ74" s="1241"/>
      <c r="UA74" s="1241"/>
      <c r="UB74" s="1241"/>
      <c r="UC74" s="1241"/>
      <c r="UD74" s="1241"/>
      <c r="UE74" s="1241"/>
      <c r="UF74" s="1241"/>
      <c r="UG74" s="1241"/>
      <c r="UH74" s="1241"/>
      <c r="UI74" s="1241"/>
      <c r="UJ74" s="1241"/>
      <c r="UK74" s="1241"/>
      <c r="UL74" s="1241"/>
      <c r="UM74" s="1241"/>
      <c r="UN74" s="1241"/>
      <c r="UO74" s="1241"/>
      <c r="UP74" s="1241"/>
      <c r="UQ74" s="1241"/>
      <c r="UR74" s="1241"/>
      <c r="US74" s="1241"/>
      <c r="UT74" s="1241"/>
      <c r="UU74" s="1241"/>
      <c r="UV74" s="1241"/>
      <c r="UW74" s="1241"/>
      <c r="UX74" s="1241"/>
      <c r="UY74" s="1241"/>
      <c r="UZ74" s="1241"/>
      <c r="VA74" s="1241"/>
      <c r="VB74" s="1241"/>
      <c r="VC74" s="1241"/>
      <c r="VD74" s="1241"/>
      <c r="VE74" s="1241"/>
      <c r="VF74" s="1241"/>
      <c r="VG74" s="1241"/>
      <c r="VH74" s="1241"/>
      <c r="VI74" s="1241"/>
      <c r="VJ74" s="1241"/>
      <c r="VK74" s="1241"/>
      <c r="VL74" s="1241"/>
      <c r="VM74" s="1241"/>
      <c r="VN74" s="1241"/>
      <c r="VO74" s="1241"/>
      <c r="VP74" s="1241"/>
      <c r="VQ74" s="1241"/>
      <c r="VR74" s="1241"/>
      <c r="VS74" s="1241"/>
      <c r="VT74" s="1241"/>
      <c r="VU74" s="1241"/>
      <c r="VV74" s="1241"/>
      <c r="VW74" s="1241"/>
      <c r="VX74" s="1241"/>
      <c r="VY74" s="1241"/>
      <c r="VZ74" s="1241"/>
      <c r="WA74" s="1241"/>
      <c r="WB74" s="1241"/>
      <c r="WC74" s="1241"/>
      <c r="WD74" s="1241"/>
      <c r="WE74" s="1241"/>
      <c r="WF74" s="1241"/>
      <c r="WG74" s="1241"/>
      <c r="WH74" s="1241"/>
      <c r="WI74" s="1241"/>
      <c r="WJ74" s="1241"/>
      <c r="WK74" s="1241"/>
      <c r="WL74" s="1241"/>
      <c r="WM74" s="1241"/>
      <c r="WN74" s="1241"/>
      <c r="WO74" s="1241"/>
      <c r="WP74" s="1241"/>
      <c r="WQ74" s="1241"/>
      <c r="WR74" s="1241"/>
      <c r="WS74" s="1241"/>
      <c r="WT74" s="1241"/>
      <c r="WU74" s="1241"/>
      <c r="WV74" s="1241"/>
      <c r="WW74" s="1241"/>
      <c r="WX74" s="1241"/>
      <c r="WY74" s="1241"/>
      <c r="WZ74" s="1241"/>
      <c r="XA74" s="1241"/>
      <c r="XB74" s="1241"/>
      <c r="XC74" s="1241"/>
      <c r="XD74" s="1241"/>
      <c r="XE74" s="1241"/>
      <c r="XF74" s="1241"/>
      <c r="XG74" s="1241"/>
      <c r="XH74" s="1241"/>
      <c r="XI74" s="1241"/>
      <c r="XJ74" s="1241"/>
      <c r="XK74" s="1241"/>
      <c r="XL74" s="1241"/>
      <c r="XM74" s="1241"/>
      <c r="XN74" s="1241"/>
      <c r="XO74" s="1241"/>
      <c r="XP74" s="1241"/>
      <c r="XQ74" s="1241"/>
      <c r="XR74" s="1241"/>
      <c r="XS74" s="1241"/>
      <c r="XT74" s="1241"/>
      <c r="XU74" s="1241"/>
      <c r="XV74" s="1241"/>
      <c r="XW74" s="1241"/>
      <c r="XX74" s="1241"/>
      <c r="XY74" s="1241"/>
      <c r="XZ74" s="1241"/>
      <c r="YA74" s="1241"/>
      <c r="YB74" s="1241"/>
      <c r="YC74" s="1241"/>
      <c r="YD74" s="1241"/>
      <c r="YE74" s="1241"/>
      <c r="YF74" s="1241"/>
      <c r="YG74" s="1241"/>
      <c r="YH74" s="1241"/>
      <c r="YI74" s="1241"/>
      <c r="YJ74" s="1241"/>
      <c r="YK74" s="1241"/>
      <c r="YL74" s="1241"/>
      <c r="YM74" s="1241"/>
      <c r="YN74" s="1241"/>
      <c r="YO74" s="1241"/>
      <c r="YP74" s="1241"/>
      <c r="YQ74" s="1241"/>
      <c r="YR74" s="1241"/>
      <c r="YS74" s="1241"/>
      <c r="YT74" s="1241"/>
      <c r="YU74" s="1241"/>
      <c r="YV74" s="1241"/>
      <c r="YW74" s="1241"/>
      <c r="YX74" s="1241"/>
      <c r="YY74" s="1241"/>
      <c r="YZ74" s="1241"/>
      <c r="ZA74" s="1241"/>
      <c r="ZB74" s="1241"/>
      <c r="ZC74" s="1241"/>
      <c r="ZD74" s="1241"/>
      <c r="ZE74" s="1241"/>
      <c r="ZF74" s="1241"/>
      <c r="ZG74" s="1241"/>
      <c r="ZH74" s="1241"/>
      <c r="ZI74" s="1241"/>
      <c r="ZJ74" s="1241"/>
      <c r="ZK74" s="1241"/>
      <c r="ZL74" s="1241"/>
      <c r="ZM74" s="1241"/>
      <c r="ZN74" s="1241"/>
      <c r="ZO74" s="1241"/>
      <c r="ZP74" s="1241"/>
      <c r="ZQ74" s="1241"/>
      <c r="ZR74" s="1241"/>
      <c r="ZS74" s="1241"/>
      <c r="ZT74" s="1241"/>
      <c r="ZU74" s="1241"/>
      <c r="ZV74" s="1241"/>
      <c r="ZW74" s="1241"/>
      <c r="ZX74" s="1241"/>
      <c r="ZY74" s="1241"/>
      <c r="ZZ74" s="1241"/>
      <c r="AAA74" s="1241"/>
      <c r="AAB74" s="1241"/>
      <c r="AAC74" s="1241"/>
      <c r="AAD74" s="1241"/>
      <c r="AAE74" s="1241"/>
      <c r="AAF74" s="1241"/>
      <c r="AAG74" s="1241"/>
      <c r="AAH74" s="1241"/>
      <c r="AAI74" s="1241"/>
      <c r="AAJ74" s="1241"/>
      <c r="AAK74" s="1241"/>
      <c r="AAL74" s="1241"/>
      <c r="AAM74" s="1241"/>
      <c r="AAN74" s="1241"/>
      <c r="AAO74" s="1241"/>
      <c r="AAP74" s="1241"/>
      <c r="AAQ74" s="1241"/>
      <c r="AAR74" s="1241"/>
      <c r="AAS74" s="1241"/>
      <c r="AAT74" s="1241"/>
      <c r="AAU74" s="1241"/>
      <c r="AAV74" s="1241"/>
      <c r="AAW74" s="1241"/>
      <c r="AAX74" s="1241"/>
      <c r="AAY74" s="1241"/>
      <c r="AAZ74" s="1241"/>
      <c r="ABA74" s="1241"/>
      <c r="ABB74" s="1241"/>
      <c r="ABC74" s="1241"/>
      <c r="ABD74" s="1241"/>
      <c r="ABE74" s="1241"/>
      <c r="ABF74" s="1241"/>
      <c r="ABG74" s="1241"/>
      <c r="ABH74" s="1241"/>
      <c r="ABI74" s="1241"/>
      <c r="ABJ74" s="1241"/>
      <c r="ABK74" s="1241"/>
      <c r="ABL74" s="1241"/>
      <c r="ABM74" s="1241"/>
      <c r="ABN74" s="1241"/>
      <c r="ABO74" s="1241"/>
      <c r="ABP74" s="1241"/>
      <c r="ABQ74" s="1241"/>
      <c r="ABR74" s="1241"/>
      <c r="ABS74" s="1241"/>
      <c r="ABT74" s="1241"/>
      <c r="ABU74" s="1241"/>
      <c r="ABV74" s="1241"/>
      <c r="ABW74" s="1241"/>
      <c r="ABX74" s="1241"/>
      <c r="ABY74" s="1241"/>
      <c r="ABZ74" s="1241"/>
      <c r="ACA74" s="1241"/>
      <c r="ACB74" s="1241"/>
      <c r="ACC74" s="1241"/>
      <c r="ACD74" s="1241"/>
      <c r="ACE74" s="1241"/>
      <c r="ACF74" s="1241"/>
      <c r="ACG74" s="1241"/>
      <c r="ACH74" s="1241"/>
      <c r="ACI74" s="1241"/>
      <c r="ACJ74" s="1241"/>
      <c r="ACK74" s="1241"/>
      <c r="ACL74" s="1241"/>
      <c r="ACM74" s="1241"/>
      <c r="ACN74" s="1241"/>
      <c r="ACO74" s="1241"/>
      <c r="ACP74" s="1241"/>
      <c r="ACQ74" s="1241"/>
      <c r="ACR74" s="1241"/>
      <c r="ACS74" s="1241"/>
      <c r="ACT74" s="1241"/>
      <c r="ACU74" s="1241"/>
      <c r="ACV74" s="1241"/>
      <c r="ACW74" s="1241"/>
      <c r="ACX74" s="1241"/>
      <c r="ACY74" s="1241"/>
      <c r="ACZ74" s="1241"/>
      <c r="ADA74" s="1241"/>
      <c r="ADB74" s="1241"/>
      <c r="ADC74" s="1241"/>
      <c r="ADD74" s="1241"/>
      <c r="ADE74" s="1241"/>
      <c r="ADF74" s="1241"/>
      <c r="ADG74" s="1241"/>
      <c r="ADH74" s="1241"/>
      <c r="ADI74" s="1241"/>
      <c r="ADJ74" s="1241"/>
      <c r="ADK74" s="1241"/>
      <c r="ADL74" s="1241"/>
      <c r="ADM74" s="1241"/>
      <c r="ADN74" s="1241"/>
      <c r="ADO74" s="1241"/>
      <c r="ADP74" s="1241"/>
      <c r="ADQ74" s="1241"/>
      <c r="ADR74" s="1241"/>
      <c r="ADS74" s="1241"/>
      <c r="ADT74" s="1241"/>
      <c r="ADU74" s="1241"/>
      <c r="ADV74" s="1241"/>
      <c r="ADW74" s="1241"/>
      <c r="ADX74" s="1241"/>
      <c r="ADY74" s="1241"/>
      <c r="ADZ74" s="1241"/>
      <c r="AEA74" s="1241"/>
      <c r="AEB74" s="1241"/>
      <c r="AEC74" s="1241"/>
      <c r="AED74" s="1241"/>
      <c r="AEE74" s="1241"/>
      <c r="AEF74" s="1241"/>
      <c r="AEG74" s="1241"/>
      <c r="AEH74" s="1241"/>
      <c r="AEI74" s="1241"/>
      <c r="AEJ74" s="1241"/>
      <c r="AEK74" s="1241"/>
      <c r="AEL74" s="1241"/>
      <c r="AEM74" s="1241"/>
      <c r="AEN74" s="1241"/>
      <c r="AEO74" s="1241"/>
      <c r="AEP74" s="1241"/>
      <c r="AEQ74" s="1241"/>
      <c r="AER74" s="1241"/>
      <c r="AES74" s="1241"/>
      <c r="AET74" s="1241"/>
      <c r="AEU74" s="1241"/>
      <c r="AEV74" s="1241"/>
      <c r="AEW74" s="1241"/>
      <c r="AEX74" s="1241"/>
      <c r="AEY74" s="1241"/>
      <c r="AEZ74" s="1241"/>
      <c r="AFA74" s="1241"/>
      <c r="AFB74" s="1241"/>
      <c r="AFC74" s="1241"/>
      <c r="AFD74" s="1241"/>
      <c r="AFE74" s="1241"/>
      <c r="AFF74" s="1241"/>
      <c r="AFG74" s="1241"/>
      <c r="AFH74" s="1241"/>
      <c r="AFI74" s="1241"/>
      <c r="AFJ74" s="1241"/>
      <c r="AFK74" s="1241"/>
      <c r="AFL74" s="1241"/>
      <c r="AFM74" s="1241"/>
      <c r="AFN74" s="1241"/>
      <c r="AFO74" s="1241"/>
      <c r="AFP74" s="1241"/>
      <c r="AFQ74" s="1241"/>
      <c r="AFR74" s="1241"/>
      <c r="AFS74" s="1241"/>
      <c r="AFT74" s="1241"/>
      <c r="AFU74" s="1241"/>
      <c r="AFV74" s="1241"/>
      <c r="AFW74" s="1241"/>
      <c r="AFX74" s="1241"/>
      <c r="AFY74" s="1241"/>
      <c r="AFZ74" s="1241"/>
      <c r="AGA74" s="1241"/>
      <c r="AGB74" s="1241"/>
      <c r="AGC74" s="1241"/>
      <c r="AGD74" s="1241"/>
      <c r="AGE74" s="1241"/>
      <c r="AGF74" s="1241"/>
      <c r="AGG74" s="1241"/>
      <c r="AGH74" s="1241"/>
      <c r="AGI74" s="1241"/>
      <c r="AGJ74" s="1241"/>
      <c r="AGK74" s="1241"/>
      <c r="AGL74" s="1241"/>
      <c r="AGM74" s="1241"/>
      <c r="AGN74" s="1241"/>
      <c r="AGO74" s="1241"/>
      <c r="AGP74" s="1241"/>
      <c r="AGQ74" s="1241"/>
      <c r="AGR74" s="1241"/>
      <c r="AGS74" s="1241"/>
      <c r="AGT74" s="1241"/>
      <c r="AGU74" s="1241"/>
      <c r="AGV74" s="1241"/>
      <c r="AGW74" s="1241"/>
      <c r="AGX74" s="1241"/>
      <c r="AGY74" s="1241"/>
      <c r="AGZ74" s="1241"/>
      <c r="AHA74" s="1241"/>
      <c r="AHB74" s="1241"/>
      <c r="AHC74" s="1241"/>
      <c r="AHD74" s="1241"/>
      <c r="AHE74" s="1241"/>
      <c r="AHF74" s="1241"/>
      <c r="AHG74" s="1241"/>
      <c r="AHH74" s="1241"/>
      <c r="AHI74" s="1241"/>
      <c r="AHJ74" s="1241"/>
      <c r="AHK74" s="1241"/>
      <c r="AHL74" s="1241"/>
      <c r="AHM74" s="1241"/>
      <c r="AHN74" s="1241"/>
      <c r="AHO74" s="1241"/>
      <c r="AHP74" s="1241"/>
      <c r="AHQ74" s="1241"/>
      <c r="AHR74" s="1241"/>
      <c r="AHS74" s="1241"/>
      <c r="AHT74" s="1241"/>
      <c r="AHU74" s="1241"/>
      <c r="AHV74" s="1241"/>
      <c r="AHW74" s="1241"/>
      <c r="AHX74" s="1241"/>
      <c r="AHY74" s="1241"/>
      <c r="AHZ74" s="1241"/>
      <c r="AIA74" s="1241"/>
      <c r="AIB74" s="1241"/>
      <c r="AIC74" s="1241"/>
      <c r="AID74" s="1241"/>
      <c r="AIE74" s="1241"/>
      <c r="AIF74" s="1241"/>
      <c r="AIG74" s="1241"/>
      <c r="AIH74" s="1241"/>
      <c r="AII74" s="1241"/>
      <c r="AIJ74" s="1241"/>
      <c r="AIK74" s="1241"/>
      <c r="AIL74" s="1241"/>
      <c r="AIM74" s="1241"/>
      <c r="AIN74" s="1241"/>
      <c r="AIO74" s="1241"/>
      <c r="AIP74" s="1241"/>
      <c r="AIQ74" s="1241"/>
      <c r="AIR74" s="1241"/>
      <c r="AIS74" s="1241"/>
      <c r="AIT74" s="1241"/>
      <c r="AIU74" s="1241"/>
      <c r="AIV74" s="1241"/>
      <c r="AIW74" s="1241"/>
      <c r="AIX74" s="1241"/>
      <c r="AIY74" s="1241"/>
      <c r="AIZ74" s="1241"/>
      <c r="AJA74" s="1241"/>
      <c r="AJB74" s="1241"/>
      <c r="AJC74" s="1241"/>
      <c r="AJD74" s="1241"/>
      <c r="AJE74" s="1241"/>
      <c r="AJF74" s="1241"/>
      <c r="AJG74" s="1241"/>
      <c r="AJH74" s="1241"/>
      <c r="AJI74" s="1241"/>
      <c r="AJJ74" s="1241"/>
      <c r="AJK74" s="1241"/>
      <c r="AJL74" s="1241"/>
      <c r="AJM74" s="1241"/>
      <c r="AJN74" s="1241"/>
      <c r="AJO74" s="1241"/>
      <c r="AJP74" s="1241"/>
      <c r="AJQ74" s="1241"/>
      <c r="AJR74" s="1241"/>
      <c r="AJS74" s="1241"/>
      <c r="AJT74" s="1241"/>
      <c r="AJU74" s="1241"/>
      <c r="AJV74" s="1241"/>
      <c r="AJW74" s="1241"/>
      <c r="AJX74" s="1241"/>
      <c r="AJY74" s="1241"/>
      <c r="AJZ74" s="1241"/>
      <c r="AKA74" s="1241"/>
      <c r="AKB74" s="1241"/>
      <c r="AKC74" s="1241"/>
      <c r="AKD74" s="1241"/>
      <c r="AKE74" s="1241"/>
      <c r="AKF74" s="1241"/>
      <c r="AKG74" s="1241"/>
      <c r="AKH74" s="1241"/>
      <c r="AKI74" s="1241"/>
      <c r="AKJ74" s="1241"/>
      <c r="AKK74" s="1241"/>
      <c r="AKL74" s="1241"/>
      <c r="AKM74" s="1241"/>
      <c r="AKN74" s="1241"/>
      <c r="AKO74" s="1241"/>
      <c r="AKP74" s="1241"/>
      <c r="AKQ74" s="1241"/>
      <c r="AKR74" s="1241"/>
      <c r="AKS74" s="1241"/>
      <c r="AKT74" s="1241"/>
      <c r="AKU74" s="1241"/>
      <c r="AKV74" s="1241"/>
      <c r="AKW74" s="1241"/>
      <c r="AKX74" s="1241"/>
      <c r="AKY74" s="1241"/>
      <c r="AKZ74" s="1241"/>
      <c r="ALA74" s="1241"/>
      <c r="ALB74" s="1241"/>
      <c r="ALC74" s="1241"/>
      <c r="ALD74" s="1241"/>
      <c r="ALE74" s="1241"/>
      <c r="ALF74" s="1241"/>
      <c r="ALG74" s="1241"/>
      <c r="ALH74" s="1241"/>
      <c r="ALI74" s="1241"/>
      <c r="ALJ74" s="1241"/>
      <c r="ALK74" s="1241"/>
      <c r="ALL74" s="1241"/>
      <c r="ALM74" s="1241"/>
      <c r="ALN74" s="1241"/>
      <c r="ALO74" s="1241"/>
      <c r="ALP74" s="1241"/>
      <c r="ALQ74" s="1241"/>
      <c r="ALR74" s="1241"/>
      <c r="ALS74" s="1241"/>
      <c r="ALT74" s="1241"/>
      <c r="ALU74" s="1241"/>
      <c r="ALV74" s="1241"/>
      <c r="ALW74" s="1241"/>
      <c r="ALX74" s="1241"/>
      <c r="ALY74" s="1241"/>
      <c r="ALZ74" s="1241"/>
      <c r="AMA74" s="1241"/>
      <c r="AMB74" s="1241"/>
      <c r="AMC74" s="1241"/>
      <c r="AMD74" s="1241"/>
      <c r="AME74" s="1241"/>
      <c r="AMF74" s="1241"/>
      <c r="AMG74" s="1241"/>
      <c r="AMH74" s="1241"/>
      <c r="AMI74" s="1241"/>
      <c r="AMJ74" s="1241"/>
      <c r="AMK74" s="1241"/>
      <c r="AML74" s="1241"/>
      <c r="AMM74" s="1241"/>
      <c r="AMN74" s="1241"/>
      <c r="AMO74" s="1241"/>
      <c r="AMP74" s="1241"/>
      <c r="AMQ74" s="1241"/>
      <c r="AMR74" s="1241"/>
      <c r="AMS74" s="1241"/>
      <c r="AMT74" s="1241"/>
      <c r="AMU74" s="1241"/>
      <c r="AMV74" s="1241"/>
      <c r="AMW74" s="1241"/>
      <c r="AMX74" s="1241"/>
      <c r="AMY74" s="1241"/>
      <c r="AMZ74" s="1241"/>
      <c r="ANA74" s="1241"/>
      <c r="ANB74" s="1241"/>
      <c r="ANC74" s="1241"/>
      <c r="AND74" s="1241"/>
      <c r="ANE74" s="1241"/>
      <c r="ANF74" s="1241"/>
      <c r="ANG74" s="1241"/>
      <c r="ANH74" s="1241"/>
      <c r="ANI74" s="1241"/>
      <c r="ANJ74" s="1241"/>
      <c r="ANK74" s="1241"/>
      <c r="ANL74" s="1241"/>
      <c r="ANM74" s="1241"/>
      <c r="ANN74" s="1241"/>
      <c r="ANO74" s="1241"/>
      <c r="ANP74" s="1241"/>
      <c r="ANQ74" s="1241"/>
      <c r="ANR74" s="1241"/>
      <c r="ANS74" s="1241"/>
      <c r="ANT74" s="1241"/>
      <c r="ANU74" s="1241"/>
      <c r="ANV74" s="1241"/>
      <c r="ANW74" s="1241"/>
      <c r="ANX74" s="1241"/>
      <c r="ANY74" s="1241"/>
      <c r="ANZ74" s="1241"/>
      <c r="AOA74" s="1241"/>
      <c r="AOB74" s="1241"/>
      <c r="AOC74" s="1241"/>
      <c r="AOD74" s="1241"/>
      <c r="AOE74" s="1241"/>
      <c r="AOF74" s="1241"/>
      <c r="AOG74" s="1241"/>
      <c r="AOH74" s="1241"/>
      <c r="AOI74" s="1241"/>
      <c r="AOJ74" s="1241"/>
      <c r="AOK74" s="1241"/>
      <c r="AOL74" s="1241"/>
      <c r="AOM74" s="1241"/>
      <c r="AON74" s="1241"/>
      <c r="AOO74" s="1241"/>
      <c r="AOP74" s="1241"/>
      <c r="AOQ74" s="1241"/>
      <c r="AOR74" s="1241"/>
      <c r="AOS74" s="1241"/>
      <c r="AOT74" s="1241"/>
      <c r="AOU74" s="1241"/>
      <c r="AOV74" s="1241"/>
      <c r="AOW74" s="1241"/>
      <c r="AOX74" s="1241"/>
      <c r="AOY74" s="1241"/>
      <c r="AOZ74" s="1241"/>
      <c r="APA74" s="1241"/>
      <c r="APB74" s="1241"/>
      <c r="APC74" s="1241"/>
      <c r="APD74" s="1241"/>
      <c r="APE74" s="1241"/>
      <c r="APF74" s="1241"/>
      <c r="APG74" s="1241"/>
      <c r="APH74" s="1241"/>
      <c r="API74" s="1241"/>
      <c r="APJ74" s="1241"/>
      <c r="APK74" s="1241"/>
      <c r="APL74" s="1241"/>
      <c r="APM74" s="1241"/>
      <c r="APN74" s="1241"/>
      <c r="APO74" s="1241"/>
      <c r="APP74" s="1241"/>
      <c r="APQ74" s="1241"/>
      <c r="APR74" s="1241"/>
      <c r="APS74" s="1241"/>
      <c r="APT74" s="1241"/>
      <c r="APU74" s="1241"/>
      <c r="APV74" s="1241"/>
      <c r="APW74" s="1241"/>
      <c r="APX74" s="1241"/>
      <c r="APY74" s="1241"/>
      <c r="APZ74" s="1241"/>
      <c r="AQA74" s="1241"/>
      <c r="AQB74" s="1241"/>
      <c r="AQC74" s="1241"/>
      <c r="AQD74" s="1241"/>
      <c r="AQE74" s="1241"/>
      <c r="AQF74" s="1241"/>
      <c r="AQG74" s="1241"/>
      <c r="AQH74" s="1241"/>
      <c r="AQI74" s="1241"/>
      <c r="AQJ74" s="1241"/>
      <c r="AQK74" s="1241"/>
      <c r="AQL74" s="1241"/>
      <c r="AQM74" s="1241"/>
      <c r="AQN74" s="1241"/>
      <c r="AQO74" s="1241"/>
      <c r="AQP74" s="1241"/>
      <c r="AQQ74" s="1241"/>
      <c r="AQR74" s="1241"/>
      <c r="AQS74" s="1241"/>
      <c r="AQT74" s="1241"/>
      <c r="AQU74" s="1241"/>
      <c r="AQV74" s="1241"/>
      <c r="AQW74" s="1241"/>
      <c r="AQX74" s="1241"/>
      <c r="AQY74" s="1241"/>
      <c r="AQZ74" s="1241"/>
      <c r="ARA74" s="1241"/>
      <c r="ARB74" s="1241"/>
      <c r="ARC74" s="1241"/>
      <c r="ARD74" s="1241"/>
      <c r="ARE74" s="1241"/>
      <c r="ARF74" s="1241"/>
      <c r="ARG74" s="1241"/>
      <c r="ARH74" s="1241"/>
      <c r="ARI74" s="1241"/>
      <c r="ARJ74" s="1241"/>
      <c r="ARK74" s="1241"/>
      <c r="ARL74" s="1241"/>
      <c r="ARM74" s="1241"/>
      <c r="ARN74" s="1241"/>
      <c r="ARO74" s="1241"/>
      <c r="ARP74" s="1241"/>
      <c r="ARQ74" s="1241"/>
      <c r="ARR74" s="1241"/>
      <c r="ARS74" s="1241"/>
      <c r="ART74" s="1241"/>
      <c r="ARU74" s="1241"/>
      <c r="ARV74" s="1241"/>
      <c r="ARW74" s="1241"/>
      <c r="ARX74" s="1241"/>
      <c r="ARY74" s="1241"/>
      <c r="ARZ74" s="1241"/>
      <c r="ASA74" s="1241"/>
      <c r="ASB74" s="1241"/>
      <c r="ASC74" s="1241"/>
      <c r="ASD74" s="1241"/>
      <c r="ASE74" s="1241"/>
      <c r="ASF74" s="1241"/>
      <c r="ASG74" s="1241"/>
      <c r="ASH74" s="1241"/>
      <c r="ASI74" s="1241"/>
      <c r="ASJ74" s="1241"/>
      <c r="ASK74" s="1241"/>
      <c r="ASL74" s="1241"/>
      <c r="ASM74" s="1241"/>
      <c r="ASN74" s="1241"/>
      <c r="ASO74" s="1241"/>
      <c r="ASP74" s="1241"/>
      <c r="ASQ74" s="1241"/>
      <c r="ASR74" s="1241"/>
      <c r="ASS74" s="1241"/>
      <c r="AST74" s="1241"/>
      <c r="ASU74" s="1241"/>
      <c r="ASV74" s="1241"/>
      <c r="ASW74" s="1241"/>
      <c r="ASX74" s="1241"/>
      <c r="ASY74" s="1241"/>
      <c r="ASZ74" s="1241"/>
      <c r="ATA74" s="1241"/>
      <c r="ATB74" s="1241"/>
      <c r="ATC74" s="1241"/>
      <c r="ATD74" s="1241"/>
      <c r="ATE74" s="1241"/>
      <c r="ATF74" s="1241"/>
      <c r="ATG74" s="1241"/>
      <c r="ATH74" s="1241"/>
      <c r="ATI74" s="1241"/>
      <c r="ATJ74" s="1241"/>
      <c r="ATK74" s="1241"/>
      <c r="ATL74" s="1241"/>
      <c r="ATM74" s="1241"/>
      <c r="ATN74" s="1241"/>
      <c r="ATO74" s="1241"/>
      <c r="ATP74" s="1241"/>
      <c r="ATQ74" s="1241"/>
      <c r="ATR74" s="1241"/>
      <c r="ATS74" s="1241"/>
      <c r="ATT74" s="1241"/>
      <c r="ATU74" s="1241"/>
      <c r="ATV74" s="1241"/>
      <c r="ATW74" s="1241"/>
      <c r="ATX74" s="1241"/>
      <c r="ATY74" s="1241"/>
      <c r="ATZ74" s="1241"/>
      <c r="AUA74" s="1241"/>
      <c r="AUB74" s="1241"/>
      <c r="AUC74" s="1241"/>
      <c r="AUD74" s="1241"/>
      <c r="AUE74" s="1241"/>
      <c r="AUF74" s="1241"/>
      <c r="AUG74" s="1241"/>
      <c r="AUH74" s="1241"/>
      <c r="AUI74" s="1241"/>
      <c r="AUJ74" s="1241"/>
      <c r="AUK74" s="1241"/>
      <c r="AUL74" s="1241"/>
      <c r="AUM74" s="1241"/>
      <c r="AUN74" s="1241"/>
      <c r="AUO74" s="1241"/>
      <c r="AUP74" s="1241"/>
      <c r="AUQ74" s="1241"/>
      <c r="AUR74" s="1241"/>
      <c r="AUS74" s="1241"/>
      <c r="AUT74" s="1241"/>
      <c r="AUU74" s="1241"/>
      <c r="AUV74" s="1241"/>
      <c r="AUW74" s="1241"/>
      <c r="AUX74" s="1241"/>
      <c r="AUY74" s="1241"/>
      <c r="AUZ74" s="1241"/>
      <c r="AVA74" s="1241"/>
      <c r="AVB74" s="1241"/>
      <c r="AVC74" s="1241"/>
      <c r="AVD74" s="1241"/>
      <c r="AVE74" s="1241"/>
      <c r="AVF74" s="1241"/>
      <c r="AVG74" s="1241"/>
      <c r="AVH74" s="1241"/>
      <c r="AVI74" s="1241"/>
      <c r="AVJ74" s="1241"/>
      <c r="AVK74" s="1241"/>
      <c r="AVL74" s="1241"/>
      <c r="AVM74" s="1241"/>
      <c r="AVN74" s="1241"/>
      <c r="AVO74" s="1241"/>
      <c r="AVP74" s="1241"/>
      <c r="AVQ74" s="1241"/>
      <c r="AVR74" s="1241"/>
      <c r="AVS74" s="1241"/>
      <c r="AVT74" s="1241"/>
      <c r="AVU74" s="1241"/>
      <c r="AVV74" s="1241"/>
      <c r="AVW74" s="1241"/>
      <c r="AVX74" s="1241"/>
      <c r="AVY74" s="1241"/>
      <c r="AVZ74" s="1241"/>
      <c r="AWA74" s="1241"/>
      <c r="AWB74" s="1241"/>
      <c r="AWC74" s="1241"/>
      <c r="AWD74" s="1241"/>
      <c r="AWE74" s="1241"/>
      <c r="AWF74" s="1241"/>
      <c r="AWG74" s="1241"/>
      <c r="AWH74" s="1241"/>
      <c r="AWI74" s="1241"/>
      <c r="AWJ74" s="1241"/>
      <c r="AWK74" s="1241"/>
      <c r="AWL74" s="1241"/>
      <c r="AWM74" s="1241"/>
      <c r="AWN74" s="1241"/>
      <c r="AWO74" s="1241"/>
      <c r="AWP74" s="1241"/>
      <c r="AWQ74" s="1241"/>
      <c r="AWR74" s="1241"/>
      <c r="AWS74" s="1241"/>
      <c r="AWT74" s="1241"/>
      <c r="AWU74" s="1241"/>
      <c r="AWV74" s="1241"/>
      <c r="AWW74" s="1241"/>
      <c r="AWX74" s="1241"/>
      <c r="AWY74" s="1241"/>
      <c r="AWZ74" s="1241"/>
      <c r="AXA74" s="1241"/>
      <c r="AXB74" s="1241"/>
      <c r="AXC74" s="1241"/>
      <c r="AXD74" s="1241"/>
      <c r="AXE74" s="1241"/>
      <c r="AXF74" s="1241"/>
      <c r="AXG74" s="1241"/>
      <c r="AXH74" s="1241"/>
      <c r="AXI74" s="1241"/>
      <c r="AXJ74" s="1241"/>
      <c r="AXK74" s="1241"/>
      <c r="AXL74" s="1241"/>
      <c r="AXM74" s="1241"/>
      <c r="AXN74" s="1241"/>
      <c r="AXO74" s="1241"/>
      <c r="AXP74" s="1241"/>
      <c r="AXQ74" s="1241"/>
      <c r="AXR74" s="1241"/>
      <c r="AXS74" s="1241"/>
      <c r="AXT74" s="1241"/>
      <c r="AXU74" s="1241"/>
      <c r="AXV74" s="1241"/>
      <c r="AXW74" s="1241"/>
      <c r="AXX74" s="1241"/>
      <c r="AXY74" s="1241"/>
      <c r="AXZ74" s="1241"/>
      <c r="AYA74" s="1241"/>
      <c r="AYB74" s="1241"/>
      <c r="AYC74" s="1241"/>
      <c r="AYD74" s="1241"/>
      <c r="AYE74" s="1241"/>
      <c r="AYF74" s="1241"/>
      <c r="AYG74" s="1241"/>
      <c r="AYH74" s="1241"/>
      <c r="AYI74" s="1241"/>
      <c r="AYJ74" s="1241"/>
      <c r="AYK74" s="1241"/>
      <c r="AYL74" s="1241"/>
      <c r="AYM74" s="1241"/>
      <c r="AYN74" s="1241"/>
      <c r="AYO74" s="1241"/>
      <c r="AYP74" s="1241"/>
      <c r="AYQ74" s="1241"/>
      <c r="AYR74" s="1241"/>
      <c r="AYS74" s="1241"/>
      <c r="AYT74" s="1241"/>
      <c r="AYU74" s="1241"/>
      <c r="AYV74" s="1241"/>
      <c r="AYW74" s="1241"/>
      <c r="AYX74" s="1241"/>
      <c r="AYY74" s="1241"/>
      <c r="AYZ74" s="1241"/>
      <c r="AZA74" s="1241"/>
      <c r="AZB74" s="1241"/>
      <c r="AZC74" s="1241"/>
      <c r="AZD74" s="1241"/>
      <c r="AZE74" s="1241"/>
      <c r="AZF74" s="1241"/>
      <c r="AZG74" s="1241"/>
      <c r="AZH74" s="1241"/>
      <c r="AZI74" s="1241"/>
      <c r="AZJ74" s="1241"/>
      <c r="AZK74" s="1241"/>
      <c r="AZL74" s="1241"/>
      <c r="AZM74" s="1241"/>
      <c r="AZN74" s="1241"/>
      <c r="AZO74" s="1241"/>
      <c r="AZP74" s="1241"/>
      <c r="AZQ74" s="1241"/>
      <c r="AZR74" s="1241"/>
      <c r="AZS74" s="1241"/>
      <c r="AZT74" s="1241"/>
      <c r="AZU74" s="1241"/>
      <c r="AZV74" s="1241"/>
      <c r="AZW74" s="1241"/>
      <c r="AZX74" s="1241"/>
      <c r="AZY74" s="1241"/>
      <c r="AZZ74" s="1241"/>
      <c r="BAA74" s="1241"/>
      <c r="BAB74" s="1241"/>
      <c r="BAC74" s="1241"/>
      <c r="BAD74" s="1241"/>
      <c r="BAE74" s="1241"/>
      <c r="BAF74" s="1241"/>
      <c r="BAG74" s="1241"/>
      <c r="BAH74" s="1241"/>
      <c r="BAI74" s="1241"/>
      <c r="BAJ74" s="1241"/>
      <c r="BAK74" s="1241"/>
      <c r="BAL74" s="1241"/>
      <c r="BAM74" s="1241"/>
      <c r="BAN74" s="1241"/>
      <c r="BAO74" s="1241"/>
      <c r="BAP74" s="1241"/>
      <c r="BAQ74" s="1241"/>
      <c r="BAR74" s="1241"/>
      <c r="BAS74" s="1241"/>
      <c r="BAT74" s="1241"/>
      <c r="BAU74" s="1241"/>
      <c r="BAV74" s="1241"/>
      <c r="BAW74" s="1241"/>
      <c r="BAX74" s="1241"/>
      <c r="BAY74" s="1241"/>
      <c r="BAZ74" s="1241"/>
      <c r="BBA74" s="1241"/>
      <c r="BBB74" s="1241"/>
      <c r="BBC74" s="1241"/>
      <c r="BBD74" s="1241"/>
      <c r="BBE74" s="1241"/>
      <c r="BBF74" s="1241"/>
      <c r="BBG74" s="1241"/>
      <c r="BBH74" s="1241"/>
      <c r="BBI74" s="1241"/>
      <c r="BBJ74" s="1241"/>
      <c r="BBK74" s="1241"/>
      <c r="BBL74" s="1241"/>
      <c r="BBM74" s="1241"/>
      <c r="BBN74" s="1241"/>
      <c r="BBO74" s="1241"/>
      <c r="BBP74" s="1241"/>
      <c r="BBQ74" s="1241"/>
      <c r="BBR74" s="1241"/>
      <c r="BBS74" s="1241"/>
      <c r="BBT74" s="1241"/>
      <c r="BBU74" s="1241"/>
      <c r="BBV74" s="1241"/>
      <c r="BBW74" s="1241"/>
      <c r="BBX74" s="1241"/>
      <c r="BBY74" s="1241"/>
      <c r="BBZ74" s="1241"/>
      <c r="BCA74" s="1241"/>
      <c r="BCB74" s="1241"/>
      <c r="BCC74" s="1241"/>
      <c r="BCD74" s="1241"/>
      <c r="BCE74" s="1241"/>
      <c r="BCF74" s="1241"/>
      <c r="BCG74" s="1241"/>
      <c r="BCH74" s="1241"/>
      <c r="BCI74" s="1241"/>
      <c r="BCJ74" s="1241"/>
      <c r="BCK74" s="1241"/>
      <c r="BCL74" s="1241"/>
      <c r="BCM74" s="1241"/>
      <c r="BCN74" s="1241"/>
      <c r="BCO74" s="1241"/>
      <c r="BCP74" s="1241"/>
      <c r="BCQ74" s="1241"/>
      <c r="BCR74" s="1241"/>
      <c r="BCS74" s="1241"/>
      <c r="BCT74" s="1241"/>
      <c r="BCU74" s="1241"/>
      <c r="BCV74" s="1241"/>
      <c r="BCW74" s="1241"/>
      <c r="BCX74" s="1241"/>
      <c r="BCY74" s="1241"/>
      <c r="BCZ74" s="1241"/>
      <c r="BDA74" s="1241"/>
      <c r="BDB74" s="1241"/>
      <c r="BDC74" s="1241"/>
      <c r="BDD74" s="1241"/>
      <c r="BDE74" s="1241"/>
      <c r="BDF74" s="1241"/>
      <c r="BDG74" s="1241"/>
      <c r="BDH74" s="1241"/>
      <c r="BDI74" s="1241"/>
      <c r="BDJ74" s="1241"/>
      <c r="BDK74" s="1241"/>
      <c r="BDL74" s="1241"/>
      <c r="BDM74" s="1241"/>
      <c r="BDN74" s="1241"/>
      <c r="BDO74" s="1241"/>
      <c r="BDP74" s="1241"/>
      <c r="BDQ74" s="1241"/>
      <c r="BDR74" s="1241"/>
      <c r="BDS74" s="1241"/>
      <c r="BDT74" s="1241"/>
      <c r="BDU74" s="1241"/>
      <c r="BDV74" s="1241"/>
      <c r="BDW74" s="1241"/>
      <c r="BDX74" s="1241"/>
      <c r="BDY74" s="1241"/>
      <c r="BDZ74" s="1241"/>
      <c r="BEA74" s="1241"/>
      <c r="BEB74" s="1241"/>
      <c r="BEC74" s="1241"/>
      <c r="BED74" s="1241"/>
      <c r="BEE74" s="1241"/>
      <c r="BEF74" s="1241"/>
      <c r="BEG74" s="1241"/>
      <c r="BEH74" s="1241"/>
      <c r="BEI74" s="1241"/>
      <c r="BEJ74" s="1241"/>
      <c r="BEK74" s="1241"/>
      <c r="BEL74" s="1241"/>
      <c r="BEM74" s="1241"/>
      <c r="BEN74" s="1241"/>
      <c r="BEO74" s="1241"/>
      <c r="BEP74" s="1241"/>
      <c r="BEQ74" s="1241"/>
      <c r="BER74" s="1241"/>
      <c r="BES74" s="1241"/>
      <c r="BET74" s="1241"/>
      <c r="BEU74" s="1241"/>
      <c r="BEV74" s="1241"/>
      <c r="BEW74" s="1241"/>
      <c r="BEX74" s="1241"/>
      <c r="BEY74" s="1241"/>
      <c r="BEZ74" s="1241"/>
      <c r="BFA74" s="1241"/>
      <c r="BFB74" s="1241"/>
      <c r="BFC74" s="1241"/>
      <c r="BFD74" s="1241"/>
      <c r="BFE74" s="1241"/>
      <c r="BFF74" s="1241"/>
      <c r="BFG74" s="1241"/>
      <c r="BFH74" s="1241"/>
      <c r="BFI74" s="1241"/>
      <c r="BFJ74" s="1241"/>
      <c r="BFK74" s="1241"/>
      <c r="BFL74" s="1241"/>
      <c r="BFM74" s="1241"/>
      <c r="BFN74" s="1241"/>
      <c r="BFO74" s="1241"/>
      <c r="BFP74" s="1241"/>
      <c r="BFQ74" s="1241"/>
      <c r="BFR74" s="1241"/>
      <c r="BFS74" s="1241"/>
      <c r="BFT74" s="1241"/>
      <c r="BFU74" s="1241"/>
      <c r="BFV74" s="1241"/>
      <c r="BFW74" s="1241"/>
      <c r="BFX74" s="1241"/>
      <c r="BFY74" s="1241"/>
      <c r="BFZ74" s="1241"/>
      <c r="BGA74" s="1241"/>
      <c r="BGB74" s="1241"/>
      <c r="BGC74" s="1241"/>
      <c r="BGD74" s="1241"/>
      <c r="BGE74" s="1241"/>
      <c r="BGF74" s="1241"/>
      <c r="BGG74" s="1241"/>
      <c r="BGH74" s="1241"/>
      <c r="BGI74" s="1241"/>
      <c r="BGJ74" s="1241"/>
      <c r="BGK74" s="1241"/>
      <c r="BGL74" s="1241"/>
      <c r="BGM74" s="1241"/>
      <c r="BGN74" s="1241"/>
      <c r="BGO74" s="1241"/>
      <c r="BGP74" s="1241"/>
      <c r="BGQ74" s="1241"/>
      <c r="BGR74" s="1241"/>
      <c r="BGS74" s="1241"/>
      <c r="BGT74" s="1241"/>
      <c r="BGU74" s="1241"/>
      <c r="BGV74" s="1241"/>
      <c r="BGW74" s="1241"/>
      <c r="BGX74" s="1241"/>
      <c r="BGY74" s="1241"/>
      <c r="BGZ74" s="1241"/>
      <c r="BHA74" s="1241"/>
      <c r="BHB74" s="1241"/>
      <c r="BHC74" s="1241"/>
      <c r="BHD74" s="1241"/>
      <c r="BHE74" s="1241"/>
      <c r="BHF74" s="1241"/>
      <c r="BHG74" s="1241"/>
      <c r="BHH74" s="1241"/>
      <c r="BHI74" s="1241"/>
      <c r="BHJ74" s="1241"/>
      <c r="BHK74" s="1241"/>
      <c r="BHL74" s="1241"/>
      <c r="BHM74" s="1241"/>
      <c r="BHN74" s="1241"/>
      <c r="BHO74" s="1241"/>
      <c r="BHP74" s="1241"/>
      <c r="BHQ74" s="1241"/>
      <c r="BHR74" s="1241"/>
      <c r="BHS74" s="1241"/>
      <c r="BHT74" s="1241"/>
      <c r="BHU74" s="1241"/>
      <c r="BHV74" s="1241"/>
      <c r="BHW74" s="1241"/>
      <c r="BHX74" s="1241"/>
      <c r="BHY74" s="1241"/>
      <c r="BHZ74" s="1241"/>
      <c r="BIA74" s="1241"/>
      <c r="BIB74" s="1241"/>
      <c r="BIC74" s="1241"/>
      <c r="BID74" s="1241"/>
      <c r="BIE74" s="1241"/>
      <c r="BIF74" s="1241"/>
      <c r="BIG74" s="1241"/>
      <c r="BIH74" s="1241"/>
      <c r="BII74" s="1241"/>
      <c r="BIJ74" s="1241"/>
      <c r="BIK74" s="1241"/>
      <c r="BIL74" s="1241"/>
      <c r="BIM74" s="1241"/>
      <c r="BIN74" s="1241"/>
      <c r="BIO74" s="1241"/>
      <c r="BIP74" s="1241"/>
      <c r="BIQ74" s="1241"/>
      <c r="BIR74" s="1241"/>
      <c r="BIS74" s="1241"/>
      <c r="BIT74" s="1241"/>
      <c r="BIU74" s="1241"/>
      <c r="BIV74" s="1241"/>
      <c r="BIW74" s="1241"/>
      <c r="BIX74" s="1241"/>
      <c r="BIY74" s="1241"/>
      <c r="BIZ74" s="1241"/>
      <c r="BJA74" s="1241"/>
      <c r="BJB74" s="1241"/>
      <c r="BJC74" s="1241"/>
      <c r="BJD74" s="1241"/>
      <c r="BJE74" s="1241"/>
      <c r="BJF74" s="1241"/>
      <c r="BJG74" s="1241"/>
      <c r="BJH74" s="1241"/>
      <c r="BJI74" s="1241"/>
      <c r="BJJ74" s="1241"/>
      <c r="BJK74" s="1241"/>
      <c r="BJL74" s="1241"/>
      <c r="BJM74" s="1241"/>
      <c r="BJN74" s="1241"/>
      <c r="BJO74" s="1241"/>
      <c r="BJP74" s="1241"/>
      <c r="BJQ74" s="1241"/>
      <c r="BJR74" s="1241"/>
      <c r="BJS74" s="1241"/>
      <c r="BJT74" s="1241"/>
      <c r="BJU74" s="1241"/>
      <c r="BJV74" s="1241"/>
      <c r="BJW74" s="1241"/>
      <c r="BJX74" s="1241"/>
      <c r="BJY74" s="1241"/>
      <c r="BJZ74" s="1241"/>
      <c r="BKA74" s="1241"/>
      <c r="BKB74" s="1241"/>
      <c r="BKC74" s="1241"/>
      <c r="BKD74" s="1241"/>
      <c r="BKE74" s="1241"/>
      <c r="BKF74" s="1241"/>
      <c r="BKG74" s="1241"/>
      <c r="BKH74" s="1241"/>
      <c r="BKI74" s="1241"/>
      <c r="BKJ74" s="1241"/>
      <c r="BKK74" s="1241"/>
      <c r="BKL74" s="1241"/>
      <c r="BKM74" s="1241"/>
      <c r="BKN74" s="1241"/>
      <c r="BKO74" s="1241"/>
      <c r="BKP74" s="1241"/>
      <c r="BKQ74" s="1241"/>
      <c r="BKR74" s="1241"/>
      <c r="BKS74" s="1241"/>
      <c r="BKT74" s="1241"/>
      <c r="BKU74" s="1241"/>
      <c r="BKV74" s="1241"/>
      <c r="BKW74" s="1241"/>
      <c r="BKX74" s="1241"/>
      <c r="BKY74" s="1241"/>
      <c r="BKZ74" s="1241"/>
      <c r="BLA74" s="1241"/>
      <c r="BLB74" s="1241"/>
      <c r="BLC74" s="1241"/>
      <c r="BLD74" s="1241"/>
      <c r="BLE74" s="1241"/>
      <c r="BLF74" s="1241"/>
      <c r="BLG74" s="1241"/>
      <c r="BLH74" s="1241"/>
      <c r="BLI74" s="1241"/>
      <c r="BLJ74" s="1241"/>
      <c r="BLK74" s="1241"/>
      <c r="BLL74" s="1241"/>
      <c r="BLM74" s="1241"/>
      <c r="BLN74" s="1241"/>
      <c r="BLO74" s="1241"/>
      <c r="BLP74" s="1241"/>
      <c r="BLQ74" s="1241"/>
      <c r="BLR74" s="1241"/>
      <c r="BLS74" s="1241"/>
      <c r="BLT74" s="1241"/>
      <c r="BLU74" s="1241"/>
      <c r="BLV74" s="1241"/>
      <c r="BLW74" s="1241"/>
      <c r="BLX74" s="1241"/>
      <c r="BLY74" s="1241"/>
      <c r="BLZ74" s="1241"/>
      <c r="BMA74" s="1241"/>
      <c r="BMB74" s="1241"/>
      <c r="BMC74" s="1241"/>
      <c r="BMD74" s="1241"/>
      <c r="BME74" s="1241"/>
      <c r="BMF74" s="1241"/>
      <c r="BMG74" s="1241"/>
      <c r="BMH74" s="1241"/>
      <c r="BMI74" s="1241"/>
      <c r="BMJ74" s="1241"/>
      <c r="BMK74" s="1241"/>
      <c r="BML74" s="1241"/>
      <c r="BMM74" s="1241"/>
      <c r="BMN74" s="1241"/>
      <c r="BMO74" s="1241"/>
      <c r="BMP74" s="1241"/>
      <c r="BMQ74" s="1241"/>
      <c r="BMR74" s="1241"/>
      <c r="BMS74" s="1241"/>
      <c r="BMT74" s="1241"/>
      <c r="BMU74" s="1241"/>
      <c r="BMV74" s="1241"/>
      <c r="BMW74" s="1241"/>
      <c r="BMX74" s="1241"/>
      <c r="BMY74" s="1241"/>
      <c r="BMZ74" s="1241"/>
      <c r="BNA74" s="1241"/>
      <c r="BNB74" s="1241"/>
      <c r="BNC74" s="1241"/>
      <c r="BND74" s="1241"/>
      <c r="BNE74" s="1241"/>
      <c r="BNF74" s="1241"/>
      <c r="BNG74" s="1241"/>
      <c r="BNH74" s="1241"/>
      <c r="BNI74" s="1241"/>
      <c r="BNJ74" s="1241"/>
      <c r="BNK74" s="1241"/>
      <c r="BNL74" s="1241"/>
      <c r="BNM74" s="1241"/>
      <c r="BNN74" s="1241"/>
      <c r="BNO74" s="1241"/>
      <c r="BNP74" s="1241"/>
      <c r="BNQ74" s="1241"/>
      <c r="BNR74" s="1241"/>
      <c r="BNS74" s="1241"/>
      <c r="BNT74" s="1241"/>
      <c r="BNU74" s="1241"/>
      <c r="BNV74" s="1241"/>
      <c r="BNW74" s="1241"/>
      <c r="BNX74" s="1241"/>
      <c r="BNY74" s="1241"/>
      <c r="BNZ74" s="1241"/>
      <c r="BOA74" s="1241"/>
      <c r="BOB74" s="1241"/>
      <c r="BOC74" s="1241"/>
      <c r="BOD74" s="1241"/>
      <c r="BOE74" s="1241"/>
      <c r="BOF74" s="1241"/>
      <c r="BOG74" s="1241"/>
      <c r="BOH74" s="1241"/>
      <c r="BOI74" s="1241"/>
      <c r="BOJ74" s="1241"/>
      <c r="BOK74" s="1241"/>
      <c r="BOL74" s="1241"/>
      <c r="BOM74" s="1241"/>
      <c r="BON74" s="1241"/>
      <c r="BOO74" s="1241"/>
      <c r="BOP74" s="1241"/>
      <c r="BOQ74" s="1241"/>
      <c r="BOR74" s="1241"/>
      <c r="BOS74" s="1241"/>
      <c r="BOT74" s="1241"/>
      <c r="BOU74" s="1241"/>
      <c r="BOV74" s="1241"/>
      <c r="BOW74" s="1241"/>
      <c r="BOX74" s="1241"/>
      <c r="BOY74" s="1241"/>
      <c r="BOZ74" s="1241"/>
      <c r="BPA74" s="1241"/>
      <c r="BPB74" s="1241"/>
      <c r="BPC74" s="1241"/>
      <c r="BPD74" s="1241"/>
      <c r="BPE74" s="1241"/>
      <c r="BPF74" s="1241"/>
      <c r="BPG74" s="1241"/>
      <c r="BPH74" s="1241"/>
      <c r="BPI74" s="1241"/>
      <c r="BPJ74" s="1241"/>
      <c r="BPK74" s="1241"/>
      <c r="BPL74" s="1241"/>
      <c r="BPM74" s="1241"/>
      <c r="BPN74" s="1241"/>
      <c r="BPO74" s="1241"/>
      <c r="BPP74" s="1241"/>
      <c r="BPQ74" s="1241"/>
      <c r="BPR74" s="1241"/>
      <c r="BPS74" s="1241"/>
      <c r="BPT74" s="1241"/>
      <c r="BPU74" s="1241"/>
      <c r="BPV74" s="1241"/>
      <c r="BPW74" s="1241"/>
      <c r="BPX74" s="1241"/>
      <c r="BPY74" s="1241"/>
      <c r="BPZ74" s="1241"/>
      <c r="BQA74" s="1241"/>
      <c r="BQB74" s="1241"/>
      <c r="BQC74" s="1241"/>
      <c r="BQD74" s="1241"/>
      <c r="BQE74" s="1241"/>
      <c r="BQF74" s="1241"/>
      <c r="BQG74" s="1241"/>
      <c r="BQH74" s="1241"/>
      <c r="BQI74" s="1241"/>
      <c r="BQJ74" s="1241"/>
      <c r="BQK74" s="1241"/>
      <c r="BQL74" s="1241"/>
      <c r="BQM74" s="1241"/>
      <c r="BQN74" s="1241"/>
      <c r="BQO74" s="1241"/>
      <c r="BQP74" s="1241"/>
      <c r="BQQ74" s="1241"/>
      <c r="BQR74" s="1241"/>
      <c r="BQS74" s="1241"/>
      <c r="BQT74" s="1241"/>
      <c r="BQU74" s="1241"/>
      <c r="BQV74" s="1241"/>
      <c r="BQW74" s="1241"/>
      <c r="BQX74" s="1241"/>
      <c r="BQY74" s="1241"/>
      <c r="BQZ74" s="1241"/>
      <c r="BRA74" s="1241"/>
      <c r="BRB74" s="1241"/>
      <c r="BRC74" s="1241"/>
      <c r="BRD74" s="1241"/>
      <c r="BRE74" s="1241"/>
      <c r="BRF74" s="1241"/>
      <c r="BRG74" s="1241"/>
      <c r="BRH74" s="1241"/>
      <c r="BRI74" s="1241"/>
      <c r="BRJ74" s="1241"/>
      <c r="BRK74" s="1241"/>
      <c r="BRL74" s="1241"/>
      <c r="BRM74" s="1241"/>
      <c r="BRN74" s="1241"/>
      <c r="BRO74" s="1241"/>
      <c r="BRP74" s="1241"/>
      <c r="BRQ74" s="1241"/>
      <c r="BRR74" s="1241"/>
      <c r="BRS74" s="1241"/>
      <c r="BRT74" s="1241"/>
      <c r="BRU74" s="1241"/>
      <c r="BRV74" s="1241"/>
      <c r="BRW74" s="1241"/>
      <c r="BRX74" s="1241"/>
      <c r="BRY74" s="1241"/>
      <c r="BRZ74" s="1241"/>
      <c r="BSA74" s="1241"/>
      <c r="BSB74" s="1241"/>
      <c r="BSC74" s="1241"/>
      <c r="BSD74" s="1241"/>
      <c r="BSE74" s="1241"/>
      <c r="BSF74" s="1241"/>
      <c r="BSG74" s="1241"/>
      <c r="BSH74" s="1241"/>
      <c r="BSI74" s="1241"/>
      <c r="BSJ74" s="1241"/>
      <c r="BSK74" s="1241"/>
      <c r="BSL74" s="1241"/>
      <c r="BSM74" s="1241"/>
      <c r="BSN74" s="1241"/>
      <c r="BSO74" s="1241"/>
      <c r="BSP74" s="1241"/>
      <c r="BSQ74" s="1241"/>
      <c r="BSR74" s="1241"/>
      <c r="BSS74" s="1241"/>
      <c r="BST74" s="1241"/>
      <c r="BSU74" s="1241"/>
      <c r="BSV74" s="1241"/>
      <c r="BSW74" s="1241"/>
      <c r="BSX74" s="1241"/>
      <c r="BSY74" s="1241"/>
      <c r="BSZ74" s="1241"/>
      <c r="BTA74" s="1241"/>
      <c r="BTB74" s="1241"/>
      <c r="BTC74" s="1241"/>
      <c r="BTD74" s="1241"/>
      <c r="BTE74" s="1241"/>
      <c r="BTF74" s="1241"/>
      <c r="BTG74" s="1241"/>
      <c r="BTH74" s="1241"/>
      <c r="BTI74" s="1241"/>
      <c r="BTJ74" s="1241"/>
      <c r="BTK74" s="1241"/>
      <c r="BTL74" s="1241"/>
      <c r="BTM74" s="1241"/>
      <c r="BTN74" s="1241"/>
      <c r="BTO74" s="1241"/>
      <c r="BTP74" s="1241"/>
      <c r="BTQ74" s="1241"/>
      <c r="BTR74" s="1241"/>
      <c r="BTS74" s="1241"/>
      <c r="BTT74" s="1241"/>
      <c r="BTU74" s="1241"/>
      <c r="BTV74" s="1241"/>
      <c r="BTW74" s="1241"/>
      <c r="BTX74" s="1241"/>
      <c r="BTY74" s="1241"/>
      <c r="BTZ74" s="1241"/>
      <c r="BUA74" s="1241"/>
      <c r="BUB74" s="1241"/>
      <c r="BUC74" s="1241"/>
      <c r="BUD74" s="1241"/>
      <c r="BUE74" s="1241"/>
      <c r="BUF74" s="1241"/>
      <c r="BUG74" s="1241"/>
      <c r="BUH74" s="1241"/>
      <c r="BUI74" s="1241"/>
      <c r="BUJ74" s="1241"/>
      <c r="BUK74" s="1241"/>
      <c r="BUL74" s="1241"/>
      <c r="BUM74" s="1241"/>
      <c r="BUN74" s="1241"/>
      <c r="BUO74" s="1241"/>
      <c r="BUP74" s="1241"/>
      <c r="BUQ74" s="1241"/>
      <c r="BUR74" s="1241"/>
      <c r="BUS74" s="1241"/>
      <c r="BUT74" s="1241"/>
      <c r="BUU74" s="1241"/>
      <c r="BUV74" s="1241"/>
      <c r="BUW74" s="1241"/>
      <c r="BUX74" s="1241"/>
      <c r="BUY74" s="1241"/>
      <c r="BUZ74" s="1241"/>
      <c r="BVA74" s="1241"/>
      <c r="BVB74" s="1241"/>
      <c r="BVC74" s="1241"/>
      <c r="BVD74" s="1241"/>
      <c r="BVE74" s="1241"/>
      <c r="BVF74" s="1241"/>
      <c r="BVG74" s="1241"/>
      <c r="BVH74" s="1241"/>
      <c r="BVI74" s="1241"/>
      <c r="BVJ74" s="1241"/>
      <c r="BVK74" s="1241"/>
      <c r="BVL74" s="1241"/>
      <c r="BVM74" s="1241"/>
      <c r="BVN74" s="1241"/>
      <c r="BVO74" s="1241"/>
      <c r="BVP74" s="1241"/>
      <c r="BVQ74" s="1241"/>
      <c r="BVR74" s="1241"/>
      <c r="BVS74" s="1241"/>
      <c r="BVT74" s="1241"/>
      <c r="BVU74" s="1241"/>
      <c r="BVV74" s="1241"/>
      <c r="BVW74" s="1241"/>
      <c r="BVX74" s="1241"/>
      <c r="BVY74" s="1241"/>
      <c r="BVZ74" s="1241"/>
      <c r="BWA74" s="1241"/>
      <c r="BWB74" s="1241"/>
      <c r="BWC74" s="1241"/>
      <c r="BWD74" s="1241"/>
      <c r="BWE74" s="1241"/>
      <c r="BWF74" s="1241"/>
      <c r="BWG74" s="1241"/>
      <c r="BWH74" s="1241"/>
      <c r="BWI74" s="1241"/>
      <c r="BWJ74" s="1241"/>
      <c r="BWK74" s="1241"/>
      <c r="BWL74" s="1241"/>
      <c r="BWM74" s="1241"/>
      <c r="BWN74" s="1241"/>
      <c r="BWO74" s="1241"/>
      <c r="BWP74" s="1241"/>
      <c r="BWQ74" s="1241"/>
      <c r="BWR74" s="1241"/>
      <c r="BWS74" s="1241"/>
      <c r="BWT74" s="1241"/>
      <c r="BWU74" s="1241"/>
      <c r="BWV74" s="1241"/>
      <c r="BWW74" s="1241"/>
      <c r="BWX74" s="1241"/>
      <c r="BWY74" s="1241"/>
      <c r="BWZ74" s="1241"/>
      <c r="BXA74" s="1241"/>
      <c r="BXB74" s="1241"/>
      <c r="BXC74" s="1241"/>
      <c r="BXD74" s="1241"/>
      <c r="BXE74" s="1241"/>
      <c r="BXF74" s="1241"/>
      <c r="BXG74" s="1241"/>
      <c r="BXH74" s="1241"/>
      <c r="BXI74" s="1241"/>
      <c r="BXJ74" s="1241"/>
      <c r="BXK74" s="1241"/>
      <c r="BXL74" s="1241"/>
      <c r="BXM74" s="1241"/>
      <c r="BXN74" s="1241"/>
      <c r="BXO74" s="1241"/>
      <c r="BXP74" s="1241"/>
      <c r="BXQ74" s="1241"/>
      <c r="BXR74" s="1241"/>
      <c r="BXS74" s="1241"/>
      <c r="BXT74" s="1241"/>
      <c r="BXU74" s="1241"/>
      <c r="BXV74" s="1241"/>
      <c r="BXW74" s="1241"/>
      <c r="BXX74" s="1241"/>
      <c r="BXY74" s="1241"/>
      <c r="BXZ74" s="1241"/>
      <c r="BYA74" s="1241"/>
      <c r="BYB74" s="1241"/>
      <c r="BYC74" s="1241"/>
      <c r="BYD74" s="1241"/>
      <c r="BYE74" s="1241"/>
      <c r="BYF74" s="1241"/>
      <c r="BYG74" s="1241"/>
      <c r="BYH74" s="1241"/>
      <c r="BYI74" s="1241"/>
      <c r="BYJ74" s="1241"/>
      <c r="BYK74" s="1241"/>
      <c r="BYL74" s="1241"/>
      <c r="BYM74" s="1241"/>
      <c r="BYN74" s="1241"/>
      <c r="BYO74" s="1241"/>
      <c r="BYP74" s="1241"/>
      <c r="BYQ74" s="1241"/>
      <c r="BYR74" s="1241"/>
      <c r="BYS74" s="1241"/>
      <c r="BYT74" s="1241"/>
      <c r="BYU74" s="1241"/>
      <c r="BYV74" s="1241"/>
      <c r="BYW74" s="1241"/>
      <c r="BYX74" s="1241"/>
      <c r="BYY74" s="1241"/>
      <c r="BYZ74" s="1241"/>
      <c r="BZA74" s="1241"/>
      <c r="BZB74" s="1241"/>
      <c r="BZC74" s="1241"/>
      <c r="BZD74" s="1241"/>
      <c r="BZE74" s="1241"/>
      <c r="BZF74" s="1241"/>
      <c r="BZG74" s="1241"/>
      <c r="BZH74" s="1241"/>
      <c r="BZI74" s="1241"/>
      <c r="BZJ74" s="1241"/>
      <c r="BZK74" s="1241"/>
      <c r="BZL74" s="1241"/>
      <c r="BZM74" s="1241"/>
      <c r="BZN74" s="1241"/>
      <c r="BZO74" s="1241"/>
      <c r="BZP74" s="1241"/>
      <c r="BZQ74" s="1241"/>
      <c r="BZR74" s="1241"/>
      <c r="BZS74" s="1241"/>
      <c r="BZT74" s="1241"/>
      <c r="BZU74" s="1241"/>
      <c r="BZV74" s="1241"/>
      <c r="BZW74" s="1241"/>
      <c r="BZX74" s="1241"/>
      <c r="BZY74" s="1241"/>
      <c r="BZZ74" s="1241"/>
      <c r="CAA74" s="1241"/>
      <c r="CAB74" s="1241"/>
      <c r="CAC74" s="1241"/>
      <c r="CAD74" s="1241"/>
      <c r="CAE74" s="1241"/>
      <c r="CAF74" s="1241"/>
      <c r="CAG74" s="1241"/>
      <c r="CAH74" s="1241"/>
      <c r="CAI74" s="1241"/>
      <c r="CAJ74" s="1241"/>
      <c r="CAK74" s="1241"/>
      <c r="CAL74" s="1241"/>
      <c r="CAM74" s="1241"/>
      <c r="CAN74" s="1241"/>
      <c r="CAO74" s="1241"/>
      <c r="CAP74" s="1241"/>
      <c r="CAQ74" s="1241"/>
      <c r="CAR74" s="1241"/>
      <c r="CAS74" s="1241"/>
      <c r="CAT74" s="1241"/>
      <c r="CAU74" s="1241"/>
      <c r="CAV74" s="1241"/>
      <c r="CAW74" s="1241"/>
      <c r="CAX74" s="1241"/>
      <c r="CAY74" s="1241"/>
      <c r="CAZ74" s="1241"/>
      <c r="CBA74" s="1241"/>
      <c r="CBB74" s="1241"/>
      <c r="CBC74" s="1241"/>
      <c r="CBD74" s="1241"/>
      <c r="CBE74" s="1241"/>
      <c r="CBF74" s="1241"/>
      <c r="CBG74" s="1241"/>
      <c r="CBH74" s="1241"/>
      <c r="CBI74" s="1241"/>
      <c r="CBJ74" s="1241"/>
      <c r="CBK74" s="1241"/>
      <c r="CBL74" s="1241"/>
      <c r="CBM74" s="1241"/>
      <c r="CBN74" s="1241"/>
      <c r="CBO74" s="1241"/>
      <c r="CBP74" s="1241"/>
      <c r="CBQ74" s="1241"/>
      <c r="CBR74" s="1241"/>
      <c r="CBS74" s="1241"/>
      <c r="CBT74" s="1241"/>
      <c r="CBU74" s="1241"/>
      <c r="CBV74" s="1241"/>
      <c r="CBW74" s="1241"/>
      <c r="CBX74" s="1241"/>
      <c r="CBY74" s="1241"/>
      <c r="CBZ74" s="1241"/>
      <c r="CCA74" s="1241"/>
      <c r="CCB74" s="1241"/>
      <c r="CCC74" s="1241"/>
      <c r="CCD74" s="1241"/>
      <c r="CCE74" s="1241"/>
      <c r="CCF74" s="1241"/>
      <c r="CCG74" s="1241"/>
      <c r="CCH74" s="1241"/>
      <c r="CCI74" s="1241"/>
      <c r="CCJ74" s="1241"/>
      <c r="CCK74" s="1241"/>
      <c r="CCL74" s="1241"/>
      <c r="CCM74" s="1241"/>
      <c r="CCN74" s="1241"/>
      <c r="CCO74" s="1241"/>
      <c r="CCP74" s="1241"/>
      <c r="CCQ74" s="1241"/>
      <c r="CCR74" s="1241"/>
      <c r="CCS74" s="1241"/>
      <c r="CCT74" s="1241"/>
      <c r="CCU74" s="1241"/>
      <c r="CCV74" s="1241"/>
      <c r="CCW74" s="1241"/>
      <c r="CCX74" s="1241"/>
      <c r="CCY74" s="1241"/>
      <c r="CCZ74" s="1241"/>
      <c r="CDA74" s="1241"/>
      <c r="CDB74" s="1241"/>
      <c r="CDC74" s="1241"/>
      <c r="CDD74" s="1241"/>
      <c r="CDE74" s="1241"/>
      <c r="CDF74" s="1241"/>
      <c r="CDG74" s="1241"/>
      <c r="CDH74" s="1241"/>
      <c r="CDI74" s="1241"/>
      <c r="CDJ74" s="1241"/>
      <c r="CDK74" s="1241"/>
      <c r="CDL74" s="1241"/>
      <c r="CDM74" s="1241"/>
      <c r="CDN74" s="1241"/>
      <c r="CDO74" s="1241"/>
      <c r="CDP74" s="1241"/>
      <c r="CDQ74" s="1241"/>
      <c r="CDR74" s="1241"/>
      <c r="CDS74" s="1241"/>
      <c r="CDT74" s="1241"/>
      <c r="CDU74" s="1241"/>
      <c r="CDV74" s="1241"/>
      <c r="CDW74" s="1241"/>
      <c r="CDX74" s="1241"/>
      <c r="CDY74" s="1241"/>
      <c r="CDZ74" s="1241"/>
      <c r="CEA74" s="1241"/>
      <c r="CEB74" s="1241"/>
      <c r="CEC74" s="1241"/>
      <c r="CED74" s="1241"/>
      <c r="CEE74" s="1241"/>
      <c r="CEF74" s="1241"/>
      <c r="CEG74" s="1241"/>
      <c r="CEH74" s="1241"/>
      <c r="CEI74" s="1241"/>
      <c r="CEJ74" s="1241"/>
      <c r="CEK74" s="1241"/>
      <c r="CEL74" s="1241"/>
      <c r="CEM74" s="1241"/>
      <c r="CEN74" s="1241"/>
      <c r="CEO74" s="1241"/>
      <c r="CEP74" s="1241"/>
      <c r="CEQ74" s="1241"/>
      <c r="CER74" s="1241"/>
      <c r="CES74" s="1241"/>
      <c r="CET74" s="1241"/>
      <c r="CEU74" s="1241"/>
      <c r="CEV74" s="1241"/>
      <c r="CEW74" s="1241"/>
      <c r="CEX74" s="1241"/>
      <c r="CEY74" s="1241"/>
      <c r="CEZ74" s="1241"/>
      <c r="CFA74" s="1241"/>
      <c r="CFB74" s="1241"/>
      <c r="CFC74" s="1241"/>
      <c r="CFD74" s="1241"/>
      <c r="CFE74" s="1241"/>
      <c r="CFF74" s="1241"/>
      <c r="CFG74" s="1241"/>
      <c r="CFH74" s="1241"/>
      <c r="CFI74" s="1241"/>
      <c r="CFJ74" s="1241"/>
      <c r="CFK74" s="1241"/>
      <c r="CFL74" s="1241"/>
      <c r="CFM74" s="1241"/>
      <c r="CFN74" s="1241"/>
      <c r="CFO74" s="1241"/>
      <c r="CFP74" s="1241"/>
      <c r="CFQ74" s="1241"/>
      <c r="CFR74" s="1241"/>
      <c r="CFS74" s="1241"/>
      <c r="CFT74" s="1241"/>
      <c r="CFU74" s="1241"/>
      <c r="CFV74" s="1241"/>
      <c r="CFW74" s="1241"/>
      <c r="CFX74" s="1241"/>
      <c r="CFY74" s="1241"/>
      <c r="CFZ74" s="1241"/>
      <c r="CGA74" s="1241"/>
      <c r="CGB74" s="1241"/>
      <c r="CGC74" s="1241"/>
      <c r="CGD74" s="1241"/>
      <c r="CGE74" s="1241"/>
      <c r="CGF74" s="1241"/>
      <c r="CGG74" s="1241"/>
      <c r="CGH74" s="1241"/>
      <c r="CGI74" s="1241"/>
      <c r="CGJ74" s="1241"/>
      <c r="CGK74" s="1241"/>
      <c r="CGL74" s="1241"/>
      <c r="CGM74" s="1241"/>
      <c r="CGN74" s="1241"/>
      <c r="CGO74" s="1241"/>
      <c r="CGP74" s="1241"/>
      <c r="CGQ74" s="1241"/>
      <c r="CGR74" s="1241"/>
      <c r="CGS74" s="1241"/>
      <c r="CGT74" s="1241"/>
      <c r="CGU74" s="1241"/>
      <c r="CGV74" s="1241"/>
      <c r="CGW74" s="1241"/>
      <c r="CGX74" s="1241"/>
      <c r="CGY74" s="1241"/>
      <c r="CGZ74" s="1241"/>
      <c r="CHA74" s="1241"/>
      <c r="CHB74" s="1241"/>
      <c r="CHC74" s="1241"/>
      <c r="CHD74" s="1241"/>
      <c r="CHE74" s="1241"/>
      <c r="CHF74" s="1241"/>
      <c r="CHG74" s="1241"/>
      <c r="CHH74" s="1241"/>
      <c r="CHI74" s="1241"/>
      <c r="CHJ74" s="1241"/>
      <c r="CHK74" s="1241"/>
      <c r="CHL74" s="1241"/>
      <c r="CHM74" s="1241"/>
      <c r="CHN74" s="1241"/>
      <c r="CHO74" s="1241"/>
      <c r="CHP74" s="1241"/>
      <c r="CHQ74" s="1241"/>
      <c r="CHR74" s="1241"/>
      <c r="CHS74" s="1241"/>
      <c r="CHT74" s="1241"/>
      <c r="CHU74" s="1241"/>
      <c r="CHV74" s="1241"/>
      <c r="CHW74" s="1241"/>
      <c r="CHX74" s="1241"/>
      <c r="CHY74" s="1241"/>
      <c r="CHZ74" s="1241"/>
      <c r="CIA74" s="1241"/>
      <c r="CIB74" s="1241"/>
      <c r="CIC74" s="1241"/>
      <c r="CID74" s="1241"/>
      <c r="CIE74" s="1241"/>
      <c r="CIF74" s="1241"/>
      <c r="CIG74" s="1241"/>
      <c r="CIH74" s="1241"/>
      <c r="CII74" s="1241"/>
      <c r="CIJ74" s="1241"/>
      <c r="CIK74" s="1241"/>
      <c r="CIL74" s="1241"/>
      <c r="CIM74" s="1241"/>
      <c r="CIN74" s="1241"/>
      <c r="CIO74" s="1241"/>
      <c r="CIP74" s="1241"/>
      <c r="CIQ74" s="1241"/>
      <c r="CIR74" s="1241"/>
      <c r="CIS74" s="1241"/>
      <c r="CIT74" s="1241"/>
      <c r="CIU74" s="1241"/>
      <c r="CIV74" s="1241"/>
      <c r="CIW74" s="1241"/>
      <c r="CIX74" s="1241"/>
      <c r="CIY74" s="1241"/>
      <c r="CIZ74" s="1241"/>
      <c r="CJA74" s="1241"/>
      <c r="CJB74" s="1241"/>
      <c r="CJC74" s="1241"/>
      <c r="CJD74" s="1241"/>
      <c r="CJE74" s="1241"/>
      <c r="CJF74" s="1241"/>
      <c r="CJG74" s="1241"/>
      <c r="CJH74" s="1241"/>
      <c r="CJI74" s="1241"/>
      <c r="CJJ74" s="1241"/>
      <c r="CJK74" s="1241"/>
      <c r="CJL74" s="1241"/>
      <c r="CJM74" s="1241"/>
      <c r="CJN74" s="1241"/>
      <c r="CJO74" s="1241"/>
      <c r="CJP74" s="1241"/>
      <c r="CJQ74" s="1241"/>
      <c r="CJR74" s="1241"/>
      <c r="CJS74" s="1241"/>
      <c r="CJT74" s="1241"/>
      <c r="CJU74" s="1241"/>
      <c r="CJV74" s="1241"/>
      <c r="CJW74" s="1241"/>
      <c r="CJX74" s="1241"/>
      <c r="CJY74" s="1241"/>
      <c r="CJZ74" s="1241"/>
      <c r="CKA74" s="1241"/>
      <c r="CKB74" s="1241"/>
      <c r="CKC74" s="1241"/>
      <c r="CKD74" s="1241"/>
      <c r="CKE74" s="1241"/>
      <c r="CKF74" s="1241"/>
      <c r="CKG74" s="1241"/>
      <c r="CKH74" s="1241"/>
      <c r="CKI74" s="1241"/>
      <c r="CKJ74" s="1241"/>
      <c r="CKK74" s="1241"/>
      <c r="CKL74" s="1241"/>
      <c r="CKM74" s="1241"/>
      <c r="CKN74" s="1241"/>
      <c r="CKO74" s="1241"/>
      <c r="CKP74" s="1241"/>
      <c r="CKQ74" s="1241"/>
      <c r="CKR74" s="1241"/>
      <c r="CKS74" s="1241"/>
      <c r="CKT74" s="1241"/>
      <c r="CKU74" s="1241"/>
      <c r="CKV74" s="1241"/>
      <c r="CKW74" s="1241"/>
      <c r="CKX74" s="1241"/>
      <c r="CKY74" s="1241"/>
      <c r="CKZ74" s="1241"/>
      <c r="CLA74" s="1241"/>
      <c r="CLB74" s="1241"/>
      <c r="CLC74" s="1241"/>
      <c r="CLD74" s="1241"/>
      <c r="CLE74" s="1241"/>
      <c r="CLF74" s="1241"/>
      <c r="CLG74" s="1241"/>
      <c r="CLH74" s="1241"/>
      <c r="CLI74" s="1241"/>
      <c r="CLJ74" s="1241"/>
      <c r="CLK74" s="1241"/>
      <c r="CLL74" s="1241"/>
      <c r="CLM74" s="1241"/>
      <c r="CLN74" s="1241"/>
      <c r="CLO74" s="1241"/>
      <c r="CLP74" s="1241"/>
      <c r="CLQ74" s="1241"/>
      <c r="CLR74" s="1241"/>
      <c r="CLS74" s="1241"/>
      <c r="CLT74" s="1241"/>
      <c r="CLU74" s="1241"/>
      <c r="CLV74" s="1241"/>
      <c r="CLW74" s="1241"/>
      <c r="CLX74" s="1241"/>
      <c r="CLY74" s="1241"/>
      <c r="CLZ74" s="1241"/>
      <c r="CMA74" s="1241"/>
      <c r="CMB74" s="1241"/>
      <c r="CMC74" s="1241"/>
      <c r="CMD74" s="1241"/>
      <c r="CME74" s="1241"/>
      <c r="CMF74" s="1241"/>
      <c r="CMG74" s="1241"/>
      <c r="CMH74" s="1241"/>
      <c r="CMI74" s="1241"/>
      <c r="CMJ74" s="1241"/>
      <c r="CMK74" s="1241"/>
      <c r="CML74" s="1241"/>
      <c r="CMM74" s="1241"/>
      <c r="CMN74" s="1241"/>
      <c r="CMO74" s="1241"/>
      <c r="CMP74" s="1241"/>
      <c r="CMQ74" s="1241"/>
      <c r="CMR74" s="1241"/>
      <c r="CMS74" s="1241"/>
      <c r="CMT74" s="1241"/>
      <c r="CMU74" s="1241"/>
      <c r="CMV74" s="1241"/>
      <c r="CMW74" s="1241"/>
      <c r="CMX74" s="1241"/>
      <c r="CMY74" s="1241"/>
      <c r="CMZ74" s="1241"/>
      <c r="CNA74" s="1241"/>
      <c r="CNB74" s="1241"/>
      <c r="CNC74" s="1241"/>
      <c r="CND74" s="1241"/>
      <c r="CNE74" s="1241"/>
      <c r="CNF74" s="1241"/>
      <c r="CNG74" s="1241"/>
      <c r="CNH74" s="1241"/>
      <c r="CNI74" s="1241"/>
      <c r="CNJ74" s="1241"/>
      <c r="CNK74" s="1241"/>
      <c r="CNL74" s="1241"/>
      <c r="CNM74" s="1241"/>
      <c r="CNN74" s="1241"/>
      <c r="CNO74" s="1241"/>
      <c r="CNP74" s="1241"/>
      <c r="CNQ74" s="1241"/>
      <c r="CNR74" s="1241"/>
      <c r="CNS74" s="1241"/>
      <c r="CNT74" s="1241"/>
      <c r="CNU74" s="1241"/>
      <c r="CNV74" s="1241"/>
      <c r="CNW74" s="1241"/>
      <c r="CNX74" s="1241"/>
      <c r="CNY74" s="1241"/>
      <c r="CNZ74" s="1241"/>
      <c r="COA74" s="1241"/>
      <c r="COB74" s="1241"/>
      <c r="COC74" s="1241"/>
      <c r="COD74" s="1241"/>
      <c r="COE74" s="1241"/>
      <c r="COF74" s="1241"/>
      <c r="COG74" s="1241"/>
      <c r="COH74" s="1241"/>
      <c r="COI74" s="1241"/>
      <c r="COJ74" s="1241"/>
      <c r="COK74" s="1241"/>
      <c r="COL74" s="1241"/>
      <c r="COM74" s="1241"/>
      <c r="CON74" s="1241"/>
      <c r="COO74" s="1241"/>
      <c r="COP74" s="1241"/>
      <c r="COQ74" s="1241"/>
      <c r="COR74" s="1241"/>
      <c r="COS74" s="1241"/>
      <c r="COT74" s="1241"/>
      <c r="COU74" s="1241"/>
      <c r="COV74" s="1241"/>
      <c r="COW74" s="1241"/>
      <c r="COX74" s="1241"/>
      <c r="COY74" s="1241"/>
      <c r="COZ74" s="1241"/>
      <c r="CPA74" s="1241"/>
      <c r="CPB74" s="1241"/>
      <c r="CPC74" s="1241"/>
      <c r="CPD74" s="1241"/>
      <c r="CPE74" s="1241"/>
      <c r="CPF74" s="1241"/>
      <c r="CPG74" s="1241"/>
      <c r="CPH74" s="1241"/>
      <c r="CPI74" s="1241"/>
      <c r="CPJ74" s="1241"/>
      <c r="CPK74" s="1241"/>
      <c r="CPL74" s="1241"/>
      <c r="CPM74" s="1241"/>
      <c r="CPN74" s="1241"/>
      <c r="CPO74" s="1241"/>
      <c r="CPP74" s="1241"/>
      <c r="CPQ74" s="1241"/>
      <c r="CPR74" s="1241"/>
      <c r="CPS74" s="1241"/>
      <c r="CPT74" s="1241"/>
      <c r="CPU74" s="1241"/>
      <c r="CPV74" s="1241"/>
      <c r="CPW74" s="1241"/>
      <c r="CPX74" s="1241"/>
      <c r="CPY74" s="1241"/>
      <c r="CPZ74" s="1241"/>
      <c r="CQA74" s="1241"/>
      <c r="CQB74" s="1241"/>
      <c r="CQC74" s="1241"/>
      <c r="CQD74" s="1241"/>
      <c r="CQE74" s="1241"/>
      <c r="CQF74" s="1241"/>
      <c r="CQG74" s="1241"/>
      <c r="CQH74" s="1241"/>
      <c r="CQI74" s="1241"/>
      <c r="CQJ74" s="1241"/>
      <c r="CQK74" s="1241"/>
      <c r="CQL74" s="1241"/>
      <c r="CQM74" s="1241"/>
      <c r="CQN74" s="1241"/>
      <c r="CQO74" s="1241"/>
      <c r="CQP74" s="1241"/>
      <c r="CQQ74" s="1241"/>
      <c r="CQR74" s="1241"/>
      <c r="CQS74" s="1241"/>
      <c r="CQT74" s="1241"/>
      <c r="CQU74" s="1241"/>
      <c r="CQV74" s="1241"/>
      <c r="CQW74" s="1241"/>
      <c r="CQX74" s="1241"/>
      <c r="CQY74" s="1241"/>
      <c r="CQZ74" s="1241"/>
      <c r="CRA74" s="1241"/>
      <c r="CRB74" s="1241"/>
      <c r="CRC74" s="1241"/>
      <c r="CRD74" s="1241"/>
      <c r="CRE74" s="1241"/>
      <c r="CRF74" s="1241"/>
      <c r="CRG74" s="1241"/>
      <c r="CRH74" s="1241"/>
      <c r="CRI74" s="1241"/>
      <c r="CRJ74" s="1241"/>
      <c r="CRK74" s="1241"/>
      <c r="CRL74" s="1241"/>
      <c r="CRM74" s="1241"/>
      <c r="CRN74" s="1241"/>
      <c r="CRO74" s="1241"/>
      <c r="CRP74" s="1241"/>
      <c r="CRQ74" s="1241"/>
      <c r="CRR74" s="1241"/>
      <c r="CRS74" s="1241"/>
      <c r="CRT74" s="1241"/>
      <c r="CRU74" s="1241"/>
      <c r="CRV74" s="1241"/>
      <c r="CRW74" s="1241"/>
      <c r="CRX74" s="1241"/>
      <c r="CRY74" s="1241"/>
      <c r="CRZ74" s="1241"/>
      <c r="CSA74" s="1241"/>
      <c r="CSB74" s="1241"/>
      <c r="CSC74" s="1241"/>
      <c r="CSD74" s="1241"/>
      <c r="CSE74" s="1241"/>
      <c r="CSF74" s="1241"/>
      <c r="CSG74" s="1241"/>
      <c r="CSH74" s="1241"/>
      <c r="CSI74" s="1241"/>
      <c r="CSJ74" s="1241"/>
      <c r="CSK74" s="1241"/>
      <c r="CSL74" s="1241"/>
      <c r="CSM74" s="1241"/>
      <c r="CSN74" s="1241"/>
      <c r="CSO74" s="1241"/>
      <c r="CSP74" s="1241"/>
      <c r="CSQ74" s="1241"/>
      <c r="CSR74" s="1241"/>
      <c r="CSS74" s="1241"/>
      <c r="CST74" s="1241"/>
      <c r="CSU74" s="1241"/>
      <c r="CSV74" s="1241"/>
      <c r="CSW74" s="1241"/>
      <c r="CSX74" s="1241"/>
      <c r="CSY74" s="1241"/>
      <c r="CSZ74" s="1241"/>
      <c r="CTA74" s="1241"/>
      <c r="CTB74" s="1241"/>
      <c r="CTC74" s="1241"/>
      <c r="CTD74" s="1241"/>
      <c r="CTE74" s="1241"/>
      <c r="CTF74" s="1241"/>
      <c r="CTG74" s="1241"/>
      <c r="CTH74" s="1241"/>
      <c r="CTI74" s="1241"/>
      <c r="CTJ74" s="1241"/>
      <c r="CTK74" s="1241"/>
      <c r="CTL74" s="1241"/>
      <c r="CTM74" s="1241"/>
      <c r="CTN74" s="1241"/>
      <c r="CTO74" s="1241"/>
      <c r="CTP74" s="1241"/>
      <c r="CTQ74" s="1241"/>
      <c r="CTR74" s="1241"/>
      <c r="CTS74" s="1241"/>
      <c r="CTT74" s="1241"/>
      <c r="CTU74" s="1241"/>
      <c r="CTV74" s="1241"/>
      <c r="CTW74" s="1241"/>
      <c r="CTX74" s="1241"/>
      <c r="CTY74" s="1241"/>
      <c r="CTZ74" s="1241"/>
      <c r="CUA74" s="1241"/>
      <c r="CUB74" s="1241"/>
      <c r="CUC74" s="1241"/>
      <c r="CUD74" s="1241"/>
      <c r="CUE74" s="1241"/>
      <c r="CUF74" s="1241"/>
      <c r="CUG74" s="1241"/>
      <c r="CUH74" s="1241"/>
      <c r="CUI74" s="1241"/>
      <c r="CUJ74" s="1241"/>
      <c r="CUK74" s="1241"/>
      <c r="CUL74" s="1241"/>
      <c r="CUM74" s="1241"/>
      <c r="CUN74" s="1241"/>
      <c r="CUO74" s="1241"/>
      <c r="CUP74" s="1241"/>
      <c r="CUQ74" s="1241"/>
      <c r="CUR74" s="1241"/>
      <c r="CUS74" s="1241"/>
      <c r="CUT74" s="1241"/>
      <c r="CUU74" s="1241"/>
      <c r="CUV74" s="1241"/>
      <c r="CUW74" s="1241"/>
      <c r="CUX74" s="1241"/>
      <c r="CUY74" s="1241"/>
      <c r="CUZ74" s="1241"/>
      <c r="CVA74" s="1241"/>
      <c r="CVB74" s="1241"/>
      <c r="CVC74" s="1241"/>
      <c r="CVD74" s="1241"/>
      <c r="CVE74" s="1241"/>
      <c r="CVF74" s="1241"/>
      <c r="CVG74" s="1241"/>
      <c r="CVH74" s="1241"/>
      <c r="CVI74" s="1241"/>
      <c r="CVJ74" s="1241"/>
      <c r="CVK74" s="1241"/>
      <c r="CVL74" s="1241"/>
      <c r="CVM74" s="1241"/>
      <c r="CVN74" s="1241"/>
      <c r="CVO74" s="1241"/>
      <c r="CVP74" s="1241"/>
      <c r="CVQ74" s="1241"/>
      <c r="CVR74" s="1241"/>
      <c r="CVS74" s="1241"/>
      <c r="CVT74" s="1241"/>
      <c r="CVU74" s="1241"/>
      <c r="CVV74" s="1241"/>
      <c r="CVW74" s="1241"/>
      <c r="CVX74" s="1241"/>
      <c r="CVY74" s="1241"/>
      <c r="CVZ74" s="1241"/>
      <c r="CWA74" s="1241"/>
      <c r="CWB74" s="1241"/>
      <c r="CWC74" s="1241"/>
      <c r="CWD74" s="1241"/>
      <c r="CWE74" s="1241"/>
      <c r="CWF74" s="1241"/>
      <c r="CWG74" s="1241"/>
      <c r="CWH74" s="1241"/>
      <c r="CWI74" s="1241"/>
      <c r="CWJ74" s="1241"/>
      <c r="CWK74" s="1241"/>
      <c r="CWL74" s="1241"/>
      <c r="CWM74" s="1241"/>
      <c r="CWN74" s="1241"/>
      <c r="CWO74" s="1241"/>
      <c r="CWP74" s="1241"/>
      <c r="CWQ74" s="1241"/>
      <c r="CWR74" s="1241"/>
      <c r="CWS74" s="1241"/>
      <c r="CWT74" s="1241"/>
      <c r="CWU74" s="1241"/>
      <c r="CWV74" s="1241"/>
      <c r="CWW74" s="1241"/>
      <c r="CWX74" s="1241"/>
      <c r="CWY74" s="1241"/>
      <c r="CWZ74" s="1241"/>
      <c r="CXA74" s="1241"/>
      <c r="CXB74" s="1241"/>
      <c r="CXC74" s="1241"/>
      <c r="CXD74" s="1241"/>
      <c r="CXE74" s="1241"/>
      <c r="CXF74" s="1241"/>
      <c r="CXG74" s="1241"/>
      <c r="CXH74" s="1241"/>
      <c r="CXI74" s="1241"/>
      <c r="CXJ74" s="1241"/>
      <c r="CXK74" s="1241"/>
      <c r="CXL74" s="1241"/>
      <c r="CXM74" s="1241"/>
      <c r="CXN74" s="1241"/>
      <c r="CXO74" s="1241"/>
      <c r="CXP74" s="1241"/>
      <c r="CXQ74" s="1241"/>
      <c r="CXR74" s="1241"/>
      <c r="CXS74" s="1241"/>
      <c r="CXT74" s="1241"/>
      <c r="CXU74" s="1241"/>
      <c r="CXV74" s="1241"/>
      <c r="CXW74" s="1241"/>
      <c r="CXX74" s="1241"/>
      <c r="CXY74" s="1241"/>
      <c r="CXZ74" s="1241"/>
      <c r="CYA74" s="1241"/>
      <c r="CYB74" s="1241"/>
      <c r="CYC74" s="1241"/>
      <c r="CYD74" s="1241"/>
      <c r="CYE74" s="1241"/>
      <c r="CYF74" s="1241"/>
      <c r="CYG74" s="1241"/>
      <c r="CYH74" s="1241"/>
      <c r="CYI74" s="1241"/>
      <c r="CYJ74" s="1241"/>
      <c r="CYK74" s="1241"/>
      <c r="CYL74" s="1241"/>
      <c r="CYM74" s="1241"/>
      <c r="CYN74" s="1241"/>
      <c r="CYO74" s="1241"/>
      <c r="CYP74" s="1241"/>
      <c r="CYQ74" s="1241"/>
      <c r="CYR74" s="1241"/>
      <c r="CYS74" s="1241"/>
      <c r="CYT74" s="1241"/>
      <c r="CYU74" s="1241"/>
      <c r="CYV74" s="1241"/>
      <c r="CYW74" s="1241"/>
      <c r="CYX74" s="1241"/>
      <c r="CYY74" s="1241"/>
      <c r="CYZ74" s="1241"/>
      <c r="CZA74" s="1241"/>
      <c r="CZB74" s="1241"/>
      <c r="CZC74" s="1241"/>
      <c r="CZD74" s="1241"/>
      <c r="CZE74" s="1241"/>
      <c r="CZF74" s="1241"/>
      <c r="CZG74" s="1241"/>
      <c r="CZH74" s="1241"/>
      <c r="CZI74" s="1241"/>
      <c r="CZJ74" s="1241"/>
      <c r="CZK74" s="1241"/>
      <c r="CZL74" s="1241"/>
      <c r="CZM74" s="1241"/>
      <c r="CZN74" s="1241"/>
      <c r="CZO74" s="1241"/>
      <c r="CZP74" s="1241"/>
      <c r="CZQ74" s="1241"/>
      <c r="CZR74" s="1241"/>
      <c r="CZS74" s="1241"/>
      <c r="CZT74" s="1241"/>
      <c r="CZU74" s="1241"/>
      <c r="CZV74" s="1241"/>
      <c r="CZW74" s="1241"/>
      <c r="CZX74" s="1241"/>
      <c r="CZY74" s="1241"/>
      <c r="CZZ74" s="1241"/>
      <c r="DAA74" s="1241"/>
      <c r="DAB74" s="1241"/>
      <c r="DAC74" s="1241"/>
      <c r="DAD74" s="1241"/>
      <c r="DAE74" s="1241"/>
      <c r="DAF74" s="1241"/>
      <c r="DAG74" s="1241"/>
      <c r="DAH74" s="1241"/>
      <c r="DAI74" s="1241"/>
      <c r="DAJ74" s="1241"/>
      <c r="DAK74" s="1241"/>
      <c r="DAL74" s="1241"/>
      <c r="DAM74" s="1241"/>
      <c r="DAN74" s="1241"/>
      <c r="DAO74" s="1241"/>
      <c r="DAP74" s="1241"/>
      <c r="DAQ74" s="1241"/>
      <c r="DAR74" s="1241"/>
      <c r="DAS74" s="1241"/>
      <c r="DAT74" s="1241"/>
      <c r="DAU74" s="1241"/>
      <c r="DAV74" s="1241"/>
      <c r="DAW74" s="1241"/>
      <c r="DAX74" s="1241"/>
      <c r="DAY74" s="1241"/>
      <c r="DAZ74" s="1241"/>
      <c r="DBA74" s="1241"/>
      <c r="DBB74" s="1241"/>
      <c r="DBC74" s="1241"/>
      <c r="DBD74" s="1241"/>
      <c r="DBE74" s="1241"/>
      <c r="DBF74" s="1241"/>
      <c r="DBG74" s="1241"/>
      <c r="DBH74" s="1241"/>
      <c r="DBI74" s="1241"/>
      <c r="DBJ74" s="1241"/>
      <c r="DBK74" s="1241"/>
      <c r="DBL74" s="1241"/>
      <c r="DBM74" s="1241"/>
      <c r="DBN74" s="1241"/>
      <c r="DBO74" s="1241"/>
      <c r="DBP74" s="1241"/>
      <c r="DBQ74" s="1241"/>
      <c r="DBR74" s="1241"/>
      <c r="DBS74" s="1241"/>
      <c r="DBT74" s="1241"/>
      <c r="DBU74" s="1241"/>
      <c r="DBV74" s="1241"/>
      <c r="DBW74" s="1241"/>
      <c r="DBX74" s="1241"/>
      <c r="DBY74" s="1241"/>
      <c r="DBZ74" s="1241"/>
      <c r="DCA74" s="1241"/>
      <c r="DCB74" s="1241"/>
      <c r="DCC74" s="1241"/>
      <c r="DCD74" s="1241"/>
      <c r="DCE74" s="1241"/>
      <c r="DCF74" s="1241"/>
      <c r="DCG74" s="1241"/>
      <c r="DCH74" s="1241"/>
      <c r="DCI74" s="1241"/>
      <c r="DCJ74" s="1241"/>
      <c r="DCK74" s="1241"/>
      <c r="DCL74" s="1241"/>
      <c r="DCM74" s="1241"/>
      <c r="DCN74" s="1241"/>
      <c r="DCO74" s="1241"/>
      <c r="DCP74" s="1241"/>
      <c r="DCQ74" s="1241"/>
      <c r="DCR74" s="1241"/>
      <c r="DCS74" s="1241"/>
      <c r="DCT74" s="1241"/>
      <c r="DCU74" s="1241"/>
      <c r="DCV74" s="1241"/>
      <c r="DCW74" s="1241"/>
      <c r="DCX74" s="1241"/>
      <c r="DCY74" s="1241"/>
      <c r="DCZ74" s="1241"/>
      <c r="DDA74" s="1241"/>
      <c r="DDB74" s="1241"/>
      <c r="DDC74" s="1241"/>
      <c r="DDD74" s="1241"/>
      <c r="DDE74" s="1241"/>
      <c r="DDF74" s="1241"/>
      <c r="DDG74" s="1241"/>
      <c r="DDH74" s="1241"/>
      <c r="DDI74" s="1241"/>
      <c r="DDJ74" s="1241"/>
      <c r="DDK74" s="1241"/>
      <c r="DDL74" s="1241"/>
      <c r="DDM74" s="1241"/>
      <c r="DDN74" s="1241"/>
      <c r="DDO74" s="1241"/>
      <c r="DDP74" s="1241"/>
      <c r="DDQ74" s="1241"/>
      <c r="DDR74" s="1241"/>
      <c r="DDS74" s="1241"/>
      <c r="DDT74" s="1241"/>
      <c r="DDU74" s="1241"/>
      <c r="DDV74" s="1241"/>
      <c r="DDW74" s="1241"/>
      <c r="DDX74" s="1241"/>
      <c r="DDY74" s="1241"/>
      <c r="DDZ74" s="1241"/>
      <c r="DEA74" s="1241"/>
      <c r="DEB74" s="1241"/>
      <c r="DEC74" s="1241"/>
      <c r="DED74" s="1241"/>
      <c r="DEE74" s="1241"/>
      <c r="DEF74" s="1241"/>
      <c r="DEG74" s="1241"/>
      <c r="DEH74" s="1241"/>
      <c r="DEI74" s="1241"/>
      <c r="DEJ74" s="1241"/>
      <c r="DEK74" s="1241"/>
      <c r="DEL74" s="1241"/>
      <c r="DEM74" s="1241"/>
      <c r="DEN74" s="1241"/>
      <c r="DEO74" s="1241"/>
      <c r="DEP74" s="1241"/>
      <c r="DEQ74" s="1241"/>
      <c r="DER74" s="1241"/>
      <c r="DES74" s="1241"/>
      <c r="DET74" s="1241"/>
      <c r="DEU74" s="1241"/>
      <c r="DEV74" s="1241"/>
      <c r="DEW74" s="1241"/>
      <c r="DEX74" s="1241"/>
      <c r="DEY74" s="1241"/>
      <c r="DEZ74" s="1241"/>
      <c r="DFA74" s="1241"/>
      <c r="DFB74" s="1241"/>
      <c r="DFC74" s="1241"/>
      <c r="DFD74" s="1241"/>
      <c r="DFE74" s="1241"/>
      <c r="DFF74" s="1241"/>
      <c r="DFG74" s="1241"/>
      <c r="DFH74" s="1241"/>
      <c r="DFI74" s="1241"/>
      <c r="DFJ74" s="1241"/>
      <c r="DFK74" s="1241"/>
      <c r="DFL74" s="1241"/>
      <c r="DFM74" s="1241"/>
      <c r="DFN74" s="1241"/>
      <c r="DFO74" s="1241"/>
      <c r="DFP74" s="1241"/>
      <c r="DFQ74" s="1241"/>
      <c r="DFR74" s="1241"/>
      <c r="DFS74" s="1241"/>
      <c r="DFT74" s="1241"/>
      <c r="DFU74" s="1241"/>
      <c r="DFV74" s="1241"/>
      <c r="DFW74" s="1241"/>
      <c r="DFX74" s="1241"/>
      <c r="DFY74" s="1241"/>
      <c r="DFZ74" s="1241"/>
      <c r="DGA74" s="1241"/>
      <c r="DGB74" s="1241"/>
      <c r="DGC74" s="1241"/>
      <c r="DGD74" s="1241"/>
      <c r="DGE74" s="1241"/>
      <c r="DGF74" s="1241"/>
      <c r="DGG74" s="1241"/>
      <c r="DGH74" s="1241"/>
      <c r="DGI74" s="1241"/>
      <c r="DGJ74" s="1241"/>
      <c r="DGK74" s="1241"/>
      <c r="DGL74" s="1241"/>
      <c r="DGM74" s="1241"/>
      <c r="DGN74" s="1241"/>
      <c r="DGO74" s="1241"/>
      <c r="DGP74" s="1241"/>
      <c r="DGQ74" s="1241"/>
      <c r="DGR74" s="1241"/>
      <c r="DGS74" s="1241"/>
      <c r="DGT74" s="1241"/>
      <c r="DGU74" s="1241"/>
      <c r="DGV74" s="1241"/>
      <c r="DGW74" s="1241"/>
      <c r="DGX74" s="1241"/>
      <c r="DGY74" s="1241"/>
      <c r="DGZ74" s="1241"/>
      <c r="DHA74" s="1241"/>
      <c r="DHB74" s="1241"/>
      <c r="DHC74" s="1241"/>
      <c r="DHD74" s="1241"/>
      <c r="DHE74" s="1241"/>
      <c r="DHF74" s="1241"/>
      <c r="DHG74" s="1241"/>
      <c r="DHH74" s="1241"/>
      <c r="DHI74" s="1241"/>
      <c r="DHJ74" s="1241"/>
      <c r="DHK74" s="1241"/>
      <c r="DHL74" s="1241"/>
      <c r="DHM74" s="1241"/>
      <c r="DHN74" s="1241"/>
      <c r="DHO74" s="1241"/>
      <c r="DHP74" s="1241"/>
      <c r="DHQ74" s="1241"/>
      <c r="DHR74" s="1241"/>
      <c r="DHS74" s="1241"/>
      <c r="DHT74" s="1241"/>
      <c r="DHU74" s="1241"/>
      <c r="DHV74" s="1241"/>
      <c r="DHW74" s="1241"/>
      <c r="DHX74" s="1241"/>
      <c r="DHY74" s="1241"/>
      <c r="DHZ74" s="1241"/>
      <c r="DIA74" s="1241"/>
      <c r="DIB74" s="1241"/>
      <c r="DIC74" s="1241"/>
      <c r="DID74" s="1241"/>
      <c r="DIE74" s="1241"/>
      <c r="DIF74" s="1241"/>
      <c r="DIG74" s="1241"/>
      <c r="DIH74" s="1241"/>
      <c r="DII74" s="1241"/>
      <c r="DIJ74" s="1241"/>
      <c r="DIK74" s="1241"/>
      <c r="DIL74" s="1241"/>
      <c r="DIM74" s="1241"/>
      <c r="DIN74" s="1241"/>
      <c r="DIO74" s="1241"/>
      <c r="DIP74" s="1241"/>
      <c r="DIQ74" s="1241"/>
      <c r="DIR74" s="1241"/>
      <c r="DIS74" s="1241"/>
      <c r="DIT74" s="1241"/>
      <c r="DIU74" s="1241"/>
      <c r="DIV74" s="1241"/>
      <c r="DIW74" s="1241"/>
      <c r="DIX74" s="1241"/>
      <c r="DIY74" s="1241"/>
      <c r="DIZ74" s="1241"/>
      <c r="DJA74" s="1241"/>
      <c r="DJB74" s="1241"/>
      <c r="DJC74" s="1241"/>
      <c r="DJD74" s="1241"/>
      <c r="DJE74" s="1241"/>
      <c r="DJF74" s="1241"/>
      <c r="DJG74" s="1241"/>
      <c r="DJH74" s="1241"/>
      <c r="DJI74" s="1241"/>
      <c r="DJJ74" s="1241"/>
      <c r="DJK74" s="1241"/>
      <c r="DJL74" s="1241"/>
      <c r="DJM74" s="1241"/>
      <c r="DJN74" s="1241"/>
      <c r="DJO74" s="1241"/>
      <c r="DJP74" s="1241"/>
      <c r="DJQ74" s="1241"/>
      <c r="DJR74" s="1241"/>
      <c r="DJS74" s="1241"/>
      <c r="DJT74" s="1241"/>
      <c r="DJU74" s="1241"/>
      <c r="DJV74" s="1241"/>
      <c r="DJW74" s="1241"/>
      <c r="DJX74" s="1241"/>
      <c r="DJY74" s="1241"/>
      <c r="DJZ74" s="1241"/>
      <c r="DKA74" s="1241"/>
      <c r="DKB74" s="1241"/>
      <c r="DKC74" s="1241"/>
      <c r="DKD74" s="1241"/>
      <c r="DKE74" s="1241"/>
      <c r="DKF74" s="1241"/>
      <c r="DKG74" s="1241"/>
      <c r="DKH74" s="1241"/>
      <c r="DKI74" s="1241"/>
      <c r="DKJ74" s="1241"/>
      <c r="DKK74" s="1241"/>
      <c r="DKL74" s="1241"/>
      <c r="DKM74" s="1241"/>
      <c r="DKN74" s="1241"/>
      <c r="DKO74" s="1241"/>
      <c r="DKP74" s="1241"/>
      <c r="DKQ74" s="1241"/>
      <c r="DKR74" s="1241"/>
      <c r="DKS74" s="1241"/>
      <c r="DKT74" s="1241"/>
      <c r="DKU74" s="1241"/>
      <c r="DKV74" s="1241"/>
      <c r="DKW74" s="1241"/>
      <c r="DKX74" s="1241"/>
      <c r="DKY74" s="1241"/>
      <c r="DKZ74" s="1241"/>
      <c r="DLA74" s="1241"/>
      <c r="DLB74" s="1241"/>
      <c r="DLC74" s="1241"/>
      <c r="DLD74" s="1241"/>
      <c r="DLE74" s="1241"/>
      <c r="DLF74" s="1241"/>
      <c r="DLG74" s="1241"/>
      <c r="DLH74" s="1241"/>
      <c r="DLI74" s="1241"/>
      <c r="DLJ74" s="1241"/>
      <c r="DLK74" s="1241"/>
      <c r="DLL74" s="1241"/>
      <c r="DLM74" s="1241"/>
      <c r="DLN74" s="1241"/>
      <c r="DLO74" s="1241"/>
      <c r="DLP74" s="1241"/>
      <c r="DLQ74" s="1241"/>
      <c r="DLR74" s="1241"/>
      <c r="DLS74" s="1241"/>
      <c r="DLT74" s="1241"/>
      <c r="DLU74" s="1241"/>
      <c r="DLV74" s="1241"/>
      <c r="DLW74" s="1241"/>
      <c r="DLX74" s="1241"/>
      <c r="DLY74" s="1241"/>
      <c r="DLZ74" s="1241"/>
      <c r="DMA74" s="1241"/>
      <c r="DMB74" s="1241"/>
      <c r="DMC74" s="1241"/>
      <c r="DMD74" s="1241"/>
      <c r="DME74" s="1241"/>
      <c r="DMF74" s="1241"/>
      <c r="DMG74" s="1241"/>
      <c r="DMH74" s="1241"/>
      <c r="DMI74" s="1241"/>
      <c r="DMJ74" s="1241"/>
      <c r="DMK74" s="1241"/>
      <c r="DML74" s="1241"/>
      <c r="DMM74" s="1241"/>
      <c r="DMN74" s="1241"/>
      <c r="DMO74" s="1241"/>
      <c r="DMP74" s="1241"/>
      <c r="DMQ74" s="1241"/>
      <c r="DMR74" s="1241"/>
      <c r="DMS74" s="1241"/>
      <c r="DMT74" s="1241"/>
      <c r="DMU74" s="1241"/>
      <c r="DMV74" s="1241"/>
      <c r="DMW74" s="1241"/>
      <c r="DMX74" s="1241"/>
      <c r="DMY74" s="1241"/>
      <c r="DMZ74" s="1241"/>
      <c r="DNA74" s="1241"/>
      <c r="DNB74" s="1241"/>
      <c r="DNC74" s="1241"/>
      <c r="DND74" s="1241"/>
      <c r="DNE74" s="1241"/>
      <c r="DNF74" s="1241"/>
      <c r="DNG74" s="1241"/>
      <c r="DNH74" s="1241"/>
      <c r="DNI74" s="1241"/>
      <c r="DNJ74" s="1241"/>
      <c r="DNK74" s="1241"/>
      <c r="DNL74" s="1241"/>
      <c r="DNM74" s="1241"/>
      <c r="DNN74" s="1241"/>
      <c r="DNO74" s="1241"/>
      <c r="DNP74" s="1241"/>
      <c r="DNQ74" s="1241"/>
      <c r="DNR74" s="1241"/>
      <c r="DNS74" s="1241"/>
      <c r="DNT74" s="1241"/>
      <c r="DNU74" s="1241"/>
      <c r="DNV74" s="1241"/>
      <c r="DNW74" s="1241"/>
      <c r="DNX74" s="1241"/>
      <c r="DNY74" s="1241"/>
      <c r="DNZ74" s="1241"/>
      <c r="DOA74" s="1241"/>
      <c r="DOB74" s="1241"/>
      <c r="DOC74" s="1241"/>
      <c r="DOD74" s="1241"/>
      <c r="DOE74" s="1241"/>
      <c r="DOF74" s="1241"/>
      <c r="DOG74" s="1241"/>
      <c r="DOH74" s="1241"/>
      <c r="DOI74" s="1241"/>
      <c r="DOJ74" s="1241"/>
      <c r="DOK74" s="1241"/>
      <c r="DOL74" s="1241"/>
      <c r="DOM74" s="1241"/>
      <c r="DON74" s="1241"/>
      <c r="DOO74" s="1241"/>
      <c r="DOP74" s="1241"/>
      <c r="DOQ74" s="1241"/>
      <c r="DOR74" s="1241"/>
      <c r="DOS74" s="1241"/>
      <c r="DOT74" s="1241"/>
      <c r="DOU74" s="1241"/>
      <c r="DOV74" s="1241"/>
      <c r="DOW74" s="1241"/>
      <c r="DOX74" s="1241"/>
      <c r="DOY74" s="1241"/>
      <c r="DOZ74" s="1241"/>
      <c r="DPA74" s="1241"/>
      <c r="DPB74" s="1241"/>
      <c r="DPC74" s="1241"/>
      <c r="DPD74" s="1241"/>
      <c r="DPE74" s="1241"/>
      <c r="DPF74" s="1241"/>
      <c r="DPG74" s="1241"/>
      <c r="DPH74" s="1241"/>
      <c r="DPI74" s="1241"/>
      <c r="DPJ74" s="1241"/>
      <c r="DPK74" s="1241"/>
      <c r="DPL74" s="1241"/>
      <c r="DPM74" s="1241"/>
      <c r="DPN74" s="1241"/>
      <c r="DPO74" s="1241"/>
      <c r="DPP74" s="1241"/>
      <c r="DPQ74" s="1241"/>
      <c r="DPR74" s="1241"/>
      <c r="DPS74" s="1241"/>
      <c r="DPT74" s="1241"/>
      <c r="DPU74" s="1241"/>
      <c r="DPV74" s="1241"/>
      <c r="DPW74" s="1241"/>
      <c r="DPX74" s="1241"/>
      <c r="DPY74" s="1241"/>
      <c r="DPZ74" s="1241"/>
      <c r="DQA74" s="1241"/>
      <c r="DQB74" s="1241"/>
      <c r="DQC74" s="1241"/>
      <c r="DQD74" s="1241"/>
      <c r="DQE74" s="1241"/>
      <c r="DQF74" s="1241"/>
      <c r="DQG74" s="1241"/>
      <c r="DQH74" s="1241"/>
      <c r="DQI74" s="1241"/>
      <c r="DQJ74" s="1241"/>
      <c r="DQK74" s="1241"/>
      <c r="DQL74" s="1241"/>
      <c r="DQM74" s="1241"/>
      <c r="DQN74" s="1241"/>
      <c r="DQO74" s="1241"/>
      <c r="DQP74" s="1241"/>
      <c r="DQQ74" s="1241"/>
      <c r="DQR74" s="1241"/>
      <c r="DQS74" s="1241"/>
      <c r="DQT74" s="1241"/>
      <c r="DQU74" s="1241"/>
      <c r="DQV74" s="1241"/>
      <c r="DQW74" s="1241"/>
      <c r="DQX74" s="1241"/>
      <c r="DQY74" s="1241"/>
      <c r="DQZ74" s="1241"/>
      <c r="DRA74" s="1241"/>
      <c r="DRB74" s="1241"/>
      <c r="DRC74" s="1241"/>
      <c r="DRD74" s="1241"/>
      <c r="DRE74" s="1241"/>
      <c r="DRF74" s="1241"/>
      <c r="DRG74" s="1241"/>
      <c r="DRH74" s="1241"/>
      <c r="DRI74" s="1241"/>
      <c r="DRJ74" s="1241"/>
      <c r="DRK74" s="1241"/>
      <c r="DRL74" s="1241"/>
      <c r="DRM74" s="1241"/>
      <c r="DRN74" s="1241"/>
      <c r="DRO74" s="1241"/>
      <c r="DRP74" s="1241"/>
      <c r="DRQ74" s="1241"/>
      <c r="DRR74" s="1241"/>
      <c r="DRS74" s="1241"/>
      <c r="DRT74" s="1241"/>
      <c r="DRU74" s="1241"/>
      <c r="DRV74" s="1241"/>
      <c r="DRW74" s="1241"/>
      <c r="DRX74" s="1241"/>
      <c r="DRY74" s="1241"/>
      <c r="DRZ74" s="1241"/>
      <c r="DSA74" s="1241"/>
      <c r="DSB74" s="1241"/>
      <c r="DSC74" s="1241"/>
      <c r="DSD74" s="1241"/>
      <c r="DSE74" s="1241"/>
      <c r="DSF74" s="1241"/>
      <c r="DSG74" s="1241"/>
      <c r="DSH74" s="1241"/>
      <c r="DSI74" s="1241"/>
      <c r="DSJ74" s="1241"/>
      <c r="DSK74" s="1241"/>
      <c r="DSL74" s="1241"/>
      <c r="DSM74" s="1241"/>
      <c r="DSN74" s="1241"/>
      <c r="DSO74" s="1241"/>
      <c r="DSP74" s="1241"/>
      <c r="DSQ74" s="1241"/>
      <c r="DSR74" s="1241"/>
      <c r="DSS74" s="1241"/>
      <c r="DST74" s="1241"/>
      <c r="DSU74" s="1241"/>
      <c r="DSV74" s="1241"/>
      <c r="DSW74" s="1241"/>
      <c r="DSX74" s="1241"/>
      <c r="DSY74" s="1241"/>
      <c r="DSZ74" s="1241"/>
      <c r="DTA74" s="1241"/>
      <c r="DTB74" s="1241"/>
      <c r="DTC74" s="1241"/>
      <c r="DTD74" s="1241"/>
      <c r="DTE74" s="1241"/>
      <c r="DTF74" s="1241"/>
      <c r="DTG74" s="1241"/>
      <c r="DTH74" s="1241"/>
      <c r="DTI74" s="1241"/>
      <c r="DTJ74" s="1241"/>
      <c r="DTK74" s="1241"/>
      <c r="DTL74" s="1241"/>
      <c r="DTM74" s="1241"/>
      <c r="DTN74" s="1241"/>
      <c r="DTO74" s="1241"/>
      <c r="DTP74" s="1241"/>
      <c r="DTQ74" s="1241"/>
      <c r="DTR74" s="1241"/>
      <c r="DTS74" s="1241"/>
      <c r="DTT74" s="1241"/>
      <c r="DTU74" s="1241"/>
      <c r="DTV74" s="1241"/>
      <c r="DTW74" s="1241"/>
      <c r="DTX74" s="1241"/>
      <c r="DTY74" s="1241"/>
      <c r="DTZ74" s="1241"/>
      <c r="DUA74" s="1241"/>
      <c r="DUB74" s="1241"/>
      <c r="DUC74" s="1241"/>
      <c r="DUD74" s="1241"/>
      <c r="DUE74" s="1241"/>
      <c r="DUF74" s="1241"/>
      <c r="DUG74" s="1241"/>
      <c r="DUH74" s="1241"/>
      <c r="DUI74" s="1241"/>
      <c r="DUJ74" s="1241"/>
      <c r="DUK74" s="1241"/>
      <c r="DUL74" s="1241"/>
      <c r="DUM74" s="1241"/>
      <c r="DUN74" s="1241"/>
      <c r="DUO74" s="1241"/>
      <c r="DUP74" s="1241"/>
      <c r="DUQ74" s="1241"/>
      <c r="DUR74" s="1241"/>
      <c r="DUS74" s="1241"/>
      <c r="DUT74" s="1241"/>
      <c r="DUU74" s="1241"/>
      <c r="DUV74" s="1241"/>
      <c r="DUW74" s="1241"/>
      <c r="DUX74" s="1241"/>
      <c r="DUY74" s="1241"/>
      <c r="DUZ74" s="1241"/>
      <c r="DVA74" s="1241"/>
      <c r="DVB74" s="1241"/>
      <c r="DVC74" s="1241"/>
      <c r="DVD74" s="1241"/>
      <c r="DVE74" s="1241"/>
      <c r="DVF74" s="1241"/>
      <c r="DVG74" s="1241"/>
      <c r="DVH74" s="1241"/>
      <c r="DVI74" s="1241"/>
      <c r="DVJ74" s="1241"/>
      <c r="DVK74" s="1241"/>
      <c r="DVL74" s="1241"/>
      <c r="DVM74" s="1241"/>
      <c r="DVN74" s="1241"/>
      <c r="DVO74" s="1241"/>
      <c r="DVP74" s="1241"/>
      <c r="DVQ74" s="1241"/>
      <c r="DVR74" s="1241"/>
      <c r="DVS74" s="1241"/>
      <c r="DVT74" s="1241"/>
      <c r="DVU74" s="1241"/>
      <c r="DVV74" s="1241"/>
      <c r="DVW74" s="1241"/>
      <c r="DVX74" s="1241"/>
      <c r="DVY74" s="1241"/>
      <c r="DVZ74" s="1241"/>
      <c r="DWA74" s="1241"/>
      <c r="DWB74" s="1241"/>
      <c r="DWC74" s="1241"/>
      <c r="DWD74" s="1241"/>
      <c r="DWE74" s="1241"/>
      <c r="DWF74" s="1241"/>
      <c r="DWG74" s="1241"/>
      <c r="DWH74" s="1241"/>
      <c r="DWI74" s="1241"/>
      <c r="DWJ74" s="1241"/>
      <c r="DWK74" s="1241"/>
      <c r="DWL74" s="1241"/>
      <c r="DWM74" s="1241"/>
      <c r="DWN74" s="1241"/>
      <c r="DWO74" s="1241"/>
      <c r="DWP74" s="1241"/>
      <c r="DWQ74" s="1241"/>
      <c r="DWR74" s="1241"/>
      <c r="DWS74" s="1241"/>
      <c r="DWT74" s="1241"/>
      <c r="DWU74" s="1241"/>
      <c r="DWV74" s="1241"/>
      <c r="DWW74" s="1241"/>
      <c r="DWX74" s="1241"/>
      <c r="DWY74" s="1241"/>
      <c r="DWZ74" s="1241"/>
      <c r="DXA74" s="1241"/>
      <c r="DXB74" s="1241"/>
      <c r="DXC74" s="1241"/>
      <c r="DXD74" s="1241"/>
      <c r="DXE74" s="1241"/>
      <c r="DXF74" s="1241"/>
      <c r="DXG74" s="1241"/>
      <c r="DXH74" s="1241"/>
      <c r="DXI74" s="1241"/>
      <c r="DXJ74" s="1241"/>
      <c r="DXK74" s="1241"/>
      <c r="DXL74" s="1241"/>
      <c r="DXM74" s="1241"/>
      <c r="DXN74" s="1241"/>
      <c r="DXO74" s="1241"/>
      <c r="DXP74" s="1241"/>
      <c r="DXQ74" s="1241"/>
      <c r="DXR74" s="1241"/>
      <c r="DXS74" s="1241"/>
      <c r="DXT74" s="1241"/>
      <c r="DXU74" s="1241"/>
      <c r="DXV74" s="1241"/>
      <c r="DXW74" s="1241"/>
      <c r="DXX74" s="1241"/>
      <c r="DXY74" s="1241"/>
      <c r="DXZ74" s="1241"/>
      <c r="DYA74" s="1241"/>
      <c r="DYB74" s="1241"/>
      <c r="DYC74" s="1241"/>
      <c r="DYD74" s="1241"/>
      <c r="DYE74" s="1241"/>
      <c r="DYF74" s="1241"/>
      <c r="DYG74" s="1241"/>
      <c r="DYH74" s="1241"/>
      <c r="DYI74" s="1241"/>
      <c r="DYJ74" s="1241"/>
      <c r="DYK74" s="1241"/>
      <c r="DYL74" s="1241"/>
      <c r="DYM74" s="1241"/>
      <c r="DYN74" s="1241"/>
      <c r="DYO74" s="1241"/>
      <c r="DYP74" s="1241"/>
      <c r="DYQ74" s="1241"/>
      <c r="DYR74" s="1241"/>
      <c r="DYS74" s="1241"/>
      <c r="DYT74" s="1241"/>
      <c r="DYU74" s="1241"/>
      <c r="DYV74" s="1241"/>
      <c r="DYW74" s="1241"/>
      <c r="DYX74" s="1241"/>
      <c r="DYY74" s="1241"/>
      <c r="DYZ74" s="1241"/>
      <c r="DZA74" s="1241"/>
      <c r="DZB74" s="1241"/>
      <c r="DZC74" s="1241"/>
      <c r="DZD74" s="1241"/>
      <c r="DZE74" s="1241"/>
      <c r="DZF74" s="1241"/>
      <c r="DZG74" s="1241"/>
      <c r="DZH74" s="1241"/>
      <c r="DZI74" s="1241"/>
      <c r="DZJ74" s="1241"/>
      <c r="DZK74" s="1241"/>
      <c r="DZL74" s="1241"/>
      <c r="DZM74" s="1241"/>
      <c r="DZN74" s="1241"/>
      <c r="DZO74" s="1241"/>
      <c r="DZP74" s="1241"/>
      <c r="DZQ74" s="1241"/>
      <c r="DZR74" s="1241"/>
      <c r="DZS74" s="1241"/>
      <c r="DZT74" s="1241"/>
      <c r="DZU74" s="1241"/>
      <c r="DZV74" s="1241"/>
      <c r="DZW74" s="1241"/>
      <c r="DZX74" s="1241"/>
      <c r="DZY74" s="1241"/>
      <c r="DZZ74" s="1241"/>
      <c r="EAA74" s="1241"/>
      <c r="EAB74" s="1241"/>
      <c r="EAC74" s="1241"/>
      <c r="EAD74" s="1241"/>
      <c r="EAE74" s="1241"/>
      <c r="EAF74" s="1241"/>
      <c r="EAG74" s="1241"/>
      <c r="EAH74" s="1241"/>
      <c r="EAI74" s="1241"/>
      <c r="EAJ74" s="1241"/>
      <c r="EAK74" s="1241"/>
      <c r="EAL74" s="1241"/>
      <c r="EAM74" s="1241"/>
      <c r="EAN74" s="1241"/>
      <c r="EAO74" s="1241"/>
      <c r="EAP74" s="1241"/>
      <c r="EAQ74" s="1241"/>
      <c r="EAR74" s="1241"/>
      <c r="EAS74" s="1241"/>
      <c r="EAT74" s="1241"/>
      <c r="EAU74" s="1241"/>
      <c r="EAV74" s="1241"/>
      <c r="EAW74" s="1241"/>
      <c r="EAX74" s="1241"/>
      <c r="EAY74" s="1241"/>
      <c r="EAZ74" s="1241"/>
      <c r="EBA74" s="1241"/>
      <c r="EBB74" s="1241"/>
      <c r="EBC74" s="1241"/>
      <c r="EBD74" s="1241"/>
      <c r="EBE74" s="1241"/>
      <c r="EBF74" s="1241"/>
      <c r="EBG74" s="1241"/>
      <c r="EBH74" s="1241"/>
      <c r="EBI74" s="1241"/>
      <c r="EBJ74" s="1241"/>
      <c r="EBK74" s="1241"/>
      <c r="EBL74" s="1241"/>
      <c r="EBM74" s="1241"/>
      <c r="EBN74" s="1241"/>
      <c r="EBO74" s="1241"/>
      <c r="EBP74" s="1241"/>
      <c r="EBQ74" s="1241"/>
      <c r="EBR74" s="1241"/>
      <c r="EBS74" s="1241"/>
      <c r="EBT74" s="1241"/>
      <c r="EBU74" s="1241"/>
      <c r="EBV74" s="1241"/>
      <c r="EBW74" s="1241"/>
      <c r="EBX74" s="1241"/>
      <c r="EBY74" s="1241"/>
      <c r="EBZ74" s="1241"/>
      <c r="ECA74" s="1241"/>
      <c r="ECB74" s="1241"/>
      <c r="ECC74" s="1241"/>
      <c r="ECD74" s="1241"/>
      <c r="ECE74" s="1241"/>
      <c r="ECF74" s="1241"/>
      <c r="ECG74" s="1241"/>
      <c r="ECH74" s="1241"/>
      <c r="ECI74" s="1241"/>
      <c r="ECJ74" s="1241"/>
      <c r="ECK74" s="1241"/>
      <c r="ECL74" s="1241"/>
      <c r="ECM74" s="1241"/>
      <c r="ECN74" s="1241"/>
      <c r="ECO74" s="1241"/>
      <c r="ECP74" s="1241"/>
      <c r="ECQ74" s="1241"/>
      <c r="ECR74" s="1241"/>
      <c r="ECS74" s="1241"/>
      <c r="ECT74" s="1241"/>
      <c r="ECU74" s="1241"/>
      <c r="ECV74" s="1241"/>
      <c r="ECW74" s="1241"/>
      <c r="ECX74" s="1241"/>
      <c r="ECY74" s="1241"/>
      <c r="ECZ74" s="1241"/>
      <c r="EDA74" s="1241"/>
      <c r="EDB74" s="1241"/>
      <c r="EDC74" s="1241"/>
      <c r="EDD74" s="1241"/>
      <c r="EDE74" s="1241"/>
      <c r="EDF74" s="1241"/>
      <c r="EDG74" s="1241"/>
      <c r="EDH74" s="1241"/>
      <c r="EDI74" s="1241"/>
      <c r="EDJ74" s="1241"/>
      <c r="EDK74" s="1241"/>
      <c r="EDL74" s="1241"/>
      <c r="EDM74" s="1241"/>
      <c r="EDN74" s="1241"/>
      <c r="EDO74" s="1241"/>
      <c r="EDP74" s="1241"/>
      <c r="EDQ74" s="1241"/>
      <c r="EDR74" s="1241"/>
      <c r="EDS74" s="1241"/>
      <c r="EDT74" s="1241"/>
      <c r="EDU74" s="1241"/>
      <c r="EDV74" s="1241"/>
      <c r="EDW74" s="1241"/>
      <c r="EDX74" s="1241"/>
      <c r="EDY74" s="1241"/>
      <c r="EDZ74" s="1241"/>
      <c r="EEA74" s="1241"/>
      <c r="EEB74" s="1241"/>
      <c r="EEC74" s="1241"/>
      <c r="EED74" s="1241"/>
      <c r="EEE74" s="1241"/>
      <c r="EEF74" s="1241"/>
      <c r="EEG74" s="1241"/>
      <c r="EEH74" s="1241"/>
      <c r="EEI74" s="1241"/>
      <c r="EEJ74" s="1241"/>
      <c r="EEK74" s="1241"/>
      <c r="EEL74" s="1241"/>
      <c r="EEM74" s="1241"/>
      <c r="EEN74" s="1241"/>
      <c r="EEO74" s="1241"/>
      <c r="EEP74" s="1241"/>
      <c r="EEQ74" s="1241"/>
      <c r="EER74" s="1241"/>
      <c r="EES74" s="1241"/>
      <c r="EET74" s="1241"/>
      <c r="EEU74" s="1241"/>
      <c r="EEV74" s="1241"/>
      <c r="EEW74" s="1241"/>
      <c r="EEX74" s="1241"/>
      <c r="EEY74" s="1241"/>
      <c r="EEZ74" s="1241"/>
      <c r="EFA74" s="1241"/>
      <c r="EFB74" s="1241"/>
      <c r="EFC74" s="1241"/>
      <c r="EFD74" s="1241"/>
      <c r="EFE74" s="1241"/>
      <c r="EFF74" s="1241"/>
      <c r="EFG74" s="1241"/>
      <c r="EFH74" s="1241"/>
      <c r="EFI74" s="1241"/>
      <c r="EFJ74" s="1241"/>
      <c r="EFK74" s="1241"/>
      <c r="EFL74" s="1241"/>
      <c r="EFM74" s="1241"/>
      <c r="EFN74" s="1241"/>
      <c r="EFO74" s="1241"/>
      <c r="EFP74" s="1241"/>
      <c r="EFQ74" s="1241"/>
      <c r="EFR74" s="1241"/>
      <c r="EFS74" s="1241"/>
      <c r="EFT74" s="1241"/>
      <c r="EFU74" s="1241"/>
      <c r="EFV74" s="1241"/>
      <c r="EFW74" s="1241"/>
      <c r="EFX74" s="1241"/>
      <c r="EFY74" s="1241"/>
      <c r="EFZ74" s="1241"/>
      <c r="EGA74" s="1241"/>
      <c r="EGB74" s="1241"/>
      <c r="EGC74" s="1241"/>
      <c r="EGD74" s="1241"/>
      <c r="EGE74" s="1241"/>
      <c r="EGF74" s="1241"/>
      <c r="EGG74" s="1241"/>
      <c r="EGH74" s="1241"/>
      <c r="EGI74" s="1241"/>
      <c r="EGJ74" s="1241"/>
      <c r="EGK74" s="1241"/>
      <c r="EGL74" s="1241"/>
      <c r="EGM74" s="1241"/>
      <c r="EGN74" s="1241"/>
      <c r="EGO74" s="1241"/>
      <c r="EGP74" s="1241"/>
      <c r="EGQ74" s="1241"/>
      <c r="EGR74" s="1241"/>
      <c r="EGS74" s="1241"/>
      <c r="EGT74" s="1241"/>
      <c r="EGU74" s="1241"/>
      <c r="EGV74" s="1241"/>
      <c r="EGW74" s="1241"/>
      <c r="EGX74" s="1241"/>
      <c r="EGY74" s="1241"/>
      <c r="EGZ74" s="1241"/>
      <c r="EHA74" s="1241"/>
      <c r="EHB74" s="1241"/>
      <c r="EHC74" s="1241"/>
      <c r="EHD74" s="1241"/>
      <c r="EHE74" s="1241"/>
      <c r="EHF74" s="1241"/>
      <c r="EHG74" s="1241"/>
      <c r="EHH74" s="1241"/>
      <c r="EHI74" s="1241"/>
      <c r="EHJ74" s="1241"/>
      <c r="EHK74" s="1241"/>
      <c r="EHL74" s="1241"/>
      <c r="EHM74" s="1241"/>
      <c r="EHN74" s="1241"/>
      <c r="EHO74" s="1241"/>
      <c r="EHP74" s="1241"/>
      <c r="EHQ74" s="1241"/>
      <c r="EHR74" s="1241"/>
      <c r="EHS74" s="1241"/>
      <c r="EHT74" s="1241"/>
      <c r="EHU74" s="1241"/>
      <c r="EHV74" s="1241"/>
      <c r="EHW74" s="1241"/>
      <c r="EHX74" s="1241"/>
      <c r="EHY74" s="1241"/>
      <c r="EHZ74" s="1241"/>
      <c r="EIA74" s="1241"/>
      <c r="EIB74" s="1241"/>
      <c r="EIC74" s="1241"/>
      <c r="EID74" s="1241"/>
      <c r="EIE74" s="1241"/>
      <c r="EIF74" s="1241"/>
      <c r="EIG74" s="1241"/>
      <c r="EIH74" s="1241"/>
      <c r="EII74" s="1241"/>
      <c r="EIJ74" s="1241"/>
      <c r="EIK74" s="1241"/>
      <c r="EIL74" s="1241"/>
      <c r="EIM74" s="1241"/>
      <c r="EIN74" s="1241"/>
      <c r="EIO74" s="1241"/>
      <c r="EIP74" s="1241"/>
      <c r="EIQ74" s="1241"/>
      <c r="EIR74" s="1241"/>
      <c r="EIS74" s="1241"/>
      <c r="EIT74" s="1241"/>
      <c r="EIU74" s="1241"/>
      <c r="EIV74" s="1241"/>
      <c r="EIW74" s="1241"/>
      <c r="EIX74" s="1241"/>
      <c r="EIY74" s="1241"/>
      <c r="EIZ74" s="1241"/>
      <c r="EJA74" s="1241"/>
      <c r="EJB74" s="1241"/>
      <c r="EJC74" s="1241"/>
      <c r="EJD74" s="1241"/>
      <c r="EJE74" s="1241"/>
      <c r="EJF74" s="1241"/>
      <c r="EJG74" s="1241"/>
      <c r="EJH74" s="1241"/>
      <c r="EJI74" s="1241"/>
      <c r="EJJ74" s="1241"/>
      <c r="EJK74" s="1241"/>
      <c r="EJL74" s="1241"/>
      <c r="EJM74" s="1241"/>
      <c r="EJN74" s="1241"/>
      <c r="EJO74" s="1241"/>
      <c r="EJP74" s="1241"/>
      <c r="EJQ74" s="1241"/>
      <c r="EJR74" s="1241"/>
      <c r="EJS74" s="1241"/>
      <c r="EJT74" s="1241"/>
      <c r="EJU74" s="1241"/>
      <c r="EJV74" s="1241"/>
      <c r="EJW74" s="1241"/>
      <c r="EJX74" s="1241"/>
      <c r="EJY74" s="1241"/>
      <c r="EJZ74" s="1241"/>
      <c r="EKA74" s="1241"/>
      <c r="EKB74" s="1241"/>
      <c r="EKC74" s="1241"/>
      <c r="EKD74" s="1241"/>
      <c r="EKE74" s="1241"/>
      <c r="EKF74" s="1241"/>
      <c r="EKG74" s="1241"/>
      <c r="EKH74" s="1241"/>
      <c r="EKI74" s="1241"/>
      <c r="EKJ74" s="1241"/>
      <c r="EKK74" s="1241"/>
      <c r="EKL74" s="1241"/>
      <c r="EKM74" s="1241"/>
      <c r="EKN74" s="1241"/>
      <c r="EKO74" s="1241"/>
      <c r="EKP74" s="1241"/>
      <c r="EKQ74" s="1241"/>
      <c r="EKR74" s="1241"/>
      <c r="EKS74" s="1241"/>
      <c r="EKT74" s="1241"/>
      <c r="EKU74" s="1241"/>
      <c r="EKV74" s="1241"/>
      <c r="EKW74" s="1241"/>
      <c r="EKX74" s="1241"/>
      <c r="EKY74" s="1241"/>
      <c r="EKZ74" s="1241"/>
      <c r="ELA74" s="1241"/>
      <c r="ELB74" s="1241"/>
      <c r="ELC74" s="1241"/>
      <c r="ELD74" s="1241"/>
      <c r="ELE74" s="1241"/>
      <c r="ELF74" s="1241"/>
      <c r="ELG74" s="1241"/>
      <c r="ELH74" s="1241"/>
      <c r="ELI74" s="1241"/>
      <c r="ELJ74" s="1241"/>
      <c r="ELK74" s="1241"/>
      <c r="ELL74" s="1241"/>
      <c r="ELM74" s="1241"/>
      <c r="ELN74" s="1241"/>
      <c r="ELO74" s="1241"/>
      <c r="ELP74" s="1241"/>
      <c r="ELQ74" s="1241"/>
      <c r="ELR74" s="1241"/>
      <c r="ELS74" s="1241"/>
      <c r="ELT74" s="1241"/>
      <c r="ELU74" s="1241"/>
      <c r="ELV74" s="1241"/>
      <c r="ELW74" s="1241"/>
      <c r="ELX74" s="1241"/>
      <c r="ELY74" s="1241"/>
      <c r="ELZ74" s="1241"/>
      <c r="EMA74" s="1241"/>
      <c r="EMB74" s="1241"/>
      <c r="EMC74" s="1241"/>
      <c r="EMD74" s="1241"/>
      <c r="EME74" s="1241"/>
      <c r="EMF74" s="1241"/>
      <c r="EMG74" s="1241"/>
      <c r="EMH74" s="1241"/>
      <c r="EMI74" s="1241"/>
      <c r="EMJ74" s="1241"/>
      <c r="EMK74" s="1241"/>
      <c r="EML74" s="1241"/>
      <c r="EMM74" s="1241"/>
      <c r="EMN74" s="1241"/>
      <c r="EMO74" s="1241"/>
      <c r="EMP74" s="1241"/>
      <c r="EMQ74" s="1241"/>
      <c r="EMR74" s="1241"/>
      <c r="EMS74" s="1241"/>
      <c r="EMT74" s="1241"/>
      <c r="EMU74" s="1241"/>
      <c r="EMV74" s="1241"/>
      <c r="EMW74" s="1241"/>
      <c r="EMX74" s="1241"/>
      <c r="EMY74" s="1241"/>
      <c r="EMZ74" s="1241"/>
      <c r="ENA74" s="1241"/>
      <c r="ENB74" s="1241"/>
      <c r="ENC74" s="1241"/>
      <c r="END74" s="1241"/>
      <c r="ENE74" s="1241"/>
      <c r="ENF74" s="1241"/>
      <c r="ENG74" s="1241"/>
      <c r="ENH74" s="1241"/>
      <c r="ENI74" s="1241"/>
      <c r="ENJ74" s="1241"/>
      <c r="ENK74" s="1241"/>
      <c r="ENL74" s="1241"/>
      <c r="ENM74" s="1241"/>
      <c r="ENN74" s="1241"/>
      <c r="ENO74" s="1241"/>
      <c r="ENP74" s="1241"/>
      <c r="ENQ74" s="1241"/>
      <c r="ENR74" s="1241"/>
      <c r="ENS74" s="1241"/>
      <c r="ENT74" s="1241"/>
      <c r="ENU74" s="1241"/>
      <c r="ENV74" s="1241"/>
      <c r="ENW74" s="1241"/>
      <c r="ENX74" s="1241"/>
      <c r="ENY74" s="1241"/>
      <c r="ENZ74" s="1241"/>
      <c r="EOA74" s="1241"/>
      <c r="EOB74" s="1241"/>
      <c r="EOC74" s="1241"/>
      <c r="EOD74" s="1241"/>
      <c r="EOE74" s="1241"/>
      <c r="EOF74" s="1241"/>
      <c r="EOG74" s="1241"/>
      <c r="EOH74" s="1241"/>
      <c r="EOI74" s="1241"/>
      <c r="EOJ74" s="1241"/>
      <c r="EOK74" s="1241"/>
      <c r="EOL74" s="1241"/>
      <c r="EOM74" s="1241"/>
      <c r="EON74" s="1241"/>
      <c r="EOO74" s="1241"/>
      <c r="EOP74" s="1241"/>
      <c r="EOQ74" s="1241"/>
      <c r="EOR74" s="1241"/>
      <c r="EOS74" s="1241"/>
      <c r="EOT74" s="1241"/>
      <c r="EOU74" s="1241"/>
      <c r="EOV74" s="1241"/>
      <c r="EOW74" s="1241"/>
      <c r="EOX74" s="1241"/>
      <c r="EOY74" s="1241"/>
      <c r="EOZ74" s="1241"/>
      <c r="EPA74" s="1241"/>
      <c r="EPB74" s="1241"/>
      <c r="EPC74" s="1241"/>
      <c r="EPD74" s="1241"/>
      <c r="EPE74" s="1241"/>
      <c r="EPF74" s="1241"/>
      <c r="EPG74" s="1241"/>
      <c r="EPH74" s="1241"/>
      <c r="EPI74" s="1241"/>
      <c r="EPJ74" s="1241"/>
      <c r="EPK74" s="1241"/>
      <c r="EPL74" s="1241"/>
      <c r="EPM74" s="1241"/>
      <c r="EPN74" s="1241"/>
      <c r="EPO74" s="1241"/>
      <c r="EPP74" s="1241"/>
      <c r="EPQ74" s="1241"/>
      <c r="EPR74" s="1241"/>
      <c r="EPS74" s="1241"/>
      <c r="EPT74" s="1241"/>
      <c r="EPU74" s="1241"/>
      <c r="EPV74" s="1241"/>
      <c r="EPW74" s="1241"/>
      <c r="EPX74" s="1241"/>
      <c r="EPY74" s="1241"/>
      <c r="EPZ74" s="1241"/>
      <c r="EQA74" s="1241"/>
      <c r="EQB74" s="1241"/>
      <c r="EQC74" s="1241"/>
      <c r="EQD74" s="1241"/>
      <c r="EQE74" s="1241"/>
      <c r="EQF74" s="1241"/>
      <c r="EQG74" s="1241"/>
      <c r="EQH74" s="1241"/>
      <c r="EQI74" s="1241"/>
      <c r="EQJ74" s="1241"/>
      <c r="EQK74" s="1241"/>
      <c r="EQL74" s="1241"/>
      <c r="EQM74" s="1241"/>
      <c r="EQN74" s="1241"/>
      <c r="EQO74" s="1241"/>
      <c r="EQP74" s="1241"/>
      <c r="EQQ74" s="1241"/>
      <c r="EQR74" s="1241"/>
      <c r="EQS74" s="1241"/>
      <c r="EQT74" s="1241"/>
      <c r="EQU74" s="1241"/>
      <c r="EQV74" s="1241"/>
      <c r="EQW74" s="1241"/>
      <c r="EQX74" s="1241"/>
      <c r="EQY74" s="1241"/>
      <c r="EQZ74" s="1241"/>
      <c r="ERA74" s="1241"/>
      <c r="ERB74" s="1241"/>
      <c r="ERC74" s="1241"/>
      <c r="ERD74" s="1241"/>
      <c r="ERE74" s="1241"/>
      <c r="ERF74" s="1241"/>
      <c r="ERG74" s="1241"/>
      <c r="ERH74" s="1241"/>
      <c r="ERI74" s="1241"/>
      <c r="ERJ74" s="1241"/>
      <c r="ERK74" s="1241"/>
      <c r="ERL74" s="1241"/>
      <c r="ERM74" s="1241"/>
      <c r="ERN74" s="1241"/>
      <c r="ERO74" s="1241"/>
      <c r="ERP74" s="1241"/>
      <c r="ERQ74" s="1241"/>
      <c r="ERR74" s="1241"/>
      <c r="ERS74" s="1241"/>
      <c r="ERT74" s="1241"/>
      <c r="ERU74" s="1241"/>
      <c r="ERV74" s="1241"/>
      <c r="ERW74" s="1241"/>
      <c r="ERX74" s="1241"/>
      <c r="ERY74" s="1241"/>
      <c r="ERZ74" s="1241"/>
      <c r="ESA74" s="1241"/>
      <c r="ESB74" s="1241"/>
      <c r="ESC74" s="1241"/>
      <c r="ESD74" s="1241"/>
      <c r="ESE74" s="1241"/>
      <c r="ESF74" s="1241"/>
      <c r="ESG74" s="1241"/>
      <c r="ESH74" s="1241"/>
      <c r="ESI74" s="1241"/>
      <c r="ESJ74" s="1241"/>
      <c r="ESK74" s="1241"/>
      <c r="ESL74" s="1241"/>
      <c r="ESM74" s="1241"/>
      <c r="ESN74" s="1241"/>
      <c r="ESO74" s="1241"/>
      <c r="ESP74" s="1241"/>
      <c r="ESQ74" s="1241"/>
      <c r="ESR74" s="1241"/>
      <c r="ESS74" s="1241"/>
      <c r="EST74" s="1241"/>
      <c r="ESU74" s="1241"/>
      <c r="ESV74" s="1241"/>
      <c r="ESW74" s="1241"/>
      <c r="ESX74" s="1241"/>
      <c r="ESY74" s="1241"/>
      <c r="ESZ74" s="1241"/>
      <c r="ETA74" s="1241"/>
      <c r="ETB74" s="1241"/>
      <c r="ETC74" s="1241"/>
      <c r="ETD74" s="1241"/>
      <c r="ETE74" s="1241"/>
      <c r="ETF74" s="1241"/>
      <c r="ETG74" s="1241"/>
      <c r="ETH74" s="1241"/>
      <c r="ETI74" s="1241"/>
      <c r="ETJ74" s="1241"/>
      <c r="ETK74" s="1241"/>
      <c r="ETL74" s="1241"/>
      <c r="ETM74" s="1241"/>
      <c r="ETN74" s="1241"/>
      <c r="ETO74" s="1241"/>
      <c r="ETP74" s="1241"/>
      <c r="ETQ74" s="1241"/>
      <c r="ETR74" s="1241"/>
      <c r="ETS74" s="1241"/>
      <c r="ETT74" s="1241"/>
      <c r="ETU74" s="1241"/>
      <c r="ETV74" s="1241"/>
      <c r="ETW74" s="1241"/>
      <c r="ETX74" s="1241"/>
      <c r="ETY74" s="1241"/>
      <c r="ETZ74" s="1241"/>
      <c r="EUA74" s="1241"/>
      <c r="EUB74" s="1241"/>
      <c r="EUC74" s="1241"/>
      <c r="EUD74" s="1241"/>
      <c r="EUE74" s="1241"/>
      <c r="EUF74" s="1241"/>
      <c r="EUG74" s="1241"/>
      <c r="EUH74" s="1241"/>
      <c r="EUI74" s="1241"/>
      <c r="EUJ74" s="1241"/>
      <c r="EUK74" s="1241"/>
      <c r="EUL74" s="1241"/>
      <c r="EUM74" s="1241"/>
      <c r="EUN74" s="1241"/>
      <c r="EUO74" s="1241"/>
      <c r="EUP74" s="1241"/>
      <c r="EUQ74" s="1241"/>
      <c r="EUR74" s="1241"/>
      <c r="EUS74" s="1241"/>
      <c r="EUT74" s="1241"/>
      <c r="EUU74" s="1241"/>
      <c r="EUV74" s="1241"/>
      <c r="EUW74" s="1241"/>
      <c r="EUX74" s="1241"/>
      <c r="EUY74" s="1241"/>
      <c r="EUZ74" s="1241"/>
      <c r="EVA74" s="1241"/>
      <c r="EVB74" s="1241"/>
      <c r="EVC74" s="1241"/>
      <c r="EVD74" s="1241"/>
      <c r="EVE74" s="1241"/>
      <c r="EVF74" s="1241"/>
      <c r="EVG74" s="1241"/>
      <c r="EVH74" s="1241"/>
      <c r="EVI74" s="1241"/>
      <c r="EVJ74" s="1241"/>
      <c r="EVK74" s="1241"/>
      <c r="EVL74" s="1241"/>
      <c r="EVM74" s="1241"/>
      <c r="EVN74" s="1241"/>
      <c r="EVO74" s="1241"/>
      <c r="EVP74" s="1241"/>
      <c r="EVQ74" s="1241"/>
      <c r="EVR74" s="1241"/>
      <c r="EVS74" s="1241"/>
      <c r="EVT74" s="1241"/>
      <c r="EVU74" s="1241"/>
      <c r="EVV74" s="1241"/>
      <c r="EVW74" s="1241"/>
      <c r="EVX74" s="1241"/>
      <c r="EVY74" s="1241"/>
      <c r="EVZ74" s="1241"/>
      <c r="EWA74" s="1241"/>
      <c r="EWB74" s="1241"/>
      <c r="EWC74" s="1241"/>
      <c r="EWD74" s="1241"/>
      <c r="EWE74" s="1241"/>
      <c r="EWF74" s="1241"/>
      <c r="EWG74" s="1241"/>
      <c r="EWH74" s="1241"/>
      <c r="EWI74" s="1241"/>
      <c r="EWJ74" s="1241"/>
      <c r="EWK74" s="1241"/>
      <c r="EWL74" s="1241"/>
      <c r="EWM74" s="1241"/>
      <c r="EWN74" s="1241"/>
      <c r="EWO74" s="1241"/>
      <c r="EWP74" s="1241"/>
      <c r="EWQ74" s="1241"/>
      <c r="EWR74" s="1241"/>
      <c r="EWS74" s="1241"/>
      <c r="EWT74" s="1241"/>
      <c r="EWU74" s="1241"/>
      <c r="EWV74" s="1241"/>
      <c r="EWW74" s="1241"/>
      <c r="EWX74" s="1241"/>
      <c r="EWY74" s="1241"/>
      <c r="EWZ74" s="1241"/>
      <c r="EXA74" s="1241"/>
      <c r="EXB74" s="1241"/>
      <c r="EXC74" s="1241"/>
      <c r="EXD74" s="1241"/>
      <c r="EXE74" s="1241"/>
      <c r="EXF74" s="1241"/>
      <c r="EXG74" s="1241"/>
      <c r="EXH74" s="1241"/>
      <c r="EXI74" s="1241"/>
      <c r="EXJ74" s="1241"/>
      <c r="EXK74" s="1241"/>
      <c r="EXL74" s="1241"/>
      <c r="EXM74" s="1241"/>
      <c r="EXN74" s="1241"/>
      <c r="EXO74" s="1241"/>
      <c r="EXP74" s="1241"/>
      <c r="EXQ74" s="1241"/>
      <c r="EXR74" s="1241"/>
      <c r="EXS74" s="1241"/>
      <c r="EXT74" s="1241"/>
      <c r="EXU74" s="1241"/>
      <c r="EXV74" s="1241"/>
      <c r="EXW74" s="1241"/>
      <c r="EXX74" s="1241"/>
      <c r="EXY74" s="1241"/>
      <c r="EXZ74" s="1241"/>
      <c r="EYA74" s="1241"/>
      <c r="EYB74" s="1241"/>
      <c r="EYC74" s="1241"/>
      <c r="EYD74" s="1241"/>
      <c r="EYE74" s="1241"/>
      <c r="EYF74" s="1241"/>
      <c r="EYG74" s="1241"/>
      <c r="EYH74" s="1241"/>
      <c r="EYI74" s="1241"/>
      <c r="EYJ74" s="1241"/>
      <c r="EYK74" s="1241"/>
      <c r="EYL74" s="1241"/>
      <c r="EYM74" s="1241"/>
      <c r="EYN74" s="1241"/>
      <c r="EYO74" s="1241"/>
      <c r="EYP74" s="1241"/>
      <c r="EYQ74" s="1241"/>
      <c r="EYR74" s="1241"/>
      <c r="EYS74" s="1241"/>
      <c r="EYT74" s="1241"/>
      <c r="EYU74" s="1241"/>
      <c r="EYV74" s="1241"/>
      <c r="EYW74" s="1241"/>
      <c r="EYX74" s="1241"/>
      <c r="EYY74" s="1241"/>
      <c r="EYZ74" s="1241"/>
      <c r="EZA74" s="1241"/>
      <c r="EZB74" s="1241"/>
      <c r="EZC74" s="1241"/>
      <c r="EZD74" s="1241"/>
      <c r="EZE74" s="1241"/>
      <c r="EZF74" s="1241"/>
      <c r="EZG74" s="1241"/>
      <c r="EZH74" s="1241"/>
      <c r="EZI74" s="1241"/>
      <c r="EZJ74" s="1241"/>
      <c r="EZK74" s="1241"/>
      <c r="EZL74" s="1241"/>
      <c r="EZM74" s="1241"/>
      <c r="EZN74" s="1241"/>
      <c r="EZO74" s="1241"/>
      <c r="EZP74" s="1241"/>
      <c r="EZQ74" s="1241"/>
      <c r="EZR74" s="1241"/>
      <c r="EZS74" s="1241"/>
      <c r="EZT74" s="1241"/>
      <c r="EZU74" s="1241"/>
      <c r="EZV74" s="1241"/>
      <c r="EZW74" s="1241"/>
      <c r="EZX74" s="1241"/>
      <c r="EZY74" s="1241"/>
      <c r="EZZ74" s="1241"/>
      <c r="FAA74" s="1241"/>
      <c r="FAB74" s="1241"/>
      <c r="FAC74" s="1241"/>
      <c r="FAD74" s="1241"/>
      <c r="FAE74" s="1241"/>
      <c r="FAF74" s="1241"/>
      <c r="FAG74" s="1241"/>
      <c r="FAH74" s="1241"/>
      <c r="FAI74" s="1241"/>
      <c r="FAJ74" s="1241"/>
      <c r="FAK74" s="1241"/>
      <c r="FAL74" s="1241"/>
      <c r="FAM74" s="1241"/>
      <c r="FAN74" s="1241"/>
      <c r="FAO74" s="1241"/>
      <c r="FAP74" s="1241"/>
      <c r="FAQ74" s="1241"/>
      <c r="FAR74" s="1241"/>
      <c r="FAS74" s="1241"/>
      <c r="FAT74" s="1241"/>
      <c r="FAU74" s="1241"/>
      <c r="FAV74" s="1241"/>
      <c r="FAW74" s="1241"/>
      <c r="FAX74" s="1241"/>
      <c r="FAY74" s="1241"/>
      <c r="FAZ74" s="1241"/>
      <c r="FBA74" s="1241"/>
      <c r="FBB74" s="1241"/>
      <c r="FBC74" s="1241"/>
      <c r="FBD74" s="1241"/>
      <c r="FBE74" s="1241"/>
      <c r="FBF74" s="1241"/>
      <c r="FBG74" s="1241"/>
      <c r="FBH74" s="1241"/>
      <c r="FBI74" s="1241"/>
      <c r="FBJ74" s="1241"/>
      <c r="FBK74" s="1241"/>
      <c r="FBL74" s="1241"/>
      <c r="FBM74" s="1241"/>
      <c r="FBN74" s="1241"/>
      <c r="FBO74" s="1241"/>
      <c r="FBP74" s="1241"/>
      <c r="FBQ74" s="1241"/>
      <c r="FBR74" s="1241"/>
      <c r="FBS74" s="1241"/>
      <c r="FBT74" s="1241"/>
      <c r="FBU74" s="1241"/>
      <c r="FBV74" s="1241"/>
      <c r="FBW74" s="1241"/>
      <c r="FBX74" s="1241"/>
      <c r="FBY74" s="1241"/>
      <c r="FBZ74" s="1241"/>
      <c r="FCA74" s="1241"/>
      <c r="FCB74" s="1241"/>
      <c r="FCC74" s="1241"/>
      <c r="FCD74" s="1241"/>
      <c r="FCE74" s="1241"/>
      <c r="FCF74" s="1241"/>
      <c r="FCG74" s="1241"/>
      <c r="FCH74" s="1241"/>
      <c r="FCI74" s="1241"/>
      <c r="FCJ74" s="1241"/>
      <c r="FCK74" s="1241"/>
      <c r="FCL74" s="1241"/>
      <c r="FCM74" s="1241"/>
      <c r="FCN74" s="1241"/>
      <c r="FCO74" s="1241"/>
      <c r="FCP74" s="1241"/>
      <c r="FCQ74" s="1241"/>
      <c r="FCR74" s="1241"/>
      <c r="FCS74" s="1241"/>
      <c r="FCT74" s="1241"/>
      <c r="FCU74" s="1241"/>
      <c r="FCV74" s="1241"/>
      <c r="FCW74" s="1241"/>
      <c r="FCX74" s="1241"/>
      <c r="FCY74" s="1241"/>
      <c r="FCZ74" s="1241"/>
      <c r="FDA74" s="1241"/>
      <c r="FDB74" s="1241"/>
      <c r="FDC74" s="1241"/>
      <c r="FDD74" s="1241"/>
      <c r="FDE74" s="1241"/>
      <c r="FDF74" s="1241"/>
      <c r="FDG74" s="1241"/>
      <c r="FDH74" s="1241"/>
      <c r="FDI74" s="1241"/>
      <c r="FDJ74" s="1241"/>
      <c r="FDK74" s="1241"/>
      <c r="FDL74" s="1241"/>
      <c r="FDM74" s="1241"/>
      <c r="FDN74" s="1241"/>
      <c r="FDO74" s="1241"/>
      <c r="FDP74" s="1241"/>
      <c r="FDQ74" s="1241"/>
      <c r="FDR74" s="1241"/>
      <c r="FDS74" s="1241"/>
      <c r="FDT74" s="1241"/>
      <c r="FDU74" s="1241"/>
      <c r="FDV74" s="1241"/>
      <c r="FDW74" s="1241"/>
      <c r="FDX74" s="1241"/>
      <c r="FDY74" s="1241"/>
      <c r="FDZ74" s="1241"/>
      <c r="FEA74" s="1241"/>
      <c r="FEB74" s="1241"/>
      <c r="FEC74" s="1241"/>
      <c r="FED74" s="1241"/>
      <c r="FEE74" s="1241"/>
      <c r="FEF74" s="1241"/>
      <c r="FEG74" s="1241"/>
      <c r="FEH74" s="1241"/>
      <c r="FEI74" s="1241"/>
      <c r="FEJ74" s="1241"/>
      <c r="FEK74" s="1241"/>
      <c r="FEL74" s="1241"/>
      <c r="FEM74" s="1241"/>
      <c r="FEN74" s="1241"/>
      <c r="FEO74" s="1241"/>
      <c r="FEP74" s="1241"/>
      <c r="FEQ74" s="1241"/>
      <c r="FER74" s="1241"/>
      <c r="FES74" s="1241"/>
      <c r="FET74" s="1241"/>
      <c r="FEU74" s="1241"/>
      <c r="FEV74" s="1241"/>
      <c r="FEW74" s="1241"/>
      <c r="FEX74" s="1241"/>
      <c r="FEY74" s="1241"/>
      <c r="FEZ74" s="1241"/>
      <c r="FFA74" s="1241"/>
      <c r="FFB74" s="1241"/>
      <c r="FFC74" s="1241"/>
      <c r="FFD74" s="1241"/>
      <c r="FFE74" s="1241"/>
      <c r="FFF74" s="1241"/>
      <c r="FFG74" s="1241"/>
      <c r="FFH74" s="1241"/>
      <c r="FFI74" s="1241"/>
      <c r="FFJ74" s="1241"/>
      <c r="FFK74" s="1241"/>
      <c r="FFL74" s="1241"/>
      <c r="FFM74" s="1241"/>
      <c r="FFN74" s="1241"/>
      <c r="FFO74" s="1241"/>
      <c r="FFP74" s="1241"/>
      <c r="FFQ74" s="1241"/>
      <c r="FFR74" s="1241"/>
      <c r="FFS74" s="1241"/>
      <c r="FFT74" s="1241"/>
      <c r="FFU74" s="1241"/>
      <c r="FFV74" s="1241"/>
      <c r="FFW74" s="1241"/>
      <c r="FFX74" s="1241"/>
      <c r="FFY74" s="1241"/>
      <c r="FFZ74" s="1241"/>
      <c r="FGA74" s="1241"/>
      <c r="FGB74" s="1241"/>
      <c r="FGC74" s="1241"/>
      <c r="FGD74" s="1241"/>
      <c r="FGE74" s="1241"/>
      <c r="FGF74" s="1241"/>
      <c r="FGG74" s="1241"/>
      <c r="FGH74" s="1241"/>
      <c r="FGI74" s="1241"/>
      <c r="FGJ74" s="1241"/>
      <c r="FGK74" s="1241"/>
      <c r="FGL74" s="1241"/>
      <c r="FGM74" s="1241"/>
      <c r="FGN74" s="1241"/>
      <c r="FGO74" s="1241"/>
      <c r="FGP74" s="1241"/>
      <c r="FGQ74" s="1241"/>
      <c r="FGR74" s="1241"/>
      <c r="FGS74" s="1241"/>
      <c r="FGT74" s="1241"/>
      <c r="FGU74" s="1241"/>
      <c r="FGV74" s="1241"/>
      <c r="FGW74" s="1241"/>
      <c r="FGX74" s="1241"/>
      <c r="FGY74" s="1241"/>
      <c r="FGZ74" s="1241"/>
      <c r="FHA74" s="1241"/>
      <c r="FHB74" s="1241"/>
      <c r="FHC74" s="1241"/>
      <c r="FHD74" s="1241"/>
      <c r="FHE74" s="1241"/>
      <c r="FHF74" s="1241"/>
      <c r="FHG74" s="1241"/>
      <c r="FHH74" s="1241"/>
      <c r="FHI74" s="1241"/>
      <c r="FHJ74" s="1241"/>
      <c r="FHK74" s="1241"/>
      <c r="FHL74" s="1241"/>
      <c r="FHM74" s="1241"/>
      <c r="FHN74" s="1241"/>
      <c r="FHO74" s="1241"/>
      <c r="FHP74" s="1241"/>
      <c r="FHQ74" s="1241"/>
      <c r="FHR74" s="1241"/>
      <c r="FHS74" s="1241"/>
      <c r="FHT74" s="1241"/>
      <c r="FHU74" s="1241"/>
      <c r="FHV74" s="1241"/>
      <c r="FHW74" s="1241"/>
      <c r="FHX74" s="1241"/>
      <c r="FHY74" s="1241"/>
      <c r="FHZ74" s="1241"/>
      <c r="FIA74" s="1241"/>
      <c r="FIB74" s="1241"/>
      <c r="FIC74" s="1241"/>
      <c r="FID74" s="1241"/>
      <c r="FIE74" s="1241"/>
      <c r="FIF74" s="1241"/>
      <c r="FIG74" s="1241"/>
      <c r="FIH74" s="1241"/>
      <c r="FII74" s="1241"/>
      <c r="FIJ74" s="1241"/>
      <c r="FIK74" s="1241"/>
      <c r="FIL74" s="1241"/>
      <c r="FIM74" s="1241"/>
      <c r="FIN74" s="1241"/>
      <c r="FIO74" s="1241"/>
      <c r="FIP74" s="1241"/>
      <c r="FIQ74" s="1241"/>
      <c r="FIR74" s="1241"/>
      <c r="FIS74" s="1241"/>
      <c r="FIT74" s="1241"/>
      <c r="FIU74" s="1241"/>
      <c r="FIV74" s="1241"/>
      <c r="FIW74" s="1241"/>
      <c r="FIX74" s="1241"/>
      <c r="FIY74" s="1241"/>
      <c r="FIZ74" s="1241"/>
      <c r="FJA74" s="1241"/>
      <c r="FJB74" s="1241"/>
      <c r="FJC74" s="1241"/>
      <c r="FJD74" s="1241"/>
      <c r="FJE74" s="1241"/>
      <c r="FJF74" s="1241"/>
      <c r="FJG74" s="1241"/>
      <c r="FJH74" s="1241"/>
      <c r="FJI74" s="1241"/>
      <c r="FJJ74" s="1241"/>
      <c r="FJK74" s="1241"/>
      <c r="FJL74" s="1241"/>
      <c r="FJM74" s="1241"/>
      <c r="FJN74" s="1241"/>
      <c r="FJO74" s="1241"/>
      <c r="FJP74" s="1241"/>
      <c r="FJQ74" s="1241"/>
      <c r="FJR74" s="1241"/>
      <c r="FJS74" s="1241"/>
      <c r="FJT74" s="1241"/>
      <c r="FJU74" s="1241"/>
      <c r="FJV74" s="1241"/>
      <c r="FJW74" s="1241"/>
      <c r="FJX74" s="1241"/>
      <c r="FJY74" s="1241"/>
      <c r="FJZ74" s="1241"/>
      <c r="FKA74" s="1241"/>
      <c r="FKB74" s="1241"/>
      <c r="FKC74" s="1241"/>
      <c r="FKD74" s="1241"/>
      <c r="FKE74" s="1241"/>
      <c r="FKF74" s="1241"/>
      <c r="FKG74" s="1241"/>
      <c r="FKH74" s="1241"/>
      <c r="FKI74" s="1241"/>
      <c r="FKJ74" s="1241"/>
      <c r="FKK74" s="1241"/>
      <c r="FKL74" s="1241"/>
      <c r="FKM74" s="1241"/>
      <c r="FKN74" s="1241"/>
      <c r="FKO74" s="1241"/>
      <c r="FKP74" s="1241"/>
      <c r="FKQ74" s="1241"/>
      <c r="FKR74" s="1241"/>
      <c r="FKS74" s="1241"/>
      <c r="FKT74" s="1241"/>
      <c r="FKU74" s="1241"/>
      <c r="FKV74" s="1241"/>
      <c r="FKW74" s="1241"/>
      <c r="FKX74" s="1241"/>
      <c r="FKY74" s="1241"/>
      <c r="FKZ74" s="1241"/>
      <c r="FLA74" s="1241"/>
      <c r="FLB74" s="1241"/>
      <c r="FLC74" s="1241"/>
      <c r="FLD74" s="1241"/>
      <c r="FLE74" s="1241"/>
      <c r="FLF74" s="1241"/>
      <c r="FLG74" s="1241"/>
      <c r="FLH74" s="1241"/>
      <c r="FLI74" s="1241"/>
      <c r="FLJ74" s="1241"/>
      <c r="FLK74" s="1241"/>
      <c r="FLL74" s="1241"/>
      <c r="FLM74" s="1241"/>
      <c r="FLN74" s="1241"/>
      <c r="FLO74" s="1241"/>
      <c r="FLP74" s="1241"/>
      <c r="FLQ74" s="1241"/>
      <c r="FLR74" s="1241"/>
      <c r="FLS74" s="1241"/>
      <c r="FLT74" s="1241"/>
      <c r="FLU74" s="1241"/>
      <c r="FLV74" s="1241"/>
      <c r="FLW74" s="1241"/>
      <c r="FLX74" s="1241"/>
      <c r="FLY74" s="1241"/>
      <c r="FLZ74" s="1241"/>
      <c r="FMA74" s="1241"/>
      <c r="FMB74" s="1241"/>
      <c r="FMC74" s="1241"/>
      <c r="FMD74" s="1241"/>
      <c r="FME74" s="1241"/>
      <c r="FMF74" s="1241"/>
      <c r="FMG74" s="1241"/>
      <c r="FMH74" s="1241"/>
      <c r="FMI74" s="1241"/>
      <c r="FMJ74" s="1241"/>
      <c r="FMK74" s="1241"/>
      <c r="FML74" s="1241"/>
      <c r="FMM74" s="1241"/>
      <c r="FMN74" s="1241"/>
      <c r="FMO74" s="1241"/>
      <c r="FMP74" s="1241"/>
      <c r="FMQ74" s="1241"/>
      <c r="FMR74" s="1241"/>
      <c r="FMS74" s="1241"/>
      <c r="FMT74" s="1241"/>
      <c r="FMU74" s="1241"/>
      <c r="FMV74" s="1241"/>
      <c r="FMW74" s="1241"/>
      <c r="FMX74" s="1241"/>
      <c r="FMY74" s="1241"/>
      <c r="FMZ74" s="1241"/>
      <c r="FNA74" s="1241"/>
      <c r="FNB74" s="1241"/>
      <c r="FNC74" s="1241"/>
      <c r="FND74" s="1241"/>
      <c r="FNE74" s="1241"/>
      <c r="FNF74" s="1241"/>
      <c r="FNG74" s="1241"/>
      <c r="FNH74" s="1241"/>
      <c r="FNI74" s="1241"/>
      <c r="FNJ74" s="1241"/>
      <c r="FNK74" s="1241"/>
      <c r="FNL74" s="1241"/>
      <c r="FNM74" s="1241"/>
      <c r="FNN74" s="1241"/>
      <c r="FNO74" s="1241"/>
      <c r="FNP74" s="1241"/>
      <c r="FNQ74" s="1241"/>
      <c r="FNR74" s="1241"/>
      <c r="FNS74" s="1241"/>
      <c r="FNT74" s="1241"/>
      <c r="FNU74" s="1241"/>
      <c r="FNV74" s="1241"/>
      <c r="FNW74" s="1241"/>
      <c r="FNX74" s="1241"/>
      <c r="FNY74" s="1241"/>
      <c r="FNZ74" s="1241"/>
      <c r="FOA74" s="1241"/>
      <c r="FOB74" s="1241"/>
      <c r="FOC74" s="1241"/>
      <c r="FOD74" s="1241"/>
      <c r="FOE74" s="1241"/>
      <c r="FOF74" s="1241"/>
      <c r="FOG74" s="1241"/>
      <c r="FOH74" s="1241"/>
      <c r="FOI74" s="1241"/>
      <c r="FOJ74" s="1241"/>
      <c r="FOK74" s="1241"/>
      <c r="FOL74" s="1241"/>
      <c r="FOM74" s="1241"/>
      <c r="FON74" s="1241"/>
      <c r="FOO74" s="1241"/>
      <c r="FOP74" s="1241"/>
      <c r="FOQ74" s="1241"/>
      <c r="FOR74" s="1241"/>
      <c r="FOS74" s="1241"/>
      <c r="FOT74" s="1241"/>
      <c r="FOU74" s="1241"/>
      <c r="FOV74" s="1241"/>
      <c r="FOW74" s="1241"/>
      <c r="FOX74" s="1241"/>
      <c r="FOY74" s="1241"/>
      <c r="FOZ74" s="1241"/>
      <c r="FPA74" s="1241"/>
      <c r="FPB74" s="1241"/>
      <c r="FPC74" s="1241"/>
      <c r="FPD74" s="1241"/>
      <c r="FPE74" s="1241"/>
      <c r="FPF74" s="1241"/>
      <c r="FPG74" s="1241"/>
      <c r="FPH74" s="1241"/>
      <c r="FPI74" s="1241"/>
      <c r="FPJ74" s="1241"/>
      <c r="FPK74" s="1241"/>
      <c r="FPL74" s="1241"/>
      <c r="FPM74" s="1241"/>
      <c r="FPN74" s="1241"/>
      <c r="FPO74" s="1241"/>
      <c r="FPP74" s="1241"/>
      <c r="FPQ74" s="1241"/>
      <c r="FPR74" s="1241"/>
      <c r="FPS74" s="1241"/>
      <c r="FPT74" s="1241"/>
      <c r="FPU74" s="1241"/>
      <c r="FPV74" s="1241"/>
      <c r="FPW74" s="1241"/>
      <c r="FPX74" s="1241"/>
      <c r="FPY74" s="1241"/>
      <c r="FPZ74" s="1241"/>
      <c r="FQA74" s="1241"/>
      <c r="FQB74" s="1241"/>
      <c r="FQC74" s="1241"/>
      <c r="FQD74" s="1241"/>
      <c r="FQE74" s="1241"/>
      <c r="FQF74" s="1241"/>
      <c r="FQG74" s="1241"/>
      <c r="FQH74" s="1241"/>
      <c r="FQI74" s="1241"/>
      <c r="FQJ74" s="1241"/>
      <c r="FQK74" s="1241"/>
      <c r="FQL74" s="1241"/>
      <c r="FQM74" s="1241"/>
      <c r="FQN74" s="1241"/>
      <c r="FQO74" s="1241"/>
      <c r="FQP74" s="1241"/>
      <c r="FQQ74" s="1241"/>
      <c r="FQR74" s="1241"/>
      <c r="FQS74" s="1241"/>
      <c r="FQT74" s="1241"/>
      <c r="FQU74" s="1241"/>
      <c r="FQV74" s="1241"/>
      <c r="FQW74" s="1241"/>
      <c r="FQX74" s="1241"/>
      <c r="FQY74" s="1241"/>
      <c r="FQZ74" s="1241"/>
      <c r="FRA74" s="1241"/>
      <c r="FRB74" s="1241"/>
      <c r="FRC74" s="1241"/>
      <c r="FRD74" s="1241"/>
      <c r="FRE74" s="1241"/>
      <c r="FRF74" s="1241"/>
      <c r="FRG74" s="1241"/>
      <c r="FRH74" s="1241"/>
      <c r="FRI74" s="1241"/>
      <c r="FRJ74" s="1241"/>
      <c r="FRK74" s="1241"/>
      <c r="FRL74" s="1241"/>
      <c r="FRM74" s="1241"/>
      <c r="FRN74" s="1241"/>
      <c r="FRO74" s="1241"/>
      <c r="FRP74" s="1241"/>
      <c r="FRQ74" s="1241"/>
      <c r="FRR74" s="1241"/>
      <c r="FRS74" s="1241"/>
      <c r="FRT74" s="1241"/>
      <c r="FRU74" s="1241"/>
      <c r="FRV74" s="1241"/>
      <c r="FRW74" s="1241"/>
      <c r="FRX74" s="1241"/>
      <c r="FRY74" s="1241"/>
      <c r="FRZ74" s="1241"/>
      <c r="FSA74" s="1241"/>
      <c r="FSB74" s="1241"/>
      <c r="FSC74" s="1241"/>
      <c r="FSD74" s="1241"/>
      <c r="FSE74" s="1241"/>
      <c r="FSF74" s="1241"/>
      <c r="FSG74" s="1241"/>
      <c r="FSH74" s="1241"/>
      <c r="FSI74" s="1241"/>
      <c r="FSJ74" s="1241"/>
      <c r="FSK74" s="1241"/>
      <c r="FSL74" s="1241"/>
      <c r="FSM74" s="1241"/>
      <c r="FSN74" s="1241"/>
      <c r="FSO74" s="1241"/>
      <c r="FSP74" s="1241"/>
      <c r="FSQ74" s="1241"/>
      <c r="FSR74" s="1241"/>
      <c r="FSS74" s="1241"/>
      <c r="FST74" s="1241"/>
      <c r="FSU74" s="1241"/>
      <c r="FSV74" s="1241"/>
      <c r="FSW74" s="1241"/>
      <c r="FSX74" s="1241"/>
      <c r="FSY74" s="1241"/>
      <c r="FSZ74" s="1241"/>
      <c r="FTA74" s="1241"/>
      <c r="FTB74" s="1241"/>
      <c r="FTC74" s="1241"/>
      <c r="FTD74" s="1241"/>
      <c r="FTE74" s="1241"/>
      <c r="FTF74" s="1241"/>
      <c r="FTG74" s="1241"/>
      <c r="FTH74" s="1241"/>
      <c r="FTI74" s="1241"/>
      <c r="FTJ74" s="1241"/>
      <c r="FTK74" s="1241"/>
      <c r="FTL74" s="1241"/>
      <c r="FTM74" s="1241"/>
      <c r="FTN74" s="1241"/>
      <c r="FTO74" s="1241"/>
      <c r="FTP74" s="1241"/>
      <c r="FTQ74" s="1241"/>
      <c r="FTR74" s="1241"/>
      <c r="FTS74" s="1241"/>
      <c r="FTT74" s="1241"/>
      <c r="FTU74" s="1241"/>
      <c r="FTV74" s="1241"/>
      <c r="FTW74" s="1241"/>
      <c r="FTX74" s="1241"/>
      <c r="FTY74" s="1241"/>
      <c r="FTZ74" s="1241"/>
      <c r="FUA74" s="1241"/>
      <c r="FUB74" s="1241"/>
      <c r="FUC74" s="1241"/>
      <c r="FUD74" s="1241"/>
      <c r="FUE74" s="1241"/>
      <c r="FUF74" s="1241"/>
      <c r="FUG74" s="1241"/>
      <c r="FUH74" s="1241"/>
      <c r="FUI74" s="1241"/>
      <c r="FUJ74" s="1241"/>
      <c r="FUK74" s="1241"/>
      <c r="FUL74" s="1241"/>
      <c r="FUM74" s="1241"/>
      <c r="FUN74" s="1241"/>
      <c r="FUO74" s="1241"/>
      <c r="FUP74" s="1241"/>
      <c r="FUQ74" s="1241"/>
      <c r="FUR74" s="1241"/>
      <c r="FUS74" s="1241"/>
      <c r="FUT74" s="1241"/>
      <c r="FUU74" s="1241"/>
      <c r="FUV74" s="1241"/>
      <c r="FUW74" s="1241"/>
      <c r="FUX74" s="1241"/>
      <c r="FUY74" s="1241"/>
      <c r="FUZ74" s="1241"/>
      <c r="FVA74" s="1241"/>
      <c r="FVB74" s="1241"/>
      <c r="FVC74" s="1241"/>
      <c r="FVD74" s="1241"/>
      <c r="FVE74" s="1241"/>
      <c r="FVF74" s="1241"/>
      <c r="FVG74" s="1241"/>
      <c r="FVH74" s="1241"/>
      <c r="FVI74" s="1241"/>
      <c r="FVJ74" s="1241"/>
      <c r="FVK74" s="1241"/>
      <c r="FVL74" s="1241"/>
      <c r="FVM74" s="1241"/>
      <c r="FVN74" s="1241"/>
      <c r="FVO74" s="1241"/>
      <c r="FVP74" s="1241"/>
      <c r="FVQ74" s="1241"/>
      <c r="FVR74" s="1241"/>
      <c r="FVS74" s="1241"/>
      <c r="FVT74" s="1241"/>
      <c r="FVU74" s="1241"/>
      <c r="FVV74" s="1241"/>
      <c r="FVW74" s="1241"/>
      <c r="FVX74" s="1241"/>
      <c r="FVY74" s="1241"/>
      <c r="FVZ74" s="1241"/>
      <c r="FWA74" s="1241"/>
      <c r="FWB74" s="1241"/>
      <c r="FWC74" s="1241"/>
      <c r="FWD74" s="1241"/>
      <c r="FWE74" s="1241"/>
      <c r="FWF74" s="1241"/>
      <c r="FWG74" s="1241"/>
      <c r="FWH74" s="1241"/>
      <c r="FWI74" s="1241"/>
      <c r="FWJ74" s="1241"/>
      <c r="FWK74" s="1241"/>
      <c r="FWL74" s="1241"/>
      <c r="FWM74" s="1241"/>
      <c r="FWN74" s="1241"/>
      <c r="FWO74" s="1241"/>
      <c r="FWP74" s="1241"/>
      <c r="FWQ74" s="1241"/>
      <c r="FWR74" s="1241"/>
      <c r="FWS74" s="1241"/>
      <c r="FWT74" s="1241"/>
      <c r="FWU74" s="1241"/>
      <c r="FWV74" s="1241"/>
      <c r="FWW74" s="1241"/>
      <c r="FWX74" s="1241"/>
      <c r="FWY74" s="1241"/>
      <c r="FWZ74" s="1241"/>
      <c r="FXA74" s="1241"/>
      <c r="FXB74" s="1241"/>
      <c r="FXC74" s="1241"/>
      <c r="FXD74" s="1241"/>
      <c r="FXE74" s="1241"/>
      <c r="FXF74" s="1241"/>
      <c r="FXG74" s="1241"/>
      <c r="FXH74" s="1241"/>
      <c r="FXI74" s="1241"/>
      <c r="FXJ74" s="1241"/>
      <c r="FXK74" s="1241"/>
      <c r="FXL74" s="1241"/>
      <c r="FXM74" s="1241"/>
      <c r="FXN74" s="1241"/>
      <c r="FXO74" s="1241"/>
      <c r="FXP74" s="1241"/>
      <c r="FXQ74" s="1241"/>
      <c r="FXR74" s="1241"/>
      <c r="FXS74" s="1241"/>
      <c r="FXT74" s="1241"/>
      <c r="FXU74" s="1241"/>
      <c r="FXV74" s="1241"/>
      <c r="FXW74" s="1241"/>
      <c r="FXX74" s="1241"/>
      <c r="FXY74" s="1241"/>
      <c r="FXZ74" s="1241"/>
      <c r="FYA74" s="1241"/>
      <c r="FYB74" s="1241"/>
      <c r="FYC74" s="1241"/>
      <c r="FYD74" s="1241"/>
      <c r="FYE74" s="1241"/>
      <c r="FYF74" s="1241"/>
      <c r="FYG74" s="1241"/>
      <c r="FYH74" s="1241"/>
      <c r="FYI74" s="1241"/>
      <c r="FYJ74" s="1241"/>
      <c r="FYK74" s="1241"/>
      <c r="FYL74" s="1241"/>
      <c r="FYM74" s="1241"/>
      <c r="FYN74" s="1241"/>
      <c r="FYO74" s="1241"/>
      <c r="FYP74" s="1241"/>
      <c r="FYQ74" s="1241"/>
      <c r="FYR74" s="1241"/>
      <c r="FYS74" s="1241"/>
      <c r="FYT74" s="1241"/>
      <c r="FYU74" s="1241"/>
      <c r="FYV74" s="1241"/>
      <c r="FYW74" s="1241"/>
      <c r="FYX74" s="1241"/>
      <c r="FYY74" s="1241"/>
      <c r="FYZ74" s="1241"/>
      <c r="FZA74" s="1241"/>
      <c r="FZB74" s="1241"/>
      <c r="FZC74" s="1241"/>
      <c r="FZD74" s="1241"/>
      <c r="FZE74" s="1241"/>
      <c r="FZF74" s="1241"/>
      <c r="FZG74" s="1241"/>
      <c r="FZH74" s="1241"/>
      <c r="FZI74" s="1241"/>
      <c r="FZJ74" s="1241"/>
      <c r="FZK74" s="1241"/>
      <c r="FZL74" s="1241"/>
      <c r="FZM74" s="1241"/>
      <c r="FZN74" s="1241"/>
      <c r="FZO74" s="1241"/>
      <c r="FZP74" s="1241"/>
      <c r="FZQ74" s="1241"/>
      <c r="FZR74" s="1241"/>
      <c r="FZS74" s="1241"/>
      <c r="FZT74" s="1241"/>
      <c r="FZU74" s="1241"/>
      <c r="FZV74" s="1241"/>
      <c r="FZW74" s="1241"/>
      <c r="FZX74" s="1241"/>
      <c r="FZY74" s="1241"/>
      <c r="FZZ74" s="1241"/>
      <c r="GAA74" s="1241"/>
      <c r="GAB74" s="1241"/>
      <c r="GAC74" s="1241"/>
      <c r="GAD74" s="1241"/>
      <c r="GAE74" s="1241"/>
      <c r="GAF74" s="1241"/>
      <c r="GAG74" s="1241"/>
      <c r="GAH74" s="1241"/>
      <c r="GAI74" s="1241"/>
      <c r="GAJ74" s="1241"/>
      <c r="GAK74" s="1241"/>
      <c r="GAL74" s="1241"/>
      <c r="GAM74" s="1241"/>
      <c r="GAN74" s="1241"/>
      <c r="GAO74" s="1241"/>
      <c r="GAP74" s="1241"/>
      <c r="GAQ74" s="1241"/>
      <c r="GAR74" s="1241"/>
      <c r="GAS74" s="1241"/>
      <c r="GAT74" s="1241"/>
      <c r="GAU74" s="1241"/>
      <c r="GAV74" s="1241"/>
      <c r="GAW74" s="1241"/>
      <c r="GAX74" s="1241"/>
      <c r="GAY74" s="1241"/>
      <c r="GAZ74" s="1241"/>
      <c r="GBA74" s="1241"/>
      <c r="GBB74" s="1241"/>
      <c r="GBC74" s="1241"/>
      <c r="GBD74" s="1241"/>
      <c r="GBE74" s="1241"/>
      <c r="GBF74" s="1241"/>
      <c r="GBG74" s="1241"/>
      <c r="GBH74" s="1241"/>
      <c r="GBI74" s="1241"/>
      <c r="GBJ74" s="1241"/>
      <c r="GBK74" s="1241"/>
      <c r="GBL74" s="1241"/>
      <c r="GBM74" s="1241"/>
      <c r="GBN74" s="1241"/>
      <c r="GBO74" s="1241"/>
      <c r="GBP74" s="1241"/>
      <c r="GBQ74" s="1241"/>
      <c r="GBR74" s="1241"/>
      <c r="GBS74" s="1241"/>
      <c r="GBT74" s="1241"/>
      <c r="GBU74" s="1241"/>
      <c r="GBV74" s="1241"/>
      <c r="GBW74" s="1241"/>
      <c r="GBX74" s="1241"/>
      <c r="GBY74" s="1241"/>
      <c r="GBZ74" s="1241"/>
      <c r="GCA74" s="1241"/>
      <c r="GCB74" s="1241"/>
      <c r="GCC74" s="1241"/>
      <c r="GCD74" s="1241"/>
      <c r="GCE74" s="1241"/>
      <c r="GCF74" s="1241"/>
      <c r="GCG74" s="1241"/>
      <c r="GCH74" s="1241"/>
      <c r="GCI74" s="1241"/>
      <c r="GCJ74" s="1241"/>
      <c r="GCK74" s="1241"/>
      <c r="GCL74" s="1241"/>
      <c r="GCM74" s="1241"/>
      <c r="GCN74" s="1241"/>
      <c r="GCO74" s="1241"/>
      <c r="GCP74" s="1241"/>
      <c r="GCQ74" s="1241"/>
      <c r="GCR74" s="1241"/>
      <c r="GCS74" s="1241"/>
      <c r="GCT74" s="1241"/>
      <c r="GCU74" s="1241"/>
      <c r="GCV74" s="1241"/>
      <c r="GCW74" s="1241"/>
      <c r="GCX74" s="1241"/>
      <c r="GCY74" s="1241"/>
      <c r="GCZ74" s="1241"/>
      <c r="GDA74" s="1241"/>
      <c r="GDB74" s="1241"/>
      <c r="GDC74" s="1241"/>
      <c r="GDD74" s="1241"/>
      <c r="GDE74" s="1241"/>
      <c r="GDF74" s="1241"/>
      <c r="GDG74" s="1241"/>
      <c r="GDH74" s="1241"/>
      <c r="GDI74" s="1241"/>
      <c r="GDJ74" s="1241"/>
      <c r="GDK74" s="1241"/>
      <c r="GDL74" s="1241"/>
      <c r="GDM74" s="1241"/>
      <c r="GDN74" s="1241"/>
      <c r="GDO74" s="1241"/>
      <c r="GDP74" s="1241"/>
      <c r="GDQ74" s="1241"/>
      <c r="GDR74" s="1241"/>
      <c r="GDS74" s="1241"/>
      <c r="GDT74" s="1241"/>
      <c r="GDU74" s="1241"/>
      <c r="GDV74" s="1241"/>
      <c r="GDW74" s="1241"/>
      <c r="GDX74" s="1241"/>
      <c r="GDY74" s="1241"/>
      <c r="GDZ74" s="1241"/>
      <c r="GEA74" s="1241"/>
      <c r="GEB74" s="1241"/>
      <c r="GEC74" s="1241"/>
      <c r="GED74" s="1241"/>
      <c r="GEE74" s="1241"/>
      <c r="GEF74" s="1241"/>
      <c r="GEG74" s="1241"/>
      <c r="GEH74" s="1241"/>
      <c r="GEI74" s="1241"/>
      <c r="GEJ74" s="1241"/>
      <c r="GEK74" s="1241"/>
      <c r="GEL74" s="1241"/>
      <c r="GEM74" s="1241"/>
      <c r="GEN74" s="1241"/>
      <c r="GEO74" s="1241"/>
      <c r="GEP74" s="1241"/>
      <c r="GEQ74" s="1241"/>
      <c r="GER74" s="1241"/>
      <c r="GES74" s="1241"/>
      <c r="GET74" s="1241"/>
      <c r="GEU74" s="1241"/>
      <c r="GEV74" s="1241"/>
      <c r="GEW74" s="1241"/>
      <c r="GEX74" s="1241"/>
      <c r="GEY74" s="1241"/>
      <c r="GEZ74" s="1241"/>
      <c r="GFA74" s="1241"/>
      <c r="GFB74" s="1241"/>
      <c r="GFC74" s="1241"/>
      <c r="GFD74" s="1241"/>
      <c r="GFE74" s="1241"/>
      <c r="GFF74" s="1241"/>
      <c r="GFG74" s="1241"/>
      <c r="GFH74" s="1241"/>
      <c r="GFI74" s="1241"/>
      <c r="GFJ74" s="1241"/>
      <c r="GFK74" s="1241"/>
      <c r="GFL74" s="1241"/>
      <c r="GFM74" s="1241"/>
      <c r="GFN74" s="1241"/>
      <c r="GFO74" s="1241"/>
      <c r="GFP74" s="1241"/>
      <c r="GFQ74" s="1241"/>
      <c r="GFR74" s="1241"/>
      <c r="GFS74" s="1241"/>
      <c r="GFT74" s="1241"/>
      <c r="GFU74" s="1241"/>
      <c r="GFV74" s="1241"/>
      <c r="GFW74" s="1241"/>
      <c r="GFX74" s="1241"/>
      <c r="GFY74" s="1241"/>
      <c r="GFZ74" s="1241"/>
      <c r="GGA74" s="1241"/>
      <c r="GGB74" s="1241"/>
      <c r="GGC74" s="1241"/>
      <c r="GGD74" s="1241"/>
      <c r="GGE74" s="1241"/>
      <c r="GGF74" s="1241"/>
      <c r="GGG74" s="1241"/>
      <c r="GGH74" s="1241"/>
      <c r="GGI74" s="1241"/>
      <c r="GGJ74" s="1241"/>
      <c r="GGK74" s="1241"/>
      <c r="GGL74" s="1241"/>
      <c r="GGM74" s="1241"/>
      <c r="GGN74" s="1241"/>
      <c r="GGO74" s="1241"/>
      <c r="GGP74" s="1241"/>
      <c r="GGQ74" s="1241"/>
      <c r="GGR74" s="1241"/>
      <c r="GGS74" s="1241"/>
      <c r="GGT74" s="1241"/>
      <c r="GGU74" s="1241"/>
      <c r="GGV74" s="1241"/>
      <c r="GGW74" s="1241"/>
      <c r="GGX74" s="1241"/>
      <c r="GGY74" s="1241"/>
      <c r="GGZ74" s="1241"/>
      <c r="GHA74" s="1241"/>
      <c r="GHB74" s="1241"/>
      <c r="GHC74" s="1241"/>
      <c r="GHD74" s="1241"/>
      <c r="GHE74" s="1241"/>
      <c r="GHF74" s="1241"/>
      <c r="GHG74" s="1241"/>
      <c r="GHH74" s="1241"/>
      <c r="GHI74" s="1241"/>
      <c r="GHJ74" s="1241"/>
      <c r="GHK74" s="1241"/>
      <c r="GHL74" s="1241"/>
      <c r="GHM74" s="1241"/>
      <c r="GHN74" s="1241"/>
      <c r="GHO74" s="1241"/>
      <c r="GHP74" s="1241"/>
      <c r="GHQ74" s="1241"/>
      <c r="GHR74" s="1241"/>
      <c r="GHS74" s="1241"/>
      <c r="GHT74" s="1241"/>
      <c r="GHU74" s="1241"/>
      <c r="GHV74" s="1241"/>
      <c r="GHW74" s="1241"/>
      <c r="GHX74" s="1241"/>
      <c r="GHY74" s="1241"/>
      <c r="GHZ74" s="1241"/>
      <c r="GIA74" s="1241"/>
      <c r="GIB74" s="1241"/>
      <c r="GIC74" s="1241"/>
      <c r="GID74" s="1241"/>
      <c r="GIE74" s="1241"/>
      <c r="GIF74" s="1241"/>
      <c r="GIG74" s="1241"/>
      <c r="GIH74" s="1241"/>
      <c r="GII74" s="1241"/>
      <c r="GIJ74" s="1241"/>
      <c r="GIK74" s="1241"/>
      <c r="GIL74" s="1241"/>
      <c r="GIM74" s="1241"/>
      <c r="GIN74" s="1241"/>
      <c r="GIO74" s="1241"/>
      <c r="GIP74" s="1241"/>
      <c r="GIQ74" s="1241"/>
      <c r="GIR74" s="1241"/>
      <c r="GIS74" s="1241"/>
      <c r="GIT74" s="1241"/>
      <c r="GIU74" s="1241"/>
      <c r="GIV74" s="1241"/>
      <c r="GIW74" s="1241"/>
      <c r="GIX74" s="1241"/>
      <c r="GIY74" s="1241"/>
      <c r="GIZ74" s="1241"/>
      <c r="GJA74" s="1241"/>
      <c r="GJB74" s="1241"/>
      <c r="GJC74" s="1241"/>
      <c r="GJD74" s="1241"/>
      <c r="GJE74" s="1241"/>
      <c r="GJF74" s="1241"/>
      <c r="GJG74" s="1241"/>
      <c r="GJH74" s="1241"/>
      <c r="GJI74" s="1241"/>
      <c r="GJJ74" s="1241"/>
      <c r="GJK74" s="1241"/>
      <c r="GJL74" s="1241"/>
      <c r="GJM74" s="1241"/>
      <c r="GJN74" s="1241"/>
      <c r="GJO74" s="1241"/>
      <c r="GJP74" s="1241"/>
      <c r="GJQ74" s="1241"/>
      <c r="GJR74" s="1241"/>
      <c r="GJS74" s="1241"/>
      <c r="GJT74" s="1241"/>
      <c r="GJU74" s="1241"/>
      <c r="GJV74" s="1241"/>
      <c r="GJW74" s="1241"/>
      <c r="GJX74" s="1241"/>
      <c r="GJY74" s="1241"/>
      <c r="GJZ74" s="1241"/>
      <c r="GKA74" s="1241"/>
      <c r="GKB74" s="1241"/>
      <c r="GKC74" s="1241"/>
      <c r="GKD74" s="1241"/>
      <c r="GKE74" s="1241"/>
      <c r="GKF74" s="1241"/>
      <c r="GKG74" s="1241"/>
      <c r="GKH74" s="1241"/>
      <c r="GKI74" s="1241"/>
      <c r="GKJ74" s="1241"/>
      <c r="GKK74" s="1241"/>
      <c r="GKL74" s="1241"/>
      <c r="GKM74" s="1241"/>
      <c r="GKN74" s="1241"/>
      <c r="GKO74" s="1241"/>
      <c r="GKP74" s="1241"/>
      <c r="GKQ74" s="1241"/>
      <c r="GKR74" s="1241"/>
      <c r="GKS74" s="1241"/>
      <c r="GKT74" s="1241"/>
      <c r="GKU74" s="1241"/>
      <c r="GKV74" s="1241"/>
      <c r="GKW74" s="1241"/>
      <c r="GKX74" s="1241"/>
      <c r="GKY74" s="1241"/>
      <c r="GKZ74" s="1241"/>
      <c r="GLA74" s="1241"/>
      <c r="GLB74" s="1241"/>
      <c r="GLC74" s="1241"/>
      <c r="GLD74" s="1241"/>
      <c r="GLE74" s="1241"/>
      <c r="GLF74" s="1241"/>
      <c r="GLG74" s="1241"/>
      <c r="GLH74" s="1241"/>
      <c r="GLI74" s="1241"/>
      <c r="GLJ74" s="1241"/>
      <c r="GLK74" s="1241"/>
      <c r="GLL74" s="1241"/>
      <c r="GLM74" s="1241"/>
      <c r="GLN74" s="1241"/>
      <c r="GLO74" s="1241"/>
      <c r="GLP74" s="1241"/>
      <c r="GLQ74" s="1241"/>
      <c r="GLR74" s="1241"/>
      <c r="GLS74" s="1241"/>
      <c r="GLT74" s="1241"/>
      <c r="GLU74" s="1241"/>
      <c r="GLV74" s="1241"/>
      <c r="GLW74" s="1241"/>
      <c r="GLX74" s="1241"/>
      <c r="GLY74" s="1241"/>
      <c r="GLZ74" s="1241"/>
      <c r="GMA74" s="1241"/>
      <c r="GMB74" s="1241"/>
      <c r="GMC74" s="1241"/>
      <c r="GMD74" s="1241"/>
      <c r="GME74" s="1241"/>
      <c r="GMF74" s="1241"/>
      <c r="GMG74" s="1241"/>
      <c r="GMH74" s="1241"/>
      <c r="GMI74" s="1241"/>
      <c r="GMJ74" s="1241"/>
      <c r="GMK74" s="1241"/>
      <c r="GML74" s="1241"/>
      <c r="GMM74" s="1241"/>
      <c r="GMN74" s="1241"/>
      <c r="GMO74" s="1241"/>
      <c r="GMP74" s="1241"/>
      <c r="GMQ74" s="1241"/>
      <c r="GMR74" s="1241"/>
      <c r="GMS74" s="1241"/>
      <c r="GMT74" s="1241"/>
      <c r="GMU74" s="1241"/>
      <c r="GMV74" s="1241"/>
      <c r="GMW74" s="1241"/>
      <c r="GMX74" s="1241"/>
      <c r="GMY74" s="1241"/>
      <c r="GMZ74" s="1241"/>
      <c r="GNA74" s="1241"/>
      <c r="GNB74" s="1241"/>
      <c r="GNC74" s="1241"/>
      <c r="GND74" s="1241"/>
      <c r="GNE74" s="1241"/>
      <c r="GNF74" s="1241"/>
      <c r="GNG74" s="1241"/>
      <c r="GNH74" s="1241"/>
      <c r="GNI74" s="1241"/>
      <c r="GNJ74" s="1241"/>
      <c r="GNK74" s="1241"/>
      <c r="GNL74" s="1241"/>
      <c r="GNM74" s="1241"/>
      <c r="GNN74" s="1241"/>
      <c r="GNO74" s="1241"/>
      <c r="GNP74" s="1241"/>
      <c r="GNQ74" s="1241"/>
      <c r="GNR74" s="1241"/>
      <c r="GNS74" s="1241"/>
      <c r="GNT74" s="1241"/>
      <c r="GNU74" s="1241"/>
      <c r="GNV74" s="1241"/>
      <c r="GNW74" s="1241"/>
      <c r="GNX74" s="1241"/>
      <c r="GNY74" s="1241"/>
      <c r="GNZ74" s="1241"/>
      <c r="GOA74" s="1241"/>
      <c r="GOB74" s="1241"/>
      <c r="GOC74" s="1241"/>
      <c r="GOD74" s="1241"/>
      <c r="GOE74" s="1241"/>
      <c r="GOF74" s="1241"/>
      <c r="GOG74" s="1241"/>
      <c r="GOH74" s="1241"/>
      <c r="GOI74" s="1241"/>
      <c r="GOJ74" s="1241"/>
      <c r="GOK74" s="1241"/>
      <c r="GOL74" s="1241"/>
      <c r="GOM74" s="1241"/>
      <c r="GON74" s="1241"/>
      <c r="GOO74" s="1241"/>
      <c r="GOP74" s="1241"/>
      <c r="GOQ74" s="1241"/>
      <c r="GOR74" s="1241"/>
      <c r="GOS74" s="1241"/>
      <c r="GOT74" s="1241"/>
      <c r="GOU74" s="1241"/>
      <c r="GOV74" s="1241"/>
      <c r="GOW74" s="1241"/>
      <c r="GOX74" s="1241"/>
      <c r="GOY74" s="1241"/>
      <c r="GOZ74" s="1241"/>
      <c r="GPA74" s="1241"/>
      <c r="GPB74" s="1241"/>
      <c r="GPC74" s="1241"/>
      <c r="GPD74" s="1241"/>
      <c r="GPE74" s="1241"/>
      <c r="GPF74" s="1241"/>
      <c r="GPG74" s="1241"/>
      <c r="GPH74" s="1241"/>
      <c r="GPI74" s="1241"/>
      <c r="GPJ74" s="1241"/>
      <c r="GPK74" s="1241"/>
      <c r="GPL74" s="1241"/>
      <c r="GPM74" s="1241"/>
      <c r="GPN74" s="1241"/>
      <c r="GPO74" s="1241"/>
      <c r="GPP74" s="1241"/>
      <c r="GPQ74" s="1241"/>
      <c r="GPR74" s="1241"/>
      <c r="GPS74" s="1241"/>
      <c r="GPT74" s="1241"/>
      <c r="GPU74" s="1241"/>
      <c r="GPV74" s="1241"/>
      <c r="GPW74" s="1241"/>
      <c r="GPX74" s="1241"/>
      <c r="GPY74" s="1241"/>
      <c r="GPZ74" s="1241"/>
      <c r="GQA74" s="1241"/>
      <c r="GQB74" s="1241"/>
      <c r="GQC74" s="1241"/>
      <c r="GQD74" s="1241"/>
      <c r="GQE74" s="1241"/>
      <c r="GQF74" s="1241"/>
      <c r="GQG74" s="1241"/>
      <c r="GQH74" s="1241"/>
      <c r="GQI74" s="1241"/>
      <c r="GQJ74" s="1241"/>
      <c r="GQK74" s="1241"/>
      <c r="GQL74" s="1241"/>
      <c r="GQM74" s="1241"/>
      <c r="GQN74" s="1241"/>
      <c r="GQO74" s="1241"/>
      <c r="GQP74" s="1241"/>
      <c r="GQQ74" s="1241"/>
      <c r="GQR74" s="1241"/>
      <c r="GQS74" s="1241"/>
      <c r="GQT74" s="1241"/>
      <c r="GQU74" s="1241"/>
      <c r="GQV74" s="1241"/>
      <c r="GQW74" s="1241"/>
      <c r="GQX74" s="1241"/>
      <c r="GQY74" s="1241"/>
      <c r="GQZ74" s="1241"/>
      <c r="GRA74" s="1241"/>
      <c r="GRB74" s="1241"/>
      <c r="GRC74" s="1241"/>
      <c r="GRD74" s="1241"/>
      <c r="GRE74" s="1241"/>
      <c r="GRF74" s="1241"/>
      <c r="GRG74" s="1241"/>
      <c r="GRH74" s="1241"/>
      <c r="GRI74" s="1241"/>
      <c r="GRJ74" s="1241"/>
      <c r="GRK74" s="1241"/>
      <c r="GRL74" s="1241"/>
      <c r="GRM74" s="1241"/>
      <c r="GRN74" s="1241"/>
      <c r="GRO74" s="1241"/>
      <c r="GRP74" s="1241"/>
      <c r="GRQ74" s="1241"/>
      <c r="GRR74" s="1241"/>
      <c r="GRS74" s="1241"/>
      <c r="GRT74" s="1241"/>
      <c r="GRU74" s="1241"/>
      <c r="GRV74" s="1241"/>
      <c r="GRW74" s="1241"/>
      <c r="GRX74" s="1241"/>
      <c r="GRY74" s="1241"/>
      <c r="GRZ74" s="1241"/>
      <c r="GSA74" s="1241"/>
      <c r="GSB74" s="1241"/>
      <c r="GSC74" s="1241"/>
      <c r="GSD74" s="1241"/>
      <c r="GSE74" s="1241"/>
      <c r="GSF74" s="1241"/>
      <c r="GSG74" s="1241"/>
      <c r="GSH74" s="1241"/>
      <c r="GSI74" s="1241"/>
      <c r="GSJ74" s="1241"/>
      <c r="GSK74" s="1241"/>
      <c r="GSL74" s="1241"/>
      <c r="GSM74" s="1241"/>
      <c r="GSN74" s="1241"/>
      <c r="GSO74" s="1241"/>
      <c r="GSP74" s="1241"/>
      <c r="GSQ74" s="1241"/>
      <c r="GSR74" s="1241"/>
      <c r="GSS74" s="1241"/>
      <c r="GST74" s="1241"/>
      <c r="GSU74" s="1241"/>
      <c r="GSV74" s="1241"/>
      <c r="GSW74" s="1241"/>
      <c r="GSX74" s="1241"/>
      <c r="GSY74" s="1241"/>
      <c r="GSZ74" s="1241"/>
      <c r="GTA74" s="1241"/>
      <c r="GTB74" s="1241"/>
      <c r="GTC74" s="1241"/>
      <c r="GTD74" s="1241"/>
      <c r="GTE74" s="1241"/>
      <c r="GTF74" s="1241"/>
      <c r="GTG74" s="1241"/>
      <c r="GTH74" s="1241"/>
      <c r="GTI74" s="1241"/>
      <c r="GTJ74" s="1241"/>
      <c r="GTK74" s="1241"/>
      <c r="GTL74" s="1241"/>
      <c r="GTM74" s="1241"/>
      <c r="GTN74" s="1241"/>
      <c r="GTO74" s="1241"/>
      <c r="GTP74" s="1241"/>
      <c r="GTQ74" s="1241"/>
      <c r="GTR74" s="1241"/>
      <c r="GTS74" s="1241"/>
      <c r="GTT74" s="1241"/>
      <c r="GTU74" s="1241"/>
      <c r="GTV74" s="1241"/>
      <c r="GTW74" s="1241"/>
      <c r="GTX74" s="1241"/>
      <c r="GTY74" s="1241"/>
      <c r="GTZ74" s="1241"/>
      <c r="GUA74" s="1241"/>
      <c r="GUB74" s="1241"/>
      <c r="GUC74" s="1241"/>
      <c r="GUD74" s="1241"/>
      <c r="GUE74" s="1241"/>
      <c r="GUF74" s="1241"/>
      <c r="GUG74" s="1241"/>
      <c r="GUH74" s="1241"/>
      <c r="GUI74" s="1241"/>
      <c r="GUJ74" s="1241"/>
      <c r="GUK74" s="1241"/>
      <c r="GUL74" s="1241"/>
      <c r="GUM74" s="1241"/>
      <c r="GUN74" s="1241"/>
      <c r="GUO74" s="1241"/>
      <c r="GUP74" s="1241"/>
      <c r="GUQ74" s="1241"/>
      <c r="GUR74" s="1241"/>
      <c r="GUS74" s="1241"/>
      <c r="GUT74" s="1241"/>
      <c r="GUU74" s="1241"/>
      <c r="GUV74" s="1241"/>
      <c r="GUW74" s="1241"/>
      <c r="GUX74" s="1241"/>
      <c r="GUY74" s="1241"/>
      <c r="GUZ74" s="1241"/>
      <c r="GVA74" s="1241"/>
      <c r="GVB74" s="1241"/>
      <c r="GVC74" s="1241"/>
      <c r="GVD74" s="1241"/>
      <c r="GVE74" s="1241"/>
      <c r="GVF74" s="1241"/>
      <c r="GVG74" s="1241"/>
      <c r="GVH74" s="1241"/>
      <c r="GVI74" s="1241"/>
      <c r="GVJ74" s="1241"/>
      <c r="GVK74" s="1241"/>
      <c r="GVL74" s="1241"/>
      <c r="GVM74" s="1241"/>
      <c r="GVN74" s="1241"/>
      <c r="GVO74" s="1241"/>
      <c r="GVP74" s="1241"/>
      <c r="GVQ74" s="1241"/>
      <c r="GVR74" s="1241"/>
      <c r="GVS74" s="1241"/>
      <c r="GVT74" s="1241"/>
      <c r="GVU74" s="1241"/>
      <c r="GVV74" s="1241"/>
      <c r="GVW74" s="1241"/>
      <c r="GVX74" s="1241"/>
      <c r="GVY74" s="1241"/>
      <c r="GVZ74" s="1241"/>
      <c r="GWA74" s="1241"/>
      <c r="GWB74" s="1241"/>
      <c r="GWC74" s="1241"/>
      <c r="GWD74" s="1241"/>
      <c r="GWE74" s="1241"/>
      <c r="GWF74" s="1241"/>
      <c r="GWG74" s="1241"/>
      <c r="GWH74" s="1241"/>
      <c r="GWI74" s="1241"/>
      <c r="GWJ74" s="1241"/>
      <c r="GWK74" s="1241"/>
      <c r="GWL74" s="1241"/>
      <c r="GWM74" s="1241"/>
      <c r="GWN74" s="1241"/>
      <c r="GWO74" s="1241"/>
      <c r="GWP74" s="1241"/>
      <c r="GWQ74" s="1241"/>
      <c r="GWR74" s="1241"/>
      <c r="GWS74" s="1241"/>
      <c r="GWT74" s="1241"/>
      <c r="GWU74" s="1241"/>
      <c r="GWV74" s="1241"/>
      <c r="GWW74" s="1241"/>
      <c r="GWX74" s="1241"/>
      <c r="GWY74" s="1241"/>
      <c r="GWZ74" s="1241"/>
      <c r="GXA74" s="1241"/>
      <c r="GXB74" s="1241"/>
      <c r="GXC74" s="1241"/>
      <c r="GXD74" s="1241"/>
      <c r="GXE74" s="1241"/>
      <c r="GXF74" s="1241"/>
      <c r="GXG74" s="1241"/>
      <c r="GXH74" s="1241"/>
      <c r="GXI74" s="1241"/>
      <c r="GXJ74" s="1241"/>
      <c r="GXK74" s="1241"/>
      <c r="GXL74" s="1241"/>
      <c r="GXM74" s="1241"/>
      <c r="GXN74" s="1241"/>
      <c r="GXO74" s="1241"/>
      <c r="GXP74" s="1241"/>
      <c r="GXQ74" s="1241"/>
      <c r="GXR74" s="1241"/>
      <c r="GXS74" s="1241"/>
      <c r="GXT74" s="1241"/>
      <c r="GXU74" s="1241"/>
      <c r="GXV74" s="1241"/>
      <c r="GXW74" s="1241"/>
      <c r="GXX74" s="1241"/>
      <c r="GXY74" s="1241"/>
      <c r="GXZ74" s="1241"/>
      <c r="GYA74" s="1241"/>
      <c r="GYB74" s="1241"/>
      <c r="GYC74" s="1241"/>
      <c r="GYD74" s="1241"/>
      <c r="GYE74" s="1241"/>
      <c r="GYF74" s="1241"/>
      <c r="GYG74" s="1241"/>
      <c r="GYH74" s="1241"/>
      <c r="GYI74" s="1241"/>
      <c r="GYJ74" s="1241"/>
      <c r="GYK74" s="1241"/>
      <c r="GYL74" s="1241"/>
      <c r="GYM74" s="1241"/>
      <c r="GYN74" s="1241"/>
      <c r="GYO74" s="1241"/>
      <c r="GYP74" s="1241"/>
      <c r="GYQ74" s="1241"/>
      <c r="GYR74" s="1241"/>
      <c r="GYS74" s="1241"/>
      <c r="GYT74" s="1241"/>
      <c r="GYU74" s="1241"/>
      <c r="GYV74" s="1241"/>
      <c r="GYW74" s="1241"/>
      <c r="GYX74" s="1241"/>
      <c r="GYY74" s="1241"/>
      <c r="GYZ74" s="1241"/>
      <c r="GZA74" s="1241"/>
      <c r="GZB74" s="1241"/>
      <c r="GZC74" s="1241"/>
      <c r="GZD74" s="1241"/>
      <c r="GZE74" s="1241"/>
      <c r="GZF74" s="1241"/>
      <c r="GZG74" s="1241"/>
      <c r="GZH74" s="1241"/>
      <c r="GZI74" s="1241"/>
      <c r="GZJ74" s="1241"/>
      <c r="GZK74" s="1241"/>
      <c r="GZL74" s="1241"/>
      <c r="GZM74" s="1241"/>
      <c r="GZN74" s="1241"/>
      <c r="GZO74" s="1241"/>
      <c r="GZP74" s="1241"/>
      <c r="GZQ74" s="1241"/>
      <c r="GZR74" s="1241"/>
      <c r="GZS74" s="1241"/>
      <c r="GZT74" s="1241"/>
      <c r="GZU74" s="1241"/>
      <c r="GZV74" s="1241"/>
      <c r="GZW74" s="1241"/>
      <c r="GZX74" s="1241"/>
      <c r="GZY74" s="1241"/>
      <c r="GZZ74" s="1241"/>
      <c r="HAA74" s="1241"/>
      <c r="HAB74" s="1241"/>
      <c r="HAC74" s="1241"/>
      <c r="HAD74" s="1241"/>
      <c r="HAE74" s="1241"/>
      <c r="HAF74" s="1241"/>
      <c r="HAG74" s="1241"/>
      <c r="HAH74" s="1241"/>
      <c r="HAI74" s="1241"/>
      <c r="HAJ74" s="1241"/>
      <c r="HAK74" s="1241"/>
      <c r="HAL74" s="1241"/>
      <c r="HAM74" s="1241"/>
      <c r="HAN74" s="1241"/>
      <c r="HAO74" s="1241"/>
      <c r="HAP74" s="1241"/>
      <c r="HAQ74" s="1241"/>
      <c r="HAR74" s="1241"/>
      <c r="HAS74" s="1241"/>
      <c r="HAT74" s="1241"/>
      <c r="HAU74" s="1241"/>
      <c r="HAV74" s="1241"/>
      <c r="HAW74" s="1241"/>
      <c r="HAX74" s="1241"/>
      <c r="HAY74" s="1241"/>
      <c r="HAZ74" s="1241"/>
      <c r="HBA74" s="1241"/>
      <c r="HBB74" s="1241"/>
      <c r="HBC74" s="1241"/>
      <c r="HBD74" s="1241"/>
      <c r="HBE74" s="1241"/>
      <c r="HBF74" s="1241"/>
      <c r="HBG74" s="1241"/>
      <c r="HBH74" s="1241"/>
      <c r="HBI74" s="1241"/>
      <c r="HBJ74" s="1241"/>
      <c r="HBK74" s="1241"/>
      <c r="HBL74" s="1241"/>
      <c r="HBM74" s="1241"/>
      <c r="HBN74" s="1241"/>
      <c r="HBO74" s="1241"/>
      <c r="HBP74" s="1241"/>
      <c r="HBQ74" s="1241"/>
      <c r="HBR74" s="1241"/>
      <c r="HBS74" s="1241"/>
      <c r="HBT74" s="1241"/>
      <c r="HBU74" s="1241"/>
      <c r="HBV74" s="1241"/>
      <c r="HBW74" s="1241"/>
      <c r="HBX74" s="1241"/>
      <c r="HBY74" s="1241"/>
      <c r="HBZ74" s="1241"/>
      <c r="HCA74" s="1241"/>
      <c r="HCB74" s="1241"/>
      <c r="HCC74" s="1241"/>
      <c r="HCD74" s="1241"/>
      <c r="HCE74" s="1241"/>
      <c r="HCF74" s="1241"/>
      <c r="HCG74" s="1241"/>
      <c r="HCH74" s="1241"/>
      <c r="HCI74" s="1241"/>
      <c r="HCJ74" s="1241"/>
      <c r="HCK74" s="1241"/>
      <c r="HCL74" s="1241"/>
      <c r="HCM74" s="1241"/>
      <c r="HCN74" s="1241"/>
      <c r="HCO74" s="1241"/>
      <c r="HCP74" s="1241"/>
      <c r="HCQ74" s="1241"/>
      <c r="HCR74" s="1241"/>
      <c r="HCS74" s="1241"/>
      <c r="HCT74" s="1241"/>
      <c r="HCU74" s="1241"/>
      <c r="HCV74" s="1241"/>
      <c r="HCW74" s="1241"/>
      <c r="HCX74" s="1241"/>
      <c r="HCY74" s="1241"/>
      <c r="HCZ74" s="1241"/>
      <c r="HDA74" s="1241"/>
      <c r="HDB74" s="1241"/>
      <c r="HDC74" s="1241"/>
      <c r="HDD74" s="1241"/>
      <c r="HDE74" s="1241"/>
      <c r="HDF74" s="1241"/>
      <c r="HDG74" s="1241"/>
      <c r="HDH74" s="1241"/>
      <c r="HDI74" s="1241"/>
      <c r="HDJ74" s="1241"/>
      <c r="HDK74" s="1241"/>
      <c r="HDL74" s="1241"/>
      <c r="HDM74" s="1241"/>
      <c r="HDN74" s="1241"/>
      <c r="HDO74" s="1241"/>
      <c r="HDP74" s="1241"/>
      <c r="HDQ74" s="1241"/>
      <c r="HDR74" s="1241"/>
      <c r="HDS74" s="1241"/>
      <c r="HDT74" s="1241"/>
      <c r="HDU74" s="1241"/>
      <c r="HDV74" s="1241"/>
      <c r="HDW74" s="1241"/>
      <c r="HDX74" s="1241"/>
      <c r="HDY74" s="1241"/>
      <c r="HDZ74" s="1241"/>
      <c r="HEA74" s="1241"/>
      <c r="HEB74" s="1241"/>
      <c r="HEC74" s="1241"/>
      <c r="HED74" s="1241"/>
      <c r="HEE74" s="1241"/>
      <c r="HEF74" s="1241"/>
      <c r="HEG74" s="1241"/>
      <c r="HEH74" s="1241"/>
      <c r="HEI74" s="1241"/>
      <c r="HEJ74" s="1241"/>
      <c r="HEK74" s="1241"/>
      <c r="HEL74" s="1241"/>
      <c r="HEM74" s="1241"/>
      <c r="HEN74" s="1241"/>
      <c r="HEO74" s="1241"/>
      <c r="HEP74" s="1241"/>
      <c r="HEQ74" s="1241"/>
      <c r="HER74" s="1241"/>
      <c r="HES74" s="1241"/>
      <c r="HET74" s="1241"/>
      <c r="HEU74" s="1241"/>
      <c r="HEV74" s="1241"/>
      <c r="HEW74" s="1241"/>
      <c r="HEX74" s="1241"/>
      <c r="HEY74" s="1241"/>
      <c r="HEZ74" s="1241"/>
      <c r="HFA74" s="1241"/>
      <c r="HFB74" s="1241"/>
      <c r="HFC74" s="1241"/>
      <c r="HFD74" s="1241"/>
      <c r="HFE74" s="1241"/>
      <c r="HFF74" s="1241"/>
      <c r="HFG74" s="1241"/>
      <c r="HFH74" s="1241"/>
      <c r="HFI74" s="1241"/>
      <c r="HFJ74" s="1241"/>
      <c r="HFK74" s="1241"/>
      <c r="HFL74" s="1241"/>
      <c r="HFM74" s="1241"/>
      <c r="HFN74" s="1241"/>
      <c r="HFO74" s="1241"/>
      <c r="HFP74" s="1241"/>
      <c r="HFQ74" s="1241"/>
      <c r="HFR74" s="1241"/>
      <c r="HFS74" s="1241"/>
      <c r="HFT74" s="1241"/>
      <c r="HFU74" s="1241"/>
      <c r="HFV74" s="1241"/>
      <c r="HFW74" s="1241"/>
      <c r="HFX74" s="1241"/>
      <c r="HFY74" s="1241"/>
      <c r="HFZ74" s="1241"/>
      <c r="HGA74" s="1241"/>
      <c r="HGB74" s="1241"/>
      <c r="HGC74" s="1241"/>
      <c r="HGD74" s="1241"/>
      <c r="HGE74" s="1241"/>
      <c r="HGF74" s="1241"/>
      <c r="HGG74" s="1241"/>
      <c r="HGH74" s="1241"/>
      <c r="HGI74" s="1241"/>
      <c r="HGJ74" s="1241"/>
      <c r="HGK74" s="1241"/>
      <c r="HGL74" s="1241"/>
      <c r="HGM74" s="1241"/>
      <c r="HGN74" s="1241"/>
      <c r="HGO74" s="1241"/>
      <c r="HGP74" s="1241"/>
      <c r="HGQ74" s="1241"/>
      <c r="HGR74" s="1241"/>
      <c r="HGS74" s="1241"/>
      <c r="HGT74" s="1241"/>
      <c r="HGU74" s="1241"/>
      <c r="HGV74" s="1241"/>
      <c r="HGW74" s="1241"/>
      <c r="HGX74" s="1241"/>
      <c r="HGY74" s="1241"/>
      <c r="HGZ74" s="1241"/>
      <c r="HHA74" s="1241"/>
      <c r="HHB74" s="1241"/>
      <c r="HHC74" s="1241"/>
      <c r="HHD74" s="1241"/>
      <c r="HHE74" s="1241"/>
      <c r="HHF74" s="1241"/>
      <c r="HHG74" s="1241"/>
      <c r="HHH74" s="1241"/>
      <c r="HHI74" s="1241"/>
      <c r="HHJ74" s="1241"/>
      <c r="HHK74" s="1241"/>
      <c r="HHL74" s="1241"/>
      <c r="HHM74" s="1241"/>
      <c r="HHN74" s="1241"/>
      <c r="HHO74" s="1241"/>
      <c r="HHP74" s="1241"/>
      <c r="HHQ74" s="1241"/>
      <c r="HHR74" s="1241"/>
      <c r="HHS74" s="1241"/>
      <c r="HHT74" s="1241"/>
      <c r="HHU74" s="1241"/>
      <c r="HHV74" s="1241"/>
      <c r="HHW74" s="1241"/>
      <c r="HHX74" s="1241"/>
      <c r="HHY74" s="1241"/>
      <c r="HHZ74" s="1241"/>
      <c r="HIA74" s="1241"/>
      <c r="HIB74" s="1241"/>
      <c r="HIC74" s="1241"/>
      <c r="HID74" s="1241"/>
      <c r="HIE74" s="1241"/>
      <c r="HIF74" s="1241"/>
      <c r="HIG74" s="1241"/>
      <c r="HIH74" s="1241"/>
      <c r="HII74" s="1241"/>
      <c r="HIJ74" s="1241"/>
      <c r="HIK74" s="1241"/>
      <c r="HIL74" s="1241"/>
      <c r="HIM74" s="1241"/>
      <c r="HIN74" s="1241"/>
      <c r="HIO74" s="1241"/>
      <c r="HIP74" s="1241"/>
      <c r="HIQ74" s="1241"/>
      <c r="HIR74" s="1241"/>
      <c r="HIS74" s="1241"/>
      <c r="HIT74" s="1241"/>
      <c r="HIU74" s="1241"/>
      <c r="HIV74" s="1241"/>
      <c r="HIW74" s="1241"/>
      <c r="HIX74" s="1241"/>
      <c r="HIY74" s="1241"/>
      <c r="HIZ74" s="1241"/>
      <c r="HJA74" s="1241"/>
      <c r="HJB74" s="1241"/>
      <c r="HJC74" s="1241"/>
      <c r="HJD74" s="1241"/>
      <c r="HJE74" s="1241"/>
      <c r="HJF74" s="1241"/>
      <c r="HJG74" s="1241"/>
      <c r="HJH74" s="1241"/>
      <c r="HJI74" s="1241"/>
      <c r="HJJ74" s="1241"/>
      <c r="HJK74" s="1241"/>
      <c r="HJL74" s="1241"/>
      <c r="HJM74" s="1241"/>
      <c r="HJN74" s="1241"/>
      <c r="HJO74" s="1241"/>
      <c r="HJP74" s="1241"/>
      <c r="HJQ74" s="1241"/>
      <c r="HJR74" s="1241"/>
      <c r="HJS74" s="1241"/>
      <c r="HJT74" s="1241"/>
      <c r="HJU74" s="1241"/>
      <c r="HJV74" s="1241"/>
      <c r="HJW74" s="1241"/>
      <c r="HJX74" s="1241"/>
      <c r="HJY74" s="1241"/>
      <c r="HJZ74" s="1241"/>
      <c r="HKA74" s="1241"/>
      <c r="HKB74" s="1241"/>
      <c r="HKC74" s="1241"/>
      <c r="HKD74" s="1241"/>
      <c r="HKE74" s="1241"/>
      <c r="HKF74" s="1241"/>
      <c r="HKG74" s="1241"/>
      <c r="HKH74" s="1241"/>
      <c r="HKI74" s="1241"/>
      <c r="HKJ74" s="1241"/>
      <c r="HKK74" s="1241"/>
      <c r="HKL74" s="1241"/>
      <c r="HKM74" s="1241"/>
      <c r="HKN74" s="1241"/>
      <c r="HKO74" s="1241"/>
      <c r="HKP74" s="1241"/>
      <c r="HKQ74" s="1241"/>
      <c r="HKR74" s="1241"/>
      <c r="HKS74" s="1241"/>
      <c r="HKT74" s="1241"/>
      <c r="HKU74" s="1241"/>
      <c r="HKV74" s="1241"/>
      <c r="HKW74" s="1241"/>
      <c r="HKX74" s="1241"/>
      <c r="HKY74" s="1241"/>
      <c r="HKZ74" s="1241"/>
      <c r="HLA74" s="1241"/>
      <c r="HLB74" s="1241"/>
      <c r="HLC74" s="1241"/>
      <c r="HLD74" s="1241"/>
      <c r="HLE74" s="1241"/>
      <c r="HLF74" s="1241"/>
      <c r="HLG74" s="1241"/>
      <c r="HLH74" s="1241"/>
      <c r="HLI74" s="1241"/>
      <c r="HLJ74" s="1241"/>
      <c r="HLK74" s="1241"/>
      <c r="HLL74" s="1241"/>
      <c r="HLM74" s="1241"/>
      <c r="HLN74" s="1241"/>
      <c r="HLO74" s="1241"/>
      <c r="HLP74" s="1241"/>
      <c r="HLQ74" s="1241"/>
      <c r="HLR74" s="1241"/>
      <c r="HLS74" s="1241"/>
      <c r="HLT74" s="1241"/>
      <c r="HLU74" s="1241"/>
      <c r="HLV74" s="1241"/>
      <c r="HLW74" s="1241"/>
      <c r="HLX74" s="1241"/>
      <c r="HLY74" s="1241"/>
      <c r="HLZ74" s="1241"/>
      <c r="HMA74" s="1241"/>
      <c r="HMB74" s="1241"/>
      <c r="HMC74" s="1241"/>
      <c r="HMD74" s="1241"/>
      <c r="HME74" s="1241"/>
      <c r="HMF74" s="1241"/>
      <c r="HMG74" s="1241"/>
      <c r="HMH74" s="1241"/>
      <c r="HMI74" s="1241"/>
      <c r="HMJ74" s="1241"/>
      <c r="HMK74" s="1241"/>
      <c r="HML74" s="1241"/>
      <c r="HMM74" s="1241"/>
      <c r="HMN74" s="1241"/>
      <c r="HMO74" s="1241"/>
      <c r="HMP74" s="1241"/>
      <c r="HMQ74" s="1241"/>
      <c r="HMR74" s="1241"/>
      <c r="HMS74" s="1241"/>
      <c r="HMT74" s="1241"/>
      <c r="HMU74" s="1241"/>
      <c r="HMV74" s="1241"/>
      <c r="HMW74" s="1241"/>
      <c r="HMX74" s="1241"/>
      <c r="HMY74" s="1241"/>
      <c r="HMZ74" s="1241"/>
      <c r="HNA74" s="1241"/>
      <c r="HNB74" s="1241"/>
      <c r="HNC74" s="1241"/>
      <c r="HND74" s="1241"/>
      <c r="HNE74" s="1241"/>
      <c r="HNF74" s="1241"/>
      <c r="HNG74" s="1241"/>
      <c r="HNH74" s="1241"/>
      <c r="HNI74" s="1241"/>
      <c r="HNJ74" s="1241"/>
      <c r="HNK74" s="1241"/>
      <c r="HNL74" s="1241"/>
      <c r="HNM74" s="1241"/>
      <c r="HNN74" s="1241"/>
      <c r="HNO74" s="1241"/>
      <c r="HNP74" s="1241"/>
      <c r="HNQ74" s="1241"/>
      <c r="HNR74" s="1241"/>
      <c r="HNS74" s="1241"/>
      <c r="HNT74" s="1241"/>
      <c r="HNU74" s="1241"/>
      <c r="HNV74" s="1241"/>
      <c r="HNW74" s="1241"/>
      <c r="HNX74" s="1241"/>
      <c r="HNY74" s="1241"/>
      <c r="HNZ74" s="1241"/>
      <c r="HOA74" s="1241"/>
      <c r="HOB74" s="1241"/>
      <c r="HOC74" s="1241"/>
      <c r="HOD74" s="1241"/>
      <c r="HOE74" s="1241"/>
      <c r="HOF74" s="1241"/>
      <c r="HOG74" s="1241"/>
      <c r="HOH74" s="1241"/>
      <c r="HOI74" s="1241"/>
      <c r="HOJ74" s="1241"/>
      <c r="HOK74" s="1241"/>
      <c r="HOL74" s="1241"/>
      <c r="HOM74" s="1241"/>
      <c r="HON74" s="1241"/>
      <c r="HOO74" s="1241"/>
      <c r="HOP74" s="1241"/>
      <c r="HOQ74" s="1241"/>
      <c r="HOR74" s="1241"/>
      <c r="HOS74" s="1241"/>
      <c r="HOT74" s="1241"/>
      <c r="HOU74" s="1241"/>
      <c r="HOV74" s="1241"/>
      <c r="HOW74" s="1241"/>
      <c r="HOX74" s="1241"/>
      <c r="HOY74" s="1241"/>
      <c r="HOZ74" s="1241"/>
      <c r="HPA74" s="1241"/>
      <c r="HPB74" s="1241"/>
      <c r="HPC74" s="1241"/>
      <c r="HPD74" s="1241"/>
      <c r="HPE74" s="1241"/>
      <c r="HPF74" s="1241"/>
      <c r="HPG74" s="1241"/>
      <c r="HPH74" s="1241"/>
      <c r="HPI74" s="1241"/>
      <c r="HPJ74" s="1241"/>
      <c r="HPK74" s="1241"/>
      <c r="HPL74" s="1241"/>
      <c r="HPM74" s="1241"/>
      <c r="HPN74" s="1241"/>
      <c r="HPO74" s="1241"/>
      <c r="HPP74" s="1241"/>
      <c r="HPQ74" s="1241"/>
      <c r="HPR74" s="1241"/>
      <c r="HPS74" s="1241"/>
      <c r="HPT74" s="1241"/>
      <c r="HPU74" s="1241"/>
      <c r="HPV74" s="1241"/>
      <c r="HPW74" s="1241"/>
      <c r="HPX74" s="1241"/>
      <c r="HPY74" s="1241"/>
      <c r="HPZ74" s="1241"/>
      <c r="HQA74" s="1241"/>
      <c r="HQB74" s="1241"/>
      <c r="HQC74" s="1241"/>
      <c r="HQD74" s="1241"/>
      <c r="HQE74" s="1241"/>
      <c r="HQF74" s="1241"/>
      <c r="HQG74" s="1241"/>
      <c r="HQH74" s="1241"/>
      <c r="HQI74" s="1241"/>
      <c r="HQJ74" s="1241"/>
      <c r="HQK74" s="1241"/>
      <c r="HQL74" s="1241"/>
      <c r="HQM74" s="1241"/>
      <c r="HQN74" s="1241"/>
      <c r="HQO74" s="1241"/>
      <c r="HQP74" s="1241"/>
      <c r="HQQ74" s="1241"/>
      <c r="HQR74" s="1241"/>
      <c r="HQS74" s="1241"/>
      <c r="HQT74" s="1241"/>
      <c r="HQU74" s="1241"/>
      <c r="HQV74" s="1241"/>
      <c r="HQW74" s="1241"/>
      <c r="HQX74" s="1241"/>
      <c r="HQY74" s="1241"/>
      <c r="HQZ74" s="1241"/>
      <c r="HRA74" s="1241"/>
      <c r="HRB74" s="1241"/>
      <c r="HRC74" s="1241"/>
      <c r="HRD74" s="1241"/>
      <c r="HRE74" s="1241"/>
      <c r="HRF74" s="1241"/>
      <c r="HRG74" s="1241"/>
      <c r="HRH74" s="1241"/>
      <c r="HRI74" s="1241"/>
      <c r="HRJ74" s="1241"/>
      <c r="HRK74" s="1241"/>
      <c r="HRL74" s="1241"/>
      <c r="HRM74" s="1241"/>
      <c r="HRN74" s="1241"/>
      <c r="HRO74" s="1241"/>
      <c r="HRP74" s="1241"/>
      <c r="HRQ74" s="1241"/>
      <c r="HRR74" s="1241"/>
      <c r="HRS74" s="1241"/>
      <c r="HRT74" s="1241"/>
      <c r="HRU74" s="1241"/>
      <c r="HRV74" s="1241"/>
      <c r="HRW74" s="1241"/>
      <c r="HRX74" s="1241"/>
      <c r="HRY74" s="1241"/>
      <c r="HRZ74" s="1241"/>
      <c r="HSA74" s="1241"/>
      <c r="HSB74" s="1241"/>
      <c r="HSC74" s="1241"/>
      <c r="HSD74" s="1241"/>
      <c r="HSE74" s="1241"/>
      <c r="HSF74" s="1241"/>
      <c r="HSG74" s="1241"/>
      <c r="HSH74" s="1241"/>
      <c r="HSI74" s="1241"/>
      <c r="HSJ74" s="1241"/>
      <c r="HSK74" s="1241"/>
      <c r="HSL74" s="1241"/>
      <c r="HSM74" s="1241"/>
      <c r="HSN74" s="1241"/>
      <c r="HSO74" s="1241"/>
      <c r="HSP74" s="1241"/>
      <c r="HSQ74" s="1241"/>
      <c r="HSR74" s="1241"/>
      <c r="HSS74" s="1241"/>
      <c r="HST74" s="1241"/>
      <c r="HSU74" s="1241"/>
      <c r="HSV74" s="1241"/>
      <c r="HSW74" s="1241"/>
      <c r="HSX74" s="1241"/>
      <c r="HSY74" s="1241"/>
      <c r="HSZ74" s="1241"/>
      <c r="HTA74" s="1241"/>
      <c r="HTB74" s="1241"/>
      <c r="HTC74" s="1241"/>
      <c r="HTD74" s="1241"/>
      <c r="HTE74" s="1241"/>
      <c r="HTF74" s="1241"/>
      <c r="HTG74" s="1241"/>
      <c r="HTH74" s="1241"/>
      <c r="HTI74" s="1241"/>
      <c r="HTJ74" s="1241"/>
      <c r="HTK74" s="1241"/>
      <c r="HTL74" s="1241"/>
      <c r="HTM74" s="1241"/>
      <c r="HTN74" s="1241"/>
      <c r="HTO74" s="1241"/>
      <c r="HTP74" s="1241"/>
      <c r="HTQ74" s="1241"/>
      <c r="HTR74" s="1241"/>
      <c r="HTS74" s="1241"/>
      <c r="HTT74" s="1241"/>
      <c r="HTU74" s="1241"/>
      <c r="HTV74" s="1241"/>
      <c r="HTW74" s="1241"/>
      <c r="HTX74" s="1241"/>
      <c r="HTY74" s="1241"/>
      <c r="HTZ74" s="1241"/>
      <c r="HUA74" s="1241"/>
      <c r="HUB74" s="1241"/>
      <c r="HUC74" s="1241"/>
      <c r="HUD74" s="1241"/>
      <c r="HUE74" s="1241"/>
      <c r="HUF74" s="1241"/>
      <c r="HUG74" s="1241"/>
      <c r="HUH74" s="1241"/>
      <c r="HUI74" s="1241"/>
      <c r="HUJ74" s="1241"/>
      <c r="HUK74" s="1241"/>
      <c r="HUL74" s="1241"/>
      <c r="HUM74" s="1241"/>
      <c r="HUN74" s="1241"/>
      <c r="HUO74" s="1241"/>
      <c r="HUP74" s="1241"/>
      <c r="HUQ74" s="1241"/>
      <c r="HUR74" s="1241"/>
      <c r="HUS74" s="1241"/>
      <c r="HUT74" s="1241"/>
      <c r="HUU74" s="1241"/>
      <c r="HUV74" s="1241"/>
      <c r="HUW74" s="1241"/>
      <c r="HUX74" s="1241"/>
      <c r="HUY74" s="1241"/>
      <c r="HUZ74" s="1241"/>
      <c r="HVA74" s="1241"/>
      <c r="HVB74" s="1241"/>
      <c r="HVC74" s="1241"/>
      <c r="HVD74" s="1241"/>
      <c r="HVE74" s="1241"/>
      <c r="HVF74" s="1241"/>
      <c r="HVG74" s="1241"/>
      <c r="HVH74" s="1241"/>
      <c r="HVI74" s="1241"/>
      <c r="HVJ74" s="1241"/>
      <c r="HVK74" s="1241"/>
      <c r="HVL74" s="1241"/>
      <c r="HVM74" s="1241"/>
      <c r="HVN74" s="1241"/>
      <c r="HVO74" s="1241"/>
      <c r="HVP74" s="1241"/>
      <c r="HVQ74" s="1241"/>
      <c r="HVR74" s="1241"/>
      <c r="HVS74" s="1241"/>
      <c r="HVT74" s="1241"/>
      <c r="HVU74" s="1241"/>
      <c r="HVV74" s="1241"/>
      <c r="HVW74" s="1241"/>
      <c r="HVX74" s="1241"/>
      <c r="HVY74" s="1241"/>
      <c r="HVZ74" s="1241"/>
      <c r="HWA74" s="1241"/>
      <c r="HWB74" s="1241"/>
      <c r="HWC74" s="1241"/>
      <c r="HWD74" s="1241"/>
      <c r="HWE74" s="1241"/>
      <c r="HWF74" s="1241"/>
      <c r="HWG74" s="1241"/>
      <c r="HWH74" s="1241"/>
      <c r="HWI74" s="1241"/>
      <c r="HWJ74" s="1241"/>
      <c r="HWK74" s="1241"/>
      <c r="HWL74" s="1241"/>
      <c r="HWM74" s="1241"/>
      <c r="HWN74" s="1241"/>
      <c r="HWO74" s="1241"/>
      <c r="HWP74" s="1241"/>
      <c r="HWQ74" s="1241"/>
      <c r="HWR74" s="1241"/>
      <c r="HWS74" s="1241"/>
      <c r="HWT74" s="1241"/>
      <c r="HWU74" s="1241"/>
      <c r="HWV74" s="1241"/>
      <c r="HWW74" s="1241"/>
      <c r="HWX74" s="1241"/>
      <c r="HWY74" s="1241"/>
      <c r="HWZ74" s="1241"/>
      <c r="HXA74" s="1241"/>
      <c r="HXB74" s="1241"/>
      <c r="HXC74" s="1241"/>
      <c r="HXD74" s="1241"/>
      <c r="HXE74" s="1241"/>
      <c r="HXF74" s="1241"/>
      <c r="HXG74" s="1241"/>
      <c r="HXH74" s="1241"/>
      <c r="HXI74" s="1241"/>
      <c r="HXJ74" s="1241"/>
      <c r="HXK74" s="1241"/>
      <c r="HXL74" s="1241"/>
      <c r="HXM74" s="1241"/>
      <c r="HXN74" s="1241"/>
      <c r="HXO74" s="1241"/>
      <c r="HXP74" s="1241"/>
      <c r="HXQ74" s="1241"/>
      <c r="HXR74" s="1241"/>
      <c r="HXS74" s="1241"/>
      <c r="HXT74" s="1241"/>
      <c r="HXU74" s="1241"/>
      <c r="HXV74" s="1241"/>
      <c r="HXW74" s="1241"/>
      <c r="HXX74" s="1241"/>
      <c r="HXY74" s="1241"/>
      <c r="HXZ74" s="1241"/>
      <c r="HYA74" s="1241"/>
      <c r="HYB74" s="1241"/>
      <c r="HYC74" s="1241"/>
      <c r="HYD74" s="1241"/>
      <c r="HYE74" s="1241"/>
      <c r="HYF74" s="1241"/>
      <c r="HYG74" s="1241"/>
      <c r="HYH74" s="1241"/>
      <c r="HYI74" s="1241"/>
      <c r="HYJ74" s="1241"/>
      <c r="HYK74" s="1241"/>
      <c r="HYL74" s="1241"/>
      <c r="HYM74" s="1241"/>
      <c r="HYN74" s="1241"/>
      <c r="HYO74" s="1241"/>
      <c r="HYP74" s="1241"/>
      <c r="HYQ74" s="1241"/>
      <c r="HYR74" s="1241"/>
      <c r="HYS74" s="1241"/>
      <c r="HYT74" s="1241"/>
      <c r="HYU74" s="1241"/>
      <c r="HYV74" s="1241"/>
      <c r="HYW74" s="1241"/>
      <c r="HYX74" s="1241"/>
      <c r="HYY74" s="1241"/>
      <c r="HYZ74" s="1241"/>
      <c r="HZA74" s="1241"/>
      <c r="HZB74" s="1241"/>
      <c r="HZC74" s="1241"/>
      <c r="HZD74" s="1241"/>
      <c r="HZE74" s="1241"/>
      <c r="HZF74" s="1241"/>
      <c r="HZG74" s="1241"/>
      <c r="HZH74" s="1241"/>
      <c r="HZI74" s="1241"/>
      <c r="HZJ74" s="1241"/>
      <c r="HZK74" s="1241"/>
      <c r="HZL74" s="1241"/>
      <c r="HZM74" s="1241"/>
      <c r="HZN74" s="1241"/>
      <c r="HZO74" s="1241"/>
      <c r="HZP74" s="1241"/>
      <c r="HZQ74" s="1241"/>
      <c r="HZR74" s="1241"/>
      <c r="HZS74" s="1241"/>
      <c r="HZT74" s="1241"/>
      <c r="HZU74" s="1241"/>
      <c r="HZV74" s="1241"/>
      <c r="HZW74" s="1241"/>
      <c r="HZX74" s="1241"/>
      <c r="HZY74" s="1241"/>
      <c r="HZZ74" s="1241"/>
      <c r="IAA74" s="1241"/>
      <c r="IAB74" s="1241"/>
      <c r="IAC74" s="1241"/>
      <c r="IAD74" s="1241"/>
      <c r="IAE74" s="1241"/>
      <c r="IAF74" s="1241"/>
      <c r="IAG74" s="1241"/>
      <c r="IAH74" s="1241"/>
      <c r="IAI74" s="1241"/>
      <c r="IAJ74" s="1241"/>
      <c r="IAK74" s="1241"/>
      <c r="IAL74" s="1241"/>
      <c r="IAM74" s="1241"/>
      <c r="IAN74" s="1241"/>
      <c r="IAO74" s="1241"/>
      <c r="IAP74" s="1241"/>
      <c r="IAQ74" s="1241"/>
      <c r="IAR74" s="1241"/>
      <c r="IAS74" s="1241"/>
      <c r="IAT74" s="1241"/>
      <c r="IAU74" s="1241"/>
      <c r="IAV74" s="1241"/>
      <c r="IAW74" s="1241"/>
      <c r="IAX74" s="1241"/>
      <c r="IAY74" s="1241"/>
      <c r="IAZ74" s="1241"/>
      <c r="IBA74" s="1241"/>
      <c r="IBB74" s="1241"/>
      <c r="IBC74" s="1241"/>
      <c r="IBD74" s="1241"/>
      <c r="IBE74" s="1241"/>
      <c r="IBF74" s="1241"/>
      <c r="IBG74" s="1241"/>
      <c r="IBH74" s="1241"/>
      <c r="IBI74" s="1241"/>
      <c r="IBJ74" s="1241"/>
      <c r="IBK74" s="1241"/>
      <c r="IBL74" s="1241"/>
      <c r="IBM74" s="1241"/>
      <c r="IBN74" s="1241"/>
      <c r="IBO74" s="1241"/>
      <c r="IBP74" s="1241"/>
      <c r="IBQ74" s="1241"/>
      <c r="IBR74" s="1241"/>
      <c r="IBS74" s="1241"/>
      <c r="IBT74" s="1241"/>
      <c r="IBU74" s="1241"/>
      <c r="IBV74" s="1241"/>
      <c r="IBW74" s="1241"/>
      <c r="IBX74" s="1241"/>
      <c r="IBY74" s="1241"/>
      <c r="IBZ74" s="1241"/>
      <c r="ICA74" s="1241"/>
      <c r="ICB74" s="1241"/>
      <c r="ICC74" s="1241"/>
      <c r="ICD74" s="1241"/>
      <c r="ICE74" s="1241"/>
      <c r="ICF74" s="1241"/>
      <c r="ICG74" s="1241"/>
      <c r="ICH74" s="1241"/>
      <c r="ICI74" s="1241"/>
      <c r="ICJ74" s="1241"/>
      <c r="ICK74" s="1241"/>
      <c r="ICL74" s="1241"/>
      <c r="ICM74" s="1241"/>
      <c r="ICN74" s="1241"/>
      <c r="ICO74" s="1241"/>
      <c r="ICP74" s="1241"/>
      <c r="ICQ74" s="1241"/>
      <c r="ICR74" s="1241"/>
      <c r="ICS74" s="1241"/>
      <c r="ICT74" s="1241"/>
      <c r="ICU74" s="1241"/>
      <c r="ICV74" s="1241"/>
      <c r="ICW74" s="1241"/>
      <c r="ICX74" s="1241"/>
      <c r="ICY74" s="1241"/>
      <c r="ICZ74" s="1241"/>
      <c r="IDA74" s="1241"/>
      <c r="IDB74" s="1241"/>
      <c r="IDC74" s="1241"/>
      <c r="IDD74" s="1241"/>
      <c r="IDE74" s="1241"/>
      <c r="IDF74" s="1241"/>
      <c r="IDG74" s="1241"/>
      <c r="IDH74" s="1241"/>
      <c r="IDI74" s="1241"/>
      <c r="IDJ74" s="1241"/>
      <c r="IDK74" s="1241"/>
      <c r="IDL74" s="1241"/>
      <c r="IDM74" s="1241"/>
      <c r="IDN74" s="1241"/>
      <c r="IDO74" s="1241"/>
      <c r="IDP74" s="1241"/>
      <c r="IDQ74" s="1241"/>
      <c r="IDR74" s="1241"/>
      <c r="IDS74" s="1241"/>
      <c r="IDT74" s="1241"/>
      <c r="IDU74" s="1241"/>
      <c r="IDV74" s="1241"/>
      <c r="IDW74" s="1241"/>
      <c r="IDX74" s="1241"/>
      <c r="IDY74" s="1241"/>
      <c r="IDZ74" s="1241"/>
      <c r="IEA74" s="1241"/>
      <c r="IEB74" s="1241"/>
      <c r="IEC74" s="1241"/>
      <c r="IED74" s="1241"/>
      <c r="IEE74" s="1241"/>
      <c r="IEF74" s="1241"/>
      <c r="IEG74" s="1241"/>
      <c r="IEH74" s="1241"/>
      <c r="IEI74" s="1241"/>
      <c r="IEJ74" s="1241"/>
      <c r="IEK74" s="1241"/>
      <c r="IEL74" s="1241"/>
      <c r="IEM74" s="1241"/>
      <c r="IEN74" s="1241"/>
      <c r="IEO74" s="1241"/>
      <c r="IEP74" s="1241"/>
      <c r="IEQ74" s="1241"/>
      <c r="IER74" s="1241"/>
      <c r="IES74" s="1241"/>
      <c r="IET74" s="1241"/>
      <c r="IEU74" s="1241"/>
      <c r="IEV74" s="1241"/>
      <c r="IEW74" s="1241"/>
      <c r="IEX74" s="1241"/>
      <c r="IEY74" s="1241"/>
      <c r="IEZ74" s="1241"/>
      <c r="IFA74" s="1241"/>
      <c r="IFB74" s="1241"/>
      <c r="IFC74" s="1241"/>
      <c r="IFD74" s="1241"/>
      <c r="IFE74" s="1241"/>
      <c r="IFF74" s="1241"/>
      <c r="IFG74" s="1241"/>
      <c r="IFH74" s="1241"/>
      <c r="IFI74" s="1241"/>
      <c r="IFJ74" s="1241"/>
      <c r="IFK74" s="1241"/>
      <c r="IFL74" s="1241"/>
      <c r="IFM74" s="1241"/>
      <c r="IFN74" s="1241"/>
      <c r="IFO74" s="1241"/>
      <c r="IFP74" s="1241"/>
      <c r="IFQ74" s="1241"/>
      <c r="IFR74" s="1241"/>
      <c r="IFS74" s="1241"/>
      <c r="IFT74" s="1241"/>
      <c r="IFU74" s="1241"/>
      <c r="IFV74" s="1241"/>
      <c r="IFW74" s="1241"/>
      <c r="IFX74" s="1241"/>
      <c r="IFY74" s="1241"/>
      <c r="IFZ74" s="1241"/>
      <c r="IGA74" s="1241"/>
      <c r="IGB74" s="1241"/>
      <c r="IGC74" s="1241"/>
      <c r="IGD74" s="1241"/>
      <c r="IGE74" s="1241"/>
      <c r="IGF74" s="1241"/>
      <c r="IGG74" s="1241"/>
      <c r="IGH74" s="1241"/>
      <c r="IGI74" s="1241"/>
      <c r="IGJ74" s="1241"/>
      <c r="IGK74" s="1241"/>
      <c r="IGL74" s="1241"/>
      <c r="IGM74" s="1241"/>
      <c r="IGN74" s="1241"/>
      <c r="IGO74" s="1241"/>
      <c r="IGP74" s="1241"/>
      <c r="IGQ74" s="1241"/>
      <c r="IGR74" s="1241"/>
      <c r="IGS74" s="1241"/>
      <c r="IGT74" s="1241"/>
      <c r="IGU74" s="1241"/>
      <c r="IGV74" s="1241"/>
      <c r="IGW74" s="1241"/>
      <c r="IGX74" s="1241"/>
      <c r="IGY74" s="1241"/>
      <c r="IGZ74" s="1241"/>
      <c r="IHA74" s="1241"/>
      <c r="IHB74" s="1241"/>
      <c r="IHC74" s="1241"/>
      <c r="IHD74" s="1241"/>
      <c r="IHE74" s="1241"/>
      <c r="IHF74" s="1241"/>
      <c r="IHG74" s="1241"/>
      <c r="IHH74" s="1241"/>
      <c r="IHI74" s="1241"/>
      <c r="IHJ74" s="1241"/>
      <c r="IHK74" s="1241"/>
      <c r="IHL74" s="1241"/>
      <c r="IHM74" s="1241"/>
      <c r="IHN74" s="1241"/>
      <c r="IHO74" s="1241"/>
      <c r="IHP74" s="1241"/>
      <c r="IHQ74" s="1241"/>
      <c r="IHR74" s="1241"/>
      <c r="IHS74" s="1241"/>
      <c r="IHT74" s="1241"/>
      <c r="IHU74" s="1241"/>
      <c r="IHV74" s="1241"/>
      <c r="IHW74" s="1241"/>
      <c r="IHX74" s="1241"/>
      <c r="IHY74" s="1241"/>
      <c r="IHZ74" s="1241"/>
      <c r="IIA74" s="1241"/>
      <c r="IIB74" s="1241"/>
      <c r="IIC74" s="1241"/>
      <c r="IID74" s="1241"/>
      <c r="IIE74" s="1241"/>
      <c r="IIF74" s="1241"/>
      <c r="IIG74" s="1241"/>
      <c r="IIH74" s="1241"/>
      <c r="III74" s="1241"/>
      <c r="IIJ74" s="1241"/>
      <c r="IIK74" s="1241"/>
      <c r="IIL74" s="1241"/>
      <c r="IIM74" s="1241"/>
      <c r="IIN74" s="1241"/>
      <c r="IIO74" s="1241"/>
      <c r="IIP74" s="1241"/>
      <c r="IIQ74" s="1241"/>
      <c r="IIR74" s="1241"/>
      <c r="IIS74" s="1241"/>
      <c r="IIT74" s="1241"/>
      <c r="IIU74" s="1241"/>
      <c r="IIV74" s="1241"/>
      <c r="IIW74" s="1241"/>
      <c r="IIX74" s="1241"/>
      <c r="IIY74" s="1241"/>
      <c r="IIZ74" s="1241"/>
      <c r="IJA74" s="1241"/>
      <c r="IJB74" s="1241"/>
      <c r="IJC74" s="1241"/>
      <c r="IJD74" s="1241"/>
      <c r="IJE74" s="1241"/>
      <c r="IJF74" s="1241"/>
      <c r="IJG74" s="1241"/>
      <c r="IJH74" s="1241"/>
      <c r="IJI74" s="1241"/>
      <c r="IJJ74" s="1241"/>
      <c r="IJK74" s="1241"/>
      <c r="IJL74" s="1241"/>
      <c r="IJM74" s="1241"/>
      <c r="IJN74" s="1241"/>
      <c r="IJO74" s="1241"/>
      <c r="IJP74" s="1241"/>
      <c r="IJQ74" s="1241"/>
      <c r="IJR74" s="1241"/>
      <c r="IJS74" s="1241"/>
      <c r="IJT74" s="1241"/>
      <c r="IJU74" s="1241"/>
      <c r="IJV74" s="1241"/>
      <c r="IJW74" s="1241"/>
      <c r="IJX74" s="1241"/>
      <c r="IJY74" s="1241"/>
      <c r="IJZ74" s="1241"/>
      <c r="IKA74" s="1241"/>
      <c r="IKB74" s="1241"/>
      <c r="IKC74" s="1241"/>
      <c r="IKD74" s="1241"/>
      <c r="IKE74" s="1241"/>
      <c r="IKF74" s="1241"/>
      <c r="IKG74" s="1241"/>
      <c r="IKH74" s="1241"/>
      <c r="IKI74" s="1241"/>
      <c r="IKJ74" s="1241"/>
      <c r="IKK74" s="1241"/>
      <c r="IKL74" s="1241"/>
      <c r="IKM74" s="1241"/>
      <c r="IKN74" s="1241"/>
      <c r="IKO74" s="1241"/>
      <c r="IKP74" s="1241"/>
      <c r="IKQ74" s="1241"/>
      <c r="IKR74" s="1241"/>
      <c r="IKS74" s="1241"/>
      <c r="IKT74" s="1241"/>
      <c r="IKU74" s="1241"/>
      <c r="IKV74" s="1241"/>
      <c r="IKW74" s="1241"/>
      <c r="IKX74" s="1241"/>
      <c r="IKY74" s="1241"/>
      <c r="IKZ74" s="1241"/>
      <c r="ILA74" s="1241"/>
      <c r="ILB74" s="1241"/>
      <c r="ILC74" s="1241"/>
      <c r="ILD74" s="1241"/>
      <c r="ILE74" s="1241"/>
      <c r="ILF74" s="1241"/>
      <c r="ILG74" s="1241"/>
      <c r="ILH74" s="1241"/>
      <c r="ILI74" s="1241"/>
      <c r="ILJ74" s="1241"/>
      <c r="ILK74" s="1241"/>
      <c r="ILL74" s="1241"/>
      <c r="ILM74" s="1241"/>
      <c r="ILN74" s="1241"/>
      <c r="ILO74" s="1241"/>
      <c r="ILP74" s="1241"/>
      <c r="ILQ74" s="1241"/>
      <c r="ILR74" s="1241"/>
      <c r="ILS74" s="1241"/>
      <c r="ILT74" s="1241"/>
      <c r="ILU74" s="1241"/>
      <c r="ILV74" s="1241"/>
      <c r="ILW74" s="1241"/>
      <c r="ILX74" s="1241"/>
      <c r="ILY74" s="1241"/>
      <c r="ILZ74" s="1241"/>
      <c r="IMA74" s="1241"/>
      <c r="IMB74" s="1241"/>
      <c r="IMC74" s="1241"/>
      <c r="IMD74" s="1241"/>
      <c r="IME74" s="1241"/>
      <c r="IMF74" s="1241"/>
      <c r="IMG74" s="1241"/>
      <c r="IMH74" s="1241"/>
      <c r="IMI74" s="1241"/>
      <c r="IMJ74" s="1241"/>
      <c r="IMK74" s="1241"/>
      <c r="IML74" s="1241"/>
      <c r="IMM74" s="1241"/>
      <c r="IMN74" s="1241"/>
      <c r="IMO74" s="1241"/>
      <c r="IMP74" s="1241"/>
      <c r="IMQ74" s="1241"/>
      <c r="IMR74" s="1241"/>
      <c r="IMS74" s="1241"/>
      <c r="IMT74" s="1241"/>
      <c r="IMU74" s="1241"/>
      <c r="IMV74" s="1241"/>
      <c r="IMW74" s="1241"/>
      <c r="IMX74" s="1241"/>
      <c r="IMY74" s="1241"/>
      <c r="IMZ74" s="1241"/>
      <c r="INA74" s="1241"/>
      <c r="INB74" s="1241"/>
      <c r="INC74" s="1241"/>
      <c r="IND74" s="1241"/>
      <c r="INE74" s="1241"/>
      <c r="INF74" s="1241"/>
      <c r="ING74" s="1241"/>
      <c r="INH74" s="1241"/>
      <c r="INI74" s="1241"/>
      <c r="INJ74" s="1241"/>
      <c r="INK74" s="1241"/>
      <c r="INL74" s="1241"/>
      <c r="INM74" s="1241"/>
      <c r="INN74" s="1241"/>
      <c r="INO74" s="1241"/>
      <c r="INP74" s="1241"/>
      <c r="INQ74" s="1241"/>
      <c r="INR74" s="1241"/>
      <c r="INS74" s="1241"/>
      <c r="INT74" s="1241"/>
      <c r="INU74" s="1241"/>
      <c r="INV74" s="1241"/>
      <c r="INW74" s="1241"/>
      <c r="INX74" s="1241"/>
      <c r="INY74" s="1241"/>
      <c r="INZ74" s="1241"/>
      <c r="IOA74" s="1241"/>
      <c r="IOB74" s="1241"/>
      <c r="IOC74" s="1241"/>
      <c r="IOD74" s="1241"/>
      <c r="IOE74" s="1241"/>
      <c r="IOF74" s="1241"/>
      <c r="IOG74" s="1241"/>
      <c r="IOH74" s="1241"/>
      <c r="IOI74" s="1241"/>
      <c r="IOJ74" s="1241"/>
      <c r="IOK74" s="1241"/>
      <c r="IOL74" s="1241"/>
      <c r="IOM74" s="1241"/>
      <c r="ION74" s="1241"/>
      <c r="IOO74" s="1241"/>
      <c r="IOP74" s="1241"/>
      <c r="IOQ74" s="1241"/>
      <c r="IOR74" s="1241"/>
      <c r="IOS74" s="1241"/>
      <c r="IOT74" s="1241"/>
      <c r="IOU74" s="1241"/>
      <c r="IOV74" s="1241"/>
      <c r="IOW74" s="1241"/>
      <c r="IOX74" s="1241"/>
      <c r="IOY74" s="1241"/>
      <c r="IOZ74" s="1241"/>
      <c r="IPA74" s="1241"/>
      <c r="IPB74" s="1241"/>
      <c r="IPC74" s="1241"/>
      <c r="IPD74" s="1241"/>
      <c r="IPE74" s="1241"/>
      <c r="IPF74" s="1241"/>
      <c r="IPG74" s="1241"/>
      <c r="IPH74" s="1241"/>
      <c r="IPI74" s="1241"/>
      <c r="IPJ74" s="1241"/>
      <c r="IPK74" s="1241"/>
      <c r="IPL74" s="1241"/>
      <c r="IPM74" s="1241"/>
      <c r="IPN74" s="1241"/>
      <c r="IPO74" s="1241"/>
      <c r="IPP74" s="1241"/>
      <c r="IPQ74" s="1241"/>
      <c r="IPR74" s="1241"/>
      <c r="IPS74" s="1241"/>
      <c r="IPT74" s="1241"/>
      <c r="IPU74" s="1241"/>
      <c r="IPV74" s="1241"/>
      <c r="IPW74" s="1241"/>
      <c r="IPX74" s="1241"/>
      <c r="IPY74" s="1241"/>
      <c r="IPZ74" s="1241"/>
      <c r="IQA74" s="1241"/>
      <c r="IQB74" s="1241"/>
      <c r="IQC74" s="1241"/>
      <c r="IQD74" s="1241"/>
      <c r="IQE74" s="1241"/>
      <c r="IQF74" s="1241"/>
      <c r="IQG74" s="1241"/>
      <c r="IQH74" s="1241"/>
      <c r="IQI74" s="1241"/>
      <c r="IQJ74" s="1241"/>
      <c r="IQK74" s="1241"/>
      <c r="IQL74" s="1241"/>
      <c r="IQM74" s="1241"/>
      <c r="IQN74" s="1241"/>
      <c r="IQO74" s="1241"/>
      <c r="IQP74" s="1241"/>
      <c r="IQQ74" s="1241"/>
      <c r="IQR74" s="1241"/>
      <c r="IQS74" s="1241"/>
      <c r="IQT74" s="1241"/>
      <c r="IQU74" s="1241"/>
      <c r="IQV74" s="1241"/>
      <c r="IQW74" s="1241"/>
      <c r="IQX74" s="1241"/>
      <c r="IQY74" s="1241"/>
      <c r="IQZ74" s="1241"/>
      <c r="IRA74" s="1241"/>
      <c r="IRB74" s="1241"/>
      <c r="IRC74" s="1241"/>
      <c r="IRD74" s="1241"/>
      <c r="IRE74" s="1241"/>
      <c r="IRF74" s="1241"/>
      <c r="IRG74" s="1241"/>
      <c r="IRH74" s="1241"/>
      <c r="IRI74" s="1241"/>
      <c r="IRJ74" s="1241"/>
      <c r="IRK74" s="1241"/>
      <c r="IRL74" s="1241"/>
      <c r="IRM74" s="1241"/>
      <c r="IRN74" s="1241"/>
      <c r="IRO74" s="1241"/>
      <c r="IRP74" s="1241"/>
      <c r="IRQ74" s="1241"/>
      <c r="IRR74" s="1241"/>
      <c r="IRS74" s="1241"/>
      <c r="IRT74" s="1241"/>
      <c r="IRU74" s="1241"/>
      <c r="IRV74" s="1241"/>
      <c r="IRW74" s="1241"/>
      <c r="IRX74" s="1241"/>
      <c r="IRY74" s="1241"/>
      <c r="IRZ74" s="1241"/>
      <c r="ISA74" s="1241"/>
      <c r="ISB74" s="1241"/>
      <c r="ISC74" s="1241"/>
      <c r="ISD74" s="1241"/>
      <c r="ISE74" s="1241"/>
      <c r="ISF74" s="1241"/>
      <c r="ISG74" s="1241"/>
      <c r="ISH74" s="1241"/>
      <c r="ISI74" s="1241"/>
      <c r="ISJ74" s="1241"/>
      <c r="ISK74" s="1241"/>
      <c r="ISL74" s="1241"/>
      <c r="ISM74" s="1241"/>
      <c r="ISN74" s="1241"/>
      <c r="ISO74" s="1241"/>
      <c r="ISP74" s="1241"/>
      <c r="ISQ74" s="1241"/>
      <c r="ISR74" s="1241"/>
      <c r="ISS74" s="1241"/>
      <c r="IST74" s="1241"/>
      <c r="ISU74" s="1241"/>
      <c r="ISV74" s="1241"/>
      <c r="ISW74" s="1241"/>
      <c r="ISX74" s="1241"/>
      <c r="ISY74" s="1241"/>
      <c r="ISZ74" s="1241"/>
      <c r="ITA74" s="1241"/>
      <c r="ITB74" s="1241"/>
      <c r="ITC74" s="1241"/>
      <c r="ITD74" s="1241"/>
      <c r="ITE74" s="1241"/>
      <c r="ITF74" s="1241"/>
      <c r="ITG74" s="1241"/>
      <c r="ITH74" s="1241"/>
      <c r="ITI74" s="1241"/>
      <c r="ITJ74" s="1241"/>
      <c r="ITK74" s="1241"/>
      <c r="ITL74" s="1241"/>
      <c r="ITM74" s="1241"/>
      <c r="ITN74" s="1241"/>
      <c r="ITO74" s="1241"/>
      <c r="ITP74" s="1241"/>
      <c r="ITQ74" s="1241"/>
      <c r="ITR74" s="1241"/>
      <c r="ITS74" s="1241"/>
      <c r="ITT74" s="1241"/>
      <c r="ITU74" s="1241"/>
      <c r="ITV74" s="1241"/>
      <c r="ITW74" s="1241"/>
      <c r="ITX74" s="1241"/>
      <c r="ITY74" s="1241"/>
      <c r="ITZ74" s="1241"/>
      <c r="IUA74" s="1241"/>
      <c r="IUB74" s="1241"/>
      <c r="IUC74" s="1241"/>
      <c r="IUD74" s="1241"/>
      <c r="IUE74" s="1241"/>
      <c r="IUF74" s="1241"/>
      <c r="IUG74" s="1241"/>
      <c r="IUH74" s="1241"/>
      <c r="IUI74" s="1241"/>
      <c r="IUJ74" s="1241"/>
      <c r="IUK74" s="1241"/>
      <c r="IUL74" s="1241"/>
      <c r="IUM74" s="1241"/>
      <c r="IUN74" s="1241"/>
      <c r="IUO74" s="1241"/>
      <c r="IUP74" s="1241"/>
      <c r="IUQ74" s="1241"/>
      <c r="IUR74" s="1241"/>
      <c r="IUS74" s="1241"/>
      <c r="IUT74" s="1241"/>
      <c r="IUU74" s="1241"/>
      <c r="IUV74" s="1241"/>
      <c r="IUW74" s="1241"/>
      <c r="IUX74" s="1241"/>
      <c r="IUY74" s="1241"/>
      <c r="IUZ74" s="1241"/>
      <c r="IVA74" s="1241"/>
      <c r="IVB74" s="1241"/>
      <c r="IVC74" s="1241"/>
      <c r="IVD74" s="1241"/>
      <c r="IVE74" s="1241"/>
      <c r="IVF74" s="1241"/>
      <c r="IVG74" s="1241"/>
      <c r="IVH74" s="1241"/>
      <c r="IVI74" s="1241"/>
      <c r="IVJ74" s="1241"/>
      <c r="IVK74" s="1241"/>
      <c r="IVL74" s="1241"/>
      <c r="IVM74" s="1241"/>
      <c r="IVN74" s="1241"/>
      <c r="IVO74" s="1241"/>
      <c r="IVP74" s="1241"/>
      <c r="IVQ74" s="1241"/>
      <c r="IVR74" s="1241"/>
      <c r="IVS74" s="1241"/>
      <c r="IVT74" s="1241"/>
      <c r="IVU74" s="1241"/>
      <c r="IVV74" s="1241"/>
      <c r="IVW74" s="1241"/>
      <c r="IVX74" s="1241"/>
      <c r="IVY74" s="1241"/>
      <c r="IVZ74" s="1241"/>
      <c r="IWA74" s="1241"/>
      <c r="IWB74" s="1241"/>
      <c r="IWC74" s="1241"/>
      <c r="IWD74" s="1241"/>
      <c r="IWE74" s="1241"/>
      <c r="IWF74" s="1241"/>
      <c r="IWG74" s="1241"/>
      <c r="IWH74" s="1241"/>
      <c r="IWI74" s="1241"/>
      <c r="IWJ74" s="1241"/>
      <c r="IWK74" s="1241"/>
      <c r="IWL74" s="1241"/>
      <c r="IWM74" s="1241"/>
      <c r="IWN74" s="1241"/>
      <c r="IWO74" s="1241"/>
      <c r="IWP74" s="1241"/>
      <c r="IWQ74" s="1241"/>
      <c r="IWR74" s="1241"/>
      <c r="IWS74" s="1241"/>
      <c r="IWT74" s="1241"/>
      <c r="IWU74" s="1241"/>
      <c r="IWV74" s="1241"/>
      <c r="IWW74" s="1241"/>
      <c r="IWX74" s="1241"/>
      <c r="IWY74" s="1241"/>
      <c r="IWZ74" s="1241"/>
      <c r="IXA74" s="1241"/>
      <c r="IXB74" s="1241"/>
      <c r="IXC74" s="1241"/>
      <c r="IXD74" s="1241"/>
      <c r="IXE74" s="1241"/>
      <c r="IXF74" s="1241"/>
      <c r="IXG74" s="1241"/>
      <c r="IXH74" s="1241"/>
      <c r="IXI74" s="1241"/>
      <c r="IXJ74" s="1241"/>
      <c r="IXK74" s="1241"/>
      <c r="IXL74" s="1241"/>
      <c r="IXM74" s="1241"/>
      <c r="IXN74" s="1241"/>
      <c r="IXO74" s="1241"/>
      <c r="IXP74" s="1241"/>
      <c r="IXQ74" s="1241"/>
      <c r="IXR74" s="1241"/>
      <c r="IXS74" s="1241"/>
      <c r="IXT74" s="1241"/>
      <c r="IXU74" s="1241"/>
      <c r="IXV74" s="1241"/>
      <c r="IXW74" s="1241"/>
      <c r="IXX74" s="1241"/>
      <c r="IXY74" s="1241"/>
      <c r="IXZ74" s="1241"/>
      <c r="IYA74" s="1241"/>
      <c r="IYB74" s="1241"/>
      <c r="IYC74" s="1241"/>
      <c r="IYD74" s="1241"/>
      <c r="IYE74" s="1241"/>
      <c r="IYF74" s="1241"/>
      <c r="IYG74" s="1241"/>
      <c r="IYH74" s="1241"/>
      <c r="IYI74" s="1241"/>
      <c r="IYJ74" s="1241"/>
      <c r="IYK74" s="1241"/>
      <c r="IYL74" s="1241"/>
      <c r="IYM74" s="1241"/>
      <c r="IYN74" s="1241"/>
      <c r="IYO74" s="1241"/>
      <c r="IYP74" s="1241"/>
      <c r="IYQ74" s="1241"/>
      <c r="IYR74" s="1241"/>
      <c r="IYS74" s="1241"/>
      <c r="IYT74" s="1241"/>
      <c r="IYU74" s="1241"/>
      <c r="IYV74" s="1241"/>
      <c r="IYW74" s="1241"/>
      <c r="IYX74" s="1241"/>
      <c r="IYY74" s="1241"/>
      <c r="IYZ74" s="1241"/>
      <c r="IZA74" s="1241"/>
      <c r="IZB74" s="1241"/>
      <c r="IZC74" s="1241"/>
      <c r="IZD74" s="1241"/>
      <c r="IZE74" s="1241"/>
      <c r="IZF74" s="1241"/>
      <c r="IZG74" s="1241"/>
      <c r="IZH74" s="1241"/>
      <c r="IZI74" s="1241"/>
      <c r="IZJ74" s="1241"/>
      <c r="IZK74" s="1241"/>
      <c r="IZL74" s="1241"/>
      <c r="IZM74" s="1241"/>
      <c r="IZN74" s="1241"/>
      <c r="IZO74" s="1241"/>
      <c r="IZP74" s="1241"/>
      <c r="IZQ74" s="1241"/>
      <c r="IZR74" s="1241"/>
      <c r="IZS74" s="1241"/>
      <c r="IZT74" s="1241"/>
      <c r="IZU74" s="1241"/>
      <c r="IZV74" s="1241"/>
      <c r="IZW74" s="1241"/>
      <c r="IZX74" s="1241"/>
      <c r="IZY74" s="1241"/>
      <c r="IZZ74" s="1241"/>
      <c r="JAA74" s="1241"/>
      <c r="JAB74" s="1241"/>
      <c r="JAC74" s="1241"/>
      <c r="JAD74" s="1241"/>
      <c r="JAE74" s="1241"/>
      <c r="JAF74" s="1241"/>
      <c r="JAG74" s="1241"/>
      <c r="JAH74" s="1241"/>
      <c r="JAI74" s="1241"/>
      <c r="JAJ74" s="1241"/>
      <c r="JAK74" s="1241"/>
      <c r="JAL74" s="1241"/>
      <c r="JAM74" s="1241"/>
      <c r="JAN74" s="1241"/>
      <c r="JAO74" s="1241"/>
      <c r="JAP74" s="1241"/>
      <c r="JAQ74" s="1241"/>
      <c r="JAR74" s="1241"/>
      <c r="JAS74" s="1241"/>
      <c r="JAT74" s="1241"/>
      <c r="JAU74" s="1241"/>
      <c r="JAV74" s="1241"/>
      <c r="JAW74" s="1241"/>
      <c r="JAX74" s="1241"/>
      <c r="JAY74" s="1241"/>
      <c r="JAZ74" s="1241"/>
      <c r="JBA74" s="1241"/>
      <c r="JBB74" s="1241"/>
      <c r="JBC74" s="1241"/>
      <c r="JBD74" s="1241"/>
      <c r="JBE74" s="1241"/>
      <c r="JBF74" s="1241"/>
      <c r="JBG74" s="1241"/>
      <c r="JBH74" s="1241"/>
      <c r="JBI74" s="1241"/>
      <c r="JBJ74" s="1241"/>
      <c r="JBK74" s="1241"/>
      <c r="JBL74" s="1241"/>
      <c r="JBM74" s="1241"/>
      <c r="JBN74" s="1241"/>
      <c r="JBO74" s="1241"/>
      <c r="JBP74" s="1241"/>
      <c r="JBQ74" s="1241"/>
      <c r="JBR74" s="1241"/>
      <c r="JBS74" s="1241"/>
      <c r="JBT74" s="1241"/>
      <c r="JBU74" s="1241"/>
      <c r="JBV74" s="1241"/>
      <c r="JBW74" s="1241"/>
      <c r="JBX74" s="1241"/>
      <c r="JBY74" s="1241"/>
      <c r="JBZ74" s="1241"/>
      <c r="JCA74" s="1241"/>
      <c r="JCB74" s="1241"/>
      <c r="JCC74" s="1241"/>
      <c r="JCD74" s="1241"/>
      <c r="JCE74" s="1241"/>
      <c r="JCF74" s="1241"/>
      <c r="JCG74" s="1241"/>
      <c r="JCH74" s="1241"/>
      <c r="JCI74" s="1241"/>
      <c r="JCJ74" s="1241"/>
      <c r="JCK74" s="1241"/>
      <c r="JCL74" s="1241"/>
      <c r="JCM74" s="1241"/>
      <c r="JCN74" s="1241"/>
      <c r="JCO74" s="1241"/>
      <c r="JCP74" s="1241"/>
      <c r="JCQ74" s="1241"/>
      <c r="JCR74" s="1241"/>
      <c r="JCS74" s="1241"/>
      <c r="JCT74" s="1241"/>
      <c r="JCU74" s="1241"/>
      <c r="JCV74" s="1241"/>
      <c r="JCW74" s="1241"/>
      <c r="JCX74" s="1241"/>
      <c r="JCY74" s="1241"/>
      <c r="JCZ74" s="1241"/>
      <c r="JDA74" s="1241"/>
      <c r="JDB74" s="1241"/>
      <c r="JDC74" s="1241"/>
      <c r="JDD74" s="1241"/>
      <c r="JDE74" s="1241"/>
      <c r="JDF74" s="1241"/>
      <c r="JDG74" s="1241"/>
      <c r="JDH74" s="1241"/>
      <c r="JDI74" s="1241"/>
      <c r="JDJ74" s="1241"/>
      <c r="JDK74" s="1241"/>
      <c r="JDL74" s="1241"/>
      <c r="JDM74" s="1241"/>
      <c r="JDN74" s="1241"/>
      <c r="JDO74" s="1241"/>
      <c r="JDP74" s="1241"/>
      <c r="JDQ74" s="1241"/>
      <c r="JDR74" s="1241"/>
      <c r="JDS74" s="1241"/>
      <c r="JDT74" s="1241"/>
      <c r="JDU74" s="1241"/>
      <c r="JDV74" s="1241"/>
      <c r="JDW74" s="1241"/>
      <c r="JDX74" s="1241"/>
      <c r="JDY74" s="1241"/>
      <c r="JDZ74" s="1241"/>
      <c r="JEA74" s="1241"/>
      <c r="JEB74" s="1241"/>
      <c r="JEC74" s="1241"/>
      <c r="JED74" s="1241"/>
      <c r="JEE74" s="1241"/>
      <c r="JEF74" s="1241"/>
      <c r="JEG74" s="1241"/>
      <c r="JEH74" s="1241"/>
      <c r="JEI74" s="1241"/>
      <c r="JEJ74" s="1241"/>
      <c r="JEK74" s="1241"/>
      <c r="JEL74" s="1241"/>
      <c r="JEM74" s="1241"/>
      <c r="JEN74" s="1241"/>
      <c r="JEO74" s="1241"/>
      <c r="JEP74" s="1241"/>
      <c r="JEQ74" s="1241"/>
      <c r="JER74" s="1241"/>
      <c r="JES74" s="1241"/>
      <c r="JET74" s="1241"/>
      <c r="JEU74" s="1241"/>
      <c r="JEV74" s="1241"/>
      <c r="JEW74" s="1241"/>
      <c r="JEX74" s="1241"/>
      <c r="JEY74" s="1241"/>
      <c r="JEZ74" s="1241"/>
      <c r="JFA74" s="1241"/>
      <c r="JFB74" s="1241"/>
      <c r="JFC74" s="1241"/>
      <c r="JFD74" s="1241"/>
      <c r="JFE74" s="1241"/>
      <c r="JFF74" s="1241"/>
      <c r="JFG74" s="1241"/>
      <c r="JFH74" s="1241"/>
      <c r="JFI74" s="1241"/>
      <c r="JFJ74" s="1241"/>
      <c r="JFK74" s="1241"/>
      <c r="JFL74" s="1241"/>
      <c r="JFM74" s="1241"/>
      <c r="JFN74" s="1241"/>
      <c r="JFO74" s="1241"/>
      <c r="JFP74" s="1241"/>
      <c r="JFQ74" s="1241"/>
      <c r="JFR74" s="1241"/>
      <c r="JFS74" s="1241"/>
      <c r="JFT74" s="1241"/>
      <c r="JFU74" s="1241"/>
      <c r="JFV74" s="1241"/>
      <c r="JFW74" s="1241"/>
      <c r="JFX74" s="1241"/>
      <c r="JFY74" s="1241"/>
      <c r="JFZ74" s="1241"/>
      <c r="JGA74" s="1241"/>
      <c r="JGB74" s="1241"/>
      <c r="JGC74" s="1241"/>
      <c r="JGD74" s="1241"/>
      <c r="JGE74" s="1241"/>
      <c r="JGF74" s="1241"/>
      <c r="JGG74" s="1241"/>
      <c r="JGH74" s="1241"/>
      <c r="JGI74" s="1241"/>
      <c r="JGJ74" s="1241"/>
      <c r="JGK74" s="1241"/>
      <c r="JGL74" s="1241"/>
      <c r="JGM74" s="1241"/>
      <c r="JGN74" s="1241"/>
      <c r="JGO74" s="1241"/>
      <c r="JGP74" s="1241"/>
      <c r="JGQ74" s="1241"/>
      <c r="JGR74" s="1241"/>
      <c r="JGS74" s="1241"/>
      <c r="JGT74" s="1241"/>
      <c r="JGU74" s="1241"/>
      <c r="JGV74" s="1241"/>
      <c r="JGW74" s="1241"/>
      <c r="JGX74" s="1241"/>
      <c r="JGY74" s="1241"/>
      <c r="JGZ74" s="1241"/>
      <c r="JHA74" s="1241"/>
      <c r="JHB74" s="1241"/>
      <c r="JHC74" s="1241"/>
      <c r="JHD74" s="1241"/>
      <c r="JHE74" s="1241"/>
      <c r="JHF74" s="1241"/>
      <c r="JHG74" s="1241"/>
      <c r="JHH74" s="1241"/>
      <c r="JHI74" s="1241"/>
      <c r="JHJ74" s="1241"/>
      <c r="JHK74" s="1241"/>
      <c r="JHL74" s="1241"/>
      <c r="JHM74" s="1241"/>
      <c r="JHN74" s="1241"/>
      <c r="JHO74" s="1241"/>
      <c r="JHP74" s="1241"/>
      <c r="JHQ74" s="1241"/>
      <c r="JHR74" s="1241"/>
      <c r="JHS74" s="1241"/>
      <c r="JHT74" s="1241"/>
      <c r="JHU74" s="1241"/>
      <c r="JHV74" s="1241"/>
      <c r="JHW74" s="1241"/>
      <c r="JHX74" s="1241"/>
      <c r="JHY74" s="1241"/>
      <c r="JHZ74" s="1241"/>
      <c r="JIA74" s="1241"/>
      <c r="JIB74" s="1241"/>
      <c r="JIC74" s="1241"/>
      <c r="JID74" s="1241"/>
      <c r="JIE74" s="1241"/>
      <c r="JIF74" s="1241"/>
      <c r="JIG74" s="1241"/>
      <c r="JIH74" s="1241"/>
      <c r="JII74" s="1241"/>
      <c r="JIJ74" s="1241"/>
      <c r="JIK74" s="1241"/>
      <c r="JIL74" s="1241"/>
      <c r="JIM74" s="1241"/>
      <c r="JIN74" s="1241"/>
      <c r="JIO74" s="1241"/>
      <c r="JIP74" s="1241"/>
      <c r="JIQ74" s="1241"/>
      <c r="JIR74" s="1241"/>
      <c r="JIS74" s="1241"/>
      <c r="JIT74" s="1241"/>
      <c r="JIU74" s="1241"/>
      <c r="JIV74" s="1241"/>
      <c r="JIW74" s="1241"/>
      <c r="JIX74" s="1241"/>
      <c r="JIY74" s="1241"/>
      <c r="JIZ74" s="1241"/>
      <c r="JJA74" s="1241"/>
      <c r="JJB74" s="1241"/>
      <c r="JJC74" s="1241"/>
      <c r="JJD74" s="1241"/>
      <c r="JJE74" s="1241"/>
      <c r="JJF74" s="1241"/>
      <c r="JJG74" s="1241"/>
      <c r="JJH74" s="1241"/>
      <c r="JJI74" s="1241"/>
      <c r="JJJ74" s="1241"/>
      <c r="JJK74" s="1241"/>
      <c r="JJL74" s="1241"/>
      <c r="JJM74" s="1241"/>
      <c r="JJN74" s="1241"/>
      <c r="JJO74" s="1241"/>
      <c r="JJP74" s="1241"/>
      <c r="JJQ74" s="1241"/>
      <c r="JJR74" s="1241"/>
      <c r="JJS74" s="1241"/>
      <c r="JJT74" s="1241"/>
      <c r="JJU74" s="1241"/>
      <c r="JJV74" s="1241"/>
      <c r="JJW74" s="1241"/>
      <c r="JJX74" s="1241"/>
      <c r="JJY74" s="1241"/>
      <c r="JJZ74" s="1241"/>
      <c r="JKA74" s="1241"/>
      <c r="JKB74" s="1241"/>
      <c r="JKC74" s="1241"/>
      <c r="JKD74" s="1241"/>
      <c r="JKE74" s="1241"/>
      <c r="JKF74" s="1241"/>
      <c r="JKG74" s="1241"/>
      <c r="JKH74" s="1241"/>
      <c r="JKI74" s="1241"/>
      <c r="JKJ74" s="1241"/>
      <c r="JKK74" s="1241"/>
      <c r="JKL74" s="1241"/>
      <c r="JKM74" s="1241"/>
      <c r="JKN74" s="1241"/>
      <c r="JKO74" s="1241"/>
      <c r="JKP74" s="1241"/>
      <c r="JKQ74" s="1241"/>
      <c r="JKR74" s="1241"/>
      <c r="JKS74" s="1241"/>
      <c r="JKT74" s="1241"/>
      <c r="JKU74" s="1241"/>
      <c r="JKV74" s="1241"/>
      <c r="JKW74" s="1241"/>
      <c r="JKX74" s="1241"/>
      <c r="JKY74" s="1241"/>
      <c r="JKZ74" s="1241"/>
      <c r="JLA74" s="1241"/>
      <c r="JLB74" s="1241"/>
      <c r="JLC74" s="1241"/>
      <c r="JLD74" s="1241"/>
      <c r="JLE74" s="1241"/>
      <c r="JLF74" s="1241"/>
      <c r="JLG74" s="1241"/>
      <c r="JLH74" s="1241"/>
      <c r="JLI74" s="1241"/>
      <c r="JLJ74" s="1241"/>
      <c r="JLK74" s="1241"/>
      <c r="JLL74" s="1241"/>
      <c r="JLM74" s="1241"/>
      <c r="JLN74" s="1241"/>
      <c r="JLO74" s="1241"/>
      <c r="JLP74" s="1241"/>
      <c r="JLQ74" s="1241"/>
      <c r="JLR74" s="1241"/>
      <c r="JLS74" s="1241"/>
      <c r="JLT74" s="1241"/>
      <c r="JLU74" s="1241"/>
      <c r="JLV74" s="1241"/>
      <c r="JLW74" s="1241"/>
      <c r="JLX74" s="1241"/>
      <c r="JLY74" s="1241"/>
      <c r="JLZ74" s="1241"/>
      <c r="JMA74" s="1241"/>
      <c r="JMB74" s="1241"/>
      <c r="JMC74" s="1241"/>
      <c r="JMD74" s="1241"/>
      <c r="JME74" s="1241"/>
      <c r="JMF74" s="1241"/>
      <c r="JMG74" s="1241"/>
      <c r="JMH74" s="1241"/>
      <c r="JMI74" s="1241"/>
      <c r="JMJ74" s="1241"/>
      <c r="JMK74" s="1241"/>
      <c r="JML74" s="1241"/>
      <c r="JMM74" s="1241"/>
      <c r="JMN74" s="1241"/>
      <c r="JMO74" s="1241"/>
      <c r="JMP74" s="1241"/>
      <c r="JMQ74" s="1241"/>
      <c r="JMR74" s="1241"/>
      <c r="JMS74" s="1241"/>
      <c r="JMT74" s="1241"/>
      <c r="JMU74" s="1241"/>
      <c r="JMV74" s="1241"/>
      <c r="JMW74" s="1241"/>
      <c r="JMX74" s="1241"/>
      <c r="JMY74" s="1241"/>
      <c r="JMZ74" s="1241"/>
      <c r="JNA74" s="1241"/>
      <c r="JNB74" s="1241"/>
      <c r="JNC74" s="1241"/>
      <c r="JND74" s="1241"/>
      <c r="JNE74" s="1241"/>
      <c r="JNF74" s="1241"/>
      <c r="JNG74" s="1241"/>
      <c r="JNH74" s="1241"/>
      <c r="JNI74" s="1241"/>
      <c r="JNJ74" s="1241"/>
      <c r="JNK74" s="1241"/>
      <c r="JNL74" s="1241"/>
      <c r="JNM74" s="1241"/>
      <c r="JNN74" s="1241"/>
      <c r="JNO74" s="1241"/>
      <c r="JNP74" s="1241"/>
      <c r="JNQ74" s="1241"/>
      <c r="JNR74" s="1241"/>
      <c r="JNS74" s="1241"/>
      <c r="JNT74" s="1241"/>
      <c r="JNU74" s="1241"/>
      <c r="JNV74" s="1241"/>
      <c r="JNW74" s="1241"/>
      <c r="JNX74" s="1241"/>
      <c r="JNY74" s="1241"/>
      <c r="JNZ74" s="1241"/>
      <c r="JOA74" s="1241"/>
      <c r="JOB74" s="1241"/>
      <c r="JOC74" s="1241"/>
      <c r="JOD74" s="1241"/>
      <c r="JOE74" s="1241"/>
      <c r="JOF74" s="1241"/>
      <c r="JOG74" s="1241"/>
      <c r="JOH74" s="1241"/>
      <c r="JOI74" s="1241"/>
      <c r="JOJ74" s="1241"/>
      <c r="JOK74" s="1241"/>
      <c r="JOL74" s="1241"/>
      <c r="JOM74" s="1241"/>
      <c r="JON74" s="1241"/>
      <c r="JOO74" s="1241"/>
      <c r="JOP74" s="1241"/>
      <c r="JOQ74" s="1241"/>
      <c r="JOR74" s="1241"/>
      <c r="JOS74" s="1241"/>
      <c r="JOT74" s="1241"/>
      <c r="JOU74" s="1241"/>
      <c r="JOV74" s="1241"/>
      <c r="JOW74" s="1241"/>
      <c r="JOX74" s="1241"/>
      <c r="JOY74" s="1241"/>
      <c r="JOZ74" s="1241"/>
      <c r="JPA74" s="1241"/>
      <c r="JPB74" s="1241"/>
      <c r="JPC74" s="1241"/>
      <c r="JPD74" s="1241"/>
      <c r="JPE74" s="1241"/>
      <c r="JPF74" s="1241"/>
      <c r="JPG74" s="1241"/>
      <c r="JPH74" s="1241"/>
      <c r="JPI74" s="1241"/>
      <c r="JPJ74" s="1241"/>
      <c r="JPK74" s="1241"/>
      <c r="JPL74" s="1241"/>
      <c r="JPM74" s="1241"/>
      <c r="JPN74" s="1241"/>
      <c r="JPO74" s="1241"/>
      <c r="JPP74" s="1241"/>
      <c r="JPQ74" s="1241"/>
      <c r="JPR74" s="1241"/>
      <c r="JPS74" s="1241"/>
      <c r="JPT74" s="1241"/>
      <c r="JPU74" s="1241"/>
      <c r="JPV74" s="1241"/>
      <c r="JPW74" s="1241"/>
      <c r="JPX74" s="1241"/>
      <c r="JPY74" s="1241"/>
      <c r="JPZ74" s="1241"/>
      <c r="JQA74" s="1241"/>
      <c r="JQB74" s="1241"/>
      <c r="JQC74" s="1241"/>
      <c r="JQD74" s="1241"/>
      <c r="JQE74" s="1241"/>
      <c r="JQF74" s="1241"/>
      <c r="JQG74" s="1241"/>
      <c r="JQH74" s="1241"/>
      <c r="JQI74" s="1241"/>
      <c r="JQJ74" s="1241"/>
      <c r="JQK74" s="1241"/>
      <c r="JQL74" s="1241"/>
      <c r="JQM74" s="1241"/>
      <c r="JQN74" s="1241"/>
      <c r="JQO74" s="1241"/>
      <c r="JQP74" s="1241"/>
      <c r="JQQ74" s="1241"/>
      <c r="JQR74" s="1241"/>
      <c r="JQS74" s="1241"/>
      <c r="JQT74" s="1241"/>
      <c r="JQU74" s="1241"/>
      <c r="JQV74" s="1241"/>
      <c r="JQW74" s="1241"/>
      <c r="JQX74" s="1241"/>
      <c r="JQY74" s="1241"/>
      <c r="JQZ74" s="1241"/>
      <c r="JRA74" s="1241"/>
      <c r="JRB74" s="1241"/>
      <c r="JRC74" s="1241"/>
      <c r="JRD74" s="1241"/>
      <c r="JRE74" s="1241"/>
      <c r="JRF74" s="1241"/>
      <c r="JRG74" s="1241"/>
      <c r="JRH74" s="1241"/>
      <c r="JRI74" s="1241"/>
      <c r="JRJ74" s="1241"/>
      <c r="JRK74" s="1241"/>
      <c r="JRL74" s="1241"/>
      <c r="JRM74" s="1241"/>
      <c r="JRN74" s="1241"/>
      <c r="JRO74" s="1241"/>
      <c r="JRP74" s="1241"/>
      <c r="JRQ74" s="1241"/>
      <c r="JRR74" s="1241"/>
      <c r="JRS74" s="1241"/>
      <c r="JRT74" s="1241"/>
      <c r="JRU74" s="1241"/>
      <c r="JRV74" s="1241"/>
      <c r="JRW74" s="1241"/>
      <c r="JRX74" s="1241"/>
      <c r="JRY74" s="1241"/>
      <c r="JRZ74" s="1241"/>
      <c r="JSA74" s="1241"/>
      <c r="JSB74" s="1241"/>
      <c r="JSC74" s="1241"/>
      <c r="JSD74" s="1241"/>
      <c r="JSE74" s="1241"/>
      <c r="JSF74" s="1241"/>
      <c r="JSG74" s="1241"/>
      <c r="JSH74" s="1241"/>
      <c r="JSI74" s="1241"/>
      <c r="JSJ74" s="1241"/>
      <c r="JSK74" s="1241"/>
      <c r="JSL74" s="1241"/>
      <c r="JSM74" s="1241"/>
      <c r="JSN74" s="1241"/>
      <c r="JSO74" s="1241"/>
      <c r="JSP74" s="1241"/>
      <c r="JSQ74" s="1241"/>
      <c r="JSR74" s="1241"/>
      <c r="JSS74" s="1241"/>
      <c r="JST74" s="1241"/>
      <c r="JSU74" s="1241"/>
      <c r="JSV74" s="1241"/>
      <c r="JSW74" s="1241"/>
      <c r="JSX74" s="1241"/>
      <c r="JSY74" s="1241"/>
      <c r="JSZ74" s="1241"/>
      <c r="JTA74" s="1241"/>
      <c r="JTB74" s="1241"/>
      <c r="JTC74" s="1241"/>
      <c r="JTD74" s="1241"/>
      <c r="JTE74" s="1241"/>
      <c r="JTF74" s="1241"/>
      <c r="JTG74" s="1241"/>
      <c r="JTH74" s="1241"/>
      <c r="JTI74" s="1241"/>
      <c r="JTJ74" s="1241"/>
      <c r="JTK74" s="1241"/>
      <c r="JTL74" s="1241"/>
      <c r="JTM74" s="1241"/>
      <c r="JTN74" s="1241"/>
      <c r="JTO74" s="1241"/>
      <c r="JTP74" s="1241"/>
      <c r="JTQ74" s="1241"/>
      <c r="JTR74" s="1241"/>
      <c r="JTS74" s="1241"/>
      <c r="JTT74" s="1241"/>
      <c r="JTU74" s="1241"/>
      <c r="JTV74" s="1241"/>
      <c r="JTW74" s="1241"/>
      <c r="JTX74" s="1241"/>
      <c r="JTY74" s="1241"/>
      <c r="JTZ74" s="1241"/>
      <c r="JUA74" s="1241"/>
      <c r="JUB74" s="1241"/>
      <c r="JUC74" s="1241"/>
      <c r="JUD74" s="1241"/>
      <c r="JUE74" s="1241"/>
      <c r="JUF74" s="1241"/>
      <c r="JUG74" s="1241"/>
      <c r="JUH74" s="1241"/>
      <c r="JUI74" s="1241"/>
      <c r="JUJ74" s="1241"/>
      <c r="JUK74" s="1241"/>
      <c r="JUL74" s="1241"/>
      <c r="JUM74" s="1241"/>
      <c r="JUN74" s="1241"/>
      <c r="JUO74" s="1241"/>
      <c r="JUP74" s="1241"/>
      <c r="JUQ74" s="1241"/>
      <c r="JUR74" s="1241"/>
      <c r="JUS74" s="1241"/>
      <c r="JUT74" s="1241"/>
      <c r="JUU74" s="1241"/>
      <c r="JUV74" s="1241"/>
      <c r="JUW74" s="1241"/>
      <c r="JUX74" s="1241"/>
      <c r="JUY74" s="1241"/>
      <c r="JUZ74" s="1241"/>
      <c r="JVA74" s="1241"/>
      <c r="JVB74" s="1241"/>
      <c r="JVC74" s="1241"/>
      <c r="JVD74" s="1241"/>
      <c r="JVE74" s="1241"/>
      <c r="JVF74" s="1241"/>
      <c r="JVG74" s="1241"/>
      <c r="JVH74" s="1241"/>
      <c r="JVI74" s="1241"/>
      <c r="JVJ74" s="1241"/>
      <c r="JVK74" s="1241"/>
      <c r="JVL74" s="1241"/>
      <c r="JVM74" s="1241"/>
      <c r="JVN74" s="1241"/>
      <c r="JVO74" s="1241"/>
      <c r="JVP74" s="1241"/>
      <c r="JVQ74" s="1241"/>
      <c r="JVR74" s="1241"/>
      <c r="JVS74" s="1241"/>
      <c r="JVT74" s="1241"/>
      <c r="JVU74" s="1241"/>
      <c r="JVV74" s="1241"/>
      <c r="JVW74" s="1241"/>
      <c r="JVX74" s="1241"/>
      <c r="JVY74" s="1241"/>
      <c r="JVZ74" s="1241"/>
      <c r="JWA74" s="1241"/>
      <c r="JWB74" s="1241"/>
      <c r="JWC74" s="1241"/>
      <c r="JWD74" s="1241"/>
      <c r="JWE74" s="1241"/>
      <c r="JWF74" s="1241"/>
      <c r="JWG74" s="1241"/>
      <c r="JWH74" s="1241"/>
      <c r="JWI74" s="1241"/>
      <c r="JWJ74" s="1241"/>
      <c r="JWK74" s="1241"/>
      <c r="JWL74" s="1241"/>
      <c r="JWM74" s="1241"/>
      <c r="JWN74" s="1241"/>
      <c r="JWO74" s="1241"/>
      <c r="JWP74" s="1241"/>
      <c r="JWQ74" s="1241"/>
      <c r="JWR74" s="1241"/>
      <c r="JWS74" s="1241"/>
      <c r="JWT74" s="1241"/>
      <c r="JWU74" s="1241"/>
      <c r="JWV74" s="1241"/>
      <c r="JWW74" s="1241"/>
      <c r="JWX74" s="1241"/>
      <c r="JWY74" s="1241"/>
      <c r="JWZ74" s="1241"/>
      <c r="JXA74" s="1241"/>
      <c r="JXB74" s="1241"/>
      <c r="JXC74" s="1241"/>
      <c r="JXD74" s="1241"/>
      <c r="JXE74" s="1241"/>
      <c r="JXF74" s="1241"/>
      <c r="JXG74" s="1241"/>
      <c r="JXH74" s="1241"/>
      <c r="JXI74" s="1241"/>
      <c r="JXJ74" s="1241"/>
      <c r="JXK74" s="1241"/>
      <c r="JXL74" s="1241"/>
      <c r="JXM74" s="1241"/>
      <c r="JXN74" s="1241"/>
      <c r="JXO74" s="1241"/>
      <c r="JXP74" s="1241"/>
      <c r="JXQ74" s="1241"/>
      <c r="JXR74" s="1241"/>
      <c r="JXS74" s="1241"/>
      <c r="JXT74" s="1241"/>
      <c r="JXU74" s="1241"/>
      <c r="JXV74" s="1241"/>
      <c r="JXW74" s="1241"/>
      <c r="JXX74" s="1241"/>
      <c r="JXY74" s="1241"/>
      <c r="JXZ74" s="1241"/>
      <c r="JYA74" s="1241"/>
      <c r="JYB74" s="1241"/>
      <c r="JYC74" s="1241"/>
      <c r="JYD74" s="1241"/>
      <c r="JYE74" s="1241"/>
      <c r="JYF74" s="1241"/>
      <c r="JYG74" s="1241"/>
      <c r="JYH74" s="1241"/>
      <c r="JYI74" s="1241"/>
      <c r="JYJ74" s="1241"/>
      <c r="JYK74" s="1241"/>
      <c r="JYL74" s="1241"/>
      <c r="JYM74" s="1241"/>
      <c r="JYN74" s="1241"/>
      <c r="JYO74" s="1241"/>
      <c r="JYP74" s="1241"/>
      <c r="JYQ74" s="1241"/>
      <c r="JYR74" s="1241"/>
      <c r="JYS74" s="1241"/>
      <c r="JYT74" s="1241"/>
      <c r="JYU74" s="1241"/>
      <c r="JYV74" s="1241"/>
      <c r="JYW74" s="1241"/>
      <c r="JYX74" s="1241"/>
      <c r="JYY74" s="1241"/>
      <c r="JYZ74" s="1241"/>
      <c r="JZA74" s="1241"/>
      <c r="JZB74" s="1241"/>
      <c r="JZC74" s="1241"/>
      <c r="JZD74" s="1241"/>
      <c r="JZE74" s="1241"/>
      <c r="JZF74" s="1241"/>
      <c r="JZG74" s="1241"/>
      <c r="JZH74" s="1241"/>
      <c r="JZI74" s="1241"/>
      <c r="JZJ74" s="1241"/>
      <c r="JZK74" s="1241"/>
      <c r="JZL74" s="1241"/>
      <c r="JZM74" s="1241"/>
      <c r="JZN74" s="1241"/>
      <c r="JZO74" s="1241"/>
      <c r="JZP74" s="1241"/>
      <c r="JZQ74" s="1241"/>
      <c r="JZR74" s="1241"/>
      <c r="JZS74" s="1241"/>
      <c r="JZT74" s="1241"/>
      <c r="JZU74" s="1241"/>
      <c r="JZV74" s="1241"/>
      <c r="JZW74" s="1241"/>
      <c r="JZX74" s="1241"/>
      <c r="JZY74" s="1241"/>
      <c r="JZZ74" s="1241"/>
      <c r="KAA74" s="1241"/>
      <c r="KAB74" s="1241"/>
      <c r="KAC74" s="1241"/>
      <c r="KAD74" s="1241"/>
      <c r="KAE74" s="1241"/>
      <c r="KAF74" s="1241"/>
      <c r="KAG74" s="1241"/>
      <c r="KAH74" s="1241"/>
      <c r="KAI74" s="1241"/>
      <c r="KAJ74" s="1241"/>
      <c r="KAK74" s="1241"/>
      <c r="KAL74" s="1241"/>
      <c r="KAM74" s="1241"/>
      <c r="KAN74" s="1241"/>
      <c r="KAO74" s="1241"/>
      <c r="KAP74" s="1241"/>
      <c r="KAQ74" s="1241"/>
      <c r="KAR74" s="1241"/>
      <c r="KAS74" s="1241"/>
      <c r="KAT74" s="1241"/>
      <c r="KAU74" s="1241"/>
      <c r="KAV74" s="1241"/>
      <c r="KAW74" s="1241"/>
      <c r="KAX74" s="1241"/>
      <c r="KAY74" s="1241"/>
      <c r="KAZ74" s="1241"/>
      <c r="KBA74" s="1241"/>
      <c r="KBB74" s="1241"/>
      <c r="KBC74" s="1241"/>
      <c r="KBD74" s="1241"/>
      <c r="KBE74" s="1241"/>
      <c r="KBF74" s="1241"/>
      <c r="KBG74" s="1241"/>
      <c r="KBH74" s="1241"/>
      <c r="KBI74" s="1241"/>
      <c r="KBJ74" s="1241"/>
      <c r="KBK74" s="1241"/>
      <c r="KBL74" s="1241"/>
      <c r="KBM74" s="1241"/>
      <c r="KBN74" s="1241"/>
      <c r="KBO74" s="1241"/>
      <c r="KBP74" s="1241"/>
      <c r="KBQ74" s="1241"/>
      <c r="KBR74" s="1241"/>
      <c r="KBS74" s="1241"/>
      <c r="KBT74" s="1241"/>
      <c r="KBU74" s="1241"/>
      <c r="KBV74" s="1241"/>
      <c r="KBW74" s="1241"/>
      <c r="KBX74" s="1241"/>
      <c r="KBY74" s="1241"/>
      <c r="KBZ74" s="1241"/>
      <c r="KCA74" s="1241"/>
      <c r="KCB74" s="1241"/>
      <c r="KCC74" s="1241"/>
      <c r="KCD74" s="1241"/>
      <c r="KCE74" s="1241"/>
      <c r="KCF74" s="1241"/>
      <c r="KCG74" s="1241"/>
      <c r="KCH74" s="1241"/>
      <c r="KCI74" s="1241"/>
      <c r="KCJ74" s="1241"/>
      <c r="KCK74" s="1241"/>
      <c r="KCL74" s="1241"/>
      <c r="KCM74" s="1241"/>
      <c r="KCN74" s="1241"/>
      <c r="KCO74" s="1241"/>
      <c r="KCP74" s="1241"/>
      <c r="KCQ74" s="1241"/>
      <c r="KCR74" s="1241"/>
      <c r="KCS74" s="1241"/>
      <c r="KCT74" s="1241"/>
      <c r="KCU74" s="1241"/>
      <c r="KCV74" s="1241"/>
      <c r="KCW74" s="1241"/>
      <c r="KCX74" s="1241"/>
      <c r="KCY74" s="1241"/>
      <c r="KCZ74" s="1241"/>
      <c r="KDA74" s="1241"/>
      <c r="KDB74" s="1241"/>
      <c r="KDC74" s="1241"/>
      <c r="KDD74" s="1241"/>
      <c r="KDE74" s="1241"/>
      <c r="KDF74" s="1241"/>
      <c r="KDG74" s="1241"/>
      <c r="KDH74" s="1241"/>
      <c r="KDI74" s="1241"/>
      <c r="KDJ74" s="1241"/>
      <c r="KDK74" s="1241"/>
      <c r="KDL74" s="1241"/>
      <c r="KDM74" s="1241"/>
      <c r="KDN74" s="1241"/>
      <c r="KDO74" s="1241"/>
      <c r="KDP74" s="1241"/>
      <c r="KDQ74" s="1241"/>
      <c r="KDR74" s="1241"/>
      <c r="KDS74" s="1241"/>
      <c r="KDT74" s="1241"/>
      <c r="KDU74" s="1241"/>
      <c r="KDV74" s="1241"/>
      <c r="KDW74" s="1241"/>
      <c r="KDX74" s="1241"/>
      <c r="KDY74" s="1241"/>
      <c r="KDZ74" s="1241"/>
      <c r="KEA74" s="1241"/>
      <c r="KEB74" s="1241"/>
      <c r="KEC74" s="1241"/>
      <c r="KED74" s="1241"/>
      <c r="KEE74" s="1241"/>
      <c r="KEF74" s="1241"/>
      <c r="KEG74" s="1241"/>
      <c r="KEH74" s="1241"/>
      <c r="KEI74" s="1241"/>
      <c r="KEJ74" s="1241"/>
      <c r="KEK74" s="1241"/>
      <c r="KEL74" s="1241"/>
      <c r="KEM74" s="1241"/>
      <c r="KEN74" s="1241"/>
      <c r="KEO74" s="1241"/>
      <c r="KEP74" s="1241"/>
      <c r="KEQ74" s="1241"/>
      <c r="KER74" s="1241"/>
      <c r="KES74" s="1241"/>
      <c r="KET74" s="1241"/>
      <c r="KEU74" s="1241"/>
      <c r="KEV74" s="1241"/>
      <c r="KEW74" s="1241"/>
      <c r="KEX74" s="1241"/>
      <c r="KEY74" s="1241"/>
      <c r="KEZ74" s="1241"/>
      <c r="KFA74" s="1241"/>
      <c r="KFB74" s="1241"/>
      <c r="KFC74" s="1241"/>
      <c r="KFD74" s="1241"/>
      <c r="KFE74" s="1241"/>
      <c r="KFF74" s="1241"/>
      <c r="KFG74" s="1241"/>
      <c r="KFH74" s="1241"/>
      <c r="KFI74" s="1241"/>
      <c r="KFJ74" s="1241"/>
      <c r="KFK74" s="1241"/>
      <c r="KFL74" s="1241"/>
      <c r="KFM74" s="1241"/>
      <c r="KFN74" s="1241"/>
      <c r="KFO74" s="1241"/>
      <c r="KFP74" s="1241"/>
      <c r="KFQ74" s="1241"/>
      <c r="KFR74" s="1241"/>
      <c r="KFS74" s="1241"/>
      <c r="KFT74" s="1241"/>
      <c r="KFU74" s="1241"/>
      <c r="KFV74" s="1241"/>
      <c r="KFW74" s="1241"/>
      <c r="KFX74" s="1241"/>
      <c r="KFY74" s="1241"/>
      <c r="KFZ74" s="1241"/>
      <c r="KGA74" s="1241"/>
      <c r="KGB74" s="1241"/>
      <c r="KGC74" s="1241"/>
      <c r="KGD74" s="1241"/>
      <c r="KGE74" s="1241"/>
      <c r="KGF74" s="1241"/>
      <c r="KGG74" s="1241"/>
      <c r="KGH74" s="1241"/>
      <c r="KGI74" s="1241"/>
      <c r="KGJ74" s="1241"/>
      <c r="KGK74" s="1241"/>
      <c r="KGL74" s="1241"/>
      <c r="KGM74" s="1241"/>
      <c r="KGN74" s="1241"/>
      <c r="KGO74" s="1241"/>
      <c r="KGP74" s="1241"/>
      <c r="KGQ74" s="1241"/>
      <c r="KGR74" s="1241"/>
      <c r="KGS74" s="1241"/>
      <c r="KGT74" s="1241"/>
      <c r="KGU74" s="1241"/>
      <c r="KGV74" s="1241"/>
      <c r="KGW74" s="1241"/>
      <c r="KGX74" s="1241"/>
      <c r="KGY74" s="1241"/>
      <c r="KGZ74" s="1241"/>
      <c r="KHA74" s="1241"/>
      <c r="KHB74" s="1241"/>
      <c r="KHC74" s="1241"/>
      <c r="KHD74" s="1241"/>
      <c r="KHE74" s="1241"/>
      <c r="KHF74" s="1241"/>
      <c r="KHG74" s="1241"/>
      <c r="KHH74" s="1241"/>
      <c r="KHI74" s="1241"/>
      <c r="KHJ74" s="1241"/>
      <c r="KHK74" s="1241"/>
      <c r="KHL74" s="1241"/>
      <c r="KHM74" s="1241"/>
      <c r="KHN74" s="1241"/>
      <c r="KHO74" s="1241"/>
      <c r="KHP74" s="1241"/>
      <c r="KHQ74" s="1241"/>
      <c r="KHR74" s="1241"/>
      <c r="KHS74" s="1241"/>
      <c r="KHT74" s="1241"/>
      <c r="KHU74" s="1241"/>
      <c r="KHV74" s="1241"/>
      <c r="KHW74" s="1241"/>
      <c r="KHX74" s="1241"/>
      <c r="KHY74" s="1241"/>
      <c r="KHZ74" s="1241"/>
      <c r="KIA74" s="1241"/>
      <c r="KIB74" s="1241"/>
      <c r="KIC74" s="1241"/>
      <c r="KID74" s="1241"/>
      <c r="KIE74" s="1241"/>
      <c r="KIF74" s="1241"/>
      <c r="KIG74" s="1241"/>
      <c r="KIH74" s="1241"/>
      <c r="KII74" s="1241"/>
      <c r="KIJ74" s="1241"/>
      <c r="KIK74" s="1241"/>
      <c r="KIL74" s="1241"/>
      <c r="KIM74" s="1241"/>
      <c r="KIN74" s="1241"/>
      <c r="KIO74" s="1241"/>
      <c r="KIP74" s="1241"/>
      <c r="KIQ74" s="1241"/>
      <c r="KIR74" s="1241"/>
      <c r="KIS74" s="1241"/>
      <c r="KIT74" s="1241"/>
      <c r="KIU74" s="1241"/>
      <c r="KIV74" s="1241"/>
      <c r="KIW74" s="1241"/>
      <c r="KIX74" s="1241"/>
      <c r="KIY74" s="1241"/>
      <c r="KIZ74" s="1241"/>
      <c r="KJA74" s="1241"/>
      <c r="KJB74" s="1241"/>
      <c r="KJC74" s="1241"/>
      <c r="KJD74" s="1241"/>
      <c r="KJE74" s="1241"/>
      <c r="KJF74" s="1241"/>
      <c r="KJG74" s="1241"/>
      <c r="KJH74" s="1241"/>
      <c r="KJI74" s="1241"/>
      <c r="KJJ74" s="1241"/>
      <c r="KJK74" s="1241"/>
      <c r="KJL74" s="1241"/>
      <c r="KJM74" s="1241"/>
      <c r="KJN74" s="1241"/>
      <c r="KJO74" s="1241"/>
      <c r="KJP74" s="1241"/>
      <c r="KJQ74" s="1241"/>
      <c r="KJR74" s="1241"/>
      <c r="KJS74" s="1241"/>
      <c r="KJT74" s="1241"/>
      <c r="KJU74" s="1241"/>
      <c r="KJV74" s="1241"/>
      <c r="KJW74" s="1241"/>
      <c r="KJX74" s="1241"/>
      <c r="KJY74" s="1241"/>
      <c r="KJZ74" s="1241"/>
      <c r="KKA74" s="1241"/>
      <c r="KKB74" s="1241"/>
      <c r="KKC74" s="1241"/>
      <c r="KKD74" s="1241"/>
      <c r="KKE74" s="1241"/>
      <c r="KKF74" s="1241"/>
      <c r="KKG74" s="1241"/>
      <c r="KKH74" s="1241"/>
      <c r="KKI74" s="1241"/>
      <c r="KKJ74" s="1241"/>
      <c r="KKK74" s="1241"/>
      <c r="KKL74" s="1241"/>
      <c r="KKM74" s="1241"/>
      <c r="KKN74" s="1241"/>
      <c r="KKO74" s="1241"/>
      <c r="KKP74" s="1241"/>
      <c r="KKQ74" s="1241"/>
      <c r="KKR74" s="1241"/>
      <c r="KKS74" s="1241"/>
      <c r="KKT74" s="1241"/>
      <c r="KKU74" s="1241"/>
      <c r="KKV74" s="1241"/>
      <c r="KKW74" s="1241"/>
      <c r="KKX74" s="1241"/>
      <c r="KKY74" s="1241"/>
      <c r="KKZ74" s="1241"/>
      <c r="KLA74" s="1241"/>
      <c r="KLB74" s="1241"/>
      <c r="KLC74" s="1241"/>
      <c r="KLD74" s="1241"/>
      <c r="KLE74" s="1241"/>
      <c r="KLF74" s="1241"/>
      <c r="KLG74" s="1241"/>
      <c r="KLH74" s="1241"/>
      <c r="KLI74" s="1241"/>
      <c r="KLJ74" s="1241"/>
      <c r="KLK74" s="1241"/>
      <c r="KLL74" s="1241"/>
      <c r="KLM74" s="1241"/>
      <c r="KLN74" s="1241"/>
      <c r="KLO74" s="1241"/>
      <c r="KLP74" s="1241"/>
      <c r="KLQ74" s="1241"/>
      <c r="KLR74" s="1241"/>
      <c r="KLS74" s="1241"/>
      <c r="KLT74" s="1241"/>
      <c r="KLU74" s="1241"/>
      <c r="KLV74" s="1241"/>
      <c r="KLW74" s="1241"/>
      <c r="KLX74" s="1241"/>
      <c r="KLY74" s="1241"/>
      <c r="KLZ74" s="1241"/>
      <c r="KMA74" s="1241"/>
      <c r="KMB74" s="1241"/>
      <c r="KMC74" s="1241"/>
      <c r="KMD74" s="1241"/>
      <c r="KME74" s="1241"/>
      <c r="KMF74" s="1241"/>
      <c r="KMG74" s="1241"/>
      <c r="KMH74" s="1241"/>
      <c r="KMI74" s="1241"/>
      <c r="KMJ74" s="1241"/>
      <c r="KMK74" s="1241"/>
      <c r="KML74" s="1241"/>
      <c r="KMM74" s="1241"/>
      <c r="KMN74" s="1241"/>
      <c r="KMO74" s="1241"/>
      <c r="KMP74" s="1241"/>
      <c r="KMQ74" s="1241"/>
      <c r="KMR74" s="1241"/>
      <c r="KMS74" s="1241"/>
      <c r="KMT74" s="1241"/>
      <c r="KMU74" s="1241"/>
      <c r="KMV74" s="1241"/>
      <c r="KMW74" s="1241"/>
      <c r="KMX74" s="1241"/>
      <c r="KMY74" s="1241"/>
      <c r="KMZ74" s="1241"/>
      <c r="KNA74" s="1241"/>
      <c r="KNB74" s="1241"/>
      <c r="KNC74" s="1241"/>
      <c r="KND74" s="1241"/>
      <c r="KNE74" s="1241"/>
      <c r="KNF74" s="1241"/>
      <c r="KNG74" s="1241"/>
      <c r="KNH74" s="1241"/>
      <c r="KNI74" s="1241"/>
      <c r="KNJ74" s="1241"/>
      <c r="KNK74" s="1241"/>
      <c r="KNL74" s="1241"/>
      <c r="KNM74" s="1241"/>
      <c r="KNN74" s="1241"/>
      <c r="KNO74" s="1241"/>
      <c r="KNP74" s="1241"/>
      <c r="KNQ74" s="1241"/>
      <c r="KNR74" s="1241"/>
      <c r="KNS74" s="1241"/>
      <c r="KNT74" s="1241"/>
      <c r="KNU74" s="1241"/>
      <c r="KNV74" s="1241"/>
      <c r="KNW74" s="1241"/>
      <c r="KNX74" s="1241"/>
      <c r="KNY74" s="1241"/>
      <c r="KNZ74" s="1241"/>
      <c r="KOA74" s="1241"/>
      <c r="KOB74" s="1241"/>
      <c r="KOC74" s="1241"/>
      <c r="KOD74" s="1241"/>
      <c r="KOE74" s="1241"/>
      <c r="KOF74" s="1241"/>
      <c r="KOG74" s="1241"/>
      <c r="KOH74" s="1241"/>
      <c r="KOI74" s="1241"/>
      <c r="KOJ74" s="1241"/>
      <c r="KOK74" s="1241"/>
      <c r="KOL74" s="1241"/>
      <c r="KOM74" s="1241"/>
      <c r="KON74" s="1241"/>
      <c r="KOO74" s="1241"/>
      <c r="KOP74" s="1241"/>
      <c r="KOQ74" s="1241"/>
      <c r="KOR74" s="1241"/>
      <c r="KOS74" s="1241"/>
      <c r="KOT74" s="1241"/>
      <c r="KOU74" s="1241"/>
      <c r="KOV74" s="1241"/>
      <c r="KOW74" s="1241"/>
      <c r="KOX74" s="1241"/>
      <c r="KOY74" s="1241"/>
      <c r="KOZ74" s="1241"/>
      <c r="KPA74" s="1241"/>
      <c r="KPB74" s="1241"/>
      <c r="KPC74" s="1241"/>
      <c r="KPD74" s="1241"/>
      <c r="KPE74" s="1241"/>
      <c r="KPF74" s="1241"/>
      <c r="KPG74" s="1241"/>
      <c r="KPH74" s="1241"/>
      <c r="KPI74" s="1241"/>
      <c r="KPJ74" s="1241"/>
      <c r="KPK74" s="1241"/>
      <c r="KPL74" s="1241"/>
      <c r="KPM74" s="1241"/>
      <c r="KPN74" s="1241"/>
      <c r="KPO74" s="1241"/>
      <c r="KPP74" s="1241"/>
      <c r="KPQ74" s="1241"/>
      <c r="KPR74" s="1241"/>
      <c r="KPS74" s="1241"/>
      <c r="KPT74" s="1241"/>
      <c r="KPU74" s="1241"/>
      <c r="KPV74" s="1241"/>
      <c r="KPW74" s="1241"/>
      <c r="KPX74" s="1241"/>
      <c r="KPY74" s="1241"/>
      <c r="KPZ74" s="1241"/>
      <c r="KQA74" s="1241"/>
      <c r="KQB74" s="1241"/>
      <c r="KQC74" s="1241"/>
      <c r="KQD74" s="1241"/>
      <c r="KQE74" s="1241"/>
      <c r="KQF74" s="1241"/>
      <c r="KQG74" s="1241"/>
      <c r="KQH74" s="1241"/>
      <c r="KQI74" s="1241"/>
      <c r="KQJ74" s="1241"/>
      <c r="KQK74" s="1241"/>
      <c r="KQL74" s="1241"/>
      <c r="KQM74" s="1241"/>
      <c r="KQN74" s="1241"/>
      <c r="KQO74" s="1241"/>
      <c r="KQP74" s="1241"/>
      <c r="KQQ74" s="1241"/>
      <c r="KQR74" s="1241"/>
      <c r="KQS74" s="1241"/>
      <c r="KQT74" s="1241"/>
      <c r="KQU74" s="1241"/>
      <c r="KQV74" s="1241"/>
      <c r="KQW74" s="1241"/>
      <c r="KQX74" s="1241"/>
      <c r="KQY74" s="1241"/>
      <c r="KQZ74" s="1241"/>
      <c r="KRA74" s="1241"/>
      <c r="KRB74" s="1241"/>
      <c r="KRC74" s="1241"/>
      <c r="KRD74" s="1241"/>
      <c r="KRE74" s="1241"/>
      <c r="KRF74" s="1241"/>
      <c r="KRG74" s="1241"/>
      <c r="KRH74" s="1241"/>
      <c r="KRI74" s="1241"/>
      <c r="KRJ74" s="1241"/>
      <c r="KRK74" s="1241"/>
      <c r="KRL74" s="1241"/>
      <c r="KRM74" s="1241"/>
      <c r="KRN74" s="1241"/>
      <c r="KRO74" s="1241"/>
      <c r="KRP74" s="1241"/>
      <c r="KRQ74" s="1241"/>
      <c r="KRR74" s="1241"/>
      <c r="KRS74" s="1241"/>
      <c r="KRT74" s="1241"/>
      <c r="KRU74" s="1241"/>
      <c r="KRV74" s="1241"/>
      <c r="KRW74" s="1241"/>
      <c r="KRX74" s="1241"/>
      <c r="KRY74" s="1241"/>
      <c r="KRZ74" s="1241"/>
      <c r="KSA74" s="1241"/>
      <c r="KSB74" s="1241"/>
      <c r="KSC74" s="1241"/>
      <c r="KSD74" s="1241"/>
      <c r="KSE74" s="1241"/>
      <c r="KSF74" s="1241"/>
      <c r="KSG74" s="1241"/>
      <c r="KSH74" s="1241"/>
      <c r="KSI74" s="1241"/>
      <c r="KSJ74" s="1241"/>
      <c r="KSK74" s="1241"/>
      <c r="KSL74" s="1241"/>
      <c r="KSM74" s="1241"/>
      <c r="KSN74" s="1241"/>
      <c r="KSO74" s="1241"/>
      <c r="KSP74" s="1241"/>
      <c r="KSQ74" s="1241"/>
      <c r="KSR74" s="1241"/>
      <c r="KSS74" s="1241"/>
      <c r="KST74" s="1241"/>
      <c r="KSU74" s="1241"/>
      <c r="KSV74" s="1241"/>
      <c r="KSW74" s="1241"/>
      <c r="KSX74" s="1241"/>
      <c r="KSY74" s="1241"/>
      <c r="KSZ74" s="1241"/>
      <c r="KTA74" s="1241"/>
      <c r="KTB74" s="1241"/>
      <c r="KTC74" s="1241"/>
      <c r="KTD74" s="1241"/>
      <c r="KTE74" s="1241"/>
      <c r="KTF74" s="1241"/>
      <c r="KTG74" s="1241"/>
      <c r="KTH74" s="1241"/>
      <c r="KTI74" s="1241"/>
      <c r="KTJ74" s="1241"/>
      <c r="KTK74" s="1241"/>
      <c r="KTL74" s="1241"/>
      <c r="KTM74" s="1241"/>
      <c r="KTN74" s="1241"/>
      <c r="KTO74" s="1241"/>
      <c r="KTP74" s="1241"/>
      <c r="KTQ74" s="1241"/>
      <c r="KTR74" s="1241"/>
      <c r="KTS74" s="1241"/>
      <c r="KTT74" s="1241"/>
      <c r="KTU74" s="1241"/>
      <c r="KTV74" s="1241"/>
      <c r="KTW74" s="1241"/>
      <c r="KTX74" s="1241"/>
      <c r="KTY74" s="1241"/>
      <c r="KTZ74" s="1241"/>
      <c r="KUA74" s="1241"/>
      <c r="KUB74" s="1241"/>
      <c r="KUC74" s="1241"/>
      <c r="KUD74" s="1241"/>
      <c r="KUE74" s="1241"/>
      <c r="KUF74" s="1241"/>
      <c r="KUG74" s="1241"/>
      <c r="KUH74" s="1241"/>
      <c r="KUI74" s="1241"/>
      <c r="KUJ74" s="1241"/>
      <c r="KUK74" s="1241"/>
      <c r="KUL74" s="1241"/>
      <c r="KUM74" s="1241"/>
      <c r="KUN74" s="1241"/>
      <c r="KUO74" s="1241"/>
      <c r="KUP74" s="1241"/>
      <c r="KUQ74" s="1241"/>
      <c r="KUR74" s="1241"/>
      <c r="KUS74" s="1241"/>
      <c r="KUT74" s="1241"/>
      <c r="KUU74" s="1241"/>
      <c r="KUV74" s="1241"/>
      <c r="KUW74" s="1241"/>
      <c r="KUX74" s="1241"/>
      <c r="KUY74" s="1241"/>
      <c r="KUZ74" s="1241"/>
      <c r="KVA74" s="1241"/>
      <c r="KVB74" s="1241"/>
      <c r="KVC74" s="1241"/>
      <c r="KVD74" s="1241"/>
      <c r="KVE74" s="1241"/>
      <c r="KVF74" s="1241"/>
      <c r="KVG74" s="1241"/>
      <c r="KVH74" s="1241"/>
      <c r="KVI74" s="1241"/>
      <c r="KVJ74" s="1241"/>
      <c r="KVK74" s="1241"/>
      <c r="KVL74" s="1241"/>
      <c r="KVM74" s="1241"/>
      <c r="KVN74" s="1241"/>
      <c r="KVO74" s="1241"/>
      <c r="KVP74" s="1241"/>
      <c r="KVQ74" s="1241"/>
      <c r="KVR74" s="1241"/>
      <c r="KVS74" s="1241"/>
      <c r="KVT74" s="1241"/>
      <c r="KVU74" s="1241"/>
      <c r="KVV74" s="1241"/>
      <c r="KVW74" s="1241"/>
      <c r="KVX74" s="1241"/>
      <c r="KVY74" s="1241"/>
      <c r="KVZ74" s="1241"/>
      <c r="KWA74" s="1241"/>
      <c r="KWB74" s="1241"/>
      <c r="KWC74" s="1241"/>
      <c r="KWD74" s="1241"/>
      <c r="KWE74" s="1241"/>
      <c r="KWF74" s="1241"/>
      <c r="KWG74" s="1241"/>
      <c r="KWH74" s="1241"/>
      <c r="KWI74" s="1241"/>
      <c r="KWJ74" s="1241"/>
      <c r="KWK74" s="1241"/>
      <c r="KWL74" s="1241"/>
      <c r="KWM74" s="1241"/>
      <c r="KWN74" s="1241"/>
      <c r="KWO74" s="1241"/>
      <c r="KWP74" s="1241"/>
      <c r="KWQ74" s="1241"/>
      <c r="KWR74" s="1241"/>
      <c r="KWS74" s="1241"/>
      <c r="KWT74" s="1241"/>
      <c r="KWU74" s="1241"/>
      <c r="KWV74" s="1241"/>
      <c r="KWW74" s="1241"/>
      <c r="KWX74" s="1241"/>
      <c r="KWY74" s="1241"/>
      <c r="KWZ74" s="1241"/>
      <c r="KXA74" s="1241"/>
      <c r="KXB74" s="1241"/>
      <c r="KXC74" s="1241"/>
      <c r="KXD74" s="1241"/>
      <c r="KXE74" s="1241"/>
      <c r="KXF74" s="1241"/>
      <c r="KXG74" s="1241"/>
      <c r="KXH74" s="1241"/>
      <c r="KXI74" s="1241"/>
      <c r="KXJ74" s="1241"/>
      <c r="KXK74" s="1241"/>
      <c r="KXL74" s="1241"/>
      <c r="KXM74" s="1241"/>
      <c r="KXN74" s="1241"/>
      <c r="KXO74" s="1241"/>
      <c r="KXP74" s="1241"/>
      <c r="KXQ74" s="1241"/>
      <c r="KXR74" s="1241"/>
      <c r="KXS74" s="1241"/>
      <c r="KXT74" s="1241"/>
      <c r="KXU74" s="1241"/>
      <c r="KXV74" s="1241"/>
      <c r="KXW74" s="1241"/>
      <c r="KXX74" s="1241"/>
      <c r="KXY74" s="1241"/>
      <c r="KXZ74" s="1241"/>
      <c r="KYA74" s="1241"/>
      <c r="KYB74" s="1241"/>
      <c r="KYC74" s="1241"/>
      <c r="KYD74" s="1241"/>
      <c r="KYE74" s="1241"/>
      <c r="KYF74" s="1241"/>
      <c r="KYG74" s="1241"/>
      <c r="KYH74" s="1241"/>
      <c r="KYI74" s="1241"/>
      <c r="KYJ74" s="1241"/>
      <c r="KYK74" s="1241"/>
      <c r="KYL74" s="1241"/>
      <c r="KYM74" s="1241"/>
      <c r="KYN74" s="1241"/>
      <c r="KYO74" s="1241"/>
      <c r="KYP74" s="1241"/>
      <c r="KYQ74" s="1241"/>
      <c r="KYR74" s="1241"/>
      <c r="KYS74" s="1241"/>
      <c r="KYT74" s="1241"/>
      <c r="KYU74" s="1241"/>
      <c r="KYV74" s="1241"/>
      <c r="KYW74" s="1241"/>
      <c r="KYX74" s="1241"/>
      <c r="KYY74" s="1241"/>
      <c r="KYZ74" s="1241"/>
      <c r="KZA74" s="1241"/>
      <c r="KZB74" s="1241"/>
      <c r="KZC74" s="1241"/>
      <c r="KZD74" s="1241"/>
      <c r="KZE74" s="1241"/>
      <c r="KZF74" s="1241"/>
      <c r="KZG74" s="1241"/>
      <c r="KZH74" s="1241"/>
      <c r="KZI74" s="1241"/>
      <c r="KZJ74" s="1241"/>
      <c r="KZK74" s="1241"/>
      <c r="KZL74" s="1241"/>
      <c r="KZM74" s="1241"/>
      <c r="KZN74" s="1241"/>
      <c r="KZO74" s="1241"/>
      <c r="KZP74" s="1241"/>
      <c r="KZQ74" s="1241"/>
      <c r="KZR74" s="1241"/>
      <c r="KZS74" s="1241"/>
      <c r="KZT74" s="1241"/>
      <c r="KZU74" s="1241"/>
      <c r="KZV74" s="1241"/>
      <c r="KZW74" s="1241"/>
      <c r="KZX74" s="1241"/>
      <c r="KZY74" s="1241"/>
      <c r="KZZ74" s="1241"/>
      <c r="LAA74" s="1241"/>
      <c r="LAB74" s="1241"/>
      <c r="LAC74" s="1241"/>
      <c r="LAD74" s="1241"/>
      <c r="LAE74" s="1241"/>
      <c r="LAF74" s="1241"/>
      <c r="LAG74" s="1241"/>
      <c r="LAH74" s="1241"/>
      <c r="LAI74" s="1241"/>
      <c r="LAJ74" s="1241"/>
      <c r="LAK74" s="1241"/>
      <c r="LAL74" s="1241"/>
      <c r="LAM74" s="1241"/>
      <c r="LAN74" s="1241"/>
      <c r="LAO74" s="1241"/>
      <c r="LAP74" s="1241"/>
      <c r="LAQ74" s="1241"/>
      <c r="LAR74" s="1241"/>
      <c r="LAS74" s="1241"/>
      <c r="LAT74" s="1241"/>
      <c r="LAU74" s="1241"/>
      <c r="LAV74" s="1241"/>
      <c r="LAW74" s="1241"/>
      <c r="LAX74" s="1241"/>
      <c r="LAY74" s="1241"/>
      <c r="LAZ74" s="1241"/>
      <c r="LBA74" s="1241"/>
      <c r="LBB74" s="1241"/>
      <c r="LBC74" s="1241"/>
      <c r="LBD74" s="1241"/>
      <c r="LBE74" s="1241"/>
      <c r="LBF74" s="1241"/>
      <c r="LBG74" s="1241"/>
      <c r="LBH74" s="1241"/>
      <c r="LBI74" s="1241"/>
      <c r="LBJ74" s="1241"/>
      <c r="LBK74" s="1241"/>
      <c r="LBL74" s="1241"/>
      <c r="LBM74" s="1241"/>
      <c r="LBN74" s="1241"/>
      <c r="LBO74" s="1241"/>
      <c r="LBP74" s="1241"/>
      <c r="LBQ74" s="1241"/>
      <c r="LBR74" s="1241"/>
      <c r="LBS74" s="1241"/>
      <c r="LBT74" s="1241"/>
      <c r="LBU74" s="1241"/>
      <c r="LBV74" s="1241"/>
      <c r="LBW74" s="1241"/>
      <c r="LBX74" s="1241"/>
      <c r="LBY74" s="1241"/>
      <c r="LBZ74" s="1241"/>
      <c r="LCA74" s="1241"/>
      <c r="LCB74" s="1241"/>
      <c r="LCC74" s="1241"/>
      <c r="LCD74" s="1241"/>
      <c r="LCE74" s="1241"/>
      <c r="LCF74" s="1241"/>
      <c r="LCG74" s="1241"/>
      <c r="LCH74" s="1241"/>
      <c r="LCI74" s="1241"/>
      <c r="LCJ74" s="1241"/>
      <c r="LCK74" s="1241"/>
      <c r="LCL74" s="1241"/>
      <c r="LCM74" s="1241"/>
      <c r="LCN74" s="1241"/>
      <c r="LCO74" s="1241"/>
      <c r="LCP74" s="1241"/>
      <c r="LCQ74" s="1241"/>
      <c r="LCR74" s="1241"/>
      <c r="LCS74" s="1241"/>
      <c r="LCT74" s="1241"/>
      <c r="LCU74" s="1241"/>
      <c r="LCV74" s="1241"/>
      <c r="LCW74" s="1241"/>
      <c r="LCX74" s="1241"/>
      <c r="LCY74" s="1241"/>
      <c r="LCZ74" s="1241"/>
      <c r="LDA74" s="1241"/>
      <c r="LDB74" s="1241"/>
      <c r="LDC74" s="1241"/>
      <c r="LDD74" s="1241"/>
      <c r="LDE74" s="1241"/>
      <c r="LDF74" s="1241"/>
      <c r="LDG74" s="1241"/>
      <c r="LDH74" s="1241"/>
      <c r="LDI74" s="1241"/>
      <c r="LDJ74" s="1241"/>
      <c r="LDK74" s="1241"/>
      <c r="LDL74" s="1241"/>
      <c r="LDM74" s="1241"/>
      <c r="LDN74" s="1241"/>
      <c r="LDO74" s="1241"/>
      <c r="LDP74" s="1241"/>
      <c r="LDQ74" s="1241"/>
      <c r="LDR74" s="1241"/>
      <c r="LDS74" s="1241"/>
      <c r="LDT74" s="1241"/>
      <c r="LDU74" s="1241"/>
      <c r="LDV74" s="1241"/>
      <c r="LDW74" s="1241"/>
      <c r="LDX74" s="1241"/>
      <c r="LDY74" s="1241"/>
      <c r="LDZ74" s="1241"/>
      <c r="LEA74" s="1241"/>
      <c r="LEB74" s="1241"/>
      <c r="LEC74" s="1241"/>
      <c r="LED74" s="1241"/>
      <c r="LEE74" s="1241"/>
      <c r="LEF74" s="1241"/>
      <c r="LEG74" s="1241"/>
      <c r="LEH74" s="1241"/>
      <c r="LEI74" s="1241"/>
      <c r="LEJ74" s="1241"/>
      <c r="LEK74" s="1241"/>
      <c r="LEL74" s="1241"/>
      <c r="LEM74" s="1241"/>
      <c r="LEN74" s="1241"/>
      <c r="LEO74" s="1241"/>
      <c r="LEP74" s="1241"/>
      <c r="LEQ74" s="1241"/>
      <c r="LER74" s="1241"/>
      <c r="LES74" s="1241"/>
      <c r="LET74" s="1241"/>
      <c r="LEU74" s="1241"/>
      <c r="LEV74" s="1241"/>
      <c r="LEW74" s="1241"/>
      <c r="LEX74" s="1241"/>
      <c r="LEY74" s="1241"/>
      <c r="LEZ74" s="1241"/>
      <c r="LFA74" s="1241"/>
      <c r="LFB74" s="1241"/>
      <c r="LFC74" s="1241"/>
      <c r="LFD74" s="1241"/>
      <c r="LFE74" s="1241"/>
      <c r="LFF74" s="1241"/>
      <c r="LFG74" s="1241"/>
      <c r="LFH74" s="1241"/>
      <c r="LFI74" s="1241"/>
      <c r="LFJ74" s="1241"/>
      <c r="LFK74" s="1241"/>
      <c r="LFL74" s="1241"/>
      <c r="LFM74" s="1241"/>
      <c r="LFN74" s="1241"/>
      <c r="LFO74" s="1241"/>
      <c r="LFP74" s="1241"/>
      <c r="LFQ74" s="1241"/>
      <c r="LFR74" s="1241"/>
      <c r="LFS74" s="1241"/>
      <c r="LFT74" s="1241"/>
      <c r="LFU74" s="1241"/>
      <c r="LFV74" s="1241"/>
      <c r="LFW74" s="1241"/>
      <c r="LFX74" s="1241"/>
      <c r="LFY74" s="1241"/>
      <c r="LFZ74" s="1241"/>
      <c r="LGA74" s="1241"/>
      <c r="LGB74" s="1241"/>
      <c r="LGC74" s="1241"/>
      <c r="LGD74" s="1241"/>
      <c r="LGE74" s="1241"/>
      <c r="LGF74" s="1241"/>
      <c r="LGG74" s="1241"/>
      <c r="LGH74" s="1241"/>
      <c r="LGI74" s="1241"/>
      <c r="LGJ74" s="1241"/>
      <c r="LGK74" s="1241"/>
      <c r="LGL74" s="1241"/>
      <c r="LGM74" s="1241"/>
      <c r="LGN74" s="1241"/>
      <c r="LGO74" s="1241"/>
      <c r="LGP74" s="1241"/>
      <c r="LGQ74" s="1241"/>
      <c r="LGR74" s="1241"/>
      <c r="LGS74" s="1241"/>
      <c r="LGT74" s="1241"/>
      <c r="LGU74" s="1241"/>
      <c r="LGV74" s="1241"/>
      <c r="LGW74" s="1241"/>
      <c r="LGX74" s="1241"/>
      <c r="LGY74" s="1241"/>
      <c r="LGZ74" s="1241"/>
      <c r="LHA74" s="1241"/>
      <c r="LHB74" s="1241"/>
      <c r="LHC74" s="1241"/>
      <c r="LHD74" s="1241"/>
      <c r="LHE74" s="1241"/>
      <c r="LHF74" s="1241"/>
      <c r="LHG74" s="1241"/>
      <c r="LHH74" s="1241"/>
      <c r="LHI74" s="1241"/>
      <c r="LHJ74" s="1241"/>
      <c r="LHK74" s="1241"/>
      <c r="LHL74" s="1241"/>
      <c r="LHM74" s="1241"/>
      <c r="LHN74" s="1241"/>
      <c r="LHO74" s="1241"/>
      <c r="LHP74" s="1241"/>
      <c r="LHQ74" s="1241"/>
      <c r="LHR74" s="1241"/>
      <c r="LHS74" s="1241"/>
      <c r="LHT74" s="1241"/>
      <c r="LHU74" s="1241"/>
      <c r="LHV74" s="1241"/>
      <c r="LHW74" s="1241"/>
      <c r="LHX74" s="1241"/>
      <c r="LHY74" s="1241"/>
      <c r="LHZ74" s="1241"/>
      <c r="LIA74" s="1241"/>
      <c r="LIB74" s="1241"/>
      <c r="LIC74" s="1241"/>
      <c r="LID74" s="1241"/>
      <c r="LIE74" s="1241"/>
      <c r="LIF74" s="1241"/>
      <c r="LIG74" s="1241"/>
      <c r="LIH74" s="1241"/>
      <c r="LII74" s="1241"/>
      <c r="LIJ74" s="1241"/>
      <c r="LIK74" s="1241"/>
      <c r="LIL74" s="1241"/>
      <c r="LIM74" s="1241"/>
      <c r="LIN74" s="1241"/>
      <c r="LIO74" s="1241"/>
      <c r="LIP74" s="1241"/>
      <c r="LIQ74" s="1241"/>
      <c r="LIR74" s="1241"/>
      <c r="LIS74" s="1241"/>
      <c r="LIT74" s="1241"/>
      <c r="LIU74" s="1241"/>
      <c r="LIV74" s="1241"/>
      <c r="LIW74" s="1241"/>
      <c r="LIX74" s="1241"/>
      <c r="LIY74" s="1241"/>
      <c r="LIZ74" s="1241"/>
      <c r="LJA74" s="1241"/>
      <c r="LJB74" s="1241"/>
      <c r="LJC74" s="1241"/>
      <c r="LJD74" s="1241"/>
      <c r="LJE74" s="1241"/>
      <c r="LJF74" s="1241"/>
      <c r="LJG74" s="1241"/>
      <c r="LJH74" s="1241"/>
      <c r="LJI74" s="1241"/>
      <c r="LJJ74" s="1241"/>
      <c r="LJK74" s="1241"/>
      <c r="LJL74" s="1241"/>
      <c r="LJM74" s="1241"/>
      <c r="LJN74" s="1241"/>
      <c r="LJO74" s="1241"/>
      <c r="LJP74" s="1241"/>
      <c r="LJQ74" s="1241"/>
      <c r="LJR74" s="1241"/>
      <c r="LJS74" s="1241"/>
      <c r="LJT74" s="1241"/>
      <c r="LJU74" s="1241"/>
      <c r="LJV74" s="1241"/>
      <c r="LJW74" s="1241"/>
      <c r="LJX74" s="1241"/>
      <c r="LJY74" s="1241"/>
      <c r="LJZ74" s="1241"/>
      <c r="LKA74" s="1241"/>
      <c r="LKB74" s="1241"/>
      <c r="LKC74" s="1241"/>
      <c r="LKD74" s="1241"/>
      <c r="LKE74" s="1241"/>
      <c r="LKF74" s="1241"/>
      <c r="LKG74" s="1241"/>
      <c r="LKH74" s="1241"/>
      <c r="LKI74" s="1241"/>
      <c r="LKJ74" s="1241"/>
      <c r="LKK74" s="1241"/>
      <c r="LKL74" s="1241"/>
      <c r="LKM74" s="1241"/>
      <c r="LKN74" s="1241"/>
      <c r="LKO74" s="1241"/>
      <c r="LKP74" s="1241"/>
      <c r="LKQ74" s="1241"/>
      <c r="LKR74" s="1241"/>
      <c r="LKS74" s="1241"/>
      <c r="LKT74" s="1241"/>
      <c r="LKU74" s="1241"/>
      <c r="LKV74" s="1241"/>
      <c r="LKW74" s="1241"/>
      <c r="LKX74" s="1241"/>
      <c r="LKY74" s="1241"/>
      <c r="LKZ74" s="1241"/>
      <c r="LLA74" s="1241"/>
      <c r="LLB74" s="1241"/>
      <c r="LLC74" s="1241"/>
      <c r="LLD74" s="1241"/>
      <c r="LLE74" s="1241"/>
      <c r="LLF74" s="1241"/>
      <c r="LLG74" s="1241"/>
      <c r="LLH74" s="1241"/>
      <c r="LLI74" s="1241"/>
      <c r="LLJ74" s="1241"/>
      <c r="LLK74" s="1241"/>
      <c r="LLL74" s="1241"/>
      <c r="LLM74" s="1241"/>
      <c r="LLN74" s="1241"/>
      <c r="LLO74" s="1241"/>
      <c r="LLP74" s="1241"/>
      <c r="LLQ74" s="1241"/>
      <c r="LLR74" s="1241"/>
      <c r="LLS74" s="1241"/>
      <c r="LLT74" s="1241"/>
      <c r="LLU74" s="1241"/>
      <c r="LLV74" s="1241"/>
      <c r="LLW74" s="1241"/>
      <c r="LLX74" s="1241"/>
      <c r="LLY74" s="1241"/>
      <c r="LLZ74" s="1241"/>
      <c r="LMA74" s="1241"/>
      <c r="LMB74" s="1241"/>
      <c r="LMC74" s="1241"/>
      <c r="LMD74" s="1241"/>
      <c r="LME74" s="1241"/>
      <c r="LMF74" s="1241"/>
      <c r="LMG74" s="1241"/>
      <c r="LMH74" s="1241"/>
      <c r="LMI74" s="1241"/>
      <c r="LMJ74" s="1241"/>
      <c r="LMK74" s="1241"/>
      <c r="LML74" s="1241"/>
      <c r="LMM74" s="1241"/>
      <c r="LMN74" s="1241"/>
      <c r="LMO74" s="1241"/>
      <c r="LMP74" s="1241"/>
      <c r="LMQ74" s="1241"/>
      <c r="LMR74" s="1241"/>
      <c r="LMS74" s="1241"/>
      <c r="LMT74" s="1241"/>
      <c r="LMU74" s="1241"/>
      <c r="LMV74" s="1241"/>
      <c r="LMW74" s="1241"/>
      <c r="LMX74" s="1241"/>
      <c r="LMY74" s="1241"/>
      <c r="LMZ74" s="1241"/>
      <c r="LNA74" s="1241"/>
      <c r="LNB74" s="1241"/>
      <c r="LNC74" s="1241"/>
      <c r="LND74" s="1241"/>
      <c r="LNE74" s="1241"/>
      <c r="LNF74" s="1241"/>
      <c r="LNG74" s="1241"/>
      <c r="LNH74" s="1241"/>
      <c r="LNI74" s="1241"/>
      <c r="LNJ74" s="1241"/>
      <c r="LNK74" s="1241"/>
      <c r="LNL74" s="1241"/>
      <c r="LNM74" s="1241"/>
      <c r="LNN74" s="1241"/>
      <c r="LNO74" s="1241"/>
      <c r="LNP74" s="1241"/>
      <c r="LNQ74" s="1241"/>
      <c r="LNR74" s="1241"/>
      <c r="LNS74" s="1241"/>
      <c r="LNT74" s="1241"/>
      <c r="LNU74" s="1241"/>
      <c r="LNV74" s="1241"/>
      <c r="LNW74" s="1241"/>
      <c r="LNX74" s="1241"/>
      <c r="LNY74" s="1241"/>
      <c r="LNZ74" s="1241"/>
      <c r="LOA74" s="1241"/>
      <c r="LOB74" s="1241"/>
      <c r="LOC74" s="1241"/>
      <c r="LOD74" s="1241"/>
      <c r="LOE74" s="1241"/>
      <c r="LOF74" s="1241"/>
      <c r="LOG74" s="1241"/>
      <c r="LOH74" s="1241"/>
      <c r="LOI74" s="1241"/>
      <c r="LOJ74" s="1241"/>
      <c r="LOK74" s="1241"/>
      <c r="LOL74" s="1241"/>
      <c r="LOM74" s="1241"/>
      <c r="LON74" s="1241"/>
      <c r="LOO74" s="1241"/>
      <c r="LOP74" s="1241"/>
      <c r="LOQ74" s="1241"/>
      <c r="LOR74" s="1241"/>
      <c r="LOS74" s="1241"/>
      <c r="LOT74" s="1241"/>
      <c r="LOU74" s="1241"/>
      <c r="LOV74" s="1241"/>
      <c r="LOW74" s="1241"/>
      <c r="LOX74" s="1241"/>
      <c r="LOY74" s="1241"/>
      <c r="LOZ74" s="1241"/>
      <c r="LPA74" s="1241"/>
      <c r="LPB74" s="1241"/>
      <c r="LPC74" s="1241"/>
      <c r="LPD74" s="1241"/>
      <c r="LPE74" s="1241"/>
      <c r="LPF74" s="1241"/>
      <c r="LPG74" s="1241"/>
      <c r="LPH74" s="1241"/>
      <c r="LPI74" s="1241"/>
      <c r="LPJ74" s="1241"/>
      <c r="LPK74" s="1241"/>
      <c r="LPL74" s="1241"/>
      <c r="LPM74" s="1241"/>
      <c r="LPN74" s="1241"/>
      <c r="LPO74" s="1241"/>
      <c r="LPP74" s="1241"/>
      <c r="LPQ74" s="1241"/>
      <c r="LPR74" s="1241"/>
      <c r="LPS74" s="1241"/>
      <c r="LPT74" s="1241"/>
      <c r="LPU74" s="1241"/>
      <c r="LPV74" s="1241"/>
      <c r="LPW74" s="1241"/>
      <c r="LPX74" s="1241"/>
      <c r="LPY74" s="1241"/>
      <c r="LPZ74" s="1241"/>
      <c r="LQA74" s="1241"/>
      <c r="LQB74" s="1241"/>
      <c r="LQC74" s="1241"/>
      <c r="LQD74" s="1241"/>
      <c r="LQE74" s="1241"/>
      <c r="LQF74" s="1241"/>
      <c r="LQG74" s="1241"/>
      <c r="LQH74" s="1241"/>
      <c r="LQI74" s="1241"/>
      <c r="LQJ74" s="1241"/>
      <c r="LQK74" s="1241"/>
      <c r="LQL74" s="1241"/>
      <c r="LQM74" s="1241"/>
      <c r="LQN74" s="1241"/>
      <c r="LQO74" s="1241"/>
      <c r="LQP74" s="1241"/>
      <c r="LQQ74" s="1241"/>
      <c r="LQR74" s="1241"/>
      <c r="LQS74" s="1241"/>
      <c r="LQT74" s="1241"/>
      <c r="LQU74" s="1241"/>
      <c r="LQV74" s="1241"/>
      <c r="LQW74" s="1241"/>
      <c r="LQX74" s="1241"/>
      <c r="LQY74" s="1241"/>
      <c r="LQZ74" s="1241"/>
      <c r="LRA74" s="1241"/>
      <c r="LRB74" s="1241"/>
      <c r="LRC74" s="1241"/>
      <c r="LRD74" s="1241"/>
      <c r="LRE74" s="1241"/>
      <c r="LRF74" s="1241"/>
      <c r="LRG74" s="1241"/>
      <c r="LRH74" s="1241"/>
      <c r="LRI74" s="1241"/>
      <c r="LRJ74" s="1241"/>
      <c r="LRK74" s="1241"/>
      <c r="LRL74" s="1241"/>
      <c r="LRM74" s="1241"/>
      <c r="LRN74" s="1241"/>
      <c r="LRO74" s="1241"/>
      <c r="LRP74" s="1241"/>
      <c r="LRQ74" s="1241"/>
      <c r="LRR74" s="1241"/>
      <c r="LRS74" s="1241"/>
      <c r="LRT74" s="1241"/>
      <c r="LRU74" s="1241"/>
      <c r="LRV74" s="1241"/>
      <c r="LRW74" s="1241"/>
      <c r="LRX74" s="1241"/>
      <c r="LRY74" s="1241"/>
      <c r="LRZ74" s="1241"/>
      <c r="LSA74" s="1241"/>
      <c r="LSB74" s="1241"/>
      <c r="LSC74" s="1241"/>
      <c r="LSD74" s="1241"/>
      <c r="LSE74" s="1241"/>
      <c r="LSF74" s="1241"/>
      <c r="LSG74" s="1241"/>
      <c r="LSH74" s="1241"/>
      <c r="LSI74" s="1241"/>
      <c r="LSJ74" s="1241"/>
      <c r="LSK74" s="1241"/>
      <c r="LSL74" s="1241"/>
      <c r="LSM74" s="1241"/>
      <c r="LSN74" s="1241"/>
      <c r="LSO74" s="1241"/>
      <c r="LSP74" s="1241"/>
      <c r="LSQ74" s="1241"/>
      <c r="LSR74" s="1241"/>
      <c r="LSS74" s="1241"/>
      <c r="LST74" s="1241"/>
      <c r="LSU74" s="1241"/>
      <c r="LSV74" s="1241"/>
      <c r="LSW74" s="1241"/>
      <c r="LSX74" s="1241"/>
      <c r="LSY74" s="1241"/>
      <c r="LSZ74" s="1241"/>
      <c r="LTA74" s="1241"/>
      <c r="LTB74" s="1241"/>
      <c r="LTC74" s="1241"/>
      <c r="LTD74" s="1241"/>
      <c r="LTE74" s="1241"/>
      <c r="LTF74" s="1241"/>
      <c r="LTG74" s="1241"/>
      <c r="LTH74" s="1241"/>
      <c r="LTI74" s="1241"/>
      <c r="LTJ74" s="1241"/>
      <c r="LTK74" s="1241"/>
      <c r="LTL74" s="1241"/>
      <c r="LTM74" s="1241"/>
      <c r="LTN74" s="1241"/>
      <c r="LTO74" s="1241"/>
      <c r="LTP74" s="1241"/>
      <c r="LTQ74" s="1241"/>
      <c r="LTR74" s="1241"/>
      <c r="LTS74" s="1241"/>
      <c r="LTT74" s="1241"/>
      <c r="LTU74" s="1241"/>
      <c r="LTV74" s="1241"/>
      <c r="LTW74" s="1241"/>
      <c r="LTX74" s="1241"/>
      <c r="LTY74" s="1241"/>
      <c r="LTZ74" s="1241"/>
      <c r="LUA74" s="1241"/>
      <c r="LUB74" s="1241"/>
      <c r="LUC74" s="1241"/>
      <c r="LUD74" s="1241"/>
      <c r="LUE74" s="1241"/>
      <c r="LUF74" s="1241"/>
      <c r="LUG74" s="1241"/>
      <c r="LUH74" s="1241"/>
      <c r="LUI74" s="1241"/>
      <c r="LUJ74" s="1241"/>
      <c r="LUK74" s="1241"/>
      <c r="LUL74" s="1241"/>
      <c r="LUM74" s="1241"/>
      <c r="LUN74" s="1241"/>
      <c r="LUO74" s="1241"/>
      <c r="LUP74" s="1241"/>
      <c r="LUQ74" s="1241"/>
      <c r="LUR74" s="1241"/>
      <c r="LUS74" s="1241"/>
      <c r="LUT74" s="1241"/>
      <c r="LUU74" s="1241"/>
      <c r="LUV74" s="1241"/>
      <c r="LUW74" s="1241"/>
      <c r="LUX74" s="1241"/>
      <c r="LUY74" s="1241"/>
      <c r="LUZ74" s="1241"/>
      <c r="LVA74" s="1241"/>
      <c r="LVB74" s="1241"/>
      <c r="LVC74" s="1241"/>
      <c r="LVD74" s="1241"/>
      <c r="LVE74" s="1241"/>
      <c r="LVF74" s="1241"/>
      <c r="LVG74" s="1241"/>
      <c r="LVH74" s="1241"/>
      <c r="LVI74" s="1241"/>
      <c r="LVJ74" s="1241"/>
      <c r="LVK74" s="1241"/>
      <c r="LVL74" s="1241"/>
      <c r="LVM74" s="1241"/>
      <c r="LVN74" s="1241"/>
      <c r="LVO74" s="1241"/>
      <c r="LVP74" s="1241"/>
      <c r="LVQ74" s="1241"/>
      <c r="LVR74" s="1241"/>
      <c r="LVS74" s="1241"/>
      <c r="LVT74" s="1241"/>
      <c r="LVU74" s="1241"/>
      <c r="LVV74" s="1241"/>
      <c r="LVW74" s="1241"/>
      <c r="LVX74" s="1241"/>
      <c r="LVY74" s="1241"/>
      <c r="LVZ74" s="1241"/>
      <c r="LWA74" s="1241"/>
      <c r="LWB74" s="1241"/>
      <c r="LWC74" s="1241"/>
      <c r="LWD74" s="1241"/>
      <c r="LWE74" s="1241"/>
      <c r="LWF74" s="1241"/>
      <c r="LWG74" s="1241"/>
      <c r="LWH74" s="1241"/>
      <c r="LWI74" s="1241"/>
      <c r="LWJ74" s="1241"/>
      <c r="LWK74" s="1241"/>
      <c r="LWL74" s="1241"/>
      <c r="LWM74" s="1241"/>
      <c r="LWN74" s="1241"/>
      <c r="LWO74" s="1241"/>
      <c r="LWP74" s="1241"/>
      <c r="LWQ74" s="1241"/>
      <c r="LWR74" s="1241"/>
      <c r="LWS74" s="1241"/>
      <c r="LWT74" s="1241"/>
      <c r="LWU74" s="1241"/>
      <c r="LWV74" s="1241"/>
      <c r="LWW74" s="1241"/>
      <c r="LWX74" s="1241"/>
      <c r="LWY74" s="1241"/>
      <c r="LWZ74" s="1241"/>
      <c r="LXA74" s="1241"/>
      <c r="LXB74" s="1241"/>
      <c r="LXC74" s="1241"/>
      <c r="LXD74" s="1241"/>
      <c r="LXE74" s="1241"/>
      <c r="LXF74" s="1241"/>
      <c r="LXG74" s="1241"/>
      <c r="LXH74" s="1241"/>
      <c r="LXI74" s="1241"/>
      <c r="LXJ74" s="1241"/>
      <c r="LXK74" s="1241"/>
      <c r="LXL74" s="1241"/>
      <c r="LXM74" s="1241"/>
      <c r="LXN74" s="1241"/>
      <c r="LXO74" s="1241"/>
      <c r="LXP74" s="1241"/>
      <c r="LXQ74" s="1241"/>
      <c r="LXR74" s="1241"/>
      <c r="LXS74" s="1241"/>
      <c r="LXT74" s="1241"/>
      <c r="LXU74" s="1241"/>
      <c r="LXV74" s="1241"/>
      <c r="LXW74" s="1241"/>
      <c r="LXX74" s="1241"/>
      <c r="LXY74" s="1241"/>
      <c r="LXZ74" s="1241"/>
      <c r="LYA74" s="1241"/>
      <c r="LYB74" s="1241"/>
      <c r="LYC74" s="1241"/>
      <c r="LYD74" s="1241"/>
      <c r="LYE74" s="1241"/>
      <c r="LYF74" s="1241"/>
      <c r="LYG74" s="1241"/>
      <c r="LYH74" s="1241"/>
      <c r="LYI74" s="1241"/>
      <c r="LYJ74" s="1241"/>
      <c r="LYK74" s="1241"/>
      <c r="LYL74" s="1241"/>
      <c r="LYM74" s="1241"/>
      <c r="LYN74" s="1241"/>
      <c r="LYO74" s="1241"/>
      <c r="LYP74" s="1241"/>
      <c r="LYQ74" s="1241"/>
      <c r="LYR74" s="1241"/>
      <c r="LYS74" s="1241"/>
      <c r="LYT74" s="1241"/>
      <c r="LYU74" s="1241"/>
      <c r="LYV74" s="1241"/>
      <c r="LYW74" s="1241"/>
      <c r="LYX74" s="1241"/>
      <c r="LYY74" s="1241"/>
      <c r="LYZ74" s="1241"/>
      <c r="LZA74" s="1241"/>
      <c r="LZB74" s="1241"/>
      <c r="LZC74" s="1241"/>
      <c r="LZD74" s="1241"/>
      <c r="LZE74" s="1241"/>
      <c r="LZF74" s="1241"/>
      <c r="LZG74" s="1241"/>
      <c r="LZH74" s="1241"/>
      <c r="LZI74" s="1241"/>
      <c r="LZJ74" s="1241"/>
      <c r="LZK74" s="1241"/>
      <c r="LZL74" s="1241"/>
      <c r="LZM74" s="1241"/>
      <c r="LZN74" s="1241"/>
      <c r="LZO74" s="1241"/>
      <c r="LZP74" s="1241"/>
      <c r="LZQ74" s="1241"/>
      <c r="LZR74" s="1241"/>
      <c r="LZS74" s="1241"/>
      <c r="LZT74" s="1241"/>
      <c r="LZU74" s="1241"/>
      <c r="LZV74" s="1241"/>
      <c r="LZW74" s="1241"/>
      <c r="LZX74" s="1241"/>
      <c r="LZY74" s="1241"/>
      <c r="LZZ74" s="1241"/>
      <c r="MAA74" s="1241"/>
      <c r="MAB74" s="1241"/>
      <c r="MAC74" s="1241"/>
      <c r="MAD74" s="1241"/>
      <c r="MAE74" s="1241"/>
      <c r="MAF74" s="1241"/>
      <c r="MAG74" s="1241"/>
      <c r="MAH74" s="1241"/>
      <c r="MAI74" s="1241"/>
      <c r="MAJ74" s="1241"/>
      <c r="MAK74" s="1241"/>
      <c r="MAL74" s="1241"/>
      <c r="MAM74" s="1241"/>
      <c r="MAN74" s="1241"/>
      <c r="MAO74" s="1241"/>
      <c r="MAP74" s="1241"/>
      <c r="MAQ74" s="1241"/>
      <c r="MAR74" s="1241"/>
      <c r="MAS74" s="1241"/>
      <c r="MAT74" s="1241"/>
      <c r="MAU74" s="1241"/>
      <c r="MAV74" s="1241"/>
      <c r="MAW74" s="1241"/>
      <c r="MAX74" s="1241"/>
      <c r="MAY74" s="1241"/>
      <c r="MAZ74" s="1241"/>
      <c r="MBA74" s="1241"/>
      <c r="MBB74" s="1241"/>
      <c r="MBC74" s="1241"/>
      <c r="MBD74" s="1241"/>
      <c r="MBE74" s="1241"/>
      <c r="MBF74" s="1241"/>
      <c r="MBG74" s="1241"/>
      <c r="MBH74" s="1241"/>
      <c r="MBI74" s="1241"/>
      <c r="MBJ74" s="1241"/>
      <c r="MBK74" s="1241"/>
      <c r="MBL74" s="1241"/>
      <c r="MBM74" s="1241"/>
      <c r="MBN74" s="1241"/>
      <c r="MBO74" s="1241"/>
      <c r="MBP74" s="1241"/>
      <c r="MBQ74" s="1241"/>
      <c r="MBR74" s="1241"/>
      <c r="MBS74" s="1241"/>
      <c r="MBT74" s="1241"/>
      <c r="MBU74" s="1241"/>
      <c r="MBV74" s="1241"/>
      <c r="MBW74" s="1241"/>
      <c r="MBX74" s="1241"/>
      <c r="MBY74" s="1241"/>
      <c r="MBZ74" s="1241"/>
      <c r="MCA74" s="1241"/>
      <c r="MCB74" s="1241"/>
      <c r="MCC74" s="1241"/>
      <c r="MCD74" s="1241"/>
      <c r="MCE74" s="1241"/>
      <c r="MCF74" s="1241"/>
      <c r="MCG74" s="1241"/>
      <c r="MCH74" s="1241"/>
      <c r="MCI74" s="1241"/>
      <c r="MCJ74" s="1241"/>
      <c r="MCK74" s="1241"/>
      <c r="MCL74" s="1241"/>
      <c r="MCM74" s="1241"/>
      <c r="MCN74" s="1241"/>
      <c r="MCO74" s="1241"/>
      <c r="MCP74" s="1241"/>
      <c r="MCQ74" s="1241"/>
      <c r="MCR74" s="1241"/>
      <c r="MCS74" s="1241"/>
      <c r="MCT74" s="1241"/>
      <c r="MCU74" s="1241"/>
      <c r="MCV74" s="1241"/>
      <c r="MCW74" s="1241"/>
      <c r="MCX74" s="1241"/>
      <c r="MCY74" s="1241"/>
      <c r="MCZ74" s="1241"/>
      <c r="MDA74" s="1241"/>
      <c r="MDB74" s="1241"/>
      <c r="MDC74" s="1241"/>
      <c r="MDD74" s="1241"/>
      <c r="MDE74" s="1241"/>
      <c r="MDF74" s="1241"/>
      <c r="MDG74" s="1241"/>
      <c r="MDH74" s="1241"/>
      <c r="MDI74" s="1241"/>
      <c r="MDJ74" s="1241"/>
      <c r="MDK74" s="1241"/>
      <c r="MDL74" s="1241"/>
      <c r="MDM74" s="1241"/>
      <c r="MDN74" s="1241"/>
      <c r="MDO74" s="1241"/>
      <c r="MDP74" s="1241"/>
      <c r="MDQ74" s="1241"/>
      <c r="MDR74" s="1241"/>
      <c r="MDS74" s="1241"/>
      <c r="MDT74" s="1241"/>
      <c r="MDU74" s="1241"/>
      <c r="MDV74" s="1241"/>
      <c r="MDW74" s="1241"/>
      <c r="MDX74" s="1241"/>
      <c r="MDY74" s="1241"/>
      <c r="MDZ74" s="1241"/>
      <c r="MEA74" s="1241"/>
      <c r="MEB74" s="1241"/>
      <c r="MEC74" s="1241"/>
      <c r="MED74" s="1241"/>
      <c r="MEE74" s="1241"/>
      <c r="MEF74" s="1241"/>
      <c r="MEG74" s="1241"/>
      <c r="MEH74" s="1241"/>
      <c r="MEI74" s="1241"/>
      <c r="MEJ74" s="1241"/>
      <c r="MEK74" s="1241"/>
      <c r="MEL74" s="1241"/>
      <c r="MEM74" s="1241"/>
      <c r="MEN74" s="1241"/>
      <c r="MEO74" s="1241"/>
      <c r="MEP74" s="1241"/>
      <c r="MEQ74" s="1241"/>
      <c r="MER74" s="1241"/>
      <c r="MES74" s="1241"/>
      <c r="MET74" s="1241"/>
      <c r="MEU74" s="1241"/>
      <c r="MEV74" s="1241"/>
      <c r="MEW74" s="1241"/>
      <c r="MEX74" s="1241"/>
      <c r="MEY74" s="1241"/>
      <c r="MEZ74" s="1241"/>
      <c r="MFA74" s="1241"/>
      <c r="MFB74" s="1241"/>
      <c r="MFC74" s="1241"/>
      <c r="MFD74" s="1241"/>
      <c r="MFE74" s="1241"/>
      <c r="MFF74" s="1241"/>
      <c r="MFG74" s="1241"/>
      <c r="MFH74" s="1241"/>
      <c r="MFI74" s="1241"/>
      <c r="MFJ74" s="1241"/>
      <c r="MFK74" s="1241"/>
      <c r="MFL74" s="1241"/>
      <c r="MFM74" s="1241"/>
      <c r="MFN74" s="1241"/>
      <c r="MFO74" s="1241"/>
      <c r="MFP74" s="1241"/>
      <c r="MFQ74" s="1241"/>
      <c r="MFR74" s="1241"/>
      <c r="MFS74" s="1241"/>
      <c r="MFT74" s="1241"/>
      <c r="MFU74" s="1241"/>
      <c r="MFV74" s="1241"/>
      <c r="MFW74" s="1241"/>
      <c r="MFX74" s="1241"/>
      <c r="MFY74" s="1241"/>
      <c r="MFZ74" s="1241"/>
      <c r="MGA74" s="1241"/>
      <c r="MGB74" s="1241"/>
      <c r="MGC74" s="1241"/>
      <c r="MGD74" s="1241"/>
      <c r="MGE74" s="1241"/>
      <c r="MGF74" s="1241"/>
      <c r="MGG74" s="1241"/>
      <c r="MGH74" s="1241"/>
      <c r="MGI74" s="1241"/>
      <c r="MGJ74" s="1241"/>
      <c r="MGK74" s="1241"/>
      <c r="MGL74" s="1241"/>
      <c r="MGM74" s="1241"/>
      <c r="MGN74" s="1241"/>
      <c r="MGO74" s="1241"/>
      <c r="MGP74" s="1241"/>
      <c r="MGQ74" s="1241"/>
      <c r="MGR74" s="1241"/>
      <c r="MGS74" s="1241"/>
      <c r="MGT74" s="1241"/>
      <c r="MGU74" s="1241"/>
      <c r="MGV74" s="1241"/>
      <c r="MGW74" s="1241"/>
      <c r="MGX74" s="1241"/>
      <c r="MGY74" s="1241"/>
      <c r="MGZ74" s="1241"/>
      <c r="MHA74" s="1241"/>
      <c r="MHB74" s="1241"/>
      <c r="MHC74" s="1241"/>
      <c r="MHD74" s="1241"/>
      <c r="MHE74" s="1241"/>
      <c r="MHF74" s="1241"/>
      <c r="MHG74" s="1241"/>
      <c r="MHH74" s="1241"/>
      <c r="MHI74" s="1241"/>
      <c r="MHJ74" s="1241"/>
      <c r="MHK74" s="1241"/>
      <c r="MHL74" s="1241"/>
      <c r="MHM74" s="1241"/>
      <c r="MHN74" s="1241"/>
      <c r="MHO74" s="1241"/>
      <c r="MHP74" s="1241"/>
      <c r="MHQ74" s="1241"/>
      <c r="MHR74" s="1241"/>
      <c r="MHS74" s="1241"/>
      <c r="MHT74" s="1241"/>
      <c r="MHU74" s="1241"/>
      <c r="MHV74" s="1241"/>
      <c r="MHW74" s="1241"/>
      <c r="MHX74" s="1241"/>
      <c r="MHY74" s="1241"/>
      <c r="MHZ74" s="1241"/>
      <c r="MIA74" s="1241"/>
      <c r="MIB74" s="1241"/>
      <c r="MIC74" s="1241"/>
      <c r="MID74" s="1241"/>
      <c r="MIE74" s="1241"/>
      <c r="MIF74" s="1241"/>
      <c r="MIG74" s="1241"/>
      <c r="MIH74" s="1241"/>
      <c r="MII74" s="1241"/>
      <c r="MIJ74" s="1241"/>
      <c r="MIK74" s="1241"/>
      <c r="MIL74" s="1241"/>
      <c r="MIM74" s="1241"/>
      <c r="MIN74" s="1241"/>
      <c r="MIO74" s="1241"/>
      <c r="MIP74" s="1241"/>
      <c r="MIQ74" s="1241"/>
      <c r="MIR74" s="1241"/>
      <c r="MIS74" s="1241"/>
      <c r="MIT74" s="1241"/>
      <c r="MIU74" s="1241"/>
      <c r="MIV74" s="1241"/>
      <c r="MIW74" s="1241"/>
      <c r="MIX74" s="1241"/>
      <c r="MIY74" s="1241"/>
      <c r="MIZ74" s="1241"/>
      <c r="MJA74" s="1241"/>
      <c r="MJB74" s="1241"/>
      <c r="MJC74" s="1241"/>
      <c r="MJD74" s="1241"/>
      <c r="MJE74" s="1241"/>
      <c r="MJF74" s="1241"/>
      <c r="MJG74" s="1241"/>
      <c r="MJH74" s="1241"/>
      <c r="MJI74" s="1241"/>
      <c r="MJJ74" s="1241"/>
      <c r="MJK74" s="1241"/>
      <c r="MJL74" s="1241"/>
      <c r="MJM74" s="1241"/>
      <c r="MJN74" s="1241"/>
      <c r="MJO74" s="1241"/>
      <c r="MJP74" s="1241"/>
      <c r="MJQ74" s="1241"/>
      <c r="MJR74" s="1241"/>
      <c r="MJS74" s="1241"/>
      <c r="MJT74" s="1241"/>
      <c r="MJU74" s="1241"/>
      <c r="MJV74" s="1241"/>
      <c r="MJW74" s="1241"/>
      <c r="MJX74" s="1241"/>
      <c r="MJY74" s="1241"/>
      <c r="MJZ74" s="1241"/>
      <c r="MKA74" s="1241"/>
      <c r="MKB74" s="1241"/>
      <c r="MKC74" s="1241"/>
      <c r="MKD74" s="1241"/>
      <c r="MKE74" s="1241"/>
      <c r="MKF74" s="1241"/>
      <c r="MKG74" s="1241"/>
      <c r="MKH74" s="1241"/>
      <c r="MKI74" s="1241"/>
      <c r="MKJ74" s="1241"/>
      <c r="MKK74" s="1241"/>
      <c r="MKL74" s="1241"/>
      <c r="MKM74" s="1241"/>
      <c r="MKN74" s="1241"/>
      <c r="MKO74" s="1241"/>
      <c r="MKP74" s="1241"/>
      <c r="MKQ74" s="1241"/>
      <c r="MKR74" s="1241"/>
      <c r="MKS74" s="1241"/>
      <c r="MKT74" s="1241"/>
      <c r="MKU74" s="1241"/>
      <c r="MKV74" s="1241"/>
      <c r="MKW74" s="1241"/>
      <c r="MKX74" s="1241"/>
      <c r="MKY74" s="1241"/>
      <c r="MKZ74" s="1241"/>
      <c r="MLA74" s="1241"/>
      <c r="MLB74" s="1241"/>
      <c r="MLC74" s="1241"/>
      <c r="MLD74" s="1241"/>
      <c r="MLE74" s="1241"/>
      <c r="MLF74" s="1241"/>
      <c r="MLG74" s="1241"/>
      <c r="MLH74" s="1241"/>
      <c r="MLI74" s="1241"/>
      <c r="MLJ74" s="1241"/>
      <c r="MLK74" s="1241"/>
      <c r="MLL74" s="1241"/>
      <c r="MLM74" s="1241"/>
      <c r="MLN74" s="1241"/>
      <c r="MLO74" s="1241"/>
      <c r="MLP74" s="1241"/>
      <c r="MLQ74" s="1241"/>
      <c r="MLR74" s="1241"/>
      <c r="MLS74" s="1241"/>
      <c r="MLT74" s="1241"/>
      <c r="MLU74" s="1241"/>
      <c r="MLV74" s="1241"/>
      <c r="MLW74" s="1241"/>
      <c r="MLX74" s="1241"/>
      <c r="MLY74" s="1241"/>
      <c r="MLZ74" s="1241"/>
      <c r="MMA74" s="1241"/>
      <c r="MMB74" s="1241"/>
      <c r="MMC74" s="1241"/>
      <c r="MMD74" s="1241"/>
      <c r="MME74" s="1241"/>
      <c r="MMF74" s="1241"/>
      <c r="MMG74" s="1241"/>
      <c r="MMH74" s="1241"/>
      <c r="MMI74" s="1241"/>
      <c r="MMJ74" s="1241"/>
      <c r="MMK74" s="1241"/>
      <c r="MML74" s="1241"/>
      <c r="MMM74" s="1241"/>
      <c r="MMN74" s="1241"/>
      <c r="MMO74" s="1241"/>
      <c r="MMP74" s="1241"/>
      <c r="MMQ74" s="1241"/>
      <c r="MMR74" s="1241"/>
      <c r="MMS74" s="1241"/>
      <c r="MMT74" s="1241"/>
      <c r="MMU74" s="1241"/>
      <c r="MMV74" s="1241"/>
      <c r="MMW74" s="1241"/>
      <c r="MMX74" s="1241"/>
      <c r="MMY74" s="1241"/>
      <c r="MMZ74" s="1241"/>
      <c r="MNA74" s="1241"/>
      <c r="MNB74" s="1241"/>
      <c r="MNC74" s="1241"/>
      <c r="MND74" s="1241"/>
      <c r="MNE74" s="1241"/>
      <c r="MNF74" s="1241"/>
      <c r="MNG74" s="1241"/>
      <c r="MNH74" s="1241"/>
      <c r="MNI74" s="1241"/>
      <c r="MNJ74" s="1241"/>
      <c r="MNK74" s="1241"/>
      <c r="MNL74" s="1241"/>
      <c r="MNM74" s="1241"/>
      <c r="MNN74" s="1241"/>
      <c r="MNO74" s="1241"/>
      <c r="MNP74" s="1241"/>
      <c r="MNQ74" s="1241"/>
      <c r="MNR74" s="1241"/>
      <c r="MNS74" s="1241"/>
      <c r="MNT74" s="1241"/>
      <c r="MNU74" s="1241"/>
      <c r="MNV74" s="1241"/>
      <c r="MNW74" s="1241"/>
      <c r="MNX74" s="1241"/>
      <c r="MNY74" s="1241"/>
      <c r="MNZ74" s="1241"/>
      <c r="MOA74" s="1241"/>
      <c r="MOB74" s="1241"/>
      <c r="MOC74" s="1241"/>
      <c r="MOD74" s="1241"/>
      <c r="MOE74" s="1241"/>
      <c r="MOF74" s="1241"/>
      <c r="MOG74" s="1241"/>
      <c r="MOH74" s="1241"/>
      <c r="MOI74" s="1241"/>
      <c r="MOJ74" s="1241"/>
      <c r="MOK74" s="1241"/>
      <c r="MOL74" s="1241"/>
      <c r="MOM74" s="1241"/>
      <c r="MON74" s="1241"/>
      <c r="MOO74" s="1241"/>
      <c r="MOP74" s="1241"/>
      <c r="MOQ74" s="1241"/>
      <c r="MOR74" s="1241"/>
      <c r="MOS74" s="1241"/>
      <c r="MOT74" s="1241"/>
      <c r="MOU74" s="1241"/>
      <c r="MOV74" s="1241"/>
      <c r="MOW74" s="1241"/>
      <c r="MOX74" s="1241"/>
      <c r="MOY74" s="1241"/>
      <c r="MOZ74" s="1241"/>
      <c r="MPA74" s="1241"/>
      <c r="MPB74" s="1241"/>
      <c r="MPC74" s="1241"/>
      <c r="MPD74" s="1241"/>
      <c r="MPE74" s="1241"/>
      <c r="MPF74" s="1241"/>
      <c r="MPG74" s="1241"/>
      <c r="MPH74" s="1241"/>
      <c r="MPI74" s="1241"/>
      <c r="MPJ74" s="1241"/>
      <c r="MPK74" s="1241"/>
      <c r="MPL74" s="1241"/>
      <c r="MPM74" s="1241"/>
      <c r="MPN74" s="1241"/>
      <c r="MPO74" s="1241"/>
      <c r="MPP74" s="1241"/>
      <c r="MPQ74" s="1241"/>
      <c r="MPR74" s="1241"/>
      <c r="MPS74" s="1241"/>
      <c r="MPT74" s="1241"/>
      <c r="MPU74" s="1241"/>
      <c r="MPV74" s="1241"/>
      <c r="MPW74" s="1241"/>
      <c r="MPX74" s="1241"/>
      <c r="MPY74" s="1241"/>
      <c r="MPZ74" s="1241"/>
      <c r="MQA74" s="1241"/>
      <c r="MQB74" s="1241"/>
      <c r="MQC74" s="1241"/>
      <c r="MQD74" s="1241"/>
      <c r="MQE74" s="1241"/>
      <c r="MQF74" s="1241"/>
      <c r="MQG74" s="1241"/>
      <c r="MQH74" s="1241"/>
      <c r="MQI74" s="1241"/>
      <c r="MQJ74" s="1241"/>
      <c r="MQK74" s="1241"/>
      <c r="MQL74" s="1241"/>
      <c r="MQM74" s="1241"/>
      <c r="MQN74" s="1241"/>
      <c r="MQO74" s="1241"/>
      <c r="MQP74" s="1241"/>
      <c r="MQQ74" s="1241"/>
      <c r="MQR74" s="1241"/>
      <c r="MQS74" s="1241"/>
      <c r="MQT74" s="1241"/>
      <c r="MQU74" s="1241"/>
      <c r="MQV74" s="1241"/>
      <c r="MQW74" s="1241"/>
      <c r="MQX74" s="1241"/>
      <c r="MQY74" s="1241"/>
      <c r="MQZ74" s="1241"/>
      <c r="MRA74" s="1241"/>
      <c r="MRB74" s="1241"/>
      <c r="MRC74" s="1241"/>
      <c r="MRD74" s="1241"/>
      <c r="MRE74" s="1241"/>
      <c r="MRF74" s="1241"/>
      <c r="MRG74" s="1241"/>
      <c r="MRH74" s="1241"/>
      <c r="MRI74" s="1241"/>
      <c r="MRJ74" s="1241"/>
      <c r="MRK74" s="1241"/>
      <c r="MRL74" s="1241"/>
      <c r="MRM74" s="1241"/>
      <c r="MRN74" s="1241"/>
      <c r="MRO74" s="1241"/>
      <c r="MRP74" s="1241"/>
      <c r="MRQ74" s="1241"/>
      <c r="MRR74" s="1241"/>
      <c r="MRS74" s="1241"/>
      <c r="MRT74" s="1241"/>
      <c r="MRU74" s="1241"/>
      <c r="MRV74" s="1241"/>
      <c r="MRW74" s="1241"/>
      <c r="MRX74" s="1241"/>
      <c r="MRY74" s="1241"/>
      <c r="MRZ74" s="1241"/>
      <c r="MSA74" s="1241"/>
      <c r="MSB74" s="1241"/>
      <c r="MSC74" s="1241"/>
      <c r="MSD74" s="1241"/>
      <c r="MSE74" s="1241"/>
      <c r="MSF74" s="1241"/>
      <c r="MSG74" s="1241"/>
      <c r="MSH74" s="1241"/>
      <c r="MSI74" s="1241"/>
      <c r="MSJ74" s="1241"/>
      <c r="MSK74" s="1241"/>
      <c r="MSL74" s="1241"/>
      <c r="MSM74" s="1241"/>
      <c r="MSN74" s="1241"/>
      <c r="MSO74" s="1241"/>
      <c r="MSP74" s="1241"/>
      <c r="MSQ74" s="1241"/>
      <c r="MSR74" s="1241"/>
      <c r="MSS74" s="1241"/>
      <c r="MST74" s="1241"/>
      <c r="MSU74" s="1241"/>
      <c r="MSV74" s="1241"/>
      <c r="MSW74" s="1241"/>
      <c r="MSX74" s="1241"/>
      <c r="MSY74" s="1241"/>
      <c r="MSZ74" s="1241"/>
      <c r="MTA74" s="1241"/>
      <c r="MTB74" s="1241"/>
      <c r="MTC74" s="1241"/>
      <c r="MTD74" s="1241"/>
      <c r="MTE74" s="1241"/>
      <c r="MTF74" s="1241"/>
      <c r="MTG74" s="1241"/>
      <c r="MTH74" s="1241"/>
      <c r="MTI74" s="1241"/>
      <c r="MTJ74" s="1241"/>
      <c r="MTK74" s="1241"/>
      <c r="MTL74" s="1241"/>
      <c r="MTM74" s="1241"/>
      <c r="MTN74" s="1241"/>
      <c r="MTO74" s="1241"/>
      <c r="MTP74" s="1241"/>
      <c r="MTQ74" s="1241"/>
      <c r="MTR74" s="1241"/>
      <c r="MTS74" s="1241"/>
      <c r="MTT74" s="1241"/>
      <c r="MTU74" s="1241"/>
      <c r="MTV74" s="1241"/>
      <c r="MTW74" s="1241"/>
      <c r="MTX74" s="1241"/>
      <c r="MTY74" s="1241"/>
      <c r="MTZ74" s="1241"/>
      <c r="MUA74" s="1241"/>
      <c r="MUB74" s="1241"/>
      <c r="MUC74" s="1241"/>
      <c r="MUD74" s="1241"/>
      <c r="MUE74" s="1241"/>
      <c r="MUF74" s="1241"/>
      <c r="MUG74" s="1241"/>
      <c r="MUH74" s="1241"/>
      <c r="MUI74" s="1241"/>
      <c r="MUJ74" s="1241"/>
      <c r="MUK74" s="1241"/>
      <c r="MUL74" s="1241"/>
      <c r="MUM74" s="1241"/>
      <c r="MUN74" s="1241"/>
      <c r="MUO74" s="1241"/>
      <c r="MUP74" s="1241"/>
      <c r="MUQ74" s="1241"/>
      <c r="MUR74" s="1241"/>
      <c r="MUS74" s="1241"/>
      <c r="MUT74" s="1241"/>
      <c r="MUU74" s="1241"/>
      <c r="MUV74" s="1241"/>
      <c r="MUW74" s="1241"/>
      <c r="MUX74" s="1241"/>
      <c r="MUY74" s="1241"/>
      <c r="MUZ74" s="1241"/>
      <c r="MVA74" s="1241"/>
      <c r="MVB74" s="1241"/>
      <c r="MVC74" s="1241"/>
      <c r="MVD74" s="1241"/>
      <c r="MVE74" s="1241"/>
      <c r="MVF74" s="1241"/>
      <c r="MVG74" s="1241"/>
      <c r="MVH74" s="1241"/>
      <c r="MVI74" s="1241"/>
      <c r="MVJ74" s="1241"/>
      <c r="MVK74" s="1241"/>
      <c r="MVL74" s="1241"/>
      <c r="MVM74" s="1241"/>
      <c r="MVN74" s="1241"/>
      <c r="MVO74" s="1241"/>
      <c r="MVP74" s="1241"/>
      <c r="MVQ74" s="1241"/>
      <c r="MVR74" s="1241"/>
      <c r="MVS74" s="1241"/>
      <c r="MVT74" s="1241"/>
      <c r="MVU74" s="1241"/>
      <c r="MVV74" s="1241"/>
      <c r="MVW74" s="1241"/>
      <c r="MVX74" s="1241"/>
      <c r="MVY74" s="1241"/>
      <c r="MVZ74" s="1241"/>
      <c r="MWA74" s="1241"/>
      <c r="MWB74" s="1241"/>
      <c r="MWC74" s="1241"/>
      <c r="MWD74" s="1241"/>
      <c r="MWE74" s="1241"/>
      <c r="MWF74" s="1241"/>
      <c r="MWG74" s="1241"/>
      <c r="MWH74" s="1241"/>
      <c r="MWI74" s="1241"/>
      <c r="MWJ74" s="1241"/>
      <c r="MWK74" s="1241"/>
      <c r="MWL74" s="1241"/>
      <c r="MWM74" s="1241"/>
      <c r="MWN74" s="1241"/>
      <c r="MWO74" s="1241"/>
      <c r="MWP74" s="1241"/>
      <c r="MWQ74" s="1241"/>
      <c r="MWR74" s="1241"/>
      <c r="MWS74" s="1241"/>
      <c r="MWT74" s="1241"/>
      <c r="MWU74" s="1241"/>
      <c r="MWV74" s="1241"/>
      <c r="MWW74" s="1241"/>
      <c r="MWX74" s="1241"/>
      <c r="MWY74" s="1241"/>
      <c r="MWZ74" s="1241"/>
      <c r="MXA74" s="1241"/>
      <c r="MXB74" s="1241"/>
      <c r="MXC74" s="1241"/>
      <c r="MXD74" s="1241"/>
      <c r="MXE74" s="1241"/>
      <c r="MXF74" s="1241"/>
      <c r="MXG74" s="1241"/>
      <c r="MXH74" s="1241"/>
      <c r="MXI74" s="1241"/>
      <c r="MXJ74" s="1241"/>
      <c r="MXK74" s="1241"/>
      <c r="MXL74" s="1241"/>
      <c r="MXM74" s="1241"/>
      <c r="MXN74" s="1241"/>
      <c r="MXO74" s="1241"/>
      <c r="MXP74" s="1241"/>
      <c r="MXQ74" s="1241"/>
      <c r="MXR74" s="1241"/>
      <c r="MXS74" s="1241"/>
      <c r="MXT74" s="1241"/>
      <c r="MXU74" s="1241"/>
      <c r="MXV74" s="1241"/>
      <c r="MXW74" s="1241"/>
      <c r="MXX74" s="1241"/>
      <c r="MXY74" s="1241"/>
      <c r="MXZ74" s="1241"/>
      <c r="MYA74" s="1241"/>
      <c r="MYB74" s="1241"/>
      <c r="MYC74" s="1241"/>
      <c r="MYD74" s="1241"/>
      <c r="MYE74" s="1241"/>
      <c r="MYF74" s="1241"/>
      <c r="MYG74" s="1241"/>
      <c r="MYH74" s="1241"/>
      <c r="MYI74" s="1241"/>
      <c r="MYJ74" s="1241"/>
      <c r="MYK74" s="1241"/>
      <c r="MYL74" s="1241"/>
      <c r="MYM74" s="1241"/>
      <c r="MYN74" s="1241"/>
      <c r="MYO74" s="1241"/>
      <c r="MYP74" s="1241"/>
      <c r="MYQ74" s="1241"/>
      <c r="MYR74" s="1241"/>
      <c r="MYS74" s="1241"/>
      <c r="MYT74" s="1241"/>
      <c r="MYU74" s="1241"/>
      <c r="MYV74" s="1241"/>
      <c r="MYW74" s="1241"/>
      <c r="MYX74" s="1241"/>
      <c r="MYY74" s="1241"/>
      <c r="MYZ74" s="1241"/>
      <c r="MZA74" s="1241"/>
      <c r="MZB74" s="1241"/>
      <c r="MZC74" s="1241"/>
      <c r="MZD74" s="1241"/>
      <c r="MZE74" s="1241"/>
      <c r="MZF74" s="1241"/>
      <c r="MZG74" s="1241"/>
      <c r="MZH74" s="1241"/>
      <c r="MZI74" s="1241"/>
      <c r="MZJ74" s="1241"/>
      <c r="MZK74" s="1241"/>
      <c r="MZL74" s="1241"/>
      <c r="MZM74" s="1241"/>
      <c r="MZN74" s="1241"/>
      <c r="MZO74" s="1241"/>
      <c r="MZP74" s="1241"/>
      <c r="MZQ74" s="1241"/>
      <c r="MZR74" s="1241"/>
      <c r="MZS74" s="1241"/>
      <c r="MZT74" s="1241"/>
      <c r="MZU74" s="1241"/>
      <c r="MZV74" s="1241"/>
      <c r="MZW74" s="1241"/>
      <c r="MZX74" s="1241"/>
      <c r="MZY74" s="1241"/>
      <c r="MZZ74" s="1241"/>
      <c r="NAA74" s="1241"/>
      <c r="NAB74" s="1241"/>
      <c r="NAC74" s="1241"/>
      <c r="NAD74" s="1241"/>
      <c r="NAE74" s="1241"/>
      <c r="NAF74" s="1241"/>
      <c r="NAG74" s="1241"/>
      <c r="NAH74" s="1241"/>
      <c r="NAI74" s="1241"/>
      <c r="NAJ74" s="1241"/>
      <c r="NAK74" s="1241"/>
      <c r="NAL74" s="1241"/>
      <c r="NAM74" s="1241"/>
      <c r="NAN74" s="1241"/>
      <c r="NAO74" s="1241"/>
      <c r="NAP74" s="1241"/>
      <c r="NAQ74" s="1241"/>
      <c r="NAR74" s="1241"/>
      <c r="NAS74" s="1241"/>
      <c r="NAT74" s="1241"/>
      <c r="NAU74" s="1241"/>
      <c r="NAV74" s="1241"/>
      <c r="NAW74" s="1241"/>
      <c r="NAX74" s="1241"/>
      <c r="NAY74" s="1241"/>
      <c r="NAZ74" s="1241"/>
      <c r="NBA74" s="1241"/>
      <c r="NBB74" s="1241"/>
      <c r="NBC74" s="1241"/>
      <c r="NBD74" s="1241"/>
      <c r="NBE74" s="1241"/>
      <c r="NBF74" s="1241"/>
      <c r="NBG74" s="1241"/>
      <c r="NBH74" s="1241"/>
      <c r="NBI74" s="1241"/>
      <c r="NBJ74" s="1241"/>
      <c r="NBK74" s="1241"/>
      <c r="NBL74" s="1241"/>
      <c r="NBM74" s="1241"/>
      <c r="NBN74" s="1241"/>
      <c r="NBO74" s="1241"/>
      <c r="NBP74" s="1241"/>
      <c r="NBQ74" s="1241"/>
      <c r="NBR74" s="1241"/>
      <c r="NBS74" s="1241"/>
      <c r="NBT74" s="1241"/>
      <c r="NBU74" s="1241"/>
      <c r="NBV74" s="1241"/>
      <c r="NBW74" s="1241"/>
      <c r="NBX74" s="1241"/>
      <c r="NBY74" s="1241"/>
      <c r="NBZ74" s="1241"/>
      <c r="NCA74" s="1241"/>
      <c r="NCB74" s="1241"/>
      <c r="NCC74" s="1241"/>
      <c r="NCD74" s="1241"/>
      <c r="NCE74" s="1241"/>
      <c r="NCF74" s="1241"/>
      <c r="NCG74" s="1241"/>
      <c r="NCH74" s="1241"/>
      <c r="NCI74" s="1241"/>
      <c r="NCJ74" s="1241"/>
      <c r="NCK74" s="1241"/>
      <c r="NCL74" s="1241"/>
      <c r="NCM74" s="1241"/>
      <c r="NCN74" s="1241"/>
      <c r="NCO74" s="1241"/>
      <c r="NCP74" s="1241"/>
      <c r="NCQ74" s="1241"/>
      <c r="NCR74" s="1241"/>
      <c r="NCS74" s="1241"/>
      <c r="NCT74" s="1241"/>
      <c r="NCU74" s="1241"/>
      <c r="NCV74" s="1241"/>
      <c r="NCW74" s="1241"/>
      <c r="NCX74" s="1241"/>
      <c r="NCY74" s="1241"/>
      <c r="NCZ74" s="1241"/>
      <c r="NDA74" s="1241"/>
      <c r="NDB74" s="1241"/>
      <c r="NDC74" s="1241"/>
      <c r="NDD74" s="1241"/>
      <c r="NDE74" s="1241"/>
      <c r="NDF74" s="1241"/>
      <c r="NDG74" s="1241"/>
      <c r="NDH74" s="1241"/>
      <c r="NDI74" s="1241"/>
      <c r="NDJ74" s="1241"/>
      <c r="NDK74" s="1241"/>
      <c r="NDL74" s="1241"/>
      <c r="NDM74" s="1241"/>
      <c r="NDN74" s="1241"/>
      <c r="NDO74" s="1241"/>
      <c r="NDP74" s="1241"/>
      <c r="NDQ74" s="1241"/>
      <c r="NDR74" s="1241"/>
      <c r="NDS74" s="1241"/>
      <c r="NDT74" s="1241"/>
      <c r="NDU74" s="1241"/>
      <c r="NDV74" s="1241"/>
      <c r="NDW74" s="1241"/>
      <c r="NDX74" s="1241"/>
      <c r="NDY74" s="1241"/>
      <c r="NDZ74" s="1241"/>
      <c r="NEA74" s="1241"/>
      <c r="NEB74" s="1241"/>
      <c r="NEC74" s="1241"/>
      <c r="NED74" s="1241"/>
      <c r="NEE74" s="1241"/>
      <c r="NEF74" s="1241"/>
      <c r="NEG74" s="1241"/>
      <c r="NEH74" s="1241"/>
      <c r="NEI74" s="1241"/>
      <c r="NEJ74" s="1241"/>
      <c r="NEK74" s="1241"/>
      <c r="NEL74" s="1241"/>
      <c r="NEM74" s="1241"/>
      <c r="NEN74" s="1241"/>
      <c r="NEO74" s="1241"/>
      <c r="NEP74" s="1241"/>
      <c r="NEQ74" s="1241"/>
      <c r="NER74" s="1241"/>
      <c r="NES74" s="1241"/>
      <c r="NET74" s="1241"/>
      <c r="NEU74" s="1241"/>
      <c r="NEV74" s="1241"/>
      <c r="NEW74" s="1241"/>
      <c r="NEX74" s="1241"/>
      <c r="NEY74" s="1241"/>
      <c r="NEZ74" s="1241"/>
      <c r="NFA74" s="1241"/>
      <c r="NFB74" s="1241"/>
      <c r="NFC74" s="1241"/>
      <c r="NFD74" s="1241"/>
      <c r="NFE74" s="1241"/>
      <c r="NFF74" s="1241"/>
      <c r="NFG74" s="1241"/>
      <c r="NFH74" s="1241"/>
      <c r="NFI74" s="1241"/>
      <c r="NFJ74" s="1241"/>
      <c r="NFK74" s="1241"/>
      <c r="NFL74" s="1241"/>
      <c r="NFM74" s="1241"/>
      <c r="NFN74" s="1241"/>
      <c r="NFO74" s="1241"/>
      <c r="NFP74" s="1241"/>
      <c r="NFQ74" s="1241"/>
      <c r="NFR74" s="1241"/>
      <c r="NFS74" s="1241"/>
      <c r="NFT74" s="1241"/>
      <c r="NFU74" s="1241"/>
      <c r="NFV74" s="1241"/>
      <c r="NFW74" s="1241"/>
      <c r="NFX74" s="1241"/>
      <c r="NFY74" s="1241"/>
      <c r="NFZ74" s="1241"/>
      <c r="NGA74" s="1241"/>
      <c r="NGB74" s="1241"/>
      <c r="NGC74" s="1241"/>
      <c r="NGD74" s="1241"/>
      <c r="NGE74" s="1241"/>
      <c r="NGF74" s="1241"/>
      <c r="NGG74" s="1241"/>
      <c r="NGH74" s="1241"/>
      <c r="NGI74" s="1241"/>
      <c r="NGJ74" s="1241"/>
      <c r="NGK74" s="1241"/>
      <c r="NGL74" s="1241"/>
      <c r="NGM74" s="1241"/>
      <c r="NGN74" s="1241"/>
      <c r="NGO74" s="1241"/>
      <c r="NGP74" s="1241"/>
      <c r="NGQ74" s="1241"/>
      <c r="NGR74" s="1241"/>
      <c r="NGS74" s="1241"/>
      <c r="NGT74" s="1241"/>
      <c r="NGU74" s="1241"/>
      <c r="NGV74" s="1241"/>
      <c r="NGW74" s="1241"/>
      <c r="NGX74" s="1241"/>
      <c r="NGY74" s="1241"/>
      <c r="NGZ74" s="1241"/>
      <c r="NHA74" s="1241"/>
      <c r="NHB74" s="1241"/>
      <c r="NHC74" s="1241"/>
      <c r="NHD74" s="1241"/>
      <c r="NHE74" s="1241"/>
      <c r="NHF74" s="1241"/>
      <c r="NHG74" s="1241"/>
      <c r="NHH74" s="1241"/>
      <c r="NHI74" s="1241"/>
      <c r="NHJ74" s="1241"/>
      <c r="NHK74" s="1241"/>
      <c r="NHL74" s="1241"/>
      <c r="NHM74" s="1241"/>
      <c r="NHN74" s="1241"/>
      <c r="NHO74" s="1241"/>
      <c r="NHP74" s="1241"/>
      <c r="NHQ74" s="1241"/>
      <c r="NHR74" s="1241"/>
      <c r="NHS74" s="1241"/>
      <c r="NHT74" s="1241"/>
      <c r="NHU74" s="1241"/>
      <c r="NHV74" s="1241"/>
      <c r="NHW74" s="1241"/>
      <c r="NHX74" s="1241"/>
      <c r="NHY74" s="1241"/>
      <c r="NHZ74" s="1241"/>
      <c r="NIA74" s="1241"/>
      <c r="NIB74" s="1241"/>
      <c r="NIC74" s="1241"/>
      <c r="NID74" s="1241"/>
      <c r="NIE74" s="1241"/>
      <c r="NIF74" s="1241"/>
      <c r="NIG74" s="1241"/>
      <c r="NIH74" s="1241"/>
      <c r="NII74" s="1241"/>
      <c r="NIJ74" s="1241"/>
      <c r="NIK74" s="1241"/>
      <c r="NIL74" s="1241"/>
      <c r="NIM74" s="1241"/>
      <c r="NIN74" s="1241"/>
      <c r="NIO74" s="1241"/>
      <c r="NIP74" s="1241"/>
      <c r="NIQ74" s="1241"/>
      <c r="NIR74" s="1241"/>
      <c r="NIS74" s="1241"/>
      <c r="NIT74" s="1241"/>
      <c r="NIU74" s="1241"/>
      <c r="NIV74" s="1241"/>
      <c r="NIW74" s="1241"/>
      <c r="NIX74" s="1241"/>
      <c r="NIY74" s="1241"/>
      <c r="NIZ74" s="1241"/>
      <c r="NJA74" s="1241"/>
      <c r="NJB74" s="1241"/>
      <c r="NJC74" s="1241"/>
      <c r="NJD74" s="1241"/>
      <c r="NJE74" s="1241"/>
      <c r="NJF74" s="1241"/>
      <c r="NJG74" s="1241"/>
      <c r="NJH74" s="1241"/>
      <c r="NJI74" s="1241"/>
      <c r="NJJ74" s="1241"/>
      <c r="NJK74" s="1241"/>
      <c r="NJL74" s="1241"/>
      <c r="NJM74" s="1241"/>
      <c r="NJN74" s="1241"/>
      <c r="NJO74" s="1241"/>
      <c r="NJP74" s="1241"/>
      <c r="NJQ74" s="1241"/>
      <c r="NJR74" s="1241"/>
      <c r="NJS74" s="1241"/>
      <c r="NJT74" s="1241"/>
      <c r="NJU74" s="1241"/>
      <c r="NJV74" s="1241"/>
      <c r="NJW74" s="1241"/>
      <c r="NJX74" s="1241"/>
      <c r="NJY74" s="1241"/>
      <c r="NJZ74" s="1241"/>
      <c r="NKA74" s="1241"/>
      <c r="NKB74" s="1241"/>
      <c r="NKC74" s="1241"/>
      <c r="NKD74" s="1241"/>
      <c r="NKE74" s="1241"/>
      <c r="NKF74" s="1241"/>
      <c r="NKG74" s="1241"/>
      <c r="NKH74" s="1241"/>
      <c r="NKI74" s="1241"/>
      <c r="NKJ74" s="1241"/>
      <c r="NKK74" s="1241"/>
      <c r="NKL74" s="1241"/>
      <c r="NKM74" s="1241"/>
      <c r="NKN74" s="1241"/>
      <c r="NKO74" s="1241"/>
      <c r="NKP74" s="1241"/>
      <c r="NKQ74" s="1241"/>
      <c r="NKR74" s="1241"/>
      <c r="NKS74" s="1241"/>
      <c r="NKT74" s="1241"/>
      <c r="NKU74" s="1241"/>
      <c r="NKV74" s="1241"/>
      <c r="NKW74" s="1241"/>
      <c r="NKX74" s="1241"/>
      <c r="NKY74" s="1241"/>
      <c r="NKZ74" s="1241"/>
      <c r="NLA74" s="1241"/>
      <c r="NLB74" s="1241"/>
      <c r="NLC74" s="1241"/>
      <c r="NLD74" s="1241"/>
      <c r="NLE74" s="1241"/>
      <c r="NLF74" s="1241"/>
      <c r="NLG74" s="1241"/>
      <c r="NLH74" s="1241"/>
      <c r="NLI74" s="1241"/>
      <c r="NLJ74" s="1241"/>
      <c r="NLK74" s="1241"/>
      <c r="NLL74" s="1241"/>
      <c r="NLM74" s="1241"/>
      <c r="NLN74" s="1241"/>
      <c r="NLO74" s="1241"/>
      <c r="NLP74" s="1241"/>
      <c r="NLQ74" s="1241"/>
      <c r="NLR74" s="1241"/>
      <c r="NLS74" s="1241"/>
      <c r="NLT74" s="1241"/>
      <c r="NLU74" s="1241"/>
      <c r="NLV74" s="1241"/>
      <c r="NLW74" s="1241"/>
      <c r="NLX74" s="1241"/>
      <c r="NLY74" s="1241"/>
      <c r="NLZ74" s="1241"/>
      <c r="NMA74" s="1241"/>
      <c r="NMB74" s="1241"/>
      <c r="NMC74" s="1241"/>
      <c r="NMD74" s="1241"/>
      <c r="NME74" s="1241"/>
      <c r="NMF74" s="1241"/>
      <c r="NMG74" s="1241"/>
      <c r="NMH74" s="1241"/>
      <c r="NMI74" s="1241"/>
      <c r="NMJ74" s="1241"/>
      <c r="NMK74" s="1241"/>
      <c r="NML74" s="1241"/>
      <c r="NMM74" s="1241"/>
      <c r="NMN74" s="1241"/>
      <c r="NMO74" s="1241"/>
      <c r="NMP74" s="1241"/>
      <c r="NMQ74" s="1241"/>
      <c r="NMR74" s="1241"/>
      <c r="NMS74" s="1241"/>
      <c r="NMT74" s="1241"/>
      <c r="NMU74" s="1241"/>
      <c r="NMV74" s="1241"/>
      <c r="NMW74" s="1241"/>
      <c r="NMX74" s="1241"/>
      <c r="NMY74" s="1241"/>
      <c r="NMZ74" s="1241"/>
      <c r="NNA74" s="1241"/>
      <c r="NNB74" s="1241"/>
      <c r="NNC74" s="1241"/>
      <c r="NND74" s="1241"/>
      <c r="NNE74" s="1241"/>
      <c r="NNF74" s="1241"/>
      <c r="NNG74" s="1241"/>
      <c r="NNH74" s="1241"/>
      <c r="NNI74" s="1241"/>
      <c r="NNJ74" s="1241"/>
      <c r="NNK74" s="1241"/>
      <c r="NNL74" s="1241"/>
      <c r="NNM74" s="1241"/>
      <c r="NNN74" s="1241"/>
      <c r="NNO74" s="1241"/>
      <c r="NNP74" s="1241"/>
      <c r="NNQ74" s="1241"/>
      <c r="NNR74" s="1241"/>
      <c r="NNS74" s="1241"/>
      <c r="NNT74" s="1241"/>
      <c r="NNU74" s="1241"/>
      <c r="NNV74" s="1241"/>
      <c r="NNW74" s="1241"/>
      <c r="NNX74" s="1241"/>
      <c r="NNY74" s="1241"/>
      <c r="NNZ74" s="1241"/>
      <c r="NOA74" s="1241"/>
      <c r="NOB74" s="1241"/>
      <c r="NOC74" s="1241"/>
      <c r="NOD74" s="1241"/>
      <c r="NOE74" s="1241"/>
      <c r="NOF74" s="1241"/>
      <c r="NOG74" s="1241"/>
      <c r="NOH74" s="1241"/>
      <c r="NOI74" s="1241"/>
      <c r="NOJ74" s="1241"/>
      <c r="NOK74" s="1241"/>
      <c r="NOL74" s="1241"/>
      <c r="NOM74" s="1241"/>
      <c r="NON74" s="1241"/>
      <c r="NOO74" s="1241"/>
      <c r="NOP74" s="1241"/>
      <c r="NOQ74" s="1241"/>
      <c r="NOR74" s="1241"/>
      <c r="NOS74" s="1241"/>
      <c r="NOT74" s="1241"/>
      <c r="NOU74" s="1241"/>
      <c r="NOV74" s="1241"/>
      <c r="NOW74" s="1241"/>
      <c r="NOX74" s="1241"/>
      <c r="NOY74" s="1241"/>
      <c r="NOZ74" s="1241"/>
      <c r="NPA74" s="1241"/>
      <c r="NPB74" s="1241"/>
      <c r="NPC74" s="1241"/>
      <c r="NPD74" s="1241"/>
      <c r="NPE74" s="1241"/>
      <c r="NPF74" s="1241"/>
      <c r="NPG74" s="1241"/>
      <c r="NPH74" s="1241"/>
      <c r="NPI74" s="1241"/>
      <c r="NPJ74" s="1241"/>
      <c r="NPK74" s="1241"/>
      <c r="NPL74" s="1241"/>
      <c r="NPM74" s="1241"/>
      <c r="NPN74" s="1241"/>
      <c r="NPO74" s="1241"/>
      <c r="NPP74" s="1241"/>
      <c r="NPQ74" s="1241"/>
      <c r="NPR74" s="1241"/>
      <c r="NPS74" s="1241"/>
      <c r="NPT74" s="1241"/>
      <c r="NPU74" s="1241"/>
      <c r="NPV74" s="1241"/>
      <c r="NPW74" s="1241"/>
      <c r="NPX74" s="1241"/>
      <c r="NPY74" s="1241"/>
      <c r="NPZ74" s="1241"/>
      <c r="NQA74" s="1241"/>
      <c r="NQB74" s="1241"/>
      <c r="NQC74" s="1241"/>
      <c r="NQD74" s="1241"/>
      <c r="NQE74" s="1241"/>
      <c r="NQF74" s="1241"/>
      <c r="NQG74" s="1241"/>
      <c r="NQH74" s="1241"/>
      <c r="NQI74" s="1241"/>
      <c r="NQJ74" s="1241"/>
      <c r="NQK74" s="1241"/>
      <c r="NQL74" s="1241"/>
      <c r="NQM74" s="1241"/>
      <c r="NQN74" s="1241"/>
      <c r="NQO74" s="1241"/>
      <c r="NQP74" s="1241"/>
      <c r="NQQ74" s="1241"/>
      <c r="NQR74" s="1241"/>
      <c r="NQS74" s="1241"/>
      <c r="NQT74" s="1241"/>
      <c r="NQU74" s="1241"/>
      <c r="NQV74" s="1241"/>
      <c r="NQW74" s="1241"/>
      <c r="NQX74" s="1241"/>
      <c r="NQY74" s="1241"/>
      <c r="NQZ74" s="1241"/>
      <c r="NRA74" s="1241"/>
      <c r="NRB74" s="1241"/>
      <c r="NRC74" s="1241"/>
      <c r="NRD74" s="1241"/>
      <c r="NRE74" s="1241"/>
      <c r="NRF74" s="1241"/>
      <c r="NRG74" s="1241"/>
      <c r="NRH74" s="1241"/>
      <c r="NRI74" s="1241"/>
      <c r="NRJ74" s="1241"/>
      <c r="NRK74" s="1241"/>
      <c r="NRL74" s="1241"/>
      <c r="NRM74" s="1241"/>
      <c r="NRN74" s="1241"/>
      <c r="NRO74" s="1241"/>
      <c r="NRP74" s="1241"/>
      <c r="NRQ74" s="1241"/>
      <c r="NRR74" s="1241"/>
      <c r="NRS74" s="1241"/>
      <c r="NRT74" s="1241"/>
      <c r="NRU74" s="1241"/>
      <c r="NRV74" s="1241"/>
      <c r="NRW74" s="1241"/>
      <c r="NRX74" s="1241"/>
      <c r="NRY74" s="1241"/>
      <c r="NRZ74" s="1241"/>
      <c r="NSA74" s="1241"/>
      <c r="NSB74" s="1241"/>
      <c r="NSC74" s="1241"/>
      <c r="NSD74" s="1241"/>
      <c r="NSE74" s="1241"/>
      <c r="NSF74" s="1241"/>
      <c r="NSG74" s="1241"/>
      <c r="NSH74" s="1241"/>
      <c r="NSI74" s="1241"/>
      <c r="NSJ74" s="1241"/>
      <c r="NSK74" s="1241"/>
      <c r="NSL74" s="1241"/>
      <c r="NSM74" s="1241"/>
      <c r="NSN74" s="1241"/>
      <c r="NSO74" s="1241"/>
      <c r="NSP74" s="1241"/>
      <c r="NSQ74" s="1241"/>
      <c r="NSR74" s="1241"/>
      <c r="NSS74" s="1241"/>
      <c r="NST74" s="1241"/>
      <c r="NSU74" s="1241"/>
      <c r="NSV74" s="1241"/>
      <c r="NSW74" s="1241"/>
      <c r="NSX74" s="1241"/>
      <c r="NSY74" s="1241"/>
      <c r="NSZ74" s="1241"/>
      <c r="NTA74" s="1241"/>
      <c r="NTB74" s="1241"/>
      <c r="NTC74" s="1241"/>
      <c r="NTD74" s="1241"/>
      <c r="NTE74" s="1241"/>
      <c r="NTF74" s="1241"/>
      <c r="NTG74" s="1241"/>
      <c r="NTH74" s="1241"/>
      <c r="NTI74" s="1241"/>
      <c r="NTJ74" s="1241"/>
      <c r="NTK74" s="1241"/>
      <c r="NTL74" s="1241"/>
      <c r="NTM74" s="1241"/>
      <c r="NTN74" s="1241"/>
      <c r="NTO74" s="1241"/>
      <c r="NTP74" s="1241"/>
      <c r="NTQ74" s="1241"/>
      <c r="NTR74" s="1241"/>
      <c r="NTS74" s="1241"/>
      <c r="NTT74" s="1241"/>
      <c r="NTU74" s="1241"/>
      <c r="NTV74" s="1241"/>
      <c r="NTW74" s="1241"/>
      <c r="NTX74" s="1241"/>
      <c r="NTY74" s="1241"/>
      <c r="NTZ74" s="1241"/>
      <c r="NUA74" s="1241"/>
      <c r="NUB74" s="1241"/>
      <c r="NUC74" s="1241"/>
      <c r="NUD74" s="1241"/>
      <c r="NUE74" s="1241"/>
      <c r="NUF74" s="1241"/>
      <c r="NUG74" s="1241"/>
      <c r="NUH74" s="1241"/>
      <c r="NUI74" s="1241"/>
      <c r="NUJ74" s="1241"/>
      <c r="NUK74" s="1241"/>
      <c r="NUL74" s="1241"/>
      <c r="NUM74" s="1241"/>
      <c r="NUN74" s="1241"/>
      <c r="NUO74" s="1241"/>
      <c r="NUP74" s="1241"/>
      <c r="NUQ74" s="1241"/>
      <c r="NUR74" s="1241"/>
      <c r="NUS74" s="1241"/>
      <c r="NUT74" s="1241"/>
      <c r="NUU74" s="1241"/>
      <c r="NUV74" s="1241"/>
      <c r="NUW74" s="1241"/>
      <c r="NUX74" s="1241"/>
      <c r="NUY74" s="1241"/>
      <c r="NUZ74" s="1241"/>
      <c r="NVA74" s="1241"/>
      <c r="NVB74" s="1241"/>
      <c r="NVC74" s="1241"/>
      <c r="NVD74" s="1241"/>
      <c r="NVE74" s="1241"/>
      <c r="NVF74" s="1241"/>
      <c r="NVG74" s="1241"/>
      <c r="NVH74" s="1241"/>
      <c r="NVI74" s="1241"/>
      <c r="NVJ74" s="1241"/>
      <c r="NVK74" s="1241"/>
      <c r="NVL74" s="1241"/>
      <c r="NVM74" s="1241"/>
      <c r="NVN74" s="1241"/>
      <c r="NVO74" s="1241"/>
      <c r="NVP74" s="1241"/>
      <c r="NVQ74" s="1241"/>
      <c r="NVR74" s="1241"/>
      <c r="NVS74" s="1241"/>
      <c r="NVT74" s="1241"/>
      <c r="NVU74" s="1241"/>
      <c r="NVV74" s="1241"/>
      <c r="NVW74" s="1241"/>
      <c r="NVX74" s="1241"/>
      <c r="NVY74" s="1241"/>
      <c r="NVZ74" s="1241"/>
      <c r="NWA74" s="1241"/>
      <c r="NWB74" s="1241"/>
      <c r="NWC74" s="1241"/>
      <c r="NWD74" s="1241"/>
      <c r="NWE74" s="1241"/>
      <c r="NWF74" s="1241"/>
      <c r="NWG74" s="1241"/>
      <c r="NWH74" s="1241"/>
      <c r="NWI74" s="1241"/>
      <c r="NWJ74" s="1241"/>
      <c r="NWK74" s="1241"/>
      <c r="NWL74" s="1241"/>
      <c r="NWM74" s="1241"/>
      <c r="NWN74" s="1241"/>
      <c r="NWO74" s="1241"/>
      <c r="NWP74" s="1241"/>
      <c r="NWQ74" s="1241"/>
      <c r="NWR74" s="1241"/>
      <c r="NWS74" s="1241"/>
      <c r="NWT74" s="1241"/>
      <c r="NWU74" s="1241"/>
      <c r="NWV74" s="1241"/>
      <c r="NWW74" s="1241"/>
      <c r="NWX74" s="1241"/>
      <c r="NWY74" s="1241"/>
      <c r="NWZ74" s="1241"/>
      <c r="NXA74" s="1241"/>
      <c r="NXB74" s="1241"/>
      <c r="NXC74" s="1241"/>
      <c r="NXD74" s="1241"/>
      <c r="NXE74" s="1241"/>
      <c r="NXF74" s="1241"/>
      <c r="NXG74" s="1241"/>
      <c r="NXH74" s="1241"/>
      <c r="NXI74" s="1241"/>
      <c r="NXJ74" s="1241"/>
      <c r="NXK74" s="1241"/>
      <c r="NXL74" s="1241"/>
      <c r="NXM74" s="1241"/>
      <c r="NXN74" s="1241"/>
      <c r="NXO74" s="1241"/>
      <c r="NXP74" s="1241"/>
      <c r="NXQ74" s="1241"/>
      <c r="NXR74" s="1241"/>
      <c r="NXS74" s="1241"/>
      <c r="NXT74" s="1241"/>
      <c r="NXU74" s="1241"/>
      <c r="NXV74" s="1241"/>
      <c r="NXW74" s="1241"/>
      <c r="NXX74" s="1241"/>
      <c r="NXY74" s="1241"/>
      <c r="NXZ74" s="1241"/>
      <c r="NYA74" s="1241"/>
      <c r="NYB74" s="1241"/>
      <c r="NYC74" s="1241"/>
      <c r="NYD74" s="1241"/>
      <c r="NYE74" s="1241"/>
      <c r="NYF74" s="1241"/>
      <c r="NYG74" s="1241"/>
      <c r="NYH74" s="1241"/>
      <c r="NYI74" s="1241"/>
      <c r="NYJ74" s="1241"/>
      <c r="NYK74" s="1241"/>
      <c r="NYL74" s="1241"/>
      <c r="NYM74" s="1241"/>
      <c r="NYN74" s="1241"/>
      <c r="NYO74" s="1241"/>
      <c r="NYP74" s="1241"/>
      <c r="NYQ74" s="1241"/>
      <c r="NYR74" s="1241"/>
      <c r="NYS74" s="1241"/>
      <c r="NYT74" s="1241"/>
      <c r="NYU74" s="1241"/>
      <c r="NYV74" s="1241"/>
      <c r="NYW74" s="1241"/>
      <c r="NYX74" s="1241"/>
      <c r="NYY74" s="1241"/>
      <c r="NYZ74" s="1241"/>
      <c r="NZA74" s="1241"/>
      <c r="NZB74" s="1241"/>
      <c r="NZC74" s="1241"/>
      <c r="NZD74" s="1241"/>
      <c r="NZE74" s="1241"/>
      <c r="NZF74" s="1241"/>
      <c r="NZG74" s="1241"/>
      <c r="NZH74" s="1241"/>
      <c r="NZI74" s="1241"/>
      <c r="NZJ74" s="1241"/>
      <c r="NZK74" s="1241"/>
      <c r="NZL74" s="1241"/>
      <c r="NZM74" s="1241"/>
      <c r="NZN74" s="1241"/>
      <c r="NZO74" s="1241"/>
      <c r="NZP74" s="1241"/>
      <c r="NZQ74" s="1241"/>
      <c r="NZR74" s="1241"/>
      <c r="NZS74" s="1241"/>
      <c r="NZT74" s="1241"/>
      <c r="NZU74" s="1241"/>
      <c r="NZV74" s="1241"/>
      <c r="NZW74" s="1241"/>
      <c r="NZX74" s="1241"/>
      <c r="NZY74" s="1241"/>
      <c r="NZZ74" s="1241"/>
      <c r="OAA74" s="1241"/>
      <c r="OAB74" s="1241"/>
      <c r="OAC74" s="1241"/>
      <c r="OAD74" s="1241"/>
      <c r="OAE74" s="1241"/>
      <c r="OAF74" s="1241"/>
      <c r="OAG74" s="1241"/>
      <c r="OAH74" s="1241"/>
      <c r="OAI74" s="1241"/>
      <c r="OAJ74" s="1241"/>
      <c r="OAK74" s="1241"/>
      <c r="OAL74" s="1241"/>
      <c r="OAM74" s="1241"/>
      <c r="OAN74" s="1241"/>
      <c r="OAO74" s="1241"/>
      <c r="OAP74" s="1241"/>
      <c r="OAQ74" s="1241"/>
      <c r="OAR74" s="1241"/>
      <c r="OAS74" s="1241"/>
      <c r="OAT74" s="1241"/>
      <c r="OAU74" s="1241"/>
      <c r="OAV74" s="1241"/>
      <c r="OAW74" s="1241"/>
      <c r="OAX74" s="1241"/>
      <c r="OAY74" s="1241"/>
      <c r="OAZ74" s="1241"/>
      <c r="OBA74" s="1241"/>
      <c r="OBB74" s="1241"/>
      <c r="OBC74" s="1241"/>
      <c r="OBD74" s="1241"/>
      <c r="OBE74" s="1241"/>
      <c r="OBF74" s="1241"/>
      <c r="OBG74" s="1241"/>
      <c r="OBH74" s="1241"/>
      <c r="OBI74" s="1241"/>
      <c r="OBJ74" s="1241"/>
      <c r="OBK74" s="1241"/>
      <c r="OBL74" s="1241"/>
      <c r="OBM74" s="1241"/>
      <c r="OBN74" s="1241"/>
      <c r="OBO74" s="1241"/>
      <c r="OBP74" s="1241"/>
      <c r="OBQ74" s="1241"/>
      <c r="OBR74" s="1241"/>
      <c r="OBS74" s="1241"/>
      <c r="OBT74" s="1241"/>
      <c r="OBU74" s="1241"/>
      <c r="OBV74" s="1241"/>
      <c r="OBW74" s="1241"/>
      <c r="OBX74" s="1241"/>
      <c r="OBY74" s="1241"/>
      <c r="OBZ74" s="1241"/>
      <c r="OCA74" s="1241"/>
      <c r="OCB74" s="1241"/>
      <c r="OCC74" s="1241"/>
      <c r="OCD74" s="1241"/>
      <c r="OCE74" s="1241"/>
      <c r="OCF74" s="1241"/>
      <c r="OCG74" s="1241"/>
      <c r="OCH74" s="1241"/>
      <c r="OCI74" s="1241"/>
      <c r="OCJ74" s="1241"/>
      <c r="OCK74" s="1241"/>
      <c r="OCL74" s="1241"/>
      <c r="OCM74" s="1241"/>
      <c r="OCN74" s="1241"/>
      <c r="OCO74" s="1241"/>
      <c r="OCP74" s="1241"/>
      <c r="OCQ74" s="1241"/>
      <c r="OCR74" s="1241"/>
      <c r="OCS74" s="1241"/>
      <c r="OCT74" s="1241"/>
      <c r="OCU74" s="1241"/>
      <c r="OCV74" s="1241"/>
      <c r="OCW74" s="1241"/>
      <c r="OCX74" s="1241"/>
      <c r="OCY74" s="1241"/>
      <c r="OCZ74" s="1241"/>
      <c r="ODA74" s="1241"/>
      <c r="ODB74" s="1241"/>
      <c r="ODC74" s="1241"/>
      <c r="ODD74" s="1241"/>
      <c r="ODE74" s="1241"/>
      <c r="ODF74" s="1241"/>
      <c r="ODG74" s="1241"/>
      <c r="ODH74" s="1241"/>
      <c r="ODI74" s="1241"/>
      <c r="ODJ74" s="1241"/>
      <c r="ODK74" s="1241"/>
      <c r="ODL74" s="1241"/>
      <c r="ODM74" s="1241"/>
      <c r="ODN74" s="1241"/>
      <c r="ODO74" s="1241"/>
      <c r="ODP74" s="1241"/>
      <c r="ODQ74" s="1241"/>
      <c r="ODR74" s="1241"/>
      <c r="ODS74" s="1241"/>
      <c r="ODT74" s="1241"/>
      <c r="ODU74" s="1241"/>
      <c r="ODV74" s="1241"/>
      <c r="ODW74" s="1241"/>
      <c r="ODX74" s="1241"/>
      <c r="ODY74" s="1241"/>
      <c r="ODZ74" s="1241"/>
      <c r="OEA74" s="1241"/>
      <c r="OEB74" s="1241"/>
      <c r="OEC74" s="1241"/>
      <c r="OED74" s="1241"/>
      <c r="OEE74" s="1241"/>
      <c r="OEF74" s="1241"/>
      <c r="OEG74" s="1241"/>
      <c r="OEH74" s="1241"/>
      <c r="OEI74" s="1241"/>
      <c r="OEJ74" s="1241"/>
      <c r="OEK74" s="1241"/>
      <c r="OEL74" s="1241"/>
      <c r="OEM74" s="1241"/>
      <c r="OEN74" s="1241"/>
      <c r="OEO74" s="1241"/>
      <c r="OEP74" s="1241"/>
      <c r="OEQ74" s="1241"/>
      <c r="OER74" s="1241"/>
      <c r="OES74" s="1241"/>
      <c r="OET74" s="1241"/>
      <c r="OEU74" s="1241"/>
      <c r="OEV74" s="1241"/>
      <c r="OEW74" s="1241"/>
      <c r="OEX74" s="1241"/>
      <c r="OEY74" s="1241"/>
      <c r="OEZ74" s="1241"/>
      <c r="OFA74" s="1241"/>
      <c r="OFB74" s="1241"/>
      <c r="OFC74" s="1241"/>
      <c r="OFD74" s="1241"/>
      <c r="OFE74" s="1241"/>
      <c r="OFF74" s="1241"/>
      <c r="OFG74" s="1241"/>
      <c r="OFH74" s="1241"/>
      <c r="OFI74" s="1241"/>
      <c r="OFJ74" s="1241"/>
      <c r="OFK74" s="1241"/>
      <c r="OFL74" s="1241"/>
      <c r="OFM74" s="1241"/>
      <c r="OFN74" s="1241"/>
      <c r="OFO74" s="1241"/>
      <c r="OFP74" s="1241"/>
      <c r="OFQ74" s="1241"/>
      <c r="OFR74" s="1241"/>
      <c r="OFS74" s="1241"/>
      <c r="OFT74" s="1241"/>
      <c r="OFU74" s="1241"/>
      <c r="OFV74" s="1241"/>
      <c r="OFW74" s="1241"/>
      <c r="OFX74" s="1241"/>
      <c r="OFY74" s="1241"/>
      <c r="OFZ74" s="1241"/>
      <c r="OGA74" s="1241"/>
      <c r="OGB74" s="1241"/>
      <c r="OGC74" s="1241"/>
      <c r="OGD74" s="1241"/>
      <c r="OGE74" s="1241"/>
      <c r="OGF74" s="1241"/>
      <c r="OGG74" s="1241"/>
      <c r="OGH74" s="1241"/>
      <c r="OGI74" s="1241"/>
      <c r="OGJ74" s="1241"/>
      <c r="OGK74" s="1241"/>
      <c r="OGL74" s="1241"/>
      <c r="OGM74" s="1241"/>
      <c r="OGN74" s="1241"/>
      <c r="OGO74" s="1241"/>
      <c r="OGP74" s="1241"/>
      <c r="OGQ74" s="1241"/>
      <c r="OGR74" s="1241"/>
      <c r="OGS74" s="1241"/>
      <c r="OGT74" s="1241"/>
      <c r="OGU74" s="1241"/>
      <c r="OGV74" s="1241"/>
      <c r="OGW74" s="1241"/>
      <c r="OGX74" s="1241"/>
      <c r="OGY74" s="1241"/>
      <c r="OGZ74" s="1241"/>
      <c r="OHA74" s="1241"/>
      <c r="OHB74" s="1241"/>
      <c r="OHC74" s="1241"/>
      <c r="OHD74" s="1241"/>
      <c r="OHE74" s="1241"/>
      <c r="OHF74" s="1241"/>
      <c r="OHG74" s="1241"/>
      <c r="OHH74" s="1241"/>
      <c r="OHI74" s="1241"/>
      <c r="OHJ74" s="1241"/>
      <c r="OHK74" s="1241"/>
      <c r="OHL74" s="1241"/>
      <c r="OHM74" s="1241"/>
      <c r="OHN74" s="1241"/>
      <c r="OHO74" s="1241"/>
      <c r="OHP74" s="1241"/>
      <c r="OHQ74" s="1241"/>
      <c r="OHR74" s="1241"/>
      <c r="OHS74" s="1241"/>
      <c r="OHT74" s="1241"/>
      <c r="OHU74" s="1241"/>
      <c r="OHV74" s="1241"/>
      <c r="OHW74" s="1241"/>
      <c r="OHX74" s="1241"/>
      <c r="OHY74" s="1241"/>
      <c r="OHZ74" s="1241"/>
      <c r="OIA74" s="1241"/>
      <c r="OIB74" s="1241"/>
      <c r="OIC74" s="1241"/>
      <c r="OID74" s="1241"/>
      <c r="OIE74" s="1241"/>
      <c r="OIF74" s="1241"/>
      <c r="OIG74" s="1241"/>
      <c r="OIH74" s="1241"/>
      <c r="OII74" s="1241"/>
      <c r="OIJ74" s="1241"/>
      <c r="OIK74" s="1241"/>
      <c r="OIL74" s="1241"/>
      <c r="OIM74" s="1241"/>
      <c r="OIN74" s="1241"/>
      <c r="OIO74" s="1241"/>
      <c r="OIP74" s="1241"/>
      <c r="OIQ74" s="1241"/>
      <c r="OIR74" s="1241"/>
      <c r="OIS74" s="1241"/>
      <c r="OIT74" s="1241"/>
      <c r="OIU74" s="1241"/>
      <c r="OIV74" s="1241"/>
      <c r="OIW74" s="1241"/>
      <c r="OIX74" s="1241"/>
      <c r="OIY74" s="1241"/>
      <c r="OIZ74" s="1241"/>
      <c r="OJA74" s="1241"/>
      <c r="OJB74" s="1241"/>
      <c r="OJC74" s="1241"/>
      <c r="OJD74" s="1241"/>
      <c r="OJE74" s="1241"/>
      <c r="OJF74" s="1241"/>
      <c r="OJG74" s="1241"/>
      <c r="OJH74" s="1241"/>
      <c r="OJI74" s="1241"/>
      <c r="OJJ74" s="1241"/>
      <c r="OJK74" s="1241"/>
      <c r="OJL74" s="1241"/>
      <c r="OJM74" s="1241"/>
      <c r="OJN74" s="1241"/>
      <c r="OJO74" s="1241"/>
      <c r="OJP74" s="1241"/>
      <c r="OJQ74" s="1241"/>
      <c r="OJR74" s="1241"/>
      <c r="OJS74" s="1241"/>
      <c r="OJT74" s="1241"/>
      <c r="OJU74" s="1241"/>
      <c r="OJV74" s="1241"/>
      <c r="OJW74" s="1241"/>
      <c r="OJX74" s="1241"/>
      <c r="OJY74" s="1241"/>
      <c r="OJZ74" s="1241"/>
      <c r="OKA74" s="1241"/>
      <c r="OKB74" s="1241"/>
      <c r="OKC74" s="1241"/>
      <c r="OKD74" s="1241"/>
      <c r="OKE74" s="1241"/>
      <c r="OKF74" s="1241"/>
      <c r="OKG74" s="1241"/>
      <c r="OKH74" s="1241"/>
      <c r="OKI74" s="1241"/>
      <c r="OKJ74" s="1241"/>
      <c r="OKK74" s="1241"/>
      <c r="OKL74" s="1241"/>
      <c r="OKM74" s="1241"/>
      <c r="OKN74" s="1241"/>
      <c r="OKO74" s="1241"/>
      <c r="OKP74" s="1241"/>
      <c r="OKQ74" s="1241"/>
      <c r="OKR74" s="1241"/>
      <c r="OKS74" s="1241"/>
      <c r="OKT74" s="1241"/>
      <c r="OKU74" s="1241"/>
      <c r="OKV74" s="1241"/>
      <c r="OKW74" s="1241"/>
      <c r="OKX74" s="1241"/>
      <c r="OKY74" s="1241"/>
      <c r="OKZ74" s="1241"/>
      <c r="OLA74" s="1241"/>
      <c r="OLB74" s="1241"/>
      <c r="OLC74" s="1241"/>
      <c r="OLD74" s="1241"/>
      <c r="OLE74" s="1241"/>
      <c r="OLF74" s="1241"/>
      <c r="OLG74" s="1241"/>
      <c r="OLH74" s="1241"/>
      <c r="OLI74" s="1241"/>
      <c r="OLJ74" s="1241"/>
      <c r="OLK74" s="1241"/>
      <c r="OLL74" s="1241"/>
      <c r="OLM74" s="1241"/>
      <c r="OLN74" s="1241"/>
      <c r="OLO74" s="1241"/>
      <c r="OLP74" s="1241"/>
      <c r="OLQ74" s="1241"/>
      <c r="OLR74" s="1241"/>
      <c r="OLS74" s="1241"/>
      <c r="OLT74" s="1241"/>
      <c r="OLU74" s="1241"/>
      <c r="OLV74" s="1241"/>
      <c r="OLW74" s="1241"/>
      <c r="OLX74" s="1241"/>
      <c r="OLY74" s="1241"/>
      <c r="OLZ74" s="1241"/>
      <c r="OMA74" s="1241"/>
      <c r="OMB74" s="1241"/>
      <c r="OMC74" s="1241"/>
      <c r="OMD74" s="1241"/>
      <c r="OME74" s="1241"/>
      <c r="OMF74" s="1241"/>
      <c r="OMG74" s="1241"/>
      <c r="OMH74" s="1241"/>
      <c r="OMI74" s="1241"/>
      <c r="OMJ74" s="1241"/>
      <c r="OMK74" s="1241"/>
      <c r="OML74" s="1241"/>
      <c r="OMM74" s="1241"/>
      <c r="OMN74" s="1241"/>
      <c r="OMO74" s="1241"/>
      <c r="OMP74" s="1241"/>
      <c r="OMQ74" s="1241"/>
      <c r="OMR74" s="1241"/>
      <c r="OMS74" s="1241"/>
      <c r="OMT74" s="1241"/>
      <c r="OMU74" s="1241"/>
      <c r="OMV74" s="1241"/>
      <c r="OMW74" s="1241"/>
      <c r="OMX74" s="1241"/>
      <c r="OMY74" s="1241"/>
      <c r="OMZ74" s="1241"/>
      <c r="ONA74" s="1241"/>
      <c r="ONB74" s="1241"/>
      <c r="ONC74" s="1241"/>
      <c r="OND74" s="1241"/>
      <c r="ONE74" s="1241"/>
      <c r="ONF74" s="1241"/>
      <c r="ONG74" s="1241"/>
      <c r="ONH74" s="1241"/>
      <c r="ONI74" s="1241"/>
      <c r="ONJ74" s="1241"/>
      <c r="ONK74" s="1241"/>
      <c r="ONL74" s="1241"/>
      <c r="ONM74" s="1241"/>
      <c r="ONN74" s="1241"/>
      <c r="ONO74" s="1241"/>
      <c r="ONP74" s="1241"/>
      <c r="ONQ74" s="1241"/>
      <c r="ONR74" s="1241"/>
      <c r="ONS74" s="1241"/>
      <c r="ONT74" s="1241"/>
      <c r="ONU74" s="1241"/>
      <c r="ONV74" s="1241"/>
      <c r="ONW74" s="1241"/>
      <c r="ONX74" s="1241"/>
      <c r="ONY74" s="1241"/>
      <c r="ONZ74" s="1241"/>
      <c r="OOA74" s="1241"/>
      <c r="OOB74" s="1241"/>
      <c r="OOC74" s="1241"/>
      <c r="OOD74" s="1241"/>
      <c r="OOE74" s="1241"/>
      <c r="OOF74" s="1241"/>
      <c r="OOG74" s="1241"/>
      <c r="OOH74" s="1241"/>
      <c r="OOI74" s="1241"/>
      <c r="OOJ74" s="1241"/>
      <c r="OOK74" s="1241"/>
      <c r="OOL74" s="1241"/>
      <c r="OOM74" s="1241"/>
      <c r="OON74" s="1241"/>
      <c r="OOO74" s="1241"/>
      <c r="OOP74" s="1241"/>
      <c r="OOQ74" s="1241"/>
      <c r="OOR74" s="1241"/>
      <c r="OOS74" s="1241"/>
      <c r="OOT74" s="1241"/>
      <c r="OOU74" s="1241"/>
      <c r="OOV74" s="1241"/>
      <c r="OOW74" s="1241"/>
      <c r="OOX74" s="1241"/>
      <c r="OOY74" s="1241"/>
      <c r="OOZ74" s="1241"/>
      <c r="OPA74" s="1241"/>
      <c r="OPB74" s="1241"/>
      <c r="OPC74" s="1241"/>
      <c r="OPD74" s="1241"/>
      <c r="OPE74" s="1241"/>
      <c r="OPF74" s="1241"/>
      <c r="OPG74" s="1241"/>
      <c r="OPH74" s="1241"/>
      <c r="OPI74" s="1241"/>
      <c r="OPJ74" s="1241"/>
      <c r="OPK74" s="1241"/>
      <c r="OPL74" s="1241"/>
      <c r="OPM74" s="1241"/>
      <c r="OPN74" s="1241"/>
      <c r="OPO74" s="1241"/>
      <c r="OPP74" s="1241"/>
      <c r="OPQ74" s="1241"/>
      <c r="OPR74" s="1241"/>
      <c r="OPS74" s="1241"/>
      <c r="OPT74" s="1241"/>
      <c r="OPU74" s="1241"/>
      <c r="OPV74" s="1241"/>
      <c r="OPW74" s="1241"/>
      <c r="OPX74" s="1241"/>
      <c r="OPY74" s="1241"/>
      <c r="OPZ74" s="1241"/>
      <c r="OQA74" s="1241"/>
      <c r="OQB74" s="1241"/>
      <c r="OQC74" s="1241"/>
      <c r="OQD74" s="1241"/>
      <c r="OQE74" s="1241"/>
      <c r="OQF74" s="1241"/>
      <c r="OQG74" s="1241"/>
      <c r="OQH74" s="1241"/>
      <c r="OQI74" s="1241"/>
      <c r="OQJ74" s="1241"/>
      <c r="OQK74" s="1241"/>
      <c r="OQL74" s="1241"/>
      <c r="OQM74" s="1241"/>
      <c r="OQN74" s="1241"/>
      <c r="OQO74" s="1241"/>
      <c r="OQP74" s="1241"/>
      <c r="OQQ74" s="1241"/>
      <c r="OQR74" s="1241"/>
      <c r="OQS74" s="1241"/>
      <c r="OQT74" s="1241"/>
      <c r="OQU74" s="1241"/>
      <c r="OQV74" s="1241"/>
      <c r="OQW74" s="1241"/>
      <c r="OQX74" s="1241"/>
      <c r="OQY74" s="1241"/>
      <c r="OQZ74" s="1241"/>
      <c r="ORA74" s="1241"/>
      <c r="ORB74" s="1241"/>
      <c r="ORC74" s="1241"/>
      <c r="ORD74" s="1241"/>
      <c r="ORE74" s="1241"/>
      <c r="ORF74" s="1241"/>
      <c r="ORG74" s="1241"/>
      <c r="ORH74" s="1241"/>
      <c r="ORI74" s="1241"/>
      <c r="ORJ74" s="1241"/>
      <c r="ORK74" s="1241"/>
      <c r="ORL74" s="1241"/>
      <c r="ORM74" s="1241"/>
      <c r="ORN74" s="1241"/>
      <c r="ORO74" s="1241"/>
      <c r="ORP74" s="1241"/>
      <c r="ORQ74" s="1241"/>
      <c r="ORR74" s="1241"/>
      <c r="ORS74" s="1241"/>
      <c r="ORT74" s="1241"/>
      <c r="ORU74" s="1241"/>
      <c r="ORV74" s="1241"/>
      <c r="ORW74" s="1241"/>
      <c r="ORX74" s="1241"/>
      <c r="ORY74" s="1241"/>
      <c r="ORZ74" s="1241"/>
      <c r="OSA74" s="1241"/>
      <c r="OSB74" s="1241"/>
      <c r="OSC74" s="1241"/>
      <c r="OSD74" s="1241"/>
      <c r="OSE74" s="1241"/>
      <c r="OSF74" s="1241"/>
      <c r="OSG74" s="1241"/>
      <c r="OSH74" s="1241"/>
      <c r="OSI74" s="1241"/>
      <c r="OSJ74" s="1241"/>
      <c r="OSK74" s="1241"/>
      <c r="OSL74" s="1241"/>
      <c r="OSM74" s="1241"/>
      <c r="OSN74" s="1241"/>
      <c r="OSO74" s="1241"/>
      <c r="OSP74" s="1241"/>
      <c r="OSQ74" s="1241"/>
      <c r="OSR74" s="1241"/>
      <c r="OSS74" s="1241"/>
      <c r="OST74" s="1241"/>
      <c r="OSU74" s="1241"/>
      <c r="OSV74" s="1241"/>
      <c r="OSW74" s="1241"/>
      <c r="OSX74" s="1241"/>
      <c r="OSY74" s="1241"/>
      <c r="OSZ74" s="1241"/>
      <c r="OTA74" s="1241"/>
      <c r="OTB74" s="1241"/>
      <c r="OTC74" s="1241"/>
      <c r="OTD74" s="1241"/>
      <c r="OTE74" s="1241"/>
      <c r="OTF74" s="1241"/>
      <c r="OTG74" s="1241"/>
      <c r="OTH74" s="1241"/>
      <c r="OTI74" s="1241"/>
      <c r="OTJ74" s="1241"/>
      <c r="OTK74" s="1241"/>
      <c r="OTL74" s="1241"/>
      <c r="OTM74" s="1241"/>
      <c r="OTN74" s="1241"/>
      <c r="OTO74" s="1241"/>
      <c r="OTP74" s="1241"/>
      <c r="OTQ74" s="1241"/>
      <c r="OTR74" s="1241"/>
      <c r="OTS74" s="1241"/>
      <c r="OTT74" s="1241"/>
      <c r="OTU74" s="1241"/>
      <c r="OTV74" s="1241"/>
      <c r="OTW74" s="1241"/>
      <c r="OTX74" s="1241"/>
      <c r="OTY74" s="1241"/>
      <c r="OTZ74" s="1241"/>
      <c r="OUA74" s="1241"/>
      <c r="OUB74" s="1241"/>
      <c r="OUC74" s="1241"/>
      <c r="OUD74" s="1241"/>
      <c r="OUE74" s="1241"/>
      <c r="OUF74" s="1241"/>
      <c r="OUG74" s="1241"/>
      <c r="OUH74" s="1241"/>
      <c r="OUI74" s="1241"/>
      <c r="OUJ74" s="1241"/>
      <c r="OUK74" s="1241"/>
      <c r="OUL74" s="1241"/>
      <c r="OUM74" s="1241"/>
      <c r="OUN74" s="1241"/>
      <c r="OUO74" s="1241"/>
      <c r="OUP74" s="1241"/>
      <c r="OUQ74" s="1241"/>
      <c r="OUR74" s="1241"/>
      <c r="OUS74" s="1241"/>
      <c r="OUT74" s="1241"/>
      <c r="OUU74" s="1241"/>
      <c r="OUV74" s="1241"/>
      <c r="OUW74" s="1241"/>
      <c r="OUX74" s="1241"/>
      <c r="OUY74" s="1241"/>
      <c r="OUZ74" s="1241"/>
      <c r="OVA74" s="1241"/>
      <c r="OVB74" s="1241"/>
      <c r="OVC74" s="1241"/>
      <c r="OVD74" s="1241"/>
      <c r="OVE74" s="1241"/>
      <c r="OVF74" s="1241"/>
      <c r="OVG74" s="1241"/>
      <c r="OVH74" s="1241"/>
      <c r="OVI74" s="1241"/>
      <c r="OVJ74" s="1241"/>
      <c r="OVK74" s="1241"/>
      <c r="OVL74" s="1241"/>
      <c r="OVM74" s="1241"/>
      <c r="OVN74" s="1241"/>
      <c r="OVO74" s="1241"/>
      <c r="OVP74" s="1241"/>
      <c r="OVQ74" s="1241"/>
      <c r="OVR74" s="1241"/>
      <c r="OVS74" s="1241"/>
      <c r="OVT74" s="1241"/>
      <c r="OVU74" s="1241"/>
      <c r="OVV74" s="1241"/>
      <c r="OVW74" s="1241"/>
      <c r="OVX74" s="1241"/>
      <c r="OVY74" s="1241"/>
      <c r="OVZ74" s="1241"/>
      <c r="OWA74" s="1241"/>
      <c r="OWB74" s="1241"/>
      <c r="OWC74" s="1241"/>
      <c r="OWD74" s="1241"/>
      <c r="OWE74" s="1241"/>
      <c r="OWF74" s="1241"/>
      <c r="OWG74" s="1241"/>
      <c r="OWH74" s="1241"/>
      <c r="OWI74" s="1241"/>
      <c r="OWJ74" s="1241"/>
      <c r="OWK74" s="1241"/>
      <c r="OWL74" s="1241"/>
      <c r="OWM74" s="1241"/>
      <c r="OWN74" s="1241"/>
      <c r="OWO74" s="1241"/>
      <c r="OWP74" s="1241"/>
      <c r="OWQ74" s="1241"/>
      <c r="OWR74" s="1241"/>
      <c r="OWS74" s="1241"/>
      <c r="OWT74" s="1241"/>
      <c r="OWU74" s="1241"/>
      <c r="OWV74" s="1241"/>
      <c r="OWW74" s="1241"/>
      <c r="OWX74" s="1241"/>
      <c r="OWY74" s="1241"/>
      <c r="OWZ74" s="1241"/>
      <c r="OXA74" s="1241"/>
      <c r="OXB74" s="1241"/>
      <c r="OXC74" s="1241"/>
      <c r="OXD74" s="1241"/>
      <c r="OXE74" s="1241"/>
      <c r="OXF74" s="1241"/>
      <c r="OXG74" s="1241"/>
      <c r="OXH74" s="1241"/>
      <c r="OXI74" s="1241"/>
      <c r="OXJ74" s="1241"/>
      <c r="OXK74" s="1241"/>
      <c r="OXL74" s="1241"/>
      <c r="OXM74" s="1241"/>
      <c r="OXN74" s="1241"/>
      <c r="OXO74" s="1241"/>
      <c r="OXP74" s="1241"/>
      <c r="OXQ74" s="1241"/>
      <c r="OXR74" s="1241"/>
      <c r="OXS74" s="1241"/>
      <c r="OXT74" s="1241"/>
      <c r="OXU74" s="1241"/>
      <c r="OXV74" s="1241"/>
      <c r="OXW74" s="1241"/>
      <c r="OXX74" s="1241"/>
      <c r="OXY74" s="1241"/>
      <c r="OXZ74" s="1241"/>
      <c r="OYA74" s="1241"/>
      <c r="OYB74" s="1241"/>
      <c r="OYC74" s="1241"/>
      <c r="OYD74" s="1241"/>
      <c r="OYE74" s="1241"/>
      <c r="OYF74" s="1241"/>
      <c r="OYG74" s="1241"/>
      <c r="OYH74" s="1241"/>
      <c r="OYI74" s="1241"/>
      <c r="OYJ74" s="1241"/>
      <c r="OYK74" s="1241"/>
      <c r="OYL74" s="1241"/>
      <c r="OYM74" s="1241"/>
      <c r="OYN74" s="1241"/>
      <c r="OYO74" s="1241"/>
      <c r="OYP74" s="1241"/>
      <c r="OYQ74" s="1241"/>
      <c r="OYR74" s="1241"/>
      <c r="OYS74" s="1241"/>
      <c r="OYT74" s="1241"/>
      <c r="OYU74" s="1241"/>
      <c r="OYV74" s="1241"/>
      <c r="OYW74" s="1241"/>
      <c r="OYX74" s="1241"/>
      <c r="OYY74" s="1241"/>
      <c r="OYZ74" s="1241"/>
      <c r="OZA74" s="1241"/>
      <c r="OZB74" s="1241"/>
      <c r="OZC74" s="1241"/>
      <c r="OZD74" s="1241"/>
      <c r="OZE74" s="1241"/>
      <c r="OZF74" s="1241"/>
      <c r="OZG74" s="1241"/>
      <c r="OZH74" s="1241"/>
      <c r="OZI74" s="1241"/>
      <c r="OZJ74" s="1241"/>
      <c r="OZK74" s="1241"/>
      <c r="OZL74" s="1241"/>
      <c r="OZM74" s="1241"/>
      <c r="OZN74" s="1241"/>
      <c r="OZO74" s="1241"/>
      <c r="OZP74" s="1241"/>
      <c r="OZQ74" s="1241"/>
      <c r="OZR74" s="1241"/>
      <c r="OZS74" s="1241"/>
      <c r="OZT74" s="1241"/>
      <c r="OZU74" s="1241"/>
      <c r="OZV74" s="1241"/>
      <c r="OZW74" s="1241"/>
      <c r="OZX74" s="1241"/>
      <c r="OZY74" s="1241"/>
      <c r="OZZ74" s="1241"/>
      <c r="PAA74" s="1241"/>
      <c r="PAB74" s="1241"/>
      <c r="PAC74" s="1241"/>
      <c r="PAD74" s="1241"/>
      <c r="PAE74" s="1241"/>
      <c r="PAF74" s="1241"/>
      <c r="PAG74" s="1241"/>
      <c r="PAH74" s="1241"/>
      <c r="PAI74" s="1241"/>
      <c r="PAJ74" s="1241"/>
      <c r="PAK74" s="1241"/>
      <c r="PAL74" s="1241"/>
      <c r="PAM74" s="1241"/>
      <c r="PAN74" s="1241"/>
      <c r="PAO74" s="1241"/>
      <c r="PAP74" s="1241"/>
      <c r="PAQ74" s="1241"/>
      <c r="PAR74" s="1241"/>
      <c r="PAS74" s="1241"/>
      <c r="PAT74" s="1241"/>
      <c r="PAU74" s="1241"/>
      <c r="PAV74" s="1241"/>
      <c r="PAW74" s="1241"/>
      <c r="PAX74" s="1241"/>
      <c r="PAY74" s="1241"/>
      <c r="PAZ74" s="1241"/>
      <c r="PBA74" s="1241"/>
      <c r="PBB74" s="1241"/>
      <c r="PBC74" s="1241"/>
      <c r="PBD74" s="1241"/>
      <c r="PBE74" s="1241"/>
      <c r="PBF74" s="1241"/>
      <c r="PBG74" s="1241"/>
      <c r="PBH74" s="1241"/>
      <c r="PBI74" s="1241"/>
      <c r="PBJ74" s="1241"/>
      <c r="PBK74" s="1241"/>
      <c r="PBL74" s="1241"/>
      <c r="PBM74" s="1241"/>
      <c r="PBN74" s="1241"/>
      <c r="PBO74" s="1241"/>
      <c r="PBP74" s="1241"/>
      <c r="PBQ74" s="1241"/>
      <c r="PBR74" s="1241"/>
      <c r="PBS74" s="1241"/>
      <c r="PBT74" s="1241"/>
      <c r="PBU74" s="1241"/>
      <c r="PBV74" s="1241"/>
      <c r="PBW74" s="1241"/>
      <c r="PBX74" s="1241"/>
      <c r="PBY74" s="1241"/>
      <c r="PBZ74" s="1241"/>
      <c r="PCA74" s="1241"/>
      <c r="PCB74" s="1241"/>
      <c r="PCC74" s="1241"/>
      <c r="PCD74" s="1241"/>
      <c r="PCE74" s="1241"/>
      <c r="PCF74" s="1241"/>
      <c r="PCG74" s="1241"/>
      <c r="PCH74" s="1241"/>
      <c r="PCI74" s="1241"/>
      <c r="PCJ74" s="1241"/>
      <c r="PCK74" s="1241"/>
      <c r="PCL74" s="1241"/>
      <c r="PCM74" s="1241"/>
      <c r="PCN74" s="1241"/>
      <c r="PCO74" s="1241"/>
      <c r="PCP74" s="1241"/>
      <c r="PCQ74" s="1241"/>
      <c r="PCR74" s="1241"/>
      <c r="PCS74" s="1241"/>
      <c r="PCT74" s="1241"/>
      <c r="PCU74" s="1241"/>
      <c r="PCV74" s="1241"/>
      <c r="PCW74" s="1241"/>
      <c r="PCX74" s="1241"/>
      <c r="PCY74" s="1241"/>
      <c r="PCZ74" s="1241"/>
      <c r="PDA74" s="1241"/>
      <c r="PDB74" s="1241"/>
      <c r="PDC74" s="1241"/>
      <c r="PDD74" s="1241"/>
      <c r="PDE74" s="1241"/>
      <c r="PDF74" s="1241"/>
      <c r="PDG74" s="1241"/>
      <c r="PDH74" s="1241"/>
      <c r="PDI74" s="1241"/>
      <c r="PDJ74" s="1241"/>
      <c r="PDK74" s="1241"/>
      <c r="PDL74" s="1241"/>
      <c r="PDM74" s="1241"/>
      <c r="PDN74" s="1241"/>
      <c r="PDO74" s="1241"/>
      <c r="PDP74" s="1241"/>
      <c r="PDQ74" s="1241"/>
      <c r="PDR74" s="1241"/>
      <c r="PDS74" s="1241"/>
      <c r="PDT74" s="1241"/>
      <c r="PDU74" s="1241"/>
      <c r="PDV74" s="1241"/>
      <c r="PDW74" s="1241"/>
      <c r="PDX74" s="1241"/>
      <c r="PDY74" s="1241"/>
      <c r="PDZ74" s="1241"/>
      <c r="PEA74" s="1241"/>
      <c r="PEB74" s="1241"/>
      <c r="PEC74" s="1241"/>
      <c r="PED74" s="1241"/>
      <c r="PEE74" s="1241"/>
      <c r="PEF74" s="1241"/>
      <c r="PEG74" s="1241"/>
      <c r="PEH74" s="1241"/>
      <c r="PEI74" s="1241"/>
      <c r="PEJ74" s="1241"/>
      <c r="PEK74" s="1241"/>
      <c r="PEL74" s="1241"/>
      <c r="PEM74" s="1241"/>
      <c r="PEN74" s="1241"/>
      <c r="PEO74" s="1241"/>
      <c r="PEP74" s="1241"/>
      <c r="PEQ74" s="1241"/>
      <c r="PER74" s="1241"/>
      <c r="PES74" s="1241"/>
      <c r="PET74" s="1241"/>
      <c r="PEU74" s="1241"/>
      <c r="PEV74" s="1241"/>
      <c r="PEW74" s="1241"/>
      <c r="PEX74" s="1241"/>
      <c r="PEY74" s="1241"/>
      <c r="PEZ74" s="1241"/>
      <c r="PFA74" s="1241"/>
      <c r="PFB74" s="1241"/>
      <c r="PFC74" s="1241"/>
      <c r="PFD74" s="1241"/>
      <c r="PFE74" s="1241"/>
      <c r="PFF74" s="1241"/>
      <c r="PFG74" s="1241"/>
      <c r="PFH74" s="1241"/>
      <c r="PFI74" s="1241"/>
      <c r="PFJ74" s="1241"/>
      <c r="PFK74" s="1241"/>
      <c r="PFL74" s="1241"/>
      <c r="PFM74" s="1241"/>
      <c r="PFN74" s="1241"/>
      <c r="PFO74" s="1241"/>
      <c r="PFP74" s="1241"/>
      <c r="PFQ74" s="1241"/>
      <c r="PFR74" s="1241"/>
      <c r="PFS74" s="1241"/>
      <c r="PFT74" s="1241"/>
      <c r="PFU74" s="1241"/>
      <c r="PFV74" s="1241"/>
      <c r="PFW74" s="1241"/>
      <c r="PFX74" s="1241"/>
      <c r="PFY74" s="1241"/>
      <c r="PFZ74" s="1241"/>
      <c r="PGA74" s="1241"/>
      <c r="PGB74" s="1241"/>
      <c r="PGC74" s="1241"/>
      <c r="PGD74" s="1241"/>
      <c r="PGE74" s="1241"/>
      <c r="PGF74" s="1241"/>
      <c r="PGG74" s="1241"/>
      <c r="PGH74" s="1241"/>
      <c r="PGI74" s="1241"/>
      <c r="PGJ74" s="1241"/>
      <c r="PGK74" s="1241"/>
      <c r="PGL74" s="1241"/>
      <c r="PGM74" s="1241"/>
      <c r="PGN74" s="1241"/>
      <c r="PGO74" s="1241"/>
      <c r="PGP74" s="1241"/>
      <c r="PGQ74" s="1241"/>
      <c r="PGR74" s="1241"/>
      <c r="PGS74" s="1241"/>
      <c r="PGT74" s="1241"/>
      <c r="PGU74" s="1241"/>
      <c r="PGV74" s="1241"/>
      <c r="PGW74" s="1241"/>
      <c r="PGX74" s="1241"/>
      <c r="PGY74" s="1241"/>
      <c r="PGZ74" s="1241"/>
      <c r="PHA74" s="1241"/>
      <c r="PHB74" s="1241"/>
      <c r="PHC74" s="1241"/>
      <c r="PHD74" s="1241"/>
      <c r="PHE74" s="1241"/>
      <c r="PHF74" s="1241"/>
      <c r="PHG74" s="1241"/>
      <c r="PHH74" s="1241"/>
      <c r="PHI74" s="1241"/>
      <c r="PHJ74" s="1241"/>
      <c r="PHK74" s="1241"/>
      <c r="PHL74" s="1241"/>
      <c r="PHM74" s="1241"/>
      <c r="PHN74" s="1241"/>
      <c r="PHO74" s="1241"/>
      <c r="PHP74" s="1241"/>
      <c r="PHQ74" s="1241"/>
      <c r="PHR74" s="1241"/>
      <c r="PHS74" s="1241"/>
      <c r="PHT74" s="1241"/>
      <c r="PHU74" s="1241"/>
      <c r="PHV74" s="1241"/>
      <c r="PHW74" s="1241"/>
      <c r="PHX74" s="1241"/>
      <c r="PHY74" s="1241"/>
      <c r="PHZ74" s="1241"/>
      <c r="PIA74" s="1241"/>
      <c r="PIB74" s="1241"/>
      <c r="PIC74" s="1241"/>
      <c r="PID74" s="1241"/>
      <c r="PIE74" s="1241"/>
      <c r="PIF74" s="1241"/>
      <c r="PIG74" s="1241"/>
      <c r="PIH74" s="1241"/>
      <c r="PII74" s="1241"/>
      <c r="PIJ74" s="1241"/>
      <c r="PIK74" s="1241"/>
      <c r="PIL74" s="1241"/>
      <c r="PIM74" s="1241"/>
      <c r="PIN74" s="1241"/>
      <c r="PIO74" s="1241"/>
      <c r="PIP74" s="1241"/>
      <c r="PIQ74" s="1241"/>
      <c r="PIR74" s="1241"/>
      <c r="PIS74" s="1241"/>
      <c r="PIT74" s="1241"/>
      <c r="PIU74" s="1241"/>
      <c r="PIV74" s="1241"/>
      <c r="PIW74" s="1241"/>
      <c r="PIX74" s="1241"/>
      <c r="PIY74" s="1241"/>
      <c r="PIZ74" s="1241"/>
      <c r="PJA74" s="1241"/>
      <c r="PJB74" s="1241"/>
      <c r="PJC74" s="1241"/>
      <c r="PJD74" s="1241"/>
      <c r="PJE74" s="1241"/>
      <c r="PJF74" s="1241"/>
      <c r="PJG74" s="1241"/>
      <c r="PJH74" s="1241"/>
      <c r="PJI74" s="1241"/>
      <c r="PJJ74" s="1241"/>
      <c r="PJK74" s="1241"/>
      <c r="PJL74" s="1241"/>
      <c r="PJM74" s="1241"/>
      <c r="PJN74" s="1241"/>
      <c r="PJO74" s="1241"/>
      <c r="PJP74" s="1241"/>
      <c r="PJQ74" s="1241"/>
      <c r="PJR74" s="1241"/>
      <c r="PJS74" s="1241"/>
      <c r="PJT74" s="1241"/>
      <c r="PJU74" s="1241"/>
      <c r="PJV74" s="1241"/>
      <c r="PJW74" s="1241"/>
      <c r="PJX74" s="1241"/>
      <c r="PJY74" s="1241"/>
      <c r="PJZ74" s="1241"/>
      <c r="PKA74" s="1241"/>
      <c r="PKB74" s="1241"/>
      <c r="PKC74" s="1241"/>
      <c r="PKD74" s="1241"/>
      <c r="PKE74" s="1241"/>
      <c r="PKF74" s="1241"/>
      <c r="PKG74" s="1241"/>
      <c r="PKH74" s="1241"/>
      <c r="PKI74" s="1241"/>
      <c r="PKJ74" s="1241"/>
      <c r="PKK74" s="1241"/>
      <c r="PKL74" s="1241"/>
      <c r="PKM74" s="1241"/>
      <c r="PKN74" s="1241"/>
      <c r="PKO74" s="1241"/>
      <c r="PKP74" s="1241"/>
      <c r="PKQ74" s="1241"/>
      <c r="PKR74" s="1241"/>
      <c r="PKS74" s="1241"/>
      <c r="PKT74" s="1241"/>
      <c r="PKU74" s="1241"/>
      <c r="PKV74" s="1241"/>
      <c r="PKW74" s="1241"/>
      <c r="PKX74" s="1241"/>
      <c r="PKY74" s="1241"/>
      <c r="PKZ74" s="1241"/>
      <c r="PLA74" s="1241"/>
      <c r="PLB74" s="1241"/>
      <c r="PLC74" s="1241"/>
      <c r="PLD74" s="1241"/>
      <c r="PLE74" s="1241"/>
      <c r="PLF74" s="1241"/>
      <c r="PLG74" s="1241"/>
      <c r="PLH74" s="1241"/>
      <c r="PLI74" s="1241"/>
      <c r="PLJ74" s="1241"/>
      <c r="PLK74" s="1241"/>
      <c r="PLL74" s="1241"/>
      <c r="PLM74" s="1241"/>
      <c r="PLN74" s="1241"/>
      <c r="PLO74" s="1241"/>
      <c r="PLP74" s="1241"/>
      <c r="PLQ74" s="1241"/>
      <c r="PLR74" s="1241"/>
      <c r="PLS74" s="1241"/>
      <c r="PLT74" s="1241"/>
      <c r="PLU74" s="1241"/>
      <c r="PLV74" s="1241"/>
      <c r="PLW74" s="1241"/>
      <c r="PLX74" s="1241"/>
      <c r="PLY74" s="1241"/>
      <c r="PLZ74" s="1241"/>
      <c r="PMA74" s="1241"/>
      <c r="PMB74" s="1241"/>
      <c r="PMC74" s="1241"/>
      <c r="PMD74" s="1241"/>
      <c r="PME74" s="1241"/>
      <c r="PMF74" s="1241"/>
      <c r="PMG74" s="1241"/>
      <c r="PMH74" s="1241"/>
      <c r="PMI74" s="1241"/>
      <c r="PMJ74" s="1241"/>
      <c r="PMK74" s="1241"/>
      <c r="PML74" s="1241"/>
      <c r="PMM74" s="1241"/>
      <c r="PMN74" s="1241"/>
      <c r="PMO74" s="1241"/>
      <c r="PMP74" s="1241"/>
      <c r="PMQ74" s="1241"/>
      <c r="PMR74" s="1241"/>
      <c r="PMS74" s="1241"/>
      <c r="PMT74" s="1241"/>
      <c r="PMU74" s="1241"/>
      <c r="PMV74" s="1241"/>
      <c r="PMW74" s="1241"/>
      <c r="PMX74" s="1241"/>
      <c r="PMY74" s="1241"/>
      <c r="PMZ74" s="1241"/>
      <c r="PNA74" s="1241"/>
      <c r="PNB74" s="1241"/>
      <c r="PNC74" s="1241"/>
      <c r="PND74" s="1241"/>
      <c r="PNE74" s="1241"/>
      <c r="PNF74" s="1241"/>
      <c r="PNG74" s="1241"/>
      <c r="PNH74" s="1241"/>
      <c r="PNI74" s="1241"/>
      <c r="PNJ74" s="1241"/>
      <c r="PNK74" s="1241"/>
      <c r="PNL74" s="1241"/>
      <c r="PNM74" s="1241"/>
      <c r="PNN74" s="1241"/>
      <c r="PNO74" s="1241"/>
      <c r="PNP74" s="1241"/>
      <c r="PNQ74" s="1241"/>
      <c r="PNR74" s="1241"/>
      <c r="PNS74" s="1241"/>
      <c r="PNT74" s="1241"/>
      <c r="PNU74" s="1241"/>
      <c r="PNV74" s="1241"/>
      <c r="PNW74" s="1241"/>
      <c r="PNX74" s="1241"/>
      <c r="PNY74" s="1241"/>
      <c r="PNZ74" s="1241"/>
      <c r="POA74" s="1241"/>
      <c r="POB74" s="1241"/>
      <c r="POC74" s="1241"/>
      <c r="POD74" s="1241"/>
      <c r="POE74" s="1241"/>
      <c r="POF74" s="1241"/>
      <c r="POG74" s="1241"/>
      <c r="POH74" s="1241"/>
      <c r="POI74" s="1241"/>
      <c r="POJ74" s="1241"/>
      <c r="POK74" s="1241"/>
      <c r="POL74" s="1241"/>
      <c r="POM74" s="1241"/>
      <c r="PON74" s="1241"/>
      <c r="POO74" s="1241"/>
      <c r="POP74" s="1241"/>
      <c r="POQ74" s="1241"/>
      <c r="POR74" s="1241"/>
      <c r="POS74" s="1241"/>
      <c r="POT74" s="1241"/>
      <c r="POU74" s="1241"/>
      <c r="POV74" s="1241"/>
      <c r="POW74" s="1241"/>
      <c r="POX74" s="1241"/>
      <c r="POY74" s="1241"/>
      <c r="POZ74" s="1241"/>
      <c r="PPA74" s="1241"/>
      <c r="PPB74" s="1241"/>
      <c r="PPC74" s="1241"/>
      <c r="PPD74" s="1241"/>
      <c r="PPE74" s="1241"/>
      <c r="PPF74" s="1241"/>
      <c r="PPG74" s="1241"/>
      <c r="PPH74" s="1241"/>
      <c r="PPI74" s="1241"/>
      <c r="PPJ74" s="1241"/>
      <c r="PPK74" s="1241"/>
      <c r="PPL74" s="1241"/>
      <c r="PPM74" s="1241"/>
      <c r="PPN74" s="1241"/>
      <c r="PPO74" s="1241"/>
      <c r="PPP74" s="1241"/>
      <c r="PPQ74" s="1241"/>
      <c r="PPR74" s="1241"/>
      <c r="PPS74" s="1241"/>
      <c r="PPT74" s="1241"/>
      <c r="PPU74" s="1241"/>
      <c r="PPV74" s="1241"/>
      <c r="PPW74" s="1241"/>
      <c r="PPX74" s="1241"/>
      <c r="PPY74" s="1241"/>
      <c r="PPZ74" s="1241"/>
      <c r="PQA74" s="1241"/>
      <c r="PQB74" s="1241"/>
      <c r="PQC74" s="1241"/>
      <c r="PQD74" s="1241"/>
      <c r="PQE74" s="1241"/>
      <c r="PQF74" s="1241"/>
      <c r="PQG74" s="1241"/>
      <c r="PQH74" s="1241"/>
      <c r="PQI74" s="1241"/>
      <c r="PQJ74" s="1241"/>
      <c r="PQK74" s="1241"/>
      <c r="PQL74" s="1241"/>
      <c r="PQM74" s="1241"/>
      <c r="PQN74" s="1241"/>
      <c r="PQO74" s="1241"/>
      <c r="PQP74" s="1241"/>
      <c r="PQQ74" s="1241"/>
      <c r="PQR74" s="1241"/>
      <c r="PQS74" s="1241"/>
      <c r="PQT74" s="1241"/>
      <c r="PQU74" s="1241"/>
      <c r="PQV74" s="1241"/>
      <c r="PQW74" s="1241"/>
      <c r="PQX74" s="1241"/>
      <c r="PQY74" s="1241"/>
      <c r="PQZ74" s="1241"/>
      <c r="PRA74" s="1241"/>
      <c r="PRB74" s="1241"/>
      <c r="PRC74" s="1241"/>
      <c r="PRD74" s="1241"/>
      <c r="PRE74" s="1241"/>
      <c r="PRF74" s="1241"/>
      <c r="PRG74" s="1241"/>
      <c r="PRH74" s="1241"/>
      <c r="PRI74" s="1241"/>
      <c r="PRJ74" s="1241"/>
      <c r="PRK74" s="1241"/>
      <c r="PRL74" s="1241"/>
      <c r="PRM74" s="1241"/>
      <c r="PRN74" s="1241"/>
      <c r="PRO74" s="1241"/>
      <c r="PRP74" s="1241"/>
      <c r="PRQ74" s="1241"/>
      <c r="PRR74" s="1241"/>
      <c r="PRS74" s="1241"/>
      <c r="PRT74" s="1241"/>
      <c r="PRU74" s="1241"/>
      <c r="PRV74" s="1241"/>
      <c r="PRW74" s="1241"/>
      <c r="PRX74" s="1241"/>
      <c r="PRY74" s="1241"/>
      <c r="PRZ74" s="1241"/>
      <c r="PSA74" s="1241"/>
      <c r="PSB74" s="1241"/>
      <c r="PSC74" s="1241"/>
      <c r="PSD74" s="1241"/>
      <c r="PSE74" s="1241"/>
      <c r="PSF74" s="1241"/>
      <c r="PSG74" s="1241"/>
      <c r="PSH74" s="1241"/>
      <c r="PSI74" s="1241"/>
      <c r="PSJ74" s="1241"/>
      <c r="PSK74" s="1241"/>
      <c r="PSL74" s="1241"/>
      <c r="PSM74" s="1241"/>
      <c r="PSN74" s="1241"/>
      <c r="PSO74" s="1241"/>
      <c r="PSP74" s="1241"/>
      <c r="PSQ74" s="1241"/>
      <c r="PSR74" s="1241"/>
      <c r="PSS74" s="1241"/>
      <c r="PST74" s="1241"/>
      <c r="PSU74" s="1241"/>
      <c r="PSV74" s="1241"/>
      <c r="PSW74" s="1241"/>
      <c r="PSX74" s="1241"/>
      <c r="PSY74" s="1241"/>
      <c r="PSZ74" s="1241"/>
      <c r="PTA74" s="1241"/>
      <c r="PTB74" s="1241"/>
      <c r="PTC74" s="1241"/>
      <c r="PTD74" s="1241"/>
      <c r="PTE74" s="1241"/>
      <c r="PTF74" s="1241"/>
      <c r="PTG74" s="1241"/>
      <c r="PTH74" s="1241"/>
      <c r="PTI74" s="1241"/>
      <c r="PTJ74" s="1241"/>
      <c r="PTK74" s="1241"/>
      <c r="PTL74" s="1241"/>
      <c r="PTM74" s="1241"/>
      <c r="PTN74" s="1241"/>
      <c r="PTO74" s="1241"/>
      <c r="PTP74" s="1241"/>
      <c r="PTQ74" s="1241"/>
      <c r="PTR74" s="1241"/>
      <c r="PTS74" s="1241"/>
      <c r="PTT74" s="1241"/>
      <c r="PTU74" s="1241"/>
      <c r="PTV74" s="1241"/>
      <c r="PTW74" s="1241"/>
      <c r="PTX74" s="1241"/>
      <c r="PTY74" s="1241"/>
      <c r="PTZ74" s="1241"/>
      <c r="PUA74" s="1241"/>
      <c r="PUB74" s="1241"/>
      <c r="PUC74" s="1241"/>
      <c r="PUD74" s="1241"/>
      <c r="PUE74" s="1241"/>
      <c r="PUF74" s="1241"/>
      <c r="PUG74" s="1241"/>
      <c r="PUH74" s="1241"/>
      <c r="PUI74" s="1241"/>
      <c r="PUJ74" s="1241"/>
      <c r="PUK74" s="1241"/>
      <c r="PUL74" s="1241"/>
      <c r="PUM74" s="1241"/>
      <c r="PUN74" s="1241"/>
      <c r="PUO74" s="1241"/>
      <c r="PUP74" s="1241"/>
      <c r="PUQ74" s="1241"/>
      <c r="PUR74" s="1241"/>
      <c r="PUS74" s="1241"/>
      <c r="PUT74" s="1241"/>
      <c r="PUU74" s="1241"/>
      <c r="PUV74" s="1241"/>
      <c r="PUW74" s="1241"/>
      <c r="PUX74" s="1241"/>
      <c r="PUY74" s="1241"/>
      <c r="PUZ74" s="1241"/>
      <c r="PVA74" s="1241"/>
      <c r="PVB74" s="1241"/>
      <c r="PVC74" s="1241"/>
      <c r="PVD74" s="1241"/>
      <c r="PVE74" s="1241"/>
      <c r="PVF74" s="1241"/>
      <c r="PVG74" s="1241"/>
      <c r="PVH74" s="1241"/>
      <c r="PVI74" s="1241"/>
      <c r="PVJ74" s="1241"/>
      <c r="PVK74" s="1241"/>
      <c r="PVL74" s="1241"/>
      <c r="PVM74" s="1241"/>
      <c r="PVN74" s="1241"/>
      <c r="PVO74" s="1241"/>
      <c r="PVP74" s="1241"/>
      <c r="PVQ74" s="1241"/>
      <c r="PVR74" s="1241"/>
      <c r="PVS74" s="1241"/>
      <c r="PVT74" s="1241"/>
      <c r="PVU74" s="1241"/>
      <c r="PVV74" s="1241"/>
      <c r="PVW74" s="1241"/>
      <c r="PVX74" s="1241"/>
      <c r="PVY74" s="1241"/>
      <c r="PVZ74" s="1241"/>
      <c r="PWA74" s="1241"/>
      <c r="PWB74" s="1241"/>
      <c r="PWC74" s="1241"/>
      <c r="PWD74" s="1241"/>
      <c r="PWE74" s="1241"/>
      <c r="PWF74" s="1241"/>
      <c r="PWG74" s="1241"/>
      <c r="PWH74" s="1241"/>
      <c r="PWI74" s="1241"/>
      <c r="PWJ74" s="1241"/>
      <c r="PWK74" s="1241"/>
      <c r="PWL74" s="1241"/>
      <c r="PWM74" s="1241"/>
      <c r="PWN74" s="1241"/>
      <c r="PWO74" s="1241"/>
      <c r="PWP74" s="1241"/>
      <c r="PWQ74" s="1241"/>
      <c r="PWR74" s="1241"/>
      <c r="PWS74" s="1241"/>
      <c r="PWT74" s="1241"/>
      <c r="PWU74" s="1241"/>
      <c r="PWV74" s="1241"/>
      <c r="PWW74" s="1241"/>
      <c r="PWX74" s="1241"/>
      <c r="PWY74" s="1241"/>
      <c r="PWZ74" s="1241"/>
      <c r="PXA74" s="1241"/>
      <c r="PXB74" s="1241"/>
      <c r="PXC74" s="1241"/>
      <c r="PXD74" s="1241"/>
      <c r="PXE74" s="1241"/>
      <c r="PXF74" s="1241"/>
      <c r="PXG74" s="1241"/>
      <c r="PXH74" s="1241"/>
      <c r="PXI74" s="1241"/>
      <c r="PXJ74" s="1241"/>
      <c r="PXK74" s="1241"/>
      <c r="PXL74" s="1241"/>
      <c r="PXM74" s="1241"/>
      <c r="PXN74" s="1241"/>
      <c r="PXO74" s="1241"/>
      <c r="PXP74" s="1241"/>
      <c r="PXQ74" s="1241"/>
      <c r="PXR74" s="1241"/>
      <c r="PXS74" s="1241"/>
      <c r="PXT74" s="1241"/>
      <c r="PXU74" s="1241"/>
      <c r="PXV74" s="1241"/>
      <c r="PXW74" s="1241"/>
      <c r="PXX74" s="1241"/>
      <c r="PXY74" s="1241"/>
      <c r="PXZ74" s="1241"/>
      <c r="PYA74" s="1241"/>
      <c r="PYB74" s="1241"/>
      <c r="PYC74" s="1241"/>
      <c r="PYD74" s="1241"/>
      <c r="PYE74" s="1241"/>
      <c r="PYF74" s="1241"/>
      <c r="PYG74" s="1241"/>
      <c r="PYH74" s="1241"/>
      <c r="PYI74" s="1241"/>
      <c r="PYJ74" s="1241"/>
      <c r="PYK74" s="1241"/>
      <c r="PYL74" s="1241"/>
      <c r="PYM74" s="1241"/>
      <c r="PYN74" s="1241"/>
      <c r="PYO74" s="1241"/>
      <c r="PYP74" s="1241"/>
      <c r="PYQ74" s="1241"/>
      <c r="PYR74" s="1241"/>
      <c r="PYS74" s="1241"/>
      <c r="PYT74" s="1241"/>
      <c r="PYU74" s="1241"/>
      <c r="PYV74" s="1241"/>
      <c r="PYW74" s="1241"/>
      <c r="PYX74" s="1241"/>
      <c r="PYY74" s="1241"/>
      <c r="PYZ74" s="1241"/>
      <c r="PZA74" s="1241"/>
      <c r="PZB74" s="1241"/>
      <c r="PZC74" s="1241"/>
      <c r="PZD74" s="1241"/>
      <c r="PZE74" s="1241"/>
      <c r="PZF74" s="1241"/>
      <c r="PZG74" s="1241"/>
      <c r="PZH74" s="1241"/>
      <c r="PZI74" s="1241"/>
      <c r="PZJ74" s="1241"/>
      <c r="PZK74" s="1241"/>
      <c r="PZL74" s="1241"/>
      <c r="PZM74" s="1241"/>
      <c r="PZN74" s="1241"/>
      <c r="PZO74" s="1241"/>
      <c r="PZP74" s="1241"/>
      <c r="PZQ74" s="1241"/>
      <c r="PZR74" s="1241"/>
      <c r="PZS74" s="1241"/>
      <c r="PZT74" s="1241"/>
      <c r="PZU74" s="1241"/>
      <c r="PZV74" s="1241"/>
      <c r="PZW74" s="1241"/>
      <c r="PZX74" s="1241"/>
      <c r="PZY74" s="1241"/>
      <c r="PZZ74" s="1241"/>
      <c r="QAA74" s="1241"/>
      <c r="QAB74" s="1241"/>
      <c r="QAC74" s="1241"/>
      <c r="QAD74" s="1241"/>
      <c r="QAE74" s="1241"/>
      <c r="QAF74" s="1241"/>
      <c r="QAG74" s="1241"/>
      <c r="QAH74" s="1241"/>
      <c r="QAI74" s="1241"/>
      <c r="QAJ74" s="1241"/>
      <c r="QAK74" s="1241"/>
      <c r="QAL74" s="1241"/>
      <c r="QAM74" s="1241"/>
      <c r="QAN74" s="1241"/>
      <c r="QAO74" s="1241"/>
      <c r="QAP74" s="1241"/>
      <c r="QAQ74" s="1241"/>
      <c r="QAR74" s="1241"/>
      <c r="QAS74" s="1241"/>
      <c r="QAT74" s="1241"/>
      <c r="QAU74" s="1241"/>
      <c r="QAV74" s="1241"/>
      <c r="QAW74" s="1241"/>
      <c r="QAX74" s="1241"/>
      <c r="QAY74" s="1241"/>
      <c r="QAZ74" s="1241"/>
      <c r="QBA74" s="1241"/>
      <c r="QBB74" s="1241"/>
      <c r="QBC74" s="1241"/>
      <c r="QBD74" s="1241"/>
      <c r="QBE74" s="1241"/>
      <c r="QBF74" s="1241"/>
      <c r="QBG74" s="1241"/>
      <c r="QBH74" s="1241"/>
      <c r="QBI74" s="1241"/>
      <c r="QBJ74" s="1241"/>
      <c r="QBK74" s="1241"/>
      <c r="QBL74" s="1241"/>
      <c r="QBM74" s="1241"/>
      <c r="QBN74" s="1241"/>
      <c r="QBO74" s="1241"/>
      <c r="QBP74" s="1241"/>
      <c r="QBQ74" s="1241"/>
      <c r="QBR74" s="1241"/>
      <c r="QBS74" s="1241"/>
      <c r="QBT74" s="1241"/>
      <c r="QBU74" s="1241"/>
      <c r="QBV74" s="1241"/>
      <c r="QBW74" s="1241"/>
      <c r="QBX74" s="1241"/>
      <c r="QBY74" s="1241"/>
      <c r="QBZ74" s="1241"/>
      <c r="QCA74" s="1241"/>
      <c r="QCB74" s="1241"/>
      <c r="QCC74" s="1241"/>
      <c r="QCD74" s="1241"/>
      <c r="QCE74" s="1241"/>
      <c r="QCF74" s="1241"/>
      <c r="QCG74" s="1241"/>
      <c r="QCH74" s="1241"/>
      <c r="QCI74" s="1241"/>
      <c r="QCJ74" s="1241"/>
      <c r="QCK74" s="1241"/>
      <c r="QCL74" s="1241"/>
      <c r="QCM74" s="1241"/>
      <c r="QCN74" s="1241"/>
      <c r="QCO74" s="1241"/>
      <c r="QCP74" s="1241"/>
      <c r="QCQ74" s="1241"/>
      <c r="QCR74" s="1241"/>
      <c r="QCS74" s="1241"/>
      <c r="QCT74" s="1241"/>
      <c r="QCU74" s="1241"/>
      <c r="QCV74" s="1241"/>
      <c r="QCW74" s="1241"/>
      <c r="QCX74" s="1241"/>
      <c r="QCY74" s="1241"/>
      <c r="QCZ74" s="1241"/>
      <c r="QDA74" s="1241"/>
      <c r="QDB74" s="1241"/>
      <c r="QDC74" s="1241"/>
      <c r="QDD74" s="1241"/>
      <c r="QDE74" s="1241"/>
      <c r="QDF74" s="1241"/>
      <c r="QDG74" s="1241"/>
      <c r="QDH74" s="1241"/>
      <c r="QDI74" s="1241"/>
      <c r="QDJ74" s="1241"/>
      <c r="QDK74" s="1241"/>
      <c r="QDL74" s="1241"/>
      <c r="QDM74" s="1241"/>
      <c r="QDN74" s="1241"/>
      <c r="QDO74" s="1241"/>
      <c r="QDP74" s="1241"/>
      <c r="QDQ74" s="1241"/>
      <c r="QDR74" s="1241"/>
      <c r="QDS74" s="1241"/>
      <c r="QDT74" s="1241"/>
      <c r="QDU74" s="1241"/>
      <c r="QDV74" s="1241"/>
      <c r="QDW74" s="1241"/>
      <c r="QDX74" s="1241"/>
      <c r="QDY74" s="1241"/>
      <c r="QDZ74" s="1241"/>
      <c r="QEA74" s="1241"/>
      <c r="QEB74" s="1241"/>
      <c r="QEC74" s="1241"/>
      <c r="QED74" s="1241"/>
      <c r="QEE74" s="1241"/>
      <c r="QEF74" s="1241"/>
      <c r="QEG74" s="1241"/>
      <c r="QEH74" s="1241"/>
      <c r="QEI74" s="1241"/>
      <c r="QEJ74" s="1241"/>
      <c r="QEK74" s="1241"/>
      <c r="QEL74" s="1241"/>
      <c r="QEM74" s="1241"/>
      <c r="QEN74" s="1241"/>
      <c r="QEO74" s="1241"/>
      <c r="QEP74" s="1241"/>
      <c r="QEQ74" s="1241"/>
      <c r="QER74" s="1241"/>
      <c r="QES74" s="1241"/>
      <c r="QET74" s="1241"/>
      <c r="QEU74" s="1241"/>
      <c r="QEV74" s="1241"/>
      <c r="QEW74" s="1241"/>
      <c r="QEX74" s="1241"/>
      <c r="QEY74" s="1241"/>
      <c r="QEZ74" s="1241"/>
      <c r="QFA74" s="1241"/>
      <c r="QFB74" s="1241"/>
      <c r="QFC74" s="1241"/>
      <c r="QFD74" s="1241"/>
      <c r="QFE74" s="1241"/>
      <c r="QFF74" s="1241"/>
      <c r="QFG74" s="1241"/>
      <c r="QFH74" s="1241"/>
      <c r="QFI74" s="1241"/>
      <c r="QFJ74" s="1241"/>
      <c r="QFK74" s="1241"/>
      <c r="QFL74" s="1241"/>
      <c r="QFM74" s="1241"/>
      <c r="QFN74" s="1241"/>
      <c r="QFO74" s="1241"/>
      <c r="QFP74" s="1241"/>
      <c r="QFQ74" s="1241"/>
      <c r="QFR74" s="1241"/>
      <c r="QFS74" s="1241"/>
      <c r="QFT74" s="1241"/>
      <c r="QFU74" s="1241"/>
      <c r="QFV74" s="1241"/>
      <c r="QFW74" s="1241"/>
      <c r="QFX74" s="1241"/>
      <c r="QFY74" s="1241"/>
      <c r="QFZ74" s="1241"/>
      <c r="QGA74" s="1241"/>
      <c r="QGB74" s="1241"/>
      <c r="QGC74" s="1241"/>
      <c r="QGD74" s="1241"/>
      <c r="QGE74" s="1241"/>
      <c r="QGF74" s="1241"/>
      <c r="QGG74" s="1241"/>
      <c r="QGH74" s="1241"/>
      <c r="QGI74" s="1241"/>
      <c r="QGJ74" s="1241"/>
      <c r="QGK74" s="1241"/>
      <c r="QGL74" s="1241"/>
      <c r="QGM74" s="1241"/>
      <c r="QGN74" s="1241"/>
      <c r="QGO74" s="1241"/>
      <c r="QGP74" s="1241"/>
      <c r="QGQ74" s="1241"/>
      <c r="QGR74" s="1241"/>
      <c r="QGS74" s="1241"/>
      <c r="QGT74" s="1241"/>
      <c r="QGU74" s="1241"/>
      <c r="QGV74" s="1241"/>
      <c r="QGW74" s="1241"/>
      <c r="QGX74" s="1241"/>
      <c r="QGY74" s="1241"/>
      <c r="QGZ74" s="1241"/>
      <c r="QHA74" s="1241"/>
      <c r="QHB74" s="1241"/>
      <c r="QHC74" s="1241"/>
      <c r="QHD74" s="1241"/>
      <c r="QHE74" s="1241"/>
      <c r="QHF74" s="1241"/>
      <c r="QHG74" s="1241"/>
      <c r="QHH74" s="1241"/>
      <c r="QHI74" s="1241"/>
      <c r="QHJ74" s="1241"/>
      <c r="QHK74" s="1241"/>
      <c r="QHL74" s="1241"/>
      <c r="QHM74" s="1241"/>
      <c r="QHN74" s="1241"/>
      <c r="QHO74" s="1241"/>
      <c r="QHP74" s="1241"/>
      <c r="QHQ74" s="1241"/>
      <c r="QHR74" s="1241"/>
      <c r="QHS74" s="1241"/>
      <c r="QHT74" s="1241"/>
      <c r="QHU74" s="1241"/>
      <c r="QHV74" s="1241"/>
      <c r="QHW74" s="1241"/>
      <c r="QHX74" s="1241"/>
      <c r="QHY74" s="1241"/>
      <c r="QHZ74" s="1241"/>
      <c r="QIA74" s="1241"/>
      <c r="QIB74" s="1241"/>
      <c r="QIC74" s="1241"/>
      <c r="QID74" s="1241"/>
      <c r="QIE74" s="1241"/>
      <c r="QIF74" s="1241"/>
      <c r="QIG74" s="1241"/>
      <c r="QIH74" s="1241"/>
      <c r="QII74" s="1241"/>
      <c r="QIJ74" s="1241"/>
      <c r="QIK74" s="1241"/>
      <c r="QIL74" s="1241"/>
      <c r="QIM74" s="1241"/>
      <c r="QIN74" s="1241"/>
      <c r="QIO74" s="1241"/>
      <c r="QIP74" s="1241"/>
      <c r="QIQ74" s="1241"/>
      <c r="QIR74" s="1241"/>
      <c r="QIS74" s="1241"/>
      <c r="QIT74" s="1241"/>
      <c r="QIU74" s="1241"/>
      <c r="QIV74" s="1241"/>
      <c r="QIW74" s="1241"/>
      <c r="QIX74" s="1241"/>
      <c r="QIY74" s="1241"/>
      <c r="QIZ74" s="1241"/>
      <c r="QJA74" s="1241"/>
      <c r="QJB74" s="1241"/>
      <c r="QJC74" s="1241"/>
      <c r="QJD74" s="1241"/>
      <c r="QJE74" s="1241"/>
      <c r="QJF74" s="1241"/>
      <c r="QJG74" s="1241"/>
      <c r="QJH74" s="1241"/>
      <c r="QJI74" s="1241"/>
      <c r="QJJ74" s="1241"/>
      <c r="QJK74" s="1241"/>
      <c r="QJL74" s="1241"/>
      <c r="QJM74" s="1241"/>
      <c r="QJN74" s="1241"/>
      <c r="QJO74" s="1241"/>
      <c r="QJP74" s="1241"/>
      <c r="QJQ74" s="1241"/>
      <c r="QJR74" s="1241"/>
      <c r="QJS74" s="1241"/>
      <c r="QJT74" s="1241"/>
      <c r="QJU74" s="1241"/>
      <c r="QJV74" s="1241"/>
      <c r="QJW74" s="1241"/>
      <c r="QJX74" s="1241"/>
      <c r="QJY74" s="1241"/>
      <c r="QJZ74" s="1241"/>
      <c r="QKA74" s="1241"/>
      <c r="QKB74" s="1241"/>
      <c r="QKC74" s="1241"/>
      <c r="QKD74" s="1241"/>
      <c r="QKE74" s="1241"/>
      <c r="QKF74" s="1241"/>
      <c r="QKG74" s="1241"/>
      <c r="QKH74" s="1241"/>
      <c r="QKI74" s="1241"/>
      <c r="QKJ74" s="1241"/>
      <c r="QKK74" s="1241"/>
      <c r="QKL74" s="1241"/>
      <c r="QKM74" s="1241"/>
      <c r="QKN74" s="1241"/>
      <c r="QKO74" s="1241"/>
      <c r="QKP74" s="1241"/>
      <c r="QKQ74" s="1241"/>
      <c r="QKR74" s="1241"/>
      <c r="QKS74" s="1241"/>
      <c r="QKT74" s="1241"/>
      <c r="QKU74" s="1241"/>
      <c r="QKV74" s="1241"/>
      <c r="QKW74" s="1241"/>
      <c r="QKX74" s="1241"/>
      <c r="QKY74" s="1241"/>
      <c r="QKZ74" s="1241"/>
      <c r="QLA74" s="1241"/>
      <c r="QLB74" s="1241"/>
      <c r="QLC74" s="1241"/>
      <c r="QLD74" s="1241"/>
      <c r="QLE74" s="1241"/>
      <c r="QLF74" s="1241"/>
      <c r="QLG74" s="1241"/>
      <c r="QLH74" s="1241"/>
      <c r="QLI74" s="1241"/>
      <c r="QLJ74" s="1241"/>
      <c r="QLK74" s="1241"/>
      <c r="QLL74" s="1241"/>
      <c r="QLM74" s="1241"/>
      <c r="QLN74" s="1241"/>
      <c r="QLO74" s="1241"/>
      <c r="QLP74" s="1241"/>
      <c r="QLQ74" s="1241"/>
      <c r="QLR74" s="1241"/>
      <c r="QLS74" s="1241"/>
      <c r="QLT74" s="1241"/>
      <c r="QLU74" s="1241"/>
      <c r="QLV74" s="1241"/>
      <c r="QLW74" s="1241"/>
      <c r="QLX74" s="1241"/>
      <c r="QLY74" s="1241"/>
      <c r="QLZ74" s="1241"/>
      <c r="QMA74" s="1241"/>
      <c r="QMB74" s="1241"/>
      <c r="QMC74" s="1241"/>
      <c r="QMD74" s="1241"/>
      <c r="QME74" s="1241"/>
      <c r="QMF74" s="1241"/>
      <c r="QMG74" s="1241"/>
      <c r="QMH74" s="1241"/>
      <c r="QMI74" s="1241"/>
      <c r="QMJ74" s="1241"/>
      <c r="QMK74" s="1241"/>
      <c r="QML74" s="1241"/>
      <c r="QMM74" s="1241"/>
      <c r="QMN74" s="1241"/>
      <c r="QMO74" s="1241"/>
      <c r="QMP74" s="1241"/>
      <c r="QMQ74" s="1241"/>
      <c r="QMR74" s="1241"/>
      <c r="QMS74" s="1241"/>
      <c r="QMT74" s="1241"/>
      <c r="QMU74" s="1241"/>
      <c r="QMV74" s="1241"/>
      <c r="QMW74" s="1241"/>
      <c r="QMX74" s="1241"/>
      <c r="QMY74" s="1241"/>
      <c r="QMZ74" s="1241"/>
      <c r="QNA74" s="1241"/>
      <c r="QNB74" s="1241"/>
      <c r="QNC74" s="1241"/>
      <c r="QND74" s="1241"/>
      <c r="QNE74" s="1241"/>
      <c r="QNF74" s="1241"/>
      <c r="QNG74" s="1241"/>
      <c r="QNH74" s="1241"/>
      <c r="QNI74" s="1241"/>
      <c r="QNJ74" s="1241"/>
      <c r="QNK74" s="1241"/>
      <c r="QNL74" s="1241"/>
      <c r="QNM74" s="1241"/>
      <c r="QNN74" s="1241"/>
      <c r="QNO74" s="1241"/>
      <c r="QNP74" s="1241"/>
      <c r="QNQ74" s="1241"/>
      <c r="QNR74" s="1241"/>
      <c r="QNS74" s="1241"/>
      <c r="QNT74" s="1241"/>
      <c r="QNU74" s="1241"/>
      <c r="QNV74" s="1241"/>
      <c r="QNW74" s="1241"/>
      <c r="QNX74" s="1241"/>
      <c r="QNY74" s="1241"/>
      <c r="QNZ74" s="1241"/>
      <c r="QOA74" s="1241"/>
      <c r="QOB74" s="1241"/>
      <c r="QOC74" s="1241"/>
      <c r="QOD74" s="1241"/>
      <c r="QOE74" s="1241"/>
      <c r="QOF74" s="1241"/>
      <c r="QOG74" s="1241"/>
      <c r="QOH74" s="1241"/>
      <c r="QOI74" s="1241"/>
      <c r="QOJ74" s="1241"/>
      <c r="QOK74" s="1241"/>
      <c r="QOL74" s="1241"/>
      <c r="QOM74" s="1241"/>
      <c r="QON74" s="1241"/>
      <c r="QOO74" s="1241"/>
      <c r="QOP74" s="1241"/>
      <c r="QOQ74" s="1241"/>
      <c r="QOR74" s="1241"/>
      <c r="QOS74" s="1241"/>
      <c r="QOT74" s="1241"/>
      <c r="QOU74" s="1241"/>
      <c r="QOV74" s="1241"/>
      <c r="QOW74" s="1241"/>
      <c r="QOX74" s="1241"/>
      <c r="QOY74" s="1241"/>
      <c r="QOZ74" s="1241"/>
      <c r="QPA74" s="1241"/>
      <c r="QPB74" s="1241"/>
      <c r="QPC74" s="1241"/>
      <c r="QPD74" s="1241"/>
      <c r="QPE74" s="1241"/>
      <c r="QPF74" s="1241"/>
      <c r="QPG74" s="1241"/>
      <c r="QPH74" s="1241"/>
      <c r="QPI74" s="1241"/>
      <c r="QPJ74" s="1241"/>
      <c r="QPK74" s="1241"/>
      <c r="QPL74" s="1241"/>
      <c r="QPM74" s="1241"/>
      <c r="QPN74" s="1241"/>
      <c r="QPO74" s="1241"/>
      <c r="QPP74" s="1241"/>
      <c r="QPQ74" s="1241"/>
      <c r="QPR74" s="1241"/>
      <c r="QPS74" s="1241"/>
      <c r="QPT74" s="1241"/>
      <c r="QPU74" s="1241"/>
      <c r="QPV74" s="1241"/>
      <c r="QPW74" s="1241"/>
      <c r="QPX74" s="1241"/>
      <c r="QPY74" s="1241"/>
      <c r="QPZ74" s="1241"/>
      <c r="QQA74" s="1241"/>
      <c r="QQB74" s="1241"/>
      <c r="QQC74" s="1241"/>
      <c r="QQD74" s="1241"/>
      <c r="QQE74" s="1241"/>
      <c r="QQF74" s="1241"/>
      <c r="QQG74" s="1241"/>
      <c r="QQH74" s="1241"/>
      <c r="QQI74" s="1241"/>
      <c r="QQJ74" s="1241"/>
      <c r="QQK74" s="1241"/>
      <c r="QQL74" s="1241"/>
      <c r="QQM74" s="1241"/>
      <c r="QQN74" s="1241"/>
      <c r="QQO74" s="1241"/>
      <c r="QQP74" s="1241"/>
      <c r="QQQ74" s="1241"/>
      <c r="QQR74" s="1241"/>
      <c r="QQS74" s="1241"/>
      <c r="QQT74" s="1241"/>
      <c r="QQU74" s="1241"/>
      <c r="QQV74" s="1241"/>
      <c r="QQW74" s="1241"/>
      <c r="QQX74" s="1241"/>
      <c r="QQY74" s="1241"/>
      <c r="QQZ74" s="1241"/>
      <c r="QRA74" s="1241"/>
      <c r="QRB74" s="1241"/>
      <c r="QRC74" s="1241"/>
      <c r="QRD74" s="1241"/>
      <c r="QRE74" s="1241"/>
      <c r="QRF74" s="1241"/>
      <c r="QRG74" s="1241"/>
      <c r="QRH74" s="1241"/>
      <c r="QRI74" s="1241"/>
      <c r="QRJ74" s="1241"/>
      <c r="QRK74" s="1241"/>
      <c r="QRL74" s="1241"/>
      <c r="QRM74" s="1241"/>
      <c r="QRN74" s="1241"/>
      <c r="QRO74" s="1241"/>
      <c r="QRP74" s="1241"/>
      <c r="QRQ74" s="1241"/>
      <c r="QRR74" s="1241"/>
      <c r="QRS74" s="1241"/>
      <c r="QRT74" s="1241"/>
      <c r="QRU74" s="1241"/>
      <c r="QRV74" s="1241"/>
      <c r="QRW74" s="1241"/>
      <c r="QRX74" s="1241"/>
      <c r="QRY74" s="1241"/>
      <c r="QRZ74" s="1241"/>
      <c r="QSA74" s="1241"/>
      <c r="QSB74" s="1241"/>
      <c r="QSC74" s="1241"/>
      <c r="QSD74" s="1241"/>
      <c r="QSE74" s="1241"/>
      <c r="QSF74" s="1241"/>
      <c r="QSG74" s="1241"/>
      <c r="QSH74" s="1241"/>
      <c r="QSI74" s="1241"/>
      <c r="QSJ74" s="1241"/>
      <c r="QSK74" s="1241"/>
      <c r="QSL74" s="1241"/>
      <c r="QSM74" s="1241"/>
      <c r="QSN74" s="1241"/>
      <c r="QSO74" s="1241"/>
      <c r="QSP74" s="1241"/>
      <c r="QSQ74" s="1241"/>
      <c r="QSR74" s="1241"/>
      <c r="QSS74" s="1241"/>
      <c r="QST74" s="1241"/>
      <c r="QSU74" s="1241"/>
      <c r="QSV74" s="1241"/>
      <c r="QSW74" s="1241"/>
      <c r="QSX74" s="1241"/>
      <c r="QSY74" s="1241"/>
      <c r="QSZ74" s="1241"/>
      <c r="QTA74" s="1241"/>
      <c r="QTB74" s="1241"/>
      <c r="QTC74" s="1241"/>
      <c r="QTD74" s="1241"/>
      <c r="QTE74" s="1241"/>
      <c r="QTF74" s="1241"/>
      <c r="QTG74" s="1241"/>
      <c r="QTH74" s="1241"/>
      <c r="QTI74" s="1241"/>
      <c r="QTJ74" s="1241"/>
      <c r="QTK74" s="1241"/>
      <c r="QTL74" s="1241"/>
      <c r="QTM74" s="1241"/>
      <c r="QTN74" s="1241"/>
      <c r="QTO74" s="1241"/>
      <c r="QTP74" s="1241"/>
      <c r="QTQ74" s="1241"/>
      <c r="QTR74" s="1241"/>
      <c r="QTS74" s="1241"/>
      <c r="QTT74" s="1241"/>
      <c r="QTU74" s="1241"/>
      <c r="QTV74" s="1241"/>
      <c r="QTW74" s="1241"/>
      <c r="QTX74" s="1241"/>
      <c r="QTY74" s="1241"/>
      <c r="QTZ74" s="1241"/>
      <c r="QUA74" s="1241"/>
      <c r="QUB74" s="1241"/>
      <c r="QUC74" s="1241"/>
      <c r="QUD74" s="1241"/>
      <c r="QUE74" s="1241"/>
      <c r="QUF74" s="1241"/>
      <c r="QUG74" s="1241"/>
      <c r="QUH74" s="1241"/>
      <c r="QUI74" s="1241"/>
      <c r="QUJ74" s="1241"/>
      <c r="QUK74" s="1241"/>
      <c r="QUL74" s="1241"/>
      <c r="QUM74" s="1241"/>
      <c r="QUN74" s="1241"/>
      <c r="QUO74" s="1241"/>
      <c r="QUP74" s="1241"/>
      <c r="QUQ74" s="1241"/>
      <c r="QUR74" s="1241"/>
      <c r="QUS74" s="1241"/>
      <c r="QUT74" s="1241"/>
      <c r="QUU74" s="1241"/>
      <c r="QUV74" s="1241"/>
      <c r="QUW74" s="1241"/>
      <c r="QUX74" s="1241"/>
      <c r="QUY74" s="1241"/>
      <c r="QUZ74" s="1241"/>
      <c r="QVA74" s="1241"/>
      <c r="QVB74" s="1241"/>
      <c r="QVC74" s="1241"/>
      <c r="QVD74" s="1241"/>
      <c r="QVE74" s="1241"/>
      <c r="QVF74" s="1241"/>
      <c r="QVG74" s="1241"/>
      <c r="QVH74" s="1241"/>
      <c r="QVI74" s="1241"/>
      <c r="QVJ74" s="1241"/>
      <c r="QVK74" s="1241"/>
      <c r="QVL74" s="1241"/>
      <c r="QVM74" s="1241"/>
      <c r="QVN74" s="1241"/>
      <c r="QVO74" s="1241"/>
      <c r="QVP74" s="1241"/>
      <c r="QVQ74" s="1241"/>
      <c r="QVR74" s="1241"/>
      <c r="QVS74" s="1241"/>
      <c r="QVT74" s="1241"/>
      <c r="QVU74" s="1241"/>
      <c r="QVV74" s="1241"/>
      <c r="QVW74" s="1241"/>
      <c r="QVX74" s="1241"/>
      <c r="QVY74" s="1241"/>
      <c r="QVZ74" s="1241"/>
      <c r="QWA74" s="1241"/>
      <c r="QWB74" s="1241"/>
      <c r="QWC74" s="1241"/>
      <c r="QWD74" s="1241"/>
      <c r="QWE74" s="1241"/>
      <c r="QWF74" s="1241"/>
      <c r="QWG74" s="1241"/>
      <c r="QWH74" s="1241"/>
      <c r="QWI74" s="1241"/>
      <c r="QWJ74" s="1241"/>
      <c r="QWK74" s="1241"/>
      <c r="QWL74" s="1241"/>
      <c r="QWM74" s="1241"/>
      <c r="QWN74" s="1241"/>
      <c r="QWO74" s="1241"/>
      <c r="QWP74" s="1241"/>
      <c r="QWQ74" s="1241"/>
      <c r="QWR74" s="1241"/>
      <c r="QWS74" s="1241"/>
      <c r="QWT74" s="1241"/>
      <c r="QWU74" s="1241"/>
      <c r="QWV74" s="1241"/>
      <c r="QWW74" s="1241"/>
      <c r="QWX74" s="1241"/>
      <c r="QWY74" s="1241"/>
      <c r="QWZ74" s="1241"/>
      <c r="QXA74" s="1241"/>
      <c r="QXB74" s="1241"/>
      <c r="QXC74" s="1241"/>
      <c r="QXD74" s="1241"/>
      <c r="QXE74" s="1241"/>
      <c r="QXF74" s="1241"/>
      <c r="QXG74" s="1241"/>
      <c r="QXH74" s="1241"/>
      <c r="QXI74" s="1241"/>
      <c r="QXJ74" s="1241"/>
      <c r="QXK74" s="1241"/>
      <c r="QXL74" s="1241"/>
      <c r="QXM74" s="1241"/>
      <c r="QXN74" s="1241"/>
      <c r="QXO74" s="1241"/>
      <c r="QXP74" s="1241"/>
      <c r="QXQ74" s="1241"/>
      <c r="QXR74" s="1241"/>
      <c r="QXS74" s="1241"/>
      <c r="QXT74" s="1241"/>
      <c r="QXU74" s="1241"/>
      <c r="QXV74" s="1241"/>
      <c r="QXW74" s="1241"/>
      <c r="QXX74" s="1241"/>
      <c r="QXY74" s="1241"/>
      <c r="QXZ74" s="1241"/>
      <c r="QYA74" s="1241"/>
      <c r="QYB74" s="1241"/>
      <c r="QYC74" s="1241"/>
      <c r="QYD74" s="1241"/>
      <c r="QYE74" s="1241"/>
      <c r="QYF74" s="1241"/>
      <c r="QYG74" s="1241"/>
      <c r="QYH74" s="1241"/>
      <c r="QYI74" s="1241"/>
      <c r="QYJ74" s="1241"/>
      <c r="QYK74" s="1241"/>
      <c r="QYL74" s="1241"/>
      <c r="QYM74" s="1241"/>
      <c r="QYN74" s="1241"/>
      <c r="QYO74" s="1241"/>
      <c r="QYP74" s="1241"/>
      <c r="QYQ74" s="1241"/>
      <c r="QYR74" s="1241"/>
      <c r="QYS74" s="1241"/>
      <c r="QYT74" s="1241"/>
      <c r="QYU74" s="1241"/>
      <c r="QYV74" s="1241"/>
      <c r="QYW74" s="1241"/>
      <c r="QYX74" s="1241"/>
      <c r="QYY74" s="1241"/>
      <c r="QYZ74" s="1241"/>
      <c r="QZA74" s="1241"/>
      <c r="QZB74" s="1241"/>
      <c r="QZC74" s="1241"/>
      <c r="QZD74" s="1241"/>
      <c r="QZE74" s="1241"/>
      <c r="QZF74" s="1241"/>
      <c r="QZG74" s="1241"/>
      <c r="QZH74" s="1241"/>
      <c r="QZI74" s="1241"/>
      <c r="QZJ74" s="1241"/>
      <c r="QZK74" s="1241"/>
      <c r="QZL74" s="1241"/>
      <c r="QZM74" s="1241"/>
      <c r="QZN74" s="1241"/>
      <c r="QZO74" s="1241"/>
      <c r="QZP74" s="1241"/>
      <c r="QZQ74" s="1241"/>
      <c r="QZR74" s="1241"/>
      <c r="QZS74" s="1241"/>
      <c r="QZT74" s="1241"/>
      <c r="QZU74" s="1241"/>
      <c r="QZV74" s="1241"/>
      <c r="QZW74" s="1241"/>
      <c r="QZX74" s="1241"/>
      <c r="QZY74" s="1241"/>
      <c r="QZZ74" s="1241"/>
      <c r="RAA74" s="1241"/>
      <c r="RAB74" s="1241"/>
      <c r="RAC74" s="1241"/>
      <c r="RAD74" s="1241"/>
      <c r="RAE74" s="1241"/>
      <c r="RAF74" s="1241"/>
      <c r="RAG74" s="1241"/>
      <c r="RAH74" s="1241"/>
      <c r="RAI74" s="1241"/>
      <c r="RAJ74" s="1241"/>
      <c r="RAK74" s="1241"/>
      <c r="RAL74" s="1241"/>
      <c r="RAM74" s="1241"/>
      <c r="RAN74" s="1241"/>
      <c r="RAO74" s="1241"/>
      <c r="RAP74" s="1241"/>
      <c r="RAQ74" s="1241"/>
      <c r="RAR74" s="1241"/>
      <c r="RAS74" s="1241"/>
      <c r="RAT74" s="1241"/>
      <c r="RAU74" s="1241"/>
      <c r="RAV74" s="1241"/>
      <c r="RAW74" s="1241"/>
      <c r="RAX74" s="1241"/>
      <c r="RAY74" s="1241"/>
      <c r="RAZ74" s="1241"/>
      <c r="RBA74" s="1241"/>
      <c r="RBB74" s="1241"/>
      <c r="RBC74" s="1241"/>
      <c r="RBD74" s="1241"/>
      <c r="RBE74" s="1241"/>
      <c r="RBF74" s="1241"/>
      <c r="RBG74" s="1241"/>
      <c r="RBH74" s="1241"/>
      <c r="RBI74" s="1241"/>
      <c r="RBJ74" s="1241"/>
      <c r="RBK74" s="1241"/>
      <c r="RBL74" s="1241"/>
      <c r="RBM74" s="1241"/>
      <c r="RBN74" s="1241"/>
      <c r="RBO74" s="1241"/>
      <c r="RBP74" s="1241"/>
      <c r="RBQ74" s="1241"/>
      <c r="RBR74" s="1241"/>
      <c r="RBS74" s="1241"/>
      <c r="RBT74" s="1241"/>
      <c r="RBU74" s="1241"/>
      <c r="RBV74" s="1241"/>
      <c r="RBW74" s="1241"/>
      <c r="RBX74" s="1241"/>
      <c r="RBY74" s="1241"/>
      <c r="RBZ74" s="1241"/>
      <c r="RCA74" s="1241"/>
      <c r="RCB74" s="1241"/>
      <c r="RCC74" s="1241"/>
      <c r="RCD74" s="1241"/>
      <c r="RCE74" s="1241"/>
      <c r="RCF74" s="1241"/>
      <c r="RCG74" s="1241"/>
      <c r="RCH74" s="1241"/>
      <c r="RCI74" s="1241"/>
      <c r="RCJ74" s="1241"/>
      <c r="RCK74" s="1241"/>
      <c r="RCL74" s="1241"/>
      <c r="RCM74" s="1241"/>
      <c r="RCN74" s="1241"/>
      <c r="RCO74" s="1241"/>
      <c r="RCP74" s="1241"/>
      <c r="RCQ74" s="1241"/>
      <c r="RCR74" s="1241"/>
      <c r="RCS74" s="1241"/>
      <c r="RCT74" s="1241"/>
      <c r="RCU74" s="1241"/>
      <c r="RCV74" s="1241"/>
      <c r="RCW74" s="1241"/>
      <c r="RCX74" s="1241"/>
      <c r="RCY74" s="1241"/>
      <c r="RCZ74" s="1241"/>
      <c r="RDA74" s="1241"/>
      <c r="RDB74" s="1241"/>
      <c r="RDC74" s="1241"/>
      <c r="RDD74" s="1241"/>
      <c r="RDE74" s="1241"/>
      <c r="RDF74" s="1241"/>
      <c r="RDG74" s="1241"/>
      <c r="RDH74" s="1241"/>
      <c r="RDI74" s="1241"/>
      <c r="RDJ74" s="1241"/>
      <c r="RDK74" s="1241"/>
      <c r="RDL74" s="1241"/>
      <c r="RDM74" s="1241"/>
      <c r="RDN74" s="1241"/>
      <c r="RDO74" s="1241"/>
      <c r="RDP74" s="1241"/>
      <c r="RDQ74" s="1241"/>
      <c r="RDR74" s="1241"/>
      <c r="RDS74" s="1241"/>
      <c r="RDT74" s="1241"/>
      <c r="RDU74" s="1241"/>
      <c r="RDV74" s="1241"/>
      <c r="RDW74" s="1241"/>
      <c r="RDX74" s="1241"/>
      <c r="RDY74" s="1241"/>
      <c r="RDZ74" s="1241"/>
      <c r="REA74" s="1241"/>
      <c r="REB74" s="1241"/>
      <c r="REC74" s="1241"/>
      <c r="RED74" s="1241"/>
      <c r="REE74" s="1241"/>
      <c r="REF74" s="1241"/>
      <c r="REG74" s="1241"/>
      <c r="REH74" s="1241"/>
      <c r="REI74" s="1241"/>
      <c r="REJ74" s="1241"/>
      <c r="REK74" s="1241"/>
      <c r="REL74" s="1241"/>
      <c r="REM74" s="1241"/>
      <c r="REN74" s="1241"/>
      <c r="REO74" s="1241"/>
      <c r="REP74" s="1241"/>
      <c r="REQ74" s="1241"/>
      <c r="RER74" s="1241"/>
      <c r="RES74" s="1241"/>
      <c r="RET74" s="1241"/>
      <c r="REU74" s="1241"/>
      <c r="REV74" s="1241"/>
      <c r="REW74" s="1241"/>
      <c r="REX74" s="1241"/>
      <c r="REY74" s="1241"/>
      <c r="REZ74" s="1241"/>
      <c r="RFA74" s="1241"/>
      <c r="RFB74" s="1241"/>
      <c r="RFC74" s="1241"/>
      <c r="RFD74" s="1241"/>
      <c r="RFE74" s="1241"/>
      <c r="RFF74" s="1241"/>
      <c r="RFG74" s="1241"/>
      <c r="RFH74" s="1241"/>
      <c r="RFI74" s="1241"/>
      <c r="RFJ74" s="1241"/>
      <c r="RFK74" s="1241"/>
      <c r="RFL74" s="1241"/>
      <c r="RFM74" s="1241"/>
      <c r="RFN74" s="1241"/>
      <c r="RFO74" s="1241"/>
      <c r="RFP74" s="1241"/>
      <c r="RFQ74" s="1241"/>
      <c r="RFR74" s="1241"/>
      <c r="RFS74" s="1241"/>
      <c r="RFT74" s="1241"/>
      <c r="RFU74" s="1241"/>
      <c r="RFV74" s="1241"/>
      <c r="RFW74" s="1241"/>
      <c r="RFX74" s="1241"/>
      <c r="RFY74" s="1241"/>
      <c r="RFZ74" s="1241"/>
      <c r="RGA74" s="1241"/>
      <c r="RGB74" s="1241"/>
      <c r="RGC74" s="1241"/>
      <c r="RGD74" s="1241"/>
      <c r="RGE74" s="1241"/>
      <c r="RGF74" s="1241"/>
      <c r="RGG74" s="1241"/>
      <c r="RGH74" s="1241"/>
      <c r="RGI74" s="1241"/>
      <c r="RGJ74" s="1241"/>
      <c r="RGK74" s="1241"/>
      <c r="RGL74" s="1241"/>
      <c r="RGM74" s="1241"/>
      <c r="RGN74" s="1241"/>
      <c r="RGO74" s="1241"/>
      <c r="RGP74" s="1241"/>
      <c r="RGQ74" s="1241"/>
      <c r="RGR74" s="1241"/>
      <c r="RGS74" s="1241"/>
      <c r="RGT74" s="1241"/>
      <c r="RGU74" s="1241"/>
      <c r="RGV74" s="1241"/>
      <c r="RGW74" s="1241"/>
      <c r="RGX74" s="1241"/>
      <c r="RGY74" s="1241"/>
      <c r="RGZ74" s="1241"/>
      <c r="RHA74" s="1241"/>
      <c r="RHB74" s="1241"/>
      <c r="RHC74" s="1241"/>
      <c r="RHD74" s="1241"/>
      <c r="RHE74" s="1241"/>
      <c r="RHF74" s="1241"/>
      <c r="RHG74" s="1241"/>
      <c r="RHH74" s="1241"/>
      <c r="RHI74" s="1241"/>
      <c r="RHJ74" s="1241"/>
      <c r="RHK74" s="1241"/>
      <c r="RHL74" s="1241"/>
      <c r="RHM74" s="1241"/>
      <c r="RHN74" s="1241"/>
      <c r="RHO74" s="1241"/>
      <c r="RHP74" s="1241"/>
      <c r="RHQ74" s="1241"/>
      <c r="RHR74" s="1241"/>
      <c r="RHS74" s="1241"/>
      <c r="RHT74" s="1241"/>
      <c r="RHU74" s="1241"/>
      <c r="RHV74" s="1241"/>
      <c r="RHW74" s="1241"/>
      <c r="RHX74" s="1241"/>
      <c r="RHY74" s="1241"/>
      <c r="RHZ74" s="1241"/>
      <c r="RIA74" s="1241"/>
      <c r="RIB74" s="1241"/>
      <c r="RIC74" s="1241"/>
      <c r="RID74" s="1241"/>
      <c r="RIE74" s="1241"/>
      <c r="RIF74" s="1241"/>
      <c r="RIG74" s="1241"/>
      <c r="RIH74" s="1241"/>
      <c r="RII74" s="1241"/>
      <c r="RIJ74" s="1241"/>
      <c r="RIK74" s="1241"/>
      <c r="RIL74" s="1241"/>
      <c r="RIM74" s="1241"/>
      <c r="RIN74" s="1241"/>
      <c r="RIO74" s="1241"/>
      <c r="RIP74" s="1241"/>
      <c r="RIQ74" s="1241"/>
      <c r="RIR74" s="1241"/>
      <c r="RIS74" s="1241"/>
      <c r="RIT74" s="1241"/>
      <c r="RIU74" s="1241"/>
      <c r="RIV74" s="1241"/>
      <c r="RIW74" s="1241"/>
      <c r="RIX74" s="1241"/>
      <c r="RIY74" s="1241"/>
      <c r="RIZ74" s="1241"/>
      <c r="RJA74" s="1241"/>
      <c r="RJB74" s="1241"/>
      <c r="RJC74" s="1241"/>
      <c r="RJD74" s="1241"/>
      <c r="RJE74" s="1241"/>
      <c r="RJF74" s="1241"/>
      <c r="RJG74" s="1241"/>
      <c r="RJH74" s="1241"/>
      <c r="RJI74" s="1241"/>
      <c r="RJJ74" s="1241"/>
      <c r="RJK74" s="1241"/>
      <c r="RJL74" s="1241"/>
      <c r="RJM74" s="1241"/>
      <c r="RJN74" s="1241"/>
      <c r="RJO74" s="1241"/>
      <c r="RJP74" s="1241"/>
      <c r="RJQ74" s="1241"/>
      <c r="RJR74" s="1241"/>
      <c r="RJS74" s="1241"/>
      <c r="RJT74" s="1241"/>
      <c r="RJU74" s="1241"/>
      <c r="RJV74" s="1241"/>
      <c r="RJW74" s="1241"/>
      <c r="RJX74" s="1241"/>
      <c r="RJY74" s="1241"/>
      <c r="RJZ74" s="1241"/>
      <c r="RKA74" s="1241"/>
      <c r="RKB74" s="1241"/>
      <c r="RKC74" s="1241"/>
      <c r="RKD74" s="1241"/>
      <c r="RKE74" s="1241"/>
      <c r="RKF74" s="1241"/>
      <c r="RKG74" s="1241"/>
      <c r="RKH74" s="1241"/>
      <c r="RKI74" s="1241"/>
      <c r="RKJ74" s="1241"/>
      <c r="RKK74" s="1241"/>
      <c r="RKL74" s="1241"/>
      <c r="RKM74" s="1241"/>
      <c r="RKN74" s="1241"/>
      <c r="RKO74" s="1241"/>
      <c r="RKP74" s="1241"/>
      <c r="RKQ74" s="1241"/>
      <c r="RKR74" s="1241"/>
      <c r="RKS74" s="1241"/>
      <c r="RKT74" s="1241"/>
      <c r="RKU74" s="1241"/>
      <c r="RKV74" s="1241"/>
      <c r="RKW74" s="1241"/>
      <c r="RKX74" s="1241"/>
      <c r="RKY74" s="1241"/>
      <c r="RKZ74" s="1241"/>
      <c r="RLA74" s="1241"/>
      <c r="RLB74" s="1241"/>
      <c r="RLC74" s="1241"/>
      <c r="RLD74" s="1241"/>
      <c r="RLE74" s="1241"/>
      <c r="RLF74" s="1241"/>
      <c r="RLG74" s="1241"/>
      <c r="RLH74" s="1241"/>
      <c r="RLI74" s="1241"/>
      <c r="RLJ74" s="1241"/>
      <c r="RLK74" s="1241"/>
      <c r="RLL74" s="1241"/>
      <c r="RLM74" s="1241"/>
      <c r="RLN74" s="1241"/>
      <c r="RLO74" s="1241"/>
      <c r="RLP74" s="1241"/>
      <c r="RLQ74" s="1241"/>
      <c r="RLR74" s="1241"/>
      <c r="RLS74" s="1241"/>
      <c r="RLT74" s="1241"/>
      <c r="RLU74" s="1241"/>
      <c r="RLV74" s="1241"/>
      <c r="RLW74" s="1241"/>
      <c r="RLX74" s="1241"/>
      <c r="RLY74" s="1241"/>
      <c r="RLZ74" s="1241"/>
      <c r="RMA74" s="1241"/>
      <c r="RMB74" s="1241"/>
      <c r="RMC74" s="1241"/>
      <c r="RMD74" s="1241"/>
      <c r="RME74" s="1241"/>
      <c r="RMF74" s="1241"/>
      <c r="RMG74" s="1241"/>
      <c r="RMH74" s="1241"/>
      <c r="RMI74" s="1241"/>
      <c r="RMJ74" s="1241"/>
      <c r="RMK74" s="1241"/>
      <c r="RML74" s="1241"/>
      <c r="RMM74" s="1241"/>
      <c r="RMN74" s="1241"/>
      <c r="RMO74" s="1241"/>
      <c r="RMP74" s="1241"/>
      <c r="RMQ74" s="1241"/>
      <c r="RMR74" s="1241"/>
      <c r="RMS74" s="1241"/>
      <c r="RMT74" s="1241"/>
      <c r="RMU74" s="1241"/>
      <c r="RMV74" s="1241"/>
      <c r="RMW74" s="1241"/>
      <c r="RMX74" s="1241"/>
      <c r="RMY74" s="1241"/>
      <c r="RMZ74" s="1241"/>
      <c r="RNA74" s="1241"/>
      <c r="RNB74" s="1241"/>
      <c r="RNC74" s="1241"/>
      <c r="RND74" s="1241"/>
      <c r="RNE74" s="1241"/>
      <c r="RNF74" s="1241"/>
      <c r="RNG74" s="1241"/>
      <c r="RNH74" s="1241"/>
      <c r="RNI74" s="1241"/>
      <c r="RNJ74" s="1241"/>
      <c r="RNK74" s="1241"/>
      <c r="RNL74" s="1241"/>
      <c r="RNM74" s="1241"/>
      <c r="RNN74" s="1241"/>
      <c r="RNO74" s="1241"/>
      <c r="RNP74" s="1241"/>
      <c r="RNQ74" s="1241"/>
      <c r="RNR74" s="1241"/>
      <c r="RNS74" s="1241"/>
      <c r="RNT74" s="1241"/>
      <c r="RNU74" s="1241"/>
      <c r="RNV74" s="1241"/>
      <c r="RNW74" s="1241"/>
      <c r="RNX74" s="1241"/>
      <c r="RNY74" s="1241"/>
      <c r="RNZ74" s="1241"/>
      <c r="ROA74" s="1241"/>
      <c r="ROB74" s="1241"/>
      <c r="ROC74" s="1241"/>
      <c r="ROD74" s="1241"/>
      <c r="ROE74" s="1241"/>
      <c r="ROF74" s="1241"/>
      <c r="ROG74" s="1241"/>
      <c r="ROH74" s="1241"/>
      <c r="ROI74" s="1241"/>
      <c r="ROJ74" s="1241"/>
      <c r="ROK74" s="1241"/>
      <c r="ROL74" s="1241"/>
      <c r="ROM74" s="1241"/>
      <c r="RON74" s="1241"/>
      <c r="ROO74" s="1241"/>
      <c r="ROP74" s="1241"/>
      <c r="ROQ74" s="1241"/>
      <c r="ROR74" s="1241"/>
      <c r="ROS74" s="1241"/>
      <c r="ROT74" s="1241"/>
      <c r="ROU74" s="1241"/>
      <c r="ROV74" s="1241"/>
      <c r="ROW74" s="1241"/>
      <c r="ROX74" s="1241"/>
      <c r="ROY74" s="1241"/>
      <c r="ROZ74" s="1241"/>
      <c r="RPA74" s="1241"/>
      <c r="RPB74" s="1241"/>
      <c r="RPC74" s="1241"/>
      <c r="RPD74" s="1241"/>
      <c r="RPE74" s="1241"/>
      <c r="RPF74" s="1241"/>
      <c r="RPG74" s="1241"/>
      <c r="RPH74" s="1241"/>
      <c r="RPI74" s="1241"/>
      <c r="RPJ74" s="1241"/>
      <c r="RPK74" s="1241"/>
      <c r="RPL74" s="1241"/>
      <c r="RPM74" s="1241"/>
      <c r="RPN74" s="1241"/>
      <c r="RPO74" s="1241"/>
      <c r="RPP74" s="1241"/>
      <c r="RPQ74" s="1241"/>
      <c r="RPR74" s="1241"/>
      <c r="RPS74" s="1241"/>
      <c r="RPT74" s="1241"/>
      <c r="RPU74" s="1241"/>
      <c r="RPV74" s="1241"/>
      <c r="RPW74" s="1241"/>
      <c r="RPX74" s="1241"/>
      <c r="RPY74" s="1241"/>
      <c r="RPZ74" s="1241"/>
      <c r="RQA74" s="1241"/>
      <c r="RQB74" s="1241"/>
      <c r="RQC74" s="1241"/>
      <c r="RQD74" s="1241"/>
      <c r="RQE74" s="1241"/>
      <c r="RQF74" s="1241"/>
      <c r="RQG74" s="1241"/>
      <c r="RQH74" s="1241"/>
      <c r="RQI74" s="1241"/>
      <c r="RQJ74" s="1241"/>
      <c r="RQK74" s="1241"/>
      <c r="RQL74" s="1241"/>
      <c r="RQM74" s="1241"/>
      <c r="RQN74" s="1241"/>
      <c r="RQO74" s="1241"/>
      <c r="RQP74" s="1241"/>
      <c r="RQQ74" s="1241"/>
      <c r="RQR74" s="1241"/>
      <c r="RQS74" s="1241"/>
      <c r="RQT74" s="1241"/>
      <c r="RQU74" s="1241"/>
      <c r="RQV74" s="1241"/>
      <c r="RQW74" s="1241"/>
      <c r="RQX74" s="1241"/>
      <c r="RQY74" s="1241"/>
      <c r="RQZ74" s="1241"/>
      <c r="RRA74" s="1241"/>
      <c r="RRB74" s="1241"/>
      <c r="RRC74" s="1241"/>
      <c r="RRD74" s="1241"/>
      <c r="RRE74" s="1241"/>
      <c r="RRF74" s="1241"/>
      <c r="RRG74" s="1241"/>
      <c r="RRH74" s="1241"/>
      <c r="RRI74" s="1241"/>
      <c r="RRJ74" s="1241"/>
      <c r="RRK74" s="1241"/>
      <c r="RRL74" s="1241"/>
      <c r="RRM74" s="1241"/>
      <c r="RRN74" s="1241"/>
      <c r="RRO74" s="1241"/>
      <c r="RRP74" s="1241"/>
      <c r="RRQ74" s="1241"/>
      <c r="RRR74" s="1241"/>
      <c r="RRS74" s="1241"/>
      <c r="RRT74" s="1241"/>
      <c r="RRU74" s="1241"/>
      <c r="RRV74" s="1241"/>
      <c r="RRW74" s="1241"/>
      <c r="RRX74" s="1241"/>
      <c r="RRY74" s="1241"/>
      <c r="RRZ74" s="1241"/>
      <c r="RSA74" s="1241"/>
      <c r="RSB74" s="1241"/>
      <c r="RSC74" s="1241"/>
      <c r="RSD74" s="1241"/>
      <c r="RSE74" s="1241"/>
      <c r="RSF74" s="1241"/>
      <c r="RSG74" s="1241"/>
      <c r="RSH74" s="1241"/>
      <c r="RSI74" s="1241"/>
      <c r="RSJ74" s="1241"/>
      <c r="RSK74" s="1241"/>
      <c r="RSL74" s="1241"/>
      <c r="RSM74" s="1241"/>
      <c r="RSN74" s="1241"/>
      <c r="RSO74" s="1241"/>
      <c r="RSP74" s="1241"/>
      <c r="RSQ74" s="1241"/>
      <c r="RSR74" s="1241"/>
      <c r="RSS74" s="1241"/>
      <c r="RST74" s="1241"/>
      <c r="RSU74" s="1241"/>
      <c r="RSV74" s="1241"/>
      <c r="RSW74" s="1241"/>
      <c r="RSX74" s="1241"/>
      <c r="RSY74" s="1241"/>
      <c r="RSZ74" s="1241"/>
      <c r="RTA74" s="1241"/>
      <c r="RTB74" s="1241"/>
      <c r="RTC74" s="1241"/>
      <c r="RTD74" s="1241"/>
      <c r="RTE74" s="1241"/>
      <c r="RTF74" s="1241"/>
      <c r="RTG74" s="1241"/>
      <c r="RTH74" s="1241"/>
      <c r="RTI74" s="1241"/>
      <c r="RTJ74" s="1241"/>
      <c r="RTK74" s="1241"/>
      <c r="RTL74" s="1241"/>
      <c r="RTM74" s="1241"/>
      <c r="RTN74" s="1241"/>
      <c r="RTO74" s="1241"/>
      <c r="RTP74" s="1241"/>
      <c r="RTQ74" s="1241"/>
      <c r="RTR74" s="1241"/>
      <c r="RTS74" s="1241"/>
      <c r="RTT74" s="1241"/>
      <c r="RTU74" s="1241"/>
      <c r="RTV74" s="1241"/>
      <c r="RTW74" s="1241"/>
      <c r="RTX74" s="1241"/>
      <c r="RTY74" s="1241"/>
      <c r="RTZ74" s="1241"/>
      <c r="RUA74" s="1241"/>
      <c r="RUB74" s="1241"/>
      <c r="RUC74" s="1241"/>
      <c r="RUD74" s="1241"/>
      <c r="RUE74" s="1241"/>
      <c r="RUF74" s="1241"/>
      <c r="RUG74" s="1241"/>
      <c r="RUH74" s="1241"/>
      <c r="RUI74" s="1241"/>
      <c r="RUJ74" s="1241"/>
      <c r="RUK74" s="1241"/>
      <c r="RUL74" s="1241"/>
      <c r="RUM74" s="1241"/>
      <c r="RUN74" s="1241"/>
      <c r="RUO74" s="1241"/>
      <c r="RUP74" s="1241"/>
      <c r="RUQ74" s="1241"/>
      <c r="RUR74" s="1241"/>
      <c r="RUS74" s="1241"/>
      <c r="RUT74" s="1241"/>
      <c r="RUU74" s="1241"/>
      <c r="RUV74" s="1241"/>
      <c r="RUW74" s="1241"/>
      <c r="RUX74" s="1241"/>
      <c r="RUY74" s="1241"/>
      <c r="RUZ74" s="1241"/>
      <c r="RVA74" s="1241"/>
      <c r="RVB74" s="1241"/>
      <c r="RVC74" s="1241"/>
      <c r="RVD74" s="1241"/>
      <c r="RVE74" s="1241"/>
      <c r="RVF74" s="1241"/>
      <c r="RVG74" s="1241"/>
      <c r="RVH74" s="1241"/>
      <c r="RVI74" s="1241"/>
      <c r="RVJ74" s="1241"/>
      <c r="RVK74" s="1241"/>
      <c r="RVL74" s="1241"/>
      <c r="RVM74" s="1241"/>
      <c r="RVN74" s="1241"/>
      <c r="RVO74" s="1241"/>
      <c r="RVP74" s="1241"/>
      <c r="RVQ74" s="1241"/>
      <c r="RVR74" s="1241"/>
      <c r="RVS74" s="1241"/>
      <c r="RVT74" s="1241"/>
      <c r="RVU74" s="1241"/>
      <c r="RVV74" s="1241"/>
      <c r="RVW74" s="1241"/>
      <c r="RVX74" s="1241"/>
      <c r="RVY74" s="1241"/>
      <c r="RVZ74" s="1241"/>
      <c r="RWA74" s="1241"/>
      <c r="RWB74" s="1241"/>
      <c r="RWC74" s="1241"/>
      <c r="RWD74" s="1241"/>
      <c r="RWE74" s="1241"/>
      <c r="RWF74" s="1241"/>
      <c r="RWG74" s="1241"/>
      <c r="RWH74" s="1241"/>
      <c r="RWI74" s="1241"/>
      <c r="RWJ74" s="1241"/>
      <c r="RWK74" s="1241"/>
      <c r="RWL74" s="1241"/>
      <c r="RWM74" s="1241"/>
      <c r="RWN74" s="1241"/>
      <c r="RWO74" s="1241"/>
      <c r="RWP74" s="1241"/>
      <c r="RWQ74" s="1241"/>
      <c r="RWR74" s="1241"/>
      <c r="RWS74" s="1241"/>
      <c r="RWT74" s="1241"/>
      <c r="RWU74" s="1241"/>
      <c r="RWV74" s="1241"/>
      <c r="RWW74" s="1241"/>
      <c r="RWX74" s="1241"/>
      <c r="RWY74" s="1241"/>
      <c r="RWZ74" s="1241"/>
      <c r="RXA74" s="1241"/>
      <c r="RXB74" s="1241"/>
      <c r="RXC74" s="1241"/>
      <c r="RXD74" s="1241"/>
      <c r="RXE74" s="1241"/>
      <c r="RXF74" s="1241"/>
      <c r="RXG74" s="1241"/>
      <c r="RXH74" s="1241"/>
      <c r="RXI74" s="1241"/>
      <c r="RXJ74" s="1241"/>
      <c r="RXK74" s="1241"/>
      <c r="RXL74" s="1241"/>
      <c r="RXM74" s="1241"/>
      <c r="RXN74" s="1241"/>
      <c r="RXO74" s="1241"/>
      <c r="RXP74" s="1241"/>
      <c r="RXQ74" s="1241"/>
      <c r="RXR74" s="1241"/>
      <c r="RXS74" s="1241"/>
      <c r="RXT74" s="1241"/>
      <c r="RXU74" s="1241"/>
      <c r="RXV74" s="1241"/>
      <c r="RXW74" s="1241"/>
      <c r="RXX74" s="1241"/>
      <c r="RXY74" s="1241"/>
      <c r="RXZ74" s="1241"/>
      <c r="RYA74" s="1241"/>
      <c r="RYB74" s="1241"/>
      <c r="RYC74" s="1241"/>
      <c r="RYD74" s="1241"/>
      <c r="RYE74" s="1241"/>
      <c r="RYF74" s="1241"/>
      <c r="RYG74" s="1241"/>
      <c r="RYH74" s="1241"/>
      <c r="RYI74" s="1241"/>
      <c r="RYJ74" s="1241"/>
      <c r="RYK74" s="1241"/>
      <c r="RYL74" s="1241"/>
      <c r="RYM74" s="1241"/>
      <c r="RYN74" s="1241"/>
      <c r="RYO74" s="1241"/>
      <c r="RYP74" s="1241"/>
      <c r="RYQ74" s="1241"/>
      <c r="RYR74" s="1241"/>
      <c r="RYS74" s="1241"/>
      <c r="RYT74" s="1241"/>
      <c r="RYU74" s="1241"/>
      <c r="RYV74" s="1241"/>
      <c r="RYW74" s="1241"/>
      <c r="RYX74" s="1241"/>
      <c r="RYY74" s="1241"/>
      <c r="RYZ74" s="1241"/>
      <c r="RZA74" s="1241"/>
      <c r="RZB74" s="1241"/>
      <c r="RZC74" s="1241"/>
      <c r="RZD74" s="1241"/>
      <c r="RZE74" s="1241"/>
      <c r="RZF74" s="1241"/>
      <c r="RZG74" s="1241"/>
      <c r="RZH74" s="1241"/>
      <c r="RZI74" s="1241"/>
      <c r="RZJ74" s="1241"/>
      <c r="RZK74" s="1241"/>
      <c r="RZL74" s="1241"/>
      <c r="RZM74" s="1241"/>
      <c r="RZN74" s="1241"/>
      <c r="RZO74" s="1241"/>
      <c r="RZP74" s="1241"/>
      <c r="RZQ74" s="1241"/>
      <c r="RZR74" s="1241"/>
      <c r="RZS74" s="1241"/>
      <c r="RZT74" s="1241"/>
      <c r="RZU74" s="1241"/>
      <c r="RZV74" s="1241"/>
      <c r="RZW74" s="1241"/>
      <c r="RZX74" s="1241"/>
      <c r="RZY74" s="1241"/>
      <c r="RZZ74" s="1241"/>
      <c r="SAA74" s="1241"/>
      <c r="SAB74" s="1241"/>
      <c r="SAC74" s="1241"/>
      <c r="SAD74" s="1241"/>
      <c r="SAE74" s="1241"/>
      <c r="SAF74" s="1241"/>
      <c r="SAG74" s="1241"/>
      <c r="SAH74" s="1241"/>
      <c r="SAI74" s="1241"/>
      <c r="SAJ74" s="1241"/>
      <c r="SAK74" s="1241"/>
      <c r="SAL74" s="1241"/>
      <c r="SAM74" s="1241"/>
      <c r="SAN74" s="1241"/>
      <c r="SAO74" s="1241"/>
      <c r="SAP74" s="1241"/>
      <c r="SAQ74" s="1241"/>
      <c r="SAR74" s="1241"/>
      <c r="SAS74" s="1241"/>
      <c r="SAT74" s="1241"/>
      <c r="SAU74" s="1241"/>
      <c r="SAV74" s="1241"/>
      <c r="SAW74" s="1241"/>
      <c r="SAX74" s="1241"/>
      <c r="SAY74" s="1241"/>
      <c r="SAZ74" s="1241"/>
      <c r="SBA74" s="1241"/>
      <c r="SBB74" s="1241"/>
      <c r="SBC74" s="1241"/>
      <c r="SBD74" s="1241"/>
      <c r="SBE74" s="1241"/>
      <c r="SBF74" s="1241"/>
      <c r="SBG74" s="1241"/>
      <c r="SBH74" s="1241"/>
      <c r="SBI74" s="1241"/>
      <c r="SBJ74" s="1241"/>
      <c r="SBK74" s="1241"/>
      <c r="SBL74" s="1241"/>
      <c r="SBM74" s="1241"/>
      <c r="SBN74" s="1241"/>
      <c r="SBO74" s="1241"/>
      <c r="SBP74" s="1241"/>
      <c r="SBQ74" s="1241"/>
      <c r="SBR74" s="1241"/>
      <c r="SBS74" s="1241"/>
      <c r="SBT74" s="1241"/>
      <c r="SBU74" s="1241"/>
      <c r="SBV74" s="1241"/>
      <c r="SBW74" s="1241"/>
      <c r="SBX74" s="1241"/>
      <c r="SBY74" s="1241"/>
      <c r="SBZ74" s="1241"/>
      <c r="SCA74" s="1241"/>
      <c r="SCB74" s="1241"/>
      <c r="SCC74" s="1241"/>
      <c r="SCD74" s="1241"/>
      <c r="SCE74" s="1241"/>
      <c r="SCF74" s="1241"/>
      <c r="SCG74" s="1241"/>
      <c r="SCH74" s="1241"/>
      <c r="SCI74" s="1241"/>
      <c r="SCJ74" s="1241"/>
      <c r="SCK74" s="1241"/>
      <c r="SCL74" s="1241"/>
      <c r="SCM74" s="1241"/>
      <c r="SCN74" s="1241"/>
      <c r="SCO74" s="1241"/>
      <c r="SCP74" s="1241"/>
      <c r="SCQ74" s="1241"/>
      <c r="SCR74" s="1241"/>
      <c r="SCS74" s="1241"/>
      <c r="SCT74" s="1241"/>
      <c r="SCU74" s="1241"/>
      <c r="SCV74" s="1241"/>
      <c r="SCW74" s="1241"/>
      <c r="SCX74" s="1241"/>
      <c r="SCY74" s="1241"/>
      <c r="SCZ74" s="1241"/>
      <c r="SDA74" s="1241"/>
      <c r="SDB74" s="1241"/>
      <c r="SDC74" s="1241"/>
      <c r="SDD74" s="1241"/>
      <c r="SDE74" s="1241"/>
      <c r="SDF74" s="1241"/>
      <c r="SDG74" s="1241"/>
      <c r="SDH74" s="1241"/>
      <c r="SDI74" s="1241"/>
      <c r="SDJ74" s="1241"/>
      <c r="SDK74" s="1241"/>
      <c r="SDL74" s="1241"/>
      <c r="SDM74" s="1241"/>
      <c r="SDN74" s="1241"/>
      <c r="SDO74" s="1241"/>
      <c r="SDP74" s="1241"/>
      <c r="SDQ74" s="1241"/>
      <c r="SDR74" s="1241"/>
      <c r="SDS74" s="1241"/>
      <c r="SDT74" s="1241"/>
      <c r="SDU74" s="1241"/>
      <c r="SDV74" s="1241"/>
      <c r="SDW74" s="1241"/>
      <c r="SDX74" s="1241"/>
      <c r="SDY74" s="1241"/>
      <c r="SDZ74" s="1241"/>
      <c r="SEA74" s="1241"/>
      <c r="SEB74" s="1241"/>
      <c r="SEC74" s="1241"/>
      <c r="SED74" s="1241"/>
      <c r="SEE74" s="1241"/>
      <c r="SEF74" s="1241"/>
      <c r="SEG74" s="1241"/>
      <c r="SEH74" s="1241"/>
      <c r="SEI74" s="1241"/>
      <c r="SEJ74" s="1241"/>
      <c r="SEK74" s="1241"/>
      <c r="SEL74" s="1241"/>
      <c r="SEM74" s="1241"/>
      <c r="SEN74" s="1241"/>
      <c r="SEO74" s="1241"/>
      <c r="SEP74" s="1241"/>
      <c r="SEQ74" s="1241"/>
      <c r="SER74" s="1241"/>
      <c r="SES74" s="1241"/>
      <c r="SET74" s="1241"/>
      <c r="SEU74" s="1241"/>
      <c r="SEV74" s="1241"/>
      <c r="SEW74" s="1241"/>
      <c r="SEX74" s="1241"/>
      <c r="SEY74" s="1241"/>
      <c r="SEZ74" s="1241"/>
      <c r="SFA74" s="1241"/>
      <c r="SFB74" s="1241"/>
      <c r="SFC74" s="1241"/>
      <c r="SFD74" s="1241"/>
      <c r="SFE74" s="1241"/>
      <c r="SFF74" s="1241"/>
      <c r="SFG74" s="1241"/>
      <c r="SFH74" s="1241"/>
      <c r="SFI74" s="1241"/>
      <c r="SFJ74" s="1241"/>
      <c r="SFK74" s="1241"/>
      <c r="SFL74" s="1241"/>
      <c r="SFM74" s="1241"/>
      <c r="SFN74" s="1241"/>
      <c r="SFO74" s="1241"/>
      <c r="SFP74" s="1241"/>
      <c r="SFQ74" s="1241"/>
      <c r="SFR74" s="1241"/>
      <c r="SFS74" s="1241"/>
      <c r="SFT74" s="1241"/>
      <c r="SFU74" s="1241"/>
      <c r="SFV74" s="1241"/>
      <c r="SFW74" s="1241"/>
      <c r="SFX74" s="1241"/>
      <c r="SFY74" s="1241"/>
      <c r="SFZ74" s="1241"/>
      <c r="SGA74" s="1241"/>
      <c r="SGB74" s="1241"/>
      <c r="SGC74" s="1241"/>
      <c r="SGD74" s="1241"/>
      <c r="SGE74" s="1241"/>
      <c r="SGF74" s="1241"/>
      <c r="SGG74" s="1241"/>
      <c r="SGH74" s="1241"/>
      <c r="SGI74" s="1241"/>
      <c r="SGJ74" s="1241"/>
      <c r="SGK74" s="1241"/>
      <c r="SGL74" s="1241"/>
      <c r="SGM74" s="1241"/>
      <c r="SGN74" s="1241"/>
      <c r="SGO74" s="1241"/>
      <c r="SGP74" s="1241"/>
      <c r="SGQ74" s="1241"/>
      <c r="SGR74" s="1241"/>
      <c r="SGS74" s="1241"/>
      <c r="SGT74" s="1241"/>
      <c r="SGU74" s="1241"/>
      <c r="SGV74" s="1241"/>
      <c r="SGW74" s="1241"/>
      <c r="SGX74" s="1241"/>
      <c r="SGY74" s="1241"/>
      <c r="SGZ74" s="1241"/>
      <c r="SHA74" s="1241"/>
      <c r="SHB74" s="1241"/>
      <c r="SHC74" s="1241"/>
      <c r="SHD74" s="1241"/>
      <c r="SHE74" s="1241"/>
      <c r="SHF74" s="1241"/>
      <c r="SHG74" s="1241"/>
      <c r="SHH74" s="1241"/>
      <c r="SHI74" s="1241"/>
      <c r="SHJ74" s="1241"/>
      <c r="SHK74" s="1241"/>
      <c r="SHL74" s="1241"/>
      <c r="SHM74" s="1241"/>
      <c r="SHN74" s="1241"/>
      <c r="SHO74" s="1241"/>
      <c r="SHP74" s="1241"/>
      <c r="SHQ74" s="1241"/>
      <c r="SHR74" s="1241"/>
      <c r="SHS74" s="1241"/>
      <c r="SHT74" s="1241"/>
      <c r="SHU74" s="1241"/>
      <c r="SHV74" s="1241"/>
      <c r="SHW74" s="1241"/>
      <c r="SHX74" s="1241"/>
      <c r="SHY74" s="1241"/>
      <c r="SHZ74" s="1241"/>
      <c r="SIA74" s="1241"/>
      <c r="SIB74" s="1241"/>
      <c r="SIC74" s="1241"/>
      <c r="SID74" s="1241"/>
      <c r="SIE74" s="1241"/>
      <c r="SIF74" s="1241"/>
      <c r="SIG74" s="1241"/>
      <c r="SIH74" s="1241"/>
      <c r="SII74" s="1241"/>
      <c r="SIJ74" s="1241"/>
      <c r="SIK74" s="1241"/>
      <c r="SIL74" s="1241"/>
      <c r="SIM74" s="1241"/>
      <c r="SIN74" s="1241"/>
      <c r="SIO74" s="1241"/>
      <c r="SIP74" s="1241"/>
      <c r="SIQ74" s="1241"/>
      <c r="SIR74" s="1241"/>
      <c r="SIS74" s="1241"/>
      <c r="SIT74" s="1241"/>
      <c r="SIU74" s="1241"/>
      <c r="SIV74" s="1241"/>
      <c r="SIW74" s="1241"/>
      <c r="SIX74" s="1241"/>
      <c r="SIY74" s="1241"/>
      <c r="SIZ74" s="1241"/>
      <c r="SJA74" s="1241"/>
      <c r="SJB74" s="1241"/>
      <c r="SJC74" s="1241"/>
      <c r="SJD74" s="1241"/>
      <c r="SJE74" s="1241"/>
      <c r="SJF74" s="1241"/>
      <c r="SJG74" s="1241"/>
      <c r="SJH74" s="1241"/>
      <c r="SJI74" s="1241"/>
      <c r="SJJ74" s="1241"/>
      <c r="SJK74" s="1241"/>
      <c r="SJL74" s="1241"/>
      <c r="SJM74" s="1241"/>
      <c r="SJN74" s="1241"/>
      <c r="SJO74" s="1241"/>
      <c r="SJP74" s="1241"/>
      <c r="SJQ74" s="1241"/>
      <c r="SJR74" s="1241"/>
      <c r="SJS74" s="1241"/>
      <c r="SJT74" s="1241"/>
      <c r="SJU74" s="1241"/>
      <c r="SJV74" s="1241"/>
      <c r="SJW74" s="1241"/>
      <c r="SJX74" s="1241"/>
      <c r="SJY74" s="1241"/>
      <c r="SJZ74" s="1241"/>
      <c r="SKA74" s="1241"/>
      <c r="SKB74" s="1241"/>
      <c r="SKC74" s="1241"/>
      <c r="SKD74" s="1241"/>
      <c r="SKE74" s="1241"/>
      <c r="SKF74" s="1241"/>
      <c r="SKG74" s="1241"/>
      <c r="SKH74" s="1241"/>
      <c r="SKI74" s="1241"/>
      <c r="SKJ74" s="1241"/>
      <c r="SKK74" s="1241"/>
      <c r="SKL74" s="1241"/>
      <c r="SKM74" s="1241"/>
      <c r="SKN74" s="1241"/>
      <c r="SKO74" s="1241"/>
      <c r="SKP74" s="1241"/>
      <c r="SKQ74" s="1241"/>
      <c r="SKR74" s="1241"/>
      <c r="SKS74" s="1241"/>
      <c r="SKT74" s="1241"/>
      <c r="SKU74" s="1241"/>
      <c r="SKV74" s="1241"/>
      <c r="SKW74" s="1241"/>
      <c r="SKX74" s="1241"/>
      <c r="SKY74" s="1241"/>
      <c r="SKZ74" s="1241"/>
      <c r="SLA74" s="1241"/>
      <c r="SLB74" s="1241"/>
      <c r="SLC74" s="1241"/>
      <c r="SLD74" s="1241"/>
      <c r="SLE74" s="1241"/>
      <c r="SLF74" s="1241"/>
      <c r="SLG74" s="1241"/>
      <c r="SLH74" s="1241"/>
      <c r="SLI74" s="1241"/>
      <c r="SLJ74" s="1241"/>
      <c r="SLK74" s="1241"/>
      <c r="SLL74" s="1241"/>
      <c r="SLM74" s="1241"/>
      <c r="SLN74" s="1241"/>
      <c r="SLO74" s="1241"/>
      <c r="SLP74" s="1241"/>
      <c r="SLQ74" s="1241"/>
      <c r="SLR74" s="1241"/>
      <c r="SLS74" s="1241"/>
      <c r="SLT74" s="1241"/>
      <c r="SLU74" s="1241"/>
      <c r="SLV74" s="1241"/>
      <c r="SLW74" s="1241"/>
      <c r="SLX74" s="1241"/>
      <c r="SLY74" s="1241"/>
      <c r="SLZ74" s="1241"/>
      <c r="SMA74" s="1241"/>
      <c r="SMB74" s="1241"/>
      <c r="SMC74" s="1241"/>
      <c r="SMD74" s="1241"/>
      <c r="SME74" s="1241"/>
      <c r="SMF74" s="1241"/>
      <c r="SMG74" s="1241"/>
      <c r="SMH74" s="1241"/>
      <c r="SMI74" s="1241"/>
      <c r="SMJ74" s="1241"/>
      <c r="SMK74" s="1241"/>
      <c r="SML74" s="1241"/>
      <c r="SMM74" s="1241"/>
      <c r="SMN74" s="1241"/>
      <c r="SMO74" s="1241"/>
      <c r="SMP74" s="1241"/>
      <c r="SMQ74" s="1241"/>
      <c r="SMR74" s="1241"/>
      <c r="SMS74" s="1241"/>
      <c r="SMT74" s="1241"/>
      <c r="SMU74" s="1241"/>
      <c r="SMV74" s="1241"/>
      <c r="SMW74" s="1241"/>
      <c r="SMX74" s="1241"/>
      <c r="SMY74" s="1241"/>
      <c r="SMZ74" s="1241"/>
      <c r="SNA74" s="1241"/>
      <c r="SNB74" s="1241"/>
      <c r="SNC74" s="1241"/>
      <c r="SND74" s="1241"/>
      <c r="SNE74" s="1241"/>
      <c r="SNF74" s="1241"/>
      <c r="SNG74" s="1241"/>
      <c r="SNH74" s="1241"/>
      <c r="SNI74" s="1241"/>
      <c r="SNJ74" s="1241"/>
      <c r="SNK74" s="1241"/>
      <c r="SNL74" s="1241"/>
      <c r="SNM74" s="1241"/>
      <c r="SNN74" s="1241"/>
      <c r="SNO74" s="1241"/>
      <c r="SNP74" s="1241"/>
      <c r="SNQ74" s="1241"/>
      <c r="SNR74" s="1241"/>
      <c r="SNS74" s="1241"/>
      <c r="SNT74" s="1241"/>
      <c r="SNU74" s="1241"/>
      <c r="SNV74" s="1241"/>
      <c r="SNW74" s="1241"/>
      <c r="SNX74" s="1241"/>
      <c r="SNY74" s="1241"/>
      <c r="SNZ74" s="1241"/>
      <c r="SOA74" s="1241"/>
      <c r="SOB74" s="1241"/>
      <c r="SOC74" s="1241"/>
      <c r="SOD74" s="1241"/>
      <c r="SOE74" s="1241"/>
      <c r="SOF74" s="1241"/>
      <c r="SOG74" s="1241"/>
      <c r="SOH74" s="1241"/>
      <c r="SOI74" s="1241"/>
      <c r="SOJ74" s="1241"/>
      <c r="SOK74" s="1241"/>
      <c r="SOL74" s="1241"/>
      <c r="SOM74" s="1241"/>
      <c r="SON74" s="1241"/>
      <c r="SOO74" s="1241"/>
      <c r="SOP74" s="1241"/>
      <c r="SOQ74" s="1241"/>
      <c r="SOR74" s="1241"/>
      <c r="SOS74" s="1241"/>
      <c r="SOT74" s="1241"/>
      <c r="SOU74" s="1241"/>
      <c r="SOV74" s="1241"/>
      <c r="SOW74" s="1241"/>
      <c r="SOX74" s="1241"/>
      <c r="SOY74" s="1241"/>
      <c r="SOZ74" s="1241"/>
      <c r="SPA74" s="1241"/>
      <c r="SPB74" s="1241"/>
      <c r="SPC74" s="1241"/>
      <c r="SPD74" s="1241"/>
      <c r="SPE74" s="1241"/>
      <c r="SPF74" s="1241"/>
      <c r="SPG74" s="1241"/>
      <c r="SPH74" s="1241"/>
      <c r="SPI74" s="1241"/>
      <c r="SPJ74" s="1241"/>
      <c r="SPK74" s="1241"/>
      <c r="SPL74" s="1241"/>
      <c r="SPM74" s="1241"/>
      <c r="SPN74" s="1241"/>
      <c r="SPO74" s="1241"/>
      <c r="SPP74" s="1241"/>
      <c r="SPQ74" s="1241"/>
      <c r="SPR74" s="1241"/>
      <c r="SPS74" s="1241"/>
      <c r="SPT74" s="1241"/>
      <c r="SPU74" s="1241"/>
      <c r="SPV74" s="1241"/>
      <c r="SPW74" s="1241"/>
      <c r="SPX74" s="1241"/>
      <c r="SPY74" s="1241"/>
      <c r="SPZ74" s="1241"/>
      <c r="SQA74" s="1241"/>
      <c r="SQB74" s="1241"/>
      <c r="SQC74" s="1241"/>
      <c r="SQD74" s="1241"/>
      <c r="SQE74" s="1241"/>
      <c r="SQF74" s="1241"/>
      <c r="SQG74" s="1241"/>
      <c r="SQH74" s="1241"/>
      <c r="SQI74" s="1241"/>
      <c r="SQJ74" s="1241"/>
      <c r="SQK74" s="1241"/>
      <c r="SQL74" s="1241"/>
      <c r="SQM74" s="1241"/>
      <c r="SQN74" s="1241"/>
      <c r="SQO74" s="1241"/>
      <c r="SQP74" s="1241"/>
      <c r="SQQ74" s="1241"/>
      <c r="SQR74" s="1241"/>
      <c r="SQS74" s="1241"/>
      <c r="SQT74" s="1241"/>
      <c r="SQU74" s="1241"/>
      <c r="SQV74" s="1241"/>
      <c r="SQW74" s="1241"/>
      <c r="SQX74" s="1241"/>
      <c r="SQY74" s="1241"/>
      <c r="SQZ74" s="1241"/>
      <c r="SRA74" s="1241"/>
      <c r="SRB74" s="1241"/>
      <c r="SRC74" s="1241"/>
      <c r="SRD74" s="1241"/>
      <c r="SRE74" s="1241"/>
      <c r="SRF74" s="1241"/>
      <c r="SRG74" s="1241"/>
      <c r="SRH74" s="1241"/>
      <c r="SRI74" s="1241"/>
      <c r="SRJ74" s="1241"/>
      <c r="SRK74" s="1241"/>
      <c r="SRL74" s="1241"/>
      <c r="SRM74" s="1241"/>
      <c r="SRN74" s="1241"/>
      <c r="SRO74" s="1241"/>
      <c r="SRP74" s="1241"/>
      <c r="SRQ74" s="1241"/>
      <c r="SRR74" s="1241"/>
      <c r="SRS74" s="1241"/>
      <c r="SRT74" s="1241"/>
      <c r="SRU74" s="1241"/>
      <c r="SRV74" s="1241"/>
      <c r="SRW74" s="1241"/>
      <c r="SRX74" s="1241"/>
      <c r="SRY74" s="1241"/>
      <c r="SRZ74" s="1241"/>
      <c r="SSA74" s="1241"/>
      <c r="SSB74" s="1241"/>
      <c r="SSC74" s="1241"/>
      <c r="SSD74" s="1241"/>
      <c r="SSE74" s="1241"/>
      <c r="SSF74" s="1241"/>
      <c r="SSG74" s="1241"/>
      <c r="SSH74" s="1241"/>
      <c r="SSI74" s="1241"/>
      <c r="SSJ74" s="1241"/>
      <c r="SSK74" s="1241"/>
      <c r="SSL74" s="1241"/>
      <c r="SSM74" s="1241"/>
      <c r="SSN74" s="1241"/>
      <c r="SSO74" s="1241"/>
      <c r="SSP74" s="1241"/>
      <c r="SSQ74" s="1241"/>
      <c r="SSR74" s="1241"/>
      <c r="SSS74" s="1241"/>
      <c r="SST74" s="1241"/>
      <c r="SSU74" s="1241"/>
      <c r="SSV74" s="1241"/>
      <c r="SSW74" s="1241"/>
      <c r="SSX74" s="1241"/>
      <c r="SSY74" s="1241"/>
      <c r="SSZ74" s="1241"/>
      <c r="STA74" s="1241"/>
      <c r="STB74" s="1241"/>
      <c r="STC74" s="1241"/>
      <c r="STD74" s="1241"/>
      <c r="STE74" s="1241"/>
      <c r="STF74" s="1241"/>
      <c r="STG74" s="1241"/>
      <c r="STH74" s="1241"/>
      <c r="STI74" s="1241"/>
      <c r="STJ74" s="1241"/>
      <c r="STK74" s="1241"/>
      <c r="STL74" s="1241"/>
      <c r="STM74" s="1241"/>
      <c r="STN74" s="1241"/>
      <c r="STO74" s="1241"/>
      <c r="STP74" s="1241"/>
      <c r="STQ74" s="1241"/>
      <c r="STR74" s="1241"/>
      <c r="STS74" s="1241"/>
      <c r="STT74" s="1241"/>
      <c r="STU74" s="1241"/>
      <c r="STV74" s="1241"/>
      <c r="STW74" s="1241"/>
      <c r="STX74" s="1241"/>
      <c r="STY74" s="1241"/>
      <c r="STZ74" s="1241"/>
      <c r="SUA74" s="1241"/>
      <c r="SUB74" s="1241"/>
      <c r="SUC74" s="1241"/>
      <c r="SUD74" s="1241"/>
      <c r="SUE74" s="1241"/>
      <c r="SUF74" s="1241"/>
      <c r="SUG74" s="1241"/>
      <c r="SUH74" s="1241"/>
      <c r="SUI74" s="1241"/>
      <c r="SUJ74" s="1241"/>
      <c r="SUK74" s="1241"/>
      <c r="SUL74" s="1241"/>
      <c r="SUM74" s="1241"/>
      <c r="SUN74" s="1241"/>
      <c r="SUO74" s="1241"/>
      <c r="SUP74" s="1241"/>
      <c r="SUQ74" s="1241"/>
      <c r="SUR74" s="1241"/>
      <c r="SUS74" s="1241"/>
      <c r="SUT74" s="1241"/>
      <c r="SUU74" s="1241"/>
      <c r="SUV74" s="1241"/>
      <c r="SUW74" s="1241"/>
      <c r="SUX74" s="1241"/>
      <c r="SUY74" s="1241"/>
      <c r="SUZ74" s="1241"/>
      <c r="SVA74" s="1241"/>
      <c r="SVB74" s="1241"/>
      <c r="SVC74" s="1241"/>
      <c r="SVD74" s="1241"/>
      <c r="SVE74" s="1241"/>
      <c r="SVF74" s="1241"/>
      <c r="SVG74" s="1241"/>
      <c r="SVH74" s="1241"/>
      <c r="SVI74" s="1241"/>
      <c r="SVJ74" s="1241"/>
      <c r="SVK74" s="1241"/>
      <c r="SVL74" s="1241"/>
      <c r="SVM74" s="1241"/>
      <c r="SVN74" s="1241"/>
      <c r="SVO74" s="1241"/>
      <c r="SVP74" s="1241"/>
      <c r="SVQ74" s="1241"/>
      <c r="SVR74" s="1241"/>
      <c r="SVS74" s="1241"/>
      <c r="SVT74" s="1241"/>
      <c r="SVU74" s="1241"/>
      <c r="SVV74" s="1241"/>
      <c r="SVW74" s="1241"/>
      <c r="SVX74" s="1241"/>
      <c r="SVY74" s="1241"/>
      <c r="SVZ74" s="1241"/>
      <c r="SWA74" s="1241"/>
      <c r="SWB74" s="1241"/>
      <c r="SWC74" s="1241"/>
      <c r="SWD74" s="1241"/>
      <c r="SWE74" s="1241"/>
      <c r="SWF74" s="1241"/>
      <c r="SWG74" s="1241"/>
      <c r="SWH74" s="1241"/>
      <c r="SWI74" s="1241"/>
      <c r="SWJ74" s="1241"/>
      <c r="SWK74" s="1241"/>
      <c r="SWL74" s="1241"/>
      <c r="SWM74" s="1241"/>
      <c r="SWN74" s="1241"/>
      <c r="SWO74" s="1241"/>
      <c r="SWP74" s="1241"/>
      <c r="SWQ74" s="1241"/>
      <c r="SWR74" s="1241"/>
      <c r="SWS74" s="1241"/>
      <c r="SWT74" s="1241"/>
      <c r="SWU74" s="1241"/>
      <c r="SWV74" s="1241"/>
      <c r="SWW74" s="1241"/>
      <c r="SWX74" s="1241"/>
      <c r="SWY74" s="1241"/>
      <c r="SWZ74" s="1241"/>
      <c r="SXA74" s="1241"/>
      <c r="SXB74" s="1241"/>
      <c r="SXC74" s="1241"/>
      <c r="SXD74" s="1241"/>
      <c r="SXE74" s="1241"/>
      <c r="SXF74" s="1241"/>
      <c r="SXG74" s="1241"/>
      <c r="SXH74" s="1241"/>
      <c r="SXI74" s="1241"/>
      <c r="SXJ74" s="1241"/>
      <c r="SXK74" s="1241"/>
      <c r="SXL74" s="1241"/>
      <c r="SXM74" s="1241"/>
      <c r="SXN74" s="1241"/>
      <c r="SXO74" s="1241"/>
      <c r="SXP74" s="1241"/>
      <c r="SXQ74" s="1241"/>
      <c r="SXR74" s="1241"/>
      <c r="SXS74" s="1241"/>
      <c r="SXT74" s="1241"/>
      <c r="SXU74" s="1241"/>
      <c r="SXV74" s="1241"/>
      <c r="SXW74" s="1241"/>
      <c r="SXX74" s="1241"/>
      <c r="SXY74" s="1241"/>
      <c r="SXZ74" s="1241"/>
      <c r="SYA74" s="1241"/>
      <c r="SYB74" s="1241"/>
      <c r="SYC74" s="1241"/>
      <c r="SYD74" s="1241"/>
      <c r="SYE74" s="1241"/>
      <c r="SYF74" s="1241"/>
      <c r="SYG74" s="1241"/>
      <c r="SYH74" s="1241"/>
      <c r="SYI74" s="1241"/>
      <c r="SYJ74" s="1241"/>
      <c r="SYK74" s="1241"/>
      <c r="SYL74" s="1241"/>
      <c r="SYM74" s="1241"/>
      <c r="SYN74" s="1241"/>
      <c r="SYO74" s="1241"/>
      <c r="SYP74" s="1241"/>
      <c r="SYQ74" s="1241"/>
      <c r="SYR74" s="1241"/>
      <c r="SYS74" s="1241"/>
      <c r="SYT74" s="1241"/>
      <c r="SYU74" s="1241"/>
      <c r="SYV74" s="1241"/>
      <c r="SYW74" s="1241"/>
      <c r="SYX74" s="1241"/>
      <c r="SYY74" s="1241"/>
      <c r="SYZ74" s="1241"/>
      <c r="SZA74" s="1241"/>
      <c r="SZB74" s="1241"/>
      <c r="SZC74" s="1241"/>
      <c r="SZD74" s="1241"/>
      <c r="SZE74" s="1241"/>
      <c r="SZF74" s="1241"/>
      <c r="SZG74" s="1241"/>
      <c r="SZH74" s="1241"/>
      <c r="SZI74" s="1241"/>
      <c r="SZJ74" s="1241"/>
      <c r="SZK74" s="1241"/>
      <c r="SZL74" s="1241"/>
      <c r="SZM74" s="1241"/>
      <c r="SZN74" s="1241"/>
      <c r="SZO74" s="1241"/>
      <c r="SZP74" s="1241"/>
      <c r="SZQ74" s="1241"/>
      <c r="SZR74" s="1241"/>
      <c r="SZS74" s="1241"/>
      <c r="SZT74" s="1241"/>
      <c r="SZU74" s="1241"/>
      <c r="SZV74" s="1241"/>
      <c r="SZW74" s="1241"/>
      <c r="SZX74" s="1241"/>
      <c r="SZY74" s="1241"/>
      <c r="SZZ74" s="1241"/>
      <c r="TAA74" s="1241"/>
      <c r="TAB74" s="1241"/>
      <c r="TAC74" s="1241"/>
      <c r="TAD74" s="1241"/>
      <c r="TAE74" s="1241"/>
      <c r="TAF74" s="1241"/>
      <c r="TAG74" s="1241"/>
      <c r="TAH74" s="1241"/>
      <c r="TAI74" s="1241"/>
      <c r="TAJ74" s="1241"/>
      <c r="TAK74" s="1241"/>
      <c r="TAL74" s="1241"/>
      <c r="TAM74" s="1241"/>
      <c r="TAN74" s="1241"/>
      <c r="TAO74" s="1241"/>
      <c r="TAP74" s="1241"/>
      <c r="TAQ74" s="1241"/>
      <c r="TAR74" s="1241"/>
      <c r="TAS74" s="1241"/>
      <c r="TAT74" s="1241"/>
      <c r="TAU74" s="1241"/>
      <c r="TAV74" s="1241"/>
      <c r="TAW74" s="1241"/>
      <c r="TAX74" s="1241"/>
      <c r="TAY74" s="1241"/>
      <c r="TAZ74" s="1241"/>
      <c r="TBA74" s="1241"/>
      <c r="TBB74" s="1241"/>
      <c r="TBC74" s="1241"/>
      <c r="TBD74" s="1241"/>
      <c r="TBE74" s="1241"/>
      <c r="TBF74" s="1241"/>
      <c r="TBG74" s="1241"/>
      <c r="TBH74" s="1241"/>
      <c r="TBI74" s="1241"/>
      <c r="TBJ74" s="1241"/>
      <c r="TBK74" s="1241"/>
      <c r="TBL74" s="1241"/>
      <c r="TBM74" s="1241"/>
      <c r="TBN74" s="1241"/>
      <c r="TBO74" s="1241"/>
      <c r="TBP74" s="1241"/>
      <c r="TBQ74" s="1241"/>
      <c r="TBR74" s="1241"/>
      <c r="TBS74" s="1241"/>
      <c r="TBT74" s="1241"/>
      <c r="TBU74" s="1241"/>
      <c r="TBV74" s="1241"/>
      <c r="TBW74" s="1241"/>
      <c r="TBX74" s="1241"/>
      <c r="TBY74" s="1241"/>
      <c r="TBZ74" s="1241"/>
      <c r="TCA74" s="1241"/>
      <c r="TCB74" s="1241"/>
      <c r="TCC74" s="1241"/>
      <c r="TCD74" s="1241"/>
      <c r="TCE74" s="1241"/>
      <c r="TCF74" s="1241"/>
      <c r="TCG74" s="1241"/>
      <c r="TCH74" s="1241"/>
      <c r="TCI74" s="1241"/>
      <c r="TCJ74" s="1241"/>
      <c r="TCK74" s="1241"/>
      <c r="TCL74" s="1241"/>
      <c r="TCM74" s="1241"/>
      <c r="TCN74" s="1241"/>
      <c r="TCO74" s="1241"/>
      <c r="TCP74" s="1241"/>
      <c r="TCQ74" s="1241"/>
      <c r="TCR74" s="1241"/>
      <c r="TCS74" s="1241"/>
      <c r="TCT74" s="1241"/>
      <c r="TCU74" s="1241"/>
      <c r="TCV74" s="1241"/>
      <c r="TCW74" s="1241"/>
      <c r="TCX74" s="1241"/>
      <c r="TCY74" s="1241"/>
      <c r="TCZ74" s="1241"/>
      <c r="TDA74" s="1241"/>
      <c r="TDB74" s="1241"/>
      <c r="TDC74" s="1241"/>
      <c r="TDD74" s="1241"/>
      <c r="TDE74" s="1241"/>
      <c r="TDF74" s="1241"/>
      <c r="TDG74" s="1241"/>
      <c r="TDH74" s="1241"/>
      <c r="TDI74" s="1241"/>
      <c r="TDJ74" s="1241"/>
      <c r="TDK74" s="1241"/>
      <c r="TDL74" s="1241"/>
      <c r="TDM74" s="1241"/>
      <c r="TDN74" s="1241"/>
      <c r="TDO74" s="1241"/>
      <c r="TDP74" s="1241"/>
      <c r="TDQ74" s="1241"/>
      <c r="TDR74" s="1241"/>
      <c r="TDS74" s="1241"/>
      <c r="TDT74" s="1241"/>
      <c r="TDU74" s="1241"/>
      <c r="TDV74" s="1241"/>
      <c r="TDW74" s="1241"/>
      <c r="TDX74" s="1241"/>
      <c r="TDY74" s="1241"/>
      <c r="TDZ74" s="1241"/>
      <c r="TEA74" s="1241"/>
      <c r="TEB74" s="1241"/>
      <c r="TEC74" s="1241"/>
      <c r="TED74" s="1241"/>
      <c r="TEE74" s="1241"/>
      <c r="TEF74" s="1241"/>
      <c r="TEG74" s="1241"/>
      <c r="TEH74" s="1241"/>
      <c r="TEI74" s="1241"/>
      <c r="TEJ74" s="1241"/>
      <c r="TEK74" s="1241"/>
      <c r="TEL74" s="1241"/>
      <c r="TEM74" s="1241"/>
      <c r="TEN74" s="1241"/>
      <c r="TEO74" s="1241"/>
      <c r="TEP74" s="1241"/>
      <c r="TEQ74" s="1241"/>
      <c r="TER74" s="1241"/>
      <c r="TES74" s="1241"/>
      <c r="TET74" s="1241"/>
      <c r="TEU74" s="1241"/>
      <c r="TEV74" s="1241"/>
      <c r="TEW74" s="1241"/>
      <c r="TEX74" s="1241"/>
      <c r="TEY74" s="1241"/>
      <c r="TEZ74" s="1241"/>
      <c r="TFA74" s="1241"/>
      <c r="TFB74" s="1241"/>
      <c r="TFC74" s="1241"/>
      <c r="TFD74" s="1241"/>
      <c r="TFE74" s="1241"/>
      <c r="TFF74" s="1241"/>
      <c r="TFG74" s="1241"/>
      <c r="TFH74" s="1241"/>
      <c r="TFI74" s="1241"/>
      <c r="TFJ74" s="1241"/>
      <c r="TFK74" s="1241"/>
      <c r="TFL74" s="1241"/>
      <c r="TFM74" s="1241"/>
      <c r="TFN74" s="1241"/>
      <c r="TFO74" s="1241"/>
      <c r="TFP74" s="1241"/>
      <c r="TFQ74" s="1241"/>
      <c r="TFR74" s="1241"/>
      <c r="TFS74" s="1241"/>
      <c r="TFT74" s="1241"/>
      <c r="TFU74" s="1241"/>
      <c r="TFV74" s="1241"/>
      <c r="TFW74" s="1241"/>
      <c r="TFX74" s="1241"/>
      <c r="TFY74" s="1241"/>
      <c r="TFZ74" s="1241"/>
      <c r="TGA74" s="1241"/>
      <c r="TGB74" s="1241"/>
      <c r="TGC74" s="1241"/>
      <c r="TGD74" s="1241"/>
      <c r="TGE74" s="1241"/>
      <c r="TGF74" s="1241"/>
      <c r="TGG74" s="1241"/>
      <c r="TGH74" s="1241"/>
      <c r="TGI74" s="1241"/>
      <c r="TGJ74" s="1241"/>
      <c r="TGK74" s="1241"/>
      <c r="TGL74" s="1241"/>
      <c r="TGM74" s="1241"/>
      <c r="TGN74" s="1241"/>
      <c r="TGO74" s="1241"/>
      <c r="TGP74" s="1241"/>
      <c r="TGQ74" s="1241"/>
      <c r="TGR74" s="1241"/>
      <c r="TGS74" s="1241"/>
      <c r="TGT74" s="1241"/>
      <c r="TGU74" s="1241"/>
      <c r="TGV74" s="1241"/>
      <c r="TGW74" s="1241"/>
      <c r="TGX74" s="1241"/>
      <c r="TGY74" s="1241"/>
      <c r="TGZ74" s="1241"/>
      <c r="THA74" s="1241"/>
      <c r="THB74" s="1241"/>
      <c r="THC74" s="1241"/>
      <c r="THD74" s="1241"/>
      <c r="THE74" s="1241"/>
      <c r="THF74" s="1241"/>
      <c r="THG74" s="1241"/>
      <c r="THH74" s="1241"/>
      <c r="THI74" s="1241"/>
      <c r="THJ74" s="1241"/>
      <c r="THK74" s="1241"/>
      <c r="THL74" s="1241"/>
      <c r="THM74" s="1241"/>
      <c r="THN74" s="1241"/>
      <c r="THO74" s="1241"/>
      <c r="THP74" s="1241"/>
      <c r="THQ74" s="1241"/>
      <c r="THR74" s="1241"/>
      <c r="THS74" s="1241"/>
      <c r="THT74" s="1241"/>
      <c r="THU74" s="1241"/>
      <c r="THV74" s="1241"/>
      <c r="THW74" s="1241"/>
      <c r="THX74" s="1241"/>
      <c r="THY74" s="1241"/>
      <c r="THZ74" s="1241"/>
      <c r="TIA74" s="1241"/>
      <c r="TIB74" s="1241"/>
      <c r="TIC74" s="1241"/>
      <c r="TID74" s="1241"/>
      <c r="TIE74" s="1241"/>
      <c r="TIF74" s="1241"/>
      <c r="TIG74" s="1241"/>
      <c r="TIH74" s="1241"/>
      <c r="TII74" s="1241"/>
      <c r="TIJ74" s="1241"/>
      <c r="TIK74" s="1241"/>
      <c r="TIL74" s="1241"/>
      <c r="TIM74" s="1241"/>
      <c r="TIN74" s="1241"/>
      <c r="TIO74" s="1241"/>
      <c r="TIP74" s="1241"/>
      <c r="TIQ74" s="1241"/>
      <c r="TIR74" s="1241"/>
      <c r="TIS74" s="1241"/>
      <c r="TIT74" s="1241"/>
      <c r="TIU74" s="1241"/>
      <c r="TIV74" s="1241"/>
      <c r="TIW74" s="1241"/>
      <c r="TIX74" s="1241"/>
      <c r="TIY74" s="1241"/>
      <c r="TIZ74" s="1241"/>
      <c r="TJA74" s="1241"/>
      <c r="TJB74" s="1241"/>
      <c r="TJC74" s="1241"/>
      <c r="TJD74" s="1241"/>
      <c r="TJE74" s="1241"/>
      <c r="TJF74" s="1241"/>
      <c r="TJG74" s="1241"/>
      <c r="TJH74" s="1241"/>
      <c r="TJI74" s="1241"/>
      <c r="TJJ74" s="1241"/>
      <c r="TJK74" s="1241"/>
      <c r="TJL74" s="1241"/>
      <c r="TJM74" s="1241"/>
      <c r="TJN74" s="1241"/>
      <c r="TJO74" s="1241"/>
      <c r="TJP74" s="1241"/>
      <c r="TJQ74" s="1241"/>
      <c r="TJR74" s="1241"/>
      <c r="TJS74" s="1241"/>
      <c r="TJT74" s="1241"/>
      <c r="TJU74" s="1241"/>
      <c r="TJV74" s="1241"/>
      <c r="TJW74" s="1241"/>
      <c r="TJX74" s="1241"/>
      <c r="TJY74" s="1241"/>
      <c r="TJZ74" s="1241"/>
      <c r="TKA74" s="1241"/>
      <c r="TKB74" s="1241"/>
      <c r="TKC74" s="1241"/>
      <c r="TKD74" s="1241"/>
      <c r="TKE74" s="1241"/>
      <c r="TKF74" s="1241"/>
      <c r="TKG74" s="1241"/>
      <c r="TKH74" s="1241"/>
      <c r="TKI74" s="1241"/>
      <c r="TKJ74" s="1241"/>
      <c r="TKK74" s="1241"/>
      <c r="TKL74" s="1241"/>
      <c r="TKM74" s="1241"/>
      <c r="TKN74" s="1241"/>
      <c r="TKO74" s="1241"/>
      <c r="TKP74" s="1241"/>
      <c r="TKQ74" s="1241"/>
      <c r="TKR74" s="1241"/>
      <c r="TKS74" s="1241"/>
      <c r="TKT74" s="1241"/>
      <c r="TKU74" s="1241"/>
      <c r="TKV74" s="1241"/>
      <c r="TKW74" s="1241"/>
      <c r="TKX74" s="1241"/>
      <c r="TKY74" s="1241"/>
      <c r="TKZ74" s="1241"/>
      <c r="TLA74" s="1241"/>
      <c r="TLB74" s="1241"/>
      <c r="TLC74" s="1241"/>
      <c r="TLD74" s="1241"/>
      <c r="TLE74" s="1241"/>
      <c r="TLF74" s="1241"/>
      <c r="TLG74" s="1241"/>
      <c r="TLH74" s="1241"/>
      <c r="TLI74" s="1241"/>
      <c r="TLJ74" s="1241"/>
      <c r="TLK74" s="1241"/>
      <c r="TLL74" s="1241"/>
      <c r="TLM74" s="1241"/>
      <c r="TLN74" s="1241"/>
      <c r="TLO74" s="1241"/>
      <c r="TLP74" s="1241"/>
      <c r="TLQ74" s="1241"/>
      <c r="TLR74" s="1241"/>
      <c r="TLS74" s="1241"/>
      <c r="TLT74" s="1241"/>
      <c r="TLU74" s="1241"/>
      <c r="TLV74" s="1241"/>
      <c r="TLW74" s="1241"/>
      <c r="TLX74" s="1241"/>
      <c r="TLY74" s="1241"/>
      <c r="TLZ74" s="1241"/>
      <c r="TMA74" s="1241"/>
      <c r="TMB74" s="1241"/>
      <c r="TMC74" s="1241"/>
      <c r="TMD74" s="1241"/>
      <c r="TME74" s="1241"/>
      <c r="TMF74" s="1241"/>
      <c r="TMG74" s="1241"/>
      <c r="TMH74" s="1241"/>
      <c r="TMI74" s="1241"/>
      <c r="TMJ74" s="1241"/>
      <c r="TMK74" s="1241"/>
      <c r="TML74" s="1241"/>
      <c r="TMM74" s="1241"/>
      <c r="TMN74" s="1241"/>
      <c r="TMO74" s="1241"/>
      <c r="TMP74" s="1241"/>
      <c r="TMQ74" s="1241"/>
      <c r="TMR74" s="1241"/>
      <c r="TMS74" s="1241"/>
      <c r="TMT74" s="1241"/>
      <c r="TMU74" s="1241"/>
      <c r="TMV74" s="1241"/>
      <c r="TMW74" s="1241"/>
      <c r="TMX74" s="1241"/>
      <c r="TMY74" s="1241"/>
      <c r="TMZ74" s="1241"/>
      <c r="TNA74" s="1241"/>
      <c r="TNB74" s="1241"/>
      <c r="TNC74" s="1241"/>
      <c r="TND74" s="1241"/>
      <c r="TNE74" s="1241"/>
      <c r="TNF74" s="1241"/>
      <c r="TNG74" s="1241"/>
      <c r="TNH74" s="1241"/>
      <c r="TNI74" s="1241"/>
      <c r="TNJ74" s="1241"/>
      <c r="TNK74" s="1241"/>
      <c r="TNL74" s="1241"/>
      <c r="TNM74" s="1241"/>
      <c r="TNN74" s="1241"/>
      <c r="TNO74" s="1241"/>
      <c r="TNP74" s="1241"/>
      <c r="TNQ74" s="1241"/>
      <c r="TNR74" s="1241"/>
      <c r="TNS74" s="1241"/>
      <c r="TNT74" s="1241"/>
      <c r="TNU74" s="1241"/>
      <c r="TNV74" s="1241"/>
      <c r="TNW74" s="1241"/>
      <c r="TNX74" s="1241"/>
      <c r="TNY74" s="1241"/>
      <c r="TNZ74" s="1241"/>
      <c r="TOA74" s="1241"/>
      <c r="TOB74" s="1241"/>
      <c r="TOC74" s="1241"/>
      <c r="TOD74" s="1241"/>
      <c r="TOE74" s="1241"/>
      <c r="TOF74" s="1241"/>
      <c r="TOG74" s="1241"/>
      <c r="TOH74" s="1241"/>
      <c r="TOI74" s="1241"/>
      <c r="TOJ74" s="1241"/>
      <c r="TOK74" s="1241"/>
      <c r="TOL74" s="1241"/>
      <c r="TOM74" s="1241"/>
      <c r="TON74" s="1241"/>
      <c r="TOO74" s="1241"/>
      <c r="TOP74" s="1241"/>
      <c r="TOQ74" s="1241"/>
      <c r="TOR74" s="1241"/>
      <c r="TOS74" s="1241"/>
      <c r="TOT74" s="1241"/>
      <c r="TOU74" s="1241"/>
      <c r="TOV74" s="1241"/>
      <c r="TOW74" s="1241"/>
      <c r="TOX74" s="1241"/>
      <c r="TOY74" s="1241"/>
      <c r="TOZ74" s="1241"/>
      <c r="TPA74" s="1241"/>
      <c r="TPB74" s="1241"/>
      <c r="TPC74" s="1241"/>
      <c r="TPD74" s="1241"/>
      <c r="TPE74" s="1241"/>
      <c r="TPF74" s="1241"/>
      <c r="TPG74" s="1241"/>
      <c r="TPH74" s="1241"/>
      <c r="TPI74" s="1241"/>
      <c r="TPJ74" s="1241"/>
      <c r="TPK74" s="1241"/>
      <c r="TPL74" s="1241"/>
      <c r="TPM74" s="1241"/>
      <c r="TPN74" s="1241"/>
      <c r="TPO74" s="1241"/>
      <c r="TPP74" s="1241"/>
      <c r="TPQ74" s="1241"/>
      <c r="TPR74" s="1241"/>
      <c r="TPS74" s="1241"/>
      <c r="TPT74" s="1241"/>
      <c r="TPU74" s="1241"/>
      <c r="TPV74" s="1241"/>
      <c r="TPW74" s="1241"/>
      <c r="TPX74" s="1241"/>
      <c r="TPY74" s="1241"/>
      <c r="TPZ74" s="1241"/>
      <c r="TQA74" s="1241"/>
      <c r="TQB74" s="1241"/>
      <c r="TQC74" s="1241"/>
      <c r="TQD74" s="1241"/>
      <c r="TQE74" s="1241"/>
      <c r="TQF74" s="1241"/>
      <c r="TQG74" s="1241"/>
      <c r="TQH74" s="1241"/>
      <c r="TQI74" s="1241"/>
      <c r="TQJ74" s="1241"/>
      <c r="TQK74" s="1241"/>
      <c r="TQL74" s="1241"/>
      <c r="TQM74" s="1241"/>
      <c r="TQN74" s="1241"/>
      <c r="TQO74" s="1241"/>
      <c r="TQP74" s="1241"/>
      <c r="TQQ74" s="1241"/>
      <c r="TQR74" s="1241"/>
      <c r="TQS74" s="1241"/>
      <c r="TQT74" s="1241"/>
      <c r="TQU74" s="1241"/>
      <c r="TQV74" s="1241"/>
      <c r="TQW74" s="1241"/>
      <c r="TQX74" s="1241"/>
      <c r="TQY74" s="1241"/>
      <c r="TQZ74" s="1241"/>
      <c r="TRA74" s="1241"/>
      <c r="TRB74" s="1241"/>
      <c r="TRC74" s="1241"/>
      <c r="TRD74" s="1241"/>
      <c r="TRE74" s="1241"/>
      <c r="TRF74" s="1241"/>
      <c r="TRG74" s="1241"/>
      <c r="TRH74" s="1241"/>
      <c r="TRI74" s="1241"/>
      <c r="TRJ74" s="1241"/>
      <c r="TRK74" s="1241"/>
      <c r="TRL74" s="1241"/>
      <c r="TRM74" s="1241"/>
      <c r="TRN74" s="1241"/>
      <c r="TRO74" s="1241"/>
      <c r="TRP74" s="1241"/>
      <c r="TRQ74" s="1241"/>
      <c r="TRR74" s="1241"/>
      <c r="TRS74" s="1241"/>
      <c r="TRT74" s="1241"/>
      <c r="TRU74" s="1241"/>
      <c r="TRV74" s="1241"/>
      <c r="TRW74" s="1241"/>
      <c r="TRX74" s="1241"/>
      <c r="TRY74" s="1241"/>
      <c r="TRZ74" s="1241"/>
      <c r="TSA74" s="1241"/>
      <c r="TSB74" s="1241"/>
      <c r="TSC74" s="1241"/>
      <c r="TSD74" s="1241"/>
      <c r="TSE74" s="1241"/>
      <c r="TSF74" s="1241"/>
      <c r="TSG74" s="1241"/>
      <c r="TSH74" s="1241"/>
      <c r="TSI74" s="1241"/>
      <c r="TSJ74" s="1241"/>
      <c r="TSK74" s="1241"/>
      <c r="TSL74" s="1241"/>
      <c r="TSM74" s="1241"/>
      <c r="TSN74" s="1241"/>
      <c r="TSO74" s="1241"/>
      <c r="TSP74" s="1241"/>
      <c r="TSQ74" s="1241"/>
      <c r="TSR74" s="1241"/>
      <c r="TSS74" s="1241"/>
      <c r="TST74" s="1241"/>
      <c r="TSU74" s="1241"/>
      <c r="TSV74" s="1241"/>
      <c r="TSW74" s="1241"/>
      <c r="TSX74" s="1241"/>
      <c r="TSY74" s="1241"/>
      <c r="TSZ74" s="1241"/>
      <c r="TTA74" s="1241"/>
      <c r="TTB74" s="1241"/>
      <c r="TTC74" s="1241"/>
      <c r="TTD74" s="1241"/>
      <c r="TTE74" s="1241"/>
      <c r="TTF74" s="1241"/>
      <c r="TTG74" s="1241"/>
      <c r="TTH74" s="1241"/>
      <c r="TTI74" s="1241"/>
      <c r="TTJ74" s="1241"/>
      <c r="TTK74" s="1241"/>
      <c r="TTL74" s="1241"/>
      <c r="TTM74" s="1241"/>
      <c r="TTN74" s="1241"/>
      <c r="TTO74" s="1241"/>
      <c r="TTP74" s="1241"/>
      <c r="TTQ74" s="1241"/>
      <c r="TTR74" s="1241"/>
      <c r="TTS74" s="1241"/>
      <c r="TTT74" s="1241"/>
      <c r="TTU74" s="1241"/>
      <c r="TTV74" s="1241"/>
      <c r="TTW74" s="1241"/>
      <c r="TTX74" s="1241"/>
      <c r="TTY74" s="1241"/>
      <c r="TTZ74" s="1241"/>
      <c r="TUA74" s="1241"/>
      <c r="TUB74" s="1241"/>
      <c r="TUC74" s="1241"/>
      <c r="TUD74" s="1241"/>
      <c r="TUE74" s="1241"/>
      <c r="TUF74" s="1241"/>
      <c r="TUG74" s="1241"/>
      <c r="TUH74" s="1241"/>
      <c r="TUI74" s="1241"/>
      <c r="TUJ74" s="1241"/>
      <c r="TUK74" s="1241"/>
      <c r="TUL74" s="1241"/>
      <c r="TUM74" s="1241"/>
      <c r="TUN74" s="1241"/>
      <c r="TUO74" s="1241"/>
      <c r="TUP74" s="1241"/>
      <c r="TUQ74" s="1241"/>
      <c r="TUR74" s="1241"/>
      <c r="TUS74" s="1241"/>
      <c r="TUT74" s="1241"/>
      <c r="TUU74" s="1241"/>
      <c r="TUV74" s="1241"/>
      <c r="TUW74" s="1241"/>
      <c r="TUX74" s="1241"/>
      <c r="TUY74" s="1241"/>
      <c r="TUZ74" s="1241"/>
      <c r="TVA74" s="1241"/>
      <c r="TVB74" s="1241"/>
      <c r="TVC74" s="1241"/>
      <c r="TVD74" s="1241"/>
      <c r="TVE74" s="1241"/>
      <c r="TVF74" s="1241"/>
      <c r="TVG74" s="1241"/>
      <c r="TVH74" s="1241"/>
      <c r="TVI74" s="1241"/>
      <c r="TVJ74" s="1241"/>
      <c r="TVK74" s="1241"/>
      <c r="TVL74" s="1241"/>
      <c r="TVM74" s="1241"/>
      <c r="TVN74" s="1241"/>
      <c r="TVO74" s="1241"/>
      <c r="TVP74" s="1241"/>
      <c r="TVQ74" s="1241"/>
      <c r="TVR74" s="1241"/>
      <c r="TVS74" s="1241"/>
      <c r="TVT74" s="1241"/>
      <c r="TVU74" s="1241"/>
      <c r="TVV74" s="1241"/>
      <c r="TVW74" s="1241"/>
      <c r="TVX74" s="1241"/>
      <c r="TVY74" s="1241"/>
      <c r="TVZ74" s="1241"/>
      <c r="TWA74" s="1241"/>
      <c r="TWB74" s="1241"/>
      <c r="TWC74" s="1241"/>
      <c r="TWD74" s="1241"/>
      <c r="TWE74" s="1241"/>
      <c r="TWF74" s="1241"/>
      <c r="TWG74" s="1241"/>
      <c r="TWH74" s="1241"/>
      <c r="TWI74" s="1241"/>
      <c r="TWJ74" s="1241"/>
      <c r="TWK74" s="1241"/>
      <c r="TWL74" s="1241"/>
      <c r="TWM74" s="1241"/>
      <c r="TWN74" s="1241"/>
      <c r="TWO74" s="1241"/>
      <c r="TWP74" s="1241"/>
      <c r="TWQ74" s="1241"/>
      <c r="TWR74" s="1241"/>
      <c r="TWS74" s="1241"/>
      <c r="TWT74" s="1241"/>
      <c r="TWU74" s="1241"/>
      <c r="TWV74" s="1241"/>
      <c r="TWW74" s="1241"/>
      <c r="TWX74" s="1241"/>
      <c r="TWY74" s="1241"/>
      <c r="TWZ74" s="1241"/>
      <c r="TXA74" s="1241"/>
      <c r="TXB74" s="1241"/>
      <c r="TXC74" s="1241"/>
      <c r="TXD74" s="1241"/>
      <c r="TXE74" s="1241"/>
      <c r="TXF74" s="1241"/>
      <c r="TXG74" s="1241"/>
      <c r="TXH74" s="1241"/>
      <c r="TXI74" s="1241"/>
      <c r="TXJ74" s="1241"/>
      <c r="TXK74" s="1241"/>
      <c r="TXL74" s="1241"/>
      <c r="TXM74" s="1241"/>
      <c r="TXN74" s="1241"/>
      <c r="TXO74" s="1241"/>
      <c r="TXP74" s="1241"/>
      <c r="TXQ74" s="1241"/>
      <c r="TXR74" s="1241"/>
      <c r="TXS74" s="1241"/>
      <c r="TXT74" s="1241"/>
      <c r="TXU74" s="1241"/>
      <c r="TXV74" s="1241"/>
      <c r="TXW74" s="1241"/>
      <c r="TXX74" s="1241"/>
      <c r="TXY74" s="1241"/>
      <c r="TXZ74" s="1241"/>
      <c r="TYA74" s="1241"/>
      <c r="TYB74" s="1241"/>
      <c r="TYC74" s="1241"/>
      <c r="TYD74" s="1241"/>
      <c r="TYE74" s="1241"/>
      <c r="TYF74" s="1241"/>
      <c r="TYG74" s="1241"/>
      <c r="TYH74" s="1241"/>
      <c r="TYI74" s="1241"/>
      <c r="TYJ74" s="1241"/>
      <c r="TYK74" s="1241"/>
      <c r="TYL74" s="1241"/>
      <c r="TYM74" s="1241"/>
      <c r="TYN74" s="1241"/>
      <c r="TYO74" s="1241"/>
      <c r="TYP74" s="1241"/>
      <c r="TYQ74" s="1241"/>
      <c r="TYR74" s="1241"/>
      <c r="TYS74" s="1241"/>
      <c r="TYT74" s="1241"/>
      <c r="TYU74" s="1241"/>
      <c r="TYV74" s="1241"/>
      <c r="TYW74" s="1241"/>
      <c r="TYX74" s="1241"/>
      <c r="TYY74" s="1241"/>
      <c r="TYZ74" s="1241"/>
      <c r="TZA74" s="1241"/>
      <c r="TZB74" s="1241"/>
      <c r="TZC74" s="1241"/>
      <c r="TZD74" s="1241"/>
      <c r="TZE74" s="1241"/>
      <c r="TZF74" s="1241"/>
      <c r="TZG74" s="1241"/>
      <c r="TZH74" s="1241"/>
      <c r="TZI74" s="1241"/>
      <c r="TZJ74" s="1241"/>
      <c r="TZK74" s="1241"/>
      <c r="TZL74" s="1241"/>
      <c r="TZM74" s="1241"/>
      <c r="TZN74" s="1241"/>
      <c r="TZO74" s="1241"/>
      <c r="TZP74" s="1241"/>
      <c r="TZQ74" s="1241"/>
      <c r="TZR74" s="1241"/>
      <c r="TZS74" s="1241"/>
      <c r="TZT74" s="1241"/>
      <c r="TZU74" s="1241"/>
      <c r="TZV74" s="1241"/>
      <c r="TZW74" s="1241"/>
      <c r="TZX74" s="1241"/>
      <c r="TZY74" s="1241"/>
      <c r="TZZ74" s="1241"/>
      <c r="UAA74" s="1241"/>
      <c r="UAB74" s="1241"/>
      <c r="UAC74" s="1241"/>
      <c r="UAD74" s="1241"/>
      <c r="UAE74" s="1241"/>
      <c r="UAF74" s="1241"/>
      <c r="UAG74" s="1241"/>
      <c r="UAH74" s="1241"/>
      <c r="UAI74" s="1241"/>
      <c r="UAJ74" s="1241"/>
      <c r="UAK74" s="1241"/>
      <c r="UAL74" s="1241"/>
      <c r="UAM74" s="1241"/>
      <c r="UAN74" s="1241"/>
      <c r="UAO74" s="1241"/>
      <c r="UAP74" s="1241"/>
      <c r="UAQ74" s="1241"/>
      <c r="UAR74" s="1241"/>
      <c r="UAS74" s="1241"/>
      <c r="UAT74" s="1241"/>
      <c r="UAU74" s="1241"/>
      <c r="UAV74" s="1241"/>
      <c r="UAW74" s="1241"/>
      <c r="UAX74" s="1241"/>
      <c r="UAY74" s="1241"/>
      <c r="UAZ74" s="1241"/>
      <c r="UBA74" s="1241"/>
      <c r="UBB74" s="1241"/>
      <c r="UBC74" s="1241"/>
      <c r="UBD74" s="1241"/>
      <c r="UBE74" s="1241"/>
      <c r="UBF74" s="1241"/>
      <c r="UBG74" s="1241"/>
      <c r="UBH74" s="1241"/>
      <c r="UBI74" s="1241"/>
      <c r="UBJ74" s="1241"/>
      <c r="UBK74" s="1241"/>
      <c r="UBL74" s="1241"/>
      <c r="UBM74" s="1241"/>
      <c r="UBN74" s="1241"/>
      <c r="UBO74" s="1241"/>
      <c r="UBP74" s="1241"/>
      <c r="UBQ74" s="1241"/>
      <c r="UBR74" s="1241"/>
      <c r="UBS74" s="1241"/>
      <c r="UBT74" s="1241"/>
      <c r="UBU74" s="1241"/>
      <c r="UBV74" s="1241"/>
      <c r="UBW74" s="1241"/>
      <c r="UBX74" s="1241"/>
      <c r="UBY74" s="1241"/>
      <c r="UBZ74" s="1241"/>
      <c r="UCA74" s="1241"/>
      <c r="UCB74" s="1241"/>
      <c r="UCC74" s="1241"/>
      <c r="UCD74" s="1241"/>
      <c r="UCE74" s="1241"/>
      <c r="UCF74" s="1241"/>
      <c r="UCG74" s="1241"/>
      <c r="UCH74" s="1241"/>
      <c r="UCI74" s="1241"/>
      <c r="UCJ74" s="1241"/>
      <c r="UCK74" s="1241"/>
      <c r="UCL74" s="1241"/>
      <c r="UCM74" s="1241"/>
      <c r="UCN74" s="1241"/>
      <c r="UCO74" s="1241"/>
      <c r="UCP74" s="1241"/>
      <c r="UCQ74" s="1241"/>
      <c r="UCR74" s="1241"/>
      <c r="UCS74" s="1241"/>
      <c r="UCT74" s="1241"/>
      <c r="UCU74" s="1241"/>
      <c r="UCV74" s="1241"/>
      <c r="UCW74" s="1241"/>
      <c r="UCX74" s="1241"/>
      <c r="UCY74" s="1241"/>
      <c r="UCZ74" s="1241"/>
      <c r="UDA74" s="1241"/>
      <c r="UDB74" s="1241"/>
      <c r="UDC74" s="1241"/>
      <c r="UDD74" s="1241"/>
      <c r="UDE74" s="1241"/>
      <c r="UDF74" s="1241"/>
      <c r="UDG74" s="1241"/>
      <c r="UDH74" s="1241"/>
      <c r="UDI74" s="1241"/>
      <c r="UDJ74" s="1241"/>
      <c r="UDK74" s="1241"/>
      <c r="UDL74" s="1241"/>
      <c r="UDM74" s="1241"/>
      <c r="UDN74" s="1241"/>
      <c r="UDO74" s="1241"/>
      <c r="UDP74" s="1241"/>
      <c r="UDQ74" s="1241"/>
      <c r="UDR74" s="1241"/>
      <c r="UDS74" s="1241"/>
      <c r="UDT74" s="1241"/>
      <c r="UDU74" s="1241"/>
      <c r="UDV74" s="1241"/>
      <c r="UDW74" s="1241"/>
      <c r="UDX74" s="1241"/>
      <c r="UDY74" s="1241"/>
      <c r="UDZ74" s="1241"/>
      <c r="UEA74" s="1241"/>
      <c r="UEB74" s="1241"/>
      <c r="UEC74" s="1241"/>
      <c r="UED74" s="1241"/>
      <c r="UEE74" s="1241"/>
      <c r="UEF74" s="1241"/>
      <c r="UEG74" s="1241"/>
      <c r="UEH74" s="1241"/>
      <c r="UEI74" s="1241"/>
      <c r="UEJ74" s="1241"/>
      <c r="UEK74" s="1241"/>
      <c r="UEL74" s="1241"/>
      <c r="UEM74" s="1241"/>
      <c r="UEN74" s="1241"/>
      <c r="UEO74" s="1241"/>
      <c r="UEP74" s="1241"/>
      <c r="UEQ74" s="1241"/>
      <c r="UER74" s="1241"/>
      <c r="UES74" s="1241"/>
      <c r="UET74" s="1241"/>
      <c r="UEU74" s="1241"/>
      <c r="UEV74" s="1241"/>
      <c r="UEW74" s="1241"/>
      <c r="UEX74" s="1241"/>
      <c r="UEY74" s="1241"/>
      <c r="UEZ74" s="1241"/>
      <c r="UFA74" s="1241"/>
      <c r="UFB74" s="1241"/>
      <c r="UFC74" s="1241"/>
      <c r="UFD74" s="1241"/>
      <c r="UFE74" s="1241"/>
      <c r="UFF74" s="1241"/>
      <c r="UFG74" s="1241"/>
      <c r="UFH74" s="1241"/>
      <c r="UFI74" s="1241"/>
      <c r="UFJ74" s="1241"/>
      <c r="UFK74" s="1241"/>
      <c r="UFL74" s="1241"/>
      <c r="UFM74" s="1241"/>
      <c r="UFN74" s="1241"/>
      <c r="UFO74" s="1241"/>
      <c r="UFP74" s="1241"/>
      <c r="UFQ74" s="1241"/>
      <c r="UFR74" s="1241"/>
      <c r="UFS74" s="1241"/>
      <c r="UFT74" s="1241"/>
      <c r="UFU74" s="1241"/>
      <c r="UFV74" s="1241"/>
      <c r="UFW74" s="1241"/>
      <c r="UFX74" s="1241"/>
      <c r="UFY74" s="1241"/>
      <c r="UFZ74" s="1241"/>
      <c r="UGA74" s="1241"/>
      <c r="UGB74" s="1241"/>
      <c r="UGC74" s="1241"/>
      <c r="UGD74" s="1241"/>
      <c r="UGE74" s="1241"/>
      <c r="UGF74" s="1241"/>
      <c r="UGG74" s="1241"/>
      <c r="UGH74" s="1241"/>
      <c r="UGI74" s="1241"/>
      <c r="UGJ74" s="1241"/>
      <c r="UGK74" s="1241"/>
      <c r="UGL74" s="1241"/>
      <c r="UGM74" s="1241"/>
      <c r="UGN74" s="1241"/>
      <c r="UGO74" s="1241"/>
      <c r="UGP74" s="1241"/>
      <c r="UGQ74" s="1241"/>
      <c r="UGR74" s="1241"/>
      <c r="UGS74" s="1241"/>
      <c r="UGT74" s="1241"/>
      <c r="UGU74" s="1241"/>
      <c r="UGV74" s="1241"/>
      <c r="UGW74" s="1241"/>
      <c r="UGX74" s="1241"/>
      <c r="UGY74" s="1241"/>
      <c r="UGZ74" s="1241"/>
      <c r="UHA74" s="1241"/>
      <c r="UHB74" s="1241"/>
      <c r="UHC74" s="1241"/>
      <c r="UHD74" s="1241"/>
      <c r="UHE74" s="1241"/>
      <c r="UHF74" s="1241"/>
      <c r="UHG74" s="1241"/>
      <c r="UHH74" s="1241"/>
      <c r="UHI74" s="1241"/>
      <c r="UHJ74" s="1241"/>
      <c r="UHK74" s="1241"/>
      <c r="UHL74" s="1241"/>
      <c r="UHM74" s="1241"/>
      <c r="UHN74" s="1241"/>
      <c r="UHO74" s="1241"/>
      <c r="UHP74" s="1241"/>
      <c r="UHQ74" s="1241"/>
      <c r="UHR74" s="1241"/>
      <c r="UHS74" s="1241"/>
      <c r="UHT74" s="1241"/>
      <c r="UHU74" s="1241"/>
      <c r="UHV74" s="1241"/>
      <c r="UHW74" s="1241"/>
      <c r="UHX74" s="1241"/>
      <c r="UHY74" s="1241"/>
      <c r="UHZ74" s="1241"/>
      <c r="UIA74" s="1241"/>
      <c r="UIB74" s="1241"/>
      <c r="UIC74" s="1241"/>
      <c r="UID74" s="1241"/>
      <c r="UIE74" s="1241"/>
      <c r="UIF74" s="1241"/>
      <c r="UIG74" s="1241"/>
      <c r="UIH74" s="1241"/>
      <c r="UII74" s="1241"/>
      <c r="UIJ74" s="1241"/>
      <c r="UIK74" s="1241"/>
      <c r="UIL74" s="1241"/>
      <c r="UIM74" s="1241"/>
      <c r="UIN74" s="1241"/>
      <c r="UIO74" s="1241"/>
      <c r="UIP74" s="1241"/>
      <c r="UIQ74" s="1241"/>
      <c r="UIR74" s="1241"/>
      <c r="UIS74" s="1241"/>
      <c r="UIT74" s="1241"/>
      <c r="UIU74" s="1241"/>
      <c r="UIV74" s="1241"/>
      <c r="UIW74" s="1241"/>
      <c r="UIX74" s="1241"/>
      <c r="UIY74" s="1241"/>
      <c r="UIZ74" s="1241"/>
      <c r="UJA74" s="1241"/>
      <c r="UJB74" s="1241"/>
      <c r="UJC74" s="1241"/>
      <c r="UJD74" s="1241"/>
      <c r="UJE74" s="1241"/>
      <c r="UJF74" s="1241"/>
      <c r="UJG74" s="1241"/>
      <c r="UJH74" s="1241"/>
      <c r="UJI74" s="1241"/>
      <c r="UJJ74" s="1241"/>
      <c r="UJK74" s="1241"/>
      <c r="UJL74" s="1241"/>
      <c r="UJM74" s="1241"/>
      <c r="UJN74" s="1241"/>
      <c r="UJO74" s="1241"/>
      <c r="UJP74" s="1241"/>
      <c r="UJQ74" s="1241"/>
      <c r="UJR74" s="1241"/>
      <c r="UJS74" s="1241"/>
      <c r="UJT74" s="1241"/>
      <c r="UJU74" s="1241"/>
      <c r="UJV74" s="1241"/>
      <c r="UJW74" s="1241"/>
      <c r="UJX74" s="1241"/>
      <c r="UJY74" s="1241"/>
      <c r="UJZ74" s="1241"/>
      <c r="UKA74" s="1241"/>
      <c r="UKB74" s="1241"/>
      <c r="UKC74" s="1241"/>
      <c r="UKD74" s="1241"/>
      <c r="UKE74" s="1241"/>
      <c r="UKF74" s="1241"/>
      <c r="UKG74" s="1241"/>
      <c r="UKH74" s="1241"/>
      <c r="UKI74" s="1241"/>
      <c r="UKJ74" s="1241"/>
      <c r="UKK74" s="1241"/>
      <c r="UKL74" s="1241"/>
      <c r="UKM74" s="1241"/>
      <c r="UKN74" s="1241"/>
      <c r="UKO74" s="1241"/>
      <c r="UKP74" s="1241"/>
      <c r="UKQ74" s="1241"/>
      <c r="UKR74" s="1241"/>
      <c r="UKS74" s="1241"/>
      <c r="UKT74" s="1241"/>
      <c r="UKU74" s="1241"/>
      <c r="UKV74" s="1241"/>
      <c r="UKW74" s="1241"/>
      <c r="UKX74" s="1241"/>
      <c r="UKY74" s="1241"/>
      <c r="UKZ74" s="1241"/>
      <c r="ULA74" s="1241"/>
      <c r="ULB74" s="1241"/>
      <c r="ULC74" s="1241"/>
      <c r="ULD74" s="1241"/>
      <c r="ULE74" s="1241"/>
      <c r="ULF74" s="1241"/>
      <c r="ULG74" s="1241"/>
      <c r="ULH74" s="1241"/>
      <c r="ULI74" s="1241"/>
      <c r="ULJ74" s="1241"/>
      <c r="ULK74" s="1241"/>
      <c r="ULL74" s="1241"/>
      <c r="ULM74" s="1241"/>
      <c r="ULN74" s="1241"/>
      <c r="ULO74" s="1241"/>
      <c r="ULP74" s="1241"/>
      <c r="ULQ74" s="1241"/>
      <c r="ULR74" s="1241"/>
      <c r="ULS74" s="1241"/>
      <c r="ULT74" s="1241"/>
      <c r="ULU74" s="1241"/>
      <c r="ULV74" s="1241"/>
      <c r="ULW74" s="1241"/>
      <c r="ULX74" s="1241"/>
      <c r="ULY74" s="1241"/>
      <c r="ULZ74" s="1241"/>
      <c r="UMA74" s="1241"/>
      <c r="UMB74" s="1241"/>
      <c r="UMC74" s="1241"/>
      <c r="UMD74" s="1241"/>
      <c r="UME74" s="1241"/>
      <c r="UMF74" s="1241"/>
      <c r="UMG74" s="1241"/>
      <c r="UMH74" s="1241"/>
      <c r="UMI74" s="1241"/>
      <c r="UMJ74" s="1241"/>
      <c r="UMK74" s="1241"/>
      <c r="UML74" s="1241"/>
      <c r="UMM74" s="1241"/>
      <c r="UMN74" s="1241"/>
      <c r="UMO74" s="1241"/>
      <c r="UMP74" s="1241"/>
      <c r="UMQ74" s="1241"/>
      <c r="UMR74" s="1241"/>
      <c r="UMS74" s="1241"/>
      <c r="UMT74" s="1241"/>
      <c r="UMU74" s="1241"/>
      <c r="UMV74" s="1241"/>
      <c r="UMW74" s="1241"/>
      <c r="UMX74" s="1241"/>
      <c r="UMY74" s="1241"/>
      <c r="UMZ74" s="1241"/>
      <c r="UNA74" s="1241"/>
      <c r="UNB74" s="1241"/>
      <c r="UNC74" s="1241"/>
      <c r="UND74" s="1241"/>
      <c r="UNE74" s="1241"/>
      <c r="UNF74" s="1241"/>
      <c r="UNG74" s="1241"/>
      <c r="UNH74" s="1241"/>
      <c r="UNI74" s="1241"/>
      <c r="UNJ74" s="1241"/>
      <c r="UNK74" s="1241"/>
      <c r="UNL74" s="1241"/>
      <c r="UNM74" s="1241"/>
      <c r="UNN74" s="1241"/>
      <c r="UNO74" s="1241"/>
      <c r="UNP74" s="1241"/>
      <c r="UNQ74" s="1241"/>
      <c r="UNR74" s="1241"/>
      <c r="UNS74" s="1241"/>
      <c r="UNT74" s="1241"/>
      <c r="UNU74" s="1241"/>
      <c r="UNV74" s="1241"/>
      <c r="UNW74" s="1241"/>
      <c r="UNX74" s="1241"/>
      <c r="UNY74" s="1241"/>
      <c r="UNZ74" s="1241"/>
      <c r="UOA74" s="1241"/>
      <c r="UOB74" s="1241"/>
      <c r="UOC74" s="1241"/>
      <c r="UOD74" s="1241"/>
      <c r="UOE74" s="1241"/>
      <c r="UOF74" s="1241"/>
      <c r="UOG74" s="1241"/>
      <c r="UOH74" s="1241"/>
      <c r="UOI74" s="1241"/>
      <c r="UOJ74" s="1241"/>
      <c r="UOK74" s="1241"/>
      <c r="UOL74" s="1241"/>
      <c r="UOM74" s="1241"/>
      <c r="UON74" s="1241"/>
      <c r="UOO74" s="1241"/>
      <c r="UOP74" s="1241"/>
      <c r="UOQ74" s="1241"/>
      <c r="UOR74" s="1241"/>
      <c r="UOS74" s="1241"/>
      <c r="UOT74" s="1241"/>
      <c r="UOU74" s="1241"/>
      <c r="UOV74" s="1241"/>
      <c r="UOW74" s="1241"/>
      <c r="UOX74" s="1241"/>
      <c r="UOY74" s="1241"/>
      <c r="UOZ74" s="1241"/>
      <c r="UPA74" s="1241"/>
      <c r="UPB74" s="1241"/>
      <c r="UPC74" s="1241"/>
      <c r="UPD74" s="1241"/>
      <c r="UPE74" s="1241"/>
      <c r="UPF74" s="1241"/>
      <c r="UPG74" s="1241"/>
      <c r="UPH74" s="1241"/>
      <c r="UPI74" s="1241"/>
      <c r="UPJ74" s="1241"/>
      <c r="UPK74" s="1241"/>
      <c r="UPL74" s="1241"/>
      <c r="UPM74" s="1241"/>
      <c r="UPN74" s="1241"/>
      <c r="UPO74" s="1241"/>
      <c r="UPP74" s="1241"/>
      <c r="UPQ74" s="1241"/>
      <c r="UPR74" s="1241"/>
      <c r="UPS74" s="1241"/>
      <c r="UPT74" s="1241"/>
      <c r="UPU74" s="1241"/>
      <c r="UPV74" s="1241"/>
      <c r="UPW74" s="1241"/>
      <c r="UPX74" s="1241"/>
      <c r="UPY74" s="1241"/>
      <c r="UPZ74" s="1241"/>
      <c r="UQA74" s="1241"/>
      <c r="UQB74" s="1241"/>
      <c r="UQC74" s="1241"/>
      <c r="UQD74" s="1241"/>
      <c r="UQE74" s="1241"/>
      <c r="UQF74" s="1241"/>
      <c r="UQG74" s="1241"/>
      <c r="UQH74" s="1241"/>
      <c r="UQI74" s="1241"/>
      <c r="UQJ74" s="1241"/>
      <c r="UQK74" s="1241"/>
      <c r="UQL74" s="1241"/>
      <c r="UQM74" s="1241"/>
      <c r="UQN74" s="1241"/>
      <c r="UQO74" s="1241"/>
      <c r="UQP74" s="1241"/>
      <c r="UQQ74" s="1241"/>
      <c r="UQR74" s="1241"/>
      <c r="UQS74" s="1241"/>
      <c r="UQT74" s="1241"/>
      <c r="UQU74" s="1241"/>
      <c r="UQV74" s="1241"/>
      <c r="UQW74" s="1241"/>
      <c r="UQX74" s="1241"/>
      <c r="UQY74" s="1241"/>
      <c r="UQZ74" s="1241"/>
      <c r="URA74" s="1241"/>
      <c r="URB74" s="1241"/>
      <c r="URC74" s="1241"/>
      <c r="URD74" s="1241"/>
      <c r="URE74" s="1241"/>
      <c r="URF74" s="1241"/>
      <c r="URG74" s="1241"/>
      <c r="URH74" s="1241"/>
      <c r="URI74" s="1241"/>
      <c r="URJ74" s="1241"/>
      <c r="URK74" s="1241"/>
      <c r="URL74" s="1241"/>
      <c r="URM74" s="1241"/>
      <c r="URN74" s="1241"/>
      <c r="URO74" s="1241"/>
      <c r="URP74" s="1241"/>
      <c r="URQ74" s="1241"/>
      <c r="URR74" s="1241"/>
      <c r="URS74" s="1241"/>
      <c r="URT74" s="1241"/>
      <c r="URU74" s="1241"/>
      <c r="URV74" s="1241"/>
      <c r="URW74" s="1241"/>
      <c r="URX74" s="1241"/>
      <c r="URY74" s="1241"/>
      <c r="URZ74" s="1241"/>
      <c r="USA74" s="1241"/>
      <c r="USB74" s="1241"/>
      <c r="USC74" s="1241"/>
      <c r="USD74" s="1241"/>
      <c r="USE74" s="1241"/>
      <c r="USF74" s="1241"/>
      <c r="USG74" s="1241"/>
      <c r="USH74" s="1241"/>
      <c r="USI74" s="1241"/>
      <c r="USJ74" s="1241"/>
      <c r="USK74" s="1241"/>
      <c r="USL74" s="1241"/>
      <c r="USM74" s="1241"/>
      <c r="USN74" s="1241"/>
      <c r="USO74" s="1241"/>
      <c r="USP74" s="1241"/>
      <c r="USQ74" s="1241"/>
      <c r="USR74" s="1241"/>
      <c r="USS74" s="1241"/>
      <c r="UST74" s="1241"/>
      <c r="USU74" s="1241"/>
      <c r="USV74" s="1241"/>
      <c r="USW74" s="1241"/>
      <c r="USX74" s="1241"/>
      <c r="USY74" s="1241"/>
      <c r="USZ74" s="1241"/>
      <c r="UTA74" s="1241"/>
      <c r="UTB74" s="1241"/>
      <c r="UTC74" s="1241"/>
      <c r="UTD74" s="1241"/>
      <c r="UTE74" s="1241"/>
      <c r="UTF74" s="1241"/>
      <c r="UTG74" s="1241"/>
      <c r="UTH74" s="1241"/>
      <c r="UTI74" s="1241"/>
      <c r="UTJ74" s="1241"/>
      <c r="UTK74" s="1241"/>
      <c r="UTL74" s="1241"/>
      <c r="UTM74" s="1241"/>
      <c r="UTN74" s="1241"/>
      <c r="UTO74" s="1241"/>
      <c r="UTP74" s="1241"/>
      <c r="UTQ74" s="1241"/>
      <c r="UTR74" s="1241"/>
      <c r="UTS74" s="1241"/>
      <c r="UTT74" s="1241"/>
      <c r="UTU74" s="1241"/>
      <c r="UTV74" s="1241"/>
      <c r="UTW74" s="1241"/>
      <c r="UTX74" s="1241"/>
      <c r="UTY74" s="1241"/>
      <c r="UTZ74" s="1241"/>
      <c r="UUA74" s="1241"/>
      <c r="UUB74" s="1241"/>
      <c r="UUC74" s="1241"/>
      <c r="UUD74" s="1241"/>
      <c r="UUE74" s="1241"/>
      <c r="UUF74" s="1241"/>
      <c r="UUG74" s="1241"/>
      <c r="UUH74" s="1241"/>
      <c r="UUI74" s="1241"/>
      <c r="UUJ74" s="1241"/>
      <c r="UUK74" s="1241"/>
      <c r="UUL74" s="1241"/>
      <c r="UUM74" s="1241"/>
      <c r="UUN74" s="1241"/>
      <c r="UUO74" s="1241"/>
      <c r="UUP74" s="1241"/>
      <c r="UUQ74" s="1241"/>
      <c r="UUR74" s="1241"/>
      <c r="UUS74" s="1241"/>
      <c r="UUT74" s="1241"/>
      <c r="UUU74" s="1241"/>
      <c r="UUV74" s="1241"/>
      <c r="UUW74" s="1241"/>
      <c r="UUX74" s="1241"/>
      <c r="UUY74" s="1241"/>
      <c r="UUZ74" s="1241"/>
      <c r="UVA74" s="1241"/>
      <c r="UVB74" s="1241"/>
      <c r="UVC74" s="1241"/>
      <c r="UVD74" s="1241"/>
      <c r="UVE74" s="1241"/>
      <c r="UVF74" s="1241"/>
      <c r="UVG74" s="1241"/>
      <c r="UVH74" s="1241"/>
      <c r="UVI74" s="1241"/>
      <c r="UVJ74" s="1241"/>
      <c r="UVK74" s="1241"/>
      <c r="UVL74" s="1241"/>
      <c r="UVM74" s="1241"/>
      <c r="UVN74" s="1241"/>
      <c r="UVO74" s="1241"/>
      <c r="UVP74" s="1241"/>
      <c r="UVQ74" s="1241"/>
      <c r="UVR74" s="1241"/>
      <c r="UVS74" s="1241"/>
      <c r="UVT74" s="1241"/>
      <c r="UVU74" s="1241"/>
      <c r="UVV74" s="1241"/>
      <c r="UVW74" s="1241"/>
      <c r="UVX74" s="1241"/>
      <c r="UVY74" s="1241"/>
      <c r="UVZ74" s="1241"/>
      <c r="UWA74" s="1241"/>
      <c r="UWB74" s="1241"/>
      <c r="UWC74" s="1241"/>
      <c r="UWD74" s="1241"/>
      <c r="UWE74" s="1241"/>
      <c r="UWF74" s="1241"/>
      <c r="UWG74" s="1241"/>
      <c r="UWH74" s="1241"/>
      <c r="UWI74" s="1241"/>
      <c r="UWJ74" s="1241"/>
      <c r="UWK74" s="1241"/>
      <c r="UWL74" s="1241"/>
      <c r="UWM74" s="1241"/>
      <c r="UWN74" s="1241"/>
      <c r="UWO74" s="1241"/>
      <c r="UWP74" s="1241"/>
      <c r="UWQ74" s="1241"/>
      <c r="UWR74" s="1241"/>
      <c r="UWS74" s="1241"/>
      <c r="UWT74" s="1241"/>
      <c r="UWU74" s="1241"/>
      <c r="UWV74" s="1241"/>
      <c r="UWW74" s="1241"/>
      <c r="UWX74" s="1241"/>
      <c r="UWY74" s="1241"/>
      <c r="UWZ74" s="1241"/>
      <c r="UXA74" s="1241"/>
      <c r="UXB74" s="1241"/>
      <c r="UXC74" s="1241"/>
      <c r="UXD74" s="1241"/>
      <c r="UXE74" s="1241"/>
      <c r="UXF74" s="1241"/>
      <c r="UXG74" s="1241"/>
      <c r="UXH74" s="1241"/>
      <c r="UXI74" s="1241"/>
      <c r="UXJ74" s="1241"/>
      <c r="UXK74" s="1241"/>
      <c r="UXL74" s="1241"/>
      <c r="UXM74" s="1241"/>
      <c r="UXN74" s="1241"/>
      <c r="UXO74" s="1241"/>
      <c r="UXP74" s="1241"/>
      <c r="UXQ74" s="1241"/>
      <c r="UXR74" s="1241"/>
      <c r="UXS74" s="1241"/>
      <c r="UXT74" s="1241"/>
      <c r="UXU74" s="1241"/>
      <c r="UXV74" s="1241"/>
      <c r="UXW74" s="1241"/>
      <c r="UXX74" s="1241"/>
      <c r="UXY74" s="1241"/>
      <c r="UXZ74" s="1241"/>
      <c r="UYA74" s="1241"/>
      <c r="UYB74" s="1241"/>
      <c r="UYC74" s="1241"/>
      <c r="UYD74" s="1241"/>
      <c r="UYE74" s="1241"/>
      <c r="UYF74" s="1241"/>
      <c r="UYG74" s="1241"/>
      <c r="UYH74" s="1241"/>
      <c r="UYI74" s="1241"/>
      <c r="UYJ74" s="1241"/>
      <c r="UYK74" s="1241"/>
      <c r="UYL74" s="1241"/>
      <c r="UYM74" s="1241"/>
      <c r="UYN74" s="1241"/>
      <c r="UYO74" s="1241"/>
      <c r="UYP74" s="1241"/>
      <c r="UYQ74" s="1241"/>
      <c r="UYR74" s="1241"/>
      <c r="UYS74" s="1241"/>
      <c r="UYT74" s="1241"/>
      <c r="UYU74" s="1241"/>
      <c r="UYV74" s="1241"/>
      <c r="UYW74" s="1241"/>
      <c r="UYX74" s="1241"/>
      <c r="UYY74" s="1241"/>
      <c r="UYZ74" s="1241"/>
      <c r="UZA74" s="1241"/>
      <c r="UZB74" s="1241"/>
      <c r="UZC74" s="1241"/>
      <c r="UZD74" s="1241"/>
      <c r="UZE74" s="1241"/>
      <c r="UZF74" s="1241"/>
      <c r="UZG74" s="1241"/>
      <c r="UZH74" s="1241"/>
      <c r="UZI74" s="1241"/>
      <c r="UZJ74" s="1241"/>
      <c r="UZK74" s="1241"/>
      <c r="UZL74" s="1241"/>
      <c r="UZM74" s="1241"/>
      <c r="UZN74" s="1241"/>
      <c r="UZO74" s="1241"/>
      <c r="UZP74" s="1241"/>
      <c r="UZQ74" s="1241"/>
      <c r="UZR74" s="1241"/>
      <c r="UZS74" s="1241"/>
      <c r="UZT74" s="1241"/>
      <c r="UZU74" s="1241"/>
      <c r="UZV74" s="1241"/>
      <c r="UZW74" s="1241"/>
      <c r="UZX74" s="1241"/>
      <c r="UZY74" s="1241"/>
      <c r="UZZ74" s="1241"/>
      <c r="VAA74" s="1241"/>
      <c r="VAB74" s="1241"/>
      <c r="VAC74" s="1241"/>
      <c r="VAD74" s="1241"/>
      <c r="VAE74" s="1241"/>
      <c r="VAF74" s="1241"/>
      <c r="VAG74" s="1241"/>
      <c r="VAH74" s="1241"/>
      <c r="VAI74" s="1241"/>
      <c r="VAJ74" s="1241"/>
      <c r="VAK74" s="1241"/>
      <c r="VAL74" s="1241"/>
      <c r="VAM74" s="1241"/>
      <c r="VAN74" s="1241"/>
      <c r="VAO74" s="1241"/>
      <c r="VAP74" s="1241"/>
      <c r="VAQ74" s="1241"/>
      <c r="VAR74" s="1241"/>
      <c r="VAS74" s="1241"/>
      <c r="VAT74" s="1241"/>
      <c r="VAU74" s="1241"/>
      <c r="VAV74" s="1241"/>
      <c r="VAW74" s="1241"/>
      <c r="VAX74" s="1241"/>
      <c r="VAY74" s="1241"/>
      <c r="VAZ74" s="1241"/>
      <c r="VBA74" s="1241"/>
      <c r="VBB74" s="1241"/>
      <c r="VBC74" s="1241"/>
      <c r="VBD74" s="1241"/>
      <c r="VBE74" s="1241"/>
      <c r="VBF74" s="1241"/>
      <c r="VBG74" s="1241"/>
      <c r="VBH74" s="1241"/>
      <c r="VBI74" s="1241"/>
      <c r="VBJ74" s="1241"/>
      <c r="VBK74" s="1241"/>
      <c r="VBL74" s="1241"/>
      <c r="VBM74" s="1241"/>
      <c r="VBN74" s="1241"/>
      <c r="VBO74" s="1241"/>
      <c r="VBP74" s="1241"/>
      <c r="VBQ74" s="1241"/>
      <c r="VBR74" s="1241"/>
      <c r="VBS74" s="1241"/>
      <c r="VBT74" s="1241"/>
      <c r="VBU74" s="1241"/>
      <c r="VBV74" s="1241"/>
      <c r="VBW74" s="1241"/>
      <c r="VBX74" s="1241"/>
      <c r="VBY74" s="1241"/>
      <c r="VBZ74" s="1241"/>
      <c r="VCA74" s="1241"/>
      <c r="VCB74" s="1241"/>
      <c r="VCC74" s="1241"/>
      <c r="VCD74" s="1241"/>
      <c r="VCE74" s="1241"/>
      <c r="VCF74" s="1241"/>
      <c r="VCG74" s="1241"/>
      <c r="VCH74" s="1241"/>
      <c r="VCI74" s="1241"/>
      <c r="VCJ74" s="1241"/>
      <c r="VCK74" s="1241"/>
      <c r="VCL74" s="1241"/>
      <c r="VCM74" s="1241"/>
      <c r="VCN74" s="1241"/>
      <c r="VCO74" s="1241"/>
      <c r="VCP74" s="1241"/>
      <c r="VCQ74" s="1241"/>
      <c r="VCR74" s="1241"/>
      <c r="VCS74" s="1241"/>
      <c r="VCT74" s="1241"/>
      <c r="VCU74" s="1241"/>
      <c r="VCV74" s="1241"/>
      <c r="VCW74" s="1241"/>
      <c r="VCX74" s="1241"/>
      <c r="VCY74" s="1241"/>
      <c r="VCZ74" s="1241"/>
      <c r="VDA74" s="1241"/>
      <c r="VDB74" s="1241"/>
      <c r="VDC74" s="1241"/>
      <c r="VDD74" s="1241"/>
      <c r="VDE74" s="1241"/>
      <c r="VDF74" s="1241"/>
      <c r="VDG74" s="1241"/>
      <c r="VDH74" s="1241"/>
      <c r="VDI74" s="1241"/>
      <c r="VDJ74" s="1241"/>
      <c r="VDK74" s="1241"/>
      <c r="VDL74" s="1241"/>
      <c r="VDM74" s="1241"/>
      <c r="VDN74" s="1241"/>
      <c r="VDO74" s="1241"/>
      <c r="VDP74" s="1241"/>
      <c r="VDQ74" s="1241"/>
      <c r="VDR74" s="1241"/>
      <c r="VDS74" s="1241"/>
      <c r="VDT74" s="1241"/>
      <c r="VDU74" s="1241"/>
      <c r="VDV74" s="1241"/>
      <c r="VDW74" s="1241"/>
      <c r="VDX74" s="1241"/>
      <c r="VDY74" s="1241"/>
      <c r="VDZ74" s="1241"/>
      <c r="VEA74" s="1241"/>
      <c r="VEB74" s="1241"/>
      <c r="VEC74" s="1241"/>
      <c r="VED74" s="1241"/>
      <c r="VEE74" s="1241"/>
      <c r="VEF74" s="1241"/>
      <c r="VEG74" s="1241"/>
      <c r="VEH74" s="1241"/>
      <c r="VEI74" s="1241"/>
      <c r="VEJ74" s="1241"/>
      <c r="VEK74" s="1241"/>
      <c r="VEL74" s="1241"/>
      <c r="VEM74" s="1241"/>
      <c r="VEN74" s="1241"/>
      <c r="VEO74" s="1241"/>
      <c r="VEP74" s="1241"/>
      <c r="VEQ74" s="1241"/>
      <c r="VER74" s="1241"/>
      <c r="VES74" s="1241"/>
      <c r="VET74" s="1241"/>
      <c r="VEU74" s="1241"/>
      <c r="VEV74" s="1241"/>
      <c r="VEW74" s="1241"/>
      <c r="VEX74" s="1241"/>
      <c r="VEY74" s="1241"/>
      <c r="VEZ74" s="1241"/>
      <c r="VFA74" s="1241"/>
      <c r="VFB74" s="1241"/>
      <c r="VFC74" s="1241"/>
      <c r="VFD74" s="1241"/>
      <c r="VFE74" s="1241"/>
      <c r="VFF74" s="1241"/>
      <c r="VFG74" s="1241"/>
      <c r="VFH74" s="1241"/>
      <c r="VFI74" s="1241"/>
      <c r="VFJ74" s="1241"/>
      <c r="VFK74" s="1241"/>
      <c r="VFL74" s="1241"/>
      <c r="VFM74" s="1241"/>
      <c r="VFN74" s="1241"/>
      <c r="VFO74" s="1241"/>
      <c r="VFP74" s="1241"/>
      <c r="VFQ74" s="1241"/>
      <c r="VFR74" s="1241"/>
      <c r="VFS74" s="1241"/>
      <c r="VFT74" s="1241"/>
      <c r="VFU74" s="1241"/>
      <c r="VFV74" s="1241"/>
      <c r="VFW74" s="1241"/>
      <c r="VFX74" s="1241"/>
      <c r="VFY74" s="1241"/>
      <c r="VFZ74" s="1241"/>
      <c r="VGA74" s="1241"/>
      <c r="VGB74" s="1241"/>
      <c r="VGC74" s="1241"/>
      <c r="VGD74" s="1241"/>
      <c r="VGE74" s="1241"/>
      <c r="VGF74" s="1241"/>
      <c r="VGG74" s="1241"/>
      <c r="VGH74" s="1241"/>
      <c r="VGI74" s="1241"/>
      <c r="VGJ74" s="1241"/>
      <c r="VGK74" s="1241"/>
      <c r="VGL74" s="1241"/>
      <c r="VGM74" s="1241"/>
      <c r="VGN74" s="1241"/>
      <c r="VGO74" s="1241"/>
      <c r="VGP74" s="1241"/>
      <c r="VGQ74" s="1241"/>
      <c r="VGR74" s="1241"/>
      <c r="VGS74" s="1241"/>
      <c r="VGT74" s="1241"/>
      <c r="VGU74" s="1241"/>
      <c r="VGV74" s="1241"/>
      <c r="VGW74" s="1241"/>
      <c r="VGX74" s="1241"/>
      <c r="VGY74" s="1241"/>
      <c r="VGZ74" s="1241"/>
      <c r="VHA74" s="1241"/>
      <c r="VHB74" s="1241"/>
      <c r="VHC74" s="1241"/>
      <c r="VHD74" s="1241"/>
      <c r="VHE74" s="1241"/>
      <c r="VHF74" s="1241"/>
      <c r="VHG74" s="1241"/>
      <c r="VHH74" s="1241"/>
      <c r="VHI74" s="1241"/>
      <c r="VHJ74" s="1241"/>
      <c r="VHK74" s="1241"/>
      <c r="VHL74" s="1241"/>
      <c r="VHM74" s="1241"/>
      <c r="VHN74" s="1241"/>
      <c r="VHO74" s="1241"/>
      <c r="VHP74" s="1241"/>
      <c r="VHQ74" s="1241"/>
      <c r="VHR74" s="1241"/>
      <c r="VHS74" s="1241"/>
      <c r="VHT74" s="1241"/>
      <c r="VHU74" s="1241"/>
      <c r="VHV74" s="1241"/>
      <c r="VHW74" s="1241"/>
      <c r="VHX74" s="1241"/>
      <c r="VHY74" s="1241"/>
      <c r="VHZ74" s="1241"/>
      <c r="VIA74" s="1241"/>
      <c r="VIB74" s="1241"/>
      <c r="VIC74" s="1241"/>
      <c r="VID74" s="1241"/>
      <c r="VIE74" s="1241"/>
      <c r="VIF74" s="1241"/>
      <c r="VIG74" s="1241"/>
      <c r="VIH74" s="1241"/>
      <c r="VII74" s="1241"/>
      <c r="VIJ74" s="1241"/>
      <c r="VIK74" s="1241"/>
      <c r="VIL74" s="1241"/>
      <c r="VIM74" s="1241"/>
      <c r="VIN74" s="1241"/>
      <c r="VIO74" s="1241"/>
      <c r="VIP74" s="1241"/>
      <c r="VIQ74" s="1241"/>
      <c r="VIR74" s="1241"/>
      <c r="VIS74" s="1241"/>
      <c r="VIT74" s="1241"/>
      <c r="VIU74" s="1241"/>
      <c r="VIV74" s="1241"/>
      <c r="VIW74" s="1241"/>
      <c r="VIX74" s="1241"/>
      <c r="VIY74" s="1241"/>
      <c r="VIZ74" s="1241"/>
      <c r="VJA74" s="1241"/>
      <c r="VJB74" s="1241"/>
      <c r="VJC74" s="1241"/>
      <c r="VJD74" s="1241"/>
      <c r="VJE74" s="1241"/>
      <c r="VJF74" s="1241"/>
      <c r="VJG74" s="1241"/>
      <c r="VJH74" s="1241"/>
      <c r="VJI74" s="1241"/>
      <c r="VJJ74" s="1241"/>
      <c r="VJK74" s="1241"/>
      <c r="VJL74" s="1241"/>
      <c r="VJM74" s="1241"/>
      <c r="VJN74" s="1241"/>
      <c r="VJO74" s="1241"/>
      <c r="VJP74" s="1241"/>
      <c r="VJQ74" s="1241"/>
      <c r="VJR74" s="1241"/>
      <c r="VJS74" s="1241"/>
      <c r="VJT74" s="1241"/>
      <c r="VJU74" s="1241"/>
      <c r="VJV74" s="1241"/>
      <c r="VJW74" s="1241"/>
      <c r="VJX74" s="1241"/>
      <c r="VJY74" s="1241"/>
      <c r="VJZ74" s="1241"/>
      <c r="VKA74" s="1241"/>
      <c r="VKB74" s="1241"/>
      <c r="VKC74" s="1241"/>
      <c r="VKD74" s="1241"/>
      <c r="VKE74" s="1241"/>
      <c r="VKF74" s="1241"/>
      <c r="VKG74" s="1241"/>
      <c r="VKH74" s="1241"/>
      <c r="VKI74" s="1241"/>
      <c r="VKJ74" s="1241"/>
      <c r="VKK74" s="1241"/>
      <c r="VKL74" s="1241"/>
      <c r="VKM74" s="1241"/>
      <c r="VKN74" s="1241"/>
      <c r="VKO74" s="1241"/>
      <c r="VKP74" s="1241"/>
      <c r="VKQ74" s="1241"/>
      <c r="VKR74" s="1241"/>
      <c r="VKS74" s="1241"/>
      <c r="VKT74" s="1241"/>
      <c r="VKU74" s="1241"/>
      <c r="VKV74" s="1241"/>
      <c r="VKW74" s="1241"/>
      <c r="VKX74" s="1241"/>
      <c r="VKY74" s="1241"/>
      <c r="VKZ74" s="1241"/>
      <c r="VLA74" s="1241"/>
      <c r="VLB74" s="1241"/>
      <c r="VLC74" s="1241"/>
      <c r="VLD74" s="1241"/>
      <c r="VLE74" s="1241"/>
      <c r="VLF74" s="1241"/>
      <c r="VLG74" s="1241"/>
      <c r="VLH74" s="1241"/>
      <c r="VLI74" s="1241"/>
      <c r="VLJ74" s="1241"/>
      <c r="VLK74" s="1241"/>
      <c r="VLL74" s="1241"/>
      <c r="VLM74" s="1241"/>
      <c r="VLN74" s="1241"/>
      <c r="VLO74" s="1241"/>
      <c r="VLP74" s="1241"/>
      <c r="VLQ74" s="1241"/>
      <c r="VLR74" s="1241"/>
      <c r="VLS74" s="1241"/>
      <c r="VLT74" s="1241"/>
      <c r="VLU74" s="1241"/>
      <c r="VLV74" s="1241"/>
      <c r="VLW74" s="1241"/>
      <c r="VLX74" s="1241"/>
      <c r="VLY74" s="1241"/>
      <c r="VLZ74" s="1241"/>
      <c r="VMA74" s="1241"/>
      <c r="VMB74" s="1241"/>
      <c r="VMC74" s="1241"/>
      <c r="VMD74" s="1241"/>
      <c r="VME74" s="1241"/>
      <c r="VMF74" s="1241"/>
      <c r="VMG74" s="1241"/>
      <c r="VMH74" s="1241"/>
      <c r="VMI74" s="1241"/>
      <c r="VMJ74" s="1241"/>
      <c r="VMK74" s="1241"/>
      <c r="VML74" s="1241"/>
      <c r="VMM74" s="1241"/>
      <c r="VMN74" s="1241"/>
      <c r="VMO74" s="1241"/>
      <c r="VMP74" s="1241"/>
      <c r="VMQ74" s="1241"/>
      <c r="VMR74" s="1241"/>
      <c r="VMS74" s="1241"/>
      <c r="VMT74" s="1241"/>
      <c r="VMU74" s="1241"/>
      <c r="VMV74" s="1241"/>
      <c r="VMW74" s="1241"/>
      <c r="VMX74" s="1241"/>
      <c r="VMY74" s="1241"/>
      <c r="VMZ74" s="1241"/>
      <c r="VNA74" s="1241"/>
      <c r="VNB74" s="1241"/>
      <c r="VNC74" s="1241"/>
      <c r="VND74" s="1241"/>
      <c r="VNE74" s="1241"/>
      <c r="VNF74" s="1241"/>
      <c r="VNG74" s="1241"/>
      <c r="VNH74" s="1241"/>
      <c r="VNI74" s="1241"/>
      <c r="VNJ74" s="1241"/>
      <c r="VNK74" s="1241"/>
      <c r="VNL74" s="1241"/>
      <c r="VNM74" s="1241"/>
      <c r="VNN74" s="1241"/>
      <c r="VNO74" s="1241"/>
      <c r="VNP74" s="1241"/>
      <c r="VNQ74" s="1241"/>
      <c r="VNR74" s="1241"/>
      <c r="VNS74" s="1241"/>
      <c r="VNT74" s="1241"/>
      <c r="VNU74" s="1241"/>
      <c r="VNV74" s="1241"/>
      <c r="VNW74" s="1241"/>
      <c r="VNX74" s="1241"/>
      <c r="VNY74" s="1241"/>
      <c r="VNZ74" s="1241"/>
      <c r="VOA74" s="1241"/>
      <c r="VOB74" s="1241"/>
      <c r="VOC74" s="1241"/>
      <c r="VOD74" s="1241"/>
      <c r="VOE74" s="1241"/>
      <c r="VOF74" s="1241"/>
      <c r="VOG74" s="1241"/>
      <c r="VOH74" s="1241"/>
      <c r="VOI74" s="1241"/>
      <c r="VOJ74" s="1241"/>
      <c r="VOK74" s="1241"/>
      <c r="VOL74" s="1241"/>
      <c r="VOM74" s="1241"/>
      <c r="VON74" s="1241"/>
      <c r="VOO74" s="1241"/>
      <c r="VOP74" s="1241"/>
      <c r="VOQ74" s="1241"/>
      <c r="VOR74" s="1241"/>
      <c r="VOS74" s="1241"/>
      <c r="VOT74" s="1241"/>
      <c r="VOU74" s="1241"/>
      <c r="VOV74" s="1241"/>
      <c r="VOW74" s="1241"/>
      <c r="VOX74" s="1241"/>
      <c r="VOY74" s="1241"/>
      <c r="VOZ74" s="1241"/>
      <c r="VPA74" s="1241"/>
      <c r="VPB74" s="1241"/>
      <c r="VPC74" s="1241"/>
      <c r="VPD74" s="1241"/>
      <c r="VPE74" s="1241"/>
      <c r="VPF74" s="1241"/>
      <c r="VPG74" s="1241"/>
      <c r="VPH74" s="1241"/>
      <c r="VPI74" s="1241"/>
      <c r="VPJ74" s="1241"/>
      <c r="VPK74" s="1241"/>
      <c r="VPL74" s="1241"/>
      <c r="VPM74" s="1241"/>
      <c r="VPN74" s="1241"/>
      <c r="VPO74" s="1241"/>
      <c r="VPP74" s="1241"/>
      <c r="VPQ74" s="1241"/>
      <c r="VPR74" s="1241"/>
      <c r="VPS74" s="1241"/>
      <c r="VPT74" s="1241"/>
      <c r="VPU74" s="1241"/>
      <c r="VPV74" s="1241"/>
      <c r="VPW74" s="1241"/>
      <c r="VPX74" s="1241"/>
      <c r="VPY74" s="1241"/>
      <c r="VPZ74" s="1241"/>
      <c r="VQA74" s="1241"/>
      <c r="VQB74" s="1241"/>
      <c r="VQC74" s="1241"/>
      <c r="VQD74" s="1241"/>
      <c r="VQE74" s="1241"/>
      <c r="VQF74" s="1241"/>
      <c r="VQG74" s="1241"/>
      <c r="VQH74" s="1241"/>
      <c r="VQI74" s="1241"/>
      <c r="VQJ74" s="1241"/>
      <c r="VQK74" s="1241"/>
      <c r="VQL74" s="1241"/>
      <c r="VQM74" s="1241"/>
      <c r="VQN74" s="1241"/>
      <c r="VQO74" s="1241"/>
      <c r="VQP74" s="1241"/>
      <c r="VQQ74" s="1241"/>
      <c r="VQR74" s="1241"/>
      <c r="VQS74" s="1241"/>
      <c r="VQT74" s="1241"/>
      <c r="VQU74" s="1241"/>
      <c r="VQV74" s="1241"/>
      <c r="VQW74" s="1241"/>
      <c r="VQX74" s="1241"/>
      <c r="VQY74" s="1241"/>
      <c r="VQZ74" s="1241"/>
      <c r="VRA74" s="1241"/>
      <c r="VRB74" s="1241"/>
      <c r="VRC74" s="1241"/>
      <c r="VRD74" s="1241"/>
      <c r="VRE74" s="1241"/>
      <c r="VRF74" s="1241"/>
      <c r="VRG74" s="1241"/>
      <c r="VRH74" s="1241"/>
      <c r="VRI74" s="1241"/>
      <c r="VRJ74" s="1241"/>
      <c r="VRK74" s="1241"/>
      <c r="VRL74" s="1241"/>
      <c r="VRM74" s="1241"/>
      <c r="VRN74" s="1241"/>
      <c r="VRO74" s="1241"/>
      <c r="VRP74" s="1241"/>
      <c r="VRQ74" s="1241"/>
      <c r="VRR74" s="1241"/>
      <c r="VRS74" s="1241"/>
      <c r="VRT74" s="1241"/>
      <c r="VRU74" s="1241"/>
      <c r="VRV74" s="1241"/>
      <c r="VRW74" s="1241"/>
      <c r="VRX74" s="1241"/>
      <c r="VRY74" s="1241"/>
      <c r="VRZ74" s="1241"/>
      <c r="VSA74" s="1241"/>
      <c r="VSB74" s="1241"/>
      <c r="VSC74" s="1241"/>
      <c r="VSD74" s="1241"/>
      <c r="VSE74" s="1241"/>
      <c r="VSF74" s="1241"/>
      <c r="VSG74" s="1241"/>
      <c r="VSH74" s="1241"/>
      <c r="VSI74" s="1241"/>
      <c r="VSJ74" s="1241"/>
      <c r="VSK74" s="1241"/>
      <c r="VSL74" s="1241"/>
      <c r="VSM74" s="1241"/>
      <c r="VSN74" s="1241"/>
      <c r="VSO74" s="1241"/>
      <c r="VSP74" s="1241"/>
      <c r="VSQ74" s="1241"/>
      <c r="VSR74" s="1241"/>
      <c r="VSS74" s="1241"/>
      <c r="VST74" s="1241"/>
      <c r="VSU74" s="1241"/>
      <c r="VSV74" s="1241"/>
      <c r="VSW74" s="1241"/>
      <c r="VSX74" s="1241"/>
      <c r="VSY74" s="1241"/>
      <c r="VSZ74" s="1241"/>
      <c r="VTA74" s="1241"/>
      <c r="VTB74" s="1241"/>
      <c r="VTC74" s="1241"/>
      <c r="VTD74" s="1241"/>
      <c r="VTE74" s="1241"/>
      <c r="VTF74" s="1241"/>
      <c r="VTG74" s="1241"/>
      <c r="VTH74" s="1241"/>
      <c r="VTI74" s="1241"/>
      <c r="VTJ74" s="1241"/>
      <c r="VTK74" s="1241"/>
      <c r="VTL74" s="1241"/>
      <c r="VTM74" s="1241"/>
      <c r="VTN74" s="1241"/>
      <c r="VTO74" s="1241"/>
      <c r="VTP74" s="1241"/>
      <c r="VTQ74" s="1241"/>
      <c r="VTR74" s="1241"/>
      <c r="VTS74" s="1241"/>
      <c r="VTT74" s="1241"/>
      <c r="VTU74" s="1241"/>
      <c r="VTV74" s="1241"/>
      <c r="VTW74" s="1241"/>
      <c r="VTX74" s="1241"/>
      <c r="VTY74" s="1241"/>
      <c r="VTZ74" s="1241"/>
      <c r="VUA74" s="1241"/>
      <c r="VUB74" s="1241"/>
      <c r="VUC74" s="1241"/>
      <c r="VUD74" s="1241"/>
      <c r="VUE74" s="1241"/>
      <c r="VUF74" s="1241"/>
      <c r="VUG74" s="1241"/>
      <c r="VUH74" s="1241"/>
      <c r="VUI74" s="1241"/>
      <c r="VUJ74" s="1241"/>
      <c r="VUK74" s="1241"/>
      <c r="VUL74" s="1241"/>
      <c r="VUM74" s="1241"/>
      <c r="VUN74" s="1241"/>
      <c r="VUO74" s="1241"/>
      <c r="VUP74" s="1241"/>
      <c r="VUQ74" s="1241"/>
      <c r="VUR74" s="1241"/>
      <c r="VUS74" s="1241"/>
      <c r="VUT74" s="1241"/>
      <c r="VUU74" s="1241"/>
      <c r="VUV74" s="1241"/>
      <c r="VUW74" s="1241"/>
      <c r="VUX74" s="1241"/>
      <c r="VUY74" s="1241"/>
      <c r="VUZ74" s="1241"/>
      <c r="VVA74" s="1241"/>
      <c r="VVB74" s="1241"/>
      <c r="VVC74" s="1241"/>
      <c r="VVD74" s="1241"/>
      <c r="VVE74" s="1241"/>
      <c r="VVF74" s="1241"/>
      <c r="VVG74" s="1241"/>
      <c r="VVH74" s="1241"/>
      <c r="VVI74" s="1241"/>
      <c r="VVJ74" s="1241"/>
      <c r="VVK74" s="1241"/>
      <c r="VVL74" s="1241"/>
      <c r="VVM74" s="1241"/>
      <c r="VVN74" s="1241"/>
      <c r="VVO74" s="1241"/>
      <c r="VVP74" s="1241"/>
      <c r="VVQ74" s="1241"/>
      <c r="VVR74" s="1241"/>
      <c r="VVS74" s="1241"/>
      <c r="VVT74" s="1241"/>
      <c r="VVU74" s="1241"/>
      <c r="VVV74" s="1241"/>
      <c r="VVW74" s="1241"/>
      <c r="VVX74" s="1241"/>
      <c r="VVY74" s="1241"/>
      <c r="VVZ74" s="1241"/>
      <c r="VWA74" s="1241"/>
      <c r="VWB74" s="1241"/>
      <c r="VWC74" s="1241"/>
      <c r="VWD74" s="1241"/>
      <c r="VWE74" s="1241"/>
      <c r="VWF74" s="1241"/>
      <c r="VWG74" s="1241"/>
      <c r="VWH74" s="1241"/>
      <c r="VWI74" s="1241"/>
      <c r="VWJ74" s="1241"/>
      <c r="VWK74" s="1241"/>
      <c r="VWL74" s="1241"/>
      <c r="VWM74" s="1241"/>
      <c r="VWN74" s="1241"/>
      <c r="VWO74" s="1241"/>
      <c r="VWP74" s="1241"/>
      <c r="VWQ74" s="1241"/>
      <c r="VWR74" s="1241"/>
      <c r="VWS74" s="1241"/>
      <c r="VWT74" s="1241"/>
      <c r="VWU74" s="1241"/>
      <c r="VWV74" s="1241"/>
      <c r="VWW74" s="1241"/>
      <c r="VWX74" s="1241"/>
      <c r="VWY74" s="1241"/>
      <c r="VWZ74" s="1241"/>
      <c r="VXA74" s="1241"/>
      <c r="VXB74" s="1241"/>
      <c r="VXC74" s="1241"/>
      <c r="VXD74" s="1241"/>
      <c r="VXE74" s="1241"/>
      <c r="VXF74" s="1241"/>
      <c r="VXG74" s="1241"/>
      <c r="VXH74" s="1241"/>
      <c r="VXI74" s="1241"/>
      <c r="VXJ74" s="1241"/>
      <c r="VXK74" s="1241"/>
      <c r="VXL74" s="1241"/>
      <c r="VXM74" s="1241"/>
      <c r="VXN74" s="1241"/>
      <c r="VXO74" s="1241"/>
      <c r="VXP74" s="1241"/>
      <c r="VXQ74" s="1241"/>
      <c r="VXR74" s="1241"/>
      <c r="VXS74" s="1241"/>
      <c r="VXT74" s="1241"/>
      <c r="VXU74" s="1241"/>
      <c r="VXV74" s="1241"/>
      <c r="VXW74" s="1241"/>
      <c r="VXX74" s="1241"/>
      <c r="VXY74" s="1241"/>
      <c r="VXZ74" s="1241"/>
      <c r="VYA74" s="1241"/>
      <c r="VYB74" s="1241"/>
      <c r="VYC74" s="1241"/>
      <c r="VYD74" s="1241"/>
      <c r="VYE74" s="1241"/>
      <c r="VYF74" s="1241"/>
      <c r="VYG74" s="1241"/>
      <c r="VYH74" s="1241"/>
      <c r="VYI74" s="1241"/>
      <c r="VYJ74" s="1241"/>
      <c r="VYK74" s="1241"/>
      <c r="VYL74" s="1241"/>
      <c r="VYM74" s="1241"/>
      <c r="VYN74" s="1241"/>
      <c r="VYO74" s="1241"/>
      <c r="VYP74" s="1241"/>
      <c r="VYQ74" s="1241"/>
      <c r="VYR74" s="1241"/>
      <c r="VYS74" s="1241"/>
      <c r="VYT74" s="1241"/>
      <c r="VYU74" s="1241"/>
      <c r="VYV74" s="1241"/>
      <c r="VYW74" s="1241"/>
      <c r="VYX74" s="1241"/>
      <c r="VYY74" s="1241"/>
      <c r="VYZ74" s="1241"/>
      <c r="VZA74" s="1241"/>
      <c r="VZB74" s="1241"/>
      <c r="VZC74" s="1241"/>
      <c r="VZD74" s="1241"/>
      <c r="VZE74" s="1241"/>
      <c r="VZF74" s="1241"/>
      <c r="VZG74" s="1241"/>
      <c r="VZH74" s="1241"/>
      <c r="VZI74" s="1241"/>
      <c r="VZJ74" s="1241"/>
      <c r="VZK74" s="1241"/>
      <c r="VZL74" s="1241"/>
      <c r="VZM74" s="1241"/>
      <c r="VZN74" s="1241"/>
      <c r="VZO74" s="1241"/>
      <c r="VZP74" s="1241"/>
      <c r="VZQ74" s="1241"/>
      <c r="VZR74" s="1241"/>
      <c r="VZS74" s="1241"/>
      <c r="VZT74" s="1241"/>
      <c r="VZU74" s="1241"/>
      <c r="VZV74" s="1241"/>
      <c r="VZW74" s="1241"/>
      <c r="VZX74" s="1241"/>
      <c r="VZY74" s="1241"/>
      <c r="VZZ74" s="1241"/>
      <c r="WAA74" s="1241"/>
      <c r="WAB74" s="1241"/>
      <c r="WAC74" s="1241"/>
      <c r="WAD74" s="1241"/>
      <c r="WAE74" s="1241"/>
      <c r="WAF74" s="1241"/>
      <c r="WAG74" s="1241"/>
      <c r="WAH74" s="1241"/>
      <c r="WAI74" s="1241"/>
      <c r="WAJ74" s="1241"/>
      <c r="WAK74" s="1241"/>
      <c r="WAL74" s="1241"/>
      <c r="WAM74" s="1241"/>
      <c r="WAN74" s="1241"/>
      <c r="WAO74" s="1241"/>
      <c r="WAP74" s="1241"/>
      <c r="WAQ74" s="1241"/>
      <c r="WAR74" s="1241"/>
      <c r="WAS74" s="1241"/>
      <c r="WAT74" s="1241"/>
      <c r="WAU74" s="1241"/>
      <c r="WAV74" s="1241"/>
      <c r="WAW74" s="1241"/>
      <c r="WAX74" s="1241"/>
      <c r="WAY74" s="1241"/>
      <c r="WAZ74" s="1241"/>
      <c r="WBA74" s="1241"/>
      <c r="WBB74" s="1241"/>
      <c r="WBC74" s="1241"/>
      <c r="WBD74" s="1241"/>
      <c r="WBE74" s="1241"/>
      <c r="WBF74" s="1241"/>
      <c r="WBG74" s="1241"/>
      <c r="WBH74" s="1241"/>
      <c r="WBI74" s="1241"/>
      <c r="WBJ74" s="1241"/>
      <c r="WBK74" s="1241"/>
      <c r="WBL74" s="1241"/>
      <c r="WBM74" s="1241"/>
      <c r="WBN74" s="1241"/>
      <c r="WBO74" s="1241"/>
      <c r="WBP74" s="1241"/>
      <c r="WBQ74" s="1241"/>
      <c r="WBR74" s="1241"/>
      <c r="WBS74" s="1241"/>
      <c r="WBT74" s="1241"/>
      <c r="WBU74" s="1241"/>
      <c r="WBV74" s="1241"/>
      <c r="WBW74" s="1241"/>
      <c r="WBX74" s="1241"/>
      <c r="WBY74" s="1241"/>
      <c r="WBZ74" s="1241"/>
      <c r="WCA74" s="1241"/>
      <c r="WCB74" s="1241"/>
      <c r="WCC74" s="1241"/>
      <c r="WCD74" s="1241"/>
      <c r="WCE74" s="1241"/>
      <c r="WCF74" s="1241"/>
      <c r="WCG74" s="1241"/>
      <c r="WCH74" s="1241"/>
      <c r="WCI74" s="1241"/>
      <c r="WCJ74" s="1241"/>
      <c r="WCK74" s="1241"/>
      <c r="WCL74" s="1241"/>
      <c r="WCM74" s="1241"/>
      <c r="WCN74" s="1241"/>
      <c r="WCO74" s="1241"/>
      <c r="WCP74" s="1241"/>
      <c r="WCQ74" s="1241"/>
      <c r="WCR74" s="1241"/>
      <c r="WCS74" s="1241"/>
      <c r="WCT74" s="1241"/>
      <c r="WCU74" s="1241"/>
      <c r="WCV74" s="1241"/>
      <c r="WCW74" s="1241"/>
      <c r="WCX74" s="1241"/>
      <c r="WCY74" s="1241"/>
      <c r="WCZ74" s="1241"/>
      <c r="WDA74" s="1241"/>
      <c r="WDB74" s="1241"/>
      <c r="WDC74" s="1241"/>
      <c r="WDD74" s="1241"/>
      <c r="WDE74" s="1241"/>
      <c r="WDF74" s="1241"/>
      <c r="WDG74" s="1241"/>
      <c r="WDH74" s="1241"/>
      <c r="WDI74" s="1241"/>
      <c r="WDJ74" s="1241"/>
      <c r="WDK74" s="1241"/>
      <c r="WDL74" s="1241"/>
      <c r="WDM74" s="1241"/>
      <c r="WDN74" s="1241"/>
      <c r="WDO74" s="1241"/>
      <c r="WDP74" s="1241"/>
      <c r="WDQ74" s="1241"/>
      <c r="WDR74" s="1241"/>
      <c r="WDS74" s="1241"/>
      <c r="WDT74" s="1241"/>
      <c r="WDU74" s="1241"/>
      <c r="WDV74" s="1241"/>
      <c r="WDW74" s="1241"/>
      <c r="WDX74" s="1241"/>
      <c r="WDY74" s="1241"/>
      <c r="WDZ74" s="1241"/>
      <c r="WEA74" s="1241"/>
      <c r="WEB74" s="1241"/>
      <c r="WEC74" s="1241"/>
      <c r="WED74" s="1241"/>
      <c r="WEE74" s="1241"/>
      <c r="WEF74" s="1241"/>
      <c r="WEG74" s="1241"/>
      <c r="WEH74" s="1241"/>
      <c r="WEI74" s="1241"/>
      <c r="WEJ74" s="1241"/>
      <c r="WEK74" s="1241"/>
      <c r="WEL74" s="1241"/>
      <c r="WEM74" s="1241"/>
      <c r="WEN74" s="1241"/>
      <c r="WEO74" s="1241"/>
      <c r="WEP74" s="1241"/>
      <c r="WEQ74" s="1241"/>
      <c r="WER74" s="1241"/>
      <c r="WES74" s="1241"/>
      <c r="WET74" s="1241"/>
      <c r="WEU74" s="1241"/>
      <c r="WEV74" s="1241"/>
      <c r="WEW74" s="1241"/>
      <c r="WEX74" s="1241"/>
      <c r="WEY74" s="1241"/>
      <c r="WEZ74" s="1241"/>
      <c r="WFA74" s="1241"/>
      <c r="WFB74" s="1241"/>
      <c r="WFC74" s="1241"/>
      <c r="WFD74" s="1241"/>
      <c r="WFE74" s="1241"/>
      <c r="WFF74" s="1241"/>
      <c r="WFG74" s="1241"/>
      <c r="WFH74" s="1241"/>
      <c r="WFI74" s="1241"/>
      <c r="WFJ74" s="1241"/>
      <c r="WFK74" s="1241"/>
      <c r="WFL74" s="1241"/>
      <c r="WFM74" s="1241"/>
      <c r="WFN74" s="1241"/>
      <c r="WFO74" s="1241"/>
      <c r="WFP74" s="1241"/>
      <c r="WFQ74" s="1241"/>
      <c r="WFR74" s="1241"/>
      <c r="WFS74" s="1241"/>
      <c r="WFT74" s="1241"/>
      <c r="WFU74" s="1241"/>
      <c r="WFV74" s="1241"/>
      <c r="WFW74" s="1241"/>
      <c r="WFX74" s="1241"/>
      <c r="WFY74" s="1241"/>
      <c r="WFZ74" s="1241"/>
      <c r="WGA74" s="1241"/>
      <c r="WGB74" s="1241"/>
      <c r="WGC74" s="1241"/>
      <c r="WGD74" s="1241"/>
      <c r="WGE74" s="1241"/>
      <c r="WGF74" s="1241"/>
      <c r="WGG74" s="1241"/>
      <c r="WGH74" s="1241"/>
      <c r="WGI74" s="1241"/>
      <c r="WGJ74" s="1241"/>
      <c r="WGK74" s="1241"/>
      <c r="WGL74" s="1241"/>
      <c r="WGM74" s="1241"/>
      <c r="WGN74" s="1241"/>
      <c r="WGO74" s="1241"/>
      <c r="WGP74" s="1241"/>
      <c r="WGQ74" s="1241"/>
      <c r="WGR74" s="1241"/>
      <c r="WGS74" s="1241"/>
      <c r="WGT74" s="1241"/>
      <c r="WGU74" s="1241"/>
      <c r="WGV74" s="1241"/>
      <c r="WGW74" s="1241"/>
      <c r="WGX74" s="1241"/>
      <c r="WGY74" s="1241"/>
      <c r="WGZ74" s="1241"/>
      <c r="WHA74" s="1241"/>
      <c r="WHB74" s="1241"/>
      <c r="WHC74" s="1241"/>
      <c r="WHD74" s="1241"/>
      <c r="WHE74" s="1241"/>
      <c r="WHF74" s="1241"/>
      <c r="WHG74" s="1241"/>
      <c r="WHH74" s="1241"/>
      <c r="WHI74" s="1241"/>
      <c r="WHJ74" s="1241"/>
      <c r="WHK74" s="1241"/>
      <c r="WHL74" s="1241"/>
      <c r="WHM74" s="1241"/>
      <c r="WHN74" s="1241"/>
      <c r="WHO74" s="1241"/>
      <c r="WHP74" s="1241"/>
      <c r="WHQ74" s="1241"/>
      <c r="WHR74" s="1241"/>
      <c r="WHS74" s="1241"/>
      <c r="WHT74" s="1241"/>
      <c r="WHU74" s="1241"/>
      <c r="WHV74" s="1241"/>
      <c r="WHW74" s="1241"/>
      <c r="WHX74" s="1241"/>
      <c r="WHY74" s="1241"/>
      <c r="WHZ74" s="1241"/>
      <c r="WIA74" s="1241"/>
      <c r="WIB74" s="1241"/>
      <c r="WIC74" s="1241"/>
      <c r="WID74" s="1241"/>
      <c r="WIE74" s="1241"/>
      <c r="WIF74" s="1241"/>
      <c r="WIG74" s="1241"/>
      <c r="WIH74" s="1241"/>
      <c r="WII74" s="1241"/>
      <c r="WIJ74" s="1241"/>
      <c r="WIK74" s="1241"/>
      <c r="WIL74" s="1241"/>
      <c r="WIM74" s="1241"/>
      <c r="WIN74" s="1241"/>
      <c r="WIO74" s="1241"/>
      <c r="WIP74" s="1241"/>
      <c r="WIQ74" s="1241"/>
      <c r="WIR74" s="1241"/>
      <c r="WIS74" s="1241"/>
      <c r="WIT74" s="1241"/>
      <c r="WIU74" s="1241"/>
      <c r="WIV74" s="1241"/>
      <c r="WIW74" s="1241"/>
      <c r="WIX74" s="1241"/>
      <c r="WIY74" s="1241"/>
      <c r="WIZ74" s="1241"/>
      <c r="WJA74" s="1241"/>
      <c r="WJB74" s="1241"/>
      <c r="WJC74" s="1241"/>
      <c r="WJD74" s="1241"/>
      <c r="WJE74" s="1241"/>
      <c r="WJF74" s="1241"/>
      <c r="WJG74" s="1241"/>
      <c r="WJH74" s="1241"/>
      <c r="WJI74" s="1241"/>
      <c r="WJJ74" s="1241"/>
      <c r="WJK74" s="1241"/>
      <c r="WJL74" s="1241"/>
      <c r="WJM74" s="1241"/>
      <c r="WJN74" s="1241"/>
      <c r="WJO74" s="1241"/>
      <c r="WJP74" s="1241"/>
      <c r="WJQ74" s="1241"/>
      <c r="WJR74" s="1241"/>
      <c r="WJS74" s="1241"/>
      <c r="WJT74" s="1241"/>
      <c r="WJU74" s="1241"/>
      <c r="WJV74" s="1241"/>
      <c r="WJW74" s="1241"/>
      <c r="WJX74" s="1241"/>
      <c r="WJY74" s="1241"/>
      <c r="WJZ74" s="1241"/>
      <c r="WKA74" s="1241"/>
      <c r="WKB74" s="1241"/>
      <c r="WKC74" s="1241"/>
      <c r="WKD74" s="1241"/>
      <c r="WKE74" s="1241"/>
      <c r="WKF74" s="1241"/>
      <c r="WKG74" s="1241"/>
      <c r="WKH74" s="1241"/>
      <c r="WKI74" s="1241"/>
      <c r="WKJ74" s="1241"/>
      <c r="WKK74" s="1241"/>
      <c r="WKL74" s="1241"/>
      <c r="WKM74" s="1241"/>
      <c r="WKN74" s="1241"/>
      <c r="WKO74" s="1241"/>
      <c r="WKP74" s="1241"/>
      <c r="WKQ74" s="1241"/>
      <c r="WKR74" s="1241"/>
      <c r="WKS74" s="1241"/>
      <c r="WKT74" s="1241"/>
      <c r="WKU74" s="1241"/>
      <c r="WKV74" s="1241"/>
      <c r="WKW74" s="1241"/>
      <c r="WKX74" s="1241"/>
      <c r="WKY74" s="1241"/>
      <c r="WKZ74" s="1241"/>
      <c r="WLA74" s="1241"/>
      <c r="WLB74" s="1241"/>
      <c r="WLC74" s="1241"/>
      <c r="WLD74" s="1241"/>
      <c r="WLE74" s="1241"/>
      <c r="WLF74" s="1241"/>
      <c r="WLG74" s="1241"/>
      <c r="WLH74" s="1241"/>
      <c r="WLI74" s="1241"/>
      <c r="WLJ74" s="1241"/>
      <c r="WLK74" s="1241"/>
      <c r="WLL74" s="1241"/>
      <c r="WLM74" s="1241"/>
      <c r="WLN74" s="1241"/>
      <c r="WLO74" s="1241"/>
      <c r="WLP74" s="1241"/>
      <c r="WLQ74" s="1241"/>
      <c r="WLR74" s="1241"/>
      <c r="WLS74" s="1241"/>
      <c r="WLT74" s="1241"/>
      <c r="WLU74" s="1241"/>
      <c r="WLV74" s="1241"/>
      <c r="WLW74" s="1241"/>
      <c r="WLX74" s="1241"/>
      <c r="WLY74" s="1241"/>
      <c r="WLZ74" s="1241"/>
      <c r="WMA74" s="1241"/>
      <c r="WMB74" s="1241"/>
      <c r="WMC74" s="1241"/>
      <c r="WMD74" s="1241"/>
      <c r="WME74" s="1241"/>
      <c r="WMF74" s="1241"/>
      <c r="WMG74" s="1241"/>
      <c r="WMH74" s="1241"/>
      <c r="WMI74" s="1241"/>
      <c r="WMJ74" s="1241"/>
      <c r="WMK74" s="1241"/>
      <c r="WML74" s="1241"/>
      <c r="WMM74" s="1241"/>
      <c r="WMN74" s="1241"/>
      <c r="WMO74" s="1241"/>
      <c r="WMP74" s="1241"/>
      <c r="WMQ74" s="1241"/>
      <c r="WMR74" s="1241"/>
      <c r="WMS74" s="1241"/>
      <c r="WMT74" s="1241"/>
      <c r="WMU74" s="1241"/>
      <c r="WMV74" s="1241"/>
      <c r="WMW74" s="1241"/>
      <c r="WMX74" s="1241"/>
      <c r="WMY74" s="1241"/>
      <c r="WMZ74" s="1241"/>
      <c r="WNA74" s="1241"/>
      <c r="WNB74" s="1241"/>
      <c r="WNC74" s="1241"/>
      <c r="WND74" s="1241"/>
      <c r="WNE74" s="1241"/>
      <c r="WNF74" s="1241"/>
      <c r="WNG74" s="1241"/>
      <c r="WNH74" s="1241"/>
      <c r="WNI74" s="1241"/>
      <c r="WNJ74" s="1241"/>
      <c r="WNK74" s="1241"/>
      <c r="WNL74" s="1241"/>
      <c r="WNM74" s="1241"/>
      <c r="WNN74" s="1241"/>
      <c r="WNO74" s="1241"/>
      <c r="WNP74" s="1241"/>
      <c r="WNQ74" s="1241"/>
      <c r="WNR74" s="1241"/>
      <c r="WNS74" s="1241"/>
      <c r="WNT74" s="1241"/>
      <c r="WNU74" s="1241"/>
      <c r="WNV74" s="1241"/>
      <c r="WNW74" s="1241"/>
      <c r="WNX74" s="1241"/>
      <c r="WNY74" s="1241"/>
      <c r="WNZ74" s="1241"/>
      <c r="WOA74" s="1241"/>
      <c r="WOB74" s="1241"/>
      <c r="WOC74" s="1241"/>
      <c r="WOD74" s="1241"/>
      <c r="WOE74" s="1241"/>
      <c r="WOF74" s="1241"/>
      <c r="WOG74" s="1241"/>
      <c r="WOH74" s="1241"/>
      <c r="WOI74" s="1241"/>
      <c r="WOJ74" s="1241"/>
      <c r="WOK74" s="1241"/>
      <c r="WOL74" s="1241"/>
      <c r="WOM74" s="1241"/>
      <c r="WON74" s="1241"/>
      <c r="WOO74" s="1241"/>
      <c r="WOP74" s="1241"/>
      <c r="WOQ74" s="1241"/>
      <c r="WOR74" s="1241"/>
      <c r="WOS74" s="1241"/>
      <c r="WOT74" s="1241"/>
      <c r="WOU74" s="1241"/>
      <c r="WOV74" s="1241"/>
      <c r="WOW74" s="1241"/>
      <c r="WOX74" s="1241"/>
      <c r="WOY74" s="1241"/>
      <c r="WOZ74" s="1241"/>
      <c r="WPA74" s="1241"/>
      <c r="WPB74" s="1241"/>
      <c r="WPC74" s="1241"/>
      <c r="WPD74" s="1241"/>
      <c r="WPE74" s="1241"/>
      <c r="WPF74" s="1241"/>
      <c r="WPG74" s="1241"/>
      <c r="WPH74" s="1241"/>
      <c r="WPI74" s="1241"/>
      <c r="WPJ74" s="1241"/>
      <c r="WPK74" s="1241"/>
      <c r="WPL74" s="1241"/>
      <c r="WPM74" s="1241"/>
      <c r="WPN74" s="1241"/>
      <c r="WPO74" s="1241"/>
      <c r="WPP74" s="1241"/>
      <c r="WPQ74" s="1241"/>
      <c r="WPR74" s="1241"/>
      <c r="WPS74" s="1241"/>
      <c r="WPT74" s="1241"/>
      <c r="WPU74" s="1241"/>
      <c r="WPV74" s="1241"/>
      <c r="WPW74" s="1241"/>
      <c r="WPX74" s="1241"/>
      <c r="WPY74" s="1241"/>
      <c r="WPZ74" s="1241"/>
      <c r="WQA74" s="1241"/>
      <c r="WQB74" s="1241"/>
      <c r="WQC74" s="1241"/>
      <c r="WQD74" s="1241"/>
      <c r="WQE74" s="1241"/>
      <c r="WQF74" s="1241"/>
      <c r="WQG74" s="1241"/>
      <c r="WQH74" s="1241"/>
      <c r="WQI74" s="1241"/>
      <c r="WQJ74" s="1241"/>
      <c r="WQK74" s="1241"/>
      <c r="WQL74" s="1241"/>
      <c r="WQM74" s="1241"/>
      <c r="WQN74" s="1241"/>
      <c r="WQO74" s="1241"/>
      <c r="WQP74" s="1241"/>
      <c r="WQQ74" s="1241"/>
      <c r="WQR74" s="1241"/>
      <c r="WQS74" s="1241"/>
      <c r="WQT74" s="1241"/>
      <c r="WQU74" s="1241"/>
      <c r="WQV74" s="1241"/>
      <c r="WQW74" s="1241"/>
      <c r="WQX74" s="1241"/>
      <c r="WQY74" s="1241"/>
      <c r="WQZ74" s="1241"/>
      <c r="WRA74" s="1241"/>
      <c r="WRB74" s="1241"/>
      <c r="WRC74" s="1241"/>
      <c r="WRD74" s="1241"/>
      <c r="WRE74" s="1241"/>
      <c r="WRF74" s="1241"/>
      <c r="WRG74" s="1241"/>
      <c r="WRH74" s="1241"/>
      <c r="WRI74" s="1241"/>
      <c r="WRJ74" s="1241"/>
      <c r="WRK74" s="1241"/>
      <c r="WRL74" s="1241"/>
      <c r="WRM74" s="1241"/>
      <c r="WRN74" s="1241"/>
      <c r="WRO74" s="1241"/>
      <c r="WRP74" s="1241"/>
      <c r="WRQ74" s="1241"/>
      <c r="WRR74" s="1241"/>
      <c r="WRS74" s="1241"/>
      <c r="WRT74" s="1241"/>
      <c r="WRU74" s="1241"/>
      <c r="WRV74" s="1241"/>
      <c r="WRW74" s="1241"/>
      <c r="WRX74" s="1241"/>
      <c r="WRY74" s="1241"/>
      <c r="WRZ74" s="1241"/>
      <c r="WSA74" s="1241"/>
      <c r="WSB74" s="1241"/>
      <c r="WSC74" s="1241"/>
      <c r="WSD74" s="1241"/>
      <c r="WSE74" s="1241"/>
      <c r="WSF74" s="1241"/>
      <c r="WSG74" s="1241"/>
      <c r="WSH74" s="1241"/>
      <c r="WSI74" s="1241"/>
      <c r="WSJ74" s="1241"/>
      <c r="WSK74" s="1241"/>
      <c r="WSL74" s="1241"/>
      <c r="WSM74" s="1241"/>
      <c r="WSN74" s="1241"/>
      <c r="WSO74" s="1241"/>
      <c r="WSP74" s="1241"/>
      <c r="WSQ74" s="1241"/>
      <c r="WSR74" s="1241"/>
      <c r="WSS74" s="1241"/>
      <c r="WST74" s="1241"/>
      <c r="WSU74" s="1241"/>
      <c r="WSV74" s="1241"/>
      <c r="WSW74" s="1241"/>
      <c r="WSX74" s="1241"/>
      <c r="WSY74" s="1241"/>
      <c r="WSZ74" s="1241"/>
      <c r="WTA74" s="1241"/>
      <c r="WTB74" s="1241"/>
      <c r="WTC74" s="1241"/>
      <c r="WTD74" s="1241"/>
      <c r="WTE74" s="1241"/>
      <c r="WTF74" s="1241"/>
      <c r="WTG74" s="1241"/>
      <c r="WTH74" s="1241"/>
      <c r="WTI74" s="1241"/>
      <c r="WTJ74" s="1241"/>
      <c r="WTK74" s="1241"/>
      <c r="WTL74" s="1241"/>
      <c r="WTM74" s="1241"/>
      <c r="WTN74" s="1241"/>
      <c r="WTO74" s="1241"/>
      <c r="WTP74" s="1241"/>
      <c r="WTQ74" s="1241"/>
      <c r="WTR74" s="1241"/>
      <c r="WTS74" s="1241"/>
      <c r="WTT74" s="1241"/>
      <c r="WTU74" s="1241"/>
      <c r="WTV74" s="1241"/>
      <c r="WTW74" s="1241"/>
      <c r="WTX74" s="1241"/>
      <c r="WTY74" s="1241"/>
      <c r="WTZ74" s="1241"/>
      <c r="WUA74" s="1241"/>
      <c r="WUB74" s="1241"/>
      <c r="WUC74" s="1241"/>
      <c r="WUD74" s="1241"/>
      <c r="WUE74" s="1241"/>
      <c r="WUF74" s="1241"/>
      <c r="WUG74" s="1241"/>
      <c r="WUH74" s="1241"/>
      <c r="WUI74" s="1241"/>
      <c r="WUJ74" s="1241"/>
      <c r="WUK74" s="1241"/>
      <c r="WUL74" s="1241"/>
      <c r="WUM74" s="1241"/>
      <c r="WUN74" s="1241"/>
      <c r="WUO74" s="1241"/>
      <c r="WUP74" s="1241"/>
      <c r="WUQ74" s="1241"/>
      <c r="WUR74" s="1241"/>
      <c r="WUS74" s="1241"/>
      <c r="WUT74" s="1241"/>
      <c r="WUU74" s="1241"/>
      <c r="WUV74" s="1241"/>
      <c r="WUW74" s="1241"/>
      <c r="WUX74" s="1241"/>
      <c r="WUY74" s="1241"/>
      <c r="WUZ74" s="1241"/>
      <c r="WVA74" s="1241"/>
      <c r="WVB74" s="1241"/>
      <c r="WVC74" s="1241"/>
      <c r="WVD74" s="1241"/>
      <c r="WVE74" s="1241"/>
      <c r="WVF74" s="1241"/>
      <c r="WVG74" s="1241"/>
      <c r="WVH74" s="1241"/>
      <c r="WVI74" s="1241"/>
      <c r="WVJ74" s="1241"/>
      <c r="WVK74" s="1241"/>
      <c r="WVL74" s="1241"/>
      <c r="WVM74" s="1241"/>
      <c r="WVN74" s="1241"/>
      <c r="WVO74" s="1241"/>
      <c r="WVP74" s="1241"/>
      <c r="WVQ74" s="1241"/>
      <c r="WVR74" s="1241"/>
      <c r="WVS74" s="1241"/>
      <c r="WVT74" s="1241"/>
      <c r="WVU74" s="1241"/>
      <c r="WVV74" s="1241"/>
      <c r="WVW74" s="1241"/>
      <c r="WVX74" s="1241"/>
      <c r="WVY74" s="1241"/>
      <c r="WVZ74" s="1241"/>
      <c r="WWA74" s="1241"/>
      <c r="WWB74" s="1241"/>
      <c r="WWC74" s="1241"/>
      <c r="WWD74" s="1241"/>
      <c r="WWE74" s="1241"/>
      <c r="WWF74" s="1241"/>
      <c r="WWG74" s="1241"/>
      <c r="WWH74" s="1241"/>
      <c r="WWI74" s="1241"/>
      <c r="WWJ74" s="1241"/>
      <c r="WWK74" s="1241"/>
      <c r="WWL74" s="1241"/>
      <c r="WWM74" s="1241"/>
      <c r="WWN74" s="1241"/>
      <c r="WWO74" s="1241"/>
      <c r="WWP74" s="1241"/>
      <c r="WWQ74" s="1241"/>
      <c r="WWR74" s="1241"/>
      <c r="WWS74" s="1241"/>
      <c r="WWT74" s="1241"/>
      <c r="WWU74" s="1241"/>
      <c r="WWV74" s="1241"/>
      <c r="WWW74" s="1241"/>
      <c r="WWX74" s="1241"/>
      <c r="WWY74" s="1241"/>
      <c r="WWZ74" s="1241"/>
      <c r="WXA74" s="1241"/>
      <c r="WXB74" s="1241"/>
      <c r="WXC74" s="1241"/>
      <c r="WXD74" s="1241"/>
      <c r="WXE74" s="1241"/>
      <c r="WXF74" s="1241"/>
      <c r="WXG74" s="1241"/>
      <c r="WXH74" s="1241"/>
      <c r="WXI74" s="1241"/>
      <c r="WXJ74" s="1241"/>
      <c r="WXK74" s="1241"/>
      <c r="WXL74" s="1241"/>
      <c r="WXM74" s="1241"/>
      <c r="WXN74" s="1241"/>
      <c r="WXO74" s="1241"/>
      <c r="WXP74" s="1241"/>
      <c r="WXQ74" s="1241"/>
      <c r="WXR74" s="1241"/>
      <c r="WXS74" s="1241"/>
      <c r="WXT74" s="1241"/>
      <c r="WXU74" s="1241"/>
      <c r="WXV74" s="1241"/>
      <c r="WXW74" s="1241"/>
      <c r="WXX74" s="1241"/>
      <c r="WXY74" s="1241"/>
      <c r="WXZ74" s="1241"/>
      <c r="WYA74" s="1241"/>
      <c r="WYB74" s="1241"/>
      <c r="WYC74" s="1241"/>
      <c r="WYD74" s="1241"/>
      <c r="WYE74" s="1241"/>
      <c r="WYF74" s="1241"/>
      <c r="WYG74" s="1241"/>
      <c r="WYH74" s="1241"/>
      <c r="WYI74" s="1241"/>
      <c r="WYJ74" s="1241"/>
      <c r="WYK74" s="1241"/>
      <c r="WYL74" s="1241"/>
      <c r="WYM74" s="1241"/>
      <c r="WYN74" s="1241"/>
      <c r="WYO74" s="1241"/>
      <c r="WYP74" s="1241"/>
      <c r="WYQ74" s="1241"/>
      <c r="WYR74" s="1241"/>
      <c r="WYS74" s="1241"/>
      <c r="WYT74" s="1241"/>
      <c r="WYU74" s="1241"/>
      <c r="WYV74" s="1241"/>
      <c r="WYW74" s="1241"/>
      <c r="WYX74" s="1241"/>
      <c r="WYY74" s="1241"/>
      <c r="WYZ74" s="1241"/>
      <c r="WZA74" s="1241"/>
      <c r="WZB74" s="1241"/>
      <c r="WZC74" s="1241"/>
      <c r="WZD74" s="1241"/>
      <c r="WZE74" s="1241"/>
      <c r="WZF74" s="1241"/>
      <c r="WZG74" s="1241"/>
      <c r="WZH74" s="1241"/>
      <c r="WZI74" s="1241"/>
      <c r="WZJ74" s="1241"/>
      <c r="WZK74" s="1241"/>
      <c r="WZL74" s="1241"/>
      <c r="WZM74" s="1241"/>
      <c r="WZN74" s="1241"/>
      <c r="WZO74" s="1241"/>
      <c r="WZP74" s="1241"/>
      <c r="WZQ74" s="1241"/>
      <c r="WZR74" s="1241"/>
      <c r="WZS74" s="1241"/>
      <c r="WZT74" s="1241"/>
      <c r="WZU74" s="1241"/>
      <c r="WZV74" s="1241"/>
      <c r="WZW74" s="1241"/>
      <c r="WZX74" s="1241"/>
      <c r="WZY74" s="1241"/>
      <c r="WZZ74" s="1241"/>
      <c r="XAA74" s="1241"/>
      <c r="XAB74" s="1241"/>
      <c r="XAC74" s="1241"/>
      <c r="XAD74" s="1241"/>
      <c r="XAE74" s="1241"/>
      <c r="XAF74" s="1241"/>
      <c r="XAG74" s="1241"/>
      <c r="XAH74" s="1241"/>
      <c r="XAI74" s="1241"/>
      <c r="XAJ74" s="1241"/>
      <c r="XAK74" s="1241"/>
      <c r="XAL74" s="1241"/>
      <c r="XAM74" s="1241"/>
      <c r="XAN74" s="1241"/>
      <c r="XAO74" s="1241"/>
      <c r="XAP74" s="1241"/>
      <c r="XAQ74" s="1241"/>
      <c r="XAR74" s="1241"/>
      <c r="XAS74" s="1241"/>
      <c r="XAT74" s="1241"/>
      <c r="XAU74" s="1241"/>
      <c r="XAV74" s="1241"/>
      <c r="XAW74" s="1241"/>
      <c r="XAX74" s="1241"/>
      <c r="XAY74" s="1241"/>
      <c r="XAZ74" s="1241"/>
      <c r="XBA74" s="1241"/>
      <c r="XBB74" s="1241"/>
      <c r="XBC74" s="1241"/>
      <c r="XBD74" s="1241"/>
      <c r="XBE74" s="1241"/>
      <c r="XBF74" s="1241"/>
      <c r="XBG74" s="1241"/>
      <c r="XBH74" s="1241"/>
      <c r="XBI74" s="1241"/>
      <c r="XBJ74" s="1241"/>
      <c r="XBK74" s="1241"/>
      <c r="XBL74" s="1241"/>
      <c r="XBM74" s="1241"/>
      <c r="XBN74" s="1241"/>
      <c r="XBO74" s="1241"/>
      <c r="XBP74" s="1241"/>
      <c r="XBQ74" s="1241"/>
      <c r="XBR74" s="1241"/>
      <c r="XBS74" s="1241"/>
      <c r="XBT74" s="1241"/>
      <c r="XBU74" s="1241"/>
      <c r="XBV74" s="1241"/>
      <c r="XBW74" s="1241"/>
      <c r="XBX74" s="1241"/>
      <c r="XBY74" s="1241"/>
      <c r="XBZ74" s="1241"/>
      <c r="XCA74" s="1241"/>
      <c r="XCB74" s="1241"/>
      <c r="XCC74" s="1241"/>
      <c r="XCD74" s="1241"/>
      <c r="XCE74" s="1241"/>
      <c r="XCF74" s="1241"/>
      <c r="XCG74" s="1241"/>
      <c r="XCH74" s="1241"/>
      <c r="XCI74" s="1241"/>
      <c r="XCJ74" s="1241"/>
      <c r="XCK74" s="1241"/>
      <c r="XCL74" s="1241"/>
      <c r="XCM74" s="1241"/>
      <c r="XCN74" s="1241"/>
      <c r="XCO74" s="1241"/>
      <c r="XCP74" s="1241"/>
      <c r="XCQ74" s="1241"/>
      <c r="XCR74" s="1241"/>
      <c r="XCS74" s="1241"/>
      <c r="XCT74" s="1241"/>
      <c r="XCU74" s="1241"/>
      <c r="XCV74" s="1241"/>
      <c r="XCW74" s="1241"/>
      <c r="XCX74" s="1241"/>
      <c r="XCY74" s="1241"/>
      <c r="XCZ74" s="1241"/>
      <c r="XDA74" s="1241"/>
      <c r="XDB74" s="1241"/>
      <c r="XDC74" s="1241"/>
      <c r="XDD74" s="1241"/>
      <c r="XDE74" s="1241"/>
      <c r="XDF74" s="1241"/>
      <c r="XDG74" s="1241"/>
      <c r="XDH74" s="1241"/>
      <c r="XDI74" s="1241"/>
      <c r="XDJ74" s="1241"/>
      <c r="XDK74" s="1241"/>
      <c r="XDL74" s="1241"/>
      <c r="XDM74" s="1241"/>
      <c r="XDN74" s="1241"/>
      <c r="XDO74" s="1241"/>
      <c r="XDP74" s="1241"/>
      <c r="XDQ74" s="1241"/>
      <c r="XDR74" s="1241"/>
      <c r="XDS74" s="1241"/>
      <c r="XDT74" s="1241"/>
      <c r="XDU74" s="1241"/>
      <c r="XDV74" s="1241"/>
      <c r="XDW74" s="1241"/>
      <c r="XDX74" s="1241"/>
      <c r="XDY74" s="1241"/>
      <c r="XDZ74" s="1241"/>
      <c r="XEA74" s="1241"/>
      <c r="XEB74" s="1241"/>
      <c r="XEC74" s="1241"/>
      <c r="XED74" s="1241"/>
      <c r="XEE74" s="1241"/>
      <c r="XEF74" s="1241"/>
      <c r="XEG74" s="1241"/>
      <c r="XEH74" s="1241"/>
      <c r="XEI74" s="1241"/>
      <c r="XEJ74" s="1241"/>
      <c r="XEK74" s="1241"/>
      <c r="XEL74" s="1241"/>
      <c r="XEM74" s="1241"/>
      <c r="XEN74" s="1241"/>
      <c r="XEO74" s="1241"/>
      <c r="XEP74" s="1241"/>
      <c r="XEQ74" s="1241"/>
      <c r="XER74" s="1241"/>
      <c r="XES74" s="1241"/>
      <c r="XET74" s="1241"/>
      <c r="XEU74" s="1241"/>
      <c r="XEV74" s="1241"/>
      <c r="XEW74" s="1241"/>
      <c r="XEX74" s="1241"/>
      <c r="XEY74" s="1241"/>
      <c r="XEZ74" s="1241"/>
      <c r="XFA74" s="1241"/>
    </row>
    <row r="75" spans="1:16381" s="295" customFormat="1" ht="30" customHeight="1" x14ac:dyDescent="0.25">
      <c r="A75" s="1329"/>
      <c r="B75" s="1773" t="s">
        <v>1619</v>
      </c>
      <c r="C75" s="1760" t="s">
        <v>14</v>
      </c>
      <c r="D75" s="1793" t="s">
        <v>1966</v>
      </c>
      <c r="E75" s="1746" t="s">
        <v>1968</v>
      </c>
      <c r="F75" s="1753" t="s">
        <v>1967</v>
      </c>
      <c r="G75" s="1242"/>
      <c r="H75" s="1242"/>
      <c r="I75" s="1242"/>
      <c r="J75" s="1242"/>
      <c r="K75" s="1242"/>
      <c r="L75" s="1242"/>
      <c r="M75" s="1242"/>
      <c r="N75" s="1242"/>
      <c r="O75" s="1242"/>
      <c r="P75" s="1242"/>
      <c r="Q75" s="1242"/>
      <c r="R75" s="1242"/>
      <c r="S75" s="1242"/>
      <c r="T75" s="1242"/>
      <c r="U75" s="1242"/>
      <c r="V75" s="1242"/>
      <c r="AN75" s="1330"/>
    </row>
    <row r="76" spans="1:16381" s="295" customFormat="1" ht="15" customHeight="1" x14ac:dyDescent="0.25">
      <c r="A76" s="1329"/>
      <c r="B76" s="1198" t="s">
        <v>1624</v>
      </c>
      <c r="C76" s="1499" t="str">
        <f>NSFR!B7</f>
        <v>Check: row 6 ≤ E59 + E62 + E67 in the General Info worksheet</v>
      </c>
      <c r="D76" s="1421"/>
      <c r="E76" s="818"/>
      <c r="F76" s="1346" t="str">
        <f>NSFR!F7</f>
        <v/>
      </c>
      <c r="G76" s="1242"/>
      <c r="H76" s="1242"/>
      <c r="I76" s="1242"/>
      <c r="J76" s="1242"/>
      <c r="K76" s="1242"/>
      <c r="L76" s="1242"/>
      <c r="M76" s="1242"/>
      <c r="N76" s="1242"/>
      <c r="O76" s="1242"/>
      <c r="P76" s="1242"/>
      <c r="Q76" s="1242"/>
      <c r="R76" s="1242"/>
      <c r="S76" s="1242"/>
      <c r="T76" s="1242"/>
      <c r="U76" s="1242"/>
      <c r="V76" s="1242"/>
      <c r="AN76" s="1330"/>
    </row>
    <row r="77" spans="1:16381" s="295" customFormat="1" ht="15" customHeight="1" x14ac:dyDescent="0.25">
      <c r="A77" s="1329"/>
      <c r="B77" s="474" t="s">
        <v>1624</v>
      </c>
      <c r="C77" s="1498" t="str">
        <f>NSFR!B19</f>
        <v>Check: sum of rows 14 to row 16 = row 13 for each column</v>
      </c>
      <c r="D77" s="1352" t="str">
        <f>NSFR!D19</f>
        <v/>
      </c>
      <c r="E77" s="1340" t="str">
        <f>NSFR!E19</f>
        <v/>
      </c>
      <c r="F77" s="1639" t="str">
        <f>NSFR!F19</f>
        <v/>
      </c>
      <c r="G77" s="1242"/>
      <c r="H77" s="1242"/>
      <c r="I77" s="1242"/>
      <c r="J77" s="1242"/>
      <c r="K77" s="1242"/>
      <c r="L77" s="1242"/>
      <c r="M77" s="1242"/>
      <c r="N77" s="1242"/>
      <c r="O77" s="1242"/>
      <c r="P77" s="1242"/>
      <c r="Q77" s="1242"/>
      <c r="R77" s="1242"/>
      <c r="S77" s="1242"/>
      <c r="T77" s="1242"/>
      <c r="U77" s="1242"/>
      <c r="V77" s="1242"/>
      <c r="AN77" s="1330"/>
    </row>
    <row r="78" spans="1:16381" s="295" customFormat="1" ht="15" customHeight="1" x14ac:dyDescent="0.25">
      <c r="A78" s="1329"/>
      <c r="B78" s="474" t="s">
        <v>1624</v>
      </c>
      <c r="C78" s="1498" t="str">
        <f>NSFR!B24</f>
        <v>Check: sum of row 21 to row 23 = row 20 for each column</v>
      </c>
      <c r="D78" s="1352" t="str">
        <f>NSFR!D24</f>
        <v/>
      </c>
      <c r="E78" s="1340" t="str">
        <f>NSFR!E24</f>
        <v/>
      </c>
      <c r="F78" s="1639" t="str">
        <f>NSFR!F24</f>
        <v/>
      </c>
      <c r="G78" s="1242"/>
      <c r="H78" s="1242"/>
      <c r="I78" s="1242"/>
      <c r="J78" s="1242"/>
      <c r="K78" s="1242"/>
      <c r="L78" s="1242"/>
      <c r="M78" s="1242"/>
      <c r="N78" s="1242"/>
      <c r="O78" s="1242"/>
      <c r="P78" s="1242"/>
      <c r="Q78" s="1242"/>
      <c r="R78" s="1242"/>
      <c r="S78" s="1242"/>
      <c r="T78" s="1242"/>
      <c r="U78" s="1242"/>
      <c r="V78" s="1242"/>
      <c r="AN78" s="1330"/>
    </row>
    <row r="79" spans="1:16381" s="295" customFormat="1" ht="15" customHeight="1" x14ac:dyDescent="0.25">
      <c r="A79" s="1329"/>
      <c r="B79" s="474" t="s">
        <v>1624</v>
      </c>
      <c r="C79" s="1498" t="str">
        <f>NSFR!B29</f>
        <v>Check: sum of row 26 to row 28 = row 25 for each column</v>
      </c>
      <c r="D79" s="1352" t="str">
        <f>NSFR!D29</f>
        <v/>
      </c>
      <c r="E79" s="1340" t="str">
        <f>NSFR!E29</f>
        <v/>
      </c>
      <c r="F79" s="1639" t="str">
        <f>NSFR!F29</f>
        <v/>
      </c>
      <c r="G79" s="1242"/>
      <c r="H79" s="1242"/>
      <c r="I79" s="1242"/>
      <c r="J79" s="1242"/>
      <c r="K79" s="1242"/>
      <c r="L79" s="1242"/>
      <c r="M79" s="1242"/>
      <c r="N79" s="1242"/>
      <c r="O79" s="1242"/>
      <c r="P79" s="1242"/>
      <c r="Q79" s="1242"/>
      <c r="R79" s="1242"/>
      <c r="S79" s="1242"/>
      <c r="T79" s="1242"/>
      <c r="U79" s="1242"/>
      <c r="V79" s="1242"/>
      <c r="AN79" s="1330"/>
    </row>
    <row r="80" spans="1:16381" s="295" customFormat="1" ht="15" customHeight="1" x14ac:dyDescent="0.25">
      <c r="A80" s="1329"/>
      <c r="B80" s="474" t="s">
        <v>1624</v>
      </c>
      <c r="C80" s="1498" t="str">
        <f>NSFR!B38</f>
        <v>Check: sum of row 33 to row 35 = row 32 for each column</v>
      </c>
      <c r="D80" s="1352" t="str">
        <f>NSFR!D38</f>
        <v/>
      </c>
      <c r="E80" s="1340" t="str">
        <f>NSFR!E38</f>
        <v/>
      </c>
      <c r="F80" s="1639" t="str">
        <f>NSFR!F38</f>
        <v/>
      </c>
      <c r="G80" s="1242"/>
      <c r="H80" s="1242"/>
      <c r="I80" s="1242"/>
      <c r="J80" s="1242"/>
      <c r="K80" s="1242"/>
      <c r="L80" s="1242"/>
      <c r="M80" s="1242"/>
      <c r="N80" s="1242"/>
      <c r="O80" s="1242"/>
      <c r="P80" s="1242"/>
      <c r="Q80" s="1242"/>
      <c r="R80" s="1242"/>
      <c r="S80" s="1242"/>
      <c r="T80" s="1242"/>
      <c r="U80" s="1242"/>
      <c r="V80" s="1242"/>
      <c r="AN80" s="1330"/>
    </row>
    <row r="81" spans="1:40" s="295" customFormat="1" ht="15" customHeight="1" x14ac:dyDescent="0.25">
      <c r="A81" s="1329"/>
      <c r="B81" s="474" t="s">
        <v>1624</v>
      </c>
      <c r="C81" s="1498" t="str">
        <f>NSFR!B53</f>
        <v>Check: row 49 ≥ sum of rows 51 to 52</v>
      </c>
      <c r="D81" s="471"/>
      <c r="E81" s="469"/>
      <c r="F81" s="1639" t="str">
        <f>NSFR!F53</f>
        <v/>
      </c>
      <c r="G81" s="1242"/>
      <c r="H81" s="1242"/>
      <c r="I81" s="1242"/>
      <c r="J81" s="1242"/>
      <c r="K81" s="1242"/>
      <c r="L81" s="1242"/>
      <c r="M81" s="1242"/>
      <c r="N81" s="1242"/>
      <c r="O81" s="1242"/>
      <c r="P81" s="1242"/>
      <c r="Q81" s="1242"/>
      <c r="R81" s="1242"/>
      <c r="S81" s="1242"/>
      <c r="T81" s="1242"/>
      <c r="U81" s="1242"/>
      <c r="V81" s="1242"/>
      <c r="AN81" s="1330"/>
    </row>
    <row r="82" spans="1:40" s="295" customFormat="1" ht="15" customHeight="1" x14ac:dyDescent="0.25">
      <c r="A82" s="1329"/>
      <c r="B82" s="474" t="s">
        <v>1624</v>
      </c>
      <c r="C82" s="1498" t="str">
        <f>NSFR!B58</f>
        <v>Check: row 54 ≥ sum of rows 56 to 57</v>
      </c>
      <c r="D82" s="471"/>
      <c r="E82" s="469"/>
      <c r="F82" s="1639" t="str">
        <f>NSFR!F58</f>
        <v/>
      </c>
      <c r="G82" s="1242"/>
      <c r="H82" s="1242"/>
      <c r="I82" s="1242"/>
      <c r="J82" s="1242"/>
      <c r="K82" s="1242"/>
      <c r="L82" s="1242"/>
      <c r="M82" s="1242"/>
      <c r="N82" s="1242"/>
      <c r="O82" s="1242"/>
      <c r="P82" s="1242"/>
      <c r="Q82" s="1242"/>
      <c r="R82" s="1242"/>
      <c r="S82" s="1242"/>
      <c r="T82" s="1242"/>
      <c r="U82" s="1242"/>
      <c r="V82" s="1242"/>
      <c r="AN82" s="1330"/>
    </row>
    <row r="83" spans="1:40" s="295" customFormat="1" ht="15" customHeight="1" x14ac:dyDescent="0.25">
      <c r="A83" s="1329"/>
      <c r="B83" s="474" t="s">
        <v>1624</v>
      </c>
      <c r="C83" s="1498" t="str">
        <f>NSFR!B64</f>
        <v>Check: sum of row 61 to row 63 = row 60</v>
      </c>
      <c r="D83" s="471"/>
      <c r="E83" s="469"/>
      <c r="F83" s="1639" t="str">
        <f>NSFR!F64</f>
        <v/>
      </c>
      <c r="G83" s="1242"/>
      <c r="H83" s="1242"/>
      <c r="I83" s="1242"/>
      <c r="J83" s="1242"/>
      <c r="K83" s="1242"/>
      <c r="L83" s="1242"/>
      <c r="M83" s="1242"/>
      <c r="N83" s="1242"/>
      <c r="O83" s="1242"/>
      <c r="P83" s="1242"/>
      <c r="Q83" s="1242"/>
      <c r="R83" s="1242"/>
      <c r="S83" s="1242"/>
      <c r="T83" s="1242"/>
      <c r="U83" s="1242"/>
      <c r="V83" s="1242"/>
      <c r="AN83" s="1330"/>
    </row>
    <row r="84" spans="1:40" s="295" customFormat="1" ht="15" customHeight="1" x14ac:dyDescent="0.25">
      <c r="A84" s="1329"/>
      <c r="B84" s="474" t="s">
        <v>1624</v>
      </c>
      <c r="C84" s="1498" t="str">
        <f>NSFR!B66</f>
        <v>Check: sum of row 65 = row 60</v>
      </c>
      <c r="D84" s="471"/>
      <c r="E84" s="469"/>
      <c r="F84" s="1639" t="str">
        <f>NSFR!F66</f>
        <v/>
      </c>
      <c r="G84" s="1242"/>
      <c r="H84" s="1242"/>
      <c r="I84" s="1242"/>
      <c r="J84" s="1242"/>
      <c r="K84" s="1242"/>
      <c r="L84" s="1242"/>
      <c r="M84" s="1242"/>
      <c r="N84" s="1242"/>
      <c r="O84" s="1242"/>
      <c r="P84" s="1242"/>
      <c r="Q84" s="1242"/>
      <c r="R84" s="1242"/>
      <c r="S84" s="1242"/>
      <c r="T84" s="1242"/>
      <c r="U84" s="1242"/>
      <c r="V84" s="1242"/>
      <c r="AN84" s="1330"/>
    </row>
    <row r="85" spans="1:40" s="295" customFormat="1" ht="15" customHeight="1" x14ac:dyDescent="0.25">
      <c r="A85" s="1329"/>
      <c r="B85" s="474" t="s">
        <v>1624</v>
      </c>
      <c r="C85" s="1498" t="str">
        <f>NSFR!B70</f>
        <v>Check: row 60 ≥ sum of rows 68 to 69</v>
      </c>
      <c r="D85" s="471"/>
      <c r="E85" s="469"/>
      <c r="F85" s="1639" t="str">
        <f>NSFR!F70</f>
        <v/>
      </c>
      <c r="G85" s="1242"/>
      <c r="H85" s="1242"/>
      <c r="I85" s="1242"/>
      <c r="J85" s="1242"/>
      <c r="K85" s="1242"/>
      <c r="L85" s="1242"/>
      <c r="M85" s="1242"/>
      <c r="N85" s="1242"/>
      <c r="O85" s="1242"/>
      <c r="P85" s="1242"/>
      <c r="Q85" s="1242"/>
      <c r="R85" s="1242"/>
      <c r="S85" s="1242"/>
      <c r="T85" s="1242"/>
      <c r="U85" s="1242"/>
      <c r="V85" s="1242"/>
      <c r="AN85" s="1330"/>
    </row>
    <row r="86" spans="1:40" s="295" customFormat="1" ht="15" customHeight="1" x14ac:dyDescent="0.25">
      <c r="A86" s="1329"/>
      <c r="B86" s="474" t="s">
        <v>1625</v>
      </c>
      <c r="C86" s="1500" t="str">
        <f>NSFR!B217</f>
        <v>Check: Row 213 ≥ sum of rows 215 to 216</v>
      </c>
      <c r="D86" s="471"/>
      <c r="E86" s="469"/>
      <c r="F86" s="1639" t="str">
        <f>NSFR!F217</f>
        <v/>
      </c>
      <c r="G86" s="1242"/>
      <c r="H86" s="1242"/>
      <c r="I86" s="1242"/>
      <c r="J86" s="1242"/>
      <c r="K86" s="1242"/>
      <c r="L86" s="1242"/>
      <c r="M86" s="1242"/>
      <c r="N86" s="1242"/>
      <c r="O86" s="1242"/>
      <c r="P86" s="1242"/>
      <c r="Q86" s="1242"/>
      <c r="R86" s="1242"/>
      <c r="S86" s="1242"/>
      <c r="T86" s="1242"/>
      <c r="U86" s="1242"/>
      <c r="V86" s="1242"/>
      <c r="AN86" s="1330"/>
    </row>
    <row r="87" spans="1:40" s="295" customFormat="1" ht="15" customHeight="1" x14ac:dyDescent="0.25">
      <c r="A87" s="1329"/>
      <c r="B87" s="1335" t="s">
        <v>1625</v>
      </c>
      <c r="C87" s="1500" t="str">
        <f>NSFR!B224</f>
        <v>Check: row 219 ≥ sum of rows 222 to 223</v>
      </c>
      <c r="D87" s="471"/>
      <c r="E87" s="469"/>
      <c r="F87" s="1639" t="str">
        <f>NSFR!F224</f>
        <v/>
      </c>
      <c r="G87" s="1242"/>
      <c r="H87" s="1242"/>
      <c r="I87" s="1242"/>
      <c r="J87" s="1242"/>
      <c r="K87" s="1242"/>
      <c r="L87" s="1242"/>
      <c r="M87" s="1242"/>
      <c r="N87" s="1242"/>
      <c r="O87" s="1242"/>
      <c r="P87" s="1242"/>
      <c r="Q87" s="1242"/>
      <c r="R87" s="1242"/>
      <c r="S87" s="1242"/>
      <c r="T87" s="1242"/>
      <c r="U87" s="1242"/>
      <c r="V87" s="1242"/>
      <c r="AN87" s="1330"/>
    </row>
    <row r="88" spans="1:40" s="295" customFormat="1" ht="15" customHeight="1" x14ac:dyDescent="0.25">
      <c r="A88" s="1329"/>
      <c r="B88" s="1335" t="s">
        <v>1625</v>
      </c>
      <c r="C88" s="1500" t="str">
        <f>NSFR!B229</f>
        <v>Check: row 225 ≥ sum of rows 227 to 228</v>
      </c>
      <c r="D88" s="471"/>
      <c r="E88" s="469"/>
      <c r="F88" s="1639" t="str">
        <f>NSFR!F229</f>
        <v/>
      </c>
      <c r="G88" s="1242"/>
      <c r="H88" s="1242"/>
      <c r="I88" s="1242"/>
      <c r="J88" s="1242"/>
      <c r="K88" s="1242"/>
      <c r="L88" s="1242"/>
      <c r="M88" s="1242"/>
      <c r="N88" s="1242"/>
      <c r="O88" s="1242"/>
      <c r="P88" s="1242"/>
      <c r="Q88" s="1242"/>
      <c r="R88" s="1242"/>
      <c r="S88" s="1242"/>
      <c r="T88" s="1242"/>
      <c r="U88" s="1242"/>
      <c r="V88" s="1242"/>
      <c r="AN88" s="1330"/>
    </row>
    <row r="89" spans="1:40" s="295" customFormat="1" ht="15" customHeight="1" x14ac:dyDescent="0.25">
      <c r="A89" s="1329"/>
      <c r="B89" s="1335" t="s">
        <v>1625</v>
      </c>
      <c r="C89" s="1500" t="str">
        <f>NSFR!B238</f>
        <v>Check: sum of row 234 to row 237 = row 232</v>
      </c>
      <c r="D89" s="472"/>
      <c r="E89" s="1336"/>
      <c r="F89" s="1639" t="str">
        <f>NSFR!F238</f>
        <v/>
      </c>
      <c r="G89" s="1242"/>
      <c r="H89" s="1242"/>
      <c r="I89" s="1242"/>
      <c r="J89" s="1242"/>
      <c r="K89" s="1242"/>
      <c r="L89" s="1242"/>
      <c r="M89" s="1242"/>
      <c r="N89" s="1242"/>
      <c r="O89" s="1242"/>
      <c r="P89" s="1242"/>
      <c r="Q89" s="1242"/>
      <c r="R89" s="1242"/>
      <c r="S89" s="1242"/>
      <c r="T89" s="1242"/>
      <c r="U89" s="1242"/>
      <c r="V89" s="1242"/>
      <c r="AN89" s="1330"/>
    </row>
    <row r="90" spans="1:40" s="295" customFormat="1" ht="15" customHeight="1" x14ac:dyDescent="0.25">
      <c r="A90" s="1329"/>
      <c r="B90" s="1335" t="s">
        <v>1625</v>
      </c>
      <c r="C90" s="1500" t="str">
        <f>NSFR!B240</f>
        <v>Check: sum of row 239 = sum of rows 234 to 236</v>
      </c>
      <c r="D90" s="472"/>
      <c r="E90" s="1336"/>
      <c r="F90" s="1639" t="str">
        <f>NSFR!F240</f>
        <v/>
      </c>
      <c r="G90" s="1242"/>
      <c r="H90" s="1242"/>
      <c r="I90" s="1242"/>
      <c r="J90" s="1242"/>
      <c r="K90" s="1242"/>
      <c r="L90" s="1242"/>
      <c r="M90" s="1242"/>
      <c r="N90" s="1242"/>
      <c r="O90" s="1242"/>
      <c r="P90" s="1242"/>
      <c r="Q90" s="1242"/>
      <c r="R90" s="1242"/>
      <c r="S90" s="1242"/>
      <c r="T90" s="1242"/>
      <c r="U90" s="1242"/>
      <c r="V90" s="1242"/>
      <c r="AN90" s="1330"/>
    </row>
    <row r="91" spans="1:40" s="295" customFormat="1" ht="15" customHeight="1" x14ac:dyDescent="0.25">
      <c r="A91" s="1329"/>
      <c r="B91" s="1335" t="s">
        <v>1625</v>
      </c>
      <c r="C91" s="1500" t="str">
        <f>NSFR!B244</f>
        <v>Check: Sum of rows 234 to 236 ≥ sum of rows 242 to 243</v>
      </c>
      <c r="D91" s="472"/>
      <c r="E91" s="1336"/>
      <c r="F91" s="1639" t="str">
        <f>NSFR!F244</f>
        <v/>
      </c>
      <c r="G91" s="1242"/>
      <c r="H91" s="1242"/>
      <c r="I91" s="1242"/>
      <c r="J91" s="1242"/>
      <c r="K91" s="1242"/>
      <c r="L91" s="1242"/>
      <c r="M91" s="1242"/>
      <c r="N91" s="1242"/>
      <c r="O91" s="1242"/>
      <c r="P91" s="1242"/>
      <c r="Q91" s="1242"/>
      <c r="R91" s="1242"/>
      <c r="S91" s="1242"/>
      <c r="T91" s="1242"/>
      <c r="U91" s="1242"/>
      <c r="V91" s="1242"/>
      <c r="AN91" s="1330"/>
    </row>
    <row r="92" spans="1:40" s="295" customFormat="1" ht="15" customHeight="1" x14ac:dyDescent="0.25">
      <c r="A92" s="1329"/>
      <c r="B92" s="1335" t="s">
        <v>1625</v>
      </c>
      <c r="C92" s="1500" t="str">
        <f>NSFR!B250</f>
        <v>Check: interdependent assets in row 249 = interdependent liabilities above in row 75</v>
      </c>
      <c r="D92" s="1352" t="str">
        <f>NSFR!D250</f>
        <v/>
      </c>
      <c r="E92" s="1340" t="str">
        <f>NSFR!E250</f>
        <v/>
      </c>
      <c r="F92" s="1639" t="str">
        <f>NSFR!F250</f>
        <v/>
      </c>
      <c r="G92" s="1242"/>
      <c r="H92" s="1242"/>
      <c r="I92" s="1242"/>
      <c r="J92" s="1242"/>
      <c r="K92" s="1242"/>
      <c r="L92" s="1242"/>
      <c r="M92" s="1242"/>
      <c r="N92" s="1242"/>
      <c r="O92" s="1242"/>
      <c r="P92" s="1242"/>
      <c r="Q92" s="1242"/>
      <c r="R92" s="1242"/>
      <c r="S92" s="1242"/>
      <c r="T92" s="1242"/>
      <c r="U92" s="1242"/>
      <c r="V92" s="1242"/>
      <c r="AN92" s="1330"/>
    </row>
    <row r="93" spans="1:40" s="295" customFormat="1" ht="15" customHeight="1" x14ac:dyDescent="0.25">
      <c r="A93" s="1329"/>
      <c r="B93" s="461" t="s">
        <v>1632</v>
      </c>
      <c r="C93" s="1331" t="str">
        <f>NSFR!B295</f>
        <v>Check: the sum of each of the columns for rows 277 to 294 should equal the corresponding column in row 39</v>
      </c>
      <c r="D93" s="1353" t="str">
        <f>NSFR!D295</f>
        <v>Pass</v>
      </c>
      <c r="E93" s="1342" t="str">
        <f>NSFR!E295</f>
        <v>Pass</v>
      </c>
      <c r="F93" s="1341" t="str">
        <f>NSFR!F295</f>
        <v>Pass</v>
      </c>
      <c r="G93" s="1242"/>
      <c r="H93" s="1242"/>
      <c r="I93" s="1242"/>
      <c r="J93" s="1242"/>
      <c r="K93" s="1242"/>
      <c r="L93" s="1242"/>
      <c r="M93" s="1242"/>
      <c r="N93" s="1242"/>
      <c r="O93" s="1242"/>
      <c r="P93" s="1242"/>
      <c r="Q93" s="1242"/>
      <c r="R93" s="1242"/>
      <c r="S93" s="1242"/>
      <c r="T93" s="1242"/>
      <c r="U93" s="1242"/>
      <c r="V93" s="1242"/>
      <c r="AN93" s="1330"/>
    </row>
    <row r="94" spans="1:40" s="295" customFormat="1" ht="15" customHeight="1" x14ac:dyDescent="0.25">
      <c r="A94" s="1329"/>
      <c r="B94" s="2497"/>
      <c r="C94" s="460"/>
      <c r="D94" s="1242"/>
      <c r="E94" s="1242"/>
      <c r="F94" s="1242"/>
      <c r="G94" s="1242"/>
      <c r="H94" s="1242"/>
      <c r="I94" s="1242"/>
      <c r="J94" s="1242"/>
      <c r="K94" s="1242"/>
      <c r="L94" s="1242"/>
      <c r="M94" s="1242"/>
      <c r="N94" s="1242"/>
      <c r="O94" s="1242"/>
      <c r="P94" s="1242"/>
      <c r="Q94" s="1242"/>
      <c r="R94" s="1242"/>
      <c r="S94" s="1242"/>
      <c r="T94" s="1242"/>
      <c r="U94" s="1242"/>
      <c r="V94" s="1242"/>
      <c r="AN94" s="1330"/>
    </row>
    <row r="95" spans="1:40" s="295" customFormat="1" ht="15" customHeight="1" x14ac:dyDescent="0.25">
      <c r="A95" s="1329"/>
      <c r="B95" s="2496" t="s">
        <v>1619</v>
      </c>
      <c r="C95" s="1795" t="s">
        <v>14</v>
      </c>
      <c r="D95" s="2495" t="str">
        <f>CONCATENATE("Col ", LEFT(ADDRESS(ROW(NSFR!D391),COLUMN(NSFR!D391),4), 1))</f>
        <v>Col D</v>
      </c>
      <c r="E95" s="2495" t="str">
        <f>CONCATENATE("Col ", LEFT(ADDRESS(ROW(NSFR!E391),COLUMN(NSFR!E391),4), 1))</f>
        <v>Col E</v>
      </c>
      <c r="F95" s="2495" t="str">
        <f>CONCATENATE("Col ", LEFT(ADDRESS(ROW(NSFR!J391),COLUMN(NSFR!J391),4), 1))</f>
        <v>Col J</v>
      </c>
      <c r="G95" s="2495" t="str">
        <f>CONCATENATE("Col ", LEFT(ADDRESS(ROW(NSFR!L391),COLUMN(NSFR!L391),4), 1))</f>
        <v>Col L</v>
      </c>
      <c r="H95" s="1242"/>
      <c r="I95" s="1242"/>
      <c r="J95" s="1242"/>
      <c r="K95" s="1242"/>
      <c r="L95" s="1242"/>
      <c r="M95" s="1242"/>
      <c r="N95" s="1242"/>
      <c r="O95" s="1242"/>
      <c r="P95" s="1242"/>
      <c r="Q95" s="1242"/>
      <c r="R95" s="1242"/>
      <c r="S95" s="1242"/>
      <c r="T95" s="1242"/>
      <c r="U95" s="1242"/>
      <c r="V95" s="1242"/>
      <c r="AN95" s="1330"/>
    </row>
    <row r="96" spans="1:40" s="295" customFormat="1" ht="15" customHeight="1" x14ac:dyDescent="0.25">
      <c r="A96" s="1329"/>
      <c r="B96" s="2557" t="s">
        <v>1631</v>
      </c>
      <c r="C96" s="2558" t="str">
        <f>NSFR!B391</f>
        <v>Check versus NSFR (+/-) 10%</v>
      </c>
      <c r="D96" s="1791" t="str">
        <f>NSFR!D391</f>
        <v/>
      </c>
      <c r="E96" s="1791" t="str">
        <f>NSFR!E391</f>
        <v/>
      </c>
      <c r="F96" s="1791" t="str">
        <f>NSFR!J391</f>
        <v/>
      </c>
      <c r="G96" s="2559" t="str">
        <f>NSFR!L391</f>
        <v/>
      </c>
      <c r="H96" s="1242"/>
      <c r="I96" s="1242"/>
      <c r="J96" s="1242"/>
      <c r="K96" s="1242"/>
      <c r="L96" s="1242"/>
      <c r="M96" s="1242"/>
      <c r="N96" s="1242"/>
      <c r="O96" s="1242"/>
      <c r="P96" s="1242"/>
      <c r="Q96" s="1242"/>
      <c r="R96" s="1242"/>
      <c r="S96" s="1242"/>
      <c r="T96" s="1242"/>
      <c r="U96" s="1242"/>
      <c r="V96" s="1242"/>
      <c r="AN96" s="1330"/>
    </row>
    <row r="97" spans="1:16381" s="295" customFormat="1" ht="15" customHeight="1" x14ac:dyDescent="0.25">
      <c r="A97" s="1329"/>
      <c r="B97" s="1242"/>
      <c r="C97" s="1242"/>
      <c r="D97" s="1242"/>
      <c r="E97" s="1242"/>
      <c r="F97" s="1242"/>
      <c r="G97" s="1242"/>
      <c r="H97" s="1242"/>
      <c r="I97" s="1242"/>
      <c r="J97" s="1242"/>
      <c r="K97" s="1242"/>
      <c r="L97" s="1334"/>
      <c r="M97" s="1334"/>
      <c r="N97" s="1334"/>
      <c r="O97" s="1242"/>
      <c r="P97" s="1242"/>
      <c r="Q97" s="1242"/>
      <c r="R97" s="1242"/>
      <c r="S97" s="1242"/>
      <c r="T97" s="1242"/>
      <c r="U97" s="1242"/>
      <c r="V97" s="1242"/>
      <c r="W97" s="1332"/>
      <c r="AN97" s="1330"/>
    </row>
    <row r="98" spans="1:16381" s="295" customFormat="1" ht="45" customHeight="1" x14ac:dyDescent="0.25">
      <c r="A98" s="1787" t="s">
        <v>1964</v>
      </c>
      <c r="B98" s="1780"/>
      <c r="C98" s="1780"/>
      <c r="D98" s="1780"/>
      <c r="E98" s="1780"/>
      <c r="F98" s="1780"/>
      <c r="G98" s="1780"/>
      <c r="H98" s="1780"/>
      <c r="I98" s="1780"/>
      <c r="J98" s="1780"/>
      <c r="K98" s="1780"/>
      <c r="L98" s="1780"/>
      <c r="M98" s="1780"/>
      <c r="N98" s="1780"/>
      <c r="O98" s="1780"/>
      <c r="P98" s="1780"/>
      <c r="Q98" s="1780"/>
      <c r="R98" s="1780"/>
      <c r="S98" s="1780"/>
      <c r="T98" s="1780"/>
      <c r="U98" s="1780"/>
      <c r="V98" s="1780"/>
      <c r="W98" s="1242"/>
      <c r="X98" s="1780"/>
      <c r="Y98" s="1780"/>
      <c r="Z98" s="1780"/>
      <c r="AA98" s="2708"/>
      <c r="AB98" s="2708"/>
      <c r="AC98" s="2708"/>
      <c r="AD98" s="2708"/>
      <c r="AE98" s="2708"/>
      <c r="AF98" s="2708"/>
      <c r="AG98" s="2708"/>
      <c r="AH98" s="2708"/>
      <c r="AI98" s="2708"/>
      <c r="AJ98" s="1780"/>
      <c r="AK98" s="1780"/>
      <c r="AL98" s="1780"/>
      <c r="AM98" s="1780"/>
      <c r="AN98" s="1788"/>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c r="CB98" s="1241"/>
      <c r="CC98" s="1241"/>
      <c r="CD98" s="1241"/>
      <c r="CE98" s="1241"/>
      <c r="CF98" s="1241"/>
      <c r="CG98" s="1241"/>
      <c r="CH98" s="1241"/>
      <c r="CI98" s="1241"/>
      <c r="CJ98" s="1241"/>
      <c r="CK98" s="1241"/>
      <c r="CL98" s="1241"/>
      <c r="CM98" s="1241"/>
      <c r="CN98" s="1241"/>
      <c r="CO98" s="1241"/>
      <c r="CP98" s="1241"/>
      <c r="CQ98" s="1241"/>
      <c r="CR98" s="1241"/>
      <c r="CS98" s="1241"/>
      <c r="CT98" s="1241"/>
      <c r="CU98" s="1241"/>
      <c r="CV98" s="1241"/>
      <c r="CW98" s="1241"/>
      <c r="CX98" s="1241"/>
      <c r="CY98" s="1241"/>
      <c r="CZ98" s="1241"/>
      <c r="DA98" s="1241"/>
      <c r="DB98" s="1241"/>
      <c r="DC98" s="1241"/>
      <c r="DD98" s="1241"/>
      <c r="DE98" s="1241"/>
      <c r="DF98" s="1241"/>
      <c r="DG98" s="1241"/>
      <c r="DH98" s="1241"/>
      <c r="DI98" s="1241"/>
      <c r="DJ98" s="1241"/>
      <c r="DK98" s="1241"/>
      <c r="DL98" s="1241"/>
      <c r="DM98" s="1241"/>
      <c r="DN98" s="1241"/>
      <c r="DO98" s="1241"/>
      <c r="DP98" s="1241"/>
      <c r="DQ98" s="1241"/>
      <c r="DR98" s="1241"/>
      <c r="DS98" s="1241"/>
      <c r="DT98" s="1241"/>
      <c r="DU98" s="1241"/>
      <c r="DV98" s="1241"/>
      <c r="DW98" s="1241"/>
      <c r="DX98" s="1241"/>
      <c r="DY98" s="1241"/>
      <c r="DZ98" s="1241"/>
      <c r="EA98" s="1241"/>
      <c r="EB98" s="1241"/>
      <c r="EC98" s="1241"/>
      <c r="ED98" s="1241"/>
      <c r="EE98" s="1241"/>
      <c r="EF98" s="1241"/>
      <c r="EG98" s="1241"/>
      <c r="EH98" s="1241"/>
      <c r="EI98" s="1241"/>
      <c r="EJ98" s="1241"/>
      <c r="EK98" s="1241"/>
      <c r="EL98" s="1241"/>
      <c r="EM98" s="1241"/>
      <c r="EN98" s="1241"/>
      <c r="EO98" s="1241"/>
      <c r="EP98" s="1241"/>
      <c r="EQ98" s="1241"/>
      <c r="ER98" s="1241"/>
      <c r="ES98" s="1241"/>
      <c r="ET98" s="1241"/>
      <c r="EU98" s="1241"/>
      <c r="EV98" s="1241"/>
      <c r="EW98" s="1241"/>
      <c r="EX98" s="1241"/>
      <c r="EY98" s="1241"/>
      <c r="EZ98" s="1241"/>
      <c r="FA98" s="1241"/>
      <c r="FB98" s="1241"/>
      <c r="FC98" s="1241"/>
      <c r="FD98" s="1241"/>
      <c r="FE98" s="1241"/>
      <c r="FF98" s="1241"/>
      <c r="FG98" s="1241"/>
      <c r="FH98" s="1241"/>
      <c r="FI98" s="1241"/>
      <c r="FJ98" s="1241"/>
      <c r="FK98" s="1241"/>
      <c r="FL98" s="1241"/>
      <c r="FM98" s="1241"/>
      <c r="FN98" s="1241"/>
      <c r="FO98" s="1241"/>
      <c r="FP98" s="1241"/>
      <c r="FQ98" s="1241"/>
      <c r="FR98" s="1241"/>
      <c r="FS98" s="1241"/>
      <c r="FT98" s="1241"/>
      <c r="FU98" s="1241"/>
      <c r="FV98" s="1241"/>
      <c r="FW98" s="1241"/>
      <c r="FX98" s="1241"/>
      <c r="FY98" s="1241"/>
      <c r="FZ98" s="1241"/>
      <c r="GA98" s="1241"/>
      <c r="GB98" s="1241"/>
      <c r="GC98" s="1241"/>
      <c r="GD98" s="1241"/>
      <c r="GE98" s="1241"/>
      <c r="GF98" s="1241"/>
      <c r="GG98" s="1241"/>
      <c r="GH98" s="1241"/>
      <c r="GI98" s="1241"/>
      <c r="GJ98" s="1241"/>
      <c r="GK98" s="1241"/>
      <c r="GL98" s="1241"/>
      <c r="GM98" s="1241"/>
      <c r="GN98" s="1241"/>
      <c r="GO98" s="1241"/>
      <c r="GP98" s="1241"/>
      <c r="GQ98" s="1241"/>
      <c r="GR98" s="1241"/>
      <c r="GS98" s="1241"/>
      <c r="GT98" s="1241"/>
      <c r="GU98" s="1241"/>
      <c r="GV98" s="1241"/>
      <c r="GW98" s="1241"/>
      <c r="GX98" s="1241"/>
      <c r="GY98" s="1241"/>
      <c r="GZ98" s="1241"/>
      <c r="HA98" s="1241"/>
      <c r="HB98" s="1241"/>
      <c r="HC98" s="1241"/>
      <c r="HD98" s="1241"/>
      <c r="HE98" s="1241"/>
      <c r="HF98" s="1241"/>
      <c r="HG98" s="1241"/>
      <c r="HH98" s="1241"/>
      <c r="HI98" s="1241"/>
      <c r="HJ98" s="1241"/>
      <c r="HK98" s="1241"/>
      <c r="HL98" s="1241"/>
      <c r="HM98" s="1241"/>
      <c r="HN98" s="1241"/>
      <c r="HO98" s="1241"/>
      <c r="HP98" s="1241"/>
      <c r="HQ98" s="1241"/>
      <c r="HR98" s="1241"/>
      <c r="HS98" s="1241"/>
      <c r="HT98" s="1241"/>
      <c r="HU98" s="1241"/>
      <c r="HV98" s="1241"/>
      <c r="HW98" s="1241"/>
      <c r="HX98" s="1241"/>
      <c r="HY98" s="1241"/>
      <c r="HZ98" s="1241"/>
      <c r="IA98" s="1241"/>
      <c r="IB98" s="1241"/>
      <c r="IC98" s="1241"/>
      <c r="ID98" s="1241"/>
      <c r="IE98" s="1241"/>
      <c r="IF98" s="1241"/>
      <c r="IG98" s="1241"/>
      <c r="IH98" s="1241"/>
      <c r="II98" s="1241"/>
      <c r="IJ98" s="1241"/>
      <c r="IK98" s="1241"/>
      <c r="IL98" s="1241"/>
      <c r="IM98" s="1241"/>
      <c r="IN98" s="1241"/>
      <c r="IO98" s="1241"/>
      <c r="IP98" s="1241"/>
      <c r="IQ98" s="1241"/>
      <c r="IR98" s="1241"/>
      <c r="IS98" s="1241"/>
      <c r="IT98" s="1241"/>
      <c r="IU98" s="1241"/>
      <c r="IV98" s="1241"/>
      <c r="IW98" s="1241"/>
      <c r="IX98" s="1241"/>
      <c r="IY98" s="1241"/>
      <c r="IZ98" s="1241"/>
      <c r="JA98" s="1241"/>
      <c r="JB98" s="1241"/>
      <c r="JC98" s="1241"/>
      <c r="JD98" s="1241"/>
      <c r="JE98" s="1241"/>
      <c r="JF98" s="1241"/>
      <c r="JG98" s="1241"/>
      <c r="JH98" s="1241"/>
      <c r="JI98" s="1241"/>
      <c r="JJ98" s="1241"/>
      <c r="JK98" s="1241"/>
      <c r="JL98" s="1241"/>
      <c r="JM98" s="1241"/>
      <c r="JN98" s="1241"/>
      <c r="JO98" s="1241"/>
      <c r="JP98" s="1241"/>
      <c r="JQ98" s="1241"/>
      <c r="JR98" s="1241"/>
      <c r="JS98" s="1241"/>
      <c r="JT98" s="1241"/>
      <c r="JU98" s="1241"/>
      <c r="JV98" s="1241"/>
      <c r="JW98" s="1241"/>
      <c r="JX98" s="1241"/>
      <c r="JY98" s="1241"/>
      <c r="JZ98" s="1241"/>
      <c r="KA98" s="1241"/>
      <c r="KB98" s="1241"/>
      <c r="KC98" s="1241"/>
      <c r="KD98" s="1241"/>
      <c r="KE98" s="1241"/>
      <c r="KF98" s="1241"/>
      <c r="KG98" s="1241"/>
      <c r="KH98" s="1241"/>
      <c r="KI98" s="1241"/>
      <c r="KJ98" s="1241"/>
      <c r="KK98" s="1241"/>
      <c r="KL98" s="1241"/>
      <c r="KM98" s="1241"/>
      <c r="KN98" s="1241"/>
      <c r="KO98" s="1241"/>
      <c r="KP98" s="1241"/>
      <c r="KQ98" s="1241"/>
      <c r="KR98" s="1241"/>
      <c r="KS98" s="1241"/>
      <c r="KT98" s="1241"/>
      <c r="KU98" s="1241"/>
      <c r="KV98" s="1241"/>
      <c r="KW98" s="1241"/>
      <c r="KX98" s="1241"/>
      <c r="KY98" s="1241"/>
      <c r="KZ98" s="1241"/>
      <c r="LA98" s="1241"/>
      <c r="LB98" s="1241"/>
      <c r="LC98" s="1241"/>
      <c r="LD98" s="1241"/>
      <c r="LE98" s="1241"/>
      <c r="LF98" s="1241"/>
      <c r="LG98" s="1241"/>
      <c r="LH98" s="1241"/>
      <c r="LI98" s="1241"/>
      <c r="LJ98" s="1241"/>
      <c r="LK98" s="1241"/>
      <c r="LL98" s="1241"/>
      <c r="LM98" s="1241"/>
      <c r="LN98" s="1241"/>
      <c r="LO98" s="1241"/>
      <c r="LP98" s="1241"/>
      <c r="LQ98" s="1241"/>
      <c r="LR98" s="1241"/>
      <c r="LS98" s="1241"/>
      <c r="LT98" s="1241"/>
      <c r="LU98" s="1241"/>
      <c r="LV98" s="1241"/>
      <c r="LW98" s="1241"/>
      <c r="LX98" s="1241"/>
      <c r="LY98" s="1241"/>
      <c r="LZ98" s="1241"/>
      <c r="MA98" s="1241"/>
      <c r="MB98" s="1241"/>
      <c r="MC98" s="1241"/>
      <c r="MD98" s="1241"/>
      <c r="ME98" s="1241"/>
      <c r="MF98" s="1241"/>
      <c r="MG98" s="1241"/>
      <c r="MH98" s="1241"/>
      <c r="MI98" s="1241"/>
      <c r="MJ98" s="1241"/>
      <c r="MK98" s="1241"/>
      <c r="ML98" s="1241"/>
      <c r="MM98" s="1241"/>
      <c r="MN98" s="1241"/>
      <c r="MO98" s="1241"/>
      <c r="MP98" s="1241"/>
      <c r="MQ98" s="1241"/>
      <c r="MR98" s="1241"/>
      <c r="MS98" s="1241"/>
      <c r="MT98" s="1241"/>
      <c r="MU98" s="1241"/>
      <c r="MV98" s="1241"/>
      <c r="MW98" s="1241"/>
      <c r="MX98" s="1241"/>
      <c r="MY98" s="1241"/>
      <c r="MZ98" s="1241"/>
      <c r="NA98" s="1241"/>
      <c r="NB98" s="1241"/>
      <c r="NC98" s="1241"/>
      <c r="ND98" s="1241"/>
      <c r="NE98" s="1241"/>
      <c r="NF98" s="1241"/>
      <c r="NG98" s="1241"/>
      <c r="NH98" s="1241"/>
      <c r="NI98" s="1241"/>
      <c r="NJ98" s="1241"/>
      <c r="NK98" s="1241"/>
      <c r="NL98" s="1241"/>
      <c r="NM98" s="1241"/>
      <c r="NN98" s="1241"/>
      <c r="NO98" s="1241"/>
      <c r="NP98" s="1241"/>
      <c r="NQ98" s="1241"/>
      <c r="NR98" s="1241"/>
      <c r="NS98" s="1241"/>
      <c r="NT98" s="1241"/>
      <c r="NU98" s="1241"/>
      <c r="NV98" s="1241"/>
      <c r="NW98" s="1241"/>
      <c r="NX98" s="1241"/>
      <c r="NY98" s="1241"/>
      <c r="NZ98" s="1241"/>
      <c r="OA98" s="1241"/>
      <c r="OB98" s="1241"/>
      <c r="OC98" s="1241"/>
      <c r="OD98" s="1241"/>
      <c r="OE98" s="1241"/>
      <c r="OF98" s="1241"/>
      <c r="OG98" s="1241"/>
      <c r="OH98" s="1241"/>
      <c r="OI98" s="1241"/>
      <c r="OJ98" s="1241"/>
      <c r="OK98" s="1241"/>
      <c r="OL98" s="1241"/>
      <c r="OM98" s="1241"/>
      <c r="ON98" s="1241"/>
      <c r="OO98" s="1241"/>
      <c r="OP98" s="1241"/>
      <c r="OQ98" s="1241"/>
      <c r="OR98" s="1241"/>
      <c r="OS98" s="1241"/>
      <c r="OT98" s="1241"/>
      <c r="OU98" s="1241"/>
      <c r="OV98" s="1241"/>
      <c r="OW98" s="1241"/>
      <c r="OX98" s="1241"/>
      <c r="OY98" s="1241"/>
      <c r="OZ98" s="1241"/>
      <c r="PA98" s="1241"/>
      <c r="PB98" s="1241"/>
      <c r="PC98" s="1241"/>
      <c r="PD98" s="1241"/>
      <c r="PE98" s="1241"/>
      <c r="PF98" s="1241"/>
      <c r="PG98" s="1241"/>
      <c r="PH98" s="1241"/>
      <c r="PI98" s="1241"/>
      <c r="PJ98" s="1241"/>
      <c r="PK98" s="1241"/>
      <c r="PL98" s="1241"/>
      <c r="PM98" s="1241"/>
      <c r="PN98" s="1241"/>
      <c r="PO98" s="1241"/>
      <c r="PP98" s="1241"/>
      <c r="PQ98" s="1241"/>
      <c r="PR98" s="1241"/>
      <c r="PS98" s="1241"/>
      <c r="PT98" s="1241"/>
      <c r="PU98" s="1241"/>
      <c r="PV98" s="1241"/>
      <c r="PW98" s="1241"/>
      <c r="PX98" s="1241"/>
      <c r="PY98" s="1241"/>
      <c r="PZ98" s="1241"/>
      <c r="QA98" s="1241"/>
      <c r="QB98" s="1241"/>
      <c r="QC98" s="1241"/>
      <c r="QD98" s="1241"/>
      <c r="QE98" s="1241"/>
      <c r="QF98" s="1241"/>
      <c r="QG98" s="1241"/>
      <c r="QH98" s="1241"/>
      <c r="QI98" s="1241"/>
      <c r="QJ98" s="1241"/>
      <c r="QK98" s="1241"/>
      <c r="QL98" s="1241"/>
      <c r="QM98" s="1241"/>
      <c r="QN98" s="1241"/>
      <c r="QO98" s="1241"/>
      <c r="QP98" s="1241"/>
      <c r="QQ98" s="1241"/>
      <c r="QR98" s="1241"/>
      <c r="QS98" s="1241"/>
      <c r="QT98" s="1241"/>
      <c r="QU98" s="1241"/>
      <c r="QV98" s="1241"/>
      <c r="QW98" s="1241"/>
      <c r="QX98" s="1241"/>
      <c r="QY98" s="1241"/>
      <c r="QZ98" s="1241"/>
      <c r="RA98" s="1241"/>
      <c r="RB98" s="1241"/>
      <c r="RC98" s="1241"/>
      <c r="RD98" s="1241"/>
      <c r="RE98" s="1241"/>
      <c r="RF98" s="1241"/>
      <c r="RG98" s="1241"/>
      <c r="RH98" s="1241"/>
      <c r="RI98" s="1241"/>
      <c r="RJ98" s="1241"/>
      <c r="RK98" s="1241"/>
      <c r="RL98" s="1241"/>
      <c r="RM98" s="1241"/>
      <c r="RN98" s="1241"/>
      <c r="RO98" s="1241"/>
      <c r="RP98" s="1241"/>
      <c r="RQ98" s="1241"/>
      <c r="RR98" s="1241"/>
      <c r="RS98" s="1241"/>
      <c r="RT98" s="1241"/>
      <c r="RU98" s="1241"/>
      <c r="RV98" s="1241"/>
      <c r="RW98" s="1241"/>
      <c r="RX98" s="1241"/>
      <c r="RY98" s="1241"/>
      <c r="RZ98" s="1241"/>
      <c r="SA98" s="1241"/>
      <c r="SB98" s="1241"/>
      <c r="SC98" s="1241"/>
      <c r="SD98" s="1241"/>
      <c r="SE98" s="1241"/>
      <c r="SF98" s="1241"/>
      <c r="SG98" s="1241"/>
      <c r="SH98" s="1241"/>
      <c r="SI98" s="1241"/>
      <c r="SJ98" s="1241"/>
      <c r="SK98" s="1241"/>
      <c r="SL98" s="1241"/>
      <c r="SM98" s="1241"/>
      <c r="SN98" s="1241"/>
      <c r="SO98" s="1241"/>
      <c r="SP98" s="1241"/>
      <c r="SQ98" s="1241"/>
      <c r="SR98" s="1241"/>
      <c r="SS98" s="1241"/>
      <c r="ST98" s="1241"/>
      <c r="SU98" s="1241"/>
      <c r="SV98" s="1241"/>
      <c r="SW98" s="1241"/>
      <c r="SX98" s="1241"/>
      <c r="SY98" s="1241"/>
      <c r="SZ98" s="1241"/>
      <c r="TA98" s="1241"/>
      <c r="TB98" s="1241"/>
      <c r="TC98" s="1241"/>
      <c r="TD98" s="1241"/>
      <c r="TE98" s="1241"/>
      <c r="TF98" s="1241"/>
      <c r="TG98" s="1241"/>
      <c r="TH98" s="1241"/>
      <c r="TI98" s="1241"/>
      <c r="TJ98" s="1241"/>
      <c r="TK98" s="1241"/>
      <c r="TL98" s="1241"/>
      <c r="TM98" s="1241"/>
      <c r="TN98" s="1241"/>
      <c r="TO98" s="1241"/>
      <c r="TP98" s="1241"/>
      <c r="TQ98" s="1241"/>
      <c r="TR98" s="1241"/>
      <c r="TS98" s="1241"/>
      <c r="TT98" s="1241"/>
      <c r="TU98" s="1241"/>
      <c r="TV98" s="1241"/>
      <c r="TW98" s="1241"/>
      <c r="TX98" s="1241"/>
      <c r="TY98" s="1241"/>
      <c r="TZ98" s="1241"/>
      <c r="UA98" s="1241"/>
      <c r="UB98" s="1241"/>
      <c r="UC98" s="1241"/>
      <c r="UD98" s="1241"/>
      <c r="UE98" s="1241"/>
      <c r="UF98" s="1241"/>
      <c r="UG98" s="1241"/>
      <c r="UH98" s="1241"/>
      <c r="UI98" s="1241"/>
      <c r="UJ98" s="1241"/>
      <c r="UK98" s="1241"/>
      <c r="UL98" s="1241"/>
      <c r="UM98" s="1241"/>
      <c r="UN98" s="1241"/>
      <c r="UO98" s="1241"/>
      <c r="UP98" s="1241"/>
      <c r="UQ98" s="1241"/>
      <c r="UR98" s="1241"/>
      <c r="US98" s="1241"/>
      <c r="UT98" s="1241"/>
      <c r="UU98" s="1241"/>
      <c r="UV98" s="1241"/>
      <c r="UW98" s="1241"/>
      <c r="UX98" s="1241"/>
      <c r="UY98" s="1241"/>
      <c r="UZ98" s="1241"/>
      <c r="VA98" s="1241"/>
      <c r="VB98" s="1241"/>
      <c r="VC98" s="1241"/>
      <c r="VD98" s="1241"/>
      <c r="VE98" s="1241"/>
      <c r="VF98" s="1241"/>
      <c r="VG98" s="1241"/>
      <c r="VH98" s="1241"/>
      <c r="VI98" s="1241"/>
      <c r="VJ98" s="1241"/>
      <c r="VK98" s="1241"/>
      <c r="VL98" s="1241"/>
      <c r="VM98" s="1241"/>
      <c r="VN98" s="1241"/>
      <c r="VO98" s="1241"/>
      <c r="VP98" s="1241"/>
      <c r="VQ98" s="1241"/>
      <c r="VR98" s="1241"/>
      <c r="VS98" s="1241"/>
      <c r="VT98" s="1241"/>
      <c r="VU98" s="1241"/>
      <c r="VV98" s="1241"/>
      <c r="VW98" s="1241"/>
      <c r="VX98" s="1241"/>
      <c r="VY98" s="1241"/>
      <c r="VZ98" s="1241"/>
      <c r="WA98" s="1241"/>
      <c r="WB98" s="1241"/>
      <c r="WC98" s="1241"/>
      <c r="WD98" s="1241"/>
      <c r="WE98" s="1241"/>
      <c r="WF98" s="1241"/>
      <c r="WG98" s="1241"/>
      <c r="WH98" s="1241"/>
      <c r="WI98" s="1241"/>
      <c r="WJ98" s="1241"/>
      <c r="WK98" s="1241"/>
      <c r="WL98" s="1241"/>
      <c r="WM98" s="1241"/>
      <c r="WN98" s="1241"/>
      <c r="WO98" s="1241"/>
      <c r="WP98" s="1241"/>
      <c r="WQ98" s="1241"/>
      <c r="WR98" s="1241"/>
      <c r="WS98" s="1241"/>
      <c r="WT98" s="1241"/>
      <c r="WU98" s="1241"/>
      <c r="WV98" s="1241"/>
      <c r="WW98" s="1241"/>
      <c r="WX98" s="1241"/>
      <c r="WY98" s="1241"/>
      <c r="WZ98" s="1241"/>
      <c r="XA98" s="1241"/>
      <c r="XB98" s="1241"/>
      <c r="XC98" s="1241"/>
      <c r="XD98" s="1241"/>
      <c r="XE98" s="1241"/>
      <c r="XF98" s="1241"/>
      <c r="XG98" s="1241"/>
      <c r="XH98" s="1241"/>
      <c r="XI98" s="1241"/>
      <c r="XJ98" s="1241"/>
      <c r="XK98" s="1241"/>
      <c r="XL98" s="1241"/>
      <c r="XM98" s="1241"/>
      <c r="XN98" s="1241"/>
      <c r="XO98" s="1241"/>
      <c r="XP98" s="1241"/>
      <c r="XQ98" s="1241"/>
      <c r="XR98" s="1241"/>
      <c r="XS98" s="1241"/>
      <c r="XT98" s="1241"/>
      <c r="XU98" s="1241"/>
      <c r="XV98" s="1241"/>
      <c r="XW98" s="1241"/>
      <c r="XX98" s="1241"/>
      <c r="XY98" s="1241"/>
      <c r="XZ98" s="1241"/>
      <c r="YA98" s="1241"/>
      <c r="YB98" s="1241"/>
      <c r="YC98" s="1241"/>
      <c r="YD98" s="1241"/>
      <c r="YE98" s="1241"/>
      <c r="YF98" s="1241"/>
      <c r="YG98" s="1241"/>
      <c r="YH98" s="1241"/>
      <c r="YI98" s="1241"/>
      <c r="YJ98" s="1241"/>
      <c r="YK98" s="1241"/>
      <c r="YL98" s="1241"/>
      <c r="YM98" s="1241"/>
      <c r="YN98" s="1241"/>
      <c r="YO98" s="1241"/>
      <c r="YP98" s="1241"/>
      <c r="YQ98" s="1241"/>
      <c r="YR98" s="1241"/>
      <c r="YS98" s="1241"/>
      <c r="YT98" s="1241"/>
      <c r="YU98" s="1241"/>
      <c r="YV98" s="1241"/>
      <c r="YW98" s="1241"/>
      <c r="YX98" s="1241"/>
      <c r="YY98" s="1241"/>
      <c r="YZ98" s="1241"/>
      <c r="ZA98" s="1241"/>
      <c r="ZB98" s="1241"/>
      <c r="ZC98" s="1241"/>
      <c r="ZD98" s="1241"/>
      <c r="ZE98" s="1241"/>
      <c r="ZF98" s="1241"/>
      <c r="ZG98" s="1241"/>
      <c r="ZH98" s="1241"/>
      <c r="ZI98" s="1241"/>
      <c r="ZJ98" s="1241"/>
      <c r="ZK98" s="1241"/>
      <c r="ZL98" s="1241"/>
      <c r="ZM98" s="1241"/>
      <c r="ZN98" s="1241"/>
      <c r="ZO98" s="1241"/>
      <c r="ZP98" s="1241"/>
      <c r="ZQ98" s="1241"/>
      <c r="ZR98" s="1241"/>
      <c r="ZS98" s="1241"/>
      <c r="ZT98" s="1241"/>
      <c r="ZU98" s="1241"/>
      <c r="ZV98" s="1241"/>
      <c r="ZW98" s="1241"/>
      <c r="ZX98" s="1241"/>
      <c r="ZY98" s="1241"/>
      <c r="ZZ98" s="1241"/>
      <c r="AAA98" s="1241"/>
      <c r="AAB98" s="1241"/>
      <c r="AAC98" s="1241"/>
      <c r="AAD98" s="1241"/>
      <c r="AAE98" s="1241"/>
      <c r="AAF98" s="1241"/>
      <c r="AAG98" s="1241"/>
      <c r="AAH98" s="1241"/>
      <c r="AAI98" s="1241"/>
      <c r="AAJ98" s="1241"/>
      <c r="AAK98" s="1241"/>
      <c r="AAL98" s="1241"/>
      <c r="AAM98" s="1241"/>
      <c r="AAN98" s="1241"/>
      <c r="AAO98" s="1241"/>
      <c r="AAP98" s="1241"/>
      <c r="AAQ98" s="1241"/>
      <c r="AAR98" s="1241"/>
      <c r="AAS98" s="1241"/>
      <c r="AAT98" s="1241"/>
      <c r="AAU98" s="1241"/>
      <c r="AAV98" s="1241"/>
      <c r="AAW98" s="1241"/>
      <c r="AAX98" s="1241"/>
      <c r="AAY98" s="1241"/>
      <c r="AAZ98" s="1241"/>
      <c r="ABA98" s="1241"/>
      <c r="ABB98" s="1241"/>
      <c r="ABC98" s="1241"/>
      <c r="ABD98" s="1241"/>
      <c r="ABE98" s="1241"/>
      <c r="ABF98" s="1241"/>
      <c r="ABG98" s="1241"/>
      <c r="ABH98" s="1241"/>
      <c r="ABI98" s="1241"/>
      <c r="ABJ98" s="1241"/>
      <c r="ABK98" s="1241"/>
      <c r="ABL98" s="1241"/>
      <c r="ABM98" s="1241"/>
      <c r="ABN98" s="1241"/>
      <c r="ABO98" s="1241"/>
      <c r="ABP98" s="1241"/>
      <c r="ABQ98" s="1241"/>
      <c r="ABR98" s="1241"/>
      <c r="ABS98" s="1241"/>
      <c r="ABT98" s="1241"/>
      <c r="ABU98" s="1241"/>
      <c r="ABV98" s="1241"/>
      <c r="ABW98" s="1241"/>
      <c r="ABX98" s="1241"/>
      <c r="ABY98" s="1241"/>
      <c r="ABZ98" s="1241"/>
      <c r="ACA98" s="1241"/>
      <c r="ACB98" s="1241"/>
      <c r="ACC98" s="1241"/>
      <c r="ACD98" s="1241"/>
      <c r="ACE98" s="1241"/>
      <c r="ACF98" s="1241"/>
      <c r="ACG98" s="1241"/>
      <c r="ACH98" s="1241"/>
      <c r="ACI98" s="1241"/>
      <c r="ACJ98" s="1241"/>
      <c r="ACK98" s="1241"/>
      <c r="ACL98" s="1241"/>
      <c r="ACM98" s="1241"/>
      <c r="ACN98" s="1241"/>
      <c r="ACO98" s="1241"/>
      <c r="ACP98" s="1241"/>
      <c r="ACQ98" s="1241"/>
      <c r="ACR98" s="1241"/>
      <c r="ACS98" s="1241"/>
      <c r="ACT98" s="1241"/>
      <c r="ACU98" s="1241"/>
      <c r="ACV98" s="1241"/>
      <c r="ACW98" s="1241"/>
      <c r="ACX98" s="1241"/>
      <c r="ACY98" s="1241"/>
      <c r="ACZ98" s="1241"/>
      <c r="ADA98" s="1241"/>
      <c r="ADB98" s="1241"/>
      <c r="ADC98" s="1241"/>
      <c r="ADD98" s="1241"/>
      <c r="ADE98" s="1241"/>
      <c r="ADF98" s="1241"/>
      <c r="ADG98" s="1241"/>
      <c r="ADH98" s="1241"/>
      <c r="ADI98" s="1241"/>
      <c r="ADJ98" s="1241"/>
      <c r="ADK98" s="1241"/>
      <c r="ADL98" s="1241"/>
      <c r="ADM98" s="1241"/>
      <c r="ADN98" s="1241"/>
      <c r="ADO98" s="1241"/>
      <c r="ADP98" s="1241"/>
      <c r="ADQ98" s="1241"/>
      <c r="ADR98" s="1241"/>
      <c r="ADS98" s="1241"/>
      <c r="ADT98" s="1241"/>
      <c r="ADU98" s="1241"/>
      <c r="ADV98" s="1241"/>
      <c r="ADW98" s="1241"/>
      <c r="ADX98" s="1241"/>
      <c r="ADY98" s="1241"/>
      <c r="ADZ98" s="1241"/>
      <c r="AEA98" s="1241"/>
      <c r="AEB98" s="1241"/>
      <c r="AEC98" s="1241"/>
      <c r="AED98" s="1241"/>
      <c r="AEE98" s="1241"/>
      <c r="AEF98" s="1241"/>
      <c r="AEG98" s="1241"/>
      <c r="AEH98" s="1241"/>
      <c r="AEI98" s="1241"/>
      <c r="AEJ98" s="1241"/>
      <c r="AEK98" s="1241"/>
      <c r="AEL98" s="1241"/>
      <c r="AEM98" s="1241"/>
      <c r="AEN98" s="1241"/>
      <c r="AEO98" s="1241"/>
      <c r="AEP98" s="1241"/>
      <c r="AEQ98" s="1241"/>
      <c r="AER98" s="1241"/>
      <c r="AES98" s="1241"/>
      <c r="AET98" s="1241"/>
      <c r="AEU98" s="1241"/>
      <c r="AEV98" s="1241"/>
      <c r="AEW98" s="1241"/>
      <c r="AEX98" s="1241"/>
      <c r="AEY98" s="1241"/>
      <c r="AEZ98" s="1241"/>
      <c r="AFA98" s="1241"/>
      <c r="AFB98" s="1241"/>
      <c r="AFC98" s="1241"/>
      <c r="AFD98" s="1241"/>
      <c r="AFE98" s="1241"/>
      <c r="AFF98" s="1241"/>
      <c r="AFG98" s="1241"/>
      <c r="AFH98" s="1241"/>
      <c r="AFI98" s="1241"/>
      <c r="AFJ98" s="1241"/>
      <c r="AFK98" s="1241"/>
      <c r="AFL98" s="1241"/>
      <c r="AFM98" s="1241"/>
      <c r="AFN98" s="1241"/>
      <c r="AFO98" s="1241"/>
      <c r="AFP98" s="1241"/>
      <c r="AFQ98" s="1241"/>
      <c r="AFR98" s="1241"/>
      <c r="AFS98" s="1241"/>
      <c r="AFT98" s="1241"/>
      <c r="AFU98" s="1241"/>
      <c r="AFV98" s="1241"/>
      <c r="AFW98" s="1241"/>
      <c r="AFX98" s="1241"/>
      <c r="AFY98" s="1241"/>
      <c r="AFZ98" s="1241"/>
      <c r="AGA98" s="1241"/>
      <c r="AGB98" s="1241"/>
      <c r="AGC98" s="1241"/>
      <c r="AGD98" s="1241"/>
      <c r="AGE98" s="1241"/>
      <c r="AGF98" s="1241"/>
      <c r="AGG98" s="1241"/>
      <c r="AGH98" s="1241"/>
      <c r="AGI98" s="1241"/>
      <c r="AGJ98" s="1241"/>
      <c r="AGK98" s="1241"/>
      <c r="AGL98" s="1241"/>
      <c r="AGM98" s="1241"/>
      <c r="AGN98" s="1241"/>
      <c r="AGO98" s="1241"/>
      <c r="AGP98" s="1241"/>
      <c r="AGQ98" s="1241"/>
      <c r="AGR98" s="1241"/>
      <c r="AGS98" s="1241"/>
      <c r="AGT98" s="1241"/>
      <c r="AGU98" s="1241"/>
      <c r="AGV98" s="1241"/>
      <c r="AGW98" s="1241"/>
      <c r="AGX98" s="1241"/>
      <c r="AGY98" s="1241"/>
      <c r="AGZ98" s="1241"/>
      <c r="AHA98" s="1241"/>
      <c r="AHB98" s="1241"/>
      <c r="AHC98" s="1241"/>
      <c r="AHD98" s="1241"/>
      <c r="AHE98" s="1241"/>
      <c r="AHF98" s="1241"/>
      <c r="AHG98" s="1241"/>
      <c r="AHH98" s="1241"/>
      <c r="AHI98" s="1241"/>
      <c r="AHJ98" s="1241"/>
      <c r="AHK98" s="1241"/>
      <c r="AHL98" s="1241"/>
      <c r="AHM98" s="1241"/>
      <c r="AHN98" s="1241"/>
      <c r="AHO98" s="1241"/>
      <c r="AHP98" s="1241"/>
      <c r="AHQ98" s="1241"/>
      <c r="AHR98" s="1241"/>
      <c r="AHS98" s="1241"/>
      <c r="AHT98" s="1241"/>
      <c r="AHU98" s="1241"/>
      <c r="AHV98" s="1241"/>
      <c r="AHW98" s="1241"/>
      <c r="AHX98" s="1241"/>
      <c r="AHY98" s="1241"/>
      <c r="AHZ98" s="1241"/>
      <c r="AIA98" s="1241"/>
      <c r="AIB98" s="1241"/>
      <c r="AIC98" s="1241"/>
      <c r="AID98" s="1241"/>
      <c r="AIE98" s="1241"/>
      <c r="AIF98" s="1241"/>
      <c r="AIG98" s="1241"/>
      <c r="AIH98" s="1241"/>
      <c r="AII98" s="1241"/>
      <c r="AIJ98" s="1241"/>
      <c r="AIK98" s="1241"/>
      <c r="AIL98" s="1241"/>
      <c r="AIM98" s="1241"/>
      <c r="AIN98" s="1241"/>
      <c r="AIO98" s="1241"/>
      <c r="AIP98" s="1241"/>
      <c r="AIQ98" s="1241"/>
      <c r="AIR98" s="1241"/>
      <c r="AIS98" s="1241"/>
      <c r="AIT98" s="1241"/>
      <c r="AIU98" s="1241"/>
      <c r="AIV98" s="1241"/>
      <c r="AIW98" s="1241"/>
      <c r="AIX98" s="1241"/>
      <c r="AIY98" s="1241"/>
      <c r="AIZ98" s="1241"/>
      <c r="AJA98" s="1241"/>
      <c r="AJB98" s="1241"/>
      <c r="AJC98" s="1241"/>
      <c r="AJD98" s="1241"/>
      <c r="AJE98" s="1241"/>
      <c r="AJF98" s="1241"/>
      <c r="AJG98" s="1241"/>
      <c r="AJH98" s="1241"/>
      <c r="AJI98" s="1241"/>
      <c r="AJJ98" s="1241"/>
      <c r="AJK98" s="1241"/>
      <c r="AJL98" s="1241"/>
      <c r="AJM98" s="1241"/>
      <c r="AJN98" s="1241"/>
      <c r="AJO98" s="1241"/>
      <c r="AJP98" s="1241"/>
      <c r="AJQ98" s="1241"/>
      <c r="AJR98" s="1241"/>
      <c r="AJS98" s="1241"/>
      <c r="AJT98" s="1241"/>
      <c r="AJU98" s="1241"/>
      <c r="AJV98" s="1241"/>
      <c r="AJW98" s="1241"/>
      <c r="AJX98" s="1241"/>
      <c r="AJY98" s="1241"/>
      <c r="AJZ98" s="1241"/>
      <c r="AKA98" s="1241"/>
      <c r="AKB98" s="1241"/>
      <c r="AKC98" s="1241"/>
      <c r="AKD98" s="1241"/>
      <c r="AKE98" s="1241"/>
      <c r="AKF98" s="1241"/>
      <c r="AKG98" s="1241"/>
      <c r="AKH98" s="1241"/>
      <c r="AKI98" s="1241"/>
      <c r="AKJ98" s="1241"/>
      <c r="AKK98" s="1241"/>
      <c r="AKL98" s="1241"/>
      <c r="AKM98" s="1241"/>
      <c r="AKN98" s="1241"/>
      <c r="AKO98" s="1241"/>
      <c r="AKP98" s="1241"/>
      <c r="AKQ98" s="1241"/>
      <c r="AKR98" s="1241"/>
      <c r="AKS98" s="1241"/>
      <c r="AKT98" s="1241"/>
      <c r="AKU98" s="1241"/>
      <c r="AKV98" s="1241"/>
      <c r="AKW98" s="1241"/>
      <c r="AKX98" s="1241"/>
      <c r="AKY98" s="1241"/>
      <c r="AKZ98" s="1241"/>
      <c r="ALA98" s="1241"/>
      <c r="ALB98" s="1241"/>
      <c r="ALC98" s="1241"/>
      <c r="ALD98" s="1241"/>
      <c r="ALE98" s="1241"/>
      <c r="ALF98" s="1241"/>
      <c r="ALG98" s="1241"/>
      <c r="ALH98" s="1241"/>
      <c r="ALI98" s="1241"/>
      <c r="ALJ98" s="1241"/>
      <c r="ALK98" s="1241"/>
      <c r="ALL98" s="1241"/>
      <c r="ALM98" s="1241"/>
      <c r="ALN98" s="1241"/>
      <c r="ALO98" s="1241"/>
      <c r="ALP98" s="1241"/>
      <c r="ALQ98" s="1241"/>
      <c r="ALR98" s="1241"/>
      <c r="ALS98" s="1241"/>
      <c r="ALT98" s="1241"/>
      <c r="ALU98" s="1241"/>
      <c r="ALV98" s="1241"/>
      <c r="ALW98" s="1241"/>
      <c r="ALX98" s="1241"/>
      <c r="ALY98" s="1241"/>
      <c r="ALZ98" s="1241"/>
      <c r="AMA98" s="1241"/>
      <c r="AMB98" s="1241"/>
      <c r="AMC98" s="1241"/>
      <c r="AMD98" s="1241"/>
      <c r="AME98" s="1241"/>
      <c r="AMF98" s="1241"/>
      <c r="AMG98" s="1241"/>
      <c r="AMH98" s="1241"/>
      <c r="AMI98" s="1241"/>
      <c r="AMJ98" s="1241"/>
      <c r="AMK98" s="1241"/>
      <c r="AML98" s="1241"/>
      <c r="AMM98" s="1241"/>
      <c r="AMN98" s="1241"/>
      <c r="AMO98" s="1241"/>
      <c r="AMP98" s="1241"/>
      <c r="AMQ98" s="1241"/>
      <c r="AMR98" s="1241"/>
      <c r="AMS98" s="1241"/>
      <c r="AMT98" s="1241"/>
      <c r="AMU98" s="1241"/>
      <c r="AMV98" s="1241"/>
      <c r="AMW98" s="1241"/>
      <c r="AMX98" s="1241"/>
      <c r="AMY98" s="1241"/>
      <c r="AMZ98" s="1241"/>
      <c r="ANA98" s="1241"/>
      <c r="ANB98" s="1241"/>
      <c r="ANC98" s="1241"/>
      <c r="AND98" s="1241"/>
      <c r="ANE98" s="1241"/>
      <c r="ANF98" s="1241"/>
      <c r="ANG98" s="1241"/>
      <c r="ANH98" s="1241"/>
      <c r="ANI98" s="1241"/>
      <c r="ANJ98" s="1241"/>
      <c r="ANK98" s="1241"/>
      <c r="ANL98" s="1241"/>
      <c r="ANM98" s="1241"/>
      <c r="ANN98" s="1241"/>
      <c r="ANO98" s="1241"/>
      <c r="ANP98" s="1241"/>
      <c r="ANQ98" s="1241"/>
      <c r="ANR98" s="1241"/>
      <c r="ANS98" s="1241"/>
      <c r="ANT98" s="1241"/>
      <c r="ANU98" s="1241"/>
      <c r="ANV98" s="1241"/>
      <c r="ANW98" s="1241"/>
      <c r="ANX98" s="1241"/>
      <c r="ANY98" s="1241"/>
      <c r="ANZ98" s="1241"/>
      <c r="AOA98" s="1241"/>
      <c r="AOB98" s="1241"/>
      <c r="AOC98" s="1241"/>
      <c r="AOD98" s="1241"/>
      <c r="AOE98" s="1241"/>
      <c r="AOF98" s="1241"/>
      <c r="AOG98" s="1241"/>
      <c r="AOH98" s="1241"/>
      <c r="AOI98" s="1241"/>
      <c r="AOJ98" s="1241"/>
      <c r="AOK98" s="1241"/>
      <c r="AOL98" s="1241"/>
      <c r="AOM98" s="1241"/>
      <c r="AON98" s="1241"/>
      <c r="AOO98" s="1241"/>
      <c r="AOP98" s="1241"/>
      <c r="AOQ98" s="1241"/>
      <c r="AOR98" s="1241"/>
      <c r="AOS98" s="1241"/>
      <c r="AOT98" s="1241"/>
      <c r="AOU98" s="1241"/>
      <c r="AOV98" s="1241"/>
      <c r="AOW98" s="1241"/>
      <c r="AOX98" s="1241"/>
      <c r="AOY98" s="1241"/>
      <c r="AOZ98" s="1241"/>
      <c r="APA98" s="1241"/>
      <c r="APB98" s="1241"/>
      <c r="APC98" s="1241"/>
      <c r="APD98" s="1241"/>
      <c r="APE98" s="1241"/>
      <c r="APF98" s="1241"/>
      <c r="APG98" s="1241"/>
      <c r="APH98" s="1241"/>
      <c r="API98" s="1241"/>
      <c r="APJ98" s="1241"/>
      <c r="APK98" s="1241"/>
      <c r="APL98" s="1241"/>
      <c r="APM98" s="1241"/>
      <c r="APN98" s="1241"/>
      <c r="APO98" s="1241"/>
      <c r="APP98" s="1241"/>
      <c r="APQ98" s="1241"/>
      <c r="APR98" s="1241"/>
      <c r="APS98" s="1241"/>
      <c r="APT98" s="1241"/>
      <c r="APU98" s="1241"/>
      <c r="APV98" s="1241"/>
      <c r="APW98" s="1241"/>
      <c r="APX98" s="1241"/>
      <c r="APY98" s="1241"/>
      <c r="APZ98" s="1241"/>
      <c r="AQA98" s="1241"/>
      <c r="AQB98" s="1241"/>
      <c r="AQC98" s="1241"/>
      <c r="AQD98" s="1241"/>
      <c r="AQE98" s="1241"/>
      <c r="AQF98" s="1241"/>
      <c r="AQG98" s="1241"/>
      <c r="AQH98" s="1241"/>
      <c r="AQI98" s="1241"/>
      <c r="AQJ98" s="1241"/>
      <c r="AQK98" s="1241"/>
      <c r="AQL98" s="1241"/>
      <c r="AQM98" s="1241"/>
      <c r="AQN98" s="1241"/>
      <c r="AQO98" s="1241"/>
      <c r="AQP98" s="1241"/>
      <c r="AQQ98" s="1241"/>
      <c r="AQR98" s="1241"/>
      <c r="AQS98" s="1241"/>
      <c r="AQT98" s="1241"/>
      <c r="AQU98" s="1241"/>
      <c r="AQV98" s="1241"/>
      <c r="AQW98" s="1241"/>
      <c r="AQX98" s="1241"/>
      <c r="AQY98" s="1241"/>
      <c r="AQZ98" s="1241"/>
      <c r="ARA98" s="1241"/>
      <c r="ARB98" s="1241"/>
      <c r="ARC98" s="1241"/>
      <c r="ARD98" s="1241"/>
      <c r="ARE98" s="1241"/>
      <c r="ARF98" s="1241"/>
      <c r="ARG98" s="1241"/>
      <c r="ARH98" s="1241"/>
      <c r="ARI98" s="1241"/>
      <c r="ARJ98" s="1241"/>
      <c r="ARK98" s="1241"/>
      <c r="ARL98" s="1241"/>
      <c r="ARM98" s="1241"/>
      <c r="ARN98" s="1241"/>
      <c r="ARO98" s="1241"/>
      <c r="ARP98" s="1241"/>
      <c r="ARQ98" s="1241"/>
      <c r="ARR98" s="1241"/>
      <c r="ARS98" s="1241"/>
      <c r="ART98" s="1241"/>
      <c r="ARU98" s="1241"/>
      <c r="ARV98" s="1241"/>
      <c r="ARW98" s="1241"/>
      <c r="ARX98" s="1241"/>
      <c r="ARY98" s="1241"/>
      <c r="ARZ98" s="1241"/>
      <c r="ASA98" s="1241"/>
      <c r="ASB98" s="1241"/>
      <c r="ASC98" s="1241"/>
      <c r="ASD98" s="1241"/>
      <c r="ASE98" s="1241"/>
      <c r="ASF98" s="1241"/>
      <c r="ASG98" s="1241"/>
      <c r="ASH98" s="1241"/>
      <c r="ASI98" s="1241"/>
      <c r="ASJ98" s="1241"/>
      <c r="ASK98" s="1241"/>
      <c r="ASL98" s="1241"/>
      <c r="ASM98" s="1241"/>
      <c r="ASN98" s="1241"/>
      <c r="ASO98" s="1241"/>
      <c r="ASP98" s="1241"/>
      <c r="ASQ98" s="1241"/>
      <c r="ASR98" s="1241"/>
      <c r="ASS98" s="1241"/>
      <c r="AST98" s="1241"/>
      <c r="ASU98" s="1241"/>
      <c r="ASV98" s="1241"/>
      <c r="ASW98" s="1241"/>
      <c r="ASX98" s="1241"/>
      <c r="ASY98" s="1241"/>
      <c r="ASZ98" s="1241"/>
      <c r="ATA98" s="1241"/>
      <c r="ATB98" s="1241"/>
      <c r="ATC98" s="1241"/>
      <c r="ATD98" s="1241"/>
      <c r="ATE98" s="1241"/>
      <c r="ATF98" s="1241"/>
      <c r="ATG98" s="1241"/>
      <c r="ATH98" s="1241"/>
      <c r="ATI98" s="1241"/>
      <c r="ATJ98" s="1241"/>
      <c r="ATK98" s="1241"/>
      <c r="ATL98" s="1241"/>
      <c r="ATM98" s="1241"/>
      <c r="ATN98" s="1241"/>
      <c r="ATO98" s="1241"/>
      <c r="ATP98" s="1241"/>
      <c r="ATQ98" s="1241"/>
      <c r="ATR98" s="1241"/>
      <c r="ATS98" s="1241"/>
      <c r="ATT98" s="1241"/>
      <c r="ATU98" s="1241"/>
      <c r="ATV98" s="1241"/>
      <c r="ATW98" s="1241"/>
      <c r="ATX98" s="1241"/>
      <c r="ATY98" s="1241"/>
      <c r="ATZ98" s="1241"/>
      <c r="AUA98" s="1241"/>
      <c r="AUB98" s="1241"/>
      <c r="AUC98" s="1241"/>
      <c r="AUD98" s="1241"/>
      <c r="AUE98" s="1241"/>
      <c r="AUF98" s="1241"/>
      <c r="AUG98" s="1241"/>
      <c r="AUH98" s="1241"/>
      <c r="AUI98" s="1241"/>
      <c r="AUJ98" s="1241"/>
      <c r="AUK98" s="1241"/>
      <c r="AUL98" s="1241"/>
      <c r="AUM98" s="1241"/>
      <c r="AUN98" s="1241"/>
      <c r="AUO98" s="1241"/>
      <c r="AUP98" s="1241"/>
      <c r="AUQ98" s="1241"/>
      <c r="AUR98" s="1241"/>
      <c r="AUS98" s="1241"/>
      <c r="AUT98" s="1241"/>
      <c r="AUU98" s="1241"/>
      <c r="AUV98" s="1241"/>
      <c r="AUW98" s="1241"/>
      <c r="AUX98" s="1241"/>
      <c r="AUY98" s="1241"/>
      <c r="AUZ98" s="1241"/>
      <c r="AVA98" s="1241"/>
      <c r="AVB98" s="1241"/>
      <c r="AVC98" s="1241"/>
      <c r="AVD98" s="1241"/>
      <c r="AVE98" s="1241"/>
      <c r="AVF98" s="1241"/>
      <c r="AVG98" s="1241"/>
      <c r="AVH98" s="1241"/>
      <c r="AVI98" s="1241"/>
      <c r="AVJ98" s="1241"/>
      <c r="AVK98" s="1241"/>
      <c r="AVL98" s="1241"/>
      <c r="AVM98" s="1241"/>
      <c r="AVN98" s="1241"/>
      <c r="AVO98" s="1241"/>
      <c r="AVP98" s="1241"/>
      <c r="AVQ98" s="1241"/>
      <c r="AVR98" s="1241"/>
      <c r="AVS98" s="1241"/>
      <c r="AVT98" s="1241"/>
      <c r="AVU98" s="1241"/>
      <c r="AVV98" s="1241"/>
      <c r="AVW98" s="1241"/>
      <c r="AVX98" s="1241"/>
      <c r="AVY98" s="1241"/>
      <c r="AVZ98" s="1241"/>
      <c r="AWA98" s="1241"/>
      <c r="AWB98" s="1241"/>
      <c r="AWC98" s="1241"/>
      <c r="AWD98" s="1241"/>
      <c r="AWE98" s="1241"/>
      <c r="AWF98" s="1241"/>
      <c r="AWG98" s="1241"/>
      <c r="AWH98" s="1241"/>
      <c r="AWI98" s="1241"/>
      <c r="AWJ98" s="1241"/>
      <c r="AWK98" s="1241"/>
      <c r="AWL98" s="1241"/>
      <c r="AWM98" s="1241"/>
      <c r="AWN98" s="1241"/>
      <c r="AWO98" s="1241"/>
      <c r="AWP98" s="1241"/>
      <c r="AWQ98" s="1241"/>
      <c r="AWR98" s="1241"/>
      <c r="AWS98" s="1241"/>
      <c r="AWT98" s="1241"/>
      <c r="AWU98" s="1241"/>
      <c r="AWV98" s="1241"/>
      <c r="AWW98" s="1241"/>
      <c r="AWX98" s="1241"/>
      <c r="AWY98" s="1241"/>
      <c r="AWZ98" s="1241"/>
      <c r="AXA98" s="1241"/>
      <c r="AXB98" s="1241"/>
      <c r="AXC98" s="1241"/>
      <c r="AXD98" s="1241"/>
      <c r="AXE98" s="1241"/>
      <c r="AXF98" s="1241"/>
      <c r="AXG98" s="1241"/>
      <c r="AXH98" s="1241"/>
      <c r="AXI98" s="1241"/>
      <c r="AXJ98" s="1241"/>
      <c r="AXK98" s="1241"/>
      <c r="AXL98" s="1241"/>
      <c r="AXM98" s="1241"/>
      <c r="AXN98" s="1241"/>
      <c r="AXO98" s="1241"/>
      <c r="AXP98" s="1241"/>
      <c r="AXQ98" s="1241"/>
      <c r="AXR98" s="1241"/>
      <c r="AXS98" s="1241"/>
      <c r="AXT98" s="1241"/>
      <c r="AXU98" s="1241"/>
      <c r="AXV98" s="1241"/>
      <c r="AXW98" s="1241"/>
      <c r="AXX98" s="1241"/>
      <c r="AXY98" s="1241"/>
      <c r="AXZ98" s="1241"/>
      <c r="AYA98" s="1241"/>
      <c r="AYB98" s="1241"/>
      <c r="AYC98" s="1241"/>
      <c r="AYD98" s="1241"/>
      <c r="AYE98" s="1241"/>
      <c r="AYF98" s="1241"/>
      <c r="AYG98" s="1241"/>
      <c r="AYH98" s="1241"/>
      <c r="AYI98" s="1241"/>
      <c r="AYJ98" s="1241"/>
      <c r="AYK98" s="1241"/>
      <c r="AYL98" s="1241"/>
      <c r="AYM98" s="1241"/>
      <c r="AYN98" s="1241"/>
      <c r="AYO98" s="1241"/>
      <c r="AYP98" s="1241"/>
      <c r="AYQ98" s="1241"/>
      <c r="AYR98" s="1241"/>
      <c r="AYS98" s="1241"/>
      <c r="AYT98" s="1241"/>
      <c r="AYU98" s="1241"/>
      <c r="AYV98" s="1241"/>
      <c r="AYW98" s="1241"/>
      <c r="AYX98" s="1241"/>
      <c r="AYY98" s="1241"/>
      <c r="AYZ98" s="1241"/>
      <c r="AZA98" s="1241"/>
      <c r="AZB98" s="1241"/>
      <c r="AZC98" s="1241"/>
      <c r="AZD98" s="1241"/>
      <c r="AZE98" s="1241"/>
      <c r="AZF98" s="1241"/>
      <c r="AZG98" s="1241"/>
      <c r="AZH98" s="1241"/>
      <c r="AZI98" s="1241"/>
      <c r="AZJ98" s="1241"/>
      <c r="AZK98" s="1241"/>
      <c r="AZL98" s="1241"/>
      <c r="AZM98" s="1241"/>
      <c r="AZN98" s="1241"/>
      <c r="AZO98" s="1241"/>
      <c r="AZP98" s="1241"/>
      <c r="AZQ98" s="1241"/>
      <c r="AZR98" s="1241"/>
      <c r="AZS98" s="1241"/>
      <c r="AZT98" s="1241"/>
      <c r="AZU98" s="1241"/>
      <c r="AZV98" s="1241"/>
      <c r="AZW98" s="1241"/>
      <c r="AZX98" s="1241"/>
      <c r="AZY98" s="1241"/>
      <c r="AZZ98" s="1241"/>
      <c r="BAA98" s="1241"/>
      <c r="BAB98" s="1241"/>
      <c r="BAC98" s="1241"/>
      <c r="BAD98" s="1241"/>
      <c r="BAE98" s="1241"/>
      <c r="BAF98" s="1241"/>
      <c r="BAG98" s="1241"/>
      <c r="BAH98" s="1241"/>
      <c r="BAI98" s="1241"/>
      <c r="BAJ98" s="1241"/>
      <c r="BAK98" s="1241"/>
      <c r="BAL98" s="1241"/>
      <c r="BAM98" s="1241"/>
      <c r="BAN98" s="1241"/>
      <c r="BAO98" s="1241"/>
      <c r="BAP98" s="1241"/>
      <c r="BAQ98" s="1241"/>
      <c r="BAR98" s="1241"/>
      <c r="BAS98" s="1241"/>
      <c r="BAT98" s="1241"/>
      <c r="BAU98" s="1241"/>
      <c r="BAV98" s="1241"/>
      <c r="BAW98" s="1241"/>
      <c r="BAX98" s="1241"/>
      <c r="BAY98" s="1241"/>
      <c r="BAZ98" s="1241"/>
      <c r="BBA98" s="1241"/>
      <c r="BBB98" s="1241"/>
      <c r="BBC98" s="1241"/>
      <c r="BBD98" s="1241"/>
      <c r="BBE98" s="1241"/>
      <c r="BBF98" s="1241"/>
      <c r="BBG98" s="1241"/>
      <c r="BBH98" s="1241"/>
      <c r="BBI98" s="1241"/>
      <c r="BBJ98" s="1241"/>
      <c r="BBK98" s="1241"/>
      <c r="BBL98" s="1241"/>
      <c r="BBM98" s="1241"/>
      <c r="BBN98" s="1241"/>
      <c r="BBO98" s="1241"/>
      <c r="BBP98" s="1241"/>
      <c r="BBQ98" s="1241"/>
      <c r="BBR98" s="1241"/>
      <c r="BBS98" s="1241"/>
      <c r="BBT98" s="1241"/>
      <c r="BBU98" s="1241"/>
      <c r="BBV98" s="1241"/>
      <c r="BBW98" s="1241"/>
      <c r="BBX98" s="1241"/>
      <c r="BBY98" s="1241"/>
      <c r="BBZ98" s="1241"/>
      <c r="BCA98" s="1241"/>
      <c r="BCB98" s="1241"/>
      <c r="BCC98" s="1241"/>
      <c r="BCD98" s="1241"/>
      <c r="BCE98" s="1241"/>
      <c r="BCF98" s="1241"/>
      <c r="BCG98" s="1241"/>
      <c r="BCH98" s="1241"/>
      <c r="BCI98" s="1241"/>
      <c r="BCJ98" s="1241"/>
      <c r="BCK98" s="1241"/>
      <c r="BCL98" s="1241"/>
      <c r="BCM98" s="1241"/>
      <c r="BCN98" s="1241"/>
      <c r="BCO98" s="1241"/>
      <c r="BCP98" s="1241"/>
      <c r="BCQ98" s="1241"/>
      <c r="BCR98" s="1241"/>
      <c r="BCS98" s="1241"/>
      <c r="BCT98" s="1241"/>
      <c r="BCU98" s="1241"/>
      <c r="BCV98" s="1241"/>
      <c r="BCW98" s="1241"/>
      <c r="BCX98" s="1241"/>
      <c r="BCY98" s="1241"/>
      <c r="BCZ98" s="1241"/>
      <c r="BDA98" s="1241"/>
      <c r="BDB98" s="1241"/>
      <c r="BDC98" s="1241"/>
      <c r="BDD98" s="1241"/>
      <c r="BDE98" s="1241"/>
      <c r="BDF98" s="1241"/>
      <c r="BDG98" s="1241"/>
      <c r="BDH98" s="1241"/>
      <c r="BDI98" s="1241"/>
      <c r="BDJ98" s="1241"/>
      <c r="BDK98" s="1241"/>
      <c r="BDL98" s="1241"/>
      <c r="BDM98" s="1241"/>
      <c r="BDN98" s="1241"/>
      <c r="BDO98" s="1241"/>
      <c r="BDP98" s="1241"/>
      <c r="BDQ98" s="1241"/>
      <c r="BDR98" s="1241"/>
      <c r="BDS98" s="1241"/>
      <c r="BDT98" s="1241"/>
      <c r="BDU98" s="1241"/>
      <c r="BDV98" s="1241"/>
      <c r="BDW98" s="1241"/>
      <c r="BDX98" s="1241"/>
      <c r="BDY98" s="1241"/>
      <c r="BDZ98" s="1241"/>
      <c r="BEA98" s="1241"/>
      <c r="BEB98" s="1241"/>
      <c r="BEC98" s="1241"/>
      <c r="BED98" s="1241"/>
      <c r="BEE98" s="1241"/>
      <c r="BEF98" s="1241"/>
      <c r="BEG98" s="1241"/>
      <c r="BEH98" s="1241"/>
      <c r="BEI98" s="1241"/>
      <c r="BEJ98" s="1241"/>
      <c r="BEK98" s="1241"/>
      <c r="BEL98" s="1241"/>
      <c r="BEM98" s="1241"/>
      <c r="BEN98" s="1241"/>
      <c r="BEO98" s="1241"/>
      <c r="BEP98" s="1241"/>
      <c r="BEQ98" s="1241"/>
      <c r="BER98" s="1241"/>
      <c r="BES98" s="1241"/>
      <c r="BET98" s="1241"/>
      <c r="BEU98" s="1241"/>
      <c r="BEV98" s="1241"/>
      <c r="BEW98" s="1241"/>
      <c r="BEX98" s="1241"/>
      <c r="BEY98" s="1241"/>
      <c r="BEZ98" s="1241"/>
      <c r="BFA98" s="1241"/>
      <c r="BFB98" s="1241"/>
      <c r="BFC98" s="1241"/>
      <c r="BFD98" s="1241"/>
      <c r="BFE98" s="1241"/>
      <c r="BFF98" s="1241"/>
      <c r="BFG98" s="1241"/>
      <c r="BFH98" s="1241"/>
      <c r="BFI98" s="1241"/>
      <c r="BFJ98" s="1241"/>
      <c r="BFK98" s="1241"/>
      <c r="BFL98" s="1241"/>
      <c r="BFM98" s="1241"/>
      <c r="BFN98" s="1241"/>
      <c r="BFO98" s="1241"/>
      <c r="BFP98" s="1241"/>
      <c r="BFQ98" s="1241"/>
      <c r="BFR98" s="1241"/>
      <c r="BFS98" s="1241"/>
      <c r="BFT98" s="1241"/>
      <c r="BFU98" s="1241"/>
      <c r="BFV98" s="1241"/>
      <c r="BFW98" s="1241"/>
      <c r="BFX98" s="1241"/>
      <c r="BFY98" s="1241"/>
      <c r="BFZ98" s="1241"/>
      <c r="BGA98" s="1241"/>
      <c r="BGB98" s="1241"/>
      <c r="BGC98" s="1241"/>
      <c r="BGD98" s="1241"/>
      <c r="BGE98" s="1241"/>
      <c r="BGF98" s="1241"/>
      <c r="BGG98" s="1241"/>
      <c r="BGH98" s="1241"/>
      <c r="BGI98" s="1241"/>
      <c r="BGJ98" s="1241"/>
      <c r="BGK98" s="1241"/>
      <c r="BGL98" s="1241"/>
      <c r="BGM98" s="1241"/>
      <c r="BGN98" s="1241"/>
      <c r="BGO98" s="1241"/>
      <c r="BGP98" s="1241"/>
      <c r="BGQ98" s="1241"/>
      <c r="BGR98" s="1241"/>
      <c r="BGS98" s="1241"/>
      <c r="BGT98" s="1241"/>
      <c r="BGU98" s="1241"/>
      <c r="BGV98" s="1241"/>
      <c r="BGW98" s="1241"/>
      <c r="BGX98" s="1241"/>
      <c r="BGY98" s="1241"/>
      <c r="BGZ98" s="1241"/>
      <c r="BHA98" s="1241"/>
      <c r="BHB98" s="1241"/>
      <c r="BHC98" s="1241"/>
      <c r="BHD98" s="1241"/>
      <c r="BHE98" s="1241"/>
      <c r="BHF98" s="1241"/>
      <c r="BHG98" s="1241"/>
      <c r="BHH98" s="1241"/>
      <c r="BHI98" s="1241"/>
      <c r="BHJ98" s="1241"/>
      <c r="BHK98" s="1241"/>
      <c r="BHL98" s="1241"/>
      <c r="BHM98" s="1241"/>
      <c r="BHN98" s="1241"/>
      <c r="BHO98" s="1241"/>
      <c r="BHP98" s="1241"/>
      <c r="BHQ98" s="1241"/>
      <c r="BHR98" s="1241"/>
      <c r="BHS98" s="1241"/>
      <c r="BHT98" s="1241"/>
      <c r="BHU98" s="1241"/>
      <c r="BHV98" s="1241"/>
      <c r="BHW98" s="1241"/>
      <c r="BHX98" s="1241"/>
      <c r="BHY98" s="1241"/>
      <c r="BHZ98" s="1241"/>
      <c r="BIA98" s="1241"/>
      <c r="BIB98" s="1241"/>
      <c r="BIC98" s="1241"/>
      <c r="BID98" s="1241"/>
      <c r="BIE98" s="1241"/>
      <c r="BIF98" s="1241"/>
      <c r="BIG98" s="1241"/>
      <c r="BIH98" s="1241"/>
      <c r="BII98" s="1241"/>
      <c r="BIJ98" s="1241"/>
      <c r="BIK98" s="1241"/>
      <c r="BIL98" s="1241"/>
      <c r="BIM98" s="1241"/>
      <c r="BIN98" s="1241"/>
      <c r="BIO98" s="1241"/>
      <c r="BIP98" s="1241"/>
      <c r="BIQ98" s="1241"/>
      <c r="BIR98" s="1241"/>
      <c r="BIS98" s="1241"/>
      <c r="BIT98" s="1241"/>
      <c r="BIU98" s="1241"/>
      <c r="BIV98" s="1241"/>
      <c r="BIW98" s="1241"/>
      <c r="BIX98" s="1241"/>
      <c r="BIY98" s="1241"/>
      <c r="BIZ98" s="1241"/>
      <c r="BJA98" s="1241"/>
      <c r="BJB98" s="1241"/>
      <c r="BJC98" s="1241"/>
      <c r="BJD98" s="1241"/>
      <c r="BJE98" s="1241"/>
      <c r="BJF98" s="1241"/>
      <c r="BJG98" s="1241"/>
      <c r="BJH98" s="1241"/>
      <c r="BJI98" s="1241"/>
      <c r="BJJ98" s="1241"/>
      <c r="BJK98" s="1241"/>
      <c r="BJL98" s="1241"/>
      <c r="BJM98" s="1241"/>
      <c r="BJN98" s="1241"/>
      <c r="BJO98" s="1241"/>
      <c r="BJP98" s="1241"/>
      <c r="BJQ98" s="1241"/>
      <c r="BJR98" s="1241"/>
      <c r="BJS98" s="1241"/>
      <c r="BJT98" s="1241"/>
      <c r="BJU98" s="1241"/>
      <c r="BJV98" s="1241"/>
      <c r="BJW98" s="1241"/>
      <c r="BJX98" s="1241"/>
      <c r="BJY98" s="1241"/>
      <c r="BJZ98" s="1241"/>
      <c r="BKA98" s="1241"/>
      <c r="BKB98" s="1241"/>
      <c r="BKC98" s="1241"/>
      <c r="BKD98" s="1241"/>
      <c r="BKE98" s="1241"/>
      <c r="BKF98" s="1241"/>
      <c r="BKG98" s="1241"/>
      <c r="BKH98" s="1241"/>
      <c r="BKI98" s="1241"/>
      <c r="BKJ98" s="1241"/>
      <c r="BKK98" s="1241"/>
      <c r="BKL98" s="1241"/>
      <c r="BKM98" s="1241"/>
      <c r="BKN98" s="1241"/>
      <c r="BKO98" s="1241"/>
      <c r="BKP98" s="1241"/>
      <c r="BKQ98" s="1241"/>
      <c r="BKR98" s="1241"/>
      <c r="BKS98" s="1241"/>
      <c r="BKT98" s="1241"/>
      <c r="BKU98" s="1241"/>
      <c r="BKV98" s="1241"/>
      <c r="BKW98" s="1241"/>
      <c r="BKX98" s="1241"/>
      <c r="BKY98" s="1241"/>
      <c r="BKZ98" s="1241"/>
      <c r="BLA98" s="1241"/>
      <c r="BLB98" s="1241"/>
      <c r="BLC98" s="1241"/>
      <c r="BLD98" s="1241"/>
      <c r="BLE98" s="1241"/>
      <c r="BLF98" s="1241"/>
      <c r="BLG98" s="1241"/>
      <c r="BLH98" s="1241"/>
      <c r="BLI98" s="1241"/>
      <c r="BLJ98" s="1241"/>
      <c r="BLK98" s="1241"/>
      <c r="BLL98" s="1241"/>
      <c r="BLM98" s="1241"/>
      <c r="BLN98" s="1241"/>
      <c r="BLO98" s="1241"/>
      <c r="BLP98" s="1241"/>
      <c r="BLQ98" s="1241"/>
      <c r="BLR98" s="1241"/>
      <c r="BLS98" s="1241"/>
      <c r="BLT98" s="1241"/>
      <c r="BLU98" s="1241"/>
      <c r="BLV98" s="1241"/>
      <c r="BLW98" s="1241"/>
      <c r="BLX98" s="1241"/>
      <c r="BLY98" s="1241"/>
      <c r="BLZ98" s="1241"/>
      <c r="BMA98" s="1241"/>
      <c r="BMB98" s="1241"/>
      <c r="BMC98" s="1241"/>
      <c r="BMD98" s="1241"/>
      <c r="BME98" s="1241"/>
      <c r="BMF98" s="1241"/>
      <c r="BMG98" s="1241"/>
      <c r="BMH98" s="1241"/>
      <c r="BMI98" s="1241"/>
      <c r="BMJ98" s="1241"/>
      <c r="BMK98" s="1241"/>
      <c r="BML98" s="1241"/>
      <c r="BMM98" s="1241"/>
      <c r="BMN98" s="1241"/>
      <c r="BMO98" s="1241"/>
      <c r="BMP98" s="1241"/>
      <c r="BMQ98" s="1241"/>
      <c r="BMR98" s="1241"/>
      <c r="BMS98" s="1241"/>
      <c r="BMT98" s="1241"/>
      <c r="BMU98" s="1241"/>
      <c r="BMV98" s="1241"/>
      <c r="BMW98" s="1241"/>
      <c r="BMX98" s="1241"/>
      <c r="BMY98" s="1241"/>
      <c r="BMZ98" s="1241"/>
      <c r="BNA98" s="1241"/>
      <c r="BNB98" s="1241"/>
      <c r="BNC98" s="1241"/>
      <c r="BND98" s="1241"/>
      <c r="BNE98" s="1241"/>
      <c r="BNF98" s="1241"/>
      <c r="BNG98" s="1241"/>
      <c r="BNH98" s="1241"/>
      <c r="BNI98" s="1241"/>
      <c r="BNJ98" s="1241"/>
      <c r="BNK98" s="1241"/>
      <c r="BNL98" s="1241"/>
      <c r="BNM98" s="1241"/>
      <c r="BNN98" s="1241"/>
      <c r="BNO98" s="1241"/>
      <c r="BNP98" s="1241"/>
      <c r="BNQ98" s="1241"/>
      <c r="BNR98" s="1241"/>
      <c r="BNS98" s="1241"/>
      <c r="BNT98" s="1241"/>
      <c r="BNU98" s="1241"/>
      <c r="BNV98" s="1241"/>
      <c r="BNW98" s="1241"/>
      <c r="BNX98" s="1241"/>
      <c r="BNY98" s="1241"/>
      <c r="BNZ98" s="1241"/>
      <c r="BOA98" s="1241"/>
      <c r="BOB98" s="1241"/>
      <c r="BOC98" s="1241"/>
      <c r="BOD98" s="1241"/>
      <c r="BOE98" s="1241"/>
      <c r="BOF98" s="1241"/>
      <c r="BOG98" s="1241"/>
      <c r="BOH98" s="1241"/>
      <c r="BOI98" s="1241"/>
      <c r="BOJ98" s="1241"/>
      <c r="BOK98" s="1241"/>
      <c r="BOL98" s="1241"/>
      <c r="BOM98" s="1241"/>
      <c r="BON98" s="1241"/>
      <c r="BOO98" s="1241"/>
      <c r="BOP98" s="1241"/>
      <c r="BOQ98" s="1241"/>
      <c r="BOR98" s="1241"/>
      <c r="BOS98" s="1241"/>
      <c r="BOT98" s="1241"/>
      <c r="BOU98" s="1241"/>
      <c r="BOV98" s="1241"/>
      <c r="BOW98" s="1241"/>
      <c r="BOX98" s="1241"/>
      <c r="BOY98" s="1241"/>
      <c r="BOZ98" s="1241"/>
      <c r="BPA98" s="1241"/>
      <c r="BPB98" s="1241"/>
      <c r="BPC98" s="1241"/>
      <c r="BPD98" s="1241"/>
      <c r="BPE98" s="1241"/>
      <c r="BPF98" s="1241"/>
      <c r="BPG98" s="1241"/>
      <c r="BPH98" s="1241"/>
      <c r="BPI98" s="1241"/>
      <c r="BPJ98" s="1241"/>
      <c r="BPK98" s="1241"/>
      <c r="BPL98" s="1241"/>
      <c r="BPM98" s="1241"/>
      <c r="BPN98" s="1241"/>
      <c r="BPO98" s="1241"/>
      <c r="BPP98" s="1241"/>
      <c r="BPQ98" s="1241"/>
      <c r="BPR98" s="1241"/>
      <c r="BPS98" s="1241"/>
      <c r="BPT98" s="1241"/>
      <c r="BPU98" s="1241"/>
      <c r="BPV98" s="1241"/>
      <c r="BPW98" s="1241"/>
      <c r="BPX98" s="1241"/>
      <c r="BPY98" s="1241"/>
      <c r="BPZ98" s="1241"/>
      <c r="BQA98" s="1241"/>
      <c r="BQB98" s="1241"/>
      <c r="BQC98" s="1241"/>
      <c r="BQD98" s="1241"/>
      <c r="BQE98" s="1241"/>
      <c r="BQF98" s="1241"/>
      <c r="BQG98" s="1241"/>
      <c r="BQH98" s="1241"/>
      <c r="BQI98" s="1241"/>
      <c r="BQJ98" s="1241"/>
      <c r="BQK98" s="1241"/>
      <c r="BQL98" s="1241"/>
      <c r="BQM98" s="1241"/>
      <c r="BQN98" s="1241"/>
      <c r="BQO98" s="1241"/>
      <c r="BQP98" s="1241"/>
      <c r="BQQ98" s="1241"/>
      <c r="BQR98" s="1241"/>
      <c r="BQS98" s="1241"/>
      <c r="BQT98" s="1241"/>
      <c r="BQU98" s="1241"/>
      <c r="BQV98" s="1241"/>
      <c r="BQW98" s="1241"/>
      <c r="BQX98" s="1241"/>
      <c r="BQY98" s="1241"/>
      <c r="BQZ98" s="1241"/>
      <c r="BRA98" s="1241"/>
      <c r="BRB98" s="1241"/>
      <c r="BRC98" s="1241"/>
      <c r="BRD98" s="1241"/>
      <c r="BRE98" s="1241"/>
      <c r="BRF98" s="1241"/>
      <c r="BRG98" s="1241"/>
      <c r="BRH98" s="1241"/>
      <c r="BRI98" s="1241"/>
      <c r="BRJ98" s="1241"/>
      <c r="BRK98" s="1241"/>
      <c r="BRL98" s="1241"/>
      <c r="BRM98" s="1241"/>
      <c r="BRN98" s="1241"/>
      <c r="BRO98" s="1241"/>
      <c r="BRP98" s="1241"/>
      <c r="BRQ98" s="1241"/>
      <c r="BRR98" s="1241"/>
      <c r="BRS98" s="1241"/>
      <c r="BRT98" s="1241"/>
      <c r="BRU98" s="1241"/>
      <c r="BRV98" s="1241"/>
      <c r="BRW98" s="1241"/>
      <c r="BRX98" s="1241"/>
      <c r="BRY98" s="1241"/>
      <c r="BRZ98" s="1241"/>
      <c r="BSA98" s="1241"/>
      <c r="BSB98" s="1241"/>
      <c r="BSC98" s="1241"/>
      <c r="BSD98" s="1241"/>
      <c r="BSE98" s="1241"/>
      <c r="BSF98" s="1241"/>
      <c r="BSG98" s="1241"/>
      <c r="BSH98" s="1241"/>
      <c r="BSI98" s="1241"/>
      <c r="BSJ98" s="1241"/>
      <c r="BSK98" s="1241"/>
      <c r="BSL98" s="1241"/>
      <c r="BSM98" s="1241"/>
      <c r="BSN98" s="1241"/>
      <c r="BSO98" s="1241"/>
      <c r="BSP98" s="1241"/>
      <c r="BSQ98" s="1241"/>
      <c r="BSR98" s="1241"/>
      <c r="BSS98" s="1241"/>
      <c r="BST98" s="1241"/>
      <c r="BSU98" s="1241"/>
      <c r="BSV98" s="1241"/>
      <c r="BSW98" s="1241"/>
      <c r="BSX98" s="1241"/>
      <c r="BSY98" s="1241"/>
      <c r="BSZ98" s="1241"/>
      <c r="BTA98" s="1241"/>
      <c r="BTB98" s="1241"/>
      <c r="BTC98" s="1241"/>
      <c r="BTD98" s="1241"/>
      <c r="BTE98" s="1241"/>
      <c r="BTF98" s="1241"/>
      <c r="BTG98" s="1241"/>
      <c r="BTH98" s="1241"/>
      <c r="BTI98" s="1241"/>
      <c r="BTJ98" s="1241"/>
      <c r="BTK98" s="1241"/>
      <c r="BTL98" s="1241"/>
      <c r="BTM98" s="1241"/>
      <c r="BTN98" s="1241"/>
      <c r="BTO98" s="1241"/>
      <c r="BTP98" s="1241"/>
      <c r="BTQ98" s="1241"/>
      <c r="BTR98" s="1241"/>
      <c r="BTS98" s="1241"/>
      <c r="BTT98" s="1241"/>
      <c r="BTU98" s="1241"/>
      <c r="BTV98" s="1241"/>
      <c r="BTW98" s="1241"/>
      <c r="BTX98" s="1241"/>
      <c r="BTY98" s="1241"/>
      <c r="BTZ98" s="1241"/>
      <c r="BUA98" s="1241"/>
      <c r="BUB98" s="1241"/>
      <c r="BUC98" s="1241"/>
      <c r="BUD98" s="1241"/>
      <c r="BUE98" s="1241"/>
      <c r="BUF98" s="1241"/>
      <c r="BUG98" s="1241"/>
      <c r="BUH98" s="1241"/>
      <c r="BUI98" s="1241"/>
      <c r="BUJ98" s="1241"/>
      <c r="BUK98" s="1241"/>
      <c r="BUL98" s="1241"/>
      <c r="BUM98" s="1241"/>
      <c r="BUN98" s="1241"/>
      <c r="BUO98" s="1241"/>
      <c r="BUP98" s="1241"/>
      <c r="BUQ98" s="1241"/>
      <c r="BUR98" s="1241"/>
      <c r="BUS98" s="1241"/>
      <c r="BUT98" s="1241"/>
      <c r="BUU98" s="1241"/>
      <c r="BUV98" s="1241"/>
      <c r="BUW98" s="1241"/>
      <c r="BUX98" s="1241"/>
      <c r="BUY98" s="1241"/>
      <c r="BUZ98" s="1241"/>
      <c r="BVA98" s="1241"/>
      <c r="BVB98" s="1241"/>
      <c r="BVC98" s="1241"/>
      <c r="BVD98" s="1241"/>
      <c r="BVE98" s="1241"/>
      <c r="BVF98" s="1241"/>
      <c r="BVG98" s="1241"/>
      <c r="BVH98" s="1241"/>
      <c r="BVI98" s="1241"/>
      <c r="BVJ98" s="1241"/>
      <c r="BVK98" s="1241"/>
      <c r="BVL98" s="1241"/>
      <c r="BVM98" s="1241"/>
      <c r="BVN98" s="1241"/>
      <c r="BVO98" s="1241"/>
      <c r="BVP98" s="1241"/>
      <c r="BVQ98" s="1241"/>
      <c r="BVR98" s="1241"/>
      <c r="BVS98" s="1241"/>
      <c r="BVT98" s="1241"/>
      <c r="BVU98" s="1241"/>
      <c r="BVV98" s="1241"/>
      <c r="BVW98" s="1241"/>
      <c r="BVX98" s="1241"/>
      <c r="BVY98" s="1241"/>
      <c r="BVZ98" s="1241"/>
      <c r="BWA98" s="1241"/>
      <c r="BWB98" s="1241"/>
      <c r="BWC98" s="1241"/>
      <c r="BWD98" s="1241"/>
      <c r="BWE98" s="1241"/>
      <c r="BWF98" s="1241"/>
      <c r="BWG98" s="1241"/>
      <c r="BWH98" s="1241"/>
      <c r="BWI98" s="1241"/>
      <c r="BWJ98" s="1241"/>
      <c r="BWK98" s="1241"/>
      <c r="BWL98" s="1241"/>
      <c r="BWM98" s="1241"/>
      <c r="BWN98" s="1241"/>
      <c r="BWO98" s="1241"/>
      <c r="BWP98" s="1241"/>
      <c r="BWQ98" s="1241"/>
      <c r="BWR98" s="1241"/>
      <c r="BWS98" s="1241"/>
      <c r="BWT98" s="1241"/>
      <c r="BWU98" s="1241"/>
      <c r="BWV98" s="1241"/>
      <c r="BWW98" s="1241"/>
      <c r="BWX98" s="1241"/>
      <c r="BWY98" s="1241"/>
      <c r="BWZ98" s="1241"/>
      <c r="BXA98" s="1241"/>
      <c r="BXB98" s="1241"/>
      <c r="BXC98" s="1241"/>
      <c r="BXD98" s="1241"/>
      <c r="BXE98" s="1241"/>
      <c r="BXF98" s="1241"/>
      <c r="BXG98" s="1241"/>
      <c r="BXH98" s="1241"/>
      <c r="BXI98" s="1241"/>
      <c r="BXJ98" s="1241"/>
      <c r="BXK98" s="1241"/>
      <c r="BXL98" s="1241"/>
      <c r="BXM98" s="1241"/>
      <c r="BXN98" s="1241"/>
      <c r="BXO98" s="1241"/>
      <c r="BXP98" s="1241"/>
      <c r="BXQ98" s="1241"/>
      <c r="BXR98" s="1241"/>
      <c r="BXS98" s="1241"/>
      <c r="BXT98" s="1241"/>
      <c r="BXU98" s="1241"/>
      <c r="BXV98" s="1241"/>
      <c r="BXW98" s="1241"/>
      <c r="BXX98" s="1241"/>
      <c r="BXY98" s="1241"/>
      <c r="BXZ98" s="1241"/>
      <c r="BYA98" s="1241"/>
      <c r="BYB98" s="1241"/>
      <c r="BYC98" s="1241"/>
      <c r="BYD98" s="1241"/>
      <c r="BYE98" s="1241"/>
      <c r="BYF98" s="1241"/>
      <c r="BYG98" s="1241"/>
      <c r="BYH98" s="1241"/>
      <c r="BYI98" s="1241"/>
      <c r="BYJ98" s="1241"/>
      <c r="BYK98" s="1241"/>
      <c r="BYL98" s="1241"/>
      <c r="BYM98" s="1241"/>
      <c r="BYN98" s="1241"/>
      <c r="BYO98" s="1241"/>
      <c r="BYP98" s="1241"/>
      <c r="BYQ98" s="1241"/>
      <c r="BYR98" s="1241"/>
      <c r="BYS98" s="1241"/>
      <c r="BYT98" s="1241"/>
      <c r="BYU98" s="1241"/>
      <c r="BYV98" s="1241"/>
      <c r="BYW98" s="1241"/>
      <c r="BYX98" s="1241"/>
      <c r="BYY98" s="1241"/>
      <c r="BYZ98" s="1241"/>
      <c r="BZA98" s="1241"/>
      <c r="BZB98" s="1241"/>
      <c r="BZC98" s="1241"/>
      <c r="BZD98" s="1241"/>
      <c r="BZE98" s="1241"/>
      <c r="BZF98" s="1241"/>
      <c r="BZG98" s="1241"/>
      <c r="BZH98" s="1241"/>
      <c r="BZI98" s="1241"/>
      <c r="BZJ98" s="1241"/>
      <c r="BZK98" s="1241"/>
      <c r="BZL98" s="1241"/>
      <c r="BZM98" s="1241"/>
      <c r="BZN98" s="1241"/>
      <c r="BZO98" s="1241"/>
      <c r="BZP98" s="1241"/>
      <c r="BZQ98" s="1241"/>
      <c r="BZR98" s="1241"/>
      <c r="BZS98" s="1241"/>
      <c r="BZT98" s="1241"/>
      <c r="BZU98" s="1241"/>
      <c r="BZV98" s="1241"/>
      <c r="BZW98" s="1241"/>
      <c r="BZX98" s="1241"/>
      <c r="BZY98" s="1241"/>
      <c r="BZZ98" s="1241"/>
      <c r="CAA98" s="1241"/>
      <c r="CAB98" s="1241"/>
      <c r="CAC98" s="1241"/>
      <c r="CAD98" s="1241"/>
      <c r="CAE98" s="1241"/>
      <c r="CAF98" s="1241"/>
      <c r="CAG98" s="1241"/>
      <c r="CAH98" s="1241"/>
      <c r="CAI98" s="1241"/>
      <c r="CAJ98" s="1241"/>
      <c r="CAK98" s="1241"/>
      <c r="CAL98" s="1241"/>
      <c r="CAM98" s="1241"/>
      <c r="CAN98" s="1241"/>
      <c r="CAO98" s="1241"/>
      <c r="CAP98" s="1241"/>
      <c r="CAQ98" s="1241"/>
      <c r="CAR98" s="1241"/>
      <c r="CAS98" s="1241"/>
      <c r="CAT98" s="1241"/>
      <c r="CAU98" s="1241"/>
      <c r="CAV98" s="1241"/>
      <c r="CAW98" s="1241"/>
      <c r="CAX98" s="1241"/>
      <c r="CAY98" s="1241"/>
      <c r="CAZ98" s="1241"/>
      <c r="CBA98" s="1241"/>
      <c r="CBB98" s="1241"/>
      <c r="CBC98" s="1241"/>
      <c r="CBD98" s="1241"/>
      <c r="CBE98" s="1241"/>
      <c r="CBF98" s="1241"/>
      <c r="CBG98" s="1241"/>
      <c r="CBH98" s="1241"/>
      <c r="CBI98" s="1241"/>
      <c r="CBJ98" s="1241"/>
      <c r="CBK98" s="1241"/>
      <c r="CBL98" s="1241"/>
      <c r="CBM98" s="1241"/>
      <c r="CBN98" s="1241"/>
      <c r="CBO98" s="1241"/>
      <c r="CBP98" s="1241"/>
      <c r="CBQ98" s="1241"/>
      <c r="CBR98" s="1241"/>
      <c r="CBS98" s="1241"/>
      <c r="CBT98" s="1241"/>
      <c r="CBU98" s="1241"/>
      <c r="CBV98" s="1241"/>
      <c r="CBW98" s="1241"/>
      <c r="CBX98" s="1241"/>
      <c r="CBY98" s="1241"/>
      <c r="CBZ98" s="1241"/>
      <c r="CCA98" s="1241"/>
      <c r="CCB98" s="1241"/>
      <c r="CCC98" s="1241"/>
      <c r="CCD98" s="1241"/>
      <c r="CCE98" s="1241"/>
      <c r="CCF98" s="1241"/>
      <c r="CCG98" s="1241"/>
      <c r="CCH98" s="1241"/>
      <c r="CCI98" s="1241"/>
      <c r="CCJ98" s="1241"/>
      <c r="CCK98" s="1241"/>
      <c r="CCL98" s="1241"/>
      <c r="CCM98" s="1241"/>
      <c r="CCN98" s="1241"/>
      <c r="CCO98" s="1241"/>
      <c r="CCP98" s="1241"/>
      <c r="CCQ98" s="1241"/>
      <c r="CCR98" s="1241"/>
      <c r="CCS98" s="1241"/>
      <c r="CCT98" s="1241"/>
      <c r="CCU98" s="1241"/>
      <c r="CCV98" s="1241"/>
      <c r="CCW98" s="1241"/>
      <c r="CCX98" s="1241"/>
      <c r="CCY98" s="1241"/>
      <c r="CCZ98" s="1241"/>
      <c r="CDA98" s="1241"/>
      <c r="CDB98" s="1241"/>
      <c r="CDC98" s="1241"/>
      <c r="CDD98" s="1241"/>
      <c r="CDE98" s="1241"/>
      <c r="CDF98" s="1241"/>
      <c r="CDG98" s="1241"/>
      <c r="CDH98" s="1241"/>
      <c r="CDI98" s="1241"/>
      <c r="CDJ98" s="1241"/>
      <c r="CDK98" s="1241"/>
      <c r="CDL98" s="1241"/>
      <c r="CDM98" s="1241"/>
      <c r="CDN98" s="1241"/>
      <c r="CDO98" s="1241"/>
      <c r="CDP98" s="1241"/>
      <c r="CDQ98" s="1241"/>
      <c r="CDR98" s="1241"/>
      <c r="CDS98" s="1241"/>
      <c r="CDT98" s="1241"/>
      <c r="CDU98" s="1241"/>
      <c r="CDV98" s="1241"/>
      <c r="CDW98" s="1241"/>
      <c r="CDX98" s="1241"/>
      <c r="CDY98" s="1241"/>
      <c r="CDZ98" s="1241"/>
      <c r="CEA98" s="1241"/>
      <c r="CEB98" s="1241"/>
      <c r="CEC98" s="1241"/>
      <c r="CED98" s="1241"/>
      <c r="CEE98" s="1241"/>
      <c r="CEF98" s="1241"/>
      <c r="CEG98" s="1241"/>
      <c r="CEH98" s="1241"/>
      <c r="CEI98" s="1241"/>
      <c r="CEJ98" s="1241"/>
      <c r="CEK98" s="1241"/>
      <c r="CEL98" s="1241"/>
      <c r="CEM98" s="1241"/>
      <c r="CEN98" s="1241"/>
      <c r="CEO98" s="1241"/>
      <c r="CEP98" s="1241"/>
      <c r="CEQ98" s="1241"/>
      <c r="CER98" s="1241"/>
      <c r="CES98" s="1241"/>
      <c r="CET98" s="1241"/>
      <c r="CEU98" s="1241"/>
      <c r="CEV98" s="1241"/>
      <c r="CEW98" s="1241"/>
      <c r="CEX98" s="1241"/>
      <c r="CEY98" s="1241"/>
      <c r="CEZ98" s="1241"/>
      <c r="CFA98" s="1241"/>
      <c r="CFB98" s="1241"/>
      <c r="CFC98" s="1241"/>
      <c r="CFD98" s="1241"/>
      <c r="CFE98" s="1241"/>
      <c r="CFF98" s="1241"/>
      <c r="CFG98" s="1241"/>
      <c r="CFH98" s="1241"/>
      <c r="CFI98" s="1241"/>
      <c r="CFJ98" s="1241"/>
      <c r="CFK98" s="1241"/>
      <c r="CFL98" s="1241"/>
      <c r="CFM98" s="1241"/>
      <c r="CFN98" s="1241"/>
      <c r="CFO98" s="1241"/>
      <c r="CFP98" s="1241"/>
      <c r="CFQ98" s="1241"/>
      <c r="CFR98" s="1241"/>
      <c r="CFS98" s="1241"/>
      <c r="CFT98" s="1241"/>
      <c r="CFU98" s="1241"/>
      <c r="CFV98" s="1241"/>
      <c r="CFW98" s="1241"/>
      <c r="CFX98" s="1241"/>
      <c r="CFY98" s="1241"/>
      <c r="CFZ98" s="1241"/>
      <c r="CGA98" s="1241"/>
      <c r="CGB98" s="1241"/>
      <c r="CGC98" s="1241"/>
      <c r="CGD98" s="1241"/>
      <c r="CGE98" s="1241"/>
      <c r="CGF98" s="1241"/>
      <c r="CGG98" s="1241"/>
      <c r="CGH98" s="1241"/>
      <c r="CGI98" s="1241"/>
      <c r="CGJ98" s="1241"/>
      <c r="CGK98" s="1241"/>
      <c r="CGL98" s="1241"/>
      <c r="CGM98" s="1241"/>
      <c r="CGN98" s="1241"/>
      <c r="CGO98" s="1241"/>
      <c r="CGP98" s="1241"/>
      <c r="CGQ98" s="1241"/>
      <c r="CGR98" s="1241"/>
      <c r="CGS98" s="1241"/>
      <c r="CGT98" s="1241"/>
      <c r="CGU98" s="1241"/>
      <c r="CGV98" s="1241"/>
      <c r="CGW98" s="1241"/>
      <c r="CGX98" s="1241"/>
      <c r="CGY98" s="1241"/>
      <c r="CGZ98" s="1241"/>
      <c r="CHA98" s="1241"/>
      <c r="CHB98" s="1241"/>
      <c r="CHC98" s="1241"/>
      <c r="CHD98" s="1241"/>
      <c r="CHE98" s="1241"/>
      <c r="CHF98" s="1241"/>
      <c r="CHG98" s="1241"/>
      <c r="CHH98" s="1241"/>
      <c r="CHI98" s="1241"/>
      <c r="CHJ98" s="1241"/>
      <c r="CHK98" s="1241"/>
      <c r="CHL98" s="1241"/>
      <c r="CHM98" s="1241"/>
      <c r="CHN98" s="1241"/>
      <c r="CHO98" s="1241"/>
      <c r="CHP98" s="1241"/>
      <c r="CHQ98" s="1241"/>
      <c r="CHR98" s="1241"/>
      <c r="CHS98" s="1241"/>
      <c r="CHT98" s="1241"/>
      <c r="CHU98" s="1241"/>
      <c r="CHV98" s="1241"/>
      <c r="CHW98" s="1241"/>
      <c r="CHX98" s="1241"/>
      <c r="CHY98" s="1241"/>
      <c r="CHZ98" s="1241"/>
      <c r="CIA98" s="1241"/>
      <c r="CIB98" s="1241"/>
      <c r="CIC98" s="1241"/>
      <c r="CID98" s="1241"/>
      <c r="CIE98" s="1241"/>
      <c r="CIF98" s="1241"/>
      <c r="CIG98" s="1241"/>
      <c r="CIH98" s="1241"/>
      <c r="CII98" s="1241"/>
      <c r="CIJ98" s="1241"/>
      <c r="CIK98" s="1241"/>
      <c r="CIL98" s="1241"/>
      <c r="CIM98" s="1241"/>
      <c r="CIN98" s="1241"/>
      <c r="CIO98" s="1241"/>
      <c r="CIP98" s="1241"/>
      <c r="CIQ98" s="1241"/>
      <c r="CIR98" s="1241"/>
      <c r="CIS98" s="1241"/>
      <c r="CIT98" s="1241"/>
      <c r="CIU98" s="1241"/>
      <c r="CIV98" s="1241"/>
      <c r="CIW98" s="1241"/>
      <c r="CIX98" s="1241"/>
      <c r="CIY98" s="1241"/>
      <c r="CIZ98" s="1241"/>
      <c r="CJA98" s="1241"/>
      <c r="CJB98" s="1241"/>
      <c r="CJC98" s="1241"/>
      <c r="CJD98" s="1241"/>
      <c r="CJE98" s="1241"/>
      <c r="CJF98" s="1241"/>
      <c r="CJG98" s="1241"/>
      <c r="CJH98" s="1241"/>
      <c r="CJI98" s="1241"/>
      <c r="CJJ98" s="1241"/>
      <c r="CJK98" s="1241"/>
      <c r="CJL98" s="1241"/>
      <c r="CJM98" s="1241"/>
      <c r="CJN98" s="1241"/>
      <c r="CJO98" s="1241"/>
      <c r="CJP98" s="1241"/>
      <c r="CJQ98" s="1241"/>
      <c r="CJR98" s="1241"/>
      <c r="CJS98" s="1241"/>
      <c r="CJT98" s="1241"/>
      <c r="CJU98" s="1241"/>
      <c r="CJV98" s="1241"/>
      <c r="CJW98" s="1241"/>
      <c r="CJX98" s="1241"/>
      <c r="CJY98" s="1241"/>
      <c r="CJZ98" s="1241"/>
      <c r="CKA98" s="1241"/>
      <c r="CKB98" s="1241"/>
      <c r="CKC98" s="1241"/>
      <c r="CKD98" s="1241"/>
      <c r="CKE98" s="1241"/>
      <c r="CKF98" s="1241"/>
      <c r="CKG98" s="1241"/>
      <c r="CKH98" s="1241"/>
      <c r="CKI98" s="1241"/>
      <c r="CKJ98" s="1241"/>
      <c r="CKK98" s="1241"/>
      <c r="CKL98" s="1241"/>
      <c r="CKM98" s="1241"/>
      <c r="CKN98" s="1241"/>
      <c r="CKO98" s="1241"/>
      <c r="CKP98" s="1241"/>
      <c r="CKQ98" s="1241"/>
      <c r="CKR98" s="1241"/>
      <c r="CKS98" s="1241"/>
      <c r="CKT98" s="1241"/>
      <c r="CKU98" s="1241"/>
      <c r="CKV98" s="1241"/>
      <c r="CKW98" s="1241"/>
      <c r="CKX98" s="1241"/>
      <c r="CKY98" s="1241"/>
      <c r="CKZ98" s="1241"/>
      <c r="CLA98" s="1241"/>
      <c r="CLB98" s="1241"/>
      <c r="CLC98" s="1241"/>
      <c r="CLD98" s="1241"/>
      <c r="CLE98" s="1241"/>
      <c r="CLF98" s="1241"/>
      <c r="CLG98" s="1241"/>
      <c r="CLH98" s="1241"/>
      <c r="CLI98" s="1241"/>
      <c r="CLJ98" s="1241"/>
      <c r="CLK98" s="1241"/>
      <c r="CLL98" s="1241"/>
      <c r="CLM98" s="1241"/>
      <c r="CLN98" s="1241"/>
      <c r="CLO98" s="1241"/>
      <c r="CLP98" s="1241"/>
      <c r="CLQ98" s="1241"/>
      <c r="CLR98" s="1241"/>
      <c r="CLS98" s="1241"/>
      <c r="CLT98" s="1241"/>
      <c r="CLU98" s="1241"/>
      <c r="CLV98" s="1241"/>
      <c r="CLW98" s="1241"/>
      <c r="CLX98" s="1241"/>
      <c r="CLY98" s="1241"/>
      <c r="CLZ98" s="1241"/>
      <c r="CMA98" s="1241"/>
      <c r="CMB98" s="1241"/>
      <c r="CMC98" s="1241"/>
      <c r="CMD98" s="1241"/>
      <c r="CME98" s="1241"/>
      <c r="CMF98" s="1241"/>
      <c r="CMG98" s="1241"/>
      <c r="CMH98" s="1241"/>
      <c r="CMI98" s="1241"/>
      <c r="CMJ98" s="1241"/>
      <c r="CMK98" s="1241"/>
      <c r="CML98" s="1241"/>
      <c r="CMM98" s="1241"/>
      <c r="CMN98" s="1241"/>
      <c r="CMO98" s="1241"/>
      <c r="CMP98" s="1241"/>
      <c r="CMQ98" s="1241"/>
      <c r="CMR98" s="1241"/>
      <c r="CMS98" s="1241"/>
      <c r="CMT98" s="1241"/>
      <c r="CMU98" s="1241"/>
      <c r="CMV98" s="1241"/>
      <c r="CMW98" s="1241"/>
      <c r="CMX98" s="1241"/>
      <c r="CMY98" s="1241"/>
      <c r="CMZ98" s="1241"/>
      <c r="CNA98" s="1241"/>
      <c r="CNB98" s="1241"/>
      <c r="CNC98" s="1241"/>
      <c r="CND98" s="1241"/>
      <c r="CNE98" s="1241"/>
      <c r="CNF98" s="1241"/>
      <c r="CNG98" s="1241"/>
      <c r="CNH98" s="1241"/>
      <c r="CNI98" s="1241"/>
      <c r="CNJ98" s="1241"/>
      <c r="CNK98" s="1241"/>
      <c r="CNL98" s="1241"/>
      <c r="CNM98" s="1241"/>
      <c r="CNN98" s="1241"/>
      <c r="CNO98" s="1241"/>
      <c r="CNP98" s="1241"/>
      <c r="CNQ98" s="1241"/>
      <c r="CNR98" s="1241"/>
      <c r="CNS98" s="1241"/>
      <c r="CNT98" s="1241"/>
      <c r="CNU98" s="1241"/>
      <c r="CNV98" s="1241"/>
      <c r="CNW98" s="1241"/>
      <c r="CNX98" s="1241"/>
      <c r="CNY98" s="1241"/>
      <c r="CNZ98" s="1241"/>
      <c r="COA98" s="1241"/>
      <c r="COB98" s="1241"/>
      <c r="COC98" s="1241"/>
      <c r="COD98" s="1241"/>
      <c r="COE98" s="1241"/>
      <c r="COF98" s="1241"/>
      <c r="COG98" s="1241"/>
      <c r="COH98" s="1241"/>
      <c r="COI98" s="1241"/>
      <c r="COJ98" s="1241"/>
      <c r="COK98" s="1241"/>
      <c r="COL98" s="1241"/>
      <c r="COM98" s="1241"/>
      <c r="CON98" s="1241"/>
      <c r="COO98" s="1241"/>
      <c r="COP98" s="1241"/>
      <c r="COQ98" s="1241"/>
      <c r="COR98" s="1241"/>
      <c r="COS98" s="1241"/>
      <c r="COT98" s="1241"/>
      <c r="COU98" s="1241"/>
      <c r="COV98" s="1241"/>
      <c r="COW98" s="1241"/>
      <c r="COX98" s="1241"/>
      <c r="COY98" s="1241"/>
      <c r="COZ98" s="1241"/>
      <c r="CPA98" s="1241"/>
      <c r="CPB98" s="1241"/>
      <c r="CPC98" s="1241"/>
      <c r="CPD98" s="1241"/>
      <c r="CPE98" s="1241"/>
      <c r="CPF98" s="1241"/>
      <c r="CPG98" s="1241"/>
      <c r="CPH98" s="1241"/>
      <c r="CPI98" s="1241"/>
      <c r="CPJ98" s="1241"/>
      <c r="CPK98" s="1241"/>
      <c r="CPL98" s="1241"/>
      <c r="CPM98" s="1241"/>
      <c r="CPN98" s="1241"/>
      <c r="CPO98" s="1241"/>
      <c r="CPP98" s="1241"/>
      <c r="CPQ98" s="1241"/>
      <c r="CPR98" s="1241"/>
      <c r="CPS98" s="1241"/>
      <c r="CPT98" s="1241"/>
      <c r="CPU98" s="1241"/>
      <c r="CPV98" s="1241"/>
      <c r="CPW98" s="1241"/>
      <c r="CPX98" s="1241"/>
      <c r="CPY98" s="1241"/>
      <c r="CPZ98" s="1241"/>
      <c r="CQA98" s="1241"/>
      <c r="CQB98" s="1241"/>
      <c r="CQC98" s="1241"/>
      <c r="CQD98" s="1241"/>
      <c r="CQE98" s="1241"/>
      <c r="CQF98" s="1241"/>
      <c r="CQG98" s="1241"/>
      <c r="CQH98" s="1241"/>
      <c r="CQI98" s="1241"/>
      <c r="CQJ98" s="1241"/>
      <c r="CQK98" s="1241"/>
      <c r="CQL98" s="1241"/>
      <c r="CQM98" s="1241"/>
      <c r="CQN98" s="1241"/>
      <c r="CQO98" s="1241"/>
      <c r="CQP98" s="1241"/>
      <c r="CQQ98" s="1241"/>
      <c r="CQR98" s="1241"/>
      <c r="CQS98" s="1241"/>
      <c r="CQT98" s="1241"/>
      <c r="CQU98" s="1241"/>
      <c r="CQV98" s="1241"/>
      <c r="CQW98" s="1241"/>
      <c r="CQX98" s="1241"/>
      <c r="CQY98" s="1241"/>
      <c r="CQZ98" s="1241"/>
      <c r="CRA98" s="1241"/>
      <c r="CRB98" s="1241"/>
      <c r="CRC98" s="1241"/>
      <c r="CRD98" s="1241"/>
      <c r="CRE98" s="1241"/>
      <c r="CRF98" s="1241"/>
      <c r="CRG98" s="1241"/>
      <c r="CRH98" s="1241"/>
      <c r="CRI98" s="1241"/>
      <c r="CRJ98" s="1241"/>
      <c r="CRK98" s="1241"/>
      <c r="CRL98" s="1241"/>
      <c r="CRM98" s="1241"/>
      <c r="CRN98" s="1241"/>
      <c r="CRO98" s="1241"/>
      <c r="CRP98" s="1241"/>
      <c r="CRQ98" s="1241"/>
      <c r="CRR98" s="1241"/>
      <c r="CRS98" s="1241"/>
      <c r="CRT98" s="1241"/>
      <c r="CRU98" s="1241"/>
      <c r="CRV98" s="1241"/>
      <c r="CRW98" s="1241"/>
      <c r="CRX98" s="1241"/>
      <c r="CRY98" s="1241"/>
      <c r="CRZ98" s="1241"/>
      <c r="CSA98" s="1241"/>
      <c r="CSB98" s="1241"/>
      <c r="CSC98" s="1241"/>
      <c r="CSD98" s="1241"/>
      <c r="CSE98" s="1241"/>
      <c r="CSF98" s="1241"/>
      <c r="CSG98" s="1241"/>
      <c r="CSH98" s="1241"/>
      <c r="CSI98" s="1241"/>
      <c r="CSJ98" s="1241"/>
      <c r="CSK98" s="1241"/>
      <c r="CSL98" s="1241"/>
      <c r="CSM98" s="1241"/>
      <c r="CSN98" s="1241"/>
      <c r="CSO98" s="1241"/>
      <c r="CSP98" s="1241"/>
      <c r="CSQ98" s="1241"/>
      <c r="CSR98" s="1241"/>
      <c r="CSS98" s="1241"/>
      <c r="CST98" s="1241"/>
      <c r="CSU98" s="1241"/>
      <c r="CSV98" s="1241"/>
      <c r="CSW98" s="1241"/>
      <c r="CSX98" s="1241"/>
      <c r="CSY98" s="1241"/>
      <c r="CSZ98" s="1241"/>
      <c r="CTA98" s="1241"/>
      <c r="CTB98" s="1241"/>
      <c r="CTC98" s="1241"/>
      <c r="CTD98" s="1241"/>
      <c r="CTE98" s="1241"/>
      <c r="CTF98" s="1241"/>
      <c r="CTG98" s="1241"/>
      <c r="CTH98" s="1241"/>
      <c r="CTI98" s="1241"/>
      <c r="CTJ98" s="1241"/>
      <c r="CTK98" s="1241"/>
      <c r="CTL98" s="1241"/>
      <c r="CTM98" s="1241"/>
      <c r="CTN98" s="1241"/>
      <c r="CTO98" s="1241"/>
      <c r="CTP98" s="1241"/>
      <c r="CTQ98" s="1241"/>
      <c r="CTR98" s="1241"/>
      <c r="CTS98" s="1241"/>
      <c r="CTT98" s="1241"/>
      <c r="CTU98" s="1241"/>
      <c r="CTV98" s="1241"/>
      <c r="CTW98" s="1241"/>
      <c r="CTX98" s="1241"/>
      <c r="CTY98" s="1241"/>
      <c r="CTZ98" s="1241"/>
      <c r="CUA98" s="1241"/>
      <c r="CUB98" s="1241"/>
      <c r="CUC98" s="1241"/>
      <c r="CUD98" s="1241"/>
      <c r="CUE98" s="1241"/>
      <c r="CUF98" s="1241"/>
      <c r="CUG98" s="1241"/>
      <c r="CUH98" s="1241"/>
      <c r="CUI98" s="1241"/>
      <c r="CUJ98" s="1241"/>
      <c r="CUK98" s="1241"/>
      <c r="CUL98" s="1241"/>
      <c r="CUM98" s="1241"/>
      <c r="CUN98" s="1241"/>
      <c r="CUO98" s="1241"/>
      <c r="CUP98" s="1241"/>
      <c r="CUQ98" s="1241"/>
      <c r="CUR98" s="1241"/>
      <c r="CUS98" s="1241"/>
      <c r="CUT98" s="1241"/>
      <c r="CUU98" s="1241"/>
      <c r="CUV98" s="1241"/>
      <c r="CUW98" s="1241"/>
      <c r="CUX98" s="1241"/>
      <c r="CUY98" s="1241"/>
      <c r="CUZ98" s="1241"/>
      <c r="CVA98" s="1241"/>
      <c r="CVB98" s="1241"/>
      <c r="CVC98" s="1241"/>
      <c r="CVD98" s="1241"/>
      <c r="CVE98" s="1241"/>
      <c r="CVF98" s="1241"/>
      <c r="CVG98" s="1241"/>
      <c r="CVH98" s="1241"/>
      <c r="CVI98" s="1241"/>
      <c r="CVJ98" s="1241"/>
      <c r="CVK98" s="1241"/>
      <c r="CVL98" s="1241"/>
      <c r="CVM98" s="1241"/>
      <c r="CVN98" s="1241"/>
      <c r="CVO98" s="1241"/>
      <c r="CVP98" s="1241"/>
      <c r="CVQ98" s="1241"/>
      <c r="CVR98" s="1241"/>
      <c r="CVS98" s="1241"/>
      <c r="CVT98" s="1241"/>
      <c r="CVU98" s="1241"/>
      <c r="CVV98" s="1241"/>
      <c r="CVW98" s="1241"/>
      <c r="CVX98" s="1241"/>
      <c r="CVY98" s="1241"/>
      <c r="CVZ98" s="1241"/>
      <c r="CWA98" s="1241"/>
      <c r="CWB98" s="1241"/>
      <c r="CWC98" s="1241"/>
      <c r="CWD98" s="1241"/>
      <c r="CWE98" s="1241"/>
      <c r="CWF98" s="1241"/>
      <c r="CWG98" s="1241"/>
      <c r="CWH98" s="1241"/>
      <c r="CWI98" s="1241"/>
      <c r="CWJ98" s="1241"/>
      <c r="CWK98" s="1241"/>
      <c r="CWL98" s="1241"/>
      <c r="CWM98" s="1241"/>
      <c r="CWN98" s="1241"/>
      <c r="CWO98" s="1241"/>
      <c r="CWP98" s="1241"/>
      <c r="CWQ98" s="1241"/>
      <c r="CWR98" s="1241"/>
      <c r="CWS98" s="1241"/>
      <c r="CWT98" s="1241"/>
      <c r="CWU98" s="1241"/>
      <c r="CWV98" s="1241"/>
      <c r="CWW98" s="1241"/>
      <c r="CWX98" s="1241"/>
      <c r="CWY98" s="1241"/>
      <c r="CWZ98" s="1241"/>
      <c r="CXA98" s="1241"/>
      <c r="CXB98" s="1241"/>
      <c r="CXC98" s="1241"/>
      <c r="CXD98" s="1241"/>
      <c r="CXE98" s="1241"/>
      <c r="CXF98" s="1241"/>
      <c r="CXG98" s="1241"/>
      <c r="CXH98" s="1241"/>
      <c r="CXI98" s="1241"/>
      <c r="CXJ98" s="1241"/>
      <c r="CXK98" s="1241"/>
      <c r="CXL98" s="1241"/>
      <c r="CXM98" s="1241"/>
      <c r="CXN98" s="1241"/>
      <c r="CXO98" s="1241"/>
      <c r="CXP98" s="1241"/>
      <c r="CXQ98" s="1241"/>
      <c r="CXR98" s="1241"/>
      <c r="CXS98" s="1241"/>
      <c r="CXT98" s="1241"/>
      <c r="CXU98" s="1241"/>
      <c r="CXV98" s="1241"/>
      <c r="CXW98" s="1241"/>
      <c r="CXX98" s="1241"/>
      <c r="CXY98" s="1241"/>
      <c r="CXZ98" s="1241"/>
      <c r="CYA98" s="1241"/>
      <c r="CYB98" s="1241"/>
      <c r="CYC98" s="1241"/>
      <c r="CYD98" s="1241"/>
      <c r="CYE98" s="1241"/>
      <c r="CYF98" s="1241"/>
      <c r="CYG98" s="1241"/>
      <c r="CYH98" s="1241"/>
      <c r="CYI98" s="1241"/>
      <c r="CYJ98" s="1241"/>
      <c r="CYK98" s="1241"/>
      <c r="CYL98" s="1241"/>
      <c r="CYM98" s="1241"/>
      <c r="CYN98" s="1241"/>
      <c r="CYO98" s="1241"/>
      <c r="CYP98" s="1241"/>
      <c r="CYQ98" s="1241"/>
      <c r="CYR98" s="1241"/>
      <c r="CYS98" s="1241"/>
      <c r="CYT98" s="1241"/>
      <c r="CYU98" s="1241"/>
      <c r="CYV98" s="1241"/>
      <c r="CYW98" s="1241"/>
      <c r="CYX98" s="1241"/>
      <c r="CYY98" s="1241"/>
      <c r="CYZ98" s="1241"/>
      <c r="CZA98" s="1241"/>
      <c r="CZB98" s="1241"/>
      <c r="CZC98" s="1241"/>
      <c r="CZD98" s="1241"/>
      <c r="CZE98" s="1241"/>
      <c r="CZF98" s="1241"/>
      <c r="CZG98" s="1241"/>
      <c r="CZH98" s="1241"/>
      <c r="CZI98" s="1241"/>
      <c r="CZJ98" s="1241"/>
      <c r="CZK98" s="1241"/>
      <c r="CZL98" s="1241"/>
      <c r="CZM98" s="1241"/>
      <c r="CZN98" s="1241"/>
      <c r="CZO98" s="1241"/>
      <c r="CZP98" s="1241"/>
      <c r="CZQ98" s="1241"/>
      <c r="CZR98" s="1241"/>
      <c r="CZS98" s="1241"/>
      <c r="CZT98" s="1241"/>
      <c r="CZU98" s="1241"/>
      <c r="CZV98" s="1241"/>
      <c r="CZW98" s="1241"/>
      <c r="CZX98" s="1241"/>
      <c r="CZY98" s="1241"/>
      <c r="CZZ98" s="1241"/>
      <c r="DAA98" s="1241"/>
      <c r="DAB98" s="1241"/>
      <c r="DAC98" s="1241"/>
      <c r="DAD98" s="1241"/>
      <c r="DAE98" s="1241"/>
      <c r="DAF98" s="1241"/>
      <c r="DAG98" s="1241"/>
      <c r="DAH98" s="1241"/>
      <c r="DAI98" s="1241"/>
      <c r="DAJ98" s="1241"/>
      <c r="DAK98" s="1241"/>
      <c r="DAL98" s="1241"/>
      <c r="DAM98" s="1241"/>
      <c r="DAN98" s="1241"/>
      <c r="DAO98" s="1241"/>
      <c r="DAP98" s="1241"/>
      <c r="DAQ98" s="1241"/>
      <c r="DAR98" s="1241"/>
      <c r="DAS98" s="1241"/>
      <c r="DAT98" s="1241"/>
      <c r="DAU98" s="1241"/>
      <c r="DAV98" s="1241"/>
      <c r="DAW98" s="1241"/>
      <c r="DAX98" s="1241"/>
      <c r="DAY98" s="1241"/>
      <c r="DAZ98" s="1241"/>
      <c r="DBA98" s="1241"/>
      <c r="DBB98" s="1241"/>
      <c r="DBC98" s="1241"/>
      <c r="DBD98" s="1241"/>
      <c r="DBE98" s="1241"/>
      <c r="DBF98" s="1241"/>
      <c r="DBG98" s="1241"/>
      <c r="DBH98" s="1241"/>
      <c r="DBI98" s="1241"/>
      <c r="DBJ98" s="1241"/>
      <c r="DBK98" s="1241"/>
      <c r="DBL98" s="1241"/>
      <c r="DBM98" s="1241"/>
      <c r="DBN98" s="1241"/>
      <c r="DBO98" s="1241"/>
      <c r="DBP98" s="1241"/>
      <c r="DBQ98" s="1241"/>
      <c r="DBR98" s="1241"/>
      <c r="DBS98" s="1241"/>
      <c r="DBT98" s="1241"/>
      <c r="DBU98" s="1241"/>
      <c r="DBV98" s="1241"/>
      <c r="DBW98" s="1241"/>
      <c r="DBX98" s="1241"/>
      <c r="DBY98" s="1241"/>
      <c r="DBZ98" s="1241"/>
      <c r="DCA98" s="1241"/>
      <c r="DCB98" s="1241"/>
      <c r="DCC98" s="1241"/>
      <c r="DCD98" s="1241"/>
      <c r="DCE98" s="1241"/>
      <c r="DCF98" s="1241"/>
      <c r="DCG98" s="1241"/>
      <c r="DCH98" s="1241"/>
      <c r="DCI98" s="1241"/>
      <c r="DCJ98" s="1241"/>
      <c r="DCK98" s="1241"/>
      <c r="DCL98" s="1241"/>
      <c r="DCM98" s="1241"/>
      <c r="DCN98" s="1241"/>
      <c r="DCO98" s="1241"/>
      <c r="DCP98" s="1241"/>
      <c r="DCQ98" s="1241"/>
      <c r="DCR98" s="1241"/>
      <c r="DCS98" s="1241"/>
      <c r="DCT98" s="1241"/>
      <c r="DCU98" s="1241"/>
      <c r="DCV98" s="1241"/>
      <c r="DCW98" s="1241"/>
      <c r="DCX98" s="1241"/>
      <c r="DCY98" s="1241"/>
      <c r="DCZ98" s="1241"/>
      <c r="DDA98" s="1241"/>
      <c r="DDB98" s="1241"/>
      <c r="DDC98" s="1241"/>
      <c r="DDD98" s="1241"/>
      <c r="DDE98" s="1241"/>
      <c r="DDF98" s="1241"/>
      <c r="DDG98" s="1241"/>
      <c r="DDH98" s="1241"/>
      <c r="DDI98" s="1241"/>
      <c r="DDJ98" s="1241"/>
      <c r="DDK98" s="1241"/>
      <c r="DDL98" s="1241"/>
      <c r="DDM98" s="1241"/>
      <c r="DDN98" s="1241"/>
      <c r="DDO98" s="1241"/>
      <c r="DDP98" s="1241"/>
      <c r="DDQ98" s="1241"/>
      <c r="DDR98" s="1241"/>
      <c r="DDS98" s="1241"/>
      <c r="DDT98" s="1241"/>
      <c r="DDU98" s="1241"/>
      <c r="DDV98" s="1241"/>
      <c r="DDW98" s="1241"/>
      <c r="DDX98" s="1241"/>
      <c r="DDY98" s="1241"/>
      <c r="DDZ98" s="1241"/>
      <c r="DEA98" s="1241"/>
      <c r="DEB98" s="1241"/>
      <c r="DEC98" s="1241"/>
      <c r="DED98" s="1241"/>
      <c r="DEE98" s="1241"/>
      <c r="DEF98" s="1241"/>
      <c r="DEG98" s="1241"/>
      <c r="DEH98" s="1241"/>
      <c r="DEI98" s="1241"/>
      <c r="DEJ98" s="1241"/>
      <c r="DEK98" s="1241"/>
      <c r="DEL98" s="1241"/>
      <c r="DEM98" s="1241"/>
      <c r="DEN98" s="1241"/>
      <c r="DEO98" s="1241"/>
      <c r="DEP98" s="1241"/>
      <c r="DEQ98" s="1241"/>
      <c r="DER98" s="1241"/>
      <c r="DES98" s="1241"/>
      <c r="DET98" s="1241"/>
      <c r="DEU98" s="1241"/>
      <c r="DEV98" s="1241"/>
      <c r="DEW98" s="1241"/>
      <c r="DEX98" s="1241"/>
      <c r="DEY98" s="1241"/>
      <c r="DEZ98" s="1241"/>
      <c r="DFA98" s="1241"/>
      <c r="DFB98" s="1241"/>
      <c r="DFC98" s="1241"/>
      <c r="DFD98" s="1241"/>
      <c r="DFE98" s="1241"/>
      <c r="DFF98" s="1241"/>
      <c r="DFG98" s="1241"/>
      <c r="DFH98" s="1241"/>
      <c r="DFI98" s="1241"/>
      <c r="DFJ98" s="1241"/>
      <c r="DFK98" s="1241"/>
      <c r="DFL98" s="1241"/>
      <c r="DFM98" s="1241"/>
      <c r="DFN98" s="1241"/>
      <c r="DFO98" s="1241"/>
      <c r="DFP98" s="1241"/>
      <c r="DFQ98" s="1241"/>
      <c r="DFR98" s="1241"/>
      <c r="DFS98" s="1241"/>
      <c r="DFT98" s="1241"/>
      <c r="DFU98" s="1241"/>
      <c r="DFV98" s="1241"/>
      <c r="DFW98" s="1241"/>
      <c r="DFX98" s="1241"/>
      <c r="DFY98" s="1241"/>
      <c r="DFZ98" s="1241"/>
      <c r="DGA98" s="1241"/>
      <c r="DGB98" s="1241"/>
      <c r="DGC98" s="1241"/>
      <c r="DGD98" s="1241"/>
      <c r="DGE98" s="1241"/>
      <c r="DGF98" s="1241"/>
      <c r="DGG98" s="1241"/>
      <c r="DGH98" s="1241"/>
      <c r="DGI98" s="1241"/>
      <c r="DGJ98" s="1241"/>
      <c r="DGK98" s="1241"/>
      <c r="DGL98" s="1241"/>
      <c r="DGM98" s="1241"/>
      <c r="DGN98" s="1241"/>
      <c r="DGO98" s="1241"/>
      <c r="DGP98" s="1241"/>
      <c r="DGQ98" s="1241"/>
      <c r="DGR98" s="1241"/>
      <c r="DGS98" s="1241"/>
      <c r="DGT98" s="1241"/>
      <c r="DGU98" s="1241"/>
      <c r="DGV98" s="1241"/>
      <c r="DGW98" s="1241"/>
      <c r="DGX98" s="1241"/>
      <c r="DGY98" s="1241"/>
      <c r="DGZ98" s="1241"/>
      <c r="DHA98" s="1241"/>
      <c r="DHB98" s="1241"/>
      <c r="DHC98" s="1241"/>
      <c r="DHD98" s="1241"/>
      <c r="DHE98" s="1241"/>
      <c r="DHF98" s="1241"/>
      <c r="DHG98" s="1241"/>
      <c r="DHH98" s="1241"/>
      <c r="DHI98" s="1241"/>
      <c r="DHJ98" s="1241"/>
      <c r="DHK98" s="1241"/>
      <c r="DHL98" s="1241"/>
      <c r="DHM98" s="1241"/>
      <c r="DHN98" s="1241"/>
      <c r="DHO98" s="1241"/>
      <c r="DHP98" s="1241"/>
      <c r="DHQ98" s="1241"/>
      <c r="DHR98" s="1241"/>
      <c r="DHS98" s="1241"/>
      <c r="DHT98" s="1241"/>
      <c r="DHU98" s="1241"/>
      <c r="DHV98" s="1241"/>
      <c r="DHW98" s="1241"/>
      <c r="DHX98" s="1241"/>
      <c r="DHY98" s="1241"/>
      <c r="DHZ98" s="1241"/>
      <c r="DIA98" s="1241"/>
      <c r="DIB98" s="1241"/>
      <c r="DIC98" s="1241"/>
      <c r="DID98" s="1241"/>
      <c r="DIE98" s="1241"/>
      <c r="DIF98" s="1241"/>
      <c r="DIG98" s="1241"/>
      <c r="DIH98" s="1241"/>
      <c r="DII98" s="1241"/>
      <c r="DIJ98" s="1241"/>
      <c r="DIK98" s="1241"/>
      <c r="DIL98" s="1241"/>
      <c r="DIM98" s="1241"/>
      <c r="DIN98" s="1241"/>
      <c r="DIO98" s="1241"/>
      <c r="DIP98" s="1241"/>
      <c r="DIQ98" s="1241"/>
      <c r="DIR98" s="1241"/>
      <c r="DIS98" s="1241"/>
      <c r="DIT98" s="1241"/>
      <c r="DIU98" s="1241"/>
      <c r="DIV98" s="1241"/>
      <c r="DIW98" s="1241"/>
      <c r="DIX98" s="1241"/>
      <c r="DIY98" s="1241"/>
      <c r="DIZ98" s="1241"/>
      <c r="DJA98" s="1241"/>
      <c r="DJB98" s="1241"/>
      <c r="DJC98" s="1241"/>
      <c r="DJD98" s="1241"/>
      <c r="DJE98" s="1241"/>
      <c r="DJF98" s="1241"/>
      <c r="DJG98" s="1241"/>
      <c r="DJH98" s="1241"/>
      <c r="DJI98" s="1241"/>
      <c r="DJJ98" s="1241"/>
      <c r="DJK98" s="1241"/>
      <c r="DJL98" s="1241"/>
      <c r="DJM98" s="1241"/>
      <c r="DJN98" s="1241"/>
      <c r="DJO98" s="1241"/>
      <c r="DJP98" s="1241"/>
      <c r="DJQ98" s="1241"/>
      <c r="DJR98" s="1241"/>
      <c r="DJS98" s="1241"/>
      <c r="DJT98" s="1241"/>
      <c r="DJU98" s="1241"/>
      <c r="DJV98" s="1241"/>
      <c r="DJW98" s="1241"/>
      <c r="DJX98" s="1241"/>
      <c r="DJY98" s="1241"/>
      <c r="DJZ98" s="1241"/>
      <c r="DKA98" s="1241"/>
      <c r="DKB98" s="1241"/>
      <c r="DKC98" s="1241"/>
      <c r="DKD98" s="1241"/>
      <c r="DKE98" s="1241"/>
      <c r="DKF98" s="1241"/>
      <c r="DKG98" s="1241"/>
      <c r="DKH98" s="1241"/>
      <c r="DKI98" s="1241"/>
      <c r="DKJ98" s="1241"/>
      <c r="DKK98" s="1241"/>
      <c r="DKL98" s="1241"/>
      <c r="DKM98" s="1241"/>
      <c r="DKN98" s="1241"/>
      <c r="DKO98" s="1241"/>
      <c r="DKP98" s="1241"/>
      <c r="DKQ98" s="1241"/>
      <c r="DKR98" s="1241"/>
      <c r="DKS98" s="1241"/>
      <c r="DKT98" s="1241"/>
      <c r="DKU98" s="1241"/>
      <c r="DKV98" s="1241"/>
      <c r="DKW98" s="1241"/>
      <c r="DKX98" s="1241"/>
      <c r="DKY98" s="1241"/>
      <c r="DKZ98" s="1241"/>
      <c r="DLA98" s="1241"/>
      <c r="DLB98" s="1241"/>
      <c r="DLC98" s="1241"/>
      <c r="DLD98" s="1241"/>
      <c r="DLE98" s="1241"/>
      <c r="DLF98" s="1241"/>
      <c r="DLG98" s="1241"/>
      <c r="DLH98" s="1241"/>
      <c r="DLI98" s="1241"/>
      <c r="DLJ98" s="1241"/>
      <c r="DLK98" s="1241"/>
      <c r="DLL98" s="1241"/>
      <c r="DLM98" s="1241"/>
      <c r="DLN98" s="1241"/>
      <c r="DLO98" s="1241"/>
      <c r="DLP98" s="1241"/>
      <c r="DLQ98" s="1241"/>
      <c r="DLR98" s="1241"/>
      <c r="DLS98" s="1241"/>
      <c r="DLT98" s="1241"/>
      <c r="DLU98" s="1241"/>
      <c r="DLV98" s="1241"/>
      <c r="DLW98" s="1241"/>
      <c r="DLX98" s="1241"/>
      <c r="DLY98" s="1241"/>
      <c r="DLZ98" s="1241"/>
      <c r="DMA98" s="1241"/>
      <c r="DMB98" s="1241"/>
      <c r="DMC98" s="1241"/>
      <c r="DMD98" s="1241"/>
      <c r="DME98" s="1241"/>
      <c r="DMF98" s="1241"/>
      <c r="DMG98" s="1241"/>
      <c r="DMH98" s="1241"/>
      <c r="DMI98" s="1241"/>
      <c r="DMJ98" s="1241"/>
      <c r="DMK98" s="1241"/>
      <c r="DML98" s="1241"/>
      <c r="DMM98" s="1241"/>
      <c r="DMN98" s="1241"/>
      <c r="DMO98" s="1241"/>
      <c r="DMP98" s="1241"/>
      <c r="DMQ98" s="1241"/>
      <c r="DMR98" s="1241"/>
      <c r="DMS98" s="1241"/>
      <c r="DMT98" s="1241"/>
      <c r="DMU98" s="1241"/>
      <c r="DMV98" s="1241"/>
      <c r="DMW98" s="1241"/>
      <c r="DMX98" s="1241"/>
      <c r="DMY98" s="1241"/>
      <c r="DMZ98" s="1241"/>
      <c r="DNA98" s="1241"/>
      <c r="DNB98" s="1241"/>
      <c r="DNC98" s="1241"/>
      <c r="DND98" s="1241"/>
      <c r="DNE98" s="1241"/>
      <c r="DNF98" s="1241"/>
      <c r="DNG98" s="1241"/>
      <c r="DNH98" s="1241"/>
      <c r="DNI98" s="1241"/>
      <c r="DNJ98" s="1241"/>
      <c r="DNK98" s="1241"/>
      <c r="DNL98" s="1241"/>
      <c r="DNM98" s="1241"/>
      <c r="DNN98" s="1241"/>
      <c r="DNO98" s="1241"/>
      <c r="DNP98" s="1241"/>
      <c r="DNQ98" s="1241"/>
      <c r="DNR98" s="1241"/>
      <c r="DNS98" s="1241"/>
      <c r="DNT98" s="1241"/>
      <c r="DNU98" s="1241"/>
      <c r="DNV98" s="1241"/>
      <c r="DNW98" s="1241"/>
      <c r="DNX98" s="1241"/>
      <c r="DNY98" s="1241"/>
      <c r="DNZ98" s="1241"/>
      <c r="DOA98" s="1241"/>
      <c r="DOB98" s="1241"/>
      <c r="DOC98" s="1241"/>
      <c r="DOD98" s="1241"/>
      <c r="DOE98" s="1241"/>
      <c r="DOF98" s="1241"/>
      <c r="DOG98" s="1241"/>
      <c r="DOH98" s="1241"/>
      <c r="DOI98" s="1241"/>
      <c r="DOJ98" s="1241"/>
      <c r="DOK98" s="1241"/>
      <c r="DOL98" s="1241"/>
      <c r="DOM98" s="1241"/>
      <c r="DON98" s="1241"/>
      <c r="DOO98" s="1241"/>
      <c r="DOP98" s="1241"/>
      <c r="DOQ98" s="1241"/>
      <c r="DOR98" s="1241"/>
      <c r="DOS98" s="1241"/>
      <c r="DOT98" s="1241"/>
      <c r="DOU98" s="1241"/>
      <c r="DOV98" s="1241"/>
      <c r="DOW98" s="1241"/>
      <c r="DOX98" s="1241"/>
      <c r="DOY98" s="1241"/>
      <c r="DOZ98" s="1241"/>
      <c r="DPA98" s="1241"/>
      <c r="DPB98" s="1241"/>
      <c r="DPC98" s="1241"/>
      <c r="DPD98" s="1241"/>
      <c r="DPE98" s="1241"/>
      <c r="DPF98" s="1241"/>
      <c r="DPG98" s="1241"/>
      <c r="DPH98" s="1241"/>
      <c r="DPI98" s="1241"/>
      <c r="DPJ98" s="1241"/>
      <c r="DPK98" s="1241"/>
      <c r="DPL98" s="1241"/>
      <c r="DPM98" s="1241"/>
      <c r="DPN98" s="1241"/>
      <c r="DPO98" s="1241"/>
      <c r="DPP98" s="1241"/>
      <c r="DPQ98" s="1241"/>
      <c r="DPR98" s="1241"/>
      <c r="DPS98" s="1241"/>
      <c r="DPT98" s="1241"/>
      <c r="DPU98" s="1241"/>
      <c r="DPV98" s="1241"/>
      <c r="DPW98" s="1241"/>
      <c r="DPX98" s="1241"/>
      <c r="DPY98" s="1241"/>
      <c r="DPZ98" s="1241"/>
      <c r="DQA98" s="1241"/>
      <c r="DQB98" s="1241"/>
      <c r="DQC98" s="1241"/>
      <c r="DQD98" s="1241"/>
      <c r="DQE98" s="1241"/>
      <c r="DQF98" s="1241"/>
      <c r="DQG98" s="1241"/>
      <c r="DQH98" s="1241"/>
      <c r="DQI98" s="1241"/>
      <c r="DQJ98" s="1241"/>
      <c r="DQK98" s="1241"/>
      <c r="DQL98" s="1241"/>
      <c r="DQM98" s="1241"/>
      <c r="DQN98" s="1241"/>
      <c r="DQO98" s="1241"/>
      <c r="DQP98" s="1241"/>
      <c r="DQQ98" s="1241"/>
      <c r="DQR98" s="1241"/>
      <c r="DQS98" s="1241"/>
      <c r="DQT98" s="1241"/>
      <c r="DQU98" s="1241"/>
      <c r="DQV98" s="1241"/>
      <c r="DQW98" s="1241"/>
      <c r="DQX98" s="1241"/>
      <c r="DQY98" s="1241"/>
      <c r="DQZ98" s="1241"/>
      <c r="DRA98" s="1241"/>
      <c r="DRB98" s="1241"/>
      <c r="DRC98" s="1241"/>
      <c r="DRD98" s="1241"/>
      <c r="DRE98" s="1241"/>
      <c r="DRF98" s="1241"/>
      <c r="DRG98" s="1241"/>
      <c r="DRH98" s="1241"/>
      <c r="DRI98" s="1241"/>
      <c r="DRJ98" s="1241"/>
      <c r="DRK98" s="1241"/>
      <c r="DRL98" s="1241"/>
      <c r="DRM98" s="1241"/>
      <c r="DRN98" s="1241"/>
      <c r="DRO98" s="1241"/>
      <c r="DRP98" s="1241"/>
      <c r="DRQ98" s="1241"/>
      <c r="DRR98" s="1241"/>
      <c r="DRS98" s="1241"/>
      <c r="DRT98" s="1241"/>
      <c r="DRU98" s="1241"/>
      <c r="DRV98" s="1241"/>
      <c r="DRW98" s="1241"/>
      <c r="DRX98" s="1241"/>
      <c r="DRY98" s="1241"/>
      <c r="DRZ98" s="1241"/>
      <c r="DSA98" s="1241"/>
      <c r="DSB98" s="1241"/>
      <c r="DSC98" s="1241"/>
      <c r="DSD98" s="1241"/>
      <c r="DSE98" s="1241"/>
      <c r="DSF98" s="1241"/>
      <c r="DSG98" s="1241"/>
      <c r="DSH98" s="1241"/>
      <c r="DSI98" s="1241"/>
      <c r="DSJ98" s="1241"/>
      <c r="DSK98" s="1241"/>
      <c r="DSL98" s="1241"/>
      <c r="DSM98" s="1241"/>
      <c r="DSN98" s="1241"/>
      <c r="DSO98" s="1241"/>
      <c r="DSP98" s="1241"/>
      <c r="DSQ98" s="1241"/>
      <c r="DSR98" s="1241"/>
      <c r="DSS98" s="1241"/>
      <c r="DST98" s="1241"/>
      <c r="DSU98" s="1241"/>
      <c r="DSV98" s="1241"/>
      <c r="DSW98" s="1241"/>
      <c r="DSX98" s="1241"/>
      <c r="DSY98" s="1241"/>
      <c r="DSZ98" s="1241"/>
      <c r="DTA98" s="1241"/>
      <c r="DTB98" s="1241"/>
      <c r="DTC98" s="1241"/>
      <c r="DTD98" s="1241"/>
      <c r="DTE98" s="1241"/>
      <c r="DTF98" s="1241"/>
      <c r="DTG98" s="1241"/>
      <c r="DTH98" s="1241"/>
      <c r="DTI98" s="1241"/>
      <c r="DTJ98" s="1241"/>
      <c r="DTK98" s="1241"/>
      <c r="DTL98" s="1241"/>
      <c r="DTM98" s="1241"/>
      <c r="DTN98" s="1241"/>
      <c r="DTO98" s="1241"/>
      <c r="DTP98" s="1241"/>
      <c r="DTQ98" s="1241"/>
      <c r="DTR98" s="1241"/>
      <c r="DTS98" s="1241"/>
      <c r="DTT98" s="1241"/>
      <c r="DTU98" s="1241"/>
      <c r="DTV98" s="1241"/>
      <c r="DTW98" s="1241"/>
      <c r="DTX98" s="1241"/>
      <c r="DTY98" s="1241"/>
      <c r="DTZ98" s="1241"/>
      <c r="DUA98" s="1241"/>
      <c r="DUB98" s="1241"/>
      <c r="DUC98" s="1241"/>
      <c r="DUD98" s="1241"/>
      <c r="DUE98" s="1241"/>
      <c r="DUF98" s="1241"/>
      <c r="DUG98" s="1241"/>
      <c r="DUH98" s="1241"/>
      <c r="DUI98" s="1241"/>
      <c r="DUJ98" s="1241"/>
      <c r="DUK98" s="1241"/>
      <c r="DUL98" s="1241"/>
      <c r="DUM98" s="1241"/>
      <c r="DUN98" s="1241"/>
      <c r="DUO98" s="1241"/>
      <c r="DUP98" s="1241"/>
      <c r="DUQ98" s="1241"/>
      <c r="DUR98" s="1241"/>
      <c r="DUS98" s="1241"/>
      <c r="DUT98" s="1241"/>
      <c r="DUU98" s="1241"/>
      <c r="DUV98" s="1241"/>
      <c r="DUW98" s="1241"/>
      <c r="DUX98" s="1241"/>
      <c r="DUY98" s="1241"/>
      <c r="DUZ98" s="1241"/>
      <c r="DVA98" s="1241"/>
      <c r="DVB98" s="1241"/>
      <c r="DVC98" s="1241"/>
      <c r="DVD98" s="1241"/>
      <c r="DVE98" s="1241"/>
      <c r="DVF98" s="1241"/>
      <c r="DVG98" s="1241"/>
      <c r="DVH98" s="1241"/>
      <c r="DVI98" s="1241"/>
      <c r="DVJ98" s="1241"/>
      <c r="DVK98" s="1241"/>
      <c r="DVL98" s="1241"/>
      <c r="DVM98" s="1241"/>
      <c r="DVN98" s="1241"/>
      <c r="DVO98" s="1241"/>
      <c r="DVP98" s="1241"/>
      <c r="DVQ98" s="1241"/>
      <c r="DVR98" s="1241"/>
      <c r="DVS98" s="1241"/>
      <c r="DVT98" s="1241"/>
      <c r="DVU98" s="1241"/>
      <c r="DVV98" s="1241"/>
      <c r="DVW98" s="1241"/>
      <c r="DVX98" s="1241"/>
      <c r="DVY98" s="1241"/>
      <c r="DVZ98" s="1241"/>
      <c r="DWA98" s="1241"/>
      <c r="DWB98" s="1241"/>
      <c r="DWC98" s="1241"/>
      <c r="DWD98" s="1241"/>
      <c r="DWE98" s="1241"/>
      <c r="DWF98" s="1241"/>
      <c r="DWG98" s="1241"/>
      <c r="DWH98" s="1241"/>
      <c r="DWI98" s="1241"/>
      <c r="DWJ98" s="1241"/>
      <c r="DWK98" s="1241"/>
      <c r="DWL98" s="1241"/>
      <c r="DWM98" s="1241"/>
      <c r="DWN98" s="1241"/>
      <c r="DWO98" s="1241"/>
      <c r="DWP98" s="1241"/>
      <c r="DWQ98" s="1241"/>
      <c r="DWR98" s="1241"/>
      <c r="DWS98" s="1241"/>
      <c r="DWT98" s="1241"/>
      <c r="DWU98" s="1241"/>
      <c r="DWV98" s="1241"/>
      <c r="DWW98" s="1241"/>
      <c r="DWX98" s="1241"/>
      <c r="DWY98" s="1241"/>
      <c r="DWZ98" s="1241"/>
      <c r="DXA98" s="1241"/>
      <c r="DXB98" s="1241"/>
      <c r="DXC98" s="1241"/>
      <c r="DXD98" s="1241"/>
      <c r="DXE98" s="1241"/>
      <c r="DXF98" s="1241"/>
      <c r="DXG98" s="1241"/>
      <c r="DXH98" s="1241"/>
      <c r="DXI98" s="1241"/>
      <c r="DXJ98" s="1241"/>
      <c r="DXK98" s="1241"/>
      <c r="DXL98" s="1241"/>
      <c r="DXM98" s="1241"/>
      <c r="DXN98" s="1241"/>
      <c r="DXO98" s="1241"/>
      <c r="DXP98" s="1241"/>
      <c r="DXQ98" s="1241"/>
      <c r="DXR98" s="1241"/>
      <c r="DXS98" s="1241"/>
      <c r="DXT98" s="1241"/>
      <c r="DXU98" s="1241"/>
      <c r="DXV98" s="1241"/>
      <c r="DXW98" s="1241"/>
      <c r="DXX98" s="1241"/>
      <c r="DXY98" s="1241"/>
      <c r="DXZ98" s="1241"/>
      <c r="DYA98" s="1241"/>
      <c r="DYB98" s="1241"/>
      <c r="DYC98" s="1241"/>
      <c r="DYD98" s="1241"/>
      <c r="DYE98" s="1241"/>
      <c r="DYF98" s="1241"/>
      <c r="DYG98" s="1241"/>
      <c r="DYH98" s="1241"/>
      <c r="DYI98" s="1241"/>
      <c r="DYJ98" s="1241"/>
      <c r="DYK98" s="1241"/>
      <c r="DYL98" s="1241"/>
      <c r="DYM98" s="1241"/>
      <c r="DYN98" s="1241"/>
      <c r="DYO98" s="1241"/>
      <c r="DYP98" s="1241"/>
      <c r="DYQ98" s="1241"/>
      <c r="DYR98" s="1241"/>
      <c r="DYS98" s="1241"/>
      <c r="DYT98" s="1241"/>
      <c r="DYU98" s="1241"/>
      <c r="DYV98" s="1241"/>
      <c r="DYW98" s="1241"/>
      <c r="DYX98" s="1241"/>
      <c r="DYY98" s="1241"/>
      <c r="DYZ98" s="1241"/>
      <c r="DZA98" s="1241"/>
      <c r="DZB98" s="1241"/>
      <c r="DZC98" s="1241"/>
      <c r="DZD98" s="1241"/>
      <c r="DZE98" s="1241"/>
      <c r="DZF98" s="1241"/>
      <c r="DZG98" s="1241"/>
      <c r="DZH98" s="1241"/>
      <c r="DZI98" s="1241"/>
      <c r="DZJ98" s="1241"/>
      <c r="DZK98" s="1241"/>
      <c r="DZL98" s="1241"/>
      <c r="DZM98" s="1241"/>
      <c r="DZN98" s="1241"/>
      <c r="DZO98" s="1241"/>
      <c r="DZP98" s="1241"/>
      <c r="DZQ98" s="1241"/>
      <c r="DZR98" s="1241"/>
      <c r="DZS98" s="1241"/>
      <c r="DZT98" s="1241"/>
      <c r="DZU98" s="1241"/>
      <c r="DZV98" s="1241"/>
      <c r="DZW98" s="1241"/>
      <c r="DZX98" s="1241"/>
      <c r="DZY98" s="1241"/>
      <c r="DZZ98" s="1241"/>
      <c r="EAA98" s="1241"/>
      <c r="EAB98" s="1241"/>
      <c r="EAC98" s="1241"/>
      <c r="EAD98" s="1241"/>
      <c r="EAE98" s="1241"/>
      <c r="EAF98" s="1241"/>
      <c r="EAG98" s="1241"/>
      <c r="EAH98" s="1241"/>
      <c r="EAI98" s="1241"/>
      <c r="EAJ98" s="1241"/>
      <c r="EAK98" s="1241"/>
      <c r="EAL98" s="1241"/>
      <c r="EAM98" s="1241"/>
      <c r="EAN98" s="1241"/>
      <c r="EAO98" s="1241"/>
      <c r="EAP98" s="1241"/>
      <c r="EAQ98" s="1241"/>
      <c r="EAR98" s="1241"/>
      <c r="EAS98" s="1241"/>
      <c r="EAT98" s="1241"/>
      <c r="EAU98" s="1241"/>
      <c r="EAV98" s="1241"/>
      <c r="EAW98" s="1241"/>
      <c r="EAX98" s="1241"/>
      <c r="EAY98" s="1241"/>
      <c r="EAZ98" s="1241"/>
      <c r="EBA98" s="1241"/>
      <c r="EBB98" s="1241"/>
      <c r="EBC98" s="1241"/>
      <c r="EBD98" s="1241"/>
      <c r="EBE98" s="1241"/>
      <c r="EBF98" s="1241"/>
      <c r="EBG98" s="1241"/>
      <c r="EBH98" s="1241"/>
      <c r="EBI98" s="1241"/>
      <c r="EBJ98" s="1241"/>
      <c r="EBK98" s="1241"/>
      <c r="EBL98" s="1241"/>
      <c r="EBM98" s="1241"/>
      <c r="EBN98" s="1241"/>
      <c r="EBO98" s="1241"/>
      <c r="EBP98" s="1241"/>
      <c r="EBQ98" s="1241"/>
      <c r="EBR98" s="1241"/>
      <c r="EBS98" s="1241"/>
      <c r="EBT98" s="1241"/>
      <c r="EBU98" s="1241"/>
      <c r="EBV98" s="1241"/>
      <c r="EBW98" s="1241"/>
      <c r="EBX98" s="1241"/>
      <c r="EBY98" s="1241"/>
      <c r="EBZ98" s="1241"/>
      <c r="ECA98" s="1241"/>
      <c r="ECB98" s="1241"/>
      <c r="ECC98" s="1241"/>
      <c r="ECD98" s="1241"/>
      <c r="ECE98" s="1241"/>
      <c r="ECF98" s="1241"/>
      <c r="ECG98" s="1241"/>
      <c r="ECH98" s="1241"/>
      <c r="ECI98" s="1241"/>
      <c r="ECJ98" s="1241"/>
      <c r="ECK98" s="1241"/>
      <c r="ECL98" s="1241"/>
      <c r="ECM98" s="1241"/>
      <c r="ECN98" s="1241"/>
      <c r="ECO98" s="1241"/>
      <c r="ECP98" s="1241"/>
      <c r="ECQ98" s="1241"/>
      <c r="ECR98" s="1241"/>
      <c r="ECS98" s="1241"/>
      <c r="ECT98" s="1241"/>
      <c r="ECU98" s="1241"/>
      <c r="ECV98" s="1241"/>
      <c r="ECW98" s="1241"/>
      <c r="ECX98" s="1241"/>
      <c r="ECY98" s="1241"/>
      <c r="ECZ98" s="1241"/>
      <c r="EDA98" s="1241"/>
      <c r="EDB98" s="1241"/>
      <c r="EDC98" s="1241"/>
      <c r="EDD98" s="1241"/>
      <c r="EDE98" s="1241"/>
      <c r="EDF98" s="1241"/>
      <c r="EDG98" s="1241"/>
      <c r="EDH98" s="1241"/>
      <c r="EDI98" s="1241"/>
      <c r="EDJ98" s="1241"/>
      <c r="EDK98" s="1241"/>
      <c r="EDL98" s="1241"/>
      <c r="EDM98" s="1241"/>
      <c r="EDN98" s="1241"/>
      <c r="EDO98" s="1241"/>
      <c r="EDP98" s="1241"/>
      <c r="EDQ98" s="1241"/>
      <c r="EDR98" s="1241"/>
      <c r="EDS98" s="1241"/>
      <c r="EDT98" s="1241"/>
      <c r="EDU98" s="1241"/>
      <c r="EDV98" s="1241"/>
      <c r="EDW98" s="1241"/>
      <c r="EDX98" s="1241"/>
      <c r="EDY98" s="1241"/>
      <c r="EDZ98" s="1241"/>
      <c r="EEA98" s="1241"/>
      <c r="EEB98" s="1241"/>
      <c r="EEC98" s="1241"/>
      <c r="EED98" s="1241"/>
      <c r="EEE98" s="1241"/>
      <c r="EEF98" s="1241"/>
      <c r="EEG98" s="1241"/>
      <c r="EEH98" s="1241"/>
      <c r="EEI98" s="1241"/>
      <c r="EEJ98" s="1241"/>
      <c r="EEK98" s="1241"/>
      <c r="EEL98" s="1241"/>
      <c r="EEM98" s="1241"/>
      <c r="EEN98" s="1241"/>
      <c r="EEO98" s="1241"/>
      <c r="EEP98" s="1241"/>
      <c r="EEQ98" s="1241"/>
      <c r="EER98" s="1241"/>
      <c r="EES98" s="1241"/>
      <c r="EET98" s="1241"/>
      <c r="EEU98" s="1241"/>
      <c r="EEV98" s="1241"/>
      <c r="EEW98" s="1241"/>
      <c r="EEX98" s="1241"/>
      <c r="EEY98" s="1241"/>
      <c r="EEZ98" s="1241"/>
      <c r="EFA98" s="1241"/>
      <c r="EFB98" s="1241"/>
      <c r="EFC98" s="1241"/>
      <c r="EFD98" s="1241"/>
      <c r="EFE98" s="1241"/>
      <c r="EFF98" s="1241"/>
      <c r="EFG98" s="1241"/>
      <c r="EFH98" s="1241"/>
      <c r="EFI98" s="1241"/>
      <c r="EFJ98" s="1241"/>
      <c r="EFK98" s="1241"/>
      <c r="EFL98" s="1241"/>
      <c r="EFM98" s="1241"/>
      <c r="EFN98" s="1241"/>
      <c r="EFO98" s="1241"/>
      <c r="EFP98" s="1241"/>
      <c r="EFQ98" s="1241"/>
      <c r="EFR98" s="1241"/>
      <c r="EFS98" s="1241"/>
      <c r="EFT98" s="1241"/>
      <c r="EFU98" s="1241"/>
      <c r="EFV98" s="1241"/>
      <c r="EFW98" s="1241"/>
      <c r="EFX98" s="1241"/>
      <c r="EFY98" s="1241"/>
      <c r="EFZ98" s="1241"/>
      <c r="EGA98" s="1241"/>
      <c r="EGB98" s="1241"/>
      <c r="EGC98" s="1241"/>
      <c r="EGD98" s="1241"/>
      <c r="EGE98" s="1241"/>
      <c r="EGF98" s="1241"/>
      <c r="EGG98" s="1241"/>
      <c r="EGH98" s="1241"/>
      <c r="EGI98" s="1241"/>
      <c r="EGJ98" s="1241"/>
      <c r="EGK98" s="1241"/>
      <c r="EGL98" s="1241"/>
      <c r="EGM98" s="1241"/>
      <c r="EGN98" s="1241"/>
      <c r="EGO98" s="1241"/>
      <c r="EGP98" s="1241"/>
      <c r="EGQ98" s="1241"/>
      <c r="EGR98" s="1241"/>
      <c r="EGS98" s="1241"/>
      <c r="EGT98" s="1241"/>
      <c r="EGU98" s="1241"/>
      <c r="EGV98" s="1241"/>
      <c r="EGW98" s="1241"/>
      <c r="EGX98" s="1241"/>
      <c r="EGY98" s="1241"/>
      <c r="EGZ98" s="1241"/>
      <c r="EHA98" s="1241"/>
      <c r="EHB98" s="1241"/>
      <c r="EHC98" s="1241"/>
      <c r="EHD98" s="1241"/>
      <c r="EHE98" s="1241"/>
      <c r="EHF98" s="1241"/>
      <c r="EHG98" s="1241"/>
      <c r="EHH98" s="1241"/>
      <c r="EHI98" s="1241"/>
      <c r="EHJ98" s="1241"/>
      <c r="EHK98" s="1241"/>
      <c r="EHL98" s="1241"/>
      <c r="EHM98" s="1241"/>
      <c r="EHN98" s="1241"/>
      <c r="EHO98" s="1241"/>
      <c r="EHP98" s="1241"/>
      <c r="EHQ98" s="1241"/>
      <c r="EHR98" s="1241"/>
      <c r="EHS98" s="1241"/>
      <c r="EHT98" s="1241"/>
      <c r="EHU98" s="1241"/>
      <c r="EHV98" s="1241"/>
      <c r="EHW98" s="1241"/>
      <c r="EHX98" s="1241"/>
      <c r="EHY98" s="1241"/>
      <c r="EHZ98" s="1241"/>
      <c r="EIA98" s="1241"/>
      <c r="EIB98" s="1241"/>
      <c r="EIC98" s="1241"/>
      <c r="EID98" s="1241"/>
      <c r="EIE98" s="1241"/>
      <c r="EIF98" s="1241"/>
      <c r="EIG98" s="1241"/>
      <c r="EIH98" s="1241"/>
      <c r="EII98" s="1241"/>
      <c r="EIJ98" s="1241"/>
      <c r="EIK98" s="1241"/>
      <c r="EIL98" s="1241"/>
      <c r="EIM98" s="1241"/>
      <c r="EIN98" s="1241"/>
      <c r="EIO98" s="1241"/>
      <c r="EIP98" s="1241"/>
      <c r="EIQ98" s="1241"/>
      <c r="EIR98" s="1241"/>
      <c r="EIS98" s="1241"/>
      <c r="EIT98" s="1241"/>
      <c r="EIU98" s="1241"/>
      <c r="EIV98" s="1241"/>
      <c r="EIW98" s="1241"/>
      <c r="EIX98" s="1241"/>
      <c r="EIY98" s="1241"/>
      <c r="EIZ98" s="1241"/>
      <c r="EJA98" s="1241"/>
      <c r="EJB98" s="1241"/>
      <c r="EJC98" s="1241"/>
      <c r="EJD98" s="1241"/>
      <c r="EJE98" s="1241"/>
      <c r="EJF98" s="1241"/>
      <c r="EJG98" s="1241"/>
      <c r="EJH98" s="1241"/>
      <c r="EJI98" s="1241"/>
      <c r="EJJ98" s="1241"/>
      <c r="EJK98" s="1241"/>
      <c r="EJL98" s="1241"/>
      <c r="EJM98" s="1241"/>
      <c r="EJN98" s="1241"/>
      <c r="EJO98" s="1241"/>
      <c r="EJP98" s="1241"/>
      <c r="EJQ98" s="1241"/>
      <c r="EJR98" s="1241"/>
      <c r="EJS98" s="1241"/>
      <c r="EJT98" s="1241"/>
      <c r="EJU98" s="1241"/>
      <c r="EJV98" s="1241"/>
      <c r="EJW98" s="1241"/>
      <c r="EJX98" s="1241"/>
      <c r="EJY98" s="1241"/>
      <c r="EJZ98" s="1241"/>
      <c r="EKA98" s="1241"/>
      <c r="EKB98" s="1241"/>
      <c r="EKC98" s="1241"/>
      <c r="EKD98" s="1241"/>
      <c r="EKE98" s="1241"/>
      <c r="EKF98" s="1241"/>
      <c r="EKG98" s="1241"/>
      <c r="EKH98" s="1241"/>
      <c r="EKI98" s="1241"/>
      <c r="EKJ98" s="1241"/>
      <c r="EKK98" s="1241"/>
      <c r="EKL98" s="1241"/>
      <c r="EKM98" s="1241"/>
      <c r="EKN98" s="1241"/>
      <c r="EKO98" s="1241"/>
      <c r="EKP98" s="1241"/>
      <c r="EKQ98" s="1241"/>
      <c r="EKR98" s="1241"/>
      <c r="EKS98" s="1241"/>
      <c r="EKT98" s="1241"/>
      <c r="EKU98" s="1241"/>
      <c r="EKV98" s="1241"/>
      <c r="EKW98" s="1241"/>
      <c r="EKX98" s="1241"/>
      <c r="EKY98" s="1241"/>
      <c r="EKZ98" s="1241"/>
      <c r="ELA98" s="1241"/>
      <c r="ELB98" s="1241"/>
      <c r="ELC98" s="1241"/>
      <c r="ELD98" s="1241"/>
      <c r="ELE98" s="1241"/>
      <c r="ELF98" s="1241"/>
      <c r="ELG98" s="1241"/>
      <c r="ELH98" s="1241"/>
      <c r="ELI98" s="1241"/>
      <c r="ELJ98" s="1241"/>
      <c r="ELK98" s="1241"/>
      <c r="ELL98" s="1241"/>
      <c r="ELM98" s="1241"/>
      <c r="ELN98" s="1241"/>
      <c r="ELO98" s="1241"/>
      <c r="ELP98" s="1241"/>
      <c r="ELQ98" s="1241"/>
      <c r="ELR98" s="1241"/>
      <c r="ELS98" s="1241"/>
      <c r="ELT98" s="1241"/>
      <c r="ELU98" s="1241"/>
      <c r="ELV98" s="1241"/>
      <c r="ELW98" s="1241"/>
      <c r="ELX98" s="1241"/>
      <c r="ELY98" s="1241"/>
      <c r="ELZ98" s="1241"/>
      <c r="EMA98" s="1241"/>
      <c r="EMB98" s="1241"/>
      <c r="EMC98" s="1241"/>
      <c r="EMD98" s="1241"/>
      <c r="EME98" s="1241"/>
      <c r="EMF98" s="1241"/>
      <c r="EMG98" s="1241"/>
      <c r="EMH98" s="1241"/>
      <c r="EMI98" s="1241"/>
      <c r="EMJ98" s="1241"/>
      <c r="EMK98" s="1241"/>
      <c r="EML98" s="1241"/>
      <c r="EMM98" s="1241"/>
      <c r="EMN98" s="1241"/>
      <c r="EMO98" s="1241"/>
      <c r="EMP98" s="1241"/>
      <c r="EMQ98" s="1241"/>
      <c r="EMR98" s="1241"/>
      <c r="EMS98" s="1241"/>
      <c r="EMT98" s="1241"/>
      <c r="EMU98" s="1241"/>
      <c r="EMV98" s="1241"/>
      <c r="EMW98" s="1241"/>
      <c r="EMX98" s="1241"/>
      <c r="EMY98" s="1241"/>
      <c r="EMZ98" s="1241"/>
      <c r="ENA98" s="1241"/>
      <c r="ENB98" s="1241"/>
      <c r="ENC98" s="1241"/>
      <c r="END98" s="1241"/>
      <c r="ENE98" s="1241"/>
      <c r="ENF98" s="1241"/>
      <c r="ENG98" s="1241"/>
      <c r="ENH98" s="1241"/>
      <c r="ENI98" s="1241"/>
      <c r="ENJ98" s="1241"/>
      <c r="ENK98" s="1241"/>
      <c r="ENL98" s="1241"/>
      <c r="ENM98" s="1241"/>
      <c r="ENN98" s="1241"/>
      <c r="ENO98" s="1241"/>
      <c r="ENP98" s="1241"/>
      <c r="ENQ98" s="1241"/>
      <c r="ENR98" s="1241"/>
      <c r="ENS98" s="1241"/>
      <c r="ENT98" s="1241"/>
      <c r="ENU98" s="1241"/>
      <c r="ENV98" s="1241"/>
      <c r="ENW98" s="1241"/>
      <c r="ENX98" s="1241"/>
      <c r="ENY98" s="1241"/>
      <c r="ENZ98" s="1241"/>
      <c r="EOA98" s="1241"/>
      <c r="EOB98" s="1241"/>
      <c r="EOC98" s="1241"/>
      <c r="EOD98" s="1241"/>
      <c r="EOE98" s="1241"/>
      <c r="EOF98" s="1241"/>
      <c r="EOG98" s="1241"/>
      <c r="EOH98" s="1241"/>
      <c r="EOI98" s="1241"/>
      <c r="EOJ98" s="1241"/>
      <c r="EOK98" s="1241"/>
      <c r="EOL98" s="1241"/>
      <c r="EOM98" s="1241"/>
      <c r="EON98" s="1241"/>
      <c r="EOO98" s="1241"/>
      <c r="EOP98" s="1241"/>
      <c r="EOQ98" s="1241"/>
      <c r="EOR98" s="1241"/>
      <c r="EOS98" s="1241"/>
      <c r="EOT98" s="1241"/>
      <c r="EOU98" s="1241"/>
      <c r="EOV98" s="1241"/>
      <c r="EOW98" s="1241"/>
      <c r="EOX98" s="1241"/>
      <c r="EOY98" s="1241"/>
      <c r="EOZ98" s="1241"/>
      <c r="EPA98" s="1241"/>
      <c r="EPB98" s="1241"/>
      <c r="EPC98" s="1241"/>
      <c r="EPD98" s="1241"/>
      <c r="EPE98" s="1241"/>
      <c r="EPF98" s="1241"/>
      <c r="EPG98" s="1241"/>
      <c r="EPH98" s="1241"/>
      <c r="EPI98" s="1241"/>
      <c r="EPJ98" s="1241"/>
      <c r="EPK98" s="1241"/>
      <c r="EPL98" s="1241"/>
      <c r="EPM98" s="1241"/>
      <c r="EPN98" s="1241"/>
      <c r="EPO98" s="1241"/>
      <c r="EPP98" s="1241"/>
      <c r="EPQ98" s="1241"/>
      <c r="EPR98" s="1241"/>
      <c r="EPS98" s="1241"/>
      <c r="EPT98" s="1241"/>
      <c r="EPU98" s="1241"/>
      <c r="EPV98" s="1241"/>
      <c r="EPW98" s="1241"/>
      <c r="EPX98" s="1241"/>
      <c r="EPY98" s="1241"/>
      <c r="EPZ98" s="1241"/>
      <c r="EQA98" s="1241"/>
      <c r="EQB98" s="1241"/>
      <c r="EQC98" s="1241"/>
      <c r="EQD98" s="1241"/>
      <c r="EQE98" s="1241"/>
      <c r="EQF98" s="1241"/>
      <c r="EQG98" s="1241"/>
      <c r="EQH98" s="1241"/>
      <c r="EQI98" s="1241"/>
      <c r="EQJ98" s="1241"/>
      <c r="EQK98" s="1241"/>
      <c r="EQL98" s="1241"/>
      <c r="EQM98" s="1241"/>
      <c r="EQN98" s="1241"/>
      <c r="EQO98" s="1241"/>
      <c r="EQP98" s="1241"/>
      <c r="EQQ98" s="1241"/>
      <c r="EQR98" s="1241"/>
      <c r="EQS98" s="1241"/>
      <c r="EQT98" s="1241"/>
      <c r="EQU98" s="1241"/>
      <c r="EQV98" s="1241"/>
      <c r="EQW98" s="1241"/>
      <c r="EQX98" s="1241"/>
      <c r="EQY98" s="1241"/>
      <c r="EQZ98" s="1241"/>
      <c r="ERA98" s="1241"/>
      <c r="ERB98" s="1241"/>
      <c r="ERC98" s="1241"/>
      <c r="ERD98" s="1241"/>
      <c r="ERE98" s="1241"/>
      <c r="ERF98" s="1241"/>
      <c r="ERG98" s="1241"/>
      <c r="ERH98" s="1241"/>
      <c r="ERI98" s="1241"/>
      <c r="ERJ98" s="1241"/>
      <c r="ERK98" s="1241"/>
      <c r="ERL98" s="1241"/>
      <c r="ERM98" s="1241"/>
      <c r="ERN98" s="1241"/>
      <c r="ERO98" s="1241"/>
      <c r="ERP98" s="1241"/>
      <c r="ERQ98" s="1241"/>
      <c r="ERR98" s="1241"/>
      <c r="ERS98" s="1241"/>
      <c r="ERT98" s="1241"/>
      <c r="ERU98" s="1241"/>
      <c r="ERV98" s="1241"/>
      <c r="ERW98" s="1241"/>
      <c r="ERX98" s="1241"/>
      <c r="ERY98" s="1241"/>
      <c r="ERZ98" s="1241"/>
      <c r="ESA98" s="1241"/>
      <c r="ESB98" s="1241"/>
      <c r="ESC98" s="1241"/>
      <c r="ESD98" s="1241"/>
      <c r="ESE98" s="1241"/>
      <c r="ESF98" s="1241"/>
      <c r="ESG98" s="1241"/>
      <c r="ESH98" s="1241"/>
      <c r="ESI98" s="1241"/>
      <c r="ESJ98" s="1241"/>
      <c r="ESK98" s="1241"/>
      <c r="ESL98" s="1241"/>
      <c r="ESM98" s="1241"/>
      <c r="ESN98" s="1241"/>
      <c r="ESO98" s="1241"/>
      <c r="ESP98" s="1241"/>
      <c r="ESQ98" s="1241"/>
      <c r="ESR98" s="1241"/>
      <c r="ESS98" s="1241"/>
      <c r="EST98" s="1241"/>
      <c r="ESU98" s="1241"/>
      <c r="ESV98" s="1241"/>
      <c r="ESW98" s="1241"/>
      <c r="ESX98" s="1241"/>
      <c r="ESY98" s="1241"/>
      <c r="ESZ98" s="1241"/>
      <c r="ETA98" s="1241"/>
      <c r="ETB98" s="1241"/>
      <c r="ETC98" s="1241"/>
      <c r="ETD98" s="1241"/>
      <c r="ETE98" s="1241"/>
      <c r="ETF98" s="1241"/>
      <c r="ETG98" s="1241"/>
      <c r="ETH98" s="1241"/>
      <c r="ETI98" s="1241"/>
      <c r="ETJ98" s="1241"/>
      <c r="ETK98" s="1241"/>
      <c r="ETL98" s="1241"/>
      <c r="ETM98" s="1241"/>
      <c r="ETN98" s="1241"/>
      <c r="ETO98" s="1241"/>
      <c r="ETP98" s="1241"/>
      <c r="ETQ98" s="1241"/>
      <c r="ETR98" s="1241"/>
      <c r="ETS98" s="1241"/>
      <c r="ETT98" s="1241"/>
      <c r="ETU98" s="1241"/>
      <c r="ETV98" s="1241"/>
      <c r="ETW98" s="1241"/>
      <c r="ETX98" s="1241"/>
      <c r="ETY98" s="1241"/>
      <c r="ETZ98" s="1241"/>
      <c r="EUA98" s="1241"/>
      <c r="EUB98" s="1241"/>
      <c r="EUC98" s="1241"/>
      <c r="EUD98" s="1241"/>
      <c r="EUE98" s="1241"/>
      <c r="EUF98" s="1241"/>
      <c r="EUG98" s="1241"/>
      <c r="EUH98" s="1241"/>
      <c r="EUI98" s="1241"/>
      <c r="EUJ98" s="1241"/>
      <c r="EUK98" s="1241"/>
      <c r="EUL98" s="1241"/>
      <c r="EUM98" s="1241"/>
      <c r="EUN98" s="1241"/>
      <c r="EUO98" s="1241"/>
      <c r="EUP98" s="1241"/>
      <c r="EUQ98" s="1241"/>
      <c r="EUR98" s="1241"/>
      <c r="EUS98" s="1241"/>
      <c r="EUT98" s="1241"/>
      <c r="EUU98" s="1241"/>
      <c r="EUV98" s="1241"/>
      <c r="EUW98" s="1241"/>
      <c r="EUX98" s="1241"/>
      <c r="EUY98" s="1241"/>
      <c r="EUZ98" s="1241"/>
      <c r="EVA98" s="1241"/>
      <c r="EVB98" s="1241"/>
      <c r="EVC98" s="1241"/>
      <c r="EVD98" s="1241"/>
      <c r="EVE98" s="1241"/>
      <c r="EVF98" s="1241"/>
      <c r="EVG98" s="1241"/>
      <c r="EVH98" s="1241"/>
      <c r="EVI98" s="1241"/>
      <c r="EVJ98" s="1241"/>
      <c r="EVK98" s="1241"/>
      <c r="EVL98" s="1241"/>
      <c r="EVM98" s="1241"/>
      <c r="EVN98" s="1241"/>
      <c r="EVO98" s="1241"/>
      <c r="EVP98" s="1241"/>
      <c r="EVQ98" s="1241"/>
      <c r="EVR98" s="1241"/>
      <c r="EVS98" s="1241"/>
      <c r="EVT98" s="1241"/>
      <c r="EVU98" s="1241"/>
      <c r="EVV98" s="1241"/>
      <c r="EVW98" s="1241"/>
      <c r="EVX98" s="1241"/>
      <c r="EVY98" s="1241"/>
      <c r="EVZ98" s="1241"/>
      <c r="EWA98" s="1241"/>
      <c r="EWB98" s="1241"/>
      <c r="EWC98" s="1241"/>
      <c r="EWD98" s="1241"/>
      <c r="EWE98" s="1241"/>
      <c r="EWF98" s="1241"/>
      <c r="EWG98" s="1241"/>
      <c r="EWH98" s="1241"/>
      <c r="EWI98" s="1241"/>
      <c r="EWJ98" s="1241"/>
      <c r="EWK98" s="1241"/>
      <c r="EWL98" s="1241"/>
      <c r="EWM98" s="1241"/>
      <c r="EWN98" s="1241"/>
      <c r="EWO98" s="1241"/>
      <c r="EWP98" s="1241"/>
      <c r="EWQ98" s="1241"/>
      <c r="EWR98" s="1241"/>
      <c r="EWS98" s="1241"/>
      <c r="EWT98" s="1241"/>
      <c r="EWU98" s="1241"/>
      <c r="EWV98" s="1241"/>
      <c r="EWW98" s="1241"/>
      <c r="EWX98" s="1241"/>
      <c r="EWY98" s="1241"/>
      <c r="EWZ98" s="1241"/>
      <c r="EXA98" s="1241"/>
      <c r="EXB98" s="1241"/>
      <c r="EXC98" s="1241"/>
      <c r="EXD98" s="1241"/>
      <c r="EXE98" s="1241"/>
      <c r="EXF98" s="1241"/>
      <c r="EXG98" s="1241"/>
      <c r="EXH98" s="1241"/>
      <c r="EXI98" s="1241"/>
      <c r="EXJ98" s="1241"/>
      <c r="EXK98" s="1241"/>
      <c r="EXL98" s="1241"/>
      <c r="EXM98" s="1241"/>
      <c r="EXN98" s="1241"/>
      <c r="EXO98" s="1241"/>
      <c r="EXP98" s="1241"/>
      <c r="EXQ98" s="1241"/>
      <c r="EXR98" s="1241"/>
      <c r="EXS98" s="1241"/>
      <c r="EXT98" s="1241"/>
      <c r="EXU98" s="1241"/>
      <c r="EXV98" s="1241"/>
      <c r="EXW98" s="1241"/>
      <c r="EXX98" s="1241"/>
      <c r="EXY98" s="1241"/>
      <c r="EXZ98" s="1241"/>
      <c r="EYA98" s="1241"/>
      <c r="EYB98" s="1241"/>
      <c r="EYC98" s="1241"/>
      <c r="EYD98" s="1241"/>
      <c r="EYE98" s="1241"/>
      <c r="EYF98" s="1241"/>
      <c r="EYG98" s="1241"/>
      <c r="EYH98" s="1241"/>
      <c r="EYI98" s="1241"/>
      <c r="EYJ98" s="1241"/>
      <c r="EYK98" s="1241"/>
      <c r="EYL98" s="1241"/>
      <c r="EYM98" s="1241"/>
      <c r="EYN98" s="1241"/>
      <c r="EYO98" s="1241"/>
      <c r="EYP98" s="1241"/>
      <c r="EYQ98" s="1241"/>
      <c r="EYR98" s="1241"/>
      <c r="EYS98" s="1241"/>
      <c r="EYT98" s="1241"/>
      <c r="EYU98" s="1241"/>
      <c r="EYV98" s="1241"/>
      <c r="EYW98" s="1241"/>
      <c r="EYX98" s="1241"/>
      <c r="EYY98" s="1241"/>
      <c r="EYZ98" s="1241"/>
      <c r="EZA98" s="1241"/>
      <c r="EZB98" s="1241"/>
      <c r="EZC98" s="1241"/>
      <c r="EZD98" s="1241"/>
      <c r="EZE98" s="1241"/>
      <c r="EZF98" s="1241"/>
      <c r="EZG98" s="1241"/>
      <c r="EZH98" s="1241"/>
      <c r="EZI98" s="1241"/>
      <c r="EZJ98" s="1241"/>
      <c r="EZK98" s="1241"/>
      <c r="EZL98" s="1241"/>
      <c r="EZM98" s="1241"/>
      <c r="EZN98" s="1241"/>
      <c r="EZO98" s="1241"/>
      <c r="EZP98" s="1241"/>
      <c r="EZQ98" s="1241"/>
      <c r="EZR98" s="1241"/>
      <c r="EZS98" s="1241"/>
      <c r="EZT98" s="1241"/>
      <c r="EZU98" s="1241"/>
      <c r="EZV98" s="1241"/>
      <c r="EZW98" s="1241"/>
      <c r="EZX98" s="1241"/>
      <c r="EZY98" s="1241"/>
      <c r="EZZ98" s="1241"/>
      <c r="FAA98" s="1241"/>
      <c r="FAB98" s="1241"/>
      <c r="FAC98" s="1241"/>
      <c r="FAD98" s="1241"/>
      <c r="FAE98" s="1241"/>
      <c r="FAF98" s="1241"/>
      <c r="FAG98" s="1241"/>
      <c r="FAH98" s="1241"/>
      <c r="FAI98" s="1241"/>
      <c r="FAJ98" s="1241"/>
      <c r="FAK98" s="1241"/>
      <c r="FAL98" s="1241"/>
      <c r="FAM98" s="1241"/>
      <c r="FAN98" s="1241"/>
      <c r="FAO98" s="1241"/>
      <c r="FAP98" s="1241"/>
      <c r="FAQ98" s="1241"/>
      <c r="FAR98" s="1241"/>
      <c r="FAS98" s="1241"/>
      <c r="FAT98" s="1241"/>
      <c r="FAU98" s="1241"/>
      <c r="FAV98" s="1241"/>
      <c r="FAW98" s="1241"/>
      <c r="FAX98" s="1241"/>
      <c r="FAY98" s="1241"/>
      <c r="FAZ98" s="1241"/>
      <c r="FBA98" s="1241"/>
      <c r="FBB98" s="1241"/>
      <c r="FBC98" s="1241"/>
      <c r="FBD98" s="1241"/>
      <c r="FBE98" s="1241"/>
      <c r="FBF98" s="1241"/>
      <c r="FBG98" s="1241"/>
      <c r="FBH98" s="1241"/>
      <c r="FBI98" s="1241"/>
      <c r="FBJ98" s="1241"/>
      <c r="FBK98" s="1241"/>
      <c r="FBL98" s="1241"/>
      <c r="FBM98" s="1241"/>
      <c r="FBN98" s="1241"/>
      <c r="FBO98" s="1241"/>
      <c r="FBP98" s="1241"/>
      <c r="FBQ98" s="1241"/>
      <c r="FBR98" s="1241"/>
      <c r="FBS98" s="1241"/>
      <c r="FBT98" s="1241"/>
      <c r="FBU98" s="1241"/>
      <c r="FBV98" s="1241"/>
      <c r="FBW98" s="1241"/>
      <c r="FBX98" s="1241"/>
      <c r="FBY98" s="1241"/>
      <c r="FBZ98" s="1241"/>
      <c r="FCA98" s="1241"/>
      <c r="FCB98" s="1241"/>
      <c r="FCC98" s="1241"/>
      <c r="FCD98" s="1241"/>
      <c r="FCE98" s="1241"/>
      <c r="FCF98" s="1241"/>
      <c r="FCG98" s="1241"/>
      <c r="FCH98" s="1241"/>
      <c r="FCI98" s="1241"/>
      <c r="FCJ98" s="1241"/>
      <c r="FCK98" s="1241"/>
      <c r="FCL98" s="1241"/>
      <c r="FCM98" s="1241"/>
      <c r="FCN98" s="1241"/>
      <c r="FCO98" s="1241"/>
      <c r="FCP98" s="1241"/>
      <c r="FCQ98" s="1241"/>
      <c r="FCR98" s="1241"/>
      <c r="FCS98" s="1241"/>
      <c r="FCT98" s="1241"/>
      <c r="FCU98" s="1241"/>
      <c r="FCV98" s="1241"/>
      <c r="FCW98" s="1241"/>
      <c r="FCX98" s="1241"/>
      <c r="FCY98" s="1241"/>
      <c r="FCZ98" s="1241"/>
      <c r="FDA98" s="1241"/>
      <c r="FDB98" s="1241"/>
      <c r="FDC98" s="1241"/>
      <c r="FDD98" s="1241"/>
      <c r="FDE98" s="1241"/>
      <c r="FDF98" s="1241"/>
      <c r="FDG98" s="1241"/>
      <c r="FDH98" s="1241"/>
      <c r="FDI98" s="1241"/>
      <c r="FDJ98" s="1241"/>
      <c r="FDK98" s="1241"/>
      <c r="FDL98" s="1241"/>
      <c r="FDM98" s="1241"/>
      <c r="FDN98" s="1241"/>
      <c r="FDO98" s="1241"/>
      <c r="FDP98" s="1241"/>
      <c r="FDQ98" s="1241"/>
      <c r="FDR98" s="1241"/>
      <c r="FDS98" s="1241"/>
      <c r="FDT98" s="1241"/>
      <c r="FDU98" s="1241"/>
      <c r="FDV98" s="1241"/>
      <c r="FDW98" s="1241"/>
      <c r="FDX98" s="1241"/>
      <c r="FDY98" s="1241"/>
      <c r="FDZ98" s="1241"/>
      <c r="FEA98" s="1241"/>
      <c r="FEB98" s="1241"/>
      <c r="FEC98" s="1241"/>
      <c r="FED98" s="1241"/>
      <c r="FEE98" s="1241"/>
      <c r="FEF98" s="1241"/>
      <c r="FEG98" s="1241"/>
      <c r="FEH98" s="1241"/>
      <c r="FEI98" s="1241"/>
      <c r="FEJ98" s="1241"/>
      <c r="FEK98" s="1241"/>
      <c r="FEL98" s="1241"/>
      <c r="FEM98" s="1241"/>
      <c r="FEN98" s="1241"/>
      <c r="FEO98" s="1241"/>
      <c r="FEP98" s="1241"/>
      <c r="FEQ98" s="1241"/>
      <c r="FER98" s="1241"/>
      <c r="FES98" s="1241"/>
      <c r="FET98" s="1241"/>
      <c r="FEU98" s="1241"/>
      <c r="FEV98" s="1241"/>
      <c r="FEW98" s="1241"/>
      <c r="FEX98" s="1241"/>
      <c r="FEY98" s="1241"/>
      <c r="FEZ98" s="1241"/>
      <c r="FFA98" s="1241"/>
      <c r="FFB98" s="1241"/>
      <c r="FFC98" s="1241"/>
      <c r="FFD98" s="1241"/>
      <c r="FFE98" s="1241"/>
      <c r="FFF98" s="1241"/>
      <c r="FFG98" s="1241"/>
      <c r="FFH98" s="1241"/>
      <c r="FFI98" s="1241"/>
      <c r="FFJ98" s="1241"/>
      <c r="FFK98" s="1241"/>
      <c r="FFL98" s="1241"/>
      <c r="FFM98" s="1241"/>
      <c r="FFN98" s="1241"/>
      <c r="FFO98" s="1241"/>
      <c r="FFP98" s="1241"/>
      <c r="FFQ98" s="1241"/>
      <c r="FFR98" s="1241"/>
      <c r="FFS98" s="1241"/>
      <c r="FFT98" s="1241"/>
      <c r="FFU98" s="1241"/>
      <c r="FFV98" s="1241"/>
      <c r="FFW98" s="1241"/>
      <c r="FFX98" s="1241"/>
      <c r="FFY98" s="1241"/>
      <c r="FFZ98" s="1241"/>
      <c r="FGA98" s="1241"/>
      <c r="FGB98" s="1241"/>
      <c r="FGC98" s="1241"/>
      <c r="FGD98" s="1241"/>
      <c r="FGE98" s="1241"/>
      <c r="FGF98" s="1241"/>
      <c r="FGG98" s="1241"/>
      <c r="FGH98" s="1241"/>
      <c r="FGI98" s="1241"/>
      <c r="FGJ98" s="1241"/>
      <c r="FGK98" s="1241"/>
      <c r="FGL98" s="1241"/>
      <c r="FGM98" s="1241"/>
      <c r="FGN98" s="1241"/>
      <c r="FGO98" s="1241"/>
      <c r="FGP98" s="1241"/>
      <c r="FGQ98" s="1241"/>
      <c r="FGR98" s="1241"/>
      <c r="FGS98" s="1241"/>
      <c r="FGT98" s="1241"/>
      <c r="FGU98" s="1241"/>
      <c r="FGV98" s="1241"/>
      <c r="FGW98" s="1241"/>
      <c r="FGX98" s="1241"/>
      <c r="FGY98" s="1241"/>
      <c r="FGZ98" s="1241"/>
      <c r="FHA98" s="1241"/>
      <c r="FHB98" s="1241"/>
      <c r="FHC98" s="1241"/>
      <c r="FHD98" s="1241"/>
      <c r="FHE98" s="1241"/>
      <c r="FHF98" s="1241"/>
      <c r="FHG98" s="1241"/>
      <c r="FHH98" s="1241"/>
      <c r="FHI98" s="1241"/>
      <c r="FHJ98" s="1241"/>
      <c r="FHK98" s="1241"/>
      <c r="FHL98" s="1241"/>
      <c r="FHM98" s="1241"/>
      <c r="FHN98" s="1241"/>
      <c r="FHO98" s="1241"/>
      <c r="FHP98" s="1241"/>
      <c r="FHQ98" s="1241"/>
      <c r="FHR98" s="1241"/>
      <c r="FHS98" s="1241"/>
      <c r="FHT98" s="1241"/>
      <c r="FHU98" s="1241"/>
      <c r="FHV98" s="1241"/>
      <c r="FHW98" s="1241"/>
      <c r="FHX98" s="1241"/>
      <c r="FHY98" s="1241"/>
      <c r="FHZ98" s="1241"/>
      <c r="FIA98" s="1241"/>
      <c r="FIB98" s="1241"/>
      <c r="FIC98" s="1241"/>
      <c r="FID98" s="1241"/>
      <c r="FIE98" s="1241"/>
      <c r="FIF98" s="1241"/>
      <c r="FIG98" s="1241"/>
      <c r="FIH98" s="1241"/>
      <c r="FII98" s="1241"/>
      <c r="FIJ98" s="1241"/>
      <c r="FIK98" s="1241"/>
      <c r="FIL98" s="1241"/>
      <c r="FIM98" s="1241"/>
      <c r="FIN98" s="1241"/>
      <c r="FIO98" s="1241"/>
      <c r="FIP98" s="1241"/>
      <c r="FIQ98" s="1241"/>
      <c r="FIR98" s="1241"/>
      <c r="FIS98" s="1241"/>
      <c r="FIT98" s="1241"/>
      <c r="FIU98" s="1241"/>
      <c r="FIV98" s="1241"/>
      <c r="FIW98" s="1241"/>
      <c r="FIX98" s="1241"/>
      <c r="FIY98" s="1241"/>
      <c r="FIZ98" s="1241"/>
      <c r="FJA98" s="1241"/>
      <c r="FJB98" s="1241"/>
      <c r="FJC98" s="1241"/>
      <c r="FJD98" s="1241"/>
      <c r="FJE98" s="1241"/>
      <c r="FJF98" s="1241"/>
      <c r="FJG98" s="1241"/>
      <c r="FJH98" s="1241"/>
      <c r="FJI98" s="1241"/>
      <c r="FJJ98" s="1241"/>
      <c r="FJK98" s="1241"/>
      <c r="FJL98" s="1241"/>
      <c r="FJM98" s="1241"/>
      <c r="FJN98" s="1241"/>
      <c r="FJO98" s="1241"/>
      <c r="FJP98" s="1241"/>
      <c r="FJQ98" s="1241"/>
      <c r="FJR98" s="1241"/>
      <c r="FJS98" s="1241"/>
      <c r="FJT98" s="1241"/>
      <c r="FJU98" s="1241"/>
      <c r="FJV98" s="1241"/>
      <c r="FJW98" s="1241"/>
      <c r="FJX98" s="1241"/>
      <c r="FJY98" s="1241"/>
      <c r="FJZ98" s="1241"/>
      <c r="FKA98" s="1241"/>
      <c r="FKB98" s="1241"/>
      <c r="FKC98" s="1241"/>
      <c r="FKD98" s="1241"/>
      <c r="FKE98" s="1241"/>
      <c r="FKF98" s="1241"/>
      <c r="FKG98" s="1241"/>
      <c r="FKH98" s="1241"/>
      <c r="FKI98" s="1241"/>
      <c r="FKJ98" s="1241"/>
      <c r="FKK98" s="1241"/>
      <c r="FKL98" s="1241"/>
      <c r="FKM98" s="1241"/>
      <c r="FKN98" s="1241"/>
      <c r="FKO98" s="1241"/>
      <c r="FKP98" s="1241"/>
      <c r="FKQ98" s="1241"/>
      <c r="FKR98" s="1241"/>
      <c r="FKS98" s="1241"/>
      <c r="FKT98" s="1241"/>
      <c r="FKU98" s="1241"/>
      <c r="FKV98" s="1241"/>
      <c r="FKW98" s="1241"/>
      <c r="FKX98" s="1241"/>
      <c r="FKY98" s="1241"/>
      <c r="FKZ98" s="1241"/>
      <c r="FLA98" s="1241"/>
      <c r="FLB98" s="1241"/>
      <c r="FLC98" s="1241"/>
      <c r="FLD98" s="1241"/>
      <c r="FLE98" s="1241"/>
      <c r="FLF98" s="1241"/>
      <c r="FLG98" s="1241"/>
      <c r="FLH98" s="1241"/>
      <c r="FLI98" s="1241"/>
      <c r="FLJ98" s="1241"/>
      <c r="FLK98" s="1241"/>
      <c r="FLL98" s="1241"/>
      <c r="FLM98" s="1241"/>
      <c r="FLN98" s="1241"/>
      <c r="FLO98" s="1241"/>
      <c r="FLP98" s="1241"/>
      <c r="FLQ98" s="1241"/>
      <c r="FLR98" s="1241"/>
      <c r="FLS98" s="1241"/>
      <c r="FLT98" s="1241"/>
      <c r="FLU98" s="1241"/>
      <c r="FLV98" s="1241"/>
      <c r="FLW98" s="1241"/>
      <c r="FLX98" s="1241"/>
      <c r="FLY98" s="1241"/>
      <c r="FLZ98" s="1241"/>
      <c r="FMA98" s="1241"/>
      <c r="FMB98" s="1241"/>
      <c r="FMC98" s="1241"/>
      <c r="FMD98" s="1241"/>
      <c r="FME98" s="1241"/>
      <c r="FMF98" s="1241"/>
      <c r="FMG98" s="1241"/>
      <c r="FMH98" s="1241"/>
      <c r="FMI98" s="1241"/>
      <c r="FMJ98" s="1241"/>
      <c r="FMK98" s="1241"/>
      <c r="FML98" s="1241"/>
      <c r="FMM98" s="1241"/>
      <c r="FMN98" s="1241"/>
      <c r="FMO98" s="1241"/>
      <c r="FMP98" s="1241"/>
      <c r="FMQ98" s="1241"/>
      <c r="FMR98" s="1241"/>
      <c r="FMS98" s="1241"/>
      <c r="FMT98" s="1241"/>
      <c r="FMU98" s="1241"/>
      <c r="FMV98" s="1241"/>
      <c r="FMW98" s="1241"/>
      <c r="FMX98" s="1241"/>
      <c r="FMY98" s="1241"/>
      <c r="FMZ98" s="1241"/>
      <c r="FNA98" s="1241"/>
      <c r="FNB98" s="1241"/>
      <c r="FNC98" s="1241"/>
      <c r="FND98" s="1241"/>
      <c r="FNE98" s="1241"/>
      <c r="FNF98" s="1241"/>
      <c r="FNG98" s="1241"/>
      <c r="FNH98" s="1241"/>
      <c r="FNI98" s="1241"/>
      <c r="FNJ98" s="1241"/>
      <c r="FNK98" s="1241"/>
      <c r="FNL98" s="1241"/>
      <c r="FNM98" s="1241"/>
      <c r="FNN98" s="1241"/>
      <c r="FNO98" s="1241"/>
      <c r="FNP98" s="1241"/>
      <c r="FNQ98" s="1241"/>
      <c r="FNR98" s="1241"/>
      <c r="FNS98" s="1241"/>
      <c r="FNT98" s="1241"/>
      <c r="FNU98" s="1241"/>
      <c r="FNV98" s="1241"/>
      <c r="FNW98" s="1241"/>
      <c r="FNX98" s="1241"/>
      <c r="FNY98" s="1241"/>
      <c r="FNZ98" s="1241"/>
      <c r="FOA98" s="1241"/>
      <c r="FOB98" s="1241"/>
      <c r="FOC98" s="1241"/>
      <c r="FOD98" s="1241"/>
      <c r="FOE98" s="1241"/>
      <c r="FOF98" s="1241"/>
      <c r="FOG98" s="1241"/>
      <c r="FOH98" s="1241"/>
      <c r="FOI98" s="1241"/>
      <c r="FOJ98" s="1241"/>
      <c r="FOK98" s="1241"/>
      <c r="FOL98" s="1241"/>
      <c r="FOM98" s="1241"/>
      <c r="FON98" s="1241"/>
      <c r="FOO98" s="1241"/>
      <c r="FOP98" s="1241"/>
      <c r="FOQ98" s="1241"/>
      <c r="FOR98" s="1241"/>
      <c r="FOS98" s="1241"/>
      <c r="FOT98" s="1241"/>
      <c r="FOU98" s="1241"/>
      <c r="FOV98" s="1241"/>
      <c r="FOW98" s="1241"/>
      <c r="FOX98" s="1241"/>
      <c r="FOY98" s="1241"/>
      <c r="FOZ98" s="1241"/>
      <c r="FPA98" s="1241"/>
      <c r="FPB98" s="1241"/>
      <c r="FPC98" s="1241"/>
      <c r="FPD98" s="1241"/>
      <c r="FPE98" s="1241"/>
      <c r="FPF98" s="1241"/>
      <c r="FPG98" s="1241"/>
      <c r="FPH98" s="1241"/>
      <c r="FPI98" s="1241"/>
      <c r="FPJ98" s="1241"/>
      <c r="FPK98" s="1241"/>
      <c r="FPL98" s="1241"/>
      <c r="FPM98" s="1241"/>
      <c r="FPN98" s="1241"/>
      <c r="FPO98" s="1241"/>
      <c r="FPP98" s="1241"/>
      <c r="FPQ98" s="1241"/>
      <c r="FPR98" s="1241"/>
      <c r="FPS98" s="1241"/>
      <c r="FPT98" s="1241"/>
      <c r="FPU98" s="1241"/>
      <c r="FPV98" s="1241"/>
      <c r="FPW98" s="1241"/>
      <c r="FPX98" s="1241"/>
      <c r="FPY98" s="1241"/>
      <c r="FPZ98" s="1241"/>
      <c r="FQA98" s="1241"/>
      <c r="FQB98" s="1241"/>
      <c r="FQC98" s="1241"/>
      <c r="FQD98" s="1241"/>
      <c r="FQE98" s="1241"/>
      <c r="FQF98" s="1241"/>
      <c r="FQG98" s="1241"/>
      <c r="FQH98" s="1241"/>
      <c r="FQI98" s="1241"/>
      <c r="FQJ98" s="1241"/>
      <c r="FQK98" s="1241"/>
      <c r="FQL98" s="1241"/>
      <c r="FQM98" s="1241"/>
      <c r="FQN98" s="1241"/>
      <c r="FQO98" s="1241"/>
      <c r="FQP98" s="1241"/>
      <c r="FQQ98" s="1241"/>
      <c r="FQR98" s="1241"/>
      <c r="FQS98" s="1241"/>
      <c r="FQT98" s="1241"/>
      <c r="FQU98" s="1241"/>
      <c r="FQV98" s="1241"/>
      <c r="FQW98" s="1241"/>
      <c r="FQX98" s="1241"/>
      <c r="FQY98" s="1241"/>
      <c r="FQZ98" s="1241"/>
      <c r="FRA98" s="1241"/>
      <c r="FRB98" s="1241"/>
      <c r="FRC98" s="1241"/>
      <c r="FRD98" s="1241"/>
      <c r="FRE98" s="1241"/>
      <c r="FRF98" s="1241"/>
      <c r="FRG98" s="1241"/>
      <c r="FRH98" s="1241"/>
      <c r="FRI98" s="1241"/>
      <c r="FRJ98" s="1241"/>
      <c r="FRK98" s="1241"/>
      <c r="FRL98" s="1241"/>
      <c r="FRM98" s="1241"/>
      <c r="FRN98" s="1241"/>
      <c r="FRO98" s="1241"/>
      <c r="FRP98" s="1241"/>
      <c r="FRQ98" s="1241"/>
      <c r="FRR98" s="1241"/>
      <c r="FRS98" s="1241"/>
      <c r="FRT98" s="1241"/>
      <c r="FRU98" s="1241"/>
      <c r="FRV98" s="1241"/>
      <c r="FRW98" s="1241"/>
      <c r="FRX98" s="1241"/>
      <c r="FRY98" s="1241"/>
      <c r="FRZ98" s="1241"/>
      <c r="FSA98" s="1241"/>
      <c r="FSB98" s="1241"/>
      <c r="FSC98" s="1241"/>
      <c r="FSD98" s="1241"/>
      <c r="FSE98" s="1241"/>
      <c r="FSF98" s="1241"/>
      <c r="FSG98" s="1241"/>
      <c r="FSH98" s="1241"/>
      <c r="FSI98" s="1241"/>
      <c r="FSJ98" s="1241"/>
      <c r="FSK98" s="1241"/>
      <c r="FSL98" s="1241"/>
      <c r="FSM98" s="1241"/>
      <c r="FSN98" s="1241"/>
      <c r="FSO98" s="1241"/>
      <c r="FSP98" s="1241"/>
      <c r="FSQ98" s="1241"/>
      <c r="FSR98" s="1241"/>
      <c r="FSS98" s="1241"/>
      <c r="FST98" s="1241"/>
      <c r="FSU98" s="1241"/>
      <c r="FSV98" s="1241"/>
      <c r="FSW98" s="1241"/>
      <c r="FSX98" s="1241"/>
      <c r="FSY98" s="1241"/>
      <c r="FSZ98" s="1241"/>
      <c r="FTA98" s="1241"/>
      <c r="FTB98" s="1241"/>
      <c r="FTC98" s="1241"/>
      <c r="FTD98" s="1241"/>
      <c r="FTE98" s="1241"/>
      <c r="FTF98" s="1241"/>
      <c r="FTG98" s="1241"/>
      <c r="FTH98" s="1241"/>
      <c r="FTI98" s="1241"/>
      <c r="FTJ98" s="1241"/>
      <c r="FTK98" s="1241"/>
      <c r="FTL98" s="1241"/>
      <c r="FTM98" s="1241"/>
      <c r="FTN98" s="1241"/>
      <c r="FTO98" s="1241"/>
      <c r="FTP98" s="1241"/>
      <c r="FTQ98" s="1241"/>
      <c r="FTR98" s="1241"/>
      <c r="FTS98" s="1241"/>
      <c r="FTT98" s="1241"/>
      <c r="FTU98" s="1241"/>
      <c r="FTV98" s="1241"/>
      <c r="FTW98" s="1241"/>
      <c r="FTX98" s="1241"/>
      <c r="FTY98" s="1241"/>
      <c r="FTZ98" s="1241"/>
      <c r="FUA98" s="1241"/>
      <c r="FUB98" s="1241"/>
      <c r="FUC98" s="1241"/>
      <c r="FUD98" s="1241"/>
      <c r="FUE98" s="1241"/>
      <c r="FUF98" s="1241"/>
      <c r="FUG98" s="1241"/>
      <c r="FUH98" s="1241"/>
      <c r="FUI98" s="1241"/>
      <c r="FUJ98" s="1241"/>
      <c r="FUK98" s="1241"/>
      <c r="FUL98" s="1241"/>
      <c r="FUM98" s="1241"/>
      <c r="FUN98" s="1241"/>
      <c r="FUO98" s="1241"/>
      <c r="FUP98" s="1241"/>
      <c r="FUQ98" s="1241"/>
      <c r="FUR98" s="1241"/>
      <c r="FUS98" s="1241"/>
      <c r="FUT98" s="1241"/>
      <c r="FUU98" s="1241"/>
      <c r="FUV98" s="1241"/>
      <c r="FUW98" s="1241"/>
      <c r="FUX98" s="1241"/>
      <c r="FUY98" s="1241"/>
      <c r="FUZ98" s="1241"/>
      <c r="FVA98" s="1241"/>
      <c r="FVB98" s="1241"/>
      <c r="FVC98" s="1241"/>
      <c r="FVD98" s="1241"/>
      <c r="FVE98" s="1241"/>
      <c r="FVF98" s="1241"/>
      <c r="FVG98" s="1241"/>
      <c r="FVH98" s="1241"/>
      <c r="FVI98" s="1241"/>
      <c r="FVJ98" s="1241"/>
      <c r="FVK98" s="1241"/>
      <c r="FVL98" s="1241"/>
      <c r="FVM98" s="1241"/>
      <c r="FVN98" s="1241"/>
      <c r="FVO98" s="1241"/>
      <c r="FVP98" s="1241"/>
      <c r="FVQ98" s="1241"/>
      <c r="FVR98" s="1241"/>
      <c r="FVS98" s="1241"/>
      <c r="FVT98" s="1241"/>
      <c r="FVU98" s="1241"/>
      <c r="FVV98" s="1241"/>
      <c r="FVW98" s="1241"/>
      <c r="FVX98" s="1241"/>
      <c r="FVY98" s="1241"/>
      <c r="FVZ98" s="1241"/>
      <c r="FWA98" s="1241"/>
      <c r="FWB98" s="1241"/>
      <c r="FWC98" s="1241"/>
      <c r="FWD98" s="1241"/>
      <c r="FWE98" s="1241"/>
      <c r="FWF98" s="1241"/>
      <c r="FWG98" s="1241"/>
      <c r="FWH98" s="1241"/>
      <c r="FWI98" s="1241"/>
      <c r="FWJ98" s="1241"/>
      <c r="FWK98" s="1241"/>
      <c r="FWL98" s="1241"/>
      <c r="FWM98" s="1241"/>
      <c r="FWN98" s="1241"/>
      <c r="FWO98" s="1241"/>
      <c r="FWP98" s="1241"/>
      <c r="FWQ98" s="1241"/>
      <c r="FWR98" s="1241"/>
      <c r="FWS98" s="1241"/>
      <c r="FWT98" s="1241"/>
      <c r="FWU98" s="1241"/>
      <c r="FWV98" s="1241"/>
      <c r="FWW98" s="1241"/>
      <c r="FWX98" s="1241"/>
      <c r="FWY98" s="1241"/>
      <c r="FWZ98" s="1241"/>
      <c r="FXA98" s="1241"/>
      <c r="FXB98" s="1241"/>
      <c r="FXC98" s="1241"/>
      <c r="FXD98" s="1241"/>
      <c r="FXE98" s="1241"/>
      <c r="FXF98" s="1241"/>
      <c r="FXG98" s="1241"/>
      <c r="FXH98" s="1241"/>
      <c r="FXI98" s="1241"/>
      <c r="FXJ98" s="1241"/>
      <c r="FXK98" s="1241"/>
      <c r="FXL98" s="1241"/>
      <c r="FXM98" s="1241"/>
      <c r="FXN98" s="1241"/>
      <c r="FXO98" s="1241"/>
      <c r="FXP98" s="1241"/>
      <c r="FXQ98" s="1241"/>
      <c r="FXR98" s="1241"/>
      <c r="FXS98" s="1241"/>
      <c r="FXT98" s="1241"/>
      <c r="FXU98" s="1241"/>
      <c r="FXV98" s="1241"/>
      <c r="FXW98" s="1241"/>
      <c r="FXX98" s="1241"/>
      <c r="FXY98" s="1241"/>
      <c r="FXZ98" s="1241"/>
      <c r="FYA98" s="1241"/>
      <c r="FYB98" s="1241"/>
      <c r="FYC98" s="1241"/>
      <c r="FYD98" s="1241"/>
      <c r="FYE98" s="1241"/>
      <c r="FYF98" s="1241"/>
      <c r="FYG98" s="1241"/>
      <c r="FYH98" s="1241"/>
      <c r="FYI98" s="1241"/>
      <c r="FYJ98" s="1241"/>
      <c r="FYK98" s="1241"/>
      <c r="FYL98" s="1241"/>
      <c r="FYM98" s="1241"/>
      <c r="FYN98" s="1241"/>
      <c r="FYO98" s="1241"/>
      <c r="FYP98" s="1241"/>
      <c r="FYQ98" s="1241"/>
      <c r="FYR98" s="1241"/>
      <c r="FYS98" s="1241"/>
      <c r="FYT98" s="1241"/>
      <c r="FYU98" s="1241"/>
      <c r="FYV98" s="1241"/>
      <c r="FYW98" s="1241"/>
      <c r="FYX98" s="1241"/>
      <c r="FYY98" s="1241"/>
      <c r="FYZ98" s="1241"/>
      <c r="FZA98" s="1241"/>
      <c r="FZB98" s="1241"/>
      <c r="FZC98" s="1241"/>
      <c r="FZD98" s="1241"/>
      <c r="FZE98" s="1241"/>
      <c r="FZF98" s="1241"/>
      <c r="FZG98" s="1241"/>
      <c r="FZH98" s="1241"/>
      <c r="FZI98" s="1241"/>
      <c r="FZJ98" s="1241"/>
      <c r="FZK98" s="1241"/>
      <c r="FZL98" s="1241"/>
      <c r="FZM98" s="1241"/>
      <c r="FZN98" s="1241"/>
      <c r="FZO98" s="1241"/>
      <c r="FZP98" s="1241"/>
      <c r="FZQ98" s="1241"/>
      <c r="FZR98" s="1241"/>
      <c r="FZS98" s="1241"/>
      <c r="FZT98" s="1241"/>
      <c r="FZU98" s="1241"/>
      <c r="FZV98" s="1241"/>
      <c r="FZW98" s="1241"/>
      <c r="FZX98" s="1241"/>
      <c r="FZY98" s="1241"/>
      <c r="FZZ98" s="1241"/>
      <c r="GAA98" s="1241"/>
      <c r="GAB98" s="1241"/>
      <c r="GAC98" s="1241"/>
      <c r="GAD98" s="1241"/>
      <c r="GAE98" s="1241"/>
      <c r="GAF98" s="1241"/>
      <c r="GAG98" s="1241"/>
      <c r="GAH98" s="1241"/>
      <c r="GAI98" s="1241"/>
      <c r="GAJ98" s="1241"/>
      <c r="GAK98" s="1241"/>
      <c r="GAL98" s="1241"/>
      <c r="GAM98" s="1241"/>
      <c r="GAN98" s="1241"/>
      <c r="GAO98" s="1241"/>
      <c r="GAP98" s="1241"/>
      <c r="GAQ98" s="1241"/>
      <c r="GAR98" s="1241"/>
      <c r="GAS98" s="1241"/>
      <c r="GAT98" s="1241"/>
      <c r="GAU98" s="1241"/>
      <c r="GAV98" s="1241"/>
      <c r="GAW98" s="1241"/>
      <c r="GAX98" s="1241"/>
      <c r="GAY98" s="1241"/>
      <c r="GAZ98" s="1241"/>
      <c r="GBA98" s="1241"/>
      <c r="GBB98" s="1241"/>
      <c r="GBC98" s="1241"/>
      <c r="GBD98" s="1241"/>
      <c r="GBE98" s="1241"/>
      <c r="GBF98" s="1241"/>
      <c r="GBG98" s="1241"/>
      <c r="GBH98" s="1241"/>
      <c r="GBI98" s="1241"/>
      <c r="GBJ98" s="1241"/>
      <c r="GBK98" s="1241"/>
      <c r="GBL98" s="1241"/>
      <c r="GBM98" s="1241"/>
      <c r="GBN98" s="1241"/>
      <c r="GBO98" s="1241"/>
      <c r="GBP98" s="1241"/>
      <c r="GBQ98" s="1241"/>
      <c r="GBR98" s="1241"/>
      <c r="GBS98" s="1241"/>
      <c r="GBT98" s="1241"/>
      <c r="GBU98" s="1241"/>
      <c r="GBV98" s="1241"/>
      <c r="GBW98" s="1241"/>
      <c r="GBX98" s="1241"/>
      <c r="GBY98" s="1241"/>
      <c r="GBZ98" s="1241"/>
      <c r="GCA98" s="1241"/>
      <c r="GCB98" s="1241"/>
      <c r="GCC98" s="1241"/>
      <c r="GCD98" s="1241"/>
      <c r="GCE98" s="1241"/>
      <c r="GCF98" s="1241"/>
      <c r="GCG98" s="1241"/>
      <c r="GCH98" s="1241"/>
      <c r="GCI98" s="1241"/>
      <c r="GCJ98" s="1241"/>
      <c r="GCK98" s="1241"/>
      <c r="GCL98" s="1241"/>
      <c r="GCM98" s="1241"/>
      <c r="GCN98" s="1241"/>
      <c r="GCO98" s="1241"/>
      <c r="GCP98" s="1241"/>
      <c r="GCQ98" s="1241"/>
      <c r="GCR98" s="1241"/>
      <c r="GCS98" s="1241"/>
      <c r="GCT98" s="1241"/>
      <c r="GCU98" s="1241"/>
      <c r="GCV98" s="1241"/>
      <c r="GCW98" s="1241"/>
      <c r="GCX98" s="1241"/>
      <c r="GCY98" s="1241"/>
      <c r="GCZ98" s="1241"/>
      <c r="GDA98" s="1241"/>
      <c r="GDB98" s="1241"/>
      <c r="GDC98" s="1241"/>
      <c r="GDD98" s="1241"/>
      <c r="GDE98" s="1241"/>
      <c r="GDF98" s="1241"/>
      <c r="GDG98" s="1241"/>
      <c r="GDH98" s="1241"/>
      <c r="GDI98" s="1241"/>
      <c r="GDJ98" s="1241"/>
      <c r="GDK98" s="1241"/>
      <c r="GDL98" s="1241"/>
      <c r="GDM98" s="1241"/>
      <c r="GDN98" s="1241"/>
      <c r="GDO98" s="1241"/>
      <c r="GDP98" s="1241"/>
      <c r="GDQ98" s="1241"/>
      <c r="GDR98" s="1241"/>
      <c r="GDS98" s="1241"/>
      <c r="GDT98" s="1241"/>
      <c r="GDU98" s="1241"/>
      <c r="GDV98" s="1241"/>
      <c r="GDW98" s="1241"/>
      <c r="GDX98" s="1241"/>
      <c r="GDY98" s="1241"/>
      <c r="GDZ98" s="1241"/>
      <c r="GEA98" s="1241"/>
      <c r="GEB98" s="1241"/>
      <c r="GEC98" s="1241"/>
      <c r="GED98" s="1241"/>
      <c r="GEE98" s="1241"/>
      <c r="GEF98" s="1241"/>
      <c r="GEG98" s="1241"/>
      <c r="GEH98" s="1241"/>
      <c r="GEI98" s="1241"/>
      <c r="GEJ98" s="1241"/>
      <c r="GEK98" s="1241"/>
      <c r="GEL98" s="1241"/>
      <c r="GEM98" s="1241"/>
      <c r="GEN98" s="1241"/>
      <c r="GEO98" s="1241"/>
      <c r="GEP98" s="1241"/>
      <c r="GEQ98" s="1241"/>
      <c r="GER98" s="1241"/>
      <c r="GES98" s="1241"/>
      <c r="GET98" s="1241"/>
      <c r="GEU98" s="1241"/>
      <c r="GEV98" s="1241"/>
      <c r="GEW98" s="1241"/>
      <c r="GEX98" s="1241"/>
      <c r="GEY98" s="1241"/>
      <c r="GEZ98" s="1241"/>
      <c r="GFA98" s="1241"/>
      <c r="GFB98" s="1241"/>
      <c r="GFC98" s="1241"/>
      <c r="GFD98" s="1241"/>
      <c r="GFE98" s="1241"/>
      <c r="GFF98" s="1241"/>
      <c r="GFG98" s="1241"/>
      <c r="GFH98" s="1241"/>
      <c r="GFI98" s="1241"/>
      <c r="GFJ98" s="1241"/>
      <c r="GFK98" s="1241"/>
      <c r="GFL98" s="1241"/>
      <c r="GFM98" s="1241"/>
      <c r="GFN98" s="1241"/>
      <c r="GFO98" s="1241"/>
      <c r="GFP98" s="1241"/>
      <c r="GFQ98" s="1241"/>
      <c r="GFR98" s="1241"/>
      <c r="GFS98" s="1241"/>
      <c r="GFT98" s="1241"/>
      <c r="GFU98" s="1241"/>
      <c r="GFV98" s="1241"/>
      <c r="GFW98" s="1241"/>
      <c r="GFX98" s="1241"/>
      <c r="GFY98" s="1241"/>
      <c r="GFZ98" s="1241"/>
      <c r="GGA98" s="1241"/>
      <c r="GGB98" s="1241"/>
      <c r="GGC98" s="1241"/>
      <c r="GGD98" s="1241"/>
      <c r="GGE98" s="1241"/>
      <c r="GGF98" s="1241"/>
      <c r="GGG98" s="1241"/>
      <c r="GGH98" s="1241"/>
      <c r="GGI98" s="1241"/>
      <c r="GGJ98" s="1241"/>
      <c r="GGK98" s="1241"/>
      <c r="GGL98" s="1241"/>
      <c r="GGM98" s="1241"/>
      <c r="GGN98" s="1241"/>
      <c r="GGO98" s="1241"/>
      <c r="GGP98" s="1241"/>
      <c r="GGQ98" s="1241"/>
      <c r="GGR98" s="1241"/>
      <c r="GGS98" s="1241"/>
      <c r="GGT98" s="1241"/>
      <c r="GGU98" s="1241"/>
      <c r="GGV98" s="1241"/>
      <c r="GGW98" s="1241"/>
      <c r="GGX98" s="1241"/>
      <c r="GGY98" s="1241"/>
      <c r="GGZ98" s="1241"/>
      <c r="GHA98" s="1241"/>
      <c r="GHB98" s="1241"/>
      <c r="GHC98" s="1241"/>
      <c r="GHD98" s="1241"/>
      <c r="GHE98" s="1241"/>
      <c r="GHF98" s="1241"/>
      <c r="GHG98" s="1241"/>
      <c r="GHH98" s="1241"/>
      <c r="GHI98" s="1241"/>
      <c r="GHJ98" s="1241"/>
      <c r="GHK98" s="1241"/>
      <c r="GHL98" s="1241"/>
      <c r="GHM98" s="1241"/>
      <c r="GHN98" s="1241"/>
      <c r="GHO98" s="1241"/>
      <c r="GHP98" s="1241"/>
      <c r="GHQ98" s="1241"/>
      <c r="GHR98" s="1241"/>
      <c r="GHS98" s="1241"/>
      <c r="GHT98" s="1241"/>
      <c r="GHU98" s="1241"/>
      <c r="GHV98" s="1241"/>
      <c r="GHW98" s="1241"/>
      <c r="GHX98" s="1241"/>
      <c r="GHY98" s="1241"/>
      <c r="GHZ98" s="1241"/>
      <c r="GIA98" s="1241"/>
      <c r="GIB98" s="1241"/>
      <c r="GIC98" s="1241"/>
      <c r="GID98" s="1241"/>
      <c r="GIE98" s="1241"/>
      <c r="GIF98" s="1241"/>
      <c r="GIG98" s="1241"/>
      <c r="GIH98" s="1241"/>
      <c r="GII98" s="1241"/>
      <c r="GIJ98" s="1241"/>
      <c r="GIK98" s="1241"/>
      <c r="GIL98" s="1241"/>
      <c r="GIM98" s="1241"/>
      <c r="GIN98" s="1241"/>
      <c r="GIO98" s="1241"/>
      <c r="GIP98" s="1241"/>
      <c r="GIQ98" s="1241"/>
      <c r="GIR98" s="1241"/>
      <c r="GIS98" s="1241"/>
      <c r="GIT98" s="1241"/>
      <c r="GIU98" s="1241"/>
      <c r="GIV98" s="1241"/>
      <c r="GIW98" s="1241"/>
      <c r="GIX98" s="1241"/>
      <c r="GIY98" s="1241"/>
      <c r="GIZ98" s="1241"/>
      <c r="GJA98" s="1241"/>
      <c r="GJB98" s="1241"/>
      <c r="GJC98" s="1241"/>
      <c r="GJD98" s="1241"/>
      <c r="GJE98" s="1241"/>
      <c r="GJF98" s="1241"/>
      <c r="GJG98" s="1241"/>
      <c r="GJH98" s="1241"/>
      <c r="GJI98" s="1241"/>
      <c r="GJJ98" s="1241"/>
      <c r="GJK98" s="1241"/>
      <c r="GJL98" s="1241"/>
      <c r="GJM98" s="1241"/>
      <c r="GJN98" s="1241"/>
      <c r="GJO98" s="1241"/>
      <c r="GJP98" s="1241"/>
      <c r="GJQ98" s="1241"/>
      <c r="GJR98" s="1241"/>
      <c r="GJS98" s="1241"/>
      <c r="GJT98" s="1241"/>
      <c r="GJU98" s="1241"/>
      <c r="GJV98" s="1241"/>
      <c r="GJW98" s="1241"/>
      <c r="GJX98" s="1241"/>
      <c r="GJY98" s="1241"/>
      <c r="GJZ98" s="1241"/>
      <c r="GKA98" s="1241"/>
      <c r="GKB98" s="1241"/>
      <c r="GKC98" s="1241"/>
      <c r="GKD98" s="1241"/>
      <c r="GKE98" s="1241"/>
      <c r="GKF98" s="1241"/>
      <c r="GKG98" s="1241"/>
      <c r="GKH98" s="1241"/>
      <c r="GKI98" s="1241"/>
      <c r="GKJ98" s="1241"/>
      <c r="GKK98" s="1241"/>
      <c r="GKL98" s="1241"/>
      <c r="GKM98" s="1241"/>
      <c r="GKN98" s="1241"/>
      <c r="GKO98" s="1241"/>
      <c r="GKP98" s="1241"/>
      <c r="GKQ98" s="1241"/>
      <c r="GKR98" s="1241"/>
      <c r="GKS98" s="1241"/>
      <c r="GKT98" s="1241"/>
      <c r="GKU98" s="1241"/>
      <c r="GKV98" s="1241"/>
      <c r="GKW98" s="1241"/>
      <c r="GKX98" s="1241"/>
      <c r="GKY98" s="1241"/>
      <c r="GKZ98" s="1241"/>
      <c r="GLA98" s="1241"/>
      <c r="GLB98" s="1241"/>
      <c r="GLC98" s="1241"/>
      <c r="GLD98" s="1241"/>
      <c r="GLE98" s="1241"/>
      <c r="GLF98" s="1241"/>
      <c r="GLG98" s="1241"/>
      <c r="GLH98" s="1241"/>
      <c r="GLI98" s="1241"/>
      <c r="GLJ98" s="1241"/>
      <c r="GLK98" s="1241"/>
      <c r="GLL98" s="1241"/>
      <c r="GLM98" s="1241"/>
      <c r="GLN98" s="1241"/>
      <c r="GLO98" s="1241"/>
      <c r="GLP98" s="1241"/>
      <c r="GLQ98" s="1241"/>
      <c r="GLR98" s="1241"/>
      <c r="GLS98" s="1241"/>
      <c r="GLT98" s="1241"/>
      <c r="GLU98" s="1241"/>
      <c r="GLV98" s="1241"/>
      <c r="GLW98" s="1241"/>
      <c r="GLX98" s="1241"/>
      <c r="GLY98" s="1241"/>
      <c r="GLZ98" s="1241"/>
      <c r="GMA98" s="1241"/>
      <c r="GMB98" s="1241"/>
      <c r="GMC98" s="1241"/>
      <c r="GMD98" s="1241"/>
      <c r="GME98" s="1241"/>
      <c r="GMF98" s="1241"/>
      <c r="GMG98" s="1241"/>
      <c r="GMH98" s="1241"/>
      <c r="GMI98" s="1241"/>
      <c r="GMJ98" s="1241"/>
      <c r="GMK98" s="1241"/>
      <c r="GML98" s="1241"/>
      <c r="GMM98" s="1241"/>
      <c r="GMN98" s="1241"/>
      <c r="GMO98" s="1241"/>
      <c r="GMP98" s="1241"/>
      <c r="GMQ98" s="1241"/>
      <c r="GMR98" s="1241"/>
      <c r="GMS98" s="1241"/>
      <c r="GMT98" s="1241"/>
      <c r="GMU98" s="1241"/>
      <c r="GMV98" s="1241"/>
      <c r="GMW98" s="1241"/>
      <c r="GMX98" s="1241"/>
      <c r="GMY98" s="1241"/>
      <c r="GMZ98" s="1241"/>
      <c r="GNA98" s="1241"/>
      <c r="GNB98" s="1241"/>
      <c r="GNC98" s="1241"/>
      <c r="GND98" s="1241"/>
      <c r="GNE98" s="1241"/>
      <c r="GNF98" s="1241"/>
      <c r="GNG98" s="1241"/>
      <c r="GNH98" s="1241"/>
      <c r="GNI98" s="1241"/>
      <c r="GNJ98" s="1241"/>
      <c r="GNK98" s="1241"/>
      <c r="GNL98" s="1241"/>
      <c r="GNM98" s="1241"/>
      <c r="GNN98" s="1241"/>
      <c r="GNO98" s="1241"/>
      <c r="GNP98" s="1241"/>
      <c r="GNQ98" s="1241"/>
      <c r="GNR98" s="1241"/>
      <c r="GNS98" s="1241"/>
      <c r="GNT98" s="1241"/>
      <c r="GNU98" s="1241"/>
      <c r="GNV98" s="1241"/>
      <c r="GNW98" s="1241"/>
      <c r="GNX98" s="1241"/>
      <c r="GNY98" s="1241"/>
      <c r="GNZ98" s="1241"/>
      <c r="GOA98" s="1241"/>
      <c r="GOB98" s="1241"/>
      <c r="GOC98" s="1241"/>
      <c r="GOD98" s="1241"/>
      <c r="GOE98" s="1241"/>
      <c r="GOF98" s="1241"/>
      <c r="GOG98" s="1241"/>
      <c r="GOH98" s="1241"/>
      <c r="GOI98" s="1241"/>
      <c r="GOJ98" s="1241"/>
      <c r="GOK98" s="1241"/>
      <c r="GOL98" s="1241"/>
      <c r="GOM98" s="1241"/>
      <c r="GON98" s="1241"/>
      <c r="GOO98" s="1241"/>
      <c r="GOP98" s="1241"/>
      <c r="GOQ98" s="1241"/>
      <c r="GOR98" s="1241"/>
      <c r="GOS98" s="1241"/>
      <c r="GOT98" s="1241"/>
      <c r="GOU98" s="1241"/>
      <c r="GOV98" s="1241"/>
      <c r="GOW98" s="1241"/>
      <c r="GOX98" s="1241"/>
      <c r="GOY98" s="1241"/>
      <c r="GOZ98" s="1241"/>
      <c r="GPA98" s="1241"/>
      <c r="GPB98" s="1241"/>
      <c r="GPC98" s="1241"/>
      <c r="GPD98" s="1241"/>
      <c r="GPE98" s="1241"/>
      <c r="GPF98" s="1241"/>
      <c r="GPG98" s="1241"/>
      <c r="GPH98" s="1241"/>
      <c r="GPI98" s="1241"/>
      <c r="GPJ98" s="1241"/>
      <c r="GPK98" s="1241"/>
      <c r="GPL98" s="1241"/>
      <c r="GPM98" s="1241"/>
      <c r="GPN98" s="1241"/>
      <c r="GPO98" s="1241"/>
      <c r="GPP98" s="1241"/>
      <c r="GPQ98" s="1241"/>
      <c r="GPR98" s="1241"/>
      <c r="GPS98" s="1241"/>
      <c r="GPT98" s="1241"/>
      <c r="GPU98" s="1241"/>
      <c r="GPV98" s="1241"/>
      <c r="GPW98" s="1241"/>
      <c r="GPX98" s="1241"/>
      <c r="GPY98" s="1241"/>
      <c r="GPZ98" s="1241"/>
      <c r="GQA98" s="1241"/>
      <c r="GQB98" s="1241"/>
      <c r="GQC98" s="1241"/>
      <c r="GQD98" s="1241"/>
      <c r="GQE98" s="1241"/>
      <c r="GQF98" s="1241"/>
      <c r="GQG98" s="1241"/>
      <c r="GQH98" s="1241"/>
      <c r="GQI98" s="1241"/>
      <c r="GQJ98" s="1241"/>
      <c r="GQK98" s="1241"/>
      <c r="GQL98" s="1241"/>
      <c r="GQM98" s="1241"/>
      <c r="GQN98" s="1241"/>
      <c r="GQO98" s="1241"/>
      <c r="GQP98" s="1241"/>
      <c r="GQQ98" s="1241"/>
      <c r="GQR98" s="1241"/>
      <c r="GQS98" s="1241"/>
      <c r="GQT98" s="1241"/>
      <c r="GQU98" s="1241"/>
      <c r="GQV98" s="1241"/>
      <c r="GQW98" s="1241"/>
      <c r="GQX98" s="1241"/>
      <c r="GQY98" s="1241"/>
      <c r="GQZ98" s="1241"/>
      <c r="GRA98" s="1241"/>
      <c r="GRB98" s="1241"/>
      <c r="GRC98" s="1241"/>
      <c r="GRD98" s="1241"/>
      <c r="GRE98" s="1241"/>
      <c r="GRF98" s="1241"/>
      <c r="GRG98" s="1241"/>
      <c r="GRH98" s="1241"/>
      <c r="GRI98" s="1241"/>
      <c r="GRJ98" s="1241"/>
      <c r="GRK98" s="1241"/>
      <c r="GRL98" s="1241"/>
      <c r="GRM98" s="1241"/>
      <c r="GRN98" s="1241"/>
      <c r="GRO98" s="1241"/>
      <c r="GRP98" s="1241"/>
      <c r="GRQ98" s="1241"/>
      <c r="GRR98" s="1241"/>
      <c r="GRS98" s="1241"/>
      <c r="GRT98" s="1241"/>
      <c r="GRU98" s="1241"/>
      <c r="GRV98" s="1241"/>
      <c r="GRW98" s="1241"/>
      <c r="GRX98" s="1241"/>
      <c r="GRY98" s="1241"/>
      <c r="GRZ98" s="1241"/>
      <c r="GSA98" s="1241"/>
      <c r="GSB98" s="1241"/>
      <c r="GSC98" s="1241"/>
      <c r="GSD98" s="1241"/>
      <c r="GSE98" s="1241"/>
      <c r="GSF98" s="1241"/>
      <c r="GSG98" s="1241"/>
      <c r="GSH98" s="1241"/>
      <c r="GSI98" s="1241"/>
      <c r="GSJ98" s="1241"/>
      <c r="GSK98" s="1241"/>
      <c r="GSL98" s="1241"/>
      <c r="GSM98" s="1241"/>
      <c r="GSN98" s="1241"/>
      <c r="GSO98" s="1241"/>
      <c r="GSP98" s="1241"/>
      <c r="GSQ98" s="1241"/>
      <c r="GSR98" s="1241"/>
      <c r="GSS98" s="1241"/>
      <c r="GST98" s="1241"/>
      <c r="GSU98" s="1241"/>
      <c r="GSV98" s="1241"/>
      <c r="GSW98" s="1241"/>
      <c r="GSX98" s="1241"/>
      <c r="GSY98" s="1241"/>
      <c r="GSZ98" s="1241"/>
      <c r="GTA98" s="1241"/>
      <c r="GTB98" s="1241"/>
      <c r="GTC98" s="1241"/>
      <c r="GTD98" s="1241"/>
      <c r="GTE98" s="1241"/>
      <c r="GTF98" s="1241"/>
      <c r="GTG98" s="1241"/>
      <c r="GTH98" s="1241"/>
      <c r="GTI98" s="1241"/>
      <c r="GTJ98" s="1241"/>
      <c r="GTK98" s="1241"/>
      <c r="GTL98" s="1241"/>
      <c r="GTM98" s="1241"/>
      <c r="GTN98" s="1241"/>
      <c r="GTO98" s="1241"/>
      <c r="GTP98" s="1241"/>
      <c r="GTQ98" s="1241"/>
      <c r="GTR98" s="1241"/>
      <c r="GTS98" s="1241"/>
      <c r="GTT98" s="1241"/>
      <c r="GTU98" s="1241"/>
      <c r="GTV98" s="1241"/>
      <c r="GTW98" s="1241"/>
      <c r="GTX98" s="1241"/>
      <c r="GTY98" s="1241"/>
      <c r="GTZ98" s="1241"/>
      <c r="GUA98" s="1241"/>
      <c r="GUB98" s="1241"/>
      <c r="GUC98" s="1241"/>
      <c r="GUD98" s="1241"/>
      <c r="GUE98" s="1241"/>
      <c r="GUF98" s="1241"/>
      <c r="GUG98" s="1241"/>
      <c r="GUH98" s="1241"/>
      <c r="GUI98" s="1241"/>
      <c r="GUJ98" s="1241"/>
      <c r="GUK98" s="1241"/>
      <c r="GUL98" s="1241"/>
      <c r="GUM98" s="1241"/>
      <c r="GUN98" s="1241"/>
      <c r="GUO98" s="1241"/>
      <c r="GUP98" s="1241"/>
      <c r="GUQ98" s="1241"/>
      <c r="GUR98" s="1241"/>
      <c r="GUS98" s="1241"/>
      <c r="GUT98" s="1241"/>
      <c r="GUU98" s="1241"/>
      <c r="GUV98" s="1241"/>
      <c r="GUW98" s="1241"/>
      <c r="GUX98" s="1241"/>
      <c r="GUY98" s="1241"/>
      <c r="GUZ98" s="1241"/>
      <c r="GVA98" s="1241"/>
      <c r="GVB98" s="1241"/>
      <c r="GVC98" s="1241"/>
      <c r="GVD98" s="1241"/>
      <c r="GVE98" s="1241"/>
      <c r="GVF98" s="1241"/>
      <c r="GVG98" s="1241"/>
      <c r="GVH98" s="1241"/>
      <c r="GVI98" s="1241"/>
      <c r="GVJ98" s="1241"/>
      <c r="GVK98" s="1241"/>
      <c r="GVL98" s="1241"/>
      <c r="GVM98" s="1241"/>
      <c r="GVN98" s="1241"/>
      <c r="GVO98" s="1241"/>
      <c r="GVP98" s="1241"/>
      <c r="GVQ98" s="1241"/>
      <c r="GVR98" s="1241"/>
      <c r="GVS98" s="1241"/>
      <c r="GVT98" s="1241"/>
      <c r="GVU98" s="1241"/>
      <c r="GVV98" s="1241"/>
      <c r="GVW98" s="1241"/>
      <c r="GVX98" s="1241"/>
      <c r="GVY98" s="1241"/>
      <c r="GVZ98" s="1241"/>
      <c r="GWA98" s="1241"/>
      <c r="GWB98" s="1241"/>
      <c r="GWC98" s="1241"/>
      <c r="GWD98" s="1241"/>
      <c r="GWE98" s="1241"/>
      <c r="GWF98" s="1241"/>
      <c r="GWG98" s="1241"/>
      <c r="GWH98" s="1241"/>
      <c r="GWI98" s="1241"/>
      <c r="GWJ98" s="1241"/>
      <c r="GWK98" s="1241"/>
      <c r="GWL98" s="1241"/>
      <c r="GWM98" s="1241"/>
      <c r="GWN98" s="1241"/>
      <c r="GWO98" s="1241"/>
      <c r="GWP98" s="1241"/>
      <c r="GWQ98" s="1241"/>
      <c r="GWR98" s="1241"/>
      <c r="GWS98" s="1241"/>
      <c r="GWT98" s="1241"/>
      <c r="GWU98" s="1241"/>
      <c r="GWV98" s="1241"/>
      <c r="GWW98" s="1241"/>
      <c r="GWX98" s="1241"/>
      <c r="GWY98" s="1241"/>
      <c r="GWZ98" s="1241"/>
      <c r="GXA98" s="1241"/>
      <c r="GXB98" s="1241"/>
      <c r="GXC98" s="1241"/>
      <c r="GXD98" s="1241"/>
      <c r="GXE98" s="1241"/>
      <c r="GXF98" s="1241"/>
      <c r="GXG98" s="1241"/>
      <c r="GXH98" s="1241"/>
      <c r="GXI98" s="1241"/>
      <c r="GXJ98" s="1241"/>
      <c r="GXK98" s="1241"/>
      <c r="GXL98" s="1241"/>
      <c r="GXM98" s="1241"/>
      <c r="GXN98" s="1241"/>
      <c r="GXO98" s="1241"/>
      <c r="GXP98" s="1241"/>
      <c r="GXQ98" s="1241"/>
      <c r="GXR98" s="1241"/>
      <c r="GXS98" s="1241"/>
      <c r="GXT98" s="1241"/>
      <c r="GXU98" s="1241"/>
      <c r="GXV98" s="1241"/>
      <c r="GXW98" s="1241"/>
      <c r="GXX98" s="1241"/>
      <c r="GXY98" s="1241"/>
      <c r="GXZ98" s="1241"/>
      <c r="GYA98" s="1241"/>
      <c r="GYB98" s="1241"/>
      <c r="GYC98" s="1241"/>
      <c r="GYD98" s="1241"/>
      <c r="GYE98" s="1241"/>
      <c r="GYF98" s="1241"/>
      <c r="GYG98" s="1241"/>
      <c r="GYH98" s="1241"/>
      <c r="GYI98" s="1241"/>
      <c r="GYJ98" s="1241"/>
      <c r="GYK98" s="1241"/>
      <c r="GYL98" s="1241"/>
      <c r="GYM98" s="1241"/>
      <c r="GYN98" s="1241"/>
      <c r="GYO98" s="1241"/>
      <c r="GYP98" s="1241"/>
      <c r="GYQ98" s="1241"/>
      <c r="GYR98" s="1241"/>
      <c r="GYS98" s="1241"/>
      <c r="GYT98" s="1241"/>
      <c r="GYU98" s="1241"/>
      <c r="GYV98" s="1241"/>
      <c r="GYW98" s="1241"/>
      <c r="GYX98" s="1241"/>
      <c r="GYY98" s="1241"/>
      <c r="GYZ98" s="1241"/>
      <c r="GZA98" s="1241"/>
      <c r="GZB98" s="1241"/>
      <c r="GZC98" s="1241"/>
      <c r="GZD98" s="1241"/>
      <c r="GZE98" s="1241"/>
      <c r="GZF98" s="1241"/>
      <c r="GZG98" s="1241"/>
      <c r="GZH98" s="1241"/>
      <c r="GZI98" s="1241"/>
      <c r="GZJ98" s="1241"/>
      <c r="GZK98" s="1241"/>
      <c r="GZL98" s="1241"/>
      <c r="GZM98" s="1241"/>
      <c r="GZN98" s="1241"/>
      <c r="GZO98" s="1241"/>
      <c r="GZP98" s="1241"/>
      <c r="GZQ98" s="1241"/>
      <c r="GZR98" s="1241"/>
      <c r="GZS98" s="1241"/>
      <c r="GZT98" s="1241"/>
      <c r="GZU98" s="1241"/>
      <c r="GZV98" s="1241"/>
      <c r="GZW98" s="1241"/>
      <c r="GZX98" s="1241"/>
      <c r="GZY98" s="1241"/>
      <c r="GZZ98" s="1241"/>
      <c r="HAA98" s="1241"/>
      <c r="HAB98" s="1241"/>
      <c r="HAC98" s="1241"/>
      <c r="HAD98" s="1241"/>
      <c r="HAE98" s="1241"/>
      <c r="HAF98" s="1241"/>
      <c r="HAG98" s="1241"/>
      <c r="HAH98" s="1241"/>
      <c r="HAI98" s="1241"/>
      <c r="HAJ98" s="1241"/>
      <c r="HAK98" s="1241"/>
      <c r="HAL98" s="1241"/>
      <c r="HAM98" s="1241"/>
      <c r="HAN98" s="1241"/>
      <c r="HAO98" s="1241"/>
      <c r="HAP98" s="1241"/>
      <c r="HAQ98" s="1241"/>
      <c r="HAR98" s="1241"/>
      <c r="HAS98" s="1241"/>
      <c r="HAT98" s="1241"/>
      <c r="HAU98" s="1241"/>
      <c r="HAV98" s="1241"/>
      <c r="HAW98" s="1241"/>
      <c r="HAX98" s="1241"/>
      <c r="HAY98" s="1241"/>
      <c r="HAZ98" s="1241"/>
      <c r="HBA98" s="1241"/>
      <c r="HBB98" s="1241"/>
      <c r="HBC98" s="1241"/>
      <c r="HBD98" s="1241"/>
      <c r="HBE98" s="1241"/>
      <c r="HBF98" s="1241"/>
      <c r="HBG98" s="1241"/>
      <c r="HBH98" s="1241"/>
      <c r="HBI98" s="1241"/>
      <c r="HBJ98" s="1241"/>
      <c r="HBK98" s="1241"/>
      <c r="HBL98" s="1241"/>
      <c r="HBM98" s="1241"/>
      <c r="HBN98" s="1241"/>
      <c r="HBO98" s="1241"/>
      <c r="HBP98" s="1241"/>
      <c r="HBQ98" s="1241"/>
      <c r="HBR98" s="1241"/>
      <c r="HBS98" s="1241"/>
      <c r="HBT98" s="1241"/>
      <c r="HBU98" s="1241"/>
      <c r="HBV98" s="1241"/>
      <c r="HBW98" s="1241"/>
      <c r="HBX98" s="1241"/>
      <c r="HBY98" s="1241"/>
      <c r="HBZ98" s="1241"/>
      <c r="HCA98" s="1241"/>
      <c r="HCB98" s="1241"/>
      <c r="HCC98" s="1241"/>
      <c r="HCD98" s="1241"/>
      <c r="HCE98" s="1241"/>
      <c r="HCF98" s="1241"/>
      <c r="HCG98" s="1241"/>
      <c r="HCH98" s="1241"/>
      <c r="HCI98" s="1241"/>
      <c r="HCJ98" s="1241"/>
      <c r="HCK98" s="1241"/>
      <c r="HCL98" s="1241"/>
      <c r="HCM98" s="1241"/>
      <c r="HCN98" s="1241"/>
      <c r="HCO98" s="1241"/>
      <c r="HCP98" s="1241"/>
      <c r="HCQ98" s="1241"/>
      <c r="HCR98" s="1241"/>
      <c r="HCS98" s="1241"/>
      <c r="HCT98" s="1241"/>
      <c r="HCU98" s="1241"/>
      <c r="HCV98" s="1241"/>
      <c r="HCW98" s="1241"/>
      <c r="HCX98" s="1241"/>
      <c r="HCY98" s="1241"/>
      <c r="HCZ98" s="1241"/>
      <c r="HDA98" s="1241"/>
      <c r="HDB98" s="1241"/>
      <c r="HDC98" s="1241"/>
      <c r="HDD98" s="1241"/>
      <c r="HDE98" s="1241"/>
      <c r="HDF98" s="1241"/>
      <c r="HDG98" s="1241"/>
      <c r="HDH98" s="1241"/>
      <c r="HDI98" s="1241"/>
      <c r="HDJ98" s="1241"/>
      <c r="HDK98" s="1241"/>
      <c r="HDL98" s="1241"/>
      <c r="HDM98" s="1241"/>
      <c r="HDN98" s="1241"/>
      <c r="HDO98" s="1241"/>
      <c r="HDP98" s="1241"/>
      <c r="HDQ98" s="1241"/>
      <c r="HDR98" s="1241"/>
      <c r="HDS98" s="1241"/>
      <c r="HDT98" s="1241"/>
      <c r="HDU98" s="1241"/>
      <c r="HDV98" s="1241"/>
      <c r="HDW98" s="1241"/>
      <c r="HDX98" s="1241"/>
      <c r="HDY98" s="1241"/>
      <c r="HDZ98" s="1241"/>
      <c r="HEA98" s="1241"/>
      <c r="HEB98" s="1241"/>
      <c r="HEC98" s="1241"/>
      <c r="HED98" s="1241"/>
      <c r="HEE98" s="1241"/>
      <c r="HEF98" s="1241"/>
      <c r="HEG98" s="1241"/>
      <c r="HEH98" s="1241"/>
      <c r="HEI98" s="1241"/>
      <c r="HEJ98" s="1241"/>
      <c r="HEK98" s="1241"/>
      <c r="HEL98" s="1241"/>
      <c r="HEM98" s="1241"/>
      <c r="HEN98" s="1241"/>
      <c r="HEO98" s="1241"/>
      <c r="HEP98" s="1241"/>
      <c r="HEQ98" s="1241"/>
      <c r="HER98" s="1241"/>
      <c r="HES98" s="1241"/>
      <c r="HET98" s="1241"/>
      <c r="HEU98" s="1241"/>
      <c r="HEV98" s="1241"/>
      <c r="HEW98" s="1241"/>
      <c r="HEX98" s="1241"/>
      <c r="HEY98" s="1241"/>
      <c r="HEZ98" s="1241"/>
      <c r="HFA98" s="1241"/>
      <c r="HFB98" s="1241"/>
      <c r="HFC98" s="1241"/>
      <c r="HFD98" s="1241"/>
      <c r="HFE98" s="1241"/>
      <c r="HFF98" s="1241"/>
      <c r="HFG98" s="1241"/>
      <c r="HFH98" s="1241"/>
      <c r="HFI98" s="1241"/>
      <c r="HFJ98" s="1241"/>
      <c r="HFK98" s="1241"/>
      <c r="HFL98" s="1241"/>
      <c r="HFM98" s="1241"/>
      <c r="HFN98" s="1241"/>
      <c r="HFO98" s="1241"/>
      <c r="HFP98" s="1241"/>
      <c r="HFQ98" s="1241"/>
      <c r="HFR98" s="1241"/>
      <c r="HFS98" s="1241"/>
      <c r="HFT98" s="1241"/>
      <c r="HFU98" s="1241"/>
      <c r="HFV98" s="1241"/>
      <c r="HFW98" s="1241"/>
      <c r="HFX98" s="1241"/>
      <c r="HFY98" s="1241"/>
      <c r="HFZ98" s="1241"/>
      <c r="HGA98" s="1241"/>
      <c r="HGB98" s="1241"/>
      <c r="HGC98" s="1241"/>
      <c r="HGD98" s="1241"/>
      <c r="HGE98" s="1241"/>
      <c r="HGF98" s="1241"/>
      <c r="HGG98" s="1241"/>
      <c r="HGH98" s="1241"/>
      <c r="HGI98" s="1241"/>
      <c r="HGJ98" s="1241"/>
      <c r="HGK98" s="1241"/>
      <c r="HGL98" s="1241"/>
      <c r="HGM98" s="1241"/>
      <c r="HGN98" s="1241"/>
      <c r="HGO98" s="1241"/>
      <c r="HGP98" s="1241"/>
      <c r="HGQ98" s="1241"/>
      <c r="HGR98" s="1241"/>
      <c r="HGS98" s="1241"/>
      <c r="HGT98" s="1241"/>
      <c r="HGU98" s="1241"/>
      <c r="HGV98" s="1241"/>
      <c r="HGW98" s="1241"/>
      <c r="HGX98" s="1241"/>
      <c r="HGY98" s="1241"/>
      <c r="HGZ98" s="1241"/>
      <c r="HHA98" s="1241"/>
      <c r="HHB98" s="1241"/>
      <c r="HHC98" s="1241"/>
      <c r="HHD98" s="1241"/>
      <c r="HHE98" s="1241"/>
      <c r="HHF98" s="1241"/>
      <c r="HHG98" s="1241"/>
      <c r="HHH98" s="1241"/>
      <c r="HHI98" s="1241"/>
      <c r="HHJ98" s="1241"/>
      <c r="HHK98" s="1241"/>
      <c r="HHL98" s="1241"/>
      <c r="HHM98" s="1241"/>
      <c r="HHN98" s="1241"/>
      <c r="HHO98" s="1241"/>
      <c r="HHP98" s="1241"/>
      <c r="HHQ98" s="1241"/>
      <c r="HHR98" s="1241"/>
      <c r="HHS98" s="1241"/>
      <c r="HHT98" s="1241"/>
      <c r="HHU98" s="1241"/>
      <c r="HHV98" s="1241"/>
      <c r="HHW98" s="1241"/>
      <c r="HHX98" s="1241"/>
      <c r="HHY98" s="1241"/>
      <c r="HHZ98" s="1241"/>
      <c r="HIA98" s="1241"/>
      <c r="HIB98" s="1241"/>
      <c r="HIC98" s="1241"/>
      <c r="HID98" s="1241"/>
      <c r="HIE98" s="1241"/>
      <c r="HIF98" s="1241"/>
      <c r="HIG98" s="1241"/>
      <c r="HIH98" s="1241"/>
      <c r="HII98" s="1241"/>
      <c r="HIJ98" s="1241"/>
      <c r="HIK98" s="1241"/>
      <c r="HIL98" s="1241"/>
      <c r="HIM98" s="1241"/>
      <c r="HIN98" s="1241"/>
      <c r="HIO98" s="1241"/>
      <c r="HIP98" s="1241"/>
      <c r="HIQ98" s="1241"/>
      <c r="HIR98" s="1241"/>
      <c r="HIS98" s="1241"/>
      <c r="HIT98" s="1241"/>
      <c r="HIU98" s="1241"/>
      <c r="HIV98" s="1241"/>
      <c r="HIW98" s="1241"/>
      <c r="HIX98" s="1241"/>
      <c r="HIY98" s="1241"/>
      <c r="HIZ98" s="1241"/>
      <c r="HJA98" s="1241"/>
      <c r="HJB98" s="1241"/>
      <c r="HJC98" s="1241"/>
      <c r="HJD98" s="1241"/>
      <c r="HJE98" s="1241"/>
      <c r="HJF98" s="1241"/>
      <c r="HJG98" s="1241"/>
      <c r="HJH98" s="1241"/>
      <c r="HJI98" s="1241"/>
      <c r="HJJ98" s="1241"/>
      <c r="HJK98" s="1241"/>
      <c r="HJL98" s="1241"/>
      <c r="HJM98" s="1241"/>
      <c r="HJN98" s="1241"/>
      <c r="HJO98" s="1241"/>
      <c r="HJP98" s="1241"/>
      <c r="HJQ98" s="1241"/>
      <c r="HJR98" s="1241"/>
      <c r="HJS98" s="1241"/>
      <c r="HJT98" s="1241"/>
      <c r="HJU98" s="1241"/>
      <c r="HJV98" s="1241"/>
      <c r="HJW98" s="1241"/>
      <c r="HJX98" s="1241"/>
      <c r="HJY98" s="1241"/>
      <c r="HJZ98" s="1241"/>
      <c r="HKA98" s="1241"/>
      <c r="HKB98" s="1241"/>
      <c r="HKC98" s="1241"/>
      <c r="HKD98" s="1241"/>
      <c r="HKE98" s="1241"/>
      <c r="HKF98" s="1241"/>
      <c r="HKG98" s="1241"/>
      <c r="HKH98" s="1241"/>
      <c r="HKI98" s="1241"/>
      <c r="HKJ98" s="1241"/>
      <c r="HKK98" s="1241"/>
      <c r="HKL98" s="1241"/>
      <c r="HKM98" s="1241"/>
      <c r="HKN98" s="1241"/>
      <c r="HKO98" s="1241"/>
      <c r="HKP98" s="1241"/>
      <c r="HKQ98" s="1241"/>
      <c r="HKR98" s="1241"/>
      <c r="HKS98" s="1241"/>
      <c r="HKT98" s="1241"/>
      <c r="HKU98" s="1241"/>
      <c r="HKV98" s="1241"/>
      <c r="HKW98" s="1241"/>
      <c r="HKX98" s="1241"/>
      <c r="HKY98" s="1241"/>
      <c r="HKZ98" s="1241"/>
      <c r="HLA98" s="1241"/>
      <c r="HLB98" s="1241"/>
      <c r="HLC98" s="1241"/>
      <c r="HLD98" s="1241"/>
      <c r="HLE98" s="1241"/>
      <c r="HLF98" s="1241"/>
      <c r="HLG98" s="1241"/>
      <c r="HLH98" s="1241"/>
      <c r="HLI98" s="1241"/>
      <c r="HLJ98" s="1241"/>
      <c r="HLK98" s="1241"/>
      <c r="HLL98" s="1241"/>
      <c r="HLM98" s="1241"/>
      <c r="HLN98" s="1241"/>
      <c r="HLO98" s="1241"/>
      <c r="HLP98" s="1241"/>
      <c r="HLQ98" s="1241"/>
      <c r="HLR98" s="1241"/>
      <c r="HLS98" s="1241"/>
      <c r="HLT98" s="1241"/>
      <c r="HLU98" s="1241"/>
      <c r="HLV98" s="1241"/>
      <c r="HLW98" s="1241"/>
      <c r="HLX98" s="1241"/>
      <c r="HLY98" s="1241"/>
      <c r="HLZ98" s="1241"/>
      <c r="HMA98" s="1241"/>
      <c r="HMB98" s="1241"/>
      <c r="HMC98" s="1241"/>
      <c r="HMD98" s="1241"/>
      <c r="HME98" s="1241"/>
      <c r="HMF98" s="1241"/>
      <c r="HMG98" s="1241"/>
      <c r="HMH98" s="1241"/>
      <c r="HMI98" s="1241"/>
      <c r="HMJ98" s="1241"/>
      <c r="HMK98" s="1241"/>
      <c r="HML98" s="1241"/>
      <c r="HMM98" s="1241"/>
      <c r="HMN98" s="1241"/>
      <c r="HMO98" s="1241"/>
      <c r="HMP98" s="1241"/>
      <c r="HMQ98" s="1241"/>
      <c r="HMR98" s="1241"/>
      <c r="HMS98" s="1241"/>
      <c r="HMT98" s="1241"/>
      <c r="HMU98" s="1241"/>
      <c r="HMV98" s="1241"/>
      <c r="HMW98" s="1241"/>
      <c r="HMX98" s="1241"/>
      <c r="HMY98" s="1241"/>
      <c r="HMZ98" s="1241"/>
      <c r="HNA98" s="1241"/>
      <c r="HNB98" s="1241"/>
      <c r="HNC98" s="1241"/>
      <c r="HND98" s="1241"/>
      <c r="HNE98" s="1241"/>
      <c r="HNF98" s="1241"/>
      <c r="HNG98" s="1241"/>
      <c r="HNH98" s="1241"/>
      <c r="HNI98" s="1241"/>
      <c r="HNJ98" s="1241"/>
      <c r="HNK98" s="1241"/>
      <c r="HNL98" s="1241"/>
      <c r="HNM98" s="1241"/>
      <c r="HNN98" s="1241"/>
      <c r="HNO98" s="1241"/>
      <c r="HNP98" s="1241"/>
      <c r="HNQ98" s="1241"/>
      <c r="HNR98" s="1241"/>
      <c r="HNS98" s="1241"/>
      <c r="HNT98" s="1241"/>
      <c r="HNU98" s="1241"/>
      <c r="HNV98" s="1241"/>
      <c r="HNW98" s="1241"/>
      <c r="HNX98" s="1241"/>
      <c r="HNY98" s="1241"/>
      <c r="HNZ98" s="1241"/>
      <c r="HOA98" s="1241"/>
      <c r="HOB98" s="1241"/>
      <c r="HOC98" s="1241"/>
      <c r="HOD98" s="1241"/>
      <c r="HOE98" s="1241"/>
      <c r="HOF98" s="1241"/>
      <c r="HOG98" s="1241"/>
      <c r="HOH98" s="1241"/>
      <c r="HOI98" s="1241"/>
      <c r="HOJ98" s="1241"/>
      <c r="HOK98" s="1241"/>
      <c r="HOL98" s="1241"/>
      <c r="HOM98" s="1241"/>
      <c r="HON98" s="1241"/>
      <c r="HOO98" s="1241"/>
      <c r="HOP98" s="1241"/>
      <c r="HOQ98" s="1241"/>
      <c r="HOR98" s="1241"/>
      <c r="HOS98" s="1241"/>
      <c r="HOT98" s="1241"/>
      <c r="HOU98" s="1241"/>
      <c r="HOV98" s="1241"/>
      <c r="HOW98" s="1241"/>
      <c r="HOX98" s="1241"/>
      <c r="HOY98" s="1241"/>
      <c r="HOZ98" s="1241"/>
      <c r="HPA98" s="1241"/>
      <c r="HPB98" s="1241"/>
      <c r="HPC98" s="1241"/>
      <c r="HPD98" s="1241"/>
      <c r="HPE98" s="1241"/>
      <c r="HPF98" s="1241"/>
      <c r="HPG98" s="1241"/>
      <c r="HPH98" s="1241"/>
      <c r="HPI98" s="1241"/>
      <c r="HPJ98" s="1241"/>
      <c r="HPK98" s="1241"/>
      <c r="HPL98" s="1241"/>
      <c r="HPM98" s="1241"/>
      <c r="HPN98" s="1241"/>
      <c r="HPO98" s="1241"/>
      <c r="HPP98" s="1241"/>
      <c r="HPQ98" s="1241"/>
      <c r="HPR98" s="1241"/>
      <c r="HPS98" s="1241"/>
      <c r="HPT98" s="1241"/>
      <c r="HPU98" s="1241"/>
      <c r="HPV98" s="1241"/>
      <c r="HPW98" s="1241"/>
      <c r="HPX98" s="1241"/>
      <c r="HPY98" s="1241"/>
      <c r="HPZ98" s="1241"/>
      <c r="HQA98" s="1241"/>
      <c r="HQB98" s="1241"/>
      <c r="HQC98" s="1241"/>
      <c r="HQD98" s="1241"/>
      <c r="HQE98" s="1241"/>
      <c r="HQF98" s="1241"/>
      <c r="HQG98" s="1241"/>
      <c r="HQH98" s="1241"/>
      <c r="HQI98" s="1241"/>
      <c r="HQJ98" s="1241"/>
      <c r="HQK98" s="1241"/>
      <c r="HQL98" s="1241"/>
      <c r="HQM98" s="1241"/>
      <c r="HQN98" s="1241"/>
      <c r="HQO98" s="1241"/>
      <c r="HQP98" s="1241"/>
      <c r="HQQ98" s="1241"/>
      <c r="HQR98" s="1241"/>
      <c r="HQS98" s="1241"/>
      <c r="HQT98" s="1241"/>
      <c r="HQU98" s="1241"/>
      <c r="HQV98" s="1241"/>
      <c r="HQW98" s="1241"/>
      <c r="HQX98" s="1241"/>
      <c r="HQY98" s="1241"/>
      <c r="HQZ98" s="1241"/>
      <c r="HRA98" s="1241"/>
      <c r="HRB98" s="1241"/>
      <c r="HRC98" s="1241"/>
      <c r="HRD98" s="1241"/>
      <c r="HRE98" s="1241"/>
      <c r="HRF98" s="1241"/>
      <c r="HRG98" s="1241"/>
      <c r="HRH98" s="1241"/>
      <c r="HRI98" s="1241"/>
      <c r="HRJ98" s="1241"/>
      <c r="HRK98" s="1241"/>
      <c r="HRL98" s="1241"/>
      <c r="HRM98" s="1241"/>
      <c r="HRN98" s="1241"/>
      <c r="HRO98" s="1241"/>
      <c r="HRP98" s="1241"/>
      <c r="HRQ98" s="1241"/>
      <c r="HRR98" s="1241"/>
      <c r="HRS98" s="1241"/>
      <c r="HRT98" s="1241"/>
      <c r="HRU98" s="1241"/>
      <c r="HRV98" s="1241"/>
      <c r="HRW98" s="1241"/>
      <c r="HRX98" s="1241"/>
      <c r="HRY98" s="1241"/>
      <c r="HRZ98" s="1241"/>
      <c r="HSA98" s="1241"/>
      <c r="HSB98" s="1241"/>
      <c r="HSC98" s="1241"/>
      <c r="HSD98" s="1241"/>
      <c r="HSE98" s="1241"/>
      <c r="HSF98" s="1241"/>
      <c r="HSG98" s="1241"/>
      <c r="HSH98" s="1241"/>
      <c r="HSI98" s="1241"/>
      <c r="HSJ98" s="1241"/>
      <c r="HSK98" s="1241"/>
      <c r="HSL98" s="1241"/>
      <c r="HSM98" s="1241"/>
      <c r="HSN98" s="1241"/>
      <c r="HSO98" s="1241"/>
      <c r="HSP98" s="1241"/>
      <c r="HSQ98" s="1241"/>
      <c r="HSR98" s="1241"/>
      <c r="HSS98" s="1241"/>
      <c r="HST98" s="1241"/>
      <c r="HSU98" s="1241"/>
      <c r="HSV98" s="1241"/>
      <c r="HSW98" s="1241"/>
      <c r="HSX98" s="1241"/>
      <c r="HSY98" s="1241"/>
      <c r="HSZ98" s="1241"/>
      <c r="HTA98" s="1241"/>
      <c r="HTB98" s="1241"/>
      <c r="HTC98" s="1241"/>
      <c r="HTD98" s="1241"/>
      <c r="HTE98" s="1241"/>
      <c r="HTF98" s="1241"/>
      <c r="HTG98" s="1241"/>
      <c r="HTH98" s="1241"/>
      <c r="HTI98" s="1241"/>
      <c r="HTJ98" s="1241"/>
      <c r="HTK98" s="1241"/>
      <c r="HTL98" s="1241"/>
      <c r="HTM98" s="1241"/>
      <c r="HTN98" s="1241"/>
      <c r="HTO98" s="1241"/>
      <c r="HTP98" s="1241"/>
      <c r="HTQ98" s="1241"/>
      <c r="HTR98" s="1241"/>
      <c r="HTS98" s="1241"/>
      <c r="HTT98" s="1241"/>
      <c r="HTU98" s="1241"/>
      <c r="HTV98" s="1241"/>
      <c r="HTW98" s="1241"/>
      <c r="HTX98" s="1241"/>
      <c r="HTY98" s="1241"/>
      <c r="HTZ98" s="1241"/>
      <c r="HUA98" s="1241"/>
      <c r="HUB98" s="1241"/>
      <c r="HUC98" s="1241"/>
      <c r="HUD98" s="1241"/>
      <c r="HUE98" s="1241"/>
      <c r="HUF98" s="1241"/>
      <c r="HUG98" s="1241"/>
      <c r="HUH98" s="1241"/>
      <c r="HUI98" s="1241"/>
      <c r="HUJ98" s="1241"/>
      <c r="HUK98" s="1241"/>
      <c r="HUL98" s="1241"/>
      <c r="HUM98" s="1241"/>
      <c r="HUN98" s="1241"/>
      <c r="HUO98" s="1241"/>
      <c r="HUP98" s="1241"/>
      <c r="HUQ98" s="1241"/>
      <c r="HUR98" s="1241"/>
      <c r="HUS98" s="1241"/>
      <c r="HUT98" s="1241"/>
      <c r="HUU98" s="1241"/>
      <c r="HUV98" s="1241"/>
      <c r="HUW98" s="1241"/>
      <c r="HUX98" s="1241"/>
      <c r="HUY98" s="1241"/>
      <c r="HUZ98" s="1241"/>
      <c r="HVA98" s="1241"/>
      <c r="HVB98" s="1241"/>
      <c r="HVC98" s="1241"/>
      <c r="HVD98" s="1241"/>
      <c r="HVE98" s="1241"/>
      <c r="HVF98" s="1241"/>
      <c r="HVG98" s="1241"/>
      <c r="HVH98" s="1241"/>
      <c r="HVI98" s="1241"/>
      <c r="HVJ98" s="1241"/>
      <c r="HVK98" s="1241"/>
      <c r="HVL98" s="1241"/>
      <c r="HVM98" s="1241"/>
      <c r="HVN98" s="1241"/>
      <c r="HVO98" s="1241"/>
      <c r="HVP98" s="1241"/>
      <c r="HVQ98" s="1241"/>
      <c r="HVR98" s="1241"/>
      <c r="HVS98" s="1241"/>
      <c r="HVT98" s="1241"/>
      <c r="HVU98" s="1241"/>
      <c r="HVV98" s="1241"/>
      <c r="HVW98" s="1241"/>
      <c r="HVX98" s="1241"/>
      <c r="HVY98" s="1241"/>
      <c r="HVZ98" s="1241"/>
      <c r="HWA98" s="1241"/>
      <c r="HWB98" s="1241"/>
      <c r="HWC98" s="1241"/>
      <c r="HWD98" s="1241"/>
      <c r="HWE98" s="1241"/>
      <c r="HWF98" s="1241"/>
      <c r="HWG98" s="1241"/>
      <c r="HWH98" s="1241"/>
      <c r="HWI98" s="1241"/>
      <c r="HWJ98" s="1241"/>
      <c r="HWK98" s="1241"/>
      <c r="HWL98" s="1241"/>
      <c r="HWM98" s="1241"/>
      <c r="HWN98" s="1241"/>
      <c r="HWO98" s="1241"/>
      <c r="HWP98" s="1241"/>
      <c r="HWQ98" s="1241"/>
      <c r="HWR98" s="1241"/>
      <c r="HWS98" s="1241"/>
      <c r="HWT98" s="1241"/>
      <c r="HWU98" s="1241"/>
      <c r="HWV98" s="1241"/>
      <c r="HWW98" s="1241"/>
      <c r="HWX98" s="1241"/>
      <c r="HWY98" s="1241"/>
      <c r="HWZ98" s="1241"/>
      <c r="HXA98" s="1241"/>
      <c r="HXB98" s="1241"/>
      <c r="HXC98" s="1241"/>
      <c r="HXD98" s="1241"/>
      <c r="HXE98" s="1241"/>
      <c r="HXF98" s="1241"/>
      <c r="HXG98" s="1241"/>
      <c r="HXH98" s="1241"/>
      <c r="HXI98" s="1241"/>
      <c r="HXJ98" s="1241"/>
      <c r="HXK98" s="1241"/>
      <c r="HXL98" s="1241"/>
      <c r="HXM98" s="1241"/>
      <c r="HXN98" s="1241"/>
      <c r="HXO98" s="1241"/>
      <c r="HXP98" s="1241"/>
      <c r="HXQ98" s="1241"/>
      <c r="HXR98" s="1241"/>
      <c r="HXS98" s="1241"/>
      <c r="HXT98" s="1241"/>
      <c r="HXU98" s="1241"/>
      <c r="HXV98" s="1241"/>
      <c r="HXW98" s="1241"/>
      <c r="HXX98" s="1241"/>
      <c r="HXY98" s="1241"/>
      <c r="HXZ98" s="1241"/>
      <c r="HYA98" s="1241"/>
      <c r="HYB98" s="1241"/>
      <c r="HYC98" s="1241"/>
      <c r="HYD98" s="1241"/>
      <c r="HYE98" s="1241"/>
      <c r="HYF98" s="1241"/>
      <c r="HYG98" s="1241"/>
      <c r="HYH98" s="1241"/>
      <c r="HYI98" s="1241"/>
      <c r="HYJ98" s="1241"/>
      <c r="HYK98" s="1241"/>
      <c r="HYL98" s="1241"/>
      <c r="HYM98" s="1241"/>
      <c r="HYN98" s="1241"/>
      <c r="HYO98" s="1241"/>
      <c r="HYP98" s="1241"/>
      <c r="HYQ98" s="1241"/>
      <c r="HYR98" s="1241"/>
      <c r="HYS98" s="1241"/>
      <c r="HYT98" s="1241"/>
      <c r="HYU98" s="1241"/>
      <c r="HYV98" s="1241"/>
      <c r="HYW98" s="1241"/>
      <c r="HYX98" s="1241"/>
      <c r="HYY98" s="1241"/>
      <c r="HYZ98" s="1241"/>
      <c r="HZA98" s="1241"/>
      <c r="HZB98" s="1241"/>
      <c r="HZC98" s="1241"/>
      <c r="HZD98" s="1241"/>
      <c r="HZE98" s="1241"/>
      <c r="HZF98" s="1241"/>
      <c r="HZG98" s="1241"/>
      <c r="HZH98" s="1241"/>
      <c r="HZI98" s="1241"/>
      <c r="HZJ98" s="1241"/>
      <c r="HZK98" s="1241"/>
      <c r="HZL98" s="1241"/>
      <c r="HZM98" s="1241"/>
      <c r="HZN98" s="1241"/>
      <c r="HZO98" s="1241"/>
      <c r="HZP98" s="1241"/>
      <c r="HZQ98" s="1241"/>
      <c r="HZR98" s="1241"/>
      <c r="HZS98" s="1241"/>
      <c r="HZT98" s="1241"/>
      <c r="HZU98" s="1241"/>
      <c r="HZV98" s="1241"/>
      <c r="HZW98" s="1241"/>
      <c r="HZX98" s="1241"/>
      <c r="HZY98" s="1241"/>
      <c r="HZZ98" s="1241"/>
      <c r="IAA98" s="1241"/>
      <c r="IAB98" s="1241"/>
      <c r="IAC98" s="1241"/>
      <c r="IAD98" s="1241"/>
      <c r="IAE98" s="1241"/>
      <c r="IAF98" s="1241"/>
      <c r="IAG98" s="1241"/>
      <c r="IAH98" s="1241"/>
      <c r="IAI98" s="1241"/>
      <c r="IAJ98" s="1241"/>
      <c r="IAK98" s="1241"/>
      <c r="IAL98" s="1241"/>
      <c r="IAM98" s="1241"/>
      <c r="IAN98" s="1241"/>
      <c r="IAO98" s="1241"/>
      <c r="IAP98" s="1241"/>
      <c r="IAQ98" s="1241"/>
      <c r="IAR98" s="1241"/>
      <c r="IAS98" s="1241"/>
      <c r="IAT98" s="1241"/>
      <c r="IAU98" s="1241"/>
      <c r="IAV98" s="1241"/>
      <c r="IAW98" s="1241"/>
      <c r="IAX98" s="1241"/>
      <c r="IAY98" s="1241"/>
      <c r="IAZ98" s="1241"/>
      <c r="IBA98" s="1241"/>
      <c r="IBB98" s="1241"/>
      <c r="IBC98" s="1241"/>
      <c r="IBD98" s="1241"/>
      <c r="IBE98" s="1241"/>
      <c r="IBF98" s="1241"/>
      <c r="IBG98" s="1241"/>
      <c r="IBH98" s="1241"/>
      <c r="IBI98" s="1241"/>
      <c r="IBJ98" s="1241"/>
      <c r="IBK98" s="1241"/>
      <c r="IBL98" s="1241"/>
      <c r="IBM98" s="1241"/>
      <c r="IBN98" s="1241"/>
      <c r="IBO98" s="1241"/>
      <c r="IBP98" s="1241"/>
      <c r="IBQ98" s="1241"/>
      <c r="IBR98" s="1241"/>
      <c r="IBS98" s="1241"/>
      <c r="IBT98" s="1241"/>
      <c r="IBU98" s="1241"/>
      <c r="IBV98" s="1241"/>
      <c r="IBW98" s="1241"/>
      <c r="IBX98" s="1241"/>
      <c r="IBY98" s="1241"/>
      <c r="IBZ98" s="1241"/>
      <c r="ICA98" s="1241"/>
      <c r="ICB98" s="1241"/>
      <c r="ICC98" s="1241"/>
      <c r="ICD98" s="1241"/>
      <c r="ICE98" s="1241"/>
      <c r="ICF98" s="1241"/>
      <c r="ICG98" s="1241"/>
      <c r="ICH98" s="1241"/>
      <c r="ICI98" s="1241"/>
      <c r="ICJ98" s="1241"/>
      <c r="ICK98" s="1241"/>
      <c r="ICL98" s="1241"/>
      <c r="ICM98" s="1241"/>
      <c r="ICN98" s="1241"/>
      <c r="ICO98" s="1241"/>
      <c r="ICP98" s="1241"/>
      <c r="ICQ98" s="1241"/>
      <c r="ICR98" s="1241"/>
      <c r="ICS98" s="1241"/>
      <c r="ICT98" s="1241"/>
      <c r="ICU98" s="1241"/>
      <c r="ICV98" s="1241"/>
      <c r="ICW98" s="1241"/>
      <c r="ICX98" s="1241"/>
      <c r="ICY98" s="1241"/>
      <c r="ICZ98" s="1241"/>
      <c r="IDA98" s="1241"/>
      <c r="IDB98" s="1241"/>
      <c r="IDC98" s="1241"/>
      <c r="IDD98" s="1241"/>
      <c r="IDE98" s="1241"/>
      <c r="IDF98" s="1241"/>
      <c r="IDG98" s="1241"/>
      <c r="IDH98" s="1241"/>
      <c r="IDI98" s="1241"/>
      <c r="IDJ98" s="1241"/>
      <c r="IDK98" s="1241"/>
      <c r="IDL98" s="1241"/>
      <c r="IDM98" s="1241"/>
      <c r="IDN98" s="1241"/>
      <c r="IDO98" s="1241"/>
      <c r="IDP98" s="1241"/>
      <c r="IDQ98" s="1241"/>
      <c r="IDR98" s="1241"/>
      <c r="IDS98" s="1241"/>
      <c r="IDT98" s="1241"/>
      <c r="IDU98" s="1241"/>
      <c r="IDV98" s="1241"/>
      <c r="IDW98" s="1241"/>
      <c r="IDX98" s="1241"/>
      <c r="IDY98" s="1241"/>
      <c r="IDZ98" s="1241"/>
      <c r="IEA98" s="1241"/>
      <c r="IEB98" s="1241"/>
      <c r="IEC98" s="1241"/>
      <c r="IED98" s="1241"/>
      <c r="IEE98" s="1241"/>
      <c r="IEF98" s="1241"/>
      <c r="IEG98" s="1241"/>
      <c r="IEH98" s="1241"/>
      <c r="IEI98" s="1241"/>
      <c r="IEJ98" s="1241"/>
      <c r="IEK98" s="1241"/>
      <c r="IEL98" s="1241"/>
      <c r="IEM98" s="1241"/>
      <c r="IEN98" s="1241"/>
      <c r="IEO98" s="1241"/>
      <c r="IEP98" s="1241"/>
      <c r="IEQ98" s="1241"/>
      <c r="IER98" s="1241"/>
      <c r="IES98" s="1241"/>
      <c r="IET98" s="1241"/>
      <c r="IEU98" s="1241"/>
      <c r="IEV98" s="1241"/>
      <c r="IEW98" s="1241"/>
      <c r="IEX98" s="1241"/>
      <c r="IEY98" s="1241"/>
      <c r="IEZ98" s="1241"/>
      <c r="IFA98" s="1241"/>
      <c r="IFB98" s="1241"/>
      <c r="IFC98" s="1241"/>
      <c r="IFD98" s="1241"/>
      <c r="IFE98" s="1241"/>
      <c r="IFF98" s="1241"/>
      <c r="IFG98" s="1241"/>
      <c r="IFH98" s="1241"/>
      <c r="IFI98" s="1241"/>
      <c r="IFJ98" s="1241"/>
      <c r="IFK98" s="1241"/>
      <c r="IFL98" s="1241"/>
      <c r="IFM98" s="1241"/>
      <c r="IFN98" s="1241"/>
      <c r="IFO98" s="1241"/>
      <c r="IFP98" s="1241"/>
      <c r="IFQ98" s="1241"/>
      <c r="IFR98" s="1241"/>
      <c r="IFS98" s="1241"/>
      <c r="IFT98" s="1241"/>
      <c r="IFU98" s="1241"/>
      <c r="IFV98" s="1241"/>
      <c r="IFW98" s="1241"/>
      <c r="IFX98" s="1241"/>
      <c r="IFY98" s="1241"/>
      <c r="IFZ98" s="1241"/>
      <c r="IGA98" s="1241"/>
      <c r="IGB98" s="1241"/>
      <c r="IGC98" s="1241"/>
      <c r="IGD98" s="1241"/>
      <c r="IGE98" s="1241"/>
      <c r="IGF98" s="1241"/>
      <c r="IGG98" s="1241"/>
      <c r="IGH98" s="1241"/>
      <c r="IGI98" s="1241"/>
      <c r="IGJ98" s="1241"/>
      <c r="IGK98" s="1241"/>
      <c r="IGL98" s="1241"/>
      <c r="IGM98" s="1241"/>
      <c r="IGN98" s="1241"/>
      <c r="IGO98" s="1241"/>
      <c r="IGP98" s="1241"/>
      <c r="IGQ98" s="1241"/>
      <c r="IGR98" s="1241"/>
      <c r="IGS98" s="1241"/>
      <c r="IGT98" s="1241"/>
      <c r="IGU98" s="1241"/>
      <c r="IGV98" s="1241"/>
      <c r="IGW98" s="1241"/>
      <c r="IGX98" s="1241"/>
      <c r="IGY98" s="1241"/>
      <c r="IGZ98" s="1241"/>
      <c r="IHA98" s="1241"/>
      <c r="IHB98" s="1241"/>
      <c r="IHC98" s="1241"/>
      <c r="IHD98" s="1241"/>
      <c r="IHE98" s="1241"/>
      <c r="IHF98" s="1241"/>
      <c r="IHG98" s="1241"/>
      <c r="IHH98" s="1241"/>
      <c r="IHI98" s="1241"/>
      <c r="IHJ98" s="1241"/>
      <c r="IHK98" s="1241"/>
      <c r="IHL98" s="1241"/>
      <c r="IHM98" s="1241"/>
      <c r="IHN98" s="1241"/>
      <c r="IHO98" s="1241"/>
      <c r="IHP98" s="1241"/>
      <c r="IHQ98" s="1241"/>
      <c r="IHR98" s="1241"/>
      <c r="IHS98" s="1241"/>
      <c r="IHT98" s="1241"/>
      <c r="IHU98" s="1241"/>
      <c r="IHV98" s="1241"/>
      <c r="IHW98" s="1241"/>
      <c r="IHX98" s="1241"/>
      <c r="IHY98" s="1241"/>
      <c r="IHZ98" s="1241"/>
      <c r="IIA98" s="1241"/>
      <c r="IIB98" s="1241"/>
      <c r="IIC98" s="1241"/>
      <c r="IID98" s="1241"/>
      <c r="IIE98" s="1241"/>
      <c r="IIF98" s="1241"/>
      <c r="IIG98" s="1241"/>
      <c r="IIH98" s="1241"/>
      <c r="III98" s="1241"/>
      <c r="IIJ98" s="1241"/>
      <c r="IIK98" s="1241"/>
      <c r="IIL98" s="1241"/>
      <c r="IIM98" s="1241"/>
      <c r="IIN98" s="1241"/>
      <c r="IIO98" s="1241"/>
      <c r="IIP98" s="1241"/>
      <c r="IIQ98" s="1241"/>
      <c r="IIR98" s="1241"/>
      <c r="IIS98" s="1241"/>
      <c r="IIT98" s="1241"/>
      <c r="IIU98" s="1241"/>
      <c r="IIV98" s="1241"/>
      <c r="IIW98" s="1241"/>
      <c r="IIX98" s="1241"/>
      <c r="IIY98" s="1241"/>
      <c r="IIZ98" s="1241"/>
      <c r="IJA98" s="1241"/>
      <c r="IJB98" s="1241"/>
      <c r="IJC98" s="1241"/>
      <c r="IJD98" s="1241"/>
      <c r="IJE98" s="1241"/>
      <c r="IJF98" s="1241"/>
      <c r="IJG98" s="1241"/>
      <c r="IJH98" s="1241"/>
      <c r="IJI98" s="1241"/>
      <c r="IJJ98" s="1241"/>
      <c r="IJK98" s="1241"/>
      <c r="IJL98" s="1241"/>
      <c r="IJM98" s="1241"/>
      <c r="IJN98" s="1241"/>
      <c r="IJO98" s="1241"/>
      <c r="IJP98" s="1241"/>
      <c r="IJQ98" s="1241"/>
      <c r="IJR98" s="1241"/>
      <c r="IJS98" s="1241"/>
      <c r="IJT98" s="1241"/>
      <c r="IJU98" s="1241"/>
      <c r="IJV98" s="1241"/>
      <c r="IJW98" s="1241"/>
      <c r="IJX98" s="1241"/>
      <c r="IJY98" s="1241"/>
      <c r="IJZ98" s="1241"/>
      <c r="IKA98" s="1241"/>
      <c r="IKB98" s="1241"/>
      <c r="IKC98" s="1241"/>
      <c r="IKD98" s="1241"/>
      <c r="IKE98" s="1241"/>
      <c r="IKF98" s="1241"/>
      <c r="IKG98" s="1241"/>
      <c r="IKH98" s="1241"/>
      <c r="IKI98" s="1241"/>
      <c r="IKJ98" s="1241"/>
      <c r="IKK98" s="1241"/>
      <c r="IKL98" s="1241"/>
      <c r="IKM98" s="1241"/>
      <c r="IKN98" s="1241"/>
      <c r="IKO98" s="1241"/>
      <c r="IKP98" s="1241"/>
      <c r="IKQ98" s="1241"/>
      <c r="IKR98" s="1241"/>
      <c r="IKS98" s="1241"/>
      <c r="IKT98" s="1241"/>
      <c r="IKU98" s="1241"/>
      <c r="IKV98" s="1241"/>
      <c r="IKW98" s="1241"/>
      <c r="IKX98" s="1241"/>
      <c r="IKY98" s="1241"/>
      <c r="IKZ98" s="1241"/>
      <c r="ILA98" s="1241"/>
      <c r="ILB98" s="1241"/>
      <c r="ILC98" s="1241"/>
      <c r="ILD98" s="1241"/>
      <c r="ILE98" s="1241"/>
      <c r="ILF98" s="1241"/>
      <c r="ILG98" s="1241"/>
      <c r="ILH98" s="1241"/>
      <c r="ILI98" s="1241"/>
      <c r="ILJ98" s="1241"/>
      <c r="ILK98" s="1241"/>
      <c r="ILL98" s="1241"/>
      <c r="ILM98" s="1241"/>
      <c r="ILN98" s="1241"/>
      <c r="ILO98" s="1241"/>
      <c r="ILP98" s="1241"/>
      <c r="ILQ98" s="1241"/>
      <c r="ILR98" s="1241"/>
      <c r="ILS98" s="1241"/>
      <c r="ILT98" s="1241"/>
      <c r="ILU98" s="1241"/>
      <c r="ILV98" s="1241"/>
      <c r="ILW98" s="1241"/>
      <c r="ILX98" s="1241"/>
      <c r="ILY98" s="1241"/>
      <c r="ILZ98" s="1241"/>
      <c r="IMA98" s="1241"/>
      <c r="IMB98" s="1241"/>
      <c r="IMC98" s="1241"/>
      <c r="IMD98" s="1241"/>
      <c r="IME98" s="1241"/>
      <c r="IMF98" s="1241"/>
      <c r="IMG98" s="1241"/>
      <c r="IMH98" s="1241"/>
      <c r="IMI98" s="1241"/>
      <c r="IMJ98" s="1241"/>
      <c r="IMK98" s="1241"/>
      <c r="IML98" s="1241"/>
      <c r="IMM98" s="1241"/>
      <c r="IMN98" s="1241"/>
      <c r="IMO98" s="1241"/>
      <c r="IMP98" s="1241"/>
      <c r="IMQ98" s="1241"/>
      <c r="IMR98" s="1241"/>
      <c r="IMS98" s="1241"/>
      <c r="IMT98" s="1241"/>
      <c r="IMU98" s="1241"/>
      <c r="IMV98" s="1241"/>
      <c r="IMW98" s="1241"/>
      <c r="IMX98" s="1241"/>
      <c r="IMY98" s="1241"/>
      <c r="IMZ98" s="1241"/>
      <c r="INA98" s="1241"/>
      <c r="INB98" s="1241"/>
      <c r="INC98" s="1241"/>
      <c r="IND98" s="1241"/>
      <c r="INE98" s="1241"/>
      <c r="INF98" s="1241"/>
      <c r="ING98" s="1241"/>
      <c r="INH98" s="1241"/>
      <c r="INI98" s="1241"/>
      <c r="INJ98" s="1241"/>
      <c r="INK98" s="1241"/>
      <c r="INL98" s="1241"/>
      <c r="INM98" s="1241"/>
      <c r="INN98" s="1241"/>
      <c r="INO98" s="1241"/>
      <c r="INP98" s="1241"/>
      <c r="INQ98" s="1241"/>
      <c r="INR98" s="1241"/>
      <c r="INS98" s="1241"/>
      <c r="INT98" s="1241"/>
      <c r="INU98" s="1241"/>
      <c r="INV98" s="1241"/>
      <c r="INW98" s="1241"/>
      <c r="INX98" s="1241"/>
      <c r="INY98" s="1241"/>
      <c r="INZ98" s="1241"/>
      <c r="IOA98" s="1241"/>
      <c r="IOB98" s="1241"/>
      <c r="IOC98" s="1241"/>
      <c r="IOD98" s="1241"/>
      <c r="IOE98" s="1241"/>
      <c r="IOF98" s="1241"/>
      <c r="IOG98" s="1241"/>
      <c r="IOH98" s="1241"/>
      <c r="IOI98" s="1241"/>
      <c r="IOJ98" s="1241"/>
      <c r="IOK98" s="1241"/>
      <c r="IOL98" s="1241"/>
      <c r="IOM98" s="1241"/>
      <c r="ION98" s="1241"/>
      <c r="IOO98" s="1241"/>
      <c r="IOP98" s="1241"/>
      <c r="IOQ98" s="1241"/>
      <c r="IOR98" s="1241"/>
      <c r="IOS98" s="1241"/>
      <c r="IOT98" s="1241"/>
      <c r="IOU98" s="1241"/>
      <c r="IOV98" s="1241"/>
      <c r="IOW98" s="1241"/>
      <c r="IOX98" s="1241"/>
      <c r="IOY98" s="1241"/>
      <c r="IOZ98" s="1241"/>
      <c r="IPA98" s="1241"/>
      <c r="IPB98" s="1241"/>
      <c r="IPC98" s="1241"/>
      <c r="IPD98" s="1241"/>
      <c r="IPE98" s="1241"/>
      <c r="IPF98" s="1241"/>
      <c r="IPG98" s="1241"/>
      <c r="IPH98" s="1241"/>
      <c r="IPI98" s="1241"/>
      <c r="IPJ98" s="1241"/>
      <c r="IPK98" s="1241"/>
      <c r="IPL98" s="1241"/>
      <c r="IPM98" s="1241"/>
      <c r="IPN98" s="1241"/>
      <c r="IPO98" s="1241"/>
      <c r="IPP98" s="1241"/>
      <c r="IPQ98" s="1241"/>
      <c r="IPR98" s="1241"/>
      <c r="IPS98" s="1241"/>
      <c r="IPT98" s="1241"/>
      <c r="IPU98" s="1241"/>
      <c r="IPV98" s="1241"/>
      <c r="IPW98" s="1241"/>
      <c r="IPX98" s="1241"/>
      <c r="IPY98" s="1241"/>
      <c r="IPZ98" s="1241"/>
      <c r="IQA98" s="1241"/>
      <c r="IQB98" s="1241"/>
      <c r="IQC98" s="1241"/>
      <c r="IQD98" s="1241"/>
      <c r="IQE98" s="1241"/>
      <c r="IQF98" s="1241"/>
      <c r="IQG98" s="1241"/>
      <c r="IQH98" s="1241"/>
      <c r="IQI98" s="1241"/>
      <c r="IQJ98" s="1241"/>
      <c r="IQK98" s="1241"/>
      <c r="IQL98" s="1241"/>
      <c r="IQM98" s="1241"/>
      <c r="IQN98" s="1241"/>
      <c r="IQO98" s="1241"/>
      <c r="IQP98" s="1241"/>
      <c r="IQQ98" s="1241"/>
      <c r="IQR98" s="1241"/>
      <c r="IQS98" s="1241"/>
      <c r="IQT98" s="1241"/>
      <c r="IQU98" s="1241"/>
      <c r="IQV98" s="1241"/>
      <c r="IQW98" s="1241"/>
      <c r="IQX98" s="1241"/>
      <c r="IQY98" s="1241"/>
      <c r="IQZ98" s="1241"/>
      <c r="IRA98" s="1241"/>
      <c r="IRB98" s="1241"/>
      <c r="IRC98" s="1241"/>
      <c r="IRD98" s="1241"/>
      <c r="IRE98" s="1241"/>
      <c r="IRF98" s="1241"/>
      <c r="IRG98" s="1241"/>
      <c r="IRH98" s="1241"/>
      <c r="IRI98" s="1241"/>
      <c r="IRJ98" s="1241"/>
      <c r="IRK98" s="1241"/>
      <c r="IRL98" s="1241"/>
      <c r="IRM98" s="1241"/>
      <c r="IRN98" s="1241"/>
      <c r="IRO98" s="1241"/>
      <c r="IRP98" s="1241"/>
      <c r="IRQ98" s="1241"/>
      <c r="IRR98" s="1241"/>
      <c r="IRS98" s="1241"/>
      <c r="IRT98" s="1241"/>
      <c r="IRU98" s="1241"/>
      <c r="IRV98" s="1241"/>
      <c r="IRW98" s="1241"/>
      <c r="IRX98" s="1241"/>
      <c r="IRY98" s="1241"/>
      <c r="IRZ98" s="1241"/>
      <c r="ISA98" s="1241"/>
      <c r="ISB98" s="1241"/>
      <c r="ISC98" s="1241"/>
      <c r="ISD98" s="1241"/>
      <c r="ISE98" s="1241"/>
      <c r="ISF98" s="1241"/>
      <c r="ISG98" s="1241"/>
      <c r="ISH98" s="1241"/>
      <c r="ISI98" s="1241"/>
      <c r="ISJ98" s="1241"/>
      <c r="ISK98" s="1241"/>
      <c r="ISL98" s="1241"/>
      <c r="ISM98" s="1241"/>
      <c r="ISN98" s="1241"/>
      <c r="ISO98" s="1241"/>
      <c r="ISP98" s="1241"/>
      <c r="ISQ98" s="1241"/>
      <c r="ISR98" s="1241"/>
      <c r="ISS98" s="1241"/>
      <c r="IST98" s="1241"/>
      <c r="ISU98" s="1241"/>
      <c r="ISV98" s="1241"/>
      <c r="ISW98" s="1241"/>
      <c r="ISX98" s="1241"/>
      <c r="ISY98" s="1241"/>
      <c r="ISZ98" s="1241"/>
      <c r="ITA98" s="1241"/>
      <c r="ITB98" s="1241"/>
      <c r="ITC98" s="1241"/>
      <c r="ITD98" s="1241"/>
      <c r="ITE98" s="1241"/>
      <c r="ITF98" s="1241"/>
      <c r="ITG98" s="1241"/>
      <c r="ITH98" s="1241"/>
      <c r="ITI98" s="1241"/>
      <c r="ITJ98" s="1241"/>
      <c r="ITK98" s="1241"/>
      <c r="ITL98" s="1241"/>
      <c r="ITM98" s="1241"/>
      <c r="ITN98" s="1241"/>
      <c r="ITO98" s="1241"/>
      <c r="ITP98" s="1241"/>
      <c r="ITQ98" s="1241"/>
      <c r="ITR98" s="1241"/>
      <c r="ITS98" s="1241"/>
      <c r="ITT98" s="1241"/>
      <c r="ITU98" s="1241"/>
      <c r="ITV98" s="1241"/>
      <c r="ITW98" s="1241"/>
      <c r="ITX98" s="1241"/>
      <c r="ITY98" s="1241"/>
      <c r="ITZ98" s="1241"/>
      <c r="IUA98" s="1241"/>
      <c r="IUB98" s="1241"/>
      <c r="IUC98" s="1241"/>
      <c r="IUD98" s="1241"/>
      <c r="IUE98" s="1241"/>
      <c r="IUF98" s="1241"/>
      <c r="IUG98" s="1241"/>
      <c r="IUH98" s="1241"/>
      <c r="IUI98" s="1241"/>
      <c r="IUJ98" s="1241"/>
      <c r="IUK98" s="1241"/>
      <c r="IUL98" s="1241"/>
      <c r="IUM98" s="1241"/>
      <c r="IUN98" s="1241"/>
      <c r="IUO98" s="1241"/>
      <c r="IUP98" s="1241"/>
      <c r="IUQ98" s="1241"/>
      <c r="IUR98" s="1241"/>
      <c r="IUS98" s="1241"/>
      <c r="IUT98" s="1241"/>
      <c r="IUU98" s="1241"/>
      <c r="IUV98" s="1241"/>
      <c r="IUW98" s="1241"/>
      <c r="IUX98" s="1241"/>
      <c r="IUY98" s="1241"/>
      <c r="IUZ98" s="1241"/>
      <c r="IVA98" s="1241"/>
      <c r="IVB98" s="1241"/>
      <c r="IVC98" s="1241"/>
      <c r="IVD98" s="1241"/>
      <c r="IVE98" s="1241"/>
      <c r="IVF98" s="1241"/>
      <c r="IVG98" s="1241"/>
      <c r="IVH98" s="1241"/>
      <c r="IVI98" s="1241"/>
      <c r="IVJ98" s="1241"/>
      <c r="IVK98" s="1241"/>
      <c r="IVL98" s="1241"/>
      <c r="IVM98" s="1241"/>
      <c r="IVN98" s="1241"/>
      <c r="IVO98" s="1241"/>
      <c r="IVP98" s="1241"/>
      <c r="IVQ98" s="1241"/>
      <c r="IVR98" s="1241"/>
      <c r="IVS98" s="1241"/>
      <c r="IVT98" s="1241"/>
      <c r="IVU98" s="1241"/>
      <c r="IVV98" s="1241"/>
      <c r="IVW98" s="1241"/>
      <c r="IVX98" s="1241"/>
      <c r="IVY98" s="1241"/>
      <c r="IVZ98" s="1241"/>
      <c r="IWA98" s="1241"/>
      <c r="IWB98" s="1241"/>
      <c r="IWC98" s="1241"/>
      <c r="IWD98" s="1241"/>
      <c r="IWE98" s="1241"/>
      <c r="IWF98" s="1241"/>
      <c r="IWG98" s="1241"/>
      <c r="IWH98" s="1241"/>
      <c r="IWI98" s="1241"/>
      <c r="IWJ98" s="1241"/>
      <c r="IWK98" s="1241"/>
      <c r="IWL98" s="1241"/>
      <c r="IWM98" s="1241"/>
      <c r="IWN98" s="1241"/>
      <c r="IWO98" s="1241"/>
      <c r="IWP98" s="1241"/>
      <c r="IWQ98" s="1241"/>
      <c r="IWR98" s="1241"/>
      <c r="IWS98" s="1241"/>
      <c r="IWT98" s="1241"/>
      <c r="IWU98" s="1241"/>
      <c r="IWV98" s="1241"/>
      <c r="IWW98" s="1241"/>
      <c r="IWX98" s="1241"/>
      <c r="IWY98" s="1241"/>
      <c r="IWZ98" s="1241"/>
      <c r="IXA98" s="1241"/>
      <c r="IXB98" s="1241"/>
      <c r="IXC98" s="1241"/>
      <c r="IXD98" s="1241"/>
      <c r="IXE98" s="1241"/>
      <c r="IXF98" s="1241"/>
      <c r="IXG98" s="1241"/>
      <c r="IXH98" s="1241"/>
      <c r="IXI98" s="1241"/>
      <c r="IXJ98" s="1241"/>
      <c r="IXK98" s="1241"/>
      <c r="IXL98" s="1241"/>
      <c r="IXM98" s="1241"/>
      <c r="IXN98" s="1241"/>
      <c r="IXO98" s="1241"/>
      <c r="IXP98" s="1241"/>
      <c r="IXQ98" s="1241"/>
      <c r="IXR98" s="1241"/>
      <c r="IXS98" s="1241"/>
      <c r="IXT98" s="1241"/>
      <c r="IXU98" s="1241"/>
      <c r="IXV98" s="1241"/>
      <c r="IXW98" s="1241"/>
      <c r="IXX98" s="1241"/>
      <c r="IXY98" s="1241"/>
      <c r="IXZ98" s="1241"/>
      <c r="IYA98" s="1241"/>
      <c r="IYB98" s="1241"/>
      <c r="IYC98" s="1241"/>
      <c r="IYD98" s="1241"/>
      <c r="IYE98" s="1241"/>
      <c r="IYF98" s="1241"/>
      <c r="IYG98" s="1241"/>
      <c r="IYH98" s="1241"/>
      <c r="IYI98" s="1241"/>
      <c r="IYJ98" s="1241"/>
      <c r="IYK98" s="1241"/>
      <c r="IYL98" s="1241"/>
      <c r="IYM98" s="1241"/>
      <c r="IYN98" s="1241"/>
      <c r="IYO98" s="1241"/>
      <c r="IYP98" s="1241"/>
      <c r="IYQ98" s="1241"/>
      <c r="IYR98" s="1241"/>
      <c r="IYS98" s="1241"/>
      <c r="IYT98" s="1241"/>
      <c r="IYU98" s="1241"/>
      <c r="IYV98" s="1241"/>
      <c r="IYW98" s="1241"/>
      <c r="IYX98" s="1241"/>
      <c r="IYY98" s="1241"/>
      <c r="IYZ98" s="1241"/>
      <c r="IZA98" s="1241"/>
      <c r="IZB98" s="1241"/>
      <c r="IZC98" s="1241"/>
      <c r="IZD98" s="1241"/>
      <c r="IZE98" s="1241"/>
      <c r="IZF98" s="1241"/>
      <c r="IZG98" s="1241"/>
      <c r="IZH98" s="1241"/>
      <c r="IZI98" s="1241"/>
      <c r="IZJ98" s="1241"/>
      <c r="IZK98" s="1241"/>
      <c r="IZL98" s="1241"/>
      <c r="IZM98" s="1241"/>
      <c r="IZN98" s="1241"/>
      <c r="IZO98" s="1241"/>
      <c r="IZP98" s="1241"/>
      <c r="IZQ98" s="1241"/>
      <c r="IZR98" s="1241"/>
      <c r="IZS98" s="1241"/>
      <c r="IZT98" s="1241"/>
      <c r="IZU98" s="1241"/>
      <c r="IZV98" s="1241"/>
      <c r="IZW98" s="1241"/>
      <c r="IZX98" s="1241"/>
      <c r="IZY98" s="1241"/>
      <c r="IZZ98" s="1241"/>
      <c r="JAA98" s="1241"/>
      <c r="JAB98" s="1241"/>
      <c r="JAC98" s="1241"/>
      <c r="JAD98" s="1241"/>
      <c r="JAE98" s="1241"/>
      <c r="JAF98" s="1241"/>
      <c r="JAG98" s="1241"/>
      <c r="JAH98" s="1241"/>
      <c r="JAI98" s="1241"/>
      <c r="JAJ98" s="1241"/>
      <c r="JAK98" s="1241"/>
      <c r="JAL98" s="1241"/>
      <c r="JAM98" s="1241"/>
      <c r="JAN98" s="1241"/>
      <c r="JAO98" s="1241"/>
      <c r="JAP98" s="1241"/>
      <c r="JAQ98" s="1241"/>
      <c r="JAR98" s="1241"/>
      <c r="JAS98" s="1241"/>
      <c r="JAT98" s="1241"/>
      <c r="JAU98" s="1241"/>
      <c r="JAV98" s="1241"/>
      <c r="JAW98" s="1241"/>
      <c r="JAX98" s="1241"/>
      <c r="JAY98" s="1241"/>
      <c r="JAZ98" s="1241"/>
      <c r="JBA98" s="1241"/>
      <c r="JBB98" s="1241"/>
      <c r="JBC98" s="1241"/>
      <c r="JBD98" s="1241"/>
      <c r="JBE98" s="1241"/>
      <c r="JBF98" s="1241"/>
      <c r="JBG98" s="1241"/>
      <c r="JBH98" s="1241"/>
      <c r="JBI98" s="1241"/>
      <c r="JBJ98" s="1241"/>
      <c r="JBK98" s="1241"/>
      <c r="JBL98" s="1241"/>
      <c r="JBM98" s="1241"/>
      <c r="JBN98" s="1241"/>
      <c r="JBO98" s="1241"/>
      <c r="JBP98" s="1241"/>
      <c r="JBQ98" s="1241"/>
      <c r="JBR98" s="1241"/>
      <c r="JBS98" s="1241"/>
      <c r="JBT98" s="1241"/>
      <c r="JBU98" s="1241"/>
      <c r="JBV98" s="1241"/>
      <c r="JBW98" s="1241"/>
      <c r="JBX98" s="1241"/>
      <c r="JBY98" s="1241"/>
      <c r="JBZ98" s="1241"/>
      <c r="JCA98" s="1241"/>
      <c r="JCB98" s="1241"/>
      <c r="JCC98" s="1241"/>
      <c r="JCD98" s="1241"/>
      <c r="JCE98" s="1241"/>
      <c r="JCF98" s="1241"/>
      <c r="JCG98" s="1241"/>
      <c r="JCH98" s="1241"/>
      <c r="JCI98" s="1241"/>
      <c r="JCJ98" s="1241"/>
      <c r="JCK98" s="1241"/>
      <c r="JCL98" s="1241"/>
      <c r="JCM98" s="1241"/>
      <c r="JCN98" s="1241"/>
      <c r="JCO98" s="1241"/>
      <c r="JCP98" s="1241"/>
      <c r="JCQ98" s="1241"/>
      <c r="JCR98" s="1241"/>
      <c r="JCS98" s="1241"/>
      <c r="JCT98" s="1241"/>
      <c r="JCU98" s="1241"/>
      <c r="JCV98" s="1241"/>
      <c r="JCW98" s="1241"/>
      <c r="JCX98" s="1241"/>
      <c r="JCY98" s="1241"/>
      <c r="JCZ98" s="1241"/>
      <c r="JDA98" s="1241"/>
      <c r="JDB98" s="1241"/>
      <c r="JDC98" s="1241"/>
      <c r="JDD98" s="1241"/>
      <c r="JDE98" s="1241"/>
      <c r="JDF98" s="1241"/>
      <c r="JDG98" s="1241"/>
      <c r="JDH98" s="1241"/>
      <c r="JDI98" s="1241"/>
      <c r="JDJ98" s="1241"/>
      <c r="JDK98" s="1241"/>
      <c r="JDL98" s="1241"/>
      <c r="JDM98" s="1241"/>
      <c r="JDN98" s="1241"/>
      <c r="JDO98" s="1241"/>
      <c r="JDP98" s="1241"/>
      <c r="JDQ98" s="1241"/>
      <c r="JDR98" s="1241"/>
      <c r="JDS98" s="1241"/>
      <c r="JDT98" s="1241"/>
      <c r="JDU98" s="1241"/>
      <c r="JDV98" s="1241"/>
      <c r="JDW98" s="1241"/>
      <c r="JDX98" s="1241"/>
      <c r="JDY98" s="1241"/>
      <c r="JDZ98" s="1241"/>
      <c r="JEA98" s="1241"/>
      <c r="JEB98" s="1241"/>
      <c r="JEC98" s="1241"/>
      <c r="JED98" s="1241"/>
      <c r="JEE98" s="1241"/>
      <c r="JEF98" s="1241"/>
      <c r="JEG98" s="1241"/>
      <c r="JEH98" s="1241"/>
      <c r="JEI98" s="1241"/>
      <c r="JEJ98" s="1241"/>
      <c r="JEK98" s="1241"/>
      <c r="JEL98" s="1241"/>
      <c r="JEM98" s="1241"/>
      <c r="JEN98" s="1241"/>
      <c r="JEO98" s="1241"/>
      <c r="JEP98" s="1241"/>
      <c r="JEQ98" s="1241"/>
      <c r="JER98" s="1241"/>
      <c r="JES98" s="1241"/>
      <c r="JET98" s="1241"/>
      <c r="JEU98" s="1241"/>
      <c r="JEV98" s="1241"/>
      <c r="JEW98" s="1241"/>
      <c r="JEX98" s="1241"/>
      <c r="JEY98" s="1241"/>
      <c r="JEZ98" s="1241"/>
      <c r="JFA98" s="1241"/>
      <c r="JFB98" s="1241"/>
      <c r="JFC98" s="1241"/>
      <c r="JFD98" s="1241"/>
      <c r="JFE98" s="1241"/>
      <c r="JFF98" s="1241"/>
      <c r="JFG98" s="1241"/>
      <c r="JFH98" s="1241"/>
      <c r="JFI98" s="1241"/>
      <c r="JFJ98" s="1241"/>
      <c r="JFK98" s="1241"/>
      <c r="JFL98" s="1241"/>
      <c r="JFM98" s="1241"/>
      <c r="JFN98" s="1241"/>
      <c r="JFO98" s="1241"/>
      <c r="JFP98" s="1241"/>
      <c r="JFQ98" s="1241"/>
      <c r="JFR98" s="1241"/>
      <c r="JFS98" s="1241"/>
      <c r="JFT98" s="1241"/>
      <c r="JFU98" s="1241"/>
      <c r="JFV98" s="1241"/>
      <c r="JFW98" s="1241"/>
      <c r="JFX98" s="1241"/>
      <c r="JFY98" s="1241"/>
      <c r="JFZ98" s="1241"/>
      <c r="JGA98" s="1241"/>
      <c r="JGB98" s="1241"/>
      <c r="JGC98" s="1241"/>
      <c r="JGD98" s="1241"/>
      <c r="JGE98" s="1241"/>
      <c r="JGF98" s="1241"/>
      <c r="JGG98" s="1241"/>
      <c r="JGH98" s="1241"/>
      <c r="JGI98" s="1241"/>
      <c r="JGJ98" s="1241"/>
      <c r="JGK98" s="1241"/>
      <c r="JGL98" s="1241"/>
      <c r="JGM98" s="1241"/>
      <c r="JGN98" s="1241"/>
      <c r="JGO98" s="1241"/>
      <c r="JGP98" s="1241"/>
      <c r="JGQ98" s="1241"/>
      <c r="JGR98" s="1241"/>
      <c r="JGS98" s="1241"/>
      <c r="JGT98" s="1241"/>
      <c r="JGU98" s="1241"/>
      <c r="JGV98" s="1241"/>
      <c r="JGW98" s="1241"/>
      <c r="JGX98" s="1241"/>
      <c r="JGY98" s="1241"/>
      <c r="JGZ98" s="1241"/>
      <c r="JHA98" s="1241"/>
      <c r="JHB98" s="1241"/>
      <c r="JHC98" s="1241"/>
      <c r="JHD98" s="1241"/>
      <c r="JHE98" s="1241"/>
      <c r="JHF98" s="1241"/>
      <c r="JHG98" s="1241"/>
      <c r="JHH98" s="1241"/>
      <c r="JHI98" s="1241"/>
      <c r="JHJ98" s="1241"/>
      <c r="JHK98" s="1241"/>
      <c r="JHL98" s="1241"/>
      <c r="JHM98" s="1241"/>
      <c r="JHN98" s="1241"/>
      <c r="JHO98" s="1241"/>
      <c r="JHP98" s="1241"/>
      <c r="JHQ98" s="1241"/>
      <c r="JHR98" s="1241"/>
      <c r="JHS98" s="1241"/>
      <c r="JHT98" s="1241"/>
      <c r="JHU98" s="1241"/>
      <c r="JHV98" s="1241"/>
      <c r="JHW98" s="1241"/>
      <c r="JHX98" s="1241"/>
      <c r="JHY98" s="1241"/>
      <c r="JHZ98" s="1241"/>
      <c r="JIA98" s="1241"/>
      <c r="JIB98" s="1241"/>
      <c r="JIC98" s="1241"/>
      <c r="JID98" s="1241"/>
      <c r="JIE98" s="1241"/>
      <c r="JIF98" s="1241"/>
      <c r="JIG98" s="1241"/>
      <c r="JIH98" s="1241"/>
      <c r="JII98" s="1241"/>
      <c r="JIJ98" s="1241"/>
      <c r="JIK98" s="1241"/>
      <c r="JIL98" s="1241"/>
      <c r="JIM98" s="1241"/>
      <c r="JIN98" s="1241"/>
      <c r="JIO98" s="1241"/>
      <c r="JIP98" s="1241"/>
      <c r="JIQ98" s="1241"/>
      <c r="JIR98" s="1241"/>
      <c r="JIS98" s="1241"/>
      <c r="JIT98" s="1241"/>
      <c r="JIU98" s="1241"/>
      <c r="JIV98" s="1241"/>
      <c r="JIW98" s="1241"/>
      <c r="JIX98" s="1241"/>
      <c r="JIY98" s="1241"/>
      <c r="JIZ98" s="1241"/>
      <c r="JJA98" s="1241"/>
      <c r="JJB98" s="1241"/>
      <c r="JJC98" s="1241"/>
      <c r="JJD98" s="1241"/>
      <c r="JJE98" s="1241"/>
      <c r="JJF98" s="1241"/>
      <c r="JJG98" s="1241"/>
      <c r="JJH98" s="1241"/>
      <c r="JJI98" s="1241"/>
      <c r="JJJ98" s="1241"/>
      <c r="JJK98" s="1241"/>
      <c r="JJL98" s="1241"/>
      <c r="JJM98" s="1241"/>
      <c r="JJN98" s="1241"/>
      <c r="JJO98" s="1241"/>
      <c r="JJP98" s="1241"/>
      <c r="JJQ98" s="1241"/>
      <c r="JJR98" s="1241"/>
      <c r="JJS98" s="1241"/>
      <c r="JJT98" s="1241"/>
      <c r="JJU98" s="1241"/>
      <c r="JJV98" s="1241"/>
      <c r="JJW98" s="1241"/>
      <c r="JJX98" s="1241"/>
      <c r="JJY98" s="1241"/>
      <c r="JJZ98" s="1241"/>
      <c r="JKA98" s="1241"/>
      <c r="JKB98" s="1241"/>
      <c r="JKC98" s="1241"/>
      <c r="JKD98" s="1241"/>
      <c r="JKE98" s="1241"/>
      <c r="JKF98" s="1241"/>
      <c r="JKG98" s="1241"/>
      <c r="JKH98" s="1241"/>
      <c r="JKI98" s="1241"/>
      <c r="JKJ98" s="1241"/>
      <c r="JKK98" s="1241"/>
      <c r="JKL98" s="1241"/>
      <c r="JKM98" s="1241"/>
      <c r="JKN98" s="1241"/>
      <c r="JKO98" s="1241"/>
      <c r="JKP98" s="1241"/>
      <c r="JKQ98" s="1241"/>
      <c r="JKR98" s="1241"/>
      <c r="JKS98" s="1241"/>
      <c r="JKT98" s="1241"/>
      <c r="JKU98" s="1241"/>
      <c r="JKV98" s="1241"/>
      <c r="JKW98" s="1241"/>
      <c r="JKX98" s="1241"/>
      <c r="JKY98" s="1241"/>
      <c r="JKZ98" s="1241"/>
      <c r="JLA98" s="1241"/>
      <c r="JLB98" s="1241"/>
      <c r="JLC98" s="1241"/>
      <c r="JLD98" s="1241"/>
      <c r="JLE98" s="1241"/>
      <c r="JLF98" s="1241"/>
      <c r="JLG98" s="1241"/>
      <c r="JLH98" s="1241"/>
      <c r="JLI98" s="1241"/>
      <c r="JLJ98" s="1241"/>
      <c r="JLK98" s="1241"/>
      <c r="JLL98" s="1241"/>
      <c r="JLM98" s="1241"/>
      <c r="JLN98" s="1241"/>
      <c r="JLO98" s="1241"/>
      <c r="JLP98" s="1241"/>
      <c r="JLQ98" s="1241"/>
      <c r="JLR98" s="1241"/>
      <c r="JLS98" s="1241"/>
      <c r="JLT98" s="1241"/>
      <c r="JLU98" s="1241"/>
      <c r="JLV98" s="1241"/>
      <c r="JLW98" s="1241"/>
      <c r="JLX98" s="1241"/>
      <c r="JLY98" s="1241"/>
      <c r="JLZ98" s="1241"/>
      <c r="JMA98" s="1241"/>
      <c r="JMB98" s="1241"/>
      <c r="JMC98" s="1241"/>
      <c r="JMD98" s="1241"/>
      <c r="JME98" s="1241"/>
      <c r="JMF98" s="1241"/>
      <c r="JMG98" s="1241"/>
      <c r="JMH98" s="1241"/>
      <c r="JMI98" s="1241"/>
      <c r="JMJ98" s="1241"/>
      <c r="JMK98" s="1241"/>
      <c r="JML98" s="1241"/>
      <c r="JMM98" s="1241"/>
      <c r="JMN98" s="1241"/>
      <c r="JMO98" s="1241"/>
      <c r="JMP98" s="1241"/>
      <c r="JMQ98" s="1241"/>
      <c r="JMR98" s="1241"/>
      <c r="JMS98" s="1241"/>
      <c r="JMT98" s="1241"/>
      <c r="JMU98" s="1241"/>
      <c r="JMV98" s="1241"/>
      <c r="JMW98" s="1241"/>
      <c r="JMX98" s="1241"/>
      <c r="JMY98" s="1241"/>
      <c r="JMZ98" s="1241"/>
      <c r="JNA98" s="1241"/>
      <c r="JNB98" s="1241"/>
      <c r="JNC98" s="1241"/>
      <c r="JND98" s="1241"/>
      <c r="JNE98" s="1241"/>
      <c r="JNF98" s="1241"/>
      <c r="JNG98" s="1241"/>
      <c r="JNH98" s="1241"/>
      <c r="JNI98" s="1241"/>
      <c r="JNJ98" s="1241"/>
      <c r="JNK98" s="1241"/>
      <c r="JNL98" s="1241"/>
      <c r="JNM98" s="1241"/>
      <c r="JNN98" s="1241"/>
      <c r="JNO98" s="1241"/>
      <c r="JNP98" s="1241"/>
      <c r="JNQ98" s="1241"/>
      <c r="JNR98" s="1241"/>
      <c r="JNS98" s="1241"/>
      <c r="JNT98" s="1241"/>
      <c r="JNU98" s="1241"/>
      <c r="JNV98" s="1241"/>
      <c r="JNW98" s="1241"/>
      <c r="JNX98" s="1241"/>
      <c r="JNY98" s="1241"/>
      <c r="JNZ98" s="1241"/>
      <c r="JOA98" s="1241"/>
      <c r="JOB98" s="1241"/>
      <c r="JOC98" s="1241"/>
      <c r="JOD98" s="1241"/>
      <c r="JOE98" s="1241"/>
      <c r="JOF98" s="1241"/>
      <c r="JOG98" s="1241"/>
      <c r="JOH98" s="1241"/>
      <c r="JOI98" s="1241"/>
      <c r="JOJ98" s="1241"/>
      <c r="JOK98" s="1241"/>
      <c r="JOL98" s="1241"/>
      <c r="JOM98" s="1241"/>
      <c r="JON98" s="1241"/>
      <c r="JOO98" s="1241"/>
      <c r="JOP98" s="1241"/>
      <c r="JOQ98" s="1241"/>
      <c r="JOR98" s="1241"/>
      <c r="JOS98" s="1241"/>
      <c r="JOT98" s="1241"/>
      <c r="JOU98" s="1241"/>
      <c r="JOV98" s="1241"/>
      <c r="JOW98" s="1241"/>
      <c r="JOX98" s="1241"/>
      <c r="JOY98" s="1241"/>
      <c r="JOZ98" s="1241"/>
      <c r="JPA98" s="1241"/>
      <c r="JPB98" s="1241"/>
      <c r="JPC98" s="1241"/>
      <c r="JPD98" s="1241"/>
      <c r="JPE98" s="1241"/>
      <c r="JPF98" s="1241"/>
      <c r="JPG98" s="1241"/>
      <c r="JPH98" s="1241"/>
      <c r="JPI98" s="1241"/>
      <c r="JPJ98" s="1241"/>
      <c r="JPK98" s="1241"/>
      <c r="JPL98" s="1241"/>
      <c r="JPM98" s="1241"/>
      <c r="JPN98" s="1241"/>
      <c r="JPO98" s="1241"/>
      <c r="JPP98" s="1241"/>
      <c r="JPQ98" s="1241"/>
      <c r="JPR98" s="1241"/>
      <c r="JPS98" s="1241"/>
      <c r="JPT98" s="1241"/>
      <c r="JPU98" s="1241"/>
      <c r="JPV98" s="1241"/>
      <c r="JPW98" s="1241"/>
      <c r="JPX98" s="1241"/>
      <c r="JPY98" s="1241"/>
      <c r="JPZ98" s="1241"/>
      <c r="JQA98" s="1241"/>
      <c r="JQB98" s="1241"/>
      <c r="JQC98" s="1241"/>
      <c r="JQD98" s="1241"/>
      <c r="JQE98" s="1241"/>
      <c r="JQF98" s="1241"/>
      <c r="JQG98" s="1241"/>
      <c r="JQH98" s="1241"/>
      <c r="JQI98" s="1241"/>
      <c r="JQJ98" s="1241"/>
      <c r="JQK98" s="1241"/>
      <c r="JQL98" s="1241"/>
      <c r="JQM98" s="1241"/>
      <c r="JQN98" s="1241"/>
      <c r="JQO98" s="1241"/>
      <c r="JQP98" s="1241"/>
      <c r="JQQ98" s="1241"/>
      <c r="JQR98" s="1241"/>
      <c r="JQS98" s="1241"/>
      <c r="JQT98" s="1241"/>
      <c r="JQU98" s="1241"/>
      <c r="JQV98" s="1241"/>
      <c r="JQW98" s="1241"/>
      <c r="JQX98" s="1241"/>
      <c r="JQY98" s="1241"/>
      <c r="JQZ98" s="1241"/>
      <c r="JRA98" s="1241"/>
      <c r="JRB98" s="1241"/>
      <c r="JRC98" s="1241"/>
      <c r="JRD98" s="1241"/>
      <c r="JRE98" s="1241"/>
      <c r="JRF98" s="1241"/>
      <c r="JRG98" s="1241"/>
      <c r="JRH98" s="1241"/>
      <c r="JRI98" s="1241"/>
      <c r="JRJ98" s="1241"/>
      <c r="JRK98" s="1241"/>
      <c r="JRL98" s="1241"/>
      <c r="JRM98" s="1241"/>
      <c r="JRN98" s="1241"/>
      <c r="JRO98" s="1241"/>
      <c r="JRP98" s="1241"/>
      <c r="JRQ98" s="1241"/>
      <c r="JRR98" s="1241"/>
      <c r="JRS98" s="1241"/>
      <c r="JRT98" s="1241"/>
      <c r="JRU98" s="1241"/>
      <c r="JRV98" s="1241"/>
      <c r="JRW98" s="1241"/>
      <c r="JRX98" s="1241"/>
      <c r="JRY98" s="1241"/>
      <c r="JRZ98" s="1241"/>
      <c r="JSA98" s="1241"/>
      <c r="JSB98" s="1241"/>
      <c r="JSC98" s="1241"/>
      <c r="JSD98" s="1241"/>
      <c r="JSE98" s="1241"/>
      <c r="JSF98" s="1241"/>
      <c r="JSG98" s="1241"/>
      <c r="JSH98" s="1241"/>
      <c r="JSI98" s="1241"/>
      <c r="JSJ98" s="1241"/>
      <c r="JSK98" s="1241"/>
      <c r="JSL98" s="1241"/>
      <c r="JSM98" s="1241"/>
      <c r="JSN98" s="1241"/>
      <c r="JSO98" s="1241"/>
      <c r="JSP98" s="1241"/>
      <c r="JSQ98" s="1241"/>
      <c r="JSR98" s="1241"/>
      <c r="JSS98" s="1241"/>
      <c r="JST98" s="1241"/>
      <c r="JSU98" s="1241"/>
      <c r="JSV98" s="1241"/>
      <c r="JSW98" s="1241"/>
      <c r="JSX98" s="1241"/>
      <c r="JSY98" s="1241"/>
      <c r="JSZ98" s="1241"/>
      <c r="JTA98" s="1241"/>
      <c r="JTB98" s="1241"/>
      <c r="JTC98" s="1241"/>
      <c r="JTD98" s="1241"/>
      <c r="JTE98" s="1241"/>
      <c r="JTF98" s="1241"/>
      <c r="JTG98" s="1241"/>
      <c r="JTH98" s="1241"/>
      <c r="JTI98" s="1241"/>
      <c r="JTJ98" s="1241"/>
      <c r="JTK98" s="1241"/>
      <c r="JTL98" s="1241"/>
      <c r="JTM98" s="1241"/>
      <c r="JTN98" s="1241"/>
      <c r="JTO98" s="1241"/>
      <c r="JTP98" s="1241"/>
      <c r="JTQ98" s="1241"/>
      <c r="JTR98" s="1241"/>
      <c r="JTS98" s="1241"/>
      <c r="JTT98" s="1241"/>
      <c r="JTU98" s="1241"/>
      <c r="JTV98" s="1241"/>
      <c r="JTW98" s="1241"/>
      <c r="JTX98" s="1241"/>
      <c r="JTY98" s="1241"/>
      <c r="JTZ98" s="1241"/>
      <c r="JUA98" s="1241"/>
      <c r="JUB98" s="1241"/>
      <c r="JUC98" s="1241"/>
      <c r="JUD98" s="1241"/>
      <c r="JUE98" s="1241"/>
      <c r="JUF98" s="1241"/>
      <c r="JUG98" s="1241"/>
      <c r="JUH98" s="1241"/>
      <c r="JUI98" s="1241"/>
      <c r="JUJ98" s="1241"/>
      <c r="JUK98" s="1241"/>
      <c r="JUL98" s="1241"/>
      <c r="JUM98" s="1241"/>
      <c r="JUN98" s="1241"/>
      <c r="JUO98" s="1241"/>
      <c r="JUP98" s="1241"/>
      <c r="JUQ98" s="1241"/>
      <c r="JUR98" s="1241"/>
      <c r="JUS98" s="1241"/>
      <c r="JUT98" s="1241"/>
      <c r="JUU98" s="1241"/>
      <c r="JUV98" s="1241"/>
      <c r="JUW98" s="1241"/>
      <c r="JUX98" s="1241"/>
      <c r="JUY98" s="1241"/>
      <c r="JUZ98" s="1241"/>
      <c r="JVA98" s="1241"/>
      <c r="JVB98" s="1241"/>
      <c r="JVC98" s="1241"/>
      <c r="JVD98" s="1241"/>
      <c r="JVE98" s="1241"/>
      <c r="JVF98" s="1241"/>
      <c r="JVG98" s="1241"/>
      <c r="JVH98" s="1241"/>
      <c r="JVI98" s="1241"/>
      <c r="JVJ98" s="1241"/>
      <c r="JVK98" s="1241"/>
      <c r="JVL98" s="1241"/>
      <c r="JVM98" s="1241"/>
      <c r="JVN98" s="1241"/>
      <c r="JVO98" s="1241"/>
      <c r="JVP98" s="1241"/>
      <c r="JVQ98" s="1241"/>
      <c r="JVR98" s="1241"/>
      <c r="JVS98" s="1241"/>
      <c r="JVT98" s="1241"/>
      <c r="JVU98" s="1241"/>
      <c r="JVV98" s="1241"/>
      <c r="JVW98" s="1241"/>
      <c r="JVX98" s="1241"/>
      <c r="JVY98" s="1241"/>
      <c r="JVZ98" s="1241"/>
      <c r="JWA98" s="1241"/>
      <c r="JWB98" s="1241"/>
      <c r="JWC98" s="1241"/>
      <c r="JWD98" s="1241"/>
      <c r="JWE98" s="1241"/>
      <c r="JWF98" s="1241"/>
      <c r="JWG98" s="1241"/>
      <c r="JWH98" s="1241"/>
      <c r="JWI98" s="1241"/>
      <c r="JWJ98" s="1241"/>
      <c r="JWK98" s="1241"/>
      <c r="JWL98" s="1241"/>
      <c r="JWM98" s="1241"/>
      <c r="JWN98" s="1241"/>
      <c r="JWO98" s="1241"/>
      <c r="JWP98" s="1241"/>
      <c r="JWQ98" s="1241"/>
      <c r="JWR98" s="1241"/>
      <c r="JWS98" s="1241"/>
      <c r="JWT98" s="1241"/>
      <c r="JWU98" s="1241"/>
      <c r="JWV98" s="1241"/>
      <c r="JWW98" s="1241"/>
      <c r="JWX98" s="1241"/>
      <c r="JWY98" s="1241"/>
      <c r="JWZ98" s="1241"/>
      <c r="JXA98" s="1241"/>
      <c r="JXB98" s="1241"/>
      <c r="JXC98" s="1241"/>
      <c r="JXD98" s="1241"/>
      <c r="JXE98" s="1241"/>
      <c r="JXF98" s="1241"/>
      <c r="JXG98" s="1241"/>
      <c r="JXH98" s="1241"/>
      <c r="JXI98" s="1241"/>
      <c r="JXJ98" s="1241"/>
      <c r="JXK98" s="1241"/>
      <c r="JXL98" s="1241"/>
      <c r="JXM98" s="1241"/>
      <c r="JXN98" s="1241"/>
      <c r="JXO98" s="1241"/>
      <c r="JXP98" s="1241"/>
      <c r="JXQ98" s="1241"/>
      <c r="JXR98" s="1241"/>
      <c r="JXS98" s="1241"/>
      <c r="JXT98" s="1241"/>
      <c r="JXU98" s="1241"/>
      <c r="JXV98" s="1241"/>
      <c r="JXW98" s="1241"/>
      <c r="JXX98" s="1241"/>
      <c r="JXY98" s="1241"/>
      <c r="JXZ98" s="1241"/>
      <c r="JYA98" s="1241"/>
      <c r="JYB98" s="1241"/>
      <c r="JYC98" s="1241"/>
      <c r="JYD98" s="1241"/>
      <c r="JYE98" s="1241"/>
      <c r="JYF98" s="1241"/>
      <c r="JYG98" s="1241"/>
      <c r="JYH98" s="1241"/>
      <c r="JYI98" s="1241"/>
      <c r="JYJ98" s="1241"/>
      <c r="JYK98" s="1241"/>
      <c r="JYL98" s="1241"/>
      <c r="JYM98" s="1241"/>
      <c r="JYN98" s="1241"/>
      <c r="JYO98" s="1241"/>
      <c r="JYP98" s="1241"/>
      <c r="JYQ98" s="1241"/>
      <c r="JYR98" s="1241"/>
      <c r="JYS98" s="1241"/>
      <c r="JYT98" s="1241"/>
      <c r="JYU98" s="1241"/>
      <c r="JYV98" s="1241"/>
      <c r="JYW98" s="1241"/>
      <c r="JYX98" s="1241"/>
      <c r="JYY98" s="1241"/>
      <c r="JYZ98" s="1241"/>
      <c r="JZA98" s="1241"/>
      <c r="JZB98" s="1241"/>
      <c r="JZC98" s="1241"/>
      <c r="JZD98" s="1241"/>
      <c r="JZE98" s="1241"/>
      <c r="JZF98" s="1241"/>
      <c r="JZG98" s="1241"/>
      <c r="JZH98" s="1241"/>
      <c r="JZI98" s="1241"/>
      <c r="JZJ98" s="1241"/>
      <c r="JZK98" s="1241"/>
      <c r="JZL98" s="1241"/>
      <c r="JZM98" s="1241"/>
      <c r="JZN98" s="1241"/>
      <c r="JZO98" s="1241"/>
      <c r="JZP98" s="1241"/>
      <c r="JZQ98" s="1241"/>
      <c r="JZR98" s="1241"/>
      <c r="JZS98" s="1241"/>
      <c r="JZT98" s="1241"/>
      <c r="JZU98" s="1241"/>
      <c r="JZV98" s="1241"/>
      <c r="JZW98" s="1241"/>
      <c r="JZX98" s="1241"/>
      <c r="JZY98" s="1241"/>
      <c r="JZZ98" s="1241"/>
      <c r="KAA98" s="1241"/>
      <c r="KAB98" s="1241"/>
      <c r="KAC98" s="1241"/>
      <c r="KAD98" s="1241"/>
      <c r="KAE98" s="1241"/>
      <c r="KAF98" s="1241"/>
      <c r="KAG98" s="1241"/>
      <c r="KAH98" s="1241"/>
      <c r="KAI98" s="1241"/>
      <c r="KAJ98" s="1241"/>
      <c r="KAK98" s="1241"/>
      <c r="KAL98" s="1241"/>
      <c r="KAM98" s="1241"/>
      <c r="KAN98" s="1241"/>
      <c r="KAO98" s="1241"/>
      <c r="KAP98" s="1241"/>
      <c r="KAQ98" s="1241"/>
      <c r="KAR98" s="1241"/>
      <c r="KAS98" s="1241"/>
      <c r="KAT98" s="1241"/>
      <c r="KAU98" s="1241"/>
      <c r="KAV98" s="1241"/>
      <c r="KAW98" s="1241"/>
      <c r="KAX98" s="1241"/>
      <c r="KAY98" s="1241"/>
      <c r="KAZ98" s="1241"/>
      <c r="KBA98" s="1241"/>
      <c r="KBB98" s="1241"/>
      <c r="KBC98" s="1241"/>
      <c r="KBD98" s="1241"/>
      <c r="KBE98" s="1241"/>
      <c r="KBF98" s="1241"/>
      <c r="KBG98" s="1241"/>
      <c r="KBH98" s="1241"/>
      <c r="KBI98" s="1241"/>
      <c r="KBJ98" s="1241"/>
      <c r="KBK98" s="1241"/>
      <c r="KBL98" s="1241"/>
      <c r="KBM98" s="1241"/>
      <c r="KBN98" s="1241"/>
      <c r="KBO98" s="1241"/>
      <c r="KBP98" s="1241"/>
      <c r="KBQ98" s="1241"/>
      <c r="KBR98" s="1241"/>
      <c r="KBS98" s="1241"/>
      <c r="KBT98" s="1241"/>
      <c r="KBU98" s="1241"/>
      <c r="KBV98" s="1241"/>
      <c r="KBW98" s="1241"/>
      <c r="KBX98" s="1241"/>
      <c r="KBY98" s="1241"/>
      <c r="KBZ98" s="1241"/>
      <c r="KCA98" s="1241"/>
      <c r="KCB98" s="1241"/>
      <c r="KCC98" s="1241"/>
      <c r="KCD98" s="1241"/>
      <c r="KCE98" s="1241"/>
      <c r="KCF98" s="1241"/>
      <c r="KCG98" s="1241"/>
      <c r="KCH98" s="1241"/>
      <c r="KCI98" s="1241"/>
      <c r="KCJ98" s="1241"/>
      <c r="KCK98" s="1241"/>
      <c r="KCL98" s="1241"/>
      <c r="KCM98" s="1241"/>
      <c r="KCN98" s="1241"/>
      <c r="KCO98" s="1241"/>
      <c r="KCP98" s="1241"/>
      <c r="KCQ98" s="1241"/>
      <c r="KCR98" s="1241"/>
      <c r="KCS98" s="1241"/>
      <c r="KCT98" s="1241"/>
      <c r="KCU98" s="1241"/>
      <c r="KCV98" s="1241"/>
      <c r="KCW98" s="1241"/>
      <c r="KCX98" s="1241"/>
      <c r="KCY98" s="1241"/>
      <c r="KCZ98" s="1241"/>
      <c r="KDA98" s="1241"/>
      <c r="KDB98" s="1241"/>
      <c r="KDC98" s="1241"/>
      <c r="KDD98" s="1241"/>
      <c r="KDE98" s="1241"/>
      <c r="KDF98" s="1241"/>
      <c r="KDG98" s="1241"/>
      <c r="KDH98" s="1241"/>
      <c r="KDI98" s="1241"/>
      <c r="KDJ98" s="1241"/>
      <c r="KDK98" s="1241"/>
      <c r="KDL98" s="1241"/>
      <c r="KDM98" s="1241"/>
      <c r="KDN98" s="1241"/>
      <c r="KDO98" s="1241"/>
      <c r="KDP98" s="1241"/>
      <c r="KDQ98" s="1241"/>
      <c r="KDR98" s="1241"/>
      <c r="KDS98" s="1241"/>
      <c r="KDT98" s="1241"/>
      <c r="KDU98" s="1241"/>
      <c r="KDV98" s="1241"/>
      <c r="KDW98" s="1241"/>
      <c r="KDX98" s="1241"/>
      <c r="KDY98" s="1241"/>
      <c r="KDZ98" s="1241"/>
      <c r="KEA98" s="1241"/>
      <c r="KEB98" s="1241"/>
      <c r="KEC98" s="1241"/>
      <c r="KED98" s="1241"/>
      <c r="KEE98" s="1241"/>
      <c r="KEF98" s="1241"/>
      <c r="KEG98" s="1241"/>
      <c r="KEH98" s="1241"/>
      <c r="KEI98" s="1241"/>
      <c r="KEJ98" s="1241"/>
      <c r="KEK98" s="1241"/>
      <c r="KEL98" s="1241"/>
      <c r="KEM98" s="1241"/>
      <c r="KEN98" s="1241"/>
      <c r="KEO98" s="1241"/>
      <c r="KEP98" s="1241"/>
      <c r="KEQ98" s="1241"/>
      <c r="KER98" s="1241"/>
      <c r="KES98" s="1241"/>
      <c r="KET98" s="1241"/>
      <c r="KEU98" s="1241"/>
      <c r="KEV98" s="1241"/>
      <c r="KEW98" s="1241"/>
      <c r="KEX98" s="1241"/>
      <c r="KEY98" s="1241"/>
      <c r="KEZ98" s="1241"/>
      <c r="KFA98" s="1241"/>
      <c r="KFB98" s="1241"/>
      <c r="KFC98" s="1241"/>
      <c r="KFD98" s="1241"/>
      <c r="KFE98" s="1241"/>
      <c r="KFF98" s="1241"/>
      <c r="KFG98" s="1241"/>
      <c r="KFH98" s="1241"/>
      <c r="KFI98" s="1241"/>
      <c r="KFJ98" s="1241"/>
      <c r="KFK98" s="1241"/>
      <c r="KFL98" s="1241"/>
      <c r="KFM98" s="1241"/>
      <c r="KFN98" s="1241"/>
      <c r="KFO98" s="1241"/>
      <c r="KFP98" s="1241"/>
      <c r="KFQ98" s="1241"/>
      <c r="KFR98" s="1241"/>
      <c r="KFS98" s="1241"/>
      <c r="KFT98" s="1241"/>
      <c r="KFU98" s="1241"/>
      <c r="KFV98" s="1241"/>
      <c r="KFW98" s="1241"/>
      <c r="KFX98" s="1241"/>
      <c r="KFY98" s="1241"/>
      <c r="KFZ98" s="1241"/>
      <c r="KGA98" s="1241"/>
      <c r="KGB98" s="1241"/>
      <c r="KGC98" s="1241"/>
      <c r="KGD98" s="1241"/>
      <c r="KGE98" s="1241"/>
      <c r="KGF98" s="1241"/>
      <c r="KGG98" s="1241"/>
      <c r="KGH98" s="1241"/>
      <c r="KGI98" s="1241"/>
      <c r="KGJ98" s="1241"/>
      <c r="KGK98" s="1241"/>
      <c r="KGL98" s="1241"/>
      <c r="KGM98" s="1241"/>
      <c r="KGN98" s="1241"/>
      <c r="KGO98" s="1241"/>
      <c r="KGP98" s="1241"/>
      <c r="KGQ98" s="1241"/>
      <c r="KGR98" s="1241"/>
      <c r="KGS98" s="1241"/>
      <c r="KGT98" s="1241"/>
      <c r="KGU98" s="1241"/>
      <c r="KGV98" s="1241"/>
      <c r="KGW98" s="1241"/>
      <c r="KGX98" s="1241"/>
      <c r="KGY98" s="1241"/>
      <c r="KGZ98" s="1241"/>
      <c r="KHA98" s="1241"/>
      <c r="KHB98" s="1241"/>
      <c r="KHC98" s="1241"/>
      <c r="KHD98" s="1241"/>
      <c r="KHE98" s="1241"/>
      <c r="KHF98" s="1241"/>
      <c r="KHG98" s="1241"/>
      <c r="KHH98" s="1241"/>
      <c r="KHI98" s="1241"/>
      <c r="KHJ98" s="1241"/>
      <c r="KHK98" s="1241"/>
      <c r="KHL98" s="1241"/>
      <c r="KHM98" s="1241"/>
      <c r="KHN98" s="1241"/>
      <c r="KHO98" s="1241"/>
      <c r="KHP98" s="1241"/>
      <c r="KHQ98" s="1241"/>
      <c r="KHR98" s="1241"/>
      <c r="KHS98" s="1241"/>
      <c r="KHT98" s="1241"/>
      <c r="KHU98" s="1241"/>
      <c r="KHV98" s="1241"/>
      <c r="KHW98" s="1241"/>
      <c r="KHX98" s="1241"/>
      <c r="KHY98" s="1241"/>
      <c r="KHZ98" s="1241"/>
      <c r="KIA98" s="1241"/>
      <c r="KIB98" s="1241"/>
      <c r="KIC98" s="1241"/>
      <c r="KID98" s="1241"/>
      <c r="KIE98" s="1241"/>
      <c r="KIF98" s="1241"/>
      <c r="KIG98" s="1241"/>
      <c r="KIH98" s="1241"/>
      <c r="KII98" s="1241"/>
      <c r="KIJ98" s="1241"/>
      <c r="KIK98" s="1241"/>
      <c r="KIL98" s="1241"/>
      <c r="KIM98" s="1241"/>
      <c r="KIN98" s="1241"/>
      <c r="KIO98" s="1241"/>
      <c r="KIP98" s="1241"/>
      <c r="KIQ98" s="1241"/>
      <c r="KIR98" s="1241"/>
      <c r="KIS98" s="1241"/>
      <c r="KIT98" s="1241"/>
      <c r="KIU98" s="1241"/>
      <c r="KIV98" s="1241"/>
      <c r="KIW98" s="1241"/>
      <c r="KIX98" s="1241"/>
      <c r="KIY98" s="1241"/>
      <c r="KIZ98" s="1241"/>
      <c r="KJA98" s="1241"/>
      <c r="KJB98" s="1241"/>
      <c r="KJC98" s="1241"/>
      <c r="KJD98" s="1241"/>
      <c r="KJE98" s="1241"/>
      <c r="KJF98" s="1241"/>
      <c r="KJG98" s="1241"/>
      <c r="KJH98" s="1241"/>
      <c r="KJI98" s="1241"/>
      <c r="KJJ98" s="1241"/>
      <c r="KJK98" s="1241"/>
      <c r="KJL98" s="1241"/>
      <c r="KJM98" s="1241"/>
      <c r="KJN98" s="1241"/>
      <c r="KJO98" s="1241"/>
      <c r="KJP98" s="1241"/>
      <c r="KJQ98" s="1241"/>
      <c r="KJR98" s="1241"/>
      <c r="KJS98" s="1241"/>
      <c r="KJT98" s="1241"/>
      <c r="KJU98" s="1241"/>
      <c r="KJV98" s="1241"/>
      <c r="KJW98" s="1241"/>
      <c r="KJX98" s="1241"/>
      <c r="KJY98" s="1241"/>
      <c r="KJZ98" s="1241"/>
      <c r="KKA98" s="1241"/>
      <c r="KKB98" s="1241"/>
      <c r="KKC98" s="1241"/>
      <c r="KKD98" s="1241"/>
      <c r="KKE98" s="1241"/>
      <c r="KKF98" s="1241"/>
      <c r="KKG98" s="1241"/>
      <c r="KKH98" s="1241"/>
      <c r="KKI98" s="1241"/>
      <c r="KKJ98" s="1241"/>
      <c r="KKK98" s="1241"/>
      <c r="KKL98" s="1241"/>
      <c r="KKM98" s="1241"/>
      <c r="KKN98" s="1241"/>
      <c r="KKO98" s="1241"/>
      <c r="KKP98" s="1241"/>
      <c r="KKQ98" s="1241"/>
      <c r="KKR98" s="1241"/>
      <c r="KKS98" s="1241"/>
      <c r="KKT98" s="1241"/>
      <c r="KKU98" s="1241"/>
      <c r="KKV98" s="1241"/>
      <c r="KKW98" s="1241"/>
      <c r="KKX98" s="1241"/>
      <c r="KKY98" s="1241"/>
      <c r="KKZ98" s="1241"/>
      <c r="KLA98" s="1241"/>
      <c r="KLB98" s="1241"/>
      <c r="KLC98" s="1241"/>
      <c r="KLD98" s="1241"/>
      <c r="KLE98" s="1241"/>
      <c r="KLF98" s="1241"/>
      <c r="KLG98" s="1241"/>
      <c r="KLH98" s="1241"/>
      <c r="KLI98" s="1241"/>
      <c r="KLJ98" s="1241"/>
      <c r="KLK98" s="1241"/>
      <c r="KLL98" s="1241"/>
      <c r="KLM98" s="1241"/>
      <c r="KLN98" s="1241"/>
      <c r="KLO98" s="1241"/>
      <c r="KLP98" s="1241"/>
      <c r="KLQ98" s="1241"/>
      <c r="KLR98" s="1241"/>
      <c r="KLS98" s="1241"/>
      <c r="KLT98" s="1241"/>
      <c r="KLU98" s="1241"/>
      <c r="KLV98" s="1241"/>
      <c r="KLW98" s="1241"/>
      <c r="KLX98" s="1241"/>
      <c r="KLY98" s="1241"/>
      <c r="KLZ98" s="1241"/>
      <c r="KMA98" s="1241"/>
      <c r="KMB98" s="1241"/>
      <c r="KMC98" s="1241"/>
      <c r="KMD98" s="1241"/>
      <c r="KME98" s="1241"/>
      <c r="KMF98" s="1241"/>
      <c r="KMG98" s="1241"/>
      <c r="KMH98" s="1241"/>
      <c r="KMI98" s="1241"/>
      <c r="KMJ98" s="1241"/>
      <c r="KMK98" s="1241"/>
      <c r="KML98" s="1241"/>
      <c r="KMM98" s="1241"/>
      <c r="KMN98" s="1241"/>
      <c r="KMO98" s="1241"/>
      <c r="KMP98" s="1241"/>
      <c r="KMQ98" s="1241"/>
      <c r="KMR98" s="1241"/>
      <c r="KMS98" s="1241"/>
      <c r="KMT98" s="1241"/>
      <c r="KMU98" s="1241"/>
      <c r="KMV98" s="1241"/>
      <c r="KMW98" s="1241"/>
      <c r="KMX98" s="1241"/>
      <c r="KMY98" s="1241"/>
      <c r="KMZ98" s="1241"/>
      <c r="KNA98" s="1241"/>
      <c r="KNB98" s="1241"/>
      <c r="KNC98" s="1241"/>
      <c r="KND98" s="1241"/>
      <c r="KNE98" s="1241"/>
      <c r="KNF98" s="1241"/>
      <c r="KNG98" s="1241"/>
      <c r="KNH98" s="1241"/>
      <c r="KNI98" s="1241"/>
      <c r="KNJ98" s="1241"/>
      <c r="KNK98" s="1241"/>
      <c r="KNL98" s="1241"/>
      <c r="KNM98" s="1241"/>
      <c r="KNN98" s="1241"/>
      <c r="KNO98" s="1241"/>
      <c r="KNP98" s="1241"/>
      <c r="KNQ98" s="1241"/>
      <c r="KNR98" s="1241"/>
      <c r="KNS98" s="1241"/>
      <c r="KNT98" s="1241"/>
      <c r="KNU98" s="1241"/>
      <c r="KNV98" s="1241"/>
      <c r="KNW98" s="1241"/>
      <c r="KNX98" s="1241"/>
      <c r="KNY98" s="1241"/>
      <c r="KNZ98" s="1241"/>
      <c r="KOA98" s="1241"/>
      <c r="KOB98" s="1241"/>
      <c r="KOC98" s="1241"/>
      <c r="KOD98" s="1241"/>
      <c r="KOE98" s="1241"/>
      <c r="KOF98" s="1241"/>
      <c r="KOG98" s="1241"/>
      <c r="KOH98" s="1241"/>
      <c r="KOI98" s="1241"/>
      <c r="KOJ98" s="1241"/>
      <c r="KOK98" s="1241"/>
      <c r="KOL98" s="1241"/>
      <c r="KOM98" s="1241"/>
      <c r="KON98" s="1241"/>
      <c r="KOO98" s="1241"/>
      <c r="KOP98" s="1241"/>
      <c r="KOQ98" s="1241"/>
      <c r="KOR98" s="1241"/>
      <c r="KOS98" s="1241"/>
      <c r="KOT98" s="1241"/>
      <c r="KOU98" s="1241"/>
      <c r="KOV98" s="1241"/>
      <c r="KOW98" s="1241"/>
      <c r="KOX98" s="1241"/>
      <c r="KOY98" s="1241"/>
      <c r="KOZ98" s="1241"/>
      <c r="KPA98" s="1241"/>
      <c r="KPB98" s="1241"/>
      <c r="KPC98" s="1241"/>
      <c r="KPD98" s="1241"/>
      <c r="KPE98" s="1241"/>
      <c r="KPF98" s="1241"/>
      <c r="KPG98" s="1241"/>
      <c r="KPH98" s="1241"/>
      <c r="KPI98" s="1241"/>
      <c r="KPJ98" s="1241"/>
      <c r="KPK98" s="1241"/>
      <c r="KPL98" s="1241"/>
      <c r="KPM98" s="1241"/>
      <c r="KPN98" s="1241"/>
      <c r="KPO98" s="1241"/>
      <c r="KPP98" s="1241"/>
      <c r="KPQ98" s="1241"/>
      <c r="KPR98" s="1241"/>
      <c r="KPS98" s="1241"/>
      <c r="KPT98" s="1241"/>
      <c r="KPU98" s="1241"/>
      <c r="KPV98" s="1241"/>
      <c r="KPW98" s="1241"/>
      <c r="KPX98" s="1241"/>
      <c r="KPY98" s="1241"/>
      <c r="KPZ98" s="1241"/>
      <c r="KQA98" s="1241"/>
      <c r="KQB98" s="1241"/>
      <c r="KQC98" s="1241"/>
      <c r="KQD98" s="1241"/>
      <c r="KQE98" s="1241"/>
      <c r="KQF98" s="1241"/>
      <c r="KQG98" s="1241"/>
      <c r="KQH98" s="1241"/>
      <c r="KQI98" s="1241"/>
      <c r="KQJ98" s="1241"/>
      <c r="KQK98" s="1241"/>
      <c r="KQL98" s="1241"/>
      <c r="KQM98" s="1241"/>
      <c r="KQN98" s="1241"/>
      <c r="KQO98" s="1241"/>
      <c r="KQP98" s="1241"/>
      <c r="KQQ98" s="1241"/>
      <c r="KQR98" s="1241"/>
      <c r="KQS98" s="1241"/>
      <c r="KQT98" s="1241"/>
      <c r="KQU98" s="1241"/>
      <c r="KQV98" s="1241"/>
      <c r="KQW98" s="1241"/>
      <c r="KQX98" s="1241"/>
      <c r="KQY98" s="1241"/>
      <c r="KQZ98" s="1241"/>
      <c r="KRA98" s="1241"/>
      <c r="KRB98" s="1241"/>
      <c r="KRC98" s="1241"/>
      <c r="KRD98" s="1241"/>
      <c r="KRE98" s="1241"/>
      <c r="KRF98" s="1241"/>
      <c r="KRG98" s="1241"/>
      <c r="KRH98" s="1241"/>
      <c r="KRI98" s="1241"/>
      <c r="KRJ98" s="1241"/>
      <c r="KRK98" s="1241"/>
      <c r="KRL98" s="1241"/>
      <c r="KRM98" s="1241"/>
      <c r="KRN98" s="1241"/>
      <c r="KRO98" s="1241"/>
      <c r="KRP98" s="1241"/>
      <c r="KRQ98" s="1241"/>
      <c r="KRR98" s="1241"/>
      <c r="KRS98" s="1241"/>
      <c r="KRT98" s="1241"/>
      <c r="KRU98" s="1241"/>
      <c r="KRV98" s="1241"/>
      <c r="KRW98" s="1241"/>
      <c r="KRX98" s="1241"/>
      <c r="KRY98" s="1241"/>
      <c r="KRZ98" s="1241"/>
      <c r="KSA98" s="1241"/>
      <c r="KSB98" s="1241"/>
      <c r="KSC98" s="1241"/>
      <c r="KSD98" s="1241"/>
      <c r="KSE98" s="1241"/>
      <c r="KSF98" s="1241"/>
      <c r="KSG98" s="1241"/>
      <c r="KSH98" s="1241"/>
      <c r="KSI98" s="1241"/>
      <c r="KSJ98" s="1241"/>
      <c r="KSK98" s="1241"/>
      <c r="KSL98" s="1241"/>
      <c r="KSM98" s="1241"/>
      <c r="KSN98" s="1241"/>
      <c r="KSO98" s="1241"/>
      <c r="KSP98" s="1241"/>
      <c r="KSQ98" s="1241"/>
      <c r="KSR98" s="1241"/>
      <c r="KSS98" s="1241"/>
      <c r="KST98" s="1241"/>
      <c r="KSU98" s="1241"/>
      <c r="KSV98" s="1241"/>
      <c r="KSW98" s="1241"/>
      <c r="KSX98" s="1241"/>
      <c r="KSY98" s="1241"/>
      <c r="KSZ98" s="1241"/>
      <c r="KTA98" s="1241"/>
      <c r="KTB98" s="1241"/>
      <c r="KTC98" s="1241"/>
      <c r="KTD98" s="1241"/>
      <c r="KTE98" s="1241"/>
      <c r="KTF98" s="1241"/>
      <c r="KTG98" s="1241"/>
      <c r="KTH98" s="1241"/>
      <c r="KTI98" s="1241"/>
      <c r="KTJ98" s="1241"/>
      <c r="KTK98" s="1241"/>
      <c r="KTL98" s="1241"/>
      <c r="KTM98" s="1241"/>
      <c r="KTN98" s="1241"/>
      <c r="KTO98" s="1241"/>
      <c r="KTP98" s="1241"/>
      <c r="KTQ98" s="1241"/>
      <c r="KTR98" s="1241"/>
      <c r="KTS98" s="1241"/>
      <c r="KTT98" s="1241"/>
      <c r="KTU98" s="1241"/>
      <c r="KTV98" s="1241"/>
      <c r="KTW98" s="1241"/>
      <c r="KTX98" s="1241"/>
      <c r="KTY98" s="1241"/>
      <c r="KTZ98" s="1241"/>
      <c r="KUA98" s="1241"/>
      <c r="KUB98" s="1241"/>
      <c r="KUC98" s="1241"/>
      <c r="KUD98" s="1241"/>
      <c r="KUE98" s="1241"/>
      <c r="KUF98" s="1241"/>
      <c r="KUG98" s="1241"/>
      <c r="KUH98" s="1241"/>
      <c r="KUI98" s="1241"/>
      <c r="KUJ98" s="1241"/>
      <c r="KUK98" s="1241"/>
      <c r="KUL98" s="1241"/>
      <c r="KUM98" s="1241"/>
      <c r="KUN98" s="1241"/>
      <c r="KUO98" s="1241"/>
      <c r="KUP98" s="1241"/>
      <c r="KUQ98" s="1241"/>
      <c r="KUR98" s="1241"/>
      <c r="KUS98" s="1241"/>
      <c r="KUT98" s="1241"/>
      <c r="KUU98" s="1241"/>
      <c r="KUV98" s="1241"/>
      <c r="KUW98" s="1241"/>
      <c r="KUX98" s="1241"/>
      <c r="KUY98" s="1241"/>
      <c r="KUZ98" s="1241"/>
      <c r="KVA98" s="1241"/>
      <c r="KVB98" s="1241"/>
      <c r="KVC98" s="1241"/>
      <c r="KVD98" s="1241"/>
      <c r="KVE98" s="1241"/>
      <c r="KVF98" s="1241"/>
      <c r="KVG98" s="1241"/>
      <c r="KVH98" s="1241"/>
      <c r="KVI98" s="1241"/>
      <c r="KVJ98" s="1241"/>
      <c r="KVK98" s="1241"/>
      <c r="KVL98" s="1241"/>
      <c r="KVM98" s="1241"/>
      <c r="KVN98" s="1241"/>
      <c r="KVO98" s="1241"/>
      <c r="KVP98" s="1241"/>
      <c r="KVQ98" s="1241"/>
      <c r="KVR98" s="1241"/>
      <c r="KVS98" s="1241"/>
      <c r="KVT98" s="1241"/>
      <c r="KVU98" s="1241"/>
      <c r="KVV98" s="1241"/>
      <c r="KVW98" s="1241"/>
      <c r="KVX98" s="1241"/>
      <c r="KVY98" s="1241"/>
      <c r="KVZ98" s="1241"/>
      <c r="KWA98" s="1241"/>
      <c r="KWB98" s="1241"/>
      <c r="KWC98" s="1241"/>
      <c r="KWD98" s="1241"/>
      <c r="KWE98" s="1241"/>
      <c r="KWF98" s="1241"/>
      <c r="KWG98" s="1241"/>
      <c r="KWH98" s="1241"/>
      <c r="KWI98" s="1241"/>
      <c r="KWJ98" s="1241"/>
      <c r="KWK98" s="1241"/>
      <c r="KWL98" s="1241"/>
      <c r="KWM98" s="1241"/>
      <c r="KWN98" s="1241"/>
      <c r="KWO98" s="1241"/>
      <c r="KWP98" s="1241"/>
      <c r="KWQ98" s="1241"/>
      <c r="KWR98" s="1241"/>
      <c r="KWS98" s="1241"/>
      <c r="KWT98" s="1241"/>
      <c r="KWU98" s="1241"/>
      <c r="KWV98" s="1241"/>
      <c r="KWW98" s="1241"/>
      <c r="KWX98" s="1241"/>
      <c r="KWY98" s="1241"/>
      <c r="KWZ98" s="1241"/>
      <c r="KXA98" s="1241"/>
      <c r="KXB98" s="1241"/>
      <c r="KXC98" s="1241"/>
      <c r="KXD98" s="1241"/>
      <c r="KXE98" s="1241"/>
      <c r="KXF98" s="1241"/>
      <c r="KXG98" s="1241"/>
      <c r="KXH98" s="1241"/>
      <c r="KXI98" s="1241"/>
      <c r="KXJ98" s="1241"/>
      <c r="KXK98" s="1241"/>
      <c r="KXL98" s="1241"/>
      <c r="KXM98" s="1241"/>
      <c r="KXN98" s="1241"/>
      <c r="KXO98" s="1241"/>
      <c r="KXP98" s="1241"/>
      <c r="KXQ98" s="1241"/>
      <c r="KXR98" s="1241"/>
      <c r="KXS98" s="1241"/>
      <c r="KXT98" s="1241"/>
      <c r="KXU98" s="1241"/>
      <c r="KXV98" s="1241"/>
      <c r="KXW98" s="1241"/>
      <c r="KXX98" s="1241"/>
      <c r="KXY98" s="1241"/>
      <c r="KXZ98" s="1241"/>
      <c r="KYA98" s="1241"/>
      <c r="KYB98" s="1241"/>
      <c r="KYC98" s="1241"/>
      <c r="KYD98" s="1241"/>
      <c r="KYE98" s="1241"/>
      <c r="KYF98" s="1241"/>
      <c r="KYG98" s="1241"/>
      <c r="KYH98" s="1241"/>
      <c r="KYI98" s="1241"/>
      <c r="KYJ98" s="1241"/>
      <c r="KYK98" s="1241"/>
      <c r="KYL98" s="1241"/>
      <c r="KYM98" s="1241"/>
      <c r="KYN98" s="1241"/>
      <c r="KYO98" s="1241"/>
      <c r="KYP98" s="1241"/>
      <c r="KYQ98" s="1241"/>
      <c r="KYR98" s="1241"/>
      <c r="KYS98" s="1241"/>
      <c r="KYT98" s="1241"/>
      <c r="KYU98" s="1241"/>
      <c r="KYV98" s="1241"/>
      <c r="KYW98" s="1241"/>
      <c r="KYX98" s="1241"/>
      <c r="KYY98" s="1241"/>
      <c r="KYZ98" s="1241"/>
      <c r="KZA98" s="1241"/>
      <c r="KZB98" s="1241"/>
      <c r="KZC98" s="1241"/>
      <c r="KZD98" s="1241"/>
      <c r="KZE98" s="1241"/>
      <c r="KZF98" s="1241"/>
      <c r="KZG98" s="1241"/>
      <c r="KZH98" s="1241"/>
      <c r="KZI98" s="1241"/>
      <c r="KZJ98" s="1241"/>
      <c r="KZK98" s="1241"/>
      <c r="KZL98" s="1241"/>
      <c r="KZM98" s="1241"/>
      <c r="KZN98" s="1241"/>
      <c r="KZO98" s="1241"/>
      <c r="KZP98" s="1241"/>
      <c r="KZQ98" s="1241"/>
      <c r="KZR98" s="1241"/>
      <c r="KZS98" s="1241"/>
      <c r="KZT98" s="1241"/>
      <c r="KZU98" s="1241"/>
      <c r="KZV98" s="1241"/>
      <c r="KZW98" s="1241"/>
      <c r="KZX98" s="1241"/>
      <c r="KZY98" s="1241"/>
      <c r="KZZ98" s="1241"/>
      <c r="LAA98" s="1241"/>
      <c r="LAB98" s="1241"/>
      <c r="LAC98" s="1241"/>
      <c r="LAD98" s="1241"/>
      <c r="LAE98" s="1241"/>
      <c r="LAF98" s="1241"/>
      <c r="LAG98" s="1241"/>
      <c r="LAH98" s="1241"/>
      <c r="LAI98" s="1241"/>
      <c r="LAJ98" s="1241"/>
      <c r="LAK98" s="1241"/>
      <c r="LAL98" s="1241"/>
      <c r="LAM98" s="1241"/>
      <c r="LAN98" s="1241"/>
      <c r="LAO98" s="1241"/>
      <c r="LAP98" s="1241"/>
      <c r="LAQ98" s="1241"/>
      <c r="LAR98" s="1241"/>
      <c r="LAS98" s="1241"/>
      <c r="LAT98" s="1241"/>
      <c r="LAU98" s="1241"/>
      <c r="LAV98" s="1241"/>
      <c r="LAW98" s="1241"/>
      <c r="LAX98" s="1241"/>
      <c r="LAY98" s="1241"/>
      <c r="LAZ98" s="1241"/>
      <c r="LBA98" s="1241"/>
      <c r="LBB98" s="1241"/>
      <c r="LBC98" s="1241"/>
      <c r="LBD98" s="1241"/>
      <c r="LBE98" s="1241"/>
      <c r="LBF98" s="1241"/>
      <c r="LBG98" s="1241"/>
      <c r="LBH98" s="1241"/>
      <c r="LBI98" s="1241"/>
      <c r="LBJ98" s="1241"/>
      <c r="LBK98" s="1241"/>
      <c r="LBL98" s="1241"/>
      <c r="LBM98" s="1241"/>
      <c r="LBN98" s="1241"/>
      <c r="LBO98" s="1241"/>
      <c r="LBP98" s="1241"/>
      <c r="LBQ98" s="1241"/>
      <c r="LBR98" s="1241"/>
      <c r="LBS98" s="1241"/>
      <c r="LBT98" s="1241"/>
      <c r="LBU98" s="1241"/>
      <c r="LBV98" s="1241"/>
      <c r="LBW98" s="1241"/>
      <c r="LBX98" s="1241"/>
      <c r="LBY98" s="1241"/>
      <c r="LBZ98" s="1241"/>
      <c r="LCA98" s="1241"/>
      <c r="LCB98" s="1241"/>
      <c r="LCC98" s="1241"/>
      <c r="LCD98" s="1241"/>
      <c r="LCE98" s="1241"/>
      <c r="LCF98" s="1241"/>
      <c r="LCG98" s="1241"/>
      <c r="LCH98" s="1241"/>
      <c r="LCI98" s="1241"/>
      <c r="LCJ98" s="1241"/>
      <c r="LCK98" s="1241"/>
      <c r="LCL98" s="1241"/>
      <c r="LCM98" s="1241"/>
      <c r="LCN98" s="1241"/>
      <c r="LCO98" s="1241"/>
      <c r="LCP98" s="1241"/>
      <c r="LCQ98" s="1241"/>
      <c r="LCR98" s="1241"/>
      <c r="LCS98" s="1241"/>
      <c r="LCT98" s="1241"/>
      <c r="LCU98" s="1241"/>
      <c r="LCV98" s="1241"/>
      <c r="LCW98" s="1241"/>
      <c r="LCX98" s="1241"/>
      <c r="LCY98" s="1241"/>
      <c r="LCZ98" s="1241"/>
      <c r="LDA98" s="1241"/>
      <c r="LDB98" s="1241"/>
      <c r="LDC98" s="1241"/>
      <c r="LDD98" s="1241"/>
      <c r="LDE98" s="1241"/>
      <c r="LDF98" s="1241"/>
      <c r="LDG98" s="1241"/>
      <c r="LDH98" s="1241"/>
      <c r="LDI98" s="1241"/>
      <c r="LDJ98" s="1241"/>
      <c r="LDK98" s="1241"/>
      <c r="LDL98" s="1241"/>
      <c r="LDM98" s="1241"/>
      <c r="LDN98" s="1241"/>
      <c r="LDO98" s="1241"/>
      <c r="LDP98" s="1241"/>
      <c r="LDQ98" s="1241"/>
      <c r="LDR98" s="1241"/>
      <c r="LDS98" s="1241"/>
      <c r="LDT98" s="1241"/>
      <c r="LDU98" s="1241"/>
      <c r="LDV98" s="1241"/>
      <c r="LDW98" s="1241"/>
      <c r="LDX98" s="1241"/>
      <c r="LDY98" s="1241"/>
      <c r="LDZ98" s="1241"/>
      <c r="LEA98" s="1241"/>
      <c r="LEB98" s="1241"/>
      <c r="LEC98" s="1241"/>
      <c r="LED98" s="1241"/>
      <c r="LEE98" s="1241"/>
      <c r="LEF98" s="1241"/>
      <c r="LEG98" s="1241"/>
      <c r="LEH98" s="1241"/>
      <c r="LEI98" s="1241"/>
      <c r="LEJ98" s="1241"/>
      <c r="LEK98" s="1241"/>
      <c r="LEL98" s="1241"/>
      <c r="LEM98" s="1241"/>
      <c r="LEN98" s="1241"/>
      <c r="LEO98" s="1241"/>
      <c r="LEP98" s="1241"/>
      <c r="LEQ98" s="1241"/>
      <c r="LER98" s="1241"/>
      <c r="LES98" s="1241"/>
      <c r="LET98" s="1241"/>
      <c r="LEU98" s="1241"/>
      <c r="LEV98" s="1241"/>
      <c r="LEW98" s="1241"/>
      <c r="LEX98" s="1241"/>
      <c r="LEY98" s="1241"/>
      <c r="LEZ98" s="1241"/>
      <c r="LFA98" s="1241"/>
      <c r="LFB98" s="1241"/>
      <c r="LFC98" s="1241"/>
      <c r="LFD98" s="1241"/>
      <c r="LFE98" s="1241"/>
      <c r="LFF98" s="1241"/>
      <c r="LFG98" s="1241"/>
      <c r="LFH98" s="1241"/>
      <c r="LFI98" s="1241"/>
      <c r="LFJ98" s="1241"/>
      <c r="LFK98" s="1241"/>
      <c r="LFL98" s="1241"/>
      <c r="LFM98" s="1241"/>
      <c r="LFN98" s="1241"/>
      <c r="LFO98" s="1241"/>
      <c r="LFP98" s="1241"/>
      <c r="LFQ98" s="1241"/>
      <c r="LFR98" s="1241"/>
      <c r="LFS98" s="1241"/>
      <c r="LFT98" s="1241"/>
      <c r="LFU98" s="1241"/>
      <c r="LFV98" s="1241"/>
      <c r="LFW98" s="1241"/>
      <c r="LFX98" s="1241"/>
      <c r="LFY98" s="1241"/>
      <c r="LFZ98" s="1241"/>
      <c r="LGA98" s="1241"/>
      <c r="LGB98" s="1241"/>
      <c r="LGC98" s="1241"/>
      <c r="LGD98" s="1241"/>
      <c r="LGE98" s="1241"/>
      <c r="LGF98" s="1241"/>
      <c r="LGG98" s="1241"/>
      <c r="LGH98" s="1241"/>
      <c r="LGI98" s="1241"/>
      <c r="LGJ98" s="1241"/>
      <c r="LGK98" s="1241"/>
      <c r="LGL98" s="1241"/>
      <c r="LGM98" s="1241"/>
      <c r="LGN98" s="1241"/>
      <c r="LGO98" s="1241"/>
      <c r="LGP98" s="1241"/>
      <c r="LGQ98" s="1241"/>
      <c r="LGR98" s="1241"/>
      <c r="LGS98" s="1241"/>
      <c r="LGT98" s="1241"/>
      <c r="LGU98" s="1241"/>
      <c r="LGV98" s="1241"/>
      <c r="LGW98" s="1241"/>
      <c r="LGX98" s="1241"/>
      <c r="LGY98" s="1241"/>
      <c r="LGZ98" s="1241"/>
      <c r="LHA98" s="1241"/>
      <c r="LHB98" s="1241"/>
      <c r="LHC98" s="1241"/>
      <c r="LHD98" s="1241"/>
      <c r="LHE98" s="1241"/>
      <c r="LHF98" s="1241"/>
      <c r="LHG98" s="1241"/>
      <c r="LHH98" s="1241"/>
      <c r="LHI98" s="1241"/>
      <c r="LHJ98" s="1241"/>
      <c r="LHK98" s="1241"/>
      <c r="LHL98" s="1241"/>
      <c r="LHM98" s="1241"/>
      <c r="LHN98" s="1241"/>
      <c r="LHO98" s="1241"/>
      <c r="LHP98" s="1241"/>
      <c r="LHQ98" s="1241"/>
      <c r="LHR98" s="1241"/>
      <c r="LHS98" s="1241"/>
      <c r="LHT98" s="1241"/>
      <c r="LHU98" s="1241"/>
      <c r="LHV98" s="1241"/>
      <c r="LHW98" s="1241"/>
      <c r="LHX98" s="1241"/>
      <c r="LHY98" s="1241"/>
      <c r="LHZ98" s="1241"/>
      <c r="LIA98" s="1241"/>
      <c r="LIB98" s="1241"/>
      <c r="LIC98" s="1241"/>
      <c r="LID98" s="1241"/>
      <c r="LIE98" s="1241"/>
      <c r="LIF98" s="1241"/>
      <c r="LIG98" s="1241"/>
      <c r="LIH98" s="1241"/>
      <c r="LII98" s="1241"/>
      <c r="LIJ98" s="1241"/>
      <c r="LIK98" s="1241"/>
      <c r="LIL98" s="1241"/>
      <c r="LIM98" s="1241"/>
      <c r="LIN98" s="1241"/>
      <c r="LIO98" s="1241"/>
      <c r="LIP98" s="1241"/>
      <c r="LIQ98" s="1241"/>
      <c r="LIR98" s="1241"/>
      <c r="LIS98" s="1241"/>
      <c r="LIT98" s="1241"/>
      <c r="LIU98" s="1241"/>
      <c r="LIV98" s="1241"/>
      <c r="LIW98" s="1241"/>
      <c r="LIX98" s="1241"/>
      <c r="LIY98" s="1241"/>
      <c r="LIZ98" s="1241"/>
      <c r="LJA98" s="1241"/>
      <c r="LJB98" s="1241"/>
      <c r="LJC98" s="1241"/>
      <c r="LJD98" s="1241"/>
      <c r="LJE98" s="1241"/>
      <c r="LJF98" s="1241"/>
      <c r="LJG98" s="1241"/>
      <c r="LJH98" s="1241"/>
      <c r="LJI98" s="1241"/>
      <c r="LJJ98" s="1241"/>
      <c r="LJK98" s="1241"/>
      <c r="LJL98" s="1241"/>
      <c r="LJM98" s="1241"/>
      <c r="LJN98" s="1241"/>
      <c r="LJO98" s="1241"/>
      <c r="LJP98" s="1241"/>
      <c r="LJQ98" s="1241"/>
      <c r="LJR98" s="1241"/>
      <c r="LJS98" s="1241"/>
      <c r="LJT98" s="1241"/>
      <c r="LJU98" s="1241"/>
      <c r="LJV98" s="1241"/>
      <c r="LJW98" s="1241"/>
      <c r="LJX98" s="1241"/>
      <c r="LJY98" s="1241"/>
      <c r="LJZ98" s="1241"/>
      <c r="LKA98" s="1241"/>
      <c r="LKB98" s="1241"/>
      <c r="LKC98" s="1241"/>
      <c r="LKD98" s="1241"/>
      <c r="LKE98" s="1241"/>
      <c r="LKF98" s="1241"/>
      <c r="LKG98" s="1241"/>
      <c r="LKH98" s="1241"/>
      <c r="LKI98" s="1241"/>
      <c r="LKJ98" s="1241"/>
      <c r="LKK98" s="1241"/>
      <c r="LKL98" s="1241"/>
      <c r="LKM98" s="1241"/>
      <c r="LKN98" s="1241"/>
      <c r="LKO98" s="1241"/>
      <c r="LKP98" s="1241"/>
      <c r="LKQ98" s="1241"/>
      <c r="LKR98" s="1241"/>
      <c r="LKS98" s="1241"/>
      <c r="LKT98" s="1241"/>
      <c r="LKU98" s="1241"/>
      <c r="LKV98" s="1241"/>
      <c r="LKW98" s="1241"/>
      <c r="LKX98" s="1241"/>
      <c r="LKY98" s="1241"/>
      <c r="LKZ98" s="1241"/>
      <c r="LLA98" s="1241"/>
      <c r="LLB98" s="1241"/>
      <c r="LLC98" s="1241"/>
      <c r="LLD98" s="1241"/>
      <c r="LLE98" s="1241"/>
      <c r="LLF98" s="1241"/>
      <c r="LLG98" s="1241"/>
      <c r="LLH98" s="1241"/>
      <c r="LLI98" s="1241"/>
      <c r="LLJ98" s="1241"/>
      <c r="LLK98" s="1241"/>
      <c r="LLL98" s="1241"/>
      <c r="LLM98" s="1241"/>
      <c r="LLN98" s="1241"/>
      <c r="LLO98" s="1241"/>
      <c r="LLP98" s="1241"/>
      <c r="LLQ98" s="1241"/>
      <c r="LLR98" s="1241"/>
      <c r="LLS98" s="1241"/>
      <c r="LLT98" s="1241"/>
      <c r="LLU98" s="1241"/>
      <c r="LLV98" s="1241"/>
      <c r="LLW98" s="1241"/>
      <c r="LLX98" s="1241"/>
      <c r="LLY98" s="1241"/>
      <c r="LLZ98" s="1241"/>
      <c r="LMA98" s="1241"/>
      <c r="LMB98" s="1241"/>
      <c r="LMC98" s="1241"/>
      <c r="LMD98" s="1241"/>
      <c r="LME98" s="1241"/>
      <c r="LMF98" s="1241"/>
      <c r="LMG98" s="1241"/>
      <c r="LMH98" s="1241"/>
      <c r="LMI98" s="1241"/>
      <c r="LMJ98" s="1241"/>
      <c r="LMK98" s="1241"/>
      <c r="LML98" s="1241"/>
      <c r="LMM98" s="1241"/>
      <c r="LMN98" s="1241"/>
      <c r="LMO98" s="1241"/>
      <c r="LMP98" s="1241"/>
      <c r="LMQ98" s="1241"/>
      <c r="LMR98" s="1241"/>
      <c r="LMS98" s="1241"/>
      <c r="LMT98" s="1241"/>
      <c r="LMU98" s="1241"/>
      <c r="LMV98" s="1241"/>
      <c r="LMW98" s="1241"/>
      <c r="LMX98" s="1241"/>
      <c r="LMY98" s="1241"/>
      <c r="LMZ98" s="1241"/>
      <c r="LNA98" s="1241"/>
      <c r="LNB98" s="1241"/>
      <c r="LNC98" s="1241"/>
      <c r="LND98" s="1241"/>
      <c r="LNE98" s="1241"/>
      <c r="LNF98" s="1241"/>
      <c r="LNG98" s="1241"/>
      <c r="LNH98" s="1241"/>
      <c r="LNI98" s="1241"/>
      <c r="LNJ98" s="1241"/>
      <c r="LNK98" s="1241"/>
      <c r="LNL98" s="1241"/>
      <c r="LNM98" s="1241"/>
      <c r="LNN98" s="1241"/>
      <c r="LNO98" s="1241"/>
      <c r="LNP98" s="1241"/>
      <c r="LNQ98" s="1241"/>
      <c r="LNR98" s="1241"/>
      <c r="LNS98" s="1241"/>
      <c r="LNT98" s="1241"/>
      <c r="LNU98" s="1241"/>
      <c r="LNV98" s="1241"/>
      <c r="LNW98" s="1241"/>
      <c r="LNX98" s="1241"/>
      <c r="LNY98" s="1241"/>
      <c r="LNZ98" s="1241"/>
      <c r="LOA98" s="1241"/>
      <c r="LOB98" s="1241"/>
      <c r="LOC98" s="1241"/>
      <c r="LOD98" s="1241"/>
      <c r="LOE98" s="1241"/>
      <c r="LOF98" s="1241"/>
      <c r="LOG98" s="1241"/>
      <c r="LOH98" s="1241"/>
      <c r="LOI98" s="1241"/>
      <c r="LOJ98" s="1241"/>
      <c r="LOK98" s="1241"/>
      <c r="LOL98" s="1241"/>
      <c r="LOM98" s="1241"/>
      <c r="LON98" s="1241"/>
      <c r="LOO98" s="1241"/>
      <c r="LOP98" s="1241"/>
      <c r="LOQ98" s="1241"/>
      <c r="LOR98" s="1241"/>
      <c r="LOS98" s="1241"/>
      <c r="LOT98" s="1241"/>
      <c r="LOU98" s="1241"/>
      <c r="LOV98" s="1241"/>
      <c r="LOW98" s="1241"/>
      <c r="LOX98" s="1241"/>
      <c r="LOY98" s="1241"/>
      <c r="LOZ98" s="1241"/>
      <c r="LPA98" s="1241"/>
      <c r="LPB98" s="1241"/>
      <c r="LPC98" s="1241"/>
      <c r="LPD98" s="1241"/>
      <c r="LPE98" s="1241"/>
      <c r="LPF98" s="1241"/>
      <c r="LPG98" s="1241"/>
      <c r="LPH98" s="1241"/>
      <c r="LPI98" s="1241"/>
      <c r="LPJ98" s="1241"/>
      <c r="LPK98" s="1241"/>
      <c r="LPL98" s="1241"/>
      <c r="LPM98" s="1241"/>
      <c r="LPN98" s="1241"/>
      <c r="LPO98" s="1241"/>
      <c r="LPP98" s="1241"/>
      <c r="LPQ98" s="1241"/>
      <c r="LPR98" s="1241"/>
      <c r="LPS98" s="1241"/>
      <c r="LPT98" s="1241"/>
      <c r="LPU98" s="1241"/>
      <c r="LPV98" s="1241"/>
      <c r="LPW98" s="1241"/>
      <c r="LPX98" s="1241"/>
      <c r="LPY98" s="1241"/>
      <c r="LPZ98" s="1241"/>
      <c r="LQA98" s="1241"/>
      <c r="LQB98" s="1241"/>
      <c r="LQC98" s="1241"/>
      <c r="LQD98" s="1241"/>
      <c r="LQE98" s="1241"/>
      <c r="LQF98" s="1241"/>
      <c r="LQG98" s="1241"/>
      <c r="LQH98" s="1241"/>
      <c r="LQI98" s="1241"/>
      <c r="LQJ98" s="1241"/>
      <c r="LQK98" s="1241"/>
      <c r="LQL98" s="1241"/>
      <c r="LQM98" s="1241"/>
      <c r="LQN98" s="1241"/>
      <c r="LQO98" s="1241"/>
      <c r="LQP98" s="1241"/>
      <c r="LQQ98" s="1241"/>
      <c r="LQR98" s="1241"/>
      <c r="LQS98" s="1241"/>
      <c r="LQT98" s="1241"/>
      <c r="LQU98" s="1241"/>
      <c r="LQV98" s="1241"/>
      <c r="LQW98" s="1241"/>
      <c r="LQX98" s="1241"/>
      <c r="LQY98" s="1241"/>
      <c r="LQZ98" s="1241"/>
      <c r="LRA98" s="1241"/>
      <c r="LRB98" s="1241"/>
      <c r="LRC98" s="1241"/>
      <c r="LRD98" s="1241"/>
      <c r="LRE98" s="1241"/>
      <c r="LRF98" s="1241"/>
      <c r="LRG98" s="1241"/>
      <c r="LRH98" s="1241"/>
      <c r="LRI98" s="1241"/>
      <c r="LRJ98" s="1241"/>
      <c r="LRK98" s="1241"/>
      <c r="LRL98" s="1241"/>
      <c r="LRM98" s="1241"/>
      <c r="LRN98" s="1241"/>
      <c r="LRO98" s="1241"/>
      <c r="LRP98" s="1241"/>
      <c r="LRQ98" s="1241"/>
      <c r="LRR98" s="1241"/>
      <c r="LRS98" s="1241"/>
      <c r="LRT98" s="1241"/>
      <c r="LRU98" s="1241"/>
      <c r="LRV98" s="1241"/>
      <c r="LRW98" s="1241"/>
      <c r="LRX98" s="1241"/>
      <c r="LRY98" s="1241"/>
      <c r="LRZ98" s="1241"/>
      <c r="LSA98" s="1241"/>
      <c r="LSB98" s="1241"/>
      <c r="LSC98" s="1241"/>
      <c r="LSD98" s="1241"/>
      <c r="LSE98" s="1241"/>
      <c r="LSF98" s="1241"/>
      <c r="LSG98" s="1241"/>
      <c r="LSH98" s="1241"/>
      <c r="LSI98" s="1241"/>
      <c r="LSJ98" s="1241"/>
      <c r="LSK98" s="1241"/>
      <c r="LSL98" s="1241"/>
      <c r="LSM98" s="1241"/>
      <c r="LSN98" s="1241"/>
      <c r="LSO98" s="1241"/>
      <c r="LSP98" s="1241"/>
      <c r="LSQ98" s="1241"/>
      <c r="LSR98" s="1241"/>
      <c r="LSS98" s="1241"/>
      <c r="LST98" s="1241"/>
      <c r="LSU98" s="1241"/>
      <c r="LSV98" s="1241"/>
      <c r="LSW98" s="1241"/>
      <c r="LSX98" s="1241"/>
      <c r="LSY98" s="1241"/>
      <c r="LSZ98" s="1241"/>
      <c r="LTA98" s="1241"/>
      <c r="LTB98" s="1241"/>
      <c r="LTC98" s="1241"/>
      <c r="LTD98" s="1241"/>
      <c r="LTE98" s="1241"/>
      <c r="LTF98" s="1241"/>
      <c r="LTG98" s="1241"/>
      <c r="LTH98" s="1241"/>
      <c r="LTI98" s="1241"/>
      <c r="LTJ98" s="1241"/>
      <c r="LTK98" s="1241"/>
      <c r="LTL98" s="1241"/>
      <c r="LTM98" s="1241"/>
      <c r="LTN98" s="1241"/>
      <c r="LTO98" s="1241"/>
      <c r="LTP98" s="1241"/>
      <c r="LTQ98" s="1241"/>
      <c r="LTR98" s="1241"/>
      <c r="LTS98" s="1241"/>
      <c r="LTT98" s="1241"/>
      <c r="LTU98" s="1241"/>
      <c r="LTV98" s="1241"/>
      <c r="LTW98" s="1241"/>
      <c r="LTX98" s="1241"/>
      <c r="LTY98" s="1241"/>
      <c r="LTZ98" s="1241"/>
      <c r="LUA98" s="1241"/>
      <c r="LUB98" s="1241"/>
      <c r="LUC98" s="1241"/>
      <c r="LUD98" s="1241"/>
      <c r="LUE98" s="1241"/>
      <c r="LUF98" s="1241"/>
      <c r="LUG98" s="1241"/>
      <c r="LUH98" s="1241"/>
      <c r="LUI98" s="1241"/>
      <c r="LUJ98" s="1241"/>
      <c r="LUK98" s="1241"/>
      <c r="LUL98" s="1241"/>
      <c r="LUM98" s="1241"/>
      <c r="LUN98" s="1241"/>
      <c r="LUO98" s="1241"/>
      <c r="LUP98" s="1241"/>
      <c r="LUQ98" s="1241"/>
      <c r="LUR98" s="1241"/>
      <c r="LUS98" s="1241"/>
      <c r="LUT98" s="1241"/>
      <c r="LUU98" s="1241"/>
      <c r="LUV98" s="1241"/>
      <c r="LUW98" s="1241"/>
      <c r="LUX98" s="1241"/>
      <c r="LUY98" s="1241"/>
      <c r="LUZ98" s="1241"/>
      <c r="LVA98" s="1241"/>
      <c r="LVB98" s="1241"/>
      <c r="LVC98" s="1241"/>
      <c r="LVD98" s="1241"/>
      <c r="LVE98" s="1241"/>
      <c r="LVF98" s="1241"/>
      <c r="LVG98" s="1241"/>
      <c r="LVH98" s="1241"/>
      <c r="LVI98" s="1241"/>
      <c r="LVJ98" s="1241"/>
      <c r="LVK98" s="1241"/>
      <c r="LVL98" s="1241"/>
      <c r="LVM98" s="1241"/>
      <c r="LVN98" s="1241"/>
      <c r="LVO98" s="1241"/>
      <c r="LVP98" s="1241"/>
      <c r="LVQ98" s="1241"/>
      <c r="LVR98" s="1241"/>
      <c r="LVS98" s="1241"/>
      <c r="LVT98" s="1241"/>
      <c r="LVU98" s="1241"/>
      <c r="LVV98" s="1241"/>
      <c r="LVW98" s="1241"/>
      <c r="LVX98" s="1241"/>
      <c r="LVY98" s="1241"/>
      <c r="LVZ98" s="1241"/>
      <c r="LWA98" s="1241"/>
      <c r="LWB98" s="1241"/>
      <c r="LWC98" s="1241"/>
      <c r="LWD98" s="1241"/>
      <c r="LWE98" s="1241"/>
      <c r="LWF98" s="1241"/>
      <c r="LWG98" s="1241"/>
      <c r="LWH98" s="1241"/>
      <c r="LWI98" s="1241"/>
      <c r="LWJ98" s="1241"/>
      <c r="LWK98" s="1241"/>
      <c r="LWL98" s="1241"/>
      <c r="LWM98" s="1241"/>
      <c r="LWN98" s="1241"/>
      <c r="LWO98" s="1241"/>
      <c r="LWP98" s="1241"/>
      <c r="LWQ98" s="1241"/>
      <c r="LWR98" s="1241"/>
      <c r="LWS98" s="1241"/>
      <c r="LWT98" s="1241"/>
      <c r="LWU98" s="1241"/>
      <c r="LWV98" s="1241"/>
      <c r="LWW98" s="1241"/>
      <c r="LWX98" s="1241"/>
      <c r="LWY98" s="1241"/>
      <c r="LWZ98" s="1241"/>
      <c r="LXA98" s="1241"/>
      <c r="LXB98" s="1241"/>
      <c r="LXC98" s="1241"/>
      <c r="LXD98" s="1241"/>
      <c r="LXE98" s="1241"/>
      <c r="LXF98" s="1241"/>
      <c r="LXG98" s="1241"/>
      <c r="LXH98" s="1241"/>
      <c r="LXI98" s="1241"/>
      <c r="LXJ98" s="1241"/>
      <c r="LXK98" s="1241"/>
      <c r="LXL98" s="1241"/>
      <c r="LXM98" s="1241"/>
      <c r="LXN98" s="1241"/>
      <c r="LXO98" s="1241"/>
      <c r="LXP98" s="1241"/>
      <c r="LXQ98" s="1241"/>
      <c r="LXR98" s="1241"/>
      <c r="LXS98" s="1241"/>
      <c r="LXT98" s="1241"/>
      <c r="LXU98" s="1241"/>
      <c r="LXV98" s="1241"/>
      <c r="LXW98" s="1241"/>
      <c r="LXX98" s="1241"/>
      <c r="LXY98" s="1241"/>
      <c r="LXZ98" s="1241"/>
      <c r="LYA98" s="1241"/>
      <c r="LYB98" s="1241"/>
      <c r="LYC98" s="1241"/>
      <c r="LYD98" s="1241"/>
      <c r="LYE98" s="1241"/>
      <c r="LYF98" s="1241"/>
      <c r="LYG98" s="1241"/>
      <c r="LYH98" s="1241"/>
      <c r="LYI98" s="1241"/>
      <c r="LYJ98" s="1241"/>
      <c r="LYK98" s="1241"/>
      <c r="LYL98" s="1241"/>
      <c r="LYM98" s="1241"/>
      <c r="LYN98" s="1241"/>
      <c r="LYO98" s="1241"/>
      <c r="LYP98" s="1241"/>
      <c r="LYQ98" s="1241"/>
      <c r="LYR98" s="1241"/>
      <c r="LYS98" s="1241"/>
      <c r="LYT98" s="1241"/>
      <c r="LYU98" s="1241"/>
      <c r="LYV98" s="1241"/>
      <c r="LYW98" s="1241"/>
      <c r="LYX98" s="1241"/>
      <c r="LYY98" s="1241"/>
      <c r="LYZ98" s="1241"/>
      <c r="LZA98" s="1241"/>
      <c r="LZB98" s="1241"/>
      <c r="LZC98" s="1241"/>
      <c r="LZD98" s="1241"/>
      <c r="LZE98" s="1241"/>
      <c r="LZF98" s="1241"/>
      <c r="LZG98" s="1241"/>
      <c r="LZH98" s="1241"/>
      <c r="LZI98" s="1241"/>
      <c r="LZJ98" s="1241"/>
      <c r="LZK98" s="1241"/>
      <c r="LZL98" s="1241"/>
      <c r="LZM98" s="1241"/>
      <c r="LZN98" s="1241"/>
      <c r="LZO98" s="1241"/>
      <c r="LZP98" s="1241"/>
      <c r="LZQ98" s="1241"/>
      <c r="LZR98" s="1241"/>
      <c r="LZS98" s="1241"/>
      <c r="LZT98" s="1241"/>
      <c r="LZU98" s="1241"/>
      <c r="LZV98" s="1241"/>
      <c r="LZW98" s="1241"/>
      <c r="LZX98" s="1241"/>
      <c r="LZY98" s="1241"/>
      <c r="LZZ98" s="1241"/>
      <c r="MAA98" s="1241"/>
      <c r="MAB98" s="1241"/>
      <c r="MAC98" s="1241"/>
      <c r="MAD98" s="1241"/>
      <c r="MAE98" s="1241"/>
      <c r="MAF98" s="1241"/>
      <c r="MAG98" s="1241"/>
      <c r="MAH98" s="1241"/>
      <c r="MAI98" s="1241"/>
      <c r="MAJ98" s="1241"/>
      <c r="MAK98" s="1241"/>
      <c r="MAL98" s="1241"/>
      <c r="MAM98" s="1241"/>
      <c r="MAN98" s="1241"/>
      <c r="MAO98" s="1241"/>
      <c r="MAP98" s="1241"/>
      <c r="MAQ98" s="1241"/>
      <c r="MAR98" s="1241"/>
      <c r="MAS98" s="1241"/>
      <c r="MAT98" s="1241"/>
      <c r="MAU98" s="1241"/>
      <c r="MAV98" s="1241"/>
      <c r="MAW98" s="1241"/>
      <c r="MAX98" s="1241"/>
      <c r="MAY98" s="1241"/>
      <c r="MAZ98" s="1241"/>
      <c r="MBA98" s="1241"/>
      <c r="MBB98" s="1241"/>
      <c r="MBC98" s="1241"/>
      <c r="MBD98" s="1241"/>
      <c r="MBE98" s="1241"/>
      <c r="MBF98" s="1241"/>
      <c r="MBG98" s="1241"/>
      <c r="MBH98" s="1241"/>
      <c r="MBI98" s="1241"/>
      <c r="MBJ98" s="1241"/>
      <c r="MBK98" s="1241"/>
      <c r="MBL98" s="1241"/>
      <c r="MBM98" s="1241"/>
      <c r="MBN98" s="1241"/>
      <c r="MBO98" s="1241"/>
      <c r="MBP98" s="1241"/>
      <c r="MBQ98" s="1241"/>
      <c r="MBR98" s="1241"/>
      <c r="MBS98" s="1241"/>
      <c r="MBT98" s="1241"/>
      <c r="MBU98" s="1241"/>
      <c r="MBV98" s="1241"/>
      <c r="MBW98" s="1241"/>
      <c r="MBX98" s="1241"/>
      <c r="MBY98" s="1241"/>
      <c r="MBZ98" s="1241"/>
      <c r="MCA98" s="1241"/>
      <c r="MCB98" s="1241"/>
      <c r="MCC98" s="1241"/>
      <c r="MCD98" s="1241"/>
      <c r="MCE98" s="1241"/>
      <c r="MCF98" s="1241"/>
      <c r="MCG98" s="1241"/>
      <c r="MCH98" s="1241"/>
      <c r="MCI98" s="1241"/>
      <c r="MCJ98" s="1241"/>
      <c r="MCK98" s="1241"/>
      <c r="MCL98" s="1241"/>
      <c r="MCM98" s="1241"/>
      <c r="MCN98" s="1241"/>
      <c r="MCO98" s="1241"/>
      <c r="MCP98" s="1241"/>
      <c r="MCQ98" s="1241"/>
      <c r="MCR98" s="1241"/>
      <c r="MCS98" s="1241"/>
      <c r="MCT98" s="1241"/>
      <c r="MCU98" s="1241"/>
      <c r="MCV98" s="1241"/>
      <c r="MCW98" s="1241"/>
      <c r="MCX98" s="1241"/>
      <c r="MCY98" s="1241"/>
      <c r="MCZ98" s="1241"/>
      <c r="MDA98" s="1241"/>
      <c r="MDB98" s="1241"/>
      <c r="MDC98" s="1241"/>
      <c r="MDD98" s="1241"/>
      <c r="MDE98" s="1241"/>
      <c r="MDF98" s="1241"/>
      <c r="MDG98" s="1241"/>
      <c r="MDH98" s="1241"/>
      <c r="MDI98" s="1241"/>
      <c r="MDJ98" s="1241"/>
      <c r="MDK98" s="1241"/>
      <c r="MDL98" s="1241"/>
      <c r="MDM98" s="1241"/>
      <c r="MDN98" s="1241"/>
      <c r="MDO98" s="1241"/>
      <c r="MDP98" s="1241"/>
      <c r="MDQ98" s="1241"/>
      <c r="MDR98" s="1241"/>
      <c r="MDS98" s="1241"/>
      <c r="MDT98" s="1241"/>
      <c r="MDU98" s="1241"/>
      <c r="MDV98" s="1241"/>
      <c r="MDW98" s="1241"/>
      <c r="MDX98" s="1241"/>
      <c r="MDY98" s="1241"/>
      <c r="MDZ98" s="1241"/>
      <c r="MEA98" s="1241"/>
      <c r="MEB98" s="1241"/>
      <c r="MEC98" s="1241"/>
      <c r="MED98" s="1241"/>
      <c r="MEE98" s="1241"/>
      <c r="MEF98" s="1241"/>
      <c r="MEG98" s="1241"/>
      <c r="MEH98" s="1241"/>
      <c r="MEI98" s="1241"/>
      <c r="MEJ98" s="1241"/>
      <c r="MEK98" s="1241"/>
      <c r="MEL98" s="1241"/>
      <c r="MEM98" s="1241"/>
      <c r="MEN98" s="1241"/>
      <c r="MEO98" s="1241"/>
      <c r="MEP98" s="1241"/>
      <c r="MEQ98" s="1241"/>
      <c r="MER98" s="1241"/>
      <c r="MES98" s="1241"/>
      <c r="MET98" s="1241"/>
      <c r="MEU98" s="1241"/>
      <c r="MEV98" s="1241"/>
      <c r="MEW98" s="1241"/>
      <c r="MEX98" s="1241"/>
      <c r="MEY98" s="1241"/>
      <c r="MEZ98" s="1241"/>
      <c r="MFA98" s="1241"/>
      <c r="MFB98" s="1241"/>
      <c r="MFC98" s="1241"/>
      <c r="MFD98" s="1241"/>
      <c r="MFE98" s="1241"/>
      <c r="MFF98" s="1241"/>
      <c r="MFG98" s="1241"/>
      <c r="MFH98" s="1241"/>
      <c r="MFI98" s="1241"/>
      <c r="MFJ98" s="1241"/>
      <c r="MFK98" s="1241"/>
      <c r="MFL98" s="1241"/>
      <c r="MFM98" s="1241"/>
      <c r="MFN98" s="1241"/>
      <c r="MFO98" s="1241"/>
      <c r="MFP98" s="1241"/>
      <c r="MFQ98" s="1241"/>
      <c r="MFR98" s="1241"/>
      <c r="MFS98" s="1241"/>
      <c r="MFT98" s="1241"/>
      <c r="MFU98" s="1241"/>
      <c r="MFV98" s="1241"/>
      <c r="MFW98" s="1241"/>
      <c r="MFX98" s="1241"/>
      <c r="MFY98" s="1241"/>
      <c r="MFZ98" s="1241"/>
      <c r="MGA98" s="1241"/>
      <c r="MGB98" s="1241"/>
      <c r="MGC98" s="1241"/>
      <c r="MGD98" s="1241"/>
      <c r="MGE98" s="1241"/>
      <c r="MGF98" s="1241"/>
      <c r="MGG98" s="1241"/>
      <c r="MGH98" s="1241"/>
      <c r="MGI98" s="1241"/>
      <c r="MGJ98" s="1241"/>
      <c r="MGK98" s="1241"/>
      <c r="MGL98" s="1241"/>
      <c r="MGM98" s="1241"/>
      <c r="MGN98" s="1241"/>
      <c r="MGO98" s="1241"/>
      <c r="MGP98" s="1241"/>
      <c r="MGQ98" s="1241"/>
      <c r="MGR98" s="1241"/>
      <c r="MGS98" s="1241"/>
      <c r="MGT98" s="1241"/>
      <c r="MGU98" s="1241"/>
      <c r="MGV98" s="1241"/>
      <c r="MGW98" s="1241"/>
      <c r="MGX98" s="1241"/>
      <c r="MGY98" s="1241"/>
      <c r="MGZ98" s="1241"/>
      <c r="MHA98" s="1241"/>
      <c r="MHB98" s="1241"/>
      <c r="MHC98" s="1241"/>
      <c r="MHD98" s="1241"/>
      <c r="MHE98" s="1241"/>
      <c r="MHF98" s="1241"/>
      <c r="MHG98" s="1241"/>
      <c r="MHH98" s="1241"/>
      <c r="MHI98" s="1241"/>
      <c r="MHJ98" s="1241"/>
      <c r="MHK98" s="1241"/>
      <c r="MHL98" s="1241"/>
      <c r="MHM98" s="1241"/>
      <c r="MHN98" s="1241"/>
      <c r="MHO98" s="1241"/>
      <c r="MHP98" s="1241"/>
      <c r="MHQ98" s="1241"/>
      <c r="MHR98" s="1241"/>
      <c r="MHS98" s="1241"/>
      <c r="MHT98" s="1241"/>
      <c r="MHU98" s="1241"/>
      <c r="MHV98" s="1241"/>
      <c r="MHW98" s="1241"/>
      <c r="MHX98" s="1241"/>
      <c r="MHY98" s="1241"/>
      <c r="MHZ98" s="1241"/>
      <c r="MIA98" s="1241"/>
      <c r="MIB98" s="1241"/>
      <c r="MIC98" s="1241"/>
      <c r="MID98" s="1241"/>
      <c r="MIE98" s="1241"/>
      <c r="MIF98" s="1241"/>
      <c r="MIG98" s="1241"/>
      <c r="MIH98" s="1241"/>
      <c r="MII98" s="1241"/>
      <c r="MIJ98" s="1241"/>
      <c r="MIK98" s="1241"/>
      <c r="MIL98" s="1241"/>
      <c r="MIM98" s="1241"/>
      <c r="MIN98" s="1241"/>
      <c r="MIO98" s="1241"/>
      <c r="MIP98" s="1241"/>
      <c r="MIQ98" s="1241"/>
      <c r="MIR98" s="1241"/>
      <c r="MIS98" s="1241"/>
      <c r="MIT98" s="1241"/>
      <c r="MIU98" s="1241"/>
      <c r="MIV98" s="1241"/>
      <c r="MIW98" s="1241"/>
      <c r="MIX98" s="1241"/>
      <c r="MIY98" s="1241"/>
      <c r="MIZ98" s="1241"/>
      <c r="MJA98" s="1241"/>
      <c r="MJB98" s="1241"/>
      <c r="MJC98" s="1241"/>
      <c r="MJD98" s="1241"/>
      <c r="MJE98" s="1241"/>
      <c r="MJF98" s="1241"/>
      <c r="MJG98" s="1241"/>
      <c r="MJH98" s="1241"/>
      <c r="MJI98" s="1241"/>
      <c r="MJJ98" s="1241"/>
      <c r="MJK98" s="1241"/>
      <c r="MJL98" s="1241"/>
      <c r="MJM98" s="1241"/>
      <c r="MJN98" s="1241"/>
      <c r="MJO98" s="1241"/>
      <c r="MJP98" s="1241"/>
      <c r="MJQ98" s="1241"/>
      <c r="MJR98" s="1241"/>
      <c r="MJS98" s="1241"/>
      <c r="MJT98" s="1241"/>
      <c r="MJU98" s="1241"/>
      <c r="MJV98" s="1241"/>
      <c r="MJW98" s="1241"/>
      <c r="MJX98" s="1241"/>
      <c r="MJY98" s="1241"/>
      <c r="MJZ98" s="1241"/>
      <c r="MKA98" s="1241"/>
      <c r="MKB98" s="1241"/>
      <c r="MKC98" s="1241"/>
      <c r="MKD98" s="1241"/>
      <c r="MKE98" s="1241"/>
      <c r="MKF98" s="1241"/>
      <c r="MKG98" s="1241"/>
      <c r="MKH98" s="1241"/>
      <c r="MKI98" s="1241"/>
      <c r="MKJ98" s="1241"/>
      <c r="MKK98" s="1241"/>
      <c r="MKL98" s="1241"/>
      <c r="MKM98" s="1241"/>
      <c r="MKN98" s="1241"/>
      <c r="MKO98" s="1241"/>
      <c r="MKP98" s="1241"/>
      <c r="MKQ98" s="1241"/>
      <c r="MKR98" s="1241"/>
      <c r="MKS98" s="1241"/>
      <c r="MKT98" s="1241"/>
      <c r="MKU98" s="1241"/>
      <c r="MKV98" s="1241"/>
      <c r="MKW98" s="1241"/>
      <c r="MKX98" s="1241"/>
      <c r="MKY98" s="1241"/>
      <c r="MKZ98" s="1241"/>
      <c r="MLA98" s="1241"/>
      <c r="MLB98" s="1241"/>
      <c r="MLC98" s="1241"/>
      <c r="MLD98" s="1241"/>
      <c r="MLE98" s="1241"/>
      <c r="MLF98" s="1241"/>
      <c r="MLG98" s="1241"/>
      <c r="MLH98" s="1241"/>
      <c r="MLI98" s="1241"/>
      <c r="MLJ98" s="1241"/>
      <c r="MLK98" s="1241"/>
      <c r="MLL98" s="1241"/>
      <c r="MLM98" s="1241"/>
      <c r="MLN98" s="1241"/>
      <c r="MLO98" s="1241"/>
      <c r="MLP98" s="1241"/>
      <c r="MLQ98" s="1241"/>
      <c r="MLR98" s="1241"/>
      <c r="MLS98" s="1241"/>
      <c r="MLT98" s="1241"/>
      <c r="MLU98" s="1241"/>
      <c r="MLV98" s="1241"/>
      <c r="MLW98" s="1241"/>
      <c r="MLX98" s="1241"/>
      <c r="MLY98" s="1241"/>
      <c r="MLZ98" s="1241"/>
      <c r="MMA98" s="1241"/>
      <c r="MMB98" s="1241"/>
      <c r="MMC98" s="1241"/>
      <c r="MMD98" s="1241"/>
      <c r="MME98" s="1241"/>
      <c r="MMF98" s="1241"/>
      <c r="MMG98" s="1241"/>
      <c r="MMH98" s="1241"/>
      <c r="MMI98" s="1241"/>
      <c r="MMJ98" s="1241"/>
      <c r="MMK98" s="1241"/>
      <c r="MML98" s="1241"/>
      <c r="MMM98" s="1241"/>
      <c r="MMN98" s="1241"/>
      <c r="MMO98" s="1241"/>
      <c r="MMP98" s="1241"/>
      <c r="MMQ98" s="1241"/>
      <c r="MMR98" s="1241"/>
      <c r="MMS98" s="1241"/>
      <c r="MMT98" s="1241"/>
      <c r="MMU98" s="1241"/>
      <c r="MMV98" s="1241"/>
      <c r="MMW98" s="1241"/>
      <c r="MMX98" s="1241"/>
      <c r="MMY98" s="1241"/>
      <c r="MMZ98" s="1241"/>
      <c r="MNA98" s="1241"/>
      <c r="MNB98" s="1241"/>
      <c r="MNC98" s="1241"/>
      <c r="MND98" s="1241"/>
      <c r="MNE98" s="1241"/>
      <c r="MNF98" s="1241"/>
      <c r="MNG98" s="1241"/>
      <c r="MNH98" s="1241"/>
      <c r="MNI98" s="1241"/>
      <c r="MNJ98" s="1241"/>
      <c r="MNK98" s="1241"/>
      <c r="MNL98" s="1241"/>
      <c r="MNM98" s="1241"/>
      <c r="MNN98" s="1241"/>
      <c r="MNO98" s="1241"/>
      <c r="MNP98" s="1241"/>
      <c r="MNQ98" s="1241"/>
      <c r="MNR98" s="1241"/>
      <c r="MNS98" s="1241"/>
      <c r="MNT98" s="1241"/>
      <c r="MNU98" s="1241"/>
      <c r="MNV98" s="1241"/>
      <c r="MNW98" s="1241"/>
      <c r="MNX98" s="1241"/>
      <c r="MNY98" s="1241"/>
      <c r="MNZ98" s="1241"/>
      <c r="MOA98" s="1241"/>
      <c r="MOB98" s="1241"/>
      <c r="MOC98" s="1241"/>
      <c r="MOD98" s="1241"/>
      <c r="MOE98" s="1241"/>
      <c r="MOF98" s="1241"/>
      <c r="MOG98" s="1241"/>
      <c r="MOH98" s="1241"/>
      <c r="MOI98" s="1241"/>
      <c r="MOJ98" s="1241"/>
      <c r="MOK98" s="1241"/>
      <c r="MOL98" s="1241"/>
      <c r="MOM98" s="1241"/>
      <c r="MON98" s="1241"/>
      <c r="MOO98" s="1241"/>
      <c r="MOP98" s="1241"/>
      <c r="MOQ98" s="1241"/>
      <c r="MOR98" s="1241"/>
      <c r="MOS98" s="1241"/>
      <c r="MOT98" s="1241"/>
      <c r="MOU98" s="1241"/>
      <c r="MOV98" s="1241"/>
      <c r="MOW98" s="1241"/>
      <c r="MOX98" s="1241"/>
      <c r="MOY98" s="1241"/>
      <c r="MOZ98" s="1241"/>
      <c r="MPA98" s="1241"/>
      <c r="MPB98" s="1241"/>
      <c r="MPC98" s="1241"/>
      <c r="MPD98" s="1241"/>
      <c r="MPE98" s="1241"/>
      <c r="MPF98" s="1241"/>
      <c r="MPG98" s="1241"/>
      <c r="MPH98" s="1241"/>
      <c r="MPI98" s="1241"/>
      <c r="MPJ98" s="1241"/>
      <c r="MPK98" s="1241"/>
      <c r="MPL98" s="1241"/>
      <c r="MPM98" s="1241"/>
      <c r="MPN98" s="1241"/>
      <c r="MPO98" s="1241"/>
      <c r="MPP98" s="1241"/>
      <c r="MPQ98" s="1241"/>
      <c r="MPR98" s="1241"/>
      <c r="MPS98" s="1241"/>
      <c r="MPT98" s="1241"/>
      <c r="MPU98" s="1241"/>
      <c r="MPV98" s="1241"/>
      <c r="MPW98" s="1241"/>
      <c r="MPX98" s="1241"/>
      <c r="MPY98" s="1241"/>
      <c r="MPZ98" s="1241"/>
      <c r="MQA98" s="1241"/>
      <c r="MQB98" s="1241"/>
      <c r="MQC98" s="1241"/>
      <c r="MQD98" s="1241"/>
      <c r="MQE98" s="1241"/>
      <c r="MQF98" s="1241"/>
      <c r="MQG98" s="1241"/>
      <c r="MQH98" s="1241"/>
      <c r="MQI98" s="1241"/>
      <c r="MQJ98" s="1241"/>
      <c r="MQK98" s="1241"/>
      <c r="MQL98" s="1241"/>
      <c r="MQM98" s="1241"/>
      <c r="MQN98" s="1241"/>
      <c r="MQO98" s="1241"/>
      <c r="MQP98" s="1241"/>
      <c r="MQQ98" s="1241"/>
      <c r="MQR98" s="1241"/>
      <c r="MQS98" s="1241"/>
      <c r="MQT98" s="1241"/>
      <c r="MQU98" s="1241"/>
      <c r="MQV98" s="1241"/>
      <c r="MQW98" s="1241"/>
      <c r="MQX98" s="1241"/>
      <c r="MQY98" s="1241"/>
      <c r="MQZ98" s="1241"/>
      <c r="MRA98" s="1241"/>
      <c r="MRB98" s="1241"/>
      <c r="MRC98" s="1241"/>
      <c r="MRD98" s="1241"/>
      <c r="MRE98" s="1241"/>
      <c r="MRF98" s="1241"/>
      <c r="MRG98" s="1241"/>
      <c r="MRH98" s="1241"/>
      <c r="MRI98" s="1241"/>
      <c r="MRJ98" s="1241"/>
      <c r="MRK98" s="1241"/>
      <c r="MRL98" s="1241"/>
      <c r="MRM98" s="1241"/>
      <c r="MRN98" s="1241"/>
      <c r="MRO98" s="1241"/>
      <c r="MRP98" s="1241"/>
      <c r="MRQ98" s="1241"/>
      <c r="MRR98" s="1241"/>
      <c r="MRS98" s="1241"/>
      <c r="MRT98" s="1241"/>
      <c r="MRU98" s="1241"/>
      <c r="MRV98" s="1241"/>
      <c r="MRW98" s="1241"/>
      <c r="MRX98" s="1241"/>
      <c r="MRY98" s="1241"/>
      <c r="MRZ98" s="1241"/>
      <c r="MSA98" s="1241"/>
      <c r="MSB98" s="1241"/>
      <c r="MSC98" s="1241"/>
      <c r="MSD98" s="1241"/>
      <c r="MSE98" s="1241"/>
      <c r="MSF98" s="1241"/>
      <c r="MSG98" s="1241"/>
      <c r="MSH98" s="1241"/>
      <c r="MSI98" s="1241"/>
      <c r="MSJ98" s="1241"/>
      <c r="MSK98" s="1241"/>
      <c r="MSL98" s="1241"/>
      <c r="MSM98" s="1241"/>
      <c r="MSN98" s="1241"/>
      <c r="MSO98" s="1241"/>
      <c r="MSP98" s="1241"/>
      <c r="MSQ98" s="1241"/>
      <c r="MSR98" s="1241"/>
      <c r="MSS98" s="1241"/>
      <c r="MST98" s="1241"/>
      <c r="MSU98" s="1241"/>
      <c r="MSV98" s="1241"/>
      <c r="MSW98" s="1241"/>
      <c r="MSX98" s="1241"/>
      <c r="MSY98" s="1241"/>
      <c r="MSZ98" s="1241"/>
      <c r="MTA98" s="1241"/>
      <c r="MTB98" s="1241"/>
      <c r="MTC98" s="1241"/>
      <c r="MTD98" s="1241"/>
      <c r="MTE98" s="1241"/>
      <c r="MTF98" s="1241"/>
      <c r="MTG98" s="1241"/>
      <c r="MTH98" s="1241"/>
      <c r="MTI98" s="1241"/>
      <c r="MTJ98" s="1241"/>
      <c r="MTK98" s="1241"/>
      <c r="MTL98" s="1241"/>
      <c r="MTM98" s="1241"/>
      <c r="MTN98" s="1241"/>
      <c r="MTO98" s="1241"/>
      <c r="MTP98" s="1241"/>
      <c r="MTQ98" s="1241"/>
      <c r="MTR98" s="1241"/>
      <c r="MTS98" s="1241"/>
      <c r="MTT98" s="1241"/>
      <c r="MTU98" s="1241"/>
      <c r="MTV98" s="1241"/>
      <c r="MTW98" s="1241"/>
      <c r="MTX98" s="1241"/>
      <c r="MTY98" s="1241"/>
      <c r="MTZ98" s="1241"/>
      <c r="MUA98" s="1241"/>
      <c r="MUB98" s="1241"/>
      <c r="MUC98" s="1241"/>
      <c r="MUD98" s="1241"/>
      <c r="MUE98" s="1241"/>
      <c r="MUF98" s="1241"/>
      <c r="MUG98" s="1241"/>
      <c r="MUH98" s="1241"/>
      <c r="MUI98" s="1241"/>
      <c r="MUJ98" s="1241"/>
      <c r="MUK98" s="1241"/>
      <c r="MUL98" s="1241"/>
      <c r="MUM98" s="1241"/>
      <c r="MUN98" s="1241"/>
      <c r="MUO98" s="1241"/>
      <c r="MUP98" s="1241"/>
      <c r="MUQ98" s="1241"/>
      <c r="MUR98" s="1241"/>
      <c r="MUS98" s="1241"/>
      <c r="MUT98" s="1241"/>
      <c r="MUU98" s="1241"/>
      <c r="MUV98" s="1241"/>
      <c r="MUW98" s="1241"/>
      <c r="MUX98" s="1241"/>
      <c r="MUY98" s="1241"/>
      <c r="MUZ98" s="1241"/>
      <c r="MVA98" s="1241"/>
      <c r="MVB98" s="1241"/>
      <c r="MVC98" s="1241"/>
      <c r="MVD98" s="1241"/>
      <c r="MVE98" s="1241"/>
      <c r="MVF98" s="1241"/>
      <c r="MVG98" s="1241"/>
      <c r="MVH98" s="1241"/>
      <c r="MVI98" s="1241"/>
      <c r="MVJ98" s="1241"/>
      <c r="MVK98" s="1241"/>
      <c r="MVL98" s="1241"/>
      <c r="MVM98" s="1241"/>
      <c r="MVN98" s="1241"/>
      <c r="MVO98" s="1241"/>
      <c r="MVP98" s="1241"/>
      <c r="MVQ98" s="1241"/>
      <c r="MVR98" s="1241"/>
      <c r="MVS98" s="1241"/>
      <c r="MVT98" s="1241"/>
      <c r="MVU98" s="1241"/>
      <c r="MVV98" s="1241"/>
      <c r="MVW98" s="1241"/>
      <c r="MVX98" s="1241"/>
      <c r="MVY98" s="1241"/>
      <c r="MVZ98" s="1241"/>
      <c r="MWA98" s="1241"/>
      <c r="MWB98" s="1241"/>
      <c r="MWC98" s="1241"/>
      <c r="MWD98" s="1241"/>
      <c r="MWE98" s="1241"/>
      <c r="MWF98" s="1241"/>
      <c r="MWG98" s="1241"/>
      <c r="MWH98" s="1241"/>
      <c r="MWI98" s="1241"/>
      <c r="MWJ98" s="1241"/>
      <c r="MWK98" s="1241"/>
      <c r="MWL98" s="1241"/>
      <c r="MWM98" s="1241"/>
      <c r="MWN98" s="1241"/>
      <c r="MWO98" s="1241"/>
      <c r="MWP98" s="1241"/>
      <c r="MWQ98" s="1241"/>
      <c r="MWR98" s="1241"/>
      <c r="MWS98" s="1241"/>
      <c r="MWT98" s="1241"/>
      <c r="MWU98" s="1241"/>
      <c r="MWV98" s="1241"/>
      <c r="MWW98" s="1241"/>
      <c r="MWX98" s="1241"/>
      <c r="MWY98" s="1241"/>
      <c r="MWZ98" s="1241"/>
      <c r="MXA98" s="1241"/>
      <c r="MXB98" s="1241"/>
      <c r="MXC98" s="1241"/>
      <c r="MXD98" s="1241"/>
      <c r="MXE98" s="1241"/>
      <c r="MXF98" s="1241"/>
      <c r="MXG98" s="1241"/>
      <c r="MXH98" s="1241"/>
      <c r="MXI98" s="1241"/>
      <c r="MXJ98" s="1241"/>
      <c r="MXK98" s="1241"/>
      <c r="MXL98" s="1241"/>
      <c r="MXM98" s="1241"/>
      <c r="MXN98" s="1241"/>
      <c r="MXO98" s="1241"/>
      <c r="MXP98" s="1241"/>
      <c r="MXQ98" s="1241"/>
      <c r="MXR98" s="1241"/>
      <c r="MXS98" s="1241"/>
      <c r="MXT98" s="1241"/>
      <c r="MXU98" s="1241"/>
      <c r="MXV98" s="1241"/>
      <c r="MXW98" s="1241"/>
      <c r="MXX98" s="1241"/>
      <c r="MXY98" s="1241"/>
      <c r="MXZ98" s="1241"/>
      <c r="MYA98" s="1241"/>
      <c r="MYB98" s="1241"/>
      <c r="MYC98" s="1241"/>
      <c r="MYD98" s="1241"/>
      <c r="MYE98" s="1241"/>
      <c r="MYF98" s="1241"/>
      <c r="MYG98" s="1241"/>
      <c r="MYH98" s="1241"/>
      <c r="MYI98" s="1241"/>
      <c r="MYJ98" s="1241"/>
      <c r="MYK98" s="1241"/>
      <c r="MYL98" s="1241"/>
      <c r="MYM98" s="1241"/>
      <c r="MYN98" s="1241"/>
      <c r="MYO98" s="1241"/>
      <c r="MYP98" s="1241"/>
      <c r="MYQ98" s="1241"/>
      <c r="MYR98" s="1241"/>
      <c r="MYS98" s="1241"/>
      <c r="MYT98" s="1241"/>
      <c r="MYU98" s="1241"/>
      <c r="MYV98" s="1241"/>
      <c r="MYW98" s="1241"/>
      <c r="MYX98" s="1241"/>
      <c r="MYY98" s="1241"/>
      <c r="MYZ98" s="1241"/>
      <c r="MZA98" s="1241"/>
      <c r="MZB98" s="1241"/>
      <c r="MZC98" s="1241"/>
      <c r="MZD98" s="1241"/>
      <c r="MZE98" s="1241"/>
      <c r="MZF98" s="1241"/>
      <c r="MZG98" s="1241"/>
      <c r="MZH98" s="1241"/>
      <c r="MZI98" s="1241"/>
      <c r="MZJ98" s="1241"/>
      <c r="MZK98" s="1241"/>
      <c r="MZL98" s="1241"/>
      <c r="MZM98" s="1241"/>
      <c r="MZN98" s="1241"/>
      <c r="MZO98" s="1241"/>
      <c r="MZP98" s="1241"/>
      <c r="MZQ98" s="1241"/>
      <c r="MZR98" s="1241"/>
      <c r="MZS98" s="1241"/>
      <c r="MZT98" s="1241"/>
      <c r="MZU98" s="1241"/>
      <c r="MZV98" s="1241"/>
      <c r="MZW98" s="1241"/>
      <c r="MZX98" s="1241"/>
      <c r="MZY98" s="1241"/>
      <c r="MZZ98" s="1241"/>
      <c r="NAA98" s="1241"/>
      <c r="NAB98" s="1241"/>
      <c r="NAC98" s="1241"/>
      <c r="NAD98" s="1241"/>
      <c r="NAE98" s="1241"/>
      <c r="NAF98" s="1241"/>
      <c r="NAG98" s="1241"/>
      <c r="NAH98" s="1241"/>
      <c r="NAI98" s="1241"/>
      <c r="NAJ98" s="1241"/>
      <c r="NAK98" s="1241"/>
      <c r="NAL98" s="1241"/>
      <c r="NAM98" s="1241"/>
      <c r="NAN98" s="1241"/>
      <c r="NAO98" s="1241"/>
      <c r="NAP98" s="1241"/>
      <c r="NAQ98" s="1241"/>
      <c r="NAR98" s="1241"/>
      <c r="NAS98" s="1241"/>
      <c r="NAT98" s="1241"/>
      <c r="NAU98" s="1241"/>
      <c r="NAV98" s="1241"/>
      <c r="NAW98" s="1241"/>
      <c r="NAX98" s="1241"/>
      <c r="NAY98" s="1241"/>
      <c r="NAZ98" s="1241"/>
      <c r="NBA98" s="1241"/>
      <c r="NBB98" s="1241"/>
      <c r="NBC98" s="1241"/>
      <c r="NBD98" s="1241"/>
      <c r="NBE98" s="1241"/>
      <c r="NBF98" s="1241"/>
      <c r="NBG98" s="1241"/>
      <c r="NBH98" s="1241"/>
      <c r="NBI98" s="1241"/>
      <c r="NBJ98" s="1241"/>
      <c r="NBK98" s="1241"/>
      <c r="NBL98" s="1241"/>
      <c r="NBM98" s="1241"/>
      <c r="NBN98" s="1241"/>
      <c r="NBO98" s="1241"/>
      <c r="NBP98" s="1241"/>
      <c r="NBQ98" s="1241"/>
      <c r="NBR98" s="1241"/>
      <c r="NBS98" s="1241"/>
      <c r="NBT98" s="1241"/>
      <c r="NBU98" s="1241"/>
      <c r="NBV98" s="1241"/>
      <c r="NBW98" s="1241"/>
      <c r="NBX98" s="1241"/>
      <c r="NBY98" s="1241"/>
      <c r="NBZ98" s="1241"/>
      <c r="NCA98" s="1241"/>
      <c r="NCB98" s="1241"/>
      <c r="NCC98" s="1241"/>
      <c r="NCD98" s="1241"/>
      <c r="NCE98" s="1241"/>
      <c r="NCF98" s="1241"/>
      <c r="NCG98" s="1241"/>
      <c r="NCH98" s="1241"/>
      <c r="NCI98" s="1241"/>
      <c r="NCJ98" s="1241"/>
      <c r="NCK98" s="1241"/>
      <c r="NCL98" s="1241"/>
      <c r="NCM98" s="1241"/>
      <c r="NCN98" s="1241"/>
      <c r="NCO98" s="1241"/>
      <c r="NCP98" s="1241"/>
      <c r="NCQ98" s="1241"/>
      <c r="NCR98" s="1241"/>
      <c r="NCS98" s="1241"/>
      <c r="NCT98" s="1241"/>
      <c r="NCU98" s="1241"/>
      <c r="NCV98" s="1241"/>
      <c r="NCW98" s="1241"/>
      <c r="NCX98" s="1241"/>
      <c r="NCY98" s="1241"/>
      <c r="NCZ98" s="1241"/>
      <c r="NDA98" s="1241"/>
      <c r="NDB98" s="1241"/>
      <c r="NDC98" s="1241"/>
      <c r="NDD98" s="1241"/>
      <c r="NDE98" s="1241"/>
      <c r="NDF98" s="1241"/>
      <c r="NDG98" s="1241"/>
      <c r="NDH98" s="1241"/>
      <c r="NDI98" s="1241"/>
      <c r="NDJ98" s="1241"/>
      <c r="NDK98" s="1241"/>
      <c r="NDL98" s="1241"/>
      <c r="NDM98" s="1241"/>
      <c r="NDN98" s="1241"/>
      <c r="NDO98" s="1241"/>
      <c r="NDP98" s="1241"/>
      <c r="NDQ98" s="1241"/>
      <c r="NDR98" s="1241"/>
      <c r="NDS98" s="1241"/>
      <c r="NDT98" s="1241"/>
      <c r="NDU98" s="1241"/>
      <c r="NDV98" s="1241"/>
      <c r="NDW98" s="1241"/>
      <c r="NDX98" s="1241"/>
      <c r="NDY98" s="1241"/>
      <c r="NDZ98" s="1241"/>
      <c r="NEA98" s="1241"/>
      <c r="NEB98" s="1241"/>
      <c r="NEC98" s="1241"/>
      <c r="NED98" s="1241"/>
      <c r="NEE98" s="1241"/>
      <c r="NEF98" s="1241"/>
      <c r="NEG98" s="1241"/>
      <c r="NEH98" s="1241"/>
      <c r="NEI98" s="1241"/>
      <c r="NEJ98" s="1241"/>
      <c r="NEK98" s="1241"/>
      <c r="NEL98" s="1241"/>
      <c r="NEM98" s="1241"/>
      <c r="NEN98" s="1241"/>
      <c r="NEO98" s="1241"/>
      <c r="NEP98" s="1241"/>
      <c r="NEQ98" s="1241"/>
      <c r="NER98" s="1241"/>
      <c r="NES98" s="1241"/>
      <c r="NET98" s="1241"/>
      <c r="NEU98" s="1241"/>
      <c r="NEV98" s="1241"/>
      <c r="NEW98" s="1241"/>
      <c r="NEX98" s="1241"/>
      <c r="NEY98" s="1241"/>
      <c r="NEZ98" s="1241"/>
      <c r="NFA98" s="1241"/>
      <c r="NFB98" s="1241"/>
      <c r="NFC98" s="1241"/>
      <c r="NFD98" s="1241"/>
      <c r="NFE98" s="1241"/>
      <c r="NFF98" s="1241"/>
      <c r="NFG98" s="1241"/>
      <c r="NFH98" s="1241"/>
      <c r="NFI98" s="1241"/>
      <c r="NFJ98" s="1241"/>
      <c r="NFK98" s="1241"/>
      <c r="NFL98" s="1241"/>
      <c r="NFM98" s="1241"/>
      <c r="NFN98" s="1241"/>
      <c r="NFO98" s="1241"/>
      <c r="NFP98" s="1241"/>
      <c r="NFQ98" s="1241"/>
      <c r="NFR98" s="1241"/>
      <c r="NFS98" s="1241"/>
      <c r="NFT98" s="1241"/>
      <c r="NFU98" s="1241"/>
      <c r="NFV98" s="1241"/>
      <c r="NFW98" s="1241"/>
      <c r="NFX98" s="1241"/>
      <c r="NFY98" s="1241"/>
      <c r="NFZ98" s="1241"/>
      <c r="NGA98" s="1241"/>
      <c r="NGB98" s="1241"/>
      <c r="NGC98" s="1241"/>
      <c r="NGD98" s="1241"/>
      <c r="NGE98" s="1241"/>
      <c r="NGF98" s="1241"/>
      <c r="NGG98" s="1241"/>
      <c r="NGH98" s="1241"/>
      <c r="NGI98" s="1241"/>
      <c r="NGJ98" s="1241"/>
      <c r="NGK98" s="1241"/>
      <c r="NGL98" s="1241"/>
      <c r="NGM98" s="1241"/>
      <c r="NGN98" s="1241"/>
      <c r="NGO98" s="1241"/>
      <c r="NGP98" s="1241"/>
      <c r="NGQ98" s="1241"/>
      <c r="NGR98" s="1241"/>
      <c r="NGS98" s="1241"/>
      <c r="NGT98" s="1241"/>
      <c r="NGU98" s="1241"/>
      <c r="NGV98" s="1241"/>
      <c r="NGW98" s="1241"/>
      <c r="NGX98" s="1241"/>
      <c r="NGY98" s="1241"/>
      <c r="NGZ98" s="1241"/>
      <c r="NHA98" s="1241"/>
      <c r="NHB98" s="1241"/>
      <c r="NHC98" s="1241"/>
      <c r="NHD98" s="1241"/>
      <c r="NHE98" s="1241"/>
      <c r="NHF98" s="1241"/>
      <c r="NHG98" s="1241"/>
      <c r="NHH98" s="1241"/>
      <c r="NHI98" s="1241"/>
      <c r="NHJ98" s="1241"/>
      <c r="NHK98" s="1241"/>
      <c r="NHL98" s="1241"/>
      <c r="NHM98" s="1241"/>
      <c r="NHN98" s="1241"/>
      <c r="NHO98" s="1241"/>
      <c r="NHP98" s="1241"/>
      <c r="NHQ98" s="1241"/>
      <c r="NHR98" s="1241"/>
      <c r="NHS98" s="1241"/>
      <c r="NHT98" s="1241"/>
      <c r="NHU98" s="1241"/>
      <c r="NHV98" s="1241"/>
      <c r="NHW98" s="1241"/>
      <c r="NHX98" s="1241"/>
      <c r="NHY98" s="1241"/>
      <c r="NHZ98" s="1241"/>
      <c r="NIA98" s="1241"/>
      <c r="NIB98" s="1241"/>
      <c r="NIC98" s="1241"/>
      <c r="NID98" s="1241"/>
      <c r="NIE98" s="1241"/>
      <c r="NIF98" s="1241"/>
      <c r="NIG98" s="1241"/>
      <c r="NIH98" s="1241"/>
      <c r="NII98" s="1241"/>
      <c r="NIJ98" s="1241"/>
      <c r="NIK98" s="1241"/>
      <c r="NIL98" s="1241"/>
      <c r="NIM98" s="1241"/>
      <c r="NIN98" s="1241"/>
      <c r="NIO98" s="1241"/>
      <c r="NIP98" s="1241"/>
      <c r="NIQ98" s="1241"/>
      <c r="NIR98" s="1241"/>
      <c r="NIS98" s="1241"/>
      <c r="NIT98" s="1241"/>
      <c r="NIU98" s="1241"/>
      <c r="NIV98" s="1241"/>
      <c r="NIW98" s="1241"/>
      <c r="NIX98" s="1241"/>
      <c r="NIY98" s="1241"/>
      <c r="NIZ98" s="1241"/>
      <c r="NJA98" s="1241"/>
      <c r="NJB98" s="1241"/>
      <c r="NJC98" s="1241"/>
      <c r="NJD98" s="1241"/>
      <c r="NJE98" s="1241"/>
      <c r="NJF98" s="1241"/>
      <c r="NJG98" s="1241"/>
      <c r="NJH98" s="1241"/>
      <c r="NJI98" s="1241"/>
      <c r="NJJ98" s="1241"/>
      <c r="NJK98" s="1241"/>
      <c r="NJL98" s="1241"/>
      <c r="NJM98" s="1241"/>
      <c r="NJN98" s="1241"/>
      <c r="NJO98" s="1241"/>
      <c r="NJP98" s="1241"/>
      <c r="NJQ98" s="1241"/>
      <c r="NJR98" s="1241"/>
      <c r="NJS98" s="1241"/>
      <c r="NJT98" s="1241"/>
      <c r="NJU98" s="1241"/>
      <c r="NJV98" s="1241"/>
      <c r="NJW98" s="1241"/>
      <c r="NJX98" s="1241"/>
      <c r="NJY98" s="1241"/>
      <c r="NJZ98" s="1241"/>
      <c r="NKA98" s="1241"/>
      <c r="NKB98" s="1241"/>
      <c r="NKC98" s="1241"/>
      <c r="NKD98" s="1241"/>
      <c r="NKE98" s="1241"/>
      <c r="NKF98" s="1241"/>
      <c r="NKG98" s="1241"/>
      <c r="NKH98" s="1241"/>
      <c r="NKI98" s="1241"/>
      <c r="NKJ98" s="1241"/>
      <c r="NKK98" s="1241"/>
      <c r="NKL98" s="1241"/>
      <c r="NKM98" s="1241"/>
      <c r="NKN98" s="1241"/>
      <c r="NKO98" s="1241"/>
      <c r="NKP98" s="1241"/>
      <c r="NKQ98" s="1241"/>
      <c r="NKR98" s="1241"/>
      <c r="NKS98" s="1241"/>
      <c r="NKT98" s="1241"/>
      <c r="NKU98" s="1241"/>
      <c r="NKV98" s="1241"/>
      <c r="NKW98" s="1241"/>
      <c r="NKX98" s="1241"/>
      <c r="NKY98" s="1241"/>
      <c r="NKZ98" s="1241"/>
      <c r="NLA98" s="1241"/>
      <c r="NLB98" s="1241"/>
      <c r="NLC98" s="1241"/>
      <c r="NLD98" s="1241"/>
      <c r="NLE98" s="1241"/>
      <c r="NLF98" s="1241"/>
      <c r="NLG98" s="1241"/>
      <c r="NLH98" s="1241"/>
      <c r="NLI98" s="1241"/>
      <c r="NLJ98" s="1241"/>
      <c r="NLK98" s="1241"/>
      <c r="NLL98" s="1241"/>
      <c r="NLM98" s="1241"/>
      <c r="NLN98" s="1241"/>
      <c r="NLO98" s="1241"/>
      <c r="NLP98" s="1241"/>
      <c r="NLQ98" s="1241"/>
      <c r="NLR98" s="1241"/>
      <c r="NLS98" s="1241"/>
      <c r="NLT98" s="1241"/>
      <c r="NLU98" s="1241"/>
      <c r="NLV98" s="1241"/>
      <c r="NLW98" s="1241"/>
      <c r="NLX98" s="1241"/>
      <c r="NLY98" s="1241"/>
      <c r="NLZ98" s="1241"/>
      <c r="NMA98" s="1241"/>
      <c r="NMB98" s="1241"/>
      <c r="NMC98" s="1241"/>
      <c r="NMD98" s="1241"/>
      <c r="NME98" s="1241"/>
      <c r="NMF98" s="1241"/>
      <c r="NMG98" s="1241"/>
      <c r="NMH98" s="1241"/>
      <c r="NMI98" s="1241"/>
      <c r="NMJ98" s="1241"/>
      <c r="NMK98" s="1241"/>
      <c r="NML98" s="1241"/>
      <c r="NMM98" s="1241"/>
      <c r="NMN98" s="1241"/>
      <c r="NMO98" s="1241"/>
      <c r="NMP98" s="1241"/>
      <c r="NMQ98" s="1241"/>
      <c r="NMR98" s="1241"/>
      <c r="NMS98" s="1241"/>
      <c r="NMT98" s="1241"/>
      <c r="NMU98" s="1241"/>
      <c r="NMV98" s="1241"/>
      <c r="NMW98" s="1241"/>
      <c r="NMX98" s="1241"/>
      <c r="NMY98" s="1241"/>
      <c r="NMZ98" s="1241"/>
      <c r="NNA98" s="1241"/>
      <c r="NNB98" s="1241"/>
      <c r="NNC98" s="1241"/>
      <c r="NND98" s="1241"/>
      <c r="NNE98" s="1241"/>
      <c r="NNF98" s="1241"/>
      <c r="NNG98" s="1241"/>
      <c r="NNH98" s="1241"/>
      <c r="NNI98" s="1241"/>
      <c r="NNJ98" s="1241"/>
      <c r="NNK98" s="1241"/>
      <c r="NNL98" s="1241"/>
      <c r="NNM98" s="1241"/>
      <c r="NNN98" s="1241"/>
      <c r="NNO98" s="1241"/>
      <c r="NNP98" s="1241"/>
      <c r="NNQ98" s="1241"/>
      <c r="NNR98" s="1241"/>
      <c r="NNS98" s="1241"/>
      <c r="NNT98" s="1241"/>
      <c r="NNU98" s="1241"/>
      <c r="NNV98" s="1241"/>
      <c r="NNW98" s="1241"/>
      <c r="NNX98" s="1241"/>
      <c r="NNY98" s="1241"/>
      <c r="NNZ98" s="1241"/>
      <c r="NOA98" s="1241"/>
      <c r="NOB98" s="1241"/>
      <c r="NOC98" s="1241"/>
      <c r="NOD98" s="1241"/>
      <c r="NOE98" s="1241"/>
      <c r="NOF98" s="1241"/>
      <c r="NOG98" s="1241"/>
      <c r="NOH98" s="1241"/>
      <c r="NOI98" s="1241"/>
      <c r="NOJ98" s="1241"/>
      <c r="NOK98" s="1241"/>
      <c r="NOL98" s="1241"/>
      <c r="NOM98" s="1241"/>
      <c r="NON98" s="1241"/>
      <c r="NOO98" s="1241"/>
      <c r="NOP98" s="1241"/>
      <c r="NOQ98" s="1241"/>
      <c r="NOR98" s="1241"/>
      <c r="NOS98" s="1241"/>
      <c r="NOT98" s="1241"/>
      <c r="NOU98" s="1241"/>
      <c r="NOV98" s="1241"/>
      <c r="NOW98" s="1241"/>
      <c r="NOX98" s="1241"/>
      <c r="NOY98" s="1241"/>
      <c r="NOZ98" s="1241"/>
      <c r="NPA98" s="1241"/>
      <c r="NPB98" s="1241"/>
      <c r="NPC98" s="1241"/>
      <c r="NPD98" s="1241"/>
      <c r="NPE98" s="1241"/>
      <c r="NPF98" s="1241"/>
      <c r="NPG98" s="1241"/>
      <c r="NPH98" s="1241"/>
      <c r="NPI98" s="1241"/>
      <c r="NPJ98" s="1241"/>
      <c r="NPK98" s="1241"/>
      <c r="NPL98" s="1241"/>
      <c r="NPM98" s="1241"/>
      <c r="NPN98" s="1241"/>
      <c r="NPO98" s="1241"/>
      <c r="NPP98" s="1241"/>
      <c r="NPQ98" s="1241"/>
      <c r="NPR98" s="1241"/>
      <c r="NPS98" s="1241"/>
      <c r="NPT98" s="1241"/>
      <c r="NPU98" s="1241"/>
      <c r="NPV98" s="1241"/>
      <c r="NPW98" s="1241"/>
      <c r="NPX98" s="1241"/>
      <c r="NPY98" s="1241"/>
      <c r="NPZ98" s="1241"/>
      <c r="NQA98" s="1241"/>
      <c r="NQB98" s="1241"/>
      <c r="NQC98" s="1241"/>
      <c r="NQD98" s="1241"/>
      <c r="NQE98" s="1241"/>
      <c r="NQF98" s="1241"/>
      <c r="NQG98" s="1241"/>
      <c r="NQH98" s="1241"/>
      <c r="NQI98" s="1241"/>
      <c r="NQJ98" s="1241"/>
      <c r="NQK98" s="1241"/>
      <c r="NQL98" s="1241"/>
      <c r="NQM98" s="1241"/>
      <c r="NQN98" s="1241"/>
      <c r="NQO98" s="1241"/>
      <c r="NQP98" s="1241"/>
      <c r="NQQ98" s="1241"/>
      <c r="NQR98" s="1241"/>
      <c r="NQS98" s="1241"/>
      <c r="NQT98" s="1241"/>
      <c r="NQU98" s="1241"/>
      <c r="NQV98" s="1241"/>
      <c r="NQW98" s="1241"/>
      <c r="NQX98" s="1241"/>
      <c r="NQY98" s="1241"/>
      <c r="NQZ98" s="1241"/>
      <c r="NRA98" s="1241"/>
      <c r="NRB98" s="1241"/>
      <c r="NRC98" s="1241"/>
      <c r="NRD98" s="1241"/>
      <c r="NRE98" s="1241"/>
      <c r="NRF98" s="1241"/>
      <c r="NRG98" s="1241"/>
      <c r="NRH98" s="1241"/>
      <c r="NRI98" s="1241"/>
      <c r="NRJ98" s="1241"/>
      <c r="NRK98" s="1241"/>
      <c r="NRL98" s="1241"/>
      <c r="NRM98" s="1241"/>
      <c r="NRN98" s="1241"/>
      <c r="NRO98" s="1241"/>
      <c r="NRP98" s="1241"/>
      <c r="NRQ98" s="1241"/>
      <c r="NRR98" s="1241"/>
      <c r="NRS98" s="1241"/>
      <c r="NRT98" s="1241"/>
      <c r="NRU98" s="1241"/>
      <c r="NRV98" s="1241"/>
      <c r="NRW98" s="1241"/>
      <c r="NRX98" s="1241"/>
      <c r="NRY98" s="1241"/>
      <c r="NRZ98" s="1241"/>
      <c r="NSA98" s="1241"/>
      <c r="NSB98" s="1241"/>
      <c r="NSC98" s="1241"/>
      <c r="NSD98" s="1241"/>
      <c r="NSE98" s="1241"/>
      <c r="NSF98" s="1241"/>
      <c r="NSG98" s="1241"/>
      <c r="NSH98" s="1241"/>
      <c r="NSI98" s="1241"/>
      <c r="NSJ98" s="1241"/>
      <c r="NSK98" s="1241"/>
      <c r="NSL98" s="1241"/>
      <c r="NSM98" s="1241"/>
      <c r="NSN98" s="1241"/>
      <c r="NSO98" s="1241"/>
      <c r="NSP98" s="1241"/>
      <c r="NSQ98" s="1241"/>
      <c r="NSR98" s="1241"/>
      <c r="NSS98" s="1241"/>
      <c r="NST98" s="1241"/>
      <c r="NSU98" s="1241"/>
      <c r="NSV98" s="1241"/>
      <c r="NSW98" s="1241"/>
      <c r="NSX98" s="1241"/>
      <c r="NSY98" s="1241"/>
      <c r="NSZ98" s="1241"/>
      <c r="NTA98" s="1241"/>
      <c r="NTB98" s="1241"/>
      <c r="NTC98" s="1241"/>
      <c r="NTD98" s="1241"/>
      <c r="NTE98" s="1241"/>
      <c r="NTF98" s="1241"/>
      <c r="NTG98" s="1241"/>
      <c r="NTH98" s="1241"/>
      <c r="NTI98" s="1241"/>
      <c r="NTJ98" s="1241"/>
      <c r="NTK98" s="1241"/>
      <c r="NTL98" s="1241"/>
      <c r="NTM98" s="1241"/>
      <c r="NTN98" s="1241"/>
      <c r="NTO98" s="1241"/>
      <c r="NTP98" s="1241"/>
      <c r="NTQ98" s="1241"/>
      <c r="NTR98" s="1241"/>
      <c r="NTS98" s="1241"/>
      <c r="NTT98" s="1241"/>
      <c r="NTU98" s="1241"/>
      <c r="NTV98" s="1241"/>
      <c r="NTW98" s="1241"/>
      <c r="NTX98" s="1241"/>
      <c r="NTY98" s="1241"/>
      <c r="NTZ98" s="1241"/>
      <c r="NUA98" s="1241"/>
      <c r="NUB98" s="1241"/>
      <c r="NUC98" s="1241"/>
      <c r="NUD98" s="1241"/>
      <c r="NUE98" s="1241"/>
      <c r="NUF98" s="1241"/>
      <c r="NUG98" s="1241"/>
      <c r="NUH98" s="1241"/>
      <c r="NUI98" s="1241"/>
      <c r="NUJ98" s="1241"/>
      <c r="NUK98" s="1241"/>
      <c r="NUL98" s="1241"/>
      <c r="NUM98" s="1241"/>
      <c r="NUN98" s="1241"/>
      <c r="NUO98" s="1241"/>
      <c r="NUP98" s="1241"/>
      <c r="NUQ98" s="1241"/>
      <c r="NUR98" s="1241"/>
      <c r="NUS98" s="1241"/>
      <c r="NUT98" s="1241"/>
      <c r="NUU98" s="1241"/>
      <c r="NUV98" s="1241"/>
      <c r="NUW98" s="1241"/>
      <c r="NUX98" s="1241"/>
      <c r="NUY98" s="1241"/>
      <c r="NUZ98" s="1241"/>
      <c r="NVA98" s="1241"/>
      <c r="NVB98" s="1241"/>
      <c r="NVC98" s="1241"/>
      <c r="NVD98" s="1241"/>
      <c r="NVE98" s="1241"/>
      <c r="NVF98" s="1241"/>
      <c r="NVG98" s="1241"/>
      <c r="NVH98" s="1241"/>
      <c r="NVI98" s="1241"/>
      <c r="NVJ98" s="1241"/>
      <c r="NVK98" s="1241"/>
      <c r="NVL98" s="1241"/>
      <c r="NVM98" s="1241"/>
      <c r="NVN98" s="1241"/>
      <c r="NVO98" s="1241"/>
      <c r="NVP98" s="1241"/>
      <c r="NVQ98" s="1241"/>
      <c r="NVR98" s="1241"/>
      <c r="NVS98" s="1241"/>
      <c r="NVT98" s="1241"/>
      <c r="NVU98" s="1241"/>
      <c r="NVV98" s="1241"/>
      <c r="NVW98" s="1241"/>
      <c r="NVX98" s="1241"/>
      <c r="NVY98" s="1241"/>
      <c r="NVZ98" s="1241"/>
      <c r="NWA98" s="1241"/>
      <c r="NWB98" s="1241"/>
      <c r="NWC98" s="1241"/>
      <c r="NWD98" s="1241"/>
      <c r="NWE98" s="1241"/>
      <c r="NWF98" s="1241"/>
      <c r="NWG98" s="1241"/>
      <c r="NWH98" s="1241"/>
      <c r="NWI98" s="1241"/>
      <c r="NWJ98" s="1241"/>
      <c r="NWK98" s="1241"/>
      <c r="NWL98" s="1241"/>
      <c r="NWM98" s="1241"/>
      <c r="NWN98" s="1241"/>
      <c r="NWO98" s="1241"/>
      <c r="NWP98" s="1241"/>
      <c r="NWQ98" s="1241"/>
      <c r="NWR98" s="1241"/>
      <c r="NWS98" s="1241"/>
      <c r="NWT98" s="1241"/>
      <c r="NWU98" s="1241"/>
      <c r="NWV98" s="1241"/>
      <c r="NWW98" s="1241"/>
      <c r="NWX98" s="1241"/>
      <c r="NWY98" s="1241"/>
      <c r="NWZ98" s="1241"/>
      <c r="NXA98" s="1241"/>
      <c r="NXB98" s="1241"/>
      <c r="NXC98" s="1241"/>
      <c r="NXD98" s="1241"/>
      <c r="NXE98" s="1241"/>
      <c r="NXF98" s="1241"/>
      <c r="NXG98" s="1241"/>
      <c r="NXH98" s="1241"/>
      <c r="NXI98" s="1241"/>
      <c r="NXJ98" s="1241"/>
      <c r="NXK98" s="1241"/>
      <c r="NXL98" s="1241"/>
      <c r="NXM98" s="1241"/>
      <c r="NXN98" s="1241"/>
      <c r="NXO98" s="1241"/>
      <c r="NXP98" s="1241"/>
      <c r="NXQ98" s="1241"/>
      <c r="NXR98" s="1241"/>
      <c r="NXS98" s="1241"/>
      <c r="NXT98" s="1241"/>
      <c r="NXU98" s="1241"/>
      <c r="NXV98" s="1241"/>
      <c r="NXW98" s="1241"/>
      <c r="NXX98" s="1241"/>
      <c r="NXY98" s="1241"/>
      <c r="NXZ98" s="1241"/>
      <c r="NYA98" s="1241"/>
      <c r="NYB98" s="1241"/>
      <c r="NYC98" s="1241"/>
      <c r="NYD98" s="1241"/>
      <c r="NYE98" s="1241"/>
      <c r="NYF98" s="1241"/>
      <c r="NYG98" s="1241"/>
      <c r="NYH98" s="1241"/>
      <c r="NYI98" s="1241"/>
      <c r="NYJ98" s="1241"/>
      <c r="NYK98" s="1241"/>
      <c r="NYL98" s="1241"/>
      <c r="NYM98" s="1241"/>
      <c r="NYN98" s="1241"/>
      <c r="NYO98" s="1241"/>
      <c r="NYP98" s="1241"/>
      <c r="NYQ98" s="1241"/>
      <c r="NYR98" s="1241"/>
      <c r="NYS98" s="1241"/>
      <c r="NYT98" s="1241"/>
      <c r="NYU98" s="1241"/>
      <c r="NYV98" s="1241"/>
      <c r="NYW98" s="1241"/>
      <c r="NYX98" s="1241"/>
      <c r="NYY98" s="1241"/>
      <c r="NYZ98" s="1241"/>
      <c r="NZA98" s="1241"/>
      <c r="NZB98" s="1241"/>
      <c r="NZC98" s="1241"/>
      <c r="NZD98" s="1241"/>
      <c r="NZE98" s="1241"/>
      <c r="NZF98" s="1241"/>
      <c r="NZG98" s="1241"/>
      <c r="NZH98" s="1241"/>
      <c r="NZI98" s="1241"/>
      <c r="NZJ98" s="1241"/>
      <c r="NZK98" s="1241"/>
      <c r="NZL98" s="1241"/>
      <c r="NZM98" s="1241"/>
      <c r="NZN98" s="1241"/>
      <c r="NZO98" s="1241"/>
      <c r="NZP98" s="1241"/>
      <c r="NZQ98" s="1241"/>
      <c r="NZR98" s="1241"/>
      <c r="NZS98" s="1241"/>
      <c r="NZT98" s="1241"/>
      <c r="NZU98" s="1241"/>
      <c r="NZV98" s="1241"/>
      <c r="NZW98" s="1241"/>
      <c r="NZX98" s="1241"/>
      <c r="NZY98" s="1241"/>
      <c r="NZZ98" s="1241"/>
      <c r="OAA98" s="1241"/>
      <c r="OAB98" s="1241"/>
      <c r="OAC98" s="1241"/>
      <c r="OAD98" s="1241"/>
      <c r="OAE98" s="1241"/>
      <c r="OAF98" s="1241"/>
      <c r="OAG98" s="1241"/>
      <c r="OAH98" s="1241"/>
      <c r="OAI98" s="1241"/>
      <c r="OAJ98" s="1241"/>
      <c r="OAK98" s="1241"/>
      <c r="OAL98" s="1241"/>
      <c r="OAM98" s="1241"/>
      <c r="OAN98" s="1241"/>
      <c r="OAO98" s="1241"/>
      <c r="OAP98" s="1241"/>
      <c r="OAQ98" s="1241"/>
      <c r="OAR98" s="1241"/>
      <c r="OAS98" s="1241"/>
      <c r="OAT98" s="1241"/>
      <c r="OAU98" s="1241"/>
      <c r="OAV98" s="1241"/>
      <c r="OAW98" s="1241"/>
      <c r="OAX98" s="1241"/>
      <c r="OAY98" s="1241"/>
      <c r="OAZ98" s="1241"/>
      <c r="OBA98" s="1241"/>
      <c r="OBB98" s="1241"/>
      <c r="OBC98" s="1241"/>
      <c r="OBD98" s="1241"/>
      <c r="OBE98" s="1241"/>
      <c r="OBF98" s="1241"/>
      <c r="OBG98" s="1241"/>
      <c r="OBH98" s="1241"/>
      <c r="OBI98" s="1241"/>
      <c r="OBJ98" s="1241"/>
      <c r="OBK98" s="1241"/>
      <c r="OBL98" s="1241"/>
      <c r="OBM98" s="1241"/>
      <c r="OBN98" s="1241"/>
      <c r="OBO98" s="1241"/>
      <c r="OBP98" s="1241"/>
      <c r="OBQ98" s="1241"/>
      <c r="OBR98" s="1241"/>
      <c r="OBS98" s="1241"/>
      <c r="OBT98" s="1241"/>
      <c r="OBU98" s="1241"/>
      <c r="OBV98" s="1241"/>
      <c r="OBW98" s="1241"/>
      <c r="OBX98" s="1241"/>
      <c r="OBY98" s="1241"/>
      <c r="OBZ98" s="1241"/>
      <c r="OCA98" s="1241"/>
      <c r="OCB98" s="1241"/>
      <c r="OCC98" s="1241"/>
      <c r="OCD98" s="1241"/>
      <c r="OCE98" s="1241"/>
      <c r="OCF98" s="1241"/>
      <c r="OCG98" s="1241"/>
      <c r="OCH98" s="1241"/>
      <c r="OCI98" s="1241"/>
      <c r="OCJ98" s="1241"/>
      <c r="OCK98" s="1241"/>
      <c r="OCL98" s="1241"/>
      <c r="OCM98" s="1241"/>
      <c r="OCN98" s="1241"/>
      <c r="OCO98" s="1241"/>
      <c r="OCP98" s="1241"/>
      <c r="OCQ98" s="1241"/>
      <c r="OCR98" s="1241"/>
      <c r="OCS98" s="1241"/>
      <c r="OCT98" s="1241"/>
      <c r="OCU98" s="1241"/>
      <c r="OCV98" s="1241"/>
      <c r="OCW98" s="1241"/>
      <c r="OCX98" s="1241"/>
      <c r="OCY98" s="1241"/>
      <c r="OCZ98" s="1241"/>
      <c r="ODA98" s="1241"/>
      <c r="ODB98" s="1241"/>
      <c r="ODC98" s="1241"/>
      <c r="ODD98" s="1241"/>
      <c r="ODE98" s="1241"/>
      <c r="ODF98" s="1241"/>
      <c r="ODG98" s="1241"/>
      <c r="ODH98" s="1241"/>
      <c r="ODI98" s="1241"/>
      <c r="ODJ98" s="1241"/>
      <c r="ODK98" s="1241"/>
      <c r="ODL98" s="1241"/>
      <c r="ODM98" s="1241"/>
      <c r="ODN98" s="1241"/>
      <c r="ODO98" s="1241"/>
      <c r="ODP98" s="1241"/>
      <c r="ODQ98" s="1241"/>
      <c r="ODR98" s="1241"/>
      <c r="ODS98" s="1241"/>
      <c r="ODT98" s="1241"/>
      <c r="ODU98" s="1241"/>
      <c r="ODV98" s="1241"/>
      <c r="ODW98" s="1241"/>
      <c r="ODX98" s="1241"/>
      <c r="ODY98" s="1241"/>
      <c r="ODZ98" s="1241"/>
      <c r="OEA98" s="1241"/>
      <c r="OEB98" s="1241"/>
      <c r="OEC98" s="1241"/>
      <c r="OED98" s="1241"/>
      <c r="OEE98" s="1241"/>
      <c r="OEF98" s="1241"/>
      <c r="OEG98" s="1241"/>
      <c r="OEH98" s="1241"/>
      <c r="OEI98" s="1241"/>
      <c r="OEJ98" s="1241"/>
      <c r="OEK98" s="1241"/>
      <c r="OEL98" s="1241"/>
      <c r="OEM98" s="1241"/>
      <c r="OEN98" s="1241"/>
      <c r="OEO98" s="1241"/>
      <c r="OEP98" s="1241"/>
      <c r="OEQ98" s="1241"/>
      <c r="OER98" s="1241"/>
      <c r="OES98" s="1241"/>
      <c r="OET98" s="1241"/>
      <c r="OEU98" s="1241"/>
      <c r="OEV98" s="1241"/>
      <c r="OEW98" s="1241"/>
      <c r="OEX98" s="1241"/>
      <c r="OEY98" s="1241"/>
      <c r="OEZ98" s="1241"/>
      <c r="OFA98" s="1241"/>
      <c r="OFB98" s="1241"/>
      <c r="OFC98" s="1241"/>
      <c r="OFD98" s="1241"/>
      <c r="OFE98" s="1241"/>
      <c r="OFF98" s="1241"/>
      <c r="OFG98" s="1241"/>
      <c r="OFH98" s="1241"/>
      <c r="OFI98" s="1241"/>
      <c r="OFJ98" s="1241"/>
      <c r="OFK98" s="1241"/>
      <c r="OFL98" s="1241"/>
      <c r="OFM98" s="1241"/>
      <c r="OFN98" s="1241"/>
      <c r="OFO98" s="1241"/>
      <c r="OFP98" s="1241"/>
      <c r="OFQ98" s="1241"/>
      <c r="OFR98" s="1241"/>
      <c r="OFS98" s="1241"/>
      <c r="OFT98" s="1241"/>
      <c r="OFU98" s="1241"/>
      <c r="OFV98" s="1241"/>
      <c r="OFW98" s="1241"/>
      <c r="OFX98" s="1241"/>
      <c r="OFY98" s="1241"/>
      <c r="OFZ98" s="1241"/>
      <c r="OGA98" s="1241"/>
      <c r="OGB98" s="1241"/>
      <c r="OGC98" s="1241"/>
      <c r="OGD98" s="1241"/>
      <c r="OGE98" s="1241"/>
      <c r="OGF98" s="1241"/>
      <c r="OGG98" s="1241"/>
      <c r="OGH98" s="1241"/>
      <c r="OGI98" s="1241"/>
      <c r="OGJ98" s="1241"/>
      <c r="OGK98" s="1241"/>
      <c r="OGL98" s="1241"/>
      <c r="OGM98" s="1241"/>
      <c r="OGN98" s="1241"/>
      <c r="OGO98" s="1241"/>
      <c r="OGP98" s="1241"/>
      <c r="OGQ98" s="1241"/>
      <c r="OGR98" s="1241"/>
      <c r="OGS98" s="1241"/>
      <c r="OGT98" s="1241"/>
      <c r="OGU98" s="1241"/>
      <c r="OGV98" s="1241"/>
      <c r="OGW98" s="1241"/>
      <c r="OGX98" s="1241"/>
      <c r="OGY98" s="1241"/>
      <c r="OGZ98" s="1241"/>
      <c r="OHA98" s="1241"/>
      <c r="OHB98" s="1241"/>
      <c r="OHC98" s="1241"/>
      <c r="OHD98" s="1241"/>
      <c r="OHE98" s="1241"/>
      <c r="OHF98" s="1241"/>
      <c r="OHG98" s="1241"/>
      <c r="OHH98" s="1241"/>
      <c r="OHI98" s="1241"/>
      <c r="OHJ98" s="1241"/>
      <c r="OHK98" s="1241"/>
      <c r="OHL98" s="1241"/>
      <c r="OHM98" s="1241"/>
      <c r="OHN98" s="1241"/>
      <c r="OHO98" s="1241"/>
      <c r="OHP98" s="1241"/>
      <c r="OHQ98" s="1241"/>
      <c r="OHR98" s="1241"/>
      <c r="OHS98" s="1241"/>
      <c r="OHT98" s="1241"/>
      <c r="OHU98" s="1241"/>
      <c r="OHV98" s="1241"/>
      <c r="OHW98" s="1241"/>
      <c r="OHX98" s="1241"/>
      <c r="OHY98" s="1241"/>
      <c r="OHZ98" s="1241"/>
      <c r="OIA98" s="1241"/>
      <c r="OIB98" s="1241"/>
      <c r="OIC98" s="1241"/>
      <c r="OID98" s="1241"/>
      <c r="OIE98" s="1241"/>
      <c r="OIF98" s="1241"/>
      <c r="OIG98" s="1241"/>
      <c r="OIH98" s="1241"/>
      <c r="OII98" s="1241"/>
      <c r="OIJ98" s="1241"/>
      <c r="OIK98" s="1241"/>
      <c r="OIL98" s="1241"/>
      <c r="OIM98" s="1241"/>
      <c r="OIN98" s="1241"/>
      <c r="OIO98" s="1241"/>
      <c r="OIP98" s="1241"/>
      <c r="OIQ98" s="1241"/>
      <c r="OIR98" s="1241"/>
      <c r="OIS98" s="1241"/>
      <c r="OIT98" s="1241"/>
      <c r="OIU98" s="1241"/>
      <c r="OIV98" s="1241"/>
      <c r="OIW98" s="1241"/>
      <c r="OIX98" s="1241"/>
      <c r="OIY98" s="1241"/>
      <c r="OIZ98" s="1241"/>
      <c r="OJA98" s="1241"/>
      <c r="OJB98" s="1241"/>
      <c r="OJC98" s="1241"/>
      <c r="OJD98" s="1241"/>
      <c r="OJE98" s="1241"/>
      <c r="OJF98" s="1241"/>
      <c r="OJG98" s="1241"/>
      <c r="OJH98" s="1241"/>
      <c r="OJI98" s="1241"/>
      <c r="OJJ98" s="1241"/>
      <c r="OJK98" s="1241"/>
      <c r="OJL98" s="1241"/>
      <c r="OJM98" s="1241"/>
      <c r="OJN98" s="1241"/>
      <c r="OJO98" s="1241"/>
      <c r="OJP98" s="1241"/>
      <c r="OJQ98" s="1241"/>
      <c r="OJR98" s="1241"/>
      <c r="OJS98" s="1241"/>
      <c r="OJT98" s="1241"/>
      <c r="OJU98" s="1241"/>
      <c r="OJV98" s="1241"/>
      <c r="OJW98" s="1241"/>
      <c r="OJX98" s="1241"/>
      <c r="OJY98" s="1241"/>
      <c r="OJZ98" s="1241"/>
      <c r="OKA98" s="1241"/>
      <c r="OKB98" s="1241"/>
      <c r="OKC98" s="1241"/>
      <c r="OKD98" s="1241"/>
      <c r="OKE98" s="1241"/>
      <c r="OKF98" s="1241"/>
      <c r="OKG98" s="1241"/>
      <c r="OKH98" s="1241"/>
      <c r="OKI98" s="1241"/>
      <c r="OKJ98" s="1241"/>
      <c r="OKK98" s="1241"/>
      <c r="OKL98" s="1241"/>
      <c r="OKM98" s="1241"/>
      <c r="OKN98" s="1241"/>
      <c r="OKO98" s="1241"/>
      <c r="OKP98" s="1241"/>
      <c r="OKQ98" s="1241"/>
      <c r="OKR98" s="1241"/>
      <c r="OKS98" s="1241"/>
      <c r="OKT98" s="1241"/>
      <c r="OKU98" s="1241"/>
      <c r="OKV98" s="1241"/>
      <c r="OKW98" s="1241"/>
      <c r="OKX98" s="1241"/>
      <c r="OKY98" s="1241"/>
      <c r="OKZ98" s="1241"/>
      <c r="OLA98" s="1241"/>
      <c r="OLB98" s="1241"/>
      <c r="OLC98" s="1241"/>
      <c r="OLD98" s="1241"/>
      <c r="OLE98" s="1241"/>
      <c r="OLF98" s="1241"/>
      <c r="OLG98" s="1241"/>
      <c r="OLH98" s="1241"/>
      <c r="OLI98" s="1241"/>
      <c r="OLJ98" s="1241"/>
      <c r="OLK98" s="1241"/>
      <c r="OLL98" s="1241"/>
      <c r="OLM98" s="1241"/>
      <c r="OLN98" s="1241"/>
      <c r="OLO98" s="1241"/>
      <c r="OLP98" s="1241"/>
      <c r="OLQ98" s="1241"/>
      <c r="OLR98" s="1241"/>
      <c r="OLS98" s="1241"/>
      <c r="OLT98" s="1241"/>
      <c r="OLU98" s="1241"/>
      <c r="OLV98" s="1241"/>
      <c r="OLW98" s="1241"/>
      <c r="OLX98" s="1241"/>
      <c r="OLY98" s="1241"/>
      <c r="OLZ98" s="1241"/>
      <c r="OMA98" s="1241"/>
      <c r="OMB98" s="1241"/>
      <c r="OMC98" s="1241"/>
      <c r="OMD98" s="1241"/>
      <c r="OME98" s="1241"/>
      <c r="OMF98" s="1241"/>
      <c r="OMG98" s="1241"/>
      <c r="OMH98" s="1241"/>
      <c r="OMI98" s="1241"/>
      <c r="OMJ98" s="1241"/>
      <c r="OMK98" s="1241"/>
      <c r="OML98" s="1241"/>
      <c r="OMM98" s="1241"/>
      <c r="OMN98" s="1241"/>
      <c r="OMO98" s="1241"/>
      <c r="OMP98" s="1241"/>
      <c r="OMQ98" s="1241"/>
      <c r="OMR98" s="1241"/>
      <c r="OMS98" s="1241"/>
      <c r="OMT98" s="1241"/>
      <c r="OMU98" s="1241"/>
      <c r="OMV98" s="1241"/>
      <c r="OMW98" s="1241"/>
      <c r="OMX98" s="1241"/>
      <c r="OMY98" s="1241"/>
      <c r="OMZ98" s="1241"/>
      <c r="ONA98" s="1241"/>
      <c r="ONB98" s="1241"/>
      <c r="ONC98" s="1241"/>
      <c r="OND98" s="1241"/>
      <c r="ONE98" s="1241"/>
      <c r="ONF98" s="1241"/>
      <c r="ONG98" s="1241"/>
      <c r="ONH98" s="1241"/>
      <c r="ONI98" s="1241"/>
      <c r="ONJ98" s="1241"/>
      <c r="ONK98" s="1241"/>
      <c r="ONL98" s="1241"/>
      <c r="ONM98" s="1241"/>
      <c r="ONN98" s="1241"/>
      <c r="ONO98" s="1241"/>
      <c r="ONP98" s="1241"/>
      <c r="ONQ98" s="1241"/>
      <c r="ONR98" s="1241"/>
      <c r="ONS98" s="1241"/>
      <c r="ONT98" s="1241"/>
      <c r="ONU98" s="1241"/>
      <c r="ONV98" s="1241"/>
      <c r="ONW98" s="1241"/>
      <c r="ONX98" s="1241"/>
      <c r="ONY98" s="1241"/>
      <c r="ONZ98" s="1241"/>
      <c r="OOA98" s="1241"/>
      <c r="OOB98" s="1241"/>
      <c r="OOC98" s="1241"/>
      <c r="OOD98" s="1241"/>
      <c r="OOE98" s="1241"/>
      <c r="OOF98" s="1241"/>
      <c r="OOG98" s="1241"/>
      <c r="OOH98" s="1241"/>
      <c r="OOI98" s="1241"/>
      <c r="OOJ98" s="1241"/>
      <c r="OOK98" s="1241"/>
      <c r="OOL98" s="1241"/>
      <c r="OOM98" s="1241"/>
      <c r="OON98" s="1241"/>
      <c r="OOO98" s="1241"/>
      <c r="OOP98" s="1241"/>
      <c r="OOQ98" s="1241"/>
      <c r="OOR98" s="1241"/>
      <c r="OOS98" s="1241"/>
      <c r="OOT98" s="1241"/>
      <c r="OOU98" s="1241"/>
      <c r="OOV98" s="1241"/>
      <c r="OOW98" s="1241"/>
      <c r="OOX98" s="1241"/>
      <c r="OOY98" s="1241"/>
      <c r="OOZ98" s="1241"/>
      <c r="OPA98" s="1241"/>
      <c r="OPB98" s="1241"/>
      <c r="OPC98" s="1241"/>
      <c r="OPD98" s="1241"/>
      <c r="OPE98" s="1241"/>
      <c r="OPF98" s="1241"/>
      <c r="OPG98" s="1241"/>
      <c r="OPH98" s="1241"/>
      <c r="OPI98" s="1241"/>
      <c r="OPJ98" s="1241"/>
      <c r="OPK98" s="1241"/>
      <c r="OPL98" s="1241"/>
      <c r="OPM98" s="1241"/>
      <c r="OPN98" s="1241"/>
      <c r="OPO98" s="1241"/>
      <c r="OPP98" s="1241"/>
      <c r="OPQ98" s="1241"/>
      <c r="OPR98" s="1241"/>
      <c r="OPS98" s="1241"/>
      <c r="OPT98" s="1241"/>
      <c r="OPU98" s="1241"/>
      <c r="OPV98" s="1241"/>
      <c r="OPW98" s="1241"/>
      <c r="OPX98" s="1241"/>
      <c r="OPY98" s="1241"/>
      <c r="OPZ98" s="1241"/>
      <c r="OQA98" s="1241"/>
      <c r="OQB98" s="1241"/>
      <c r="OQC98" s="1241"/>
      <c r="OQD98" s="1241"/>
      <c r="OQE98" s="1241"/>
      <c r="OQF98" s="1241"/>
      <c r="OQG98" s="1241"/>
      <c r="OQH98" s="1241"/>
      <c r="OQI98" s="1241"/>
      <c r="OQJ98" s="1241"/>
      <c r="OQK98" s="1241"/>
      <c r="OQL98" s="1241"/>
      <c r="OQM98" s="1241"/>
      <c r="OQN98" s="1241"/>
      <c r="OQO98" s="1241"/>
      <c r="OQP98" s="1241"/>
      <c r="OQQ98" s="1241"/>
      <c r="OQR98" s="1241"/>
      <c r="OQS98" s="1241"/>
      <c r="OQT98" s="1241"/>
      <c r="OQU98" s="1241"/>
      <c r="OQV98" s="1241"/>
      <c r="OQW98" s="1241"/>
      <c r="OQX98" s="1241"/>
      <c r="OQY98" s="1241"/>
      <c r="OQZ98" s="1241"/>
      <c r="ORA98" s="1241"/>
      <c r="ORB98" s="1241"/>
      <c r="ORC98" s="1241"/>
      <c r="ORD98" s="1241"/>
      <c r="ORE98" s="1241"/>
      <c r="ORF98" s="1241"/>
      <c r="ORG98" s="1241"/>
      <c r="ORH98" s="1241"/>
      <c r="ORI98" s="1241"/>
      <c r="ORJ98" s="1241"/>
      <c r="ORK98" s="1241"/>
      <c r="ORL98" s="1241"/>
      <c r="ORM98" s="1241"/>
      <c r="ORN98" s="1241"/>
      <c r="ORO98" s="1241"/>
      <c r="ORP98" s="1241"/>
      <c r="ORQ98" s="1241"/>
      <c r="ORR98" s="1241"/>
      <c r="ORS98" s="1241"/>
      <c r="ORT98" s="1241"/>
      <c r="ORU98" s="1241"/>
      <c r="ORV98" s="1241"/>
      <c r="ORW98" s="1241"/>
      <c r="ORX98" s="1241"/>
      <c r="ORY98" s="1241"/>
      <c r="ORZ98" s="1241"/>
      <c r="OSA98" s="1241"/>
      <c r="OSB98" s="1241"/>
      <c r="OSC98" s="1241"/>
      <c r="OSD98" s="1241"/>
      <c r="OSE98" s="1241"/>
      <c r="OSF98" s="1241"/>
      <c r="OSG98" s="1241"/>
      <c r="OSH98" s="1241"/>
      <c r="OSI98" s="1241"/>
      <c r="OSJ98" s="1241"/>
      <c r="OSK98" s="1241"/>
      <c r="OSL98" s="1241"/>
      <c r="OSM98" s="1241"/>
      <c r="OSN98" s="1241"/>
      <c r="OSO98" s="1241"/>
      <c r="OSP98" s="1241"/>
      <c r="OSQ98" s="1241"/>
      <c r="OSR98" s="1241"/>
      <c r="OSS98" s="1241"/>
      <c r="OST98" s="1241"/>
      <c r="OSU98" s="1241"/>
      <c r="OSV98" s="1241"/>
      <c r="OSW98" s="1241"/>
      <c r="OSX98" s="1241"/>
      <c r="OSY98" s="1241"/>
      <c r="OSZ98" s="1241"/>
      <c r="OTA98" s="1241"/>
      <c r="OTB98" s="1241"/>
      <c r="OTC98" s="1241"/>
      <c r="OTD98" s="1241"/>
      <c r="OTE98" s="1241"/>
      <c r="OTF98" s="1241"/>
      <c r="OTG98" s="1241"/>
      <c r="OTH98" s="1241"/>
      <c r="OTI98" s="1241"/>
      <c r="OTJ98" s="1241"/>
      <c r="OTK98" s="1241"/>
      <c r="OTL98" s="1241"/>
      <c r="OTM98" s="1241"/>
      <c r="OTN98" s="1241"/>
      <c r="OTO98" s="1241"/>
      <c r="OTP98" s="1241"/>
      <c r="OTQ98" s="1241"/>
      <c r="OTR98" s="1241"/>
      <c r="OTS98" s="1241"/>
      <c r="OTT98" s="1241"/>
      <c r="OTU98" s="1241"/>
      <c r="OTV98" s="1241"/>
      <c r="OTW98" s="1241"/>
      <c r="OTX98" s="1241"/>
      <c r="OTY98" s="1241"/>
      <c r="OTZ98" s="1241"/>
      <c r="OUA98" s="1241"/>
      <c r="OUB98" s="1241"/>
      <c r="OUC98" s="1241"/>
      <c r="OUD98" s="1241"/>
      <c r="OUE98" s="1241"/>
      <c r="OUF98" s="1241"/>
      <c r="OUG98" s="1241"/>
      <c r="OUH98" s="1241"/>
      <c r="OUI98" s="1241"/>
      <c r="OUJ98" s="1241"/>
      <c r="OUK98" s="1241"/>
      <c r="OUL98" s="1241"/>
      <c r="OUM98" s="1241"/>
      <c r="OUN98" s="1241"/>
      <c r="OUO98" s="1241"/>
      <c r="OUP98" s="1241"/>
      <c r="OUQ98" s="1241"/>
      <c r="OUR98" s="1241"/>
      <c r="OUS98" s="1241"/>
      <c r="OUT98" s="1241"/>
      <c r="OUU98" s="1241"/>
      <c r="OUV98" s="1241"/>
      <c r="OUW98" s="1241"/>
      <c r="OUX98" s="1241"/>
      <c r="OUY98" s="1241"/>
      <c r="OUZ98" s="1241"/>
      <c r="OVA98" s="1241"/>
      <c r="OVB98" s="1241"/>
      <c r="OVC98" s="1241"/>
      <c r="OVD98" s="1241"/>
      <c r="OVE98" s="1241"/>
      <c r="OVF98" s="1241"/>
      <c r="OVG98" s="1241"/>
      <c r="OVH98" s="1241"/>
      <c r="OVI98" s="1241"/>
      <c r="OVJ98" s="1241"/>
      <c r="OVK98" s="1241"/>
      <c r="OVL98" s="1241"/>
      <c r="OVM98" s="1241"/>
      <c r="OVN98" s="1241"/>
      <c r="OVO98" s="1241"/>
      <c r="OVP98" s="1241"/>
      <c r="OVQ98" s="1241"/>
      <c r="OVR98" s="1241"/>
      <c r="OVS98" s="1241"/>
      <c r="OVT98" s="1241"/>
      <c r="OVU98" s="1241"/>
      <c r="OVV98" s="1241"/>
      <c r="OVW98" s="1241"/>
      <c r="OVX98" s="1241"/>
      <c r="OVY98" s="1241"/>
      <c r="OVZ98" s="1241"/>
      <c r="OWA98" s="1241"/>
      <c r="OWB98" s="1241"/>
      <c r="OWC98" s="1241"/>
      <c r="OWD98" s="1241"/>
      <c r="OWE98" s="1241"/>
      <c r="OWF98" s="1241"/>
      <c r="OWG98" s="1241"/>
      <c r="OWH98" s="1241"/>
      <c r="OWI98" s="1241"/>
      <c r="OWJ98" s="1241"/>
      <c r="OWK98" s="1241"/>
      <c r="OWL98" s="1241"/>
      <c r="OWM98" s="1241"/>
      <c r="OWN98" s="1241"/>
      <c r="OWO98" s="1241"/>
      <c r="OWP98" s="1241"/>
      <c r="OWQ98" s="1241"/>
      <c r="OWR98" s="1241"/>
      <c r="OWS98" s="1241"/>
      <c r="OWT98" s="1241"/>
      <c r="OWU98" s="1241"/>
      <c r="OWV98" s="1241"/>
      <c r="OWW98" s="1241"/>
      <c r="OWX98" s="1241"/>
      <c r="OWY98" s="1241"/>
      <c r="OWZ98" s="1241"/>
      <c r="OXA98" s="1241"/>
      <c r="OXB98" s="1241"/>
      <c r="OXC98" s="1241"/>
      <c r="OXD98" s="1241"/>
      <c r="OXE98" s="1241"/>
      <c r="OXF98" s="1241"/>
      <c r="OXG98" s="1241"/>
      <c r="OXH98" s="1241"/>
      <c r="OXI98" s="1241"/>
      <c r="OXJ98" s="1241"/>
      <c r="OXK98" s="1241"/>
      <c r="OXL98" s="1241"/>
      <c r="OXM98" s="1241"/>
      <c r="OXN98" s="1241"/>
      <c r="OXO98" s="1241"/>
      <c r="OXP98" s="1241"/>
      <c r="OXQ98" s="1241"/>
      <c r="OXR98" s="1241"/>
      <c r="OXS98" s="1241"/>
      <c r="OXT98" s="1241"/>
      <c r="OXU98" s="1241"/>
      <c r="OXV98" s="1241"/>
      <c r="OXW98" s="1241"/>
      <c r="OXX98" s="1241"/>
      <c r="OXY98" s="1241"/>
      <c r="OXZ98" s="1241"/>
      <c r="OYA98" s="1241"/>
      <c r="OYB98" s="1241"/>
      <c r="OYC98" s="1241"/>
      <c r="OYD98" s="1241"/>
      <c r="OYE98" s="1241"/>
      <c r="OYF98" s="1241"/>
      <c r="OYG98" s="1241"/>
      <c r="OYH98" s="1241"/>
      <c r="OYI98" s="1241"/>
      <c r="OYJ98" s="1241"/>
      <c r="OYK98" s="1241"/>
      <c r="OYL98" s="1241"/>
      <c r="OYM98" s="1241"/>
      <c r="OYN98" s="1241"/>
      <c r="OYO98" s="1241"/>
      <c r="OYP98" s="1241"/>
      <c r="OYQ98" s="1241"/>
      <c r="OYR98" s="1241"/>
      <c r="OYS98" s="1241"/>
      <c r="OYT98" s="1241"/>
      <c r="OYU98" s="1241"/>
      <c r="OYV98" s="1241"/>
      <c r="OYW98" s="1241"/>
      <c r="OYX98" s="1241"/>
      <c r="OYY98" s="1241"/>
      <c r="OYZ98" s="1241"/>
      <c r="OZA98" s="1241"/>
      <c r="OZB98" s="1241"/>
      <c r="OZC98" s="1241"/>
      <c r="OZD98" s="1241"/>
      <c r="OZE98" s="1241"/>
      <c r="OZF98" s="1241"/>
      <c r="OZG98" s="1241"/>
      <c r="OZH98" s="1241"/>
      <c r="OZI98" s="1241"/>
      <c r="OZJ98" s="1241"/>
      <c r="OZK98" s="1241"/>
      <c r="OZL98" s="1241"/>
      <c r="OZM98" s="1241"/>
      <c r="OZN98" s="1241"/>
      <c r="OZO98" s="1241"/>
      <c r="OZP98" s="1241"/>
      <c r="OZQ98" s="1241"/>
      <c r="OZR98" s="1241"/>
      <c r="OZS98" s="1241"/>
      <c r="OZT98" s="1241"/>
      <c r="OZU98" s="1241"/>
      <c r="OZV98" s="1241"/>
      <c r="OZW98" s="1241"/>
      <c r="OZX98" s="1241"/>
      <c r="OZY98" s="1241"/>
      <c r="OZZ98" s="1241"/>
      <c r="PAA98" s="1241"/>
      <c r="PAB98" s="1241"/>
      <c r="PAC98" s="1241"/>
      <c r="PAD98" s="1241"/>
      <c r="PAE98" s="1241"/>
      <c r="PAF98" s="1241"/>
      <c r="PAG98" s="1241"/>
      <c r="PAH98" s="1241"/>
      <c r="PAI98" s="1241"/>
      <c r="PAJ98" s="1241"/>
      <c r="PAK98" s="1241"/>
      <c r="PAL98" s="1241"/>
      <c r="PAM98" s="1241"/>
      <c r="PAN98" s="1241"/>
      <c r="PAO98" s="1241"/>
      <c r="PAP98" s="1241"/>
      <c r="PAQ98" s="1241"/>
      <c r="PAR98" s="1241"/>
      <c r="PAS98" s="1241"/>
      <c r="PAT98" s="1241"/>
      <c r="PAU98" s="1241"/>
      <c r="PAV98" s="1241"/>
      <c r="PAW98" s="1241"/>
      <c r="PAX98" s="1241"/>
      <c r="PAY98" s="1241"/>
      <c r="PAZ98" s="1241"/>
      <c r="PBA98" s="1241"/>
      <c r="PBB98" s="1241"/>
      <c r="PBC98" s="1241"/>
      <c r="PBD98" s="1241"/>
      <c r="PBE98" s="1241"/>
      <c r="PBF98" s="1241"/>
      <c r="PBG98" s="1241"/>
      <c r="PBH98" s="1241"/>
      <c r="PBI98" s="1241"/>
      <c r="PBJ98" s="1241"/>
      <c r="PBK98" s="1241"/>
      <c r="PBL98" s="1241"/>
      <c r="PBM98" s="1241"/>
      <c r="PBN98" s="1241"/>
      <c r="PBO98" s="1241"/>
      <c r="PBP98" s="1241"/>
      <c r="PBQ98" s="1241"/>
      <c r="PBR98" s="1241"/>
      <c r="PBS98" s="1241"/>
      <c r="PBT98" s="1241"/>
      <c r="PBU98" s="1241"/>
      <c r="PBV98" s="1241"/>
      <c r="PBW98" s="1241"/>
      <c r="PBX98" s="1241"/>
      <c r="PBY98" s="1241"/>
      <c r="PBZ98" s="1241"/>
      <c r="PCA98" s="1241"/>
      <c r="PCB98" s="1241"/>
      <c r="PCC98" s="1241"/>
      <c r="PCD98" s="1241"/>
      <c r="PCE98" s="1241"/>
      <c r="PCF98" s="1241"/>
      <c r="PCG98" s="1241"/>
      <c r="PCH98" s="1241"/>
      <c r="PCI98" s="1241"/>
      <c r="PCJ98" s="1241"/>
      <c r="PCK98" s="1241"/>
      <c r="PCL98" s="1241"/>
      <c r="PCM98" s="1241"/>
      <c r="PCN98" s="1241"/>
      <c r="PCO98" s="1241"/>
      <c r="PCP98" s="1241"/>
      <c r="PCQ98" s="1241"/>
      <c r="PCR98" s="1241"/>
      <c r="PCS98" s="1241"/>
      <c r="PCT98" s="1241"/>
      <c r="PCU98" s="1241"/>
      <c r="PCV98" s="1241"/>
      <c r="PCW98" s="1241"/>
      <c r="PCX98" s="1241"/>
      <c r="PCY98" s="1241"/>
      <c r="PCZ98" s="1241"/>
      <c r="PDA98" s="1241"/>
      <c r="PDB98" s="1241"/>
      <c r="PDC98" s="1241"/>
      <c r="PDD98" s="1241"/>
      <c r="PDE98" s="1241"/>
      <c r="PDF98" s="1241"/>
      <c r="PDG98" s="1241"/>
      <c r="PDH98" s="1241"/>
      <c r="PDI98" s="1241"/>
      <c r="PDJ98" s="1241"/>
      <c r="PDK98" s="1241"/>
      <c r="PDL98" s="1241"/>
      <c r="PDM98" s="1241"/>
      <c r="PDN98" s="1241"/>
      <c r="PDO98" s="1241"/>
      <c r="PDP98" s="1241"/>
      <c r="PDQ98" s="1241"/>
      <c r="PDR98" s="1241"/>
      <c r="PDS98" s="1241"/>
      <c r="PDT98" s="1241"/>
      <c r="PDU98" s="1241"/>
      <c r="PDV98" s="1241"/>
      <c r="PDW98" s="1241"/>
      <c r="PDX98" s="1241"/>
      <c r="PDY98" s="1241"/>
      <c r="PDZ98" s="1241"/>
      <c r="PEA98" s="1241"/>
      <c r="PEB98" s="1241"/>
      <c r="PEC98" s="1241"/>
      <c r="PED98" s="1241"/>
      <c r="PEE98" s="1241"/>
      <c r="PEF98" s="1241"/>
      <c r="PEG98" s="1241"/>
      <c r="PEH98" s="1241"/>
      <c r="PEI98" s="1241"/>
      <c r="PEJ98" s="1241"/>
      <c r="PEK98" s="1241"/>
      <c r="PEL98" s="1241"/>
      <c r="PEM98" s="1241"/>
      <c r="PEN98" s="1241"/>
      <c r="PEO98" s="1241"/>
      <c r="PEP98" s="1241"/>
      <c r="PEQ98" s="1241"/>
      <c r="PER98" s="1241"/>
      <c r="PES98" s="1241"/>
      <c r="PET98" s="1241"/>
      <c r="PEU98" s="1241"/>
      <c r="PEV98" s="1241"/>
      <c r="PEW98" s="1241"/>
      <c r="PEX98" s="1241"/>
      <c r="PEY98" s="1241"/>
      <c r="PEZ98" s="1241"/>
      <c r="PFA98" s="1241"/>
      <c r="PFB98" s="1241"/>
      <c r="PFC98" s="1241"/>
      <c r="PFD98" s="1241"/>
      <c r="PFE98" s="1241"/>
      <c r="PFF98" s="1241"/>
      <c r="PFG98" s="1241"/>
      <c r="PFH98" s="1241"/>
      <c r="PFI98" s="1241"/>
      <c r="PFJ98" s="1241"/>
      <c r="PFK98" s="1241"/>
      <c r="PFL98" s="1241"/>
      <c r="PFM98" s="1241"/>
      <c r="PFN98" s="1241"/>
      <c r="PFO98" s="1241"/>
      <c r="PFP98" s="1241"/>
      <c r="PFQ98" s="1241"/>
      <c r="PFR98" s="1241"/>
      <c r="PFS98" s="1241"/>
      <c r="PFT98" s="1241"/>
      <c r="PFU98" s="1241"/>
      <c r="PFV98" s="1241"/>
      <c r="PFW98" s="1241"/>
      <c r="PFX98" s="1241"/>
      <c r="PFY98" s="1241"/>
      <c r="PFZ98" s="1241"/>
      <c r="PGA98" s="1241"/>
      <c r="PGB98" s="1241"/>
      <c r="PGC98" s="1241"/>
      <c r="PGD98" s="1241"/>
      <c r="PGE98" s="1241"/>
      <c r="PGF98" s="1241"/>
      <c r="PGG98" s="1241"/>
      <c r="PGH98" s="1241"/>
      <c r="PGI98" s="1241"/>
      <c r="PGJ98" s="1241"/>
      <c r="PGK98" s="1241"/>
      <c r="PGL98" s="1241"/>
      <c r="PGM98" s="1241"/>
      <c r="PGN98" s="1241"/>
      <c r="PGO98" s="1241"/>
      <c r="PGP98" s="1241"/>
      <c r="PGQ98" s="1241"/>
      <c r="PGR98" s="1241"/>
      <c r="PGS98" s="1241"/>
      <c r="PGT98" s="1241"/>
      <c r="PGU98" s="1241"/>
      <c r="PGV98" s="1241"/>
      <c r="PGW98" s="1241"/>
      <c r="PGX98" s="1241"/>
      <c r="PGY98" s="1241"/>
      <c r="PGZ98" s="1241"/>
      <c r="PHA98" s="1241"/>
      <c r="PHB98" s="1241"/>
      <c r="PHC98" s="1241"/>
      <c r="PHD98" s="1241"/>
      <c r="PHE98" s="1241"/>
      <c r="PHF98" s="1241"/>
      <c r="PHG98" s="1241"/>
      <c r="PHH98" s="1241"/>
      <c r="PHI98" s="1241"/>
      <c r="PHJ98" s="1241"/>
      <c r="PHK98" s="1241"/>
      <c r="PHL98" s="1241"/>
      <c r="PHM98" s="1241"/>
      <c r="PHN98" s="1241"/>
      <c r="PHO98" s="1241"/>
      <c r="PHP98" s="1241"/>
      <c r="PHQ98" s="1241"/>
      <c r="PHR98" s="1241"/>
      <c r="PHS98" s="1241"/>
      <c r="PHT98" s="1241"/>
      <c r="PHU98" s="1241"/>
      <c r="PHV98" s="1241"/>
      <c r="PHW98" s="1241"/>
      <c r="PHX98" s="1241"/>
      <c r="PHY98" s="1241"/>
      <c r="PHZ98" s="1241"/>
      <c r="PIA98" s="1241"/>
      <c r="PIB98" s="1241"/>
      <c r="PIC98" s="1241"/>
      <c r="PID98" s="1241"/>
      <c r="PIE98" s="1241"/>
      <c r="PIF98" s="1241"/>
      <c r="PIG98" s="1241"/>
      <c r="PIH98" s="1241"/>
      <c r="PII98" s="1241"/>
      <c r="PIJ98" s="1241"/>
      <c r="PIK98" s="1241"/>
      <c r="PIL98" s="1241"/>
      <c r="PIM98" s="1241"/>
      <c r="PIN98" s="1241"/>
      <c r="PIO98" s="1241"/>
      <c r="PIP98" s="1241"/>
      <c r="PIQ98" s="1241"/>
      <c r="PIR98" s="1241"/>
      <c r="PIS98" s="1241"/>
      <c r="PIT98" s="1241"/>
      <c r="PIU98" s="1241"/>
      <c r="PIV98" s="1241"/>
      <c r="PIW98" s="1241"/>
      <c r="PIX98" s="1241"/>
      <c r="PIY98" s="1241"/>
      <c r="PIZ98" s="1241"/>
      <c r="PJA98" s="1241"/>
      <c r="PJB98" s="1241"/>
      <c r="PJC98" s="1241"/>
      <c r="PJD98" s="1241"/>
      <c r="PJE98" s="1241"/>
      <c r="PJF98" s="1241"/>
      <c r="PJG98" s="1241"/>
      <c r="PJH98" s="1241"/>
      <c r="PJI98" s="1241"/>
      <c r="PJJ98" s="1241"/>
      <c r="PJK98" s="1241"/>
      <c r="PJL98" s="1241"/>
      <c r="PJM98" s="1241"/>
      <c r="PJN98" s="1241"/>
      <c r="PJO98" s="1241"/>
      <c r="PJP98" s="1241"/>
      <c r="PJQ98" s="1241"/>
      <c r="PJR98" s="1241"/>
      <c r="PJS98" s="1241"/>
      <c r="PJT98" s="1241"/>
      <c r="PJU98" s="1241"/>
      <c r="PJV98" s="1241"/>
      <c r="PJW98" s="1241"/>
      <c r="PJX98" s="1241"/>
      <c r="PJY98" s="1241"/>
      <c r="PJZ98" s="1241"/>
      <c r="PKA98" s="1241"/>
      <c r="PKB98" s="1241"/>
      <c r="PKC98" s="1241"/>
      <c r="PKD98" s="1241"/>
      <c r="PKE98" s="1241"/>
      <c r="PKF98" s="1241"/>
      <c r="PKG98" s="1241"/>
      <c r="PKH98" s="1241"/>
      <c r="PKI98" s="1241"/>
      <c r="PKJ98" s="1241"/>
      <c r="PKK98" s="1241"/>
      <c r="PKL98" s="1241"/>
      <c r="PKM98" s="1241"/>
      <c r="PKN98" s="1241"/>
      <c r="PKO98" s="1241"/>
      <c r="PKP98" s="1241"/>
      <c r="PKQ98" s="1241"/>
      <c r="PKR98" s="1241"/>
      <c r="PKS98" s="1241"/>
      <c r="PKT98" s="1241"/>
      <c r="PKU98" s="1241"/>
      <c r="PKV98" s="1241"/>
      <c r="PKW98" s="1241"/>
      <c r="PKX98" s="1241"/>
      <c r="PKY98" s="1241"/>
      <c r="PKZ98" s="1241"/>
      <c r="PLA98" s="1241"/>
      <c r="PLB98" s="1241"/>
      <c r="PLC98" s="1241"/>
      <c r="PLD98" s="1241"/>
      <c r="PLE98" s="1241"/>
      <c r="PLF98" s="1241"/>
      <c r="PLG98" s="1241"/>
      <c r="PLH98" s="1241"/>
      <c r="PLI98" s="1241"/>
      <c r="PLJ98" s="1241"/>
      <c r="PLK98" s="1241"/>
      <c r="PLL98" s="1241"/>
      <c r="PLM98" s="1241"/>
      <c r="PLN98" s="1241"/>
      <c r="PLO98" s="1241"/>
      <c r="PLP98" s="1241"/>
      <c r="PLQ98" s="1241"/>
      <c r="PLR98" s="1241"/>
      <c r="PLS98" s="1241"/>
      <c r="PLT98" s="1241"/>
      <c r="PLU98" s="1241"/>
      <c r="PLV98" s="1241"/>
      <c r="PLW98" s="1241"/>
      <c r="PLX98" s="1241"/>
      <c r="PLY98" s="1241"/>
      <c r="PLZ98" s="1241"/>
      <c r="PMA98" s="1241"/>
      <c r="PMB98" s="1241"/>
      <c r="PMC98" s="1241"/>
      <c r="PMD98" s="1241"/>
      <c r="PME98" s="1241"/>
      <c r="PMF98" s="1241"/>
      <c r="PMG98" s="1241"/>
      <c r="PMH98" s="1241"/>
      <c r="PMI98" s="1241"/>
      <c r="PMJ98" s="1241"/>
      <c r="PMK98" s="1241"/>
      <c r="PML98" s="1241"/>
      <c r="PMM98" s="1241"/>
      <c r="PMN98" s="1241"/>
      <c r="PMO98" s="1241"/>
      <c r="PMP98" s="1241"/>
      <c r="PMQ98" s="1241"/>
      <c r="PMR98" s="1241"/>
      <c r="PMS98" s="1241"/>
      <c r="PMT98" s="1241"/>
      <c r="PMU98" s="1241"/>
      <c r="PMV98" s="1241"/>
      <c r="PMW98" s="1241"/>
      <c r="PMX98" s="1241"/>
      <c r="PMY98" s="1241"/>
      <c r="PMZ98" s="1241"/>
      <c r="PNA98" s="1241"/>
      <c r="PNB98" s="1241"/>
      <c r="PNC98" s="1241"/>
      <c r="PND98" s="1241"/>
      <c r="PNE98" s="1241"/>
      <c r="PNF98" s="1241"/>
      <c r="PNG98" s="1241"/>
      <c r="PNH98" s="1241"/>
      <c r="PNI98" s="1241"/>
      <c r="PNJ98" s="1241"/>
      <c r="PNK98" s="1241"/>
      <c r="PNL98" s="1241"/>
      <c r="PNM98" s="1241"/>
      <c r="PNN98" s="1241"/>
      <c r="PNO98" s="1241"/>
      <c r="PNP98" s="1241"/>
      <c r="PNQ98" s="1241"/>
      <c r="PNR98" s="1241"/>
      <c r="PNS98" s="1241"/>
      <c r="PNT98" s="1241"/>
      <c r="PNU98" s="1241"/>
      <c r="PNV98" s="1241"/>
      <c r="PNW98" s="1241"/>
      <c r="PNX98" s="1241"/>
      <c r="PNY98" s="1241"/>
      <c r="PNZ98" s="1241"/>
      <c r="POA98" s="1241"/>
      <c r="POB98" s="1241"/>
      <c r="POC98" s="1241"/>
      <c r="POD98" s="1241"/>
      <c r="POE98" s="1241"/>
      <c r="POF98" s="1241"/>
      <c r="POG98" s="1241"/>
      <c r="POH98" s="1241"/>
      <c r="POI98" s="1241"/>
      <c r="POJ98" s="1241"/>
      <c r="POK98" s="1241"/>
      <c r="POL98" s="1241"/>
      <c r="POM98" s="1241"/>
      <c r="PON98" s="1241"/>
      <c r="POO98" s="1241"/>
      <c r="POP98" s="1241"/>
      <c r="POQ98" s="1241"/>
      <c r="POR98" s="1241"/>
      <c r="POS98" s="1241"/>
      <c r="POT98" s="1241"/>
      <c r="POU98" s="1241"/>
      <c r="POV98" s="1241"/>
      <c r="POW98" s="1241"/>
      <c r="POX98" s="1241"/>
      <c r="POY98" s="1241"/>
      <c r="POZ98" s="1241"/>
      <c r="PPA98" s="1241"/>
      <c r="PPB98" s="1241"/>
      <c r="PPC98" s="1241"/>
      <c r="PPD98" s="1241"/>
      <c r="PPE98" s="1241"/>
      <c r="PPF98" s="1241"/>
      <c r="PPG98" s="1241"/>
      <c r="PPH98" s="1241"/>
      <c r="PPI98" s="1241"/>
      <c r="PPJ98" s="1241"/>
      <c r="PPK98" s="1241"/>
      <c r="PPL98" s="1241"/>
      <c r="PPM98" s="1241"/>
      <c r="PPN98" s="1241"/>
      <c r="PPO98" s="1241"/>
      <c r="PPP98" s="1241"/>
      <c r="PPQ98" s="1241"/>
      <c r="PPR98" s="1241"/>
      <c r="PPS98" s="1241"/>
      <c r="PPT98" s="1241"/>
      <c r="PPU98" s="1241"/>
      <c r="PPV98" s="1241"/>
      <c r="PPW98" s="1241"/>
      <c r="PPX98" s="1241"/>
      <c r="PPY98" s="1241"/>
      <c r="PPZ98" s="1241"/>
      <c r="PQA98" s="1241"/>
      <c r="PQB98" s="1241"/>
      <c r="PQC98" s="1241"/>
      <c r="PQD98" s="1241"/>
      <c r="PQE98" s="1241"/>
      <c r="PQF98" s="1241"/>
      <c r="PQG98" s="1241"/>
      <c r="PQH98" s="1241"/>
      <c r="PQI98" s="1241"/>
      <c r="PQJ98" s="1241"/>
      <c r="PQK98" s="1241"/>
      <c r="PQL98" s="1241"/>
      <c r="PQM98" s="1241"/>
      <c r="PQN98" s="1241"/>
      <c r="PQO98" s="1241"/>
      <c r="PQP98" s="1241"/>
      <c r="PQQ98" s="1241"/>
      <c r="PQR98" s="1241"/>
      <c r="PQS98" s="1241"/>
      <c r="PQT98" s="1241"/>
      <c r="PQU98" s="1241"/>
      <c r="PQV98" s="1241"/>
      <c r="PQW98" s="1241"/>
      <c r="PQX98" s="1241"/>
      <c r="PQY98" s="1241"/>
      <c r="PQZ98" s="1241"/>
      <c r="PRA98" s="1241"/>
      <c r="PRB98" s="1241"/>
      <c r="PRC98" s="1241"/>
      <c r="PRD98" s="1241"/>
      <c r="PRE98" s="1241"/>
      <c r="PRF98" s="1241"/>
      <c r="PRG98" s="1241"/>
      <c r="PRH98" s="1241"/>
      <c r="PRI98" s="1241"/>
      <c r="PRJ98" s="1241"/>
      <c r="PRK98" s="1241"/>
      <c r="PRL98" s="1241"/>
      <c r="PRM98" s="1241"/>
      <c r="PRN98" s="1241"/>
      <c r="PRO98" s="1241"/>
      <c r="PRP98" s="1241"/>
      <c r="PRQ98" s="1241"/>
      <c r="PRR98" s="1241"/>
      <c r="PRS98" s="1241"/>
      <c r="PRT98" s="1241"/>
      <c r="PRU98" s="1241"/>
      <c r="PRV98" s="1241"/>
      <c r="PRW98" s="1241"/>
      <c r="PRX98" s="1241"/>
      <c r="PRY98" s="1241"/>
      <c r="PRZ98" s="1241"/>
      <c r="PSA98" s="1241"/>
      <c r="PSB98" s="1241"/>
      <c r="PSC98" s="1241"/>
      <c r="PSD98" s="1241"/>
      <c r="PSE98" s="1241"/>
      <c r="PSF98" s="1241"/>
      <c r="PSG98" s="1241"/>
      <c r="PSH98" s="1241"/>
      <c r="PSI98" s="1241"/>
      <c r="PSJ98" s="1241"/>
      <c r="PSK98" s="1241"/>
      <c r="PSL98" s="1241"/>
      <c r="PSM98" s="1241"/>
      <c r="PSN98" s="1241"/>
      <c r="PSO98" s="1241"/>
      <c r="PSP98" s="1241"/>
      <c r="PSQ98" s="1241"/>
      <c r="PSR98" s="1241"/>
      <c r="PSS98" s="1241"/>
      <c r="PST98" s="1241"/>
      <c r="PSU98" s="1241"/>
      <c r="PSV98" s="1241"/>
      <c r="PSW98" s="1241"/>
      <c r="PSX98" s="1241"/>
      <c r="PSY98" s="1241"/>
      <c r="PSZ98" s="1241"/>
      <c r="PTA98" s="1241"/>
      <c r="PTB98" s="1241"/>
      <c r="PTC98" s="1241"/>
      <c r="PTD98" s="1241"/>
      <c r="PTE98" s="1241"/>
      <c r="PTF98" s="1241"/>
      <c r="PTG98" s="1241"/>
      <c r="PTH98" s="1241"/>
      <c r="PTI98" s="1241"/>
      <c r="PTJ98" s="1241"/>
      <c r="PTK98" s="1241"/>
      <c r="PTL98" s="1241"/>
      <c r="PTM98" s="1241"/>
      <c r="PTN98" s="1241"/>
      <c r="PTO98" s="1241"/>
      <c r="PTP98" s="1241"/>
      <c r="PTQ98" s="1241"/>
      <c r="PTR98" s="1241"/>
      <c r="PTS98" s="1241"/>
      <c r="PTT98" s="1241"/>
      <c r="PTU98" s="1241"/>
      <c r="PTV98" s="1241"/>
      <c r="PTW98" s="1241"/>
      <c r="PTX98" s="1241"/>
      <c r="PTY98" s="1241"/>
      <c r="PTZ98" s="1241"/>
      <c r="PUA98" s="1241"/>
      <c r="PUB98" s="1241"/>
      <c r="PUC98" s="1241"/>
      <c r="PUD98" s="1241"/>
      <c r="PUE98" s="1241"/>
      <c r="PUF98" s="1241"/>
      <c r="PUG98" s="1241"/>
      <c r="PUH98" s="1241"/>
      <c r="PUI98" s="1241"/>
      <c r="PUJ98" s="1241"/>
      <c r="PUK98" s="1241"/>
      <c r="PUL98" s="1241"/>
      <c r="PUM98" s="1241"/>
      <c r="PUN98" s="1241"/>
      <c r="PUO98" s="1241"/>
      <c r="PUP98" s="1241"/>
      <c r="PUQ98" s="1241"/>
      <c r="PUR98" s="1241"/>
      <c r="PUS98" s="1241"/>
      <c r="PUT98" s="1241"/>
      <c r="PUU98" s="1241"/>
      <c r="PUV98" s="1241"/>
      <c r="PUW98" s="1241"/>
      <c r="PUX98" s="1241"/>
      <c r="PUY98" s="1241"/>
      <c r="PUZ98" s="1241"/>
      <c r="PVA98" s="1241"/>
      <c r="PVB98" s="1241"/>
      <c r="PVC98" s="1241"/>
      <c r="PVD98" s="1241"/>
      <c r="PVE98" s="1241"/>
      <c r="PVF98" s="1241"/>
      <c r="PVG98" s="1241"/>
      <c r="PVH98" s="1241"/>
      <c r="PVI98" s="1241"/>
      <c r="PVJ98" s="1241"/>
      <c r="PVK98" s="1241"/>
      <c r="PVL98" s="1241"/>
      <c r="PVM98" s="1241"/>
      <c r="PVN98" s="1241"/>
      <c r="PVO98" s="1241"/>
      <c r="PVP98" s="1241"/>
      <c r="PVQ98" s="1241"/>
      <c r="PVR98" s="1241"/>
      <c r="PVS98" s="1241"/>
      <c r="PVT98" s="1241"/>
      <c r="PVU98" s="1241"/>
      <c r="PVV98" s="1241"/>
      <c r="PVW98" s="1241"/>
      <c r="PVX98" s="1241"/>
      <c r="PVY98" s="1241"/>
      <c r="PVZ98" s="1241"/>
      <c r="PWA98" s="1241"/>
      <c r="PWB98" s="1241"/>
      <c r="PWC98" s="1241"/>
      <c r="PWD98" s="1241"/>
      <c r="PWE98" s="1241"/>
      <c r="PWF98" s="1241"/>
      <c r="PWG98" s="1241"/>
      <c r="PWH98" s="1241"/>
      <c r="PWI98" s="1241"/>
      <c r="PWJ98" s="1241"/>
      <c r="PWK98" s="1241"/>
      <c r="PWL98" s="1241"/>
      <c r="PWM98" s="1241"/>
      <c r="PWN98" s="1241"/>
      <c r="PWO98" s="1241"/>
      <c r="PWP98" s="1241"/>
      <c r="PWQ98" s="1241"/>
      <c r="PWR98" s="1241"/>
      <c r="PWS98" s="1241"/>
      <c r="PWT98" s="1241"/>
      <c r="PWU98" s="1241"/>
      <c r="PWV98" s="1241"/>
      <c r="PWW98" s="1241"/>
      <c r="PWX98" s="1241"/>
      <c r="PWY98" s="1241"/>
      <c r="PWZ98" s="1241"/>
      <c r="PXA98" s="1241"/>
      <c r="PXB98" s="1241"/>
      <c r="PXC98" s="1241"/>
      <c r="PXD98" s="1241"/>
      <c r="PXE98" s="1241"/>
      <c r="PXF98" s="1241"/>
      <c r="PXG98" s="1241"/>
      <c r="PXH98" s="1241"/>
      <c r="PXI98" s="1241"/>
      <c r="PXJ98" s="1241"/>
      <c r="PXK98" s="1241"/>
      <c r="PXL98" s="1241"/>
      <c r="PXM98" s="1241"/>
      <c r="PXN98" s="1241"/>
      <c r="PXO98" s="1241"/>
      <c r="PXP98" s="1241"/>
      <c r="PXQ98" s="1241"/>
      <c r="PXR98" s="1241"/>
      <c r="PXS98" s="1241"/>
      <c r="PXT98" s="1241"/>
      <c r="PXU98" s="1241"/>
      <c r="PXV98" s="1241"/>
      <c r="PXW98" s="1241"/>
      <c r="PXX98" s="1241"/>
      <c r="PXY98" s="1241"/>
      <c r="PXZ98" s="1241"/>
      <c r="PYA98" s="1241"/>
      <c r="PYB98" s="1241"/>
      <c r="PYC98" s="1241"/>
      <c r="PYD98" s="1241"/>
      <c r="PYE98" s="1241"/>
      <c r="PYF98" s="1241"/>
      <c r="PYG98" s="1241"/>
      <c r="PYH98" s="1241"/>
      <c r="PYI98" s="1241"/>
      <c r="PYJ98" s="1241"/>
      <c r="PYK98" s="1241"/>
      <c r="PYL98" s="1241"/>
      <c r="PYM98" s="1241"/>
      <c r="PYN98" s="1241"/>
      <c r="PYO98" s="1241"/>
      <c r="PYP98" s="1241"/>
      <c r="PYQ98" s="1241"/>
      <c r="PYR98" s="1241"/>
      <c r="PYS98" s="1241"/>
      <c r="PYT98" s="1241"/>
      <c r="PYU98" s="1241"/>
      <c r="PYV98" s="1241"/>
      <c r="PYW98" s="1241"/>
      <c r="PYX98" s="1241"/>
      <c r="PYY98" s="1241"/>
      <c r="PYZ98" s="1241"/>
      <c r="PZA98" s="1241"/>
      <c r="PZB98" s="1241"/>
      <c r="PZC98" s="1241"/>
      <c r="PZD98" s="1241"/>
      <c r="PZE98" s="1241"/>
      <c r="PZF98" s="1241"/>
      <c r="PZG98" s="1241"/>
      <c r="PZH98" s="1241"/>
      <c r="PZI98" s="1241"/>
      <c r="PZJ98" s="1241"/>
      <c r="PZK98" s="1241"/>
      <c r="PZL98" s="1241"/>
      <c r="PZM98" s="1241"/>
      <c r="PZN98" s="1241"/>
      <c r="PZO98" s="1241"/>
      <c r="PZP98" s="1241"/>
      <c r="PZQ98" s="1241"/>
      <c r="PZR98" s="1241"/>
      <c r="PZS98" s="1241"/>
      <c r="PZT98" s="1241"/>
      <c r="PZU98" s="1241"/>
      <c r="PZV98" s="1241"/>
      <c r="PZW98" s="1241"/>
      <c r="PZX98" s="1241"/>
      <c r="PZY98" s="1241"/>
      <c r="PZZ98" s="1241"/>
      <c r="QAA98" s="1241"/>
      <c r="QAB98" s="1241"/>
      <c r="QAC98" s="1241"/>
      <c r="QAD98" s="1241"/>
      <c r="QAE98" s="1241"/>
      <c r="QAF98" s="1241"/>
      <c r="QAG98" s="1241"/>
      <c r="QAH98" s="1241"/>
      <c r="QAI98" s="1241"/>
      <c r="QAJ98" s="1241"/>
      <c r="QAK98" s="1241"/>
      <c r="QAL98" s="1241"/>
      <c r="QAM98" s="1241"/>
      <c r="QAN98" s="1241"/>
      <c r="QAO98" s="1241"/>
      <c r="QAP98" s="1241"/>
      <c r="QAQ98" s="1241"/>
      <c r="QAR98" s="1241"/>
      <c r="QAS98" s="1241"/>
      <c r="QAT98" s="1241"/>
      <c r="QAU98" s="1241"/>
      <c r="QAV98" s="1241"/>
      <c r="QAW98" s="1241"/>
      <c r="QAX98" s="1241"/>
      <c r="QAY98" s="1241"/>
      <c r="QAZ98" s="1241"/>
      <c r="QBA98" s="1241"/>
      <c r="QBB98" s="1241"/>
      <c r="QBC98" s="1241"/>
      <c r="QBD98" s="1241"/>
      <c r="QBE98" s="1241"/>
      <c r="QBF98" s="1241"/>
      <c r="QBG98" s="1241"/>
      <c r="QBH98" s="1241"/>
      <c r="QBI98" s="1241"/>
      <c r="QBJ98" s="1241"/>
      <c r="QBK98" s="1241"/>
      <c r="QBL98" s="1241"/>
      <c r="QBM98" s="1241"/>
      <c r="QBN98" s="1241"/>
      <c r="QBO98" s="1241"/>
      <c r="QBP98" s="1241"/>
      <c r="QBQ98" s="1241"/>
      <c r="QBR98" s="1241"/>
      <c r="QBS98" s="1241"/>
      <c r="QBT98" s="1241"/>
      <c r="QBU98" s="1241"/>
      <c r="QBV98" s="1241"/>
      <c r="QBW98" s="1241"/>
      <c r="QBX98" s="1241"/>
      <c r="QBY98" s="1241"/>
      <c r="QBZ98" s="1241"/>
      <c r="QCA98" s="1241"/>
      <c r="QCB98" s="1241"/>
      <c r="QCC98" s="1241"/>
      <c r="QCD98" s="1241"/>
      <c r="QCE98" s="1241"/>
      <c r="QCF98" s="1241"/>
      <c r="QCG98" s="1241"/>
      <c r="QCH98" s="1241"/>
      <c r="QCI98" s="1241"/>
      <c r="QCJ98" s="1241"/>
      <c r="QCK98" s="1241"/>
      <c r="QCL98" s="1241"/>
      <c r="QCM98" s="1241"/>
      <c r="QCN98" s="1241"/>
      <c r="QCO98" s="1241"/>
      <c r="QCP98" s="1241"/>
      <c r="QCQ98" s="1241"/>
      <c r="QCR98" s="1241"/>
      <c r="QCS98" s="1241"/>
      <c r="QCT98" s="1241"/>
      <c r="QCU98" s="1241"/>
      <c r="QCV98" s="1241"/>
      <c r="QCW98" s="1241"/>
      <c r="QCX98" s="1241"/>
      <c r="QCY98" s="1241"/>
      <c r="QCZ98" s="1241"/>
      <c r="QDA98" s="1241"/>
      <c r="QDB98" s="1241"/>
      <c r="QDC98" s="1241"/>
      <c r="QDD98" s="1241"/>
      <c r="QDE98" s="1241"/>
      <c r="QDF98" s="1241"/>
      <c r="QDG98" s="1241"/>
      <c r="QDH98" s="1241"/>
      <c r="QDI98" s="1241"/>
      <c r="QDJ98" s="1241"/>
      <c r="QDK98" s="1241"/>
      <c r="QDL98" s="1241"/>
      <c r="QDM98" s="1241"/>
      <c r="QDN98" s="1241"/>
      <c r="QDO98" s="1241"/>
      <c r="QDP98" s="1241"/>
      <c r="QDQ98" s="1241"/>
      <c r="QDR98" s="1241"/>
      <c r="QDS98" s="1241"/>
      <c r="QDT98" s="1241"/>
      <c r="QDU98" s="1241"/>
      <c r="QDV98" s="1241"/>
      <c r="QDW98" s="1241"/>
      <c r="QDX98" s="1241"/>
      <c r="QDY98" s="1241"/>
      <c r="QDZ98" s="1241"/>
      <c r="QEA98" s="1241"/>
      <c r="QEB98" s="1241"/>
      <c r="QEC98" s="1241"/>
      <c r="QED98" s="1241"/>
      <c r="QEE98" s="1241"/>
      <c r="QEF98" s="1241"/>
      <c r="QEG98" s="1241"/>
      <c r="QEH98" s="1241"/>
      <c r="QEI98" s="1241"/>
      <c r="QEJ98" s="1241"/>
      <c r="QEK98" s="1241"/>
      <c r="QEL98" s="1241"/>
      <c r="QEM98" s="1241"/>
      <c r="QEN98" s="1241"/>
      <c r="QEO98" s="1241"/>
      <c r="QEP98" s="1241"/>
      <c r="QEQ98" s="1241"/>
      <c r="QER98" s="1241"/>
      <c r="QES98" s="1241"/>
      <c r="QET98" s="1241"/>
      <c r="QEU98" s="1241"/>
      <c r="QEV98" s="1241"/>
      <c r="QEW98" s="1241"/>
      <c r="QEX98" s="1241"/>
      <c r="QEY98" s="1241"/>
      <c r="QEZ98" s="1241"/>
      <c r="QFA98" s="1241"/>
      <c r="QFB98" s="1241"/>
      <c r="QFC98" s="1241"/>
      <c r="QFD98" s="1241"/>
      <c r="QFE98" s="1241"/>
      <c r="QFF98" s="1241"/>
      <c r="QFG98" s="1241"/>
      <c r="QFH98" s="1241"/>
      <c r="QFI98" s="1241"/>
      <c r="QFJ98" s="1241"/>
      <c r="QFK98" s="1241"/>
      <c r="QFL98" s="1241"/>
      <c r="QFM98" s="1241"/>
      <c r="QFN98" s="1241"/>
      <c r="QFO98" s="1241"/>
      <c r="QFP98" s="1241"/>
      <c r="QFQ98" s="1241"/>
      <c r="QFR98" s="1241"/>
      <c r="QFS98" s="1241"/>
      <c r="QFT98" s="1241"/>
      <c r="QFU98" s="1241"/>
      <c r="QFV98" s="1241"/>
      <c r="QFW98" s="1241"/>
      <c r="QFX98" s="1241"/>
      <c r="QFY98" s="1241"/>
      <c r="QFZ98" s="1241"/>
      <c r="QGA98" s="1241"/>
      <c r="QGB98" s="1241"/>
      <c r="QGC98" s="1241"/>
      <c r="QGD98" s="1241"/>
      <c r="QGE98" s="1241"/>
      <c r="QGF98" s="1241"/>
      <c r="QGG98" s="1241"/>
      <c r="QGH98" s="1241"/>
      <c r="QGI98" s="1241"/>
      <c r="QGJ98" s="1241"/>
      <c r="QGK98" s="1241"/>
      <c r="QGL98" s="1241"/>
      <c r="QGM98" s="1241"/>
      <c r="QGN98" s="1241"/>
      <c r="QGO98" s="1241"/>
      <c r="QGP98" s="1241"/>
      <c r="QGQ98" s="1241"/>
      <c r="QGR98" s="1241"/>
      <c r="QGS98" s="1241"/>
      <c r="QGT98" s="1241"/>
      <c r="QGU98" s="1241"/>
      <c r="QGV98" s="1241"/>
      <c r="QGW98" s="1241"/>
      <c r="QGX98" s="1241"/>
      <c r="QGY98" s="1241"/>
      <c r="QGZ98" s="1241"/>
      <c r="QHA98" s="1241"/>
      <c r="QHB98" s="1241"/>
      <c r="QHC98" s="1241"/>
      <c r="QHD98" s="1241"/>
      <c r="QHE98" s="1241"/>
      <c r="QHF98" s="1241"/>
      <c r="QHG98" s="1241"/>
      <c r="QHH98" s="1241"/>
      <c r="QHI98" s="1241"/>
      <c r="QHJ98" s="1241"/>
      <c r="QHK98" s="1241"/>
      <c r="QHL98" s="1241"/>
      <c r="QHM98" s="1241"/>
      <c r="QHN98" s="1241"/>
      <c r="QHO98" s="1241"/>
      <c r="QHP98" s="1241"/>
      <c r="QHQ98" s="1241"/>
      <c r="QHR98" s="1241"/>
      <c r="QHS98" s="1241"/>
      <c r="QHT98" s="1241"/>
      <c r="QHU98" s="1241"/>
      <c r="QHV98" s="1241"/>
      <c r="QHW98" s="1241"/>
      <c r="QHX98" s="1241"/>
      <c r="QHY98" s="1241"/>
      <c r="QHZ98" s="1241"/>
      <c r="QIA98" s="1241"/>
      <c r="QIB98" s="1241"/>
      <c r="QIC98" s="1241"/>
      <c r="QID98" s="1241"/>
      <c r="QIE98" s="1241"/>
      <c r="QIF98" s="1241"/>
      <c r="QIG98" s="1241"/>
      <c r="QIH98" s="1241"/>
      <c r="QII98" s="1241"/>
      <c r="QIJ98" s="1241"/>
      <c r="QIK98" s="1241"/>
      <c r="QIL98" s="1241"/>
      <c r="QIM98" s="1241"/>
      <c r="QIN98" s="1241"/>
      <c r="QIO98" s="1241"/>
      <c r="QIP98" s="1241"/>
      <c r="QIQ98" s="1241"/>
      <c r="QIR98" s="1241"/>
      <c r="QIS98" s="1241"/>
      <c r="QIT98" s="1241"/>
      <c r="QIU98" s="1241"/>
      <c r="QIV98" s="1241"/>
      <c r="QIW98" s="1241"/>
      <c r="QIX98" s="1241"/>
      <c r="QIY98" s="1241"/>
      <c r="QIZ98" s="1241"/>
      <c r="QJA98" s="1241"/>
      <c r="QJB98" s="1241"/>
      <c r="QJC98" s="1241"/>
      <c r="QJD98" s="1241"/>
      <c r="QJE98" s="1241"/>
      <c r="QJF98" s="1241"/>
      <c r="QJG98" s="1241"/>
      <c r="QJH98" s="1241"/>
      <c r="QJI98" s="1241"/>
      <c r="QJJ98" s="1241"/>
      <c r="QJK98" s="1241"/>
      <c r="QJL98" s="1241"/>
      <c r="QJM98" s="1241"/>
      <c r="QJN98" s="1241"/>
      <c r="QJO98" s="1241"/>
      <c r="QJP98" s="1241"/>
      <c r="QJQ98" s="1241"/>
      <c r="QJR98" s="1241"/>
      <c r="QJS98" s="1241"/>
      <c r="QJT98" s="1241"/>
      <c r="QJU98" s="1241"/>
      <c r="QJV98" s="1241"/>
      <c r="QJW98" s="1241"/>
      <c r="QJX98" s="1241"/>
      <c r="QJY98" s="1241"/>
      <c r="QJZ98" s="1241"/>
      <c r="QKA98" s="1241"/>
      <c r="QKB98" s="1241"/>
      <c r="QKC98" s="1241"/>
      <c r="QKD98" s="1241"/>
      <c r="QKE98" s="1241"/>
      <c r="QKF98" s="1241"/>
      <c r="QKG98" s="1241"/>
      <c r="QKH98" s="1241"/>
      <c r="QKI98" s="1241"/>
      <c r="QKJ98" s="1241"/>
      <c r="QKK98" s="1241"/>
      <c r="QKL98" s="1241"/>
      <c r="QKM98" s="1241"/>
      <c r="QKN98" s="1241"/>
      <c r="QKO98" s="1241"/>
      <c r="QKP98" s="1241"/>
      <c r="QKQ98" s="1241"/>
      <c r="QKR98" s="1241"/>
      <c r="QKS98" s="1241"/>
      <c r="QKT98" s="1241"/>
      <c r="QKU98" s="1241"/>
      <c r="QKV98" s="1241"/>
      <c r="QKW98" s="1241"/>
      <c r="QKX98" s="1241"/>
      <c r="QKY98" s="1241"/>
      <c r="QKZ98" s="1241"/>
      <c r="QLA98" s="1241"/>
      <c r="QLB98" s="1241"/>
      <c r="QLC98" s="1241"/>
      <c r="QLD98" s="1241"/>
      <c r="QLE98" s="1241"/>
      <c r="QLF98" s="1241"/>
      <c r="QLG98" s="1241"/>
      <c r="QLH98" s="1241"/>
      <c r="QLI98" s="1241"/>
      <c r="QLJ98" s="1241"/>
      <c r="QLK98" s="1241"/>
      <c r="QLL98" s="1241"/>
      <c r="QLM98" s="1241"/>
      <c r="QLN98" s="1241"/>
      <c r="QLO98" s="1241"/>
      <c r="QLP98" s="1241"/>
      <c r="QLQ98" s="1241"/>
      <c r="QLR98" s="1241"/>
      <c r="QLS98" s="1241"/>
      <c r="QLT98" s="1241"/>
      <c r="QLU98" s="1241"/>
      <c r="QLV98" s="1241"/>
      <c r="QLW98" s="1241"/>
      <c r="QLX98" s="1241"/>
      <c r="QLY98" s="1241"/>
      <c r="QLZ98" s="1241"/>
      <c r="QMA98" s="1241"/>
      <c r="QMB98" s="1241"/>
      <c r="QMC98" s="1241"/>
      <c r="QMD98" s="1241"/>
      <c r="QME98" s="1241"/>
      <c r="QMF98" s="1241"/>
      <c r="QMG98" s="1241"/>
      <c r="QMH98" s="1241"/>
      <c r="QMI98" s="1241"/>
      <c r="QMJ98" s="1241"/>
      <c r="QMK98" s="1241"/>
      <c r="QML98" s="1241"/>
      <c r="QMM98" s="1241"/>
      <c r="QMN98" s="1241"/>
      <c r="QMO98" s="1241"/>
      <c r="QMP98" s="1241"/>
      <c r="QMQ98" s="1241"/>
      <c r="QMR98" s="1241"/>
      <c r="QMS98" s="1241"/>
      <c r="QMT98" s="1241"/>
      <c r="QMU98" s="1241"/>
      <c r="QMV98" s="1241"/>
      <c r="QMW98" s="1241"/>
      <c r="QMX98" s="1241"/>
      <c r="QMY98" s="1241"/>
      <c r="QMZ98" s="1241"/>
      <c r="QNA98" s="1241"/>
      <c r="QNB98" s="1241"/>
      <c r="QNC98" s="1241"/>
      <c r="QND98" s="1241"/>
      <c r="QNE98" s="1241"/>
      <c r="QNF98" s="1241"/>
      <c r="QNG98" s="1241"/>
      <c r="QNH98" s="1241"/>
      <c r="QNI98" s="1241"/>
      <c r="QNJ98" s="1241"/>
      <c r="QNK98" s="1241"/>
      <c r="QNL98" s="1241"/>
      <c r="QNM98" s="1241"/>
      <c r="QNN98" s="1241"/>
      <c r="QNO98" s="1241"/>
      <c r="QNP98" s="1241"/>
      <c r="QNQ98" s="1241"/>
      <c r="QNR98" s="1241"/>
      <c r="QNS98" s="1241"/>
      <c r="QNT98" s="1241"/>
      <c r="QNU98" s="1241"/>
      <c r="QNV98" s="1241"/>
      <c r="QNW98" s="1241"/>
      <c r="QNX98" s="1241"/>
      <c r="QNY98" s="1241"/>
      <c r="QNZ98" s="1241"/>
      <c r="QOA98" s="1241"/>
      <c r="QOB98" s="1241"/>
      <c r="QOC98" s="1241"/>
      <c r="QOD98" s="1241"/>
      <c r="QOE98" s="1241"/>
      <c r="QOF98" s="1241"/>
      <c r="QOG98" s="1241"/>
      <c r="QOH98" s="1241"/>
      <c r="QOI98" s="1241"/>
      <c r="QOJ98" s="1241"/>
      <c r="QOK98" s="1241"/>
      <c r="QOL98" s="1241"/>
      <c r="QOM98" s="1241"/>
      <c r="QON98" s="1241"/>
      <c r="QOO98" s="1241"/>
      <c r="QOP98" s="1241"/>
      <c r="QOQ98" s="1241"/>
      <c r="QOR98" s="1241"/>
      <c r="QOS98" s="1241"/>
      <c r="QOT98" s="1241"/>
      <c r="QOU98" s="1241"/>
      <c r="QOV98" s="1241"/>
      <c r="QOW98" s="1241"/>
      <c r="QOX98" s="1241"/>
      <c r="QOY98" s="1241"/>
      <c r="QOZ98" s="1241"/>
      <c r="QPA98" s="1241"/>
      <c r="QPB98" s="1241"/>
      <c r="QPC98" s="1241"/>
      <c r="QPD98" s="1241"/>
      <c r="QPE98" s="1241"/>
      <c r="QPF98" s="1241"/>
      <c r="QPG98" s="1241"/>
      <c r="QPH98" s="1241"/>
      <c r="QPI98" s="1241"/>
      <c r="QPJ98" s="1241"/>
      <c r="QPK98" s="1241"/>
      <c r="QPL98" s="1241"/>
      <c r="QPM98" s="1241"/>
      <c r="QPN98" s="1241"/>
      <c r="QPO98" s="1241"/>
      <c r="QPP98" s="1241"/>
      <c r="QPQ98" s="1241"/>
      <c r="QPR98" s="1241"/>
      <c r="QPS98" s="1241"/>
      <c r="QPT98" s="1241"/>
      <c r="QPU98" s="1241"/>
      <c r="QPV98" s="1241"/>
      <c r="QPW98" s="1241"/>
      <c r="QPX98" s="1241"/>
      <c r="QPY98" s="1241"/>
      <c r="QPZ98" s="1241"/>
      <c r="QQA98" s="1241"/>
      <c r="QQB98" s="1241"/>
      <c r="QQC98" s="1241"/>
      <c r="QQD98" s="1241"/>
      <c r="QQE98" s="1241"/>
      <c r="QQF98" s="1241"/>
      <c r="QQG98" s="1241"/>
      <c r="QQH98" s="1241"/>
      <c r="QQI98" s="1241"/>
      <c r="QQJ98" s="1241"/>
      <c r="QQK98" s="1241"/>
      <c r="QQL98" s="1241"/>
      <c r="QQM98" s="1241"/>
      <c r="QQN98" s="1241"/>
      <c r="QQO98" s="1241"/>
      <c r="QQP98" s="1241"/>
      <c r="QQQ98" s="1241"/>
      <c r="QQR98" s="1241"/>
      <c r="QQS98" s="1241"/>
      <c r="QQT98" s="1241"/>
      <c r="QQU98" s="1241"/>
      <c r="QQV98" s="1241"/>
      <c r="QQW98" s="1241"/>
      <c r="QQX98" s="1241"/>
      <c r="QQY98" s="1241"/>
      <c r="QQZ98" s="1241"/>
      <c r="QRA98" s="1241"/>
      <c r="QRB98" s="1241"/>
      <c r="QRC98" s="1241"/>
      <c r="QRD98" s="1241"/>
      <c r="QRE98" s="1241"/>
      <c r="QRF98" s="1241"/>
      <c r="QRG98" s="1241"/>
      <c r="QRH98" s="1241"/>
      <c r="QRI98" s="1241"/>
      <c r="QRJ98" s="1241"/>
      <c r="QRK98" s="1241"/>
      <c r="QRL98" s="1241"/>
      <c r="QRM98" s="1241"/>
      <c r="QRN98" s="1241"/>
      <c r="QRO98" s="1241"/>
      <c r="QRP98" s="1241"/>
      <c r="QRQ98" s="1241"/>
      <c r="QRR98" s="1241"/>
      <c r="QRS98" s="1241"/>
      <c r="QRT98" s="1241"/>
      <c r="QRU98" s="1241"/>
      <c r="QRV98" s="1241"/>
      <c r="QRW98" s="1241"/>
      <c r="QRX98" s="1241"/>
      <c r="QRY98" s="1241"/>
      <c r="QRZ98" s="1241"/>
      <c r="QSA98" s="1241"/>
      <c r="QSB98" s="1241"/>
      <c r="QSC98" s="1241"/>
      <c r="QSD98" s="1241"/>
      <c r="QSE98" s="1241"/>
      <c r="QSF98" s="1241"/>
      <c r="QSG98" s="1241"/>
      <c r="QSH98" s="1241"/>
      <c r="QSI98" s="1241"/>
      <c r="QSJ98" s="1241"/>
      <c r="QSK98" s="1241"/>
      <c r="QSL98" s="1241"/>
      <c r="QSM98" s="1241"/>
      <c r="QSN98" s="1241"/>
      <c r="QSO98" s="1241"/>
      <c r="QSP98" s="1241"/>
      <c r="QSQ98" s="1241"/>
      <c r="QSR98" s="1241"/>
      <c r="QSS98" s="1241"/>
      <c r="QST98" s="1241"/>
      <c r="QSU98" s="1241"/>
      <c r="QSV98" s="1241"/>
      <c r="QSW98" s="1241"/>
      <c r="QSX98" s="1241"/>
      <c r="QSY98" s="1241"/>
      <c r="QSZ98" s="1241"/>
      <c r="QTA98" s="1241"/>
      <c r="QTB98" s="1241"/>
      <c r="QTC98" s="1241"/>
      <c r="QTD98" s="1241"/>
      <c r="QTE98" s="1241"/>
      <c r="QTF98" s="1241"/>
      <c r="QTG98" s="1241"/>
      <c r="QTH98" s="1241"/>
      <c r="QTI98" s="1241"/>
      <c r="QTJ98" s="1241"/>
      <c r="QTK98" s="1241"/>
      <c r="QTL98" s="1241"/>
      <c r="QTM98" s="1241"/>
      <c r="QTN98" s="1241"/>
      <c r="QTO98" s="1241"/>
      <c r="QTP98" s="1241"/>
      <c r="QTQ98" s="1241"/>
      <c r="QTR98" s="1241"/>
      <c r="QTS98" s="1241"/>
      <c r="QTT98" s="1241"/>
      <c r="QTU98" s="1241"/>
      <c r="QTV98" s="1241"/>
      <c r="QTW98" s="1241"/>
      <c r="QTX98" s="1241"/>
      <c r="QTY98" s="1241"/>
      <c r="QTZ98" s="1241"/>
      <c r="QUA98" s="1241"/>
      <c r="QUB98" s="1241"/>
      <c r="QUC98" s="1241"/>
      <c r="QUD98" s="1241"/>
      <c r="QUE98" s="1241"/>
      <c r="QUF98" s="1241"/>
      <c r="QUG98" s="1241"/>
      <c r="QUH98" s="1241"/>
      <c r="QUI98" s="1241"/>
      <c r="QUJ98" s="1241"/>
      <c r="QUK98" s="1241"/>
      <c r="QUL98" s="1241"/>
      <c r="QUM98" s="1241"/>
      <c r="QUN98" s="1241"/>
      <c r="QUO98" s="1241"/>
      <c r="QUP98" s="1241"/>
      <c r="QUQ98" s="1241"/>
      <c r="QUR98" s="1241"/>
      <c r="QUS98" s="1241"/>
      <c r="QUT98" s="1241"/>
      <c r="QUU98" s="1241"/>
      <c r="QUV98" s="1241"/>
      <c r="QUW98" s="1241"/>
      <c r="QUX98" s="1241"/>
      <c r="QUY98" s="1241"/>
      <c r="QUZ98" s="1241"/>
      <c r="QVA98" s="1241"/>
      <c r="QVB98" s="1241"/>
      <c r="QVC98" s="1241"/>
      <c r="QVD98" s="1241"/>
      <c r="QVE98" s="1241"/>
      <c r="QVF98" s="1241"/>
      <c r="QVG98" s="1241"/>
      <c r="QVH98" s="1241"/>
      <c r="QVI98" s="1241"/>
      <c r="QVJ98" s="1241"/>
      <c r="QVK98" s="1241"/>
      <c r="QVL98" s="1241"/>
      <c r="QVM98" s="1241"/>
      <c r="QVN98" s="1241"/>
      <c r="QVO98" s="1241"/>
      <c r="QVP98" s="1241"/>
      <c r="QVQ98" s="1241"/>
      <c r="QVR98" s="1241"/>
      <c r="QVS98" s="1241"/>
      <c r="QVT98" s="1241"/>
      <c r="QVU98" s="1241"/>
      <c r="QVV98" s="1241"/>
      <c r="QVW98" s="1241"/>
      <c r="QVX98" s="1241"/>
      <c r="QVY98" s="1241"/>
      <c r="QVZ98" s="1241"/>
      <c r="QWA98" s="1241"/>
      <c r="QWB98" s="1241"/>
      <c r="QWC98" s="1241"/>
      <c r="QWD98" s="1241"/>
      <c r="QWE98" s="1241"/>
      <c r="QWF98" s="1241"/>
      <c r="QWG98" s="1241"/>
      <c r="QWH98" s="1241"/>
      <c r="QWI98" s="1241"/>
      <c r="QWJ98" s="1241"/>
      <c r="QWK98" s="1241"/>
      <c r="QWL98" s="1241"/>
      <c r="QWM98" s="1241"/>
      <c r="QWN98" s="1241"/>
      <c r="QWO98" s="1241"/>
      <c r="QWP98" s="1241"/>
      <c r="QWQ98" s="1241"/>
      <c r="QWR98" s="1241"/>
      <c r="QWS98" s="1241"/>
      <c r="QWT98" s="1241"/>
      <c r="QWU98" s="1241"/>
      <c r="QWV98" s="1241"/>
      <c r="QWW98" s="1241"/>
      <c r="QWX98" s="1241"/>
      <c r="QWY98" s="1241"/>
      <c r="QWZ98" s="1241"/>
      <c r="QXA98" s="1241"/>
      <c r="QXB98" s="1241"/>
      <c r="QXC98" s="1241"/>
      <c r="QXD98" s="1241"/>
      <c r="QXE98" s="1241"/>
      <c r="QXF98" s="1241"/>
      <c r="QXG98" s="1241"/>
      <c r="QXH98" s="1241"/>
      <c r="QXI98" s="1241"/>
      <c r="QXJ98" s="1241"/>
      <c r="QXK98" s="1241"/>
      <c r="QXL98" s="1241"/>
      <c r="QXM98" s="1241"/>
      <c r="QXN98" s="1241"/>
      <c r="QXO98" s="1241"/>
      <c r="QXP98" s="1241"/>
      <c r="QXQ98" s="1241"/>
      <c r="QXR98" s="1241"/>
      <c r="QXS98" s="1241"/>
      <c r="QXT98" s="1241"/>
      <c r="QXU98" s="1241"/>
      <c r="QXV98" s="1241"/>
      <c r="QXW98" s="1241"/>
      <c r="QXX98" s="1241"/>
      <c r="QXY98" s="1241"/>
      <c r="QXZ98" s="1241"/>
      <c r="QYA98" s="1241"/>
      <c r="QYB98" s="1241"/>
      <c r="QYC98" s="1241"/>
      <c r="QYD98" s="1241"/>
      <c r="QYE98" s="1241"/>
      <c r="QYF98" s="1241"/>
      <c r="QYG98" s="1241"/>
      <c r="QYH98" s="1241"/>
      <c r="QYI98" s="1241"/>
      <c r="QYJ98" s="1241"/>
      <c r="QYK98" s="1241"/>
      <c r="QYL98" s="1241"/>
      <c r="QYM98" s="1241"/>
      <c r="QYN98" s="1241"/>
      <c r="QYO98" s="1241"/>
      <c r="QYP98" s="1241"/>
      <c r="QYQ98" s="1241"/>
      <c r="QYR98" s="1241"/>
      <c r="QYS98" s="1241"/>
      <c r="QYT98" s="1241"/>
      <c r="QYU98" s="1241"/>
      <c r="QYV98" s="1241"/>
      <c r="QYW98" s="1241"/>
      <c r="QYX98" s="1241"/>
      <c r="QYY98" s="1241"/>
      <c r="QYZ98" s="1241"/>
      <c r="QZA98" s="1241"/>
      <c r="QZB98" s="1241"/>
      <c r="QZC98" s="1241"/>
      <c r="QZD98" s="1241"/>
      <c r="QZE98" s="1241"/>
      <c r="QZF98" s="1241"/>
      <c r="QZG98" s="1241"/>
      <c r="QZH98" s="1241"/>
      <c r="QZI98" s="1241"/>
      <c r="QZJ98" s="1241"/>
      <c r="QZK98" s="1241"/>
      <c r="QZL98" s="1241"/>
      <c r="QZM98" s="1241"/>
      <c r="QZN98" s="1241"/>
      <c r="QZO98" s="1241"/>
      <c r="QZP98" s="1241"/>
      <c r="QZQ98" s="1241"/>
      <c r="QZR98" s="1241"/>
      <c r="QZS98" s="1241"/>
      <c r="QZT98" s="1241"/>
      <c r="QZU98" s="1241"/>
      <c r="QZV98" s="1241"/>
      <c r="QZW98" s="1241"/>
      <c r="QZX98" s="1241"/>
      <c r="QZY98" s="1241"/>
      <c r="QZZ98" s="1241"/>
      <c r="RAA98" s="1241"/>
      <c r="RAB98" s="1241"/>
      <c r="RAC98" s="1241"/>
      <c r="RAD98" s="1241"/>
      <c r="RAE98" s="1241"/>
      <c r="RAF98" s="1241"/>
      <c r="RAG98" s="1241"/>
      <c r="RAH98" s="1241"/>
      <c r="RAI98" s="1241"/>
      <c r="RAJ98" s="1241"/>
      <c r="RAK98" s="1241"/>
      <c r="RAL98" s="1241"/>
      <c r="RAM98" s="1241"/>
      <c r="RAN98" s="1241"/>
      <c r="RAO98" s="1241"/>
      <c r="RAP98" s="1241"/>
      <c r="RAQ98" s="1241"/>
      <c r="RAR98" s="1241"/>
      <c r="RAS98" s="1241"/>
      <c r="RAT98" s="1241"/>
      <c r="RAU98" s="1241"/>
      <c r="RAV98" s="1241"/>
      <c r="RAW98" s="1241"/>
      <c r="RAX98" s="1241"/>
      <c r="RAY98" s="1241"/>
      <c r="RAZ98" s="1241"/>
      <c r="RBA98" s="1241"/>
      <c r="RBB98" s="1241"/>
      <c r="RBC98" s="1241"/>
      <c r="RBD98" s="1241"/>
      <c r="RBE98" s="1241"/>
      <c r="RBF98" s="1241"/>
      <c r="RBG98" s="1241"/>
      <c r="RBH98" s="1241"/>
      <c r="RBI98" s="1241"/>
      <c r="RBJ98" s="1241"/>
      <c r="RBK98" s="1241"/>
      <c r="RBL98" s="1241"/>
      <c r="RBM98" s="1241"/>
      <c r="RBN98" s="1241"/>
      <c r="RBO98" s="1241"/>
      <c r="RBP98" s="1241"/>
      <c r="RBQ98" s="1241"/>
      <c r="RBR98" s="1241"/>
      <c r="RBS98" s="1241"/>
      <c r="RBT98" s="1241"/>
      <c r="RBU98" s="1241"/>
      <c r="RBV98" s="1241"/>
      <c r="RBW98" s="1241"/>
      <c r="RBX98" s="1241"/>
      <c r="RBY98" s="1241"/>
      <c r="RBZ98" s="1241"/>
      <c r="RCA98" s="1241"/>
      <c r="RCB98" s="1241"/>
      <c r="RCC98" s="1241"/>
      <c r="RCD98" s="1241"/>
      <c r="RCE98" s="1241"/>
      <c r="RCF98" s="1241"/>
      <c r="RCG98" s="1241"/>
      <c r="RCH98" s="1241"/>
      <c r="RCI98" s="1241"/>
      <c r="RCJ98" s="1241"/>
      <c r="RCK98" s="1241"/>
      <c r="RCL98" s="1241"/>
      <c r="RCM98" s="1241"/>
      <c r="RCN98" s="1241"/>
      <c r="RCO98" s="1241"/>
      <c r="RCP98" s="1241"/>
      <c r="RCQ98" s="1241"/>
      <c r="RCR98" s="1241"/>
      <c r="RCS98" s="1241"/>
      <c r="RCT98" s="1241"/>
      <c r="RCU98" s="1241"/>
      <c r="RCV98" s="1241"/>
      <c r="RCW98" s="1241"/>
      <c r="RCX98" s="1241"/>
      <c r="RCY98" s="1241"/>
      <c r="RCZ98" s="1241"/>
      <c r="RDA98" s="1241"/>
      <c r="RDB98" s="1241"/>
      <c r="RDC98" s="1241"/>
      <c r="RDD98" s="1241"/>
      <c r="RDE98" s="1241"/>
      <c r="RDF98" s="1241"/>
      <c r="RDG98" s="1241"/>
      <c r="RDH98" s="1241"/>
      <c r="RDI98" s="1241"/>
      <c r="RDJ98" s="1241"/>
      <c r="RDK98" s="1241"/>
      <c r="RDL98" s="1241"/>
      <c r="RDM98" s="1241"/>
      <c r="RDN98" s="1241"/>
      <c r="RDO98" s="1241"/>
      <c r="RDP98" s="1241"/>
      <c r="RDQ98" s="1241"/>
      <c r="RDR98" s="1241"/>
      <c r="RDS98" s="1241"/>
      <c r="RDT98" s="1241"/>
      <c r="RDU98" s="1241"/>
      <c r="RDV98" s="1241"/>
      <c r="RDW98" s="1241"/>
      <c r="RDX98" s="1241"/>
      <c r="RDY98" s="1241"/>
      <c r="RDZ98" s="1241"/>
      <c r="REA98" s="1241"/>
      <c r="REB98" s="1241"/>
      <c r="REC98" s="1241"/>
      <c r="RED98" s="1241"/>
      <c r="REE98" s="1241"/>
      <c r="REF98" s="1241"/>
      <c r="REG98" s="1241"/>
      <c r="REH98" s="1241"/>
      <c r="REI98" s="1241"/>
      <c r="REJ98" s="1241"/>
      <c r="REK98" s="1241"/>
      <c r="REL98" s="1241"/>
      <c r="REM98" s="1241"/>
      <c r="REN98" s="1241"/>
      <c r="REO98" s="1241"/>
      <c r="REP98" s="1241"/>
      <c r="REQ98" s="1241"/>
      <c r="RER98" s="1241"/>
      <c r="RES98" s="1241"/>
      <c r="RET98" s="1241"/>
      <c r="REU98" s="1241"/>
      <c r="REV98" s="1241"/>
      <c r="REW98" s="1241"/>
      <c r="REX98" s="1241"/>
      <c r="REY98" s="1241"/>
      <c r="REZ98" s="1241"/>
      <c r="RFA98" s="1241"/>
      <c r="RFB98" s="1241"/>
      <c r="RFC98" s="1241"/>
      <c r="RFD98" s="1241"/>
      <c r="RFE98" s="1241"/>
      <c r="RFF98" s="1241"/>
      <c r="RFG98" s="1241"/>
      <c r="RFH98" s="1241"/>
      <c r="RFI98" s="1241"/>
      <c r="RFJ98" s="1241"/>
      <c r="RFK98" s="1241"/>
      <c r="RFL98" s="1241"/>
      <c r="RFM98" s="1241"/>
      <c r="RFN98" s="1241"/>
      <c r="RFO98" s="1241"/>
      <c r="RFP98" s="1241"/>
      <c r="RFQ98" s="1241"/>
      <c r="RFR98" s="1241"/>
      <c r="RFS98" s="1241"/>
      <c r="RFT98" s="1241"/>
      <c r="RFU98" s="1241"/>
      <c r="RFV98" s="1241"/>
      <c r="RFW98" s="1241"/>
      <c r="RFX98" s="1241"/>
      <c r="RFY98" s="1241"/>
      <c r="RFZ98" s="1241"/>
      <c r="RGA98" s="1241"/>
      <c r="RGB98" s="1241"/>
      <c r="RGC98" s="1241"/>
      <c r="RGD98" s="1241"/>
      <c r="RGE98" s="1241"/>
      <c r="RGF98" s="1241"/>
      <c r="RGG98" s="1241"/>
      <c r="RGH98" s="1241"/>
      <c r="RGI98" s="1241"/>
      <c r="RGJ98" s="1241"/>
      <c r="RGK98" s="1241"/>
      <c r="RGL98" s="1241"/>
      <c r="RGM98" s="1241"/>
      <c r="RGN98" s="1241"/>
      <c r="RGO98" s="1241"/>
      <c r="RGP98" s="1241"/>
      <c r="RGQ98" s="1241"/>
      <c r="RGR98" s="1241"/>
      <c r="RGS98" s="1241"/>
      <c r="RGT98" s="1241"/>
      <c r="RGU98" s="1241"/>
      <c r="RGV98" s="1241"/>
      <c r="RGW98" s="1241"/>
      <c r="RGX98" s="1241"/>
      <c r="RGY98" s="1241"/>
      <c r="RGZ98" s="1241"/>
      <c r="RHA98" s="1241"/>
      <c r="RHB98" s="1241"/>
      <c r="RHC98" s="1241"/>
      <c r="RHD98" s="1241"/>
      <c r="RHE98" s="1241"/>
      <c r="RHF98" s="1241"/>
      <c r="RHG98" s="1241"/>
      <c r="RHH98" s="1241"/>
      <c r="RHI98" s="1241"/>
      <c r="RHJ98" s="1241"/>
      <c r="RHK98" s="1241"/>
      <c r="RHL98" s="1241"/>
      <c r="RHM98" s="1241"/>
      <c r="RHN98" s="1241"/>
      <c r="RHO98" s="1241"/>
      <c r="RHP98" s="1241"/>
      <c r="RHQ98" s="1241"/>
      <c r="RHR98" s="1241"/>
      <c r="RHS98" s="1241"/>
      <c r="RHT98" s="1241"/>
      <c r="RHU98" s="1241"/>
      <c r="RHV98" s="1241"/>
      <c r="RHW98" s="1241"/>
      <c r="RHX98" s="1241"/>
      <c r="RHY98" s="1241"/>
      <c r="RHZ98" s="1241"/>
      <c r="RIA98" s="1241"/>
      <c r="RIB98" s="1241"/>
      <c r="RIC98" s="1241"/>
      <c r="RID98" s="1241"/>
      <c r="RIE98" s="1241"/>
      <c r="RIF98" s="1241"/>
      <c r="RIG98" s="1241"/>
      <c r="RIH98" s="1241"/>
      <c r="RII98" s="1241"/>
      <c r="RIJ98" s="1241"/>
      <c r="RIK98" s="1241"/>
      <c r="RIL98" s="1241"/>
      <c r="RIM98" s="1241"/>
      <c r="RIN98" s="1241"/>
      <c r="RIO98" s="1241"/>
      <c r="RIP98" s="1241"/>
      <c r="RIQ98" s="1241"/>
      <c r="RIR98" s="1241"/>
      <c r="RIS98" s="1241"/>
      <c r="RIT98" s="1241"/>
      <c r="RIU98" s="1241"/>
      <c r="RIV98" s="1241"/>
      <c r="RIW98" s="1241"/>
      <c r="RIX98" s="1241"/>
      <c r="RIY98" s="1241"/>
      <c r="RIZ98" s="1241"/>
      <c r="RJA98" s="1241"/>
      <c r="RJB98" s="1241"/>
      <c r="RJC98" s="1241"/>
      <c r="RJD98" s="1241"/>
      <c r="RJE98" s="1241"/>
      <c r="RJF98" s="1241"/>
      <c r="RJG98" s="1241"/>
      <c r="RJH98" s="1241"/>
      <c r="RJI98" s="1241"/>
      <c r="RJJ98" s="1241"/>
      <c r="RJK98" s="1241"/>
      <c r="RJL98" s="1241"/>
      <c r="RJM98" s="1241"/>
      <c r="RJN98" s="1241"/>
      <c r="RJO98" s="1241"/>
      <c r="RJP98" s="1241"/>
      <c r="RJQ98" s="1241"/>
      <c r="RJR98" s="1241"/>
      <c r="RJS98" s="1241"/>
      <c r="RJT98" s="1241"/>
      <c r="RJU98" s="1241"/>
      <c r="RJV98" s="1241"/>
      <c r="RJW98" s="1241"/>
      <c r="RJX98" s="1241"/>
      <c r="RJY98" s="1241"/>
      <c r="RJZ98" s="1241"/>
      <c r="RKA98" s="1241"/>
      <c r="RKB98" s="1241"/>
      <c r="RKC98" s="1241"/>
      <c r="RKD98" s="1241"/>
      <c r="RKE98" s="1241"/>
      <c r="RKF98" s="1241"/>
      <c r="RKG98" s="1241"/>
      <c r="RKH98" s="1241"/>
      <c r="RKI98" s="1241"/>
      <c r="RKJ98" s="1241"/>
      <c r="RKK98" s="1241"/>
      <c r="RKL98" s="1241"/>
      <c r="RKM98" s="1241"/>
      <c r="RKN98" s="1241"/>
      <c r="RKO98" s="1241"/>
      <c r="RKP98" s="1241"/>
      <c r="RKQ98" s="1241"/>
      <c r="RKR98" s="1241"/>
      <c r="RKS98" s="1241"/>
      <c r="RKT98" s="1241"/>
      <c r="RKU98" s="1241"/>
      <c r="RKV98" s="1241"/>
      <c r="RKW98" s="1241"/>
      <c r="RKX98" s="1241"/>
      <c r="RKY98" s="1241"/>
      <c r="RKZ98" s="1241"/>
      <c r="RLA98" s="1241"/>
      <c r="RLB98" s="1241"/>
      <c r="RLC98" s="1241"/>
      <c r="RLD98" s="1241"/>
      <c r="RLE98" s="1241"/>
      <c r="RLF98" s="1241"/>
      <c r="RLG98" s="1241"/>
      <c r="RLH98" s="1241"/>
      <c r="RLI98" s="1241"/>
      <c r="RLJ98" s="1241"/>
      <c r="RLK98" s="1241"/>
      <c r="RLL98" s="1241"/>
      <c r="RLM98" s="1241"/>
      <c r="RLN98" s="1241"/>
      <c r="RLO98" s="1241"/>
      <c r="RLP98" s="1241"/>
      <c r="RLQ98" s="1241"/>
      <c r="RLR98" s="1241"/>
      <c r="RLS98" s="1241"/>
      <c r="RLT98" s="1241"/>
      <c r="RLU98" s="1241"/>
      <c r="RLV98" s="1241"/>
      <c r="RLW98" s="1241"/>
      <c r="RLX98" s="1241"/>
      <c r="RLY98" s="1241"/>
      <c r="RLZ98" s="1241"/>
      <c r="RMA98" s="1241"/>
      <c r="RMB98" s="1241"/>
      <c r="RMC98" s="1241"/>
      <c r="RMD98" s="1241"/>
      <c r="RME98" s="1241"/>
      <c r="RMF98" s="1241"/>
      <c r="RMG98" s="1241"/>
      <c r="RMH98" s="1241"/>
      <c r="RMI98" s="1241"/>
      <c r="RMJ98" s="1241"/>
      <c r="RMK98" s="1241"/>
      <c r="RML98" s="1241"/>
      <c r="RMM98" s="1241"/>
      <c r="RMN98" s="1241"/>
      <c r="RMO98" s="1241"/>
      <c r="RMP98" s="1241"/>
      <c r="RMQ98" s="1241"/>
      <c r="RMR98" s="1241"/>
      <c r="RMS98" s="1241"/>
      <c r="RMT98" s="1241"/>
      <c r="RMU98" s="1241"/>
      <c r="RMV98" s="1241"/>
      <c r="RMW98" s="1241"/>
      <c r="RMX98" s="1241"/>
      <c r="RMY98" s="1241"/>
      <c r="RMZ98" s="1241"/>
      <c r="RNA98" s="1241"/>
      <c r="RNB98" s="1241"/>
      <c r="RNC98" s="1241"/>
      <c r="RND98" s="1241"/>
      <c r="RNE98" s="1241"/>
      <c r="RNF98" s="1241"/>
      <c r="RNG98" s="1241"/>
      <c r="RNH98" s="1241"/>
      <c r="RNI98" s="1241"/>
      <c r="RNJ98" s="1241"/>
      <c r="RNK98" s="1241"/>
      <c r="RNL98" s="1241"/>
      <c r="RNM98" s="1241"/>
      <c r="RNN98" s="1241"/>
      <c r="RNO98" s="1241"/>
      <c r="RNP98" s="1241"/>
      <c r="RNQ98" s="1241"/>
      <c r="RNR98" s="1241"/>
      <c r="RNS98" s="1241"/>
      <c r="RNT98" s="1241"/>
      <c r="RNU98" s="1241"/>
      <c r="RNV98" s="1241"/>
      <c r="RNW98" s="1241"/>
      <c r="RNX98" s="1241"/>
      <c r="RNY98" s="1241"/>
      <c r="RNZ98" s="1241"/>
      <c r="ROA98" s="1241"/>
      <c r="ROB98" s="1241"/>
      <c r="ROC98" s="1241"/>
      <c r="ROD98" s="1241"/>
      <c r="ROE98" s="1241"/>
      <c r="ROF98" s="1241"/>
      <c r="ROG98" s="1241"/>
      <c r="ROH98" s="1241"/>
      <c r="ROI98" s="1241"/>
      <c r="ROJ98" s="1241"/>
      <c r="ROK98" s="1241"/>
      <c r="ROL98" s="1241"/>
      <c r="ROM98" s="1241"/>
      <c r="RON98" s="1241"/>
      <c r="ROO98" s="1241"/>
      <c r="ROP98" s="1241"/>
      <c r="ROQ98" s="1241"/>
      <c r="ROR98" s="1241"/>
      <c r="ROS98" s="1241"/>
      <c r="ROT98" s="1241"/>
      <c r="ROU98" s="1241"/>
      <c r="ROV98" s="1241"/>
      <c r="ROW98" s="1241"/>
      <c r="ROX98" s="1241"/>
      <c r="ROY98" s="1241"/>
      <c r="ROZ98" s="1241"/>
      <c r="RPA98" s="1241"/>
      <c r="RPB98" s="1241"/>
      <c r="RPC98" s="1241"/>
      <c r="RPD98" s="1241"/>
      <c r="RPE98" s="1241"/>
      <c r="RPF98" s="1241"/>
      <c r="RPG98" s="1241"/>
      <c r="RPH98" s="1241"/>
      <c r="RPI98" s="1241"/>
      <c r="RPJ98" s="1241"/>
      <c r="RPK98" s="1241"/>
      <c r="RPL98" s="1241"/>
      <c r="RPM98" s="1241"/>
      <c r="RPN98" s="1241"/>
      <c r="RPO98" s="1241"/>
      <c r="RPP98" s="1241"/>
      <c r="RPQ98" s="1241"/>
      <c r="RPR98" s="1241"/>
      <c r="RPS98" s="1241"/>
      <c r="RPT98" s="1241"/>
      <c r="RPU98" s="1241"/>
      <c r="RPV98" s="1241"/>
      <c r="RPW98" s="1241"/>
      <c r="RPX98" s="1241"/>
      <c r="RPY98" s="1241"/>
      <c r="RPZ98" s="1241"/>
      <c r="RQA98" s="1241"/>
      <c r="RQB98" s="1241"/>
      <c r="RQC98" s="1241"/>
      <c r="RQD98" s="1241"/>
      <c r="RQE98" s="1241"/>
      <c r="RQF98" s="1241"/>
      <c r="RQG98" s="1241"/>
      <c r="RQH98" s="1241"/>
      <c r="RQI98" s="1241"/>
      <c r="RQJ98" s="1241"/>
      <c r="RQK98" s="1241"/>
      <c r="RQL98" s="1241"/>
      <c r="RQM98" s="1241"/>
      <c r="RQN98" s="1241"/>
      <c r="RQO98" s="1241"/>
      <c r="RQP98" s="1241"/>
      <c r="RQQ98" s="1241"/>
      <c r="RQR98" s="1241"/>
      <c r="RQS98" s="1241"/>
      <c r="RQT98" s="1241"/>
      <c r="RQU98" s="1241"/>
      <c r="RQV98" s="1241"/>
      <c r="RQW98" s="1241"/>
      <c r="RQX98" s="1241"/>
      <c r="RQY98" s="1241"/>
      <c r="RQZ98" s="1241"/>
      <c r="RRA98" s="1241"/>
      <c r="RRB98" s="1241"/>
      <c r="RRC98" s="1241"/>
      <c r="RRD98" s="1241"/>
      <c r="RRE98" s="1241"/>
      <c r="RRF98" s="1241"/>
      <c r="RRG98" s="1241"/>
      <c r="RRH98" s="1241"/>
      <c r="RRI98" s="1241"/>
      <c r="RRJ98" s="1241"/>
      <c r="RRK98" s="1241"/>
      <c r="RRL98" s="1241"/>
      <c r="RRM98" s="1241"/>
      <c r="RRN98" s="1241"/>
      <c r="RRO98" s="1241"/>
      <c r="RRP98" s="1241"/>
      <c r="RRQ98" s="1241"/>
      <c r="RRR98" s="1241"/>
      <c r="RRS98" s="1241"/>
      <c r="RRT98" s="1241"/>
      <c r="RRU98" s="1241"/>
      <c r="RRV98" s="1241"/>
      <c r="RRW98" s="1241"/>
      <c r="RRX98" s="1241"/>
      <c r="RRY98" s="1241"/>
      <c r="RRZ98" s="1241"/>
      <c r="RSA98" s="1241"/>
      <c r="RSB98" s="1241"/>
      <c r="RSC98" s="1241"/>
      <c r="RSD98" s="1241"/>
      <c r="RSE98" s="1241"/>
      <c r="RSF98" s="1241"/>
      <c r="RSG98" s="1241"/>
      <c r="RSH98" s="1241"/>
      <c r="RSI98" s="1241"/>
      <c r="RSJ98" s="1241"/>
      <c r="RSK98" s="1241"/>
      <c r="RSL98" s="1241"/>
      <c r="RSM98" s="1241"/>
      <c r="RSN98" s="1241"/>
      <c r="RSO98" s="1241"/>
      <c r="RSP98" s="1241"/>
      <c r="RSQ98" s="1241"/>
      <c r="RSR98" s="1241"/>
      <c r="RSS98" s="1241"/>
      <c r="RST98" s="1241"/>
      <c r="RSU98" s="1241"/>
      <c r="RSV98" s="1241"/>
      <c r="RSW98" s="1241"/>
      <c r="RSX98" s="1241"/>
      <c r="RSY98" s="1241"/>
      <c r="RSZ98" s="1241"/>
      <c r="RTA98" s="1241"/>
      <c r="RTB98" s="1241"/>
      <c r="RTC98" s="1241"/>
      <c r="RTD98" s="1241"/>
      <c r="RTE98" s="1241"/>
      <c r="RTF98" s="1241"/>
      <c r="RTG98" s="1241"/>
      <c r="RTH98" s="1241"/>
      <c r="RTI98" s="1241"/>
      <c r="RTJ98" s="1241"/>
      <c r="RTK98" s="1241"/>
      <c r="RTL98" s="1241"/>
      <c r="RTM98" s="1241"/>
      <c r="RTN98" s="1241"/>
      <c r="RTO98" s="1241"/>
      <c r="RTP98" s="1241"/>
      <c r="RTQ98" s="1241"/>
      <c r="RTR98" s="1241"/>
      <c r="RTS98" s="1241"/>
      <c r="RTT98" s="1241"/>
      <c r="RTU98" s="1241"/>
      <c r="RTV98" s="1241"/>
      <c r="RTW98" s="1241"/>
      <c r="RTX98" s="1241"/>
      <c r="RTY98" s="1241"/>
      <c r="RTZ98" s="1241"/>
      <c r="RUA98" s="1241"/>
      <c r="RUB98" s="1241"/>
      <c r="RUC98" s="1241"/>
      <c r="RUD98" s="1241"/>
      <c r="RUE98" s="1241"/>
      <c r="RUF98" s="1241"/>
      <c r="RUG98" s="1241"/>
      <c r="RUH98" s="1241"/>
      <c r="RUI98" s="1241"/>
      <c r="RUJ98" s="1241"/>
      <c r="RUK98" s="1241"/>
      <c r="RUL98" s="1241"/>
      <c r="RUM98" s="1241"/>
      <c r="RUN98" s="1241"/>
      <c r="RUO98" s="1241"/>
      <c r="RUP98" s="1241"/>
      <c r="RUQ98" s="1241"/>
      <c r="RUR98" s="1241"/>
      <c r="RUS98" s="1241"/>
      <c r="RUT98" s="1241"/>
      <c r="RUU98" s="1241"/>
      <c r="RUV98" s="1241"/>
      <c r="RUW98" s="1241"/>
      <c r="RUX98" s="1241"/>
      <c r="RUY98" s="1241"/>
      <c r="RUZ98" s="1241"/>
      <c r="RVA98" s="1241"/>
      <c r="RVB98" s="1241"/>
      <c r="RVC98" s="1241"/>
      <c r="RVD98" s="1241"/>
      <c r="RVE98" s="1241"/>
      <c r="RVF98" s="1241"/>
      <c r="RVG98" s="1241"/>
      <c r="RVH98" s="1241"/>
      <c r="RVI98" s="1241"/>
      <c r="RVJ98" s="1241"/>
      <c r="RVK98" s="1241"/>
      <c r="RVL98" s="1241"/>
      <c r="RVM98" s="1241"/>
      <c r="RVN98" s="1241"/>
      <c r="RVO98" s="1241"/>
      <c r="RVP98" s="1241"/>
      <c r="RVQ98" s="1241"/>
      <c r="RVR98" s="1241"/>
      <c r="RVS98" s="1241"/>
      <c r="RVT98" s="1241"/>
      <c r="RVU98" s="1241"/>
      <c r="RVV98" s="1241"/>
      <c r="RVW98" s="1241"/>
      <c r="RVX98" s="1241"/>
      <c r="RVY98" s="1241"/>
      <c r="RVZ98" s="1241"/>
      <c r="RWA98" s="1241"/>
      <c r="RWB98" s="1241"/>
      <c r="RWC98" s="1241"/>
      <c r="RWD98" s="1241"/>
      <c r="RWE98" s="1241"/>
      <c r="RWF98" s="1241"/>
      <c r="RWG98" s="1241"/>
      <c r="RWH98" s="1241"/>
      <c r="RWI98" s="1241"/>
      <c r="RWJ98" s="1241"/>
      <c r="RWK98" s="1241"/>
      <c r="RWL98" s="1241"/>
      <c r="RWM98" s="1241"/>
      <c r="RWN98" s="1241"/>
      <c r="RWO98" s="1241"/>
      <c r="RWP98" s="1241"/>
      <c r="RWQ98" s="1241"/>
      <c r="RWR98" s="1241"/>
      <c r="RWS98" s="1241"/>
      <c r="RWT98" s="1241"/>
      <c r="RWU98" s="1241"/>
      <c r="RWV98" s="1241"/>
      <c r="RWW98" s="1241"/>
      <c r="RWX98" s="1241"/>
      <c r="RWY98" s="1241"/>
      <c r="RWZ98" s="1241"/>
      <c r="RXA98" s="1241"/>
      <c r="RXB98" s="1241"/>
      <c r="RXC98" s="1241"/>
      <c r="RXD98" s="1241"/>
      <c r="RXE98" s="1241"/>
      <c r="RXF98" s="1241"/>
      <c r="RXG98" s="1241"/>
      <c r="RXH98" s="1241"/>
      <c r="RXI98" s="1241"/>
      <c r="RXJ98" s="1241"/>
      <c r="RXK98" s="1241"/>
      <c r="RXL98" s="1241"/>
      <c r="RXM98" s="1241"/>
      <c r="RXN98" s="1241"/>
      <c r="RXO98" s="1241"/>
      <c r="RXP98" s="1241"/>
      <c r="RXQ98" s="1241"/>
      <c r="RXR98" s="1241"/>
      <c r="RXS98" s="1241"/>
      <c r="RXT98" s="1241"/>
      <c r="RXU98" s="1241"/>
      <c r="RXV98" s="1241"/>
      <c r="RXW98" s="1241"/>
      <c r="RXX98" s="1241"/>
      <c r="RXY98" s="1241"/>
      <c r="RXZ98" s="1241"/>
      <c r="RYA98" s="1241"/>
      <c r="RYB98" s="1241"/>
      <c r="RYC98" s="1241"/>
      <c r="RYD98" s="1241"/>
      <c r="RYE98" s="1241"/>
      <c r="RYF98" s="1241"/>
      <c r="RYG98" s="1241"/>
      <c r="RYH98" s="1241"/>
      <c r="RYI98" s="1241"/>
      <c r="RYJ98" s="1241"/>
      <c r="RYK98" s="1241"/>
      <c r="RYL98" s="1241"/>
      <c r="RYM98" s="1241"/>
      <c r="RYN98" s="1241"/>
      <c r="RYO98" s="1241"/>
      <c r="RYP98" s="1241"/>
      <c r="RYQ98" s="1241"/>
      <c r="RYR98" s="1241"/>
      <c r="RYS98" s="1241"/>
      <c r="RYT98" s="1241"/>
      <c r="RYU98" s="1241"/>
      <c r="RYV98" s="1241"/>
      <c r="RYW98" s="1241"/>
      <c r="RYX98" s="1241"/>
      <c r="RYY98" s="1241"/>
      <c r="RYZ98" s="1241"/>
      <c r="RZA98" s="1241"/>
      <c r="RZB98" s="1241"/>
      <c r="RZC98" s="1241"/>
      <c r="RZD98" s="1241"/>
      <c r="RZE98" s="1241"/>
      <c r="RZF98" s="1241"/>
      <c r="RZG98" s="1241"/>
      <c r="RZH98" s="1241"/>
      <c r="RZI98" s="1241"/>
      <c r="RZJ98" s="1241"/>
      <c r="RZK98" s="1241"/>
      <c r="RZL98" s="1241"/>
      <c r="RZM98" s="1241"/>
      <c r="RZN98" s="1241"/>
      <c r="RZO98" s="1241"/>
      <c r="RZP98" s="1241"/>
      <c r="RZQ98" s="1241"/>
      <c r="RZR98" s="1241"/>
      <c r="RZS98" s="1241"/>
      <c r="RZT98" s="1241"/>
      <c r="RZU98" s="1241"/>
      <c r="RZV98" s="1241"/>
      <c r="RZW98" s="1241"/>
      <c r="RZX98" s="1241"/>
      <c r="RZY98" s="1241"/>
      <c r="RZZ98" s="1241"/>
      <c r="SAA98" s="1241"/>
      <c r="SAB98" s="1241"/>
      <c r="SAC98" s="1241"/>
      <c r="SAD98" s="1241"/>
      <c r="SAE98" s="1241"/>
      <c r="SAF98" s="1241"/>
      <c r="SAG98" s="1241"/>
      <c r="SAH98" s="1241"/>
      <c r="SAI98" s="1241"/>
      <c r="SAJ98" s="1241"/>
      <c r="SAK98" s="1241"/>
      <c r="SAL98" s="1241"/>
      <c r="SAM98" s="1241"/>
      <c r="SAN98" s="1241"/>
      <c r="SAO98" s="1241"/>
      <c r="SAP98" s="1241"/>
      <c r="SAQ98" s="1241"/>
      <c r="SAR98" s="1241"/>
      <c r="SAS98" s="1241"/>
      <c r="SAT98" s="1241"/>
      <c r="SAU98" s="1241"/>
      <c r="SAV98" s="1241"/>
      <c r="SAW98" s="1241"/>
      <c r="SAX98" s="1241"/>
      <c r="SAY98" s="1241"/>
      <c r="SAZ98" s="1241"/>
      <c r="SBA98" s="1241"/>
      <c r="SBB98" s="1241"/>
      <c r="SBC98" s="1241"/>
      <c r="SBD98" s="1241"/>
      <c r="SBE98" s="1241"/>
      <c r="SBF98" s="1241"/>
      <c r="SBG98" s="1241"/>
      <c r="SBH98" s="1241"/>
      <c r="SBI98" s="1241"/>
      <c r="SBJ98" s="1241"/>
      <c r="SBK98" s="1241"/>
      <c r="SBL98" s="1241"/>
      <c r="SBM98" s="1241"/>
      <c r="SBN98" s="1241"/>
      <c r="SBO98" s="1241"/>
      <c r="SBP98" s="1241"/>
      <c r="SBQ98" s="1241"/>
      <c r="SBR98" s="1241"/>
      <c r="SBS98" s="1241"/>
      <c r="SBT98" s="1241"/>
      <c r="SBU98" s="1241"/>
      <c r="SBV98" s="1241"/>
      <c r="SBW98" s="1241"/>
      <c r="SBX98" s="1241"/>
      <c r="SBY98" s="1241"/>
      <c r="SBZ98" s="1241"/>
      <c r="SCA98" s="1241"/>
      <c r="SCB98" s="1241"/>
      <c r="SCC98" s="1241"/>
      <c r="SCD98" s="1241"/>
      <c r="SCE98" s="1241"/>
      <c r="SCF98" s="1241"/>
      <c r="SCG98" s="1241"/>
      <c r="SCH98" s="1241"/>
      <c r="SCI98" s="1241"/>
      <c r="SCJ98" s="1241"/>
      <c r="SCK98" s="1241"/>
      <c r="SCL98" s="1241"/>
      <c r="SCM98" s="1241"/>
      <c r="SCN98" s="1241"/>
      <c r="SCO98" s="1241"/>
      <c r="SCP98" s="1241"/>
      <c r="SCQ98" s="1241"/>
      <c r="SCR98" s="1241"/>
      <c r="SCS98" s="1241"/>
      <c r="SCT98" s="1241"/>
      <c r="SCU98" s="1241"/>
      <c r="SCV98" s="1241"/>
      <c r="SCW98" s="1241"/>
      <c r="SCX98" s="1241"/>
      <c r="SCY98" s="1241"/>
      <c r="SCZ98" s="1241"/>
      <c r="SDA98" s="1241"/>
      <c r="SDB98" s="1241"/>
      <c r="SDC98" s="1241"/>
      <c r="SDD98" s="1241"/>
      <c r="SDE98" s="1241"/>
      <c r="SDF98" s="1241"/>
      <c r="SDG98" s="1241"/>
      <c r="SDH98" s="1241"/>
      <c r="SDI98" s="1241"/>
      <c r="SDJ98" s="1241"/>
      <c r="SDK98" s="1241"/>
      <c r="SDL98" s="1241"/>
      <c r="SDM98" s="1241"/>
      <c r="SDN98" s="1241"/>
      <c r="SDO98" s="1241"/>
      <c r="SDP98" s="1241"/>
      <c r="SDQ98" s="1241"/>
      <c r="SDR98" s="1241"/>
      <c r="SDS98" s="1241"/>
      <c r="SDT98" s="1241"/>
      <c r="SDU98" s="1241"/>
      <c r="SDV98" s="1241"/>
      <c r="SDW98" s="1241"/>
      <c r="SDX98" s="1241"/>
      <c r="SDY98" s="1241"/>
      <c r="SDZ98" s="1241"/>
      <c r="SEA98" s="1241"/>
      <c r="SEB98" s="1241"/>
      <c r="SEC98" s="1241"/>
      <c r="SED98" s="1241"/>
      <c r="SEE98" s="1241"/>
      <c r="SEF98" s="1241"/>
      <c r="SEG98" s="1241"/>
      <c r="SEH98" s="1241"/>
      <c r="SEI98" s="1241"/>
      <c r="SEJ98" s="1241"/>
      <c r="SEK98" s="1241"/>
      <c r="SEL98" s="1241"/>
      <c r="SEM98" s="1241"/>
      <c r="SEN98" s="1241"/>
      <c r="SEO98" s="1241"/>
      <c r="SEP98" s="1241"/>
      <c r="SEQ98" s="1241"/>
      <c r="SER98" s="1241"/>
      <c r="SES98" s="1241"/>
      <c r="SET98" s="1241"/>
      <c r="SEU98" s="1241"/>
      <c r="SEV98" s="1241"/>
      <c r="SEW98" s="1241"/>
      <c r="SEX98" s="1241"/>
      <c r="SEY98" s="1241"/>
      <c r="SEZ98" s="1241"/>
      <c r="SFA98" s="1241"/>
      <c r="SFB98" s="1241"/>
      <c r="SFC98" s="1241"/>
      <c r="SFD98" s="1241"/>
      <c r="SFE98" s="1241"/>
      <c r="SFF98" s="1241"/>
      <c r="SFG98" s="1241"/>
      <c r="SFH98" s="1241"/>
      <c r="SFI98" s="1241"/>
      <c r="SFJ98" s="1241"/>
      <c r="SFK98" s="1241"/>
      <c r="SFL98" s="1241"/>
      <c r="SFM98" s="1241"/>
      <c r="SFN98" s="1241"/>
      <c r="SFO98" s="1241"/>
      <c r="SFP98" s="1241"/>
      <c r="SFQ98" s="1241"/>
      <c r="SFR98" s="1241"/>
      <c r="SFS98" s="1241"/>
      <c r="SFT98" s="1241"/>
      <c r="SFU98" s="1241"/>
      <c r="SFV98" s="1241"/>
      <c r="SFW98" s="1241"/>
      <c r="SFX98" s="1241"/>
      <c r="SFY98" s="1241"/>
      <c r="SFZ98" s="1241"/>
      <c r="SGA98" s="1241"/>
      <c r="SGB98" s="1241"/>
      <c r="SGC98" s="1241"/>
      <c r="SGD98" s="1241"/>
      <c r="SGE98" s="1241"/>
      <c r="SGF98" s="1241"/>
      <c r="SGG98" s="1241"/>
      <c r="SGH98" s="1241"/>
      <c r="SGI98" s="1241"/>
      <c r="SGJ98" s="1241"/>
      <c r="SGK98" s="1241"/>
      <c r="SGL98" s="1241"/>
      <c r="SGM98" s="1241"/>
      <c r="SGN98" s="1241"/>
      <c r="SGO98" s="1241"/>
      <c r="SGP98" s="1241"/>
      <c r="SGQ98" s="1241"/>
      <c r="SGR98" s="1241"/>
      <c r="SGS98" s="1241"/>
      <c r="SGT98" s="1241"/>
      <c r="SGU98" s="1241"/>
      <c r="SGV98" s="1241"/>
      <c r="SGW98" s="1241"/>
      <c r="SGX98" s="1241"/>
      <c r="SGY98" s="1241"/>
      <c r="SGZ98" s="1241"/>
      <c r="SHA98" s="1241"/>
      <c r="SHB98" s="1241"/>
      <c r="SHC98" s="1241"/>
      <c r="SHD98" s="1241"/>
      <c r="SHE98" s="1241"/>
      <c r="SHF98" s="1241"/>
      <c r="SHG98" s="1241"/>
      <c r="SHH98" s="1241"/>
      <c r="SHI98" s="1241"/>
      <c r="SHJ98" s="1241"/>
      <c r="SHK98" s="1241"/>
      <c r="SHL98" s="1241"/>
      <c r="SHM98" s="1241"/>
      <c r="SHN98" s="1241"/>
      <c r="SHO98" s="1241"/>
      <c r="SHP98" s="1241"/>
      <c r="SHQ98" s="1241"/>
      <c r="SHR98" s="1241"/>
      <c r="SHS98" s="1241"/>
      <c r="SHT98" s="1241"/>
      <c r="SHU98" s="1241"/>
      <c r="SHV98" s="1241"/>
      <c r="SHW98" s="1241"/>
      <c r="SHX98" s="1241"/>
      <c r="SHY98" s="1241"/>
      <c r="SHZ98" s="1241"/>
      <c r="SIA98" s="1241"/>
      <c r="SIB98" s="1241"/>
      <c r="SIC98" s="1241"/>
      <c r="SID98" s="1241"/>
      <c r="SIE98" s="1241"/>
      <c r="SIF98" s="1241"/>
      <c r="SIG98" s="1241"/>
      <c r="SIH98" s="1241"/>
      <c r="SII98" s="1241"/>
      <c r="SIJ98" s="1241"/>
      <c r="SIK98" s="1241"/>
      <c r="SIL98" s="1241"/>
      <c r="SIM98" s="1241"/>
      <c r="SIN98" s="1241"/>
      <c r="SIO98" s="1241"/>
      <c r="SIP98" s="1241"/>
      <c r="SIQ98" s="1241"/>
      <c r="SIR98" s="1241"/>
      <c r="SIS98" s="1241"/>
      <c r="SIT98" s="1241"/>
      <c r="SIU98" s="1241"/>
      <c r="SIV98" s="1241"/>
      <c r="SIW98" s="1241"/>
      <c r="SIX98" s="1241"/>
      <c r="SIY98" s="1241"/>
      <c r="SIZ98" s="1241"/>
      <c r="SJA98" s="1241"/>
      <c r="SJB98" s="1241"/>
      <c r="SJC98" s="1241"/>
      <c r="SJD98" s="1241"/>
      <c r="SJE98" s="1241"/>
      <c r="SJF98" s="1241"/>
      <c r="SJG98" s="1241"/>
      <c r="SJH98" s="1241"/>
      <c r="SJI98" s="1241"/>
      <c r="SJJ98" s="1241"/>
      <c r="SJK98" s="1241"/>
      <c r="SJL98" s="1241"/>
      <c r="SJM98" s="1241"/>
      <c r="SJN98" s="1241"/>
      <c r="SJO98" s="1241"/>
      <c r="SJP98" s="1241"/>
      <c r="SJQ98" s="1241"/>
      <c r="SJR98" s="1241"/>
      <c r="SJS98" s="1241"/>
      <c r="SJT98" s="1241"/>
      <c r="SJU98" s="1241"/>
      <c r="SJV98" s="1241"/>
      <c r="SJW98" s="1241"/>
      <c r="SJX98" s="1241"/>
      <c r="SJY98" s="1241"/>
      <c r="SJZ98" s="1241"/>
      <c r="SKA98" s="1241"/>
      <c r="SKB98" s="1241"/>
      <c r="SKC98" s="1241"/>
      <c r="SKD98" s="1241"/>
      <c r="SKE98" s="1241"/>
      <c r="SKF98" s="1241"/>
      <c r="SKG98" s="1241"/>
      <c r="SKH98" s="1241"/>
      <c r="SKI98" s="1241"/>
      <c r="SKJ98" s="1241"/>
      <c r="SKK98" s="1241"/>
      <c r="SKL98" s="1241"/>
      <c r="SKM98" s="1241"/>
      <c r="SKN98" s="1241"/>
      <c r="SKO98" s="1241"/>
      <c r="SKP98" s="1241"/>
      <c r="SKQ98" s="1241"/>
      <c r="SKR98" s="1241"/>
      <c r="SKS98" s="1241"/>
      <c r="SKT98" s="1241"/>
      <c r="SKU98" s="1241"/>
      <c r="SKV98" s="1241"/>
      <c r="SKW98" s="1241"/>
      <c r="SKX98" s="1241"/>
      <c r="SKY98" s="1241"/>
      <c r="SKZ98" s="1241"/>
      <c r="SLA98" s="1241"/>
      <c r="SLB98" s="1241"/>
      <c r="SLC98" s="1241"/>
      <c r="SLD98" s="1241"/>
      <c r="SLE98" s="1241"/>
      <c r="SLF98" s="1241"/>
      <c r="SLG98" s="1241"/>
      <c r="SLH98" s="1241"/>
      <c r="SLI98" s="1241"/>
      <c r="SLJ98" s="1241"/>
      <c r="SLK98" s="1241"/>
      <c r="SLL98" s="1241"/>
      <c r="SLM98" s="1241"/>
      <c r="SLN98" s="1241"/>
      <c r="SLO98" s="1241"/>
      <c r="SLP98" s="1241"/>
      <c r="SLQ98" s="1241"/>
      <c r="SLR98" s="1241"/>
      <c r="SLS98" s="1241"/>
      <c r="SLT98" s="1241"/>
      <c r="SLU98" s="1241"/>
      <c r="SLV98" s="1241"/>
      <c r="SLW98" s="1241"/>
      <c r="SLX98" s="1241"/>
      <c r="SLY98" s="1241"/>
      <c r="SLZ98" s="1241"/>
      <c r="SMA98" s="1241"/>
      <c r="SMB98" s="1241"/>
      <c r="SMC98" s="1241"/>
      <c r="SMD98" s="1241"/>
      <c r="SME98" s="1241"/>
      <c r="SMF98" s="1241"/>
      <c r="SMG98" s="1241"/>
      <c r="SMH98" s="1241"/>
      <c r="SMI98" s="1241"/>
      <c r="SMJ98" s="1241"/>
      <c r="SMK98" s="1241"/>
      <c r="SML98" s="1241"/>
      <c r="SMM98" s="1241"/>
      <c r="SMN98" s="1241"/>
      <c r="SMO98" s="1241"/>
      <c r="SMP98" s="1241"/>
      <c r="SMQ98" s="1241"/>
      <c r="SMR98" s="1241"/>
      <c r="SMS98" s="1241"/>
      <c r="SMT98" s="1241"/>
      <c r="SMU98" s="1241"/>
      <c r="SMV98" s="1241"/>
      <c r="SMW98" s="1241"/>
      <c r="SMX98" s="1241"/>
      <c r="SMY98" s="1241"/>
      <c r="SMZ98" s="1241"/>
      <c r="SNA98" s="1241"/>
      <c r="SNB98" s="1241"/>
      <c r="SNC98" s="1241"/>
      <c r="SND98" s="1241"/>
      <c r="SNE98" s="1241"/>
      <c r="SNF98" s="1241"/>
      <c r="SNG98" s="1241"/>
      <c r="SNH98" s="1241"/>
      <c r="SNI98" s="1241"/>
      <c r="SNJ98" s="1241"/>
      <c r="SNK98" s="1241"/>
      <c r="SNL98" s="1241"/>
      <c r="SNM98" s="1241"/>
      <c r="SNN98" s="1241"/>
      <c r="SNO98" s="1241"/>
      <c r="SNP98" s="1241"/>
      <c r="SNQ98" s="1241"/>
      <c r="SNR98" s="1241"/>
      <c r="SNS98" s="1241"/>
      <c r="SNT98" s="1241"/>
      <c r="SNU98" s="1241"/>
      <c r="SNV98" s="1241"/>
      <c r="SNW98" s="1241"/>
      <c r="SNX98" s="1241"/>
      <c r="SNY98" s="1241"/>
      <c r="SNZ98" s="1241"/>
      <c r="SOA98" s="1241"/>
      <c r="SOB98" s="1241"/>
      <c r="SOC98" s="1241"/>
      <c r="SOD98" s="1241"/>
      <c r="SOE98" s="1241"/>
      <c r="SOF98" s="1241"/>
      <c r="SOG98" s="1241"/>
      <c r="SOH98" s="1241"/>
      <c r="SOI98" s="1241"/>
      <c r="SOJ98" s="1241"/>
      <c r="SOK98" s="1241"/>
      <c r="SOL98" s="1241"/>
      <c r="SOM98" s="1241"/>
      <c r="SON98" s="1241"/>
      <c r="SOO98" s="1241"/>
      <c r="SOP98" s="1241"/>
      <c r="SOQ98" s="1241"/>
      <c r="SOR98" s="1241"/>
      <c r="SOS98" s="1241"/>
      <c r="SOT98" s="1241"/>
      <c r="SOU98" s="1241"/>
      <c r="SOV98" s="1241"/>
      <c r="SOW98" s="1241"/>
      <c r="SOX98" s="1241"/>
      <c r="SOY98" s="1241"/>
      <c r="SOZ98" s="1241"/>
      <c r="SPA98" s="1241"/>
      <c r="SPB98" s="1241"/>
      <c r="SPC98" s="1241"/>
      <c r="SPD98" s="1241"/>
      <c r="SPE98" s="1241"/>
      <c r="SPF98" s="1241"/>
      <c r="SPG98" s="1241"/>
      <c r="SPH98" s="1241"/>
      <c r="SPI98" s="1241"/>
      <c r="SPJ98" s="1241"/>
      <c r="SPK98" s="1241"/>
      <c r="SPL98" s="1241"/>
      <c r="SPM98" s="1241"/>
      <c r="SPN98" s="1241"/>
      <c r="SPO98" s="1241"/>
      <c r="SPP98" s="1241"/>
      <c r="SPQ98" s="1241"/>
      <c r="SPR98" s="1241"/>
      <c r="SPS98" s="1241"/>
      <c r="SPT98" s="1241"/>
      <c r="SPU98" s="1241"/>
      <c r="SPV98" s="1241"/>
      <c r="SPW98" s="1241"/>
      <c r="SPX98" s="1241"/>
      <c r="SPY98" s="1241"/>
      <c r="SPZ98" s="1241"/>
      <c r="SQA98" s="1241"/>
      <c r="SQB98" s="1241"/>
      <c r="SQC98" s="1241"/>
      <c r="SQD98" s="1241"/>
      <c r="SQE98" s="1241"/>
      <c r="SQF98" s="1241"/>
      <c r="SQG98" s="1241"/>
      <c r="SQH98" s="1241"/>
      <c r="SQI98" s="1241"/>
      <c r="SQJ98" s="1241"/>
      <c r="SQK98" s="1241"/>
      <c r="SQL98" s="1241"/>
      <c r="SQM98" s="1241"/>
      <c r="SQN98" s="1241"/>
      <c r="SQO98" s="1241"/>
      <c r="SQP98" s="1241"/>
      <c r="SQQ98" s="1241"/>
      <c r="SQR98" s="1241"/>
      <c r="SQS98" s="1241"/>
      <c r="SQT98" s="1241"/>
      <c r="SQU98" s="1241"/>
      <c r="SQV98" s="1241"/>
      <c r="SQW98" s="1241"/>
      <c r="SQX98" s="1241"/>
      <c r="SQY98" s="1241"/>
      <c r="SQZ98" s="1241"/>
      <c r="SRA98" s="1241"/>
      <c r="SRB98" s="1241"/>
      <c r="SRC98" s="1241"/>
      <c r="SRD98" s="1241"/>
      <c r="SRE98" s="1241"/>
      <c r="SRF98" s="1241"/>
      <c r="SRG98" s="1241"/>
      <c r="SRH98" s="1241"/>
      <c r="SRI98" s="1241"/>
      <c r="SRJ98" s="1241"/>
      <c r="SRK98" s="1241"/>
      <c r="SRL98" s="1241"/>
      <c r="SRM98" s="1241"/>
      <c r="SRN98" s="1241"/>
      <c r="SRO98" s="1241"/>
      <c r="SRP98" s="1241"/>
      <c r="SRQ98" s="1241"/>
      <c r="SRR98" s="1241"/>
      <c r="SRS98" s="1241"/>
      <c r="SRT98" s="1241"/>
      <c r="SRU98" s="1241"/>
      <c r="SRV98" s="1241"/>
      <c r="SRW98" s="1241"/>
      <c r="SRX98" s="1241"/>
      <c r="SRY98" s="1241"/>
      <c r="SRZ98" s="1241"/>
      <c r="SSA98" s="1241"/>
      <c r="SSB98" s="1241"/>
      <c r="SSC98" s="1241"/>
      <c r="SSD98" s="1241"/>
      <c r="SSE98" s="1241"/>
      <c r="SSF98" s="1241"/>
      <c r="SSG98" s="1241"/>
      <c r="SSH98" s="1241"/>
      <c r="SSI98" s="1241"/>
      <c r="SSJ98" s="1241"/>
      <c r="SSK98" s="1241"/>
      <c r="SSL98" s="1241"/>
      <c r="SSM98" s="1241"/>
      <c r="SSN98" s="1241"/>
      <c r="SSO98" s="1241"/>
      <c r="SSP98" s="1241"/>
      <c r="SSQ98" s="1241"/>
      <c r="SSR98" s="1241"/>
      <c r="SSS98" s="1241"/>
      <c r="SST98" s="1241"/>
      <c r="SSU98" s="1241"/>
      <c r="SSV98" s="1241"/>
      <c r="SSW98" s="1241"/>
      <c r="SSX98" s="1241"/>
      <c r="SSY98" s="1241"/>
      <c r="SSZ98" s="1241"/>
      <c r="STA98" s="1241"/>
      <c r="STB98" s="1241"/>
      <c r="STC98" s="1241"/>
      <c r="STD98" s="1241"/>
      <c r="STE98" s="1241"/>
      <c r="STF98" s="1241"/>
      <c r="STG98" s="1241"/>
      <c r="STH98" s="1241"/>
      <c r="STI98" s="1241"/>
      <c r="STJ98" s="1241"/>
      <c r="STK98" s="1241"/>
      <c r="STL98" s="1241"/>
      <c r="STM98" s="1241"/>
      <c r="STN98" s="1241"/>
      <c r="STO98" s="1241"/>
      <c r="STP98" s="1241"/>
      <c r="STQ98" s="1241"/>
      <c r="STR98" s="1241"/>
      <c r="STS98" s="1241"/>
      <c r="STT98" s="1241"/>
      <c r="STU98" s="1241"/>
      <c r="STV98" s="1241"/>
      <c r="STW98" s="1241"/>
      <c r="STX98" s="1241"/>
      <c r="STY98" s="1241"/>
      <c r="STZ98" s="1241"/>
      <c r="SUA98" s="1241"/>
      <c r="SUB98" s="1241"/>
      <c r="SUC98" s="1241"/>
      <c r="SUD98" s="1241"/>
      <c r="SUE98" s="1241"/>
      <c r="SUF98" s="1241"/>
      <c r="SUG98" s="1241"/>
      <c r="SUH98" s="1241"/>
      <c r="SUI98" s="1241"/>
      <c r="SUJ98" s="1241"/>
      <c r="SUK98" s="1241"/>
      <c r="SUL98" s="1241"/>
      <c r="SUM98" s="1241"/>
      <c r="SUN98" s="1241"/>
      <c r="SUO98" s="1241"/>
      <c r="SUP98" s="1241"/>
      <c r="SUQ98" s="1241"/>
      <c r="SUR98" s="1241"/>
      <c r="SUS98" s="1241"/>
      <c r="SUT98" s="1241"/>
      <c r="SUU98" s="1241"/>
      <c r="SUV98" s="1241"/>
      <c r="SUW98" s="1241"/>
      <c r="SUX98" s="1241"/>
      <c r="SUY98" s="1241"/>
      <c r="SUZ98" s="1241"/>
      <c r="SVA98" s="1241"/>
      <c r="SVB98" s="1241"/>
      <c r="SVC98" s="1241"/>
      <c r="SVD98" s="1241"/>
      <c r="SVE98" s="1241"/>
      <c r="SVF98" s="1241"/>
      <c r="SVG98" s="1241"/>
      <c r="SVH98" s="1241"/>
      <c r="SVI98" s="1241"/>
      <c r="SVJ98" s="1241"/>
      <c r="SVK98" s="1241"/>
      <c r="SVL98" s="1241"/>
      <c r="SVM98" s="1241"/>
      <c r="SVN98" s="1241"/>
      <c r="SVO98" s="1241"/>
      <c r="SVP98" s="1241"/>
      <c r="SVQ98" s="1241"/>
      <c r="SVR98" s="1241"/>
      <c r="SVS98" s="1241"/>
      <c r="SVT98" s="1241"/>
      <c r="SVU98" s="1241"/>
      <c r="SVV98" s="1241"/>
      <c r="SVW98" s="1241"/>
      <c r="SVX98" s="1241"/>
      <c r="SVY98" s="1241"/>
      <c r="SVZ98" s="1241"/>
      <c r="SWA98" s="1241"/>
      <c r="SWB98" s="1241"/>
      <c r="SWC98" s="1241"/>
      <c r="SWD98" s="1241"/>
      <c r="SWE98" s="1241"/>
      <c r="SWF98" s="1241"/>
      <c r="SWG98" s="1241"/>
      <c r="SWH98" s="1241"/>
      <c r="SWI98" s="1241"/>
      <c r="SWJ98" s="1241"/>
      <c r="SWK98" s="1241"/>
      <c r="SWL98" s="1241"/>
      <c r="SWM98" s="1241"/>
      <c r="SWN98" s="1241"/>
      <c r="SWO98" s="1241"/>
      <c r="SWP98" s="1241"/>
      <c r="SWQ98" s="1241"/>
      <c r="SWR98" s="1241"/>
      <c r="SWS98" s="1241"/>
      <c r="SWT98" s="1241"/>
      <c r="SWU98" s="1241"/>
      <c r="SWV98" s="1241"/>
      <c r="SWW98" s="1241"/>
      <c r="SWX98" s="1241"/>
      <c r="SWY98" s="1241"/>
      <c r="SWZ98" s="1241"/>
      <c r="SXA98" s="1241"/>
      <c r="SXB98" s="1241"/>
      <c r="SXC98" s="1241"/>
      <c r="SXD98" s="1241"/>
      <c r="SXE98" s="1241"/>
      <c r="SXF98" s="1241"/>
      <c r="SXG98" s="1241"/>
      <c r="SXH98" s="1241"/>
      <c r="SXI98" s="1241"/>
      <c r="SXJ98" s="1241"/>
      <c r="SXK98" s="1241"/>
      <c r="SXL98" s="1241"/>
      <c r="SXM98" s="1241"/>
      <c r="SXN98" s="1241"/>
      <c r="SXO98" s="1241"/>
      <c r="SXP98" s="1241"/>
      <c r="SXQ98" s="1241"/>
      <c r="SXR98" s="1241"/>
      <c r="SXS98" s="1241"/>
      <c r="SXT98" s="1241"/>
      <c r="SXU98" s="1241"/>
      <c r="SXV98" s="1241"/>
      <c r="SXW98" s="1241"/>
      <c r="SXX98" s="1241"/>
      <c r="SXY98" s="1241"/>
      <c r="SXZ98" s="1241"/>
      <c r="SYA98" s="1241"/>
      <c r="SYB98" s="1241"/>
      <c r="SYC98" s="1241"/>
      <c r="SYD98" s="1241"/>
      <c r="SYE98" s="1241"/>
      <c r="SYF98" s="1241"/>
      <c r="SYG98" s="1241"/>
      <c r="SYH98" s="1241"/>
      <c r="SYI98" s="1241"/>
      <c r="SYJ98" s="1241"/>
      <c r="SYK98" s="1241"/>
      <c r="SYL98" s="1241"/>
      <c r="SYM98" s="1241"/>
      <c r="SYN98" s="1241"/>
      <c r="SYO98" s="1241"/>
      <c r="SYP98" s="1241"/>
      <c r="SYQ98" s="1241"/>
      <c r="SYR98" s="1241"/>
      <c r="SYS98" s="1241"/>
      <c r="SYT98" s="1241"/>
      <c r="SYU98" s="1241"/>
      <c r="SYV98" s="1241"/>
      <c r="SYW98" s="1241"/>
      <c r="SYX98" s="1241"/>
      <c r="SYY98" s="1241"/>
      <c r="SYZ98" s="1241"/>
      <c r="SZA98" s="1241"/>
      <c r="SZB98" s="1241"/>
      <c r="SZC98" s="1241"/>
      <c r="SZD98" s="1241"/>
      <c r="SZE98" s="1241"/>
      <c r="SZF98" s="1241"/>
      <c r="SZG98" s="1241"/>
      <c r="SZH98" s="1241"/>
      <c r="SZI98" s="1241"/>
      <c r="SZJ98" s="1241"/>
      <c r="SZK98" s="1241"/>
      <c r="SZL98" s="1241"/>
      <c r="SZM98" s="1241"/>
      <c r="SZN98" s="1241"/>
      <c r="SZO98" s="1241"/>
      <c r="SZP98" s="1241"/>
      <c r="SZQ98" s="1241"/>
      <c r="SZR98" s="1241"/>
      <c r="SZS98" s="1241"/>
      <c r="SZT98" s="1241"/>
      <c r="SZU98" s="1241"/>
      <c r="SZV98" s="1241"/>
      <c r="SZW98" s="1241"/>
      <c r="SZX98" s="1241"/>
      <c r="SZY98" s="1241"/>
      <c r="SZZ98" s="1241"/>
      <c r="TAA98" s="1241"/>
      <c r="TAB98" s="1241"/>
      <c r="TAC98" s="1241"/>
      <c r="TAD98" s="1241"/>
      <c r="TAE98" s="1241"/>
      <c r="TAF98" s="1241"/>
      <c r="TAG98" s="1241"/>
      <c r="TAH98" s="1241"/>
      <c r="TAI98" s="1241"/>
      <c r="TAJ98" s="1241"/>
      <c r="TAK98" s="1241"/>
      <c r="TAL98" s="1241"/>
      <c r="TAM98" s="1241"/>
      <c r="TAN98" s="1241"/>
      <c r="TAO98" s="1241"/>
      <c r="TAP98" s="1241"/>
      <c r="TAQ98" s="1241"/>
      <c r="TAR98" s="1241"/>
      <c r="TAS98" s="1241"/>
      <c r="TAT98" s="1241"/>
      <c r="TAU98" s="1241"/>
      <c r="TAV98" s="1241"/>
      <c r="TAW98" s="1241"/>
      <c r="TAX98" s="1241"/>
      <c r="TAY98" s="1241"/>
      <c r="TAZ98" s="1241"/>
      <c r="TBA98" s="1241"/>
      <c r="TBB98" s="1241"/>
      <c r="TBC98" s="1241"/>
      <c r="TBD98" s="1241"/>
      <c r="TBE98" s="1241"/>
      <c r="TBF98" s="1241"/>
      <c r="TBG98" s="1241"/>
      <c r="TBH98" s="1241"/>
      <c r="TBI98" s="1241"/>
      <c r="TBJ98" s="1241"/>
      <c r="TBK98" s="1241"/>
      <c r="TBL98" s="1241"/>
      <c r="TBM98" s="1241"/>
      <c r="TBN98" s="1241"/>
      <c r="TBO98" s="1241"/>
      <c r="TBP98" s="1241"/>
      <c r="TBQ98" s="1241"/>
      <c r="TBR98" s="1241"/>
      <c r="TBS98" s="1241"/>
      <c r="TBT98" s="1241"/>
      <c r="TBU98" s="1241"/>
      <c r="TBV98" s="1241"/>
      <c r="TBW98" s="1241"/>
      <c r="TBX98" s="1241"/>
      <c r="TBY98" s="1241"/>
      <c r="TBZ98" s="1241"/>
      <c r="TCA98" s="1241"/>
      <c r="TCB98" s="1241"/>
      <c r="TCC98" s="1241"/>
      <c r="TCD98" s="1241"/>
      <c r="TCE98" s="1241"/>
      <c r="TCF98" s="1241"/>
      <c r="TCG98" s="1241"/>
      <c r="TCH98" s="1241"/>
      <c r="TCI98" s="1241"/>
      <c r="TCJ98" s="1241"/>
      <c r="TCK98" s="1241"/>
      <c r="TCL98" s="1241"/>
      <c r="TCM98" s="1241"/>
      <c r="TCN98" s="1241"/>
      <c r="TCO98" s="1241"/>
      <c r="TCP98" s="1241"/>
      <c r="TCQ98" s="1241"/>
      <c r="TCR98" s="1241"/>
      <c r="TCS98" s="1241"/>
      <c r="TCT98" s="1241"/>
      <c r="TCU98" s="1241"/>
      <c r="TCV98" s="1241"/>
      <c r="TCW98" s="1241"/>
      <c r="TCX98" s="1241"/>
      <c r="TCY98" s="1241"/>
      <c r="TCZ98" s="1241"/>
      <c r="TDA98" s="1241"/>
      <c r="TDB98" s="1241"/>
      <c r="TDC98" s="1241"/>
      <c r="TDD98" s="1241"/>
      <c r="TDE98" s="1241"/>
      <c r="TDF98" s="1241"/>
      <c r="TDG98" s="1241"/>
      <c r="TDH98" s="1241"/>
      <c r="TDI98" s="1241"/>
      <c r="TDJ98" s="1241"/>
      <c r="TDK98" s="1241"/>
      <c r="TDL98" s="1241"/>
      <c r="TDM98" s="1241"/>
      <c r="TDN98" s="1241"/>
      <c r="TDO98" s="1241"/>
      <c r="TDP98" s="1241"/>
      <c r="TDQ98" s="1241"/>
      <c r="TDR98" s="1241"/>
      <c r="TDS98" s="1241"/>
      <c r="TDT98" s="1241"/>
      <c r="TDU98" s="1241"/>
      <c r="TDV98" s="1241"/>
      <c r="TDW98" s="1241"/>
      <c r="TDX98" s="1241"/>
      <c r="TDY98" s="1241"/>
      <c r="TDZ98" s="1241"/>
      <c r="TEA98" s="1241"/>
      <c r="TEB98" s="1241"/>
      <c r="TEC98" s="1241"/>
      <c r="TED98" s="1241"/>
      <c r="TEE98" s="1241"/>
      <c r="TEF98" s="1241"/>
      <c r="TEG98" s="1241"/>
      <c r="TEH98" s="1241"/>
      <c r="TEI98" s="1241"/>
      <c r="TEJ98" s="1241"/>
      <c r="TEK98" s="1241"/>
      <c r="TEL98" s="1241"/>
      <c r="TEM98" s="1241"/>
      <c r="TEN98" s="1241"/>
      <c r="TEO98" s="1241"/>
      <c r="TEP98" s="1241"/>
      <c r="TEQ98" s="1241"/>
      <c r="TER98" s="1241"/>
      <c r="TES98" s="1241"/>
      <c r="TET98" s="1241"/>
      <c r="TEU98" s="1241"/>
      <c r="TEV98" s="1241"/>
      <c r="TEW98" s="1241"/>
      <c r="TEX98" s="1241"/>
      <c r="TEY98" s="1241"/>
      <c r="TEZ98" s="1241"/>
      <c r="TFA98" s="1241"/>
      <c r="TFB98" s="1241"/>
      <c r="TFC98" s="1241"/>
      <c r="TFD98" s="1241"/>
      <c r="TFE98" s="1241"/>
      <c r="TFF98" s="1241"/>
      <c r="TFG98" s="1241"/>
      <c r="TFH98" s="1241"/>
      <c r="TFI98" s="1241"/>
      <c r="TFJ98" s="1241"/>
      <c r="TFK98" s="1241"/>
      <c r="TFL98" s="1241"/>
      <c r="TFM98" s="1241"/>
      <c r="TFN98" s="1241"/>
      <c r="TFO98" s="1241"/>
      <c r="TFP98" s="1241"/>
      <c r="TFQ98" s="1241"/>
      <c r="TFR98" s="1241"/>
      <c r="TFS98" s="1241"/>
      <c r="TFT98" s="1241"/>
      <c r="TFU98" s="1241"/>
      <c r="TFV98" s="1241"/>
      <c r="TFW98" s="1241"/>
      <c r="TFX98" s="1241"/>
      <c r="TFY98" s="1241"/>
      <c r="TFZ98" s="1241"/>
      <c r="TGA98" s="1241"/>
      <c r="TGB98" s="1241"/>
      <c r="TGC98" s="1241"/>
      <c r="TGD98" s="1241"/>
      <c r="TGE98" s="1241"/>
      <c r="TGF98" s="1241"/>
      <c r="TGG98" s="1241"/>
      <c r="TGH98" s="1241"/>
      <c r="TGI98" s="1241"/>
      <c r="TGJ98" s="1241"/>
      <c r="TGK98" s="1241"/>
      <c r="TGL98" s="1241"/>
      <c r="TGM98" s="1241"/>
      <c r="TGN98" s="1241"/>
      <c r="TGO98" s="1241"/>
      <c r="TGP98" s="1241"/>
      <c r="TGQ98" s="1241"/>
      <c r="TGR98" s="1241"/>
      <c r="TGS98" s="1241"/>
      <c r="TGT98" s="1241"/>
      <c r="TGU98" s="1241"/>
      <c r="TGV98" s="1241"/>
      <c r="TGW98" s="1241"/>
      <c r="TGX98" s="1241"/>
      <c r="TGY98" s="1241"/>
      <c r="TGZ98" s="1241"/>
      <c r="THA98" s="1241"/>
      <c r="THB98" s="1241"/>
      <c r="THC98" s="1241"/>
      <c r="THD98" s="1241"/>
      <c r="THE98" s="1241"/>
      <c r="THF98" s="1241"/>
      <c r="THG98" s="1241"/>
      <c r="THH98" s="1241"/>
      <c r="THI98" s="1241"/>
      <c r="THJ98" s="1241"/>
      <c r="THK98" s="1241"/>
      <c r="THL98" s="1241"/>
      <c r="THM98" s="1241"/>
      <c r="THN98" s="1241"/>
      <c r="THO98" s="1241"/>
      <c r="THP98" s="1241"/>
      <c r="THQ98" s="1241"/>
      <c r="THR98" s="1241"/>
      <c r="THS98" s="1241"/>
      <c r="THT98" s="1241"/>
      <c r="THU98" s="1241"/>
      <c r="THV98" s="1241"/>
      <c r="THW98" s="1241"/>
      <c r="THX98" s="1241"/>
      <c r="THY98" s="1241"/>
      <c r="THZ98" s="1241"/>
      <c r="TIA98" s="1241"/>
      <c r="TIB98" s="1241"/>
      <c r="TIC98" s="1241"/>
      <c r="TID98" s="1241"/>
      <c r="TIE98" s="1241"/>
      <c r="TIF98" s="1241"/>
      <c r="TIG98" s="1241"/>
      <c r="TIH98" s="1241"/>
      <c r="TII98" s="1241"/>
      <c r="TIJ98" s="1241"/>
      <c r="TIK98" s="1241"/>
      <c r="TIL98" s="1241"/>
      <c r="TIM98" s="1241"/>
      <c r="TIN98" s="1241"/>
      <c r="TIO98" s="1241"/>
      <c r="TIP98" s="1241"/>
      <c r="TIQ98" s="1241"/>
      <c r="TIR98" s="1241"/>
      <c r="TIS98" s="1241"/>
      <c r="TIT98" s="1241"/>
      <c r="TIU98" s="1241"/>
      <c r="TIV98" s="1241"/>
      <c r="TIW98" s="1241"/>
      <c r="TIX98" s="1241"/>
      <c r="TIY98" s="1241"/>
      <c r="TIZ98" s="1241"/>
      <c r="TJA98" s="1241"/>
      <c r="TJB98" s="1241"/>
      <c r="TJC98" s="1241"/>
      <c r="TJD98" s="1241"/>
      <c r="TJE98" s="1241"/>
      <c r="TJF98" s="1241"/>
      <c r="TJG98" s="1241"/>
      <c r="TJH98" s="1241"/>
      <c r="TJI98" s="1241"/>
      <c r="TJJ98" s="1241"/>
      <c r="TJK98" s="1241"/>
      <c r="TJL98" s="1241"/>
      <c r="TJM98" s="1241"/>
      <c r="TJN98" s="1241"/>
      <c r="TJO98" s="1241"/>
      <c r="TJP98" s="1241"/>
      <c r="TJQ98" s="1241"/>
      <c r="TJR98" s="1241"/>
      <c r="TJS98" s="1241"/>
      <c r="TJT98" s="1241"/>
      <c r="TJU98" s="1241"/>
      <c r="TJV98" s="1241"/>
      <c r="TJW98" s="1241"/>
      <c r="TJX98" s="1241"/>
      <c r="TJY98" s="1241"/>
      <c r="TJZ98" s="1241"/>
      <c r="TKA98" s="1241"/>
      <c r="TKB98" s="1241"/>
      <c r="TKC98" s="1241"/>
      <c r="TKD98" s="1241"/>
      <c r="TKE98" s="1241"/>
      <c r="TKF98" s="1241"/>
      <c r="TKG98" s="1241"/>
      <c r="TKH98" s="1241"/>
      <c r="TKI98" s="1241"/>
      <c r="TKJ98" s="1241"/>
      <c r="TKK98" s="1241"/>
      <c r="TKL98" s="1241"/>
      <c r="TKM98" s="1241"/>
      <c r="TKN98" s="1241"/>
      <c r="TKO98" s="1241"/>
      <c r="TKP98" s="1241"/>
      <c r="TKQ98" s="1241"/>
      <c r="TKR98" s="1241"/>
      <c r="TKS98" s="1241"/>
      <c r="TKT98" s="1241"/>
      <c r="TKU98" s="1241"/>
      <c r="TKV98" s="1241"/>
      <c r="TKW98" s="1241"/>
      <c r="TKX98" s="1241"/>
      <c r="TKY98" s="1241"/>
      <c r="TKZ98" s="1241"/>
      <c r="TLA98" s="1241"/>
      <c r="TLB98" s="1241"/>
      <c r="TLC98" s="1241"/>
      <c r="TLD98" s="1241"/>
      <c r="TLE98" s="1241"/>
      <c r="TLF98" s="1241"/>
      <c r="TLG98" s="1241"/>
      <c r="TLH98" s="1241"/>
      <c r="TLI98" s="1241"/>
      <c r="TLJ98" s="1241"/>
      <c r="TLK98" s="1241"/>
      <c r="TLL98" s="1241"/>
      <c r="TLM98" s="1241"/>
      <c r="TLN98" s="1241"/>
      <c r="TLO98" s="1241"/>
      <c r="TLP98" s="1241"/>
      <c r="TLQ98" s="1241"/>
      <c r="TLR98" s="1241"/>
      <c r="TLS98" s="1241"/>
      <c r="TLT98" s="1241"/>
      <c r="TLU98" s="1241"/>
      <c r="TLV98" s="1241"/>
      <c r="TLW98" s="1241"/>
      <c r="TLX98" s="1241"/>
      <c r="TLY98" s="1241"/>
      <c r="TLZ98" s="1241"/>
      <c r="TMA98" s="1241"/>
      <c r="TMB98" s="1241"/>
      <c r="TMC98" s="1241"/>
      <c r="TMD98" s="1241"/>
      <c r="TME98" s="1241"/>
      <c r="TMF98" s="1241"/>
      <c r="TMG98" s="1241"/>
      <c r="TMH98" s="1241"/>
      <c r="TMI98" s="1241"/>
      <c r="TMJ98" s="1241"/>
      <c r="TMK98" s="1241"/>
      <c r="TML98" s="1241"/>
      <c r="TMM98" s="1241"/>
      <c r="TMN98" s="1241"/>
      <c r="TMO98" s="1241"/>
      <c r="TMP98" s="1241"/>
      <c r="TMQ98" s="1241"/>
      <c r="TMR98" s="1241"/>
      <c r="TMS98" s="1241"/>
      <c r="TMT98" s="1241"/>
      <c r="TMU98" s="1241"/>
      <c r="TMV98" s="1241"/>
      <c r="TMW98" s="1241"/>
      <c r="TMX98" s="1241"/>
      <c r="TMY98" s="1241"/>
      <c r="TMZ98" s="1241"/>
      <c r="TNA98" s="1241"/>
      <c r="TNB98" s="1241"/>
      <c r="TNC98" s="1241"/>
      <c r="TND98" s="1241"/>
      <c r="TNE98" s="1241"/>
      <c r="TNF98" s="1241"/>
      <c r="TNG98" s="1241"/>
      <c r="TNH98" s="1241"/>
      <c r="TNI98" s="1241"/>
      <c r="TNJ98" s="1241"/>
      <c r="TNK98" s="1241"/>
      <c r="TNL98" s="1241"/>
      <c r="TNM98" s="1241"/>
      <c r="TNN98" s="1241"/>
      <c r="TNO98" s="1241"/>
      <c r="TNP98" s="1241"/>
      <c r="TNQ98" s="1241"/>
      <c r="TNR98" s="1241"/>
      <c r="TNS98" s="1241"/>
      <c r="TNT98" s="1241"/>
      <c r="TNU98" s="1241"/>
      <c r="TNV98" s="1241"/>
      <c r="TNW98" s="1241"/>
      <c r="TNX98" s="1241"/>
      <c r="TNY98" s="1241"/>
      <c r="TNZ98" s="1241"/>
      <c r="TOA98" s="1241"/>
      <c r="TOB98" s="1241"/>
      <c r="TOC98" s="1241"/>
      <c r="TOD98" s="1241"/>
      <c r="TOE98" s="1241"/>
      <c r="TOF98" s="1241"/>
      <c r="TOG98" s="1241"/>
      <c r="TOH98" s="1241"/>
      <c r="TOI98" s="1241"/>
      <c r="TOJ98" s="1241"/>
      <c r="TOK98" s="1241"/>
      <c r="TOL98" s="1241"/>
      <c r="TOM98" s="1241"/>
      <c r="TON98" s="1241"/>
      <c r="TOO98" s="1241"/>
      <c r="TOP98" s="1241"/>
      <c r="TOQ98" s="1241"/>
      <c r="TOR98" s="1241"/>
      <c r="TOS98" s="1241"/>
      <c r="TOT98" s="1241"/>
      <c r="TOU98" s="1241"/>
      <c r="TOV98" s="1241"/>
      <c r="TOW98" s="1241"/>
      <c r="TOX98" s="1241"/>
      <c r="TOY98" s="1241"/>
      <c r="TOZ98" s="1241"/>
      <c r="TPA98" s="1241"/>
      <c r="TPB98" s="1241"/>
      <c r="TPC98" s="1241"/>
      <c r="TPD98" s="1241"/>
      <c r="TPE98" s="1241"/>
      <c r="TPF98" s="1241"/>
      <c r="TPG98" s="1241"/>
      <c r="TPH98" s="1241"/>
      <c r="TPI98" s="1241"/>
      <c r="TPJ98" s="1241"/>
      <c r="TPK98" s="1241"/>
      <c r="TPL98" s="1241"/>
      <c r="TPM98" s="1241"/>
      <c r="TPN98" s="1241"/>
      <c r="TPO98" s="1241"/>
      <c r="TPP98" s="1241"/>
      <c r="TPQ98" s="1241"/>
      <c r="TPR98" s="1241"/>
      <c r="TPS98" s="1241"/>
      <c r="TPT98" s="1241"/>
      <c r="TPU98" s="1241"/>
      <c r="TPV98" s="1241"/>
      <c r="TPW98" s="1241"/>
      <c r="TPX98" s="1241"/>
      <c r="TPY98" s="1241"/>
      <c r="TPZ98" s="1241"/>
      <c r="TQA98" s="1241"/>
      <c r="TQB98" s="1241"/>
      <c r="TQC98" s="1241"/>
      <c r="TQD98" s="1241"/>
      <c r="TQE98" s="1241"/>
      <c r="TQF98" s="1241"/>
      <c r="TQG98" s="1241"/>
      <c r="TQH98" s="1241"/>
      <c r="TQI98" s="1241"/>
      <c r="TQJ98" s="1241"/>
      <c r="TQK98" s="1241"/>
      <c r="TQL98" s="1241"/>
      <c r="TQM98" s="1241"/>
      <c r="TQN98" s="1241"/>
      <c r="TQO98" s="1241"/>
      <c r="TQP98" s="1241"/>
      <c r="TQQ98" s="1241"/>
      <c r="TQR98" s="1241"/>
      <c r="TQS98" s="1241"/>
      <c r="TQT98" s="1241"/>
      <c r="TQU98" s="1241"/>
      <c r="TQV98" s="1241"/>
      <c r="TQW98" s="1241"/>
      <c r="TQX98" s="1241"/>
      <c r="TQY98" s="1241"/>
      <c r="TQZ98" s="1241"/>
      <c r="TRA98" s="1241"/>
      <c r="TRB98" s="1241"/>
      <c r="TRC98" s="1241"/>
      <c r="TRD98" s="1241"/>
      <c r="TRE98" s="1241"/>
      <c r="TRF98" s="1241"/>
      <c r="TRG98" s="1241"/>
      <c r="TRH98" s="1241"/>
      <c r="TRI98" s="1241"/>
      <c r="TRJ98" s="1241"/>
      <c r="TRK98" s="1241"/>
      <c r="TRL98" s="1241"/>
      <c r="TRM98" s="1241"/>
      <c r="TRN98" s="1241"/>
      <c r="TRO98" s="1241"/>
      <c r="TRP98" s="1241"/>
      <c r="TRQ98" s="1241"/>
      <c r="TRR98" s="1241"/>
      <c r="TRS98" s="1241"/>
      <c r="TRT98" s="1241"/>
      <c r="TRU98" s="1241"/>
      <c r="TRV98" s="1241"/>
      <c r="TRW98" s="1241"/>
      <c r="TRX98" s="1241"/>
      <c r="TRY98" s="1241"/>
      <c r="TRZ98" s="1241"/>
      <c r="TSA98" s="1241"/>
      <c r="TSB98" s="1241"/>
      <c r="TSC98" s="1241"/>
      <c r="TSD98" s="1241"/>
      <c r="TSE98" s="1241"/>
      <c r="TSF98" s="1241"/>
      <c r="TSG98" s="1241"/>
      <c r="TSH98" s="1241"/>
      <c r="TSI98" s="1241"/>
      <c r="TSJ98" s="1241"/>
      <c r="TSK98" s="1241"/>
      <c r="TSL98" s="1241"/>
      <c r="TSM98" s="1241"/>
      <c r="TSN98" s="1241"/>
      <c r="TSO98" s="1241"/>
      <c r="TSP98" s="1241"/>
      <c r="TSQ98" s="1241"/>
      <c r="TSR98" s="1241"/>
      <c r="TSS98" s="1241"/>
      <c r="TST98" s="1241"/>
      <c r="TSU98" s="1241"/>
      <c r="TSV98" s="1241"/>
      <c r="TSW98" s="1241"/>
      <c r="TSX98" s="1241"/>
      <c r="TSY98" s="1241"/>
      <c r="TSZ98" s="1241"/>
      <c r="TTA98" s="1241"/>
      <c r="TTB98" s="1241"/>
      <c r="TTC98" s="1241"/>
      <c r="TTD98" s="1241"/>
      <c r="TTE98" s="1241"/>
      <c r="TTF98" s="1241"/>
      <c r="TTG98" s="1241"/>
      <c r="TTH98" s="1241"/>
      <c r="TTI98" s="1241"/>
      <c r="TTJ98" s="1241"/>
      <c r="TTK98" s="1241"/>
      <c r="TTL98" s="1241"/>
      <c r="TTM98" s="1241"/>
      <c r="TTN98" s="1241"/>
      <c r="TTO98" s="1241"/>
      <c r="TTP98" s="1241"/>
      <c r="TTQ98" s="1241"/>
      <c r="TTR98" s="1241"/>
      <c r="TTS98" s="1241"/>
      <c r="TTT98" s="1241"/>
      <c r="TTU98" s="1241"/>
      <c r="TTV98" s="1241"/>
      <c r="TTW98" s="1241"/>
      <c r="TTX98" s="1241"/>
      <c r="TTY98" s="1241"/>
      <c r="TTZ98" s="1241"/>
      <c r="TUA98" s="1241"/>
      <c r="TUB98" s="1241"/>
      <c r="TUC98" s="1241"/>
      <c r="TUD98" s="1241"/>
      <c r="TUE98" s="1241"/>
      <c r="TUF98" s="1241"/>
      <c r="TUG98" s="1241"/>
      <c r="TUH98" s="1241"/>
      <c r="TUI98" s="1241"/>
      <c r="TUJ98" s="1241"/>
      <c r="TUK98" s="1241"/>
      <c r="TUL98" s="1241"/>
      <c r="TUM98" s="1241"/>
      <c r="TUN98" s="1241"/>
      <c r="TUO98" s="1241"/>
      <c r="TUP98" s="1241"/>
      <c r="TUQ98" s="1241"/>
      <c r="TUR98" s="1241"/>
      <c r="TUS98" s="1241"/>
      <c r="TUT98" s="1241"/>
      <c r="TUU98" s="1241"/>
      <c r="TUV98" s="1241"/>
      <c r="TUW98" s="1241"/>
      <c r="TUX98" s="1241"/>
      <c r="TUY98" s="1241"/>
      <c r="TUZ98" s="1241"/>
      <c r="TVA98" s="1241"/>
      <c r="TVB98" s="1241"/>
      <c r="TVC98" s="1241"/>
      <c r="TVD98" s="1241"/>
      <c r="TVE98" s="1241"/>
      <c r="TVF98" s="1241"/>
      <c r="TVG98" s="1241"/>
      <c r="TVH98" s="1241"/>
      <c r="TVI98" s="1241"/>
      <c r="TVJ98" s="1241"/>
      <c r="TVK98" s="1241"/>
      <c r="TVL98" s="1241"/>
      <c r="TVM98" s="1241"/>
      <c r="TVN98" s="1241"/>
      <c r="TVO98" s="1241"/>
      <c r="TVP98" s="1241"/>
      <c r="TVQ98" s="1241"/>
      <c r="TVR98" s="1241"/>
      <c r="TVS98" s="1241"/>
      <c r="TVT98" s="1241"/>
      <c r="TVU98" s="1241"/>
      <c r="TVV98" s="1241"/>
      <c r="TVW98" s="1241"/>
      <c r="TVX98" s="1241"/>
      <c r="TVY98" s="1241"/>
      <c r="TVZ98" s="1241"/>
      <c r="TWA98" s="1241"/>
      <c r="TWB98" s="1241"/>
      <c r="TWC98" s="1241"/>
      <c r="TWD98" s="1241"/>
      <c r="TWE98" s="1241"/>
      <c r="TWF98" s="1241"/>
      <c r="TWG98" s="1241"/>
      <c r="TWH98" s="1241"/>
      <c r="TWI98" s="1241"/>
      <c r="TWJ98" s="1241"/>
      <c r="TWK98" s="1241"/>
      <c r="TWL98" s="1241"/>
      <c r="TWM98" s="1241"/>
      <c r="TWN98" s="1241"/>
      <c r="TWO98" s="1241"/>
      <c r="TWP98" s="1241"/>
      <c r="TWQ98" s="1241"/>
      <c r="TWR98" s="1241"/>
      <c r="TWS98" s="1241"/>
      <c r="TWT98" s="1241"/>
      <c r="TWU98" s="1241"/>
      <c r="TWV98" s="1241"/>
      <c r="TWW98" s="1241"/>
      <c r="TWX98" s="1241"/>
      <c r="TWY98" s="1241"/>
      <c r="TWZ98" s="1241"/>
      <c r="TXA98" s="1241"/>
      <c r="TXB98" s="1241"/>
      <c r="TXC98" s="1241"/>
      <c r="TXD98" s="1241"/>
      <c r="TXE98" s="1241"/>
      <c r="TXF98" s="1241"/>
      <c r="TXG98" s="1241"/>
      <c r="TXH98" s="1241"/>
      <c r="TXI98" s="1241"/>
      <c r="TXJ98" s="1241"/>
      <c r="TXK98" s="1241"/>
      <c r="TXL98" s="1241"/>
      <c r="TXM98" s="1241"/>
      <c r="TXN98" s="1241"/>
      <c r="TXO98" s="1241"/>
      <c r="TXP98" s="1241"/>
      <c r="TXQ98" s="1241"/>
      <c r="TXR98" s="1241"/>
      <c r="TXS98" s="1241"/>
      <c r="TXT98" s="1241"/>
      <c r="TXU98" s="1241"/>
      <c r="TXV98" s="1241"/>
      <c r="TXW98" s="1241"/>
      <c r="TXX98" s="1241"/>
      <c r="TXY98" s="1241"/>
      <c r="TXZ98" s="1241"/>
      <c r="TYA98" s="1241"/>
      <c r="TYB98" s="1241"/>
      <c r="TYC98" s="1241"/>
      <c r="TYD98" s="1241"/>
      <c r="TYE98" s="1241"/>
      <c r="TYF98" s="1241"/>
      <c r="TYG98" s="1241"/>
      <c r="TYH98" s="1241"/>
      <c r="TYI98" s="1241"/>
      <c r="TYJ98" s="1241"/>
      <c r="TYK98" s="1241"/>
      <c r="TYL98" s="1241"/>
      <c r="TYM98" s="1241"/>
      <c r="TYN98" s="1241"/>
      <c r="TYO98" s="1241"/>
      <c r="TYP98" s="1241"/>
      <c r="TYQ98" s="1241"/>
      <c r="TYR98" s="1241"/>
      <c r="TYS98" s="1241"/>
      <c r="TYT98" s="1241"/>
      <c r="TYU98" s="1241"/>
      <c r="TYV98" s="1241"/>
      <c r="TYW98" s="1241"/>
      <c r="TYX98" s="1241"/>
      <c r="TYY98" s="1241"/>
      <c r="TYZ98" s="1241"/>
      <c r="TZA98" s="1241"/>
      <c r="TZB98" s="1241"/>
      <c r="TZC98" s="1241"/>
      <c r="TZD98" s="1241"/>
      <c r="TZE98" s="1241"/>
      <c r="TZF98" s="1241"/>
      <c r="TZG98" s="1241"/>
      <c r="TZH98" s="1241"/>
      <c r="TZI98" s="1241"/>
      <c r="TZJ98" s="1241"/>
      <c r="TZK98" s="1241"/>
      <c r="TZL98" s="1241"/>
      <c r="TZM98" s="1241"/>
      <c r="TZN98" s="1241"/>
      <c r="TZO98" s="1241"/>
      <c r="TZP98" s="1241"/>
      <c r="TZQ98" s="1241"/>
      <c r="TZR98" s="1241"/>
      <c r="TZS98" s="1241"/>
      <c r="TZT98" s="1241"/>
      <c r="TZU98" s="1241"/>
      <c r="TZV98" s="1241"/>
      <c r="TZW98" s="1241"/>
      <c r="TZX98" s="1241"/>
      <c r="TZY98" s="1241"/>
      <c r="TZZ98" s="1241"/>
      <c r="UAA98" s="1241"/>
      <c r="UAB98" s="1241"/>
      <c r="UAC98" s="1241"/>
      <c r="UAD98" s="1241"/>
      <c r="UAE98" s="1241"/>
      <c r="UAF98" s="1241"/>
      <c r="UAG98" s="1241"/>
      <c r="UAH98" s="1241"/>
      <c r="UAI98" s="1241"/>
      <c r="UAJ98" s="1241"/>
      <c r="UAK98" s="1241"/>
      <c r="UAL98" s="1241"/>
      <c r="UAM98" s="1241"/>
      <c r="UAN98" s="1241"/>
      <c r="UAO98" s="1241"/>
      <c r="UAP98" s="1241"/>
      <c r="UAQ98" s="1241"/>
      <c r="UAR98" s="1241"/>
      <c r="UAS98" s="1241"/>
      <c r="UAT98" s="1241"/>
      <c r="UAU98" s="1241"/>
      <c r="UAV98" s="1241"/>
      <c r="UAW98" s="1241"/>
      <c r="UAX98" s="1241"/>
      <c r="UAY98" s="1241"/>
      <c r="UAZ98" s="1241"/>
      <c r="UBA98" s="1241"/>
      <c r="UBB98" s="1241"/>
      <c r="UBC98" s="1241"/>
      <c r="UBD98" s="1241"/>
      <c r="UBE98" s="1241"/>
      <c r="UBF98" s="1241"/>
      <c r="UBG98" s="1241"/>
      <c r="UBH98" s="1241"/>
      <c r="UBI98" s="1241"/>
      <c r="UBJ98" s="1241"/>
      <c r="UBK98" s="1241"/>
      <c r="UBL98" s="1241"/>
      <c r="UBM98" s="1241"/>
      <c r="UBN98" s="1241"/>
      <c r="UBO98" s="1241"/>
      <c r="UBP98" s="1241"/>
      <c r="UBQ98" s="1241"/>
      <c r="UBR98" s="1241"/>
      <c r="UBS98" s="1241"/>
      <c r="UBT98" s="1241"/>
      <c r="UBU98" s="1241"/>
      <c r="UBV98" s="1241"/>
      <c r="UBW98" s="1241"/>
      <c r="UBX98" s="1241"/>
      <c r="UBY98" s="1241"/>
      <c r="UBZ98" s="1241"/>
      <c r="UCA98" s="1241"/>
      <c r="UCB98" s="1241"/>
      <c r="UCC98" s="1241"/>
      <c r="UCD98" s="1241"/>
      <c r="UCE98" s="1241"/>
      <c r="UCF98" s="1241"/>
      <c r="UCG98" s="1241"/>
      <c r="UCH98" s="1241"/>
      <c r="UCI98" s="1241"/>
      <c r="UCJ98" s="1241"/>
      <c r="UCK98" s="1241"/>
      <c r="UCL98" s="1241"/>
      <c r="UCM98" s="1241"/>
      <c r="UCN98" s="1241"/>
      <c r="UCO98" s="1241"/>
      <c r="UCP98" s="1241"/>
      <c r="UCQ98" s="1241"/>
      <c r="UCR98" s="1241"/>
      <c r="UCS98" s="1241"/>
      <c r="UCT98" s="1241"/>
      <c r="UCU98" s="1241"/>
      <c r="UCV98" s="1241"/>
      <c r="UCW98" s="1241"/>
      <c r="UCX98" s="1241"/>
      <c r="UCY98" s="1241"/>
      <c r="UCZ98" s="1241"/>
      <c r="UDA98" s="1241"/>
      <c r="UDB98" s="1241"/>
      <c r="UDC98" s="1241"/>
      <c r="UDD98" s="1241"/>
      <c r="UDE98" s="1241"/>
      <c r="UDF98" s="1241"/>
      <c r="UDG98" s="1241"/>
      <c r="UDH98" s="1241"/>
      <c r="UDI98" s="1241"/>
      <c r="UDJ98" s="1241"/>
      <c r="UDK98" s="1241"/>
      <c r="UDL98" s="1241"/>
      <c r="UDM98" s="1241"/>
      <c r="UDN98" s="1241"/>
      <c r="UDO98" s="1241"/>
      <c r="UDP98" s="1241"/>
      <c r="UDQ98" s="1241"/>
      <c r="UDR98" s="1241"/>
      <c r="UDS98" s="1241"/>
      <c r="UDT98" s="1241"/>
      <c r="UDU98" s="1241"/>
      <c r="UDV98" s="1241"/>
      <c r="UDW98" s="1241"/>
      <c r="UDX98" s="1241"/>
      <c r="UDY98" s="1241"/>
      <c r="UDZ98" s="1241"/>
      <c r="UEA98" s="1241"/>
      <c r="UEB98" s="1241"/>
      <c r="UEC98" s="1241"/>
      <c r="UED98" s="1241"/>
      <c r="UEE98" s="1241"/>
      <c r="UEF98" s="1241"/>
      <c r="UEG98" s="1241"/>
      <c r="UEH98" s="1241"/>
      <c r="UEI98" s="1241"/>
      <c r="UEJ98" s="1241"/>
      <c r="UEK98" s="1241"/>
      <c r="UEL98" s="1241"/>
      <c r="UEM98" s="1241"/>
      <c r="UEN98" s="1241"/>
      <c r="UEO98" s="1241"/>
      <c r="UEP98" s="1241"/>
      <c r="UEQ98" s="1241"/>
      <c r="UER98" s="1241"/>
      <c r="UES98" s="1241"/>
      <c r="UET98" s="1241"/>
      <c r="UEU98" s="1241"/>
      <c r="UEV98" s="1241"/>
      <c r="UEW98" s="1241"/>
      <c r="UEX98" s="1241"/>
      <c r="UEY98" s="1241"/>
      <c r="UEZ98" s="1241"/>
      <c r="UFA98" s="1241"/>
      <c r="UFB98" s="1241"/>
      <c r="UFC98" s="1241"/>
      <c r="UFD98" s="1241"/>
      <c r="UFE98" s="1241"/>
      <c r="UFF98" s="1241"/>
      <c r="UFG98" s="1241"/>
      <c r="UFH98" s="1241"/>
      <c r="UFI98" s="1241"/>
      <c r="UFJ98" s="1241"/>
      <c r="UFK98" s="1241"/>
      <c r="UFL98" s="1241"/>
      <c r="UFM98" s="1241"/>
      <c r="UFN98" s="1241"/>
      <c r="UFO98" s="1241"/>
      <c r="UFP98" s="1241"/>
      <c r="UFQ98" s="1241"/>
      <c r="UFR98" s="1241"/>
      <c r="UFS98" s="1241"/>
      <c r="UFT98" s="1241"/>
      <c r="UFU98" s="1241"/>
      <c r="UFV98" s="1241"/>
      <c r="UFW98" s="1241"/>
      <c r="UFX98" s="1241"/>
      <c r="UFY98" s="1241"/>
      <c r="UFZ98" s="1241"/>
      <c r="UGA98" s="1241"/>
      <c r="UGB98" s="1241"/>
      <c r="UGC98" s="1241"/>
      <c r="UGD98" s="1241"/>
      <c r="UGE98" s="1241"/>
      <c r="UGF98" s="1241"/>
      <c r="UGG98" s="1241"/>
      <c r="UGH98" s="1241"/>
      <c r="UGI98" s="1241"/>
      <c r="UGJ98" s="1241"/>
      <c r="UGK98" s="1241"/>
      <c r="UGL98" s="1241"/>
      <c r="UGM98" s="1241"/>
      <c r="UGN98" s="1241"/>
      <c r="UGO98" s="1241"/>
      <c r="UGP98" s="1241"/>
      <c r="UGQ98" s="1241"/>
      <c r="UGR98" s="1241"/>
      <c r="UGS98" s="1241"/>
      <c r="UGT98" s="1241"/>
      <c r="UGU98" s="1241"/>
      <c r="UGV98" s="1241"/>
      <c r="UGW98" s="1241"/>
      <c r="UGX98" s="1241"/>
      <c r="UGY98" s="1241"/>
      <c r="UGZ98" s="1241"/>
      <c r="UHA98" s="1241"/>
      <c r="UHB98" s="1241"/>
      <c r="UHC98" s="1241"/>
      <c r="UHD98" s="1241"/>
      <c r="UHE98" s="1241"/>
      <c r="UHF98" s="1241"/>
      <c r="UHG98" s="1241"/>
      <c r="UHH98" s="1241"/>
      <c r="UHI98" s="1241"/>
      <c r="UHJ98" s="1241"/>
      <c r="UHK98" s="1241"/>
      <c r="UHL98" s="1241"/>
      <c r="UHM98" s="1241"/>
      <c r="UHN98" s="1241"/>
      <c r="UHO98" s="1241"/>
      <c r="UHP98" s="1241"/>
      <c r="UHQ98" s="1241"/>
      <c r="UHR98" s="1241"/>
      <c r="UHS98" s="1241"/>
      <c r="UHT98" s="1241"/>
      <c r="UHU98" s="1241"/>
      <c r="UHV98" s="1241"/>
      <c r="UHW98" s="1241"/>
      <c r="UHX98" s="1241"/>
      <c r="UHY98" s="1241"/>
      <c r="UHZ98" s="1241"/>
      <c r="UIA98" s="1241"/>
      <c r="UIB98" s="1241"/>
      <c r="UIC98" s="1241"/>
      <c r="UID98" s="1241"/>
      <c r="UIE98" s="1241"/>
      <c r="UIF98" s="1241"/>
      <c r="UIG98" s="1241"/>
      <c r="UIH98" s="1241"/>
      <c r="UII98" s="1241"/>
      <c r="UIJ98" s="1241"/>
      <c r="UIK98" s="1241"/>
      <c r="UIL98" s="1241"/>
      <c r="UIM98" s="1241"/>
      <c r="UIN98" s="1241"/>
      <c r="UIO98" s="1241"/>
      <c r="UIP98" s="1241"/>
      <c r="UIQ98" s="1241"/>
      <c r="UIR98" s="1241"/>
      <c r="UIS98" s="1241"/>
      <c r="UIT98" s="1241"/>
      <c r="UIU98" s="1241"/>
      <c r="UIV98" s="1241"/>
      <c r="UIW98" s="1241"/>
      <c r="UIX98" s="1241"/>
      <c r="UIY98" s="1241"/>
      <c r="UIZ98" s="1241"/>
      <c r="UJA98" s="1241"/>
      <c r="UJB98" s="1241"/>
      <c r="UJC98" s="1241"/>
      <c r="UJD98" s="1241"/>
      <c r="UJE98" s="1241"/>
      <c r="UJF98" s="1241"/>
      <c r="UJG98" s="1241"/>
      <c r="UJH98" s="1241"/>
      <c r="UJI98" s="1241"/>
      <c r="UJJ98" s="1241"/>
      <c r="UJK98" s="1241"/>
      <c r="UJL98" s="1241"/>
      <c r="UJM98" s="1241"/>
      <c r="UJN98" s="1241"/>
      <c r="UJO98" s="1241"/>
      <c r="UJP98" s="1241"/>
      <c r="UJQ98" s="1241"/>
      <c r="UJR98" s="1241"/>
      <c r="UJS98" s="1241"/>
      <c r="UJT98" s="1241"/>
      <c r="UJU98" s="1241"/>
      <c r="UJV98" s="1241"/>
      <c r="UJW98" s="1241"/>
      <c r="UJX98" s="1241"/>
      <c r="UJY98" s="1241"/>
      <c r="UJZ98" s="1241"/>
      <c r="UKA98" s="1241"/>
      <c r="UKB98" s="1241"/>
      <c r="UKC98" s="1241"/>
      <c r="UKD98" s="1241"/>
      <c r="UKE98" s="1241"/>
      <c r="UKF98" s="1241"/>
      <c r="UKG98" s="1241"/>
      <c r="UKH98" s="1241"/>
      <c r="UKI98" s="1241"/>
      <c r="UKJ98" s="1241"/>
      <c r="UKK98" s="1241"/>
      <c r="UKL98" s="1241"/>
      <c r="UKM98" s="1241"/>
      <c r="UKN98" s="1241"/>
      <c r="UKO98" s="1241"/>
      <c r="UKP98" s="1241"/>
      <c r="UKQ98" s="1241"/>
      <c r="UKR98" s="1241"/>
      <c r="UKS98" s="1241"/>
      <c r="UKT98" s="1241"/>
      <c r="UKU98" s="1241"/>
      <c r="UKV98" s="1241"/>
      <c r="UKW98" s="1241"/>
      <c r="UKX98" s="1241"/>
      <c r="UKY98" s="1241"/>
      <c r="UKZ98" s="1241"/>
      <c r="ULA98" s="1241"/>
      <c r="ULB98" s="1241"/>
      <c r="ULC98" s="1241"/>
      <c r="ULD98" s="1241"/>
      <c r="ULE98" s="1241"/>
      <c r="ULF98" s="1241"/>
      <c r="ULG98" s="1241"/>
      <c r="ULH98" s="1241"/>
      <c r="ULI98" s="1241"/>
      <c r="ULJ98" s="1241"/>
      <c r="ULK98" s="1241"/>
      <c r="ULL98" s="1241"/>
      <c r="ULM98" s="1241"/>
      <c r="ULN98" s="1241"/>
      <c r="ULO98" s="1241"/>
      <c r="ULP98" s="1241"/>
      <c r="ULQ98" s="1241"/>
      <c r="ULR98" s="1241"/>
      <c r="ULS98" s="1241"/>
      <c r="ULT98" s="1241"/>
      <c r="ULU98" s="1241"/>
      <c r="ULV98" s="1241"/>
      <c r="ULW98" s="1241"/>
      <c r="ULX98" s="1241"/>
      <c r="ULY98" s="1241"/>
      <c r="ULZ98" s="1241"/>
      <c r="UMA98" s="1241"/>
      <c r="UMB98" s="1241"/>
      <c r="UMC98" s="1241"/>
      <c r="UMD98" s="1241"/>
      <c r="UME98" s="1241"/>
      <c r="UMF98" s="1241"/>
      <c r="UMG98" s="1241"/>
      <c r="UMH98" s="1241"/>
      <c r="UMI98" s="1241"/>
      <c r="UMJ98" s="1241"/>
      <c r="UMK98" s="1241"/>
      <c r="UML98" s="1241"/>
      <c r="UMM98" s="1241"/>
      <c r="UMN98" s="1241"/>
      <c r="UMO98" s="1241"/>
      <c r="UMP98" s="1241"/>
      <c r="UMQ98" s="1241"/>
      <c r="UMR98" s="1241"/>
      <c r="UMS98" s="1241"/>
      <c r="UMT98" s="1241"/>
      <c r="UMU98" s="1241"/>
      <c r="UMV98" s="1241"/>
      <c r="UMW98" s="1241"/>
      <c r="UMX98" s="1241"/>
      <c r="UMY98" s="1241"/>
      <c r="UMZ98" s="1241"/>
      <c r="UNA98" s="1241"/>
      <c r="UNB98" s="1241"/>
      <c r="UNC98" s="1241"/>
      <c r="UND98" s="1241"/>
      <c r="UNE98" s="1241"/>
      <c r="UNF98" s="1241"/>
      <c r="UNG98" s="1241"/>
      <c r="UNH98" s="1241"/>
      <c r="UNI98" s="1241"/>
      <c r="UNJ98" s="1241"/>
      <c r="UNK98" s="1241"/>
      <c r="UNL98" s="1241"/>
      <c r="UNM98" s="1241"/>
      <c r="UNN98" s="1241"/>
      <c r="UNO98" s="1241"/>
      <c r="UNP98" s="1241"/>
      <c r="UNQ98" s="1241"/>
      <c r="UNR98" s="1241"/>
      <c r="UNS98" s="1241"/>
      <c r="UNT98" s="1241"/>
      <c r="UNU98" s="1241"/>
      <c r="UNV98" s="1241"/>
      <c r="UNW98" s="1241"/>
      <c r="UNX98" s="1241"/>
      <c r="UNY98" s="1241"/>
      <c r="UNZ98" s="1241"/>
      <c r="UOA98" s="1241"/>
      <c r="UOB98" s="1241"/>
      <c r="UOC98" s="1241"/>
      <c r="UOD98" s="1241"/>
      <c r="UOE98" s="1241"/>
      <c r="UOF98" s="1241"/>
      <c r="UOG98" s="1241"/>
      <c r="UOH98" s="1241"/>
      <c r="UOI98" s="1241"/>
      <c r="UOJ98" s="1241"/>
      <c r="UOK98" s="1241"/>
      <c r="UOL98" s="1241"/>
      <c r="UOM98" s="1241"/>
      <c r="UON98" s="1241"/>
      <c r="UOO98" s="1241"/>
      <c r="UOP98" s="1241"/>
      <c r="UOQ98" s="1241"/>
      <c r="UOR98" s="1241"/>
      <c r="UOS98" s="1241"/>
      <c r="UOT98" s="1241"/>
      <c r="UOU98" s="1241"/>
      <c r="UOV98" s="1241"/>
      <c r="UOW98" s="1241"/>
      <c r="UOX98" s="1241"/>
      <c r="UOY98" s="1241"/>
      <c r="UOZ98" s="1241"/>
      <c r="UPA98" s="1241"/>
      <c r="UPB98" s="1241"/>
      <c r="UPC98" s="1241"/>
      <c r="UPD98" s="1241"/>
      <c r="UPE98" s="1241"/>
      <c r="UPF98" s="1241"/>
      <c r="UPG98" s="1241"/>
      <c r="UPH98" s="1241"/>
      <c r="UPI98" s="1241"/>
      <c r="UPJ98" s="1241"/>
      <c r="UPK98" s="1241"/>
      <c r="UPL98" s="1241"/>
      <c r="UPM98" s="1241"/>
      <c r="UPN98" s="1241"/>
      <c r="UPO98" s="1241"/>
      <c r="UPP98" s="1241"/>
      <c r="UPQ98" s="1241"/>
      <c r="UPR98" s="1241"/>
      <c r="UPS98" s="1241"/>
      <c r="UPT98" s="1241"/>
      <c r="UPU98" s="1241"/>
      <c r="UPV98" s="1241"/>
      <c r="UPW98" s="1241"/>
      <c r="UPX98" s="1241"/>
      <c r="UPY98" s="1241"/>
      <c r="UPZ98" s="1241"/>
      <c r="UQA98" s="1241"/>
      <c r="UQB98" s="1241"/>
      <c r="UQC98" s="1241"/>
      <c r="UQD98" s="1241"/>
      <c r="UQE98" s="1241"/>
      <c r="UQF98" s="1241"/>
      <c r="UQG98" s="1241"/>
      <c r="UQH98" s="1241"/>
      <c r="UQI98" s="1241"/>
      <c r="UQJ98" s="1241"/>
      <c r="UQK98" s="1241"/>
      <c r="UQL98" s="1241"/>
      <c r="UQM98" s="1241"/>
      <c r="UQN98" s="1241"/>
      <c r="UQO98" s="1241"/>
      <c r="UQP98" s="1241"/>
      <c r="UQQ98" s="1241"/>
      <c r="UQR98" s="1241"/>
      <c r="UQS98" s="1241"/>
      <c r="UQT98" s="1241"/>
      <c r="UQU98" s="1241"/>
      <c r="UQV98" s="1241"/>
      <c r="UQW98" s="1241"/>
      <c r="UQX98" s="1241"/>
      <c r="UQY98" s="1241"/>
      <c r="UQZ98" s="1241"/>
      <c r="URA98" s="1241"/>
      <c r="URB98" s="1241"/>
      <c r="URC98" s="1241"/>
      <c r="URD98" s="1241"/>
      <c r="URE98" s="1241"/>
      <c r="URF98" s="1241"/>
      <c r="URG98" s="1241"/>
      <c r="URH98" s="1241"/>
      <c r="URI98" s="1241"/>
      <c r="URJ98" s="1241"/>
      <c r="URK98" s="1241"/>
      <c r="URL98" s="1241"/>
      <c r="URM98" s="1241"/>
      <c r="URN98" s="1241"/>
      <c r="URO98" s="1241"/>
      <c r="URP98" s="1241"/>
      <c r="URQ98" s="1241"/>
      <c r="URR98" s="1241"/>
      <c r="URS98" s="1241"/>
      <c r="URT98" s="1241"/>
      <c r="URU98" s="1241"/>
      <c r="URV98" s="1241"/>
      <c r="URW98" s="1241"/>
      <c r="URX98" s="1241"/>
      <c r="URY98" s="1241"/>
      <c r="URZ98" s="1241"/>
      <c r="USA98" s="1241"/>
      <c r="USB98" s="1241"/>
      <c r="USC98" s="1241"/>
      <c r="USD98" s="1241"/>
      <c r="USE98" s="1241"/>
      <c r="USF98" s="1241"/>
      <c r="USG98" s="1241"/>
      <c r="USH98" s="1241"/>
      <c r="USI98" s="1241"/>
      <c r="USJ98" s="1241"/>
      <c r="USK98" s="1241"/>
      <c r="USL98" s="1241"/>
      <c r="USM98" s="1241"/>
      <c r="USN98" s="1241"/>
      <c r="USO98" s="1241"/>
      <c r="USP98" s="1241"/>
      <c r="USQ98" s="1241"/>
      <c r="USR98" s="1241"/>
      <c r="USS98" s="1241"/>
      <c r="UST98" s="1241"/>
      <c r="USU98" s="1241"/>
      <c r="USV98" s="1241"/>
      <c r="USW98" s="1241"/>
      <c r="USX98" s="1241"/>
      <c r="USY98" s="1241"/>
      <c r="USZ98" s="1241"/>
      <c r="UTA98" s="1241"/>
      <c r="UTB98" s="1241"/>
      <c r="UTC98" s="1241"/>
      <c r="UTD98" s="1241"/>
      <c r="UTE98" s="1241"/>
      <c r="UTF98" s="1241"/>
      <c r="UTG98" s="1241"/>
      <c r="UTH98" s="1241"/>
      <c r="UTI98" s="1241"/>
      <c r="UTJ98" s="1241"/>
      <c r="UTK98" s="1241"/>
      <c r="UTL98" s="1241"/>
      <c r="UTM98" s="1241"/>
      <c r="UTN98" s="1241"/>
      <c r="UTO98" s="1241"/>
      <c r="UTP98" s="1241"/>
      <c r="UTQ98" s="1241"/>
      <c r="UTR98" s="1241"/>
      <c r="UTS98" s="1241"/>
      <c r="UTT98" s="1241"/>
      <c r="UTU98" s="1241"/>
      <c r="UTV98" s="1241"/>
      <c r="UTW98" s="1241"/>
      <c r="UTX98" s="1241"/>
      <c r="UTY98" s="1241"/>
      <c r="UTZ98" s="1241"/>
      <c r="UUA98" s="1241"/>
      <c r="UUB98" s="1241"/>
      <c r="UUC98" s="1241"/>
      <c r="UUD98" s="1241"/>
      <c r="UUE98" s="1241"/>
      <c r="UUF98" s="1241"/>
      <c r="UUG98" s="1241"/>
      <c r="UUH98" s="1241"/>
      <c r="UUI98" s="1241"/>
      <c r="UUJ98" s="1241"/>
      <c r="UUK98" s="1241"/>
      <c r="UUL98" s="1241"/>
      <c r="UUM98" s="1241"/>
      <c r="UUN98" s="1241"/>
      <c r="UUO98" s="1241"/>
      <c r="UUP98" s="1241"/>
      <c r="UUQ98" s="1241"/>
      <c r="UUR98" s="1241"/>
      <c r="UUS98" s="1241"/>
      <c r="UUT98" s="1241"/>
      <c r="UUU98" s="1241"/>
      <c r="UUV98" s="1241"/>
      <c r="UUW98" s="1241"/>
      <c r="UUX98" s="1241"/>
      <c r="UUY98" s="1241"/>
      <c r="UUZ98" s="1241"/>
      <c r="UVA98" s="1241"/>
      <c r="UVB98" s="1241"/>
      <c r="UVC98" s="1241"/>
      <c r="UVD98" s="1241"/>
      <c r="UVE98" s="1241"/>
      <c r="UVF98" s="1241"/>
      <c r="UVG98" s="1241"/>
      <c r="UVH98" s="1241"/>
      <c r="UVI98" s="1241"/>
      <c r="UVJ98" s="1241"/>
      <c r="UVK98" s="1241"/>
      <c r="UVL98" s="1241"/>
      <c r="UVM98" s="1241"/>
      <c r="UVN98" s="1241"/>
      <c r="UVO98" s="1241"/>
      <c r="UVP98" s="1241"/>
      <c r="UVQ98" s="1241"/>
      <c r="UVR98" s="1241"/>
      <c r="UVS98" s="1241"/>
      <c r="UVT98" s="1241"/>
      <c r="UVU98" s="1241"/>
      <c r="UVV98" s="1241"/>
      <c r="UVW98" s="1241"/>
      <c r="UVX98" s="1241"/>
      <c r="UVY98" s="1241"/>
      <c r="UVZ98" s="1241"/>
      <c r="UWA98" s="1241"/>
      <c r="UWB98" s="1241"/>
      <c r="UWC98" s="1241"/>
      <c r="UWD98" s="1241"/>
      <c r="UWE98" s="1241"/>
      <c r="UWF98" s="1241"/>
      <c r="UWG98" s="1241"/>
      <c r="UWH98" s="1241"/>
      <c r="UWI98" s="1241"/>
      <c r="UWJ98" s="1241"/>
      <c r="UWK98" s="1241"/>
      <c r="UWL98" s="1241"/>
      <c r="UWM98" s="1241"/>
      <c r="UWN98" s="1241"/>
      <c r="UWO98" s="1241"/>
      <c r="UWP98" s="1241"/>
      <c r="UWQ98" s="1241"/>
      <c r="UWR98" s="1241"/>
      <c r="UWS98" s="1241"/>
      <c r="UWT98" s="1241"/>
      <c r="UWU98" s="1241"/>
      <c r="UWV98" s="1241"/>
      <c r="UWW98" s="1241"/>
      <c r="UWX98" s="1241"/>
      <c r="UWY98" s="1241"/>
      <c r="UWZ98" s="1241"/>
      <c r="UXA98" s="1241"/>
      <c r="UXB98" s="1241"/>
      <c r="UXC98" s="1241"/>
      <c r="UXD98" s="1241"/>
      <c r="UXE98" s="1241"/>
      <c r="UXF98" s="1241"/>
      <c r="UXG98" s="1241"/>
      <c r="UXH98" s="1241"/>
      <c r="UXI98" s="1241"/>
      <c r="UXJ98" s="1241"/>
      <c r="UXK98" s="1241"/>
      <c r="UXL98" s="1241"/>
      <c r="UXM98" s="1241"/>
      <c r="UXN98" s="1241"/>
      <c r="UXO98" s="1241"/>
      <c r="UXP98" s="1241"/>
      <c r="UXQ98" s="1241"/>
      <c r="UXR98" s="1241"/>
      <c r="UXS98" s="1241"/>
      <c r="UXT98" s="1241"/>
      <c r="UXU98" s="1241"/>
      <c r="UXV98" s="1241"/>
      <c r="UXW98" s="1241"/>
      <c r="UXX98" s="1241"/>
      <c r="UXY98" s="1241"/>
      <c r="UXZ98" s="1241"/>
      <c r="UYA98" s="1241"/>
      <c r="UYB98" s="1241"/>
      <c r="UYC98" s="1241"/>
      <c r="UYD98" s="1241"/>
      <c r="UYE98" s="1241"/>
      <c r="UYF98" s="1241"/>
      <c r="UYG98" s="1241"/>
      <c r="UYH98" s="1241"/>
      <c r="UYI98" s="1241"/>
      <c r="UYJ98" s="1241"/>
      <c r="UYK98" s="1241"/>
      <c r="UYL98" s="1241"/>
      <c r="UYM98" s="1241"/>
      <c r="UYN98" s="1241"/>
      <c r="UYO98" s="1241"/>
      <c r="UYP98" s="1241"/>
      <c r="UYQ98" s="1241"/>
      <c r="UYR98" s="1241"/>
      <c r="UYS98" s="1241"/>
      <c r="UYT98" s="1241"/>
      <c r="UYU98" s="1241"/>
      <c r="UYV98" s="1241"/>
      <c r="UYW98" s="1241"/>
      <c r="UYX98" s="1241"/>
      <c r="UYY98" s="1241"/>
      <c r="UYZ98" s="1241"/>
      <c r="UZA98" s="1241"/>
      <c r="UZB98" s="1241"/>
      <c r="UZC98" s="1241"/>
      <c r="UZD98" s="1241"/>
      <c r="UZE98" s="1241"/>
      <c r="UZF98" s="1241"/>
      <c r="UZG98" s="1241"/>
      <c r="UZH98" s="1241"/>
      <c r="UZI98" s="1241"/>
      <c r="UZJ98" s="1241"/>
      <c r="UZK98" s="1241"/>
      <c r="UZL98" s="1241"/>
      <c r="UZM98" s="1241"/>
      <c r="UZN98" s="1241"/>
      <c r="UZO98" s="1241"/>
      <c r="UZP98" s="1241"/>
      <c r="UZQ98" s="1241"/>
      <c r="UZR98" s="1241"/>
      <c r="UZS98" s="1241"/>
      <c r="UZT98" s="1241"/>
      <c r="UZU98" s="1241"/>
      <c r="UZV98" s="1241"/>
      <c r="UZW98" s="1241"/>
      <c r="UZX98" s="1241"/>
      <c r="UZY98" s="1241"/>
      <c r="UZZ98" s="1241"/>
      <c r="VAA98" s="1241"/>
      <c r="VAB98" s="1241"/>
      <c r="VAC98" s="1241"/>
      <c r="VAD98" s="1241"/>
      <c r="VAE98" s="1241"/>
      <c r="VAF98" s="1241"/>
      <c r="VAG98" s="1241"/>
      <c r="VAH98" s="1241"/>
      <c r="VAI98" s="1241"/>
      <c r="VAJ98" s="1241"/>
      <c r="VAK98" s="1241"/>
      <c r="VAL98" s="1241"/>
      <c r="VAM98" s="1241"/>
      <c r="VAN98" s="1241"/>
      <c r="VAO98" s="1241"/>
      <c r="VAP98" s="1241"/>
      <c r="VAQ98" s="1241"/>
      <c r="VAR98" s="1241"/>
      <c r="VAS98" s="1241"/>
      <c r="VAT98" s="1241"/>
      <c r="VAU98" s="1241"/>
      <c r="VAV98" s="1241"/>
      <c r="VAW98" s="1241"/>
      <c r="VAX98" s="1241"/>
      <c r="VAY98" s="1241"/>
      <c r="VAZ98" s="1241"/>
      <c r="VBA98" s="1241"/>
      <c r="VBB98" s="1241"/>
      <c r="VBC98" s="1241"/>
      <c r="VBD98" s="1241"/>
      <c r="VBE98" s="1241"/>
      <c r="VBF98" s="1241"/>
      <c r="VBG98" s="1241"/>
      <c r="VBH98" s="1241"/>
      <c r="VBI98" s="1241"/>
      <c r="VBJ98" s="1241"/>
      <c r="VBK98" s="1241"/>
      <c r="VBL98" s="1241"/>
      <c r="VBM98" s="1241"/>
      <c r="VBN98" s="1241"/>
      <c r="VBO98" s="1241"/>
      <c r="VBP98" s="1241"/>
      <c r="VBQ98" s="1241"/>
      <c r="VBR98" s="1241"/>
      <c r="VBS98" s="1241"/>
      <c r="VBT98" s="1241"/>
      <c r="VBU98" s="1241"/>
      <c r="VBV98" s="1241"/>
      <c r="VBW98" s="1241"/>
      <c r="VBX98" s="1241"/>
      <c r="VBY98" s="1241"/>
      <c r="VBZ98" s="1241"/>
      <c r="VCA98" s="1241"/>
      <c r="VCB98" s="1241"/>
      <c r="VCC98" s="1241"/>
      <c r="VCD98" s="1241"/>
      <c r="VCE98" s="1241"/>
      <c r="VCF98" s="1241"/>
      <c r="VCG98" s="1241"/>
      <c r="VCH98" s="1241"/>
      <c r="VCI98" s="1241"/>
      <c r="VCJ98" s="1241"/>
      <c r="VCK98" s="1241"/>
      <c r="VCL98" s="1241"/>
      <c r="VCM98" s="1241"/>
      <c r="VCN98" s="1241"/>
      <c r="VCO98" s="1241"/>
      <c r="VCP98" s="1241"/>
      <c r="VCQ98" s="1241"/>
      <c r="VCR98" s="1241"/>
      <c r="VCS98" s="1241"/>
      <c r="VCT98" s="1241"/>
      <c r="VCU98" s="1241"/>
      <c r="VCV98" s="1241"/>
      <c r="VCW98" s="1241"/>
      <c r="VCX98" s="1241"/>
      <c r="VCY98" s="1241"/>
      <c r="VCZ98" s="1241"/>
      <c r="VDA98" s="1241"/>
      <c r="VDB98" s="1241"/>
      <c r="VDC98" s="1241"/>
      <c r="VDD98" s="1241"/>
      <c r="VDE98" s="1241"/>
      <c r="VDF98" s="1241"/>
      <c r="VDG98" s="1241"/>
      <c r="VDH98" s="1241"/>
      <c r="VDI98" s="1241"/>
      <c r="VDJ98" s="1241"/>
      <c r="VDK98" s="1241"/>
      <c r="VDL98" s="1241"/>
      <c r="VDM98" s="1241"/>
      <c r="VDN98" s="1241"/>
      <c r="VDO98" s="1241"/>
      <c r="VDP98" s="1241"/>
      <c r="VDQ98" s="1241"/>
      <c r="VDR98" s="1241"/>
      <c r="VDS98" s="1241"/>
      <c r="VDT98" s="1241"/>
      <c r="VDU98" s="1241"/>
      <c r="VDV98" s="1241"/>
      <c r="VDW98" s="1241"/>
      <c r="VDX98" s="1241"/>
      <c r="VDY98" s="1241"/>
      <c r="VDZ98" s="1241"/>
      <c r="VEA98" s="1241"/>
      <c r="VEB98" s="1241"/>
      <c r="VEC98" s="1241"/>
      <c r="VED98" s="1241"/>
      <c r="VEE98" s="1241"/>
      <c r="VEF98" s="1241"/>
      <c r="VEG98" s="1241"/>
      <c r="VEH98" s="1241"/>
      <c r="VEI98" s="1241"/>
      <c r="VEJ98" s="1241"/>
      <c r="VEK98" s="1241"/>
      <c r="VEL98" s="1241"/>
      <c r="VEM98" s="1241"/>
      <c r="VEN98" s="1241"/>
      <c r="VEO98" s="1241"/>
      <c r="VEP98" s="1241"/>
      <c r="VEQ98" s="1241"/>
      <c r="VER98" s="1241"/>
      <c r="VES98" s="1241"/>
      <c r="VET98" s="1241"/>
      <c r="VEU98" s="1241"/>
      <c r="VEV98" s="1241"/>
      <c r="VEW98" s="1241"/>
      <c r="VEX98" s="1241"/>
      <c r="VEY98" s="1241"/>
      <c r="VEZ98" s="1241"/>
      <c r="VFA98" s="1241"/>
      <c r="VFB98" s="1241"/>
      <c r="VFC98" s="1241"/>
      <c r="VFD98" s="1241"/>
      <c r="VFE98" s="1241"/>
      <c r="VFF98" s="1241"/>
      <c r="VFG98" s="1241"/>
      <c r="VFH98" s="1241"/>
      <c r="VFI98" s="1241"/>
      <c r="VFJ98" s="1241"/>
      <c r="VFK98" s="1241"/>
      <c r="VFL98" s="1241"/>
      <c r="VFM98" s="1241"/>
      <c r="VFN98" s="1241"/>
      <c r="VFO98" s="1241"/>
      <c r="VFP98" s="1241"/>
      <c r="VFQ98" s="1241"/>
      <c r="VFR98" s="1241"/>
      <c r="VFS98" s="1241"/>
      <c r="VFT98" s="1241"/>
      <c r="VFU98" s="1241"/>
      <c r="VFV98" s="1241"/>
      <c r="VFW98" s="1241"/>
      <c r="VFX98" s="1241"/>
      <c r="VFY98" s="1241"/>
      <c r="VFZ98" s="1241"/>
      <c r="VGA98" s="1241"/>
      <c r="VGB98" s="1241"/>
      <c r="VGC98" s="1241"/>
      <c r="VGD98" s="1241"/>
      <c r="VGE98" s="1241"/>
      <c r="VGF98" s="1241"/>
      <c r="VGG98" s="1241"/>
      <c r="VGH98" s="1241"/>
      <c r="VGI98" s="1241"/>
      <c r="VGJ98" s="1241"/>
      <c r="VGK98" s="1241"/>
      <c r="VGL98" s="1241"/>
      <c r="VGM98" s="1241"/>
      <c r="VGN98" s="1241"/>
      <c r="VGO98" s="1241"/>
      <c r="VGP98" s="1241"/>
      <c r="VGQ98" s="1241"/>
      <c r="VGR98" s="1241"/>
      <c r="VGS98" s="1241"/>
      <c r="VGT98" s="1241"/>
      <c r="VGU98" s="1241"/>
      <c r="VGV98" s="1241"/>
      <c r="VGW98" s="1241"/>
      <c r="VGX98" s="1241"/>
      <c r="VGY98" s="1241"/>
      <c r="VGZ98" s="1241"/>
      <c r="VHA98" s="1241"/>
      <c r="VHB98" s="1241"/>
      <c r="VHC98" s="1241"/>
      <c r="VHD98" s="1241"/>
      <c r="VHE98" s="1241"/>
      <c r="VHF98" s="1241"/>
      <c r="VHG98" s="1241"/>
      <c r="VHH98" s="1241"/>
      <c r="VHI98" s="1241"/>
      <c r="VHJ98" s="1241"/>
      <c r="VHK98" s="1241"/>
      <c r="VHL98" s="1241"/>
      <c r="VHM98" s="1241"/>
      <c r="VHN98" s="1241"/>
      <c r="VHO98" s="1241"/>
      <c r="VHP98" s="1241"/>
      <c r="VHQ98" s="1241"/>
      <c r="VHR98" s="1241"/>
      <c r="VHS98" s="1241"/>
      <c r="VHT98" s="1241"/>
      <c r="VHU98" s="1241"/>
      <c r="VHV98" s="1241"/>
      <c r="VHW98" s="1241"/>
      <c r="VHX98" s="1241"/>
      <c r="VHY98" s="1241"/>
      <c r="VHZ98" s="1241"/>
      <c r="VIA98" s="1241"/>
      <c r="VIB98" s="1241"/>
      <c r="VIC98" s="1241"/>
      <c r="VID98" s="1241"/>
      <c r="VIE98" s="1241"/>
      <c r="VIF98" s="1241"/>
      <c r="VIG98" s="1241"/>
      <c r="VIH98" s="1241"/>
      <c r="VII98" s="1241"/>
      <c r="VIJ98" s="1241"/>
      <c r="VIK98" s="1241"/>
      <c r="VIL98" s="1241"/>
      <c r="VIM98" s="1241"/>
      <c r="VIN98" s="1241"/>
      <c r="VIO98" s="1241"/>
      <c r="VIP98" s="1241"/>
      <c r="VIQ98" s="1241"/>
      <c r="VIR98" s="1241"/>
      <c r="VIS98" s="1241"/>
      <c r="VIT98" s="1241"/>
      <c r="VIU98" s="1241"/>
      <c r="VIV98" s="1241"/>
      <c r="VIW98" s="1241"/>
      <c r="VIX98" s="1241"/>
      <c r="VIY98" s="1241"/>
      <c r="VIZ98" s="1241"/>
      <c r="VJA98" s="1241"/>
      <c r="VJB98" s="1241"/>
      <c r="VJC98" s="1241"/>
      <c r="VJD98" s="1241"/>
      <c r="VJE98" s="1241"/>
      <c r="VJF98" s="1241"/>
      <c r="VJG98" s="1241"/>
      <c r="VJH98" s="1241"/>
      <c r="VJI98" s="1241"/>
      <c r="VJJ98" s="1241"/>
      <c r="VJK98" s="1241"/>
      <c r="VJL98" s="1241"/>
      <c r="VJM98" s="1241"/>
      <c r="VJN98" s="1241"/>
      <c r="VJO98" s="1241"/>
      <c r="VJP98" s="1241"/>
      <c r="VJQ98" s="1241"/>
      <c r="VJR98" s="1241"/>
      <c r="VJS98" s="1241"/>
      <c r="VJT98" s="1241"/>
      <c r="VJU98" s="1241"/>
      <c r="VJV98" s="1241"/>
      <c r="VJW98" s="1241"/>
      <c r="VJX98" s="1241"/>
      <c r="VJY98" s="1241"/>
      <c r="VJZ98" s="1241"/>
      <c r="VKA98" s="1241"/>
      <c r="VKB98" s="1241"/>
      <c r="VKC98" s="1241"/>
      <c r="VKD98" s="1241"/>
      <c r="VKE98" s="1241"/>
      <c r="VKF98" s="1241"/>
      <c r="VKG98" s="1241"/>
      <c r="VKH98" s="1241"/>
      <c r="VKI98" s="1241"/>
      <c r="VKJ98" s="1241"/>
      <c r="VKK98" s="1241"/>
      <c r="VKL98" s="1241"/>
      <c r="VKM98" s="1241"/>
      <c r="VKN98" s="1241"/>
      <c r="VKO98" s="1241"/>
      <c r="VKP98" s="1241"/>
      <c r="VKQ98" s="1241"/>
      <c r="VKR98" s="1241"/>
      <c r="VKS98" s="1241"/>
      <c r="VKT98" s="1241"/>
      <c r="VKU98" s="1241"/>
      <c r="VKV98" s="1241"/>
      <c r="VKW98" s="1241"/>
      <c r="VKX98" s="1241"/>
      <c r="VKY98" s="1241"/>
      <c r="VKZ98" s="1241"/>
      <c r="VLA98" s="1241"/>
      <c r="VLB98" s="1241"/>
      <c r="VLC98" s="1241"/>
      <c r="VLD98" s="1241"/>
      <c r="VLE98" s="1241"/>
      <c r="VLF98" s="1241"/>
      <c r="VLG98" s="1241"/>
      <c r="VLH98" s="1241"/>
      <c r="VLI98" s="1241"/>
      <c r="VLJ98" s="1241"/>
      <c r="VLK98" s="1241"/>
      <c r="VLL98" s="1241"/>
      <c r="VLM98" s="1241"/>
      <c r="VLN98" s="1241"/>
      <c r="VLO98" s="1241"/>
      <c r="VLP98" s="1241"/>
      <c r="VLQ98" s="1241"/>
      <c r="VLR98" s="1241"/>
      <c r="VLS98" s="1241"/>
      <c r="VLT98" s="1241"/>
      <c r="VLU98" s="1241"/>
      <c r="VLV98" s="1241"/>
      <c r="VLW98" s="1241"/>
      <c r="VLX98" s="1241"/>
      <c r="VLY98" s="1241"/>
      <c r="VLZ98" s="1241"/>
      <c r="VMA98" s="1241"/>
      <c r="VMB98" s="1241"/>
      <c r="VMC98" s="1241"/>
      <c r="VMD98" s="1241"/>
      <c r="VME98" s="1241"/>
      <c r="VMF98" s="1241"/>
      <c r="VMG98" s="1241"/>
      <c r="VMH98" s="1241"/>
      <c r="VMI98" s="1241"/>
      <c r="VMJ98" s="1241"/>
      <c r="VMK98" s="1241"/>
      <c r="VML98" s="1241"/>
      <c r="VMM98" s="1241"/>
      <c r="VMN98" s="1241"/>
      <c r="VMO98" s="1241"/>
      <c r="VMP98" s="1241"/>
      <c r="VMQ98" s="1241"/>
      <c r="VMR98" s="1241"/>
      <c r="VMS98" s="1241"/>
      <c r="VMT98" s="1241"/>
      <c r="VMU98" s="1241"/>
      <c r="VMV98" s="1241"/>
      <c r="VMW98" s="1241"/>
      <c r="VMX98" s="1241"/>
      <c r="VMY98" s="1241"/>
      <c r="VMZ98" s="1241"/>
      <c r="VNA98" s="1241"/>
      <c r="VNB98" s="1241"/>
      <c r="VNC98" s="1241"/>
      <c r="VND98" s="1241"/>
      <c r="VNE98" s="1241"/>
      <c r="VNF98" s="1241"/>
      <c r="VNG98" s="1241"/>
      <c r="VNH98" s="1241"/>
      <c r="VNI98" s="1241"/>
      <c r="VNJ98" s="1241"/>
      <c r="VNK98" s="1241"/>
      <c r="VNL98" s="1241"/>
      <c r="VNM98" s="1241"/>
      <c r="VNN98" s="1241"/>
      <c r="VNO98" s="1241"/>
      <c r="VNP98" s="1241"/>
      <c r="VNQ98" s="1241"/>
      <c r="VNR98" s="1241"/>
      <c r="VNS98" s="1241"/>
      <c r="VNT98" s="1241"/>
      <c r="VNU98" s="1241"/>
      <c r="VNV98" s="1241"/>
      <c r="VNW98" s="1241"/>
      <c r="VNX98" s="1241"/>
      <c r="VNY98" s="1241"/>
      <c r="VNZ98" s="1241"/>
      <c r="VOA98" s="1241"/>
      <c r="VOB98" s="1241"/>
      <c r="VOC98" s="1241"/>
      <c r="VOD98" s="1241"/>
      <c r="VOE98" s="1241"/>
      <c r="VOF98" s="1241"/>
      <c r="VOG98" s="1241"/>
      <c r="VOH98" s="1241"/>
      <c r="VOI98" s="1241"/>
      <c r="VOJ98" s="1241"/>
      <c r="VOK98" s="1241"/>
      <c r="VOL98" s="1241"/>
      <c r="VOM98" s="1241"/>
      <c r="VON98" s="1241"/>
      <c r="VOO98" s="1241"/>
      <c r="VOP98" s="1241"/>
      <c r="VOQ98" s="1241"/>
      <c r="VOR98" s="1241"/>
      <c r="VOS98" s="1241"/>
      <c r="VOT98" s="1241"/>
      <c r="VOU98" s="1241"/>
      <c r="VOV98" s="1241"/>
      <c r="VOW98" s="1241"/>
      <c r="VOX98" s="1241"/>
      <c r="VOY98" s="1241"/>
      <c r="VOZ98" s="1241"/>
      <c r="VPA98" s="1241"/>
      <c r="VPB98" s="1241"/>
      <c r="VPC98" s="1241"/>
      <c r="VPD98" s="1241"/>
      <c r="VPE98" s="1241"/>
      <c r="VPF98" s="1241"/>
      <c r="VPG98" s="1241"/>
      <c r="VPH98" s="1241"/>
      <c r="VPI98" s="1241"/>
      <c r="VPJ98" s="1241"/>
      <c r="VPK98" s="1241"/>
      <c r="VPL98" s="1241"/>
      <c r="VPM98" s="1241"/>
      <c r="VPN98" s="1241"/>
      <c r="VPO98" s="1241"/>
      <c r="VPP98" s="1241"/>
      <c r="VPQ98" s="1241"/>
      <c r="VPR98" s="1241"/>
      <c r="VPS98" s="1241"/>
      <c r="VPT98" s="1241"/>
      <c r="VPU98" s="1241"/>
      <c r="VPV98" s="1241"/>
      <c r="VPW98" s="1241"/>
      <c r="VPX98" s="1241"/>
      <c r="VPY98" s="1241"/>
      <c r="VPZ98" s="1241"/>
      <c r="VQA98" s="1241"/>
      <c r="VQB98" s="1241"/>
      <c r="VQC98" s="1241"/>
      <c r="VQD98" s="1241"/>
      <c r="VQE98" s="1241"/>
      <c r="VQF98" s="1241"/>
      <c r="VQG98" s="1241"/>
      <c r="VQH98" s="1241"/>
      <c r="VQI98" s="1241"/>
      <c r="VQJ98" s="1241"/>
      <c r="VQK98" s="1241"/>
      <c r="VQL98" s="1241"/>
      <c r="VQM98" s="1241"/>
      <c r="VQN98" s="1241"/>
      <c r="VQO98" s="1241"/>
      <c r="VQP98" s="1241"/>
      <c r="VQQ98" s="1241"/>
      <c r="VQR98" s="1241"/>
      <c r="VQS98" s="1241"/>
      <c r="VQT98" s="1241"/>
      <c r="VQU98" s="1241"/>
      <c r="VQV98" s="1241"/>
      <c r="VQW98" s="1241"/>
      <c r="VQX98" s="1241"/>
      <c r="VQY98" s="1241"/>
      <c r="VQZ98" s="1241"/>
      <c r="VRA98" s="1241"/>
      <c r="VRB98" s="1241"/>
      <c r="VRC98" s="1241"/>
      <c r="VRD98" s="1241"/>
      <c r="VRE98" s="1241"/>
      <c r="VRF98" s="1241"/>
      <c r="VRG98" s="1241"/>
      <c r="VRH98" s="1241"/>
      <c r="VRI98" s="1241"/>
      <c r="VRJ98" s="1241"/>
      <c r="VRK98" s="1241"/>
      <c r="VRL98" s="1241"/>
      <c r="VRM98" s="1241"/>
      <c r="VRN98" s="1241"/>
      <c r="VRO98" s="1241"/>
      <c r="VRP98" s="1241"/>
      <c r="VRQ98" s="1241"/>
      <c r="VRR98" s="1241"/>
      <c r="VRS98" s="1241"/>
      <c r="VRT98" s="1241"/>
      <c r="VRU98" s="1241"/>
      <c r="VRV98" s="1241"/>
      <c r="VRW98" s="1241"/>
      <c r="VRX98" s="1241"/>
      <c r="VRY98" s="1241"/>
      <c r="VRZ98" s="1241"/>
      <c r="VSA98" s="1241"/>
      <c r="VSB98" s="1241"/>
      <c r="VSC98" s="1241"/>
      <c r="VSD98" s="1241"/>
      <c r="VSE98" s="1241"/>
      <c r="VSF98" s="1241"/>
      <c r="VSG98" s="1241"/>
      <c r="VSH98" s="1241"/>
      <c r="VSI98" s="1241"/>
      <c r="VSJ98" s="1241"/>
      <c r="VSK98" s="1241"/>
      <c r="VSL98" s="1241"/>
      <c r="VSM98" s="1241"/>
      <c r="VSN98" s="1241"/>
      <c r="VSO98" s="1241"/>
      <c r="VSP98" s="1241"/>
      <c r="VSQ98" s="1241"/>
      <c r="VSR98" s="1241"/>
      <c r="VSS98" s="1241"/>
      <c r="VST98" s="1241"/>
      <c r="VSU98" s="1241"/>
      <c r="VSV98" s="1241"/>
      <c r="VSW98" s="1241"/>
      <c r="VSX98" s="1241"/>
      <c r="VSY98" s="1241"/>
      <c r="VSZ98" s="1241"/>
      <c r="VTA98" s="1241"/>
      <c r="VTB98" s="1241"/>
      <c r="VTC98" s="1241"/>
      <c r="VTD98" s="1241"/>
      <c r="VTE98" s="1241"/>
      <c r="VTF98" s="1241"/>
      <c r="VTG98" s="1241"/>
      <c r="VTH98" s="1241"/>
      <c r="VTI98" s="1241"/>
      <c r="VTJ98" s="1241"/>
      <c r="VTK98" s="1241"/>
      <c r="VTL98" s="1241"/>
      <c r="VTM98" s="1241"/>
      <c r="VTN98" s="1241"/>
      <c r="VTO98" s="1241"/>
      <c r="VTP98" s="1241"/>
      <c r="VTQ98" s="1241"/>
      <c r="VTR98" s="1241"/>
      <c r="VTS98" s="1241"/>
      <c r="VTT98" s="1241"/>
      <c r="VTU98" s="1241"/>
      <c r="VTV98" s="1241"/>
      <c r="VTW98" s="1241"/>
      <c r="VTX98" s="1241"/>
      <c r="VTY98" s="1241"/>
      <c r="VTZ98" s="1241"/>
      <c r="VUA98" s="1241"/>
      <c r="VUB98" s="1241"/>
      <c r="VUC98" s="1241"/>
      <c r="VUD98" s="1241"/>
      <c r="VUE98" s="1241"/>
      <c r="VUF98" s="1241"/>
      <c r="VUG98" s="1241"/>
      <c r="VUH98" s="1241"/>
      <c r="VUI98" s="1241"/>
      <c r="VUJ98" s="1241"/>
      <c r="VUK98" s="1241"/>
      <c r="VUL98" s="1241"/>
      <c r="VUM98" s="1241"/>
      <c r="VUN98" s="1241"/>
      <c r="VUO98" s="1241"/>
      <c r="VUP98" s="1241"/>
      <c r="VUQ98" s="1241"/>
      <c r="VUR98" s="1241"/>
      <c r="VUS98" s="1241"/>
      <c r="VUT98" s="1241"/>
      <c r="VUU98" s="1241"/>
      <c r="VUV98" s="1241"/>
      <c r="VUW98" s="1241"/>
      <c r="VUX98" s="1241"/>
      <c r="VUY98" s="1241"/>
      <c r="VUZ98" s="1241"/>
      <c r="VVA98" s="1241"/>
      <c r="VVB98" s="1241"/>
      <c r="VVC98" s="1241"/>
      <c r="VVD98" s="1241"/>
      <c r="VVE98" s="1241"/>
      <c r="VVF98" s="1241"/>
      <c r="VVG98" s="1241"/>
      <c r="VVH98" s="1241"/>
      <c r="VVI98" s="1241"/>
      <c r="VVJ98" s="1241"/>
      <c r="VVK98" s="1241"/>
      <c r="VVL98" s="1241"/>
      <c r="VVM98" s="1241"/>
      <c r="VVN98" s="1241"/>
      <c r="VVO98" s="1241"/>
      <c r="VVP98" s="1241"/>
      <c r="VVQ98" s="1241"/>
      <c r="VVR98" s="1241"/>
      <c r="VVS98" s="1241"/>
      <c r="VVT98" s="1241"/>
      <c r="VVU98" s="1241"/>
      <c r="VVV98" s="1241"/>
      <c r="VVW98" s="1241"/>
      <c r="VVX98" s="1241"/>
      <c r="VVY98" s="1241"/>
      <c r="VVZ98" s="1241"/>
      <c r="VWA98" s="1241"/>
      <c r="VWB98" s="1241"/>
      <c r="VWC98" s="1241"/>
      <c r="VWD98" s="1241"/>
      <c r="VWE98" s="1241"/>
      <c r="VWF98" s="1241"/>
      <c r="VWG98" s="1241"/>
      <c r="VWH98" s="1241"/>
      <c r="VWI98" s="1241"/>
      <c r="VWJ98" s="1241"/>
      <c r="VWK98" s="1241"/>
      <c r="VWL98" s="1241"/>
      <c r="VWM98" s="1241"/>
      <c r="VWN98" s="1241"/>
      <c r="VWO98" s="1241"/>
      <c r="VWP98" s="1241"/>
      <c r="VWQ98" s="1241"/>
      <c r="VWR98" s="1241"/>
      <c r="VWS98" s="1241"/>
      <c r="VWT98" s="1241"/>
      <c r="VWU98" s="1241"/>
      <c r="VWV98" s="1241"/>
      <c r="VWW98" s="1241"/>
      <c r="VWX98" s="1241"/>
      <c r="VWY98" s="1241"/>
      <c r="VWZ98" s="1241"/>
      <c r="VXA98" s="1241"/>
      <c r="VXB98" s="1241"/>
      <c r="VXC98" s="1241"/>
      <c r="VXD98" s="1241"/>
      <c r="VXE98" s="1241"/>
      <c r="VXF98" s="1241"/>
      <c r="VXG98" s="1241"/>
      <c r="VXH98" s="1241"/>
      <c r="VXI98" s="1241"/>
      <c r="VXJ98" s="1241"/>
      <c r="VXK98" s="1241"/>
      <c r="VXL98" s="1241"/>
      <c r="VXM98" s="1241"/>
      <c r="VXN98" s="1241"/>
      <c r="VXO98" s="1241"/>
      <c r="VXP98" s="1241"/>
      <c r="VXQ98" s="1241"/>
      <c r="VXR98" s="1241"/>
      <c r="VXS98" s="1241"/>
      <c r="VXT98" s="1241"/>
      <c r="VXU98" s="1241"/>
      <c r="VXV98" s="1241"/>
      <c r="VXW98" s="1241"/>
      <c r="VXX98" s="1241"/>
      <c r="VXY98" s="1241"/>
      <c r="VXZ98" s="1241"/>
      <c r="VYA98" s="1241"/>
      <c r="VYB98" s="1241"/>
      <c r="VYC98" s="1241"/>
      <c r="VYD98" s="1241"/>
      <c r="VYE98" s="1241"/>
      <c r="VYF98" s="1241"/>
      <c r="VYG98" s="1241"/>
      <c r="VYH98" s="1241"/>
      <c r="VYI98" s="1241"/>
      <c r="VYJ98" s="1241"/>
      <c r="VYK98" s="1241"/>
      <c r="VYL98" s="1241"/>
      <c r="VYM98" s="1241"/>
      <c r="VYN98" s="1241"/>
      <c r="VYO98" s="1241"/>
      <c r="VYP98" s="1241"/>
      <c r="VYQ98" s="1241"/>
      <c r="VYR98" s="1241"/>
      <c r="VYS98" s="1241"/>
      <c r="VYT98" s="1241"/>
      <c r="VYU98" s="1241"/>
      <c r="VYV98" s="1241"/>
      <c r="VYW98" s="1241"/>
      <c r="VYX98" s="1241"/>
      <c r="VYY98" s="1241"/>
      <c r="VYZ98" s="1241"/>
      <c r="VZA98" s="1241"/>
      <c r="VZB98" s="1241"/>
      <c r="VZC98" s="1241"/>
      <c r="VZD98" s="1241"/>
      <c r="VZE98" s="1241"/>
      <c r="VZF98" s="1241"/>
      <c r="VZG98" s="1241"/>
      <c r="VZH98" s="1241"/>
      <c r="VZI98" s="1241"/>
      <c r="VZJ98" s="1241"/>
      <c r="VZK98" s="1241"/>
      <c r="VZL98" s="1241"/>
      <c r="VZM98" s="1241"/>
      <c r="VZN98" s="1241"/>
      <c r="VZO98" s="1241"/>
      <c r="VZP98" s="1241"/>
      <c r="VZQ98" s="1241"/>
      <c r="VZR98" s="1241"/>
      <c r="VZS98" s="1241"/>
      <c r="VZT98" s="1241"/>
      <c r="VZU98" s="1241"/>
      <c r="VZV98" s="1241"/>
      <c r="VZW98" s="1241"/>
      <c r="VZX98" s="1241"/>
      <c r="VZY98" s="1241"/>
      <c r="VZZ98" s="1241"/>
      <c r="WAA98" s="1241"/>
      <c r="WAB98" s="1241"/>
      <c r="WAC98" s="1241"/>
      <c r="WAD98" s="1241"/>
      <c r="WAE98" s="1241"/>
      <c r="WAF98" s="1241"/>
      <c r="WAG98" s="1241"/>
      <c r="WAH98" s="1241"/>
      <c r="WAI98" s="1241"/>
      <c r="WAJ98" s="1241"/>
      <c r="WAK98" s="1241"/>
      <c r="WAL98" s="1241"/>
      <c r="WAM98" s="1241"/>
      <c r="WAN98" s="1241"/>
      <c r="WAO98" s="1241"/>
      <c r="WAP98" s="1241"/>
      <c r="WAQ98" s="1241"/>
      <c r="WAR98" s="1241"/>
      <c r="WAS98" s="1241"/>
      <c r="WAT98" s="1241"/>
      <c r="WAU98" s="1241"/>
      <c r="WAV98" s="1241"/>
      <c r="WAW98" s="1241"/>
      <c r="WAX98" s="1241"/>
      <c r="WAY98" s="1241"/>
      <c r="WAZ98" s="1241"/>
      <c r="WBA98" s="1241"/>
      <c r="WBB98" s="1241"/>
      <c r="WBC98" s="1241"/>
      <c r="WBD98" s="1241"/>
      <c r="WBE98" s="1241"/>
      <c r="WBF98" s="1241"/>
      <c r="WBG98" s="1241"/>
      <c r="WBH98" s="1241"/>
      <c r="WBI98" s="1241"/>
      <c r="WBJ98" s="1241"/>
      <c r="WBK98" s="1241"/>
      <c r="WBL98" s="1241"/>
      <c r="WBM98" s="1241"/>
      <c r="WBN98" s="1241"/>
      <c r="WBO98" s="1241"/>
      <c r="WBP98" s="1241"/>
      <c r="WBQ98" s="1241"/>
      <c r="WBR98" s="1241"/>
      <c r="WBS98" s="1241"/>
      <c r="WBT98" s="1241"/>
      <c r="WBU98" s="1241"/>
      <c r="WBV98" s="1241"/>
      <c r="WBW98" s="1241"/>
      <c r="WBX98" s="1241"/>
      <c r="WBY98" s="1241"/>
      <c r="WBZ98" s="1241"/>
      <c r="WCA98" s="1241"/>
      <c r="WCB98" s="1241"/>
      <c r="WCC98" s="1241"/>
      <c r="WCD98" s="1241"/>
      <c r="WCE98" s="1241"/>
      <c r="WCF98" s="1241"/>
      <c r="WCG98" s="1241"/>
      <c r="WCH98" s="1241"/>
      <c r="WCI98" s="1241"/>
      <c r="WCJ98" s="1241"/>
      <c r="WCK98" s="1241"/>
      <c r="WCL98" s="1241"/>
      <c r="WCM98" s="1241"/>
      <c r="WCN98" s="1241"/>
      <c r="WCO98" s="1241"/>
      <c r="WCP98" s="1241"/>
      <c r="WCQ98" s="1241"/>
      <c r="WCR98" s="1241"/>
      <c r="WCS98" s="1241"/>
      <c r="WCT98" s="1241"/>
      <c r="WCU98" s="1241"/>
      <c r="WCV98" s="1241"/>
      <c r="WCW98" s="1241"/>
      <c r="WCX98" s="1241"/>
      <c r="WCY98" s="1241"/>
      <c r="WCZ98" s="1241"/>
      <c r="WDA98" s="1241"/>
      <c r="WDB98" s="1241"/>
      <c r="WDC98" s="1241"/>
      <c r="WDD98" s="1241"/>
      <c r="WDE98" s="1241"/>
      <c r="WDF98" s="1241"/>
      <c r="WDG98" s="1241"/>
      <c r="WDH98" s="1241"/>
      <c r="WDI98" s="1241"/>
      <c r="WDJ98" s="1241"/>
      <c r="WDK98" s="1241"/>
      <c r="WDL98" s="1241"/>
      <c r="WDM98" s="1241"/>
      <c r="WDN98" s="1241"/>
      <c r="WDO98" s="1241"/>
      <c r="WDP98" s="1241"/>
      <c r="WDQ98" s="1241"/>
      <c r="WDR98" s="1241"/>
      <c r="WDS98" s="1241"/>
      <c r="WDT98" s="1241"/>
      <c r="WDU98" s="1241"/>
      <c r="WDV98" s="1241"/>
      <c r="WDW98" s="1241"/>
      <c r="WDX98" s="1241"/>
      <c r="WDY98" s="1241"/>
      <c r="WDZ98" s="1241"/>
      <c r="WEA98" s="1241"/>
      <c r="WEB98" s="1241"/>
      <c r="WEC98" s="1241"/>
      <c r="WED98" s="1241"/>
      <c r="WEE98" s="1241"/>
      <c r="WEF98" s="1241"/>
      <c r="WEG98" s="1241"/>
      <c r="WEH98" s="1241"/>
      <c r="WEI98" s="1241"/>
      <c r="WEJ98" s="1241"/>
      <c r="WEK98" s="1241"/>
      <c r="WEL98" s="1241"/>
      <c r="WEM98" s="1241"/>
      <c r="WEN98" s="1241"/>
      <c r="WEO98" s="1241"/>
      <c r="WEP98" s="1241"/>
      <c r="WEQ98" s="1241"/>
      <c r="WER98" s="1241"/>
      <c r="WES98" s="1241"/>
      <c r="WET98" s="1241"/>
      <c r="WEU98" s="1241"/>
      <c r="WEV98" s="1241"/>
      <c r="WEW98" s="1241"/>
      <c r="WEX98" s="1241"/>
      <c r="WEY98" s="1241"/>
      <c r="WEZ98" s="1241"/>
      <c r="WFA98" s="1241"/>
      <c r="WFB98" s="1241"/>
      <c r="WFC98" s="1241"/>
      <c r="WFD98" s="1241"/>
      <c r="WFE98" s="1241"/>
      <c r="WFF98" s="1241"/>
      <c r="WFG98" s="1241"/>
      <c r="WFH98" s="1241"/>
      <c r="WFI98" s="1241"/>
      <c r="WFJ98" s="1241"/>
      <c r="WFK98" s="1241"/>
      <c r="WFL98" s="1241"/>
      <c r="WFM98" s="1241"/>
      <c r="WFN98" s="1241"/>
      <c r="WFO98" s="1241"/>
      <c r="WFP98" s="1241"/>
      <c r="WFQ98" s="1241"/>
      <c r="WFR98" s="1241"/>
      <c r="WFS98" s="1241"/>
      <c r="WFT98" s="1241"/>
      <c r="WFU98" s="1241"/>
      <c r="WFV98" s="1241"/>
      <c r="WFW98" s="1241"/>
      <c r="WFX98" s="1241"/>
      <c r="WFY98" s="1241"/>
      <c r="WFZ98" s="1241"/>
      <c r="WGA98" s="1241"/>
      <c r="WGB98" s="1241"/>
      <c r="WGC98" s="1241"/>
      <c r="WGD98" s="1241"/>
      <c r="WGE98" s="1241"/>
      <c r="WGF98" s="1241"/>
      <c r="WGG98" s="1241"/>
      <c r="WGH98" s="1241"/>
      <c r="WGI98" s="1241"/>
      <c r="WGJ98" s="1241"/>
      <c r="WGK98" s="1241"/>
      <c r="WGL98" s="1241"/>
      <c r="WGM98" s="1241"/>
      <c r="WGN98" s="1241"/>
      <c r="WGO98" s="1241"/>
      <c r="WGP98" s="1241"/>
      <c r="WGQ98" s="1241"/>
      <c r="WGR98" s="1241"/>
      <c r="WGS98" s="1241"/>
      <c r="WGT98" s="1241"/>
      <c r="WGU98" s="1241"/>
      <c r="WGV98" s="1241"/>
      <c r="WGW98" s="1241"/>
      <c r="WGX98" s="1241"/>
      <c r="WGY98" s="1241"/>
      <c r="WGZ98" s="1241"/>
      <c r="WHA98" s="1241"/>
      <c r="WHB98" s="1241"/>
      <c r="WHC98" s="1241"/>
      <c r="WHD98" s="1241"/>
      <c r="WHE98" s="1241"/>
      <c r="WHF98" s="1241"/>
      <c r="WHG98" s="1241"/>
      <c r="WHH98" s="1241"/>
      <c r="WHI98" s="1241"/>
      <c r="WHJ98" s="1241"/>
      <c r="WHK98" s="1241"/>
      <c r="WHL98" s="1241"/>
      <c r="WHM98" s="1241"/>
      <c r="WHN98" s="1241"/>
      <c r="WHO98" s="1241"/>
      <c r="WHP98" s="1241"/>
      <c r="WHQ98" s="1241"/>
      <c r="WHR98" s="1241"/>
      <c r="WHS98" s="1241"/>
      <c r="WHT98" s="1241"/>
      <c r="WHU98" s="1241"/>
      <c r="WHV98" s="1241"/>
      <c r="WHW98" s="1241"/>
      <c r="WHX98" s="1241"/>
      <c r="WHY98" s="1241"/>
      <c r="WHZ98" s="1241"/>
      <c r="WIA98" s="1241"/>
      <c r="WIB98" s="1241"/>
      <c r="WIC98" s="1241"/>
      <c r="WID98" s="1241"/>
      <c r="WIE98" s="1241"/>
      <c r="WIF98" s="1241"/>
      <c r="WIG98" s="1241"/>
      <c r="WIH98" s="1241"/>
      <c r="WII98" s="1241"/>
      <c r="WIJ98" s="1241"/>
      <c r="WIK98" s="1241"/>
      <c r="WIL98" s="1241"/>
      <c r="WIM98" s="1241"/>
      <c r="WIN98" s="1241"/>
      <c r="WIO98" s="1241"/>
      <c r="WIP98" s="1241"/>
      <c r="WIQ98" s="1241"/>
      <c r="WIR98" s="1241"/>
      <c r="WIS98" s="1241"/>
      <c r="WIT98" s="1241"/>
      <c r="WIU98" s="1241"/>
      <c r="WIV98" s="1241"/>
      <c r="WIW98" s="1241"/>
      <c r="WIX98" s="1241"/>
      <c r="WIY98" s="1241"/>
      <c r="WIZ98" s="1241"/>
      <c r="WJA98" s="1241"/>
      <c r="WJB98" s="1241"/>
      <c r="WJC98" s="1241"/>
      <c r="WJD98" s="1241"/>
      <c r="WJE98" s="1241"/>
      <c r="WJF98" s="1241"/>
      <c r="WJG98" s="1241"/>
      <c r="WJH98" s="1241"/>
      <c r="WJI98" s="1241"/>
      <c r="WJJ98" s="1241"/>
      <c r="WJK98" s="1241"/>
      <c r="WJL98" s="1241"/>
      <c r="WJM98" s="1241"/>
      <c r="WJN98" s="1241"/>
      <c r="WJO98" s="1241"/>
      <c r="WJP98" s="1241"/>
      <c r="WJQ98" s="1241"/>
      <c r="WJR98" s="1241"/>
      <c r="WJS98" s="1241"/>
      <c r="WJT98" s="1241"/>
      <c r="WJU98" s="1241"/>
      <c r="WJV98" s="1241"/>
      <c r="WJW98" s="1241"/>
      <c r="WJX98" s="1241"/>
      <c r="WJY98" s="1241"/>
      <c r="WJZ98" s="1241"/>
      <c r="WKA98" s="1241"/>
      <c r="WKB98" s="1241"/>
      <c r="WKC98" s="1241"/>
      <c r="WKD98" s="1241"/>
      <c r="WKE98" s="1241"/>
      <c r="WKF98" s="1241"/>
      <c r="WKG98" s="1241"/>
      <c r="WKH98" s="1241"/>
      <c r="WKI98" s="1241"/>
      <c r="WKJ98" s="1241"/>
      <c r="WKK98" s="1241"/>
      <c r="WKL98" s="1241"/>
      <c r="WKM98" s="1241"/>
      <c r="WKN98" s="1241"/>
      <c r="WKO98" s="1241"/>
      <c r="WKP98" s="1241"/>
      <c r="WKQ98" s="1241"/>
      <c r="WKR98" s="1241"/>
      <c r="WKS98" s="1241"/>
      <c r="WKT98" s="1241"/>
      <c r="WKU98" s="1241"/>
      <c r="WKV98" s="1241"/>
      <c r="WKW98" s="1241"/>
      <c r="WKX98" s="1241"/>
      <c r="WKY98" s="1241"/>
      <c r="WKZ98" s="1241"/>
      <c r="WLA98" s="1241"/>
      <c r="WLB98" s="1241"/>
      <c r="WLC98" s="1241"/>
      <c r="WLD98" s="1241"/>
      <c r="WLE98" s="1241"/>
      <c r="WLF98" s="1241"/>
      <c r="WLG98" s="1241"/>
      <c r="WLH98" s="1241"/>
      <c r="WLI98" s="1241"/>
      <c r="WLJ98" s="1241"/>
      <c r="WLK98" s="1241"/>
      <c r="WLL98" s="1241"/>
      <c r="WLM98" s="1241"/>
      <c r="WLN98" s="1241"/>
      <c r="WLO98" s="1241"/>
      <c r="WLP98" s="1241"/>
      <c r="WLQ98" s="1241"/>
      <c r="WLR98" s="1241"/>
      <c r="WLS98" s="1241"/>
      <c r="WLT98" s="1241"/>
      <c r="WLU98" s="1241"/>
      <c r="WLV98" s="1241"/>
      <c r="WLW98" s="1241"/>
      <c r="WLX98" s="1241"/>
      <c r="WLY98" s="1241"/>
      <c r="WLZ98" s="1241"/>
      <c r="WMA98" s="1241"/>
      <c r="WMB98" s="1241"/>
      <c r="WMC98" s="1241"/>
      <c r="WMD98" s="1241"/>
      <c r="WME98" s="1241"/>
      <c r="WMF98" s="1241"/>
      <c r="WMG98" s="1241"/>
      <c r="WMH98" s="1241"/>
      <c r="WMI98" s="1241"/>
      <c r="WMJ98" s="1241"/>
      <c r="WMK98" s="1241"/>
      <c r="WML98" s="1241"/>
      <c r="WMM98" s="1241"/>
      <c r="WMN98" s="1241"/>
      <c r="WMO98" s="1241"/>
      <c r="WMP98" s="1241"/>
      <c r="WMQ98" s="1241"/>
      <c r="WMR98" s="1241"/>
      <c r="WMS98" s="1241"/>
      <c r="WMT98" s="1241"/>
      <c r="WMU98" s="1241"/>
      <c r="WMV98" s="1241"/>
      <c r="WMW98" s="1241"/>
      <c r="WMX98" s="1241"/>
      <c r="WMY98" s="1241"/>
      <c r="WMZ98" s="1241"/>
      <c r="WNA98" s="1241"/>
      <c r="WNB98" s="1241"/>
      <c r="WNC98" s="1241"/>
      <c r="WND98" s="1241"/>
      <c r="WNE98" s="1241"/>
      <c r="WNF98" s="1241"/>
      <c r="WNG98" s="1241"/>
      <c r="WNH98" s="1241"/>
      <c r="WNI98" s="1241"/>
      <c r="WNJ98" s="1241"/>
      <c r="WNK98" s="1241"/>
      <c r="WNL98" s="1241"/>
      <c r="WNM98" s="1241"/>
      <c r="WNN98" s="1241"/>
      <c r="WNO98" s="1241"/>
      <c r="WNP98" s="1241"/>
      <c r="WNQ98" s="1241"/>
      <c r="WNR98" s="1241"/>
      <c r="WNS98" s="1241"/>
      <c r="WNT98" s="1241"/>
      <c r="WNU98" s="1241"/>
      <c r="WNV98" s="1241"/>
      <c r="WNW98" s="1241"/>
      <c r="WNX98" s="1241"/>
      <c r="WNY98" s="1241"/>
      <c r="WNZ98" s="1241"/>
      <c r="WOA98" s="1241"/>
      <c r="WOB98" s="1241"/>
      <c r="WOC98" s="1241"/>
      <c r="WOD98" s="1241"/>
      <c r="WOE98" s="1241"/>
      <c r="WOF98" s="1241"/>
      <c r="WOG98" s="1241"/>
      <c r="WOH98" s="1241"/>
      <c r="WOI98" s="1241"/>
      <c r="WOJ98" s="1241"/>
      <c r="WOK98" s="1241"/>
      <c r="WOL98" s="1241"/>
      <c r="WOM98" s="1241"/>
      <c r="WON98" s="1241"/>
      <c r="WOO98" s="1241"/>
      <c r="WOP98" s="1241"/>
      <c r="WOQ98" s="1241"/>
      <c r="WOR98" s="1241"/>
      <c r="WOS98" s="1241"/>
      <c r="WOT98" s="1241"/>
      <c r="WOU98" s="1241"/>
      <c r="WOV98" s="1241"/>
      <c r="WOW98" s="1241"/>
      <c r="WOX98" s="1241"/>
      <c r="WOY98" s="1241"/>
      <c r="WOZ98" s="1241"/>
      <c r="WPA98" s="1241"/>
      <c r="WPB98" s="1241"/>
      <c r="WPC98" s="1241"/>
      <c r="WPD98" s="1241"/>
      <c r="WPE98" s="1241"/>
      <c r="WPF98" s="1241"/>
      <c r="WPG98" s="1241"/>
      <c r="WPH98" s="1241"/>
      <c r="WPI98" s="1241"/>
      <c r="WPJ98" s="1241"/>
      <c r="WPK98" s="1241"/>
      <c r="WPL98" s="1241"/>
      <c r="WPM98" s="1241"/>
      <c r="WPN98" s="1241"/>
      <c r="WPO98" s="1241"/>
      <c r="WPP98" s="1241"/>
      <c r="WPQ98" s="1241"/>
      <c r="WPR98" s="1241"/>
      <c r="WPS98" s="1241"/>
      <c r="WPT98" s="1241"/>
      <c r="WPU98" s="1241"/>
      <c r="WPV98" s="1241"/>
      <c r="WPW98" s="1241"/>
      <c r="WPX98" s="1241"/>
      <c r="WPY98" s="1241"/>
      <c r="WPZ98" s="1241"/>
      <c r="WQA98" s="1241"/>
      <c r="WQB98" s="1241"/>
      <c r="WQC98" s="1241"/>
      <c r="WQD98" s="1241"/>
      <c r="WQE98" s="1241"/>
      <c r="WQF98" s="1241"/>
      <c r="WQG98" s="1241"/>
      <c r="WQH98" s="1241"/>
      <c r="WQI98" s="1241"/>
      <c r="WQJ98" s="1241"/>
      <c r="WQK98" s="1241"/>
      <c r="WQL98" s="1241"/>
      <c r="WQM98" s="1241"/>
      <c r="WQN98" s="1241"/>
      <c r="WQO98" s="1241"/>
      <c r="WQP98" s="1241"/>
      <c r="WQQ98" s="1241"/>
      <c r="WQR98" s="1241"/>
      <c r="WQS98" s="1241"/>
      <c r="WQT98" s="1241"/>
      <c r="WQU98" s="1241"/>
      <c r="WQV98" s="1241"/>
      <c r="WQW98" s="1241"/>
      <c r="WQX98" s="1241"/>
      <c r="WQY98" s="1241"/>
      <c r="WQZ98" s="1241"/>
      <c r="WRA98" s="1241"/>
      <c r="WRB98" s="1241"/>
      <c r="WRC98" s="1241"/>
      <c r="WRD98" s="1241"/>
      <c r="WRE98" s="1241"/>
      <c r="WRF98" s="1241"/>
      <c r="WRG98" s="1241"/>
      <c r="WRH98" s="1241"/>
      <c r="WRI98" s="1241"/>
      <c r="WRJ98" s="1241"/>
      <c r="WRK98" s="1241"/>
      <c r="WRL98" s="1241"/>
      <c r="WRM98" s="1241"/>
      <c r="WRN98" s="1241"/>
      <c r="WRO98" s="1241"/>
      <c r="WRP98" s="1241"/>
      <c r="WRQ98" s="1241"/>
      <c r="WRR98" s="1241"/>
      <c r="WRS98" s="1241"/>
      <c r="WRT98" s="1241"/>
      <c r="WRU98" s="1241"/>
      <c r="WRV98" s="1241"/>
      <c r="WRW98" s="1241"/>
      <c r="WRX98" s="1241"/>
      <c r="WRY98" s="1241"/>
      <c r="WRZ98" s="1241"/>
      <c r="WSA98" s="1241"/>
      <c r="WSB98" s="1241"/>
      <c r="WSC98" s="1241"/>
      <c r="WSD98" s="1241"/>
      <c r="WSE98" s="1241"/>
      <c r="WSF98" s="1241"/>
      <c r="WSG98" s="1241"/>
      <c r="WSH98" s="1241"/>
      <c r="WSI98" s="1241"/>
      <c r="WSJ98" s="1241"/>
      <c r="WSK98" s="1241"/>
      <c r="WSL98" s="1241"/>
      <c r="WSM98" s="1241"/>
      <c r="WSN98" s="1241"/>
      <c r="WSO98" s="1241"/>
      <c r="WSP98" s="1241"/>
      <c r="WSQ98" s="1241"/>
      <c r="WSR98" s="1241"/>
      <c r="WSS98" s="1241"/>
      <c r="WST98" s="1241"/>
      <c r="WSU98" s="1241"/>
      <c r="WSV98" s="1241"/>
      <c r="WSW98" s="1241"/>
      <c r="WSX98" s="1241"/>
      <c r="WSY98" s="1241"/>
      <c r="WSZ98" s="1241"/>
      <c r="WTA98" s="1241"/>
      <c r="WTB98" s="1241"/>
      <c r="WTC98" s="1241"/>
      <c r="WTD98" s="1241"/>
      <c r="WTE98" s="1241"/>
      <c r="WTF98" s="1241"/>
      <c r="WTG98" s="1241"/>
      <c r="WTH98" s="1241"/>
      <c r="WTI98" s="1241"/>
      <c r="WTJ98" s="1241"/>
      <c r="WTK98" s="1241"/>
      <c r="WTL98" s="1241"/>
      <c r="WTM98" s="1241"/>
      <c r="WTN98" s="1241"/>
      <c r="WTO98" s="1241"/>
      <c r="WTP98" s="1241"/>
      <c r="WTQ98" s="1241"/>
      <c r="WTR98" s="1241"/>
      <c r="WTS98" s="1241"/>
      <c r="WTT98" s="1241"/>
      <c r="WTU98" s="1241"/>
      <c r="WTV98" s="1241"/>
      <c r="WTW98" s="1241"/>
      <c r="WTX98" s="1241"/>
      <c r="WTY98" s="1241"/>
      <c r="WTZ98" s="1241"/>
      <c r="WUA98" s="1241"/>
      <c r="WUB98" s="1241"/>
      <c r="WUC98" s="1241"/>
      <c r="WUD98" s="1241"/>
      <c r="WUE98" s="1241"/>
      <c r="WUF98" s="1241"/>
      <c r="WUG98" s="1241"/>
      <c r="WUH98" s="1241"/>
      <c r="WUI98" s="1241"/>
      <c r="WUJ98" s="1241"/>
      <c r="WUK98" s="1241"/>
      <c r="WUL98" s="1241"/>
      <c r="WUM98" s="1241"/>
      <c r="WUN98" s="1241"/>
      <c r="WUO98" s="1241"/>
      <c r="WUP98" s="1241"/>
      <c r="WUQ98" s="1241"/>
      <c r="WUR98" s="1241"/>
      <c r="WUS98" s="1241"/>
      <c r="WUT98" s="1241"/>
      <c r="WUU98" s="1241"/>
      <c r="WUV98" s="1241"/>
      <c r="WUW98" s="1241"/>
      <c r="WUX98" s="1241"/>
      <c r="WUY98" s="1241"/>
      <c r="WUZ98" s="1241"/>
      <c r="WVA98" s="1241"/>
      <c r="WVB98" s="1241"/>
      <c r="WVC98" s="1241"/>
      <c r="WVD98" s="1241"/>
      <c r="WVE98" s="1241"/>
      <c r="WVF98" s="1241"/>
      <c r="WVG98" s="1241"/>
      <c r="WVH98" s="1241"/>
      <c r="WVI98" s="1241"/>
      <c r="WVJ98" s="1241"/>
      <c r="WVK98" s="1241"/>
      <c r="WVL98" s="1241"/>
      <c r="WVM98" s="1241"/>
      <c r="WVN98" s="1241"/>
      <c r="WVO98" s="1241"/>
      <c r="WVP98" s="1241"/>
      <c r="WVQ98" s="1241"/>
      <c r="WVR98" s="1241"/>
      <c r="WVS98" s="1241"/>
      <c r="WVT98" s="1241"/>
      <c r="WVU98" s="1241"/>
      <c r="WVV98" s="1241"/>
      <c r="WVW98" s="1241"/>
      <c r="WVX98" s="1241"/>
      <c r="WVY98" s="1241"/>
      <c r="WVZ98" s="1241"/>
      <c r="WWA98" s="1241"/>
      <c r="WWB98" s="1241"/>
      <c r="WWC98" s="1241"/>
      <c r="WWD98" s="1241"/>
      <c r="WWE98" s="1241"/>
      <c r="WWF98" s="1241"/>
      <c r="WWG98" s="1241"/>
      <c r="WWH98" s="1241"/>
      <c r="WWI98" s="1241"/>
      <c r="WWJ98" s="1241"/>
      <c r="WWK98" s="1241"/>
      <c r="WWL98" s="1241"/>
      <c r="WWM98" s="1241"/>
      <c r="WWN98" s="1241"/>
      <c r="WWO98" s="1241"/>
      <c r="WWP98" s="1241"/>
      <c r="WWQ98" s="1241"/>
      <c r="WWR98" s="1241"/>
      <c r="WWS98" s="1241"/>
      <c r="WWT98" s="1241"/>
      <c r="WWU98" s="1241"/>
      <c r="WWV98" s="1241"/>
      <c r="WWW98" s="1241"/>
      <c r="WWX98" s="1241"/>
      <c r="WWY98" s="1241"/>
      <c r="WWZ98" s="1241"/>
      <c r="WXA98" s="1241"/>
      <c r="WXB98" s="1241"/>
      <c r="WXC98" s="1241"/>
      <c r="WXD98" s="1241"/>
      <c r="WXE98" s="1241"/>
      <c r="WXF98" s="1241"/>
      <c r="WXG98" s="1241"/>
      <c r="WXH98" s="1241"/>
      <c r="WXI98" s="1241"/>
      <c r="WXJ98" s="1241"/>
      <c r="WXK98" s="1241"/>
      <c r="WXL98" s="1241"/>
      <c r="WXM98" s="1241"/>
      <c r="WXN98" s="1241"/>
      <c r="WXO98" s="1241"/>
      <c r="WXP98" s="1241"/>
      <c r="WXQ98" s="1241"/>
      <c r="WXR98" s="1241"/>
      <c r="WXS98" s="1241"/>
      <c r="WXT98" s="1241"/>
      <c r="WXU98" s="1241"/>
      <c r="WXV98" s="1241"/>
      <c r="WXW98" s="1241"/>
      <c r="WXX98" s="1241"/>
      <c r="WXY98" s="1241"/>
      <c r="WXZ98" s="1241"/>
      <c r="WYA98" s="1241"/>
      <c r="WYB98" s="1241"/>
      <c r="WYC98" s="1241"/>
      <c r="WYD98" s="1241"/>
      <c r="WYE98" s="1241"/>
      <c r="WYF98" s="1241"/>
      <c r="WYG98" s="1241"/>
      <c r="WYH98" s="1241"/>
      <c r="WYI98" s="1241"/>
      <c r="WYJ98" s="1241"/>
      <c r="WYK98" s="1241"/>
      <c r="WYL98" s="1241"/>
      <c r="WYM98" s="1241"/>
      <c r="WYN98" s="1241"/>
      <c r="WYO98" s="1241"/>
      <c r="WYP98" s="1241"/>
      <c r="WYQ98" s="1241"/>
      <c r="WYR98" s="1241"/>
      <c r="WYS98" s="1241"/>
      <c r="WYT98" s="1241"/>
      <c r="WYU98" s="1241"/>
      <c r="WYV98" s="1241"/>
      <c r="WYW98" s="1241"/>
      <c r="WYX98" s="1241"/>
      <c r="WYY98" s="1241"/>
      <c r="WYZ98" s="1241"/>
      <c r="WZA98" s="1241"/>
      <c r="WZB98" s="1241"/>
      <c r="WZC98" s="1241"/>
      <c r="WZD98" s="1241"/>
      <c r="WZE98" s="1241"/>
      <c r="WZF98" s="1241"/>
      <c r="WZG98" s="1241"/>
      <c r="WZH98" s="1241"/>
      <c r="WZI98" s="1241"/>
      <c r="WZJ98" s="1241"/>
      <c r="WZK98" s="1241"/>
      <c r="WZL98" s="1241"/>
      <c r="WZM98" s="1241"/>
      <c r="WZN98" s="1241"/>
      <c r="WZO98" s="1241"/>
      <c r="WZP98" s="1241"/>
      <c r="WZQ98" s="1241"/>
      <c r="WZR98" s="1241"/>
      <c r="WZS98" s="1241"/>
      <c r="WZT98" s="1241"/>
      <c r="WZU98" s="1241"/>
      <c r="WZV98" s="1241"/>
      <c r="WZW98" s="1241"/>
      <c r="WZX98" s="1241"/>
      <c r="WZY98" s="1241"/>
      <c r="WZZ98" s="1241"/>
      <c r="XAA98" s="1241"/>
      <c r="XAB98" s="1241"/>
      <c r="XAC98" s="1241"/>
      <c r="XAD98" s="1241"/>
      <c r="XAE98" s="1241"/>
      <c r="XAF98" s="1241"/>
      <c r="XAG98" s="1241"/>
      <c r="XAH98" s="1241"/>
      <c r="XAI98" s="1241"/>
      <c r="XAJ98" s="1241"/>
      <c r="XAK98" s="1241"/>
      <c r="XAL98" s="1241"/>
      <c r="XAM98" s="1241"/>
      <c r="XAN98" s="1241"/>
      <c r="XAO98" s="1241"/>
      <c r="XAP98" s="1241"/>
      <c r="XAQ98" s="1241"/>
      <c r="XAR98" s="1241"/>
      <c r="XAS98" s="1241"/>
      <c r="XAT98" s="1241"/>
      <c r="XAU98" s="1241"/>
      <c r="XAV98" s="1241"/>
      <c r="XAW98" s="1241"/>
      <c r="XAX98" s="1241"/>
      <c r="XAY98" s="1241"/>
      <c r="XAZ98" s="1241"/>
      <c r="XBA98" s="1241"/>
      <c r="XBB98" s="1241"/>
      <c r="XBC98" s="1241"/>
      <c r="XBD98" s="1241"/>
      <c r="XBE98" s="1241"/>
      <c r="XBF98" s="1241"/>
      <c r="XBG98" s="1241"/>
      <c r="XBH98" s="1241"/>
      <c r="XBI98" s="1241"/>
      <c r="XBJ98" s="1241"/>
      <c r="XBK98" s="1241"/>
      <c r="XBL98" s="1241"/>
      <c r="XBM98" s="1241"/>
      <c r="XBN98" s="1241"/>
      <c r="XBO98" s="1241"/>
      <c r="XBP98" s="1241"/>
      <c r="XBQ98" s="1241"/>
      <c r="XBR98" s="1241"/>
      <c r="XBS98" s="1241"/>
      <c r="XBT98" s="1241"/>
      <c r="XBU98" s="1241"/>
      <c r="XBV98" s="1241"/>
      <c r="XBW98" s="1241"/>
      <c r="XBX98" s="1241"/>
      <c r="XBY98" s="1241"/>
      <c r="XBZ98" s="1241"/>
      <c r="XCA98" s="1241"/>
      <c r="XCB98" s="1241"/>
      <c r="XCC98" s="1241"/>
      <c r="XCD98" s="1241"/>
      <c r="XCE98" s="1241"/>
      <c r="XCF98" s="1241"/>
      <c r="XCG98" s="1241"/>
      <c r="XCH98" s="1241"/>
      <c r="XCI98" s="1241"/>
      <c r="XCJ98" s="1241"/>
      <c r="XCK98" s="1241"/>
      <c r="XCL98" s="1241"/>
      <c r="XCM98" s="1241"/>
      <c r="XCN98" s="1241"/>
      <c r="XCO98" s="1241"/>
      <c r="XCP98" s="1241"/>
      <c r="XCQ98" s="1241"/>
      <c r="XCR98" s="1241"/>
      <c r="XCS98" s="1241"/>
      <c r="XCT98" s="1241"/>
      <c r="XCU98" s="1241"/>
      <c r="XCV98" s="1241"/>
      <c r="XCW98" s="1241"/>
      <c r="XCX98" s="1241"/>
      <c r="XCY98" s="1241"/>
      <c r="XCZ98" s="1241"/>
      <c r="XDA98" s="1241"/>
      <c r="XDB98" s="1241"/>
      <c r="XDC98" s="1241"/>
      <c r="XDD98" s="1241"/>
      <c r="XDE98" s="1241"/>
      <c r="XDF98" s="1241"/>
      <c r="XDG98" s="1241"/>
      <c r="XDH98" s="1241"/>
      <c r="XDI98" s="1241"/>
      <c r="XDJ98" s="1241"/>
      <c r="XDK98" s="1241"/>
      <c r="XDL98" s="1241"/>
      <c r="XDM98" s="1241"/>
      <c r="XDN98" s="1241"/>
      <c r="XDO98" s="1241"/>
      <c r="XDP98" s="1241"/>
      <c r="XDQ98" s="1241"/>
      <c r="XDR98" s="1241"/>
      <c r="XDS98" s="1241"/>
      <c r="XDT98" s="1241"/>
      <c r="XDU98" s="1241"/>
      <c r="XDV98" s="1241"/>
      <c r="XDW98" s="1241"/>
      <c r="XDX98" s="1241"/>
      <c r="XDY98" s="1241"/>
      <c r="XDZ98" s="1241"/>
      <c r="XEA98" s="1241"/>
      <c r="XEB98" s="1241"/>
      <c r="XEC98" s="1241"/>
      <c r="XED98" s="1241"/>
      <c r="XEE98" s="1241"/>
      <c r="XEF98" s="1241"/>
      <c r="XEG98" s="1241"/>
      <c r="XEH98" s="1241"/>
      <c r="XEI98" s="1241"/>
      <c r="XEJ98" s="1241"/>
      <c r="XEK98" s="1241"/>
      <c r="XEL98" s="1241"/>
      <c r="XEM98" s="1241"/>
      <c r="XEN98" s="1241"/>
      <c r="XEO98" s="1241"/>
      <c r="XEP98" s="1241"/>
      <c r="XEQ98" s="1241"/>
      <c r="XER98" s="1241"/>
      <c r="XES98" s="1241"/>
      <c r="XET98" s="1241"/>
      <c r="XEU98" s="1241"/>
      <c r="XEV98" s="1241"/>
      <c r="XEW98" s="1241"/>
      <c r="XEX98" s="1241"/>
      <c r="XEY98" s="1241"/>
      <c r="XEZ98" s="1241"/>
      <c r="XFA98" s="1241"/>
    </row>
    <row r="99" spans="1:16381" s="295" customFormat="1" ht="45" customHeight="1" x14ac:dyDescent="0.25">
      <c r="A99" s="1197" t="s">
        <v>2387</v>
      </c>
      <c r="B99" s="1242"/>
      <c r="C99" s="1242"/>
      <c r="D99" s="1242"/>
      <c r="E99" s="1242"/>
      <c r="F99" s="1242"/>
      <c r="G99" s="1242"/>
      <c r="H99" s="1242"/>
      <c r="I99" s="1242"/>
      <c r="J99" s="1242"/>
      <c r="K99" s="1242"/>
      <c r="L99" s="1242"/>
      <c r="M99" s="1242"/>
      <c r="N99" s="1242"/>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328"/>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c r="CB99" s="1242"/>
      <c r="CC99" s="1242"/>
      <c r="CD99" s="1242"/>
      <c r="CE99" s="1242"/>
      <c r="CF99" s="1242"/>
      <c r="CG99" s="1242"/>
      <c r="CH99" s="1242"/>
      <c r="CI99" s="1242"/>
      <c r="CJ99" s="1242"/>
      <c r="CK99" s="1242"/>
      <c r="CL99" s="1242"/>
      <c r="CM99" s="1242"/>
      <c r="CN99" s="1242"/>
      <c r="CO99" s="1242"/>
      <c r="CP99" s="1242"/>
      <c r="CQ99" s="1242"/>
      <c r="CR99" s="1242"/>
      <c r="CS99" s="1242"/>
      <c r="CT99" s="1242"/>
      <c r="CU99" s="1242"/>
      <c r="CV99" s="1242"/>
      <c r="CW99" s="1242"/>
      <c r="CX99" s="1242"/>
      <c r="CY99" s="1242"/>
      <c r="CZ99" s="1242"/>
      <c r="DA99" s="1242"/>
      <c r="DB99" s="1242"/>
      <c r="DC99" s="1242"/>
      <c r="DD99" s="1242"/>
      <c r="DE99" s="1242"/>
      <c r="DF99" s="1242"/>
      <c r="DG99" s="1242"/>
      <c r="DH99" s="1242"/>
      <c r="DI99" s="1242"/>
      <c r="DJ99" s="1242"/>
      <c r="DK99" s="1242"/>
      <c r="DL99" s="1242"/>
      <c r="DM99" s="1242"/>
      <c r="DN99" s="1242"/>
      <c r="DO99" s="1242"/>
      <c r="DP99" s="1242"/>
      <c r="DQ99" s="1242"/>
      <c r="DR99" s="1242"/>
      <c r="DS99" s="1242"/>
      <c r="DT99" s="1242"/>
      <c r="DU99" s="1242"/>
      <c r="DV99" s="1242"/>
      <c r="DW99" s="1242"/>
      <c r="DX99" s="1242"/>
      <c r="DY99" s="1242"/>
      <c r="DZ99" s="1242"/>
      <c r="EA99" s="1242"/>
      <c r="EB99" s="1242"/>
      <c r="EC99" s="1242"/>
      <c r="ED99" s="1242"/>
      <c r="EE99" s="1242"/>
      <c r="EF99" s="1242"/>
      <c r="EG99" s="1242"/>
      <c r="EH99" s="1242"/>
      <c r="EI99" s="1242"/>
      <c r="EJ99" s="1242"/>
      <c r="EK99" s="1242"/>
      <c r="EL99" s="1242"/>
      <c r="EM99" s="1242"/>
      <c r="EN99" s="1242"/>
      <c r="EO99" s="1242"/>
      <c r="EP99" s="1242"/>
      <c r="EQ99" s="1242"/>
      <c r="ER99" s="1242"/>
      <c r="ES99" s="1242"/>
      <c r="ET99" s="1242"/>
      <c r="EU99" s="1242"/>
      <c r="EV99" s="1242"/>
      <c r="EW99" s="1242"/>
      <c r="EX99" s="1242"/>
      <c r="EY99" s="1242"/>
      <c r="EZ99" s="1242"/>
      <c r="FA99" s="1242"/>
      <c r="FB99" s="1242"/>
      <c r="FC99" s="1242"/>
      <c r="FD99" s="1242"/>
      <c r="FE99" s="1242"/>
      <c r="FF99" s="1242"/>
      <c r="FG99" s="1242"/>
      <c r="FH99" s="1242"/>
      <c r="FI99" s="1242"/>
      <c r="FJ99" s="1242"/>
      <c r="FK99" s="1242"/>
      <c r="FL99" s="1242"/>
      <c r="FM99" s="1242"/>
      <c r="FN99" s="1242"/>
      <c r="FO99" s="1242"/>
      <c r="FP99" s="1242"/>
      <c r="FQ99" s="1242"/>
      <c r="FR99" s="1242"/>
      <c r="FS99" s="1242"/>
      <c r="FT99" s="1242"/>
      <c r="FU99" s="1242"/>
      <c r="FV99" s="1242"/>
      <c r="FW99" s="1242"/>
      <c r="FX99" s="1242"/>
      <c r="FY99" s="1242"/>
      <c r="FZ99" s="1242"/>
      <c r="GA99" s="1242"/>
      <c r="GB99" s="1242"/>
      <c r="GC99" s="1242"/>
      <c r="GD99" s="1242"/>
      <c r="GE99" s="1242"/>
      <c r="GF99" s="1242"/>
      <c r="GG99" s="1242"/>
      <c r="GH99" s="1242"/>
      <c r="GI99" s="1242"/>
      <c r="GJ99" s="1242"/>
      <c r="GK99" s="1242"/>
      <c r="GL99" s="1242"/>
      <c r="GM99" s="1242"/>
      <c r="GN99" s="1242"/>
      <c r="GO99" s="1242"/>
      <c r="GP99" s="1242"/>
      <c r="GQ99" s="1242"/>
      <c r="GR99" s="1242"/>
      <c r="GS99" s="1242"/>
      <c r="GT99" s="1242"/>
      <c r="GU99" s="1242"/>
      <c r="GV99" s="1242"/>
      <c r="GW99" s="1242"/>
      <c r="GX99" s="1242"/>
      <c r="GY99" s="1242"/>
      <c r="GZ99" s="1242"/>
      <c r="HA99" s="1242"/>
      <c r="HB99" s="1242"/>
      <c r="HC99" s="1242"/>
      <c r="HD99" s="1242"/>
      <c r="HE99" s="1242"/>
      <c r="HF99" s="1242"/>
      <c r="HG99" s="1242"/>
      <c r="HH99" s="1242"/>
      <c r="HI99" s="1242"/>
      <c r="HJ99" s="1242"/>
      <c r="HK99" s="1242"/>
      <c r="HL99" s="1242"/>
      <c r="HM99" s="1242"/>
      <c r="HN99" s="1242"/>
      <c r="HO99" s="1242"/>
      <c r="HP99" s="1242"/>
      <c r="HQ99" s="1242"/>
      <c r="HR99" s="1242"/>
      <c r="HS99" s="1242"/>
      <c r="HT99" s="1242"/>
      <c r="HU99" s="1242"/>
      <c r="HV99" s="1242"/>
      <c r="HW99" s="1242"/>
      <c r="HX99" s="1242"/>
      <c r="HY99" s="1242"/>
      <c r="HZ99" s="1242"/>
      <c r="IA99" s="1242"/>
      <c r="IB99" s="1242"/>
      <c r="IC99" s="1242"/>
      <c r="ID99" s="1242"/>
      <c r="IE99" s="1242"/>
      <c r="IF99" s="1242"/>
      <c r="IG99" s="1242"/>
      <c r="IH99" s="1242"/>
      <c r="II99" s="1242"/>
      <c r="IJ99" s="1242"/>
      <c r="IK99" s="1242"/>
      <c r="IL99" s="1242"/>
      <c r="IM99" s="1242"/>
      <c r="IN99" s="1242"/>
      <c r="IO99" s="1242"/>
      <c r="IP99" s="1242"/>
      <c r="IQ99" s="1242"/>
      <c r="IR99" s="1242"/>
      <c r="IS99" s="1242"/>
      <c r="IT99" s="1242"/>
      <c r="IU99" s="1242"/>
      <c r="IV99" s="1242"/>
      <c r="IW99" s="1242"/>
      <c r="IX99" s="1242"/>
      <c r="IY99" s="1242"/>
      <c r="IZ99" s="1242"/>
      <c r="JA99" s="1242"/>
      <c r="JB99" s="1242"/>
      <c r="JC99" s="1242"/>
      <c r="JD99" s="1242"/>
      <c r="JE99" s="1242"/>
      <c r="JF99" s="1242"/>
      <c r="JG99" s="1242"/>
      <c r="JH99" s="1242"/>
      <c r="JI99" s="1242"/>
      <c r="JJ99" s="1242"/>
      <c r="JK99" s="1242"/>
      <c r="JL99" s="1242"/>
      <c r="JM99" s="1242"/>
      <c r="JN99" s="1242"/>
      <c r="JO99" s="1242"/>
      <c r="JP99" s="1242"/>
      <c r="JQ99" s="1242"/>
      <c r="JR99" s="1242"/>
      <c r="JS99" s="1242"/>
      <c r="JT99" s="1242"/>
      <c r="JU99" s="1242"/>
      <c r="JV99" s="1242"/>
      <c r="JW99" s="1242"/>
      <c r="JX99" s="1242"/>
      <c r="JY99" s="1242"/>
      <c r="JZ99" s="1242"/>
      <c r="KA99" s="1242"/>
      <c r="KB99" s="1242"/>
      <c r="KC99" s="1242"/>
      <c r="KD99" s="1242"/>
      <c r="KE99" s="1242"/>
      <c r="KF99" s="1242"/>
      <c r="KG99" s="1242"/>
      <c r="KH99" s="1242"/>
      <c r="KI99" s="1242"/>
      <c r="KJ99" s="1242"/>
      <c r="KK99" s="1242"/>
      <c r="KL99" s="1242"/>
      <c r="KM99" s="1242"/>
      <c r="KN99" s="1242"/>
      <c r="KO99" s="1242"/>
      <c r="KP99" s="1242"/>
      <c r="KQ99" s="1242"/>
      <c r="KR99" s="1242"/>
      <c r="KS99" s="1242"/>
      <c r="KT99" s="1242"/>
      <c r="KU99" s="1242"/>
      <c r="KV99" s="1242"/>
      <c r="KW99" s="1242"/>
      <c r="KX99" s="1242"/>
      <c r="KY99" s="1242"/>
      <c r="KZ99" s="1242"/>
      <c r="LA99" s="1242"/>
      <c r="LB99" s="1242"/>
      <c r="LC99" s="1242"/>
      <c r="LD99" s="1242"/>
      <c r="LE99" s="1242"/>
      <c r="LF99" s="1242"/>
      <c r="LG99" s="1242"/>
      <c r="LH99" s="1242"/>
      <c r="LI99" s="1242"/>
      <c r="LJ99" s="1242"/>
      <c r="LK99" s="1242"/>
      <c r="LL99" s="1242"/>
      <c r="LM99" s="1242"/>
      <c r="LN99" s="1242"/>
      <c r="LO99" s="1242"/>
      <c r="LP99" s="1242"/>
      <c r="LQ99" s="1242"/>
      <c r="LR99" s="1242"/>
      <c r="LS99" s="1242"/>
      <c r="LT99" s="1242"/>
      <c r="LU99" s="1242"/>
      <c r="LV99" s="1242"/>
      <c r="LW99" s="1242"/>
      <c r="LX99" s="1242"/>
      <c r="LY99" s="1242"/>
      <c r="LZ99" s="1242"/>
      <c r="MA99" s="1242"/>
      <c r="MB99" s="1242"/>
      <c r="MC99" s="1242"/>
      <c r="MD99" s="1242"/>
      <c r="ME99" s="1242"/>
      <c r="MF99" s="1242"/>
      <c r="MG99" s="1242"/>
      <c r="MH99" s="1242"/>
      <c r="MI99" s="1242"/>
      <c r="MJ99" s="1242"/>
      <c r="MK99" s="1242"/>
      <c r="ML99" s="1242"/>
      <c r="MM99" s="1242"/>
      <c r="MN99" s="1242"/>
      <c r="MO99" s="1242"/>
      <c r="MP99" s="1242"/>
      <c r="MQ99" s="1242"/>
      <c r="MR99" s="1242"/>
      <c r="MS99" s="1242"/>
      <c r="MT99" s="1242"/>
      <c r="MU99" s="1242"/>
      <c r="MV99" s="1242"/>
      <c r="MW99" s="1242"/>
      <c r="MX99" s="1242"/>
      <c r="MY99" s="1242"/>
      <c r="MZ99" s="1242"/>
      <c r="NA99" s="1242"/>
      <c r="NB99" s="1242"/>
      <c r="NC99" s="1242"/>
      <c r="ND99" s="1242"/>
      <c r="NE99" s="1242"/>
      <c r="NF99" s="1242"/>
      <c r="NG99" s="1242"/>
      <c r="NH99" s="1242"/>
      <c r="NI99" s="1242"/>
      <c r="NJ99" s="1242"/>
      <c r="NK99" s="1242"/>
      <c r="NL99" s="1242"/>
      <c r="NM99" s="1242"/>
      <c r="NN99" s="1242"/>
      <c r="NO99" s="1242"/>
      <c r="NP99" s="1242"/>
      <c r="NQ99" s="1242"/>
      <c r="NR99" s="1242"/>
      <c r="NS99" s="1242"/>
      <c r="NT99" s="1242"/>
      <c r="NU99" s="1242"/>
      <c r="NV99" s="1242"/>
      <c r="NW99" s="1242"/>
      <c r="NX99" s="1242"/>
      <c r="NY99" s="1242"/>
      <c r="NZ99" s="1242"/>
      <c r="OA99" s="1242"/>
      <c r="OB99" s="1242"/>
      <c r="OC99" s="1242"/>
      <c r="OD99" s="1242"/>
      <c r="OE99" s="1242"/>
      <c r="OF99" s="1242"/>
      <c r="OG99" s="1242"/>
      <c r="OH99" s="1242"/>
      <c r="OI99" s="1242"/>
      <c r="OJ99" s="1242"/>
      <c r="OK99" s="1242"/>
      <c r="OL99" s="1242"/>
      <c r="OM99" s="1242"/>
      <c r="ON99" s="1242"/>
      <c r="OO99" s="1242"/>
      <c r="OP99" s="1242"/>
      <c r="OQ99" s="1242"/>
      <c r="OR99" s="1242"/>
      <c r="OS99" s="1242"/>
      <c r="OT99" s="1242"/>
      <c r="OU99" s="1242"/>
      <c r="OV99" s="1242"/>
      <c r="OW99" s="1242"/>
      <c r="OX99" s="1242"/>
      <c r="OY99" s="1242"/>
      <c r="OZ99" s="1242"/>
      <c r="PA99" s="1242"/>
      <c r="PB99" s="1242"/>
      <c r="PC99" s="1242"/>
      <c r="PD99" s="1242"/>
      <c r="PE99" s="1242"/>
      <c r="PF99" s="1242"/>
      <c r="PG99" s="1242"/>
      <c r="PH99" s="1242"/>
      <c r="PI99" s="1242"/>
      <c r="PJ99" s="1242"/>
      <c r="PK99" s="1242"/>
      <c r="PL99" s="1242"/>
      <c r="PM99" s="1242"/>
      <c r="PN99" s="1242"/>
      <c r="PO99" s="1242"/>
      <c r="PP99" s="1242"/>
      <c r="PQ99" s="1242"/>
      <c r="PR99" s="1242"/>
      <c r="PS99" s="1242"/>
      <c r="PT99" s="1242"/>
      <c r="PU99" s="1242"/>
      <c r="PV99" s="1242"/>
      <c r="PW99" s="1242"/>
      <c r="PX99" s="1242"/>
      <c r="PY99" s="1242"/>
      <c r="PZ99" s="1242"/>
      <c r="QA99" s="1242"/>
      <c r="QB99" s="1242"/>
      <c r="QC99" s="1242"/>
      <c r="QD99" s="1242"/>
      <c r="QE99" s="1242"/>
      <c r="QF99" s="1242"/>
      <c r="QG99" s="1242"/>
      <c r="QH99" s="1242"/>
      <c r="QI99" s="1242"/>
      <c r="QJ99" s="1242"/>
      <c r="QK99" s="1242"/>
      <c r="QL99" s="1242"/>
      <c r="QM99" s="1242"/>
      <c r="QN99" s="1242"/>
      <c r="QO99" s="1242"/>
      <c r="QP99" s="1242"/>
      <c r="QQ99" s="1242"/>
      <c r="QR99" s="1242"/>
      <c r="QS99" s="1242"/>
      <c r="QT99" s="1242"/>
      <c r="QU99" s="1242"/>
      <c r="QV99" s="1242"/>
      <c r="QW99" s="1242"/>
      <c r="QX99" s="1242"/>
      <c r="QY99" s="1242"/>
      <c r="QZ99" s="1242"/>
      <c r="RA99" s="1242"/>
      <c r="RB99" s="1242"/>
      <c r="RC99" s="1242"/>
      <c r="RD99" s="1242"/>
      <c r="RE99" s="1242"/>
      <c r="RF99" s="1242"/>
      <c r="RG99" s="1242"/>
      <c r="RH99" s="1242"/>
      <c r="RI99" s="1242"/>
      <c r="RJ99" s="1242"/>
      <c r="RK99" s="1242"/>
      <c r="RL99" s="1242"/>
      <c r="RM99" s="1242"/>
      <c r="RN99" s="1242"/>
      <c r="RO99" s="1242"/>
      <c r="RP99" s="1242"/>
      <c r="RQ99" s="1242"/>
      <c r="RR99" s="1242"/>
      <c r="RS99" s="1242"/>
      <c r="RT99" s="1242"/>
      <c r="RU99" s="1242"/>
      <c r="RV99" s="1242"/>
      <c r="RW99" s="1242"/>
      <c r="RX99" s="1242"/>
      <c r="RY99" s="1242"/>
      <c r="RZ99" s="1242"/>
      <c r="SA99" s="1242"/>
      <c r="SB99" s="1242"/>
      <c r="SC99" s="1242"/>
      <c r="SD99" s="1242"/>
      <c r="SE99" s="1242"/>
      <c r="SF99" s="1242"/>
      <c r="SG99" s="1242"/>
      <c r="SH99" s="1242"/>
      <c r="SI99" s="1242"/>
      <c r="SJ99" s="1242"/>
      <c r="SK99" s="1242"/>
      <c r="SL99" s="1242"/>
      <c r="SM99" s="1242"/>
      <c r="SN99" s="1242"/>
      <c r="SO99" s="1242"/>
      <c r="SP99" s="1242"/>
      <c r="SQ99" s="1242"/>
      <c r="SR99" s="1242"/>
      <c r="SS99" s="1242"/>
      <c r="ST99" s="1242"/>
      <c r="SU99" s="1242"/>
      <c r="SV99" s="1242"/>
      <c r="SW99" s="1242"/>
      <c r="SX99" s="1242"/>
      <c r="SY99" s="1242"/>
      <c r="SZ99" s="1242"/>
      <c r="TA99" s="1242"/>
      <c r="TB99" s="1242"/>
      <c r="TC99" s="1242"/>
      <c r="TD99" s="1242"/>
      <c r="TE99" s="1242"/>
      <c r="TF99" s="1242"/>
      <c r="TG99" s="1242"/>
      <c r="TH99" s="1242"/>
      <c r="TI99" s="1242"/>
      <c r="TJ99" s="1242"/>
      <c r="TK99" s="1242"/>
      <c r="TL99" s="1242"/>
      <c r="TM99" s="1242"/>
      <c r="TN99" s="1242"/>
      <c r="TO99" s="1242"/>
      <c r="TP99" s="1242"/>
      <c r="TQ99" s="1242"/>
      <c r="TR99" s="1242"/>
      <c r="TS99" s="1242"/>
      <c r="TT99" s="1242"/>
      <c r="TU99" s="1242"/>
      <c r="TV99" s="1242"/>
      <c r="TW99" s="1242"/>
      <c r="TX99" s="1242"/>
      <c r="TY99" s="1242"/>
      <c r="TZ99" s="1242"/>
      <c r="UA99" s="1242"/>
      <c r="UB99" s="1242"/>
      <c r="UC99" s="1242"/>
      <c r="UD99" s="1242"/>
      <c r="UE99" s="1242"/>
      <c r="UF99" s="1242"/>
      <c r="UG99" s="1242"/>
      <c r="UH99" s="1242"/>
      <c r="UI99" s="1242"/>
      <c r="UJ99" s="1242"/>
      <c r="UK99" s="1242"/>
      <c r="UL99" s="1242"/>
      <c r="UM99" s="1242"/>
      <c r="UN99" s="1242"/>
      <c r="UO99" s="1242"/>
      <c r="UP99" s="1242"/>
      <c r="UQ99" s="1242"/>
      <c r="UR99" s="1242"/>
      <c r="US99" s="1242"/>
      <c r="UT99" s="1242"/>
      <c r="UU99" s="1242"/>
      <c r="UV99" s="1242"/>
      <c r="UW99" s="1242"/>
      <c r="UX99" s="1242"/>
      <c r="UY99" s="1242"/>
      <c r="UZ99" s="1242"/>
      <c r="VA99" s="1242"/>
      <c r="VB99" s="1242"/>
      <c r="VC99" s="1242"/>
      <c r="VD99" s="1242"/>
      <c r="VE99" s="1242"/>
      <c r="VF99" s="1242"/>
      <c r="VG99" s="1242"/>
      <c r="VH99" s="1242"/>
      <c r="VI99" s="1242"/>
      <c r="VJ99" s="1242"/>
      <c r="VK99" s="1242"/>
      <c r="VL99" s="1242"/>
      <c r="VM99" s="1242"/>
      <c r="VN99" s="1242"/>
      <c r="VO99" s="1242"/>
      <c r="VP99" s="1242"/>
      <c r="VQ99" s="1242"/>
      <c r="VR99" s="1242"/>
      <c r="VS99" s="1242"/>
      <c r="VT99" s="1242"/>
      <c r="VU99" s="1242"/>
      <c r="VV99" s="1242"/>
      <c r="VW99" s="1242"/>
      <c r="VX99" s="1242"/>
      <c r="VY99" s="1242"/>
      <c r="VZ99" s="1242"/>
      <c r="WA99" s="1242"/>
      <c r="WB99" s="1242"/>
      <c r="WC99" s="1242"/>
      <c r="WD99" s="1242"/>
      <c r="WE99" s="1242"/>
      <c r="WF99" s="1242"/>
      <c r="WG99" s="1242"/>
      <c r="WH99" s="1242"/>
      <c r="WI99" s="1242"/>
      <c r="WJ99" s="1242"/>
      <c r="WK99" s="1242"/>
      <c r="WL99" s="1242"/>
      <c r="WM99" s="1242"/>
      <c r="WN99" s="1242"/>
      <c r="WO99" s="1242"/>
      <c r="WP99" s="1242"/>
      <c r="WQ99" s="1242"/>
      <c r="WR99" s="1242"/>
      <c r="WS99" s="1242"/>
      <c r="WT99" s="1242"/>
      <c r="WU99" s="1242"/>
      <c r="WV99" s="1242"/>
      <c r="WW99" s="1242"/>
      <c r="WX99" s="1242"/>
      <c r="WY99" s="1242"/>
      <c r="WZ99" s="1242"/>
      <c r="XA99" s="1242"/>
      <c r="XB99" s="1242"/>
      <c r="XC99" s="1242"/>
      <c r="XD99" s="1242"/>
      <c r="XE99" s="1242"/>
      <c r="XF99" s="1242"/>
      <c r="XG99" s="1242"/>
      <c r="XH99" s="1242"/>
      <c r="XI99" s="1242"/>
      <c r="XJ99" s="1242"/>
      <c r="XK99" s="1242"/>
      <c r="XL99" s="1242"/>
      <c r="XM99" s="1242"/>
      <c r="XN99" s="1242"/>
      <c r="XO99" s="1242"/>
      <c r="XP99" s="1242"/>
      <c r="XQ99" s="1242"/>
      <c r="XR99" s="1242"/>
      <c r="XS99" s="1242"/>
      <c r="XT99" s="1242"/>
      <c r="XU99" s="1242"/>
      <c r="XV99" s="1242"/>
      <c r="XW99" s="1242"/>
      <c r="XX99" s="1242"/>
      <c r="XY99" s="1242"/>
      <c r="XZ99" s="1242"/>
      <c r="YA99" s="1242"/>
      <c r="YB99" s="1242"/>
      <c r="YC99" s="1242"/>
      <c r="YD99" s="1242"/>
      <c r="YE99" s="1242"/>
      <c r="YF99" s="1242"/>
      <c r="YG99" s="1242"/>
      <c r="YH99" s="1242"/>
      <c r="YI99" s="1242"/>
      <c r="YJ99" s="1242"/>
      <c r="YK99" s="1242"/>
      <c r="YL99" s="1242"/>
      <c r="YM99" s="1242"/>
      <c r="YN99" s="1242"/>
      <c r="YO99" s="1242"/>
      <c r="YP99" s="1242"/>
      <c r="YQ99" s="1242"/>
      <c r="YR99" s="1242"/>
      <c r="YS99" s="1242"/>
      <c r="YT99" s="1242"/>
      <c r="YU99" s="1242"/>
      <c r="YV99" s="1242"/>
      <c r="YW99" s="1242"/>
      <c r="YX99" s="1242"/>
      <c r="YY99" s="1242"/>
      <c r="YZ99" s="1242"/>
      <c r="ZA99" s="1242"/>
      <c r="ZB99" s="1242"/>
      <c r="ZC99" s="1242"/>
      <c r="ZD99" s="1242"/>
      <c r="ZE99" s="1242"/>
      <c r="ZF99" s="1242"/>
      <c r="ZG99" s="1242"/>
      <c r="ZH99" s="1242"/>
      <c r="ZI99" s="1242"/>
      <c r="ZJ99" s="1242"/>
      <c r="ZK99" s="1242"/>
      <c r="ZL99" s="1242"/>
      <c r="ZM99" s="1242"/>
      <c r="ZN99" s="1242"/>
      <c r="ZO99" s="1242"/>
      <c r="ZP99" s="1242"/>
      <c r="ZQ99" s="1242"/>
      <c r="ZR99" s="1242"/>
      <c r="ZS99" s="1242"/>
      <c r="ZT99" s="1242"/>
      <c r="ZU99" s="1242"/>
      <c r="ZV99" s="1242"/>
      <c r="ZW99" s="1242"/>
      <c r="ZX99" s="1242"/>
      <c r="ZY99" s="1242"/>
      <c r="ZZ99" s="1242"/>
      <c r="AAA99" s="1242"/>
      <c r="AAB99" s="1242"/>
      <c r="AAC99" s="1242"/>
      <c r="AAD99" s="1242"/>
      <c r="AAE99" s="1242"/>
      <c r="AAF99" s="1242"/>
      <c r="AAG99" s="1242"/>
      <c r="AAH99" s="1242"/>
      <c r="AAI99" s="1242"/>
      <c r="AAJ99" s="1242"/>
      <c r="AAK99" s="1242"/>
      <c r="AAL99" s="1242"/>
      <c r="AAM99" s="1242"/>
      <c r="AAN99" s="1242"/>
      <c r="AAO99" s="1242"/>
      <c r="AAP99" s="1242"/>
      <c r="AAQ99" s="1242"/>
      <c r="AAR99" s="1242"/>
      <c r="AAS99" s="1242"/>
      <c r="AAT99" s="1242"/>
      <c r="AAU99" s="1242"/>
      <c r="AAV99" s="1242"/>
      <c r="AAW99" s="1242"/>
      <c r="AAX99" s="1242"/>
      <c r="AAY99" s="1242"/>
      <c r="AAZ99" s="1242"/>
      <c r="ABA99" s="1242"/>
      <c r="ABB99" s="1242"/>
      <c r="ABC99" s="1242"/>
      <c r="ABD99" s="1242"/>
      <c r="ABE99" s="1242"/>
      <c r="ABF99" s="1242"/>
      <c r="ABG99" s="1242"/>
      <c r="ABH99" s="1242"/>
      <c r="ABI99" s="1242"/>
      <c r="ABJ99" s="1242"/>
      <c r="ABK99" s="1242"/>
      <c r="ABL99" s="1242"/>
      <c r="ABM99" s="1242"/>
      <c r="ABN99" s="1242"/>
      <c r="ABO99" s="1242"/>
      <c r="ABP99" s="1242"/>
      <c r="ABQ99" s="1242"/>
      <c r="ABR99" s="1242"/>
      <c r="ABS99" s="1242"/>
      <c r="ABT99" s="1242"/>
      <c r="ABU99" s="1242"/>
      <c r="ABV99" s="1242"/>
      <c r="ABW99" s="1242"/>
      <c r="ABX99" s="1242"/>
      <c r="ABY99" s="1242"/>
      <c r="ABZ99" s="1242"/>
      <c r="ACA99" s="1242"/>
      <c r="ACB99" s="1242"/>
      <c r="ACC99" s="1242"/>
      <c r="ACD99" s="1242"/>
      <c r="ACE99" s="1242"/>
      <c r="ACF99" s="1242"/>
      <c r="ACG99" s="1242"/>
      <c r="ACH99" s="1242"/>
      <c r="ACI99" s="1242"/>
      <c r="ACJ99" s="1242"/>
      <c r="ACK99" s="1242"/>
      <c r="ACL99" s="1242"/>
      <c r="ACM99" s="1242"/>
      <c r="ACN99" s="1242"/>
      <c r="ACO99" s="1242"/>
      <c r="ACP99" s="1242"/>
      <c r="ACQ99" s="1242"/>
      <c r="ACR99" s="1242"/>
      <c r="ACS99" s="1242"/>
      <c r="ACT99" s="1242"/>
      <c r="ACU99" s="1242"/>
      <c r="ACV99" s="1242"/>
      <c r="ACW99" s="1242"/>
      <c r="ACX99" s="1242"/>
      <c r="ACY99" s="1242"/>
      <c r="ACZ99" s="1242"/>
      <c r="ADA99" s="1242"/>
      <c r="ADB99" s="1242"/>
      <c r="ADC99" s="1242"/>
      <c r="ADD99" s="1242"/>
      <c r="ADE99" s="1242"/>
      <c r="ADF99" s="1242"/>
      <c r="ADG99" s="1242"/>
      <c r="ADH99" s="1242"/>
      <c r="ADI99" s="1242"/>
      <c r="ADJ99" s="1242"/>
      <c r="ADK99" s="1242"/>
      <c r="ADL99" s="1242"/>
      <c r="ADM99" s="1242"/>
      <c r="ADN99" s="1242"/>
      <c r="ADO99" s="1242"/>
      <c r="ADP99" s="1242"/>
      <c r="ADQ99" s="1242"/>
      <c r="ADR99" s="1242"/>
      <c r="ADS99" s="1242"/>
      <c r="ADT99" s="1242"/>
      <c r="ADU99" s="1242"/>
      <c r="ADV99" s="1242"/>
      <c r="ADW99" s="1242"/>
      <c r="ADX99" s="1242"/>
      <c r="ADY99" s="1242"/>
      <c r="ADZ99" s="1242"/>
      <c r="AEA99" s="1242"/>
      <c r="AEB99" s="1242"/>
      <c r="AEC99" s="1242"/>
      <c r="AED99" s="1242"/>
      <c r="AEE99" s="1242"/>
      <c r="AEF99" s="1242"/>
      <c r="AEG99" s="1242"/>
      <c r="AEH99" s="1242"/>
      <c r="AEI99" s="1242"/>
      <c r="AEJ99" s="1242"/>
      <c r="AEK99" s="1242"/>
      <c r="AEL99" s="1242"/>
      <c r="AEM99" s="1242"/>
      <c r="AEN99" s="1242"/>
      <c r="AEO99" s="1242"/>
      <c r="AEP99" s="1242"/>
      <c r="AEQ99" s="1242"/>
      <c r="AER99" s="1242"/>
      <c r="AES99" s="1242"/>
      <c r="AET99" s="1242"/>
      <c r="AEU99" s="1242"/>
      <c r="AEV99" s="1242"/>
      <c r="AEW99" s="1242"/>
      <c r="AEX99" s="1242"/>
      <c r="AEY99" s="1242"/>
      <c r="AEZ99" s="1242"/>
      <c r="AFA99" s="1242"/>
      <c r="AFB99" s="1242"/>
      <c r="AFC99" s="1242"/>
      <c r="AFD99" s="1242"/>
      <c r="AFE99" s="1242"/>
      <c r="AFF99" s="1242"/>
      <c r="AFG99" s="1242"/>
      <c r="AFH99" s="1242"/>
      <c r="AFI99" s="1242"/>
      <c r="AFJ99" s="1242"/>
      <c r="AFK99" s="1242"/>
      <c r="AFL99" s="1242"/>
      <c r="AFM99" s="1242"/>
      <c r="AFN99" s="1242"/>
      <c r="AFO99" s="1242"/>
      <c r="AFP99" s="1242"/>
      <c r="AFQ99" s="1242"/>
      <c r="AFR99" s="1242"/>
      <c r="AFS99" s="1242"/>
      <c r="AFT99" s="1242"/>
      <c r="AFU99" s="1242"/>
      <c r="AFV99" s="1242"/>
      <c r="AFW99" s="1242"/>
      <c r="AFX99" s="1242"/>
      <c r="AFY99" s="1242"/>
      <c r="AFZ99" s="1242"/>
      <c r="AGA99" s="1242"/>
      <c r="AGB99" s="1242"/>
      <c r="AGC99" s="1242"/>
      <c r="AGD99" s="1242"/>
      <c r="AGE99" s="1242"/>
      <c r="AGF99" s="1242"/>
      <c r="AGG99" s="1242"/>
      <c r="AGH99" s="1242"/>
      <c r="AGI99" s="1242"/>
      <c r="AGJ99" s="1242"/>
      <c r="AGK99" s="1242"/>
      <c r="AGL99" s="1242"/>
      <c r="AGM99" s="1242"/>
      <c r="AGN99" s="1242"/>
      <c r="AGO99" s="1242"/>
      <c r="AGP99" s="1242"/>
      <c r="AGQ99" s="1242"/>
      <c r="AGR99" s="1242"/>
      <c r="AGS99" s="1242"/>
      <c r="AGT99" s="1242"/>
      <c r="AGU99" s="1242"/>
      <c r="AGV99" s="1242"/>
      <c r="AGW99" s="1242"/>
      <c r="AGX99" s="1242"/>
      <c r="AGY99" s="1242"/>
      <c r="AGZ99" s="1242"/>
      <c r="AHA99" s="1242"/>
      <c r="AHB99" s="1242"/>
      <c r="AHC99" s="1242"/>
      <c r="AHD99" s="1242"/>
      <c r="AHE99" s="1242"/>
      <c r="AHF99" s="1242"/>
      <c r="AHG99" s="1242"/>
      <c r="AHH99" s="1242"/>
      <c r="AHI99" s="1242"/>
      <c r="AHJ99" s="1242"/>
      <c r="AHK99" s="1242"/>
      <c r="AHL99" s="1242"/>
      <c r="AHM99" s="1242"/>
      <c r="AHN99" s="1242"/>
      <c r="AHO99" s="1242"/>
      <c r="AHP99" s="1242"/>
      <c r="AHQ99" s="1242"/>
      <c r="AHR99" s="1242"/>
      <c r="AHS99" s="1242"/>
      <c r="AHT99" s="1242"/>
      <c r="AHU99" s="1242"/>
      <c r="AHV99" s="1242"/>
      <c r="AHW99" s="1242"/>
      <c r="AHX99" s="1242"/>
      <c r="AHY99" s="1242"/>
      <c r="AHZ99" s="1242"/>
      <c r="AIA99" s="1242"/>
      <c r="AIB99" s="1242"/>
      <c r="AIC99" s="1242"/>
      <c r="AID99" s="1242"/>
      <c r="AIE99" s="1242"/>
      <c r="AIF99" s="1242"/>
      <c r="AIG99" s="1242"/>
      <c r="AIH99" s="1242"/>
      <c r="AII99" s="1242"/>
      <c r="AIJ99" s="1242"/>
      <c r="AIK99" s="1242"/>
      <c r="AIL99" s="1242"/>
      <c r="AIM99" s="1242"/>
      <c r="AIN99" s="1242"/>
      <c r="AIO99" s="1242"/>
      <c r="AIP99" s="1242"/>
      <c r="AIQ99" s="1242"/>
      <c r="AIR99" s="1242"/>
      <c r="AIS99" s="1242"/>
      <c r="AIT99" s="1242"/>
      <c r="AIU99" s="1242"/>
      <c r="AIV99" s="1242"/>
      <c r="AIW99" s="1242"/>
      <c r="AIX99" s="1242"/>
      <c r="AIY99" s="1242"/>
      <c r="AIZ99" s="1242"/>
      <c r="AJA99" s="1242"/>
      <c r="AJB99" s="1242"/>
      <c r="AJC99" s="1242"/>
      <c r="AJD99" s="1242"/>
      <c r="AJE99" s="1242"/>
      <c r="AJF99" s="1242"/>
      <c r="AJG99" s="1242"/>
      <c r="AJH99" s="1242"/>
      <c r="AJI99" s="1242"/>
      <c r="AJJ99" s="1242"/>
      <c r="AJK99" s="1242"/>
      <c r="AJL99" s="1242"/>
      <c r="AJM99" s="1242"/>
      <c r="AJN99" s="1242"/>
      <c r="AJO99" s="1242"/>
      <c r="AJP99" s="1242"/>
      <c r="AJQ99" s="1242"/>
      <c r="AJR99" s="1242"/>
      <c r="AJS99" s="1242"/>
      <c r="AJT99" s="1242"/>
      <c r="AJU99" s="1242"/>
      <c r="AJV99" s="1242"/>
      <c r="AJW99" s="1242"/>
      <c r="AJX99" s="1242"/>
      <c r="AJY99" s="1242"/>
      <c r="AJZ99" s="1242"/>
      <c r="AKA99" s="1242"/>
      <c r="AKB99" s="1242"/>
      <c r="AKC99" s="1242"/>
      <c r="AKD99" s="1242"/>
      <c r="AKE99" s="1242"/>
      <c r="AKF99" s="1242"/>
      <c r="AKG99" s="1242"/>
      <c r="AKH99" s="1242"/>
      <c r="AKI99" s="1242"/>
      <c r="AKJ99" s="1242"/>
      <c r="AKK99" s="1242"/>
      <c r="AKL99" s="1242"/>
      <c r="AKM99" s="1242"/>
      <c r="AKN99" s="1242"/>
      <c r="AKO99" s="1242"/>
      <c r="AKP99" s="1242"/>
      <c r="AKQ99" s="1242"/>
      <c r="AKR99" s="1242"/>
      <c r="AKS99" s="1242"/>
      <c r="AKT99" s="1242"/>
      <c r="AKU99" s="1242"/>
      <c r="AKV99" s="1242"/>
      <c r="AKW99" s="1242"/>
      <c r="AKX99" s="1242"/>
      <c r="AKY99" s="1242"/>
      <c r="AKZ99" s="1242"/>
      <c r="ALA99" s="1242"/>
      <c r="ALB99" s="1242"/>
      <c r="ALC99" s="1242"/>
      <c r="ALD99" s="1242"/>
      <c r="ALE99" s="1242"/>
      <c r="ALF99" s="1242"/>
      <c r="ALG99" s="1242"/>
      <c r="ALH99" s="1242"/>
      <c r="ALI99" s="1242"/>
      <c r="ALJ99" s="1242"/>
      <c r="ALK99" s="1242"/>
      <c r="ALL99" s="1242"/>
      <c r="ALM99" s="1242"/>
      <c r="ALN99" s="1242"/>
      <c r="ALO99" s="1242"/>
      <c r="ALP99" s="1242"/>
      <c r="ALQ99" s="1242"/>
      <c r="ALR99" s="1242"/>
      <c r="ALS99" s="1242"/>
      <c r="ALT99" s="1242"/>
      <c r="ALU99" s="1242"/>
      <c r="ALV99" s="1242"/>
      <c r="ALW99" s="1242"/>
      <c r="ALX99" s="1242"/>
      <c r="ALY99" s="1242"/>
      <c r="ALZ99" s="1242"/>
      <c r="AMA99" s="1242"/>
      <c r="AMB99" s="1242"/>
      <c r="AMC99" s="1242"/>
      <c r="AMD99" s="1242"/>
      <c r="AME99" s="1242"/>
      <c r="AMF99" s="1242"/>
      <c r="AMG99" s="1242"/>
      <c r="AMH99" s="1242"/>
      <c r="AMI99" s="1242"/>
      <c r="AMJ99" s="1242"/>
      <c r="AMK99" s="1242"/>
      <c r="AML99" s="1242"/>
      <c r="AMM99" s="1242"/>
      <c r="AMN99" s="1242"/>
      <c r="AMO99" s="1242"/>
      <c r="AMP99" s="1242"/>
      <c r="AMQ99" s="1242"/>
      <c r="AMR99" s="1242"/>
      <c r="AMS99" s="1242"/>
      <c r="AMT99" s="1242"/>
      <c r="AMU99" s="1242"/>
      <c r="AMV99" s="1242"/>
      <c r="AMW99" s="1242"/>
      <c r="AMX99" s="1242"/>
      <c r="AMY99" s="1242"/>
      <c r="AMZ99" s="1242"/>
      <c r="ANA99" s="1242"/>
      <c r="ANB99" s="1242"/>
      <c r="ANC99" s="1242"/>
      <c r="AND99" s="1242"/>
      <c r="ANE99" s="1242"/>
      <c r="ANF99" s="1242"/>
      <c r="ANG99" s="1242"/>
      <c r="ANH99" s="1242"/>
      <c r="ANI99" s="1242"/>
      <c r="ANJ99" s="1242"/>
      <c r="ANK99" s="1242"/>
      <c r="ANL99" s="1242"/>
      <c r="ANM99" s="1242"/>
      <c r="ANN99" s="1242"/>
      <c r="ANO99" s="1242"/>
      <c r="ANP99" s="1242"/>
      <c r="ANQ99" s="1242"/>
      <c r="ANR99" s="1242"/>
      <c r="ANS99" s="1242"/>
      <c r="ANT99" s="1242"/>
      <c r="ANU99" s="1242"/>
      <c r="ANV99" s="1242"/>
      <c r="ANW99" s="1242"/>
      <c r="ANX99" s="1242"/>
      <c r="ANY99" s="1242"/>
      <c r="ANZ99" s="1242"/>
      <c r="AOA99" s="1242"/>
      <c r="AOB99" s="1242"/>
      <c r="AOC99" s="1242"/>
      <c r="AOD99" s="1242"/>
      <c r="AOE99" s="1242"/>
      <c r="AOF99" s="1242"/>
      <c r="AOG99" s="1242"/>
      <c r="AOH99" s="1242"/>
      <c r="AOI99" s="1242"/>
      <c r="AOJ99" s="1242"/>
      <c r="AOK99" s="1242"/>
      <c r="AOL99" s="1242"/>
      <c r="AOM99" s="1242"/>
      <c r="AON99" s="1242"/>
      <c r="AOO99" s="1242"/>
      <c r="AOP99" s="1242"/>
      <c r="AOQ99" s="1242"/>
      <c r="AOR99" s="1242"/>
      <c r="AOS99" s="1242"/>
      <c r="AOT99" s="1242"/>
      <c r="AOU99" s="1242"/>
      <c r="AOV99" s="1242"/>
      <c r="AOW99" s="1242"/>
      <c r="AOX99" s="1242"/>
      <c r="AOY99" s="1242"/>
      <c r="AOZ99" s="1242"/>
      <c r="APA99" s="1242"/>
      <c r="APB99" s="1242"/>
      <c r="APC99" s="1242"/>
      <c r="APD99" s="1242"/>
      <c r="APE99" s="1242"/>
      <c r="APF99" s="1242"/>
      <c r="APG99" s="1242"/>
      <c r="APH99" s="1242"/>
      <c r="API99" s="1242"/>
      <c r="APJ99" s="1242"/>
      <c r="APK99" s="1242"/>
      <c r="APL99" s="1242"/>
      <c r="APM99" s="1242"/>
      <c r="APN99" s="1242"/>
      <c r="APO99" s="1242"/>
      <c r="APP99" s="1242"/>
      <c r="APQ99" s="1242"/>
      <c r="APR99" s="1242"/>
      <c r="APS99" s="1242"/>
      <c r="APT99" s="1242"/>
      <c r="APU99" s="1242"/>
      <c r="APV99" s="1242"/>
      <c r="APW99" s="1242"/>
      <c r="APX99" s="1242"/>
      <c r="APY99" s="1242"/>
      <c r="APZ99" s="1242"/>
      <c r="AQA99" s="1242"/>
      <c r="AQB99" s="1242"/>
      <c r="AQC99" s="1242"/>
      <c r="AQD99" s="1242"/>
      <c r="AQE99" s="1242"/>
      <c r="AQF99" s="1242"/>
      <c r="AQG99" s="1242"/>
      <c r="AQH99" s="1242"/>
      <c r="AQI99" s="1242"/>
      <c r="AQJ99" s="1242"/>
      <c r="AQK99" s="1242"/>
      <c r="AQL99" s="1242"/>
      <c r="AQM99" s="1242"/>
      <c r="AQN99" s="1242"/>
      <c r="AQO99" s="1242"/>
      <c r="AQP99" s="1242"/>
      <c r="AQQ99" s="1242"/>
      <c r="AQR99" s="1242"/>
      <c r="AQS99" s="1242"/>
      <c r="AQT99" s="1242"/>
      <c r="AQU99" s="1242"/>
      <c r="AQV99" s="1242"/>
      <c r="AQW99" s="1242"/>
      <c r="AQX99" s="1242"/>
      <c r="AQY99" s="1242"/>
      <c r="AQZ99" s="1242"/>
      <c r="ARA99" s="1242"/>
      <c r="ARB99" s="1242"/>
      <c r="ARC99" s="1242"/>
      <c r="ARD99" s="1242"/>
      <c r="ARE99" s="1242"/>
      <c r="ARF99" s="1242"/>
      <c r="ARG99" s="1242"/>
      <c r="ARH99" s="1242"/>
      <c r="ARI99" s="1242"/>
      <c r="ARJ99" s="1242"/>
      <c r="ARK99" s="1242"/>
      <c r="ARL99" s="1242"/>
      <c r="ARM99" s="1242"/>
      <c r="ARN99" s="1242"/>
      <c r="ARO99" s="1242"/>
      <c r="ARP99" s="1242"/>
      <c r="ARQ99" s="1242"/>
      <c r="ARR99" s="1242"/>
      <c r="ARS99" s="1242"/>
      <c r="ART99" s="1242"/>
      <c r="ARU99" s="1242"/>
      <c r="ARV99" s="1242"/>
      <c r="ARW99" s="1242"/>
      <c r="ARX99" s="1242"/>
      <c r="ARY99" s="1242"/>
      <c r="ARZ99" s="1242"/>
      <c r="ASA99" s="1242"/>
      <c r="ASB99" s="1242"/>
      <c r="ASC99" s="1242"/>
      <c r="ASD99" s="1242"/>
      <c r="ASE99" s="1242"/>
      <c r="ASF99" s="1242"/>
      <c r="ASG99" s="1242"/>
      <c r="ASH99" s="1242"/>
      <c r="ASI99" s="1242"/>
      <c r="ASJ99" s="1242"/>
      <c r="ASK99" s="1242"/>
      <c r="ASL99" s="1242"/>
      <c r="ASM99" s="1242"/>
      <c r="ASN99" s="1242"/>
      <c r="ASO99" s="1242"/>
      <c r="ASP99" s="1242"/>
      <c r="ASQ99" s="1242"/>
      <c r="ASR99" s="1242"/>
      <c r="ASS99" s="1242"/>
      <c r="AST99" s="1242"/>
      <c r="ASU99" s="1242"/>
      <c r="ASV99" s="1242"/>
      <c r="ASW99" s="1242"/>
      <c r="ASX99" s="1242"/>
      <c r="ASY99" s="1242"/>
      <c r="ASZ99" s="1242"/>
      <c r="ATA99" s="1242"/>
      <c r="ATB99" s="1242"/>
      <c r="ATC99" s="1242"/>
      <c r="ATD99" s="1242"/>
      <c r="ATE99" s="1242"/>
      <c r="ATF99" s="1242"/>
      <c r="ATG99" s="1242"/>
      <c r="ATH99" s="1242"/>
      <c r="ATI99" s="1242"/>
      <c r="ATJ99" s="1242"/>
      <c r="ATK99" s="1242"/>
      <c r="ATL99" s="1242"/>
      <c r="ATM99" s="1242"/>
      <c r="ATN99" s="1242"/>
      <c r="ATO99" s="1242"/>
      <c r="ATP99" s="1242"/>
      <c r="ATQ99" s="1242"/>
      <c r="ATR99" s="1242"/>
      <c r="ATS99" s="1242"/>
      <c r="ATT99" s="1242"/>
      <c r="ATU99" s="1242"/>
      <c r="ATV99" s="1242"/>
      <c r="ATW99" s="1242"/>
      <c r="ATX99" s="1242"/>
      <c r="ATY99" s="1242"/>
      <c r="ATZ99" s="1242"/>
      <c r="AUA99" s="1242"/>
      <c r="AUB99" s="1242"/>
      <c r="AUC99" s="1242"/>
      <c r="AUD99" s="1242"/>
      <c r="AUE99" s="1242"/>
      <c r="AUF99" s="1242"/>
      <c r="AUG99" s="1242"/>
      <c r="AUH99" s="1242"/>
      <c r="AUI99" s="1242"/>
      <c r="AUJ99" s="1242"/>
      <c r="AUK99" s="1242"/>
      <c r="AUL99" s="1242"/>
      <c r="AUM99" s="1242"/>
      <c r="AUN99" s="1242"/>
      <c r="AUO99" s="1242"/>
      <c r="AUP99" s="1242"/>
      <c r="AUQ99" s="1242"/>
      <c r="AUR99" s="1242"/>
      <c r="AUS99" s="1242"/>
      <c r="AUT99" s="1242"/>
      <c r="AUU99" s="1242"/>
      <c r="AUV99" s="1242"/>
      <c r="AUW99" s="1242"/>
      <c r="AUX99" s="1242"/>
      <c r="AUY99" s="1242"/>
      <c r="AUZ99" s="1242"/>
      <c r="AVA99" s="1242"/>
      <c r="AVB99" s="1242"/>
      <c r="AVC99" s="1242"/>
      <c r="AVD99" s="1242"/>
      <c r="AVE99" s="1242"/>
      <c r="AVF99" s="1242"/>
      <c r="AVG99" s="1242"/>
      <c r="AVH99" s="1242"/>
      <c r="AVI99" s="1242"/>
      <c r="AVJ99" s="1242"/>
      <c r="AVK99" s="1242"/>
      <c r="AVL99" s="1242"/>
      <c r="AVM99" s="1242"/>
      <c r="AVN99" s="1242"/>
      <c r="AVO99" s="1242"/>
      <c r="AVP99" s="1242"/>
      <c r="AVQ99" s="1242"/>
      <c r="AVR99" s="1242"/>
      <c r="AVS99" s="1242"/>
      <c r="AVT99" s="1242"/>
      <c r="AVU99" s="1242"/>
      <c r="AVV99" s="1242"/>
      <c r="AVW99" s="1242"/>
      <c r="AVX99" s="1242"/>
      <c r="AVY99" s="1242"/>
      <c r="AVZ99" s="1242"/>
      <c r="AWA99" s="1242"/>
      <c r="AWB99" s="1242"/>
      <c r="AWC99" s="1242"/>
      <c r="AWD99" s="1242"/>
      <c r="AWE99" s="1242"/>
      <c r="AWF99" s="1242"/>
      <c r="AWG99" s="1242"/>
      <c r="AWH99" s="1242"/>
      <c r="AWI99" s="1242"/>
      <c r="AWJ99" s="1242"/>
      <c r="AWK99" s="1242"/>
      <c r="AWL99" s="1242"/>
      <c r="AWM99" s="1242"/>
      <c r="AWN99" s="1242"/>
      <c r="AWO99" s="1242"/>
      <c r="AWP99" s="1242"/>
      <c r="AWQ99" s="1242"/>
      <c r="AWR99" s="1242"/>
      <c r="AWS99" s="1242"/>
      <c r="AWT99" s="1242"/>
      <c r="AWU99" s="1242"/>
      <c r="AWV99" s="1242"/>
      <c r="AWW99" s="1242"/>
      <c r="AWX99" s="1242"/>
      <c r="AWY99" s="1242"/>
      <c r="AWZ99" s="1242"/>
      <c r="AXA99" s="1242"/>
      <c r="AXB99" s="1242"/>
      <c r="AXC99" s="1242"/>
      <c r="AXD99" s="1242"/>
      <c r="AXE99" s="1242"/>
      <c r="AXF99" s="1242"/>
      <c r="AXG99" s="1242"/>
      <c r="AXH99" s="1242"/>
      <c r="AXI99" s="1242"/>
      <c r="AXJ99" s="1242"/>
      <c r="AXK99" s="1242"/>
      <c r="AXL99" s="1242"/>
      <c r="AXM99" s="1242"/>
      <c r="AXN99" s="1242"/>
      <c r="AXO99" s="1242"/>
      <c r="AXP99" s="1242"/>
      <c r="AXQ99" s="1242"/>
      <c r="AXR99" s="1242"/>
      <c r="AXS99" s="1242"/>
      <c r="AXT99" s="1242"/>
      <c r="AXU99" s="1242"/>
      <c r="AXV99" s="1242"/>
      <c r="AXW99" s="1242"/>
      <c r="AXX99" s="1242"/>
      <c r="AXY99" s="1242"/>
      <c r="AXZ99" s="1242"/>
      <c r="AYA99" s="1242"/>
      <c r="AYB99" s="1242"/>
      <c r="AYC99" s="1242"/>
      <c r="AYD99" s="1242"/>
      <c r="AYE99" s="1242"/>
      <c r="AYF99" s="1242"/>
      <c r="AYG99" s="1242"/>
      <c r="AYH99" s="1242"/>
      <c r="AYI99" s="1242"/>
      <c r="AYJ99" s="1242"/>
      <c r="AYK99" s="1242"/>
      <c r="AYL99" s="1242"/>
      <c r="AYM99" s="1242"/>
      <c r="AYN99" s="1242"/>
      <c r="AYO99" s="1242"/>
      <c r="AYP99" s="1242"/>
      <c r="AYQ99" s="1242"/>
      <c r="AYR99" s="1242"/>
      <c r="AYS99" s="1242"/>
      <c r="AYT99" s="1242"/>
      <c r="AYU99" s="1242"/>
      <c r="AYV99" s="1242"/>
      <c r="AYW99" s="1242"/>
      <c r="AYX99" s="1242"/>
      <c r="AYY99" s="1242"/>
      <c r="AYZ99" s="1242"/>
      <c r="AZA99" s="1242"/>
      <c r="AZB99" s="1242"/>
      <c r="AZC99" s="1242"/>
      <c r="AZD99" s="1242"/>
      <c r="AZE99" s="1242"/>
      <c r="AZF99" s="1242"/>
      <c r="AZG99" s="1242"/>
      <c r="AZH99" s="1242"/>
      <c r="AZI99" s="1242"/>
      <c r="AZJ99" s="1242"/>
      <c r="AZK99" s="1242"/>
      <c r="AZL99" s="1242"/>
      <c r="AZM99" s="1242"/>
      <c r="AZN99" s="1242"/>
      <c r="AZO99" s="1242"/>
      <c r="AZP99" s="1242"/>
      <c r="AZQ99" s="1242"/>
      <c r="AZR99" s="1242"/>
      <c r="AZS99" s="1242"/>
      <c r="AZT99" s="1242"/>
      <c r="AZU99" s="1242"/>
      <c r="AZV99" s="1242"/>
      <c r="AZW99" s="1242"/>
      <c r="AZX99" s="1242"/>
      <c r="AZY99" s="1242"/>
      <c r="AZZ99" s="1242"/>
      <c r="BAA99" s="1242"/>
      <c r="BAB99" s="1242"/>
      <c r="BAC99" s="1242"/>
      <c r="BAD99" s="1242"/>
      <c r="BAE99" s="1242"/>
      <c r="BAF99" s="1242"/>
      <c r="BAG99" s="1242"/>
      <c r="BAH99" s="1242"/>
      <c r="BAI99" s="1242"/>
      <c r="BAJ99" s="1242"/>
      <c r="BAK99" s="1242"/>
      <c r="BAL99" s="1242"/>
      <c r="BAM99" s="1242"/>
      <c r="BAN99" s="1242"/>
      <c r="BAO99" s="1242"/>
      <c r="BAP99" s="1242"/>
      <c r="BAQ99" s="1242"/>
      <c r="BAR99" s="1242"/>
      <c r="BAS99" s="1242"/>
      <c r="BAT99" s="1242"/>
      <c r="BAU99" s="1242"/>
      <c r="BAV99" s="1242"/>
      <c r="BAW99" s="1242"/>
      <c r="BAX99" s="1242"/>
      <c r="BAY99" s="1242"/>
      <c r="BAZ99" s="1242"/>
      <c r="BBA99" s="1242"/>
      <c r="BBB99" s="1242"/>
      <c r="BBC99" s="1242"/>
      <c r="BBD99" s="1242"/>
      <c r="BBE99" s="1242"/>
      <c r="BBF99" s="1242"/>
      <c r="BBG99" s="1242"/>
      <c r="BBH99" s="1242"/>
      <c r="BBI99" s="1242"/>
      <c r="BBJ99" s="1242"/>
      <c r="BBK99" s="1242"/>
      <c r="BBL99" s="1242"/>
      <c r="BBM99" s="1242"/>
      <c r="BBN99" s="1242"/>
      <c r="BBO99" s="1242"/>
      <c r="BBP99" s="1242"/>
      <c r="BBQ99" s="1242"/>
      <c r="BBR99" s="1242"/>
      <c r="BBS99" s="1242"/>
      <c r="BBT99" s="1242"/>
      <c r="BBU99" s="1242"/>
      <c r="BBV99" s="1242"/>
      <c r="BBW99" s="1242"/>
      <c r="BBX99" s="1242"/>
      <c r="BBY99" s="1242"/>
      <c r="BBZ99" s="1242"/>
      <c r="BCA99" s="1242"/>
      <c r="BCB99" s="1242"/>
      <c r="BCC99" s="1242"/>
      <c r="BCD99" s="1242"/>
      <c r="BCE99" s="1242"/>
      <c r="BCF99" s="1242"/>
      <c r="BCG99" s="1242"/>
      <c r="BCH99" s="1242"/>
      <c r="BCI99" s="1242"/>
      <c r="BCJ99" s="1242"/>
      <c r="BCK99" s="1242"/>
      <c r="BCL99" s="1242"/>
      <c r="BCM99" s="1242"/>
      <c r="BCN99" s="1242"/>
      <c r="BCO99" s="1242"/>
      <c r="BCP99" s="1242"/>
      <c r="BCQ99" s="1242"/>
      <c r="BCR99" s="1242"/>
      <c r="BCS99" s="1242"/>
      <c r="BCT99" s="1242"/>
      <c r="BCU99" s="1242"/>
      <c r="BCV99" s="1242"/>
      <c r="BCW99" s="1242"/>
      <c r="BCX99" s="1242"/>
      <c r="BCY99" s="1242"/>
      <c r="BCZ99" s="1242"/>
      <c r="BDA99" s="1242"/>
      <c r="BDB99" s="1242"/>
      <c r="BDC99" s="1242"/>
      <c r="BDD99" s="1242"/>
      <c r="BDE99" s="1242"/>
      <c r="BDF99" s="1242"/>
      <c r="BDG99" s="1242"/>
      <c r="BDH99" s="1242"/>
      <c r="BDI99" s="1242"/>
      <c r="BDJ99" s="1242"/>
      <c r="BDK99" s="1242"/>
      <c r="BDL99" s="1242"/>
      <c r="BDM99" s="1242"/>
      <c r="BDN99" s="1242"/>
      <c r="BDO99" s="1242"/>
      <c r="BDP99" s="1242"/>
      <c r="BDQ99" s="1242"/>
      <c r="BDR99" s="1242"/>
      <c r="BDS99" s="1242"/>
      <c r="BDT99" s="1242"/>
      <c r="BDU99" s="1242"/>
      <c r="BDV99" s="1242"/>
      <c r="BDW99" s="1242"/>
      <c r="BDX99" s="1242"/>
      <c r="BDY99" s="1242"/>
      <c r="BDZ99" s="1242"/>
      <c r="BEA99" s="1242"/>
      <c r="BEB99" s="1242"/>
      <c r="BEC99" s="1242"/>
      <c r="BED99" s="1242"/>
      <c r="BEE99" s="1242"/>
      <c r="BEF99" s="1242"/>
      <c r="BEG99" s="1242"/>
      <c r="BEH99" s="1242"/>
      <c r="BEI99" s="1242"/>
      <c r="BEJ99" s="1242"/>
      <c r="BEK99" s="1242"/>
      <c r="BEL99" s="1242"/>
      <c r="BEM99" s="1242"/>
      <c r="BEN99" s="1242"/>
      <c r="BEO99" s="1242"/>
      <c r="BEP99" s="1242"/>
      <c r="BEQ99" s="1242"/>
      <c r="BER99" s="1242"/>
      <c r="BES99" s="1242"/>
      <c r="BET99" s="1242"/>
      <c r="BEU99" s="1242"/>
      <c r="BEV99" s="1242"/>
      <c r="BEW99" s="1242"/>
      <c r="BEX99" s="1242"/>
      <c r="BEY99" s="1242"/>
      <c r="BEZ99" s="1242"/>
      <c r="BFA99" s="1242"/>
      <c r="BFB99" s="1242"/>
      <c r="BFC99" s="1242"/>
      <c r="BFD99" s="1242"/>
      <c r="BFE99" s="1242"/>
      <c r="BFF99" s="1242"/>
      <c r="BFG99" s="1242"/>
      <c r="BFH99" s="1242"/>
      <c r="BFI99" s="1242"/>
      <c r="BFJ99" s="1242"/>
      <c r="BFK99" s="1242"/>
      <c r="BFL99" s="1242"/>
      <c r="BFM99" s="1242"/>
      <c r="BFN99" s="1242"/>
      <c r="BFO99" s="1242"/>
      <c r="BFP99" s="1242"/>
      <c r="BFQ99" s="1242"/>
      <c r="BFR99" s="1242"/>
      <c r="BFS99" s="1242"/>
      <c r="BFT99" s="1242"/>
      <c r="BFU99" s="1242"/>
      <c r="BFV99" s="1242"/>
      <c r="BFW99" s="1242"/>
      <c r="BFX99" s="1242"/>
      <c r="BFY99" s="1242"/>
      <c r="BFZ99" s="1242"/>
      <c r="BGA99" s="1242"/>
      <c r="BGB99" s="1242"/>
      <c r="BGC99" s="1242"/>
      <c r="BGD99" s="1242"/>
      <c r="BGE99" s="1242"/>
      <c r="BGF99" s="1242"/>
      <c r="BGG99" s="1242"/>
      <c r="BGH99" s="1242"/>
      <c r="BGI99" s="1242"/>
      <c r="BGJ99" s="1242"/>
      <c r="BGK99" s="1242"/>
      <c r="BGL99" s="1242"/>
      <c r="BGM99" s="1242"/>
      <c r="BGN99" s="1242"/>
      <c r="BGO99" s="1242"/>
      <c r="BGP99" s="1242"/>
      <c r="BGQ99" s="1242"/>
      <c r="BGR99" s="1242"/>
      <c r="BGS99" s="1242"/>
      <c r="BGT99" s="1242"/>
      <c r="BGU99" s="1242"/>
      <c r="BGV99" s="1242"/>
      <c r="BGW99" s="1242"/>
      <c r="BGX99" s="1242"/>
      <c r="BGY99" s="1242"/>
      <c r="BGZ99" s="1242"/>
      <c r="BHA99" s="1242"/>
      <c r="BHB99" s="1242"/>
      <c r="BHC99" s="1242"/>
      <c r="BHD99" s="1242"/>
      <c r="BHE99" s="1242"/>
      <c r="BHF99" s="1242"/>
      <c r="BHG99" s="1242"/>
      <c r="BHH99" s="1242"/>
      <c r="BHI99" s="1242"/>
      <c r="BHJ99" s="1242"/>
      <c r="BHK99" s="1242"/>
      <c r="BHL99" s="1242"/>
      <c r="BHM99" s="1242"/>
      <c r="BHN99" s="1242"/>
      <c r="BHO99" s="1242"/>
      <c r="BHP99" s="1242"/>
      <c r="BHQ99" s="1242"/>
      <c r="BHR99" s="1242"/>
      <c r="BHS99" s="1242"/>
      <c r="BHT99" s="1242"/>
      <c r="BHU99" s="1242"/>
      <c r="BHV99" s="1242"/>
      <c r="BHW99" s="1242"/>
      <c r="BHX99" s="1242"/>
      <c r="BHY99" s="1242"/>
      <c r="BHZ99" s="1242"/>
      <c r="BIA99" s="1242"/>
      <c r="BIB99" s="1242"/>
      <c r="BIC99" s="1242"/>
      <c r="BID99" s="1242"/>
      <c r="BIE99" s="1242"/>
      <c r="BIF99" s="1242"/>
      <c r="BIG99" s="1242"/>
      <c r="BIH99" s="1242"/>
      <c r="BII99" s="1242"/>
      <c r="BIJ99" s="1242"/>
      <c r="BIK99" s="1242"/>
      <c r="BIL99" s="1242"/>
      <c r="BIM99" s="1242"/>
      <c r="BIN99" s="1242"/>
      <c r="BIO99" s="1242"/>
      <c r="BIP99" s="1242"/>
      <c r="BIQ99" s="1242"/>
      <c r="BIR99" s="1242"/>
      <c r="BIS99" s="1242"/>
      <c r="BIT99" s="1242"/>
      <c r="BIU99" s="1242"/>
      <c r="BIV99" s="1242"/>
      <c r="BIW99" s="1242"/>
      <c r="BIX99" s="1242"/>
      <c r="BIY99" s="1242"/>
      <c r="BIZ99" s="1242"/>
      <c r="BJA99" s="1242"/>
      <c r="BJB99" s="1242"/>
      <c r="BJC99" s="1242"/>
      <c r="BJD99" s="1242"/>
      <c r="BJE99" s="1242"/>
      <c r="BJF99" s="1242"/>
      <c r="BJG99" s="1242"/>
      <c r="BJH99" s="1242"/>
      <c r="BJI99" s="1242"/>
      <c r="BJJ99" s="1242"/>
      <c r="BJK99" s="1242"/>
      <c r="BJL99" s="1242"/>
      <c r="BJM99" s="1242"/>
      <c r="BJN99" s="1242"/>
      <c r="BJO99" s="1242"/>
      <c r="BJP99" s="1242"/>
      <c r="BJQ99" s="1242"/>
      <c r="BJR99" s="1242"/>
      <c r="BJS99" s="1242"/>
      <c r="BJT99" s="1242"/>
      <c r="BJU99" s="1242"/>
      <c r="BJV99" s="1242"/>
      <c r="BJW99" s="1242"/>
      <c r="BJX99" s="1242"/>
      <c r="BJY99" s="1242"/>
      <c r="BJZ99" s="1242"/>
      <c r="BKA99" s="1242"/>
      <c r="BKB99" s="1242"/>
      <c r="BKC99" s="1242"/>
      <c r="BKD99" s="1242"/>
      <c r="BKE99" s="1242"/>
      <c r="BKF99" s="1242"/>
      <c r="BKG99" s="1242"/>
      <c r="BKH99" s="1242"/>
      <c r="BKI99" s="1242"/>
      <c r="BKJ99" s="1242"/>
      <c r="BKK99" s="1242"/>
      <c r="BKL99" s="1242"/>
      <c r="BKM99" s="1242"/>
      <c r="BKN99" s="1242"/>
      <c r="BKO99" s="1242"/>
      <c r="BKP99" s="1242"/>
      <c r="BKQ99" s="1242"/>
      <c r="BKR99" s="1242"/>
      <c r="BKS99" s="1242"/>
      <c r="BKT99" s="1242"/>
      <c r="BKU99" s="1242"/>
      <c r="BKV99" s="1242"/>
      <c r="BKW99" s="1242"/>
      <c r="BKX99" s="1242"/>
      <c r="BKY99" s="1242"/>
      <c r="BKZ99" s="1242"/>
      <c r="BLA99" s="1242"/>
      <c r="BLB99" s="1242"/>
      <c r="BLC99" s="1242"/>
      <c r="BLD99" s="1242"/>
      <c r="BLE99" s="1242"/>
      <c r="BLF99" s="1242"/>
      <c r="BLG99" s="1242"/>
      <c r="BLH99" s="1242"/>
      <c r="BLI99" s="1242"/>
      <c r="BLJ99" s="1242"/>
      <c r="BLK99" s="1242"/>
      <c r="BLL99" s="1242"/>
      <c r="BLM99" s="1242"/>
      <c r="BLN99" s="1242"/>
      <c r="BLO99" s="1242"/>
      <c r="BLP99" s="1242"/>
      <c r="BLQ99" s="1242"/>
      <c r="BLR99" s="1242"/>
      <c r="BLS99" s="1242"/>
      <c r="BLT99" s="1242"/>
      <c r="BLU99" s="1242"/>
      <c r="BLV99" s="1242"/>
      <c r="BLW99" s="1242"/>
      <c r="BLX99" s="1242"/>
      <c r="BLY99" s="1242"/>
      <c r="BLZ99" s="1242"/>
      <c r="BMA99" s="1242"/>
      <c r="BMB99" s="1242"/>
      <c r="BMC99" s="1242"/>
      <c r="BMD99" s="1242"/>
      <c r="BME99" s="1242"/>
      <c r="BMF99" s="1242"/>
      <c r="BMG99" s="1242"/>
      <c r="BMH99" s="1242"/>
      <c r="BMI99" s="1242"/>
      <c r="BMJ99" s="1242"/>
      <c r="BMK99" s="1242"/>
      <c r="BML99" s="1242"/>
      <c r="BMM99" s="1242"/>
      <c r="BMN99" s="1242"/>
      <c r="BMO99" s="1242"/>
      <c r="BMP99" s="1242"/>
      <c r="BMQ99" s="1242"/>
      <c r="BMR99" s="1242"/>
      <c r="BMS99" s="1242"/>
      <c r="BMT99" s="1242"/>
      <c r="BMU99" s="1242"/>
      <c r="BMV99" s="1242"/>
      <c r="BMW99" s="1242"/>
      <c r="BMX99" s="1242"/>
      <c r="BMY99" s="1242"/>
      <c r="BMZ99" s="1242"/>
      <c r="BNA99" s="1242"/>
      <c r="BNB99" s="1242"/>
      <c r="BNC99" s="1242"/>
      <c r="BND99" s="1242"/>
      <c r="BNE99" s="1242"/>
      <c r="BNF99" s="1242"/>
      <c r="BNG99" s="1242"/>
      <c r="BNH99" s="1242"/>
      <c r="BNI99" s="1242"/>
      <c r="BNJ99" s="1242"/>
      <c r="BNK99" s="1242"/>
      <c r="BNL99" s="1242"/>
      <c r="BNM99" s="1242"/>
      <c r="BNN99" s="1242"/>
      <c r="BNO99" s="1242"/>
      <c r="BNP99" s="1242"/>
      <c r="BNQ99" s="1242"/>
      <c r="BNR99" s="1242"/>
      <c r="BNS99" s="1242"/>
      <c r="BNT99" s="1242"/>
      <c r="BNU99" s="1242"/>
      <c r="BNV99" s="1242"/>
      <c r="BNW99" s="1242"/>
      <c r="BNX99" s="1242"/>
      <c r="BNY99" s="1242"/>
      <c r="BNZ99" s="1242"/>
      <c r="BOA99" s="1242"/>
      <c r="BOB99" s="1242"/>
      <c r="BOC99" s="1242"/>
      <c r="BOD99" s="1242"/>
      <c r="BOE99" s="1242"/>
      <c r="BOF99" s="1242"/>
      <c r="BOG99" s="1242"/>
      <c r="BOH99" s="1242"/>
      <c r="BOI99" s="1242"/>
      <c r="BOJ99" s="1242"/>
      <c r="BOK99" s="1242"/>
      <c r="BOL99" s="1242"/>
      <c r="BOM99" s="1242"/>
      <c r="BON99" s="1242"/>
      <c r="BOO99" s="1242"/>
      <c r="BOP99" s="1242"/>
      <c r="BOQ99" s="1242"/>
      <c r="BOR99" s="1242"/>
      <c r="BOS99" s="1242"/>
      <c r="BOT99" s="1242"/>
      <c r="BOU99" s="1242"/>
      <c r="BOV99" s="1242"/>
      <c r="BOW99" s="1242"/>
      <c r="BOX99" s="1242"/>
      <c r="BOY99" s="1242"/>
      <c r="BOZ99" s="1242"/>
      <c r="BPA99" s="1242"/>
      <c r="BPB99" s="1242"/>
      <c r="BPC99" s="1242"/>
      <c r="BPD99" s="1242"/>
      <c r="BPE99" s="1242"/>
      <c r="BPF99" s="1242"/>
      <c r="BPG99" s="1242"/>
      <c r="BPH99" s="1242"/>
      <c r="BPI99" s="1242"/>
      <c r="BPJ99" s="1242"/>
      <c r="BPK99" s="1242"/>
      <c r="BPL99" s="1242"/>
      <c r="BPM99" s="1242"/>
      <c r="BPN99" s="1242"/>
      <c r="BPO99" s="1242"/>
      <c r="BPP99" s="1242"/>
      <c r="BPQ99" s="1242"/>
      <c r="BPR99" s="1242"/>
      <c r="BPS99" s="1242"/>
      <c r="BPT99" s="1242"/>
      <c r="BPU99" s="1242"/>
      <c r="BPV99" s="1242"/>
      <c r="BPW99" s="1242"/>
      <c r="BPX99" s="1242"/>
      <c r="BPY99" s="1242"/>
      <c r="BPZ99" s="1242"/>
      <c r="BQA99" s="1242"/>
      <c r="BQB99" s="1242"/>
      <c r="BQC99" s="1242"/>
      <c r="BQD99" s="1242"/>
      <c r="BQE99" s="1242"/>
      <c r="BQF99" s="1242"/>
      <c r="BQG99" s="1242"/>
      <c r="BQH99" s="1242"/>
      <c r="BQI99" s="1242"/>
      <c r="BQJ99" s="1242"/>
      <c r="BQK99" s="1242"/>
      <c r="BQL99" s="1242"/>
      <c r="BQM99" s="1242"/>
      <c r="BQN99" s="1242"/>
      <c r="BQO99" s="1242"/>
      <c r="BQP99" s="1242"/>
      <c r="BQQ99" s="1242"/>
      <c r="BQR99" s="1242"/>
      <c r="BQS99" s="1242"/>
      <c r="BQT99" s="1242"/>
      <c r="BQU99" s="1242"/>
      <c r="BQV99" s="1242"/>
      <c r="BQW99" s="1242"/>
      <c r="BQX99" s="1242"/>
      <c r="BQY99" s="1242"/>
      <c r="BQZ99" s="1242"/>
      <c r="BRA99" s="1242"/>
      <c r="BRB99" s="1242"/>
      <c r="BRC99" s="1242"/>
      <c r="BRD99" s="1242"/>
      <c r="BRE99" s="1242"/>
      <c r="BRF99" s="1242"/>
      <c r="BRG99" s="1242"/>
      <c r="BRH99" s="1242"/>
      <c r="BRI99" s="1242"/>
      <c r="BRJ99" s="1242"/>
      <c r="BRK99" s="1242"/>
      <c r="BRL99" s="1242"/>
      <c r="BRM99" s="1242"/>
      <c r="BRN99" s="1242"/>
      <c r="BRO99" s="1242"/>
      <c r="BRP99" s="1242"/>
      <c r="BRQ99" s="1242"/>
      <c r="BRR99" s="1242"/>
      <c r="BRS99" s="1242"/>
      <c r="BRT99" s="1242"/>
      <c r="BRU99" s="1242"/>
      <c r="BRV99" s="1242"/>
      <c r="BRW99" s="1242"/>
      <c r="BRX99" s="1242"/>
      <c r="BRY99" s="1242"/>
      <c r="BRZ99" s="1242"/>
      <c r="BSA99" s="1242"/>
      <c r="BSB99" s="1242"/>
      <c r="BSC99" s="1242"/>
      <c r="BSD99" s="1242"/>
      <c r="BSE99" s="1242"/>
      <c r="BSF99" s="1242"/>
      <c r="BSG99" s="1242"/>
      <c r="BSH99" s="1242"/>
      <c r="BSI99" s="1242"/>
      <c r="BSJ99" s="1242"/>
      <c r="BSK99" s="1242"/>
      <c r="BSL99" s="1242"/>
      <c r="BSM99" s="1242"/>
      <c r="BSN99" s="1242"/>
      <c r="BSO99" s="1242"/>
      <c r="BSP99" s="1242"/>
      <c r="BSQ99" s="1242"/>
      <c r="BSR99" s="1242"/>
      <c r="BSS99" s="1242"/>
      <c r="BST99" s="1242"/>
      <c r="BSU99" s="1242"/>
      <c r="BSV99" s="1242"/>
      <c r="BSW99" s="1242"/>
      <c r="BSX99" s="1242"/>
      <c r="BSY99" s="1242"/>
      <c r="BSZ99" s="1242"/>
      <c r="BTA99" s="1242"/>
      <c r="BTB99" s="1242"/>
      <c r="BTC99" s="1242"/>
      <c r="BTD99" s="1242"/>
      <c r="BTE99" s="1242"/>
      <c r="BTF99" s="1242"/>
      <c r="BTG99" s="1242"/>
      <c r="BTH99" s="1242"/>
      <c r="BTI99" s="1242"/>
      <c r="BTJ99" s="1242"/>
      <c r="BTK99" s="1242"/>
      <c r="BTL99" s="1242"/>
      <c r="BTM99" s="1242"/>
      <c r="BTN99" s="1242"/>
      <c r="BTO99" s="1242"/>
      <c r="BTP99" s="1242"/>
      <c r="BTQ99" s="1242"/>
      <c r="BTR99" s="1242"/>
      <c r="BTS99" s="1242"/>
      <c r="BTT99" s="1242"/>
      <c r="BTU99" s="1242"/>
      <c r="BTV99" s="1242"/>
      <c r="BTW99" s="1242"/>
      <c r="BTX99" s="1242"/>
      <c r="BTY99" s="1242"/>
      <c r="BTZ99" s="1242"/>
      <c r="BUA99" s="1242"/>
      <c r="BUB99" s="1242"/>
      <c r="BUC99" s="1242"/>
      <c r="BUD99" s="1242"/>
      <c r="BUE99" s="1242"/>
      <c r="BUF99" s="1242"/>
      <c r="BUG99" s="1242"/>
      <c r="BUH99" s="1242"/>
      <c r="BUI99" s="1242"/>
      <c r="BUJ99" s="1242"/>
      <c r="BUK99" s="1242"/>
      <c r="BUL99" s="1242"/>
      <c r="BUM99" s="1242"/>
      <c r="BUN99" s="1242"/>
      <c r="BUO99" s="1242"/>
      <c r="BUP99" s="1242"/>
      <c r="BUQ99" s="1242"/>
      <c r="BUR99" s="1242"/>
      <c r="BUS99" s="1242"/>
      <c r="BUT99" s="1242"/>
      <c r="BUU99" s="1242"/>
      <c r="BUV99" s="1242"/>
      <c r="BUW99" s="1242"/>
      <c r="BUX99" s="1242"/>
      <c r="BUY99" s="1242"/>
      <c r="BUZ99" s="1242"/>
      <c r="BVA99" s="1242"/>
      <c r="BVB99" s="1242"/>
      <c r="BVC99" s="1242"/>
      <c r="BVD99" s="1242"/>
      <c r="BVE99" s="1242"/>
      <c r="BVF99" s="1242"/>
      <c r="BVG99" s="1242"/>
      <c r="BVH99" s="1242"/>
      <c r="BVI99" s="1242"/>
      <c r="BVJ99" s="1242"/>
      <c r="BVK99" s="1242"/>
      <c r="BVL99" s="1242"/>
      <c r="BVM99" s="1242"/>
      <c r="BVN99" s="1242"/>
      <c r="BVO99" s="1242"/>
      <c r="BVP99" s="1242"/>
      <c r="BVQ99" s="1242"/>
      <c r="BVR99" s="1242"/>
      <c r="BVS99" s="1242"/>
      <c r="BVT99" s="1242"/>
      <c r="BVU99" s="1242"/>
      <c r="BVV99" s="1242"/>
      <c r="BVW99" s="1242"/>
      <c r="BVX99" s="1242"/>
      <c r="BVY99" s="1242"/>
      <c r="BVZ99" s="1242"/>
      <c r="BWA99" s="1242"/>
      <c r="BWB99" s="1242"/>
      <c r="BWC99" s="1242"/>
      <c r="BWD99" s="1242"/>
      <c r="BWE99" s="1242"/>
      <c r="BWF99" s="1242"/>
      <c r="BWG99" s="1242"/>
      <c r="BWH99" s="1242"/>
      <c r="BWI99" s="1242"/>
      <c r="BWJ99" s="1242"/>
      <c r="BWK99" s="1242"/>
      <c r="BWL99" s="1242"/>
      <c r="BWM99" s="1242"/>
      <c r="BWN99" s="1242"/>
      <c r="BWO99" s="1242"/>
      <c r="BWP99" s="1242"/>
      <c r="BWQ99" s="1242"/>
      <c r="BWR99" s="1242"/>
      <c r="BWS99" s="1242"/>
      <c r="BWT99" s="1242"/>
      <c r="BWU99" s="1242"/>
      <c r="BWV99" s="1242"/>
      <c r="BWW99" s="1242"/>
      <c r="BWX99" s="1242"/>
      <c r="BWY99" s="1242"/>
      <c r="BWZ99" s="1242"/>
      <c r="BXA99" s="1242"/>
      <c r="BXB99" s="1242"/>
      <c r="BXC99" s="1242"/>
      <c r="BXD99" s="1242"/>
      <c r="BXE99" s="1242"/>
      <c r="BXF99" s="1242"/>
      <c r="BXG99" s="1242"/>
      <c r="BXH99" s="1242"/>
      <c r="BXI99" s="1242"/>
      <c r="BXJ99" s="1242"/>
      <c r="BXK99" s="1242"/>
      <c r="BXL99" s="1242"/>
      <c r="BXM99" s="1242"/>
      <c r="BXN99" s="1242"/>
      <c r="BXO99" s="1242"/>
      <c r="BXP99" s="1242"/>
      <c r="BXQ99" s="1242"/>
      <c r="BXR99" s="1242"/>
      <c r="BXS99" s="1242"/>
      <c r="BXT99" s="1242"/>
      <c r="BXU99" s="1242"/>
      <c r="BXV99" s="1242"/>
      <c r="BXW99" s="1242"/>
      <c r="BXX99" s="1242"/>
      <c r="BXY99" s="1242"/>
      <c r="BXZ99" s="1242"/>
      <c r="BYA99" s="1242"/>
      <c r="BYB99" s="1242"/>
      <c r="BYC99" s="1242"/>
      <c r="BYD99" s="1242"/>
      <c r="BYE99" s="1242"/>
      <c r="BYF99" s="1242"/>
      <c r="BYG99" s="1242"/>
      <c r="BYH99" s="1242"/>
      <c r="BYI99" s="1242"/>
      <c r="BYJ99" s="1242"/>
      <c r="BYK99" s="1242"/>
      <c r="BYL99" s="1242"/>
      <c r="BYM99" s="1242"/>
      <c r="BYN99" s="1242"/>
      <c r="BYO99" s="1242"/>
      <c r="BYP99" s="1242"/>
      <c r="BYQ99" s="1242"/>
      <c r="BYR99" s="1242"/>
      <c r="BYS99" s="1242"/>
      <c r="BYT99" s="1242"/>
      <c r="BYU99" s="1242"/>
      <c r="BYV99" s="1242"/>
      <c r="BYW99" s="1242"/>
      <c r="BYX99" s="1242"/>
      <c r="BYY99" s="1242"/>
      <c r="BYZ99" s="1242"/>
      <c r="BZA99" s="1242"/>
      <c r="BZB99" s="1242"/>
      <c r="BZC99" s="1242"/>
      <c r="BZD99" s="1242"/>
      <c r="BZE99" s="1242"/>
      <c r="BZF99" s="1242"/>
      <c r="BZG99" s="1242"/>
      <c r="BZH99" s="1242"/>
      <c r="BZI99" s="1242"/>
      <c r="BZJ99" s="1242"/>
      <c r="BZK99" s="1242"/>
      <c r="BZL99" s="1242"/>
      <c r="BZM99" s="1242"/>
      <c r="BZN99" s="1242"/>
      <c r="BZO99" s="1242"/>
      <c r="BZP99" s="1242"/>
      <c r="BZQ99" s="1242"/>
      <c r="BZR99" s="1242"/>
      <c r="BZS99" s="1242"/>
      <c r="BZT99" s="1242"/>
      <c r="BZU99" s="1242"/>
      <c r="BZV99" s="1242"/>
      <c r="BZW99" s="1242"/>
      <c r="BZX99" s="1242"/>
      <c r="BZY99" s="1242"/>
      <c r="BZZ99" s="1242"/>
      <c r="CAA99" s="1242"/>
      <c r="CAB99" s="1242"/>
      <c r="CAC99" s="1242"/>
      <c r="CAD99" s="1242"/>
      <c r="CAE99" s="1242"/>
      <c r="CAF99" s="1242"/>
      <c r="CAG99" s="1242"/>
      <c r="CAH99" s="1242"/>
      <c r="CAI99" s="1242"/>
      <c r="CAJ99" s="1242"/>
      <c r="CAK99" s="1242"/>
      <c r="CAL99" s="1242"/>
      <c r="CAM99" s="1242"/>
      <c r="CAN99" s="1242"/>
      <c r="CAO99" s="1242"/>
      <c r="CAP99" s="1242"/>
      <c r="CAQ99" s="1242"/>
      <c r="CAR99" s="1242"/>
      <c r="CAS99" s="1242"/>
      <c r="CAT99" s="1242"/>
      <c r="CAU99" s="1242"/>
      <c r="CAV99" s="1242"/>
      <c r="CAW99" s="1242"/>
      <c r="CAX99" s="1242"/>
      <c r="CAY99" s="1242"/>
      <c r="CAZ99" s="1242"/>
      <c r="CBA99" s="1242"/>
      <c r="CBB99" s="1242"/>
      <c r="CBC99" s="1242"/>
      <c r="CBD99" s="1242"/>
      <c r="CBE99" s="1242"/>
      <c r="CBF99" s="1242"/>
      <c r="CBG99" s="1242"/>
      <c r="CBH99" s="1242"/>
      <c r="CBI99" s="1242"/>
      <c r="CBJ99" s="1242"/>
      <c r="CBK99" s="1242"/>
      <c r="CBL99" s="1242"/>
      <c r="CBM99" s="1242"/>
      <c r="CBN99" s="1242"/>
      <c r="CBO99" s="1242"/>
      <c r="CBP99" s="1242"/>
      <c r="CBQ99" s="1242"/>
      <c r="CBR99" s="1242"/>
      <c r="CBS99" s="1242"/>
      <c r="CBT99" s="1242"/>
      <c r="CBU99" s="1242"/>
      <c r="CBV99" s="1242"/>
      <c r="CBW99" s="1242"/>
      <c r="CBX99" s="1242"/>
      <c r="CBY99" s="1242"/>
      <c r="CBZ99" s="1242"/>
      <c r="CCA99" s="1242"/>
      <c r="CCB99" s="1242"/>
      <c r="CCC99" s="1242"/>
      <c r="CCD99" s="1242"/>
      <c r="CCE99" s="1242"/>
      <c r="CCF99" s="1242"/>
      <c r="CCG99" s="1242"/>
      <c r="CCH99" s="1242"/>
      <c r="CCI99" s="1242"/>
      <c r="CCJ99" s="1242"/>
      <c r="CCK99" s="1242"/>
      <c r="CCL99" s="1242"/>
      <c r="CCM99" s="1242"/>
      <c r="CCN99" s="1242"/>
      <c r="CCO99" s="1242"/>
      <c r="CCP99" s="1242"/>
      <c r="CCQ99" s="1242"/>
      <c r="CCR99" s="1242"/>
      <c r="CCS99" s="1242"/>
      <c r="CCT99" s="1242"/>
      <c r="CCU99" s="1242"/>
      <c r="CCV99" s="1242"/>
      <c r="CCW99" s="1242"/>
      <c r="CCX99" s="1242"/>
      <c r="CCY99" s="1242"/>
      <c r="CCZ99" s="1242"/>
      <c r="CDA99" s="1242"/>
      <c r="CDB99" s="1242"/>
      <c r="CDC99" s="1242"/>
      <c r="CDD99" s="1242"/>
      <c r="CDE99" s="1242"/>
      <c r="CDF99" s="1242"/>
      <c r="CDG99" s="1242"/>
      <c r="CDH99" s="1242"/>
      <c r="CDI99" s="1242"/>
      <c r="CDJ99" s="1242"/>
      <c r="CDK99" s="1242"/>
      <c r="CDL99" s="1242"/>
      <c r="CDM99" s="1242"/>
      <c r="CDN99" s="1242"/>
      <c r="CDO99" s="1242"/>
      <c r="CDP99" s="1242"/>
      <c r="CDQ99" s="1242"/>
      <c r="CDR99" s="1242"/>
      <c r="CDS99" s="1242"/>
      <c r="CDT99" s="1242"/>
      <c r="CDU99" s="1242"/>
      <c r="CDV99" s="1242"/>
      <c r="CDW99" s="1242"/>
      <c r="CDX99" s="1242"/>
      <c r="CDY99" s="1242"/>
      <c r="CDZ99" s="1242"/>
      <c r="CEA99" s="1242"/>
      <c r="CEB99" s="1242"/>
      <c r="CEC99" s="1242"/>
      <c r="CED99" s="1242"/>
      <c r="CEE99" s="1242"/>
      <c r="CEF99" s="1242"/>
      <c r="CEG99" s="1242"/>
      <c r="CEH99" s="1242"/>
      <c r="CEI99" s="1242"/>
      <c r="CEJ99" s="1242"/>
      <c r="CEK99" s="1242"/>
      <c r="CEL99" s="1242"/>
      <c r="CEM99" s="1242"/>
      <c r="CEN99" s="1242"/>
      <c r="CEO99" s="1242"/>
      <c r="CEP99" s="1242"/>
      <c r="CEQ99" s="1242"/>
      <c r="CER99" s="1242"/>
      <c r="CES99" s="1242"/>
      <c r="CET99" s="1242"/>
      <c r="CEU99" s="1242"/>
      <c r="CEV99" s="1242"/>
      <c r="CEW99" s="1242"/>
      <c r="CEX99" s="1242"/>
      <c r="CEY99" s="1242"/>
      <c r="CEZ99" s="1242"/>
      <c r="CFA99" s="1242"/>
      <c r="CFB99" s="1242"/>
      <c r="CFC99" s="1242"/>
      <c r="CFD99" s="1242"/>
      <c r="CFE99" s="1242"/>
      <c r="CFF99" s="1242"/>
      <c r="CFG99" s="1242"/>
      <c r="CFH99" s="1242"/>
      <c r="CFI99" s="1242"/>
      <c r="CFJ99" s="1242"/>
      <c r="CFK99" s="1242"/>
      <c r="CFL99" s="1242"/>
      <c r="CFM99" s="1242"/>
      <c r="CFN99" s="1242"/>
      <c r="CFO99" s="1242"/>
      <c r="CFP99" s="1242"/>
      <c r="CFQ99" s="1242"/>
      <c r="CFR99" s="1242"/>
      <c r="CFS99" s="1242"/>
      <c r="CFT99" s="1242"/>
      <c r="CFU99" s="1242"/>
      <c r="CFV99" s="1242"/>
      <c r="CFW99" s="1242"/>
      <c r="CFX99" s="1242"/>
      <c r="CFY99" s="1242"/>
      <c r="CFZ99" s="1242"/>
      <c r="CGA99" s="1242"/>
      <c r="CGB99" s="1242"/>
      <c r="CGC99" s="1242"/>
      <c r="CGD99" s="1242"/>
      <c r="CGE99" s="1242"/>
      <c r="CGF99" s="1242"/>
      <c r="CGG99" s="1242"/>
      <c r="CGH99" s="1242"/>
      <c r="CGI99" s="1242"/>
      <c r="CGJ99" s="1242"/>
      <c r="CGK99" s="1242"/>
      <c r="CGL99" s="1242"/>
      <c r="CGM99" s="1242"/>
      <c r="CGN99" s="1242"/>
      <c r="CGO99" s="1242"/>
      <c r="CGP99" s="1242"/>
      <c r="CGQ99" s="1242"/>
      <c r="CGR99" s="1242"/>
      <c r="CGS99" s="1242"/>
      <c r="CGT99" s="1242"/>
      <c r="CGU99" s="1242"/>
      <c r="CGV99" s="1242"/>
      <c r="CGW99" s="1242"/>
      <c r="CGX99" s="1242"/>
      <c r="CGY99" s="1242"/>
      <c r="CGZ99" s="1242"/>
      <c r="CHA99" s="1242"/>
      <c r="CHB99" s="1242"/>
      <c r="CHC99" s="1242"/>
      <c r="CHD99" s="1242"/>
      <c r="CHE99" s="1242"/>
      <c r="CHF99" s="1242"/>
      <c r="CHG99" s="1242"/>
      <c r="CHH99" s="1242"/>
      <c r="CHI99" s="1242"/>
      <c r="CHJ99" s="1242"/>
      <c r="CHK99" s="1242"/>
      <c r="CHL99" s="1242"/>
      <c r="CHM99" s="1242"/>
      <c r="CHN99" s="1242"/>
      <c r="CHO99" s="1242"/>
      <c r="CHP99" s="1242"/>
      <c r="CHQ99" s="1242"/>
      <c r="CHR99" s="1242"/>
      <c r="CHS99" s="1242"/>
      <c r="CHT99" s="1242"/>
      <c r="CHU99" s="1242"/>
      <c r="CHV99" s="1242"/>
      <c r="CHW99" s="1242"/>
      <c r="CHX99" s="1242"/>
      <c r="CHY99" s="1242"/>
      <c r="CHZ99" s="1242"/>
      <c r="CIA99" s="1242"/>
      <c r="CIB99" s="1242"/>
      <c r="CIC99" s="1242"/>
      <c r="CID99" s="1242"/>
      <c r="CIE99" s="1242"/>
      <c r="CIF99" s="1242"/>
      <c r="CIG99" s="1242"/>
      <c r="CIH99" s="1242"/>
      <c r="CII99" s="1242"/>
      <c r="CIJ99" s="1242"/>
      <c r="CIK99" s="1242"/>
      <c r="CIL99" s="1242"/>
      <c r="CIM99" s="1242"/>
      <c r="CIN99" s="1242"/>
      <c r="CIO99" s="1242"/>
      <c r="CIP99" s="1242"/>
      <c r="CIQ99" s="1242"/>
      <c r="CIR99" s="1242"/>
      <c r="CIS99" s="1242"/>
      <c r="CIT99" s="1242"/>
      <c r="CIU99" s="1242"/>
      <c r="CIV99" s="1242"/>
      <c r="CIW99" s="1242"/>
      <c r="CIX99" s="1242"/>
      <c r="CIY99" s="1242"/>
      <c r="CIZ99" s="1242"/>
      <c r="CJA99" s="1242"/>
      <c r="CJB99" s="1242"/>
      <c r="CJC99" s="1242"/>
      <c r="CJD99" s="1242"/>
      <c r="CJE99" s="1242"/>
      <c r="CJF99" s="1242"/>
      <c r="CJG99" s="1242"/>
      <c r="CJH99" s="1242"/>
      <c r="CJI99" s="1242"/>
      <c r="CJJ99" s="1242"/>
      <c r="CJK99" s="1242"/>
      <c r="CJL99" s="1242"/>
      <c r="CJM99" s="1242"/>
      <c r="CJN99" s="1242"/>
      <c r="CJO99" s="1242"/>
      <c r="CJP99" s="1242"/>
      <c r="CJQ99" s="1242"/>
      <c r="CJR99" s="1242"/>
      <c r="CJS99" s="1242"/>
      <c r="CJT99" s="1242"/>
      <c r="CJU99" s="1242"/>
      <c r="CJV99" s="1242"/>
      <c r="CJW99" s="1242"/>
      <c r="CJX99" s="1242"/>
      <c r="CJY99" s="1242"/>
      <c r="CJZ99" s="1242"/>
      <c r="CKA99" s="1242"/>
      <c r="CKB99" s="1242"/>
      <c r="CKC99" s="1242"/>
      <c r="CKD99" s="1242"/>
      <c r="CKE99" s="1242"/>
      <c r="CKF99" s="1242"/>
      <c r="CKG99" s="1242"/>
      <c r="CKH99" s="1242"/>
      <c r="CKI99" s="1242"/>
      <c r="CKJ99" s="1242"/>
      <c r="CKK99" s="1242"/>
      <c r="CKL99" s="1242"/>
      <c r="CKM99" s="1242"/>
      <c r="CKN99" s="1242"/>
      <c r="CKO99" s="1242"/>
      <c r="CKP99" s="1242"/>
      <c r="CKQ99" s="1242"/>
      <c r="CKR99" s="1242"/>
      <c r="CKS99" s="1242"/>
      <c r="CKT99" s="1242"/>
      <c r="CKU99" s="1242"/>
      <c r="CKV99" s="1242"/>
      <c r="CKW99" s="1242"/>
      <c r="CKX99" s="1242"/>
      <c r="CKY99" s="1242"/>
      <c r="CKZ99" s="1242"/>
      <c r="CLA99" s="1242"/>
      <c r="CLB99" s="1242"/>
      <c r="CLC99" s="1242"/>
      <c r="CLD99" s="1242"/>
      <c r="CLE99" s="1242"/>
      <c r="CLF99" s="1242"/>
      <c r="CLG99" s="1242"/>
      <c r="CLH99" s="1242"/>
      <c r="CLI99" s="1242"/>
      <c r="CLJ99" s="1242"/>
      <c r="CLK99" s="1242"/>
      <c r="CLL99" s="1242"/>
      <c r="CLM99" s="1242"/>
      <c r="CLN99" s="1242"/>
      <c r="CLO99" s="1242"/>
      <c r="CLP99" s="1242"/>
      <c r="CLQ99" s="1242"/>
      <c r="CLR99" s="1242"/>
      <c r="CLS99" s="1242"/>
      <c r="CLT99" s="1242"/>
      <c r="CLU99" s="1242"/>
      <c r="CLV99" s="1242"/>
      <c r="CLW99" s="1242"/>
      <c r="CLX99" s="1242"/>
      <c r="CLY99" s="1242"/>
      <c r="CLZ99" s="1242"/>
      <c r="CMA99" s="1242"/>
      <c r="CMB99" s="1242"/>
      <c r="CMC99" s="1242"/>
      <c r="CMD99" s="1242"/>
      <c r="CME99" s="1242"/>
      <c r="CMF99" s="1242"/>
      <c r="CMG99" s="1242"/>
      <c r="CMH99" s="1242"/>
      <c r="CMI99" s="1242"/>
      <c r="CMJ99" s="1242"/>
      <c r="CMK99" s="1242"/>
      <c r="CML99" s="1242"/>
      <c r="CMM99" s="1242"/>
      <c r="CMN99" s="1242"/>
      <c r="CMO99" s="1242"/>
      <c r="CMP99" s="1242"/>
      <c r="CMQ99" s="1242"/>
      <c r="CMR99" s="1242"/>
      <c r="CMS99" s="1242"/>
      <c r="CMT99" s="1242"/>
      <c r="CMU99" s="1242"/>
      <c r="CMV99" s="1242"/>
      <c r="CMW99" s="1242"/>
      <c r="CMX99" s="1242"/>
      <c r="CMY99" s="1242"/>
      <c r="CMZ99" s="1242"/>
      <c r="CNA99" s="1242"/>
      <c r="CNB99" s="1242"/>
      <c r="CNC99" s="1242"/>
      <c r="CND99" s="1242"/>
      <c r="CNE99" s="1242"/>
      <c r="CNF99" s="1242"/>
      <c r="CNG99" s="1242"/>
      <c r="CNH99" s="1242"/>
      <c r="CNI99" s="1242"/>
      <c r="CNJ99" s="1242"/>
      <c r="CNK99" s="1242"/>
      <c r="CNL99" s="1242"/>
      <c r="CNM99" s="1242"/>
      <c r="CNN99" s="1242"/>
      <c r="CNO99" s="1242"/>
      <c r="CNP99" s="1242"/>
      <c r="CNQ99" s="1242"/>
      <c r="CNR99" s="1242"/>
      <c r="CNS99" s="1242"/>
      <c r="CNT99" s="1242"/>
      <c r="CNU99" s="1242"/>
      <c r="CNV99" s="1242"/>
      <c r="CNW99" s="1242"/>
      <c r="CNX99" s="1242"/>
      <c r="CNY99" s="1242"/>
      <c r="CNZ99" s="1242"/>
      <c r="COA99" s="1242"/>
      <c r="COB99" s="1242"/>
      <c r="COC99" s="1242"/>
      <c r="COD99" s="1242"/>
      <c r="COE99" s="1242"/>
      <c r="COF99" s="1242"/>
      <c r="COG99" s="1242"/>
      <c r="COH99" s="1242"/>
      <c r="COI99" s="1242"/>
      <c r="COJ99" s="1242"/>
      <c r="COK99" s="1242"/>
      <c r="COL99" s="1242"/>
      <c r="COM99" s="1242"/>
      <c r="CON99" s="1242"/>
      <c r="COO99" s="1242"/>
      <c r="COP99" s="1242"/>
      <c r="COQ99" s="1242"/>
      <c r="COR99" s="1242"/>
      <c r="COS99" s="1242"/>
      <c r="COT99" s="1242"/>
      <c r="COU99" s="1242"/>
      <c r="COV99" s="1242"/>
      <c r="COW99" s="1242"/>
      <c r="COX99" s="1242"/>
      <c r="COY99" s="1242"/>
      <c r="COZ99" s="1242"/>
      <c r="CPA99" s="1242"/>
      <c r="CPB99" s="1242"/>
      <c r="CPC99" s="1242"/>
      <c r="CPD99" s="1242"/>
      <c r="CPE99" s="1242"/>
      <c r="CPF99" s="1242"/>
      <c r="CPG99" s="1242"/>
      <c r="CPH99" s="1242"/>
      <c r="CPI99" s="1242"/>
      <c r="CPJ99" s="1242"/>
      <c r="CPK99" s="1242"/>
      <c r="CPL99" s="1242"/>
      <c r="CPM99" s="1242"/>
      <c r="CPN99" s="1242"/>
      <c r="CPO99" s="1242"/>
      <c r="CPP99" s="1242"/>
      <c r="CPQ99" s="1242"/>
      <c r="CPR99" s="1242"/>
      <c r="CPS99" s="1242"/>
      <c r="CPT99" s="1242"/>
      <c r="CPU99" s="1242"/>
      <c r="CPV99" s="1242"/>
      <c r="CPW99" s="1242"/>
      <c r="CPX99" s="1242"/>
      <c r="CPY99" s="1242"/>
      <c r="CPZ99" s="1242"/>
      <c r="CQA99" s="1242"/>
      <c r="CQB99" s="1242"/>
      <c r="CQC99" s="1242"/>
      <c r="CQD99" s="1242"/>
      <c r="CQE99" s="1242"/>
      <c r="CQF99" s="1242"/>
      <c r="CQG99" s="1242"/>
      <c r="CQH99" s="1242"/>
      <c r="CQI99" s="1242"/>
      <c r="CQJ99" s="1242"/>
      <c r="CQK99" s="1242"/>
      <c r="CQL99" s="1242"/>
      <c r="CQM99" s="1242"/>
      <c r="CQN99" s="1242"/>
      <c r="CQO99" s="1242"/>
      <c r="CQP99" s="1242"/>
      <c r="CQQ99" s="1242"/>
      <c r="CQR99" s="1242"/>
      <c r="CQS99" s="1242"/>
      <c r="CQT99" s="1242"/>
      <c r="CQU99" s="1242"/>
      <c r="CQV99" s="1242"/>
      <c r="CQW99" s="1242"/>
      <c r="CQX99" s="1242"/>
      <c r="CQY99" s="1242"/>
      <c r="CQZ99" s="1242"/>
      <c r="CRA99" s="1242"/>
      <c r="CRB99" s="1242"/>
      <c r="CRC99" s="1242"/>
      <c r="CRD99" s="1242"/>
      <c r="CRE99" s="1242"/>
      <c r="CRF99" s="1242"/>
      <c r="CRG99" s="1242"/>
      <c r="CRH99" s="1242"/>
      <c r="CRI99" s="1242"/>
      <c r="CRJ99" s="1242"/>
      <c r="CRK99" s="1242"/>
      <c r="CRL99" s="1242"/>
      <c r="CRM99" s="1242"/>
      <c r="CRN99" s="1242"/>
      <c r="CRO99" s="1242"/>
      <c r="CRP99" s="1242"/>
      <c r="CRQ99" s="1242"/>
      <c r="CRR99" s="1242"/>
      <c r="CRS99" s="1242"/>
      <c r="CRT99" s="1242"/>
      <c r="CRU99" s="1242"/>
      <c r="CRV99" s="1242"/>
      <c r="CRW99" s="1242"/>
      <c r="CRX99" s="1242"/>
      <c r="CRY99" s="1242"/>
      <c r="CRZ99" s="1242"/>
      <c r="CSA99" s="1242"/>
      <c r="CSB99" s="1242"/>
      <c r="CSC99" s="1242"/>
      <c r="CSD99" s="1242"/>
      <c r="CSE99" s="1242"/>
      <c r="CSF99" s="1242"/>
      <c r="CSG99" s="1242"/>
      <c r="CSH99" s="1242"/>
      <c r="CSI99" s="1242"/>
      <c r="CSJ99" s="1242"/>
      <c r="CSK99" s="1242"/>
      <c r="CSL99" s="1242"/>
      <c r="CSM99" s="1242"/>
      <c r="CSN99" s="1242"/>
      <c r="CSO99" s="1242"/>
      <c r="CSP99" s="1242"/>
      <c r="CSQ99" s="1242"/>
      <c r="CSR99" s="1242"/>
      <c r="CSS99" s="1242"/>
      <c r="CST99" s="1242"/>
      <c r="CSU99" s="1242"/>
      <c r="CSV99" s="1242"/>
      <c r="CSW99" s="1242"/>
      <c r="CSX99" s="1242"/>
      <c r="CSY99" s="1242"/>
      <c r="CSZ99" s="1242"/>
      <c r="CTA99" s="1242"/>
      <c r="CTB99" s="1242"/>
      <c r="CTC99" s="1242"/>
      <c r="CTD99" s="1242"/>
      <c r="CTE99" s="1242"/>
      <c r="CTF99" s="1242"/>
      <c r="CTG99" s="1242"/>
      <c r="CTH99" s="1242"/>
      <c r="CTI99" s="1242"/>
      <c r="CTJ99" s="1242"/>
      <c r="CTK99" s="1242"/>
      <c r="CTL99" s="1242"/>
      <c r="CTM99" s="1242"/>
      <c r="CTN99" s="1242"/>
      <c r="CTO99" s="1242"/>
      <c r="CTP99" s="1242"/>
      <c r="CTQ99" s="1242"/>
      <c r="CTR99" s="1242"/>
      <c r="CTS99" s="1242"/>
      <c r="CTT99" s="1242"/>
      <c r="CTU99" s="1242"/>
      <c r="CTV99" s="1242"/>
      <c r="CTW99" s="1242"/>
      <c r="CTX99" s="1242"/>
      <c r="CTY99" s="1242"/>
      <c r="CTZ99" s="1242"/>
      <c r="CUA99" s="1242"/>
      <c r="CUB99" s="1242"/>
      <c r="CUC99" s="1242"/>
      <c r="CUD99" s="1242"/>
      <c r="CUE99" s="1242"/>
      <c r="CUF99" s="1242"/>
      <c r="CUG99" s="1242"/>
      <c r="CUH99" s="1242"/>
      <c r="CUI99" s="1242"/>
      <c r="CUJ99" s="1242"/>
      <c r="CUK99" s="1242"/>
      <c r="CUL99" s="1242"/>
      <c r="CUM99" s="1242"/>
      <c r="CUN99" s="1242"/>
      <c r="CUO99" s="1242"/>
      <c r="CUP99" s="1242"/>
      <c r="CUQ99" s="1242"/>
      <c r="CUR99" s="1242"/>
      <c r="CUS99" s="1242"/>
      <c r="CUT99" s="1242"/>
      <c r="CUU99" s="1242"/>
      <c r="CUV99" s="1242"/>
      <c r="CUW99" s="1242"/>
      <c r="CUX99" s="1242"/>
      <c r="CUY99" s="1242"/>
      <c r="CUZ99" s="1242"/>
      <c r="CVA99" s="1242"/>
      <c r="CVB99" s="1242"/>
      <c r="CVC99" s="1242"/>
      <c r="CVD99" s="1242"/>
      <c r="CVE99" s="1242"/>
      <c r="CVF99" s="1242"/>
      <c r="CVG99" s="1242"/>
      <c r="CVH99" s="1242"/>
      <c r="CVI99" s="1242"/>
      <c r="CVJ99" s="1242"/>
      <c r="CVK99" s="1242"/>
      <c r="CVL99" s="1242"/>
      <c r="CVM99" s="1242"/>
      <c r="CVN99" s="1242"/>
      <c r="CVO99" s="1242"/>
      <c r="CVP99" s="1242"/>
      <c r="CVQ99" s="1242"/>
      <c r="CVR99" s="1242"/>
      <c r="CVS99" s="1242"/>
      <c r="CVT99" s="1242"/>
      <c r="CVU99" s="1242"/>
      <c r="CVV99" s="1242"/>
      <c r="CVW99" s="1242"/>
      <c r="CVX99" s="1242"/>
      <c r="CVY99" s="1242"/>
      <c r="CVZ99" s="1242"/>
      <c r="CWA99" s="1242"/>
      <c r="CWB99" s="1242"/>
      <c r="CWC99" s="1242"/>
      <c r="CWD99" s="1242"/>
      <c r="CWE99" s="1242"/>
      <c r="CWF99" s="1242"/>
      <c r="CWG99" s="1242"/>
      <c r="CWH99" s="1242"/>
      <c r="CWI99" s="1242"/>
      <c r="CWJ99" s="1242"/>
      <c r="CWK99" s="1242"/>
      <c r="CWL99" s="1242"/>
      <c r="CWM99" s="1242"/>
      <c r="CWN99" s="1242"/>
      <c r="CWO99" s="1242"/>
      <c r="CWP99" s="1242"/>
      <c r="CWQ99" s="1242"/>
      <c r="CWR99" s="1242"/>
      <c r="CWS99" s="1242"/>
      <c r="CWT99" s="1242"/>
      <c r="CWU99" s="1242"/>
      <c r="CWV99" s="1242"/>
      <c r="CWW99" s="1242"/>
      <c r="CWX99" s="1242"/>
      <c r="CWY99" s="1242"/>
      <c r="CWZ99" s="1242"/>
      <c r="CXA99" s="1242"/>
      <c r="CXB99" s="1242"/>
      <c r="CXC99" s="1242"/>
      <c r="CXD99" s="1242"/>
      <c r="CXE99" s="1242"/>
      <c r="CXF99" s="1242"/>
      <c r="CXG99" s="1242"/>
      <c r="CXH99" s="1242"/>
      <c r="CXI99" s="1242"/>
      <c r="CXJ99" s="1242"/>
      <c r="CXK99" s="1242"/>
      <c r="CXL99" s="1242"/>
      <c r="CXM99" s="1242"/>
      <c r="CXN99" s="1242"/>
      <c r="CXO99" s="1242"/>
      <c r="CXP99" s="1242"/>
      <c r="CXQ99" s="1242"/>
      <c r="CXR99" s="1242"/>
      <c r="CXS99" s="1242"/>
      <c r="CXT99" s="1242"/>
      <c r="CXU99" s="1242"/>
      <c r="CXV99" s="1242"/>
      <c r="CXW99" s="1242"/>
      <c r="CXX99" s="1242"/>
      <c r="CXY99" s="1242"/>
      <c r="CXZ99" s="1242"/>
      <c r="CYA99" s="1242"/>
      <c r="CYB99" s="1242"/>
      <c r="CYC99" s="1242"/>
      <c r="CYD99" s="1242"/>
      <c r="CYE99" s="1242"/>
      <c r="CYF99" s="1242"/>
      <c r="CYG99" s="1242"/>
      <c r="CYH99" s="1242"/>
      <c r="CYI99" s="1242"/>
      <c r="CYJ99" s="1242"/>
      <c r="CYK99" s="1242"/>
      <c r="CYL99" s="1242"/>
      <c r="CYM99" s="1242"/>
      <c r="CYN99" s="1242"/>
      <c r="CYO99" s="1242"/>
      <c r="CYP99" s="1242"/>
      <c r="CYQ99" s="1242"/>
      <c r="CYR99" s="1242"/>
      <c r="CYS99" s="1242"/>
      <c r="CYT99" s="1242"/>
      <c r="CYU99" s="1242"/>
      <c r="CYV99" s="1242"/>
      <c r="CYW99" s="1242"/>
      <c r="CYX99" s="1242"/>
      <c r="CYY99" s="1242"/>
      <c r="CYZ99" s="1242"/>
      <c r="CZA99" s="1242"/>
      <c r="CZB99" s="1242"/>
      <c r="CZC99" s="1242"/>
      <c r="CZD99" s="1242"/>
      <c r="CZE99" s="1242"/>
      <c r="CZF99" s="1242"/>
      <c r="CZG99" s="1242"/>
      <c r="CZH99" s="1242"/>
      <c r="CZI99" s="1242"/>
      <c r="CZJ99" s="1242"/>
      <c r="CZK99" s="1242"/>
      <c r="CZL99" s="1242"/>
      <c r="CZM99" s="1242"/>
      <c r="CZN99" s="1242"/>
      <c r="CZO99" s="1242"/>
      <c r="CZP99" s="1242"/>
      <c r="CZQ99" s="1242"/>
      <c r="CZR99" s="1242"/>
      <c r="CZS99" s="1242"/>
      <c r="CZT99" s="1242"/>
      <c r="CZU99" s="1242"/>
      <c r="CZV99" s="1242"/>
      <c r="CZW99" s="1242"/>
      <c r="CZX99" s="1242"/>
      <c r="CZY99" s="1242"/>
      <c r="CZZ99" s="1242"/>
      <c r="DAA99" s="1242"/>
      <c r="DAB99" s="1242"/>
      <c r="DAC99" s="1242"/>
      <c r="DAD99" s="1242"/>
      <c r="DAE99" s="1242"/>
      <c r="DAF99" s="1242"/>
      <c r="DAG99" s="1242"/>
      <c r="DAH99" s="1242"/>
      <c r="DAI99" s="1242"/>
      <c r="DAJ99" s="1242"/>
      <c r="DAK99" s="1242"/>
      <c r="DAL99" s="1242"/>
      <c r="DAM99" s="1242"/>
      <c r="DAN99" s="1242"/>
      <c r="DAO99" s="1242"/>
      <c r="DAP99" s="1242"/>
      <c r="DAQ99" s="1242"/>
      <c r="DAR99" s="1242"/>
      <c r="DAS99" s="1242"/>
      <c r="DAT99" s="1242"/>
      <c r="DAU99" s="1242"/>
      <c r="DAV99" s="1242"/>
      <c r="DAW99" s="1242"/>
      <c r="DAX99" s="1242"/>
      <c r="DAY99" s="1242"/>
      <c r="DAZ99" s="1242"/>
      <c r="DBA99" s="1242"/>
      <c r="DBB99" s="1242"/>
      <c r="DBC99" s="1242"/>
      <c r="DBD99" s="1242"/>
      <c r="DBE99" s="1242"/>
      <c r="DBF99" s="1242"/>
      <c r="DBG99" s="1242"/>
      <c r="DBH99" s="1242"/>
      <c r="DBI99" s="1242"/>
      <c r="DBJ99" s="1242"/>
      <c r="DBK99" s="1242"/>
      <c r="DBL99" s="1242"/>
      <c r="DBM99" s="1242"/>
      <c r="DBN99" s="1242"/>
      <c r="DBO99" s="1242"/>
      <c r="DBP99" s="1242"/>
      <c r="DBQ99" s="1242"/>
      <c r="DBR99" s="1242"/>
      <c r="DBS99" s="1242"/>
      <c r="DBT99" s="1242"/>
      <c r="DBU99" s="1242"/>
      <c r="DBV99" s="1242"/>
      <c r="DBW99" s="1242"/>
      <c r="DBX99" s="1242"/>
      <c r="DBY99" s="1242"/>
      <c r="DBZ99" s="1242"/>
      <c r="DCA99" s="1242"/>
      <c r="DCB99" s="1242"/>
      <c r="DCC99" s="1242"/>
      <c r="DCD99" s="1242"/>
      <c r="DCE99" s="1242"/>
      <c r="DCF99" s="1242"/>
      <c r="DCG99" s="1242"/>
      <c r="DCH99" s="1242"/>
      <c r="DCI99" s="1242"/>
      <c r="DCJ99" s="1242"/>
      <c r="DCK99" s="1242"/>
      <c r="DCL99" s="1242"/>
      <c r="DCM99" s="1242"/>
      <c r="DCN99" s="1242"/>
      <c r="DCO99" s="1242"/>
      <c r="DCP99" s="1242"/>
      <c r="DCQ99" s="1242"/>
      <c r="DCR99" s="1242"/>
      <c r="DCS99" s="1242"/>
      <c r="DCT99" s="1242"/>
      <c r="DCU99" s="1242"/>
      <c r="DCV99" s="1242"/>
      <c r="DCW99" s="1242"/>
      <c r="DCX99" s="1242"/>
      <c r="DCY99" s="1242"/>
      <c r="DCZ99" s="1242"/>
      <c r="DDA99" s="1242"/>
      <c r="DDB99" s="1242"/>
      <c r="DDC99" s="1242"/>
      <c r="DDD99" s="1242"/>
      <c r="DDE99" s="1242"/>
      <c r="DDF99" s="1242"/>
      <c r="DDG99" s="1242"/>
      <c r="DDH99" s="1242"/>
      <c r="DDI99" s="1242"/>
      <c r="DDJ99" s="1242"/>
      <c r="DDK99" s="1242"/>
      <c r="DDL99" s="1242"/>
      <c r="DDM99" s="1242"/>
      <c r="DDN99" s="1242"/>
      <c r="DDO99" s="1242"/>
      <c r="DDP99" s="1242"/>
      <c r="DDQ99" s="1242"/>
      <c r="DDR99" s="1242"/>
      <c r="DDS99" s="1242"/>
      <c r="DDT99" s="1242"/>
      <c r="DDU99" s="1242"/>
      <c r="DDV99" s="1242"/>
      <c r="DDW99" s="1242"/>
      <c r="DDX99" s="1242"/>
      <c r="DDY99" s="1242"/>
      <c r="DDZ99" s="1242"/>
      <c r="DEA99" s="1242"/>
      <c r="DEB99" s="1242"/>
      <c r="DEC99" s="1242"/>
      <c r="DED99" s="1242"/>
      <c r="DEE99" s="1242"/>
      <c r="DEF99" s="1242"/>
      <c r="DEG99" s="1242"/>
      <c r="DEH99" s="1242"/>
      <c r="DEI99" s="1242"/>
      <c r="DEJ99" s="1242"/>
      <c r="DEK99" s="1242"/>
      <c r="DEL99" s="1242"/>
      <c r="DEM99" s="1242"/>
      <c r="DEN99" s="1242"/>
      <c r="DEO99" s="1242"/>
      <c r="DEP99" s="1242"/>
      <c r="DEQ99" s="1242"/>
      <c r="DER99" s="1242"/>
      <c r="DES99" s="1242"/>
      <c r="DET99" s="1242"/>
      <c r="DEU99" s="1242"/>
      <c r="DEV99" s="1242"/>
      <c r="DEW99" s="1242"/>
      <c r="DEX99" s="1242"/>
      <c r="DEY99" s="1242"/>
      <c r="DEZ99" s="1242"/>
      <c r="DFA99" s="1242"/>
      <c r="DFB99" s="1242"/>
      <c r="DFC99" s="1242"/>
      <c r="DFD99" s="1242"/>
      <c r="DFE99" s="1242"/>
      <c r="DFF99" s="1242"/>
      <c r="DFG99" s="1242"/>
      <c r="DFH99" s="1242"/>
      <c r="DFI99" s="1242"/>
      <c r="DFJ99" s="1242"/>
      <c r="DFK99" s="1242"/>
      <c r="DFL99" s="1242"/>
      <c r="DFM99" s="1242"/>
      <c r="DFN99" s="1242"/>
      <c r="DFO99" s="1242"/>
      <c r="DFP99" s="1242"/>
      <c r="DFQ99" s="1242"/>
      <c r="DFR99" s="1242"/>
      <c r="DFS99" s="1242"/>
      <c r="DFT99" s="1242"/>
      <c r="DFU99" s="1242"/>
      <c r="DFV99" s="1242"/>
      <c r="DFW99" s="1242"/>
      <c r="DFX99" s="1242"/>
      <c r="DFY99" s="1242"/>
      <c r="DFZ99" s="1242"/>
      <c r="DGA99" s="1242"/>
      <c r="DGB99" s="1242"/>
      <c r="DGC99" s="1242"/>
      <c r="DGD99" s="1242"/>
      <c r="DGE99" s="1242"/>
      <c r="DGF99" s="1242"/>
      <c r="DGG99" s="1242"/>
      <c r="DGH99" s="1242"/>
      <c r="DGI99" s="1242"/>
      <c r="DGJ99" s="1242"/>
      <c r="DGK99" s="1242"/>
      <c r="DGL99" s="1242"/>
      <c r="DGM99" s="1242"/>
      <c r="DGN99" s="1242"/>
      <c r="DGO99" s="1242"/>
      <c r="DGP99" s="1242"/>
      <c r="DGQ99" s="1242"/>
      <c r="DGR99" s="1242"/>
      <c r="DGS99" s="1242"/>
      <c r="DGT99" s="1242"/>
      <c r="DGU99" s="1242"/>
      <c r="DGV99" s="1242"/>
      <c r="DGW99" s="1242"/>
      <c r="DGX99" s="1242"/>
      <c r="DGY99" s="1242"/>
      <c r="DGZ99" s="1242"/>
      <c r="DHA99" s="1242"/>
      <c r="DHB99" s="1242"/>
      <c r="DHC99" s="1242"/>
      <c r="DHD99" s="1242"/>
      <c r="DHE99" s="1242"/>
      <c r="DHF99" s="1242"/>
      <c r="DHG99" s="1242"/>
      <c r="DHH99" s="1242"/>
      <c r="DHI99" s="1242"/>
      <c r="DHJ99" s="1242"/>
      <c r="DHK99" s="1242"/>
      <c r="DHL99" s="1242"/>
      <c r="DHM99" s="1242"/>
      <c r="DHN99" s="1242"/>
      <c r="DHO99" s="1242"/>
      <c r="DHP99" s="1242"/>
      <c r="DHQ99" s="1242"/>
      <c r="DHR99" s="1242"/>
      <c r="DHS99" s="1242"/>
      <c r="DHT99" s="1242"/>
      <c r="DHU99" s="1242"/>
      <c r="DHV99" s="1242"/>
      <c r="DHW99" s="1242"/>
      <c r="DHX99" s="1242"/>
      <c r="DHY99" s="1242"/>
      <c r="DHZ99" s="1242"/>
      <c r="DIA99" s="1242"/>
      <c r="DIB99" s="1242"/>
      <c r="DIC99" s="1242"/>
      <c r="DID99" s="1242"/>
      <c r="DIE99" s="1242"/>
      <c r="DIF99" s="1242"/>
      <c r="DIG99" s="1242"/>
      <c r="DIH99" s="1242"/>
      <c r="DII99" s="1242"/>
      <c r="DIJ99" s="1242"/>
      <c r="DIK99" s="1242"/>
      <c r="DIL99" s="1242"/>
      <c r="DIM99" s="1242"/>
      <c r="DIN99" s="1242"/>
      <c r="DIO99" s="1242"/>
      <c r="DIP99" s="1242"/>
      <c r="DIQ99" s="1242"/>
      <c r="DIR99" s="1242"/>
      <c r="DIS99" s="1242"/>
      <c r="DIT99" s="1242"/>
      <c r="DIU99" s="1242"/>
      <c r="DIV99" s="1242"/>
      <c r="DIW99" s="1242"/>
      <c r="DIX99" s="1242"/>
      <c r="DIY99" s="1242"/>
      <c r="DIZ99" s="1242"/>
      <c r="DJA99" s="1242"/>
      <c r="DJB99" s="1242"/>
      <c r="DJC99" s="1242"/>
      <c r="DJD99" s="1242"/>
      <c r="DJE99" s="1242"/>
      <c r="DJF99" s="1242"/>
      <c r="DJG99" s="1242"/>
      <c r="DJH99" s="1242"/>
      <c r="DJI99" s="1242"/>
      <c r="DJJ99" s="1242"/>
      <c r="DJK99" s="1242"/>
      <c r="DJL99" s="1242"/>
      <c r="DJM99" s="1242"/>
      <c r="DJN99" s="1242"/>
      <c r="DJO99" s="1242"/>
      <c r="DJP99" s="1242"/>
      <c r="DJQ99" s="1242"/>
      <c r="DJR99" s="1242"/>
      <c r="DJS99" s="1242"/>
      <c r="DJT99" s="1242"/>
      <c r="DJU99" s="1242"/>
      <c r="DJV99" s="1242"/>
      <c r="DJW99" s="1242"/>
      <c r="DJX99" s="1242"/>
      <c r="DJY99" s="1242"/>
      <c r="DJZ99" s="1242"/>
      <c r="DKA99" s="1242"/>
      <c r="DKB99" s="1242"/>
      <c r="DKC99" s="1242"/>
      <c r="DKD99" s="1242"/>
      <c r="DKE99" s="1242"/>
      <c r="DKF99" s="1242"/>
      <c r="DKG99" s="1242"/>
      <c r="DKH99" s="1242"/>
      <c r="DKI99" s="1242"/>
      <c r="DKJ99" s="1242"/>
      <c r="DKK99" s="1242"/>
      <c r="DKL99" s="1242"/>
      <c r="DKM99" s="1242"/>
      <c r="DKN99" s="1242"/>
      <c r="DKO99" s="1242"/>
      <c r="DKP99" s="1242"/>
      <c r="DKQ99" s="1242"/>
      <c r="DKR99" s="1242"/>
      <c r="DKS99" s="1242"/>
      <c r="DKT99" s="1242"/>
      <c r="DKU99" s="1242"/>
      <c r="DKV99" s="1242"/>
      <c r="DKW99" s="1242"/>
      <c r="DKX99" s="1242"/>
      <c r="DKY99" s="1242"/>
      <c r="DKZ99" s="1242"/>
      <c r="DLA99" s="1242"/>
      <c r="DLB99" s="1242"/>
      <c r="DLC99" s="1242"/>
      <c r="DLD99" s="1242"/>
      <c r="DLE99" s="1242"/>
      <c r="DLF99" s="1242"/>
      <c r="DLG99" s="1242"/>
      <c r="DLH99" s="1242"/>
      <c r="DLI99" s="1242"/>
      <c r="DLJ99" s="1242"/>
      <c r="DLK99" s="1242"/>
      <c r="DLL99" s="1242"/>
      <c r="DLM99" s="1242"/>
      <c r="DLN99" s="1242"/>
      <c r="DLO99" s="1242"/>
      <c r="DLP99" s="1242"/>
      <c r="DLQ99" s="1242"/>
      <c r="DLR99" s="1242"/>
      <c r="DLS99" s="1242"/>
      <c r="DLT99" s="1242"/>
      <c r="DLU99" s="1242"/>
      <c r="DLV99" s="1242"/>
      <c r="DLW99" s="1242"/>
      <c r="DLX99" s="1242"/>
      <c r="DLY99" s="1242"/>
      <c r="DLZ99" s="1242"/>
      <c r="DMA99" s="1242"/>
      <c r="DMB99" s="1242"/>
      <c r="DMC99" s="1242"/>
      <c r="DMD99" s="1242"/>
      <c r="DME99" s="1242"/>
      <c r="DMF99" s="1242"/>
      <c r="DMG99" s="1242"/>
      <c r="DMH99" s="1242"/>
      <c r="DMI99" s="1242"/>
      <c r="DMJ99" s="1242"/>
      <c r="DMK99" s="1242"/>
      <c r="DML99" s="1242"/>
      <c r="DMM99" s="1242"/>
      <c r="DMN99" s="1242"/>
      <c r="DMO99" s="1242"/>
      <c r="DMP99" s="1242"/>
      <c r="DMQ99" s="1242"/>
      <c r="DMR99" s="1242"/>
      <c r="DMS99" s="1242"/>
      <c r="DMT99" s="1242"/>
      <c r="DMU99" s="1242"/>
      <c r="DMV99" s="1242"/>
      <c r="DMW99" s="1242"/>
      <c r="DMX99" s="1242"/>
      <c r="DMY99" s="1242"/>
      <c r="DMZ99" s="1242"/>
      <c r="DNA99" s="1242"/>
      <c r="DNB99" s="1242"/>
      <c r="DNC99" s="1242"/>
      <c r="DND99" s="1242"/>
      <c r="DNE99" s="1242"/>
      <c r="DNF99" s="1242"/>
      <c r="DNG99" s="1242"/>
      <c r="DNH99" s="1242"/>
      <c r="DNI99" s="1242"/>
      <c r="DNJ99" s="1242"/>
      <c r="DNK99" s="1242"/>
      <c r="DNL99" s="1242"/>
      <c r="DNM99" s="1242"/>
      <c r="DNN99" s="1242"/>
      <c r="DNO99" s="1242"/>
      <c r="DNP99" s="1242"/>
      <c r="DNQ99" s="1242"/>
      <c r="DNR99" s="1242"/>
      <c r="DNS99" s="1242"/>
      <c r="DNT99" s="1242"/>
      <c r="DNU99" s="1242"/>
      <c r="DNV99" s="1242"/>
      <c r="DNW99" s="1242"/>
      <c r="DNX99" s="1242"/>
      <c r="DNY99" s="1242"/>
      <c r="DNZ99" s="1242"/>
      <c r="DOA99" s="1242"/>
      <c r="DOB99" s="1242"/>
      <c r="DOC99" s="1242"/>
      <c r="DOD99" s="1242"/>
      <c r="DOE99" s="1242"/>
      <c r="DOF99" s="1242"/>
      <c r="DOG99" s="1242"/>
      <c r="DOH99" s="1242"/>
      <c r="DOI99" s="1242"/>
      <c r="DOJ99" s="1242"/>
      <c r="DOK99" s="1242"/>
      <c r="DOL99" s="1242"/>
      <c r="DOM99" s="1242"/>
      <c r="DON99" s="1242"/>
      <c r="DOO99" s="1242"/>
      <c r="DOP99" s="1242"/>
      <c r="DOQ99" s="1242"/>
      <c r="DOR99" s="1242"/>
      <c r="DOS99" s="1242"/>
      <c r="DOT99" s="1242"/>
      <c r="DOU99" s="1242"/>
      <c r="DOV99" s="1242"/>
      <c r="DOW99" s="1242"/>
      <c r="DOX99" s="1242"/>
      <c r="DOY99" s="1242"/>
      <c r="DOZ99" s="1242"/>
      <c r="DPA99" s="1242"/>
      <c r="DPB99" s="1242"/>
      <c r="DPC99" s="1242"/>
      <c r="DPD99" s="1242"/>
      <c r="DPE99" s="1242"/>
      <c r="DPF99" s="1242"/>
      <c r="DPG99" s="1242"/>
      <c r="DPH99" s="1242"/>
      <c r="DPI99" s="1242"/>
      <c r="DPJ99" s="1242"/>
      <c r="DPK99" s="1242"/>
      <c r="DPL99" s="1242"/>
      <c r="DPM99" s="1242"/>
      <c r="DPN99" s="1242"/>
      <c r="DPO99" s="1242"/>
      <c r="DPP99" s="1242"/>
      <c r="DPQ99" s="1242"/>
      <c r="DPR99" s="1242"/>
      <c r="DPS99" s="1242"/>
      <c r="DPT99" s="1242"/>
      <c r="DPU99" s="1242"/>
      <c r="DPV99" s="1242"/>
      <c r="DPW99" s="1242"/>
      <c r="DPX99" s="1242"/>
      <c r="DPY99" s="1242"/>
      <c r="DPZ99" s="1242"/>
      <c r="DQA99" s="1242"/>
      <c r="DQB99" s="1242"/>
      <c r="DQC99" s="1242"/>
      <c r="DQD99" s="1242"/>
      <c r="DQE99" s="1242"/>
      <c r="DQF99" s="1242"/>
      <c r="DQG99" s="1242"/>
      <c r="DQH99" s="1242"/>
      <c r="DQI99" s="1242"/>
      <c r="DQJ99" s="1242"/>
      <c r="DQK99" s="1242"/>
      <c r="DQL99" s="1242"/>
      <c r="DQM99" s="1242"/>
      <c r="DQN99" s="1242"/>
      <c r="DQO99" s="1242"/>
      <c r="DQP99" s="1242"/>
      <c r="DQQ99" s="1242"/>
      <c r="DQR99" s="1242"/>
      <c r="DQS99" s="1242"/>
      <c r="DQT99" s="1242"/>
      <c r="DQU99" s="1242"/>
      <c r="DQV99" s="1242"/>
      <c r="DQW99" s="1242"/>
      <c r="DQX99" s="1242"/>
      <c r="DQY99" s="1242"/>
      <c r="DQZ99" s="1242"/>
      <c r="DRA99" s="1242"/>
      <c r="DRB99" s="1242"/>
      <c r="DRC99" s="1242"/>
      <c r="DRD99" s="1242"/>
      <c r="DRE99" s="1242"/>
      <c r="DRF99" s="1242"/>
      <c r="DRG99" s="1242"/>
      <c r="DRH99" s="1242"/>
      <c r="DRI99" s="1242"/>
      <c r="DRJ99" s="1242"/>
      <c r="DRK99" s="1242"/>
      <c r="DRL99" s="1242"/>
      <c r="DRM99" s="1242"/>
      <c r="DRN99" s="1242"/>
      <c r="DRO99" s="1242"/>
      <c r="DRP99" s="1242"/>
      <c r="DRQ99" s="1242"/>
      <c r="DRR99" s="1242"/>
      <c r="DRS99" s="1242"/>
      <c r="DRT99" s="1242"/>
      <c r="DRU99" s="1242"/>
      <c r="DRV99" s="1242"/>
      <c r="DRW99" s="1242"/>
      <c r="DRX99" s="1242"/>
      <c r="DRY99" s="1242"/>
      <c r="DRZ99" s="1242"/>
      <c r="DSA99" s="1242"/>
      <c r="DSB99" s="1242"/>
      <c r="DSC99" s="1242"/>
      <c r="DSD99" s="1242"/>
      <c r="DSE99" s="1242"/>
      <c r="DSF99" s="1242"/>
      <c r="DSG99" s="1242"/>
      <c r="DSH99" s="1242"/>
      <c r="DSI99" s="1242"/>
      <c r="DSJ99" s="1242"/>
      <c r="DSK99" s="1242"/>
      <c r="DSL99" s="1242"/>
      <c r="DSM99" s="1242"/>
      <c r="DSN99" s="1242"/>
      <c r="DSO99" s="1242"/>
      <c r="DSP99" s="1242"/>
      <c r="DSQ99" s="1242"/>
      <c r="DSR99" s="1242"/>
      <c r="DSS99" s="1242"/>
      <c r="DST99" s="1242"/>
      <c r="DSU99" s="1242"/>
      <c r="DSV99" s="1242"/>
      <c r="DSW99" s="1242"/>
      <c r="DSX99" s="1242"/>
      <c r="DSY99" s="1242"/>
      <c r="DSZ99" s="1242"/>
      <c r="DTA99" s="1242"/>
      <c r="DTB99" s="1242"/>
      <c r="DTC99" s="1242"/>
      <c r="DTD99" s="1242"/>
      <c r="DTE99" s="1242"/>
      <c r="DTF99" s="1242"/>
      <c r="DTG99" s="1242"/>
      <c r="DTH99" s="1242"/>
      <c r="DTI99" s="1242"/>
      <c r="DTJ99" s="1242"/>
      <c r="DTK99" s="1242"/>
      <c r="DTL99" s="1242"/>
      <c r="DTM99" s="1242"/>
      <c r="DTN99" s="1242"/>
      <c r="DTO99" s="1242"/>
      <c r="DTP99" s="1242"/>
      <c r="DTQ99" s="1242"/>
      <c r="DTR99" s="1242"/>
      <c r="DTS99" s="1242"/>
      <c r="DTT99" s="1242"/>
      <c r="DTU99" s="1242"/>
      <c r="DTV99" s="1242"/>
      <c r="DTW99" s="1242"/>
      <c r="DTX99" s="1242"/>
      <c r="DTY99" s="1242"/>
      <c r="DTZ99" s="1242"/>
      <c r="DUA99" s="1242"/>
      <c r="DUB99" s="1242"/>
      <c r="DUC99" s="1242"/>
      <c r="DUD99" s="1242"/>
      <c r="DUE99" s="1242"/>
      <c r="DUF99" s="1242"/>
      <c r="DUG99" s="1242"/>
      <c r="DUH99" s="1242"/>
      <c r="DUI99" s="1242"/>
      <c r="DUJ99" s="1242"/>
      <c r="DUK99" s="1242"/>
      <c r="DUL99" s="1242"/>
      <c r="DUM99" s="1242"/>
      <c r="DUN99" s="1242"/>
      <c r="DUO99" s="1242"/>
      <c r="DUP99" s="1242"/>
      <c r="DUQ99" s="1242"/>
      <c r="DUR99" s="1242"/>
      <c r="DUS99" s="1242"/>
      <c r="DUT99" s="1242"/>
      <c r="DUU99" s="1242"/>
      <c r="DUV99" s="1242"/>
      <c r="DUW99" s="1242"/>
      <c r="DUX99" s="1242"/>
      <c r="DUY99" s="1242"/>
      <c r="DUZ99" s="1242"/>
      <c r="DVA99" s="1242"/>
      <c r="DVB99" s="1242"/>
      <c r="DVC99" s="1242"/>
      <c r="DVD99" s="1242"/>
      <c r="DVE99" s="1242"/>
      <c r="DVF99" s="1242"/>
      <c r="DVG99" s="1242"/>
      <c r="DVH99" s="1242"/>
      <c r="DVI99" s="1242"/>
      <c r="DVJ99" s="1242"/>
      <c r="DVK99" s="1242"/>
      <c r="DVL99" s="1242"/>
      <c r="DVM99" s="1242"/>
      <c r="DVN99" s="1242"/>
      <c r="DVO99" s="1242"/>
      <c r="DVP99" s="1242"/>
      <c r="DVQ99" s="1242"/>
      <c r="DVR99" s="1242"/>
      <c r="DVS99" s="1242"/>
      <c r="DVT99" s="1242"/>
      <c r="DVU99" s="1242"/>
      <c r="DVV99" s="1242"/>
      <c r="DVW99" s="1242"/>
      <c r="DVX99" s="1242"/>
      <c r="DVY99" s="1242"/>
      <c r="DVZ99" s="1242"/>
      <c r="DWA99" s="1242"/>
      <c r="DWB99" s="1242"/>
      <c r="DWC99" s="1242"/>
      <c r="DWD99" s="1242"/>
      <c r="DWE99" s="1242"/>
      <c r="DWF99" s="1242"/>
      <c r="DWG99" s="1242"/>
      <c r="DWH99" s="1242"/>
      <c r="DWI99" s="1242"/>
      <c r="DWJ99" s="1242"/>
      <c r="DWK99" s="1242"/>
      <c r="DWL99" s="1242"/>
      <c r="DWM99" s="1242"/>
      <c r="DWN99" s="1242"/>
      <c r="DWO99" s="1242"/>
      <c r="DWP99" s="1242"/>
      <c r="DWQ99" s="1242"/>
      <c r="DWR99" s="1242"/>
      <c r="DWS99" s="1242"/>
      <c r="DWT99" s="1242"/>
      <c r="DWU99" s="1242"/>
      <c r="DWV99" s="1242"/>
      <c r="DWW99" s="1242"/>
      <c r="DWX99" s="1242"/>
      <c r="DWY99" s="1242"/>
      <c r="DWZ99" s="1242"/>
      <c r="DXA99" s="1242"/>
      <c r="DXB99" s="1242"/>
      <c r="DXC99" s="1242"/>
      <c r="DXD99" s="1242"/>
      <c r="DXE99" s="1242"/>
      <c r="DXF99" s="1242"/>
      <c r="DXG99" s="1242"/>
      <c r="DXH99" s="1242"/>
      <c r="DXI99" s="1242"/>
      <c r="DXJ99" s="1242"/>
      <c r="DXK99" s="1242"/>
      <c r="DXL99" s="1242"/>
      <c r="DXM99" s="1242"/>
      <c r="DXN99" s="1242"/>
      <c r="DXO99" s="1242"/>
      <c r="DXP99" s="1242"/>
      <c r="DXQ99" s="1242"/>
      <c r="DXR99" s="1242"/>
      <c r="DXS99" s="1242"/>
      <c r="DXT99" s="1242"/>
      <c r="DXU99" s="1242"/>
      <c r="DXV99" s="1242"/>
      <c r="DXW99" s="1242"/>
      <c r="DXX99" s="1242"/>
      <c r="DXY99" s="1242"/>
      <c r="DXZ99" s="1242"/>
      <c r="DYA99" s="1242"/>
      <c r="DYB99" s="1242"/>
      <c r="DYC99" s="1242"/>
      <c r="DYD99" s="1242"/>
      <c r="DYE99" s="1242"/>
      <c r="DYF99" s="1242"/>
      <c r="DYG99" s="1242"/>
      <c r="DYH99" s="1242"/>
      <c r="DYI99" s="1242"/>
      <c r="DYJ99" s="1242"/>
      <c r="DYK99" s="1242"/>
      <c r="DYL99" s="1242"/>
      <c r="DYM99" s="1242"/>
      <c r="DYN99" s="1242"/>
      <c r="DYO99" s="1242"/>
      <c r="DYP99" s="1242"/>
      <c r="DYQ99" s="1242"/>
      <c r="DYR99" s="1242"/>
      <c r="DYS99" s="1242"/>
      <c r="DYT99" s="1242"/>
      <c r="DYU99" s="1242"/>
      <c r="DYV99" s="1242"/>
      <c r="DYW99" s="1242"/>
      <c r="DYX99" s="1242"/>
      <c r="DYY99" s="1242"/>
      <c r="DYZ99" s="1242"/>
      <c r="DZA99" s="1242"/>
      <c r="DZB99" s="1242"/>
      <c r="DZC99" s="1242"/>
      <c r="DZD99" s="1242"/>
      <c r="DZE99" s="1242"/>
      <c r="DZF99" s="1242"/>
      <c r="DZG99" s="1242"/>
      <c r="DZH99" s="1242"/>
      <c r="DZI99" s="1242"/>
      <c r="DZJ99" s="1242"/>
      <c r="DZK99" s="1242"/>
      <c r="DZL99" s="1242"/>
      <c r="DZM99" s="1242"/>
      <c r="DZN99" s="1242"/>
      <c r="DZO99" s="1242"/>
      <c r="DZP99" s="1242"/>
      <c r="DZQ99" s="1242"/>
      <c r="DZR99" s="1242"/>
      <c r="DZS99" s="1242"/>
      <c r="DZT99" s="1242"/>
      <c r="DZU99" s="1242"/>
      <c r="DZV99" s="1242"/>
      <c r="DZW99" s="1242"/>
      <c r="DZX99" s="1242"/>
      <c r="DZY99" s="1242"/>
      <c r="DZZ99" s="1242"/>
      <c r="EAA99" s="1242"/>
      <c r="EAB99" s="1242"/>
      <c r="EAC99" s="1242"/>
      <c r="EAD99" s="1242"/>
      <c r="EAE99" s="1242"/>
      <c r="EAF99" s="1242"/>
      <c r="EAG99" s="1242"/>
      <c r="EAH99" s="1242"/>
      <c r="EAI99" s="1242"/>
      <c r="EAJ99" s="1242"/>
      <c r="EAK99" s="1242"/>
      <c r="EAL99" s="1242"/>
      <c r="EAM99" s="1242"/>
      <c r="EAN99" s="1242"/>
      <c r="EAO99" s="1242"/>
      <c r="EAP99" s="1242"/>
      <c r="EAQ99" s="1242"/>
      <c r="EAR99" s="1242"/>
      <c r="EAS99" s="1242"/>
      <c r="EAT99" s="1242"/>
      <c r="EAU99" s="1242"/>
      <c r="EAV99" s="1242"/>
      <c r="EAW99" s="1242"/>
      <c r="EAX99" s="1242"/>
      <c r="EAY99" s="1242"/>
      <c r="EAZ99" s="1242"/>
      <c r="EBA99" s="1242"/>
      <c r="EBB99" s="1242"/>
      <c r="EBC99" s="1242"/>
      <c r="EBD99" s="1242"/>
      <c r="EBE99" s="1242"/>
      <c r="EBF99" s="1242"/>
      <c r="EBG99" s="1242"/>
      <c r="EBH99" s="1242"/>
      <c r="EBI99" s="1242"/>
      <c r="EBJ99" s="1242"/>
      <c r="EBK99" s="1242"/>
      <c r="EBL99" s="1242"/>
      <c r="EBM99" s="1242"/>
      <c r="EBN99" s="1242"/>
      <c r="EBO99" s="1242"/>
      <c r="EBP99" s="1242"/>
      <c r="EBQ99" s="1242"/>
      <c r="EBR99" s="1242"/>
      <c r="EBS99" s="1242"/>
      <c r="EBT99" s="1242"/>
      <c r="EBU99" s="1242"/>
      <c r="EBV99" s="1242"/>
      <c r="EBW99" s="1242"/>
      <c r="EBX99" s="1242"/>
      <c r="EBY99" s="1242"/>
      <c r="EBZ99" s="1242"/>
      <c r="ECA99" s="1242"/>
      <c r="ECB99" s="1242"/>
      <c r="ECC99" s="1242"/>
      <c r="ECD99" s="1242"/>
      <c r="ECE99" s="1242"/>
      <c r="ECF99" s="1242"/>
      <c r="ECG99" s="1242"/>
      <c r="ECH99" s="1242"/>
      <c r="ECI99" s="1242"/>
      <c r="ECJ99" s="1242"/>
      <c r="ECK99" s="1242"/>
      <c r="ECL99" s="1242"/>
      <c r="ECM99" s="1242"/>
      <c r="ECN99" s="1242"/>
      <c r="ECO99" s="1242"/>
      <c r="ECP99" s="1242"/>
      <c r="ECQ99" s="1242"/>
      <c r="ECR99" s="1242"/>
      <c r="ECS99" s="1242"/>
      <c r="ECT99" s="1242"/>
      <c r="ECU99" s="1242"/>
      <c r="ECV99" s="1242"/>
      <c r="ECW99" s="1242"/>
      <c r="ECX99" s="1242"/>
      <c r="ECY99" s="1242"/>
      <c r="ECZ99" s="1242"/>
      <c r="EDA99" s="1242"/>
      <c r="EDB99" s="1242"/>
      <c r="EDC99" s="1242"/>
      <c r="EDD99" s="1242"/>
      <c r="EDE99" s="1242"/>
      <c r="EDF99" s="1242"/>
      <c r="EDG99" s="1242"/>
      <c r="EDH99" s="1242"/>
      <c r="EDI99" s="1242"/>
      <c r="EDJ99" s="1242"/>
      <c r="EDK99" s="1242"/>
      <c r="EDL99" s="1242"/>
      <c r="EDM99" s="1242"/>
      <c r="EDN99" s="1242"/>
      <c r="EDO99" s="1242"/>
      <c r="EDP99" s="1242"/>
      <c r="EDQ99" s="1242"/>
      <c r="EDR99" s="1242"/>
      <c r="EDS99" s="1242"/>
      <c r="EDT99" s="1242"/>
      <c r="EDU99" s="1242"/>
      <c r="EDV99" s="1242"/>
      <c r="EDW99" s="1242"/>
      <c r="EDX99" s="1242"/>
      <c r="EDY99" s="1242"/>
      <c r="EDZ99" s="1242"/>
      <c r="EEA99" s="1242"/>
      <c r="EEB99" s="1242"/>
      <c r="EEC99" s="1242"/>
      <c r="EED99" s="1242"/>
      <c r="EEE99" s="1242"/>
      <c r="EEF99" s="1242"/>
      <c r="EEG99" s="1242"/>
      <c r="EEH99" s="1242"/>
      <c r="EEI99" s="1242"/>
      <c r="EEJ99" s="1242"/>
      <c r="EEK99" s="1242"/>
      <c r="EEL99" s="1242"/>
      <c r="EEM99" s="1242"/>
      <c r="EEN99" s="1242"/>
      <c r="EEO99" s="1242"/>
      <c r="EEP99" s="1242"/>
      <c r="EEQ99" s="1242"/>
      <c r="EER99" s="1242"/>
      <c r="EES99" s="1242"/>
      <c r="EET99" s="1242"/>
      <c r="EEU99" s="1242"/>
      <c r="EEV99" s="1242"/>
      <c r="EEW99" s="1242"/>
      <c r="EEX99" s="1242"/>
      <c r="EEY99" s="1242"/>
      <c r="EEZ99" s="1242"/>
      <c r="EFA99" s="1242"/>
      <c r="EFB99" s="1242"/>
      <c r="EFC99" s="1242"/>
      <c r="EFD99" s="1242"/>
      <c r="EFE99" s="1242"/>
      <c r="EFF99" s="1242"/>
      <c r="EFG99" s="1242"/>
      <c r="EFH99" s="1242"/>
      <c r="EFI99" s="1242"/>
      <c r="EFJ99" s="1242"/>
      <c r="EFK99" s="1242"/>
      <c r="EFL99" s="1242"/>
      <c r="EFM99" s="1242"/>
      <c r="EFN99" s="1242"/>
      <c r="EFO99" s="1242"/>
      <c r="EFP99" s="1242"/>
      <c r="EFQ99" s="1242"/>
      <c r="EFR99" s="1242"/>
      <c r="EFS99" s="1242"/>
      <c r="EFT99" s="1242"/>
      <c r="EFU99" s="1242"/>
      <c r="EFV99" s="1242"/>
      <c r="EFW99" s="1242"/>
      <c r="EFX99" s="1242"/>
      <c r="EFY99" s="1242"/>
      <c r="EFZ99" s="1242"/>
      <c r="EGA99" s="1242"/>
      <c r="EGB99" s="1242"/>
      <c r="EGC99" s="1242"/>
      <c r="EGD99" s="1242"/>
      <c r="EGE99" s="1242"/>
      <c r="EGF99" s="1242"/>
      <c r="EGG99" s="1242"/>
      <c r="EGH99" s="1242"/>
      <c r="EGI99" s="1242"/>
      <c r="EGJ99" s="1242"/>
      <c r="EGK99" s="1242"/>
      <c r="EGL99" s="1242"/>
      <c r="EGM99" s="1242"/>
      <c r="EGN99" s="1242"/>
      <c r="EGO99" s="1242"/>
      <c r="EGP99" s="1242"/>
      <c r="EGQ99" s="1242"/>
      <c r="EGR99" s="1242"/>
      <c r="EGS99" s="1242"/>
      <c r="EGT99" s="1242"/>
      <c r="EGU99" s="1242"/>
      <c r="EGV99" s="1242"/>
      <c r="EGW99" s="1242"/>
      <c r="EGX99" s="1242"/>
      <c r="EGY99" s="1242"/>
      <c r="EGZ99" s="1242"/>
      <c r="EHA99" s="1242"/>
      <c r="EHB99" s="1242"/>
      <c r="EHC99" s="1242"/>
      <c r="EHD99" s="1242"/>
      <c r="EHE99" s="1242"/>
      <c r="EHF99" s="1242"/>
      <c r="EHG99" s="1242"/>
      <c r="EHH99" s="1242"/>
      <c r="EHI99" s="1242"/>
      <c r="EHJ99" s="1242"/>
      <c r="EHK99" s="1242"/>
      <c r="EHL99" s="1242"/>
      <c r="EHM99" s="1242"/>
      <c r="EHN99" s="1242"/>
      <c r="EHO99" s="1242"/>
      <c r="EHP99" s="1242"/>
      <c r="EHQ99" s="1242"/>
      <c r="EHR99" s="1242"/>
      <c r="EHS99" s="1242"/>
      <c r="EHT99" s="1242"/>
      <c r="EHU99" s="1242"/>
      <c r="EHV99" s="1242"/>
      <c r="EHW99" s="1242"/>
      <c r="EHX99" s="1242"/>
      <c r="EHY99" s="1242"/>
      <c r="EHZ99" s="1242"/>
      <c r="EIA99" s="1242"/>
      <c r="EIB99" s="1242"/>
      <c r="EIC99" s="1242"/>
      <c r="EID99" s="1242"/>
      <c r="EIE99" s="1242"/>
      <c r="EIF99" s="1242"/>
      <c r="EIG99" s="1242"/>
      <c r="EIH99" s="1242"/>
      <c r="EII99" s="1242"/>
      <c r="EIJ99" s="1242"/>
      <c r="EIK99" s="1242"/>
      <c r="EIL99" s="1242"/>
      <c r="EIM99" s="1242"/>
      <c r="EIN99" s="1242"/>
      <c r="EIO99" s="1242"/>
      <c r="EIP99" s="1242"/>
      <c r="EIQ99" s="1242"/>
      <c r="EIR99" s="1242"/>
      <c r="EIS99" s="1242"/>
      <c r="EIT99" s="1242"/>
      <c r="EIU99" s="1242"/>
      <c r="EIV99" s="1242"/>
      <c r="EIW99" s="1242"/>
      <c r="EIX99" s="1242"/>
      <c r="EIY99" s="1242"/>
      <c r="EIZ99" s="1242"/>
      <c r="EJA99" s="1242"/>
      <c r="EJB99" s="1242"/>
      <c r="EJC99" s="1242"/>
      <c r="EJD99" s="1242"/>
      <c r="EJE99" s="1242"/>
      <c r="EJF99" s="1242"/>
      <c r="EJG99" s="1242"/>
      <c r="EJH99" s="1242"/>
      <c r="EJI99" s="1242"/>
      <c r="EJJ99" s="1242"/>
      <c r="EJK99" s="1242"/>
      <c r="EJL99" s="1242"/>
      <c r="EJM99" s="1242"/>
      <c r="EJN99" s="1242"/>
      <c r="EJO99" s="1242"/>
      <c r="EJP99" s="1242"/>
      <c r="EJQ99" s="1242"/>
      <c r="EJR99" s="1242"/>
      <c r="EJS99" s="1242"/>
      <c r="EJT99" s="1242"/>
      <c r="EJU99" s="1242"/>
      <c r="EJV99" s="1242"/>
      <c r="EJW99" s="1242"/>
      <c r="EJX99" s="1242"/>
      <c r="EJY99" s="1242"/>
      <c r="EJZ99" s="1242"/>
      <c r="EKA99" s="1242"/>
      <c r="EKB99" s="1242"/>
      <c r="EKC99" s="1242"/>
      <c r="EKD99" s="1242"/>
      <c r="EKE99" s="1242"/>
      <c r="EKF99" s="1242"/>
      <c r="EKG99" s="1242"/>
      <c r="EKH99" s="1242"/>
      <c r="EKI99" s="1242"/>
      <c r="EKJ99" s="1242"/>
      <c r="EKK99" s="1242"/>
      <c r="EKL99" s="1242"/>
      <c r="EKM99" s="1242"/>
      <c r="EKN99" s="1242"/>
      <c r="EKO99" s="1242"/>
      <c r="EKP99" s="1242"/>
      <c r="EKQ99" s="1242"/>
      <c r="EKR99" s="1242"/>
      <c r="EKS99" s="1242"/>
      <c r="EKT99" s="1242"/>
      <c r="EKU99" s="1242"/>
      <c r="EKV99" s="1242"/>
      <c r="EKW99" s="1242"/>
      <c r="EKX99" s="1242"/>
      <c r="EKY99" s="1242"/>
      <c r="EKZ99" s="1242"/>
      <c r="ELA99" s="1242"/>
      <c r="ELB99" s="1242"/>
      <c r="ELC99" s="1242"/>
      <c r="ELD99" s="1242"/>
      <c r="ELE99" s="1242"/>
      <c r="ELF99" s="1242"/>
      <c r="ELG99" s="1242"/>
      <c r="ELH99" s="1242"/>
      <c r="ELI99" s="1242"/>
      <c r="ELJ99" s="1242"/>
      <c r="ELK99" s="1242"/>
      <c r="ELL99" s="1242"/>
      <c r="ELM99" s="1242"/>
      <c r="ELN99" s="1242"/>
      <c r="ELO99" s="1242"/>
      <c r="ELP99" s="1242"/>
      <c r="ELQ99" s="1242"/>
      <c r="ELR99" s="1242"/>
      <c r="ELS99" s="1242"/>
      <c r="ELT99" s="1242"/>
      <c r="ELU99" s="1242"/>
      <c r="ELV99" s="1242"/>
      <c r="ELW99" s="1242"/>
      <c r="ELX99" s="1242"/>
      <c r="ELY99" s="1242"/>
      <c r="ELZ99" s="1242"/>
      <c r="EMA99" s="1242"/>
      <c r="EMB99" s="1242"/>
      <c r="EMC99" s="1242"/>
      <c r="EMD99" s="1242"/>
      <c r="EME99" s="1242"/>
      <c r="EMF99" s="1242"/>
      <c r="EMG99" s="1242"/>
      <c r="EMH99" s="1242"/>
      <c r="EMI99" s="1242"/>
      <c r="EMJ99" s="1242"/>
      <c r="EMK99" s="1242"/>
      <c r="EML99" s="1242"/>
      <c r="EMM99" s="1242"/>
      <c r="EMN99" s="1242"/>
      <c r="EMO99" s="1242"/>
      <c r="EMP99" s="1242"/>
      <c r="EMQ99" s="1242"/>
      <c r="EMR99" s="1242"/>
      <c r="EMS99" s="1242"/>
      <c r="EMT99" s="1242"/>
      <c r="EMU99" s="1242"/>
      <c r="EMV99" s="1242"/>
      <c r="EMW99" s="1242"/>
      <c r="EMX99" s="1242"/>
      <c r="EMY99" s="1242"/>
      <c r="EMZ99" s="1242"/>
      <c r="ENA99" s="1242"/>
      <c r="ENB99" s="1242"/>
      <c r="ENC99" s="1242"/>
      <c r="END99" s="1242"/>
      <c r="ENE99" s="1242"/>
      <c r="ENF99" s="1242"/>
      <c r="ENG99" s="1242"/>
      <c r="ENH99" s="1242"/>
      <c r="ENI99" s="1242"/>
      <c r="ENJ99" s="1242"/>
      <c r="ENK99" s="1242"/>
      <c r="ENL99" s="1242"/>
      <c r="ENM99" s="1242"/>
      <c r="ENN99" s="1242"/>
      <c r="ENO99" s="1242"/>
      <c r="ENP99" s="1242"/>
      <c r="ENQ99" s="1242"/>
      <c r="ENR99" s="1242"/>
      <c r="ENS99" s="1242"/>
      <c r="ENT99" s="1242"/>
      <c r="ENU99" s="1242"/>
      <c r="ENV99" s="1242"/>
      <c r="ENW99" s="1242"/>
      <c r="ENX99" s="1242"/>
      <c r="ENY99" s="1242"/>
      <c r="ENZ99" s="1242"/>
      <c r="EOA99" s="1242"/>
      <c r="EOB99" s="1242"/>
      <c r="EOC99" s="1242"/>
      <c r="EOD99" s="1242"/>
      <c r="EOE99" s="1242"/>
      <c r="EOF99" s="1242"/>
      <c r="EOG99" s="1242"/>
      <c r="EOH99" s="1242"/>
      <c r="EOI99" s="1242"/>
      <c r="EOJ99" s="1242"/>
      <c r="EOK99" s="1242"/>
      <c r="EOL99" s="1242"/>
      <c r="EOM99" s="1242"/>
      <c r="EON99" s="1242"/>
      <c r="EOO99" s="1242"/>
      <c r="EOP99" s="1242"/>
      <c r="EOQ99" s="1242"/>
      <c r="EOR99" s="1242"/>
      <c r="EOS99" s="1242"/>
      <c r="EOT99" s="1242"/>
      <c r="EOU99" s="1242"/>
      <c r="EOV99" s="1242"/>
      <c r="EOW99" s="1242"/>
      <c r="EOX99" s="1242"/>
      <c r="EOY99" s="1242"/>
      <c r="EOZ99" s="1242"/>
      <c r="EPA99" s="1242"/>
      <c r="EPB99" s="1242"/>
      <c r="EPC99" s="1242"/>
      <c r="EPD99" s="1242"/>
      <c r="EPE99" s="1242"/>
      <c r="EPF99" s="1242"/>
      <c r="EPG99" s="1242"/>
      <c r="EPH99" s="1242"/>
      <c r="EPI99" s="1242"/>
      <c r="EPJ99" s="1242"/>
      <c r="EPK99" s="1242"/>
      <c r="EPL99" s="1242"/>
      <c r="EPM99" s="1242"/>
      <c r="EPN99" s="1242"/>
      <c r="EPO99" s="1242"/>
      <c r="EPP99" s="1242"/>
      <c r="EPQ99" s="1242"/>
      <c r="EPR99" s="1242"/>
      <c r="EPS99" s="1242"/>
      <c r="EPT99" s="1242"/>
      <c r="EPU99" s="1242"/>
      <c r="EPV99" s="1242"/>
      <c r="EPW99" s="1242"/>
      <c r="EPX99" s="1242"/>
      <c r="EPY99" s="1242"/>
      <c r="EPZ99" s="1242"/>
      <c r="EQA99" s="1242"/>
      <c r="EQB99" s="1242"/>
      <c r="EQC99" s="1242"/>
      <c r="EQD99" s="1242"/>
      <c r="EQE99" s="1242"/>
      <c r="EQF99" s="1242"/>
      <c r="EQG99" s="1242"/>
      <c r="EQH99" s="1242"/>
      <c r="EQI99" s="1242"/>
      <c r="EQJ99" s="1242"/>
      <c r="EQK99" s="1242"/>
      <c r="EQL99" s="1242"/>
      <c r="EQM99" s="1242"/>
      <c r="EQN99" s="1242"/>
      <c r="EQO99" s="1242"/>
      <c r="EQP99" s="1242"/>
      <c r="EQQ99" s="1242"/>
      <c r="EQR99" s="1242"/>
      <c r="EQS99" s="1242"/>
      <c r="EQT99" s="1242"/>
      <c r="EQU99" s="1242"/>
      <c r="EQV99" s="1242"/>
      <c r="EQW99" s="1242"/>
      <c r="EQX99" s="1242"/>
      <c r="EQY99" s="1242"/>
      <c r="EQZ99" s="1242"/>
      <c r="ERA99" s="1242"/>
      <c r="ERB99" s="1242"/>
      <c r="ERC99" s="1242"/>
      <c r="ERD99" s="1242"/>
      <c r="ERE99" s="1242"/>
      <c r="ERF99" s="1242"/>
      <c r="ERG99" s="1242"/>
      <c r="ERH99" s="1242"/>
      <c r="ERI99" s="1242"/>
      <c r="ERJ99" s="1242"/>
      <c r="ERK99" s="1242"/>
      <c r="ERL99" s="1242"/>
      <c r="ERM99" s="1242"/>
      <c r="ERN99" s="1242"/>
      <c r="ERO99" s="1242"/>
      <c r="ERP99" s="1242"/>
      <c r="ERQ99" s="1242"/>
      <c r="ERR99" s="1242"/>
      <c r="ERS99" s="1242"/>
      <c r="ERT99" s="1242"/>
      <c r="ERU99" s="1242"/>
      <c r="ERV99" s="1242"/>
      <c r="ERW99" s="1242"/>
      <c r="ERX99" s="1242"/>
      <c r="ERY99" s="1242"/>
      <c r="ERZ99" s="1242"/>
      <c r="ESA99" s="1242"/>
      <c r="ESB99" s="1242"/>
      <c r="ESC99" s="1242"/>
      <c r="ESD99" s="1242"/>
      <c r="ESE99" s="1242"/>
      <c r="ESF99" s="1242"/>
      <c r="ESG99" s="1242"/>
      <c r="ESH99" s="1242"/>
      <c r="ESI99" s="1242"/>
      <c r="ESJ99" s="1242"/>
      <c r="ESK99" s="1242"/>
      <c r="ESL99" s="1242"/>
      <c r="ESM99" s="1242"/>
      <c r="ESN99" s="1242"/>
      <c r="ESO99" s="1242"/>
      <c r="ESP99" s="1242"/>
      <c r="ESQ99" s="1242"/>
      <c r="ESR99" s="1242"/>
      <c r="ESS99" s="1242"/>
      <c r="EST99" s="1242"/>
      <c r="ESU99" s="1242"/>
      <c r="ESV99" s="1242"/>
      <c r="ESW99" s="1242"/>
      <c r="ESX99" s="1242"/>
      <c r="ESY99" s="1242"/>
      <c r="ESZ99" s="1242"/>
      <c r="ETA99" s="1242"/>
      <c r="ETB99" s="1242"/>
      <c r="ETC99" s="1242"/>
      <c r="ETD99" s="1242"/>
      <c r="ETE99" s="1242"/>
      <c r="ETF99" s="1242"/>
      <c r="ETG99" s="1242"/>
      <c r="ETH99" s="1242"/>
      <c r="ETI99" s="1242"/>
      <c r="ETJ99" s="1242"/>
      <c r="ETK99" s="1242"/>
      <c r="ETL99" s="1242"/>
      <c r="ETM99" s="1242"/>
      <c r="ETN99" s="1242"/>
      <c r="ETO99" s="1242"/>
      <c r="ETP99" s="1242"/>
      <c r="ETQ99" s="1242"/>
      <c r="ETR99" s="1242"/>
      <c r="ETS99" s="1242"/>
      <c r="ETT99" s="1242"/>
      <c r="ETU99" s="1242"/>
      <c r="ETV99" s="1242"/>
      <c r="ETW99" s="1242"/>
      <c r="ETX99" s="1242"/>
      <c r="ETY99" s="1242"/>
      <c r="ETZ99" s="1242"/>
      <c r="EUA99" s="1242"/>
      <c r="EUB99" s="1242"/>
      <c r="EUC99" s="1242"/>
      <c r="EUD99" s="1242"/>
      <c r="EUE99" s="1242"/>
      <c r="EUF99" s="1242"/>
      <c r="EUG99" s="1242"/>
      <c r="EUH99" s="1242"/>
      <c r="EUI99" s="1242"/>
      <c r="EUJ99" s="1242"/>
      <c r="EUK99" s="1242"/>
      <c r="EUL99" s="1242"/>
      <c r="EUM99" s="1242"/>
      <c r="EUN99" s="1242"/>
      <c r="EUO99" s="1242"/>
      <c r="EUP99" s="1242"/>
      <c r="EUQ99" s="1242"/>
      <c r="EUR99" s="1242"/>
      <c r="EUS99" s="1242"/>
      <c r="EUT99" s="1242"/>
      <c r="EUU99" s="1242"/>
      <c r="EUV99" s="1242"/>
      <c r="EUW99" s="1242"/>
      <c r="EUX99" s="1242"/>
      <c r="EUY99" s="1242"/>
      <c r="EUZ99" s="1242"/>
      <c r="EVA99" s="1242"/>
      <c r="EVB99" s="1242"/>
      <c r="EVC99" s="1242"/>
      <c r="EVD99" s="1242"/>
      <c r="EVE99" s="1242"/>
      <c r="EVF99" s="1242"/>
      <c r="EVG99" s="1242"/>
      <c r="EVH99" s="1242"/>
      <c r="EVI99" s="1242"/>
      <c r="EVJ99" s="1242"/>
      <c r="EVK99" s="1242"/>
      <c r="EVL99" s="1242"/>
      <c r="EVM99" s="1242"/>
      <c r="EVN99" s="1242"/>
      <c r="EVO99" s="1242"/>
      <c r="EVP99" s="1242"/>
      <c r="EVQ99" s="1242"/>
      <c r="EVR99" s="1242"/>
      <c r="EVS99" s="1242"/>
      <c r="EVT99" s="1242"/>
      <c r="EVU99" s="1242"/>
      <c r="EVV99" s="1242"/>
      <c r="EVW99" s="1242"/>
      <c r="EVX99" s="1242"/>
      <c r="EVY99" s="1242"/>
      <c r="EVZ99" s="1242"/>
      <c r="EWA99" s="1242"/>
      <c r="EWB99" s="1242"/>
      <c r="EWC99" s="1242"/>
      <c r="EWD99" s="1242"/>
      <c r="EWE99" s="1242"/>
      <c r="EWF99" s="1242"/>
      <c r="EWG99" s="1242"/>
      <c r="EWH99" s="1242"/>
      <c r="EWI99" s="1242"/>
      <c r="EWJ99" s="1242"/>
      <c r="EWK99" s="1242"/>
      <c r="EWL99" s="1242"/>
      <c r="EWM99" s="1242"/>
      <c r="EWN99" s="1242"/>
      <c r="EWO99" s="1242"/>
      <c r="EWP99" s="1242"/>
      <c r="EWQ99" s="1242"/>
      <c r="EWR99" s="1242"/>
      <c r="EWS99" s="1242"/>
      <c r="EWT99" s="1242"/>
      <c r="EWU99" s="1242"/>
      <c r="EWV99" s="1242"/>
      <c r="EWW99" s="1242"/>
      <c r="EWX99" s="1242"/>
      <c r="EWY99" s="1242"/>
      <c r="EWZ99" s="1242"/>
      <c r="EXA99" s="1242"/>
      <c r="EXB99" s="1242"/>
      <c r="EXC99" s="1242"/>
      <c r="EXD99" s="1242"/>
      <c r="EXE99" s="1242"/>
      <c r="EXF99" s="1242"/>
      <c r="EXG99" s="1242"/>
      <c r="EXH99" s="1242"/>
      <c r="EXI99" s="1242"/>
      <c r="EXJ99" s="1242"/>
      <c r="EXK99" s="1242"/>
      <c r="EXL99" s="1242"/>
      <c r="EXM99" s="1242"/>
      <c r="EXN99" s="1242"/>
      <c r="EXO99" s="1242"/>
      <c r="EXP99" s="1242"/>
      <c r="EXQ99" s="1242"/>
      <c r="EXR99" s="1242"/>
      <c r="EXS99" s="1242"/>
      <c r="EXT99" s="1242"/>
      <c r="EXU99" s="1242"/>
      <c r="EXV99" s="1242"/>
      <c r="EXW99" s="1242"/>
      <c r="EXX99" s="1242"/>
      <c r="EXY99" s="1242"/>
      <c r="EXZ99" s="1242"/>
      <c r="EYA99" s="1242"/>
      <c r="EYB99" s="1242"/>
      <c r="EYC99" s="1242"/>
      <c r="EYD99" s="1242"/>
      <c r="EYE99" s="1242"/>
      <c r="EYF99" s="1242"/>
      <c r="EYG99" s="1242"/>
      <c r="EYH99" s="1242"/>
      <c r="EYI99" s="1242"/>
      <c r="EYJ99" s="1242"/>
      <c r="EYK99" s="1242"/>
      <c r="EYL99" s="1242"/>
      <c r="EYM99" s="1242"/>
      <c r="EYN99" s="1242"/>
      <c r="EYO99" s="1242"/>
      <c r="EYP99" s="1242"/>
      <c r="EYQ99" s="1242"/>
      <c r="EYR99" s="1242"/>
      <c r="EYS99" s="1242"/>
      <c r="EYT99" s="1242"/>
      <c r="EYU99" s="1242"/>
      <c r="EYV99" s="1242"/>
      <c r="EYW99" s="1242"/>
      <c r="EYX99" s="1242"/>
      <c r="EYY99" s="1242"/>
      <c r="EYZ99" s="1242"/>
      <c r="EZA99" s="1242"/>
      <c r="EZB99" s="1242"/>
      <c r="EZC99" s="1242"/>
      <c r="EZD99" s="1242"/>
      <c r="EZE99" s="1242"/>
      <c r="EZF99" s="1242"/>
      <c r="EZG99" s="1242"/>
      <c r="EZH99" s="1242"/>
      <c r="EZI99" s="1242"/>
      <c r="EZJ99" s="1242"/>
      <c r="EZK99" s="1242"/>
      <c r="EZL99" s="1242"/>
      <c r="EZM99" s="1242"/>
      <c r="EZN99" s="1242"/>
      <c r="EZO99" s="1242"/>
      <c r="EZP99" s="1242"/>
      <c r="EZQ99" s="1242"/>
      <c r="EZR99" s="1242"/>
      <c r="EZS99" s="1242"/>
      <c r="EZT99" s="1242"/>
      <c r="EZU99" s="1242"/>
      <c r="EZV99" s="1242"/>
      <c r="EZW99" s="1242"/>
      <c r="EZX99" s="1242"/>
      <c r="EZY99" s="1242"/>
      <c r="EZZ99" s="1242"/>
      <c r="FAA99" s="1242"/>
      <c r="FAB99" s="1242"/>
      <c r="FAC99" s="1242"/>
      <c r="FAD99" s="1242"/>
      <c r="FAE99" s="1242"/>
      <c r="FAF99" s="1242"/>
      <c r="FAG99" s="1242"/>
      <c r="FAH99" s="1242"/>
      <c r="FAI99" s="1242"/>
      <c r="FAJ99" s="1242"/>
      <c r="FAK99" s="1242"/>
      <c r="FAL99" s="1242"/>
      <c r="FAM99" s="1242"/>
      <c r="FAN99" s="1242"/>
      <c r="FAO99" s="1242"/>
      <c r="FAP99" s="1242"/>
      <c r="FAQ99" s="1242"/>
      <c r="FAR99" s="1242"/>
      <c r="FAS99" s="1242"/>
      <c r="FAT99" s="1242"/>
      <c r="FAU99" s="1242"/>
      <c r="FAV99" s="1242"/>
      <c r="FAW99" s="1242"/>
      <c r="FAX99" s="1242"/>
      <c r="FAY99" s="1242"/>
      <c r="FAZ99" s="1242"/>
      <c r="FBA99" s="1242"/>
      <c r="FBB99" s="1242"/>
      <c r="FBC99" s="1242"/>
      <c r="FBD99" s="1242"/>
      <c r="FBE99" s="1242"/>
      <c r="FBF99" s="1242"/>
      <c r="FBG99" s="1242"/>
      <c r="FBH99" s="1242"/>
      <c r="FBI99" s="1242"/>
      <c r="FBJ99" s="1242"/>
      <c r="FBK99" s="1242"/>
      <c r="FBL99" s="1242"/>
      <c r="FBM99" s="1242"/>
      <c r="FBN99" s="1242"/>
      <c r="FBO99" s="1242"/>
      <c r="FBP99" s="1242"/>
      <c r="FBQ99" s="1242"/>
      <c r="FBR99" s="1242"/>
      <c r="FBS99" s="1242"/>
      <c r="FBT99" s="1242"/>
      <c r="FBU99" s="1242"/>
      <c r="FBV99" s="1242"/>
      <c r="FBW99" s="1242"/>
      <c r="FBX99" s="1242"/>
      <c r="FBY99" s="1242"/>
      <c r="FBZ99" s="1242"/>
      <c r="FCA99" s="1242"/>
      <c r="FCB99" s="1242"/>
      <c r="FCC99" s="1242"/>
      <c r="FCD99" s="1242"/>
      <c r="FCE99" s="1242"/>
      <c r="FCF99" s="1242"/>
      <c r="FCG99" s="1242"/>
      <c r="FCH99" s="1242"/>
      <c r="FCI99" s="1242"/>
      <c r="FCJ99" s="1242"/>
      <c r="FCK99" s="1242"/>
      <c r="FCL99" s="1242"/>
      <c r="FCM99" s="1242"/>
      <c r="FCN99" s="1242"/>
      <c r="FCO99" s="1242"/>
      <c r="FCP99" s="1242"/>
      <c r="FCQ99" s="1242"/>
      <c r="FCR99" s="1242"/>
      <c r="FCS99" s="1242"/>
      <c r="FCT99" s="1242"/>
      <c r="FCU99" s="1242"/>
      <c r="FCV99" s="1242"/>
      <c r="FCW99" s="1242"/>
      <c r="FCX99" s="1242"/>
      <c r="FCY99" s="1242"/>
      <c r="FCZ99" s="1242"/>
      <c r="FDA99" s="1242"/>
      <c r="FDB99" s="1242"/>
      <c r="FDC99" s="1242"/>
      <c r="FDD99" s="1242"/>
      <c r="FDE99" s="1242"/>
      <c r="FDF99" s="1242"/>
      <c r="FDG99" s="1242"/>
      <c r="FDH99" s="1242"/>
      <c r="FDI99" s="1242"/>
      <c r="FDJ99" s="1242"/>
      <c r="FDK99" s="1242"/>
      <c r="FDL99" s="1242"/>
      <c r="FDM99" s="1242"/>
      <c r="FDN99" s="1242"/>
      <c r="FDO99" s="1242"/>
      <c r="FDP99" s="1242"/>
      <c r="FDQ99" s="1242"/>
      <c r="FDR99" s="1242"/>
      <c r="FDS99" s="1242"/>
      <c r="FDT99" s="1242"/>
      <c r="FDU99" s="1242"/>
      <c r="FDV99" s="1242"/>
      <c r="FDW99" s="1242"/>
      <c r="FDX99" s="1242"/>
      <c r="FDY99" s="1242"/>
      <c r="FDZ99" s="1242"/>
      <c r="FEA99" s="1242"/>
      <c r="FEB99" s="1242"/>
      <c r="FEC99" s="1242"/>
      <c r="FED99" s="1242"/>
      <c r="FEE99" s="1242"/>
      <c r="FEF99" s="1242"/>
      <c r="FEG99" s="1242"/>
      <c r="FEH99" s="1242"/>
      <c r="FEI99" s="1242"/>
      <c r="FEJ99" s="1242"/>
      <c r="FEK99" s="1242"/>
      <c r="FEL99" s="1242"/>
      <c r="FEM99" s="1242"/>
      <c r="FEN99" s="1242"/>
      <c r="FEO99" s="1242"/>
      <c r="FEP99" s="1242"/>
      <c r="FEQ99" s="1242"/>
      <c r="FER99" s="1242"/>
      <c r="FES99" s="1242"/>
      <c r="FET99" s="1242"/>
      <c r="FEU99" s="1242"/>
      <c r="FEV99" s="1242"/>
      <c r="FEW99" s="1242"/>
      <c r="FEX99" s="1242"/>
      <c r="FEY99" s="1242"/>
      <c r="FEZ99" s="1242"/>
      <c r="FFA99" s="1242"/>
      <c r="FFB99" s="1242"/>
      <c r="FFC99" s="1242"/>
      <c r="FFD99" s="1242"/>
      <c r="FFE99" s="1242"/>
      <c r="FFF99" s="1242"/>
      <c r="FFG99" s="1242"/>
      <c r="FFH99" s="1242"/>
      <c r="FFI99" s="1242"/>
      <c r="FFJ99" s="1242"/>
      <c r="FFK99" s="1242"/>
      <c r="FFL99" s="1242"/>
      <c r="FFM99" s="1242"/>
      <c r="FFN99" s="1242"/>
      <c r="FFO99" s="1242"/>
      <c r="FFP99" s="1242"/>
      <c r="FFQ99" s="1242"/>
      <c r="FFR99" s="1242"/>
      <c r="FFS99" s="1242"/>
      <c r="FFT99" s="1242"/>
      <c r="FFU99" s="1242"/>
      <c r="FFV99" s="1242"/>
      <c r="FFW99" s="1242"/>
      <c r="FFX99" s="1242"/>
      <c r="FFY99" s="1242"/>
      <c r="FFZ99" s="1242"/>
      <c r="FGA99" s="1242"/>
      <c r="FGB99" s="1242"/>
      <c r="FGC99" s="1242"/>
      <c r="FGD99" s="1242"/>
      <c r="FGE99" s="1242"/>
      <c r="FGF99" s="1242"/>
      <c r="FGG99" s="1242"/>
      <c r="FGH99" s="1242"/>
      <c r="FGI99" s="1242"/>
      <c r="FGJ99" s="1242"/>
      <c r="FGK99" s="1242"/>
      <c r="FGL99" s="1242"/>
      <c r="FGM99" s="1242"/>
      <c r="FGN99" s="1242"/>
      <c r="FGO99" s="1242"/>
      <c r="FGP99" s="1242"/>
      <c r="FGQ99" s="1242"/>
      <c r="FGR99" s="1242"/>
      <c r="FGS99" s="1242"/>
      <c r="FGT99" s="1242"/>
      <c r="FGU99" s="1242"/>
      <c r="FGV99" s="1242"/>
      <c r="FGW99" s="1242"/>
      <c r="FGX99" s="1242"/>
      <c r="FGY99" s="1242"/>
      <c r="FGZ99" s="1242"/>
      <c r="FHA99" s="1242"/>
      <c r="FHB99" s="1242"/>
      <c r="FHC99" s="1242"/>
      <c r="FHD99" s="1242"/>
      <c r="FHE99" s="1242"/>
      <c r="FHF99" s="1242"/>
      <c r="FHG99" s="1242"/>
      <c r="FHH99" s="1242"/>
      <c r="FHI99" s="1242"/>
      <c r="FHJ99" s="1242"/>
      <c r="FHK99" s="1242"/>
      <c r="FHL99" s="1242"/>
      <c r="FHM99" s="1242"/>
      <c r="FHN99" s="1242"/>
      <c r="FHO99" s="1242"/>
      <c r="FHP99" s="1242"/>
      <c r="FHQ99" s="1242"/>
      <c r="FHR99" s="1242"/>
      <c r="FHS99" s="1242"/>
      <c r="FHT99" s="1242"/>
      <c r="FHU99" s="1242"/>
      <c r="FHV99" s="1242"/>
      <c r="FHW99" s="1242"/>
      <c r="FHX99" s="1242"/>
      <c r="FHY99" s="1242"/>
      <c r="FHZ99" s="1242"/>
      <c r="FIA99" s="1242"/>
      <c r="FIB99" s="1242"/>
      <c r="FIC99" s="1242"/>
      <c r="FID99" s="1242"/>
      <c r="FIE99" s="1242"/>
      <c r="FIF99" s="1242"/>
      <c r="FIG99" s="1242"/>
      <c r="FIH99" s="1242"/>
      <c r="FII99" s="1242"/>
      <c r="FIJ99" s="1242"/>
      <c r="FIK99" s="1242"/>
      <c r="FIL99" s="1242"/>
      <c r="FIM99" s="1242"/>
      <c r="FIN99" s="1242"/>
      <c r="FIO99" s="1242"/>
      <c r="FIP99" s="1242"/>
      <c r="FIQ99" s="1242"/>
      <c r="FIR99" s="1242"/>
      <c r="FIS99" s="1242"/>
      <c r="FIT99" s="1242"/>
      <c r="FIU99" s="1242"/>
      <c r="FIV99" s="1242"/>
      <c r="FIW99" s="1242"/>
      <c r="FIX99" s="1242"/>
      <c r="FIY99" s="1242"/>
      <c r="FIZ99" s="1242"/>
      <c r="FJA99" s="1242"/>
      <c r="FJB99" s="1242"/>
      <c r="FJC99" s="1242"/>
      <c r="FJD99" s="1242"/>
      <c r="FJE99" s="1242"/>
      <c r="FJF99" s="1242"/>
      <c r="FJG99" s="1242"/>
      <c r="FJH99" s="1242"/>
      <c r="FJI99" s="1242"/>
      <c r="FJJ99" s="1242"/>
      <c r="FJK99" s="1242"/>
      <c r="FJL99" s="1242"/>
      <c r="FJM99" s="1242"/>
      <c r="FJN99" s="1242"/>
      <c r="FJO99" s="1242"/>
      <c r="FJP99" s="1242"/>
      <c r="FJQ99" s="1242"/>
      <c r="FJR99" s="1242"/>
      <c r="FJS99" s="1242"/>
      <c r="FJT99" s="1242"/>
      <c r="FJU99" s="1242"/>
      <c r="FJV99" s="1242"/>
      <c r="FJW99" s="1242"/>
      <c r="FJX99" s="1242"/>
      <c r="FJY99" s="1242"/>
      <c r="FJZ99" s="1242"/>
      <c r="FKA99" s="1242"/>
      <c r="FKB99" s="1242"/>
      <c r="FKC99" s="1242"/>
      <c r="FKD99" s="1242"/>
      <c r="FKE99" s="1242"/>
      <c r="FKF99" s="1242"/>
      <c r="FKG99" s="1242"/>
      <c r="FKH99" s="1242"/>
      <c r="FKI99" s="1242"/>
      <c r="FKJ99" s="1242"/>
      <c r="FKK99" s="1242"/>
      <c r="FKL99" s="1242"/>
      <c r="FKM99" s="1242"/>
      <c r="FKN99" s="1242"/>
      <c r="FKO99" s="1242"/>
      <c r="FKP99" s="1242"/>
      <c r="FKQ99" s="1242"/>
      <c r="FKR99" s="1242"/>
      <c r="FKS99" s="1242"/>
      <c r="FKT99" s="1242"/>
      <c r="FKU99" s="1242"/>
      <c r="FKV99" s="1242"/>
      <c r="FKW99" s="1242"/>
      <c r="FKX99" s="1242"/>
      <c r="FKY99" s="1242"/>
      <c r="FKZ99" s="1242"/>
      <c r="FLA99" s="1242"/>
      <c r="FLB99" s="1242"/>
      <c r="FLC99" s="1242"/>
      <c r="FLD99" s="1242"/>
      <c r="FLE99" s="1242"/>
      <c r="FLF99" s="1242"/>
      <c r="FLG99" s="1242"/>
      <c r="FLH99" s="1242"/>
      <c r="FLI99" s="1242"/>
      <c r="FLJ99" s="1242"/>
      <c r="FLK99" s="1242"/>
      <c r="FLL99" s="1242"/>
      <c r="FLM99" s="1242"/>
      <c r="FLN99" s="1242"/>
      <c r="FLO99" s="1242"/>
      <c r="FLP99" s="1242"/>
      <c r="FLQ99" s="1242"/>
      <c r="FLR99" s="1242"/>
      <c r="FLS99" s="1242"/>
      <c r="FLT99" s="1242"/>
      <c r="FLU99" s="1242"/>
      <c r="FLV99" s="1242"/>
      <c r="FLW99" s="1242"/>
      <c r="FLX99" s="1242"/>
      <c r="FLY99" s="1242"/>
      <c r="FLZ99" s="1242"/>
      <c r="FMA99" s="1242"/>
      <c r="FMB99" s="1242"/>
      <c r="FMC99" s="1242"/>
      <c r="FMD99" s="1242"/>
      <c r="FME99" s="1242"/>
      <c r="FMF99" s="1242"/>
      <c r="FMG99" s="1242"/>
      <c r="FMH99" s="1242"/>
      <c r="FMI99" s="1242"/>
      <c r="FMJ99" s="1242"/>
      <c r="FMK99" s="1242"/>
      <c r="FML99" s="1242"/>
      <c r="FMM99" s="1242"/>
      <c r="FMN99" s="1242"/>
      <c r="FMO99" s="1242"/>
      <c r="FMP99" s="1242"/>
      <c r="FMQ99" s="1242"/>
      <c r="FMR99" s="1242"/>
      <c r="FMS99" s="1242"/>
      <c r="FMT99" s="1242"/>
      <c r="FMU99" s="1242"/>
      <c r="FMV99" s="1242"/>
      <c r="FMW99" s="1242"/>
      <c r="FMX99" s="1242"/>
      <c r="FMY99" s="1242"/>
      <c r="FMZ99" s="1242"/>
      <c r="FNA99" s="1242"/>
      <c r="FNB99" s="1242"/>
      <c r="FNC99" s="1242"/>
      <c r="FND99" s="1242"/>
      <c r="FNE99" s="1242"/>
      <c r="FNF99" s="1242"/>
      <c r="FNG99" s="1242"/>
      <c r="FNH99" s="1242"/>
      <c r="FNI99" s="1242"/>
      <c r="FNJ99" s="1242"/>
      <c r="FNK99" s="1242"/>
      <c r="FNL99" s="1242"/>
      <c r="FNM99" s="1242"/>
      <c r="FNN99" s="1242"/>
      <c r="FNO99" s="1242"/>
      <c r="FNP99" s="1242"/>
      <c r="FNQ99" s="1242"/>
      <c r="FNR99" s="1242"/>
      <c r="FNS99" s="1242"/>
      <c r="FNT99" s="1242"/>
      <c r="FNU99" s="1242"/>
      <c r="FNV99" s="1242"/>
      <c r="FNW99" s="1242"/>
      <c r="FNX99" s="1242"/>
      <c r="FNY99" s="1242"/>
      <c r="FNZ99" s="1242"/>
      <c r="FOA99" s="1242"/>
      <c r="FOB99" s="1242"/>
      <c r="FOC99" s="1242"/>
      <c r="FOD99" s="1242"/>
      <c r="FOE99" s="1242"/>
      <c r="FOF99" s="1242"/>
      <c r="FOG99" s="1242"/>
      <c r="FOH99" s="1242"/>
      <c r="FOI99" s="1242"/>
      <c r="FOJ99" s="1242"/>
      <c r="FOK99" s="1242"/>
      <c r="FOL99" s="1242"/>
      <c r="FOM99" s="1242"/>
      <c r="FON99" s="1242"/>
      <c r="FOO99" s="1242"/>
      <c r="FOP99" s="1242"/>
      <c r="FOQ99" s="1242"/>
      <c r="FOR99" s="1242"/>
      <c r="FOS99" s="1242"/>
      <c r="FOT99" s="1242"/>
      <c r="FOU99" s="1242"/>
      <c r="FOV99" s="1242"/>
      <c r="FOW99" s="1242"/>
      <c r="FOX99" s="1242"/>
      <c r="FOY99" s="1242"/>
      <c r="FOZ99" s="1242"/>
      <c r="FPA99" s="1242"/>
      <c r="FPB99" s="1242"/>
      <c r="FPC99" s="1242"/>
      <c r="FPD99" s="1242"/>
      <c r="FPE99" s="1242"/>
      <c r="FPF99" s="1242"/>
      <c r="FPG99" s="1242"/>
      <c r="FPH99" s="1242"/>
      <c r="FPI99" s="1242"/>
      <c r="FPJ99" s="1242"/>
      <c r="FPK99" s="1242"/>
      <c r="FPL99" s="1242"/>
      <c r="FPM99" s="1242"/>
      <c r="FPN99" s="1242"/>
      <c r="FPO99" s="1242"/>
      <c r="FPP99" s="1242"/>
      <c r="FPQ99" s="1242"/>
      <c r="FPR99" s="1242"/>
      <c r="FPS99" s="1242"/>
      <c r="FPT99" s="1242"/>
      <c r="FPU99" s="1242"/>
      <c r="FPV99" s="1242"/>
      <c r="FPW99" s="1242"/>
      <c r="FPX99" s="1242"/>
      <c r="FPY99" s="1242"/>
      <c r="FPZ99" s="1242"/>
      <c r="FQA99" s="1242"/>
      <c r="FQB99" s="1242"/>
      <c r="FQC99" s="1242"/>
      <c r="FQD99" s="1242"/>
      <c r="FQE99" s="1242"/>
      <c r="FQF99" s="1242"/>
      <c r="FQG99" s="1242"/>
      <c r="FQH99" s="1242"/>
      <c r="FQI99" s="1242"/>
      <c r="FQJ99" s="1242"/>
      <c r="FQK99" s="1242"/>
      <c r="FQL99" s="1242"/>
      <c r="FQM99" s="1242"/>
      <c r="FQN99" s="1242"/>
      <c r="FQO99" s="1242"/>
      <c r="FQP99" s="1242"/>
      <c r="FQQ99" s="1242"/>
      <c r="FQR99" s="1242"/>
      <c r="FQS99" s="1242"/>
      <c r="FQT99" s="1242"/>
      <c r="FQU99" s="1242"/>
      <c r="FQV99" s="1242"/>
      <c r="FQW99" s="1242"/>
      <c r="FQX99" s="1242"/>
      <c r="FQY99" s="1242"/>
      <c r="FQZ99" s="1242"/>
      <c r="FRA99" s="1242"/>
      <c r="FRB99" s="1242"/>
      <c r="FRC99" s="1242"/>
      <c r="FRD99" s="1242"/>
      <c r="FRE99" s="1242"/>
      <c r="FRF99" s="1242"/>
      <c r="FRG99" s="1242"/>
      <c r="FRH99" s="1242"/>
      <c r="FRI99" s="1242"/>
      <c r="FRJ99" s="1242"/>
      <c r="FRK99" s="1242"/>
      <c r="FRL99" s="1242"/>
      <c r="FRM99" s="1242"/>
      <c r="FRN99" s="1242"/>
      <c r="FRO99" s="1242"/>
      <c r="FRP99" s="1242"/>
      <c r="FRQ99" s="1242"/>
      <c r="FRR99" s="1242"/>
      <c r="FRS99" s="1242"/>
      <c r="FRT99" s="1242"/>
      <c r="FRU99" s="1242"/>
      <c r="FRV99" s="1242"/>
      <c r="FRW99" s="1242"/>
      <c r="FRX99" s="1242"/>
      <c r="FRY99" s="1242"/>
      <c r="FRZ99" s="1242"/>
      <c r="FSA99" s="1242"/>
      <c r="FSB99" s="1242"/>
      <c r="FSC99" s="1242"/>
      <c r="FSD99" s="1242"/>
      <c r="FSE99" s="1242"/>
      <c r="FSF99" s="1242"/>
      <c r="FSG99" s="1242"/>
      <c r="FSH99" s="1242"/>
      <c r="FSI99" s="1242"/>
      <c r="FSJ99" s="1242"/>
      <c r="FSK99" s="1242"/>
      <c r="FSL99" s="1242"/>
      <c r="FSM99" s="1242"/>
      <c r="FSN99" s="1242"/>
      <c r="FSO99" s="1242"/>
      <c r="FSP99" s="1242"/>
      <c r="FSQ99" s="1242"/>
      <c r="FSR99" s="1242"/>
      <c r="FSS99" s="1242"/>
      <c r="FST99" s="1242"/>
      <c r="FSU99" s="1242"/>
      <c r="FSV99" s="1242"/>
      <c r="FSW99" s="1242"/>
      <c r="FSX99" s="1242"/>
      <c r="FSY99" s="1242"/>
      <c r="FSZ99" s="1242"/>
      <c r="FTA99" s="1242"/>
      <c r="FTB99" s="1242"/>
      <c r="FTC99" s="1242"/>
      <c r="FTD99" s="1242"/>
      <c r="FTE99" s="1242"/>
      <c r="FTF99" s="1242"/>
      <c r="FTG99" s="1242"/>
      <c r="FTH99" s="1242"/>
      <c r="FTI99" s="1242"/>
      <c r="FTJ99" s="1242"/>
      <c r="FTK99" s="1242"/>
      <c r="FTL99" s="1242"/>
      <c r="FTM99" s="1242"/>
      <c r="FTN99" s="1242"/>
      <c r="FTO99" s="1242"/>
      <c r="FTP99" s="1242"/>
      <c r="FTQ99" s="1242"/>
      <c r="FTR99" s="1242"/>
      <c r="FTS99" s="1242"/>
      <c r="FTT99" s="1242"/>
      <c r="FTU99" s="1242"/>
      <c r="FTV99" s="1242"/>
      <c r="FTW99" s="1242"/>
      <c r="FTX99" s="1242"/>
      <c r="FTY99" s="1242"/>
      <c r="FTZ99" s="1242"/>
      <c r="FUA99" s="1242"/>
      <c r="FUB99" s="1242"/>
      <c r="FUC99" s="1242"/>
      <c r="FUD99" s="1242"/>
      <c r="FUE99" s="1242"/>
      <c r="FUF99" s="1242"/>
      <c r="FUG99" s="1242"/>
      <c r="FUH99" s="1242"/>
      <c r="FUI99" s="1242"/>
      <c r="FUJ99" s="1242"/>
      <c r="FUK99" s="1242"/>
      <c r="FUL99" s="1242"/>
      <c r="FUM99" s="1242"/>
      <c r="FUN99" s="1242"/>
      <c r="FUO99" s="1242"/>
      <c r="FUP99" s="1242"/>
      <c r="FUQ99" s="1242"/>
      <c r="FUR99" s="1242"/>
      <c r="FUS99" s="1242"/>
      <c r="FUT99" s="1242"/>
      <c r="FUU99" s="1242"/>
      <c r="FUV99" s="1242"/>
      <c r="FUW99" s="1242"/>
      <c r="FUX99" s="1242"/>
      <c r="FUY99" s="1242"/>
      <c r="FUZ99" s="1242"/>
      <c r="FVA99" s="1242"/>
      <c r="FVB99" s="1242"/>
      <c r="FVC99" s="1242"/>
      <c r="FVD99" s="1242"/>
      <c r="FVE99" s="1242"/>
      <c r="FVF99" s="1242"/>
      <c r="FVG99" s="1242"/>
      <c r="FVH99" s="1242"/>
      <c r="FVI99" s="1242"/>
      <c r="FVJ99" s="1242"/>
      <c r="FVK99" s="1242"/>
      <c r="FVL99" s="1242"/>
      <c r="FVM99" s="1242"/>
      <c r="FVN99" s="1242"/>
      <c r="FVO99" s="1242"/>
      <c r="FVP99" s="1242"/>
      <c r="FVQ99" s="1242"/>
      <c r="FVR99" s="1242"/>
      <c r="FVS99" s="1242"/>
      <c r="FVT99" s="1242"/>
      <c r="FVU99" s="1242"/>
      <c r="FVV99" s="1242"/>
      <c r="FVW99" s="1242"/>
      <c r="FVX99" s="1242"/>
      <c r="FVY99" s="1242"/>
      <c r="FVZ99" s="1242"/>
      <c r="FWA99" s="1242"/>
      <c r="FWB99" s="1242"/>
      <c r="FWC99" s="1242"/>
      <c r="FWD99" s="1242"/>
      <c r="FWE99" s="1242"/>
      <c r="FWF99" s="1242"/>
      <c r="FWG99" s="1242"/>
      <c r="FWH99" s="1242"/>
      <c r="FWI99" s="1242"/>
      <c r="FWJ99" s="1242"/>
      <c r="FWK99" s="1242"/>
      <c r="FWL99" s="1242"/>
      <c r="FWM99" s="1242"/>
      <c r="FWN99" s="1242"/>
      <c r="FWO99" s="1242"/>
      <c r="FWP99" s="1242"/>
      <c r="FWQ99" s="1242"/>
      <c r="FWR99" s="1242"/>
      <c r="FWS99" s="1242"/>
      <c r="FWT99" s="1242"/>
      <c r="FWU99" s="1242"/>
      <c r="FWV99" s="1242"/>
      <c r="FWW99" s="1242"/>
      <c r="FWX99" s="1242"/>
      <c r="FWY99" s="1242"/>
      <c r="FWZ99" s="1242"/>
      <c r="FXA99" s="1242"/>
      <c r="FXB99" s="1242"/>
      <c r="FXC99" s="1242"/>
      <c r="FXD99" s="1242"/>
      <c r="FXE99" s="1242"/>
      <c r="FXF99" s="1242"/>
      <c r="FXG99" s="1242"/>
      <c r="FXH99" s="1242"/>
      <c r="FXI99" s="1242"/>
      <c r="FXJ99" s="1242"/>
      <c r="FXK99" s="1242"/>
      <c r="FXL99" s="1242"/>
      <c r="FXM99" s="1242"/>
      <c r="FXN99" s="1242"/>
      <c r="FXO99" s="1242"/>
      <c r="FXP99" s="1242"/>
      <c r="FXQ99" s="1242"/>
      <c r="FXR99" s="1242"/>
      <c r="FXS99" s="1242"/>
      <c r="FXT99" s="1242"/>
      <c r="FXU99" s="1242"/>
      <c r="FXV99" s="1242"/>
      <c r="FXW99" s="1242"/>
      <c r="FXX99" s="1242"/>
      <c r="FXY99" s="1242"/>
      <c r="FXZ99" s="1242"/>
      <c r="FYA99" s="1242"/>
      <c r="FYB99" s="1242"/>
      <c r="FYC99" s="1242"/>
      <c r="FYD99" s="1242"/>
      <c r="FYE99" s="1242"/>
      <c r="FYF99" s="1242"/>
      <c r="FYG99" s="1242"/>
      <c r="FYH99" s="1242"/>
      <c r="FYI99" s="1242"/>
      <c r="FYJ99" s="1242"/>
      <c r="FYK99" s="1242"/>
      <c r="FYL99" s="1242"/>
      <c r="FYM99" s="1242"/>
      <c r="FYN99" s="1242"/>
      <c r="FYO99" s="1242"/>
      <c r="FYP99" s="1242"/>
      <c r="FYQ99" s="1242"/>
      <c r="FYR99" s="1242"/>
      <c r="FYS99" s="1242"/>
      <c r="FYT99" s="1242"/>
      <c r="FYU99" s="1242"/>
      <c r="FYV99" s="1242"/>
      <c r="FYW99" s="1242"/>
      <c r="FYX99" s="1242"/>
      <c r="FYY99" s="1242"/>
      <c r="FYZ99" s="1242"/>
      <c r="FZA99" s="1242"/>
      <c r="FZB99" s="1242"/>
      <c r="FZC99" s="1242"/>
      <c r="FZD99" s="1242"/>
      <c r="FZE99" s="1242"/>
      <c r="FZF99" s="1242"/>
      <c r="FZG99" s="1242"/>
      <c r="FZH99" s="1242"/>
      <c r="FZI99" s="1242"/>
      <c r="FZJ99" s="1242"/>
      <c r="FZK99" s="1242"/>
      <c r="FZL99" s="1242"/>
      <c r="FZM99" s="1242"/>
      <c r="FZN99" s="1242"/>
      <c r="FZO99" s="1242"/>
      <c r="FZP99" s="1242"/>
      <c r="FZQ99" s="1242"/>
      <c r="FZR99" s="1242"/>
      <c r="FZS99" s="1242"/>
      <c r="FZT99" s="1242"/>
      <c r="FZU99" s="1242"/>
      <c r="FZV99" s="1242"/>
      <c r="FZW99" s="1242"/>
      <c r="FZX99" s="1242"/>
      <c r="FZY99" s="1242"/>
      <c r="FZZ99" s="1242"/>
      <c r="GAA99" s="1242"/>
      <c r="GAB99" s="1242"/>
      <c r="GAC99" s="1242"/>
      <c r="GAD99" s="1242"/>
      <c r="GAE99" s="1242"/>
      <c r="GAF99" s="1242"/>
      <c r="GAG99" s="1242"/>
      <c r="GAH99" s="1242"/>
      <c r="GAI99" s="1242"/>
      <c r="GAJ99" s="1242"/>
      <c r="GAK99" s="1242"/>
      <c r="GAL99" s="1242"/>
      <c r="GAM99" s="1242"/>
      <c r="GAN99" s="1242"/>
      <c r="GAO99" s="1242"/>
      <c r="GAP99" s="1242"/>
      <c r="GAQ99" s="1242"/>
      <c r="GAR99" s="1242"/>
      <c r="GAS99" s="1242"/>
      <c r="GAT99" s="1242"/>
      <c r="GAU99" s="1242"/>
      <c r="GAV99" s="1242"/>
      <c r="GAW99" s="1242"/>
      <c r="GAX99" s="1242"/>
      <c r="GAY99" s="1242"/>
      <c r="GAZ99" s="1242"/>
      <c r="GBA99" s="1242"/>
      <c r="GBB99" s="1242"/>
      <c r="GBC99" s="1242"/>
      <c r="GBD99" s="1242"/>
      <c r="GBE99" s="1242"/>
      <c r="GBF99" s="1242"/>
      <c r="GBG99" s="1242"/>
      <c r="GBH99" s="1242"/>
      <c r="GBI99" s="1242"/>
      <c r="GBJ99" s="1242"/>
      <c r="GBK99" s="1242"/>
      <c r="GBL99" s="1242"/>
      <c r="GBM99" s="1242"/>
      <c r="GBN99" s="1242"/>
      <c r="GBO99" s="1242"/>
      <c r="GBP99" s="1242"/>
      <c r="GBQ99" s="1242"/>
      <c r="GBR99" s="1242"/>
      <c r="GBS99" s="1242"/>
      <c r="GBT99" s="1242"/>
      <c r="GBU99" s="1242"/>
      <c r="GBV99" s="1242"/>
      <c r="GBW99" s="1242"/>
      <c r="GBX99" s="1242"/>
      <c r="GBY99" s="1242"/>
      <c r="GBZ99" s="1242"/>
      <c r="GCA99" s="1242"/>
      <c r="GCB99" s="1242"/>
      <c r="GCC99" s="1242"/>
      <c r="GCD99" s="1242"/>
      <c r="GCE99" s="1242"/>
      <c r="GCF99" s="1242"/>
      <c r="GCG99" s="1242"/>
      <c r="GCH99" s="1242"/>
      <c r="GCI99" s="1242"/>
      <c r="GCJ99" s="1242"/>
      <c r="GCK99" s="1242"/>
      <c r="GCL99" s="1242"/>
      <c r="GCM99" s="1242"/>
      <c r="GCN99" s="1242"/>
      <c r="GCO99" s="1242"/>
      <c r="GCP99" s="1242"/>
      <c r="GCQ99" s="1242"/>
      <c r="GCR99" s="1242"/>
      <c r="GCS99" s="1242"/>
      <c r="GCT99" s="1242"/>
      <c r="GCU99" s="1242"/>
      <c r="GCV99" s="1242"/>
      <c r="GCW99" s="1242"/>
      <c r="GCX99" s="1242"/>
      <c r="GCY99" s="1242"/>
      <c r="GCZ99" s="1242"/>
      <c r="GDA99" s="1242"/>
      <c r="GDB99" s="1242"/>
      <c r="GDC99" s="1242"/>
      <c r="GDD99" s="1242"/>
      <c r="GDE99" s="1242"/>
      <c r="GDF99" s="1242"/>
      <c r="GDG99" s="1242"/>
      <c r="GDH99" s="1242"/>
      <c r="GDI99" s="1242"/>
      <c r="GDJ99" s="1242"/>
      <c r="GDK99" s="1242"/>
      <c r="GDL99" s="1242"/>
      <c r="GDM99" s="1242"/>
      <c r="GDN99" s="1242"/>
      <c r="GDO99" s="1242"/>
      <c r="GDP99" s="1242"/>
      <c r="GDQ99" s="1242"/>
      <c r="GDR99" s="1242"/>
      <c r="GDS99" s="1242"/>
      <c r="GDT99" s="1242"/>
      <c r="GDU99" s="1242"/>
      <c r="GDV99" s="1242"/>
      <c r="GDW99" s="1242"/>
      <c r="GDX99" s="1242"/>
      <c r="GDY99" s="1242"/>
      <c r="GDZ99" s="1242"/>
      <c r="GEA99" s="1242"/>
      <c r="GEB99" s="1242"/>
      <c r="GEC99" s="1242"/>
      <c r="GED99" s="1242"/>
      <c r="GEE99" s="1242"/>
      <c r="GEF99" s="1242"/>
      <c r="GEG99" s="1242"/>
      <c r="GEH99" s="1242"/>
      <c r="GEI99" s="1242"/>
      <c r="GEJ99" s="1242"/>
      <c r="GEK99" s="1242"/>
      <c r="GEL99" s="1242"/>
      <c r="GEM99" s="1242"/>
      <c r="GEN99" s="1242"/>
      <c r="GEO99" s="1242"/>
      <c r="GEP99" s="1242"/>
      <c r="GEQ99" s="1242"/>
      <c r="GER99" s="1242"/>
      <c r="GES99" s="1242"/>
      <c r="GET99" s="1242"/>
      <c r="GEU99" s="1242"/>
      <c r="GEV99" s="1242"/>
      <c r="GEW99" s="1242"/>
      <c r="GEX99" s="1242"/>
      <c r="GEY99" s="1242"/>
      <c r="GEZ99" s="1242"/>
      <c r="GFA99" s="1242"/>
      <c r="GFB99" s="1242"/>
      <c r="GFC99" s="1242"/>
      <c r="GFD99" s="1242"/>
      <c r="GFE99" s="1242"/>
      <c r="GFF99" s="1242"/>
      <c r="GFG99" s="1242"/>
      <c r="GFH99" s="1242"/>
      <c r="GFI99" s="1242"/>
      <c r="GFJ99" s="1242"/>
      <c r="GFK99" s="1242"/>
      <c r="GFL99" s="1242"/>
      <c r="GFM99" s="1242"/>
      <c r="GFN99" s="1242"/>
      <c r="GFO99" s="1242"/>
      <c r="GFP99" s="1242"/>
      <c r="GFQ99" s="1242"/>
      <c r="GFR99" s="1242"/>
      <c r="GFS99" s="1242"/>
      <c r="GFT99" s="1242"/>
      <c r="GFU99" s="1242"/>
      <c r="GFV99" s="1242"/>
      <c r="GFW99" s="1242"/>
      <c r="GFX99" s="1242"/>
      <c r="GFY99" s="1242"/>
      <c r="GFZ99" s="1242"/>
      <c r="GGA99" s="1242"/>
      <c r="GGB99" s="1242"/>
      <c r="GGC99" s="1242"/>
      <c r="GGD99" s="1242"/>
      <c r="GGE99" s="1242"/>
      <c r="GGF99" s="1242"/>
      <c r="GGG99" s="1242"/>
      <c r="GGH99" s="1242"/>
      <c r="GGI99" s="1242"/>
      <c r="GGJ99" s="1242"/>
      <c r="GGK99" s="1242"/>
      <c r="GGL99" s="1242"/>
      <c r="GGM99" s="1242"/>
      <c r="GGN99" s="1242"/>
      <c r="GGO99" s="1242"/>
      <c r="GGP99" s="1242"/>
      <c r="GGQ99" s="1242"/>
      <c r="GGR99" s="1242"/>
      <c r="GGS99" s="1242"/>
      <c r="GGT99" s="1242"/>
      <c r="GGU99" s="1242"/>
      <c r="GGV99" s="1242"/>
      <c r="GGW99" s="1242"/>
      <c r="GGX99" s="1242"/>
      <c r="GGY99" s="1242"/>
      <c r="GGZ99" s="1242"/>
      <c r="GHA99" s="1242"/>
      <c r="GHB99" s="1242"/>
      <c r="GHC99" s="1242"/>
      <c r="GHD99" s="1242"/>
      <c r="GHE99" s="1242"/>
      <c r="GHF99" s="1242"/>
      <c r="GHG99" s="1242"/>
      <c r="GHH99" s="1242"/>
      <c r="GHI99" s="1242"/>
      <c r="GHJ99" s="1242"/>
      <c r="GHK99" s="1242"/>
      <c r="GHL99" s="1242"/>
      <c r="GHM99" s="1242"/>
      <c r="GHN99" s="1242"/>
      <c r="GHO99" s="1242"/>
      <c r="GHP99" s="1242"/>
      <c r="GHQ99" s="1242"/>
      <c r="GHR99" s="1242"/>
      <c r="GHS99" s="1242"/>
      <c r="GHT99" s="1242"/>
      <c r="GHU99" s="1242"/>
      <c r="GHV99" s="1242"/>
      <c r="GHW99" s="1242"/>
      <c r="GHX99" s="1242"/>
      <c r="GHY99" s="1242"/>
      <c r="GHZ99" s="1242"/>
      <c r="GIA99" s="1242"/>
      <c r="GIB99" s="1242"/>
      <c r="GIC99" s="1242"/>
      <c r="GID99" s="1242"/>
      <c r="GIE99" s="1242"/>
      <c r="GIF99" s="1242"/>
      <c r="GIG99" s="1242"/>
      <c r="GIH99" s="1242"/>
      <c r="GII99" s="1242"/>
      <c r="GIJ99" s="1242"/>
      <c r="GIK99" s="1242"/>
      <c r="GIL99" s="1242"/>
      <c r="GIM99" s="1242"/>
      <c r="GIN99" s="1242"/>
      <c r="GIO99" s="1242"/>
      <c r="GIP99" s="1242"/>
      <c r="GIQ99" s="1242"/>
      <c r="GIR99" s="1242"/>
      <c r="GIS99" s="1242"/>
      <c r="GIT99" s="1242"/>
      <c r="GIU99" s="1242"/>
      <c r="GIV99" s="1242"/>
      <c r="GIW99" s="1242"/>
      <c r="GIX99" s="1242"/>
      <c r="GIY99" s="1242"/>
      <c r="GIZ99" s="1242"/>
      <c r="GJA99" s="1242"/>
      <c r="GJB99" s="1242"/>
      <c r="GJC99" s="1242"/>
      <c r="GJD99" s="1242"/>
      <c r="GJE99" s="1242"/>
      <c r="GJF99" s="1242"/>
      <c r="GJG99" s="1242"/>
      <c r="GJH99" s="1242"/>
      <c r="GJI99" s="1242"/>
      <c r="GJJ99" s="1242"/>
      <c r="GJK99" s="1242"/>
      <c r="GJL99" s="1242"/>
      <c r="GJM99" s="1242"/>
      <c r="GJN99" s="1242"/>
      <c r="GJO99" s="1242"/>
      <c r="GJP99" s="1242"/>
      <c r="GJQ99" s="1242"/>
      <c r="GJR99" s="1242"/>
      <c r="GJS99" s="1242"/>
      <c r="GJT99" s="1242"/>
      <c r="GJU99" s="1242"/>
      <c r="GJV99" s="1242"/>
      <c r="GJW99" s="1242"/>
      <c r="GJX99" s="1242"/>
      <c r="GJY99" s="1242"/>
      <c r="GJZ99" s="1242"/>
      <c r="GKA99" s="1242"/>
      <c r="GKB99" s="1242"/>
      <c r="GKC99" s="1242"/>
      <c r="GKD99" s="1242"/>
      <c r="GKE99" s="1242"/>
      <c r="GKF99" s="1242"/>
      <c r="GKG99" s="1242"/>
      <c r="GKH99" s="1242"/>
      <c r="GKI99" s="1242"/>
      <c r="GKJ99" s="1242"/>
      <c r="GKK99" s="1242"/>
      <c r="GKL99" s="1242"/>
      <c r="GKM99" s="1242"/>
      <c r="GKN99" s="1242"/>
      <c r="GKO99" s="1242"/>
      <c r="GKP99" s="1242"/>
      <c r="GKQ99" s="1242"/>
      <c r="GKR99" s="1242"/>
      <c r="GKS99" s="1242"/>
      <c r="GKT99" s="1242"/>
      <c r="GKU99" s="1242"/>
      <c r="GKV99" s="1242"/>
      <c r="GKW99" s="1242"/>
      <c r="GKX99" s="1242"/>
      <c r="GKY99" s="1242"/>
      <c r="GKZ99" s="1242"/>
      <c r="GLA99" s="1242"/>
      <c r="GLB99" s="1242"/>
      <c r="GLC99" s="1242"/>
      <c r="GLD99" s="1242"/>
      <c r="GLE99" s="1242"/>
      <c r="GLF99" s="1242"/>
      <c r="GLG99" s="1242"/>
      <c r="GLH99" s="1242"/>
      <c r="GLI99" s="1242"/>
      <c r="GLJ99" s="1242"/>
      <c r="GLK99" s="1242"/>
      <c r="GLL99" s="1242"/>
      <c r="GLM99" s="1242"/>
      <c r="GLN99" s="1242"/>
      <c r="GLO99" s="1242"/>
      <c r="GLP99" s="1242"/>
      <c r="GLQ99" s="1242"/>
      <c r="GLR99" s="1242"/>
      <c r="GLS99" s="1242"/>
      <c r="GLT99" s="1242"/>
      <c r="GLU99" s="1242"/>
      <c r="GLV99" s="1242"/>
      <c r="GLW99" s="1242"/>
      <c r="GLX99" s="1242"/>
      <c r="GLY99" s="1242"/>
      <c r="GLZ99" s="1242"/>
      <c r="GMA99" s="1242"/>
      <c r="GMB99" s="1242"/>
      <c r="GMC99" s="1242"/>
      <c r="GMD99" s="1242"/>
      <c r="GME99" s="1242"/>
      <c r="GMF99" s="1242"/>
      <c r="GMG99" s="1242"/>
      <c r="GMH99" s="1242"/>
      <c r="GMI99" s="1242"/>
      <c r="GMJ99" s="1242"/>
      <c r="GMK99" s="1242"/>
      <c r="GML99" s="1242"/>
      <c r="GMM99" s="1242"/>
      <c r="GMN99" s="1242"/>
      <c r="GMO99" s="1242"/>
      <c r="GMP99" s="1242"/>
      <c r="GMQ99" s="1242"/>
      <c r="GMR99" s="1242"/>
      <c r="GMS99" s="1242"/>
      <c r="GMT99" s="1242"/>
      <c r="GMU99" s="1242"/>
      <c r="GMV99" s="1242"/>
      <c r="GMW99" s="1242"/>
      <c r="GMX99" s="1242"/>
      <c r="GMY99" s="1242"/>
      <c r="GMZ99" s="1242"/>
      <c r="GNA99" s="1242"/>
      <c r="GNB99" s="1242"/>
      <c r="GNC99" s="1242"/>
      <c r="GND99" s="1242"/>
      <c r="GNE99" s="1242"/>
      <c r="GNF99" s="1242"/>
      <c r="GNG99" s="1242"/>
      <c r="GNH99" s="1242"/>
      <c r="GNI99" s="1242"/>
      <c r="GNJ99" s="1242"/>
      <c r="GNK99" s="1242"/>
      <c r="GNL99" s="1242"/>
      <c r="GNM99" s="1242"/>
      <c r="GNN99" s="1242"/>
      <c r="GNO99" s="1242"/>
      <c r="GNP99" s="1242"/>
      <c r="GNQ99" s="1242"/>
      <c r="GNR99" s="1242"/>
      <c r="GNS99" s="1242"/>
      <c r="GNT99" s="1242"/>
      <c r="GNU99" s="1242"/>
      <c r="GNV99" s="1242"/>
      <c r="GNW99" s="1242"/>
      <c r="GNX99" s="1242"/>
      <c r="GNY99" s="1242"/>
      <c r="GNZ99" s="1242"/>
      <c r="GOA99" s="1242"/>
      <c r="GOB99" s="1242"/>
      <c r="GOC99" s="1242"/>
      <c r="GOD99" s="1242"/>
      <c r="GOE99" s="1242"/>
      <c r="GOF99" s="1242"/>
      <c r="GOG99" s="1242"/>
      <c r="GOH99" s="1242"/>
      <c r="GOI99" s="1242"/>
      <c r="GOJ99" s="1242"/>
      <c r="GOK99" s="1242"/>
      <c r="GOL99" s="1242"/>
      <c r="GOM99" s="1242"/>
      <c r="GON99" s="1242"/>
      <c r="GOO99" s="1242"/>
      <c r="GOP99" s="1242"/>
      <c r="GOQ99" s="1242"/>
      <c r="GOR99" s="1242"/>
      <c r="GOS99" s="1242"/>
      <c r="GOT99" s="1242"/>
      <c r="GOU99" s="1242"/>
      <c r="GOV99" s="1242"/>
      <c r="GOW99" s="1242"/>
      <c r="GOX99" s="1242"/>
      <c r="GOY99" s="1242"/>
      <c r="GOZ99" s="1242"/>
      <c r="GPA99" s="1242"/>
      <c r="GPB99" s="1242"/>
      <c r="GPC99" s="1242"/>
      <c r="GPD99" s="1242"/>
      <c r="GPE99" s="1242"/>
      <c r="GPF99" s="1242"/>
      <c r="GPG99" s="1242"/>
      <c r="GPH99" s="1242"/>
      <c r="GPI99" s="1242"/>
      <c r="GPJ99" s="1242"/>
      <c r="GPK99" s="1242"/>
      <c r="GPL99" s="1242"/>
      <c r="GPM99" s="1242"/>
      <c r="GPN99" s="1242"/>
      <c r="GPO99" s="1242"/>
      <c r="GPP99" s="1242"/>
      <c r="GPQ99" s="1242"/>
      <c r="GPR99" s="1242"/>
      <c r="GPS99" s="1242"/>
      <c r="GPT99" s="1242"/>
      <c r="GPU99" s="1242"/>
      <c r="GPV99" s="1242"/>
      <c r="GPW99" s="1242"/>
      <c r="GPX99" s="1242"/>
      <c r="GPY99" s="1242"/>
      <c r="GPZ99" s="1242"/>
      <c r="GQA99" s="1242"/>
      <c r="GQB99" s="1242"/>
      <c r="GQC99" s="1242"/>
      <c r="GQD99" s="1242"/>
      <c r="GQE99" s="1242"/>
      <c r="GQF99" s="1242"/>
      <c r="GQG99" s="1242"/>
      <c r="GQH99" s="1242"/>
      <c r="GQI99" s="1242"/>
      <c r="GQJ99" s="1242"/>
      <c r="GQK99" s="1242"/>
      <c r="GQL99" s="1242"/>
      <c r="GQM99" s="1242"/>
      <c r="GQN99" s="1242"/>
      <c r="GQO99" s="1242"/>
      <c r="GQP99" s="1242"/>
      <c r="GQQ99" s="1242"/>
      <c r="GQR99" s="1242"/>
      <c r="GQS99" s="1242"/>
      <c r="GQT99" s="1242"/>
      <c r="GQU99" s="1242"/>
      <c r="GQV99" s="1242"/>
      <c r="GQW99" s="1242"/>
      <c r="GQX99" s="1242"/>
      <c r="GQY99" s="1242"/>
      <c r="GQZ99" s="1242"/>
      <c r="GRA99" s="1242"/>
      <c r="GRB99" s="1242"/>
      <c r="GRC99" s="1242"/>
      <c r="GRD99" s="1242"/>
      <c r="GRE99" s="1242"/>
      <c r="GRF99" s="1242"/>
      <c r="GRG99" s="1242"/>
      <c r="GRH99" s="1242"/>
      <c r="GRI99" s="1242"/>
      <c r="GRJ99" s="1242"/>
      <c r="GRK99" s="1242"/>
      <c r="GRL99" s="1242"/>
      <c r="GRM99" s="1242"/>
      <c r="GRN99" s="1242"/>
      <c r="GRO99" s="1242"/>
      <c r="GRP99" s="1242"/>
      <c r="GRQ99" s="1242"/>
      <c r="GRR99" s="1242"/>
      <c r="GRS99" s="1242"/>
      <c r="GRT99" s="1242"/>
      <c r="GRU99" s="1242"/>
      <c r="GRV99" s="1242"/>
      <c r="GRW99" s="1242"/>
      <c r="GRX99" s="1242"/>
      <c r="GRY99" s="1242"/>
      <c r="GRZ99" s="1242"/>
      <c r="GSA99" s="1242"/>
      <c r="GSB99" s="1242"/>
      <c r="GSC99" s="1242"/>
      <c r="GSD99" s="1242"/>
      <c r="GSE99" s="1242"/>
      <c r="GSF99" s="1242"/>
      <c r="GSG99" s="1242"/>
      <c r="GSH99" s="1242"/>
      <c r="GSI99" s="1242"/>
      <c r="GSJ99" s="1242"/>
      <c r="GSK99" s="1242"/>
      <c r="GSL99" s="1242"/>
      <c r="GSM99" s="1242"/>
      <c r="GSN99" s="1242"/>
      <c r="GSO99" s="1242"/>
      <c r="GSP99" s="1242"/>
      <c r="GSQ99" s="1242"/>
      <c r="GSR99" s="1242"/>
      <c r="GSS99" s="1242"/>
      <c r="GST99" s="1242"/>
      <c r="GSU99" s="1242"/>
      <c r="GSV99" s="1242"/>
      <c r="GSW99" s="1242"/>
      <c r="GSX99" s="1242"/>
      <c r="GSY99" s="1242"/>
      <c r="GSZ99" s="1242"/>
      <c r="GTA99" s="1242"/>
      <c r="GTB99" s="1242"/>
      <c r="GTC99" s="1242"/>
      <c r="GTD99" s="1242"/>
      <c r="GTE99" s="1242"/>
      <c r="GTF99" s="1242"/>
      <c r="GTG99" s="1242"/>
      <c r="GTH99" s="1242"/>
      <c r="GTI99" s="1242"/>
      <c r="GTJ99" s="1242"/>
      <c r="GTK99" s="1242"/>
      <c r="GTL99" s="1242"/>
      <c r="GTM99" s="1242"/>
      <c r="GTN99" s="1242"/>
      <c r="GTO99" s="1242"/>
      <c r="GTP99" s="1242"/>
      <c r="GTQ99" s="1242"/>
      <c r="GTR99" s="1242"/>
      <c r="GTS99" s="1242"/>
      <c r="GTT99" s="1242"/>
      <c r="GTU99" s="1242"/>
      <c r="GTV99" s="1242"/>
      <c r="GTW99" s="1242"/>
      <c r="GTX99" s="1242"/>
      <c r="GTY99" s="1242"/>
      <c r="GTZ99" s="1242"/>
      <c r="GUA99" s="1242"/>
      <c r="GUB99" s="1242"/>
      <c r="GUC99" s="1242"/>
      <c r="GUD99" s="1242"/>
      <c r="GUE99" s="1242"/>
      <c r="GUF99" s="1242"/>
      <c r="GUG99" s="1242"/>
      <c r="GUH99" s="1242"/>
      <c r="GUI99" s="1242"/>
      <c r="GUJ99" s="1242"/>
      <c r="GUK99" s="1242"/>
      <c r="GUL99" s="1242"/>
      <c r="GUM99" s="1242"/>
      <c r="GUN99" s="1242"/>
      <c r="GUO99" s="1242"/>
      <c r="GUP99" s="1242"/>
      <c r="GUQ99" s="1242"/>
      <c r="GUR99" s="1242"/>
      <c r="GUS99" s="1242"/>
      <c r="GUT99" s="1242"/>
      <c r="GUU99" s="1242"/>
      <c r="GUV99" s="1242"/>
      <c r="GUW99" s="1242"/>
      <c r="GUX99" s="1242"/>
      <c r="GUY99" s="1242"/>
      <c r="GUZ99" s="1242"/>
      <c r="GVA99" s="1242"/>
      <c r="GVB99" s="1242"/>
      <c r="GVC99" s="1242"/>
      <c r="GVD99" s="1242"/>
      <c r="GVE99" s="1242"/>
      <c r="GVF99" s="1242"/>
      <c r="GVG99" s="1242"/>
      <c r="GVH99" s="1242"/>
      <c r="GVI99" s="1242"/>
      <c r="GVJ99" s="1242"/>
      <c r="GVK99" s="1242"/>
      <c r="GVL99" s="1242"/>
      <c r="GVM99" s="1242"/>
      <c r="GVN99" s="1242"/>
      <c r="GVO99" s="1242"/>
      <c r="GVP99" s="1242"/>
      <c r="GVQ99" s="1242"/>
      <c r="GVR99" s="1242"/>
      <c r="GVS99" s="1242"/>
      <c r="GVT99" s="1242"/>
      <c r="GVU99" s="1242"/>
      <c r="GVV99" s="1242"/>
      <c r="GVW99" s="1242"/>
      <c r="GVX99" s="1242"/>
      <c r="GVY99" s="1242"/>
      <c r="GVZ99" s="1242"/>
      <c r="GWA99" s="1242"/>
      <c r="GWB99" s="1242"/>
      <c r="GWC99" s="1242"/>
      <c r="GWD99" s="1242"/>
      <c r="GWE99" s="1242"/>
      <c r="GWF99" s="1242"/>
      <c r="GWG99" s="1242"/>
      <c r="GWH99" s="1242"/>
      <c r="GWI99" s="1242"/>
      <c r="GWJ99" s="1242"/>
      <c r="GWK99" s="1242"/>
      <c r="GWL99" s="1242"/>
      <c r="GWM99" s="1242"/>
      <c r="GWN99" s="1242"/>
      <c r="GWO99" s="1242"/>
      <c r="GWP99" s="1242"/>
      <c r="GWQ99" s="1242"/>
      <c r="GWR99" s="1242"/>
      <c r="GWS99" s="1242"/>
      <c r="GWT99" s="1242"/>
      <c r="GWU99" s="1242"/>
      <c r="GWV99" s="1242"/>
      <c r="GWW99" s="1242"/>
      <c r="GWX99" s="1242"/>
      <c r="GWY99" s="1242"/>
      <c r="GWZ99" s="1242"/>
      <c r="GXA99" s="1242"/>
      <c r="GXB99" s="1242"/>
      <c r="GXC99" s="1242"/>
      <c r="GXD99" s="1242"/>
      <c r="GXE99" s="1242"/>
      <c r="GXF99" s="1242"/>
      <c r="GXG99" s="1242"/>
      <c r="GXH99" s="1242"/>
      <c r="GXI99" s="1242"/>
      <c r="GXJ99" s="1242"/>
      <c r="GXK99" s="1242"/>
      <c r="GXL99" s="1242"/>
      <c r="GXM99" s="1242"/>
      <c r="GXN99" s="1242"/>
      <c r="GXO99" s="1242"/>
      <c r="GXP99" s="1242"/>
      <c r="GXQ99" s="1242"/>
      <c r="GXR99" s="1242"/>
      <c r="GXS99" s="1242"/>
      <c r="GXT99" s="1242"/>
      <c r="GXU99" s="1242"/>
      <c r="GXV99" s="1242"/>
      <c r="GXW99" s="1242"/>
      <c r="GXX99" s="1242"/>
      <c r="GXY99" s="1242"/>
      <c r="GXZ99" s="1242"/>
      <c r="GYA99" s="1242"/>
      <c r="GYB99" s="1242"/>
      <c r="GYC99" s="1242"/>
      <c r="GYD99" s="1242"/>
      <c r="GYE99" s="1242"/>
      <c r="GYF99" s="1242"/>
      <c r="GYG99" s="1242"/>
      <c r="GYH99" s="1242"/>
      <c r="GYI99" s="1242"/>
      <c r="GYJ99" s="1242"/>
      <c r="GYK99" s="1242"/>
      <c r="GYL99" s="1242"/>
      <c r="GYM99" s="1242"/>
      <c r="GYN99" s="1242"/>
      <c r="GYO99" s="1242"/>
      <c r="GYP99" s="1242"/>
      <c r="GYQ99" s="1242"/>
      <c r="GYR99" s="1242"/>
      <c r="GYS99" s="1242"/>
      <c r="GYT99" s="1242"/>
      <c r="GYU99" s="1242"/>
      <c r="GYV99" s="1242"/>
      <c r="GYW99" s="1242"/>
      <c r="GYX99" s="1242"/>
      <c r="GYY99" s="1242"/>
      <c r="GYZ99" s="1242"/>
      <c r="GZA99" s="1242"/>
      <c r="GZB99" s="1242"/>
      <c r="GZC99" s="1242"/>
      <c r="GZD99" s="1242"/>
      <c r="GZE99" s="1242"/>
      <c r="GZF99" s="1242"/>
      <c r="GZG99" s="1242"/>
      <c r="GZH99" s="1242"/>
      <c r="GZI99" s="1242"/>
      <c r="GZJ99" s="1242"/>
      <c r="GZK99" s="1242"/>
      <c r="GZL99" s="1242"/>
      <c r="GZM99" s="1242"/>
      <c r="GZN99" s="1242"/>
      <c r="GZO99" s="1242"/>
      <c r="GZP99" s="1242"/>
      <c r="GZQ99" s="1242"/>
      <c r="GZR99" s="1242"/>
      <c r="GZS99" s="1242"/>
      <c r="GZT99" s="1242"/>
      <c r="GZU99" s="1242"/>
      <c r="GZV99" s="1242"/>
      <c r="GZW99" s="1242"/>
      <c r="GZX99" s="1242"/>
      <c r="GZY99" s="1242"/>
      <c r="GZZ99" s="1242"/>
      <c r="HAA99" s="1242"/>
      <c r="HAB99" s="1242"/>
      <c r="HAC99" s="1242"/>
      <c r="HAD99" s="1242"/>
      <c r="HAE99" s="1242"/>
      <c r="HAF99" s="1242"/>
      <c r="HAG99" s="1242"/>
      <c r="HAH99" s="1242"/>
      <c r="HAI99" s="1242"/>
      <c r="HAJ99" s="1242"/>
      <c r="HAK99" s="1242"/>
      <c r="HAL99" s="1242"/>
      <c r="HAM99" s="1242"/>
      <c r="HAN99" s="1242"/>
      <c r="HAO99" s="1242"/>
      <c r="HAP99" s="1242"/>
      <c r="HAQ99" s="1242"/>
      <c r="HAR99" s="1242"/>
      <c r="HAS99" s="1242"/>
      <c r="HAT99" s="1242"/>
      <c r="HAU99" s="1242"/>
      <c r="HAV99" s="1242"/>
      <c r="HAW99" s="1242"/>
      <c r="HAX99" s="1242"/>
      <c r="HAY99" s="1242"/>
      <c r="HAZ99" s="1242"/>
      <c r="HBA99" s="1242"/>
      <c r="HBB99" s="1242"/>
      <c r="HBC99" s="1242"/>
      <c r="HBD99" s="1242"/>
      <c r="HBE99" s="1242"/>
      <c r="HBF99" s="1242"/>
      <c r="HBG99" s="1242"/>
      <c r="HBH99" s="1242"/>
      <c r="HBI99" s="1242"/>
      <c r="HBJ99" s="1242"/>
      <c r="HBK99" s="1242"/>
      <c r="HBL99" s="1242"/>
      <c r="HBM99" s="1242"/>
      <c r="HBN99" s="1242"/>
      <c r="HBO99" s="1242"/>
      <c r="HBP99" s="1242"/>
      <c r="HBQ99" s="1242"/>
      <c r="HBR99" s="1242"/>
      <c r="HBS99" s="1242"/>
      <c r="HBT99" s="1242"/>
      <c r="HBU99" s="1242"/>
      <c r="HBV99" s="1242"/>
      <c r="HBW99" s="1242"/>
      <c r="HBX99" s="1242"/>
      <c r="HBY99" s="1242"/>
      <c r="HBZ99" s="1242"/>
      <c r="HCA99" s="1242"/>
      <c r="HCB99" s="1242"/>
      <c r="HCC99" s="1242"/>
      <c r="HCD99" s="1242"/>
      <c r="HCE99" s="1242"/>
      <c r="HCF99" s="1242"/>
      <c r="HCG99" s="1242"/>
      <c r="HCH99" s="1242"/>
      <c r="HCI99" s="1242"/>
      <c r="HCJ99" s="1242"/>
      <c r="HCK99" s="1242"/>
      <c r="HCL99" s="1242"/>
      <c r="HCM99" s="1242"/>
      <c r="HCN99" s="1242"/>
      <c r="HCO99" s="1242"/>
      <c r="HCP99" s="1242"/>
      <c r="HCQ99" s="1242"/>
      <c r="HCR99" s="1242"/>
      <c r="HCS99" s="1242"/>
      <c r="HCT99" s="1242"/>
      <c r="HCU99" s="1242"/>
      <c r="HCV99" s="1242"/>
      <c r="HCW99" s="1242"/>
      <c r="HCX99" s="1242"/>
      <c r="HCY99" s="1242"/>
      <c r="HCZ99" s="1242"/>
      <c r="HDA99" s="1242"/>
      <c r="HDB99" s="1242"/>
      <c r="HDC99" s="1242"/>
      <c r="HDD99" s="1242"/>
      <c r="HDE99" s="1242"/>
      <c r="HDF99" s="1242"/>
      <c r="HDG99" s="1242"/>
      <c r="HDH99" s="1242"/>
      <c r="HDI99" s="1242"/>
      <c r="HDJ99" s="1242"/>
      <c r="HDK99" s="1242"/>
      <c r="HDL99" s="1242"/>
      <c r="HDM99" s="1242"/>
      <c r="HDN99" s="1242"/>
      <c r="HDO99" s="1242"/>
      <c r="HDP99" s="1242"/>
      <c r="HDQ99" s="1242"/>
      <c r="HDR99" s="1242"/>
      <c r="HDS99" s="1242"/>
      <c r="HDT99" s="1242"/>
      <c r="HDU99" s="1242"/>
      <c r="HDV99" s="1242"/>
      <c r="HDW99" s="1242"/>
      <c r="HDX99" s="1242"/>
      <c r="HDY99" s="1242"/>
      <c r="HDZ99" s="1242"/>
      <c r="HEA99" s="1242"/>
      <c r="HEB99" s="1242"/>
      <c r="HEC99" s="1242"/>
      <c r="HED99" s="1242"/>
      <c r="HEE99" s="1242"/>
      <c r="HEF99" s="1242"/>
      <c r="HEG99" s="1242"/>
      <c r="HEH99" s="1242"/>
      <c r="HEI99" s="1242"/>
      <c r="HEJ99" s="1242"/>
      <c r="HEK99" s="1242"/>
      <c r="HEL99" s="1242"/>
      <c r="HEM99" s="1242"/>
      <c r="HEN99" s="1242"/>
      <c r="HEO99" s="1242"/>
      <c r="HEP99" s="1242"/>
      <c r="HEQ99" s="1242"/>
      <c r="HER99" s="1242"/>
      <c r="HES99" s="1242"/>
      <c r="HET99" s="1242"/>
      <c r="HEU99" s="1242"/>
      <c r="HEV99" s="1242"/>
      <c r="HEW99" s="1242"/>
      <c r="HEX99" s="1242"/>
      <c r="HEY99" s="1242"/>
      <c r="HEZ99" s="1242"/>
      <c r="HFA99" s="1242"/>
      <c r="HFB99" s="1242"/>
      <c r="HFC99" s="1242"/>
      <c r="HFD99" s="1242"/>
      <c r="HFE99" s="1242"/>
      <c r="HFF99" s="1242"/>
      <c r="HFG99" s="1242"/>
      <c r="HFH99" s="1242"/>
      <c r="HFI99" s="1242"/>
      <c r="HFJ99" s="1242"/>
      <c r="HFK99" s="1242"/>
      <c r="HFL99" s="1242"/>
      <c r="HFM99" s="1242"/>
      <c r="HFN99" s="1242"/>
      <c r="HFO99" s="1242"/>
      <c r="HFP99" s="1242"/>
      <c r="HFQ99" s="1242"/>
      <c r="HFR99" s="1242"/>
      <c r="HFS99" s="1242"/>
      <c r="HFT99" s="1242"/>
      <c r="HFU99" s="1242"/>
      <c r="HFV99" s="1242"/>
      <c r="HFW99" s="1242"/>
      <c r="HFX99" s="1242"/>
      <c r="HFY99" s="1242"/>
      <c r="HFZ99" s="1242"/>
      <c r="HGA99" s="1242"/>
      <c r="HGB99" s="1242"/>
      <c r="HGC99" s="1242"/>
      <c r="HGD99" s="1242"/>
      <c r="HGE99" s="1242"/>
      <c r="HGF99" s="1242"/>
      <c r="HGG99" s="1242"/>
      <c r="HGH99" s="1242"/>
      <c r="HGI99" s="1242"/>
      <c r="HGJ99" s="1242"/>
      <c r="HGK99" s="1242"/>
      <c r="HGL99" s="1242"/>
      <c r="HGM99" s="1242"/>
      <c r="HGN99" s="1242"/>
      <c r="HGO99" s="1242"/>
      <c r="HGP99" s="1242"/>
      <c r="HGQ99" s="1242"/>
      <c r="HGR99" s="1242"/>
      <c r="HGS99" s="1242"/>
      <c r="HGT99" s="1242"/>
      <c r="HGU99" s="1242"/>
      <c r="HGV99" s="1242"/>
      <c r="HGW99" s="1242"/>
      <c r="HGX99" s="1242"/>
      <c r="HGY99" s="1242"/>
      <c r="HGZ99" s="1242"/>
      <c r="HHA99" s="1242"/>
      <c r="HHB99" s="1242"/>
      <c r="HHC99" s="1242"/>
      <c r="HHD99" s="1242"/>
      <c r="HHE99" s="1242"/>
      <c r="HHF99" s="1242"/>
      <c r="HHG99" s="1242"/>
      <c r="HHH99" s="1242"/>
      <c r="HHI99" s="1242"/>
      <c r="HHJ99" s="1242"/>
      <c r="HHK99" s="1242"/>
      <c r="HHL99" s="1242"/>
      <c r="HHM99" s="1242"/>
      <c r="HHN99" s="1242"/>
      <c r="HHO99" s="1242"/>
      <c r="HHP99" s="1242"/>
      <c r="HHQ99" s="1242"/>
      <c r="HHR99" s="1242"/>
      <c r="HHS99" s="1242"/>
      <c r="HHT99" s="1242"/>
      <c r="HHU99" s="1242"/>
      <c r="HHV99" s="1242"/>
      <c r="HHW99" s="1242"/>
      <c r="HHX99" s="1242"/>
      <c r="HHY99" s="1242"/>
      <c r="HHZ99" s="1242"/>
      <c r="HIA99" s="1242"/>
      <c r="HIB99" s="1242"/>
      <c r="HIC99" s="1242"/>
      <c r="HID99" s="1242"/>
      <c r="HIE99" s="1242"/>
      <c r="HIF99" s="1242"/>
      <c r="HIG99" s="1242"/>
      <c r="HIH99" s="1242"/>
      <c r="HII99" s="1242"/>
      <c r="HIJ99" s="1242"/>
      <c r="HIK99" s="1242"/>
      <c r="HIL99" s="1242"/>
      <c r="HIM99" s="1242"/>
      <c r="HIN99" s="1242"/>
      <c r="HIO99" s="1242"/>
      <c r="HIP99" s="1242"/>
      <c r="HIQ99" s="1242"/>
      <c r="HIR99" s="1242"/>
      <c r="HIS99" s="1242"/>
      <c r="HIT99" s="1242"/>
      <c r="HIU99" s="1242"/>
      <c r="HIV99" s="1242"/>
      <c r="HIW99" s="1242"/>
      <c r="HIX99" s="1242"/>
      <c r="HIY99" s="1242"/>
      <c r="HIZ99" s="1242"/>
      <c r="HJA99" s="1242"/>
      <c r="HJB99" s="1242"/>
      <c r="HJC99" s="1242"/>
      <c r="HJD99" s="1242"/>
      <c r="HJE99" s="1242"/>
      <c r="HJF99" s="1242"/>
      <c r="HJG99" s="1242"/>
      <c r="HJH99" s="1242"/>
      <c r="HJI99" s="1242"/>
      <c r="HJJ99" s="1242"/>
      <c r="HJK99" s="1242"/>
      <c r="HJL99" s="1242"/>
      <c r="HJM99" s="1242"/>
      <c r="HJN99" s="1242"/>
      <c r="HJO99" s="1242"/>
      <c r="HJP99" s="1242"/>
      <c r="HJQ99" s="1242"/>
      <c r="HJR99" s="1242"/>
      <c r="HJS99" s="1242"/>
      <c r="HJT99" s="1242"/>
      <c r="HJU99" s="1242"/>
      <c r="HJV99" s="1242"/>
      <c r="HJW99" s="1242"/>
      <c r="HJX99" s="1242"/>
      <c r="HJY99" s="1242"/>
      <c r="HJZ99" s="1242"/>
      <c r="HKA99" s="1242"/>
      <c r="HKB99" s="1242"/>
      <c r="HKC99" s="1242"/>
      <c r="HKD99" s="1242"/>
      <c r="HKE99" s="1242"/>
      <c r="HKF99" s="1242"/>
      <c r="HKG99" s="1242"/>
      <c r="HKH99" s="1242"/>
      <c r="HKI99" s="1242"/>
      <c r="HKJ99" s="1242"/>
      <c r="HKK99" s="1242"/>
      <c r="HKL99" s="1242"/>
      <c r="HKM99" s="1242"/>
      <c r="HKN99" s="1242"/>
      <c r="HKO99" s="1242"/>
      <c r="HKP99" s="1242"/>
      <c r="HKQ99" s="1242"/>
      <c r="HKR99" s="1242"/>
      <c r="HKS99" s="1242"/>
      <c r="HKT99" s="1242"/>
      <c r="HKU99" s="1242"/>
      <c r="HKV99" s="1242"/>
      <c r="HKW99" s="1242"/>
      <c r="HKX99" s="1242"/>
      <c r="HKY99" s="1242"/>
      <c r="HKZ99" s="1242"/>
      <c r="HLA99" s="1242"/>
      <c r="HLB99" s="1242"/>
      <c r="HLC99" s="1242"/>
      <c r="HLD99" s="1242"/>
      <c r="HLE99" s="1242"/>
      <c r="HLF99" s="1242"/>
      <c r="HLG99" s="1242"/>
      <c r="HLH99" s="1242"/>
      <c r="HLI99" s="1242"/>
      <c r="HLJ99" s="1242"/>
      <c r="HLK99" s="1242"/>
      <c r="HLL99" s="1242"/>
      <c r="HLM99" s="1242"/>
      <c r="HLN99" s="1242"/>
      <c r="HLO99" s="1242"/>
      <c r="HLP99" s="1242"/>
      <c r="HLQ99" s="1242"/>
      <c r="HLR99" s="1242"/>
      <c r="HLS99" s="1242"/>
      <c r="HLT99" s="1242"/>
      <c r="HLU99" s="1242"/>
      <c r="HLV99" s="1242"/>
      <c r="HLW99" s="1242"/>
      <c r="HLX99" s="1242"/>
      <c r="HLY99" s="1242"/>
      <c r="HLZ99" s="1242"/>
      <c r="HMA99" s="1242"/>
      <c r="HMB99" s="1242"/>
      <c r="HMC99" s="1242"/>
      <c r="HMD99" s="1242"/>
      <c r="HME99" s="1242"/>
      <c r="HMF99" s="1242"/>
      <c r="HMG99" s="1242"/>
      <c r="HMH99" s="1242"/>
      <c r="HMI99" s="1242"/>
      <c r="HMJ99" s="1242"/>
      <c r="HMK99" s="1242"/>
      <c r="HML99" s="1242"/>
      <c r="HMM99" s="1242"/>
      <c r="HMN99" s="1242"/>
      <c r="HMO99" s="1242"/>
      <c r="HMP99" s="1242"/>
      <c r="HMQ99" s="1242"/>
      <c r="HMR99" s="1242"/>
      <c r="HMS99" s="1242"/>
      <c r="HMT99" s="1242"/>
      <c r="HMU99" s="1242"/>
      <c r="HMV99" s="1242"/>
      <c r="HMW99" s="1242"/>
      <c r="HMX99" s="1242"/>
      <c r="HMY99" s="1242"/>
      <c r="HMZ99" s="1242"/>
      <c r="HNA99" s="1242"/>
      <c r="HNB99" s="1242"/>
      <c r="HNC99" s="1242"/>
      <c r="HND99" s="1242"/>
      <c r="HNE99" s="1242"/>
      <c r="HNF99" s="1242"/>
      <c r="HNG99" s="1242"/>
      <c r="HNH99" s="1242"/>
      <c r="HNI99" s="1242"/>
      <c r="HNJ99" s="1242"/>
      <c r="HNK99" s="1242"/>
      <c r="HNL99" s="1242"/>
      <c r="HNM99" s="1242"/>
      <c r="HNN99" s="1242"/>
      <c r="HNO99" s="1242"/>
      <c r="HNP99" s="1242"/>
      <c r="HNQ99" s="1242"/>
      <c r="HNR99" s="1242"/>
      <c r="HNS99" s="1242"/>
      <c r="HNT99" s="1242"/>
      <c r="HNU99" s="1242"/>
      <c r="HNV99" s="1242"/>
      <c r="HNW99" s="1242"/>
      <c r="HNX99" s="1242"/>
      <c r="HNY99" s="1242"/>
      <c r="HNZ99" s="1242"/>
      <c r="HOA99" s="1242"/>
      <c r="HOB99" s="1242"/>
      <c r="HOC99" s="1242"/>
      <c r="HOD99" s="1242"/>
      <c r="HOE99" s="1242"/>
      <c r="HOF99" s="1242"/>
      <c r="HOG99" s="1242"/>
      <c r="HOH99" s="1242"/>
      <c r="HOI99" s="1242"/>
      <c r="HOJ99" s="1242"/>
      <c r="HOK99" s="1242"/>
      <c r="HOL99" s="1242"/>
      <c r="HOM99" s="1242"/>
      <c r="HON99" s="1242"/>
      <c r="HOO99" s="1242"/>
      <c r="HOP99" s="1242"/>
      <c r="HOQ99" s="1242"/>
      <c r="HOR99" s="1242"/>
      <c r="HOS99" s="1242"/>
      <c r="HOT99" s="1242"/>
      <c r="HOU99" s="1242"/>
      <c r="HOV99" s="1242"/>
      <c r="HOW99" s="1242"/>
      <c r="HOX99" s="1242"/>
      <c r="HOY99" s="1242"/>
      <c r="HOZ99" s="1242"/>
      <c r="HPA99" s="1242"/>
      <c r="HPB99" s="1242"/>
      <c r="HPC99" s="1242"/>
      <c r="HPD99" s="1242"/>
      <c r="HPE99" s="1242"/>
      <c r="HPF99" s="1242"/>
      <c r="HPG99" s="1242"/>
      <c r="HPH99" s="1242"/>
      <c r="HPI99" s="1242"/>
      <c r="HPJ99" s="1242"/>
      <c r="HPK99" s="1242"/>
      <c r="HPL99" s="1242"/>
      <c r="HPM99" s="1242"/>
      <c r="HPN99" s="1242"/>
      <c r="HPO99" s="1242"/>
      <c r="HPP99" s="1242"/>
      <c r="HPQ99" s="1242"/>
      <c r="HPR99" s="1242"/>
      <c r="HPS99" s="1242"/>
      <c r="HPT99" s="1242"/>
      <c r="HPU99" s="1242"/>
      <c r="HPV99" s="1242"/>
      <c r="HPW99" s="1242"/>
      <c r="HPX99" s="1242"/>
      <c r="HPY99" s="1242"/>
      <c r="HPZ99" s="1242"/>
      <c r="HQA99" s="1242"/>
      <c r="HQB99" s="1242"/>
      <c r="HQC99" s="1242"/>
      <c r="HQD99" s="1242"/>
      <c r="HQE99" s="1242"/>
      <c r="HQF99" s="1242"/>
      <c r="HQG99" s="1242"/>
      <c r="HQH99" s="1242"/>
      <c r="HQI99" s="1242"/>
      <c r="HQJ99" s="1242"/>
      <c r="HQK99" s="1242"/>
      <c r="HQL99" s="1242"/>
      <c r="HQM99" s="1242"/>
      <c r="HQN99" s="1242"/>
      <c r="HQO99" s="1242"/>
      <c r="HQP99" s="1242"/>
      <c r="HQQ99" s="1242"/>
      <c r="HQR99" s="1242"/>
      <c r="HQS99" s="1242"/>
      <c r="HQT99" s="1242"/>
      <c r="HQU99" s="1242"/>
      <c r="HQV99" s="1242"/>
      <c r="HQW99" s="1242"/>
      <c r="HQX99" s="1242"/>
      <c r="HQY99" s="1242"/>
      <c r="HQZ99" s="1242"/>
      <c r="HRA99" s="1242"/>
      <c r="HRB99" s="1242"/>
      <c r="HRC99" s="1242"/>
      <c r="HRD99" s="1242"/>
      <c r="HRE99" s="1242"/>
      <c r="HRF99" s="1242"/>
      <c r="HRG99" s="1242"/>
      <c r="HRH99" s="1242"/>
      <c r="HRI99" s="1242"/>
      <c r="HRJ99" s="1242"/>
      <c r="HRK99" s="1242"/>
      <c r="HRL99" s="1242"/>
      <c r="HRM99" s="1242"/>
      <c r="HRN99" s="1242"/>
      <c r="HRO99" s="1242"/>
      <c r="HRP99" s="1242"/>
      <c r="HRQ99" s="1242"/>
      <c r="HRR99" s="1242"/>
      <c r="HRS99" s="1242"/>
      <c r="HRT99" s="1242"/>
      <c r="HRU99" s="1242"/>
      <c r="HRV99" s="1242"/>
      <c r="HRW99" s="1242"/>
      <c r="HRX99" s="1242"/>
      <c r="HRY99" s="1242"/>
      <c r="HRZ99" s="1242"/>
      <c r="HSA99" s="1242"/>
      <c r="HSB99" s="1242"/>
      <c r="HSC99" s="1242"/>
      <c r="HSD99" s="1242"/>
      <c r="HSE99" s="1242"/>
      <c r="HSF99" s="1242"/>
      <c r="HSG99" s="1242"/>
      <c r="HSH99" s="1242"/>
      <c r="HSI99" s="1242"/>
      <c r="HSJ99" s="1242"/>
      <c r="HSK99" s="1242"/>
      <c r="HSL99" s="1242"/>
      <c r="HSM99" s="1242"/>
      <c r="HSN99" s="1242"/>
      <c r="HSO99" s="1242"/>
      <c r="HSP99" s="1242"/>
      <c r="HSQ99" s="1242"/>
      <c r="HSR99" s="1242"/>
      <c r="HSS99" s="1242"/>
      <c r="HST99" s="1242"/>
      <c r="HSU99" s="1242"/>
      <c r="HSV99" s="1242"/>
      <c r="HSW99" s="1242"/>
      <c r="HSX99" s="1242"/>
      <c r="HSY99" s="1242"/>
      <c r="HSZ99" s="1242"/>
      <c r="HTA99" s="1242"/>
      <c r="HTB99" s="1242"/>
      <c r="HTC99" s="1242"/>
      <c r="HTD99" s="1242"/>
      <c r="HTE99" s="1242"/>
      <c r="HTF99" s="1242"/>
      <c r="HTG99" s="1242"/>
      <c r="HTH99" s="1242"/>
      <c r="HTI99" s="1242"/>
      <c r="HTJ99" s="1242"/>
      <c r="HTK99" s="1242"/>
      <c r="HTL99" s="1242"/>
      <c r="HTM99" s="1242"/>
      <c r="HTN99" s="1242"/>
      <c r="HTO99" s="1242"/>
      <c r="HTP99" s="1242"/>
      <c r="HTQ99" s="1242"/>
      <c r="HTR99" s="1242"/>
      <c r="HTS99" s="1242"/>
      <c r="HTT99" s="1242"/>
      <c r="HTU99" s="1242"/>
      <c r="HTV99" s="1242"/>
      <c r="HTW99" s="1242"/>
      <c r="HTX99" s="1242"/>
      <c r="HTY99" s="1242"/>
      <c r="HTZ99" s="1242"/>
      <c r="HUA99" s="1242"/>
      <c r="HUB99" s="1242"/>
      <c r="HUC99" s="1242"/>
      <c r="HUD99" s="1242"/>
      <c r="HUE99" s="1242"/>
      <c r="HUF99" s="1242"/>
      <c r="HUG99" s="1242"/>
      <c r="HUH99" s="1242"/>
      <c r="HUI99" s="1242"/>
      <c r="HUJ99" s="1242"/>
      <c r="HUK99" s="1242"/>
      <c r="HUL99" s="1242"/>
      <c r="HUM99" s="1242"/>
      <c r="HUN99" s="1242"/>
      <c r="HUO99" s="1242"/>
      <c r="HUP99" s="1242"/>
      <c r="HUQ99" s="1242"/>
      <c r="HUR99" s="1242"/>
      <c r="HUS99" s="1242"/>
      <c r="HUT99" s="1242"/>
      <c r="HUU99" s="1242"/>
      <c r="HUV99" s="1242"/>
      <c r="HUW99" s="1242"/>
      <c r="HUX99" s="1242"/>
      <c r="HUY99" s="1242"/>
      <c r="HUZ99" s="1242"/>
      <c r="HVA99" s="1242"/>
      <c r="HVB99" s="1242"/>
      <c r="HVC99" s="1242"/>
      <c r="HVD99" s="1242"/>
      <c r="HVE99" s="1242"/>
      <c r="HVF99" s="1242"/>
      <c r="HVG99" s="1242"/>
      <c r="HVH99" s="1242"/>
      <c r="HVI99" s="1242"/>
      <c r="HVJ99" s="1242"/>
      <c r="HVK99" s="1242"/>
      <c r="HVL99" s="1242"/>
      <c r="HVM99" s="1242"/>
      <c r="HVN99" s="1242"/>
      <c r="HVO99" s="1242"/>
      <c r="HVP99" s="1242"/>
      <c r="HVQ99" s="1242"/>
      <c r="HVR99" s="1242"/>
      <c r="HVS99" s="1242"/>
      <c r="HVT99" s="1242"/>
      <c r="HVU99" s="1242"/>
      <c r="HVV99" s="1242"/>
      <c r="HVW99" s="1242"/>
      <c r="HVX99" s="1242"/>
      <c r="HVY99" s="1242"/>
      <c r="HVZ99" s="1242"/>
      <c r="HWA99" s="1242"/>
      <c r="HWB99" s="1242"/>
      <c r="HWC99" s="1242"/>
      <c r="HWD99" s="1242"/>
      <c r="HWE99" s="1242"/>
      <c r="HWF99" s="1242"/>
      <c r="HWG99" s="1242"/>
      <c r="HWH99" s="1242"/>
      <c r="HWI99" s="1242"/>
      <c r="HWJ99" s="1242"/>
      <c r="HWK99" s="1242"/>
      <c r="HWL99" s="1242"/>
      <c r="HWM99" s="1242"/>
      <c r="HWN99" s="1242"/>
      <c r="HWO99" s="1242"/>
      <c r="HWP99" s="1242"/>
      <c r="HWQ99" s="1242"/>
      <c r="HWR99" s="1242"/>
      <c r="HWS99" s="1242"/>
      <c r="HWT99" s="1242"/>
      <c r="HWU99" s="1242"/>
      <c r="HWV99" s="1242"/>
      <c r="HWW99" s="1242"/>
      <c r="HWX99" s="1242"/>
      <c r="HWY99" s="1242"/>
      <c r="HWZ99" s="1242"/>
      <c r="HXA99" s="1242"/>
      <c r="HXB99" s="1242"/>
      <c r="HXC99" s="1242"/>
      <c r="HXD99" s="1242"/>
      <c r="HXE99" s="1242"/>
      <c r="HXF99" s="1242"/>
      <c r="HXG99" s="1242"/>
      <c r="HXH99" s="1242"/>
      <c r="HXI99" s="1242"/>
      <c r="HXJ99" s="1242"/>
      <c r="HXK99" s="1242"/>
      <c r="HXL99" s="1242"/>
      <c r="HXM99" s="1242"/>
      <c r="HXN99" s="1242"/>
      <c r="HXO99" s="1242"/>
      <c r="HXP99" s="1242"/>
      <c r="HXQ99" s="1242"/>
      <c r="HXR99" s="1242"/>
      <c r="HXS99" s="1242"/>
      <c r="HXT99" s="1242"/>
      <c r="HXU99" s="1242"/>
      <c r="HXV99" s="1242"/>
      <c r="HXW99" s="1242"/>
      <c r="HXX99" s="1242"/>
      <c r="HXY99" s="1242"/>
      <c r="HXZ99" s="1242"/>
      <c r="HYA99" s="1242"/>
      <c r="HYB99" s="1242"/>
      <c r="HYC99" s="1242"/>
      <c r="HYD99" s="1242"/>
      <c r="HYE99" s="1242"/>
      <c r="HYF99" s="1242"/>
      <c r="HYG99" s="1242"/>
      <c r="HYH99" s="1242"/>
      <c r="HYI99" s="1242"/>
      <c r="HYJ99" s="1242"/>
      <c r="HYK99" s="1242"/>
      <c r="HYL99" s="1242"/>
      <c r="HYM99" s="1242"/>
      <c r="HYN99" s="1242"/>
      <c r="HYO99" s="1242"/>
      <c r="HYP99" s="1242"/>
      <c r="HYQ99" s="1242"/>
      <c r="HYR99" s="1242"/>
      <c r="HYS99" s="1242"/>
      <c r="HYT99" s="1242"/>
      <c r="HYU99" s="1242"/>
      <c r="HYV99" s="1242"/>
      <c r="HYW99" s="1242"/>
      <c r="HYX99" s="1242"/>
      <c r="HYY99" s="1242"/>
      <c r="HYZ99" s="1242"/>
      <c r="HZA99" s="1242"/>
      <c r="HZB99" s="1242"/>
      <c r="HZC99" s="1242"/>
      <c r="HZD99" s="1242"/>
      <c r="HZE99" s="1242"/>
      <c r="HZF99" s="1242"/>
      <c r="HZG99" s="1242"/>
      <c r="HZH99" s="1242"/>
      <c r="HZI99" s="1242"/>
      <c r="HZJ99" s="1242"/>
      <c r="HZK99" s="1242"/>
      <c r="HZL99" s="1242"/>
      <c r="HZM99" s="1242"/>
      <c r="HZN99" s="1242"/>
      <c r="HZO99" s="1242"/>
      <c r="HZP99" s="1242"/>
      <c r="HZQ99" s="1242"/>
      <c r="HZR99" s="1242"/>
      <c r="HZS99" s="1242"/>
      <c r="HZT99" s="1242"/>
      <c r="HZU99" s="1242"/>
      <c r="HZV99" s="1242"/>
      <c r="HZW99" s="1242"/>
      <c r="HZX99" s="1242"/>
      <c r="HZY99" s="1242"/>
      <c r="HZZ99" s="1242"/>
      <c r="IAA99" s="1242"/>
      <c r="IAB99" s="1242"/>
      <c r="IAC99" s="1242"/>
      <c r="IAD99" s="1242"/>
      <c r="IAE99" s="1242"/>
      <c r="IAF99" s="1242"/>
      <c r="IAG99" s="1242"/>
      <c r="IAH99" s="1242"/>
      <c r="IAI99" s="1242"/>
      <c r="IAJ99" s="1242"/>
      <c r="IAK99" s="1242"/>
      <c r="IAL99" s="1242"/>
      <c r="IAM99" s="1242"/>
      <c r="IAN99" s="1242"/>
      <c r="IAO99" s="1242"/>
      <c r="IAP99" s="1242"/>
      <c r="IAQ99" s="1242"/>
      <c r="IAR99" s="1242"/>
      <c r="IAS99" s="1242"/>
      <c r="IAT99" s="1242"/>
      <c r="IAU99" s="1242"/>
      <c r="IAV99" s="1242"/>
      <c r="IAW99" s="1242"/>
      <c r="IAX99" s="1242"/>
      <c r="IAY99" s="1242"/>
      <c r="IAZ99" s="1242"/>
      <c r="IBA99" s="1242"/>
      <c r="IBB99" s="1242"/>
      <c r="IBC99" s="1242"/>
      <c r="IBD99" s="1242"/>
      <c r="IBE99" s="1242"/>
      <c r="IBF99" s="1242"/>
      <c r="IBG99" s="1242"/>
      <c r="IBH99" s="1242"/>
      <c r="IBI99" s="1242"/>
      <c r="IBJ99" s="1242"/>
      <c r="IBK99" s="1242"/>
      <c r="IBL99" s="1242"/>
      <c r="IBM99" s="1242"/>
      <c r="IBN99" s="1242"/>
      <c r="IBO99" s="1242"/>
      <c r="IBP99" s="1242"/>
      <c r="IBQ99" s="1242"/>
      <c r="IBR99" s="1242"/>
      <c r="IBS99" s="1242"/>
      <c r="IBT99" s="1242"/>
      <c r="IBU99" s="1242"/>
      <c r="IBV99" s="1242"/>
      <c r="IBW99" s="1242"/>
      <c r="IBX99" s="1242"/>
      <c r="IBY99" s="1242"/>
      <c r="IBZ99" s="1242"/>
      <c r="ICA99" s="1242"/>
      <c r="ICB99" s="1242"/>
      <c r="ICC99" s="1242"/>
      <c r="ICD99" s="1242"/>
      <c r="ICE99" s="1242"/>
      <c r="ICF99" s="1242"/>
      <c r="ICG99" s="1242"/>
      <c r="ICH99" s="1242"/>
      <c r="ICI99" s="1242"/>
      <c r="ICJ99" s="1242"/>
      <c r="ICK99" s="1242"/>
      <c r="ICL99" s="1242"/>
      <c r="ICM99" s="1242"/>
      <c r="ICN99" s="1242"/>
      <c r="ICO99" s="1242"/>
      <c r="ICP99" s="1242"/>
      <c r="ICQ99" s="1242"/>
      <c r="ICR99" s="1242"/>
      <c r="ICS99" s="1242"/>
      <c r="ICT99" s="1242"/>
      <c r="ICU99" s="1242"/>
      <c r="ICV99" s="1242"/>
      <c r="ICW99" s="1242"/>
      <c r="ICX99" s="1242"/>
      <c r="ICY99" s="1242"/>
      <c r="ICZ99" s="1242"/>
      <c r="IDA99" s="1242"/>
      <c r="IDB99" s="1242"/>
      <c r="IDC99" s="1242"/>
      <c r="IDD99" s="1242"/>
      <c r="IDE99" s="1242"/>
      <c r="IDF99" s="1242"/>
      <c r="IDG99" s="1242"/>
      <c r="IDH99" s="1242"/>
      <c r="IDI99" s="1242"/>
      <c r="IDJ99" s="1242"/>
      <c r="IDK99" s="1242"/>
      <c r="IDL99" s="1242"/>
      <c r="IDM99" s="1242"/>
      <c r="IDN99" s="1242"/>
      <c r="IDO99" s="1242"/>
      <c r="IDP99" s="1242"/>
      <c r="IDQ99" s="1242"/>
      <c r="IDR99" s="1242"/>
      <c r="IDS99" s="1242"/>
      <c r="IDT99" s="1242"/>
      <c r="IDU99" s="1242"/>
      <c r="IDV99" s="1242"/>
      <c r="IDW99" s="1242"/>
      <c r="IDX99" s="1242"/>
      <c r="IDY99" s="1242"/>
      <c r="IDZ99" s="1242"/>
      <c r="IEA99" s="1242"/>
      <c r="IEB99" s="1242"/>
      <c r="IEC99" s="1242"/>
      <c r="IED99" s="1242"/>
      <c r="IEE99" s="1242"/>
      <c r="IEF99" s="1242"/>
      <c r="IEG99" s="1242"/>
      <c r="IEH99" s="1242"/>
      <c r="IEI99" s="1242"/>
      <c r="IEJ99" s="1242"/>
      <c r="IEK99" s="1242"/>
      <c r="IEL99" s="1242"/>
      <c r="IEM99" s="1242"/>
      <c r="IEN99" s="1242"/>
      <c r="IEO99" s="1242"/>
      <c r="IEP99" s="1242"/>
      <c r="IEQ99" s="1242"/>
      <c r="IER99" s="1242"/>
      <c r="IES99" s="1242"/>
      <c r="IET99" s="1242"/>
      <c r="IEU99" s="1242"/>
      <c r="IEV99" s="1242"/>
      <c r="IEW99" s="1242"/>
      <c r="IEX99" s="1242"/>
      <c r="IEY99" s="1242"/>
      <c r="IEZ99" s="1242"/>
      <c r="IFA99" s="1242"/>
      <c r="IFB99" s="1242"/>
      <c r="IFC99" s="1242"/>
      <c r="IFD99" s="1242"/>
      <c r="IFE99" s="1242"/>
      <c r="IFF99" s="1242"/>
      <c r="IFG99" s="1242"/>
      <c r="IFH99" s="1242"/>
      <c r="IFI99" s="1242"/>
      <c r="IFJ99" s="1242"/>
      <c r="IFK99" s="1242"/>
      <c r="IFL99" s="1242"/>
      <c r="IFM99" s="1242"/>
      <c r="IFN99" s="1242"/>
      <c r="IFO99" s="1242"/>
      <c r="IFP99" s="1242"/>
      <c r="IFQ99" s="1242"/>
      <c r="IFR99" s="1242"/>
      <c r="IFS99" s="1242"/>
      <c r="IFT99" s="1242"/>
      <c r="IFU99" s="1242"/>
      <c r="IFV99" s="1242"/>
      <c r="IFW99" s="1242"/>
      <c r="IFX99" s="1242"/>
      <c r="IFY99" s="1242"/>
      <c r="IFZ99" s="1242"/>
      <c r="IGA99" s="1242"/>
      <c r="IGB99" s="1242"/>
      <c r="IGC99" s="1242"/>
      <c r="IGD99" s="1242"/>
      <c r="IGE99" s="1242"/>
      <c r="IGF99" s="1242"/>
      <c r="IGG99" s="1242"/>
      <c r="IGH99" s="1242"/>
      <c r="IGI99" s="1242"/>
      <c r="IGJ99" s="1242"/>
      <c r="IGK99" s="1242"/>
      <c r="IGL99" s="1242"/>
      <c r="IGM99" s="1242"/>
      <c r="IGN99" s="1242"/>
      <c r="IGO99" s="1242"/>
      <c r="IGP99" s="1242"/>
      <c r="IGQ99" s="1242"/>
      <c r="IGR99" s="1242"/>
      <c r="IGS99" s="1242"/>
      <c r="IGT99" s="1242"/>
      <c r="IGU99" s="1242"/>
      <c r="IGV99" s="1242"/>
      <c r="IGW99" s="1242"/>
      <c r="IGX99" s="1242"/>
      <c r="IGY99" s="1242"/>
      <c r="IGZ99" s="1242"/>
      <c r="IHA99" s="1242"/>
      <c r="IHB99" s="1242"/>
      <c r="IHC99" s="1242"/>
      <c r="IHD99" s="1242"/>
      <c r="IHE99" s="1242"/>
      <c r="IHF99" s="1242"/>
      <c r="IHG99" s="1242"/>
      <c r="IHH99" s="1242"/>
      <c r="IHI99" s="1242"/>
      <c r="IHJ99" s="1242"/>
      <c r="IHK99" s="1242"/>
      <c r="IHL99" s="1242"/>
      <c r="IHM99" s="1242"/>
      <c r="IHN99" s="1242"/>
      <c r="IHO99" s="1242"/>
      <c r="IHP99" s="1242"/>
      <c r="IHQ99" s="1242"/>
      <c r="IHR99" s="1242"/>
      <c r="IHS99" s="1242"/>
      <c r="IHT99" s="1242"/>
      <c r="IHU99" s="1242"/>
      <c r="IHV99" s="1242"/>
      <c r="IHW99" s="1242"/>
      <c r="IHX99" s="1242"/>
      <c r="IHY99" s="1242"/>
      <c r="IHZ99" s="1242"/>
      <c r="IIA99" s="1242"/>
      <c r="IIB99" s="1242"/>
      <c r="IIC99" s="1242"/>
      <c r="IID99" s="1242"/>
      <c r="IIE99" s="1242"/>
      <c r="IIF99" s="1242"/>
      <c r="IIG99" s="1242"/>
      <c r="IIH99" s="1242"/>
      <c r="III99" s="1242"/>
      <c r="IIJ99" s="1242"/>
      <c r="IIK99" s="1242"/>
      <c r="IIL99" s="1242"/>
      <c r="IIM99" s="1242"/>
      <c r="IIN99" s="1242"/>
      <c r="IIO99" s="1242"/>
      <c r="IIP99" s="1242"/>
      <c r="IIQ99" s="1242"/>
      <c r="IIR99" s="1242"/>
      <c r="IIS99" s="1242"/>
      <c r="IIT99" s="1242"/>
      <c r="IIU99" s="1242"/>
      <c r="IIV99" s="1242"/>
      <c r="IIW99" s="1242"/>
      <c r="IIX99" s="1242"/>
      <c r="IIY99" s="1242"/>
      <c r="IIZ99" s="1242"/>
      <c r="IJA99" s="1242"/>
      <c r="IJB99" s="1242"/>
      <c r="IJC99" s="1242"/>
      <c r="IJD99" s="1242"/>
      <c r="IJE99" s="1242"/>
      <c r="IJF99" s="1242"/>
      <c r="IJG99" s="1242"/>
      <c r="IJH99" s="1242"/>
      <c r="IJI99" s="1242"/>
      <c r="IJJ99" s="1242"/>
      <c r="IJK99" s="1242"/>
      <c r="IJL99" s="1242"/>
      <c r="IJM99" s="1242"/>
      <c r="IJN99" s="1242"/>
      <c r="IJO99" s="1242"/>
      <c r="IJP99" s="1242"/>
      <c r="IJQ99" s="1242"/>
      <c r="IJR99" s="1242"/>
      <c r="IJS99" s="1242"/>
      <c r="IJT99" s="1242"/>
      <c r="IJU99" s="1242"/>
      <c r="IJV99" s="1242"/>
      <c r="IJW99" s="1242"/>
      <c r="IJX99" s="1242"/>
      <c r="IJY99" s="1242"/>
      <c r="IJZ99" s="1242"/>
      <c r="IKA99" s="1242"/>
      <c r="IKB99" s="1242"/>
      <c r="IKC99" s="1242"/>
      <c r="IKD99" s="1242"/>
      <c r="IKE99" s="1242"/>
      <c r="IKF99" s="1242"/>
      <c r="IKG99" s="1242"/>
      <c r="IKH99" s="1242"/>
      <c r="IKI99" s="1242"/>
      <c r="IKJ99" s="1242"/>
      <c r="IKK99" s="1242"/>
      <c r="IKL99" s="1242"/>
      <c r="IKM99" s="1242"/>
      <c r="IKN99" s="1242"/>
      <c r="IKO99" s="1242"/>
      <c r="IKP99" s="1242"/>
      <c r="IKQ99" s="1242"/>
      <c r="IKR99" s="1242"/>
      <c r="IKS99" s="1242"/>
      <c r="IKT99" s="1242"/>
      <c r="IKU99" s="1242"/>
      <c r="IKV99" s="1242"/>
      <c r="IKW99" s="1242"/>
      <c r="IKX99" s="1242"/>
      <c r="IKY99" s="1242"/>
      <c r="IKZ99" s="1242"/>
      <c r="ILA99" s="1242"/>
      <c r="ILB99" s="1242"/>
      <c r="ILC99" s="1242"/>
      <c r="ILD99" s="1242"/>
      <c r="ILE99" s="1242"/>
      <c r="ILF99" s="1242"/>
      <c r="ILG99" s="1242"/>
      <c r="ILH99" s="1242"/>
      <c r="ILI99" s="1242"/>
      <c r="ILJ99" s="1242"/>
      <c r="ILK99" s="1242"/>
      <c r="ILL99" s="1242"/>
      <c r="ILM99" s="1242"/>
      <c r="ILN99" s="1242"/>
      <c r="ILO99" s="1242"/>
      <c r="ILP99" s="1242"/>
      <c r="ILQ99" s="1242"/>
      <c r="ILR99" s="1242"/>
      <c r="ILS99" s="1242"/>
      <c r="ILT99" s="1242"/>
      <c r="ILU99" s="1242"/>
      <c r="ILV99" s="1242"/>
      <c r="ILW99" s="1242"/>
      <c r="ILX99" s="1242"/>
      <c r="ILY99" s="1242"/>
      <c r="ILZ99" s="1242"/>
      <c r="IMA99" s="1242"/>
      <c r="IMB99" s="1242"/>
      <c r="IMC99" s="1242"/>
      <c r="IMD99" s="1242"/>
      <c r="IME99" s="1242"/>
      <c r="IMF99" s="1242"/>
      <c r="IMG99" s="1242"/>
      <c r="IMH99" s="1242"/>
      <c r="IMI99" s="1242"/>
      <c r="IMJ99" s="1242"/>
      <c r="IMK99" s="1242"/>
      <c r="IML99" s="1242"/>
      <c r="IMM99" s="1242"/>
      <c r="IMN99" s="1242"/>
      <c r="IMO99" s="1242"/>
      <c r="IMP99" s="1242"/>
      <c r="IMQ99" s="1242"/>
      <c r="IMR99" s="1242"/>
      <c r="IMS99" s="1242"/>
      <c r="IMT99" s="1242"/>
      <c r="IMU99" s="1242"/>
      <c r="IMV99" s="1242"/>
      <c r="IMW99" s="1242"/>
      <c r="IMX99" s="1242"/>
      <c r="IMY99" s="1242"/>
      <c r="IMZ99" s="1242"/>
      <c r="INA99" s="1242"/>
      <c r="INB99" s="1242"/>
      <c r="INC99" s="1242"/>
      <c r="IND99" s="1242"/>
      <c r="INE99" s="1242"/>
      <c r="INF99" s="1242"/>
      <c r="ING99" s="1242"/>
      <c r="INH99" s="1242"/>
      <c r="INI99" s="1242"/>
      <c r="INJ99" s="1242"/>
      <c r="INK99" s="1242"/>
      <c r="INL99" s="1242"/>
      <c r="INM99" s="1242"/>
      <c r="INN99" s="1242"/>
      <c r="INO99" s="1242"/>
      <c r="INP99" s="1242"/>
      <c r="INQ99" s="1242"/>
      <c r="INR99" s="1242"/>
      <c r="INS99" s="1242"/>
      <c r="INT99" s="1242"/>
      <c r="INU99" s="1242"/>
      <c r="INV99" s="1242"/>
      <c r="INW99" s="1242"/>
      <c r="INX99" s="1242"/>
      <c r="INY99" s="1242"/>
      <c r="INZ99" s="1242"/>
      <c r="IOA99" s="1242"/>
      <c r="IOB99" s="1242"/>
      <c r="IOC99" s="1242"/>
      <c r="IOD99" s="1242"/>
      <c r="IOE99" s="1242"/>
      <c r="IOF99" s="1242"/>
      <c r="IOG99" s="1242"/>
      <c r="IOH99" s="1242"/>
      <c r="IOI99" s="1242"/>
      <c r="IOJ99" s="1242"/>
      <c r="IOK99" s="1242"/>
      <c r="IOL99" s="1242"/>
      <c r="IOM99" s="1242"/>
      <c r="ION99" s="1242"/>
      <c r="IOO99" s="1242"/>
      <c r="IOP99" s="1242"/>
      <c r="IOQ99" s="1242"/>
      <c r="IOR99" s="1242"/>
      <c r="IOS99" s="1242"/>
      <c r="IOT99" s="1242"/>
      <c r="IOU99" s="1242"/>
      <c r="IOV99" s="1242"/>
      <c r="IOW99" s="1242"/>
      <c r="IOX99" s="1242"/>
      <c r="IOY99" s="1242"/>
      <c r="IOZ99" s="1242"/>
      <c r="IPA99" s="1242"/>
      <c r="IPB99" s="1242"/>
      <c r="IPC99" s="1242"/>
      <c r="IPD99" s="1242"/>
      <c r="IPE99" s="1242"/>
      <c r="IPF99" s="1242"/>
      <c r="IPG99" s="1242"/>
      <c r="IPH99" s="1242"/>
      <c r="IPI99" s="1242"/>
      <c r="IPJ99" s="1242"/>
      <c r="IPK99" s="1242"/>
      <c r="IPL99" s="1242"/>
      <c r="IPM99" s="1242"/>
      <c r="IPN99" s="1242"/>
      <c r="IPO99" s="1242"/>
      <c r="IPP99" s="1242"/>
      <c r="IPQ99" s="1242"/>
      <c r="IPR99" s="1242"/>
      <c r="IPS99" s="1242"/>
      <c r="IPT99" s="1242"/>
      <c r="IPU99" s="1242"/>
      <c r="IPV99" s="1242"/>
      <c r="IPW99" s="1242"/>
      <c r="IPX99" s="1242"/>
      <c r="IPY99" s="1242"/>
      <c r="IPZ99" s="1242"/>
      <c r="IQA99" s="1242"/>
      <c r="IQB99" s="1242"/>
      <c r="IQC99" s="1242"/>
      <c r="IQD99" s="1242"/>
      <c r="IQE99" s="1242"/>
      <c r="IQF99" s="1242"/>
      <c r="IQG99" s="1242"/>
      <c r="IQH99" s="1242"/>
      <c r="IQI99" s="1242"/>
      <c r="IQJ99" s="1242"/>
      <c r="IQK99" s="1242"/>
      <c r="IQL99" s="1242"/>
      <c r="IQM99" s="1242"/>
      <c r="IQN99" s="1242"/>
      <c r="IQO99" s="1242"/>
      <c r="IQP99" s="1242"/>
      <c r="IQQ99" s="1242"/>
      <c r="IQR99" s="1242"/>
      <c r="IQS99" s="1242"/>
      <c r="IQT99" s="1242"/>
      <c r="IQU99" s="1242"/>
      <c r="IQV99" s="1242"/>
      <c r="IQW99" s="1242"/>
      <c r="IQX99" s="1242"/>
      <c r="IQY99" s="1242"/>
      <c r="IQZ99" s="1242"/>
      <c r="IRA99" s="1242"/>
      <c r="IRB99" s="1242"/>
      <c r="IRC99" s="1242"/>
      <c r="IRD99" s="1242"/>
      <c r="IRE99" s="1242"/>
      <c r="IRF99" s="1242"/>
      <c r="IRG99" s="1242"/>
      <c r="IRH99" s="1242"/>
      <c r="IRI99" s="1242"/>
      <c r="IRJ99" s="1242"/>
      <c r="IRK99" s="1242"/>
      <c r="IRL99" s="1242"/>
      <c r="IRM99" s="1242"/>
      <c r="IRN99" s="1242"/>
      <c r="IRO99" s="1242"/>
      <c r="IRP99" s="1242"/>
      <c r="IRQ99" s="1242"/>
      <c r="IRR99" s="1242"/>
      <c r="IRS99" s="1242"/>
      <c r="IRT99" s="1242"/>
      <c r="IRU99" s="1242"/>
      <c r="IRV99" s="1242"/>
      <c r="IRW99" s="1242"/>
      <c r="IRX99" s="1242"/>
      <c r="IRY99" s="1242"/>
      <c r="IRZ99" s="1242"/>
      <c r="ISA99" s="1242"/>
      <c r="ISB99" s="1242"/>
      <c r="ISC99" s="1242"/>
      <c r="ISD99" s="1242"/>
      <c r="ISE99" s="1242"/>
      <c r="ISF99" s="1242"/>
      <c r="ISG99" s="1242"/>
      <c r="ISH99" s="1242"/>
      <c r="ISI99" s="1242"/>
      <c r="ISJ99" s="1242"/>
      <c r="ISK99" s="1242"/>
      <c r="ISL99" s="1242"/>
      <c r="ISM99" s="1242"/>
      <c r="ISN99" s="1242"/>
      <c r="ISO99" s="1242"/>
      <c r="ISP99" s="1242"/>
      <c r="ISQ99" s="1242"/>
      <c r="ISR99" s="1242"/>
      <c r="ISS99" s="1242"/>
      <c r="IST99" s="1242"/>
      <c r="ISU99" s="1242"/>
      <c r="ISV99" s="1242"/>
      <c r="ISW99" s="1242"/>
      <c r="ISX99" s="1242"/>
      <c r="ISY99" s="1242"/>
      <c r="ISZ99" s="1242"/>
      <c r="ITA99" s="1242"/>
      <c r="ITB99" s="1242"/>
      <c r="ITC99" s="1242"/>
      <c r="ITD99" s="1242"/>
      <c r="ITE99" s="1242"/>
      <c r="ITF99" s="1242"/>
      <c r="ITG99" s="1242"/>
      <c r="ITH99" s="1242"/>
      <c r="ITI99" s="1242"/>
      <c r="ITJ99" s="1242"/>
      <c r="ITK99" s="1242"/>
      <c r="ITL99" s="1242"/>
      <c r="ITM99" s="1242"/>
      <c r="ITN99" s="1242"/>
      <c r="ITO99" s="1242"/>
      <c r="ITP99" s="1242"/>
      <c r="ITQ99" s="1242"/>
      <c r="ITR99" s="1242"/>
      <c r="ITS99" s="1242"/>
      <c r="ITT99" s="1242"/>
      <c r="ITU99" s="1242"/>
      <c r="ITV99" s="1242"/>
      <c r="ITW99" s="1242"/>
      <c r="ITX99" s="1242"/>
      <c r="ITY99" s="1242"/>
      <c r="ITZ99" s="1242"/>
      <c r="IUA99" s="1242"/>
      <c r="IUB99" s="1242"/>
      <c r="IUC99" s="1242"/>
      <c r="IUD99" s="1242"/>
      <c r="IUE99" s="1242"/>
      <c r="IUF99" s="1242"/>
      <c r="IUG99" s="1242"/>
      <c r="IUH99" s="1242"/>
      <c r="IUI99" s="1242"/>
      <c r="IUJ99" s="1242"/>
      <c r="IUK99" s="1242"/>
      <c r="IUL99" s="1242"/>
      <c r="IUM99" s="1242"/>
      <c r="IUN99" s="1242"/>
      <c r="IUO99" s="1242"/>
      <c r="IUP99" s="1242"/>
      <c r="IUQ99" s="1242"/>
      <c r="IUR99" s="1242"/>
      <c r="IUS99" s="1242"/>
      <c r="IUT99" s="1242"/>
      <c r="IUU99" s="1242"/>
      <c r="IUV99" s="1242"/>
      <c r="IUW99" s="1242"/>
      <c r="IUX99" s="1242"/>
      <c r="IUY99" s="1242"/>
      <c r="IUZ99" s="1242"/>
      <c r="IVA99" s="1242"/>
      <c r="IVB99" s="1242"/>
      <c r="IVC99" s="1242"/>
      <c r="IVD99" s="1242"/>
      <c r="IVE99" s="1242"/>
      <c r="IVF99" s="1242"/>
      <c r="IVG99" s="1242"/>
      <c r="IVH99" s="1242"/>
      <c r="IVI99" s="1242"/>
      <c r="IVJ99" s="1242"/>
      <c r="IVK99" s="1242"/>
      <c r="IVL99" s="1242"/>
      <c r="IVM99" s="1242"/>
      <c r="IVN99" s="1242"/>
      <c r="IVO99" s="1242"/>
      <c r="IVP99" s="1242"/>
      <c r="IVQ99" s="1242"/>
      <c r="IVR99" s="1242"/>
      <c r="IVS99" s="1242"/>
      <c r="IVT99" s="1242"/>
      <c r="IVU99" s="1242"/>
      <c r="IVV99" s="1242"/>
      <c r="IVW99" s="1242"/>
      <c r="IVX99" s="1242"/>
      <c r="IVY99" s="1242"/>
      <c r="IVZ99" s="1242"/>
      <c r="IWA99" s="1242"/>
      <c r="IWB99" s="1242"/>
      <c r="IWC99" s="1242"/>
      <c r="IWD99" s="1242"/>
      <c r="IWE99" s="1242"/>
      <c r="IWF99" s="1242"/>
      <c r="IWG99" s="1242"/>
      <c r="IWH99" s="1242"/>
      <c r="IWI99" s="1242"/>
      <c r="IWJ99" s="1242"/>
      <c r="IWK99" s="1242"/>
      <c r="IWL99" s="1242"/>
      <c r="IWM99" s="1242"/>
      <c r="IWN99" s="1242"/>
      <c r="IWO99" s="1242"/>
      <c r="IWP99" s="1242"/>
      <c r="IWQ99" s="1242"/>
      <c r="IWR99" s="1242"/>
      <c r="IWS99" s="1242"/>
      <c r="IWT99" s="1242"/>
      <c r="IWU99" s="1242"/>
      <c r="IWV99" s="1242"/>
      <c r="IWW99" s="1242"/>
      <c r="IWX99" s="1242"/>
      <c r="IWY99" s="1242"/>
      <c r="IWZ99" s="1242"/>
      <c r="IXA99" s="1242"/>
      <c r="IXB99" s="1242"/>
      <c r="IXC99" s="1242"/>
      <c r="IXD99" s="1242"/>
      <c r="IXE99" s="1242"/>
      <c r="IXF99" s="1242"/>
      <c r="IXG99" s="1242"/>
      <c r="IXH99" s="1242"/>
      <c r="IXI99" s="1242"/>
      <c r="IXJ99" s="1242"/>
      <c r="IXK99" s="1242"/>
      <c r="IXL99" s="1242"/>
      <c r="IXM99" s="1242"/>
      <c r="IXN99" s="1242"/>
      <c r="IXO99" s="1242"/>
      <c r="IXP99" s="1242"/>
      <c r="IXQ99" s="1242"/>
      <c r="IXR99" s="1242"/>
      <c r="IXS99" s="1242"/>
      <c r="IXT99" s="1242"/>
      <c r="IXU99" s="1242"/>
      <c r="IXV99" s="1242"/>
      <c r="IXW99" s="1242"/>
      <c r="IXX99" s="1242"/>
      <c r="IXY99" s="1242"/>
      <c r="IXZ99" s="1242"/>
      <c r="IYA99" s="1242"/>
      <c r="IYB99" s="1242"/>
      <c r="IYC99" s="1242"/>
      <c r="IYD99" s="1242"/>
      <c r="IYE99" s="1242"/>
      <c r="IYF99" s="1242"/>
      <c r="IYG99" s="1242"/>
      <c r="IYH99" s="1242"/>
      <c r="IYI99" s="1242"/>
      <c r="IYJ99" s="1242"/>
      <c r="IYK99" s="1242"/>
      <c r="IYL99" s="1242"/>
      <c r="IYM99" s="1242"/>
      <c r="IYN99" s="1242"/>
      <c r="IYO99" s="1242"/>
      <c r="IYP99" s="1242"/>
      <c r="IYQ99" s="1242"/>
      <c r="IYR99" s="1242"/>
      <c r="IYS99" s="1242"/>
      <c r="IYT99" s="1242"/>
      <c r="IYU99" s="1242"/>
      <c r="IYV99" s="1242"/>
      <c r="IYW99" s="1242"/>
      <c r="IYX99" s="1242"/>
      <c r="IYY99" s="1242"/>
      <c r="IYZ99" s="1242"/>
      <c r="IZA99" s="1242"/>
      <c r="IZB99" s="1242"/>
      <c r="IZC99" s="1242"/>
      <c r="IZD99" s="1242"/>
      <c r="IZE99" s="1242"/>
      <c r="IZF99" s="1242"/>
      <c r="IZG99" s="1242"/>
      <c r="IZH99" s="1242"/>
      <c r="IZI99" s="1242"/>
      <c r="IZJ99" s="1242"/>
      <c r="IZK99" s="1242"/>
      <c r="IZL99" s="1242"/>
      <c r="IZM99" s="1242"/>
      <c r="IZN99" s="1242"/>
      <c r="IZO99" s="1242"/>
      <c r="IZP99" s="1242"/>
      <c r="IZQ99" s="1242"/>
      <c r="IZR99" s="1242"/>
      <c r="IZS99" s="1242"/>
      <c r="IZT99" s="1242"/>
      <c r="IZU99" s="1242"/>
      <c r="IZV99" s="1242"/>
      <c r="IZW99" s="1242"/>
      <c r="IZX99" s="1242"/>
      <c r="IZY99" s="1242"/>
      <c r="IZZ99" s="1242"/>
      <c r="JAA99" s="1242"/>
      <c r="JAB99" s="1242"/>
      <c r="JAC99" s="1242"/>
      <c r="JAD99" s="1242"/>
      <c r="JAE99" s="1242"/>
      <c r="JAF99" s="1242"/>
      <c r="JAG99" s="1242"/>
      <c r="JAH99" s="1242"/>
      <c r="JAI99" s="1242"/>
      <c r="JAJ99" s="1242"/>
      <c r="JAK99" s="1242"/>
      <c r="JAL99" s="1242"/>
      <c r="JAM99" s="1242"/>
      <c r="JAN99" s="1242"/>
      <c r="JAO99" s="1242"/>
      <c r="JAP99" s="1242"/>
      <c r="JAQ99" s="1242"/>
      <c r="JAR99" s="1242"/>
      <c r="JAS99" s="1242"/>
      <c r="JAT99" s="1242"/>
      <c r="JAU99" s="1242"/>
      <c r="JAV99" s="1242"/>
      <c r="JAW99" s="1242"/>
      <c r="JAX99" s="1242"/>
      <c r="JAY99" s="1242"/>
      <c r="JAZ99" s="1242"/>
      <c r="JBA99" s="1242"/>
      <c r="JBB99" s="1242"/>
      <c r="JBC99" s="1242"/>
      <c r="JBD99" s="1242"/>
      <c r="JBE99" s="1242"/>
      <c r="JBF99" s="1242"/>
      <c r="JBG99" s="1242"/>
      <c r="JBH99" s="1242"/>
      <c r="JBI99" s="1242"/>
      <c r="JBJ99" s="1242"/>
      <c r="JBK99" s="1242"/>
      <c r="JBL99" s="1242"/>
      <c r="JBM99" s="1242"/>
      <c r="JBN99" s="1242"/>
      <c r="JBO99" s="1242"/>
      <c r="JBP99" s="1242"/>
      <c r="JBQ99" s="1242"/>
      <c r="JBR99" s="1242"/>
      <c r="JBS99" s="1242"/>
      <c r="JBT99" s="1242"/>
      <c r="JBU99" s="1242"/>
      <c r="JBV99" s="1242"/>
      <c r="JBW99" s="1242"/>
      <c r="JBX99" s="1242"/>
      <c r="JBY99" s="1242"/>
      <c r="JBZ99" s="1242"/>
      <c r="JCA99" s="1242"/>
      <c r="JCB99" s="1242"/>
      <c r="JCC99" s="1242"/>
      <c r="JCD99" s="1242"/>
      <c r="JCE99" s="1242"/>
      <c r="JCF99" s="1242"/>
      <c r="JCG99" s="1242"/>
      <c r="JCH99" s="1242"/>
      <c r="JCI99" s="1242"/>
      <c r="JCJ99" s="1242"/>
      <c r="JCK99" s="1242"/>
      <c r="JCL99" s="1242"/>
      <c r="JCM99" s="1242"/>
      <c r="JCN99" s="1242"/>
      <c r="JCO99" s="1242"/>
      <c r="JCP99" s="1242"/>
      <c r="JCQ99" s="1242"/>
      <c r="JCR99" s="1242"/>
      <c r="JCS99" s="1242"/>
      <c r="JCT99" s="1242"/>
      <c r="JCU99" s="1242"/>
      <c r="JCV99" s="1242"/>
      <c r="JCW99" s="1242"/>
      <c r="JCX99" s="1242"/>
      <c r="JCY99" s="1242"/>
      <c r="JCZ99" s="1242"/>
      <c r="JDA99" s="1242"/>
      <c r="JDB99" s="1242"/>
      <c r="JDC99" s="1242"/>
      <c r="JDD99" s="1242"/>
      <c r="JDE99" s="1242"/>
      <c r="JDF99" s="1242"/>
      <c r="JDG99" s="1242"/>
      <c r="JDH99" s="1242"/>
      <c r="JDI99" s="1242"/>
      <c r="JDJ99" s="1242"/>
      <c r="JDK99" s="1242"/>
      <c r="JDL99" s="1242"/>
      <c r="JDM99" s="1242"/>
      <c r="JDN99" s="1242"/>
      <c r="JDO99" s="1242"/>
      <c r="JDP99" s="1242"/>
      <c r="JDQ99" s="1242"/>
      <c r="JDR99" s="1242"/>
      <c r="JDS99" s="1242"/>
      <c r="JDT99" s="1242"/>
      <c r="JDU99" s="1242"/>
      <c r="JDV99" s="1242"/>
      <c r="JDW99" s="1242"/>
      <c r="JDX99" s="1242"/>
      <c r="JDY99" s="1242"/>
      <c r="JDZ99" s="1242"/>
      <c r="JEA99" s="1242"/>
      <c r="JEB99" s="1242"/>
      <c r="JEC99" s="1242"/>
      <c r="JED99" s="1242"/>
      <c r="JEE99" s="1242"/>
      <c r="JEF99" s="1242"/>
      <c r="JEG99" s="1242"/>
      <c r="JEH99" s="1242"/>
      <c r="JEI99" s="1242"/>
      <c r="JEJ99" s="1242"/>
      <c r="JEK99" s="1242"/>
      <c r="JEL99" s="1242"/>
      <c r="JEM99" s="1242"/>
      <c r="JEN99" s="1242"/>
      <c r="JEO99" s="1242"/>
      <c r="JEP99" s="1242"/>
      <c r="JEQ99" s="1242"/>
      <c r="JER99" s="1242"/>
      <c r="JES99" s="1242"/>
      <c r="JET99" s="1242"/>
      <c r="JEU99" s="1242"/>
      <c r="JEV99" s="1242"/>
      <c r="JEW99" s="1242"/>
      <c r="JEX99" s="1242"/>
      <c r="JEY99" s="1242"/>
      <c r="JEZ99" s="1242"/>
      <c r="JFA99" s="1242"/>
      <c r="JFB99" s="1242"/>
      <c r="JFC99" s="1242"/>
      <c r="JFD99" s="1242"/>
      <c r="JFE99" s="1242"/>
      <c r="JFF99" s="1242"/>
      <c r="JFG99" s="1242"/>
      <c r="JFH99" s="1242"/>
      <c r="JFI99" s="1242"/>
      <c r="JFJ99" s="1242"/>
      <c r="JFK99" s="1242"/>
      <c r="JFL99" s="1242"/>
      <c r="JFM99" s="1242"/>
      <c r="JFN99" s="1242"/>
      <c r="JFO99" s="1242"/>
      <c r="JFP99" s="1242"/>
      <c r="JFQ99" s="1242"/>
      <c r="JFR99" s="1242"/>
      <c r="JFS99" s="1242"/>
      <c r="JFT99" s="1242"/>
      <c r="JFU99" s="1242"/>
      <c r="JFV99" s="1242"/>
      <c r="JFW99" s="1242"/>
      <c r="JFX99" s="1242"/>
      <c r="JFY99" s="1242"/>
      <c r="JFZ99" s="1242"/>
      <c r="JGA99" s="1242"/>
      <c r="JGB99" s="1242"/>
      <c r="JGC99" s="1242"/>
      <c r="JGD99" s="1242"/>
      <c r="JGE99" s="1242"/>
      <c r="JGF99" s="1242"/>
      <c r="JGG99" s="1242"/>
      <c r="JGH99" s="1242"/>
      <c r="JGI99" s="1242"/>
      <c r="JGJ99" s="1242"/>
      <c r="JGK99" s="1242"/>
      <c r="JGL99" s="1242"/>
      <c r="JGM99" s="1242"/>
      <c r="JGN99" s="1242"/>
      <c r="JGO99" s="1242"/>
      <c r="JGP99" s="1242"/>
      <c r="JGQ99" s="1242"/>
      <c r="JGR99" s="1242"/>
      <c r="JGS99" s="1242"/>
      <c r="JGT99" s="1242"/>
      <c r="JGU99" s="1242"/>
      <c r="JGV99" s="1242"/>
      <c r="JGW99" s="1242"/>
      <c r="JGX99" s="1242"/>
      <c r="JGY99" s="1242"/>
      <c r="JGZ99" s="1242"/>
      <c r="JHA99" s="1242"/>
      <c r="JHB99" s="1242"/>
      <c r="JHC99" s="1242"/>
      <c r="JHD99" s="1242"/>
      <c r="JHE99" s="1242"/>
      <c r="JHF99" s="1242"/>
      <c r="JHG99" s="1242"/>
      <c r="JHH99" s="1242"/>
      <c r="JHI99" s="1242"/>
      <c r="JHJ99" s="1242"/>
      <c r="JHK99" s="1242"/>
      <c r="JHL99" s="1242"/>
      <c r="JHM99" s="1242"/>
      <c r="JHN99" s="1242"/>
      <c r="JHO99" s="1242"/>
      <c r="JHP99" s="1242"/>
      <c r="JHQ99" s="1242"/>
      <c r="JHR99" s="1242"/>
      <c r="JHS99" s="1242"/>
      <c r="JHT99" s="1242"/>
      <c r="JHU99" s="1242"/>
      <c r="JHV99" s="1242"/>
      <c r="JHW99" s="1242"/>
      <c r="JHX99" s="1242"/>
      <c r="JHY99" s="1242"/>
      <c r="JHZ99" s="1242"/>
      <c r="JIA99" s="1242"/>
      <c r="JIB99" s="1242"/>
      <c r="JIC99" s="1242"/>
      <c r="JID99" s="1242"/>
      <c r="JIE99" s="1242"/>
      <c r="JIF99" s="1242"/>
      <c r="JIG99" s="1242"/>
      <c r="JIH99" s="1242"/>
      <c r="JII99" s="1242"/>
      <c r="JIJ99" s="1242"/>
      <c r="JIK99" s="1242"/>
      <c r="JIL99" s="1242"/>
      <c r="JIM99" s="1242"/>
      <c r="JIN99" s="1242"/>
      <c r="JIO99" s="1242"/>
      <c r="JIP99" s="1242"/>
      <c r="JIQ99" s="1242"/>
      <c r="JIR99" s="1242"/>
      <c r="JIS99" s="1242"/>
      <c r="JIT99" s="1242"/>
      <c r="JIU99" s="1242"/>
      <c r="JIV99" s="1242"/>
      <c r="JIW99" s="1242"/>
      <c r="JIX99" s="1242"/>
      <c r="JIY99" s="1242"/>
      <c r="JIZ99" s="1242"/>
      <c r="JJA99" s="1242"/>
      <c r="JJB99" s="1242"/>
      <c r="JJC99" s="1242"/>
      <c r="JJD99" s="1242"/>
      <c r="JJE99" s="1242"/>
      <c r="JJF99" s="1242"/>
      <c r="JJG99" s="1242"/>
      <c r="JJH99" s="1242"/>
      <c r="JJI99" s="1242"/>
      <c r="JJJ99" s="1242"/>
      <c r="JJK99" s="1242"/>
      <c r="JJL99" s="1242"/>
      <c r="JJM99" s="1242"/>
      <c r="JJN99" s="1242"/>
      <c r="JJO99" s="1242"/>
      <c r="JJP99" s="1242"/>
      <c r="JJQ99" s="1242"/>
      <c r="JJR99" s="1242"/>
      <c r="JJS99" s="1242"/>
      <c r="JJT99" s="1242"/>
      <c r="JJU99" s="1242"/>
      <c r="JJV99" s="1242"/>
      <c r="JJW99" s="1242"/>
      <c r="JJX99" s="1242"/>
      <c r="JJY99" s="1242"/>
      <c r="JJZ99" s="1242"/>
      <c r="JKA99" s="1242"/>
      <c r="JKB99" s="1242"/>
      <c r="JKC99" s="1242"/>
      <c r="JKD99" s="1242"/>
      <c r="JKE99" s="1242"/>
      <c r="JKF99" s="1242"/>
      <c r="JKG99" s="1242"/>
      <c r="JKH99" s="1242"/>
      <c r="JKI99" s="1242"/>
      <c r="JKJ99" s="1242"/>
      <c r="JKK99" s="1242"/>
      <c r="JKL99" s="1242"/>
      <c r="JKM99" s="1242"/>
      <c r="JKN99" s="1242"/>
      <c r="JKO99" s="1242"/>
      <c r="JKP99" s="1242"/>
      <c r="JKQ99" s="1242"/>
      <c r="JKR99" s="1242"/>
      <c r="JKS99" s="1242"/>
      <c r="JKT99" s="1242"/>
      <c r="JKU99" s="1242"/>
      <c r="JKV99" s="1242"/>
      <c r="JKW99" s="1242"/>
      <c r="JKX99" s="1242"/>
      <c r="JKY99" s="1242"/>
      <c r="JKZ99" s="1242"/>
      <c r="JLA99" s="1242"/>
      <c r="JLB99" s="1242"/>
      <c r="JLC99" s="1242"/>
      <c r="JLD99" s="1242"/>
      <c r="JLE99" s="1242"/>
      <c r="JLF99" s="1242"/>
      <c r="JLG99" s="1242"/>
      <c r="JLH99" s="1242"/>
      <c r="JLI99" s="1242"/>
      <c r="JLJ99" s="1242"/>
      <c r="JLK99" s="1242"/>
      <c r="JLL99" s="1242"/>
      <c r="JLM99" s="1242"/>
      <c r="JLN99" s="1242"/>
      <c r="JLO99" s="1242"/>
      <c r="JLP99" s="1242"/>
      <c r="JLQ99" s="1242"/>
      <c r="JLR99" s="1242"/>
      <c r="JLS99" s="1242"/>
      <c r="JLT99" s="1242"/>
      <c r="JLU99" s="1242"/>
      <c r="JLV99" s="1242"/>
      <c r="JLW99" s="1242"/>
      <c r="JLX99" s="1242"/>
      <c r="JLY99" s="1242"/>
      <c r="JLZ99" s="1242"/>
      <c r="JMA99" s="1242"/>
      <c r="JMB99" s="1242"/>
      <c r="JMC99" s="1242"/>
      <c r="JMD99" s="1242"/>
      <c r="JME99" s="1242"/>
      <c r="JMF99" s="1242"/>
      <c r="JMG99" s="1242"/>
      <c r="JMH99" s="1242"/>
      <c r="JMI99" s="1242"/>
      <c r="JMJ99" s="1242"/>
      <c r="JMK99" s="1242"/>
      <c r="JML99" s="1242"/>
      <c r="JMM99" s="1242"/>
      <c r="JMN99" s="1242"/>
      <c r="JMO99" s="1242"/>
      <c r="JMP99" s="1242"/>
      <c r="JMQ99" s="1242"/>
      <c r="JMR99" s="1242"/>
      <c r="JMS99" s="1242"/>
      <c r="JMT99" s="1242"/>
      <c r="JMU99" s="1242"/>
      <c r="JMV99" s="1242"/>
      <c r="JMW99" s="1242"/>
      <c r="JMX99" s="1242"/>
      <c r="JMY99" s="1242"/>
      <c r="JMZ99" s="1242"/>
      <c r="JNA99" s="1242"/>
      <c r="JNB99" s="1242"/>
      <c r="JNC99" s="1242"/>
      <c r="JND99" s="1242"/>
      <c r="JNE99" s="1242"/>
      <c r="JNF99" s="1242"/>
      <c r="JNG99" s="1242"/>
      <c r="JNH99" s="1242"/>
      <c r="JNI99" s="1242"/>
      <c r="JNJ99" s="1242"/>
      <c r="JNK99" s="1242"/>
      <c r="JNL99" s="1242"/>
      <c r="JNM99" s="1242"/>
      <c r="JNN99" s="1242"/>
      <c r="JNO99" s="1242"/>
      <c r="JNP99" s="1242"/>
      <c r="JNQ99" s="1242"/>
      <c r="JNR99" s="1242"/>
      <c r="JNS99" s="1242"/>
      <c r="JNT99" s="1242"/>
      <c r="JNU99" s="1242"/>
      <c r="JNV99" s="1242"/>
      <c r="JNW99" s="1242"/>
      <c r="JNX99" s="1242"/>
      <c r="JNY99" s="1242"/>
      <c r="JNZ99" s="1242"/>
      <c r="JOA99" s="1242"/>
      <c r="JOB99" s="1242"/>
      <c r="JOC99" s="1242"/>
      <c r="JOD99" s="1242"/>
      <c r="JOE99" s="1242"/>
      <c r="JOF99" s="1242"/>
      <c r="JOG99" s="1242"/>
      <c r="JOH99" s="1242"/>
      <c r="JOI99" s="1242"/>
      <c r="JOJ99" s="1242"/>
      <c r="JOK99" s="1242"/>
      <c r="JOL99" s="1242"/>
      <c r="JOM99" s="1242"/>
      <c r="JON99" s="1242"/>
      <c r="JOO99" s="1242"/>
      <c r="JOP99" s="1242"/>
      <c r="JOQ99" s="1242"/>
      <c r="JOR99" s="1242"/>
      <c r="JOS99" s="1242"/>
      <c r="JOT99" s="1242"/>
      <c r="JOU99" s="1242"/>
      <c r="JOV99" s="1242"/>
      <c r="JOW99" s="1242"/>
      <c r="JOX99" s="1242"/>
      <c r="JOY99" s="1242"/>
      <c r="JOZ99" s="1242"/>
      <c r="JPA99" s="1242"/>
      <c r="JPB99" s="1242"/>
      <c r="JPC99" s="1242"/>
      <c r="JPD99" s="1242"/>
      <c r="JPE99" s="1242"/>
      <c r="JPF99" s="1242"/>
      <c r="JPG99" s="1242"/>
      <c r="JPH99" s="1242"/>
      <c r="JPI99" s="1242"/>
      <c r="JPJ99" s="1242"/>
      <c r="JPK99" s="1242"/>
      <c r="JPL99" s="1242"/>
      <c r="JPM99" s="1242"/>
      <c r="JPN99" s="1242"/>
      <c r="JPO99" s="1242"/>
      <c r="JPP99" s="1242"/>
      <c r="JPQ99" s="1242"/>
      <c r="JPR99" s="1242"/>
      <c r="JPS99" s="1242"/>
      <c r="JPT99" s="1242"/>
      <c r="JPU99" s="1242"/>
      <c r="JPV99" s="1242"/>
      <c r="JPW99" s="1242"/>
      <c r="JPX99" s="1242"/>
      <c r="JPY99" s="1242"/>
      <c r="JPZ99" s="1242"/>
      <c r="JQA99" s="1242"/>
      <c r="JQB99" s="1242"/>
      <c r="JQC99" s="1242"/>
      <c r="JQD99" s="1242"/>
      <c r="JQE99" s="1242"/>
      <c r="JQF99" s="1242"/>
      <c r="JQG99" s="1242"/>
      <c r="JQH99" s="1242"/>
      <c r="JQI99" s="1242"/>
      <c r="JQJ99" s="1242"/>
      <c r="JQK99" s="1242"/>
      <c r="JQL99" s="1242"/>
      <c r="JQM99" s="1242"/>
      <c r="JQN99" s="1242"/>
      <c r="JQO99" s="1242"/>
      <c r="JQP99" s="1242"/>
      <c r="JQQ99" s="1242"/>
      <c r="JQR99" s="1242"/>
      <c r="JQS99" s="1242"/>
      <c r="JQT99" s="1242"/>
      <c r="JQU99" s="1242"/>
      <c r="JQV99" s="1242"/>
      <c r="JQW99" s="1242"/>
      <c r="JQX99" s="1242"/>
      <c r="JQY99" s="1242"/>
      <c r="JQZ99" s="1242"/>
      <c r="JRA99" s="1242"/>
      <c r="JRB99" s="1242"/>
      <c r="JRC99" s="1242"/>
      <c r="JRD99" s="1242"/>
      <c r="JRE99" s="1242"/>
      <c r="JRF99" s="1242"/>
      <c r="JRG99" s="1242"/>
      <c r="JRH99" s="1242"/>
      <c r="JRI99" s="1242"/>
      <c r="JRJ99" s="1242"/>
      <c r="JRK99" s="1242"/>
      <c r="JRL99" s="1242"/>
      <c r="JRM99" s="1242"/>
      <c r="JRN99" s="1242"/>
      <c r="JRO99" s="1242"/>
      <c r="JRP99" s="1242"/>
      <c r="JRQ99" s="1242"/>
      <c r="JRR99" s="1242"/>
      <c r="JRS99" s="1242"/>
      <c r="JRT99" s="1242"/>
      <c r="JRU99" s="1242"/>
      <c r="JRV99" s="1242"/>
      <c r="JRW99" s="1242"/>
      <c r="JRX99" s="1242"/>
      <c r="JRY99" s="1242"/>
      <c r="JRZ99" s="1242"/>
      <c r="JSA99" s="1242"/>
      <c r="JSB99" s="1242"/>
      <c r="JSC99" s="1242"/>
      <c r="JSD99" s="1242"/>
      <c r="JSE99" s="1242"/>
      <c r="JSF99" s="1242"/>
      <c r="JSG99" s="1242"/>
      <c r="JSH99" s="1242"/>
      <c r="JSI99" s="1242"/>
      <c r="JSJ99" s="1242"/>
      <c r="JSK99" s="1242"/>
      <c r="JSL99" s="1242"/>
      <c r="JSM99" s="1242"/>
      <c r="JSN99" s="1242"/>
      <c r="JSO99" s="1242"/>
      <c r="JSP99" s="1242"/>
      <c r="JSQ99" s="1242"/>
      <c r="JSR99" s="1242"/>
      <c r="JSS99" s="1242"/>
      <c r="JST99" s="1242"/>
      <c r="JSU99" s="1242"/>
      <c r="JSV99" s="1242"/>
      <c r="JSW99" s="1242"/>
      <c r="JSX99" s="1242"/>
      <c r="JSY99" s="1242"/>
      <c r="JSZ99" s="1242"/>
      <c r="JTA99" s="1242"/>
      <c r="JTB99" s="1242"/>
      <c r="JTC99" s="1242"/>
      <c r="JTD99" s="1242"/>
      <c r="JTE99" s="1242"/>
      <c r="JTF99" s="1242"/>
      <c r="JTG99" s="1242"/>
      <c r="JTH99" s="1242"/>
      <c r="JTI99" s="1242"/>
      <c r="JTJ99" s="1242"/>
      <c r="JTK99" s="1242"/>
      <c r="JTL99" s="1242"/>
      <c r="JTM99" s="1242"/>
      <c r="JTN99" s="1242"/>
      <c r="JTO99" s="1242"/>
      <c r="JTP99" s="1242"/>
      <c r="JTQ99" s="1242"/>
      <c r="JTR99" s="1242"/>
      <c r="JTS99" s="1242"/>
      <c r="JTT99" s="1242"/>
      <c r="JTU99" s="1242"/>
      <c r="JTV99" s="1242"/>
      <c r="JTW99" s="1242"/>
      <c r="JTX99" s="1242"/>
      <c r="JTY99" s="1242"/>
      <c r="JTZ99" s="1242"/>
      <c r="JUA99" s="1242"/>
      <c r="JUB99" s="1242"/>
      <c r="JUC99" s="1242"/>
      <c r="JUD99" s="1242"/>
      <c r="JUE99" s="1242"/>
      <c r="JUF99" s="1242"/>
      <c r="JUG99" s="1242"/>
      <c r="JUH99" s="1242"/>
      <c r="JUI99" s="1242"/>
      <c r="JUJ99" s="1242"/>
      <c r="JUK99" s="1242"/>
      <c r="JUL99" s="1242"/>
      <c r="JUM99" s="1242"/>
      <c r="JUN99" s="1242"/>
      <c r="JUO99" s="1242"/>
      <c r="JUP99" s="1242"/>
      <c r="JUQ99" s="1242"/>
      <c r="JUR99" s="1242"/>
      <c r="JUS99" s="1242"/>
      <c r="JUT99" s="1242"/>
      <c r="JUU99" s="1242"/>
      <c r="JUV99" s="1242"/>
      <c r="JUW99" s="1242"/>
      <c r="JUX99" s="1242"/>
      <c r="JUY99" s="1242"/>
      <c r="JUZ99" s="1242"/>
      <c r="JVA99" s="1242"/>
      <c r="JVB99" s="1242"/>
      <c r="JVC99" s="1242"/>
      <c r="JVD99" s="1242"/>
      <c r="JVE99" s="1242"/>
      <c r="JVF99" s="1242"/>
      <c r="JVG99" s="1242"/>
      <c r="JVH99" s="1242"/>
      <c r="JVI99" s="1242"/>
      <c r="JVJ99" s="1242"/>
      <c r="JVK99" s="1242"/>
      <c r="JVL99" s="1242"/>
      <c r="JVM99" s="1242"/>
      <c r="JVN99" s="1242"/>
      <c r="JVO99" s="1242"/>
      <c r="JVP99" s="1242"/>
      <c r="JVQ99" s="1242"/>
      <c r="JVR99" s="1242"/>
      <c r="JVS99" s="1242"/>
      <c r="JVT99" s="1242"/>
      <c r="JVU99" s="1242"/>
      <c r="JVV99" s="1242"/>
      <c r="JVW99" s="1242"/>
      <c r="JVX99" s="1242"/>
      <c r="JVY99" s="1242"/>
      <c r="JVZ99" s="1242"/>
      <c r="JWA99" s="1242"/>
      <c r="JWB99" s="1242"/>
      <c r="JWC99" s="1242"/>
      <c r="JWD99" s="1242"/>
      <c r="JWE99" s="1242"/>
      <c r="JWF99" s="1242"/>
      <c r="JWG99" s="1242"/>
      <c r="JWH99" s="1242"/>
      <c r="JWI99" s="1242"/>
      <c r="JWJ99" s="1242"/>
      <c r="JWK99" s="1242"/>
      <c r="JWL99" s="1242"/>
      <c r="JWM99" s="1242"/>
      <c r="JWN99" s="1242"/>
      <c r="JWO99" s="1242"/>
      <c r="JWP99" s="1242"/>
      <c r="JWQ99" s="1242"/>
      <c r="JWR99" s="1242"/>
      <c r="JWS99" s="1242"/>
      <c r="JWT99" s="1242"/>
      <c r="JWU99" s="1242"/>
      <c r="JWV99" s="1242"/>
      <c r="JWW99" s="1242"/>
      <c r="JWX99" s="1242"/>
      <c r="JWY99" s="1242"/>
      <c r="JWZ99" s="1242"/>
      <c r="JXA99" s="1242"/>
      <c r="JXB99" s="1242"/>
      <c r="JXC99" s="1242"/>
      <c r="JXD99" s="1242"/>
      <c r="JXE99" s="1242"/>
      <c r="JXF99" s="1242"/>
      <c r="JXG99" s="1242"/>
      <c r="JXH99" s="1242"/>
      <c r="JXI99" s="1242"/>
      <c r="JXJ99" s="1242"/>
      <c r="JXK99" s="1242"/>
      <c r="JXL99" s="1242"/>
      <c r="JXM99" s="1242"/>
      <c r="JXN99" s="1242"/>
      <c r="JXO99" s="1242"/>
      <c r="JXP99" s="1242"/>
      <c r="JXQ99" s="1242"/>
      <c r="JXR99" s="1242"/>
      <c r="JXS99" s="1242"/>
      <c r="JXT99" s="1242"/>
      <c r="JXU99" s="1242"/>
      <c r="JXV99" s="1242"/>
      <c r="JXW99" s="1242"/>
      <c r="JXX99" s="1242"/>
      <c r="JXY99" s="1242"/>
      <c r="JXZ99" s="1242"/>
      <c r="JYA99" s="1242"/>
      <c r="JYB99" s="1242"/>
      <c r="JYC99" s="1242"/>
      <c r="JYD99" s="1242"/>
      <c r="JYE99" s="1242"/>
      <c r="JYF99" s="1242"/>
      <c r="JYG99" s="1242"/>
      <c r="JYH99" s="1242"/>
      <c r="JYI99" s="1242"/>
      <c r="JYJ99" s="1242"/>
      <c r="JYK99" s="1242"/>
      <c r="JYL99" s="1242"/>
      <c r="JYM99" s="1242"/>
      <c r="JYN99" s="1242"/>
      <c r="JYO99" s="1242"/>
      <c r="JYP99" s="1242"/>
      <c r="JYQ99" s="1242"/>
      <c r="JYR99" s="1242"/>
      <c r="JYS99" s="1242"/>
      <c r="JYT99" s="1242"/>
      <c r="JYU99" s="1242"/>
      <c r="JYV99" s="1242"/>
      <c r="JYW99" s="1242"/>
      <c r="JYX99" s="1242"/>
      <c r="JYY99" s="1242"/>
      <c r="JYZ99" s="1242"/>
      <c r="JZA99" s="1242"/>
      <c r="JZB99" s="1242"/>
      <c r="JZC99" s="1242"/>
      <c r="JZD99" s="1242"/>
      <c r="JZE99" s="1242"/>
      <c r="JZF99" s="1242"/>
      <c r="JZG99" s="1242"/>
      <c r="JZH99" s="1242"/>
      <c r="JZI99" s="1242"/>
      <c r="JZJ99" s="1242"/>
      <c r="JZK99" s="1242"/>
      <c r="JZL99" s="1242"/>
      <c r="JZM99" s="1242"/>
      <c r="JZN99" s="1242"/>
      <c r="JZO99" s="1242"/>
      <c r="JZP99" s="1242"/>
      <c r="JZQ99" s="1242"/>
      <c r="JZR99" s="1242"/>
      <c r="JZS99" s="1242"/>
      <c r="JZT99" s="1242"/>
      <c r="JZU99" s="1242"/>
      <c r="JZV99" s="1242"/>
      <c r="JZW99" s="1242"/>
      <c r="JZX99" s="1242"/>
      <c r="JZY99" s="1242"/>
      <c r="JZZ99" s="1242"/>
      <c r="KAA99" s="1242"/>
      <c r="KAB99" s="1242"/>
      <c r="KAC99" s="1242"/>
      <c r="KAD99" s="1242"/>
      <c r="KAE99" s="1242"/>
      <c r="KAF99" s="1242"/>
      <c r="KAG99" s="1242"/>
      <c r="KAH99" s="1242"/>
      <c r="KAI99" s="1242"/>
      <c r="KAJ99" s="1242"/>
      <c r="KAK99" s="1242"/>
      <c r="KAL99" s="1242"/>
      <c r="KAM99" s="1242"/>
      <c r="KAN99" s="1242"/>
      <c r="KAO99" s="1242"/>
      <c r="KAP99" s="1242"/>
      <c r="KAQ99" s="1242"/>
      <c r="KAR99" s="1242"/>
      <c r="KAS99" s="1242"/>
      <c r="KAT99" s="1242"/>
      <c r="KAU99" s="1242"/>
      <c r="KAV99" s="1242"/>
      <c r="KAW99" s="1242"/>
      <c r="KAX99" s="1242"/>
      <c r="KAY99" s="1242"/>
      <c r="KAZ99" s="1242"/>
      <c r="KBA99" s="1242"/>
      <c r="KBB99" s="1242"/>
      <c r="KBC99" s="1242"/>
      <c r="KBD99" s="1242"/>
      <c r="KBE99" s="1242"/>
      <c r="KBF99" s="1242"/>
      <c r="KBG99" s="1242"/>
      <c r="KBH99" s="1242"/>
      <c r="KBI99" s="1242"/>
      <c r="KBJ99" s="1242"/>
      <c r="KBK99" s="1242"/>
      <c r="KBL99" s="1242"/>
      <c r="KBM99" s="1242"/>
      <c r="KBN99" s="1242"/>
      <c r="KBO99" s="1242"/>
      <c r="KBP99" s="1242"/>
      <c r="KBQ99" s="1242"/>
      <c r="KBR99" s="1242"/>
      <c r="KBS99" s="1242"/>
      <c r="KBT99" s="1242"/>
      <c r="KBU99" s="1242"/>
      <c r="KBV99" s="1242"/>
      <c r="KBW99" s="1242"/>
      <c r="KBX99" s="1242"/>
      <c r="KBY99" s="1242"/>
      <c r="KBZ99" s="1242"/>
      <c r="KCA99" s="1242"/>
      <c r="KCB99" s="1242"/>
      <c r="KCC99" s="1242"/>
      <c r="KCD99" s="1242"/>
      <c r="KCE99" s="1242"/>
      <c r="KCF99" s="1242"/>
      <c r="KCG99" s="1242"/>
      <c r="KCH99" s="1242"/>
      <c r="KCI99" s="1242"/>
      <c r="KCJ99" s="1242"/>
      <c r="KCK99" s="1242"/>
      <c r="KCL99" s="1242"/>
      <c r="KCM99" s="1242"/>
      <c r="KCN99" s="1242"/>
      <c r="KCO99" s="1242"/>
      <c r="KCP99" s="1242"/>
      <c r="KCQ99" s="1242"/>
      <c r="KCR99" s="1242"/>
      <c r="KCS99" s="1242"/>
      <c r="KCT99" s="1242"/>
      <c r="KCU99" s="1242"/>
      <c r="KCV99" s="1242"/>
      <c r="KCW99" s="1242"/>
      <c r="KCX99" s="1242"/>
      <c r="KCY99" s="1242"/>
      <c r="KCZ99" s="1242"/>
      <c r="KDA99" s="1242"/>
      <c r="KDB99" s="1242"/>
      <c r="KDC99" s="1242"/>
      <c r="KDD99" s="1242"/>
      <c r="KDE99" s="1242"/>
      <c r="KDF99" s="1242"/>
      <c r="KDG99" s="1242"/>
      <c r="KDH99" s="1242"/>
      <c r="KDI99" s="1242"/>
      <c r="KDJ99" s="1242"/>
      <c r="KDK99" s="1242"/>
      <c r="KDL99" s="1242"/>
      <c r="KDM99" s="1242"/>
      <c r="KDN99" s="1242"/>
      <c r="KDO99" s="1242"/>
      <c r="KDP99" s="1242"/>
      <c r="KDQ99" s="1242"/>
      <c r="KDR99" s="1242"/>
      <c r="KDS99" s="1242"/>
      <c r="KDT99" s="1242"/>
      <c r="KDU99" s="1242"/>
      <c r="KDV99" s="1242"/>
      <c r="KDW99" s="1242"/>
      <c r="KDX99" s="1242"/>
      <c r="KDY99" s="1242"/>
      <c r="KDZ99" s="1242"/>
      <c r="KEA99" s="1242"/>
      <c r="KEB99" s="1242"/>
      <c r="KEC99" s="1242"/>
      <c r="KED99" s="1242"/>
      <c r="KEE99" s="1242"/>
      <c r="KEF99" s="1242"/>
      <c r="KEG99" s="1242"/>
      <c r="KEH99" s="1242"/>
      <c r="KEI99" s="1242"/>
      <c r="KEJ99" s="1242"/>
      <c r="KEK99" s="1242"/>
      <c r="KEL99" s="1242"/>
      <c r="KEM99" s="1242"/>
      <c r="KEN99" s="1242"/>
      <c r="KEO99" s="1242"/>
      <c r="KEP99" s="1242"/>
      <c r="KEQ99" s="1242"/>
      <c r="KER99" s="1242"/>
      <c r="KES99" s="1242"/>
      <c r="KET99" s="1242"/>
      <c r="KEU99" s="1242"/>
      <c r="KEV99" s="1242"/>
      <c r="KEW99" s="1242"/>
      <c r="KEX99" s="1242"/>
      <c r="KEY99" s="1242"/>
      <c r="KEZ99" s="1242"/>
      <c r="KFA99" s="1242"/>
      <c r="KFB99" s="1242"/>
      <c r="KFC99" s="1242"/>
      <c r="KFD99" s="1242"/>
      <c r="KFE99" s="1242"/>
      <c r="KFF99" s="1242"/>
      <c r="KFG99" s="1242"/>
      <c r="KFH99" s="1242"/>
      <c r="KFI99" s="1242"/>
      <c r="KFJ99" s="1242"/>
      <c r="KFK99" s="1242"/>
      <c r="KFL99" s="1242"/>
      <c r="KFM99" s="1242"/>
      <c r="KFN99" s="1242"/>
      <c r="KFO99" s="1242"/>
      <c r="KFP99" s="1242"/>
      <c r="KFQ99" s="1242"/>
      <c r="KFR99" s="1242"/>
      <c r="KFS99" s="1242"/>
      <c r="KFT99" s="1242"/>
      <c r="KFU99" s="1242"/>
      <c r="KFV99" s="1242"/>
      <c r="KFW99" s="1242"/>
      <c r="KFX99" s="1242"/>
      <c r="KFY99" s="1242"/>
      <c r="KFZ99" s="1242"/>
      <c r="KGA99" s="1242"/>
      <c r="KGB99" s="1242"/>
      <c r="KGC99" s="1242"/>
      <c r="KGD99" s="1242"/>
      <c r="KGE99" s="1242"/>
      <c r="KGF99" s="1242"/>
      <c r="KGG99" s="1242"/>
      <c r="KGH99" s="1242"/>
      <c r="KGI99" s="1242"/>
      <c r="KGJ99" s="1242"/>
      <c r="KGK99" s="1242"/>
      <c r="KGL99" s="1242"/>
      <c r="KGM99" s="1242"/>
      <c r="KGN99" s="1242"/>
      <c r="KGO99" s="1242"/>
      <c r="KGP99" s="1242"/>
      <c r="KGQ99" s="1242"/>
      <c r="KGR99" s="1242"/>
      <c r="KGS99" s="1242"/>
      <c r="KGT99" s="1242"/>
      <c r="KGU99" s="1242"/>
      <c r="KGV99" s="1242"/>
      <c r="KGW99" s="1242"/>
      <c r="KGX99" s="1242"/>
      <c r="KGY99" s="1242"/>
      <c r="KGZ99" s="1242"/>
      <c r="KHA99" s="1242"/>
      <c r="KHB99" s="1242"/>
      <c r="KHC99" s="1242"/>
      <c r="KHD99" s="1242"/>
      <c r="KHE99" s="1242"/>
      <c r="KHF99" s="1242"/>
      <c r="KHG99" s="1242"/>
      <c r="KHH99" s="1242"/>
      <c r="KHI99" s="1242"/>
      <c r="KHJ99" s="1242"/>
      <c r="KHK99" s="1242"/>
      <c r="KHL99" s="1242"/>
      <c r="KHM99" s="1242"/>
      <c r="KHN99" s="1242"/>
      <c r="KHO99" s="1242"/>
      <c r="KHP99" s="1242"/>
      <c r="KHQ99" s="1242"/>
      <c r="KHR99" s="1242"/>
      <c r="KHS99" s="1242"/>
      <c r="KHT99" s="1242"/>
      <c r="KHU99" s="1242"/>
      <c r="KHV99" s="1242"/>
      <c r="KHW99" s="1242"/>
      <c r="KHX99" s="1242"/>
      <c r="KHY99" s="1242"/>
      <c r="KHZ99" s="1242"/>
      <c r="KIA99" s="1242"/>
      <c r="KIB99" s="1242"/>
      <c r="KIC99" s="1242"/>
      <c r="KID99" s="1242"/>
      <c r="KIE99" s="1242"/>
      <c r="KIF99" s="1242"/>
      <c r="KIG99" s="1242"/>
      <c r="KIH99" s="1242"/>
      <c r="KII99" s="1242"/>
      <c r="KIJ99" s="1242"/>
      <c r="KIK99" s="1242"/>
      <c r="KIL99" s="1242"/>
      <c r="KIM99" s="1242"/>
      <c r="KIN99" s="1242"/>
      <c r="KIO99" s="1242"/>
      <c r="KIP99" s="1242"/>
      <c r="KIQ99" s="1242"/>
      <c r="KIR99" s="1242"/>
      <c r="KIS99" s="1242"/>
      <c r="KIT99" s="1242"/>
      <c r="KIU99" s="1242"/>
      <c r="KIV99" s="1242"/>
      <c r="KIW99" s="1242"/>
      <c r="KIX99" s="1242"/>
      <c r="KIY99" s="1242"/>
      <c r="KIZ99" s="1242"/>
      <c r="KJA99" s="1242"/>
      <c r="KJB99" s="1242"/>
      <c r="KJC99" s="1242"/>
      <c r="KJD99" s="1242"/>
      <c r="KJE99" s="1242"/>
      <c r="KJF99" s="1242"/>
      <c r="KJG99" s="1242"/>
      <c r="KJH99" s="1242"/>
      <c r="KJI99" s="1242"/>
      <c r="KJJ99" s="1242"/>
      <c r="KJK99" s="1242"/>
      <c r="KJL99" s="1242"/>
      <c r="KJM99" s="1242"/>
      <c r="KJN99" s="1242"/>
      <c r="KJO99" s="1242"/>
      <c r="KJP99" s="1242"/>
      <c r="KJQ99" s="1242"/>
      <c r="KJR99" s="1242"/>
      <c r="KJS99" s="1242"/>
      <c r="KJT99" s="1242"/>
      <c r="KJU99" s="1242"/>
      <c r="KJV99" s="1242"/>
      <c r="KJW99" s="1242"/>
      <c r="KJX99" s="1242"/>
      <c r="KJY99" s="1242"/>
      <c r="KJZ99" s="1242"/>
      <c r="KKA99" s="1242"/>
      <c r="KKB99" s="1242"/>
      <c r="KKC99" s="1242"/>
      <c r="KKD99" s="1242"/>
      <c r="KKE99" s="1242"/>
      <c r="KKF99" s="1242"/>
      <c r="KKG99" s="1242"/>
      <c r="KKH99" s="1242"/>
      <c r="KKI99" s="1242"/>
      <c r="KKJ99" s="1242"/>
      <c r="KKK99" s="1242"/>
      <c r="KKL99" s="1242"/>
      <c r="KKM99" s="1242"/>
      <c r="KKN99" s="1242"/>
      <c r="KKO99" s="1242"/>
      <c r="KKP99" s="1242"/>
      <c r="KKQ99" s="1242"/>
      <c r="KKR99" s="1242"/>
      <c r="KKS99" s="1242"/>
      <c r="KKT99" s="1242"/>
      <c r="KKU99" s="1242"/>
      <c r="KKV99" s="1242"/>
      <c r="KKW99" s="1242"/>
      <c r="KKX99" s="1242"/>
      <c r="KKY99" s="1242"/>
      <c r="KKZ99" s="1242"/>
      <c r="KLA99" s="1242"/>
      <c r="KLB99" s="1242"/>
      <c r="KLC99" s="1242"/>
      <c r="KLD99" s="1242"/>
      <c r="KLE99" s="1242"/>
      <c r="KLF99" s="1242"/>
      <c r="KLG99" s="1242"/>
      <c r="KLH99" s="1242"/>
      <c r="KLI99" s="1242"/>
      <c r="KLJ99" s="1242"/>
      <c r="KLK99" s="1242"/>
      <c r="KLL99" s="1242"/>
      <c r="KLM99" s="1242"/>
      <c r="KLN99" s="1242"/>
      <c r="KLO99" s="1242"/>
      <c r="KLP99" s="1242"/>
      <c r="KLQ99" s="1242"/>
      <c r="KLR99" s="1242"/>
      <c r="KLS99" s="1242"/>
      <c r="KLT99" s="1242"/>
      <c r="KLU99" s="1242"/>
      <c r="KLV99" s="1242"/>
      <c r="KLW99" s="1242"/>
      <c r="KLX99" s="1242"/>
      <c r="KLY99" s="1242"/>
      <c r="KLZ99" s="1242"/>
      <c r="KMA99" s="1242"/>
      <c r="KMB99" s="1242"/>
      <c r="KMC99" s="1242"/>
      <c r="KMD99" s="1242"/>
      <c r="KME99" s="1242"/>
      <c r="KMF99" s="1242"/>
      <c r="KMG99" s="1242"/>
      <c r="KMH99" s="1242"/>
      <c r="KMI99" s="1242"/>
      <c r="KMJ99" s="1242"/>
      <c r="KMK99" s="1242"/>
      <c r="KML99" s="1242"/>
      <c r="KMM99" s="1242"/>
      <c r="KMN99" s="1242"/>
      <c r="KMO99" s="1242"/>
      <c r="KMP99" s="1242"/>
      <c r="KMQ99" s="1242"/>
      <c r="KMR99" s="1242"/>
      <c r="KMS99" s="1242"/>
      <c r="KMT99" s="1242"/>
      <c r="KMU99" s="1242"/>
      <c r="KMV99" s="1242"/>
      <c r="KMW99" s="1242"/>
      <c r="KMX99" s="1242"/>
      <c r="KMY99" s="1242"/>
      <c r="KMZ99" s="1242"/>
      <c r="KNA99" s="1242"/>
      <c r="KNB99" s="1242"/>
      <c r="KNC99" s="1242"/>
      <c r="KND99" s="1242"/>
      <c r="KNE99" s="1242"/>
      <c r="KNF99" s="1242"/>
      <c r="KNG99" s="1242"/>
      <c r="KNH99" s="1242"/>
      <c r="KNI99" s="1242"/>
      <c r="KNJ99" s="1242"/>
      <c r="KNK99" s="1242"/>
      <c r="KNL99" s="1242"/>
      <c r="KNM99" s="1242"/>
      <c r="KNN99" s="1242"/>
      <c r="KNO99" s="1242"/>
      <c r="KNP99" s="1242"/>
      <c r="KNQ99" s="1242"/>
      <c r="KNR99" s="1242"/>
      <c r="KNS99" s="1242"/>
      <c r="KNT99" s="1242"/>
      <c r="KNU99" s="1242"/>
      <c r="KNV99" s="1242"/>
      <c r="KNW99" s="1242"/>
      <c r="KNX99" s="1242"/>
      <c r="KNY99" s="1242"/>
      <c r="KNZ99" s="1242"/>
      <c r="KOA99" s="1242"/>
      <c r="KOB99" s="1242"/>
      <c r="KOC99" s="1242"/>
      <c r="KOD99" s="1242"/>
      <c r="KOE99" s="1242"/>
      <c r="KOF99" s="1242"/>
      <c r="KOG99" s="1242"/>
      <c r="KOH99" s="1242"/>
      <c r="KOI99" s="1242"/>
      <c r="KOJ99" s="1242"/>
      <c r="KOK99" s="1242"/>
      <c r="KOL99" s="1242"/>
      <c r="KOM99" s="1242"/>
      <c r="KON99" s="1242"/>
      <c r="KOO99" s="1242"/>
      <c r="KOP99" s="1242"/>
      <c r="KOQ99" s="1242"/>
      <c r="KOR99" s="1242"/>
      <c r="KOS99" s="1242"/>
      <c r="KOT99" s="1242"/>
      <c r="KOU99" s="1242"/>
      <c r="KOV99" s="1242"/>
      <c r="KOW99" s="1242"/>
      <c r="KOX99" s="1242"/>
      <c r="KOY99" s="1242"/>
      <c r="KOZ99" s="1242"/>
      <c r="KPA99" s="1242"/>
      <c r="KPB99" s="1242"/>
      <c r="KPC99" s="1242"/>
      <c r="KPD99" s="1242"/>
      <c r="KPE99" s="1242"/>
      <c r="KPF99" s="1242"/>
      <c r="KPG99" s="1242"/>
      <c r="KPH99" s="1242"/>
      <c r="KPI99" s="1242"/>
      <c r="KPJ99" s="1242"/>
      <c r="KPK99" s="1242"/>
      <c r="KPL99" s="1242"/>
      <c r="KPM99" s="1242"/>
      <c r="KPN99" s="1242"/>
      <c r="KPO99" s="1242"/>
      <c r="KPP99" s="1242"/>
      <c r="KPQ99" s="1242"/>
      <c r="KPR99" s="1242"/>
      <c r="KPS99" s="1242"/>
      <c r="KPT99" s="1242"/>
      <c r="KPU99" s="1242"/>
      <c r="KPV99" s="1242"/>
      <c r="KPW99" s="1242"/>
      <c r="KPX99" s="1242"/>
      <c r="KPY99" s="1242"/>
      <c r="KPZ99" s="1242"/>
      <c r="KQA99" s="1242"/>
      <c r="KQB99" s="1242"/>
      <c r="KQC99" s="1242"/>
      <c r="KQD99" s="1242"/>
      <c r="KQE99" s="1242"/>
      <c r="KQF99" s="1242"/>
      <c r="KQG99" s="1242"/>
      <c r="KQH99" s="1242"/>
      <c r="KQI99" s="1242"/>
      <c r="KQJ99" s="1242"/>
      <c r="KQK99" s="1242"/>
      <c r="KQL99" s="1242"/>
      <c r="KQM99" s="1242"/>
      <c r="KQN99" s="1242"/>
      <c r="KQO99" s="1242"/>
      <c r="KQP99" s="1242"/>
      <c r="KQQ99" s="1242"/>
      <c r="KQR99" s="1242"/>
      <c r="KQS99" s="1242"/>
      <c r="KQT99" s="1242"/>
      <c r="KQU99" s="1242"/>
      <c r="KQV99" s="1242"/>
      <c r="KQW99" s="1242"/>
      <c r="KQX99" s="1242"/>
      <c r="KQY99" s="1242"/>
      <c r="KQZ99" s="1242"/>
      <c r="KRA99" s="1242"/>
      <c r="KRB99" s="1242"/>
      <c r="KRC99" s="1242"/>
      <c r="KRD99" s="1242"/>
      <c r="KRE99" s="1242"/>
      <c r="KRF99" s="1242"/>
      <c r="KRG99" s="1242"/>
      <c r="KRH99" s="1242"/>
      <c r="KRI99" s="1242"/>
      <c r="KRJ99" s="1242"/>
      <c r="KRK99" s="1242"/>
      <c r="KRL99" s="1242"/>
      <c r="KRM99" s="1242"/>
      <c r="KRN99" s="1242"/>
      <c r="KRO99" s="1242"/>
      <c r="KRP99" s="1242"/>
      <c r="KRQ99" s="1242"/>
      <c r="KRR99" s="1242"/>
      <c r="KRS99" s="1242"/>
      <c r="KRT99" s="1242"/>
      <c r="KRU99" s="1242"/>
      <c r="KRV99" s="1242"/>
      <c r="KRW99" s="1242"/>
      <c r="KRX99" s="1242"/>
      <c r="KRY99" s="1242"/>
      <c r="KRZ99" s="1242"/>
      <c r="KSA99" s="1242"/>
      <c r="KSB99" s="1242"/>
      <c r="KSC99" s="1242"/>
      <c r="KSD99" s="1242"/>
      <c r="KSE99" s="1242"/>
      <c r="KSF99" s="1242"/>
      <c r="KSG99" s="1242"/>
      <c r="KSH99" s="1242"/>
      <c r="KSI99" s="1242"/>
      <c r="KSJ99" s="1242"/>
      <c r="KSK99" s="1242"/>
      <c r="KSL99" s="1242"/>
      <c r="KSM99" s="1242"/>
      <c r="KSN99" s="1242"/>
      <c r="KSO99" s="1242"/>
      <c r="KSP99" s="1242"/>
      <c r="KSQ99" s="1242"/>
      <c r="KSR99" s="1242"/>
      <c r="KSS99" s="1242"/>
      <c r="KST99" s="1242"/>
      <c r="KSU99" s="1242"/>
      <c r="KSV99" s="1242"/>
      <c r="KSW99" s="1242"/>
      <c r="KSX99" s="1242"/>
      <c r="KSY99" s="1242"/>
      <c r="KSZ99" s="1242"/>
      <c r="KTA99" s="1242"/>
      <c r="KTB99" s="1242"/>
      <c r="KTC99" s="1242"/>
      <c r="KTD99" s="1242"/>
      <c r="KTE99" s="1242"/>
      <c r="KTF99" s="1242"/>
      <c r="KTG99" s="1242"/>
      <c r="KTH99" s="1242"/>
      <c r="KTI99" s="1242"/>
      <c r="KTJ99" s="1242"/>
      <c r="KTK99" s="1242"/>
      <c r="KTL99" s="1242"/>
      <c r="KTM99" s="1242"/>
      <c r="KTN99" s="1242"/>
      <c r="KTO99" s="1242"/>
      <c r="KTP99" s="1242"/>
      <c r="KTQ99" s="1242"/>
      <c r="KTR99" s="1242"/>
      <c r="KTS99" s="1242"/>
      <c r="KTT99" s="1242"/>
      <c r="KTU99" s="1242"/>
      <c r="KTV99" s="1242"/>
      <c r="KTW99" s="1242"/>
      <c r="KTX99" s="1242"/>
      <c r="KTY99" s="1242"/>
      <c r="KTZ99" s="1242"/>
      <c r="KUA99" s="1242"/>
      <c r="KUB99" s="1242"/>
      <c r="KUC99" s="1242"/>
      <c r="KUD99" s="1242"/>
      <c r="KUE99" s="1242"/>
      <c r="KUF99" s="1242"/>
      <c r="KUG99" s="1242"/>
      <c r="KUH99" s="1242"/>
      <c r="KUI99" s="1242"/>
      <c r="KUJ99" s="1242"/>
      <c r="KUK99" s="1242"/>
      <c r="KUL99" s="1242"/>
      <c r="KUM99" s="1242"/>
      <c r="KUN99" s="1242"/>
      <c r="KUO99" s="1242"/>
      <c r="KUP99" s="1242"/>
      <c r="KUQ99" s="1242"/>
      <c r="KUR99" s="1242"/>
      <c r="KUS99" s="1242"/>
      <c r="KUT99" s="1242"/>
      <c r="KUU99" s="1242"/>
      <c r="KUV99" s="1242"/>
      <c r="KUW99" s="1242"/>
      <c r="KUX99" s="1242"/>
      <c r="KUY99" s="1242"/>
      <c r="KUZ99" s="1242"/>
      <c r="KVA99" s="1242"/>
      <c r="KVB99" s="1242"/>
      <c r="KVC99" s="1242"/>
      <c r="KVD99" s="1242"/>
      <c r="KVE99" s="1242"/>
      <c r="KVF99" s="1242"/>
      <c r="KVG99" s="1242"/>
      <c r="KVH99" s="1242"/>
      <c r="KVI99" s="1242"/>
      <c r="KVJ99" s="1242"/>
      <c r="KVK99" s="1242"/>
      <c r="KVL99" s="1242"/>
      <c r="KVM99" s="1242"/>
      <c r="KVN99" s="1242"/>
      <c r="KVO99" s="1242"/>
      <c r="KVP99" s="1242"/>
      <c r="KVQ99" s="1242"/>
      <c r="KVR99" s="1242"/>
      <c r="KVS99" s="1242"/>
      <c r="KVT99" s="1242"/>
      <c r="KVU99" s="1242"/>
      <c r="KVV99" s="1242"/>
      <c r="KVW99" s="1242"/>
      <c r="KVX99" s="1242"/>
      <c r="KVY99" s="1242"/>
      <c r="KVZ99" s="1242"/>
      <c r="KWA99" s="1242"/>
      <c r="KWB99" s="1242"/>
      <c r="KWC99" s="1242"/>
      <c r="KWD99" s="1242"/>
      <c r="KWE99" s="1242"/>
      <c r="KWF99" s="1242"/>
      <c r="KWG99" s="1242"/>
      <c r="KWH99" s="1242"/>
      <c r="KWI99" s="1242"/>
      <c r="KWJ99" s="1242"/>
      <c r="KWK99" s="1242"/>
      <c r="KWL99" s="1242"/>
      <c r="KWM99" s="1242"/>
      <c r="KWN99" s="1242"/>
      <c r="KWO99" s="1242"/>
      <c r="KWP99" s="1242"/>
      <c r="KWQ99" s="1242"/>
      <c r="KWR99" s="1242"/>
      <c r="KWS99" s="1242"/>
      <c r="KWT99" s="1242"/>
      <c r="KWU99" s="1242"/>
      <c r="KWV99" s="1242"/>
      <c r="KWW99" s="1242"/>
      <c r="KWX99" s="1242"/>
      <c r="KWY99" s="1242"/>
      <c r="KWZ99" s="1242"/>
      <c r="KXA99" s="1242"/>
      <c r="KXB99" s="1242"/>
      <c r="KXC99" s="1242"/>
      <c r="KXD99" s="1242"/>
      <c r="KXE99" s="1242"/>
      <c r="KXF99" s="1242"/>
      <c r="KXG99" s="1242"/>
      <c r="KXH99" s="1242"/>
      <c r="KXI99" s="1242"/>
      <c r="KXJ99" s="1242"/>
      <c r="KXK99" s="1242"/>
      <c r="KXL99" s="1242"/>
      <c r="KXM99" s="1242"/>
      <c r="KXN99" s="1242"/>
      <c r="KXO99" s="1242"/>
      <c r="KXP99" s="1242"/>
      <c r="KXQ99" s="1242"/>
      <c r="KXR99" s="1242"/>
      <c r="KXS99" s="1242"/>
      <c r="KXT99" s="1242"/>
      <c r="KXU99" s="1242"/>
      <c r="KXV99" s="1242"/>
      <c r="KXW99" s="1242"/>
      <c r="KXX99" s="1242"/>
      <c r="KXY99" s="1242"/>
      <c r="KXZ99" s="1242"/>
      <c r="KYA99" s="1242"/>
      <c r="KYB99" s="1242"/>
      <c r="KYC99" s="1242"/>
      <c r="KYD99" s="1242"/>
      <c r="KYE99" s="1242"/>
      <c r="KYF99" s="1242"/>
      <c r="KYG99" s="1242"/>
      <c r="KYH99" s="1242"/>
      <c r="KYI99" s="1242"/>
      <c r="KYJ99" s="1242"/>
      <c r="KYK99" s="1242"/>
      <c r="KYL99" s="1242"/>
      <c r="KYM99" s="1242"/>
      <c r="KYN99" s="1242"/>
      <c r="KYO99" s="1242"/>
      <c r="KYP99" s="1242"/>
      <c r="KYQ99" s="1242"/>
      <c r="KYR99" s="1242"/>
      <c r="KYS99" s="1242"/>
      <c r="KYT99" s="1242"/>
      <c r="KYU99" s="1242"/>
      <c r="KYV99" s="1242"/>
      <c r="KYW99" s="1242"/>
      <c r="KYX99" s="1242"/>
      <c r="KYY99" s="1242"/>
      <c r="KYZ99" s="1242"/>
      <c r="KZA99" s="1242"/>
      <c r="KZB99" s="1242"/>
      <c r="KZC99" s="1242"/>
      <c r="KZD99" s="1242"/>
      <c r="KZE99" s="1242"/>
      <c r="KZF99" s="1242"/>
      <c r="KZG99" s="1242"/>
      <c r="KZH99" s="1242"/>
      <c r="KZI99" s="1242"/>
      <c r="KZJ99" s="1242"/>
      <c r="KZK99" s="1242"/>
      <c r="KZL99" s="1242"/>
      <c r="KZM99" s="1242"/>
      <c r="KZN99" s="1242"/>
      <c r="KZO99" s="1242"/>
      <c r="KZP99" s="1242"/>
      <c r="KZQ99" s="1242"/>
      <c r="KZR99" s="1242"/>
      <c r="KZS99" s="1242"/>
      <c r="KZT99" s="1242"/>
      <c r="KZU99" s="1242"/>
      <c r="KZV99" s="1242"/>
      <c r="KZW99" s="1242"/>
      <c r="KZX99" s="1242"/>
      <c r="KZY99" s="1242"/>
      <c r="KZZ99" s="1242"/>
      <c r="LAA99" s="1242"/>
      <c r="LAB99" s="1242"/>
      <c r="LAC99" s="1242"/>
      <c r="LAD99" s="1242"/>
      <c r="LAE99" s="1242"/>
      <c r="LAF99" s="1242"/>
      <c r="LAG99" s="1242"/>
      <c r="LAH99" s="1242"/>
      <c r="LAI99" s="1242"/>
      <c r="LAJ99" s="1242"/>
      <c r="LAK99" s="1242"/>
      <c r="LAL99" s="1242"/>
      <c r="LAM99" s="1242"/>
      <c r="LAN99" s="1242"/>
      <c r="LAO99" s="1242"/>
      <c r="LAP99" s="1242"/>
      <c r="LAQ99" s="1242"/>
      <c r="LAR99" s="1242"/>
      <c r="LAS99" s="1242"/>
      <c r="LAT99" s="1242"/>
      <c r="LAU99" s="1242"/>
      <c r="LAV99" s="1242"/>
      <c r="LAW99" s="1242"/>
      <c r="LAX99" s="1242"/>
      <c r="LAY99" s="1242"/>
      <c r="LAZ99" s="1242"/>
      <c r="LBA99" s="1242"/>
      <c r="LBB99" s="1242"/>
      <c r="LBC99" s="1242"/>
      <c r="LBD99" s="1242"/>
      <c r="LBE99" s="1242"/>
      <c r="LBF99" s="1242"/>
      <c r="LBG99" s="1242"/>
      <c r="LBH99" s="1242"/>
      <c r="LBI99" s="1242"/>
      <c r="LBJ99" s="1242"/>
      <c r="LBK99" s="1242"/>
      <c r="LBL99" s="1242"/>
      <c r="LBM99" s="1242"/>
      <c r="LBN99" s="1242"/>
      <c r="LBO99" s="1242"/>
      <c r="LBP99" s="1242"/>
      <c r="LBQ99" s="1242"/>
      <c r="LBR99" s="1242"/>
      <c r="LBS99" s="1242"/>
      <c r="LBT99" s="1242"/>
      <c r="LBU99" s="1242"/>
      <c r="LBV99" s="1242"/>
      <c r="LBW99" s="1242"/>
      <c r="LBX99" s="1242"/>
      <c r="LBY99" s="1242"/>
      <c r="LBZ99" s="1242"/>
      <c r="LCA99" s="1242"/>
      <c r="LCB99" s="1242"/>
      <c r="LCC99" s="1242"/>
      <c r="LCD99" s="1242"/>
      <c r="LCE99" s="1242"/>
      <c r="LCF99" s="1242"/>
      <c r="LCG99" s="1242"/>
      <c r="LCH99" s="1242"/>
      <c r="LCI99" s="1242"/>
      <c r="LCJ99" s="1242"/>
      <c r="LCK99" s="1242"/>
      <c r="LCL99" s="1242"/>
      <c r="LCM99" s="1242"/>
      <c r="LCN99" s="1242"/>
      <c r="LCO99" s="1242"/>
      <c r="LCP99" s="1242"/>
      <c r="LCQ99" s="1242"/>
      <c r="LCR99" s="1242"/>
      <c r="LCS99" s="1242"/>
      <c r="LCT99" s="1242"/>
      <c r="LCU99" s="1242"/>
      <c r="LCV99" s="1242"/>
      <c r="LCW99" s="1242"/>
      <c r="LCX99" s="1242"/>
      <c r="LCY99" s="1242"/>
      <c r="LCZ99" s="1242"/>
      <c r="LDA99" s="1242"/>
      <c r="LDB99" s="1242"/>
      <c r="LDC99" s="1242"/>
      <c r="LDD99" s="1242"/>
      <c r="LDE99" s="1242"/>
      <c r="LDF99" s="1242"/>
      <c r="LDG99" s="1242"/>
      <c r="LDH99" s="1242"/>
      <c r="LDI99" s="1242"/>
      <c r="LDJ99" s="1242"/>
      <c r="LDK99" s="1242"/>
      <c r="LDL99" s="1242"/>
      <c r="LDM99" s="1242"/>
      <c r="LDN99" s="1242"/>
      <c r="LDO99" s="1242"/>
      <c r="LDP99" s="1242"/>
      <c r="LDQ99" s="1242"/>
      <c r="LDR99" s="1242"/>
      <c r="LDS99" s="1242"/>
      <c r="LDT99" s="1242"/>
      <c r="LDU99" s="1242"/>
      <c r="LDV99" s="1242"/>
      <c r="LDW99" s="1242"/>
      <c r="LDX99" s="1242"/>
      <c r="LDY99" s="1242"/>
      <c r="LDZ99" s="1242"/>
      <c r="LEA99" s="1242"/>
      <c r="LEB99" s="1242"/>
      <c r="LEC99" s="1242"/>
      <c r="LED99" s="1242"/>
      <c r="LEE99" s="1242"/>
      <c r="LEF99" s="1242"/>
      <c r="LEG99" s="1242"/>
      <c r="LEH99" s="1242"/>
      <c r="LEI99" s="1242"/>
      <c r="LEJ99" s="1242"/>
      <c r="LEK99" s="1242"/>
      <c r="LEL99" s="1242"/>
      <c r="LEM99" s="1242"/>
      <c r="LEN99" s="1242"/>
      <c r="LEO99" s="1242"/>
      <c r="LEP99" s="1242"/>
      <c r="LEQ99" s="1242"/>
      <c r="LER99" s="1242"/>
      <c r="LES99" s="1242"/>
      <c r="LET99" s="1242"/>
      <c r="LEU99" s="1242"/>
      <c r="LEV99" s="1242"/>
      <c r="LEW99" s="1242"/>
      <c r="LEX99" s="1242"/>
      <c r="LEY99" s="1242"/>
      <c r="LEZ99" s="1242"/>
      <c r="LFA99" s="1242"/>
      <c r="LFB99" s="1242"/>
      <c r="LFC99" s="1242"/>
      <c r="LFD99" s="1242"/>
      <c r="LFE99" s="1242"/>
      <c r="LFF99" s="1242"/>
      <c r="LFG99" s="1242"/>
      <c r="LFH99" s="1242"/>
      <c r="LFI99" s="1242"/>
      <c r="LFJ99" s="1242"/>
      <c r="LFK99" s="1242"/>
      <c r="LFL99" s="1242"/>
      <c r="LFM99" s="1242"/>
      <c r="LFN99" s="1242"/>
      <c r="LFO99" s="1242"/>
      <c r="LFP99" s="1242"/>
      <c r="LFQ99" s="1242"/>
      <c r="LFR99" s="1242"/>
      <c r="LFS99" s="1242"/>
      <c r="LFT99" s="1242"/>
      <c r="LFU99" s="1242"/>
      <c r="LFV99" s="1242"/>
      <c r="LFW99" s="1242"/>
      <c r="LFX99" s="1242"/>
      <c r="LFY99" s="1242"/>
      <c r="LFZ99" s="1242"/>
      <c r="LGA99" s="1242"/>
      <c r="LGB99" s="1242"/>
      <c r="LGC99" s="1242"/>
      <c r="LGD99" s="1242"/>
      <c r="LGE99" s="1242"/>
      <c r="LGF99" s="1242"/>
      <c r="LGG99" s="1242"/>
      <c r="LGH99" s="1242"/>
      <c r="LGI99" s="1242"/>
      <c r="LGJ99" s="1242"/>
      <c r="LGK99" s="1242"/>
      <c r="LGL99" s="1242"/>
      <c r="LGM99" s="1242"/>
      <c r="LGN99" s="1242"/>
      <c r="LGO99" s="1242"/>
      <c r="LGP99" s="1242"/>
      <c r="LGQ99" s="1242"/>
      <c r="LGR99" s="1242"/>
      <c r="LGS99" s="1242"/>
      <c r="LGT99" s="1242"/>
      <c r="LGU99" s="1242"/>
      <c r="LGV99" s="1242"/>
      <c r="LGW99" s="1242"/>
      <c r="LGX99" s="1242"/>
      <c r="LGY99" s="1242"/>
      <c r="LGZ99" s="1242"/>
      <c r="LHA99" s="1242"/>
      <c r="LHB99" s="1242"/>
      <c r="LHC99" s="1242"/>
      <c r="LHD99" s="1242"/>
      <c r="LHE99" s="1242"/>
      <c r="LHF99" s="1242"/>
      <c r="LHG99" s="1242"/>
      <c r="LHH99" s="1242"/>
      <c r="LHI99" s="1242"/>
      <c r="LHJ99" s="1242"/>
      <c r="LHK99" s="1242"/>
      <c r="LHL99" s="1242"/>
      <c r="LHM99" s="1242"/>
      <c r="LHN99" s="1242"/>
      <c r="LHO99" s="1242"/>
      <c r="LHP99" s="1242"/>
      <c r="LHQ99" s="1242"/>
      <c r="LHR99" s="1242"/>
      <c r="LHS99" s="1242"/>
      <c r="LHT99" s="1242"/>
      <c r="LHU99" s="1242"/>
      <c r="LHV99" s="1242"/>
      <c r="LHW99" s="1242"/>
      <c r="LHX99" s="1242"/>
      <c r="LHY99" s="1242"/>
      <c r="LHZ99" s="1242"/>
      <c r="LIA99" s="1242"/>
      <c r="LIB99" s="1242"/>
      <c r="LIC99" s="1242"/>
      <c r="LID99" s="1242"/>
      <c r="LIE99" s="1242"/>
      <c r="LIF99" s="1242"/>
      <c r="LIG99" s="1242"/>
      <c r="LIH99" s="1242"/>
      <c r="LII99" s="1242"/>
      <c r="LIJ99" s="1242"/>
      <c r="LIK99" s="1242"/>
      <c r="LIL99" s="1242"/>
      <c r="LIM99" s="1242"/>
      <c r="LIN99" s="1242"/>
      <c r="LIO99" s="1242"/>
      <c r="LIP99" s="1242"/>
      <c r="LIQ99" s="1242"/>
      <c r="LIR99" s="1242"/>
      <c r="LIS99" s="1242"/>
      <c r="LIT99" s="1242"/>
      <c r="LIU99" s="1242"/>
      <c r="LIV99" s="1242"/>
      <c r="LIW99" s="1242"/>
      <c r="LIX99" s="1242"/>
      <c r="LIY99" s="1242"/>
      <c r="LIZ99" s="1242"/>
      <c r="LJA99" s="1242"/>
      <c r="LJB99" s="1242"/>
      <c r="LJC99" s="1242"/>
      <c r="LJD99" s="1242"/>
      <c r="LJE99" s="1242"/>
      <c r="LJF99" s="1242"/>
      <c r="LJG99" s="1242"/>
      <c r="LJH99" s="1242"/>
      <c r="LJI99" s="1242"/>
      <c r="LJJ99" s="1242"/>
      <c r="LJK99" s="1242"/>
      <c r="LJL99" s="1242"/>
      <c r="LJM99" s="1242"/>
      <c r="LJN99" s="1242"/>
      <c r="LJO99" s="1242"/>
      <c r="LJP99" s="1242"/>
      <c r="LJQ99" s="1242"/>
      <c r="LJR99" s="1242"/>
      <c r="LJS99" s="1242"/>
      <c r="LJT99" s="1242"/>
      <c r="LJU99" s="1242"/>
      <c r="LJV99" s="1242"/>
      <c r="LJW99" s="1242"/>
      <c r="LJX99" s="1242"/>
      <c r="LJY99" s="1242"/>
      <c r="LJZ99" s="1242"/>
      <c r="LKA99" s="1242"/>
      <c r="LKB99" s="1242"/>
      <c r="LKC99" s="1242"/>
      <c r="LKD99" s="1242"/>
      <c r="LKE99" s="1242"/>
      <c r="LKF99" s="1242"/>
      <c r="LKG99" s="1242"/>
      <c r="LKH99" s="1242"/>
      <c r="LKI99" s="1242"/>
      <c r="LKJ99" s="1242"/>
      <c r="LKK99" s="1242"/>
      <c r="LKL99" s="1242"/>
      <c r="LKM99" s="1242"/>
      <c r="LKN99" s="1242"/>
      <c r="LKO99" s="1242"/>
      <c r="LKP99" s="1242"/>
      <c r="LKQ99" s="1242"/>
      <c r="LKR99" s="1242"/>
      <c r="LKS99" s="1242"/>
      <c r="LKT99" s="1242"/>
      <c r="LKU99" s="1242"/>
      <c r="LKV99" s="1242"/>
      <c r="LKW99" s="1242"/>
      <c r="LKX99" s="1242"/>
      <c r="LKY99" s="1242"/>
      <c r="LKZ99" s="1242"/>
      <c r="LLA99" s="1242"/>
      <c r="LLB99" s="1242"/>
      <c r="LLC99" s="1242"/>
      <c r="LLD99" s="1242"/>
      <c r="LLE99" s="1242"/>
      <c r="LLF99" s="1242"/>
      <c r="LLG99" s="1242"/>
      <c r="LLH99" s="1242"/>
      <c r="LLI99" s="1242"/>
      <c r="LLJ99" s="1242"/>
      <c r="LLK99" s="1242"/>
      <c r="LLL99" s="1242"/>
      <c r="LLM99" s="1242"/>
      <c r="LLN99" s="1242"/>
      <c r="LLO99" s="1242"/>
      <c r="LLP99" s="1242"/>
      <c r="LLQ99" s="1242"/>
      <c r="LLR99" s="1242"/>
      <c r="LLS99" s="1242"/>
      <c r="LLT99" s="1242"/>
      <c r="LLU99" s="1242"/>
      <c r="LLV99" s="1242"/>
      <c r="LLW99" s="1242"/>
      <c r="LLX99" s="1242"/>
      <c r="LLY99" s="1242"/>
      <c r="LLZ99" s="1242"/>
      <c r="LMA99" s="1242"/>
      <c r="LMB99" s="1242"/>
      <c r="LMC99" s="1242"/>
      <c r="LMD99" s="1242"/>
      <c r="LME99" s="1242"/>
      <c r="LMF99" s="1242"/>
      <c r="LMG99" s="1242"/>
      <c r="LMH99" s="1242"/>
      <c r="LMI99" s="1242"/>
      <c r="LMJ99" s="1242"/>
      <c r="LMK99" s="1242"/>
      <c r="LML99" s="1242"/>
      <c r="LMM99" s="1242"/>
      <c r="LMN99" s="1242"/>
      <c r="LMO99" s="1242"/>
      <c r="LMP99" s="1242"/>
      <c r="LMQ99" s="1242"/>
      <c r="LMR99" s="1242"/>
      <c r="LMS99" s="1242"/>
      <c r="LMT99" s="1242"/>
      <c r="LMU99" s="1242"/>
      <c r="LMV99" s="1242"/>
      <c r="LMW99" s="1242"/>
      <c r="LMX99" s="1242"/>
      <c r="LMY99" s="1242"/>
      <c r="LMZ99" s="1242"/>
      <c r="LNA99" s="1242"/>
      <c r="LNB99" s="1242"/>
      <c r="LNC99" s="1242"/>
      <c r="LND99" s="1242"/>
      <c r="LNE99" s="1242"/>
      <c r="LNF99" s="1242"/>
      <c r="LNG99" s="1242"/>
      <c r="LNH99" s="1242"/>
      <c r="LNI99" s="1242"/>
      <c r="LNJ99" s="1242"/>
      <c r="LNK99" s="1242"/>
      <c r="LNL99" s="1242"/>
      <c r="LNM99" s="1242"/>
      <c r="LNN99" s="1242"/>
      <c r="LNO99" s="1242"/>
      <c r="LNP99" s="1242"/>
      <c r="LNQ99" s="1242"/>
      <c r="LNR99" s="1242"/>
      <c r="LNS99" s="1242"/>
      <c r="LNT99" s="1242"/>
      <c r="LNU99" s="1242"/>
      <c r="LNV99" s="1242"/>
      <c r="LNW99" s="1242"/>
      <c r="LNX99" s="1242"/>
      <c r="LNY99" s="1242"/>
      <c r="LNZ99" s="1242"/>
      <c r="LOA99" s="1242"/>
      <c r="LOB99" s="1242"/>
      <c r="LOC99" s="1242"/>
      <c r="LOD99" s="1242"/>
      <c r="LOE99" s="1242"/>
      <c r="LOF99" s="1242"/>
      <c r="LOG99" s="1242"/>
      <c r="LOH99" s="1242"/>
      <c r="LOI99" s="1242"/>
      <c r="LOJ99" s="1242"/>
      <c r="LOK99" s="1242"/>
      <c r="LOL99" s="1242"/>
      <c r="LOM99" s="1242"/>
      <c r="LON99" s="1242"/>
      <c r="LOO99" s="1242"/>
      <c r="LOP99" s="1242"/>
      <c r="LOQ99" s="1242"/>
      <c r="LOR99" s="1242"/>
      <c r="LOS99" s="1242"/>
      <c r="LOT99" s="1242"/>
      <c r="LOU99" s="1242"/>
      <c r="LOV99" s="1242"/>
      <c r="LOW99" s="1242"/>
      <c r="LOX99" s="1242"/>
      <c r="LOY99" s="1242"/>
      <c r="LOZ99" s="1242"/>
      <c r="LPA99" s="1242"/>
      <c r="LPB99" s="1242"/>
      <c r="LPC99" s="1242"/>
      <c r="LPD99" s="1242"/>
      <c r="LPE99" s="1242"/>
      <c r="LPF99" s="1242"/>
      <c r="LPG99" s="1242"/>
      <c r="LPH99" s="1242"/>
      <c r="LPI99" s="1242"/>
      <c r="LPJ99" s="1242"/>
      <c r="LPK99" s="1242"/>
      <c r="LPL99" s="1242"/>
      <c r="LPM99" s="1242"/>
      <c r="LPN99" s="1242"/>
      <c r="LPO99" s="1242"/>
      <c r="LPP99" s="1242"/>
      <c r="LPQ99" s="1242"/>
      <c r="LPR99" s="1242"/>
      <c r="LPS99" s="1242"/>
      <c r="LPT99" s="1242"/>
      <c r="LPU99" s="1242"/>
      <c r="LPV99" s="1242"/>
      <c r="LPW99" s="1242"/>
      <c r="LPX99" s="1242"/>
      <c r="LPY99" s="1242"/>
      <c r="LPZ99" s="1242"/>
      <c r="LQA99" s="1242"/>
      <c r="LQB99" s="1242"/>
      <c r="LQC99" s="1242"/>
      <c r="LQD99" s="1242"/>
      <c r="LQE99" s="1242"/>
      <c r="LQF99" s="1242"/>
      <c r="LQG99" s="1242"/>
      <c r="LQH99" s="1242"/>
      <c r="LQI99" s="1242"/>
      <c r="LQJ99" s="1242"/>
      <c r="LQK99" s="1242"/>
      <c r="LQL99" s="1242"/>
      <c r="LQM99" s="1242"/>
      <c r="LQN99" s="1242"/>
      <c r="LQO99" s="1242"/>
      <c r="LQP99" s="1242"/>
      <c r="LQQ99" s="1242"/>
      <c r="LQR99" s="1242"/>
      <c r="LQS99" s="1242"/>
      <c r="LQT99" s="1242"/>
      <c r="LQU99" s="1242"/>
      <c r="LQV99" s="1242"/>
      <c r="LQW99" s="1242"/>
      <c r="LQX99" s="1242"/>
      <c r="LQY99" s="1242"/>
      <c r="LQZ99" s="1242"/>
      <c r="LRA99" s="1242"/>
      <c r="LRB99" s="1242"/>
      <c r="LRC99" s="1242"/>
      <c r="LRD99" s="1242"/>
      <c r="LRE99" s="1242"/>
      <c r="LRF99" s="1242"/>
      <c r="LRG99" s="1242"/>
      <c r="LRH99" s="1242"/>
      <c r="LRI99" s="1242"/>
      <c r="LRJ99" s="1242"/>
      <c r="LRK99" s="1242"/>
      <c r="LRL99" s="1242"/>
      <c r="LRM99" s="1242"/>
      <c r="LRN99" s="1242"/>
      <c r="LRO99" s="1242"/>
      <c r="LRP99" s="1242"/>
      <c r="LRQ99" s="1242"/>
      <c r="LRR99" s="1242"/>
      <c r="LRS99" s="1242"/>
      <c r="LRT99" s="1242"/>
      <c r="LRU99" s="1242"/>
      <c r="LRV99" s="1242"/>
      <c r="LRW99" s="1242"/>
      <c r="LRX99" s="1242"/>
      <c r="LRY99" s="1242"/>
      <c r="LRZ99" s="1242"/>
      <c r="LSA99" s="1242"/>
      <c r="LSB99" s="1242"/>
      <c r="LSC99" s="1242"/>
      <c r="LSD99" s="1242"/>
      <c r="LSE99" s="1242"/>
      <c r="LSF99" s="1242"/>
      <c r="LSG99" s="1242"/>
      <c r="LSH99" s="1242"/>
      <c r="LSI99" s="1242"/>
      <c r="LSJ99" s="1242"/>
      <c r="LSK99" s="1242"/>
      <c r="LSL99" s="1242"/>
      <c r="LSM99" s="1242"/>
      <c r="LSN99" s="1242"/>
      <c r="LSO99" s="1242"/>
      <c r="LSP99" s="1242"/>
      <c r="LSQ99" s="1242"/>
      <c r="LSR99" s="1242"/>
      <c r="LSS99" s="1242"/>
      <c r="LST99" s="1242"/>
      <c r="LSU99" s="1242"/>
      <c r="LSV99" s="1242"/>
      <c r="LSW99" s="1242"/>
      <c r="LSX99" s="1242"/>
      <c r="LSY99" s="1242"/>
      <c r="LSZ99" s="1242"/>
      <c r="LTA99" s="1242"/>
      <c r="LTB99" s="1242"/>
      <c r="LTC99" s="1242"/>
      <c r="LTD99" s="1242"/>
      <c r="LTE99" s="1242"/>
      <c r="LTF99" s="1242"/>
      <c r="LTG99" s="1242"/>
      <c r="LTH99" s="1242"/>
      <c r="LTI99" s="1242"/>
      <c r="LTJ99" s="1242"/>
      <c r="LTK99" s="1242"/>
      <c r="LTL99" s="1242"/>
      <c r="LTM99" s="1242"/>
      <c r="LTN99" s="1242"/>
      <c r="LTO99" s="1242"/>
      <c r="LTP99" s="1242"/>
      <c r="LTQ99" s="1242"/>
      <c r="LTR99" s="1242"/>
      <c r="LTS99" s="1242"/>
      <c r="LTT99" s="1242"/>
      <c r="LTU99" s="1242"/>
      <c r="LTV99" s="1242"/>
      <c r="LTW99" s="1242"/>
      <c r="LTX99" s="1242"/>
      <c r="LTY99" s="1242"/>
      <c r="LTZ99" s="1242"/>
      <c r="LUA99" s="1242"/>
      <c r="LUB99" s="1242"/>
      <c r="LUC99" s="1242"/>
      <c r="LUD99" s="1242"/>
      <c r="LUE99" s="1242"/>
      <c r="LUF99" s="1242"/>
      <c r="LUG99" s="1242"/>
      <c r="LUH99" s="1242"/>
      <c r="LUI99" s="1242"/>
      <c r="LUJ99" s="1242"/>
      <c r="LUK99" s="1242"/>
      <c r="LUL99" s="1242"/>
      <c r="LUM99" s="1242"/>
      <c r="LUN99" s="1242"/>
      <c r="LUO99" s="1242"/>
      <c r="LUP99" s="1242"/>
      <c r="LUQ99" s="1242"/>
      <c r="LUR99" s="1242"/>
      <c r="LUS99" s="1242"/>
      <c r="LUT99" s="1242"/>
      <c r="LUU99" s="1242"/>
      <c r="LUV99" s="1242"/>
      <c r="LUW99" s="1242"/>
      <c r="LUX99" s="1242"/>
      <c r="LUY99" s="1242"/>
      <c r="LUZ99" s="1242"/>
      <c r="LVA99" s="1242"/>
      <c r="LVB99" s="1242"/>
      <c r="LVC99" s="1242"/>
      <c r="LVD99" s="1242"/>
      <c r="LVE99" s="1242"/>
      <c r="LVF99" s="1242"/>
      <c r="LVG99" s="1242"/>
      <c r="LVH99" s="1242"/>
      <c r="LVI99" s="1242"/>
      <c r="LVJ99" s="1242"/>
      <c r="LVK99" s="1242"/>
      <c r="LVL99" s="1242"/>
      <c r="LVM99" s="1242"/>
      <c r="LVN99" s="1242"/>
      <c r="LVO99" s="1242"/>
      <c r="LVP99" s="1242"/>
      <c r="LVQ99" s="1242"/>
      <c r="LVR99" s="1242"/>
      <c r="LVS99" s="1242"/>
      <c r="LVT99" s="1242"/>
      <c r="LVU99" s="1242"/>
      <c r="LVV99" s="1242"/>
      <c r="LVW99" s="1242"/>
      <c r="LVX99" s="1242"/>
      <c r="LVY99" s="1242"/>
      <c r="LVZ99" s="1242"/>
      <c r="LWA99" s="1242"/>
      <c r="LWB99" s="1242"/>
      <c r="LWC99" s="1242"/>
      <c r="LWD99" s="1242"/>
      <c r="LWE99" s="1242"/>
      <c r="LWF99" s="1242"/>
      <c r="LWG99" s="1242"/>
      <c r="LWH99" s="1242"/>
      <c r="LWI99" s="1242"/>
      <c r="LWJ99" s="1242"/>
      <c r="LWK99" s="1242"/>
      <c r="LWL99" s="1242"/>
      <c r="LWM99" s="1242"/>
      <c r="LWN99" s="1242"/>
      <c r="LWO99" s="1242"/>
      <c r="LWP99" s="1242"/>
      <c r="LWQ99" s="1242"/>
      <c r="LWR99" s="1242"/>
      <c r="LWS99" s="1242"/>
      <c r="LWT99" s="1242"/>
      <c r="LWU99" s="1242"/>
      <c r="LWV99" s="1242"/>
      <c r="LWW99" s="1242"/>
      <c r="LWX99" s="1242"/>
      <c r="LWY99" s="1242"/>
      <c r="LWZ99" s="1242"/>
      <c r="LXA99" s="1242"/>
      <c r="LXB99" s="1242"/>
      <c r="LXC99" s="1242"/>
      <c r="LXD99" s="1242"/>
      <c r="LXE99" s="1242"/>
      <c r="LXF99" s="1242"/>
      <c r="LXG99" s="1242"/>
      <c r="LXH99" s="1242"/>
      <c r="LXI99" s="1242"/>
      <c r="LXJ99" s="1242"/>
      <c r="LXK99" s="1242"/>
      <c r="LXL99" s="1242"/>
      <c r="LXM99" s="1242"/>
      <c r="LXN99" s="1242"/>
      <c r="LXO99" s="1242"/>
      <c r="LXP99" s="1242"/>
      <c r="LXQ99" s="1242"/>
      <c r="LXR99" s="1242"/>
      <c r="LXS99" s="1242"/>
      <c r="LXT99" s="1242"/>
      <c r="LXU99" s="1242"/>
      <c r="LXV99" s="1242"/>
      <c r="LXW99" s="1242"/>
      <c r="LXX99" s="1242"/>
      <c r="LXY99" s="1242"/>
      <c r="LXZ99" s="1242"/>
      <c r="LYA99" s="1242"/>
      <c r="LYB99" s="1242"/>
      <c r="LYC99" s="1242"/>
      <c r="LYD99" s="1242"/>
      <c r="LYE99" s="1242"/>
      <c r="LYF99" s="1242"/>
      <c r="LYG99" s="1242"/>
      <c r="LYH99" s="1242"/>
      <c r="LYI99" s="1242"/>
      <c r="LYJ99" s="1242"/>
      <c r="LYK99" s="1242"/>
      <c r="LYL99" s="1242"/>
      <c r="LYM99" s="1242"/>
      <c r="LYN99" s="1242"/>
      <c r="LYO99" s="1242"/>
      <c r="LYP99" s="1242"/>
      <c r="LYQ99" s="1242"/>
      <c r="LYR99" s="1242"/>
      <c r="LYS99" s="1242"/>
      <c r="LYT99" s="1242"/>
      <c r="LYU99" s="1242"/>
      <c r="LYV99" s="1242"/>
      <c r="LYW99" s="1242"/>
      <c r="LYX99" s="1242"/>
      <c r="LYY99" s="1242"/>
      <c r="LYZ99" s="1242"/>
      <c r="LZA99" s="1242"/>
      <c r="LZB99" s="1242"/>
      <c r="LZC99" s="1242"/>
      <c r="LZD99" s="1242"/>
      <c r="LZE99" s="1242"/>
      <c r="LZF99" s="1242"/>
      <c r="LZG99" s="1242"/>
      <c r="LZH99" s="1242"/>
      <c r="LZI99" s="1242"/>
      <c r="LZJ99" s="1242"/>
      <c r="LZK99" s="1242"/>
      <c r="LZL99" s="1242"/>
      <c r="LZM99" s="1242"/>
      <c r="LZN99" s="1242"/>
      <c r="LZO99" s="1242"/>
      <c r="LZP99" s="1242"/>
      <c r="LZQ99" s="1242"/>
      <c r="LZR99" s="1242"/>
      <c r="LZS99" s="1242"/>
      <c r="LZT99" s="1242"/>
      <c r="LZU99" s="1242"/>
      <c r="LZV99" s="1242"/>
      <c r="LZW99" s="1242"/>
      <c r="LZX99" s="1242"/>
      <c r="LZY99" s="1242"/>
      <c r="LZZ99" s="1242"/>
      <c r="MAA99" s="1242"/>
      <c r="MAB99" s="1242"/>
      <c r="MAC99" s="1242"/>
      <c r="MAD99" s="1242"/>
      <c r="MAE99" s="1242"/>
      <c r="MAF99" s="1242"/>
      <c r="MAG99" s="1242"/>
      <c r="MAH99" s="1242"/>
      <c r="MAI99" s="1242"/>
      <c r="MAJ99" s="1242"/>
      <c r="MAK99" s="1242"/>
      <c r="MAL99" s="1242"/>
      <c r="MAM99" s="1242"/>
      <c r="MAN99" s="1242"/>
      <c r="MAO99" s="1242"/>
      <c r="MAP99" s="1242"/>
      <c r="MAQ99" s="1242"/>
      <c r="MAR99" s="1242"/>
      <c r="MAS99" s="1242"/>
      <c r="MAT99" s="1242"/>
      <c r="MAU99" s="1242"/>
      <c r="MAV99" s="1242"/>
      <c r="MAW99" s="1242"/>
      <c r="MAX99" s="1242"/>
      <c r="MAY99" s="1242"/>
      <c r="MAZ99" s="1242"/>
      <c r="MBA99" s="1242"/>
      <c r="MBB99" s="1242"/>
      <c r="MBC99" s="1242"/>
      <c r="MBD99" s="1242"/>
      <c r="MBE99" s="1242"/>
      <c r="MBF99" s="1242"/>
      <c r="MBG99" s="1242"/>
      <c r="MBH99" s="1242"/>
      <c r="MBI99" s="1242"/>
      <c r="MBJ99" s="1242"/>
      <c r="MBK99" s="1242"/>
      <c r="MBL99" s="1242"/>
      <c r="MBM99" s="1242"/>
      <c r="MBN99" s="1242"/>
      <c r="MBO99" s="1242"/>
      <c r="MBP99" s="1242"/>
      <c r="MBQ99" s="1242"/>
      <c r="MBR99" s="1242"/>
      <c r="MBS99" s="1242"/>
      <c r="MBT99" s="1242"/>
      <c r="MBU99" s="1242"/>
      <c r="MBV99" s="1242"/>
      <c r="MBW99" s="1242"/>
      <c r="MBX99" s="1242"/>
      <c r="MBY99" s="1242"/>
      <c r="MBZ99" s="1242"/>
      <c r="MCA99" s="1242"/>
      <c r="MCB99" s="1242"/>
      <c r="MCC99" s="1242"/>
      <c r="MCD99" s="1242"/>
      <c r="MCE99" s="1242"/>
      <c r="MCF99" s="1242"/>
      <c r="MCG99" s="1242"/>
      <c r="MCH99" s="1242"/>
      <c r="MCI99" s="1242"/>
      <c r="MCJ99" s="1242"/>
      <c r="MCK99" s="1242"/>
      <c r="MCL99" s="1242"/>
      <c r="MCM99" s="1242"/>
      <c r="MCN99" s="1242"/>
      <c r="MCO99" s="1242"/>
      <c r="MCP99" s="1242"/>
      <c r="MCQ99" s="1242"/>
      <c r="MCR99" s="1242"/>
      <c r="MCS99" s="1242"/>
      <c r="MCT99" s="1242"/>
      <c r="MCU99" s="1242"/>
      <c r="MCV99" s="1242"/>
      <c r="MCW99" s="1242"/>
      <c r="MCX99" s="1242"/>
      <c r="MCY99" s="1242"/>
      <c r="MCZ99" s="1242"/>
      <c r="MDA99" s="1242"/>
      <c r="MDB99" s="1242"/>
      <c r="MDC99" s="1242"/>
      <c r="MDD99" s="1242"/>
      <c r="MDE99" s="1242"/>
      <c r="MDF99" s="1242"/>
      <c r="MDG99" s="1242"/>
      <c r="MDH99" s="1242"/>
      <c r="MDI99" s="1242"/>
      <c r="MDJ99" s="1242"/>
      <c r="MDK99" s="1242"/>
      <c r="MDL99" s="1242"/>
      <c r="MDM99" s="1242"/>
      <c r="MDN99" s="1242"/>
      <c r="MDO99" s="1242"/>
      <c r="MDP99" s="1242"/>
      <c r="MDQ99" s="1242"/>
      <c r="MDR99" s="1242"/>
      <c r="MDS99" s="1242"/>
      <c r="MDT99" s="1242"/>
      <c r="MDU99" s="1242"/>
      <c r="MDV99" s="1242"/>
      <c r="MDW99" s="1242"/>
      <c r="MDX99" s="1242"/>
      <c r="MDY99" s="1242"/>
      <c r="MDZ99" s="1242"/>
      <c r="MEA99" s="1242"/>
      <c r="MEB99" s="1242"/>
      <c r="MEC99" s="1242"/>
      <c r="MED99" s="1242"/>
      <c r="MEE99" s="1242"/>
      <c r="MEF99" s="1242"/>
      <c r="MEG99" s="1242"/>
      <c r="MEH99" s="1242"/>
      <c r="MEI99" s="1242"/>
      <c r="MEJ99" s="1242"/>
      <c r="MEK99" s="1242"/>
      <c r="MEL99" s="1242"/>
      <c r="MEM99" s="1242"/>
      <c r="MEN99" s="1242"/>
      <c r="MEO99" s="1242"/>
      <c r="MEP99" s="1242"/>
      <c r="MEQ99" s="1242"/>
      <c r="MER99" s="1242"/>
      <c r="MES99" s="1242"/>
      <c r="MET99" s="1242"/>
      <c r="MEU99" s="1242"/>
      <c r="MEV99" s="1242"/>
      <c r="MEW99" s="1242"/>
      <c r="MEX99" s="1242"/>
      <c r="MEY99" s="1242"/>
      <c r="MEZ99" s="1242"/>
      <c r="MFA99" s="1242"/>
      <c r="MFB99" s="1242"/>
      <c r="MFC99" s="1242"/>
      <c r="MFD99" s="1242"/>
      <c r="MFE99" s="1242"/>
      <c r="MFF99" s="1242"/>
      <c r="MFG99" s="1242"/>
      <c r="MFH99" s="1242"/>
      <c r="MFI99" s="1242"/>
      <c r="MFJ99" s="1242"/>
      <c r="MFK99" s="1242"/>
      <c r="MFL99" s="1242"/>
      <c r="MFM99" s="1242"/>
      <c r="MFN99" s="1242"/>
      <c r="MFO99" s="1242"/>
      <c r="MFP99" s="1242"/>
      <c r="MFQ99" s="1242"/>
      <c r="MFR99" s="1242"/>
      <c r="MFS99" s="1242"/>
      <c r="MFT99" s="1242"/>
      <c r="MFU99" s="1242"/>
      <c r="MFV99" s="1242"/>
      <c r="MFW99" s="1242"/>
      <c r="MFX99" s="1242"/>
      <c r="MFY99" s="1242"/>
      <c r="MFZ99" s="1242"/>
      <c r="MGA99" s="1242"/>
      <c r="MGB99" s="1242"/>
      <c r="MGC99" s="1242"/>
      <c r="MGD99" s="1242"/>
      <c r="MGE99" s="1242"/>
      <c r="MGF99" s="1242"/>
      <c r="MGG99" s="1242"/>
      <c r="MGH99" s="1242"/>
      <c r="MGI99" s="1242"/>
      <c r="MGJ99" s="1242"/>
      <c r="MGK99" s="1242"/>
      <c r="MGL99" s="1242"/>
      <c r="MGM99" s="1242"/>
      <c r="MGN99" s="1242"/>
      <c r="MGO99" s="1242"/>
      <c r="MGP99" s="1242"/>
      <c r="MGQ99" s="1242"/>
      <c r="MGR99" s="1242"/>
      <c r="MGS99" s="1242"/>
      <c r="MGT99" s="1242"/>
      <c r="MGU99" s="1242"/>
      <c r="MGV99" s="1242"/>
      <c r="MGW99" s="1242"/>
      <c r="MGX99" s="1242"/>
      <c r="MGY99" s="1242"/>
      <c r="MGZ99" s="1242"/>
      <c r="MHA99" s="1242"/>
      <c r="MHB99" s="1242"/>
      <c r="MHC99" s="1242"/>
      <c r="MHD99" s="1242"/>
      <c r="MHE99" s="1242"/>
      <c r="MHF99" s="1242"/>
      <c r="MHG99" s="1242"/>
      <c r="MHH99" s="1242"/>
      <c r="MHI99" s="1242"/>
      <c r="MHJ99" s="1242"/>
      <c r="MHK99" s="1242"/>
      <c r="MHL99" s="1242"/>
      <c r="MHM99" s="1242"/>
      <c r="MHN99" s="1242"/>
      <c r="MHO99" s="1242"/>
      <c r="MHP99" s="1242"/>
      <c r="MHQ99" s="1242"/>
      <c r="MHR99" s="1242"/>
      <c r="MHS99" s="1242"/>
      <c r="MHT99" s="1242"/>
      <c r="MHU99" s="1242"/>
      <c r="MHV99" s="1242"/>
      <c r="MHW99" s="1242"/>
      <c r="MHX99" s="1242"/>
      <c r="MHY99" s="1242"/>
      <c r="MHZ99" s="1242"/>
      <c r="MIA99" s="1242"/>
      <c r="MIB99" s="1242"/>
      <c r="MIC99" s="1242"/>
      <c r="MID99" s="1242"/>
      <c r="MIE99" s="1242"/>
      <c r="MIF99" s="1242"/>
      <c r="MIG99" s="1242"/>
      <c r="MIH99" s="1242"/>
      <c r="MII99" s="1242"/>
      <c r="MIJ99" s="1242"/>
      <c r="MIK99" s="1242"/>
      <c r="MIL99" s="1242"/>
      <c r="MIM99" s="1242"/>
      <c r="MIN99" s="1242"/>
      <c r="MIO99" s="1242"/>
      <c r="MIP99" s="1242"/>
      <c r="MIQ99" s="1242"/>
      <c r="MIR99" s="1242"/>
      <c r="MIS99" s="1242"/>
      <c r="MIT99" s="1242"/>
      <c r="MIU99" s="1242"/>
      <c r="MIV99" s="1242"/>
      <c r="MIW99" s="1242"/>
      <c r="MIX99" s="1242"/>
      <c r="MIY99" s="1242"/>
      <c r="MIZ99" s="1242"/>
      <c r="MJA99" s="1242"/>
      <c r="MJB99" s="1242"/>
      <c r="MJC99" s="1242"/>
      <c r="MJD99" s="1242"/>
      <c r="MJE99" s="1242"/>
      <c r="MJF99" s="1242"/>
      <c r="MJG99" s="1242"/>
      <c r="MJH99" s="1242"/>
      <c r="MJI99" s="1242"/>
      <c r="MJJ99" s="1242"/>
      <c r="MJK99" s="1242"/>
      <c r="MJL99" s="1242"/>
      <c r="MJM99" s="1242"/>
      <c r="MJN99" s="1242"/>
      <c r="MJO99" s="1242"/>
      <c r="MJP99" s="1242"/>
      <c r="MJQ99" s="1242"/>
      <c r="MJR99" s="1242"/>
      <c r="MJS99" s="1242"/>
      <c r="MJT99" s="1242"/>
      <c r="MJU99" s="1242"/>
      <c r="MJV99" s="1242"/>
      <c r="MJW99" s="1242"/>
      <c r="MJX99" s="1242"/>
      <c r="MJY99" s="1242"/>
      <c r="MJZ99" s="1242"/>
      <c r="MKA99" s="1242"/>
      <c r="MKB99" s="1242"/>
      <c r="MKC99" s="1242"/>
      <c r="MKD99" s="1242"/>
      <c r="MKE99" s="1242"/>
      <c r="MKF99" s="1242"/>
      <c r="MKG99" s="1242"/>
      <c r="MKH99" s="1242"/>
      <c r="MKI99" s="1242"/>
      <c r="MKJ99" s="1242"/>
      <c r="MKK99" s="1242"/>
      <c r="MKL99" s="1242"/>
      <c r="MKM99" s="1242"/>
      <c r="MKN99" s="1242"/>
      <c r="MKO99" s="1242"/>
      <c r="MKP99" s="1242"/>
      <c r="MKQ99" s="1242"/>
      <c r="MKR99" s="1242"/>
      <c r="MKS99" s="1242"/>
      <c r="MKT99" s="1242"/>
      <c r="MKU99" s="1242"/>
      <c r="MKV99" s="1242"/>
      <c r="MKW99" s="1242"/>
      <c r="MKX99" s="1242"/>
      <c r="MKY99" s="1242"/>
      <c r="MKZ99" s="1242"/>
      <c r="MLA99" s="1242"/>
      <c r="MLB99" s="1242"/>
      <c r="MLC99" s="1242"/>
      <c r="MLD99" s="1242"/>
      <c r="MLE99" s="1242"/>
      <c r="MLF99" s="1242"/>
      <c r="MLG99" s="1242"/>
      <c r="MLH99" s="1242"/>
      <c r="MLI99" s="1242"/>
      <c r="MLJ99" s="1242"/>
      <c r="MLK99" s="1242"/>
      <c r="MLL99" s="1242"/>
      <c r="MLM99" s="1242"/>
      <c r="MLN99" s="1242"/>
      <c r="MLO99" s="1242"/>
      <c r="MLP99" s="1242"/>
      <c r="MLQ99" s="1242"/>
      <c r="MLR99" s="1242"/>
      <c r="MLS99" s="1242"/>
      <c r="MLT99" s="1242"/>
      <c r="MLU99" s="1242"/>
      <c r="MLV99" s="1242"/>
      <c r="MLW99" s="1242"/>
      <c r="MLX99" s="1242"/>
      <c r="MLY99" s="1242"/>
      <c r="MLZ99" s="1242"/>
      <c r="MMA99" s="1242"/>
      <c r="MMB99" s="1242"/>
      <c r="MMC99" s="1242"/>
      <c r="MMD99" s="1242"/>
      <c r="MME99" s="1242"/>
      <c r="MMF99" s="1242"/>
      <c r="MMG99" s="1242"/>
      <c r="MMH99" s="1242"/>
      <c r="MMI99" s="1242"/>
      <c r="MMJ99" s="1242"/>
      <c r="MMK99" s="1242"/>
      <c r="MML99" s="1242"/>
      <c r="MMM99" s="1242"/>
      <c r="MMN99" s="1242"/>
      <c r="MMO99" s="1242"/>
      <c r="MMP99" s="1242"/>
      <c r="MMQ99" s="1242"/>
      <c r="MMR99" s="1242"/>
      <c r="MMS99" s="1242"/>
      <c r="MMT99" s="1242"/>
      <c r="MMU99" s="1242"/>
      <c r="MMV99" s="1242"/>
      <c r="MMW99" s="1242"/>
      <c r="MMX99" s="1242"/>
      <c r="MMY99" s="1242"/>
      <c r="MMZ99" s="1242"/>
      <c r="MNA99" s="1242"/>
      <c r="MNB99" s="1242"/>
      <c r="MNC99" s="1242"/>
      <c r="MND99" s="1242"/>
      <c r="MNE99" s="1242"/>
      <c r="MNF99" s="1242"/>
      <c r="MNG99" s="1242"/>
      <c r="MNH99" s="1242"/>
      <c r="MNI99" s="1242"/>
      <c r="MNJ99" s="1242"/>
      <c r="MNK99" s="1242"/>
      <c r="MNL99" s="1242"/>
      <c r="MNM99" s="1242"/>
      <c r="MNN99" s="1242"/>
      <c r="MNO99" s="1242"/>
      <c r="MNP99" s="1242"/>
      <c r="MNQ99" s="1242"/>
      <c r="MNR99" s="1242"/>
      <c r="MNS99" s="1242"/>
      <c r="MNT99" s="1242"/>
      <c r="MNU99" s="1242"/>
      <c r="MNV99" s="1242"/>
      <c r="MNW99" s="1242"/>
      <c r="MNX99" s="1242"/>
      <c r="MNY99" s="1242"/>
      <c r="MNZ99" s="1242"/>
      <c r="MOA99" s="1242"/>
      <c r="MOB99" s="1242"/>
      <c r="MOC99" s="1242"/>
      <c r="MOD99" s="1242"/>
      <c r="MOE99" s="1242"/>
      <c r="MOF99" s="1242"/>
      <c r="MOG99" s="1242"/>
      <c r="MOH99" s="1242"/>
      <c r="MOI99" s="1242"/>
      <c r="MOJ99" s="1242"/>
      <c r="MOK99" s="1242"/>
      <c r="MOL99" s="1242"/>
      <c r="MOM99" s="1242"/>
      <c r="MON99" s="1242"/>
      <c r="MOO99" s="1242"/>
      <c r="MOP99" s="1242"/>
      <c r="MOQ99" s="1242"/>
      <c r="MOR99" s="1242"/>
      <c r="MOS99" s="1242"/>
      <c r="MOT99" s="1242"/>
      <c r="MOU99" s="1242"/>
      <c r="MOV99" s="1242"/>
      <c r="MOW99" s="1242"/>
      <c r="MOX99" s="1242"/>
      <c r="MOY99" s="1242"/>
      <c r="MOZ99" s="1242"/>
      <c r="MPA99" s="1242"/>
      <c r="MPB99" s="1242"/>
      <c r="MPC99" s="1242"/>
      <c r="MPD99" s="1242"/>
      <c r="MPE99" s="1242"/>
      <c r="MPF99" s="1242"/>
      <c r="MPG99" s="1242"/>
      <c r="MPH99" s="1242"/>
      <c r="MPI99" s="1242"/>
      <c r="MPJ99" s="1242"/>
      <c r="MPK99" s="1242"/>
      <c r="MPL99" s="1242"/>
      <c r="MPM99" s="1242"/>
      <c r="MPN99" s="1242"/>
      <c r="MPO99" s="1242"/>
      <c r="MPP99" s="1242"/>
      <c r="MPQ99" s="1242"/>
      <c r="MPR99" s="1242"/>
      <c r="MPS99" s="1242"/>
      <c r="MPT99" s="1242"/>
      <c r="MPU99" s="1242"/>
      <c r="MPV99" s="1242"/>
      <c r="MPW99" s="1242"/>
      <c r="MPX99" s="1242"/>
      <c r="MPY99" s="1242"/>
      <c r="MPZ99" s="1242"/>
      <c r="MQA99" s="1242"/>
      <c r="MQB99" s="1242"/>
      <c r="MQC99" s="1242"/>
      <c r="MQD99" s="1242"/>
      <c r="MQE99" s="1242"/>
      <c r="MQF99" s="1242"/>
      <c r="MQG99" s="1242"/>
      <c r="MQH99" s="1242"/>
      <c r="MQI99" s="1242"/>
      <c r="MQJ99" s="1242"/>
      <c r="MQK99" s="1242"/>
      <c r="MQL99" s="1242"/>
      <c r="MQM99" s="1242"/>
      <c r="MQN99" s="1242"/>
      <c r="MQO99" s="1242"/>
      <c r="MQP99" s="1242"/>
      <c r="MQQ99" s="1242"/>
      <c r="MQR99" s="1242"/>
      <c r="MQS99" s="1242"/>
      <c r="MQT99" s="1242"/>
      <c r="MQU99" s="1242"/>
      <c r="MQV99" s="1242"/>
      <c r="MQW99" s="1242"/>
      <c r="MQX99" s="1242"/>
      <c r="MQY99" s="1242"/>
      <c r="MQZ99" s="1242"/>
      <c r="MRA99" s="1242"/>
      <c r="MRB99" s="1242"/>
      <c r="MRC99" s="1242"/>
      <c r="MRD99" s="1242"/>
      <c r="MRE99" s="1242"/>
      <c r="MRF99" s="1242"/>
      <c r="MRG99" s="1242"/>
      <c r="MRH99" s="1242"/>
      <c r="MRI99" s="1242"/>
      <c r="MRJ99" s="1242"/>
      <c r="MRK99" s="1242"/>
      <c r="MRL99" s="1242"/>
      <c r="MRM99" s="1242"/>
      <c r="MRN99" s="1242"/>
      <c r="MRO99" s="1242"/>
      <c r="MRP99" s="1242"/>
      <c r="MRQ99" s="1242"/>
      <c r="MRR99" s="1242"/>
      <c r="MRS99" s="1242"/>
      <c r="MRT99" s="1242"/>
      <c r="MRU99" s="1242"/>
      <c r="MRV99" s="1242"/>
      <c r="MRW99" s="1242"/>
      <c r="MRX99" s="1242"/>
      <c r="MRY99" s="1242"/>
      <c r="MRZ99" s="1242"/>
      <c r="MSA99" s="1242"/>
      <c r="MSB99" s="1242"/>
      <c r="MSC99" s="1242"/>
      <c r="MSD99" s="1242"/>
      <c r="MSE99" s="1242"/>
      <c r="MSF99" s="1242"/>
      <c r="MSG99" s="1242"/>
      <c r="MSH99" s="1242"/>
      <c r="MSI99" s="1242"/>
      <c r="MSJ99" s="1242"/>
      <c r="MSK99" s="1242"/>
      <c r="MSL99" s="1242"/>
      <c r="MSM99" s="1242"/>
      <c r="MSN99" s="1242"/>
      <c r="MSO99" s="1242"/>
      <c r="MSP99" s="1242"/>
      <c r="MSQ99" s="1242"/>
      <c r="MSR99" s="1242"/>
      <c r="MSS99" s="1242"/>
      <c r="MST99" s="1242"/>
      <c r="MSU99" s="1242"/>
      <c r="MSV99" s="1242"/>
      <c r="MSW99" s="1242"/>
      <c r="MSX99" s="1242"/>
      <c r="MSY99" s="1242"/>
      <c r="MSZ99" s="1242"/>
      <c r="MTA99" s="1242"/>
      <c r="MTB99" s="1242"/>
      <c r="MTC99" s="1242"/>
      <c r="MTD99" s="1242"/>
      <c r="MTE99" s="1242"/>
      <c r="MTF99" s="1242"/>
      <c r="MTG99" s="1242"/>
      <c r="MTH99" s="1242"/>
      <c r="MTI99" s="1242"/>
      <c r="MTJ99" s="1242"/>
      <c r="MTK99" s="1242"/>
      <c r="MTL99" s="1242"/>
      <c r="MTM99" s="1242"/>
      <c r="MTN99" s="1242"/>
      <c r="MTO99" s="1242"/>
      <c r="MTP99" s="1242"/>
      <c r="MTQ99" s="1242"/>
      <c r="MTR99" s="1242"/>
      <c r="MTS99" s="1242"/>
      <c r="MTT99" s="1242"/>
      <c r="MTU99" s="1242"/>
      <c r="MTV99" s="1242"/>
      <c r="MTW99" s="1242"/>
      <c r="MTX99" s="1242"/>
      <c r="MTY99" s="1242"/>
      <c r="MTZ99" s="1242"/>
      <c r="MUA99" s="1242"/>
      <c r="MUB99" s="1242"/>
      <c r="MUC99" s="1242"/>
      <c r="MUD99" s="1242"/>
      <c r="MUE99" s="1242"/>
      <c r="MUF99" s="1242"/>
      <c r="MUG99" s="1242"/>
      <c r="MUH99" s="1242"/>
      <c r="MUI99" s="1242"/>
      <c r="MUJ99" s="1242"/>
      <c r="MUK99" s="1242"/>
      <c r="MUL99" s="1242"/>
      <c r="MUM99" s="1242"/>
      <c r="MUN99" s="1242"/>
      <c r="MUO99" s="1242"/>
      <c r="MUP99" s="1242"/>
      <c r="MUQ99" s="1242"/>
      <c r="MUR99" s="1242"/>
      <c r="MUS99" s="1242"/>
      <c r="MUT99" s="1242"/>
      <c r="MUU99" s="1242"/>
      <c r="MUV99" s="1242"/>
      <c r="MUW99" s="1242"/>
      <c r="MUX99" s="1242"/>
      <c r="MUY99" s="1242"/>
      <c r="MUZ99" s="1242"/>
      <c r="MVA99" s="1242"/>
      <c r="MVB99" s="1242"/>
      <c r="MVC99" s="1242"/>
      <c r="MVD99" s="1242"/>
      <c r="MVE99" s="1242"/>
      <c r="MVF99" s="1242"/>
      <c r="MVG99" s="1242"/>
      <c r="MVH99" s="1242"/>
      <c r="MVI99" s="1242"/>
      <c r="MVJ99" s="1242"/>
      <c r="MVK99" s="1242"/>
      <c r="MVL99" s="1242"/>
      <c r="MVM99" s="1242"/>
      <c r="MVN99" s="1242"/>
      <c r="MVO99" s="1242"/>
      <c r="MVP99" s="1242"/>
      <c r="MVQ99" s="1242"/>
      <c r="MVR99" s="1242"/>
      <c r="MVS99" s="1242"/>
      <c r="MVT99" s="1242"/>
      <c r="MVU99" s="1242"/>
      <c r="MVV99" s="1242"/>
      <c r="MVW99" s="1242"/>
      <c r="MVX99" s="1242"/>
      <c r="MVY99" s="1242"/>
      <c r="MVZ99" s="1242"/>
      <c r="MWA99" s="1242"/>
      <c r="MWB99" s="1242"/>
      <c r="MWC99" s="1242"/>
      <c r="MWD99" s="1242"/>
      <c r="MWE99" s="1242"/>
      <c r="MWF99" s="1242"/>
      <c r="MWG99" s="1242"/>
      <c r="MWH99" s="1242"/>
      <c r="MWI99" s="1242"/>
      <c r="MWJ99" s="1242"/>
      <c r="MWK99" s="1242"/>
      <c r="MWL99" s="1242"/>
      <c r="MWM99" s="1242"/>
      <c r="MWN99" s="1242"/>
      <c r="MWO99" s="1242"/>
      <c r="MWP99" s="1242"/>
      <c r="MWQ99" s="1242"/>
      <c r="MWR99" s="1242"/>
      <c r="MWS99" s="1242"/>
      <c r="MWT99" s="1242"/>
      <c r="MWU99" s="1242"/>
      <c r="MWV99" s="1242"/>
      <c r="MWW99" s="1242"/>
      <c r="MWX99" s="1242"/>
      <c r="MWY99" s="1242"/>
      <c r="MWZ99" s="1242"/>
      <c r="MXA99" s="1242"/>
      <c r="MXB99" s="1242"/>
      <c r="MXC99" s="1242"/>
      <c r="MXD99" s="1242"/>
      <c r="MXE99" s="1242"/>
      <c r="MXF99" s="1242"/>
      <c r="MXG99" s="1242"/>
      <c r="MXH99" s="1242"/>
      <c r="MXI99" s="1242"/>
      <c r="MXJ99" s="1242"/>
      <c r="MXK99" s="1242"/>
      <c r="MXL99" s="1242"/>
      <c r="MXM99" s="1242"/>
      <c r="MXN99" s="1242"/>
      <c r="MXO99" s="1242"/>
      <c r="MXP99" s="1242"/>
      <c r="MXQ99" s="1242"/>
      <c r="MXR99" s="1242"/>
      <c r="MXS99" s="1242"/>
      <c r="MXT99" s="1242"/>
      <c r="MXU99" s="1242"/>
      <c r="MXV99" s="1242"/>
      <c r="MXW99" s="1242"/>
      <c r="MXX99" s="1242"/>
      <c r="MXY99" s="1242"/>
      <c r="MXZ99" s="1242"/>
      <c r="MYA99" s="1242"/>
      <c r="MYB99" s="1242"/>
      <c r="MYC99" s="1242"/>
      <c r="MYD99" s="1242"/>
      <c r="MYE99" s="1242"/>
      <c r="MYF99" s="1242"/>
      <c r="MYG99" s="1242"/>
      <c r="MYH99" s="1242"/>
      <c r="MYI99" s="1242"/>
      <c r="MYJ99" s="1242"/>
      <c r="MYK99" s="1242"/>
      <c r="MYL99" s="1242"/>
      <c r="MYM99" s="1242"/>
      <c r="MYN99" s="1242"/>
      <c r="MYO99" s="1242"/>
      <c r="MYP99" s="1242"/>
      <c r="MYQ99" s="1242"/>
      <c r="MYR99" s="1242"/>
      <c r="MYS99" s="1242"/>
      <c r="MYT99" s="1242"/>
      <c r="MYU99" s="1242"/>
      <c r="MYV99" s="1242"/>
      <c r="MYW99" s="1242"/>
      <c r="MYX99" s="1242"/>
      <c r="MYY99" s="1242"/>
      <c r="MYZ99" s="1242"/>
      <c r="MZA99" s="1242"/>
      <c r="MZB99" s="1242"/>
      <c r="MZC99" s="1242"/>
      <c r="MZD99" s="1242"/>
      <c r="MZE99" s="1242"/>
      <c r="MZF99" s="1242"/>
      <c r="MZG99" s="1242"/>
      <c r="MZH99" s="1242"/>
      <c r="MZI99" s="1242"/>
      <c r="MZJ99" s="1242"/>
      <c r="MZK99" s="1242"/>
      <c r="MZL99" s="1242"/>
      <c r="MZM99" s="1242"/>
      <c r="MZN99" s="1242"/>
      <c r="MZO99" s="1242"/>
      <c r="MZP99" s="1242"/>
      <c r="MZQ99" s="1242"/>
      <c r="MZR99" s="1242"/>
      <c r="MZS99" s="1242"/>
      <c r="MZT99" s="1242"/>
      <c r="MZU99" s="1242"/>
      <c r="MZV99" s="1242"/>
      <c r="MZW99" s="1242"/>
      <c r="MZX99" s="1242"/>
      <c r="MZY99" s="1242"/>
      <c r="MZZ99" s="1242"/>
      <c r="NAA99" s="1242"/>
      <c r="NAB99" s="1242"/>
      <c r="NAC99" s="1242"/>
      <c r="NAD99" s="1242"/>
      <c r="NAE99" s="1242"/>
      <c r="NAF99" s="1242"/>
      <c r="NAG99" s="1242"/>
      <c r="NAH99" s="1242"/>
      <c r="NAI99" s="1242"/>
      <c r="NAJ99" s="1242"/>
      <c r="NAK99" s="1242"/>
      <c r="NAL99" s="1242"/>
      <c r="NAM99" s="1242"/>
      <c r="NAN99" s="1242"/>
      <c r="NAO99" s="1242"/>
      <c r="NAP99" s="1242"/>
      <c r="NAQ99" s="1242"/>
      <c r="NAR99" s="1242"/>
      <c r="NAS99" s="1242"/>
      <c r="NAT99" s="1242"/>
      <c r="NAU99" s="1242"/>
      <c r="NAV99" s="1242"/>
      <c r="NAW99" s="1242"/>
      <c r="NAX99" s="1242"/>
      <c r="NAY99" s="1242"/>
      <c r="NAZ99" s="1242"/>
      <c r="NBA99" s="1242"/>
      <c r="NBB99" s="1242"/>
      <c r="NBC99" s="1242"/>
      <c r="NBD99" s="1242"/>
      <c r="NBE99" s="1242"/>
      <c r="NBF99" s="1242"/>
      <c r="NBG99" s="1242"/>
      <c r="NBH99" s="1242"/>
      <c r="NBI99" s="1242"/>
      <c r="NBJ99" s="1242"/>
      <c r="NBK99" s="1242"/>
      <c r="NBL99" s="1242"/>
      <c r="NBM99" s="1242"/>
      <c r="NBN99" s="1242"/>
      <c r="NBO99" s="1242"/>
      <c r="NBP99" s="1242"/>
      <c r="NBQ99" s="1242"/>
      <c r="NBR99" s="1242"/>
      <c r="NBS99" s="1242"/>
      <c r="NBT99" s="1242"/>
      <c r="NBU99" s="1242"/>
      <c r="NBV99" s="1242"/>
      <c r="NBW99" s="1242"/>
      <c r="NBX99" s="1242"/>
      <c r="NBY99" s="1242"/>
      <c r="NBZ99" s="1242"/>
      <c r="NCA99" s="1242"/>
      <c r="NCB99" s="1242"/>
      <c r="NCC99" s="1242"/>
      <c r="NCD99" s="1242"/>
      <c r="NCE99" s="1242"/>
      <c r="NCF99" s="1242"/>
      <c r="NCG99" s="1242"/>
      <c r="NCH99" s="1242"/>
      <c r="NCI99" s="1242"/>
      <c r="NCJ99" s="1242"/>
      <c r="NCK99" s="1242"/>
      <c r="NCL99" s="1242"/>
      <c r="NCM99" s="1242"/>
      <c r="NCN99" s="1242"/>
      <c r="NCO99" s="1242"/>
      <c r="NCP99" s="1242"/>
      <c r="NCQ99" s="1242"/>
      <c r="NCR99" s="1242"/>
      <c r="NCS99" s="1242"/>
      <c r="NCT99" s="1242"/>
      <c r="NCU99" s="1242"/>
      <c r="NCV99" s="1242"/>
      <c r="NCW99" s="1242"/>
      <c r="NCX99" s="1242"/>
      <c r="NCY99" s="1242"/>
      <c r="NCZ99" s="1242"/>
      <c r="NDA99" s="1242"/>
      <c r="NDB99" s="1242"/>
      <c r="NDC99" s="1242"/>
      <c r="NDD99" s="1242"/>
      <c r="NDE99" s="1242"/>
      <c r="NDF99" s="1242"/>
      <c r="NDG99" s="1242"/>
      <c r="NDH99" s="1242"/>
      <c r="NDI99" s="1242"/>
      <c r="NDJ99" s="1242"/>
      <c r="NDK99" s="1242"/>
      <c r="NDL99" s="1242"/>
      <c r="NDM99" s="1242"/>
      <c r="NDN99" s="1242"/>
      <c r="NDO99" s="1242"/>
      <c r="NDP99" s="1242"/>
      <c r="NDQ99" s="1242"/>
      <c r="NDR99" s="1242"/>
      <c r="NDS99" s="1242"/>
      <c r="NDT99" s="1242"/>
      <c r="NDU99" s="1242"/>
      <c r="NDV99" s="1242"/>
      <c r="NDW99" s="1242"/>
      <c r="NDX99" s="1242"/>
      <c r="NDY99" s="1242"/>
      <c r="NDZ99" s="1242"/>
      <c r="NEA99" s="1242"/>
      <c r="NEB99" s="1242"/>
      <c r="NEC99" s="1242"/>
      <c r="NED99" s="1242"/>
      <c r="NEE99" s="1242"/>
      <c r="NEF99" s="1242"/>
      <c r="NEG99" s="1242"/>
      <c r="NEH99" s="1242"/>
      <c r="NEI99" s="1242"/>
      <c r="NEJ99" s="1242"/>
      <c r="NEK99" s="1242"/>
      <c r="NEL99" s="1242"/>
      <c r="NEM99" s="1242"/>
      <c r="NEN99" s="1242"/>
      <c r="NEO99" s="1242"/>
      <c r="NEP99" s="1242"/>
      <c r="NEQ99" s="1242"/>
      <c r="NER99" s="1242"/>
      <c r="NES99" s="1242"/>
      <c r="NET99" s="1242"/>
      <c r="NEU99" s="1242"/>
      <c r="NEV99" s="1242"/>
      <c r="NEW99" s="1242"/>
      <c r="NEX99" s="1242"/>
      <c r="NEY99" s="1242"/>
      <c r="NEZ99" s="1242"/>
      <c r="NFA99" s="1242"/>
      <c r="NFB99" s="1242"/>
      <c r="NFC99" s="1242"/>
      <c r="NFD99" s="1242"/>
      <c r="NFE99" s="1242"/>
      <c r="NFF99" s="1242"/>
      <c r="NFG99" s="1242"/>
      <c r="NFH99" s="1242"/>
      <c r="NFI99" s="1242"/>
      <c r="NFJ99" s="1242"/>
      <c r="NFK99" s="1242"/>
      <c r="NFL99" s="1242"/>
      <c r="NFM99" s="1242"/>
      <c r="NFN99" s="1242"/>
      <c r="NFO99" s="1242"/>
      <c r="NFP99" s="1242"/>
      <c r="NFQ99" s="1242"/>
      <c r="NFR99" s="1242"/>
      <c r="NFS99" s="1242"/>
      <c r="NFT99" s="1242"/>
      <c r="NFU99" s="1242"/>
      <c r="NFV99" s="1242"/>
      <c r="NFW99" s="1242"/>
      <c r="NFX99" s="1242"/>
      <c r="NFY99" s="1242"/>
      <c r="NFZ99" s="1242"/>
      <c r="NGA99" s="1242"/>
      <c r="NGB99" s="1242"/>
      <c r="NGC99" s="1242"/>
      <c r="NGD99" s="1242"/>
      <c r="NGE99" s="1242"/>
      <c r="NGF99" s="1242"/>
      <c r="NGG99" s="1242"/>
      <c r="NGH99" s="1242"/>
      <c r="NGI99" s="1242"/>
      <c r="NGJ99" s="1242"/>
      <c r="NGK99" s="1242"/>
      <c r="NGL99" s="1242"/>
      <c r="NGM99" s="1242"/>
      <c r="NGN99" s="1242"/>
      <c r="NGO99" s="1242"/>
      <c r="NGP99" s="1242"/>
      <c r="NGQ99" s="1242"/>
      <c r="NGR99" s="1242"/>
      <c r="NGS99" s="1242"/>
      <c r="NGT99" s="1242"/>
      <c r="NGU99" s="1242"/>
      <c r="NGV99" s="1242"/>
      <c r="NGW99" s="1242"/>
      <c r="NGX99" s="1242"/>
      <c r="NGY99" s="1242"/>
      <c r="NGZ99" s="1242"/>
      <c r="NHA99" s="1242"/>
      <c r="NHB99" s="1242"/>
      <c r="NHC99" s="1242"/>
      <c r="NHD99" s="1242"/>
      <c r="NHE99" s="1242"/>
      <c r="NHF99" s="1242"/>
      <c r="NHG99" s="1242"/>
      <c r="NHH99" s="1242"/>
      <c r="NHI99" s="1242"/>
      <c r="NHJ99" s="1242"/>
      <c r="NHK99" s="1242"/>
      <c r="NHL99" s="1242"/>
      <c r="NHM99" s="1242"/>
      <c r="NHN99" s="1242"/>
      <c r="NHO99" s="1242"/>
      <c r="NHP99" s="1242"/>
      <c r="NHQ99" s="1242"/>
      <c r="NHR99" s="1242"/>
      <c r="NHS99" s="1242"/>
      <c r="NHT99" s="1242"/>
      <c r="NHU99" s="1242"/>
      <c r="NHV99" s="1242"/>
      <c r="NHW99" s="1242"/>
      <c r="NHX99" s="1242"/>
      <c r="NHY99" s="1242"/>
      <c r="NHZ99" s="1242"/>
      <c r="NIA99" s="1242"/>
      <c r="NIB99" s="1242"/>
      <c r="NIC99" s="1242"/>
      <c r="NID99" s="1242"/>
      <c r="NIE99" s="1242"/>
      <c r="NIF99" s="1242"/>
      <c r="NIG99" s="1242"/>
      <c r="NIH99" s="1242"/>
      <c r="NII99" s="1242"/>
      <c r="NIJ99" s="1242"/>
      <c r="NIK99" s="1242"/>
      <c r="NIL99" s="1242"/>
      <c r="NIM99" s="1242"/>
      <c r="NIN99" s="1242"/>
      <c r="NIO99" s="1242"/>
      <c r="NIP99" s="1242"/>
      <c r="NIQ99" s="1242"/>
      <c r="NIR99" s="1242"/>
      <c r="NIS99" s="1242"/>
      <c r="NIT99" s="1242"/>
      <c r="NIU99" s="1242"/>
      <c r="NIV99" s="1242"/>
      <c r="NIW99" s="1242"/>
      <c r="NIX99" s="1242"/>
      <c r="NIY99" s="1242"/>
      <c r="NIZ99" s="1242"/>
      <c r="NJA99" s="1242"/>
      <c r="NJB99" s="1242"/>
      <c r="NJC99" s="1242"/>
      <c r="NJD99" s="1242"/>
      <c r="NJE99" s="1242"/>
      <c r="NJF99" s="1242"/>
      <c r="NJG99" s="1242"/>
      <c r="NJH99" s="1242"/>
      <c r="NJI99" s="1242"/>
      <c r="NJJ99" s="1242"/>
      <c r="NJK99" s="1242"/>
      <c r="NJL99" s="1242"/>
      <c r="NJM99" s="1242"/>
      <c r="NJN99" s="1242"/>
      <c r="NJO99" s="1242"/>
      <c r="NJP99" s="1242"/>
      <c r="NJQ99" s="1242"/>
      <c r="NJR99" s="1242"/>
      <c r="NJS99" s="1242"/>
      <c r="NJT99" s="1242"/>
      <c r="NJU99" s="1242"/>
      <c r="NJV99" s="1242"/>
      <c r="NJW99" s="1242"/>
      <c r="NJX99" s="1242"/>
      <c r="NJY99" s="1242"/>
      <c r="NJZ99" s="1242"/>
      <c r="NKA99" s="1242"/>
      <c r="NKB99" s="1242"/>
      <c r="NKC99" s="1242"/>
      <c r="NKD99" s="1242"/>
      <c r="NKE99" s="1242"/>
      <c r="NKF99" s="1242"/>
      <c r="NKG99" s="1242"/>
      <c r="NKH99" s="1242"/>
      <c r="NKI99" s="1242"/>
      <c r="NKJ99" s="1242"/>
      <c r="NKK99" s="1242"/>
      <c r="NKL99" s="1242"/>
      <c r="NKM99" s="1242"/>
      <c r="NKN99" s="1242"/>
      <c r="NKO99" s="1242"/>
      <c r="NKP99" s="1242"/>
      <c r="NKQ99" s="1242"/>
      <c r="NKR99" s="1242"/>
      <c r="NKS99" s="1242"/>
      <c r="NKT99" s="1242"/>
      <c r="NKU99" s="1242"/>
      <c r="NKV99" s="1242"/>
      <c r="NKW99" s="1242"/>
      <c r="NKX99" s="1242"/>
      <c r="NKY99" s="1242"/>
      <c r="NKZ99" s="1242"/>
      <c r="NLA99" s="1242"/>
      <c r="NLB99" s="1242"/>
      <c r="NLC99" s="1242"/>
      <c r="NLD99" s="1242"/>
      <c r="NLE99" s="1242"/>
      <c r="NLF99" s="1242"/>
      <c r="NLG99" s="1242"/>
      <c r="NLH99" s="1242"/>
      <c r="NLI99" s="1242"/>
      <c r="NLJ99" s="1242"/>
      <c r="NLK99" s="1242"/>
      <c r="NLL99" s="1242"/>
      <c r="NLM99" s="1242"/>
      <c r="NLN99" s="1242"/>
      <c r="NLO99" s="1242"/>
      <c r="NLP99" s="1242"/>
      <c r="NLQ99" s="1242"/>
      <c r="NLR99" s="1242"/>
      <c r="NLS99" s="1242"/>
      <c r="NLT99" s="1242"/>
      <c r="NLU99" s="1242"/>
      <c r="NLV99" s="1242"/>
      <c r="NLW99" s="1242"/>
      <c r="NLX99" s="1242"/>
      <c r="NLY99" s="1242"/>
      <c r="NLZ99" s="1242"/>
      <c r="NMA99" s="1242"/>
      <c r="NMB99" s="1242"/>
      <c r="NMC99" s="1242"/>
      <c r="NMD99" s="1242"/>
      <c r="NME99" s="1242"/>
      <c r="NMF99" s="1242"/>
      <c r="NMG99" s="1242"/>
      <c r="NMH99" s="1242"/>
      <c r="NMI99" s="1242"/>
      <c r="NMJ99" s="1242"/>
      <c r="NMK99" s="1242"/>
      <c r="NML99" s="1242"/>
      <c r="NMM99" s="1242"/>
      <c r="NMN99" s="1242"/>
      <c r="NMO99" s="1242"/>
      <c r="NMP99" s="1242"/>
      <c r="NMQ99" s="1242"/>
      <c r="NMR99" s="1242"/>
      <c r="NMS99" s="1242"/>
      <c r="NMT99" s="1242"/>
      <c r="NMU99" s="1242"/>
      <c r="NMV99" s="1242"/>
      <c r="NMW99" s="1242"/>
      <c r="NMX99" s="1242"/>
      <c r="NMY99" s="1242"/>
      <c r="NMZ99" s="1242"/>
      <c r="NNA99" s="1242"/>
      <c r="NNB99" s="1242"/>
      <c r="NNC99" s="1242"/>
      <c r="NND99" s="1242"/>
      <c r="NNE99" s="1242"/>
      <c r="NNF99" s="1242"/>
      <c r="NNG99" s="1242"/>
      <c r="NNH99" s="1242"/>
      <c r="NNI99" s="1242"/>
      <c r="NNJ99" s="1242"/>
      <c r="NNK99" s="1242"/>
      <c r="NNL99" s="1242"/>
      <c r="NNM99" s="1242"/>
      <c r="NNN99" s="1242"/>
      <c r="NNO99" s="1242"/>
      <c r="NNP99" s="1242"/>
      <c r="NNQ99" s="1242"/>
      <c r="NNR99" s="1242"/>
      <c r="NNS99" s="1242"/>
      <c r="NNT99" s="1242"/>
      <c r="NNU99" s="1242"/>
      <c r="NNV99" s="1242"/>
      <c r="NNW99" s="1242"/>
      <c r="NNX99" s="1242"/>
      <c r="NNY99" s="1242"/>
      <c r="NNZ99" s="1242"/>
      <c r="NOA99" s="1242"/>
      <c r="NOB99" s="1242"/>
      <c r="NOC99" s="1242"/>
      <c r="NOD99" s="1242"/>
      <c r="NOE99" s="1242"/>
      <c r="NOF99" s="1242"/>
      <c r="NOG99" s="1242"/>
      <c r="NOH99" s="1242"/>
      <c r="NOI99" s="1242"/>
      <c r="NOJ99" s="1242"/>
      <c r="NOK99" s="1242"/>
      <c r="NOL99" s="1242"/>
      <c r="NOM99" s="1242"/>
      <c r="NON99" s="1242"/>
      <c r="NOO99" s="1242"/>
      <c r="NOP99" s="1242"/>
      <c r="NOQ99" s="1242"/>
      <c r="NOR99" s="1242"/>
      <c r="NOS99" s="1242"/>
      <c r="NOT99" s="1242"/>
      <c r="NOU99" s="1242"/>
      <c r="NOV99" s="1242"/>
      <c r="NOW99" s="1242"/>
      <c r="NOX99" s="1242"/>
      <c r="NOY99" s="1242"/>
      <c r="NOZ99" s="1242"/>
      <c r="NPA99" s="1242"/>
      <c r="NPB99" s="1242"/>
      <c r="NPC99" s="1242"/>
      <c r="NPD99" s="1242"/>
      <c r="NPE99" s="1242"/>
      <c r="NPF99" s="1242"/>
      <c r="NPG99" s="1242"/>
      <c r="NPH99" s="1242"/>
      <c r="NPI99" s="1242"/>
      <c r="NPJ99" s="1242"/>
      <c r="NPK99" s="1242"/>
      <c r="NPL99" s="1242"/>
      <c r="NPM99" s="1242"/>
      <c r="NPN99" s="1242"/>
      <c r="NPO99" s="1242"/>
      <c r="NPP99" s="1242"/>
      <c r="NPQ99" s="1242"/>
      <c r="NPR99" s="1242"/>
      <c r="NPS99" s="1242"/>
      <c r="NPT99" s="1242"/>
      <c r="NPU99" s="1242"/>
      <c r="NPV99" s="1242"/>
      <c r="NPW99" s="1242"/>
      <c r="NPX99" s="1242"/>
      <c r="NPY99" s="1242"/>
      <c r="NPZ99" s="1242"/>
      <c r="NQA99" s="1242"/>
      <c r="NQB99" s="1242"/>
      <c r="NQC99" s="1242"/>
      <c r="NQD99" s="1242"/>
      <c r="NQE99" s="1242"/>
      <c r="NQF99" s="1242"/>
      <c r="NQG99" s="1242"/>
      <c r="NQH99" s="1242"/>
      <c r="NQI99" s="1242"/>
      <c r="NQJ99" s="1242"/>
      <c r="NQK99" s="1242"/>
      <c r="NQL99" s="1242"/>
      <c r="NQM99" s="1242"/>
      <c r="NQN99" s="1242"/>
      <c r="NQO99" s="1242"/>
      <c r="NQP99" s="1242"/>
      <c r="NQQ99" s="1242"/>
      <c r="NQR99" s="1242"/>
      <c r="NQS99" s="1242"/>
      <c r="NQT99" s="1242"/>
      <c r="NQU99" s="1242"/>
      <c r="NQV99" s="1242"/>
      <c r="NQW99" s="1242"/>
      <c r="NQX99" s="1242"/>
      <c r="NQY99" s="1242"/>
      <c r="NQZ99" s="1242"/>
      <c r="NRA99" s="1242"/>
      <c r="NRB99" s="1242"/>
      <c r="NRC99" s="1242"/>
      <c r="NRD99" s="1242"/>
      <c r="NRE99" s="1242"/>
      <c r="NRF99" s="1242"/>
      <c r="NRG99" s="1242"/>
      <c r="NRH99" s="1242"/>
      <c r="NRI99" s="1242"/>
      <c r="NRJ99" s="1242"/>
      <c r="NRK99" s="1242"/>
      <c r="NRL99" s="1242"/>
      <c r="NRM99" s="1242"/>
      <c r="NRN99" s="1242"/>
      <c r="NRO99" s="1242"/>
      <c r="NRP99" s="1242"/>
      <c r="NRQ99" s="1242"/>
      <c r="NRR99" s="1242"/>
      <c r="NRS99" s="1242"/>
      <c r="NRT99" s="1242"/>
      <c r="NRU99" s="1242"/>
      <c r="NRV99" s="1242"/>
      <c r="NRW99" s="1242"/>
      <c r="NRX99" s="1242"/>
      <c r="NRY99" s="1242"/>
      <c r="NRZ99" s="1242"/>
      <c r="NSA99" s="1242"/>
      <c r="NSB99" s="1242"/>
      <c r="NSC99" s="1242"/>
      <c r="NSD99" s="1242"/>
      <c r="NSE99" s="1242"/>
      <c r="NSF99" s="1242"/>
      <c r="NSG99" s="1242"/>
      <c r="NSH99" s="1242"/>
      <c r="NSI99" s="1242"/>
      <c r="NSJ99" s="1242"/>
      <c r="NSK99" s="1242"/>
      <c r="NSL99" s="1242"/>
      <c r="NSM99" s="1242"/>
      <c r="NSN99" s="1242"/>
      <c r="NSO99" s="1242"/>
      <c r="NSP99" s="1242"/>
      <c r="NSQ99" s="1242"/>
      <c r="NSR99" s="1242"/>
      <c r="NSS99" s="1242"/>
      <c r="NST99" s="1242"/>
      <c r="NSU99" s="1242"/>
      <c r="NSV99" s="1242"/>
      <c r="NSW99" s="1242"/>
      <c r="NSX99" s="1242"/>
      <c r="NSY99" s="1242"/>
      <c r="NSZ99" s="1242"/>
      <c r="NTA99" s="1242"/>
      <c r="NTB99" s="1242"/>
      <c r="NTC99" s="1242"/>
      <c r="NTD99" s="1242"/>
      <c r="NTE99" s="1242"/>
      <c r="NTF99" s="1242"/>
      <c r="NTG99" s="1242"/>
      <c r="NTH99" s="1242"/>
      <c r="NTI99" s="1242"/>
      <c r="NTJ99" s="1242"/>
      <c r="NTK99" s="1242"/>
      <c r="NTL99" s="1242"/>
      <c r="NTM99" s="1242"/>
      <c r="NTN99" s="1242"/>
      <c r="NTO99" s="1242"/>
      <c r="NTP99" s="1242"/>
      <c r="NTQ99" s="1242"/>
      <c r="NTR99" s="1242"/>
      <c r="NTS99" s="1242"/>
      <c r="NTT99" s="1242"/>
      <c r="NTU99" s="1242"/>
      <c r="NTV99" s="1242"/>
      <c r="NTW99" s="1242"/>
      <c r="NTX99" s="1242"/>
      <c r="NTY99" s="1242"/>
      <c r="NTZ99" s="1242"/>
      <c r="NUA99" s="1242"/>
      <c r="NUB99" s="1242"/>
      <c r="NUC99" s="1242"/>
      <c r="NUD99" s="1242"/>
      <c r="NUE99" s="1242"/>
      <c r="NUF99" s="1242"/>
      <c r="NUG99" s="1242"/>
      <c r="NUH99" s="1242"/>
      <c r="NUI99" s="1242"/>
      <c r="NUJ99" s="1242"/>
      <c r="NUK99" s="1242"/>
      <c r="NUL99" s="1242"/>
      <c r="NUM99" s="1242"/>
      <c r="NUN99" s="1242"/>
      <c r="NUO99" s="1242"/>
      <c r="NUP99" s="1242"/>
      <c r="NUQ99" s="1242"/>
      <c r="NUR99" s="1242"/>
      <c r="NUS99" s="1242"/>
      <c r="NUT99" s="1242"/>
      <c r="NUU99" s="1242"/>
      <c r="NUV99" s="1242"/>
      <c r="NUW99" s="1242"/>
      <c r="NUX99" s="1242"/>
      <c r="NUY99" s="1242"/>
      <c r="NUZ99" s="1242"/>
      <c r="NVA99" s="1242"/>
      <c r="NVB99" s="1242"/>
      <c r="NVC99" s="1242"/>
      <c r="NVD99" s="1242"/>
      <c r="NVE99" s="1242"/>
      <c r="NVF99" s="1242"/>
      <c r="NVG99" s="1242"/>
      <c r="NVH99" s="1242"/>
      <c r="NVI99" s="1242"/>
      <c r="NVJ99" s="1242"/>
      <c r="NVK99" s="1242"/>
      <c r="NVL99" s="1242"/>
      <c r="NVM99" s="1242"/>
      <c r="NVN99" s="1242"/>
      <c r="NVO99" s="1242"/>
      <c r="NVP99" s="1242"/>
      <c r="NVQ99" s="1242"/>
      <c r="NVR99" s="1242"/>
      <c r="NVS99" s="1242"/>
      <c r="NVT99" s="1242"/>
      <c r="NVU99" s="1242"/>
      <c r="NVV99" s="1242"/>
      <c r="NVW99" s="1242"/>
      <c r="NVX99" s="1242"/>
      <c r="NVY99" s="1242"/>
      <c r="NVZ99" s="1242"/>
      <c r="NWA99" s="1242"/>
      <c r="NWB99" s="1242"/>
      <c r="NWC99" s="1242"/>
      <c r="NWD99" s="1242"/>
      <c r="NWE99" s="1242"/>
      <c r="NWF99" s="1242"/>
      <c r="NWG99" s="1242"/>
      <c r="NWH99" s="1242"/>
      <c r="NWI99" s="1242"/>
      <c r="NWJ99" s="1242"/>
      <c r="NWK99" s="1242"/>
      <c r="NWL99" s="1242"/>
      <c r="NWM99" s="1242"/>
      <c r="NWN99" s="1242"/>
      <c r="NWO99" s="1242"/>
      <c r="NWP99" s="1242"/>
      <c r="NWQ99" s="1242"/>
      <c r="NWR99" s="1242"/>
      <c r="NWS99" s="1242"/>
      <c r="NWT99" s="1242"/>
      <c r="NWU99" s="1242"/>
      <c r="NWV99" s="1242"/>
      <c r="NWW99" s="1242"/>
      <c r="NWX99" s="1242"/>
      <c r="NWY99" s="1242"/>
      <c r="NWZ99" s="1242"/>
      <c r="NXA99" s="1242"/>
      <c r="NXB99" s="1242"/>
      <c r="NXC99" s="1242"/>
      <c r="NXD99" s="1242"/>
      <c r="NXE99" s="1242"/>
      <c r="NXF99" s="1242"/>
      <c r="NXG99" s="1242"/>
      <c r="NXH99" s="1242"/>
      <c r="NXI99" s="1242"/>
      <c r="NXJ99" s="1242"/>
      <c r="NXK99" s="1242"/>
      <c r="NXL99" s="1242"/>
      <c r="NXM99" s="1242"/>
      <c r="NXN99" s="1242"/>
      <c r="NXO99" s="1242"/>
      <c r="NXP99" s="1242"/>
      <c r="NXQ99" s="1242"/>
      <c r="NXR99" s="1242"/>
      <c r="NXS99" s="1242"/>
      <c r="NXT99" s="1242"/>
      <c r="NXU99" s="1242"/>
      <c r="NXV99" s="1242"/>
      <c r="NXW99" s="1242"/>
      <c r="NXX99" s="1242"/>
      <c r="NXY99" s="1242"/>
      <c r="NXZ99" s="1242"/>
      <c r="NYA99" s="1242"/>
      <c r="NYB99" s="1242"/>
      <c r="NYC99" s="1242"/>
      <c r="NYD99" s="1242"/>
      <c r="NYE99" s="1242"/>
      <c r="NYF99" s="1242"/>
      <c r="NYG99" s="1242"/>
      <c r="NYH99" s="1242"/>
      <c r="NYI99" s="1242"/>
      <c r="NYJ99" s="1242"/>
      <c r="NYK99" s="1242"/>
      <c r="NYL99" s="1242"/>
      <c r="NYM99" s="1242"/>
      <c r="NYN99" s="1242"/>
      <c r="NYO99" s="1242"/>
      <c r="NYP99" s="1242"/>
      <c r="NYQ99" s="1242"/>
      <c r="NYR99" s="1242"/>
      <c r="NYS99" s="1242"/>
      <c r="NYT99" s="1242"/>
      <c r="NYU99" s="1242"/>
      <c r="NYV99" s="1242"/>
      <c r="NYW99" s="1242"/>
      <c r="NYX99" s="1242"/>
      <c r="NYY99" s="1242"/>
      <c r="NYZ99" s="1242"/>
      <c r="NZA99" s="1242"/>
      <c r="NZB99" s="1242"/>
      <c r="NZC99" s="1242"/>
      <c r="NZD99" s="1242"/>
      <c r="NZE99" s="1242"/>
      <c r="NZF99" s="1242"/>
      <c r="NZG99" s="1242"/>
      <c r="NZH99" s="1242"/>
      <c r="NZI99" s="1242"/>
      <c r="NZJ99" s="1242"/>
      <c r="NZK99" s="1242"/>
      <c r="NZL99" s="1242"/>
      <c r="NZM99" s="1242"/>
      <c r="NZN99" s="1242"/>
      <c r="NZO99" s="1242"/>
      <c r="NZP99" s="1242"/>
      <c r="NZQ99" s="1242"/>
      <c r="NZR99" s="1242"/>
      <c r="NZS99" s="1242"/>
      <c r="NZT99" s="1242"/>
      <c r="NZU99" s="1242"/>
      <c r="NZV99" s="1242"/>
      <c r="NZW99" s="1242"/>
      <c r="NZX99" s="1242"/>
      <c r="NZY99" s="1242"/>
      <c r="NZZ99" s="1242"/>
      <c r="OAA99" s="1242"/>
      <c r="OAB99" s="1242"/>
      <c r="OAC99" s="1242"/>
      <c r="OAD99" s="1242"/>
      <c r="OAE99" s="1242"/>
      <c r="OAF99" s="1242"/>
      <c r="OAG99" s="1242"/>
      <c r="OAH99" s="1242"/>
      <c r="OAI99" s="1242"/>
      <c r="OAJ99" s="1242"/>
      <c r="OAK99" s="1242"/>
      <c r="OAL99" s="1242"/>
      <c r="OAM99" s="1242"/>
      <c r="OAN99" s="1242"/>
      <c r="OAO99" s="1242"/>
      <c r="OAP99" s="1242"/>
      <c r="OAQ99" s="1242"/>
      <c r="OAR99" s="1242"/>
      <c r="OAS99" s="1242"/>
      <c r="OAT99" s="1242"/>
      <c r="OAU99" s="1242"/>
      <c r="OAV99" s="1242"/>
      <c r="OAW99" s="1242"/>
      <c r="OAX99" s="1242"/>
      <c r="OAY99" s="1242"/>
      <c r="OAZ99" s="1242"/>
      <c r="OBA99" s="1242"/>
      <c r="OBB99" s="1242"/>
      <c r="OBC99" s="1242"/>
      <c r="OBD99" s="1242"/>
      <c r="OBE99" s="1242"/>
      <c r="OBF99" s="1242"/>
      <c r="OBG99" s="1242"/>
      <c r="OBH99" s="1242"/>
      <c r="OBI99" s="1242"/>
      <c r="OBJ99" s="1242"/>
      <c r="OBK99" s="1242"/>
      <c r="OBL99" s="1242"/>
      <c r="OBM99" s="1242"/>
      <c r="OBN99" s="1242"/>
      <c r="OBO99" s="1242"/>
      <c r="OBP99" s="1242"/>
      <c r="OBQ99" s="1242"/>
      <c r="OBR99" s="1242"/>
      <c r="OBS99" s="1242"/>
      <c r="OBT99" s="1242"/>
      <c r="OBU99" s="1242"/>
      <c r="OBV99" s="1242"/>
      <c r="OBW99" s="1242"/>
      <c r="OBX99" s="1242"/>
      <c r="OBY99" s="1242"/>
      <c r="OBZ99" s="1242"/>
      <c r="OCA99" s="1242"/>
      <c r="OCB99" s="1242"/>
      <c r="OCC99" s="1242"/>
      <c r="OCD99" s="1242"/>
      <c r="OCE99" s="1242"/>
      <c r="OCF99" s="1242"/>
      <c r="OCG99" s="1242"/>
      <c r="OCH99" s="1242"/>
      <c r="OCI99" s="1242"/>
      <c r="OCJ99" s="1242"/>
      <c r="OCK99" s="1242"/>
      <c r="OCL99" s="1242"/>
      <c r="OCM99" s="1242"/>
      <c r="OCN99" s="1242"/>
      <c r="OCO99" s="1242"/>
      <c r="OCP99" s="1242"/>
      <c r="OCQ99" s="1242"/>
      <c r="OCR99" s="1242"/>
      <c r="OCS99" s="1242"/>
      <c r="OCT99" s="1242"/>
      <c r="OCU99" s="1242"/>
      <c r="OCV99" s="1242"/>
      <c r="OCW99" s="1242"/>
      <c r="OCX99" s="1242"/>
      <c r="OCY99" s="1242"/>
      <c r="OCZ99" s="1242"/>
      <c r="ODA99" s="1242"/>
      <c r="ODB99" s="1242"/>
      <c r="ODC99" s="1242"/>
      <c r="ODD99" s="1242"/>
      <c r="ODE99" s="1242"/>
      <c r="ODF99" s="1242"/>
      <c r="ODG99" s="1242"/>
      <c r="ODH99" s="1242"/>
      <c r="ODI99" s="1242"/>
      <c r="ODJ99" s="1242"/>
      <c r="ODK99" s="1242"/>
      <c r="ODL99" s="1242"/>
      <c r="ODM99" s="1242"/>
      <c r="ODN99" s="1242"/>
      <c r="ODO99" s="1242"/>
      <c r="ODP99" s="1242"/>
      <c r="ODQ99" s="1242"/>
      <c r="ODR99" s="1242"/>
      <c r="ODS99" s="1242"/>
      <c r="ODT99" s="1242"/>
      <c r="ODU99" s="1242"/>
      <c r="ODV99" s="1242"/>
      <c r="ODW99" s="1242"/>
      <c r="ODX99" s="1242"/>
      <c r="ODY99" s="1242"/>
      <c r="ODZ99" s="1242"/>
      <c r="OEA99" s="1242"/>
      <c r="OEB99" s="1242"/>
      <c r="OEC99" s="1242"/>
      <c r="OED99" s="1242"/>
      <c r="OEE99" s="1242"/>
      <c r="OEF99" s="1242"/>
      <c r="OEG99" s="1242"/>
      <c r="OEH99" s="1242"/>
      <c r="OEI99" s="1242"/>
      <c r="OEJ99" s="1242"/>
      <c r="OEK99" s="1242"/>
      <c r="OEL99" s="1242"/>
      <c r="OEM99" s="1242"/>
      <c r="OEN99" s="1242"/>
      <c r="OEO99" s="1242"/>
      <c r="OEP99" s="1242"/>
      <c r="OEQ99" s="1242"/>
      <c r="OER99" s="1242"/>
      <c r="OES99" s="1242"/>
      <c r="OET99" s="1242"/>
      <c r="OEU99" s="1242"/>
      <c r="OEV99" s="1242"/>
      <c r="OEW99" s="1242"/>
      <c r="OEX99" s="1242"/>
      <c r="OEY99" s="1242"/>
      <c r="OEZ99" s="1242"/>
      <c r="OFA99" s="1242"/>
      <c r="OFB99" s="1242"/>
      <c r="OFC99" s="1242"/>
      <c r="OFD99" s="1242"/>
      <c r="OFE99" s="1242"/>
      <c r="OFF99" s="1242"/>
      <c r="OFG99" s="1242"/>
      <c r="OFH99" s="1242"/>
      <c r="OFI99" s="1242"/>
      <c r="OFJ99" s="1242"/>
      <c r="OFK99" s="1242"/>
      <c r="OFL99" s="1242"/>
      <c r="OFM99" s="1242"/>
      <c r="OFN99" s="1242"/>
      <c r="OFO99" s="1242"/>
      <c r="OFP99" s="1242"/>
      <c r="OFQ99" s="1242"/>
      <c r="OFR99" s="1242"/>
      <c r="OFS99" s="1242"/>
      <c r="OFT99" s="1242"/>
      <c r="OFU99" s="1242"/>
      <c r="OFV99" s="1242"/>
      <c r="OFW99" s="1242"/>
      <c r="OFX99" s="1242"/>
      <c r="OFY99" s="1242"/>
      <c r="OFZ99" s="1242"/>
      <c r="OGA99" s="1242"/>
      <c r="OGB99" s="1242"/>
      <c r="OGC99" s="1242"/>
      <c r="OGD99" s="1242"/>
      <c r="OGE99" s="1242"/>
      <c r="OGF99" s="1242"/>
      <c r="OGG99" s="1242"/>
      <c r="OGH99" s="1242"/>
      <c r="OGI99" s="1242"/>
      <c r="OGJ99" s="1242"/>
      <c r="OGK99" s="1242"/>
      <c r="OGL99" s="1242"/>
      <c r="OGM99" s="1242"/>
      <c r="OGN99" s="1242"/>
      <c r="OGO99" s="1242"/>
      <c r="OGP99" s="1242"/>
      <c r="OGQ99" s="1242"/>
      <c r="OGR99" s="1242"/>
      <c r="OGS99" s="1242"/>
      <c r="OGT99" s="1242"/>
      <c r="OGU99" s="1242"/>
      <c r="OGV99" s="1242"/>
      <c r="OGW99" s="1242"/>
      <c r="OGX99" s="1242"/>
      <c r="OGY99" s="1242"/>
      <c r="OGZ99" s="1242"/>
      <c r="OHA99" s="1242"/>
      <c r="OHB99" s="1242"/>
      <c r="OHC99" s="1242"/>
      <c r="OHD99" s="1242"/>
      <c r="OHE99" s="1242"/>
      <c r="OHF99" s="1242"/>
      <c r="OHG99" s="1242"/>
      <c r="OHH99" s="1242"/>
      <c r="OHI99" s="1242"/>
      <c r="OHJ99" s="1242"/>
      <c r="OHK99" s="1242"/>
      <c r="OHL99" s="1242"/>
      <c r="OHM99" s="1242"/>
      <c r="OHN99" s="1242"/>
      <c r="OHO99" s="1242"/>
      <c r="OHP99" s="1242"/>
      <c r="OHQ99" s="1242"/>
      <c r="OHR99" s="1242"/>
      <c r="OHS99" s="1242"/>
      <c r="OHT99" s="1242"/>
      <c r="OHU99" s="1242"/>
      <c r="OHV99" s="1242"/>
      <c r="OHW99" s="1242"/>
      <c r="OHX99" s="1242"/>
      <c r="OHY99" s="1242"/>
      <c r="OHZ99" s="1242"/>
      <c r="OIA99" s="1242"/>
      <c r="OIB99" s="1242"/>
      <c r="OIC99" s="1242"/>
      <c r="OID99" s="1242"/>
      <c r="OIE99" s="1242"/>
      <c r="OIF99" s="1242"/>
      <c r="OIG99" s="1242"/>
      <c r="OIH99" s="1242"/>
      <c r="OII99" s="1242"/>
      <c r="OIJ99" s="1242"/>
      <c r="OIK99" s="1242"/>
      <c r="OIL99" s="1242"/>
      <c r="OIM99" s="1242"/>
      <c r="OIN99" s="1242"/>
      <c r="OIO99" s="1242"/>
      <c r="OIP99" s="1242"/>
      <c r="OIQ99" s="1242"/>
      <c r="OIR99" s="1242"/>
      <c r="OIS99" s="1242"/>
      <c r="OIT99" s="1242"/>
      <c r="OIU99" s="1242"/>
      <c r="OIV99" s="1242"/>
      <c r="OIW99" s="1242"/>
      <c r="OIX99" s="1242"/>
      <c r="OIY99" s="1242"/>
      <c r="OIZ99" s="1242"/>
      <c r="OJA99" s="1242"/>
      <c r="OJB99" s="1242"/>
      <c r="OJC99" s="1242"/>
      <c r="OJD99" s="1242"/>
      <c r="OJE99" s="1242"/>
      <c r="OJF99" s="1242"/>
      <c r="OJG99" s="1242"/>
      <c r="OJH99" s="1242"/>
      <c r="OJI99" s="1242"/>
      <c r="OJJ99" s="1242"/>
      <c r="OJK99" s="1242"/>
      <c r="OJL99" s="1242"/>
      <c r="OJM99" s="1242"/>
      <c r="OJN99" s="1242"/>
      <c r="OJO99" s="1242"/>
      <c r="OJP99" s="1242"/>
      <c r="OJQ99" s="1242"/>
      <c r="OJR99" s="1242"/>
      <c r="OJS99" s="1242"/>
      <c r="OJT99" s="1242"/>
      <c r="OJU99" s="1242"/>
      <c r="OJV99" s="1242"/>
      <c r="OJW99" s="1242"/>
      <c r="OJX99" s="1242"/>
      <c r="OJY99" s="1242"/>
      <c r="OJZ99" s="1242"/>
      <c r="OKA99" s="1242"/>
      <c r="OKB99" s="1242"/>
      <c r="OKC99" s="1242"/>
      <c r="OKD99" s="1242"/>
      <c r="OKE99" s="1242"/>
      <c r="OKF99" s="1242"/>
      <c r="OKG99" s="1242"/>
      <c r="OKH99" s="1242"/>
      <c r="OKI99" s="1242"/>
      <c r="OKJ99" s="1242"/>
      <c r="OKK99" s="1242"/>
      <c r="OKL99" s="1242"/>
      <c r="OKM99" s="1242"/>
      <c r="OKN99" s="1242"/>
      <c r="OKO99" s="1242"/>
      <c r="OKP99" s="1242"/>
      <c r="OKQ99" s="1242"/>
      <c r="OKR99" s="1242"/>
      <c r="OKS99" s="1242"/>
      <c r="OKT99" s="1242"/>
      <c r="OKU99" s="1242"/>
      <c r="OKV99" s="1242"/>
      <c r="OKW99" s="1242"/>
      <c r="OKX99" s="1242"/>
      <c r="OKY99" s="1242"/>
      <c r="OKZ99" s="1242"/>
      <c r="OLA99" s="1242"/>
      <c r="OLB99" s="1242"/>
      <c r="OLC99" s="1242"/>
      <c r="OLD99" s="1242"/>
      <c r="OLE99" s="1242"/>
      <c r="OLF99" s="1242"/>
      <c r="OLG99" s="1242"/>
      <c r="OLH99" s="1242"/>
      <c r="OLI99" s="1242"/>
      <c r="OLJ99" s="1242"/>
      <c r="OLK99" s="1242"/>
      <c r="OLL99" s="1242"/>
      <c r="OLM99" s="1242"/>
      <c r="OLN99" s="1242"/>
      <c r="OLO99" s="1242"/>
      <c r="OLP99" s="1242"/>
      <c r="OLQ99" s="1242"/>
      <c r="OLR99" s="1242"/>
      <c r="OLS99" s="1242"/>
      <c r="OLT99" s="1242"/>
      <c r="OLU99" s="1242"/>
      <c r="OLV99" s="1242"/>
      <c r="OLW99" s="1242"/>
      <c r="OLX99" s="1242"/>
      <c r="OLY99" s="1242"/>
      <c r="OLZ99" s="1242"/>
      <c r="OMA99" s="1242"/>
      <c r="OMB99" s="1242"/>
      <c r="OMC99" s="1242"/>
      <c r="OMD99" s="1242"/>
      <c r="OME99" s="1242"/>
      <c r="OMF99" s="1242"/>
      <c r="OMG99" s="1242"/>
      <c r="OMH99" s="1242"/>
      <c r="OMI99" s="1242"/>
      <c r="OMJ99" s="1242"/>
      <c r="OMK99" s="1242"/>
      <c r="OML99" s="1242"/>
      <c r="OMM99" s="1242"/>
      <c r="OMN99" s="1242"/>
      <c r="OMO99" s="1242"/>
      <c r="OMP99" s="1242"/>
      <c r="OMQ99" s="1242"/>
      <c r="OMR99" s="1242"/>
      <c r="OMS99" s="1242"/>
      <c r="OMT99" s="1242"/>
      <c r="OMU99" s="1242"/>
      <c r="OMV99" s="1242"/>
      <c r="OMW99" s="1242"/>
      <c r="OMX99" s="1242"/>
      <c r="OMY99" s="1242"/>
      <c r="OMZ99" s="1242"/>
      <c r="ONA99" s="1242"/>
      <c r="ONB99" s="1242"/>
      <c r="ONC99" s="1242"/>
      <c r="OND99" s="1242"/>
      <c r="ONE99" s="1242"/>
      <c r="ONF99" s="1242"/>
      <c r="ONG99" s="1242"/>
      <c r="ONH99" s="1242"/>
      <c r="ONI99" s="1242"/>
      <c r="ONJ99" s="1242"/>
      <c r="ONK99" s="1242"/>
      <c r="ONL99" s="1242"/>
      <c r="ONM99" s="1242"/>
      <c r="ONN99" s="1242"/>
      <c r="ONO99" s="1242"/>
      <c r="ONP99" s="1242"/>
      <c r="ONQ99" s="1242"/>
      <c r="ONR99" s="1242"/>
      <c r="ONS99" s="1242"/>
      <c r="ONT99" s="1242"/>
      <c r="ONU99" s="1242"/>
      <c r="ONV99" s="1242"/>
      <c r="ONW99" s="1242"/>
      <c r="ONX99" s="1242"/>
      <c r="ONY99" s="1242"/>
      <c r="ONZ99" s="1242"/>
      <c r="OOA99" s="1242"/>
      <c r="OOB99" s="1242"/>
      <c r="OOC99" s="1242"/>
      <c r="OOD99" s="1242"/>
      <c r="OOE99" s="1242"/>
      <c r="OOF99" s="1242"/>
      <c r="OOG99" s="1242"/>
      <c r="OOH99" s="1242"/>
      <c r="OOI99" s="1242"/>
      <c r="OOJ99" s="1242"/>
      <c r="OOK99" s="1242"/>
      <c r="OOL99" s="1242"/>
      <c r="OOM99" s="1242"/>
      <c r="OON99" s="1242"/>
      <c r="OOO99" s="1242"/>
      <c r="OOP99" s="1242"/>
      <c r="OOQ99" s="1242"/>
      <c r="OOR99" s="1242"/>
      <c r="OOS99" s="1242"/>
      <c r="OOT99" s="1242"/>
      <c r="OOU99" s="1242"/>
      <c r="OOV99" s="1242"/>
      <c r="OOW99" s="1242"/>
      <c r="OOX99" s="1242"/>
      <c r="OOY99" s="1242"/>
      <c r="OOZ99" s="1242"/>
      <c r="OPA99" s="1242"/>
      <c r="OPB99" s="1242"/>
      <c r="OPC99" s="1242"/>
      <c r="OPD99" s="1242"/>
      <c r="OPE99" s="1242"/>
      <c r="OPF99" s="1242"/>
      <c r="OPG99" s="1242"/>
      <c r="OPH99" s="1242"/>
      <c r="OPI99" s="1242"/>
      <c r="OPJ99" s="1242"/>
      <c r="OPK99" s="1242"/>
      <c r="OPL99" s="1242"/>
      <c r="OPM99" s="1242"/>
      <c r="OPN99" s="1242"/>
      <c r="OPO99" s="1242"/>
      <c r="OPP99" s="1242"/>
      <c r="OPQ99" s="1242"/>
      <c r="OPR99" s="1242"/>
      <c r="OPS99" s="1242"/>
      <c r="OPT99" s="1242"/>
      <c r="OPU99" s="1242"/>
      <c r="OPV99" s="1242"/>
      <c r="OPW99" s="1242"/>
      <c r="OPX99" s="1242"/>
      <c r="OPY99" s="1242"/>
      <c r="OPZ99" s="1242"/>
      <c r="OQA99" s="1242"/>
      <c r="OQB99" s="1242"/>
      <c r="OQC99" s="1242"/>
      <c r="OQD99" s="1242"/>
      <c r="OQE99" s="1242"/>
      <c r="OQF99" s="1242"/>
      <c r="OQG99" s="1242"/>
      <c r="OQH99" s="1242"/>
      <c r="OQI99" s="1242"/>
      <c r="OQJ99" s="1242"/>
      <c r="OQK99" s="1242"/>
      <c r="OQL99" s="1242"/>
      <c r="OQM99" s="1242"/>
      <c r="OQN99" s="1242"/>
      <c r="OQO99" s="1242"/>
      <c r="OQP99" s="1242"/>
      <c r="OQQ99" s="1242"/>
      <c r="OQR99" s="1242"/>
      <c r="OQS99" s="1242"/>
      <c r="OQT99" s="1242"/>
      <c r="OQU99" s="1242"/>
      <c r="OQV99" s="1242"/>
      <c r="OQW99" s="1242"/>
      <c r="OQX99" s="1242"/>
      <c r="OQY99" s="1242"/>
      <c r="OQZ99" s="1242"/>
      <c r="ORA99" s="1242"/>
      <c r="ORB99" s="1242"/>
      <c r="ORC99" s="1242"/>
      <c r="ORD99" s="1242"/>
      <c r="ORE99" s="1242"/>
      <c r="ORF99" s="1242"/>
      <c r="ORG99" s="1242"/>
      <c r="ORH99" s="1242"/>
      <c r="ORI99" s="1242"/>
      <c r="ORJ99" s="1242"/>
      <c r="ORK99" s="1242"/>
      <c r="ORL99" s="1242"/>
      <c r="ORM99" s="1242"/>
      <c r="ORN99" s="1242"/>
      <c r="ORO99" s="1242"/>
      <c r="ORP99" s="1242"/>
      <c r="ORQ99" s="1242"/>
      <c r="ORR99" s="1242"/>
      <c r="ORS99" s="1242"/>
      <c r="ORT99" s="1242"/>
      <c r="ORU99" s="1242"/>
      <c r="ORV99" s="1242"/>
      <c r="ORW99" s="1242"/>
      <c r="ORX99" s="1242"/>
      <c r="ORY99" s="1242"/>
      <c r="ORZ99" s="1242"/>
      <c r="OSA99" s="1242"/>
      <c r="OSB99" s="1242"/>
      <c r="OSC99" s="1242"/>
      <c r="OSD99" s="1242"/>
      <c r="OSE99" s="1242"/>
      <c r="OSF99" s="1242"/>
      <c r="OSG99" s="1242"/>
      <c r="OSH99" s="1242"/>
      <c r="OSI99" s="1242"/>
      <c r="OSJ99" s="1242"/>
      <c r="OSK99" s="1242"/>
      <c r="OSL99" s="1242"/>
      <c r="OSM99" s="1242"/>
      <c r="OSN99" s="1242"/>
      <c r="OSO99" s="1242"/>
      <c r="OSP99" s="1242"/>
      <c r="OSQ99" s="1242"/>
      <c r="OSR99" s="1242"/>
      <c r="OSS99" s="1242"/>
      <c r="OST99" s="1242"/>
      <c r="OSU99" s="1242"/>
      <c r="OSV99" s="1242"/>
      <c r="OSW99" s="1242"/>
      <c r="OSX99" s="1242"/>
      <c r="OSY99" s="1242"/>
      <c r="OSZ99" s="1242"/>
      <c r="OTA99" s="1242"/>
      <c r="OTB99" s="1242"/>
      <c r="OTC99" s="1242"/>
      <c r="OTD99" s="1242"/>
      <c r="OTE99" s="1242"/>
      <c r="OTF99" s="1242"/>
      <c r="OTG99" s="1242"/>
      <c r="OTH99" s="1242"/>
      <c r="OTI99" s="1242"/>
      <c r="OTJ99" s="1242"/>
      <c r="OTK99" s="1242"/>
      <c r="OTL99" s="1242"/>
      <c r="OTM99" s="1242"/>
      <c r="OTN99" s="1242"/>
      <c r="OTO99" s="1242"/>
      <c r="OTP99" s="1242"/>
      <c r="OTQ99" s="1242"/>
      <c r="OTR99" s="1242"/>
      <c r="OTS99" s="1242"/>
      <c r="OTT99" s="1242"/>
      <c r="OTU99" s="1242"/>
      <c r="OTV99" s="1242"/>
      <c r="OTW99" s="1242"/>
      <c r="OTX99" s="1242"/>
      <c r="OTY99" s="1242"/>
      <c r="OTZ99" s="1242"/>
      <c r="OUA99" s="1242"/>
      <c r="OUB99" s="1242"/>
      <c r="OUC99" s="1242"/>
      <c r="OUD99" s="1242"/>
      <c r="OUE99" s="1242"/>
      <c r="OUF99" s="1242"/>
      <c r="OUG99" s="1242"/>
      <c r="OUH99" s="1242"/>
      <c r="OUI99" s="1242"/>
      <c r="OUJ99" s="1242"/>
      <c r="OUK99" s="1242"/>
      <c r="OUL99" s="1242"/>
      <c r="OUM99" s="1242"/>
      <c r="OUN99" s="1242"/>
      <c r="OUO99" s="1242"/>
      <c r="OUP99" s="1242"/>
      <c r="OUQ99" s="1242"/>
      <c r="OUR99" s="1242"/>
      <c r="OUS99" s="1242"/>
      <c r="OUT99" s="1242"/>
      <c r="OUU99" s="1242"/>
      <c r="OUV99" s="1242"/>
      <c r="OUW99" s="1242"/>
      <c r="OUX99" s="1242"/>
      <c r="OUY99" s="1242"/>
      <c r="OUZ99" s="1242"/>
      <c r="OVA99" s="1242"/>
      <c r="OVB99" s="1242"/>
      <c r="OVC99" s="1242"/>
      <c r="OVD99" s="1242"/>
      <c r="OVE99" s="1242"/>
      <c r="OVF99" s="1242"/>
      <c r="OVG99" s="1242"/>
      <c r="OVH99" s="1242"/>
      <c r="OVI99" s="1242"/>
      <c r="OVJ99" s="1242"/>
      <c r="OVK99" s="1242"/>
      <c r="OVL99" s="1242"/>
      <c r="OVM99" s="1242"/>
      <c r="OVN99" s="1242"/>
      <c r="OVO99" s="1242"/>
      <c r="OVP99" s="1242"/>
      <c r="OVQ99" s="1242"/>
      <c r="OVR99" s="1242"/>
      <c r="OVS99" s="1242"/>
      <c r="OVT99" s="1242"/>
      <c r="OVU99" s="1242"/>
      <c r="OVV99" s="1242"/>
      <c r="OVW99" s="1242"/>
      <c r="OVX99" s="1242"/>
      <c r="OVY99" s="1242"/>
      <c r="OVZ99" s="1242"/>
      <c r="OWA99" s="1242"/>
      <c r="OWB99" s="1242"/>
      <c r="OWC99" s="1242"/>
      <c r="OWD99" s="1242"/>
      <c r="OWE99" s="1242"/>
      <c r="OWF99" s="1242"/>
      <c r="OWG99" s="1242"/>
      <c r="OWH99" s="1242"/>
      <c r="OWI99" s="1242"/>
      <c r="OWJ99" s="1242"/>
      <c r="OWK99" s="1242"/>
      <c r="OWL99" s="1242"/>
      <c r="OWM99" s="1242"/>
      <c r="OWN99" s="1242"/>
      <c r="OWO99" s="1242"/>
      <c r="OWP99" s="1242"/>
      <c r="OWQ99" s="1242"/>
      <c r="OWR99" s="1242"/>
      <c r="OWS99" s="1242"/>
      <c r="OWT99" s="1242"/>
      <c r="OWU99" s="1242"/>
      <c r="OWV99" s="1242"/>
      <c r="OWW99" s="1242"/>
      <c r="OWX99" s="1242"/>
      <c r="OWY99" s="1242"/>
      <c r="OWZ99" s="1242"/>
      <c r="OXA99" s="1242"/>
      <c r="OXB99" s="1242"/>
      <c r="OXC99" s="1242"/>
      <c r="OXD99" s="1242"/>
      <c r="OXE99" s="1242"/>
      <c r="OXF99" s="1242"/>
      <c r="OXG99" s="1242"/>
      <c r="OXH99" s="1242"/>
      <c r="OXI99" s="1242"/>
      <c r="OXJ99" s="1242"/>
      <c r="OXK99" s="1242"/>
      <c r="OXL99" s="1242"/>
      <c r="OXM99" s="1242"/>
      <c r="OXN99" s="1242"/>
      <c r="OXO99" s="1242"/>
      <c r="OXP99" s="1242"/>
      <c r="OXQ99" s="1242"/>
      <c r="OXR99" s="1242"/>
      <c r="OXS99" s="1242"/>
      <c r="OXT99" s="1242"/>
      <c r="OXU99" s="1242"/>
      <c r="OXV99" s="1242"/>
      <c r="OXW99" s="1242"/>
      <c r="OXX99" s="1242"/>
      <c r="OXY99" s="1242"/>
      <c r="OXZ99" s="1242"/>
      <c r="OYA99" s="1242"/>
      <c r="OYB99" s="1242"/>
      <c r="OYC99" s="1242"/>
      <c r="OYD99" s="1242"/>
      <c r="OYE99" s="1242"/>
      <c r="OYF99" s="1242"/>
      <c r="OYG99" s="1242"/>
      <c r="OYH99" s="1242"/>
      <c r="OYI99" s="1242"/>
      <c r="OYJ99" s="1242"/>
      <c r="OYK99" s="1242"/>
      <c r="OYL99" s="1242"/>
      <c r="OYM99" s="1242"/>
      <c r="OYN99" s="1242"/>
      <c r="OYO99" s="1242"/>
      <c r="OYP99" s="1242"/>
      <c r="OYQ99" s="1242"/>
      <c r="OYR99" s="1242"/>
      <c r="OYS99" s="1242"/>
      <c r="OYT99" s="1242"/>
      <c r="OYU99" s="1242"/>
      <c r="OYV99" s="1242"/>
      <c r="OYW99" s="1242"/>
      <c r="OYX99" s="1242"/>
      <c r="OYY99" s="1242"/>
      <c r="OYZ99" s="1242"/>
      <c r="OZA99" s="1242"/>
      <c r="OZB99" s="1242"/>
      <c r="OZC99" s="1242"/>
      <c r="OZD99" s="1242"/>
      <c r="OZE99" s="1242"/>
      <c r="OZF99" s="1242"/>
      <c r="OZG99" s="1242"/>
      <c r="OZH99" s="1242"/>
      <c r="OZI99" s="1242"/>
      <c r="OZJ99" s="1242"/>
      <c r="OZK99" s="1242"/>
      <c r="OZL99" s="1242"/>
      <c r="OZM99" s="1242"/>
      <c r="OZN99" s="1242"/>
      <c r="OZO99" s="1242"/>
      <c r="OZP99" s="1242"/>
      <c r="OZQ99" s="1242"/>
      <c r="OZR99" s="1242"/>
      <c r="OZS99" s="1242"/>
      <c r="OZT99" s="1242"/>
      <c r="OZU99" s="1242"/>
      <c r="OZV99" s="1242"/>
      <c r="OZW99" s="1242"/>
      <c r="OZX99" s="1242"/>
      <c r="OZY99" s="1242"/>
      <c r="OZZ99" s="1242"/>
      <c r="PAA99" s="1242"/>
      <c r="PAB99" s="1242"/>
      <c r="PAC99" s="1242"/>
      <c r="PAD99" s="1242"/>
      <c r="PAE99" s="1242"/>
      <c r="PAF99" s="1242"/>
      <c r="PAG99" s="1242"/>
      <c r="PAH99" s="1242"/>
      <c r="PAI99" s="1242"/>
      <c r="PAJ99" s="1242"/>
      <c r="PAK99" s="1242"/>
      <c r="PAL99" s="1242"/>
      <c r="PAM99" s="1242"/>
      <c r="PAN99" s="1242"/>
      <c r="PAO99" s="1242"/>
      <c r="PAP99" s="1242"/>
      <c r="PAQ99" s="1242"/>
      <c r="PAR99" s="1242"/>
      <c r="PAS99" s="1242"/>
      <c r="PAT99" s="1242"/>
      <c r="PAU99" s="1242"/>
      <c r="PAV99" s="1242"/>
      <c r="PAW99" s="1242"/>
      <c r="PAX99" s="1242"/>
      <c r="PAY99" s="1242"/>
      <c r="PAZ99" s="1242"/>
      <c r="PBA99" s="1242"/>
      <c r="PBB99" s="1242"/>
      <c r="PBC99" s="1242"/>
      <c r="PBD99" s="1242"/>
      <c r="PBE99" s="1242"/>
      <c r="PBF99" s="1242"/>
      <c r="PBG99" s="1242"/>
      <c r="PBH99" s="1242"/>
      <c r="PBI99" s="1242"/>
      <c r="PBJ99" s="1242"/>
      <c r="PBK99" s="1242"/>
      <c r="PBL99" s="1242"/>
      <c r="PBM99" s="1242"/>
      <c r="PBN99" s="1242"/>
      <c r="PBO99" s="1242"/>
      <c r="PBP99" s="1242"/>
      <c r="PBQ99" s="1242"/>
      <c r="PBR99" s="1242"/>
      <c r="PBS99" s="1242"/>
      <c r="PBT99" s="1242"/>
      <c r="PBU99" s="1242"/>
      <c r="PBV99" s="1242"/>
      <c r="PBW99" s="1242"/>
      <c r="PBX99" s="1242"/>
      <c r="PBY99" s="1242"/>
      <c r="PBZ99" s="1242"/>
      <c r="PCA99" s="1242"/>
      <c r="PCB99" s="1242"/>
      <c r="PCC99" s="1242"/>
      <c r="PCD99" s="1242"/>
      <c r="PCE99" s="1242"/>
      <c r="PCF99" s="1242"/>
      <c r="PCG99" s="1242"/>
      <c r="PCH99" s="1242"/>
      <c r="PCI99" s="1242"/>
      <c r="PCJ99" s="1242"/>
      <c r="PCK99" s="1242"/>
      <c r="PCL99" s="1242"/>
      <c r="PCM99" s="1242"/>
      <c r="PCN99" s="1242"/>
      <c r="PCO99" s="1242"/>
      <c r="PCP99" s="1242"/>
      <c r="PCQ99" s="1242"/>
      <c r="PCR99" s="1242"/>
      <c r="PCS99" s="1242"/>
      <c r="PCT99" s="1242"/>
      <c r="PCU99" s="1242"/>
      <c r="PCV99" s="1242"/>
      <c r="PCW99" s="1242"/>
      <c r="PCX99" s="1242"/>
      <c r="PCY99" s="1242"/>
      <c r="PCZ99" s="1242"/>
      <c r="PDA99" s="1242"/>
      <c r="PDB99" s="1242"/>
      <c r="PDC99" s="1242"/>
      <c r="PDD99" s="1242"/>
      <c r="PDE99" s="1242"/>
      <c r="PDF99" s="1242"/>
      <c r="PDG99" s="1242"/>
      <c r="PDH99" s="1242"/>
      <c r="PDI99" s="1242"/>
      <c r="PDJ99" s="1242"/>
      <c r="PDK99" s="1242"/>
      <c r="PDL99" s="1242"/>
      <c r="PDM99" s="1242"/>
      <c r="PDN99" s="1242"/>
      <c r="PDO99" s="1242"/>
      <c r="PDP99" s="1242"/>
      <c r="PDQ99" s="1242"/>
      <c r="PDR99" s="1242"/>
      <c r="PDS99" s="1242"/>
      <c r="PDT99" s="1242"/>
      <c r="PDU99" s="1242"/>
      <c r="PDV99" s="1242"/>
      <c r="PDW99" s="1242"/>
      <c r="PDX99" s="1242"/>
      <c r="PDY99" s="1242"/>
      <c r="PDZ99" s="1242"/>
      <c r="PEA99" s="1242"/>
      <c r="PEB99" s="1242"/>
      <c r="PEC99" s="1242"/>
      <c r="PED99" s="1242"/>
      <c r="PEE99" s="1242"/>
      <c r="PEF99" s="1242"/>
      <c r="PEG99" s="1242"/>
      <c r="PEH99" s="1242"/>
      <c r="PEI99" s="1242"/>
      <c r="PEJ99" s="1242"/>
      <c r="PEK99" s="1242"/>
      <c r="PEL99" s="1242"/>
      <c r="PEM99" s="1242"/>
      <c r="PEN99" s="1242"/>
      <c r="PEO99" s="1242"/>
      <c r="PEP99" s="1242"/>
      <c r="PEQ99" s="1242"/>
      <c r="PER99" s="1242"/>
      <c r="PES99" s="1242"/>
      <c r="PET99" s="1242"/>
      <c r="PEU99" s="1242"/>
      <c r="PEV99" s="1242"/>
      <c r="PEW99" s="1242"/>
      <c r="PEX99" s="1242"/>
      <c r="PEY99" s="1242"/>
      <c r="PEZ99" s="1242"/>
      <c r="PFA99" s="1242"/>
      <c r="PFB99" s="1242"/>
      <c r="PFC99" s="1242"/>
      <c r="PFD99" s="1242"/>
      <c r="PFE99" s="1242"/>
      <c r="PFF99" s="1242"/>
      <c r="PFG99" s="1242"/>
      <c r="PFH99" s="1242"/>
      <c r="PFI99" s="1242"/>
      <c r="PFJ99" s="1242"/>
      <c r="PFK99" s="1242"/>
      <c r="PFL99" s="1242"/>
      <c r="PFM99" s="1242"/>
      <c r="PFN99" s="1242"/>
      <c r="PFO99" s="1242"/>
      <c r="PFP99" s="1242"/>
      <c r="PFQ99" s="1242"/>
      <c r="PFR99" s="1242"/>
      <c r="PFS99" s="1242"/>
      <c r="PFT99" s="1242"/>
      <c r="PFU99" s="1242"/>
      <c r="PFV99" s="1242"/>
      <c r="PFW99" s="1242"/>
      <c r="PFX99" s="1242"/>
      <c r="PFY99" s="1242"/>
      <c r="PFZ99" s="1242"/>
      <c r="PGA99" s="1242"/>
      <c r="PGB99" s="1242"/>
      <c r="PGC99" s="1242"/>
      <c r="PGD99" s="1242"/>
      <c r="PGE99" s="1242"/>
      <c r="PGF99" s="1242"/>
      <c r="PGG99" s="1242"/>
      <c r="PGH99" s="1242"/>
      <c r="PGI99" s="1242"/>
      <c r="PGJ99" s="1242"/>
      <c r="PGK99" s="1242"/>
      <c r="PGL99" s="1242"/>
      <c r="PGM99" s="1242"/>
      <c r="PGN99" s="1242"/>
      <c r="PGO99" s="1242"/>
      <c r="PGP99" s="1242"/>
      <c r="PGQ99" s="1242"/>
      <c r="PGR99" s="1242"/>
      <c r="PGS99" s="1242"/>
      <c r="PGT99" s="1242"/>
      <c r="PGU99" s="1242"/>
      <c r="PGV99" s="1242"/>
      <c r="PGW99" s="1242"/>
      <c r="PGX99" s="1242"/>
      <c r="PGY99" s="1242"/>
      <c r="PGZ99" s="1242"/>
      <c r="PHA99" s="1242"/>
      <c r="PHB99" s="1242"/>
      <c r="PHC99" s="1242"/>
      <c r="PHD99" s="1242"/>
      <c r="PHE99" s="1242"/>
      <c r="PHF99" s="1242"/>
      <c r="PHG99" s="1242"/>
      <c r="PHH99" s="1242"/>
      <c r="PHI99" s="1242"/>
      <c r="PHJ99" s="1242"/>
      <c r="PHK99" s="1242"/>
      <c r="PHL99" s="1242"/>
      <c r="PHM99" s="1242"/>
      <c r="PHN99" s="1242"/>
      <c r="PHO99" s="1242"/>
      <c r="PHP99" s="1242"/>
      <c r="PHQ99" s="1242"/>
      <c r="PHR99" s="1242"/>
      <c r="PHS99" s="1242"/>
      <c r="PHT99" s="1242"/>
      <c r="PHU99" s="1242"/>
      <c r="PHV99" s="1242"/>
      <c r="PHW99" s="1242"/>
      <c r="PHX99" s="1242"/>
      <c r="PHY99" s="1242"/>
      <c r="PHZ99" s="1242"/>
      <c r="PIA99" s="1242"/>
      <c r="PIB99" s="1242"/>
      <c r="PIC99" s="1242"/>
      <c r="PID99" s="1242"/>
      <c r="PIE99" s="1242"/>
      <c r="PIF99" s="1242"/>
      <c r="PIG99" s="1242"/>
      <c r="PIH99" s="1242"/>
      <c r="PII99" s="1242"/>
      <c r="PIJ99" s="1242"/>
      <c r="PIK99" s="1242"/>
      <c r="PIL99" s="1242"/>
      <c r="PIM99" s="1242"/>
      <c r="PIN99" s="1242"/>
      <c r="PIO99" s="1242"/>
      <c r="PIP99" s="1242"/>
      <c r="PIQ99" s="1242"/>
      <c r="PIR99" s="1242"/>
      <c r="PIS99" s="1242"/>
      <c r="PIT99" s="1242"/>
      <c r="PIU99" s="1242"/>
      <c r="PIV99" s="1242"/>
      <c r="PIW99" s="1242"/>
      <c r="PIX99" s="1242"/>
      <c r="PIY99" s="1242"/>
      <c r="PIZ99" s="1242"/>
      <c r="PJA99" s="1242"/>
      <c r="PJB99" s="1242"/>
      <c r="PJC99" s="1242"/>
      <c r="PJD99" s="1242"/>
      <c r="PJE99" s="1242"/>
      <c r="PJF99" s="1242"/>
      <c r="PJG99" s="1242"/>
      <c r="PJH99" s="1242"/>
      <c r="PJI99" s="1242"/>
      <c r="PJJ99" s="1242"/>
      <c r="PJK99" s="1242"/>
      <c r="PJL99" s="1242"/>
      <c r="PJM99" s="1242"/>
      <c r="PJN99" s="1242"/>
      <c r="PJO99" s="1242"/>
      <c r="PJP99" s="1242"/>
      <c r="PJQ99" s="1242"/>
      <c r="PJR99" s="1242"/>
      <c r="PJS99" s="1242"/>
      <c r="PJT99" s="1242"/>
      <c r="PJU99" s="1242"/>
      <c r="PJV99" s="1242"/>
      <c r="PJW99" s="1242"/>
      <c r="PJX99" s="1242"/>
      <c r="PJY99" s="1242"/>
      <c r="PJZ99" s="1242"/>
      <c r="PKA99" s="1242"/>
      <c r="PKB99" s="1242"/>
      <c r="PKC99" s="1242"/>
      <c r="PKD99" s="1242"/>
      <c r="PKE99" s="1242"/>
      <c r="PKF99" s="1242"/>
      <c r="PKG99" s="1242"/>
      <c r="PKH99" s="1242"/>
      <c r="PKI99" s="1242"/>
      <c r="PKJ99" s="1242"/>
      <c r="PKK99" s="1242"/>
      <c r="PKL99" s="1242"/>
      <c r="PKM99" s="1242"/>
      <c r="PKN99" s="1242"/>
      <c r="PKO99" s="1242"/>
      <c r="PKP99" s="1242"/>
      <c r="PKQ99" s="1242"/>
      <c r="PKR99" s="1242"/>
      <c r="PKS99" s="1242"/>
      <c r="PKT99" s="1242"/>
      <c r="PKU99" s="1242"/>
      <c r="PKV99" s="1242"/>
      <c r="PKW99" s="1242"/>
      <c r="PKX99" s="1242"/>
      <c r="PKY99" s="1242"/>
      <c r="PKZ99" s="1242"/>
      <c r="PLA99" s="1242"/>
      <c r="PLB99" s="1242"/>
      <c r="PLC99" s="1242"/>
      <c r="PLD99" s="1242"/>
      <c r="PLE99" s="1242"/>
      <c r="PLF99" s="1242"/>
      <c r="PLG99" s="1242"/>
      <c r="PLH99" s="1242"/>
      <c r="PLI99" s="1242"/>
      <c r="PLJ99" s="1242"/>
      <c r="PLK99" s="1242"/>
      <c r="PLL99" s="1242"/>
      <c r="PLM99" s="1242"/>
      <c r="PLN99" s="1242"/>
      <c r="PLO99" s="1242"/>
      <c r="PLP99" s="1242"/>
      <c r="PLQ99" s="1242"/>
      <c r="PLR99" s="1242"/>
      <c r="PLS99" s="1242"/>
      <c r="PLT99" s="1242"/>
      <c r="PLU99" s="1242"/>
      <c r="PLV99" s="1242"/>
      <c r="PLW99" s="1242"/>
      <c r="PLX99" s="1242"/>
      <c r="PLY99" s="1242"/>
      <c r="PLZ99" s="1242"/>
      <c r="PMA99" s="1242"/>
      <c r="PMB99" s="1242"/>
      <c r="PMC99" s="1242"/>
      <c r="PMD99" s="1242"/>
      <c r="PME99" s="1242"/>
      <c r="PMF99" s="1242"/>
      <c r="PMG99" s="1242"/>
      <c r="PMH99" s="1242"/>
      <c r="PMI99" s="1242"/>
      <c r="PMJ99" s="1242"/>
      <c r="PMK99" s="1242"/>
      <c r="PML99" s="1242"/>
      <c r="PMM99" s="1242"/>
      <c r="PMN99" s="1242"/>
      <c r="PMO99" s="1242"/>
      <c r="PMP99" s="1242"/>
      <c r="PMQ99" s="1242"/>
      <c r="PMR99" s="1242"/>
      <c r="PMS99" s="1242"/>
      <c r="PMT99" s="1242"/>
      <c r="PMU99" s="1242"/>
      <c r="PMV99" s="1242"/>
      <c r="PMW99" s="1242"/>
      <c r="PMX99" s="1242"/>
      <c r="PMY99" s="1242"/>
      <c r="PMZ99" s="1242"/>
      <c r="PNA99" s="1242"/>
      <c r="PNB99" s="1242"/>
      <c r="PNC99" s="1242"/>
      <c r="PND99" s="1242"/>
      <c r="PNE99" s="1242"/>
      <c r="PNF99" s="1242"/>
      <c r="PNG99" s="1242"/>
      <c r="PNH99" s="1242"/>
      <c r="PNI99" s="1242"/>
      <c r="PNJ99" s="1242"/>
      <c r="PNK99" s="1242"/>
      <c r="PNL99" s="1242"/>
      <c r="PNM99" s="1242"/>
      <c r="PNN99" s="1242"/>
      <c r="PNO99" s="1242"/>
      <c r="PNP99" s="1242"/>
      <c r="PNQ99" s="1242"/>
      <c r="PNR99" s="1242"/>
      <c r="PNS99" s="1242"/>
      <c r="PNT99" s="1242"/>
      <c r="PNU99" s="1242"/>
      <c r="PNV99" s="1242"/>
      <c r="PNW99" s="1242"/>
      <c r="PNX99" s="1242"/>
      <c r="PNY99" s="1242"/>
      <c r="PNZ99" s="1242"/>
      <c r="POA99" s="1242"/>
      <c r="POB99" s="1242"/>
      <c r="POC99" s="1242"/>
      <c r="POD99" s="1242"/>
      <c r="POE99" s="1242"/>
      <c r="POF99" s="1242"/>
      <c r="POG99" s="1242"/>
      <c r="POH99" s="1242"/>
      <c r="POI99" s="1242"/>
      <c r="POJ99" s="1242"/>
      <c r="POK99" s="1242"/>
      <c r="POL99" s="1242"/>
      <c r="POM99" s="1242"/>
      <c r="PON99" s="1242"/>
      <c r="POO99" s="1242"/>
      <c r="POP99" s="1242"/>
      <c r="POQ99" s="1242"/>
      <c r="POR99" s="1242"/>
      <c r="POS99" s="1242"/>
      <c r="POT99" s="1242"/>
      <c r="POU99" s="1242"/>
      <c r="POV99" s="1242"/>
      <c r="POW99" s="1242"/>
      <c r="POX99" s="1242"/>
      <c r="POY99" s="1242"/>
      <c r="POZ99" s="1242"/>
      <c r="PPA99" s="1242"/>
      <c r="PPB99" s="1242"/>
      <c r="PPC99" s="1242"/>
      <c r="PPD99" s="1242"/>
      <c r="PPE99" s="1242"/>
      <c r="PPF99" s="1242"/>
      <c r="PPG99" s="1242"/>
      <c r="PPH99" s="1242"/>
      <c r="PPI99" s="1242"/>
      <c r="PPJ99" s="1242"/>
      <c r="PPK99" s="1242"/>
      <c r="PPL99" s="1242"/>
      <c r="PPM99" s="1242"/>
      <c r="PPN99" s="1242"/>
      <c r="PPO99" s="1242"/>
      <c r="PPP99" s="1242"/>
      <c r="PPQ99" s="1242"/>
      <c r="PPR99" s="1242"/>
      <c r="PPS99" s="1242"/>
      <c r="PPT99" s="1242"/>
      <c r="PPU99" s="1242"/>
      <c r="PPV99" s="1242"/>
      <c r="PPW99" s="1242"/>
      <c r="PPX99" s="1242"/>
      <c r="PPY99" s="1242"/>
      <c r="PPZ99" s="1242"/>
      <c r="PQA99" s="1242"/>
      <c r="PQB99" s="1242"/>
      <c r="PQC99" s="1242"/>
      <c r="PQD99" s="1242"/>
      <c r="PQE99" s="1242"/>
      <c r="PQF99" s="1242"/>
      <c r="PQG99" s="1242"/>
      <c r="PQH99" s="1242"/>
      <c r="PQI99" s="1242"/>
      <c r="PQJ99" s="1242"/>
      <c r="PQK99" s="1242"/>
      <c r="PQL99" s="1242"/>
      <c r="PQM99" s="1242"/>
      <c r="PQN99" s="1242"/>
      <c r="PQO99" s="1242"/>
      <c r="PQP99" s="1242"/>
      <c r="PQQ99" s="1242"/>
      <c r="PQR99" s="1242"/>
      <c r="PQS99" s="1242"/>
      <c r="PQT99" s="1242"/>
      <c r="PQU99" s="1242"/>
      <c r="PQV99" s="1242"/>
      <c r="PQW99" s="1242"/>
      <c r="PQX99" s="1242"/>
      <c r="PQY99" s="1242"/>
      <c r="PQZ99" s="1242"/>
      <c r="PRA99" s="1242"/>
      <c r="PRB99" s="1242"/>
      <c r="PRC99" s="1242"/>
      <c r="PRD99" s="1242"/>
      <c r="PRE99" s="1242"/>
      <c r="PRF99" s="1242"/>
      <c r="PRG99" s="1242"/>
      <c r="PRH99" s="1242"/>
      <c r="PRI99" s="1242"/>
      <c r="PRJ99" s="1242"/>
      <c r="PRK99" s="1242"/>
      <c r="PRL99" s="1242"/>
      <c r="PRM99" s="1242"/>
      <c r="PRN99" s="1242"/>
      <c r="PRO99" s="1242"/>
      <c r="PRP99" s="1242"/>
      <c r="PRQ99" s="1242"/>
      <c r="PRR99" s="1242"/>
      <c r="PRS99" s="1242"/>
      <c r="PRT99" s="1242"/>
      <c r="PRU99" s="1242"/>
      <c r="PRV99" s="1242"/>
      <c r="PRW99" s="1242"/>
      <c r="PRX99" s="1242"/>
      <c r="PRY99" s="1242"/>
      <c r="PRZ99" s="1242"/>
      <c r="PSA99" s="1242"/>
      <c r="PSB99" s="1242"/>
      <c r="PSC99" s="1242"/>
      <c r="PSD99" s="1242"/>
      <c r="PSE99" s="1242"/>
      <c r="PSF99" s="1242"/>
      <c r="PSG99" s="1242"/>
      <c r="PSH99" s="1242"/>
      <c r="PSI99" s="1242"/>
      <c r="PSJ99" s="1242"/>
      <c r="PSK99" s="1242"/>
      <c r="PSL99" s="1242"/>
      <c r="PSM99" s="1242"/>
      <c r="PSN99" s="1242"/>
      <c r="PSO99" s="1242"/>
      <c r="PSP99" s="1242"/>
      <c r="PSQ99" s="1242"/>
      <c r="PSR99" s="1242"/>
      <c r="PSS99" s="1242"/>
      <c r="PST99" s="1242"/>
      <c r="PSU99" s="1242"/>
      <c r="PSV99" s="1242"/>
      <c r="PSW99" s="1242"/>
      <c r="PSX99" s="1242"/>
      <c r="PSY99" s="1242"/>
      <c r="PSZ99" s="1242"/>
      <c r="PTA99" s="1242"/>
      <c r="PTB99" s="1242"/>
      <c r="PTC99" s="1242"/>
      <c r="PTD99" s="1242"/>
      <c r="PTE99" s="1242"/>
      <c r="PTF99" s="1242"/>
      <c r="PTG99" s="1242"/>
      <c r="PTH99" s="1242"/>
      <c r="PTI99" s="1242"/>
      <c r="PTJ99" s="1242"/>
      <c r="PTK99" s="1242"/>
      <c r="PTL99" s="1242"/>
      <c r="PTM99" s="1242"/>
      <c r="PTN99" s="1242"/>
      <c r="PTO99" s="1242"/>
      <c r="PTP99" s="1242"/>
      <c r="PTQ99" s="1242"/>
      <c r="PTR99" s="1242"/>
      <c r="PTS99" s="1242"/>
      <c r="PTT99" s="1242"/>
      <c r="PTU99" s="1242"/>
      <c r="PTV99" s="1242"/>
      <c r="PTW99" s="1242"/>
      <c r="PTX99" s="1242"/>
      <c r="PTY99" s="1242"/>
      <c r="PTZ99" s="1242"/>
      <c r="PUA99" s="1242"/>
      <c r="PUB99" s="1242"/>
      <c r="PUC99" s="1242"/>
      <c r="PUD99" s="1242"/>
      <c r="PUE99" s="1242"/>
      <c r="PUF99" s="1242"/>
      <c r="PUG99" s="1242"/>
      <c r="PUH99" s="1242"/>
      <c r="PUI99" s="1242"/>
      <c r="PUJ99" s="1242"/>
      <c r="PUK99" s="1242"/>
      <c r="PUL99" s="1242"/>
      <c r="PUM99" s="1242"/>
      <c r="PUN99" s="1242"/>
      <c r="PUO99" s="1242"/>
      <c r="PUP99" s="1242"/>
      <c r="PUQ99" s="1242"/>
      <c r="PUR99" s="1242"/>
      <c r="PUS99" s="1242"/>
      <c r="PUT99" s="1242"/>
      <c r="PUU99" s="1242"/>
      <c r="PUV99" s="1242"/>
      <c r="PUW99" s="1242"/>
      <c r="PUX99" s="1242"/>
      <c r="PUY99" s="1242"/>
      <c r="PUZ99" s="1242"/>
      <c r="PVA99" s="1242"/>
      <c r="PVB99" s="1242"/>
      <c r="PVC99" s="1242"/>
      <c r="PVD99" s="1242"/>
      <c r="PVE99" s="1242"/>
      <c r="PVF99" s="1242"/>
      <c r="PVG99" s="1242"/>
      <c r="PVH99" s="1242"/>
      <c r="PVI99" s="1242"/>
      <c r="PVJ99" s="1242"/>
      <c r="PVK99" s="1242"/>
      <c r="PVL99" s="1242"/>
      <c r="PVM99" s="1242"/>
      <c r="PVN99" s="1242"/>
      <c r="PVO99" s="1242"/>
      <c r="PVP99" s="1242"/>
      <c r="PVQ99" s="1242"/>
      <c r="PVR99" s="1242"/>
      <c r="PVS99" s="1242"/>
      <c r="PVT99" s="1242"/>
      <c r="PVU99" s="1242"/>
      <c r="PVV99" s="1242"/>
      <c r="PVW99" s="1242"/>
      <c r="PVX99" s="1242"/>
      <c r="PVY99" s="1242"/>
      <c r="PVZ99" s="1242"/>
      <c r="PWA99" s="1242"/>
      <c r="PWB99" s="1242"/>
      <c r="PWC99" s="1242"/>
      <c r="PWD99" s="1242"/>
      <c r="PWE99" s="1242"/>
      <c r="PWF99" s="1242"/>
      <c r="PWG99" s="1242"/>
      <c r="PWH99" s="1242"/>
      <c r="PWI99" s="1242"/>
      <c r="PWJ99" s="1242"/>
      <c r="PWK99" s="1242"/>
      <c r="PWL99" s="1242"/>
      <c r="PWM99" s="1242"/>
      <c r="PWN99" s="1242"/>
      <c r="PWO99" s="1242"/>
      <c r="PWP99" s="1242"/>
      <c r="PWQ99" s="1242"/>
      <c r="PWR99" s="1242"/>
      <c r="PWS99" s="1242"/>
      <c r="PWT99" s="1242"/>
      <c r="PWU99" s="1242"/>
      <c r="PWV99" s="1242"/>
      <c r="PWW99" s="1242"/>
      <c r="PWX99" s="1242"/>
      <c r="PWY99" s="1242"/>
      <c r="PWZ99" s="1242"/>
      <c r="PXA99" s="1242"/>
      <c r="PXB99" s="1242"/>
      <c r="PXC99" s="1242"/>
      <c r="PXD99" s="1242"/>
      <c r="PXE99" s="1242"/>
      <c r="PXF99" s="1242"/>
      <c r="PXG99" s="1242"/>
      <c r="PXH99" s="1242"/>
      <c r="PXI99" s="1242"/>
      <c r="PXJ99" s="1242"/>
      <c r="PXK99" s="1242"/>
      <c r="PXL99" s="1242"/>
      <c r="PXM99" s="1242"/>
      <c r="PXN99" s="1242"/>
      <c r="PXO99" s="1242"/>
      <c r="PXP99" s="1242"/>
      <c r="PXQ99" s="1242"/>
      <c r="PXR99" s="1242"/>
      <c r="PXS99" s="1242"/>
      <c r="PXT99" s="1242"/>
      <c r="PXU99" s="1242"/>
      <c r="PXV99" s="1242"/>
      <c r="PXW99" s="1242"/>
      <c r="PXX99" s="1242"/>
      <c r="PXY99" s="1242"/>
      <c r="PXZ99" s="1242"/>
      <c r="PYA99" s="1242"/>
      <c r="PYB99" s="1242"/>
      <c r="PYC99" s="1242"/>
      <c r="PYD99" s="1242"/>
      <c r="PYE99" s="1242"/>
      <c r="PYF99" s="1242"/>
      <c r="PYG99" s="1242"/>
      <c r="PYH99" s="1242"/>
      <c r="PYI99" s="1242"/>
      <c r="PYJ99" s="1242"/>
      <c r="PYK99" s="1242"/>
      <c r="PYL99" s="1242"/>
      <c r="PYM99" s="1242"/>
      <c r="PYN99" s="1242"/>
      <c r="PYO99" s="1242"/>
      <c r="PYP99" s="1242"/>
      <c r="PYQ99" s="1242"/>
      <c r="PYR99" s="1242"/>
      <c r="PYS99" s="1242"/>
      <c r="PYT99" s="1242"/>
      <c r="PYU99" s="1242"/>
      <c r="PYV99" s="1242"/>
      <c r="PYW99" s="1242"/>
      <c r="PYX99" s="1242"/>
      <c r="PYY99" s="1242"/>
      <c r="PYZ99" s="1242"/>
      <c r="PZA99" s="1242"/>
      <c r="PZB99" s="1242"/>
      <c r="PZC99" s="1242"/>
      <c r="PZD99" s="1242"/>
      <c r="PZE99" s="1242"/>
      <c r="PZF99" s="1242"/>
      <c r="PZG99" s="1242"/>
      <c r="PZH99" s="1242"/>
      <c r="PZI99" s="1242"/>
      <c r="PZJ99" s="1242"/>
      <c r="PZK99" s="1242"/>
      <c r="PZL99" s="1242"/>
      <c r="PZM99" s="1242"/>
      <c r="PZN99" s="1242"/>
      <c r="PZO99" s="1242"/>
      <c r="PZP99" s="1242"/>
      <c r="PZQ99" s="1242"/>
      <c r="PZR99" s="1242"/>
      <c r="PZS99" s="1242"/>
      <c r="PZT99" s="1242"/>
      <c r="PZU99" s="1242"/>
      <c r="PZV99" s="1242"/>
      <c r="PZW99" s="1242"/>
      <c r="PZX99" s="1242"/>
      <c r="PZY99" s="1242"/>
      <c r="PZZ99" s="1242"/>
      <c r="QAA99" s="1242"/>
      <c r="QAB99" s="1242"/>
      <c r="QAC99" s="1242"/>
      <c r="QAD99" s="1242"/>
      <c r="QAE99" s="1242"/>
      <c r="QAF99" s="1242"/>
      <c r="QAG99" s="1242"/>
      <c r="QAH99" s="1242"/>
      <c r="QAI99" s="1242"/>
      <c r="QAJ99" s="1242"/>
      <c r="QAK99" s="1242"/>
      <c r="QAL99" s="1242"/>
      <c r="QAM99" s="1242"/>
      <c r="QAN99" s="1242"/>
      <c r="QAO99" s="1242"/>
      <c r="QAP99" s="1242"/>
      <c r="QAQ99" s="1242"/>
      <c r="QAR99" s="1242"/>
      <c r="QAS99" s="1242"/>
      <c r="QAT99" s="1242"/>
      <c r="QAU99" s="1242"/>
      <c r="QAV99" s="1242"/>
      <c r="QAW99" s="1242"/>
      <c r="QAX99" s="1242"/>
      <c r="QAY99" s="1242"/>
      <c r="QAZ99" s="1242"/>
      <c r="QBA99" s="1242"/>
      <c r="QBB99" s="1242"/>
      <c r="QBC99" s="1242"/>
      <c r="QBD99" s="1242"/>
      <c r="QBE99" s="1242"/>
      <c r="QBF99" s="1242"/>
      <c r="QBG99" s="1242"/>
      <c r="QBH99" s="1242"/>
      <c r="QBI99" s="1242"/>
      <c r="QBJ99" s="1242"/>
      <c r="QBK99" s="1242"/>
      <c r="QBL99" s="1242"/>
      <c r="QBM99" s="1242"/>
      <c r="QBN99" s="1242"/>
      <c r="QBO99" s="1242"/>
      <c r="QBP99" s="1242"/>
      <c r="QBQ99" s="1242"/>
      <c r="QBR99" s="1242"/>
      <c r="QBS99" s="1242"/>
      <c r="QBT99" s="1242"/>
      <c r="QBU99" s="1242"/>
      <c r="QBV99" s="1242"/>
      <c r="QBW99" s="1242"/>
      <c r="QBX99" s="1242"/>
      <c r="QBY99" s="1242"/>
      <c r="QBZ99" s="1242"/>
      <c r="QCA99" s="1242"/>
      <c r="QCB99" s="1242"/>
      <c r="QCC99" s="1242"/>
      <c r="QCD99" s="1242"/>
      <c r="QCE99" s="1242"/>
      <c r="QCF99" s="1242"/>
      <c r="QCG99" s="1242"/>
      <c r="QCH99" s="1242"/>
      <c r="QCI99" s="1242"/>
      <c r="QCJ99" s="1242"/>
      <c r="QCK99" s="1242"/>
      <c r="QCL99" s="1242"/>
      <c r="QCM99" s="1242"/>
      <c r="QCN99" s="1242"/>
      <c r="QCO99" s="1242"/>
      <c r="QCP99" s="1242"/>
      <c r="QCQ99" s="1242"/>
      <c r="QCR99" s="1242"/>
      <c r="QCS99" s="1242"/>
      <c r="QCT99" s="1242"/>
      <c r="QCU99" s="1242"/>
      <c r="QCV99" s="1242"/>
      <c r="QCW99" s="1242"/>
      <c r="QCX99" s="1242"/>
      <c r="QCY99" s="1242"/>
      <c r="QCZ99" s="1242"/>
      <c r="QDA99" s="1242"/>
      <c r="QDB99" s="1242"/>
      <c r="QDC99" s="1242"/>
      <c r="QDD99" s="1242"/>
      <c r="QDE99" s="1242"/>
      <c r="QDF99" s="1242"/>
      <c r="QDG99" s="1242"/>
      <c r="QDH99" s="1242"/>
      <c r="QDI99" s="1242"/>
      <c r="QDJ99" s="1242"/>
      <c r="QDK99" s="1242"/>
      <c r="QDL99" s="1242"/>
      <c r="QDM99" s="1242"/>
      <c r="QDN99" s="1242"/>
      <c r="QDO99" s="1242"/>
      <c r="QDP99" s="1242"/>
      <c r="QDQ99" s="1242"/>
      <c r="QDR99" s="1242"/>
      <c r="QDS99" s="1242"/>
      <c r="QDT99" s="1242"/>
      <c r="QDU99" s="1242"/>
      <c r="QDV99" s="1242"/>
      <c r="QDW99" s="1242"/>
      <c r="QDX99" s="1242"/>
      <c r="QDY99" s="1242"/>
      <c r="QDZ99" s="1242"/>
      <c r="QEA99" s="1242"/>
      <c r="QEB99" s="1242"/>
      <c r="QEC99" s="1242"/>
      <c r="QED99" s="1242"/>
      <c r="QEE99" s="1242"/>
      <c r="QEF99" s="1242"/>
      <c r="QEG99" s="1242"/>
      <c r="QEH99" s="1242"/>
      <c r="QEI99" s="1242"/>
      <c r="QEJ99" s="1242"/>
      <c r="QEK99" s="1242"/>
      <c r="QEL99" s="1242"/>
      <c r="QEM99" s="1242"/>
      <c r="QEN99" s="1242"/>
      <c r="QEO99" s="1242"/>
      <c r="QEP99" s="1242"/>
      <c r="QEQ99" s="1242"/>
      <c r="QER99" s="1242"/>
      <c r="QES99" s="1242"/>
      <c r="QET99" s="1242"/>
      <c r="QEU99" s="1242"/>
      <c r="QEV99" s="1242"/>
      <c r="QEW99" s="1242"/>
      <c r="QEX99" s="1242"/>
      <c r="QEY99" s="1242"/>
      <c r="QEZ99" s="1242"/>
      <c r="QFA99" s="1242"/>
      <c r="QFB99" s="1242"/>
      <c r="QFC99" s="1242"/>
      <c r="QFD99" s="1242"/>
      <c r="QFE99" s="1242"/>
      <c r="QFF99" s="1242"/>
      <c r="QFG99" s="1242"/>
      <c r="QFH99" s="1242"/>
      <c r="QFI99" s="1242"/>
      <c r="QFJ99" s="1242"/>
      <c r="QFK99" s="1242"/>
      <c r="QFL99" s="1242"/>
      <c r="QFM99" s="1242"/>
      <c r="QFN99" s="1242"/>
      <c r="QFO99" s="1242"/>
      <c r="QFP99" s="1242"/>
      <c r="QFQ99" s="1242"/>
      <c r="QFR99" s="1242"/>
      <c r="QFS99" s="1242"/>
      <c r="QFT99" s="1242"/>
      <c r="QFU99" s="1242"/>
      <c r="QFV99" s="1242"/>
      <c r="QFW99" s="1242"/>
      <c r="QFX99" s="1242"/>
      <c r="QFY99" s="1242"/>
      <c r="QFZ99" s="1242"/>
      <c r="QGA99" s="1242"/>
      <c r="QGB99" s="1242"/>
      <c r="QGC99" s="1242"/>
      <c r="QGD99" s="1242"/>
      <c r="QGE99" s="1242"/>
      <c r="QGF99" s="1242"/>
      <c r="QGG99" s="1242"/>
      <c r="QGH99" s="1242"/>
      <c r="QGI99" s="1242"/>
      <c r="QGJ99" s="1242"/>
      <c r="QGK99" s="1242"/>
      <c r="QGL99" s="1242"/>
      <c r="QGM99" s="1242"/>
      <c r="QGN99" s="1242"/>
      <c r="QGO99" s="1242"/>
      <c r="QGP99" s="1242"/>
      <c r="QGQ99" s="1242"/>
      <c r="QGR99" s="1242"/>
      <c r="QGS99" s="1242"/>
      <c r="QGT99" s="1242"/>
      <c r="QGU99" s="1242"/>
      <c r="QGV99" s="1242"/>
      <c r="QGW99" s="1242"/>
      <c r="QGX99" s="1242"/>
      <c r="QGY99" s="1242"/>
      <c r="QGZ99" s="1242"/>
      <c r="QHA99" s="1242"/>
      <c r="QHB99" s="1242"/>
      <c r="QHC99" s="1242"/>
      <c r="QHD99" s="1242"/>
      <c r="QHE99" s="1242"/>
      <c r="QHF99" s="1242"/>
      <c r="QHG99" s="1242"/>
      <c r="QHH99" s="1242"/>
      <c r="QHI99" s="1242"/>
      <c r="QHJ99" s="1242"/>
      <c r="QHK99" s="1242"/>
      <c r="QHL99" s="1242"/>
      <c r="QHM99" s="1242"/>
      <c r="QHN99" s="1242"/>
      <c r="QHO99" s="1242"/>
      <c r="QHP99" s="1242"/>
      <c r="QHQ99" s="1242"/>
      <c r="QHR99" s="1242"/>
      <c r="QHS99" s="1242"/>
      <c r="QHT99" s="1242"/>
      <c r="QHU99" s="1242"/>
      <c r="QHV99" s="1242"/>
      <c r="QHW99" s="1242"/>
      <c r="QHX99" s="1242"/>
      <c r="QHY99" s="1242"/>
      <c r="QHZ99" s="1242"/>
      <c r="QIA99" s="1242"/>
      <c r="QIB99" s="1242"/>
      <c r="QIC99" s="1242"/>
      <c r="QID99" s="1242"/>
      <c r="QIE99" s="1242"/>
      <c r="QIF99" s="1242"/>
      <c r="QIG99" s="1242"/>
      <c r="QIH99" s="1242"/>
      <c r="QII99" s="1242"/>
      <c r="QIJ99" s="1242"/>
      <c r="QIK99" s="1242"/>
      <c r="QIL99" s="1242"/>
      <c r="QIM99" s="1242"/>
      <c r="QIN99" s="1242"/>
      <c r="QIO99" s="1242"/>
      <c r="QIP99" s="1242"/>
      <c r="QIQ99" s="1242"/>
      <c r="QIR99" s="1242"/>
      <c r="QIS99" s="1242"/>
      <c r="QIT99" s="1242"/>
      <c r="QIU99" s="1242"/>
      <c r="QIV99" s="1242"/>
      <c r="QIW99" s="1242"/>
      <c r="QIX99" s="1242"/>
      <c r="QIY99" s="1242"/>
      <c r="QIZ99" s="1242"/>
      <c r="QJA99" s="1242"/>
      <c r="QJB99" s="1242"/>
      <c r="QJC99" s="1242"/>
      <c r="QJD99" s="1242"/>
      <c r="QJE99" s="1242"/>
      <c r="QJF99" s="1242"/>
      <c r="QJG99" s="1242"/>
      <c r="QJH99" s="1242"/>
      <c r="QJI99" s="1242"/>
      <c r="QJJ99" s="1242"/>
      <c r="QJK99" s="1242"/>
      <c r="QJL99" s="1242"/>
      <c r="QJM99" s="1242"/>
      <c r="QJN99" s="1242"/>
      <c r="QJO99" s="1242"/>
      <c r="QJP99" s="1242"/>
      <c r="QJQ99" s="1242"/>
      <c r="QJR99" s="1242"/>
      <c r="QJS99" s="1242"/>
      <c r="QJT99" s="1242"/>
      <c r="QJU99" s="1242"/>
      <c r="QJV99" s="1242"/>
      <c r="QJW99" s="1242"/>
      <c r="QJX99" s="1242"/>
      <c r="QJY99" s="1242"/>
      <c r="QJZ99" s="1242"/>
      <c r="QKA99" s="1242"/>
      <c r="QKB99" s="1242"/>
      <c r="QKC99" s="1242"/>
      <c r="QKD99" s="1242"/>
      <c r="QKE99" s="1242"/>
      <c r="QKF99" s="1242"/>
      <c r="QKG99" s="1242"/>
      <c r="QKH99" s="1242"/>
      <c r="QKI99" s="1242"/>
      <c r="QKJ99" s="1242"/>
      <c r="QKK99" s="1242"/>
      <c r="QKL99" s="1242"/>
      <c r="QKM99" s="1242"/>
      <c r="QKN99" s="1242"/>
      <c r="QKO99" s="1242"/>
      <c r="QKP99" s="1242"/>
      <c r="QKQ99" s="1242"/>
      <c r="QKR99" s="1242"/>
      <c r="QKS99" s="1242"/>
      <c r="QKT99" s="1242"/>
      <c r="QKU99" s="1242"/>
      <c r="QKV99" s="1242"/>
      <c r="QKW99" s="1242"/>
      <c r="QKX99" s="1242"/>
      <c r="QKY99" s="1242"/>
      <c r="QKZ99" s="1242"/>
      <c r="QLA99" s="1242"/>
      <c r="QLB99" s="1242"/>
      <c r="QLC99" s="1242"/>
      <c r="QLD99" s="1242"/>
      <c r="QLE99" s="1242"/>
      <c r="QLF99" s="1242"/>
      <c r="QLG99" s="1242"/>
      <c r="QLH99" s="1242"/>
      <c r="QLI99" s="1242"/>
      <c r="QLJ99" s="1242"/>
      <c r="QLK99" s="1242"/>
      <c r="QLL99" s="1242"/>
      <c r="QLM99" s="1242"/>
      <c r="QLN99" s="1242"/>
      <c r="QLO99" s="1242"/>
      <c r="QLP99" s="1242"/>
      <c r="QLQ99" s="1242"/>
      <c r="QLR99" s="1242"/>
      <c r="QLS99" s="1242"/>
      <c r="QLT99" s="1242"/>
      <c r="QLU99" s="1242"/>
      <c r="QLV99" s="1242"/>
      <c r="QLW99" s="1242"/>
      <c r="QLX99" s="1242"/>
      <c r="QLY99" s="1242"/>
      <c r="QLZ99" s="1242"/>
      <c r="QMA99" s="1242"/>
      <c r="QMB99" s="1242"/>
      <c r="QMC99" s="1242"/>
      <c r="QMD99" s="1242"/>
      <c r="QME99" s="1242"/>
      <c r="QMF99" s="1242"/>
      <c r="QMG99" s="1242"/>
      <c r="QMH99" s="1242"/>
      <c r="QMI99" s="1242"/>
      <c r="QMJ99" s="1242"/>
      <c r="QMK99" s="1242"/>
      <c r="QML99" s="1242"/>
      <c r="QMM99" s="1242"/>
      <c r="QMN99" s="1242"/>
      <c r="QMO99" s="1242"/>
      <c r="QMP99" s="1242"/>
      <c r="QMQ99" s="1242"/>
      <c r="QMR99" s="1242"/>
      <c r="QMS99" s="1242"/>
      <c r="QMT99" s="1242"/>
      <c r="QMU99" s="1242"/>
      <c r="QMV99" s="1242"/>
      <c r="QMW99" s="1242"/>
      <c r="QMX99" s="1242"/>
      <c r="QMY99" s="1242"/>
      <c r="QMZ99" s="1242"/>
      <c r="QNA99" s="1242"/>
      <c r="QNB99" s="1242"/>
      <c r="QNC99" s="1242"/>
      <c r="QND99" s="1242"/>
      <c r="QNE99" s="1242"/>
      <c r="QNF99" s="1242"/>
      <c r="QNG99" s="1242"/>
      <c r="QNH99" s="1242"/>
      <c r="QNI99" s="1242"/>
      <c r="QNJ99" s="1242"/>
      <c r="QNK99" s="1242"/>
      <c r="QNL99" s="1242"/>
      <c r="QNM99" s="1242"/>
      <c r="QNN99" s="1242"/>
      <c r="QNO99" s="1242"/>
      <c r="QNP99" s="1242"/>
      <c r="QNQ99" s="1242"/>
      <c r="QNR99" s="1242"/>
      <c r="QNS99" s="1242"/>
      <c r="QNT99" s="1242"/>
      <c r="QNU99" s="1242"/>
      <c r="QNV99" s="1242"/>
      <c r="QNW99" s="1242"/>
      <c r="QNX99" s="1242"/>
      <c r="QNY99" s="1242"/>
      <c r="QNZ99" s="1242"/>
      <c r="QOA99" s="1242"/>
      <c r="QOB99" s="1242"/>
      <c r="QOC99" s="1242"/>
      <c r="QOD99" s="1242"/>
      <c r="QOE99" s="1242"/>
      <c r="QOF99" s="1242"/>
      <c r="QOG99" s="1242"/>
      <c r="QOH99" s="1242"/>
      <c r="QOI99" s="1242"/>
      <c r="QOJ99" s="1242"/>
      <c r="QOK99" s="1242"/>
      <c r="QOL99" s="1242"/>
      <c r="QOM99" s="1242"/>
      <c r="QON99" s="1242"/>
      <c r="QOO99" s="1242"/>
      <c r="QOP99" s="1242"/>
      <c r="QOQ99" s="1242"/>
      <c r="QOR99" s="1242"/>
      <c r="QOS99" s="1242"/>
      <c r="QOT99" s="1242"/>
      <c r="QOU99" s="1242"/>
      <c r="QOV99" s="1242"/>
      <c r="QOW99" s="1242"/>
      <c r="QOX99" s="1242"/>
      <c r="QOY99" s="1242"/>
      <c r="QOZ99" s="1242"/>
      <c r="QPA99" s="1242"/>
      <c r="QPB99" s="1242"/>
      <c r="QPC99" s="1242"/>
      <c r="QPD99" s="1242"/>
      <c r="QPE99" s="1242"/>
      <c r="QPF99" s="1242"/>
      <c r="QPG99" s="1242"/>
      <c r="QPH99" s="1242"/>
      <c r="QPI99" s="1242"/>
      <c r="QPJ99" s="1242"/>
      <c r="QPK99" s="1242"/>
      <c r="QPL99" s="1242"/>
      <c r="QPM99" s="1242"/>
      <c r="QPN99" s="1242"/>
      <c r="QPO99" s="1242"/>
      <c r="QPP99" s="1242"/>
      <c r="QPQ99" s="1242"/>
      <c r="QPR99" s="1242"/>
      <c r="QPS99" s="1242"/>
      <c r="QPT99" s="1242"/>
      <c r="QPU99" s="1242"/>
      <c r="QPV99" s="1242"/>
      <c r="QPW99" s="1242"/>
      <c r="QPX99" s="1242"/>
      <c r="QPY99" s="1242"/>
      <c r="QPZ99" s="1242"/>
      <c r="QQA99" s="1242"/>
      <c r="QQB99" s="1242"/>
      <c r="QQC99" s="1242"/>
      <c r="QQD99" s="1242"/>
      <c r="QQE99" s="1242"/>
      <c r="QQF99" s="1242"/>
      <c r="QQG99" s="1242"/>
      <c r="QQH99" s="1242"/>
      <c r="QQI99" s="1242"/>
      <c r="QQJ99" s="1242"/>
      <c r="QQK99" s="1242"/>
      <c r="QQL99" s="1242"/>
      <c r="QQM99" s="1242"/>
      <c r="QQN99" s="1242"/>
      <c r="QQO99" s="1242"/>
      <c r="QQP99" s="1242"/>
      <c r="QQQ99" s="1242"/>
      <c r="QQR99" s="1242"/>
      <c r="QQS99" s="1242"/>
      <c r="QQT99" s="1242"/>
      <c r="QQU99" s="1242"/>
      <c r="QQV99" s="1242"/>
      <c r="QQW99" s="1242"/>
      <c r="QQX99" s="1242"/>
      <c r="QQY99" s="1242"/>
      <c r="QQZ99" s="1242"/>
      <c r="QRA99" s="1242"/>
      <c r="QRB99" s="1242"/>
      <c r="QRC99" s="1242"/>
      <c r="QRD99" s="1242"/>
      <c r="QRE99" s="1242"/>
      <c r="QRF99" s="1242"/>
      <c r="QRG99" s="1242"/>
      <c r="QRH99" s="1242"/>
      <c r="QRI99" s="1242"/>
      <c r="QRJ99" s="1242"/>
      <c r="QRK99" s="1242"/>
      <c r="QRL99" s="1242"/>
      <c r="QRM99" s="1242"/>
      <c r="QRN99" s="1242"/>
      <c r="QRO99" s="1242"/>
      <c r="QRP99" s="1242"/>
      <c r="QRQ99" s="1242"/>
      <c r="QRR99" s="1242"/>
      <c r="QRS99" s="1242"/>
      <c r="QRT99" s="1242"/>
      <c r="QRU99" s="1242"/>
      <c r="QRV99" s="1242"/>
      <c r="QRW99" s="1242"/>
      <c r="QRX99" s="1242"/>
      <c r="QRY99" s="1242"/>
      <c r="QRZ99" s="1242"/>
      <c r="QSA99" s="1242"/>
      <c r="QSB99" s="1242"/>
      <c r="QSC99" s="1242"/>
      <c r="QSD99" s="1242"/>
      <c r="QSE99" s="1242"/>
      <c r="QSF99" s="1242"/>
      <c r="QSG99" s="1242"/>
      <c r="QSH99" s="1242"/>
      <c r="QSI99" s="1242"/>
      <c r="QSJ99" s="1242"/>
      <c r="QSK99" s="1242"/>
      <c r="QSL99" s="1242"/>
      <c r="QSM99" s="1242"/>
      <c r="QSN99" s="1242"/>
      <c r="QSO99" s="1242"/>
      <c r="QSP99" s="1242"/>
      <c r="QSQ99" s="1242"/>
      <c r="QSR99" s="1242"/>
      <c r="QSS99" s="1242"/>
      <c r="QST99" s="1242"/>
      <c r="QSU99" s="1242"/>
      <c r="QSV99" s="1242"/>
      <c r="QSW99" s="1242"/>
      <c r="QSX99" s="1242"/>
      <c r="QSY99" s="1242"/>
      <c r="QSZ99" s="1242"/>
      <c r="QTA99" s="1242"/>
      <c r="QTB99" s="1242"/>
      <c r="QTC99" s="1242"/>
      <c r="QTD99" s="1242"/>
      <c r="QTE99" s="1242"/>
      <c r="QTF99" s="1242"/>
      <c r="QTG99" s="1242"/>
      <c r="QTH99" s="1242"/>
      <c r="QTI99" s="1242"/>
      <c r="QTJ99" s="1242"/>
      <c r="QTK99" s="1242"/>
      <c r="QTL99" s="1242"/>
      <c r="QTM99" s="1242"/>
      <c r="QTN99" s="1242"/>
      <c r="QTO99" s="1242"/>
      <c r="QTP99" s="1242"/>
      <c r="QTQ99" s="1242"/>
      <c r="QTR99" s="1242"/>
      <c r="QTS99" s="1242"/>
      <c r="QTT99" s="1242"/>
      <c r="QTU99" s="1242"/>
      <c r="QTV99" s="1242"/>
      <c r="QTW99" s="1242"/>
      <c r="QTX99" s="1242"/>
      <c r="QTY99" s="1242"/>
      <c r="QTZ99" s="1242"/>
      <c r="QUA99" s="1242"/>
      <c r="QUB99" s="1242"/>
      <c r="QUC99" s="1242"/>
      <c r="QUD99" s="1242"/>
      <c r="QUE99" s="1242"/>
      <c r="QUF99" s="1242"/>
      <c r="QUG99" s="1242"/>
      <c r="QUH99" s="1242"/>
      <c r="QUI99" s="1242"/>
      <c r="QUJ99" s="1242"/>
      <c r="QUK99" s="1242"/>
      <c r="QUL99" s="1242"/>
      <c r="QUM99" s="1242"/>
      <c r="QUN99" s="1242"/>
      <c r="QUO99" s="1242"/>
      <c r="QUP99" s="1242"/>
      <c r="QUQ99" s="1242"/>
      <c r="QUR99" s="1242"/>
      <c r="QUS99" s="1242"/>
      <c r="QUT99" s="1242"/>
      <c r="QUU99" s="1242"/>
      <c r="QUV99" s="1242"/>
      <c r="QUW99" s="1242"/>
      <c r="QUX99" s="1242"/>
      <c r="QUY99" s="1242"/>
      <c r="QUZ99" s="1242"/>
      <c r="QVA99" s="1242"/>
      <c r="QVB99" s="1242"/>
      <c r="QVC99" s="1242"/>
      <c r="QVD99" s="1242"/>
      <c r="QVE99" s="1242"/>
      <c r="QVF99" s="1242"/>
      <c r="QVG99" s="1242"/>
      <c r="QVH99" s="1242"/>
      <c r="QVI99" s="1242"/>
      <c r="QVJ99" s="1242"/>
      <c r="QVK99" s="1242"/>
      <c r="QVL99" s="1242"/>
      <c r="QVM99" s="1242"/>
      <c r="QVN99" s="1242"/>
      <c r="QVO99" s="1242"/>
      <c r="QVP99" s="1242"/>
      <c r="QVQ99" s="1242"/>
      <c r="QVR99" s="1242"/>
      <c r="QVS99" s="1242"/>
      <c r="QVT99" s="1242"/>
      <c r="QVU99" s="1242"/>
      <c r="QVV99" s="1242"/>
      <c r="QVW99" s="1242"/>
      <c r="QVX99" s="1242"/>
      <c r="QVY99" s="1242"/>
      <c r="QVZ99" s="1242"/>
      <c r="QWA99" s="1242"/>
      <c r="QWB99" s="1242"/>
      <c r="QWC99" s="1242"/>
      <c r="QWD99" s="1242"/>
      <c r="QWE99" s="1242"/>
      <c r="QWF99" s="1242"/>
      <c r="QWG99" s="1242"/>
      <c r="QWH99" s="1242"/>
      <c r="QWI99" s="1242"/>
      <c r="QWJ99" s="1242"/>
      <c r="QWK99" s="1242"/>
      <c r="QWL99" s="1242"/>
      <c r="QWM99" s="1242"/>
      <c r="QWN99" s="1242"/>
      <c r="QWO99" s="1242"/>
      <c r="QWP99" s="1242"/>
      <c r="QWQ99" s="1242"/>
      <c r="QWR99" s="1242"/>
      <c r="QWS99" s="1242"/>
      <c r="QWT99" s="1242"/>
      <c r="QWU99" s="1242"/>
      <c r="QWV99" s="1242"/>
      <c r="QWW99" s="1242"/>
      <c r="QWX99" s="1242"/>
      <c r="QWY99" s="1242"/>
      <c r="QWZ99" s="1242"/>
      <c r="QXA99" s="1242"/>
      <c r="QXB99" s="1242"/>
      <c r="QXC99" s="1242"/>
      <c r="QXD99" s="1242"/>
      <c r="QXE99" s="1242"/>
      <c r="QXF99" s="1242"/>
      <c r="QXG99" s="1242"/>
      <c r="QXH99" s="1242"/>
      <c r="QXI99" s="1242"/>
      <c r="QXJ99" s="1242"/>
      <c r="QXK99" s="1242"/>
      <c r="QXL99" s="1242"/>
      <c r="QXM99" s="1242"/>
      <c r="QXN99" s="1242"/>
      <c r="QXO99" s="1242"/>
      <c r="QXP99" s="1242"/>
      <c r="QXQ99" s="1242"/>
      <c r="QXR99" s="1242"/>
      <c r="QXS99" s="1242"/>
      <c r="QXT99" s="1242"/>
      <c r="QXU99" s="1242"/>
      <c r="QXV99" s="1242"/>
      <c r="QXW99" s="1242"/>
      <c r="QXX99" s="1242"/>
      <c r="QXY99" s="1242"/>
      <c r="QXZ99" s="1242"/>
      <c r="QYA99" s="1242"/>
      <c r="QYB99" s="1242"/>
      <c r="QYC99" s="1242"/>
      <c r="QYD99" s="1242"/>
      <c r="QYE99" s="1242"/>
      <c r="QYF99" s="1242"/>
      <c r="QYG99" s="1242"/>
      <c r="QYH99" s="1242"/>
      <c r="QYI99" s="1242"/>
      <c r="QYJ99" s="1242"/>
      <c r="QYK99" s="1242"/>
      <c r="QYL99" s="1242"/>
      <c r="QYM99" s="1242"/>
      <c r="QYN99" s="1242"/>
      <c r="QYO99" s="1242"/>
      <c r="QYP99" s="1242"/>
      <c r="QYQ99" s="1242"/>
      <c r="QYR99" s="1242"/>
      <c r="QYS99" s="1242"/>
      <c r="QYT99" s="1242"/>
      <c r="QYU99" s="1242"/>
      <c r="QYV99" s="1242"/>
      <c r="QYW99" s="1242"/>
      <c r="QYX99" s="1242"/>
      <c r="QYY99" s="1242"/>
      <c r="QYZ99" s="1242"/>
      <c r="QZA99" s="1242"/>
      <c r="QZB99" s="1242"/>
      <c r="QZC99" s="1242"/>
      <c r="QZD99" s="1242"/>
      <c r="QZE99" s="1242"/>
      <c r="QZF99" s="1242"/>
      <c r="QZG99" s="1242"/>
      <c r="QZH99" s="1242"/>
      <c r="QZI99" s="1242"/>
      <c r="QZJ99" s="1242"/>
      <c r="QZK99" s="1242"/>
      <c r="QZL99" s="1242"/>
      <c r="QZM99" s="1242"/>
      <c r="QZN99" s="1242"/>
      <c r="QZO99" s="1242"/>
      <c r="QZP99" s="1242"/>
      <c r="QZQ99" s="1242"/>
      <c r="QZR99" s="1242"/>
      <c r="QZS99" s="1242"/>
      <c r="QZT99" s="1242"/>
      <c r="QZU99" s="1242"/>
      <c r="QZV99" s="1242"/>
      <c r="QZW99" s="1242"/>
      <c r="QZX99" s="1242"/>
      <c r="QZY99" s="1242"/>
      <c r="QZZ99" s="1242"/>
      <c r="RAA99" s="1242"/>
      <c r="RAB99" s="1242"/>
      <c r="RAC99" s="1242"/>
      <c r="RAD99" s="1242"/>
      <c r="RAE99" s="1242"/>
      <c r="RAF99" s="1242"/>
      <c r="RAG99" s="1242"/>
      <c r="RAH99" s="1242"/>
      <c r="RAI99" s="1242"/>
      <c r="RAJ99" s="1242"/>
      <c r="RAK99" s="1242"/>
      <c r="RAL99" s="1242"/>
      <c r="RAM99" s="1242"/>
      <c r="RAN99" s="1242"/>
      <c r="RAO99" s="1242"/>
      <c r="RAP99" s="1242"/>
      <c r="RAQ99" s="1242"/>
      <c r="RAR99" s="1242"/>
      <c r="RAS99" s="1242"/>
      <c r="RAT99" s="1242"/>
      <c r="RAU99" s="1242"/>
      <c r="RAV99" s="1242"/>
      <c r="RAW99" s="1242"/>
      <c r="RAX99" s="1242"/>
      <c r="RAY99" s="1242"/>
      <c r="RAZ99" s="1242"/>
      <c r="RBA99" s="1242"/>
      <c r="RBB99" s="1242"/>
      <c r="RBC99" s="1242"/>
      <c r="RBD99" s="1242"/>
      <c r="RBE99" s="1242"/>
      <c r="RBF99" s="1242"/>
      <c r="RBG99" s="1242"/>
      <c r="RBH99" s="1242"/>
      <c r="RBI99" s="1242"/>
      <c r="RBJ99" s="1242"/>
      <c r="RBK99" s="1242"/>
      <c r="RBL99" s="1242"/>
      <c r="RBM99" s="1242"/>
      <c r="RBN99" s="1242"/>
      <c r="RBO99" s="1242"/>
      <c r="RBP99" s="1242"/>
      <c r="RBQ99" s="1242"/>
      <c r="RBR99" s="1242"/>
      <c r="RBS99" s="1242"/>
      <c r="RBT99" s="1242"/>
      <c r="RBU99" s="1242"/>
      <c r="RBV99" s="1242"/>
      <c r="RBW99" s="1242"/>
      <c r="RBX99" s="1242"/>
      <c r="RBY99" s="1242"/>
      <c r="RBZ99" s="1242"/>
      <c r="RCA99" s="1242"/>
      <c r="RCB99" s="1242"/>
      <c r="RCC99" s="1242"/>
      <c r="RCD99" s="1242"/>
      <c r="RCE99" s="1242"/>
      <c r="RCF99" s="1242"/>
      <c r="RCG99" s="1242"/>
      <c r="RCH99" s="1242"/>
      <c r="RCI99" s="1242"/>
      <c r="RCJ99" s="1242"/>
      <c r="RCK99" s="1242"/>
      <c r="RCL99" s="1242"/>
      <c r="RCM99" s="1242"/>
      <c r="RCN99" s="1242"/>
      <c r="RCO99" s="1242"/>
      <c r="RCP99" s="1242"/>
      <c r="RCQ99" s="1242"/>
      <c r="RCR99" s="1242"/>
      <c r="RCS99" s="1242"/>
      <c r="RCT99" s="1242"/>
      <c r="RCU99" s="1242"/>
      <c r="RCV99" s="1242"/>
      <c r="RCW99" s="1242"/>
      <c r="RCX99" s="1242"/>
      <c r="RCY99" s="1242"/>
      <c r="RCZ99" s="1242"/>
      <c r="RDA99" s="1242"/>
      <c r="RDB99" s="1242"/>
      <c r="RDC99" s="1242"/>
      <c r="RDD99" s="1242"/>
      <c r="RDE99" s="1242"/>
      <c r="RDF99" s="1242"/>
      <c r="RDG99" s="1242"/>
      <c r="RDH99" s="1242"/>
      <c r="RDI99" s="1242"/>
      <c r="RDJ99" s="1242"/>
      <c r="RDK99" s="1242"/>
      <c r="RDL99" s="1242"/>
      <c r="RDM99" s="1242"/>
      <c r="RDN99" s="1242"/>
      <c r="RDO99" s="1242"/>
      <c r="RDP99" s="1242"/>
      <c r="RDQ99" s="1242"/>
      <c r="RDR99" s="1242"/>
      <c r="RDS99" s="1242"/>
      <c r="RDT99" s="1242"/>
      <c r="RDU99" s="1242"/>
      <c r="RDV99" s="1242"/>
      <c r="RDW99" s="1242"/>
      <c r="RDX99" s="1242"/>
      <c r="RDY99" s="1242"/>
      <c r="RDZ99" s="1242"/>
      <c r="REA99" s="1242"/>
      <c r="REB99" s="1242"/>
      <c r="REC99" s="1242"/>
      <c r="RED99" s="1242"/>
      <c r="REE99" s="1242"/>
      <c r="REF99" s="1242"/>
      <c r="REG99" s="1242"/>
      <c r="REH99" s="1242"/>
      <c r="REI99" s="1242"/>
      <c r="REJ99" s="1242"/>
      <c r="REK99" s="1242"/>
      <c r="REL99" s="1242"/>
      <c r="REM99" s="1242"/>
      <c r="REN99" s="1242"/>
      <c r="REO99" s="1242"/>
      <c r="REP99" s="1242"/>
      <c r="REQ99" s="1242"/>
      <c r="RER99" s="1242"/>
      <c r="RES99" s="1242"/>
      <c r="RET99" s="1242"/>
      <c r="REU99" s="1242"/>
      <c r="REV99" s="1242"/>
      <c r="REW99" s="1242"/>
      <c r="REX99" s="1242"/>
      <c r="REY99" s="1242"/>
      <c r="REZ99" s="1242"/>
      <c r="RFA99" s="1242"/>
      <c r="RFB99" s="1242"/>
      <c r="RFC99" s="1242"/>
      <c r="RFD99" s="1242"/>
      <c r="RFE99" s="1242"/>
      <c r="RFF99" s="1242"/>
      <c r="RFG99" s="1242"/>
      <c r="RFH99" s="1242"/>
      <c r="RFI99" s="1242"/>
      <c r="RFJ99" s="1242"/>
      <c r="RFK99" s="1242"/>
      <c r="RFL99" s="1242"/>
      <c r="RFM99" s="1242"/>
      <c r="RFN99" s="1242"/>
      <c r="RFO99" s="1242"/>
      <c r="RFP99" s="1242"/>
      <c r="RFQ99" s="1242"/>
      <c r="RFR99" s="1242"/>
      <c r="RFS99" s="1242"/>
      <c r="RFT99" s="1242"/>
      <c r="RFU99" s="1242"/>
      <c r="RFV99" s="1242"/>
      <c r="RFW99" s="1242"/>
      <c r="RFX99" s="1242"/>
      <c r="RFY99" s="1242"/>
      <c r="RFZ99" s="1242"/>
      <c r="RGA99" s="1242"/>
      <c r="RGB99" s="1242"/>
      <c r="RGC99" s="1242"/>
      <c r="RGD99" s="1242"/>
      <c r="RGE99" s="1242"/>
      <c r="RGF99" s="1242"/>
      <c r="RGG99" s="1242"/>
      <c r="RGH99" s="1242"/>
      <c r="RGI99" s="1242"/>
      <c r="RGJ99" s="1242"/>
      <c r="RGK99" s="1242"/>
      <c r="RGL99" s="1242"/>
      <c r="RGM99" s="1242"/>
      <c r="RGN99" s="1242"/>
      <c r="RGO99" s="1242"/>
      <c r="RGP99" s="1242"/>
      <c r="RGQ99" s="1242"/>
      <c r="RGR99" s="1242"/>
      <c r="RGS99" s="1242"/>
      <c r="RGT99" s="1242"/>
      <c r="RGU99" s="1242"/>
      <c r="RGV99" s="1242"/>
      <c r="RGW99" s="1242"/>
      <c r="RGX99" s="1242"/>
      <c r="RGY99" s="1242"/>
      <c r="RGZ99" s="1242"/>
      <c r="RHA99" s="1242"/>
      <c r="RHB99" s="1242"/>
      <c r="RHC99" s="1242"/>
      <c r="RHD99" s="1242"/>
      <c r="RHE99" s="1242"/>
      <c r="RHF99" s="1242"/>
      <c r="RHG99" s="1242"/>
      <c r="RHH99" s="1242"/>
      <c r="RHI99" s="1242"/>
      <c r="RHJ99" s="1242"/>
      <c r="RHK99" s="1242"/>
      <c r="RHL99" s="1242"/>
      <c r="RHM99" s="1242"/>
      <c r="RHN99" s="1242"/>
      <c r="RHO99" s="1242"/>
      <c r="RHP99" s="1242"/>
      <c r="RHQ99" s="1242"/>
      <c r="RHR99" s="1242"/>
      <c r="RHS99" s="1242"/>
      <c r="RHT99" s="1242"/>
      <c r="RHU99" s="1242"/>
      <c r="RHV99" s="1242"/>
      <c r="RHW99" s="1242"/>
      <c r="RHX99" s="1242"/>
      <c r="RHY99" s="1242"/>
      <c r="RHZ99" s="1242"/>
      <c r="RIA99" s="1242"/>
      <c r="RIB99" s="1242"/>
      <c r="RIC99" s="1242"/>
      <c r="RID99" s="1242"/>
      <c r="RIE99" s="1242"/>
      <c r="RIF99" s="1242"/>
      <c r="RIG99" s="1242"/>
      <c r="RIH99" s="1242"/>
      <c r="RII99" s="1242"/>
      <c r="RIJ99" s="1242"/>
      <c r="RIK99" s="1242"/>
      <c r="RIL99" s="1242"/>
      <c r="RIM99" s="1242"/>
      <c r="RIN99" s="1242"/>
      <c r="RIO99" s="1242"/>
      <c r="RIP99" s="1242"/>
      <c r="RIQ99" s="1242"/>
      <c r="RIR99" s="1242"/>
      <c r="RIS99" s="1242"/>
      <c r="RIT99" s="1242"/>
      <c r="RIU99" s="1242"/>
      <c r="RIV99" s="1242"/>
      <c r="RIW99" s="1242"/>
      <c r="RIX99" s="1242"/>
      <c r="RIY99" s="1242"/>
      <c r="RIZ99" s="1242"/>
      <c r="RJA99" s="1242"/>
      <c r="RJB99" s="1242"/>
      <c r="RJC99" s="1242"/>
      <c r="RJD99" s="1242"/>
      <c r="RJE99" s="1242"/>
      <c r="RJF99" s="1242"/>
      <c r="RJG99" s="1242"/>
      <c r="RJH99" s="1242"/>
      <c r="RJI99" s="1242"/>
      <c r="RJJ99" s="1242"/>
      <c r="RJK99" s="1242"/>
      <c r="RJL99" s="1242"/>
      <c r="RJM99" s="1242"/>
      <c r="RJN99" s="1242"/>
      <c r="RJO99" s="1242"/>
      <c r="RJP99" s="1242"/>
      <c r="RJQ99" s="1242"/>
      <c r="RJR99" s="1242"/>
      <c r="RJS99" s="1242"/>
      <c r="RJT99" s="1242"/>
      <c r="RJU99" s="1242"/>
      <c r="RJV99" s="1242"/>
      <c r="RJW99" s="1242"/>
      <c r="RJX99" s="1242"/>
      <c r="RJY99" s="1242"/>
      <c r="RJZ99" s="1242"/>
      <c r="RKA99" s="1242"/>
      <c r="RKB99" s="1242"/>
      <c r="RKC99" s="1242"/>
      <c r="RKD99" s="1242"/>
      <c r="RKE99" s="1242"/>
      <c r="RKF99" s="1242"/>
      <c r="RKG99" s="1242"/>
      <c r="RKH99" s="1242"/>
      <c r="RKI99" s="1242"/>
      <c r="RKJ99" s="1242"/>
      <c r="RKK99" s="1242"/>
      <c r="RKL99" s="1242"/>
      <c r="RKM99" s="1242"/>
      <c r="RKN99" s="1242"/>
      <c r="RKO99" s="1242"/>
      <c r="RKP99" s="1242"/>
      <c r="RKQ99" s="1242"/>
      <c r="RKR99" s="1242"/>
      <c r="RKS99" s="1242"/>
      <c r="RKT99" s="1242"/>
      <c r="RKU99" s="1242"/>
      <c r="RKV99" s="1242"/>
      <c r="RKW99" s="1242"/>
      <c r="RKX99" s="1242"/>
      <c r="RKY99" s="1242"/>
      <c r="RKZ99" s="1242"/>
      <c r="RLA99" s="1242"/>
      <c r="RLB99" s="1242"/>
      <c r="RLC99" s="1242"/>
      <c r="RLD99" s="1242"/>
      <c r="RLE99" s="1242"/>
      <c r="RLF99" s="1242"/>
      <c r="RLG99" s="1242"/>
      <c r="RLH99" s="1242"/>
      <c r="RLI99" s="1242"/>
      <c r="RLJ99" s="1242"/>
      <c r="RLK99" s="1242"/>
      <c r="RLL99" s="1242"/>
      <c r="RLM99" s="1242"/>
      <c r="RLN99" s="1242"/>
      <c r="RLO99" s="1242"/>
      <c r="RLP99" s="1242"/>
      <c r="RLQ99" s="1242"/>
      <c r="RLR99" s="1242"/>
      <c r="RLS99" s="1242"/>
      <c r="RLT99" s="1242"/>
      <c r="RLU99" s="1242"/>
      <c r="RLV99" s="1242"/>
      <c r="RLW99" s="1242"/>
      <c r="RLX99" s="1242"/>
      <c r="RLY99" s="1242"/>
      <c r="RLZ99" s="1242"/>
      <c r="RMA99" s="1242"/>
      <c r="RMB99" s="1242"/>
      <c r="RMC99" s="1242"/>
      <c r="RMD99" s="1242"/>
      <c r="RME99" s="1242"/>
      <c r="RMF99" s="1242"/>
      <c r="RMG99" s="1242"/>
      <c r="RMH99" s="1242"/>
      <c r="RMI99" s="1242"/>
      <c r="RMJ99" s="1242"/>
      <c r="RMK99" s="1242"/>
      <c r="RML99" s="1242"/>
      <c r="RMM99" s="1242"/>
      <c r="RMN99" s="1242"/>
      <c r="RMO99" s="1242"/>
      <c r="RMP99" s="1242"/>
      <c r="RMQ99" s="1242"/>
      <c r="RMR99" s="1242"/>
      <c r="RMS99" s="1242"/>
      <c r="RMT99" s="1242"/>
      <c r="RMU99" s="1242"/>
      <c r="RMV99" s="1242"/>
      <c r="RMW99" s="1242"/>
      <c r="RMX99" s="1242"/>
      <c r="RMY99" s="1242"/>
      <c r="RMZ99" s="1242"/>
      <c r="RNA99" s="1242"/>
      <c r="RNB99" s="1242"/>
      <c r="RNC99" s="1242"/>
      <c r="RND99" s="1242"/>
      <c r="RNE99" s="1242"/>
      <c r="RNF99" s="1242"/>
      <c r="RNG99" s="1242"/>
      <c r="RNH99" s="1242"/>
      <c r="RNI99" s="1242"/>
      <c r="RNJ99" s="1242"/>
      <c r="RNK99" s="1242"/>
      <c r="RNL99" s="1242"/>
      <c r="RNM99" s="1242"/>
      <c r="RNN99" s="1242"/>
      <c r="RNO99" s="1242"/>
      <c r="RNP99" s="1242"/>
      <c r="RNQ99" s="1242"/>
      <c r="RNR99" s="1242"/>
      <c r="RNS99" s="1242"/>
      <c r="RNT99" s="1242"/>
      <c r="RNU99" s="1242"/>
      <c r="RNV99" s="1242"/>
      <c r="RNW99" s="1242"/>
      <c r="RNX99" s="1242"/>
      <c r="RNY99" s="1242"/>
      <c r="RNZ99" s="1242"/>
      <c r="ROA99" s="1242"/>
      <c r="ROB99" s="1242"/>
      <c r="ROC99" s="1242"/>
      <c r="ROD99" s="1242"/>
      <c r="ROE99" s="1242"/>
      <c r="ROF99" s="1242"/>
      <c r="ROG99" s="1242"/>
      <c r="ROH99" s="1242"/>
      <c r="ROI99" s="1242"/>
      <c r="ROJ99" s="1242"/>
      <c r="ROK99" s="1242"/>
      <c r="ROL99" s="1242"/>
      <c r="ROM99" s="1242"/>
      <c r="RON99" s="1242"/>
      <c r="ROO99" s="1242"/>
      <c r="ROP99" s="1242"/>
      <c r="ROQ99" s="1242"/>
      <c r="ROR99" s="1242"/>
      <c r="ROS99" s="1242"/>
      <c r="ROT99" s="1242"/>
      <c r="ROU99" s="1242"/>
      <c r="ROV99" s="1242"/>
      <c r="ROW99" s="1242"/>
      <c r="ROX99" s="1242"/>
      <c r="ROY99" s="1242"/>
      <c r="ROZ99" s="1242"/>
      <c r="RPA99" s="1242"/>
      <c r="RPB99" s="1242"/>
      <c r="RPC99" s="1242"/>
      <c r="RPD99" s="1242"/>
      <c r="RPE99" s="1242"/>
      <c r="RPF99" s="1242"/>
      <c r="RPG99" s="1242"/>
      <c r="RPH99" s="1242"/>
      <c r="RPI99" s="1242"/>
      <c r="RPJ99" s="1242"/>
      <c r="RPK99" s="1242"/>
      <c r="RPL99" s="1242"/>
      <c r="RPM99" s="1242"/>
      <c r="RPN99" s="1242"/>
      <c r="RPO99" s="1242"/>
      <c r="RPP99" s="1242"/>
      <c r="RPQ99" s="1242"/>
      <c r="RPR99" s="1242"/>
      <c r="RPS99" s="1242"/>
      <c r="RPT99" s="1242"/>
      <c r="RPU99" s="1242"/>
      <c r="RPV99" s="1242"/>
      <c r="RPW99" s="1242"/>
      <c r="RPX99" s="1242"/>
      <c r="RPY99" s="1242"/>
      <c r="RPZ99" s="1242"/>
      <c r="RQA99" s="1242"/>
      <c r="RQB99" s="1242"/>
      <c r="RQC99" s="1242"/>
      <c r="RQD99" s="1242"/>
      <c r="RQE99" s="1242"/>
      <c r="RQF99" s="1242"/>
      <c r="RQG99" s="1242"/>
      <c r="RQH99" s="1242"/>
      <c r="RQI99" s="1242"/>
      <c r="RQJ99" s="1242"/>
      <c r="RQK99" s="1242"/>
      <c r="RQL99" s="1242"/>
      <c r="RQM99" s="1242"/>
      <c r="RQN99" s="1242"/>
      <c r="RQO99" s="1242"/>
      <c r="RQP99" s="1242"/>
      <c r="RQQ99" s="1242"/>
      <c r="RQR99" s="1242"/>
      <c r="RQS99" s="1242"/>
      <c r="RQT99" s="1242"/>
      <c r="RQU99" s="1242"/>
      <c r="RQV99" s="1242"/>
      <c r="RQW99" s="1242"/>
      <c r="RQX99" s="1242"/>
      <c r="RQY99" s="1242"/>
      <c r="RQZ99" s="1242"/>
      <c r="RRA99" s="1242"/>
      <c r="RRB99" s="1242"/>
      <c r="RRC99" s="1242"/>
      <c r="RRD99" s="1242"/>
      <c r="RRE99" s="1242"/>
      <c r="RRF99" s="1242"/>
      <c r="RRG99" s="1242"/>
      <c r="RRH99" s="1242"/>
      <c r="RRI99" s="1242"/>
      <c r="RRJ99" s="1242"/>
      <c r="RRK99" s="1242"/>
      <c r="RRL99" s="1242"/>
      <c r="RRM99" s="1242"/>
      <c r="RRN99" s="1242"/>
      <c r="RRO99" s="1242"/>
      <c r="RRP99" s="1242"/>
      <c r="RRQ99" s="1242"/>
      <c r="RRR99" s="1242"/>
      <c r="RRS99" s="1242"/>
      <c r="RRT99" s="1242"/>
      <c r="RRU99" s="1242"/>
      <c r="RRV99" s="1242"/>
      <c r="RRW99" s="1242"/>
      <c r="RRX99" s="1242"/>
      <c r="RRY99" s="1242"/>
      <c r="RRZ99" s="1242"/>
      <c r="RSA99" s="1242"/>
      <c r="RSB99" s="1242"/>
      <c r="RSC99" s="1242"/>
      <c r="RSD99" s="1242"/>
      <c r="RSE99" s="1242"/>
      <c r="RSF99" s="1242"/>
      <c r="RSG99" s="1242"/>
      <c r="RSH99" s="1242"/>
      <c r="RSI99" s="1242"/>
      <c r="RSJ99" s="1242"/>
      <c r="RSK99" s="1242"/>
      <c r="RSL99" s="1242"/>
      <c r="RSM99" s="1242"/>
      <c r="RSN99" s="1242"/>
      <c r="RSO99" s="1242"/>
      <c r="RSP99" s="1242"/>
      <c r="RSQ99" s="1242"/>
      <c r="RSR99" s="1242"/>
      <c r="RSS99" s="1242"/>
      <c r="RST99" s="1242"/>
      <c r="RSU99" s="1242"/>
      <c r="RSV99" s="1242"/>
      <c r="RSW99" s="1242"/>
      <c r="RSX99" s="1242"/>
      <c r="RSY99" s="1242"/>
      <c r="RSZ99" s="1242"/>
      <c r="RTA99" s="1242"/>
      <c r="RTB99" s="1242"/>
      <c r="RTC99" s="1242"/>
      <c r="RTD99" s="1242"/>
      <c r="RTE99" s="1242"/>
      <c r="RTF99" s="1242"/>
      <c r="RTG99" s="1242"/>
      <c r="RTH99" s="1242"/>
      <c r="RTI99" s="1242"/>
      <c r="RTJ99" s="1242"/>
      <c r="RTK99" s="1242"/>
      <c r="RTL99" s="1242"/>
      <c r="RTM99" s="1242"/>
      <c r="RTN99" s="1242"/>
      <c r="RTO99" s="1242"/>
      <c r="RTP99" s="1242"/>
      <c r="RTQ99" s="1242"/>
      <c r="RTR99" s="1242"/>
      <c r="RTS99" s="1242"/>
      <c r="RTT99" s="1242"/>
      <c r="RTU99" s="1242"/>
      <c r="RTV99" s="1242"/>
      <c r="RTW99" s="1242"/>
      <c r="RTX99" s="1242"/>
      <c r="RTY99" s="1242"/>
      <c r="RTZ99" s="1242"/>
      <c r="RUA99" s="1242"/>
      <c r="RUB99" s="1242"/>
      <c r="RUC99" s="1242"/>
      <c r="RUD99" s="1242"/>
      <c r="RUE99" s="1242"/>
      <c r="RUF99" s="1242"/>
      <c r="RUG99" s="1242"/>
      <c r="RUH99" s="1242"/>
      <c r="RUI99" s="1242"/>
      <c r="RUJ99" s="1242"/>
      <c r="RUK99" s="1242"/>
      <c r="RUL99" s="1242"/>
      <c r="RUM99" s="1242"/>
      <c r="RUN99" s="1242"/>
      <c r="RUO99" s="1242"/>
      <c r="RUP99" s="1242"/>
      <c r="RUQ99" s="1242"/>
      <c r="RUR99" s="1242"/>
      <c r="RUS99" s="1242"/>
      <c r="RUT99" s="1242"/>
      <c r="RUU99" s="1242"/>
      <c r="RUV99" s="1242"/>
      <c r="RUW99" s="1242"/>
      <c r="RUX99" s="1242"/>
      <c r="RUY99" s="1242"/>
      <c r="RUZ99" s="1242"/>
      <c r="RVA99" s="1242"/>
      <c r="RVB99" s="1242"/>
      <c r="RVC99" s="1242"/>
      <c r="RVD99" s="1242"/>
      <c r="RVE99" s="1242"/>
      <c r="RVF99" s="1242"/>
      <c r="RVG99" s="1242"/>
      <c r="RVH99" s="1242"/>
      <c r="RVI99" s="1242"/>
      <c r="RVJ99" s="1242"/>
      <c r="RVK99" s="1242"/>
      <c r="RVL99" s="1242"/>
      <c r="RVM99" s="1242"/>
      <c r="RVN99" s="1242"/>
      <c r="RVO99" s="1242"/>
      <c r="RVP99" s="1242"/>
      <c r="RVQ99" s="1242"/>
      <c r="RVR99" s="1242"/>
      <c r="RVS99" s="1242"/>
      <c r="RVT99" s="1242"/>
      <c r="RVU99" s="1242"/>
      <c r="RVV99" s="1242"/>
      <c r="RVW99" s="1242"/>
      <c r="RVX99" s="1242"/>
      <c r="RVY99" s="1242"/>
      <c r="RVZ99" s="1242"/>
      <c r="RWA99" s="1242"/>
      <c r="RWB99" s="1242"/>
      <c r="RWC99" s="1242"/>
      <c r="RWD99" s="1242"/>
      <c r="RWE99" s="1242"/>
      <c r="RWF99" s="1242"/>
      <c r="RWG99" s="1242"/>
      <c r="RWH99" s="1242"/>
      <c r="RWI99" s="1242"/>
      <c r="RWJ99" s="1242"/>
      <c r="RWK99" s="1242"/>
      <c r="RWL99" s="1242"/>
      <c r="RWM99" s="1242"/>
      <c r="RWN99" s="1242"/>
      <c r="RWO99" s="1242"/>
      <c r="RWP99" s="1242"/>
      <c r="RWQ99" s="1242"/>
      <c r="RWR99" s="1242"/>
      <c r="RWS99" s="1242"/>
      <c r="RWT99" s="1242"/>
      <c r="RWU99" s="1242"/>
      <c r="RWV99" s="1242"/>
      <c r="RWW99" s="1242"/>
      <c r="RWX99" s="1242"/>
      <c r="RWY99" s="1242"/>
      <c r="RWZ99" s="1242"/>
      <c r="RXA99" s="1242"/>
      <c r="RXB99" s="1242"/>
      <c r="RXC99" s="1242"/>
      <c r="RXD99" s="1242"/>
      <c r="RXE99" s="1242"/>
      <c r="RXF99" s="1242"/>
      <c r="RXG99" s="1242"/>
      <c r="RXH99" s="1242"/>
      <c r="RXI99" s="1242"/>
      <c r="RXJ99" s="1242"/>
      <c r="RXK99" s="1242"/>
      <c r="RXL99" s="1242"/>
      <c r="RXM99" s="1242"/>
      <c r="RXN99" s="1242"/>
      <c r="RXO99" s="1242"/>
      <c r="RXP99" s="1242"/>
      <c r="RXQ99" s="1242"/>
      <c r="RXR99" s="1242"/>
      <c r="RXS99" s="1242"/>
      <c r="RXT99" s="1242"/>
      <c r="RXU99" s="1242"/>
      <c r="RXV99" s="1242"/>
      <c r="RXW99" s="1242"/>
      <c r="RXX99" s="1242"/>
      <c r="RXY99" s="1242"/>
      <c r="RXZ99" s="1242"/>
      <c r="RYA99" s="1242"/>
      <c r="RYB99" s="1242"/>
      <c r="RYC99" s="1242"/>
      <c r="RYD99" s="1242"/>
      <c r="RYE99" s="1242"/>
      <c r="RYF99" s="1242"/>
      <c r="RYG99" s="1242"/>
      <c r="RYH99" s="1242"/>
      <c r="RYI99" s="1242"/>
      <c r="RYJ99" s="1242"/>
      <c r="RYK99" s="1242"/>
      <c r="RYL99" s="1242"/>
      <c r="RYM99" s="1242"/>
      <c r="RYN99" s="1242"/>
      <c r="RYO99" s="1242"/>
      <c r="RYP99" s="1242"/>
      <c r="RYQ99" s="1242"/>
      <c r="RYR99" s="1242"/>
      <c r="RYS99" s="1242"/>
      <c r="RYT99" s="1242"/>
      <c r="RYU99" s="1242"/>
      <c r="RYV99" s="1242"/>
      <c r="RYW99" s="1242"/>
      <c r="RYX99" s="1242"/>
      <c r="RYY99" s="1242"/>
      <c r="RYZ99" s="1242"/>
      <c r="RZA99" s="1242"/>
      <c r="RZB99" s="1242"/>
      <c r="RZC99" s="1242"/>
      <c r="RZD99" s="1242"/>
      <c r="RZE99" s="1242"/>
      <c r="RZF99" s="1242"/>
      <c r="RZG99" s="1242"/>
      <c r="RZH99" s="1242"/>
      <c r="RZI99" s="1242"/>
      <c r="RZJ99" s="1242"/>
      <c r="RZK99" s="1242"/>
      <c r="RZL99" s="1242"/>
      <c r="RZM99" s="1242"/>
      <c r="RZN99" s="1242"/>
      <c r="RZO99" s="1242"/>
      <c r="RZP99" s="1242"/>
      <c r="RZQ99" s="1242"/>
      <c r="RZR99" s="1242"/>
      <c r="RZS99" s="1242"/>
      <c r="RZT99" s="1242"/>
      <c r="RZU99" s="1242"/>
      <c r="RZV99" s="1242"/>
      <c r="RZW99" s="1242"/>
      <c r="RZX99" s="1242"/>
      <c r="RZY99" s="1242"/>
      <c r="RZZ99" s="1242"/>
      <c r="SAA99" s="1242"/>
      <c r="SAB99" s="1242"/>
      <c r="SAC99" s="1242"/>
      <c r="SAD99" s="1242"/>
      <c r="SAE99" s="1242"/>
      <c r="SAF99" s="1242"/>
      <c r="SAG99" s="1242"/>
      <c r="SAH99" s="1242"/>
      <c r="SAI99" s="1242"/>
      <c r="SAJ99" s="1242"/>
      <c r="SAK99" s="1242"/>
      <c r="SAL99" s="1242"/>
      <c r="SAM99" s="1242"/>
      <c r="SAN99" s="1242"/>
      <c r="SAO99" s="1242"/>
      <c r="SAP99" s="1242"/>
      <c r="SAQ99" s="1242"/>
      <c r="SAR99" s="1242"/>
      <c r="SAS99" s="1242"/>
      <c r="SAT99" s="1242"/>
      <c r="SAU99" s="1242"/>
      <c r="SAV99" s="1242"/>
      <c r="SAW99" s="1242"/>
      <c r="SAX99" s="1242"/>
      <c r="SAY99" s="1242"/>
      <c r="SAZ99" s="1242"/>
      <c r="SBA99" s="1242"/>
      <c r="SBB99" s="1242"/>
      <c r="SBC99" s="1242"/>
      <c r="SBD99" s="1242"/>
      <c r="SBE99" s="1242"/>
      <c r="SBF99" s="1242"/>
      <c r="SBG99" s="1242"/>
      <c r="SBH99" s="1242"/>
      <c r="SBI99" s="1242"/>
      <c r="SBJ99" s="1242"/>
      <c r="SBK99" s="1242"/>
      <c r="SBL99" s="1242"/>
      <c r="SBM99" s="1242"/>
      <c r="SBN99" s="1242"/>
      <c r="SBO99" s="1242"/>
      <c r="SBP99" s="1242"/>
      <c r="SBQ99" s="1242"/>
      <c r="SBR99" s="1242"/>
      <c r="SBS99" s="1242"/>
      <c r="SBT99" s="1242"/>
      <c r="SBU99" s="1242"/>
      <c r="SBV99" s="1242"/>
      <c r="SBW99" s="1242"/>
      <c r="SBX99" s="1242"/>
      <c r="SBY99" s="1242"/>
      <c r="SBZ99" s="1242"/>
      <c r="SCA99" s="1242"/>
      <c r="SCB99" s="1242"/>
      <c r="SCC99" s="1242"/>
      <c r="SCD99" s="1242"/>
      <c r="SCE99" s="1242"/>
      <c r="SCF99" s="1242"/>
      <c r="SCG99" s="1242"/>
      <c r="SCH99" s="1242"/>
      <c r="SCI99" s="1242"/>
      <c r="SCJ99" s="1242"/>
      <c r="SCK99" s="1242"/>
      <c r="SCL99" s="1242"/>
      <c r="SCM99" s="1242"/>
      <c r="SCN99" s="1242"/>
      <c r="SCO99" s="1242"/>
      <c r="SCP99" s="1242"/>
      <c r="SCQ99" s="1242"/>
      <c r="SCR99" s="1242"/>
      <c r="SCS99" s="1242"/>
      <c r="SCT99" s="1242"/>
      <c r="SCU99" s="1242"/>
      <c r="SCV99" s="1242"/>
      <c r="SCW99" s="1242"/>
      <c r="SCX99" s="1242"/>
      <c r="SCY99" s="1242"/>
      <c r="SCZ99" s="1242"/>
      <c r="SDA99" s="1242"/>
      <c r="SDB99" s="1242"/>
      <c r="SDC99" s="1242"/>
      <c r="SDD99" s="1242"/>
      <c r="SDE99" s="1242"/>
      <c r="SDF99" s="1242"/>
      <c r="SDG99" s="1242"/>
      <c r="SDH99" s="1242"/>
      <c r="SDI99" s="1242"/>
      <c r="SDJ99" s="1242"/>
      <c r="SDK99" s="1242"/>
      <c r="SDL99" s="1242"/>
      <c r="SDM99" s="1242"/>
      <c r="SDN99" s="1242"/>
      <c r="SDO99" s="1242"/>
      <c r="SDP99" s="1242"/>
      <c r="SDQ99" s="1242"/>
      <c r="SDR99" s="1242"/>
      <c r="SDS99" s="1242"/>
      <c r="SDT99" s="1242"/>
      <c r="SDU99" s="1242"/>
      <c r="SDV99" s="1242"/>
      <c r="SDW99" s="1242"/>
      <c r="SDX99" s="1242"/>
      <c r="SDY99" s="1242"/>
      <c r="SDZ99" s="1242"/>
      <c r="SEA99" s="1242"/>
      <c r="SEB99" s="1242"/>
      <c r="SEC99" s="1242"/>
      <c r="SED99" s="1242"/>
      <c r="SEE99" s="1242"/>
      <c r="SEF99" s="1242"/>
      <c r="SEG99" s="1242"/>
      <c r="SEH99" s="1242"/>
      <c r="SEI99" s="1242"/>
      <c r="SEJ99" s="1242"/>
      <c r="SEK99" s="1242"/>
      <c r="SEL99" s="1242"/>
      <c r="SEM99" s="1242"/>
      <c r="SEN99" s="1242"/>
      <c r="SEO99" s="1242"/>
      <c r="SEP99" s="1242"/>
      <c r="SEQ99" s="1242"/>
      <c r="SER99" s="1242"/>
      <c r="SES99" s="1242"/>
      <c r="SET99" s="1242"/>
      <c r="SEU99" s="1242"/>
      <c r="SEV99" s="1242"/>
      <c r="SEW99" s="1242"/>
      <c r="SEX99" s="1242"/>
      <c r="SEY99" s="1242"/>
      <c r="SEZ99" s="1242"/>
      <c r="SFA99" s="1242"/>
      <c r="SFB99" s="1242"/>
      <c r="SFC99" s="1242"/>
      <c r="SFD99" s="1242"/>
      <c r="SFE99" s="1242"/>
      <c r="SFF99" s="1242"/>
      <c r="SFG99" s="1242"/>
      <c r="SFH99" s="1242"/>
      <c r="SFI99" s="1242"/>
      <c r="SFJ99" s="1242"/>
      <c r="SFK99" s="1242"/>
      <c r="SFL99" s="1242"/>
      <c r="SFM99" s="1242"/>
      <c r="SFN99" s="1242"/>
      <c r="SFO99" s="1242"/>
      <c r="SFP99" s="1242"/>
      <c r="SFQ99" s="1242"/>
      <c r="SFR99" s="1242"/>
      <c r="SFS99" s="1242"/>
      <c r="SFT99" s="1242"/>
      <c r="SFU99" s="1242"/>
      <c r="SFV99" s="1242"/>
      <c r="SFW99" s="1242"/>
      <c r="SFX99" s="1242"/>
      <c r="SFY99" s="1242"/>
      <c r="SFZ99" s="1242"/>
      <c r="SGA99" s="1242"/>
      <c r="SGB99" s="1242"/>
      <c r="SGC99" s="1242"/>
      <c r="SGD99" s="1242"/>
      <c r="SGE99" s="1242"/>
      <c r="SGF99" s="1242"/>
      <c r="SGG99" s="1242"/>
      <c r="SGH99" s="1242"/>
      <c r="SGI99" s="1242"/>
      <c r="SGJ99" s="1242"/>
      <c r="SGK99" s="1242"/>
      <c r="SGL99" s="1242"/>
      <c r="SGM99" s="1242"/>
      <c r="SGN99" s="1242"/>
      <c r="SGO99" s="1242"/>
      <c r="SGP99" s="1242"/>
      <c r="SGQ99" s="1242"/>
      <c r="SGR99" s="1242"/>
      <c r="SGS99" s="1242"/>
      <c r="SGT99" s="1242"/>
      <c r="SGU99" s="1242"/>
      <c r="SGV99" s="1242"/>
      <c r="SGW99" s="1242"/>
      <c r="SGX99" s="1242"/>
      <c r="SGY99" s="1242"/>
      <c r="SGZ99" s="1242"/>
      <c r="SHA99" s="1242"/>
      <c r="SHB99" s="1242"/>
      <c r="SHC99" s="1242"/>
      <c r="SHD99" s="1242"/>
      <c r="SHE99" s="1242"/>
      <c r="SHF99" s="1242"/>
      <c r="SHG99" s="1242"/>
      <c r="SHH99" s="1242"/>
      <c r="SHI99" s="1242"/>
      <c r="SHJ99" s="1242"/>
      <c r="SHK99" s="1242"/>
      <c r="SHL99" s="1242"/>
      <c r="SHM99" s="1242"/>
      <c r="SHN99" s="1242"/>
      <c r="SHO99" s="1242"/>
      <c r="SHP99" s="1242"/>
      <c r="SHQ99" s="1242"/>
      <c r="SHR99" s="1242"/>
      <c r="SHS99" s="1242"/>
      <c r="SHT99" s="1242"/>
      <c r="SHU99" s="1242"/>
      <c r="SHV99" s="1242"/>
      <c r="SHW99" s="1242"/>
      <c r="SHX99" s="1242"/>
      <c r="SHY99" s="1242"/>
      <c r="SHZ99" s="1242"/>
      <c r="SIA99" s="1242"/>
      <c r="SIB99" s="1242"/>
      <c r="SIC99" s="1242"/>
      <c r="SID99" s="1242"/>
      <c r="SIE99" s="1242"/>
      <c r="SIF99" s="1242"/>
      <c r="SIG99" s="1242"/>
      <c r="SIH99" s="1242"/>
      <c r="SII99" s="1242"/>
      <c r="SIJ99" s="1242"/>
      <c r="SIK99" s="1242"/>
      <c r="SIL99" s="1242"/>
      <c r="SIM99" s="1242"/>
      <c r="SIN99" s="1242"/>
      <c r="SIO99" s="1242"/>
      <c r="SIP99" s="1242"/>
      <c r="SIQ99" s="1242"/>
      <c r="SIR99" s="1242"/>
      <c r="SIS99" s="1242"/>
      <c r="SIT99" s="1242"/>
      <c r="SIU99" s="1242"/>
      <c r="SIV99" s="1242"/>
      <c r="SIW99" s="1242"/>
      <c r="SIX99" s="1242"/>
      <c r="SIY99" s="1242"/>
      <c r="SIZ99" s="1242"/>
      <c r="SJA99" s="1242"/>
      <c r="SJB99" s="1242"/>
      <c r="SJC99" s="1242"/>
      <c r="SJD99" s="1242"/>
      <c r="SJE99" s="1242"/>
      <c r="SJF99" s="1242"/>
      <c r="SJG99" s="1242"/>
      <c r="SJH99" s="1242"/>
      <c r="SJI99" s="1242"/>
      <c r="SJJ99" s="1242"/>
      <c r="SJK99" s="1242"/>
      <c r="SJL99" s="1242"/>
      <c r="SJM99" s="1242"/>
      <c r="SJN99" s="1242"/>
      <c r="SJO99" s="1242"/>
      <c r="SJP99" s="1242"/>
      <c r="SJQ99" s="1242"/>
      <c r="SJR99" s="1242"/>
      <c r="SJS99" s="1242"/>
      <c r="SJT99" s="1242"/>
      <c r="SJU99" s="1242"/>
      <c r="SJV99" s="1242"/>
      <c r="SJW99" s="1242"/>
      <c r="SJX99" s="1242"/>
      <c r="SJY99" s="1242"/>
      <c r="SJZ99" s="1242"/>
      <c r="SKA99" s="1242"/>
      <c r="SKB99" s="1242"/>
      <c r="SKC99" s="1242"/>
      <c r="SKD99" s="1242"/>
      <c r="SKE99" s="1242"/>
      <c r="SKF99" s="1242"/>
      <c r="SKG99" s="1242"/>
      <c r="SKH99" s="1242"/>
      <c r="SKI99" s="1242"/>
      <c r="SKJ99" s="1242"/>
      <c r="SKK99" s="1242"/>
      <c r="SKL99" s="1242"/>
      <c r="SKM99" s="1242"/>
      <c r="SKN99" s="1242"/>
      <c r="SKO99" s="1242"/>
      <c r="SKP99" s="1242"/>
      <c r="SKQ99" s="1242"/>
      <c r="SKR99" s="1242"/>
      <c r="SKS99" s="1242"/>
      <c r="SKT99" s="1242"/>
      <c r="SKU99" s="1242"/>
      <c r="SKV99" s="1242"/>
      <c r="SKW99" s="1242"/>
      <c r="SKX99" s="1242"/>
      <c r="SKY99" s="1242"/>
      <c r="SKZ99" s="1242"/>
      <c r="SLA99" s="1242"/>
      <c r="SLB99" s="1242"/>
      <c r="SLC99" s="1242"/>
      <c r="SLD99" s="1242"/>
      <c r="SLE99" s="1242"/>
      <c r="SLF99" s="1242"/>
      <c r="SLG99" s="1242"/>
      <c r="SLH99" s="1242"/>
      <c r="SLI99" s="1242"/>
      <c r="SLJ99" s="1242"/>
      <c r="SLK99" s="1242"/>
      <c r="SLL99" s="1242"/>
      <c r="SLM99" s="1242"/>
      <c r="SLN99" s="1242"/>
      <c r="SLO99" s="1242"/>
      <c r="SLP99" s="1242"/>
      <c r="SLQ99" s="1242"/>
      <c r="SLR99" s="1242"/>
      <c r="SLS99" s="1242"/>
      <c r="SLT99" s="1242"/>
      <c r="SLU99" s="1242"/>
      <c r="SLV99" s="1242"/>
      <c r="SLW99" s="1242"/>
      <c r="SLX99" s="1242"/>
      <c r="SLY99" s="1242"/>
      <c r="SLZ99" s="1242"/>
      <c r="SMA99" s="1242"/>
      <c r="SMB99" s="1242"/>
      <c r="SMC99" s="1242"/>
      <c r="SMD99" s="1242"/>
      <c r="SME99" s="1242"/>
      <c r="SMF99" s="1242"/>
      <c r="SMG99" s="1242"/>
      <c r="SMH99" s="1242"/>
      <c r="SMI99" s="1242"/>
      <c r="SMJ99" s="1242"/>
      <c r="SMK99" s="1242"/>
      <c r="SML99" s="1242"/>
      <c r="SMM99" s="1242"/>
      <c r="SMN99" s="1242"/>
      <c r="SMO99" s="1242"/>
      <c r="SMP99" s="1242"/>
      <c r="SMQ99" s="1242"/>
      <c r="SMR99" s="1242"/>
      <c r="SMS99" s="1242"/>
      <c r="SMT99" s="1242"/>
      <c r="SMU99" s="1242"/>
      <c r="SMV99" s="1242"/>
      <c r="SMW99" s="1242"/>
      <c r="SMX99" s="1242"/>
      <c r="SMY99" s="1242"/>
      <c r="SMZ99" s="1242"/>
      <c r="SNA99" s="1242"/>
      <c r="SNB99" s="1242"/>
      <c r="SNC99" s="1242"/>
      <c r="SND99" s="1242"/>
      <c r="SNE99" s="1242"/>
      <c r="SNF99" s="1242"/>
      <c r="SNG99" s="1242"/>
      <c r="SNH99" s="1242"/>
      <c r="SNI99" s="1242"/>
      <c r="SNJ99" s="1242"/>
      <c r="SNK99" s="1242"/>
      <c r="SNL99" s="1242"/>
      <c r="SNM99" s="1242"/>
      <c r="SNN99" s="1242"/>
      <c r="SNO99" s="1242"/>
      <c r="SNP99" s="1242"/>
      <c r="SNQ99" s="1242"/>
      <c r="SNR99" s="1242"/>
      <c r="SNS99" s="1242"/>
      <c r="SNT99" s="1242"/>
      <c r="SNU99" s="1242"/>
      <c r="SNV99" s="1242"/>
      <c r="SNW99" s="1242"/>
      <c r="SNX99" s="1242"/>
      <c r="SNY99" s="1242"/>
      <c r="SNZ99" s="1242"/>
      <c r="SOA99" s="1242"/>
      <c r="SOB99" s="1242"/>
      <c r="SOC99" s="1242"/>
      <c r="SOD99" s="1242"/>
      <c r="SOE99" s="1242"/>
      <c r="SOF99" s="1242"/>
      <c r="SOG99" s="1242"/>
      <c r="SOH99" s="1242"/>
      <c r="SOI99" s="1242"/>
      <c r="SOJ99" s="1242"/>
      <c r="SOK99" s="1242"/>
      <c r="SOL99" s="1242"/>
      <c r="SOM99" s="1242"/>
      <c r="SON99" s="1242"/>
      <c r="SOO99" s="1242"/>
      <c r="SOP99" s="1242"/>
      <c r="SOQ99" s="1242"/>
      <c r="SOR99" s="1242"/>
      <c r="SOS99" s="1242"/>
      <c r="SOT99" s="1242"/>
      <c r="SOU99" s="1242"/>
      <c r="SOV99" s="1242"/>
      <c r="SOW99" s="1242"/>
      <c r="SOX99" s="1242"/>
      <c r="SOY99" s="1242"/>
      <c r="SOZ99" s="1242"/>
      <c r="SPA99" s="1242"/>
      <c r="SPB99" s="1242"/>
      <c r="SPC99" s="1242"/>
      <c r="SPD99" s="1242"/>
      <c r="SPE99" s="1242"/>
      <c r="SPF99" s="1242"/>
      <c r="SPG99" s="1242"/>
      <c r="SPH99" s="1242"/>
      <c r="SPI99" s="1242"/>
      <c r="SPJ99" s="1242"/>
      <c r="SPK99" s="1242"/>
      <c r="SPL99" s="1242"/>
      <c r="SPM99" s="1242"/>
      <c r="SPN99" s="1242"/>
      <c r="SPO99" s="1242"/>
      <c r="SPP99" s="1242"/>
      <c r="SPQ99" s="1242"/>
      <c r="SPR99" s="1242"/>
      <c r="SPS99" s="1242"/>
      <c r="SPT99" s="1242"/>
      <c r="SPU99" s="1242"/>
      <c r="SPV99" s="1242"/>
      <c r="SPW99" s="1242"/>
      <c r="SPX99" s="1242"/>
      <c r="SPY99" s="1242"/>
      <c r="SPZ99" s="1242"/>
      <c r="SQA99" s="1242"/>
      <c r="SQB99" s="1242"/>
      <c r="SQC99" s="1242"/>
      <c r="SQD99" s="1242"/>
      <c r="SQE99" s="1242"/>
      <c r="SQF99" s="1242"/>
      <c r="SQG99" s="1242"/>
      <c r="SQH99" s="1242"/>
      <c r="SQI99" s="1242"/>
      <c r="SQJ99" s="1242"/>
      <c r="SQK99" s="1242"/>
      <c r="SQL99" s="1242"/>
      <c r="SQM99" s="1242"/>
      <c r="SQN99" s="1242"/>
      <c r="SQO99" s="1242"/>
      <c r="SQP99" s="1242"/>
      <c r="SQQ99" s="1242"/>
      <c r="SQR99" s="1242"/>
      <c r="SQS99" s="1242"/>
      <c r="SQT99" s="1242"/>
      <c r="SQU99" s="1242"/>
      <c r="SQV99" s="1242"/>
      <c r="SQW99" s="1242"/>
      <c r="SQX99" s="1242"/>
      <c r="SQY99" s="1242"/>
      <c r="SQZ99" s="1242"/>
      <c r="SRA99" s="1242"/>
      <c r="SRB99" s="1242"/>
      <c r="SRC99" s="1242"/>
      <c r="SRD99" s="1242"/>
      <c r="SRE99" s="1242"/>
      <c r="SRF99" s="1242"/>
      <c r="SRG99" s="1242"/>
      <c r="SRH99" s="1242"/>
      <c r="SRI99" s="1242"/>
      <c r="SRJ99" s="1242"/>
      <c r="SRK99" s="1242"/>
      <c r="SRL99" s="1242"/>
      <c r="SRM99" s="1242"/>
      <c r="SRN99" s="1242"/>
      <c r="SRO99" s="1242"/>
      <c r="SRP99" s="1242"/>
      <c r="SRQ99" s="1242"/>
      <c r="SRR99" s="1242"/>
      <c r="SRS99" s="1242"/>
      <c r="SRT99" s="1242"/>
      <c r="SRU99" s="1242"/>
      <c r="SRV99" s="1242"/>
      <c r="SRW99" s="1242"/>
      <c r="SRX99" s="1242"/>
      <c r="SRY99" s="1242"/>
      <c r="SRZ99" s="1242"/>
      <c r="SSA99" s="1242"/>
      <c r="SSB99" s="1242"/>
      <c r="SSC99" s="1242"/>
      <c r="SSD99" s="1242"/>
      <c r="SSE99" s="1242"/>
      <c r="SSF99" s="1242"/>
      <c r="SSG99" s="1242"/>
      <c r="SSH99" s="1242"/>
      <c r="SSI99" s="1242"/>
      <c r="SSJ99" s="1242"/>
      <c r="SSK99" s="1242"/>
      <c r="SSL99" s="1242"/>
      <c r="SSM99" s="1242"/>
      <c r="SSN99" s="1242"/>
      <c r="SSO99" s="1242"/>
      <c r="SSP99" s="1242"/>
      <c r="SSQ99" s="1242"/>
      <c r="SSR99" s="1242"/>
      <c r="SSS99" s="1242"/>
      <c r="SST99" s="1242"/>
      <c r="SSU99" s="1242"/>
      <c r="SSV99" s="1242"/>
      <c r="SSW99" s="1242"/>
      <c r="SSX99" s="1242"/>
      <c r="SSY99" s="1242"/>
      <c r="SSZ99" s="1242"/>
      <c r="STA99" s="1242"/>
      <c r="STB99" s="1242"/>
      <c r="STC99" s="1242"/>
      <c r="STD99" s="1242"/>
      <c r="STE99" s="1242"/>
      <c r="STF99" s="1242"/>
      <c r="STG99" s="1242"/>
      <c r="STH99" s="1242"/>
      <c r="STI99" s="1242"/>
      <c r="STJ99" s="1242"/>
      <c r="STK99" s="1242"/>
      <c r="STL99" s="1242"/>
      <c r="STM99" s="1242"/>
      <c r="STN99" s="1242"/>
      <c r="STO99" s="1242"/>
      <c r="STP99" s="1242"/>
      <c r="STQ99" s="1242"/>
      <c r="STR99" s="1242"/>
      <c r="STS99" s="1242"/>
      <c r="STT99" s="1242"/>
      <c r="STU99" s="1242"/>
      <c r="STV99" s="1242"/>
      <c r="STW99" s="1242"/>
      <c r="STX99" s="1242"/>
      <c r="STY99" s="1242"/>
      <c r="STZ99" s="1242"/>
      <c r="SUA99" s="1242"/>
      <c r="SUB99" s="1242"/>
      <c r="SUC99" s="1242"/>
      <c r="SUD99" s="1242"/>
      <c r="SUE99" s="1242"/>
      <c r="SUF99" s="1242"/>
      <c r="SUG99" s="1242"/>
      <c r="SUH99" s="1242"/>
      <c r="SUI99" s="1242"/>
      <c r="SUJ99" s="1242"/>
      <c r="SUK99" s="1242"/>
      <c r="SUL99" s="1242"/>
      <c r="SUM99" s="1242"/>
      <c r="SUN99" s="1242"/>
      <c r="SUO99" s="1242"/>
      <c r="SUP99" s="1242"/>
      <c r="SUQ99" s="1242"/>
      <c r="SUR99" s="1242"/>
      <c r="SUS99" s="1242"/>
      <c r="SUT99" s="1242"/>
      <c r="SUU99" s="1242"/>
      <c r="SUV99" s="1242"/>
      <c r="SUW99" s="1242"/>
      <c r="SUX99" s="1242"/>
      <c r="SUY99" s="1242"/>
      <c r="SUZ99" s="1242"/>
      <c r="SVA99" s="1242"/>
      <c r="SVB99" s="1242"/>
      <c r="SVC99" s="1242"/>
      <c r="SVD99" s="1242"/>
      <c r="SVE99" s="1242"/>
      <c r="SVF99" s="1242"/>
      <c r="SVG99" s="1242"/>
      <c r="SVH99" s="1242"/>
      <c r="SVI99" s="1242"/>
      <c r="SVJ99" s="1242"/>
      <c r="SVK99" s="1242"/>
      <c r="SVL99" s="1242"/>
      <c r="SVM99" s="1242"/>
      <c r="SVN99" s="1242"/>
      <c r="SVO99" s="1242"/>
      <c r="SVP99" s="1242"/>
      <c r="SVQ99" s="1242"/>
      <c r="SVR99" s="1242"/>
      <c r="SVS99" s="1242"/>
      <c r="SVT99" s="1242"/>
      <c r="SVU99" s="1242"/>
      <c r="SVV99" s="1242"/>
      <c r="SVW99" s="1242"/>
      <c r="SVX99" s="1242"/>
      <c r="SVY99" s="1242"/>
      <c r="SVZ99" s="1242"/>
      <c r="SWA99" s="1242"/>
      <c r="SWB99" s="1242"/>
      <c r="SWC99" s="1242"/>
      <c r="SWD99" s="1242"/>
      <c r="SWE99" s="1242"/>
      <c r="SWF99" s="1242"/>
      <c r="SWG99" s="1242"/>
      <c r="SWH99" s="1242"/>
      <c r="SWI99" s="1242"/>
      <c r="SWJ99" s="1242"/>
      <c r="SWK99" s="1242"/>
      <c r="SWL99" s="1242"/>
      <c r="SWM99" s="1242"/>
      <c r="SWN99" s="1242"/>
      <c r="SWO99" s="1242"/>
      <c r="SWP99" s="1242"/>
      <c r="SWQ99" s="1242"/>
      <c r="SWR99" s="1242"/>
      <c r="SWS99" s="1242"/>
      <c r="SWT99" s="1242"/>
      <c r="SWU99" s="1242"/>
      <c r="SWV99" s="1242"/>
      <c r="SWW99" s="1242"/>
      <c r="SWX99" s="1242"/>
      <c r="SWY99" s="1242"/>
      <c r="SWZ99" s="1242"/>
      <c r="SXA99" s="1242"/>
      <c r="SXB99" s="1242"/>
      <c r="SXC99" s="1242"/>
      <c r="SXD99" s="1242"/>
      <c r="SXE99" s="1242"/>
      <c r="SXF99" s="1242"/>
      <c r="SXG99" s="1242"/>
      <c r="SXH99" s="1242"/>
      <c r="SXI99" s="1242"/>
      <c r="SXJ99" s="1242"/>
      <c r="SXK99" s="1242"/>
      <c r="SXL99" s="1242"/>
      <c r="SXM99" s="1242"/>
      <c r="SXN99" s="1242"/>
      <c r="SXO99" s="1242"/>
      <c r="SXP99" s="1242"/>
      <c r="SXQ99" s="1242"/>
      <c r="SXR99" s="1242"/>
      <c r="SXS99" s="1242"/>
      <c r="SXT99" s="1242"/>
      <c r="SXU99" s="1242"/>
      <c r="SXV99" s="1242"/>
      <c r="SXW99" s="1242"/>
      <c r="SXX99" s="1242"/>
      <c r="SXY99" s="1242"/>
      <c r="SXZ99" s="1242"/>
      <c r="SYA99" s="1242"/>
      <c r="SYB99" s="1242"/>
      <c r="SYC99" s="1242"/>
      <c r="SYD99" s="1242"/>
      <c r="SYE99" s="1242"/>
      <c r="SYF99" s="1242"/>
      <c r="SYG99" s="1242"/>
      <c r="SYH99" s="1242"/>
      <c r="SYI99" s="1242"/>
      <c r="SYJ99" s="1242"/>
      <c r="SYK99" s="1242"/>
      <c r="SYL99" s="1242"/>
      <c r="SYM99" s="1242"/>
      <c r="SYN99" s="1242"/>
      <c r="SYO99" s="1242"/>
      <c r="SYP99" s="1242"/>
      <c r="SYQ99" s="1242"/>
      <c r="SYR99" s="1242"/>
      <c r="SYS99" s="1242"/>
      <c r="SYT99" s="1242"/>
      <c r="SYU99" s="1242"/>
      <c r="SYV99" s="1242"/>
      <c r="SYW99" s="1242"/>
      <c r="SYX99" s="1242"/>
      <c r="SYY99" s="1242"/>
      <c r="SYZ99" s="1242"/>
      <c r="SZA99" s="1242"/>
      <c r="SZB99" s="1242"/>
      <c r="SZC99" s="1242"/>
      <c r="SZD99" s="1242"/>
      <c r="SZE99" s="1242"/>
      <c r="SZF99" s="1242"/>
      <c r="SZG99" s="1242"/>
      <c r="SZH99" s="1242"/>
      <c r="SZI99" s="1242"/>
      <c r="SZJ99" s="1242"/>
      <c r="SZK99" s="1242"/>
      <c r="SZL99" s="1242"/>
      <c r="SZM99" s="1242"/>
      <c r="SZN99" s="1242"/>
      <c r="SZO99" s="1242"/>
      <c r="SZP99" s="1242"/>
      <c r="SZQ99" s="1242"/>
      <c r="SZR99" s="1242"/>
      <c r="SZS99" s="1242"/>
      <c r="SZT99" s="1242"/>
      <c r="SZU99" s="1242"/>
      <c r="SZV99" s="1242"/>
      <c r="SZW99" s="1242"/>
      <c r="SZX99" s="1242"/>
      <c r="SZY99" s="1242"/>
      <c r="SZZ99" s="1242"/>
      <c r="TAA99" s="1242"/>
      <c r="TAB99" s="1242"/>
      <c r="TAC99" s="1242"/>
      <c r="TAD99" s="1242"/>
      <c r="TAE99" s="1242"/>
      <c r="TAF99" s="1242"/>
      <c r="TAG99" s="1242"/>
      <c r="TAH99" s="1242"/>
      <c r="TAI99" s="1242"/>
      <c r="TAJ99" s="1242"/>
      <c r="TAK99" s="1242"/>
      <c r="TAL99" s="1242"/>
      <c r="TAM99" s="1242"/>
      <c r="TAN99" s="1242"/>
      <c r="TAO99" s="1242"/>
      <c r="TAP99" s="1242"/>
      <c r="TAQ99" s="1242"/>
      <c r="TAR99" s="1242"/>
      <c r="TAS99" s="1242"/>
      <c r="TAT99" s="1242"/>
      <c r="TAU99" s="1242"/>
      <c r="TAV99" s="1242"/>
      <c r="TAW99" s="1242"/>
      <c r="TAX99" s="1242"/>
      <c r="TAY99" s="1242"/>
      <c r="TAZ99" s="1242"/>
      <c r="TBA99" s="1242"/>
      <c r="TBB99" s="1242"/>
      <c r="TBC99" s="1242"/>
      <c r="TBD99" s="1242"/>
      <c r="TBE99" s="1242"/>
      <c r="TBF99" s="1242"/>
      <c r="TBG99" s="1242"/>
      <c r="TBH99" s="1242"/>
      <c r="TBI99" s="1242"/>
      <c r="TBJ99" s="1242"/>
      <c r="TBK99" s="1242"/>
      <c r="TBL99" s="1242"/>
      <c r="TBM99" s="1242"/>
      <c r="TBN99" s="1242"/>
      <c r="TBO99" s="1242"/>
      <c r="TBP99" s="1242"/>
      <c r="TBQ99" s="1242"/>
      <c r="TBR99" s="1242"/>
      <c r="TBS99" s="1242"/>
      <c r="TBT99" s="1242"/>
      <c r="TBU99" s="1242"/>
      <c r="TBV99" s="1242"/>
      <c r="TBW99" s="1242"/>
      <c r="TBX99" s="1242"/>
      <c r="TBY99" s="1242"/>
      <c r="TBZ99" s="1242"/>
      <c r="TCA99" s="1242"/>
      <c r="TCB99" s="1242"/>
      <c r="TCC99" s="1242"/>
      <c r="TCD99" s="1242"/>
      <c r="TCE99" s="1242"/>
      <c r="TCF99" s="1242"/>
      <c r="TCG99" s="1242"/>
      <c r="TCH99" s="1242"/>
      <c r="TCI99" s="1242"/>
      <c r="TCJ99" s="1242"/>
      <c r="TCK99" s="1242"/>
      <c r="TCL99" s="1242"/>
      <c r="TCM99" s="1242"/>
      <c r="TCN99" s="1242"/>
      <c r="TCO99" s="1242"/>
      <c r="TCP99" s="1242"/>
      <c r="TCQ99" s="1242"/>
      <c r="TCR99" s="1242"/>
      <c r="TCS99" s="1242"/>
      <c r="TCT99" s="1242"/>
      <c r="TCU99" s="1242"/>
      <c r="TCV99" s="1242"/>
      <c r="TCW99" s="1242"/>
      <c r="TCX99" s="1242"/>
      <c r="TCY99" s="1242"/>
      <c r="TCZ99" s="1242"/>
      <c r="TDA99" s="1242"/>
      <c r="TDB99" s="1242"/>
      <c r="TDC99" s="1242"/>
      <c r="TDD99" s="1242"/>
      <c r="TDE99" s="1242"/>
      <c r="TDF99" s="1242"/>
      <c r="TDG99" s="1242"/>
      <c r="TDH99" s="1242"/>
      <c r="TDI99" s="1242"/>
      <c r="TDJ99" s="1242"/>
      <c r="TDK99" s="1242"/>
      <c r="TDL99" s="1242"/>
      <c r="TDM99" s="1242"/>
      <c r="TDN99" s="1242"/>
      <c r="TDO99" s="1242"/>
      <c r="TDP99" s="1242"/>
      <c r="TDQ99" s="1242"/>
      <c r="TDR99" s="1242"/>
      <c r="TDS99" s="1242"/>
      <c r="TDT99" s="1242"/>
      <c r="TDU99" s="1242"/>
      <c r="TDV99" s="1242"/>
      <c r="TDW99" s="1242"/>
      <c r="TDX99" s="1242"/>
      <c r="TDY99" s="1242"/>
      <c r="TDZ99" s="1242"/>
      <c r="TEA99" s="1242"/>
      <c r="TEB99" s="1242"/>
      <c r="TEC99" s="1242"/>
      <c r="TED99" s="1242"/>
      <c r="TEE99" s="1242"/>
      <c r="TEF99" s="1242"/>
      <c r="TEG99" s="1242"/>
      <c r="TEH99" s="1242"/>
      <c r="TEI99" s="1242"/>
      <c r="TEJ99" s="1242"/>
      <c r="TEK99" s="1242"/>
      <c r="TEL99" s="1242"/>
      <c r="TEM99" s="1242"/>
      <c r="TEN99" s="1242"/>
      <c r="TEO99" s="1242"/>
      <c r="TEP99" s="1242"/>
      <c r="TEQ99" s="1242"/>
      <c r="TER99" s="1242"/>
      <c r="TES99" s="1242"/>
      <c r="TET99" s="1242"/>
      <c r="TEU99" s="1242"/>
      <c r="TEV99" s="1242"/>
      <c r="TEW99" s="1242"/>
      <c r="TEX99" s="1242"/>
      <c r="TEY99" s="1242"/>
      <c r="TEZ99" s="1242"/>
      <c r="TFA99" s="1242"/>
      <c r="TFB99" s="1242"/>
      <c r="TFC99" s="1242"/>
      <c r="TFD99" s="1242"/>
      <c r="TFE99" s="1242"/>
      <c r="TFF99" s="1242"/>
      <c r="TFG99" s="1242"/>
      <c r="TFH99" s="1242"/>
      <c r="TFI99" s="1242"/>
      <c r="TFJ99" s="1242"/>
      <c r="TFK99" s="1242"/>
      <c r="TFL99" s="1242"/>
      <c r="TFM99" s="1242"/>
      <c r="TFN99" s="1242"/>
      <c r="TFO99" s="1242"/>
      <c r="TFP99" s="1242"/>
      <c r="TFQ99" s="1242"/>
      <c r="TFR99" s="1242"/>
      <c r="TFS99" s="1242"/>
      <c r="TFT99" s="1242"/>
      <c r="TFU99" s="1242"/>
      <c r="TFV99" s="1242"/>
      <c r="TFW99" s="1242"/>
      <c r="TFX99" s="1242"/>
      <c r="TFY99" s="1242"/>
      <c r="TFZ99" s="1242"/>
      <c r="TGA99" s="1242"/>
      <c r="TGB99" s="1242"/>
      <c r="TGC99" s="1242"/>
      <c r="TGD99" s="1242"/>
      <c r="TGE99" s="1242"/>
      <c r="TGF99" s="1242"/>
      <c r="TGG99" s="1242"/>
      <c r="TGH99" s="1242"/>
      <c r="TGI99" s="1242"/>
      <c r="TGJ99" s="1242"/>
      <c r="TGK99" s="1242"/>
      <c r="TGL99" s="1242"/>
      <c r="TGM99" s="1242"/>
      <c r="TGN99" s="1242"/>
      <c r="TGO99" s="1242"/>
      <c r="TGP99" s="1242"/>
      <c r="TGQ99" s="1242"/>
      <c r="TGR99" s="1242"/>
      <c r="TGS99" s="1242"/>
      <c r="TGT99" s="1242"/>
      <c r="TGU99" s="1242"/>
      <c r="TGV99" s="1242"/>
      <c r="TGW99" s="1242"/>
      <c r="TGX99" s="1242"/>
      <c r="TGY99" s="1242"/>
      <c r="TGZ99" s="1242"/>
      <c r="THA99" s="1242"/>
      <c r="THB99" s="1242"/>
      <c r="THC99" s="1242"/>
      <c r="THD99" s="1242"/>
      <c r="THE99" s="1242"/>
      <c r="THF99" s="1242"/>
      <c r="THG99" s="1242"/>
      <c r="THH99" s="1242"/>
      <c r="THI99" s="1242"/>
      <c r="THJ99" s="1242"/>
      <c r="THK99" s="1242"/>
      <c r="THL99" s="1242"/>
      <c r="THM99" s="1242"/>
      <c r="THN99" s="1242"/>
      <c r="THO99" s="1242"/>
      <c r="THP99" s="1242"/>
      <c r="THQ99" s="1242"/>
      <c r="THR99" s="1242"/>
      <c r="THS99" s="1242"/>
      <c r="THT99" s="1242"/>
      <c r="THU99" s="1242"/>
      <c r="THV99" s="1242"/>
      <c r="THW99" s="1242"/>
      <c r="THX99" s="1242"/>
      <c r="THY99" s="1242"/>
      <c r="THZ99" s="1242"/>
      <c r="TIA99" s="1242"/>
      <c r="TIB99" s="1242"/>
      <c r="TIC99" s="1242"/>
      <c r="TID99" s="1242"/>
      <c r="TIE99" s="1242"/>
      <c r="TIF99" s="1242"/>
      <c r="TIG99" s="1242"/>
      <c r="TIH99" s="1242"/>
      <c r="TII99" s="1242"/>
      <c r="TIJ99" s="1242"/>
      <c r="TIK99" s="1242"/>
      <c r="TIL99" s="1242"/>
      <c r="TIM99" s="1242"/>
      <c r="TIN99" s="1242"/>
      <c r="TIO99" s="1242"/>
      <c r="TIP99" s="1242"/>
      <c r="TIQ99" s="1242"/>
      <c r="TIR99" s="1242"/>
      <c r="TIS99" s="1242"/>
      <c r="TIT99" s="1242"/>
      <c r="TIU99" s="1242"/>
      <c r="TIV99" s="1242"/>
      <c r="TIW99" s="1242"/>
      <c r="TIX99" s="1242"/>
      <c r="TIY99" s="1242"/>
      <c r="TIZ99" s="1242"/>
      <c r="TJA99" s="1242"/>
      <c r="TJB99" s="1242"/>
      <c r="TJC99" s="1242"/>
      <c r="TJD99" s="1242"/>
      <c r="TJE99" s="1242"/>
      <c r="TJF99" s="1242"/>
      <c r="TJG99" s="1242"/>
      <c r="TJH99" s="1242"/>
      <c r="TJI99" s="1242"/>
      <c r="TJJ99" s="1242"/>
      <c r="TJK99" s="1242"/>
      <c r="TJL99" s="1242"/>
      <c r="TJM99" s="1242"/>
      <c r="TJN99" s="1242"/>
      <c r="TJO99" s="1242"/>
      <c r="TJP99" s="1242"/>
      <c r="TJQ99" s="1242"/>
      <c r="TJR99" s="1242"/>
      <c r="TJS99" s="1242"/>
      <c r="TJT99" s="1242"/>
      <c r="TJU99" s="1242"/>
      <c r="TJV99" s="1242"/>
      <c r="TJW99" s="1242"/>
      <c r="TJX99" s="1242"/>
      <c r="TJY99" s="1242"/>
      <c r="TJZ99" s="1242"/>
      <c r="TKA99" s="1242"/>
      <c r="TKB99" s="1242"/>
      <c r="TKC99" s="1242"/>
      <c r="TKD99" s="1242"/>
      <c r="TKE99" s="1242"/>
      <c r="TKF99" s="1242"/>
      <c r="TKG99" s="1242"/>
      <c r="TKH99" s="1242"/>
      <c r="TKI99" s="1242"/>
      <c r="TKJ99" s="1242"/>
      <c r="TKK99" s="1242"/>
      <c r="TKL99" s="1242"/>
      <c r="TKM99" s="1242"/>
      <c r="TKN99" s="1242"/>
      <c r="TKO99" s="1242"/>
      <c r="TKP99" s="1242"/>
      <c r="TKQ99" s="1242"/>
      <c r="TKR99" s="1242"/>
      <c r="TKS99" s="1242"/>
      <c r="TKT99" s="1242"/>
      <c r="TKU99" s="1242"/>
      <c r="TKV99" s="1242"/>
      <c r="TKW99" s="1242"/>
      <c r="TKX99" s="1242"/>
      <c r="TKY99" s="1242"/>
      <c r="TKZ99" s="1242"/>
      <c r="TLA99" s="1242"/>
      <c r="TLB99" s="1242"/>
      <c r="TLC99" s="1242"/>
      <c r="TLD99" s="1242"/>
      <c r="TLE99" s="1242"/>
      <c r="TLF99" s="1242"/>
      <c r="TLG99" s="1242"/>
      <c r="TLH99" s="1242"/>
      <c r="TLI99" s="1242"/>
      <c r="TLJ99" s="1242"/>
      <c r="TLK99" s="1242"/>
      <c r="TLL99" s="1242"/>
      <c r="TLM99" s="1242"/>
      <c r="TLN99" s="1242"/>
      <c r="TLO99" s="1242"/>
      <c r="TLP99" s="1242"/>
      <c r="TLQ99" s="1242"/>
      <c r="TLR99" s="1242"/>
      <c r="TLS99" s="1242"/>
      <c r="TLT99" s="1242"/>
      <c r="TLU99" s="1242"/>
      <c r="TLV99" s="1242"/>
      <c r="TLW99" s="1242"/>
      <c r="TLX99" s="1242"/>
      <c r="TLY99" s="1242"/>
      <c r="TLZ99" s="1242"/>
      <c r="TMA99" s="1242"/>
      <c r="TMB99" s="1242"/>
      <c r="TMC99" s="1242"/>
      <c r="TMD99" s="1242"/>
      <c r="TME99" s="1242"/>
      <c r="TMF99" s="1242"/>
      <c r="TMG99" s="1242"/>
      <c r="TMH99" s="1242"/>
      <c r="TMI99" s="1242"/>
      <c r="TMJ99" s="1242"/>
      <c r="TMK99" s="1242"/>
      <c r="TML99" s="1242"/>
      <c r="TMM99" s="1242"/>
      <c r="TMN99" s="1242"/>
      <c r="TMO99" s="1242"/>
      <c r="TMP99" s="1242"/>
      <c r="TMQ99" s="1242"/>
      <c r="TMR99" s="1242"/>
      <c r="TMS99" s="1242"/>
      <c r="TMT99" s="1242"/>
      <c r="TMU99" s="1242"/>
      <c r="TMV99" s="1242"/>
      <c r="TMW99" s="1242"/>
      <c r="TMX99" s="1242"/>
      <c r="TMY99" s="1242"/>
      <c r="TMZ99" s="1242"/>
      <c r="TNA99" s="1242"/>
      <c r="TNB99" s="1242"/>
      <c r="TNC99" s="1242"/>
      <c r="TND99" s="1242"/>
      <c r="TNE99" s="1242"/>
      <c r="TNF99" s="1242"/>
      <c r="TNG99" s="1242"/>
      <c r="TNH99" s="1242"/>
      <c r="TNI99" s="1242"/>
      <c r="TNJ99" s="1242"/>
      <c r="TNK99" s="1242"/>
      <c r="TNL99" s="1242"/>
      <c r="TNM99" s="1242"/>
      <c r="TNN99" s="1242"/>
      <c r="TNO99" s="1242"/>
      <c r="TNP99" s="1242"/>
      <c r="TNQ99" s="1242"/>
      <c r="TNR99" s="1242"/>
      <c r="TNS99" s="1242"/>
      <c r="TNT99" s="1242"/>
      <c r="TNU99" s="1242"/>
      <c r="TNV99" s="1242"/>
      <c r="TNW99" s="1242"/>
      <c r="TNX99" s="1242"/>
      <c r="TNY99" s="1242"/>
      <c r="TNZ99" s="1242"/>
      <c r="TOA99" s="1242"/>
      <c r="TOB99" s="1242"/>
      <c r="TOC99" s="1242"/>
      <c r="TOD99" s="1242"/>
      <c r="TOE99" s="1242"/>
      <c r="TOF99" s="1242"/>
      <c r="TOG99" s="1242"/>
      <c r="TOH99" s="1242"/>
      <c r="TOI99" s="1242"/>
      <c r="TOJ99" s="1242"/>
      <c r="TOK99" s="1242"/>
      <c r="TOL99" s="1242"/>
      <c r="TOM99" s="1242"/>
      <c r="TON99" s="1242"/>
      <c r="TOO99" s="1242"/>
      <c r="TOP99" s="1242"/>
      <c r="TOQ99" s="1242"/>
      <c r="TOR99" s="1242"/>
      <c r="TOS99" s="1242"/>
      <c r="TOT99" s="1242"/>
      <c r="TOU99" s="1242"/>
      <c r="TOV99" s="1242"/>
      <c r="TOW99" s="1242"/>
      <c r="TOX99" s="1242"/>
      <c r="TOY99" s="1242"/>
      <c r="TOZ99" s="1242"/>
      <c r="TPA99" s="1242"/>
      <c r="TPB99" s="1242"/>
      <c r="TPC99" s="1242"/>
      <c r="TPD99" s="1242"/>
      <c r="TPE99" s="1242"/>
      <c r="TPF99" s="1242"/>
      <c r="TPG99" s="1242"/>
      <c r="TPH99" s="1242"/>
      <c r="TPI99" s="1242"/>
      <c r="TPJ99" s="1242"/>
      <c r="TPK99" s="1242"/>
      <c r="TPL99" s="1242"/>
      <c r="TPM99" s="1242"/>
      <c r="TPN99" s="1242"/>
      <c r="TPO99" s="1242"/>
      <c r="TPP99" s="1242"/>
      <c r="TPQ99" s="1242"/>
      <c r="TPR99" s="1242"/>
      <c r="TPS99" s="1242"/>
      <c r="TPT99" s="1242"/>
      <c r="TPU99" s="1242"/>
      <c r="TPV99" s="1242"/>
      <c r="TPW99" s="1242"/>
      <c r="TPX99" s="1242"/>
      <c r="TPY99" s="1242"/>
      <c r="TPZ99" s="1242"/>
      <c r="TQA99" s="1242"/>
      <c r="TQB99" s="1242"/>
      <c r="TQC99" s="1242"/>
      <c r="TQD99" s="1242"/>
      <c r="TQE99" s="1242"/>
      <c r="TQF99" s="1242"/>
      <c r="TQG99" s="1242"/>
      <c r="TQH99" s="1242"/>
      <c r="TQI99" s="1242"/>
      <c r="TQJ99" s="1242"/>
      <c r="TQK99" s="1242"/>
      <c r="TQL99" s="1242"/>
      <c r="TQM99" s="1242"/>
      <c r="TQN99" s="1242"/>
      <c r="TQO99" s="1242"/>
      <c r="TQP99" s="1242"/>
      <c r="TQQ99" s="1242"/>
      <c r="TQR99" s="1242"/>
      <c r="TQS99" s="1242"/>
      <c r="TQT99" s="1242"/>
      <c r="TQU99" s="1242"/>
      <c r="TQV99" s="1242"/>
      <c r="TQW99" s="1242"/>
      <c r="TQX99" s="1242"/>
      <c r="TQY99" s="1242"/>
      <c r="TQZ99" s="1242"/>
      <c r="TRA99" s="1242"/>
      <c r="TRB99" s="1242"/>
      <c r="TRC99" s="1242"/>
      <c r="TRD99" s="1242"/>
      <c r="TRE99" s="1242"/>
      <c r="TRF99" s="1242"/>
      <c r="TRG99" s="1242"/>
      <c r="TRH99" s="1242"/>
      <c r="TRI99" s="1242"/>
      <c r="TRJ99" s="1242"/>
      <c r="TRK99" s="1242"/>
      <c r="TRL99" s="1242"/>
      <c r="TRM99" s="1242"/>
      <c r="TRN99" s="1242"/>
      <c r="TRO99" s="1242"/>
      <c r="TRP99" s="1242"/>
      <c r="TRQ99" s="1242"/>
      <c r="TRR99" s="1242"/>
      <c r="TRS99" s="1242"/>
      <c r="TRT99" s="1242"/>
      <c r="TRU99" s="1242"/>
      <c r="TRV99" s="1242"/>
      <c r="TRW99" s="1242"/>
      <c r="TRX99" s="1242"/>
      <c r="TRY99" s="1242"/>
      <c r="TRZ99" s="1242"/>
      <c r="TSA99" s="1242"/>
      <c r="TSB99" s="1242"/>
      <c r="TSC99" s="1242"/>
      <c r="TSD99" s="1242"/>
      <c r="TSE99" s="1242"/>
      <c r="TSF99" s="1242"/>
      <c r="TSG99" s="1242"/>
      <c r="TSH99" s="1242"/>
      <c r="TSI99" s="1242"/>
      <c r="TSJ99" s="1242"/>
      <c r="TSK99" s="1242"/>
      <c r="TSL99" s="1242"/>
      <c r="TSM99" s="1242"/>
      <c r="TSN99" s="1242"/>
      <c r="TSO99" s="1242"/>
      <c r="TSP99" s="1242"/>
      <c r="TSQ99" s="1242"/>
      <c r="TSR99" s="1242"/>
      <c r="TSS99" s="1242"/>
      <c r="TST99" s="1242"/>
      <c r="TSU99" s="1242"/>
      <c r="TSV99" s="1242"/>
      <c r="TSW99" s="1242"/>
      <c r="TSX99" s="1242"/>
      <c r="TSY99" s="1242"/>
      <c r="TSZ99" s="1242"/>
      <c r="TTA99" s="1242"/>
      <c r="TTB99" s="1242"/>
      <c r="TTC99" s="1242"/>
      <c r="TTD99" s="1242"/>
      <c r="TTE99" s="1242"/>
      <c r="TTF99" s="1242"/>
      <c r="TTG99" s="1242"/>
      <c r="TTH99" s="1242"/>
      <c r="TTI99" s="1242"/>
      <c r="TTJ99" s="1242"/>
      <c r="TTK99" s="1242"/>
      <c r="TTL99" s="1242"/>
      <c r="TTM99" s="1242"/>
      <c r="TTN99" s="1242"/>
      <c r="TTO99" s="1242"/>
      <c r="TTP99" s="1242"/>
      <c r="TTQ99" s="1242"/>
      <c r="TTR99" s="1242"/>
      <c r="TTS99" s="1242"/>
      <c r="TTT99" s="1242"/>
      <c r="TTU99" s="1242"/>
      <c r="TTV99" s="1242"/>
      <c r="TTW99" s="1242"/>
      <c r="TTX99" s="1242"/>
      <c r="TTY99" s="1242"/>
      <c r="TTZ99" s="1242"/>
      <c r="TUA99" s="1242"/>
      <c r="TUB99" s="1242"/>
      <c r="TUC99" s="1242"/>
      <c r="TUD99" s="1242"/>
      <c r="TUE99" s="1242"/>
      <c r="TUF99" s="1242"/>
      <c r="TUG99" s="1242"/>
      <c r="TUH99" s="1242"/>
      <c r="TUI99" s="1242"/>
      <c r="TUJ99" s="1242"/>
      <c r="TUK99" s="1242"/>
      <c r="TUL99" s="1242"/>
      <c r="TUM99" s="1242"/>
      <c r="TUN99" s="1242"/>
      <c r="TUO99" s="1242"/>
      <c r="TUP99" s="1242"/>
      <c r="TUQ99" s="1242"/>
      <c r="TUR99" s="1242"/>
      <c r="TUS99" s="1242"/>
      <c r="TUT99" s="1242"/>
      <c r="TUU99" s="1242"/>
      <c r="TUV99" s="1242"/>
      <c r="TUW99" s="1242"/>
      <c r="TUX99" s="1242"/>
      <c r="TUY99" s="1242"/>
      <c r="TUZ99" s="1242"/>
      <c r="TVA99" s="1242"/>
      <c r="TVB99" s="1242"/>
      <c r="TVC99" s="1242"/>
      <c r="TVD99" s="1242"/>
      <c r="TVE99" s="1242"/>
      <c r="TVF99" s="1242"/>
      <c r="TVG99" s="1242"/>
      <c r="TVH99" s="1242"/>
      <c r="TVI99" s="1242"/>
      <c r="TVJ99" s="1242"/>
      <c r="TVK99" s="1242"/>
      <c r="TVL99" s="1242"/>
      <c r="TVM99" s="1242"/>
      <c r="TVN99" s="1242"/>
      <c r="TVO99" s="1242"/>
      <c r="TVP99" s="1242"/>
      <c r="TVQ99" s="1242"/>
      <c r="TVR99" s="1242"/>
      <c r="TVS99" s="1242"/>
      <c r="TVT99" s="1242"/>
      <c r="TVU99" s="1242"/>
      <c r="TVV99" s="1242"/>
      <c r="TVW99" s="1242"/>
      <c r="TVX99" s="1242"/>
      <c r="TVY99" s="1242"/>
      <c r="TVZ99" s="1242"/>
      <c r="TWA99" s="1242"/>
      <c r="TWB99" s="1242"/>
      <c r="TWC99" s="1242"/>
      <c r="TWD99" s="1242"/>
      <c r="TWE99" s="1242"/>
      <c r="TWF99" s="1242"/>
      <c r="TWG99" s="1242"/>
      <c r="TWH99" s="1242"/>
      <c r="TWI99" s="1242"/>
      <c r="TWJ99" s="1242"/>
      <c r="TWK99" s="1242"/>
      <c r="TWL99" s="1242"/>
      <c r="TWM99" s="1242"/>
      <c r="TWN99" s="1242"/>
      <c r="TWO99" s="1242"/>
      <c r="TWP99" s="1242"/>
      <c r="TWQ99" s="1242"/>
      <c r="TWR99" s="1242"/>
      <c r="TWS99" s="1242"/>
      <c r="TWT99" s="1242"/>
      <c r="TWU99" s="1242"/>
      <c r="TWV99" s="1242"/>
      <c r="TWW99" s="1242"/>
      <c r="TWX99" s="1242"/>
      <c r="TWY99" s="1242"/>
      <c r="TWZ99" s="1242"/>
      <c r="TXA99" s="1242"/>
      <c r="TXB99" s="1242"/>
      <c r="TXC99" s="1242"/>
      <c r="TXD99" s="1242"/>
      <c r="TXE99" s="1242"/>
      <c r="TXF99" s="1242"/>
      <c r="TXG99" s="1242"/>
      <c r="TXH99" s="1242"/>
      <c r="TXI99" s="1242"/>
      <c r="TXJ99" s="1242"/>
      <c r="TXK99" s="1242"/>
      <c r="TXL99" s="1242"/>
      <c r="TXM99" s="1242"/>
      <c r="TXN99" s="1242"/>
      <c r="TXO99" s="1242"/>
      <c r="TXP99" s="1242"/>
      <c r="TXQ99" s="1242"/>
      <c r="TXR99" s="1242"/>
      <c r="TXS99" s="1242"/>
      <c r="TXT99" s="1242"/>
      <c r="TXU99" s="1242"/>
      <c r="TXV99" s="1242"/>
      <c r="TXW99" s="1242"/>
      <c r="TXX99" s="1242"/>
      <c r="TXY99" s="1242"/>
      <c r="TXZ99" s="1242"/>
      <c r="TYA99" s="1242"/>
      <c r="TYB99" s="1242"/>
      <c r="TYC99" s="1242"/>
      <c r="TYD99" s="1242"/>
      <c r="TYE99" s="1242"/>
      <c r="TYF99" s="1242"/>
      <c r="TYG99" s="1242"/>
      <c r="TYH99" s="1242"/>
      <c r="TYI99" s="1242"/>
      <c r="TYJ99" s="1242"/>
      <c r="TYK99" s="1242"/>
      <c r="TYL99" s="1242"/>
      <c r="TYM99" s="1242"/>
      <c r="TYN99" s="1242"/>
      <c r="TYO99" s="1242"/>
      <c r="TYP99" s="1242"/>
      <c r="TYQ99" s="1242"/>
      <c r="TYR99" s="1242"/>
      <c r="TYS99" s="1242"/>
      <c r="TYT99" s="1242"/>
      <c r="TYU99" s="1242"/>
      <c r="TYV99" s="1242"/>
      <c r="TYW99" s="1242"/>
      <c r="TYX99" s="1242"/>
      <c r="TYY99" s="1242"/>
      <c r="TYZ99" s="1242"/>
      <c r="TZA99" s="1242"/>
      <c r="TZB99" s="1242"/>
      <c r="TZC99" s="1242"/>
      <c r="TZD99" s="1242"/>
      <c r="TZE99" s="1242"/>
      <c r="TZF99" s="1242"/>
      <c r="TZG99" s="1242"/>
      <c r="TZH99" s="1242"/>
      <c r="TZI99" s="1242"/>
      <c r="TZJ99" s="1242"/>
      <c r="TZK99" s="1242"/>
      <c r="TZL99" s="1242"/>
      <c r="TZM99" s="1242"/>
      <c r="TZN99" s="1242"/>
      <c r="TZO99" s="1242"/>
      <c r="TZP99" s="1242"/>
      <c r="TZQ99" s="1242"/>
      <c r="TZR99" s="1242"/>
      <c r="TZS99" s="1242"/>
      <c r="TZT99" s="1242"/>
      <c r="TZU99" s="1242"/>
      <c r="TZV99" s="1242"/>
      <c r="TZW99" s="1242"/>
      <c r="TZX99" s="1242"/>
      <c r="TZY99" s="1242"/>
      <c r="TZZ99" s="1242"/>
      <c r="UAA99" s="1242"/>
      <c r="UAB99" s="1242"/>
      <c r="UAC99" s="1242"/>
      <c r="UAD99" s="1242"/>
      <c r="UAE99" s="1242"/>
      <c r="UAF99" s="1242"/>
      <c r="UAG99" s="1242"/>
      <c r="UAH99" s="1242"/>
      <c r="UAI99" s="1242"/>
      <c r="UAJ99" s="1242"/>
      <c r="UAK99" s="1242"/>
      <c r="UAL99" s="1242"/>
      <c r="UAM99" s="1242"/>
      <c r="UAN99" s="1242"/>
      <c r="UAO99" s="1242"/>
      <c r="UAP99" s="1242"/>
      <c r="UAQ99" s="1242"/>
      <c r="UAR99" s="1242"/>
      <c r="UAS99" s="1242"/>
      <c r="UAT99" s="1242"/>
      <c r="UAU99" s="1242"/>
      <c r="UAV99" s="1242"/>
      <c r="UAW99" s="1242"/>
      <c r="UAX99" s="1242"/>
      <c r="UAY99" s="1242"/>
      <c r="UAZ99" s="1242"/>
      <c r="UBA99" s="1242"/>
      <c r="UBB99" s="1242"/>
      <c r="UBC99" s="1242"/>
      <c r="UBD99" s="1242"/>
      <c r="UBE99" s="1242"/>
      <c r="UBF99" s="1242"/>
      <c r="UBG99" s="1242"/>
      <c r="UBH99" s="1242"/>
      <c r="UBI99" s="1242"/>
      <c r="UBJ99" s="1242"/>
      <c r="UBK99" s="1242"/>
      <c r="UBL99" s="1242"/>
      <c r="UBM99" s="1242"/>
      <c r="UBN99" s="1242"/>
      <c r="UBO99" s="1242"/>
      <c r="UBP99" s="1242"/>
      <c r="UBQ99" s="1242"/>
      <c r="UBR99" s="1242"/>
      <c r="UBS99" s="1242"/>
      <c r="UBT99" s="1242"/>
      <c r="UBU99" s="1242"/>
      <c r="UBV99" s="1242"/>
      <c r="UBW99" s="1242"/>
      <c r="UBX99" s="1242"/>
      <c r="UBY99" s="1242"/>
      <c r="UBZ99" s="1242"/>
      <c r="UCA99" s="1242"/>
      <c r="UCB99" s="1242"/>
      <c r="UCC99" s="1242"/>
      <c r="UCD99" s="1242"/>
      <c r="UCE99" s="1242"/>
      <c r="UCF99" s="1242"/>
      <c r="UCG99" s="1242"/>
      <c r="UCH99" s="1242"/>
      <c r="UCI99" s="1242"/>
      <c r="UCJ99" s="1242"/>
      <c r="UCK99" s="1242"/>
      <c r="UCL99" s="1242"/>
      <c r="UCM99" s="1242"/>
      <c r="UCN99" s="1242"/>
      <c r="UCO99" s="1242"/>
      <c r="UCP99" s="1242"/>
      <c r="UCQ99" s="1242"/>
      <c r="UCR99" s="1242"/>
      <c r="UCS99" s="1242"/>
      <c r="UCT99" s="1242"/>
      <c r="UCU99" s="1242"/>
      <c r="UCV99" s="1242"/>
      <c r="UCW99" s="1242"/>
      <c r="UCX99" s="1242"/>
      <c r="UCY99" s="1242"/>
      <c r="UCZ99" s="1242"/>
      <c r="UDA99" s="1242"/>
      <c r="UDB99" s="1242"/>
      <c r="UDC99" s="1242"/>
      <c r="UDD99" s="1242"/>
      <c r="UDE99" s="1242"/>
      <c r="UDF99" s="1242"/>
      <c r="UDG99" s="1242"/>
      <c r="UDH99" s="1242"/>
      <c r="UDI99" s="1242"/>
      <c r="UDJ99" s="1242"/>
      <c r="UDK99" s="1242"/>
      <c r="UDL99" s="1242"/>
      <c r="UDM99" s="1242"/>
      <c r="UDN99" s="1242"/>
      <c r="UDO99" s="1242"/>
      <c r="UDP99" s="1242"/>
      <c r="UDQ99" s="1242"/>
      <c r="UDR99" s="1242"/>
      <c r="UDS99" s="1242"/>
      <c r="UDT99" s="1242"/>
      <c r="UDU99" s="1242"/>
      <c r="UDV99" s="1242"/>
      <c r="UDW99" s="1242"/>
      <c r="UDX99" s="1242"/>
      <c r="UDY99" s="1242"/>
      <c r="UDZ99" s="1242"/>
      <c r="UEA99" s="1242"/>
      <c r="UEB99" s="1242"/>
      <c r="UEC99" s="1242"/>
      <c r="UED99" s="1242"/>
      <c r="UEE99" s="1242"/>
      <c r="UEF99" s="1242"/>
      <c r="UEG99" s="1242"/>
      <c r="UEH99" s="1242"/>
      <c r="UEI99" s="1242"/>
      <c r="UEJ99" s="1242"/>
      <c r="UEK99" s="1242"/>
      <c r="UEL99" s="1242"/>
      <c r="UEM99" s="1242"/>
      <c r="UEN99" s="1242"/>
      <c r="UEO99" s="1242"/>
      <c r="UEP99" s="1242"/>
      <c r="UEQ99" s="1242"/>
      <c r="UER99" s="1242"/>
      <c r="UES99" s="1242"/>
      <c r="UET99" s="1242"/>
      <c r="UEU99" s="1242"/>
      <c r="UEV99" s="1242"/>
      <c r="UEW99" s="1242"/>
      <c r="UEX99" s="1242"/>
      <c r="UEY99" s="1242"/>
      <c r="UEZ99" s="1242"/>
      <c r="UFA99" s="1242"/>
      <c r="UFB99" s="1242"/>
      <c r="UFC99" s="1242"/>
      <c r="UFD99" s="1242"/>
      <c r="UFE99" s="1242"/>
      <c r="UFF99" s="1242"/>
      <c r="UFG99" s="1242"/>
      <c r="UFH99" s="1242"/>
      <c r="UFI99" s="1242"/>
      <c r="UFJ99" s="1242"/>
      <c r="UFK99" s="1242"/>
      <c r="UFL99" s="1242"/>
      <c r="UFM99" s="1242"/>
      <c r="UFN99" s="1242"/>
      <c r="UFO99" s="1242"/>
      <c r="UFP99" s="1242"/>
      <c r="UFQ99" s="1242"/>
      <c r="UFR99" s="1242"/>
      <c r="UFS99" s="1242"/>
      <c r="UFT99" s="1242"/>
      <c r="UFU99" s="1242"/>
      <c r="UFV99" s="1242"/>
      <c r="UFW99" s="1242"/>
      <c r="UFX99" s="1242"/>
      <c r="UFY99" s="1242"/>
      <c r="UFZ99" s="1242"/>
      <c r="UGA99" s="1242"/>
      <c r="UGB99" s="1242"/>
      <c r="UGC99" s="1242"/>
      <c r="UGD99" s="1242"/>
      <c r="UGE99" s="1242"/>
      <c r="UGF99" s="1242"/>
      <c r="UGG99" s="1242"/>
      <c r="UGH99" s="1242"/>
      <c r="UGI99" s="1242"/>
      <c r="UGJ99" s="1242"/>
      <c r="UGK99" s="1242"/>
      <c r="UGL99" s="1242"/>
      <c r="UGM99" s="1242"/>
      <c r="UGN99" s="1242"/>
      <c r="UGO99" s="1242"/>
      <c r="UGP99" s="1242"/>
      <c r="UGQ99" s="1242"/>
      <c r="UGR99" s="1242"/>
      <c r="UGS99" s="1242"/>
      <c r="UGT99" s="1242"/>
      <c r="UGU99" s="1242"/>
      <c r="UGV99" s="1242"/>
      <c r="UGW99" s="1242"/>
      <c r="UGX99" s="1242"/>
      <c r="UGY99" s="1242"/>
      <c r="UGZ99" s="1242"/>
      <c r="UHA99" s="1242"/>
      <c r="UHB99" s="1242"/>
      <c r="UHC99" s="1242"/>
      <c r="UHD99" s="1242"/>
      <c r="UHE99" s="1242"/>
      <c r="UHF99" s="1242"/>
      <c r="UHG99" s="1242"/>
      <c r="UHH99" s="1242"/>
      <c r="UHI99" s="1242"/>
      <c r="UHJ99" s="1242"/>
      <c r="UHK99" s="1242"/>
      <c r="UHL99" s="1242"/>
      <c r="UHM99" s="1242"/>
      <c r="UHN99" s="1242"/>
      <c r="UHO99" s="1242"/>
      <c r="UHP99" s="1242"/>
      <c r="UHQ99" s="1242"/>
      <c r="UHR99" s="1242"/>
      <c r="UHS99" s="1242"/>
      <c r="UHT99" s="1242"/>
      <c r="UHU99" s="1242"/>
      <c r="UHV99" s="1242"/>
      <c r="UHW99" s="1242"/>
      <c r="UHX99" s="1242"/>
      <c r="UHY99" s="1242"/>
      <c r="UHZ99" s="1242"/>
      <c r="UIA99" s="1242"/>
      <c r="UIB99" s="1242"/>
      <c r="UIC99" s="1242"/>
      <c r="UID99" s="1242"/>
      <c r="UIE99" s="1242"/>
      <c r="UIF99" s="1242"/>
      <c r="UIG99" s="1242"/>
      <c r="UIH99" s="1242"/>
      <c r="UII99" s="1242"/>
      <c r="UIJ99" s="1242"/>
      <c r="UIK99" s="1242"/>
      <c r="UIL99" s="1242"/>
      <c r="UIM99" s="1242"/>
      <c r="UIN99" s="1242"/>
      <c r="UIO99" s="1242"/>
      <c r="UIP99" s="1242"/>
      <c r="UIQ99" s="1242"/>
      <c r="UIR99" s="1242"/>
      <c r="UIS99" s="1242"/>
      <c r="UIT99" s="1242"/>
      <c r="UIU99" s="1242"/>
      <c r="UIV99" s="1242"/>
      <c r="UIW99" s="1242"/>
      <c r="UIX99" s="1242"/>
      <c r="UIY99" s="1242"/>
      <c r="UIZ99" s="1242"/>
      <c r="UJA99" s="1242"/>
      <c r="UJB99" s="1242"/>
      <c r="UJC99" s="1242"/>
      <c r="UJD99" s="1242"/>
      <c r="UJE99" s="1242"/>
      <c r="UJF99" s="1242"/>
      <c r="UJG99" s="1242"/>
      <c r="UJH99" s="1242"/>
      <c r="UJI99" s="1242"/>
      <c r="UJJ99" s="1242"/>
      <c r="UJK99" s="1242"/>
      <c r="UJL99" s="1242"/>
      <c r="UJM99" s="1242"/>
      <c r="UJN99" s="1242"/>
      <c r="UJO99" s="1242"/>
      <c r="UJP99" s="1242"/>
      <c r="UJQ99" s="1242"/>
      <c r="UJR99" s="1242"/>
      <c r="UJS99" s="1242"/>
      <c r="UJT99" s="1242"/>
      <c r="UJU99" s="1242"/>
      <c r="UJV99" s="1242"/>
      <c r="UJW99" s="1242"/>
      <c r="UJX99" s="1242"/>
      <c r="UJY99" s="1242"/>
      <c r="UJZ99" s="1242"/>
      <c r="UKA99" s="1242"/>
      <c r="UKB99" s="1242"/>
      <c r="UKC99" s="1242"/>
      <c r="UKD99" s="1242"/>
      <c r="UKE99" s="1242"/>
      <c r="UKF99" s="1242"/>
      <c r="UKG99" s="1242"/>
      <c r="UKH99" s="1242"/>
      <c r="UKI99" s="1242"/>
      <c r="UKJ99" s="1242"/>
      <c r="UKK99" s="1242"/>
      <c r="UKL99" s="1242"/>
      <c r="UKM99" s="1242"/>
      <c r="UKN99" s="1242"/>
      <c r="UKO99" s="1242"/>
      <c r="UKP99" s="1242"/>
      <c r="UKQ99" s="1242"/>
      <c r="UKR99" s="1242"/>
      <c r="UKS99" s="1242"/>
      <c r="UKT99" s="1242"/>
      <c r="UKU99" s="1242"/>
      <c r="UKV99" s="1242"/>
      <c r="UKW99" s="1242"/>
      <c r="UKX99" s="1242"/>
      <c r="UKY99" s="1242"/>
      <c r="UKZ99" s="1242"/>
      <c r="ULA99" s="1242"/>
      <c r="ULB99" s="1242"/>
      <c r="ULC99" s="1242"/>
      <c r="ULD99" s="1242"/>
      <c r="ULE99" s="1242"/>
      <c r="ULF99" s="1242"/>
      <c r="ULG99" s="1242"/>
      <c r="ULH99" s="1242"/>
      <c r="ULI99" s="1242"/>
      <c r="ULJ99" s="1242"/>
      <c r="ULK99" s="1242"/>
      <c r="ULL99" s="1242"/>
      <c r="ULM99" s="1242"/>
      <c r="ULN99" s="1242"/>
      <c r="ULO99" s="1242"/>
      <c r="ULP99" s="1242"/>
      <c r="ULQ99" s="1242"/>
      <c r="ULR99" s="1242"/>
      <c r="ULS99" s="1242"/>
      <c r="ULT99" s="1242"/>
      <c r="ULU99" s="1242"/>
      <c r="ULV99" s="1242"/>
      <c r="ULW99" s="1242"/>
      <c r="ULX99" s="1242"/>
      <c r="ULY99" s="1242"/>
      <c r="ULZ99" s="1242"/>
      <c r="UMA99" s="1242"/>
      <c r="UMB99" s="1242"/>
      <c r="UMC99" s="1242"/>
      <c r="UMD99" s="1242"/>
      <c r="UME99" s="1242"/>
      <c r="UMF99" s="1242"/>
      <c r="UMG99" s="1242"/>
      <c r="UMH99" s="1242"/>
      <c r="UMI99" s="1242"/>
      <c r="UMJ99" s="1242"/>
      <c r="UMK99" s="1242"/>
      <c r="UML99" s="1242"/>
      <c r="UMM99" s="1242"/>
      <c r="UMN99" s="1242"/>
      <c r="UMO99" s="1242"/>
      <c r="UMP99" s="1242"/>
      <c r="UMQ99" s="1242"/>
      <c r="UMR99" s="1242"/>
      <c r="UMS99" s="1242"/>
      <c r="UMT99" s="1242"/>
      <c r="UMU99" s="1242"/>
      <c r="UMV99" s="1242"/>
      <c r="UMW99" s="1242"/>
      <c r="UMX99" s="1242"/>
      <c r="UMY99" s="1242"/>
      <c r="UMZ99" s="1242"/>
      <c r="UNA99" s="1242"/>
      <c r="UNB99" s="1242"/>
      <c r="UNC99" s="1242"/>
      <c r="UND99" s="1242"/>
      <c r="UNE99" s="1242"/>
      <c r="UNF99" s="1242"/>
      <c r="UNG99" s="1242"/>
      <c r="UNH99" s="1242"/>
      <c r="UNI99" s="1242"/>
      <c r="UNJ99" s="1242"/>
      <c r="UNK99" s="1242"/>
      <c r="UNL99" s="1242"/>
      <c r="UNM99" s="1242"/>
      <c r="UNN99" s="1242"/>
      <c r="UNO99" s="1242"/>
      <c r="UNP99" s="1242"/>
      <c r="UNQ99" s="1242"/>
      <c r="UNR99" s="1242"/>
      <c r="UNS99" s="1242"/>
      <c r="UNT99" s="1242"/>
      <c r="UNU99" s="1242"/>
      <c r="UNV99" s="1242"/>
      <c r="UNW99" s="1242"/>
      <c r="UNX99" s="1242"/>
      <c r="UNY99" s="1242"/>
      <c r="UNZ99" s="1242"/>
      <c r="UOA99" s="1242"/>
      <c r="UOB99" s="1242"/>
      <c r="UOC99" s="1242"/>
      <c r="UOD99" s="1242"/>
      <c r="UOE99" s="1242"/>
      <c r="UOF99" s="1242"/>
      <c r="UOG99" s="1242"/>
      <c r="UOH99" s="1242"/>
      <c r="UOI99" s="1242"/>
      <c r="UOJ99" s="1242"/>
      <c r="UOK99" s="1242"/>
      <c r="UOL99" s="1242"/>
      <c r="UOM99" s="1242"/>
      <c r="UON99" s="1242"/>
      <c r="UOO99" s="1242"/>
      <c r="UOP99" s="1242"/>
      <c r="UOQ99" s="1242"/>
      <c r="UOR99" s="1242"/>
      <c r="UOS99" s="1242"/>
      <c r="UOT99" s="1242"/>
      <c r="UOU99" s="1242"/>
      <c r="UOV99" s="1242"/>
      <c r="UOW99" s="1242"/>
      <c r="UOX99" s="1242"/>
      <c r="UOY99" s="1242"/>
      <c r="UOZ99" s="1242"/>
      <c r="UPA99" s="1242"/>
      <c r="UPB99" s="1242"/>
      <c r="UPC99" s="1242"/>
      <c r="UPD99" s="1242"/>
      <c r="UPE99" s="1242"/>
      <c r="UPF99" s="1242"/>
      <c r="UPG99" s="1242"/>
      <c r="UPH99" s="1242"/>
      <c r="UPI99" s="1242"/>
      <c r="UPJ99" s="1242"/>
      <c r="UPK99" s="1242"/>
      <c r="UPL99" s="1242"/>
      <c r="UPM99" s="1242"/>
      <c r="UPN99" s="1242"/>
      <c r="UPO99" s="1242"/>
      <c r="UPP99" s="1242"/>
      <c r="UPQ99" s="1242"/>
      <c r="UPR99" s="1242"/>
      <c r="UPS99" s="1242"/>
      <c r="UPT99" s="1242"/>
      <c r="UPU99" s="1242"/>
      <c r="UPV99" s="1242"/>
      <c r="UPW99" s="1242"/>
      <c r="UPX99" s="1242"/>
      <c r="UPY99" s="1242"/>
      <c r="UPZ99" s="1242"/>
      <c r="UQA99" s="1242"/>
      <c r="UQB99" s="1242"/>
      <c r="UQC99" s="1242"/>
      <c r="UQD99" s="1242"/>
      <c r="UQE99" s="1242"/>
      <c r="UQF99" s="1242"/>
      <c r="UQG99" s="1242"/>
      <c r="UQH99" s="1242"/>
      <c r="UQI99" s="1242"/>
      <c r="UQJ99" s="1242"/>
      <c r="UQK99" s="1242"/>
      <c r="UQL99" s="1242"/>
      <c r="UQM99" s="1242"/>
      <c r="UQN99" s="1242"/>
      <c r="UQO99" s="1242"/>
      <c r="UQP99" s="1242"/>
      <c r="UQQ99" s="1242"/>
      <c r="UQR99" s="1242"/>
      <c r="UQS99" s="1242"/>
      <c r="UQT99" s="1242"/>
      <c r="UQU99" s="1242"/>
      <c r="UQV99" s="1242"/>
      <c r="UQW99" s="1242"/>
      <c r="UQX99" s="1242"/>
      <c r="UQY99" s="1242"/>
      <c r="UQZ99" s="1242"/>
      <c r="URA99" s="1242"/>
      <c r="URB99" s="1242"/>
      <c r="URC99" s="1242"/>
      <c r="URD99" s="1242"/>
      <c r="URE99" s="1242"/>
      <c r="URF99" s="1242"/>
      <c r="URG99" s="1242"/>
      <c r="URH99" s="1242"/>
      <c r="URI99" s="1242"/>
      <c r="URJ99" s="1242"/>
      <c r="URK99" s="1242"/>
      <c r="URL99" s="1242"/>
      <c r="URM99" s="1242"/>
      <c r="URN99" s="1242"/>
      <c r="URO99" s="1242"/>
      <c r="URP99" s="1242"/>
      <c r="URQ99" s="1242"/>
      <c r="URR99" s="1242"/>
      <c r="URS99" s="1242"/>
      <c r="URT99" s="1242"/>
      <c r="URU99" s="1242"/>
      <c r="URV99" s="1242"/>
      <c r="URW99" s="1242"/>
      <c r="URX99" s="1242"/>
      <c r="URY99" s="1242"/>
      <c r="URZ99" s="1242"/>
      <c r="USA99" s="1242"/>
      <c r="USB99" s="1242"/>
      <c r="USC99" s="1242"/>
      <c r="USD99" s="1242"/>
      <c r="USE99" s="1242"/>
      <c r="USF99" s="1242"/>
      <c r="USG99" s="1242"/>
      <c r="USH99" s="1242"/>
      <c r="USI99" s="1242"/>
      <c r="USJ99" s="1242"/>
      <c r="USK99" s="1242"/>
      <c r="USL99" s="1242"/>
      <c r="USM99" s="1242"/>
      <c r="USN99" s="1242"/>
      <c r="USO99" s="1242"/>
      <c r="USP99" s="1242"/>
      <c r="USQ99" s="1242"/>
      <c r="USR99" s="1242"/>
      <c r="USS99" s="1242"/>
      <c r="UST99" s="1242"/>
      <c r="USU99" s="1242"/>
      <c r="USV99" s="1242"/>
      <c r="USW99" s="1242"/>
      <c r="USX99" s="1242"/>
      <c r="USY99" s="1242"/>
      <c r="USZ99" s="1242"/>
      <c r="UTA99" s="1242"/>
      <c r="UTB99" s="1242"/>
      <c r="UTC99" s="1242"/>
      <c r="UTD99" s="1242"/>
      <c r="UTE99" s="1242"/>
      <c r="UTF99" s="1242"/>
      <c r="UTG99" s="1242"/>
      <c r="UTH99" s="1242"/>
      <c r="UTI99" s="1242"/>
      <c r="UTJ99" s="1242"/>
      <c r="UTK99" s="1242"/>
      <c r="UTL99" s="1242"/>
      <c r="UTM99" s="1242"/>
      <c r="UTN99" s="1242"/>
      <c r="UTO99" s="1242"/>
      <c r="UTP99" s="1242"/>
      <c r="UTQ99" s="1242"/>
      <c r="UTR99" s="1242"/>
      <c r="UTS99" s="1242"/>
      <c r="UTT99" s="1242"/>
      <c r="UTU99" s="1242"/>
      <c r="UTV99" s="1242"/>
      <c r="UTW99" s="1242"/>
      <c r="UTX99" s="1242"/>
      <c r="UTY99" s="1242"/>
      <c r="UTZ99" s="1242"/>
      <c r="UUA99" s="1242"/>
      <c r="UUB99" s="1242"/>
      <c r="UUC99" s="1242"/>
      <c r="UUD99" s="1242"/>
      <c r="UUE99" s="1242"/>
      <c r="UUF99" s="1242"/>
      <c r="UUG99" s="1242"/>
      <c r="UUH99" s="1242"/>
      <c r="UUI99" s="1242"/>
      <c r="UUJ99" s="1242"/>
      <c r="UUK99" s="1242"/>
      <c r="UUL99" s="1242"/>
      <c r="UUM99" s="1242"/>
      <c r="UUN99" s="1242"/>
      <c r="UUO99" s="1242"/>
      <c r="UUP99" s="1242"/>
      <c r="UUQ99" s="1242"/>
      <c r="UUR99" s="1242"/>
      <c r="UUS99" s="1242"/>
      <c r="UUT99" s="1242"/>
      <c r="UUU99" s="1242"/>
      <c r="UUV99" s="1242"/>
      <c r="UUW99" s="1242"/>
      <c r="UUX99" s="1242"/>
      <c r="UUY99" s="1242"/>
      <c r="UUZ99" s="1242"/>
      <c r="UVA99" s="1242"/>
      <c r="UVB99" s="1242"/>
      <c r="UVC99" s="1242"/>
      <c r="UVD99" s="1242"/>
      <c r="UVE99" s="1242"/>
      <c r="UVF99" s="1242"/>
      <c r="UVG99" s="1242"/>
      <c r="UVH99" s="1242"/>
      <c r="UVI99" s="1242"/>
      <c r="UVJ99" s="1242"/>
      <c r="UVK99" s="1242"/>
      <c r="UVL99" s="1242"/>
      <c r="UVM99" s="1242"/>
      <c r="UVN99" s="1242"/>
      <c r="UVO99" s="1242"/>
      <c r="UVP99" s="1242"/>
      <c r="UVQ99" s="1242"/>
      <c r="UVR99" s="1242"/>
      <c r="UVS99" s="1242"/>
      <c r="UVT99" s="1242"/>
      <c r="UVU99" s="1242"/>
      <c r="UVV99" s="1242"/>
      <c r="UVW99" s="1242"/>
      <c r="UVX99" s="1242"/>
      <c r="UVY99" s="1242"/>
      <c r="UVZ99" s="1242"/>
      <c r="UWA99" s="1242"/>
      <c r="UWB99" s="1242"/>
      <c r="UWC99" s="1242"/>
      <c r="UWD99" s="1242"/>
      <c r="UWE99" s="1242"/>
      <c r="UWF99" s="1242"/>
      <c r="UWG99" s="1242"/>
      <c r="UWH99" s="1242"/>
      <c r="UWI99" s="1242"/>
      <c r="UWJ99" s="1242"/>
      <c r="UWK99" s="1242"/>
      <c r="UWL99" s="1242"/>
      <c r="UWM99" s="1242"/>
      <c r="UWN99" s="1242"/>
      <c r="UWO99" s="1242"/>
      <c r="UWP99" s="1242"/>
      <c r="UWQ99" s="1242"/>
      <c r="UWR99" s="1242"/>
      <c r="UWS99" s="1242"/>
      <c r="UWT99" s="1242"/>
      <c r="UWU99" s="1242"/>
      <c r="UWV99" s="1242"/>
      <c r="UWW99" s="1242"/>
      <c r="UWX99" s="1242"/>
      <c r="UWY99" s="1242"/>
      <c r="UWZ99" s="1242"/>
      <c r="UXA99" s="1242"/>
      <c r="UXB99" s="1242"/>
      <c r="UXC99" s="1242"/>
      <c r="UXD99" s="1242"/>
      <c r="UXE99" s="1242"/>
      <c r="UXF99" s="1242"/>
      <c r="UXG99" s="1242"/>
      <c r="UXH99" s="1242"/>
      <c r="UXI99" s="1242"/>
      <c r="UXJ99" s="1242"/>
      <c r="UXK99" s="1242"/>
      <c r="UXL99" s="1242"/>
      <c r="UXM99" s="1242"/>
      <c r="UXN99" s="1242"/>
      <c r="UXO99" s="1242"/>
      <c r="UXP99" s="1242"/>
      <c r="UXQ99" s="1242"/>
      <c r="UXR99" s="1242"/>
      <c r="UXS99" s="1242"/>
      <c r="UXT99" s="1242"/>
      <c r="UXU99" s="1242"/>
      <c r="UXV99" s="1242"/>
      <c r="UXW99" s="1242"/>
      <c r="UXX99" s="1242"/>
      <c r="UXY99" s="1242"/>
      <c r="UXZ99" s="1242"/>
      <c r="UYA99" s="1242"/>
      <c r="UYB99" s="1242"/>
      <c r="UYC99" s="1242"/>
      <c r="UYD99" s="1242"/>
      <c r="UYE99" s="1242"/>
      <c r="UYF99" s="1242"/>
      <c r="UYG99" s="1242"/>
      <c r="UYH99" s="1242"/>
      <c r="UYI99" s="1242"/>
      <c r="UYJ99" s="1242"/>
      <c r="UYK99" s="1242"/>
      <c r="UYL99" s="1242"/>
      <c r="UYM99" s="1242"/>
      <c r="UYN99" s="1242"/>
      <c r="UYO99" s="1242"/>
      <c r="UYP99" s="1242"/>
      <c r="UYQ99" s="1242"/>
      <c r="UYR99" s="1242"/>
      <c r="UYS99" s="1242"/>
      <c r="UYT99" s="1242"/>
      <c r="UYU99" s="1242"/>
      <c r="UYV99" s="1242"/>
      <c r="UYW99" s="1242"/>
      <c r="UYX99" s="1242"/>
      <c r="UYY99" s="1242"/>
      <c r="UYZ99" s="1242"/>
      <c r="UZA99" s="1242"/>
      <c r="UZB99" s="1242"/>
      <c r="UZC99" s="1242"/>
      <c r="UZD99" s="1242"/>
      <c r="UZE99" s="1242"/>
      <c r="UZF99" s="1242"/>
      <c r="UZG99" s="1242"/>
      <c r="UZH99" s="1242"/>
      <c r="UZI99" s="1242"/>
      <c r="UZJ99" s="1242"/>
      <c r="UZK99" s="1242"/>
      <c r="UZL99" s="1242"/>
      <c r="UZM99" s="1242"/>
      <c r="UZN99" s="1242"/>
      <c r="UZO99" s="1242"/>
      <c r="UZP99" s="1242"/>
      <c r="UZQ99" s="1242"/>
      <c r="UZR99" s="1242"/>
      <c r="UZS99" s="1242"/>
      <c r="UZT99" s="1242"/>
      <c r="UZU99" s="1242"/>
      <c r="UZV99" s="1242"/>
      <c r="UZW99" s="1242"/>
      <c r="UZX99" s="1242"/>
      <c r="UZY99" s="1242"/>
      <c r="UZZ99" s="1242"/>
      <c r="VAA99" s="1242"/>
      <c r="VAB99" s="1242"/>
      <c r="VAC99" s="1242"/>
      <c r="VAD99" s="1242"/>
      <c r="VAE99" s="1242"/>
      <c r="VAF99" s="1242"/>
      <c r="VAG99" s="1242"/>
      <c r="VAH99" s="1242"/>
      <c r="VAI99" s="1242"/>
      <c r="VAJ99" s="1242"/>
      <c r="VAK99" s="1242"/>
      <c r="VAL99" s="1242"/>
      <c r="VAM99" s="1242"/>
      <c r="VAN99" s="1242"/>
      <c r="VAO99" s="1242"/>
      <c r="VAP99" s="1242"/>
      <c r="VAQ99" s="1242"/>
      <c r="VAR99" s="1242"/>
      <c r="VAS99" s="1242"/>
      <c r="VAT99" s="1242"/>
      <c r="VAU99" s="1242"/>
      <c r="VAV99" s="1242"/>
      <c r="VAW99" s="1242"/>
      <c r="VAX99" s="1242"/>
      <c r="VAY99" s="1242"/>
      <c r="VAZ99" s="1242"/>
      <c r="VBA99" s="1242"/>
      <c r="VBB99" s="1242"/>
      <c r="VBC99" s="1242"/>
      <c r="VBD99" s="1242"/>
      <c r="VBE99" s="1242"/>
      <c r="VBF99" s="1242"/>
      <c r="VBG99" s="1242"/>
      <c r="VBH99" s="1242"/>
      <c r="VBI99" s="1242"/>
      <c r="VBJ99" s="1242"/>
      <c r="VBK99" s="1242"/>
      <c r="VBL99" s="1242"/>
      <c r="VBM99" s="1242"/>
      <c r="VBN99" s="1242"/>
      <c r="VBO99" s="1242"/>
      <c r="VBP99" s="1242"/>
      <c r="VBQ99" s="1242"/>
      <c r="VBR99" s="1242"/>
      <c r="VBS99" s="1242"/>
      <c r="VBT99" s="1242"/>
      <c r="VBU99" s="1242"/>
      <c r="VBV99" s="1242"/>
      <c r="VBW99" s="1242"/>
      <c r="VBX99" s="1242"/>
      <c r="VBY99" s="1242"/>
      <c r="VBZ99" s="1242"/>
      <c r="VCA99" s="1242"/>
      <c r="VCB99" s="1242"/>
      <c r="VCC99" s="1242"/>
      <c r="VCD99" s="1242"/>
      <c r="VCE99" s="1242"/>
      <c r="VCF99" s="1242"/>
      <c r="VCG99" s="1242"/>
      <c r="VCH99" s="1242"/>
      <c r="VCI99" s="1242"/>
      <c r="VCJ99" s="1242"/>
      <c r="VCK99" s="1242"/>
      <c r="VCL99" s="1242"/>
      <c r="VCM99" s="1242"/>
      <c r="VCN99" s="1242"/>
      <c r="VCO99" s="1242"/>
      <c r="VCP99" s="1242"/>
      <c r="VCQ99" s="1242"/>
      <c r="VCR99" s="1242"/>
      <c r="VCS99" s="1242"/>
      <c r="VCT99" s="1242"/>
      <c r="VCU99" s="1242"/>
      <c r="VCV99" s="1242"/>
      <c r="VCW99" s="1242"/>
      <c r="VCX99" s="1242"/>
      <c r="VCY99" s="1242"/>
      <c r="VCZ99" s="1242"/>
      <c r="VDA99" s="1242"/>
      <c r="VDB99" s="1242"/>
      <c r="VDC99" s="1242"/>
      <c r="VDD99" s="1242"/>
      <c r="VDE99" s="1242"/>
      <c r="VDF99" s="1242"/>
      <c r="VDG99" s="1242"/>
      <c r="VDH99" s="1242"/>
      <c r="VDI99" s="1242"/>
      <c r="VDJ99" s="1242"/>
      <c r="VDK99" s="1242"/>
      <c r="VDL99" s="1242"/>
      <c r="VDM99" s="1242"/>
      <c r="VDN99" s="1242"/>
      <c r="VDO99" s="1242"/>
      <c r="VDP99" s="1242"/>
      <c r="VDQ99" s="1242"/>
      <c r="VDR99" s="1242"/>
      <c r="VDS99" s="1242"/>
      <c r="VDT99" s="1242"/>
      <c r="VDU99" s="1242"/>
      <c r="VDV99" s="1242"/>
      <c r="VDW99" s="1242"/>
      <c r="VDX99" s="1242"/>
      <c r="VDY99" s="1242"/>
      <c r="VDZ99" s="1242"/>
      <c r="VEA99" s="1242"/>
      <c r="VEB99" s="1242"/>
      <c r="VEC99" s="1242"/>
      <c r="VED99" s="1242"/>
      <c r="VEE99" s="1242"/>
      <c r="VEF99" s="1242"/>
      <c r="VEG99" s="1242"/>
      <c r="VEH99" s="1242"/>
      <c r="VEI99" s="1242"/>
      <c r="VEJ99" s="1242"/>
      <c r="VEK99" s="1242"/>
      <c r="VEL99" s="1242"/>
      <c r="VEM99" s="1242"/>
      <c r="VEN99" s="1242"/>
      <c r="VEO99" s="1242"/>
      <c r="VEP99" s="1242"/>
      <c r="VEQ99" s="1242"/>
      <c r="VER99" s="1242"/>
      <c r="VES99" s="1242"/>
      <c r="VET99" s="1242"/>
      <c r="VEU99" s="1242"/>
      <c r="VEV99" s="1242"/>
      <c r="VEW99" s="1242"/>
      <c r="VEX99" s="1242"/>
      <c r="VEY99" s="1242"/>
      <c r="VEZ99" s="1242"/>
      <c r="VFA99" s="1242"/>
      <c r="VFB99" s="1242"/>
      <c r="VFC99" s="1242"/>
      <c r="VFD99" s="1242"/>
      <c r="VFE99" s="1242"/>
      <c r="VFF99" s="1242"/>
      <c r="VFG99" s="1242"/>
      <c r="VFH99" s="1242"/>
      <c r="VFI99" s="1242"/>
      <c r="VFJ99" s="1242"/>
      <c r="VFK99" s="1242"/>
      <c r="VFL99" s="1242"/>
      <c r="VFM99" s="1242"/>
      <c r="VFN99" s="1242"/>
      <c r="VFO99" s="1242"/>
      <c r="VFP99" s="1242"/>
      <c r="VFQ99" s="1242"/>
      <c r="VFR99" s="1242"/>
      <c r="VFS99" s="1242"/>
      <c r="VFT99" s="1242"/>
      <c r="VFU99" s="1242"/>
      <c r="VFV99" s="1242"/>
      <c r="VFW99" s="1242"/>
      <c r="VFX99" s="1242"/>
      <c r="VFY99" s="1242"/>
      <c r="VFZ99" s="1242"/>
      <c r="VGA99" s="1242"/>
      <c r="VGB99" s="1242"/>
      <c r="VGC99" s="1242"/>
      <c r="VGD99" s="1242"/>
      <c r="VGE99" s="1242"/>
      <c r="VGF99" s="1242"/>
      <c r="VGG99" s="1242"/>
      <c r="VGH99" s="1242"/>
      <c r="VGI99" s="1242"/>
      <c r="VGJ99" s="1242"/>
      <c r="VGK99" s="1242"/>
      <c r="VGL99" s="1242"/>
      <c r="VGM99" s="1242"/>
      <c r="VGN99" s="1242"/>
      <c r="VGO99" s="1242"/>
      <c r="VGP99" s="1242"/>
      <c r="VGQ99" s="1242"/>
      <c r="VGR99" s="1242"/>
      <c r="VGS99" s="1242"/>
      <c r="VGT99" s="1242"/>
      <c r="VGU99" s="1242"/>
      <c r="VGV99" s="1242"/>
      <c r="VGW99" s="1242"/>
      <c r="VGX99" s="1242"/>
      <c r="VGY99" s="1242"/>
      <c r="VGZ99" s="1242"/>
      <c r="VHA99" s="1242"/>
      <c r="VHB99" s="1242"/>
      <c r="VHC99" s="1242"/>
      <c r="VHD99" s="1242"/>
      <c r="VHE99" s="1242"/>
      <c r="VHF99" s="1242"/>
      <c r="VHG99" s="1242"/>
      <c r="VHH99" s="1242"/>
      <c r="VHI99" s="1242"/>
      <c r="VHJ99" s="1242"/>
      <c r="VHK99" s="1242"/>
      <c r="VHL99" s="1242"/>
      <c r="VHM99" s="1242"/>
      <c r="VHN99" s="1242"/>
      <c r="VHO99" s="1242"/>
      <c r="VHP99" s="1242"/>
      <c r="VHQ99" s="1242"/>
      <c r="VHR99" s="1242"/>
      <c r="VHS99" s="1242"/>
      <c r="VHT99" s="1242"/>
      <c r="VHU99" s="1242"/>
      <c r="VHV99" s="1242"/>
      <c r="VHW99" s="1242"/>
      <c r="VHX99" s="1242"/>
      <c r="VHY99" s="1242"/>
      <c r="VHZ99" s="1242"/>
      <c r="VIA99" s="1242"/>
      <c r="VIB99" s="1242"/>
      <c r="VIC99" s="1242"/>
      <c r="VID99" s="1242"/>
      <c r="VIE99" s="1242"/>
      <c r="VIF99" s="1242"/>
      <c r="VIG99" s="1242"/>
      <c r="VIH99" s="1242"/>
      <c r="VII99" s="1242"/>
      <c r="VIJ99" s="1242"/>
      <c r="VIK99" s="1242"/>
      <c r="VIL99" s="1242"/>
      <c r="VIM99" s="1242"/>
      <c r="VIN99" s="1242"/>
      <c r="VIO99" s="1242"/>
      <c r="VIP99" s="1242"/>
      <c r="VIQ99" s="1242"/>
      <c r="VIR99" s="1242"/>
      <c r="VIS99" s="1242"/>
      <c r="VIT99" s="1242"/>
      <c r="VIU99" s="1242"/>
      <c r="VIV99" s="1242"/>
      <c r="VIW99" s="1242"/>
      <c r="VIX99" s="1242"/>
      <c r="VIY99" s="1242"/>
      <c r="VIZ99" s="1242"/>
      <c r="VJA99" s="1242"/>
      <c r="VJB99" s="1242"/>
      <c r="VJC99" s="1242"/>
      <c r="VJD99" s="1242"/>
      <c r="VJE99" s="1242"/>
      <c r="VJF99" s="1242"/>
      <c r="VJG99" s="1242"/>
      <c r="VJH99" s="1242"/>
      <c r="VJI99" s="1242"/>
      <c r="VJJ99" s="1242"/>
      <c r="VJK99" s="1242"/>
      <c r="VJL99" s="1242"/>
      <c r="VJM99" s="1242"/>
      <c r="VJN99" s="1242"/>
      <c r="VJO99" s="1242"/>
      <c r="VJP99" s="1242"/>
      <c r="VJQ99" s="1242"/>
      <c r="VJR99" s="1242"/>
      <c r="VJS99" s="1242"/>
      <c r="VJT99" s="1242"/>
      <c r="VJU99" s="1242"/>
      <c r="VJV99" s="1242"/>
      <c r="VJW99" s="1242"/>
      <c r="VJX99" s="1242"/>
      <c r="VJY99" s="1242"/>
      <c r="VJZ99" s="1242"/>
      <c r="VKA99" s="1242"/>
      <c r="VKB99" s="1242"/>
      <c r="VKC99" s="1242"/>
      <c r="VKD99" s="1242"/>
      <c r="VKE99" s="1242"/>
      <c r="VKF99" s="1242"/>
      <c r="VKG99" s="1242"/>
      <c r="VKH99" s="1242"/>
      <c r="VKI99" s="1242"/>
      <c r="VKJ99" s="1242"/>
      <c r="VKK99" s="1242"/>
      <c r="VKL99" s="1242"/>
      <c r="VKM99" s="1242"/>
      <c r="VKN99" s="1242"/>
      <c r="VKO99" s="1242"/>
      <c r="VKP99" s="1242"/>
      <c r="VKQ99" s="1242"/>
      <c r="VKR99" s="1242"/>
      <c r="VKS99" s="1242"/>
      <c r="VKT99" s="1242"/>
      <c r="VKU99" s="1242"/>
      <c r="VKV99" s="1242"/>
      <c r="VKW99" s="1242"/>
      <c r="VKX99" s="1242"/>
      <c r="VKY99" s="1242"/>
      <c r="VKZ99" s="1242"/>
      <c r="VLA99" s="1242"/>
      <c r="VLB99" s="1242"/>
      <c r="VLC99" s="1242"/>
      <c r="VLD99" s="1242"/>
      <c r="VLE99" s="1242"/>
      <c r="VLF99" s="1242"/>
      <c r="VLG99" s="1242"/>
      <c r="VLH99" s="1242"/>
      <c r="VLI99" s="1242"/>
      <c r="VLJ99" s="1242"/>
      <c r="VLK99" s="1242"/>
      <c r="VLL99" s="1242"/>
      <c r="VLM99" s="1242"/>
      <c r="VLN99" s="1242"/>
      <c r="VLO99" s="1242"/>
      <c r="VLP99" s="1242"/>
      <c r="VLQ99" s="1242"/>
      <c r="VLR99" s="1242"/>
      <c r="VLS99" s="1242"/>
      <c r="VLT99" s="1242"/>
      <c r="VLU99" s="1242"/>
      <c r="VLV99" s="1242"/>
      <c r="VLW99" s="1242"/>
      <c r="VLX99" s="1242"/>
      <c r="VLY99" s="1242"/>
      <c r="VLZ99" s="1242"/>
      <c r="VMA99" s="1242"/>
      <c r="VMB99" s="1242"/>
      <c r="VMC99" s="1242"/>
      <c r="VMD99" s="1242"/>
      <c r="VME99" s="1242"/>
      <c r="VMF99" s="1242"/>
      <c r="VMG99" s="1242"/>
      <c r="VMH99" s="1242"/>
      <c r="VMI99" s="1242"/>
      <c r="VMJ99" s="1242"/>
      <c r="VMK99" s="1242"/>
      <c r="VML99" s="1242"/>
      <c r="VMM99" s="1242"/>
      <c r="VMN99" s="1242"/>
      <c r="VMO99" s="1242"/>
      <c r="VMP99" s="1242"/>
      <c r="VMQ99" s="1242"/>
      <c r="VMR99" s="1242"/>
      <c r="VMS99" s="1242"/>
      <c r="VMT99" s="1242"/>
      <c r="VMU99" s="1242"/>
      <c r="VMV99" s="1242"/>
      <c r="VMW99" s="1242"/>
      <c r="VMX99" s="1242"/>
      <c r="VMY99" s="1242"/>
      <c r="VMZ99" s="1242"/>
      <c r="VNA99" s="1242"/>
      <c r="VNB99" s="1242"/>
      <c r="VNC99" s="1242"/>
      <c r="VND99" s="1242"/>
      <c r="VNE99" s="1242"/>
      <c r="VNF99" s="1242"/>
      <c r="VNG99" s="1242"/>
      <c r="VNH99" s="1242"/>
      <c r="VNI99" s="1242"/>
      <c r="VNJ99" s="1242"/>
      <c r="VNK99" s="1242"/>
      <c r="VNL99" s="1242"/>
      <c r="VNM99" s="1242"/>
      <c r="VNN99" s="1242"/>
      <c r="VNO99" s="1242"/>
      <c r="VNP99" s="1242"/>
      <c r="VNQ99" s="1242"/>
      <c r="VNR99" s="1242"/>
      <c r="VNS99" s="1242"/>
      <c r="VNT99" s="1242"/>
      <c r="VNU99" s="1242"/>
      <c r="VNV99" s="1242"/>
      <c r="VNW99" s="1242"/>
      <c r="VNX99" s="1242"/>
      <c r="VNY99" s="1242"/>
      <c r="VNZ99" s="1242"/>
      <c r="VOA99" s="1242"/>
      <c r="VOB99" s="1242"/>
      <c r="VOC99" s="1242"/>
      <c r="VOD99" s="1242"/>
      <c r="VOE99" s="1242"/>
      <c r="VOF99" s="1242"/>
      <c r="VOG99" s="1242"/>
      <c r="VOH99" s="1242"/>
      <c r="VOI99" s="1242"/>
      <c r="VOJ99" s="1242"/>
      <c r="VOK99" s="1242"/>
      <c r="VOL99" s="1242"/>
      <c r="VOM99" s="1242"/>
      <c r="VON99" s="1242"/>
      <c r="VOO99" s="1242"/>
      <c r="VOP99" s="1242"/>
      <c r="VOQ99" s="1242"/>
      <c r="VOR99" s="1242"/>
      <c r="VOS99" s="1242"/>
      <c r="VOT99" s="1242"/>
      <c r="VOU99" s="1242"/>
      <c r="VOV99" s="1242"/>
      <c r="VOW99" s="1242"/>
      <c r="VOX99" s="1242"/>
      <c r="VOY99" s="1242"/>
      <c r="VOZ99" s="1242"/>
      <c r="VPA99" s="1242"/>
      <c r="VPB99" s="1242"/>
      <c r="VPC99" s="1242"/>
      <c r="VPD99" s="1242"/>
      <c r="VPE99" s="1242"/>
      <c r="VPF99" s="1242"/>
      <c r="VPG99" s="1242"/>
      <c r="VPH99" s="1242"/>
      <c r="VPI99" s="1242"/>
      <c r="VPJ99" s="1242"/>
      <c r="VPK99" s="1242"/>
      <c r="VPL99" s="1242"/>
      <c r="VPM99" s="1242"/>
      <c r="VPN99" s="1242"/>
      <c r="VPO99" s="1242"/>
      <c r="VPP99" s="1242"/>
      <c r="VPQ99" s="1242"/>
      <c r="VPR99" s="1242"/>
      <c r="VPS99" s="1242"/>
      <c r="VPT99" s="1242"/>
      <c r="VPU99" s="1242"/>
      <c r="VPV99" s="1242"/>
      <c r="VPW99" s="1242"/>
      <c r="VPX99" s="1242"/>
      <c r="VPY99" s="1242"/>
      <c r="VPZ99" s="1242"/>
      <c r="VQA99" s="1242"/>
      <c r="VQB99" s="1242"/>
      <c r="VQC99" s="1242"/>
      <c r="VQD99" s="1242"/>
      <c r="VQE99" s="1242"/>
      <c r="VQF99" s="1242"/>
      <c r="VQG99" s="1242"/>
      <c r="VQH99" s="1242"/>
      <c r="VQI99" s="1242"/>
      <c r="VQJ99" s="1242"/>
      <c r="VQK99" s="1242"/>
      <c r="VQL99" s="1242"/>
      <c r="VQM99" s="1242"/>
      <c r="VQN99" s="1242"/>
      <c r="VQO99" s="1242"/>
      <c r="VQP99" s="1242"/>
      <c r="VQQ99" s="1242"/>
      <c r="VQR99" s="1242"/>
      <c r="VQS99" s="1242"/>
      <c r="VQT99" s="1242"/>
      <c r="VQU99" s="1242"/>
      <c r="VQV99" s="1242"/>
      <c r="VQW99" s="1242"/>
      <c r="VQX99" s="1242"/>
      <c r="VQY99" s="1242"/>
      <c r="VQZ99" s="1242"/>
      <c r="VRA99" s="1242"/>
      <c r="VRB99" s="1242"/>
      <c r="VRC99" s="1242"/>
      <c r="VRD99" s="1242"/>
      <c r="VRE99" s="1242"/>
      <c r="VRF99" s="1242"/>
      <c r="VRG99" s="1242"/>
      <c r="VRH99" s="1242"/>
      <c r="VRI99" s="1242"/>
      <c r="VRJ99" s="1242"/>
      <c r="VRK99" s="1242"/>
      <c r="VRL99" s="1242"/>
      <c r="VRM99" s="1242"/>
      <c r="VRN99" s="1242"/>
      <c r="VRO99" s="1242"/>
      <c r="VRP99" s="1242"/>
      <c r="VRQ99" s="1242"/>
      <c r="VRR99" s="1242"/>
      <c r="VRS99" s="1242"/>
      <c r="VRT99" s="1242"/>
      <c r="VRU99" s="1242"/>
      <c r="VRV99" s="1242"/>
      <c r="VRW99" s="1242"/>
      <c r="VRX99" s="1242"/>
      <c r="VRY99" s="1242"/>
      <c r="VRZ99" s="1242"/>
      <c r="VSA99" s="1242"/>
      <c r="VSB99" s="1242"/>
      <c r="VSC99" s="1242"/>
      <c r="VSD99" s="1242"/>
      <c r="VSE99" s="1242"/>
      <c r="VSF99" s="1242"/>
      <c r="VSG99" s="1242"/>
      <c r="VSH99" s="1242"/>
      <c r="VSI99" s="1242"/>
      <c r="VSJ99" s="1242"/>
      <c r="VSK99" s="1242"/>
      <c r="VSL99" s="1242"/>
      <c r="VSM99" s="1242"/>
      <c r="VSN99" s="1242"/>
      <c r="VSO99" s="1242"/>
      <c r="VSP99" s="1242"/>
      <c r="VSQ99" s="1242"/>
      <c r="VSR99" s="1242"/>
      <c r="VSS99" s="1242"/>
      <c r="VST99" s="1242"/>
      <c r="VSU99" s="1242"/>
      <c r="VSV99" s="1242"/>
      <c r="VSW99" s="1242"/>
      <c r="VSX99" s="1242"/>
      <c r="VSY99" s="1242"/>
      <c r="VSZ99" s="1242"/>
      <c r="VTA99" s="1242"/>
      <c r="VTB99" s="1242"/>
      <c r="VTC99" s="1242"/>
      <c r="VTD99" s="1242"/>
      <c r="VTE99" s="1242"/>
      <c r="VTF99" s="1242"/>
      <c r="VTG99" s="1242"/>
      <c r="VTH99" s="1242"/>
      <c r="VTI99" s="1242"/>
      <c r="VTJ99" s="1242"/>
      <c r="VTK99" s="1242"/>
      <c r="VTL99" s="1242"/>
      <c r="VTM99" s="1242"/>
      <c r="VTN99" s="1242"/>
      <c r="VTO99" s="1242"/>
      <c r="VTP99" s="1242"/>
      <c r="VTQ99" s="1242"/>
      <c r="VTR99" s="1242"/>
      <c r="VTS99" s="1242"/>
      <c r="VTT99" s="1242"/>
      <c r="VTU99" s="1242"/>
      <c r="VTV99" s="1242"/>
      <c r="VTW99" s="1242"/>
      <c r="VTX99" s="1242"/>
      <c r="VTY99" s="1242"/>
      <c r="VTZ99" s="1242"/>
      <c r="VUA99" s="1242"/>
      <c r="VUB99" s="1242"/>
      <c r="VUC99" s="1242"/>
      <c r="VUD99" s="1242"/>
      <c r="VUE99" s="1242"/>
      <c r="VUF99" s="1242"/>
      <c r="VUG99" s="1242"/>
      <c r="VUH99" s="1242"/>
      <c r="VUI99" s="1242"/>
      <c r="VUJ99" s="1242"/>
      <c r="VUK99" s="1242"/>
      <c r="VUL99" s="1242"/>
      <c r="VUM99" s="1242"/>
      <c r="VUN99" s="1242"/>
      <c r="VUO99" s="1242"/>
      <c r="VUP99" s="1242"/>
      <c r="VUQ99" s="1242"/>
      <c r="VUR99" s="1242"/>
      <c r="VUS99" s="1242"/>
      <c r="VUT99" s="1242"/>
      <c r="VUU99" s="1242"/>
      <c r="VUV99" s="1242"/>
      <c r="VUW99" s="1242"/>
      <c r="VUX99" s="1242"/>
      <c r="VUY99" s="1242"/>
      <c r="VUZ99" s="1242"/>
      <c r="VVA99" s="1242"/>
      <c r="VVB99" s="1242"/>
      <c r="VVC99" s="1242"/>
      <c r="VVD99" s="1242"/>
      <c r="VVE99" s="1242"/>
      <c r="VVF99" s="1242"/>
      <c r="VVG99" s="1242"/>
      <c r="VVH99" s="1242"/>
      <c r="VVI99" s="1242"/>
      <c r="VVJ99" s="1242"/>
      <c r="VVK99" s="1242"/>
      <c r="VVL99" s="1242"/>
      <c r="VVM99" s="1242"/>
      <c r="VVN99" s="1242"/>
      <c r="VVO99" s="1242"/>
      <c r="VVP99" s="1242"/>
      <c r="VVQ99" s="1242"/>
      <c r="VVR99" s="1242"/>
      <c r="VVS99" s="1242"/>
      <c r="VVT99" s="1242"/>
      <c r="VVU99" s="1242"/>
      <c r="VVV99" s="1242"/>
      <c r="VVW99" s="1242"/>
      <c r="VVX99" s="1242"/>
      <c r="VVY99" s="1242"/>
      <c r="VVZ99" s="1242"/>
      <c r="VWA99" s="1242"/>
      <c r="VWB99" s="1242"/>
      <c r="VWC99" s="1242"/>
      <c r="VWD99" s="1242"/>
      <c r="VWE99" s="1242"/>
      <c r="VWF99" s="1242"/>
      <c r="VWG99" s="1242"/>
      <c r="VWH99" s="1242"/>
      <c r="VWI99" s="1242"/>
      <c r="VWJ99" s="1242"/>
      <c r="VWK99" s="1242"/>
      <c r="VWL99" s="1242"/>
      <c r="VWM99" s="1242"/>
      <c r="VWN99" s="1242"/>
      <c r="VWO99" s="1242"/>
      <c r="VWP99" s="1242"/>
      <c r="VWQ99" s="1242"/>
      <c r="VWR99" s="1242"/>
      <c r="VWS99" s="1242"/>
      <c r="VWT99" s="1242"/>
      <c r="VWU99" s="1242"/>
      <c r="VWV99" s="1242"/>
      <c r="VWW99" s="1242"/>
      <c r="VWX99" s="1242"/>
      <c r="VWY99" s="1242"/>
      <c r="VWZ99" s="1242"/>
      <c r="VXA99" s="1242"/>
      <c r="VXB99" s="1242"/>
      <c r="VXC99" s="1242"/>
      <c r="VXD99" s="1242"/>
      <c r="VXE99" s="1242"/>
      <c r="VXF99" s="1242"/>
      <c r="VXG99" s="1242"/>
      <c r="VXH99" s="1242"/>
      <c r="VXI99" s="1242"/>
      <c r="VXJ99" s="1242"/>
      <c r="VXK99" s="1242"/>
      <c r="VXL99" s="1242"/>
      <c r="VXM99" s="1242"/>
      <c r="VXN99" s="1242"/>
      <c r="VXO99" s="1242"/>
      <c r="VXP99" s="1242"/>
      <c r="VXQ99" s="1242"/>
      <c r="VXR99" s="1242"/>
      <c r="VXS99" s="1242"/>
      <c r="VXT99" s="1242"/>
      <c r="VXU99" s="1242"/>
      <c r="VXV99" s="1242"/>
      <c r="VXW99" s="1242"/>
      <c r="VXX99" s="1242"/>
      <c r="VXY99" s="1242"/>
      <c r="VXZ99" s="1242"/>
      <c r="VYA99" s="1242"/>
      <c r="VYB99" s="1242"/>
      <c r="VYC99" s="1242"/>
      <c r="VYD99" s="1242"/>
      <c r="VYE99" s="1242"/>
      <c r="VYF99" s="1242"/>
      <c r="VYG99" s="1242"/>
      <c r="VYH99" s="1242"/>
      <c r="VYI99" s="1242"/>
      <c r="VYJ99" s="1242"/>
      <c r="VYK99" s="1242"/>
      <c r="VYL99" s="1242"/>
      <c r="VYM99" s="1242"/>
      <c r="VYN99" s="1242"/>
      <c r="VYO99" s="1242"/>
      <c r="VYP99" s="1242"/>
      <c r="VYQ99" s="1242"/>
      <c r="VYR99" s="1242"/>
      <c r="VYS99" s="1242"/>
      <c r="VYT99" s="1242"/>
      <c r="VYU99" s="1242"/>
      <c r="VYV99" s="1242"/>
      <c r="VYW99" s="1242"/>
      <c r="VYX99" s="1242"/>
      <c r="VYY99" s="1242"/>
      <c r="VYZ99" s="1242"/>
      <c r="VZA99" s="1242"/>
      <c r="VZB99" s="1242"/>
      <c r="VZC99" s="1242"/>
      <c r="VZD99" s="1242"/>
      <c r="VZE99" s="1242"/>
      <c r="VZF99" s="1242"/>
      <c r="VZG99" s="1242"/>
      <c r="VZH99" s="1242"/>
      <c r="VZI99" s="1242"/>
      <c r="VZJ99" s="1242"/>
      <c r="VZK99" s="1242"/>
      <c r="VZL99" s="1242"/>
      <c r="VZM99" s="1242"/>
      <c r="VZN99" s="1242"/>
      <c r="VZO99" s="1242"/>
      <c r="VZP99" s="1242"/>
      <c r="VZQ99" s="1242"/>
      <c r="VZR99" s="1242"/>
      <c r="VZS99" s="1242"/>
      <c r="VZT99" s="1242"/>
      <c r="VZU99" s="1242"/>
      <c r="VZV99" s="1242"/>
      <c r="VZW99" s="1242"/>
      <c r="VZX99" s="1242"/>
      <c r="VZY99" s="1242"/>
      <c r="VZZ99" s="1242"/>
      <c r="WAA99" s="1242"/>
      <c r="WAB99" s="1242"/>
      <c r="WAC99" s="1242"/>
      <c r="WAD99" s="1242"/>
      <c r="WAE99" s="1242"/>
      <c r="WAF99" s="1242"/>
      <c r="WAG99" s="1242"/>
      <c r="WAH99" s="1242"/>
      <c r="WAI99" s="1242"/>
      <c r="WAJ99" s="1242"/>
      <c r="WAK99" s="1242"/>
      <c r="WAL99" s="1242"/>
      <c r="WAM99" s="1242"/>
      <c r="WAN99" s="1242"/>
      <c r="WAO99" s="1242"/>
      <c r="WAP99" s="1242"/>
      <c r="WAQ99" s="1242"/>
      <c r="WAR99" s="1242"/>
      <c r="WAS99" s="1242"/>
      <c r="WAT99" s="1242"/>
      <c r="WAU99" s="1242"/>
      <c r="WAV99" s="1242"/>
      <c r="WAW99" s="1242"/>
      <c r="WAX99" s="1242"/>
      <c r="WAY99" s="1242"/>
      <c r="WAZ99" s="1242"/>
      <c r="WBA99" s="1242"/>
      <c r="WBB99" s="1242"/>
      <c r="WBC99" s="1242"/>
      <c r="WBD99" s="1242"/>
      <c r="WBE99" s="1242"/>
      <c r="WBF99" s="1242"/>
      <c r="WBG99" s="1242"/>
      <c r="WBH99" s="1242"/>
      <c r="WBI99" s="1242"/>
      <c r="WBJ99" s="1242"/>
      <c r="WBK99" s="1242"/>
      <c r="WBL99" s="1242"/>
      <c r="WBM99" s="1242"/>
      <c r="WBN99" s="1242"/>
      <c r="WBO99" s="1242"/>
      <c r="WBP99" s="1242"/>
      <c r="WBQ99" s="1242"/>
      <c r="WBR99" s="1242"/>
      <c r="WBS99" s="1242"/>
      <c r="WBT99" s="1242"/>
      <c r="WBU99" s="1242"/>
      <c r="WBV99" s="1242"/>
      <c r="WBW99" s="1242"/>
      <c r="WBX99" s="1242"/>
      <c r="WBY99" s="1242"/>
      <c r="WBZ99" s="1242"/>
      <c r="WCA99" s="1242"/>
      <c r="WCB99" s="1242"/>
      <c r="WCC99" s="1242"/>
      <c r="WCD99" s="1242"/>
      <c r="WCE99" s="1242"/>
      <c r="WCF99" s="1242"/>
      <c r="WCG99" s="1242"/>
      <c r="WCH99" s="1242"/>
      <c r="WCI99" s="1242"/>
      <c r="WCJ99" s="1242"/>
      <c r="WCK99" s="1242"/>
      <c r="WCL99" s="1242"/>
      <c r="WCM99" s="1242"/>
      <c r="WCN99" s="1242"/>
      <c r="WCO99" s="1242"/>
      <c r="WCP99" s="1242"/>
      <c r="WCQ99" s="1242"/>
      <c r="WCR99" s="1242"/>
      <c r="WCS99" s="1242"/>
      <c r="WCT99" s="1242"/>
      <c r="WCU99" s="1242"/>
      <c r="WCV99" s="1242"/>
      <c r="WCW99" s="1242"/>
      <c r="WCX99" s="1242"/>
      <c r="WCY99" s="1242"/>
      <c r="WCZ99" s="1242"/>
      <c r="WDA99" s="1242"/>
      <c r="WDB99" s="1242"/>
      <c r="WDC99" s="1242"/>
      <c r="WDD99" s="1242"/>
      <c r="WDE99" s="1242"/>
      <c r="WDF99" s="1242"/>
      <c r="WDG99" s="1242"/>
      <c r="WDH99" s="1242"/>
      <c r="WDI99" s="1242"/>
      <c r="WDJ99" s="1242"/>
      <c r="WDK99" s="1242"/>
      <c r="WDL99" s="1242"/>
      <c r="WDM99" s="1242"/>
      <c r="WDN99" s="1242"/>
      <c r="WDO99" s="1242"/>
      <c r="WDP99" s="1242"/>
      <c r="WDQ99" s="1242"/>
      <c r="WDR99" s="1242"/>
      <c r="WDS99" s="1242"/>
      <c r="WDT99" s="1242"/>
      <c r="WDU99" s="1242"/>
      <c r="WDV99" s="1242"/>
      <c r="WDW99" s="1242"/>
      <c r="WDX99" s="1242"/>
      <c r="WDY99" s="1242"/>
      <c r="WDZ99" s="1242"/>
      <c r="WEA99" s="1242"/>
      <c r="WEB99" s="1242"/>
      <c r="WEC99" s="1242"/>
      <c r="WED99" s="1242"/>
      <c r="WEE99" s="1242"/>
      <c r="WEF99" s="1242"/>
      <c r="WEG99" s="1242"/>
      <c r="WEH99" s="1242"/>
      <c r="WEI99" s="1242"/>
      <c r="WEJ99" s="1242"/>
      <c r="WEK99" s="1242"/>
      <c r="WEL99" s="1242"/>
      <c r="WEM99" s="1242"/>
      <c r="WEN99" s="1242"/>
      <c r="WEO99" s="1242"/>
      <c r="WEP99" s="1242"/>
      <c r="WEQ99" s="1242"/>
      <c r="WER99" s="1242"/>
      <c r="WES99" s="1242"/>
      <c r="WET99" s="1242"/>
      <c r="WEU99" s="1242"/>
      <c r="WEV99" s="1242"/>
      <c r="WEW99" s="1242"/>
      <c r="WEX99" s="1242"/>
      <c r="WEY99" s="1242"/>
      <c r="WEZ99" s="1242"/>
      <c r="WFA99" s="1242"/>
      <c r="WFB99" s="1242"/>
      <c r="WFC99" s="1242"/>
      <c r="WFD99" s="1242"/>
      <c r="WFE99" s="1242"/>
      <c r="WFF99" s="1242"/>
      <c r="WFG99" s="1242"/>
      <c r="WFH99" s="1242"/>
      <c r="WFI99" s="1242"/>
      <c r="WFJ99" s="1242"/>
      <c r="WFK99" s="1242"/>
      <c r="WFL99" s="1242"/>
      <c r="WFM99" s="1242"/>
      <c r="WFN99" s="1242"/>
      <c r="WFO99" s="1242"/>
      <c r="WFP99" s="1242"/>
      <c r="WFQ99" s="1242"/>
      <c r="WFR99" s="1242"/>
      <c r="WFS99" s="1242"/>
      <c r="WFT99" s="1242"/>
      <c r="WFU99" s="1242"/>
      <c r="WFV99" s="1242"/>
      <c r="WFW99" s="1242"/>
      <c r="WFX99" s="1242"/>
      <c r="WFY99" s="1242"/>
      <c r="WFZ99" s="1242"/>
      <c r="WGA99" s="1242"/>
      <c r="WGB99" s="1242"/>
      <c r="WGC99" s="1242"/>
      <c r="WGD99" s="1242"/>
      <c r="WGE99" s="1242"/>
      <c r="WGF99" s="1242"/>
      <c r="WGG99" s="1242"/>
      <c r="WGH99" s="1242"/>
      <c r="WGI99" s="1242"/>
      <c r="WGJ99" s="1242"/>
      <c r="WGK99" s="1242"/>
      <c r="WGL99" s="1242"/>
      <c r="WGM99" s="1242"/>
      <c r="WGN99" s="1242"/>
      <c r="WGO99" s="1242"/>
      <c r="WGP99" s="1242"/>
      <c r="WGQ99" s="1242"/>
      <c r="WGR99" s="1242"/>
      <c r="WGS99" s="1242"/>
      <c r="WGT99" s="1242"/>
      <c r="WGU99" s="1242"/>
      <c r="WGV99" s="1242"/>
      <c r="WGW99" s="1242"/>
      <c r="WGX99" s="1242"/>
      <c r="WGY99" s="1242"/>
      <c r="WGZ99" s="1242"/>
      <c r="WHA99" s="1242"/>
      <c r="WHB99" s="1242"/>
      <c r="WHC99" s="1242"/>
      <c r="WHD99" s="1242"/>
      <c r="WHE99" s="1242"/>
      <c r="WHF99" s="1242"/>
      <c r="WHG99" s="1242"/>
      <c r="WHH99" s="1242"/>
      <c r="WHI99" s="1242"/>
      <c r="WHJ99" s="1242"/>
      <c r="WHK99" s="1242"/>
      <c r="WHL99" s="1242"/>
      <c r="WHM99" s="1242"/>
      <c r="WHN99" s="1242"/>
      <c r="WHO99" s="1242"/>
      <c r="WHP99" s="1242"/>
      <c r="WHQ99" s="1242"/>
      <c r="WHR99" s="1242"/>
      <c r="WHS99" s="1242"/>
      <c r="WHT99" s="1242"/>
      <c r="WHU99" s="1242"/>
      <c r="WHV99" s="1242"/>
      <c r="WHW99" s="1242"/>
      <c r="WHX99" s="1242"/>
      <c r="WHY99" s="1242"/>
      <c r="WHZ99" s="1242"/>
      <c r="WIA99" s="1242"/>
      <c r="WIB99" s="1242"/>
      <c r="WIC99" s="1242"/>
      <c r="WID99" s="1242"/>
      <c r="WIE99" s="1242"/>
      <c r="WIF99" s="1242"/>
      <c r="WIG99" s="1242"/>
      <c r="WIH99" s="1242"/>
      <c r="WII99" s="1242"/>
      <c r="WIJ99" s="1242"/>
      <c r="WIK99" s="1242"/>
      <c r="WIL99" s="1242"/>
      <c r="WIM99" s="1242"/>
      <c r="WIN99" s="1242"/>
      <c r="WIO99" s="1242"/>
      <c r="WIP99" s="1242"/>
      <c r="WIQ99" s="1242"/>
      <c r="WIR99" s="1242"/>
      <c r="WIS99" s="1242"/>
      <c r="WIT99" s="1242"/>
      <c r="WIU99" s="1242"/>
      <c r="WIV99" s="1242"/>
      <c r="WIW99" s="1242"/>
      <c r="WIX99" s="1242"/>
      <c r="WIY99" s="1242"/>
      <c r="WIZ99" s="1242"/>
      <c r="WJA99" s="1242"/>
      <c r="WJB99" s="1242"/>
      <c r="WJC99" s="1242"/>
      <c r="WJD99" s="1242"/>
      <c r="WJE99" s="1242"/>
      <c r="WJF99" s="1242"/>
      <c r="WJG99" s="1242"/>
      <c r="WJH99" s="1242"/>
      <c r="WJI99" s="1242"/>
      <c r="WJJ99" s="1242"/>
      <c r="WJK99" s="1242"/>
      <c r="WJL99" s="1242"/>
      <c r="WJM99" s="1242"/>
      <c r="WJN99" s="1242"/>
      <c r="WJO99" s="1242"/>
      <c r="WJP99" s="1242"/>
      <c r="WJQ99" s="1242"/>
      <c r="WJR99" s="1242"/>
      <c r="WJS99" s="1242"/>
      <c r="WJT99" s="1242"/>
      <c r="WJU99" s="1242"/>
      <c r="WJV99" s="1242"/>
      <c r="WJW99" s="1242"/>
      <c r="WJX99" s="1242"/>
      <c r="WJY99" s="1242"/>
      <c r="WJZ99" s="1242"/>
      <c r="WKA99" s="1242"/>
      <c r="WKB99" s="1242"/>
      <c r="WKC99" s="1242"/>
      <c r="WKD99" s="1242"/>
      <c r="WKE99" s="1242"/>
      <c r="WKF99" s="1242"/>
      <c r="WKG99" s="1242"/>
      <c r="WKH99" s="1242"/>
      <c r="WKI99" s="1242"/>
      <c r="WKJ99" s="1242"/>
      <c r="WKK99" s="1242"/>
      <c r="WKL99" s="1242"/>
      <c r="WKM99" s="1242"/>
      <c r="WKN99" s="1242"/>
      <c r="WKO99" s="1242"/>
      <c r="WKP99" s="1242"/>
      <c r="WKQ99" s="1242"/>
      <c r="WKR99" s="1242"/>
      <c r="WKS99" s="1242"/>
      <c r="WKT99" s="1242"/>
      <c r="WKU99" s="1242"/>
      <c r="WKV99" s="1242"/>
      <c r="WKW99" s="1242"/>
      <c r="WKX99" s="1242"/>
      <c r="WKY99" s="1242"/>
      <c r="WKZ99" s="1242"/>
      <c r="WLA99" s="1242"/>
      <c r="WLB99" s="1242"/>
      <c r="WLC99" s="1242"/>
      <c r="WLD99" s="1242"/>
      <c r="WLE99" s="1242"/>
      <c r="WLF99" s="1242"/>
      <c r="WLG99" s="1242"/>
      <c r="WLH99" s="1242"/>
      <c r="WLI99" s="1242"/>
      <c r="WLJ99" s="1242"/>
      <c r="WLK99" s="1242"/>
      <c r="WLL99" s="1242"/>
      <c r="WLM99" s="1242"/>
      <c r="WLN99" s="1242"/>
      <c r="WLO99" s="1242"/>
      <c r="WLP99" s="1242"/>
      <c r="WLQ99" s="1242"/>
      <c r="WLR99" s="1242"/>
      <c r="WLS99" s="1242"/>
      <c r="WLT99" s="1242"/>
      <c r="WLU99" s="1242"/>
      <c r="WLV99" s="1242"/>
      <c r="WLW99" s="1242"/>
      <c r="WLX99" s="1242"/>
      <c r="WLY99" s="1242"/>
      <c r="WLZ99" s="1242"/>
      <c r="WMA99" s="1242"/>
      <c r="WMB99" s="1242"/>
      <c r="WMC99" s="1242"/>
      <c r="WMD99" s="1242"/>
      <c r="WME99" s="1242"/>
      <c r="WMF99" s="1242"/>
      <c r="WMG99" s="1242"/>
      <c r="WMH99" s="1242"/>
      <c r="WMI99" s="1242"/>
      <c r="WMJ99" s="1242"/>
      <c r="WMK99" s="1242"/>
      <c r="WML99" s="1242"/>
      <c r="WMM99" s="1242"/>
      <c r="WMN99" s="1242"/>
      <c r="WMO99" s="1242"/>
      <c r="WMP99" s="1242"/>
      <c r="WMQ99" s="1242"/>
      <c r="WMR99" s="1242"/>
      <c r="WMS99" s="1242"/>
      <c r="WMT99" s="1242"/>
      <c r="WMU99" s="1242"/>
      <c r="WMV99" s="1242"/>
      <c r="WMW99" s="1242"/>
      <c r="WMX99" s="1242"/>
      <c r="WMY99" s="1242"/>
      <c r="WMZ99" s="1242"/>
      <c r="WNA99" s="1242"/>
      <c r="WNB99" s="1242"/>
      <c r="WNC99" s="1242"/>
      <c r="WND99" s="1242"/>
      <c r="WNE99" s="1242"/>
      <c r="WNF99" s="1242"/>
      <c r="WNG99" s="1242"/>
      <c r="WNH99" s="1242"/>
      <c r="WNI99" s="1242"/>
      <c r="WNJ99" s="1242"/>
      <c r="WNK99" s="1242"/>
      <c r="WNL99" s="1242"/>
      <c r="WNM99" s="1242"/>
      <c r="WNN99" s="1242"/>
      <c r="WNO99" s="1242"/>
      <c r="WNP99" s="1242"/>
      <c r="WNQ99" s="1242"/>
      <c r="WNR99" s="1242"/>
      <c r="WNS99" s="1242"/>
      <c r="WNT99" s="1242"/>
      <c r="WNU99" s="1242"/>
      <c r="WNV99" s="1242"/>
      <c r="WNW99" s="1242"/>
      <c r="WNX99" s="1242"/>
      <c r="WNY99" s="1242"/>
      <c r="WNZ99" s="1242"/>
      <c r="WOA99" s="1242"/>
      <c r="WOB99" s="1242"/>
      <c r="WOC99" s="1242"/>
      <c r="WOD99" s="1242"/>
      <c r="WOE99" s="1242"/>
      <c r="WOF99" s="1242"/>
      <c r="WOG99" s="1242"/>
      <c r="WOH99" s="1242"/>
      <c r="WOI99" s="1242"/>
      <c r="WOJ99" s="1242"/>
      <c r="WOK99" s="1242"/>
      <c r="WOL99" s="1242"/>
      <c r="WOM99" s="1242"/>
      <c r="WON99" s="1242"/>
      <c r="WOO99" s="1242"/>
      <c r="WOP99" s="1242"/>
      <c r="WOQ99" s="1242"/>
      <c r="WOR99" s="1242"/>
      <c r="WOS99" s="1242"/>
      <c r="WOT99" s="1242"/>
      <c r="WOU99" s="1242"/>
      <c r="WOV99" s="1242"/>
      <c r="WOW99" s="1242"/>
      <c r="WOX99" s="1242"/>
      <c r="WOY99" s="1242"/>
      <c r="WOZ99" s="1242"/>
      <c r="WPA99" s="1242"/>
      <c r="WPB99" s="1242"/>
      <c r="WPC99" s="1242"/>
      <c r="WPD99" s="1242"/>
      <c r="WPE99" s="1242"/>
      <c r="WPF99" s="1242"/>
      <c r="WPG99" s="1242"/>
      <c r="WPH99" s="1242"/>
      <c r="WPI99" s="1242"/>
      <c r="WPJ99" s="1242"/>
      <c r="WPK99" s="1242"/>
      <c r="WPL99" s="1242"/>
      <c r="WPM99" s="1242"/>
      <c r="WPN99" s="1242"/>
      <c r="WPO99" s="1242"/>
      <c r="WPP99" s="1242"/>
      <c r="WPQ99" s="1242"/>
      <c r="WPR99" s="1242"/>
      <c r="WPS99" s="1242"/>
      <c r="WPT99" s="1242"/>
      <c r="WPU99" s="1242"/>
      <c r="WPV99" s="1242"/>
      <c r="WPW99" s="1242"/>
      <c r="WPX99" s="1242"/>
      <c r="WPY99" s="1242"/>
      <c r="WPZ99" s="1242"/>
      <c r="WQA99" s="1242"/>
      <c r="WQB99" s="1242"/>
      <c r="WQC99" s="1242"/>
      <c r="WQD99" s="1242"/>
      <c r="WQE99" s="1242"/>
      <c r="WQF99" s="1242"/>
      <c r="WQG99" s="1242"/>
      <c r="WQH99" s="1242"/>
      <c r="WQI99" s="1242"/>
      <c r="WQJ99" s="1242"/>
      <c r="WQK99" s="1242"/>
      <c r="WQL99" s="1242"/>
      <c r="WQM99" s="1242"/>
      <c r="WQN99" s="1242"/>
      <c r="WQO99" s="1242"/>
      <c r="WQP99" s="1242"/>
      <c r="WQQ99" s="1242"/>
      <c r="WQR99" s="1242"/>
      <c r="WQS99" s="1242"/>
      <c r="WQT99" s="1242"/>
      <c r="WQU99" s="1242"/>
      <c r="WQV99" s="1242"/>
      <c r="WQW99" s="1242"/>
      <c r="WQX99" s="1242"/>
      <c r="WQY99" s="1242"/>
      <c r="WQZ99" s="1242"/>
      <c r="WRA99" s="1242"/>
      <c r="WRB99" s="1242"/>
      <c r="WRC99" s="1242"/>
      <c r="WRD99" s="1242"/>
      <c r="WRE99" s="1242"/>
      <c r="WRF99" s="1242"/>
      <c r="WRG99" s="1242"/>
      <c r="WRH99" s="1242"/>
      <c r="WRI99" s="1242"/>
      <c r="WRJ99" s="1242"/>
      <c r="WRK99" s="1242"/>
      <c r="WRL99" s="1242"/>
      <c r="WRM99" s="1242"/>
      <c r="WRN99" s="1242"/>
      <c r="WRO99" s="1242"/>
      <c r="WRP99" s="1242"/>
      <c r="WRQ99" s="1242"/>
      <c r="WRR99" s="1242"/>
      <c r="WRS99" s="1242"/>
      <c r="WRT99" s="1242"/>
      <c r="WRU99" s="1242"/>
      <c r="WRV99" s="1242"/>
      <c r="WRW99" s="1242"/>
      <c r="WRX99" s="1242"/>
      <c r="WRY99" s="1242"/>
      <c r="WRZ99" s="1242"/>
      <c r="WSA99" s="1242"/>
      <c r="WSB99" s="1242"/>
      <c r="WSC99" s="1242"/>
      <c r="WSD99" s="1242"/>
      <c r="WSE99" s="1242"/>
      <c r="WSF99" s="1242"/>
      <c r="WSG99" s="1242"/>
      <c r="WSH99" s="1242"/>
      <c r="WSI99" s="1242"/>
      <c r="WSJ99" s="1242"/>
      <c r="WSK99" s="1242"/>
      <c r="WSL99" s="1242"/>
      <c r="WSM99" s="1242"/>
      <c r="WSN99" s="1242"/>
      <c r="WSO99" s="1242"/>
      <c r="WSP99" s="1242"/>
      <c r="WSQ99" s="1242"/>
      <c r="WSR99" s="1242"/>
      <c r="WSS99" s="1242"/>
      <c r="WST99" s="1242"/>
      <c r="WSU99" s="1242"/>
      <c r="WSV99" s="1242"/>
      <c r="WSW99" s="1242"/>
      <c r="WSX99" s="1242"/>
      <c r="WSY99" s="1242"/>
      <c r="WSZ99" s="1242"/>
      <c r="WTA99" s="1242"/>
      <c r="WTB99" s="1242"/>
      <c r="WTC99" s="1242"/>
      <c r="WTD99" s="1242"/>
      <c r="WTE99" s="1242"/>
      <c r="WTF99" s="1242"/>
      <c r="WTG99" s="1242"/>
      <c r="WTH99" s="1242"/>
      <c r="WTI99" s="1242"/>
      <c r="WTJ99" s="1242"/>
      <c r="WTK99" s="1242"/>
      <c r="WTL99" s="1242"/>
      <c r="WTM99" s="1242"/>
      <c r="WTN99" s="1242"/>
      <c r="WTO99" s="1242"/>
      <c r="WTP99" s="1242"/>
      <c r="WTQ99" s="1242"/>
      <c r="WTR99" s="1242"/>
      <c r="WTS99" s="1242"/>
      <c r="WTT99" s="1242"/>
      <c r="WTU99" s="1242"/>
      <c r="WTV99" s="1242"/>
      <c r="WTW99" s="1242"/>
      <c r="WTX99" s="1242"/>
      <c r="WTY99" s="1242"/>
      <c r="WTZ99" s="1242"/>
      <c r="WUA99" s="1242"/>
      <c r="WUB99" s="1242"/>
      <c r="WUC99" s="1242"/>
      <c r="WUD99" s="1242"/>
      <c r="WUE99" s="1242"/>
      <c r="WUF99" s="1242"/>
      <c r="WUG99" s="1242"/>
      <c r="WUH99" s="1242"/>
      <c r="WUI99" s="1242"/>
      <c r="WUJ99" s="1242"/>
      <c r="WUK99" s="1242"/>
      <c r="WUL99" s="1242"/>
      <c r="WUM99" s="1242"/>
      <c r="WUN99" s="1242"/>
      <c r="WUO99" s="1242"/>
      <c r="WUP99" s="1242"/>
      <c r="WUQ99" s="1242"/>
      <c r="WUR99" s="1242"/>
      <c r="WUS99" s="1242"/>
      <c r="WUT99" s="1242"/>
      <c r="WUU99" s="1242"/>
      <c r="WUV99" s="1242"/>
      <c r="WUW99" s="1242"/>
      <c r="WUX99" s="1242"/>
      <c r="WUY99" s="1242"/>
      <c r="WUZ99" s="1242"/>
      <c r="WVA99" s="1242"/>
      <c r="WVB99" s="1242"/>
      <c r="WVC99" s="1242"/>
      <c r="WVD99" s="1242"/>
      <c r="WVE99" s="1242"/>
      <c r="WVF99" s="1242"/>
      <c r="WVG99" s="1242"/>
      <c r="WVH99" s="1242"/>
      <c r="WVI99" s="1242"/>
      <c r="WVJ99" s="1242"/>
      <c r="WVK99" s="1242"/>
      <c r="WVL99" s="1242"/>
      <c r="WVM99" s="1242"/>
      <c r="WVN99" s="1242"/>
      <c r="WVO99" s="1242"/>
      <c r="WVP99" s="1242"/>
      <c r="WVQ99" s="1242"/>
      <c r="WVR99" s="1242"/>
      <c r="WVS99" s="1242"/>
      <c r="WVT99" s="1242"/>
      <c r="WVU99" s="1242"/>
      <c r="WVV99" s="1242"/>
      <c r="WVW99" s="1242"/>
      <c r="WVX99" s="1242"/>
      <c r="WVY99" s="1242"/>
      <c r="WVZ99" s="1242"/>
      <c r="WWA99" s="1242"/>
      <c r="WWB99" s="1242"/>
      <c r="WWC99" s="1242"/>
      <c r="WWD99" s="1242"/>
      <c r="WWE99" s="1242"/>
      <c r="WWF99" s="1242"/>
      <c r="WWG99" s="1242"/>
      <c r="WWH99" s="1242"/>
      <c r="WWI99" s="1242"/>
      <c r="WWJ99" s="1242"/>
      <c r="WWK99" s="1242"/>
      <c r="WWL99" s="1242"/>
      <c r="WWM99" s="1242"/>
      <c r="WWN99" s="1242"/>
      <c r="WWO99" s="1242"/>
      <c r="WWP99" s="1242"/>
      <c r="WWQ99" s="1242"/>
      <c r="WWR99" s="1242"/>
      <c r="WWS99" s="1242"/>
      <c r="WWT99" s="1242"/>
      <c r="WWU99" s="1242"/>
      <c r="WWV99" s="1242"/>
      <c r="WWW99" s="1242"/>
      <c r="WWX99" s="1242"/>
      <c r="WWY99" s="1242"/>
      <c r="WWZ99" s="1242"/>
      <c r="WXA99" s="1242"/>
      <c r="WXB99" s="1242"/>
      <c r="WXC99" s="1242"/>
      <c r="WXD99" s="1242"/>
      <c r="WXE99" s="1242"/>
      <c r="WXF99" s="1242"/>
      <c r="WXG99" s="1242"/>
      <c r="WXH99" s="1242"/>
      <c r="WXI99" s="1242"/>
      <c r="WXJ99" s="1242"/>
      <c r="WXK99" s="1242"/>
      <c r="WXL99" s="1242"/>
      <c r="WXM99" s="1242"/>
      <c r="WXN99" s="1242"/>
      <c r="WXO99" s="1242"/>
      <c r="WXP99" s="1242"/>
      <c r="WXQ99" s="1242"/>
      <c r="WXR99" s="1242"/>
      <c r="WXS99" s="1242"/>
      <c r="WXT99" s="1242"/>
      <c r="WXU99" s="1242"/>
      <c r="WXV99" s="1242"/>
      <c r="WXW99" s="1242"/>
      <c r="WXX99" s="1242"/>
      <c r="WXY99" s="1242"/>
      <c r="WXZ99" s="1242"/>
      <c r="WYA99" s="1242"/>
      <c r="WYB99" s="1242"/>
      <c r="WYC99" s="1242"/>
      <c r="WYD99" s="1242"/>
      <c r="WYE99" s="1242"/>
      <c r="WYF99" s="1242"/>
      <c r="WYG99" s="1242"/>
      <c r="WYH99" s="1242"/>
      <c r="WYI99" s="1242"/>
      <c r="WYJ99" s="1242"/>
      <c r="WYK99" s="1242"/>
      <c r="WYL99" s="1242"/>
      <c r="WYM99" s="1242"/>
      <c r="WYN99" s="1242"/>
      <c r="WYO99" s="1242"/>
      <c r="WYP99" s="1242"/>
      <c r="WYQ99" s="1242"/>
      <c r="WYR99" s="1242"/>
      <c r="WYS99" s="1242"/>
      <c r="WYT99" s="1242"/>
      <c r="WYU99" s="1242"/>
      <c r="WYV99" s="1242"/>
      <c r="WYW99" s="1242"/>
      <c r="WYX99" s="1242"/>
      <c r="WYY99" s="1242"/>
      <c r="WYZ99" s="1242"/>
      <c r="WZA99" s="1242"/>
      <c r="WZB99" s="1242"/>
      <c r="WZC99" s="1242"/>
      <c r="WZD99" s="1242"/>
      <c r="WZE99" s="1242"/>
      <c r="WZF99" s="1242"/>
      <c r="WZG99" s="1242"/>
      <c r="WZH99" s="1242"/>
      <c r="WZI99" s="1242"/>
      <c r="WZJ99" s="1242"/>
      <c r="WZK99" s="1242"/>
      <c r="WZL99" s="1242"/>
      <c r="WZM99" s="1242"/>
      <c r="WZN99" s="1242"/>
      <c r="WZO99" s="1242"/>
      <c r="WZP99" s="1242"/>
      <c r="WZQ99" s="1242"/>
      <c r="WZR99" s="1242"/>
      <c r="WZS99" s="1242"/>
      <c r="WZT99" s="1242"/>
      <c r="WZU99" s="1242"/>
      <c r="WZV99" s="1242"/>
      <c r="WZW99" s="1242"/>
      <c r="WZX99" s="1242"/>
      <c r="WZY99" s="1242"/>
      <c r="WZZ99" s="1242"/>
      <c r="XAA99" s="1242"/>
      <c r="XAB99" s="1242"/>
      <c r="XAC99" s="1242"/>
      <c r="XAD99" s="1242"/>
      <c r="XAE99" s="1242"/>
      <c r="XAF99" s="1242"/>
      <c r="XAG99" s="1242"/>
      <c r="XAH99" s="1242"/>
      <c r="XAI99" s="1242"/>
      <c r="XAJ99" s="1242"/>
      <c r="XAK99" s="1242"/>
      <c r="XAL99" s="1242"/>
      <c r="XAM99" s="1242"/>
      <c r="XAN99" s="1242"/>
      <c r="XAO99" s="1242"/>
      <c r="XAP99" s="1242"/>
      <c r="XAQ99" s="1242"/>
      <c r="XAR99" s="1242"/>
      <c r="XAS99" s="1242"/>
      <c r="XAT99" s="1242"/>
      <c r="XAU99" s="1242"/>
      <c r="XAV99" s="1242"/>
      <c r="XAW99" s="1242"/>
      <c r="XAX99" s="1242"/>
      <c r="XAY99" s="1242"/>
      <c r="XAZ99" s="1242"/>
      <c r="XBA99" s="1242"/>
      <c r="XBB99" s="1242"/>
      <c r="XBC99" s="1242"/>
      <c r="XBD99" s="1242"/>
      <c r="XBE99" s="1242"/>
      <c r="XBF99" s="1242"/>
      <c r="XBG99" s="1242"/>
      <c r="XBH99" s="1242"/>
      <c r="XBI99" s="1242"/>
      <c r="XBJ99" s="1242"/>
      <c r="XBK99" s="1242"/>
      <c r="XBL99" s="1242"/>
      <c r="XBM99" s="1242"/>
      <c r="XBN99" s="1242"/>
      <c r="XBO99" s="1242"/>
      <c r="XBP99" s="1242"/>
      <c r="XBQ99" s="1242"/>
      <c r="XBR99" s="1242"/>
      <c r="XBS99" s="1242"/>
      <c r="XBT99" s="1242"/>
      <c r="XBU99" s="1242"/>
      <c r="XBV99" s="1242"/>
      <c r="XBW99" s="1242"/>
      <c r="XBX99" s="1242"/>
      <c r="XBY99" s="1242"/>
      <c r="XBZ99" s="1242"/>
      <c r="XCA99" s="1242"/>
      <c r="XCB99" s="1242"/>
      <c r="XCC99" s="1242"/>
      <c r="XCD99" s="1242"/>
      <c r="XCE99" s="1242"/>
      <c r="XCF99" s="1242"/>
      <c r="XCG99" s="1242"/>
      <c r="XCH99" s="1242"/>
      <c r="XCI99" s="1242"/>
      <c r="XCJ99" s="1242"/>
      <c r="XCK99" s="1242"/>
      <c r="XCL99" s="1242"/>
      <c r="XCM99" s="1242"/>
      <c r="XCN99" s="1242"/>
      <c r="XCO99" s="1242"/>
      <c r="XCP99" s="1242"/>
      <c r="XCQ99" s="1242"/>
      <c r="XCR99" s="1242"/>
      <c r="XCS99" s="1242"/>
      <c r="XCT99" s="1242"/>
      <c r="XCU99" s="1242"/>
      <c r="XCV99" s="1242"/>
      <c r="XCW99" s="1242"/>
      <c r="XCX99" s="1242"/>
      <c r="XCY99" s="1242"/>
      <c r="XCZ99" s="1242"/>
      <c r="XDA99" s="1242"/>
      <c r="XDB99" s="1242"/>
      <c r="XDC99" s="1242"/>
      <c r="XDD99" s="1242"/>
      <c r="XDE99" s="1242"/>
      <c r="XDF99" s="1242"/>
      <c r="XDG99" s="1242"/>
      <c r="XDH99" s="1242"/>
      <c r="XDI99" s="1242"/>
      <c r="XDJ99" s="1242"/>
      <c r="XDK99" s="1242"/>
      <c r="XDL99" s="1242"/>
      <c r="XDM99" s="1242"/>
      <c r="XDN99" s="1242"/>
      <c r="XDO99" s="1242"/>
      <c r="XDP99" s="1242"/>
      <c r="XDQ99" s="1242"/>
      <c r="XDR99" s="1242"/>
      <c r="XDS99" s="1242"/>
      <c r="XDT99" s="1242"/>
      <c r="XDU99" s="1242"/>
      <c r="XDV99" s="1242"/>
      <c r="XDW99" s="1242"/>
      <c r="XDX99" s="1242"/>
      <c r="XDY99" s="1242"/>
      <c r="XDZ99" s="1242"/>
      <c r="XEA99" s="1242"/>
      <c r="XEB99" s="1242"/>
      <c r="XEC99" s="1242"/>
      <c r="XED99" s="1242"/>
      <c r="XEE99" s="1242"/>
      <c r="XEF99" s="1242"/>
      <c r="XEG99" s="1242"/>
      <c r="XEH99" s="1242"/>
      <c r="XEI99" s="1242"/>
      <c r="XEJ99" s="1242"/>
      <c r="XEK99" s="1242"/>
      <c r="XEL99" s="1242"/>
      <c r="XEM99" s="1242"/>
      <c r="XEN99" s="1242"/>
      <c r="XEO99" s="1242"/>
      <c r="XEP99" s="1242"/>
      <c r="XEQ99" s="1242"/>
      <c r="XER99" s="1242"/>
      <c r="XES99" s="1242"/>
      <c r="XET99" s="1242"/>
      <c r="XEU99" s="1242"/>
      <c r="XEV99" s="1242"/>
      <c r="XEW99" s="1242"/>
      <c r="XEX99" s="1242"/>
      <c r="XEY99" s="1242"/>
      <c r="XEZ99" s="1242"/>
      <c r="XFA99" s="1242"/>
    </row>
    <row r="100" spans="1:16381" s="295" customFormat="1" ht="15" customHeight="1" x14ac:dyDescent="0.25">
      <c r="A100" s="1329"/>
      <c r="B100" s="1900" t="s">
        <v>1619</v>
      </c>
      <c r="C100" s="1899" t="s">
        <v>14</v>
      </c>
      <c r="D100" s="1901" t="str">
        <f>CONCATENATE("Col ", LEFT(ADDRESS(ROW('Credit risk (SA)'!AC139),COLUMN('Credit risk (SA)'!AC139),4), 1))</f>
        <v>Col A</v>
      </c>
      <c r="E100" s="1242"/>
      <c r="F100" s="1242"/>
      <c r="G100" s="1242"/>
      <c r="H100" s="1242"/>
      <c r="I100" s="1242"/>
      <c r="J100" s="1242"/>
      <c r="K100" s="1242"/>
      <c r="L100" s="1242"/>
      <c r="M100" s="1242"/>
      <c r="N100" s="1242"/>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330"/>
    </row>
    <row r="101" spans="1:16381" s="295" customFormat="1" ht="15" customHeight="1" x14ac:dyDescent="0.25">
      <c r="A101" s="1329"/>
      <c r="B101" s="1759"/>
      <c r="C101" s="1930" t="str">
        <f>'Credit risk (SA)'!AC15</f>
        <v>Check: column AB RW in Parameters worksheet</v>
      </c>
      <c r="D101" s="1928"/>
      <c r="E101" s="1242"/>
      <c r="F101" s="1242"/>
      <c r="G101" s="1242"/>
      <c r="H101" s="1242"/>
      <c r="I101" s="1242"/>
      <c r="J101" s="1242"/>
      <c r="K101" s="1242"/>
      <c r="L101" s="1242"/>
      <c r="M101" s="1242"/>
      <c r="N101" s="1242"/>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330"/>
    </row>
    <row r="102" spans="1:16381" s="295" customFormat="1" ht="15" customHeight="1" x14ac:dyDescent="0.25">
      <c r="A102" s="1329"/>
      <c r="B102" s="1421"/>
      <c r="C102" s="330" t="str">
        <f>'Credit risk (SA)'!B23</f>
        <v>Banks (excluding covered bonds); of which:</v>
      </c>
      <c r="D102" s="1929"/>
      <c r="E102" s="1242"/>
      <c r="F102" s="1242"/>
      <c r="G102" s="1242"/>
      <c r="H102" s="1242"/>
      <c r="I102" s="1242"/>
      <c r="J102" s="1242"/>
      <c r="K102" s="1242"/>
      <c r="L102" s="1242"/>
      <c r="M102" s="1242"/>
      <c r="N102" s="1242"/>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330"/>
    </row>
    <row r="103" spans="1:16381" s="295" customFormat="1" ht="15" customHeight="1" x14ac:dyDescent="0.25">
      <c r="A103" s="1329"/>
      <c r="B103" s="471"/>
      <c r="C103" s="444" t="str">
        <f>'Credit risk (SA)'!B25</f>
        <v>ECRA - jurisdictions where ratings are allowed; of which:</v>
      </c>
      <c r="D103" s="1778"/>
      <c r="E103" s="1242"/>
      <c r="F103" s="1242"/>
      <c r="G103" s="1242"/>
      <c r="H103" s="1242"/>
      <c r="I103" s="1242"/>
      <c r="J103" s="1242"/>
      <c r="K103" s="1242"/>
      <c r="L103" s="1242"/>
      <c r="M103" s="1242"/>
      <c r="N103" s="1242"/>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330"/>
    </row>
    <row r="104" spans="1:16381" s="295" customFormat="1" ht="15" customHeight="1" x14ac:dyDescent="0.25">
      <c r="A104" s="1329"/>
      <c r="B104" s="471"/>
      <c r="C104" s="447" t="str">
        <f>'Credit risk (SA)'!B26</f>
        <v>ECRA (long term); of which:</v>
      </c>
      <c r="D104" s="1778"/>
      <c r="E104" s="1242"/>
      <c r="F104" s="1242"/>
      <c r="G104" s="1242"/>
      <c r="H104" s="1242"/>
      <c r="I104" s="1242"/>
      <c r="J104" s="1242"/>
      <c r="K104" s="1242"/>
      <c r="L104" s="1242"/>
      <c r="M104" s="1242"/>
      <c r="N104" s="1242"/>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330"/>
    </row>
    <row r="105" spans="1:16381" s="295" customFormat="1" ht="15" customHeight="1" x14ac:dyDescent="0.25">
      <c r="A105" s="1329"/>
      <c r="B105" s="474" t="s">
        <v>1633</v>
      </c>
      <c r="C105" s="1761" t="str">
        <f>'Credit risk (SA)'!B27</f>
        <v xml:space="preserve">AAA to AA- </v>
      </c>
      <c r="D105" s="1902" t="str">
        <f>'Credit risk (SA)'!AC27</f>
        <v/>
      </c>
      <c r="E105" s="1242"/>
      <c r="F105" s="1242"/>
      <c r="G105" s="1242"/>
      <c r="H105" s="1242"/>
      <c r="I105" s="1242"/>
      <c r="J105" s="1242"/>
      <c r="K105" s="1242"/>
      <c r="L105" s="1242"/>
      <c r="M105" s="1242"/>
      <c r="N105" s="1242"/>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330"/>
    </row>
    <row r="106" spans="1:16381" s="295" customFormat="1" ht="15" customHeight="1" x14ac:dyDescent="0.25">
      <c r="A106" s="1329"/>
      <c r="B106" s="474" t="s">
        <v>1633</v>
      </c>
      <c r="C106" s="1761" t="str">
        <f>'Credit risk (SA)'!B28</f>
        <v>A+ to A-</v>
      </c>
      <c r="D106" s="1902" t="str">
        <f>'Credit risk (SA)'!AC28</f>
        <v/>
      </c>
      <c r="E106" s="1242"/>
      <c r="F106" s="1242"/>
      <c r="G106" s="1242"/>
      <c r="H106" s="1242"/>
      <c r="I106" s="1242"/>
      <c r="J106" s="1242"/>
      <c r="K106" s="1242"/>
      <c r="L106" s="1242"/>
      <c r="M106" s="1242"/>
      <c r="N106" s="1242"/>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330"/>
    </row>
    <row r="107" spans="1:16381" s="295" customFormat="1" ht="15" customHeight="1" x14ac:dyDescent="0.25">
      <c r="A107" s="1329"/>
      <c r="B107" s="474" t="s">
        <v>1633</v>
      </c>
      <c r="C107" s="1761" t="str">
        <f>'Credit risk (SA)'!B29</f>
        <v>BBB+ to BBB-</v>
      </c>
      <c r="D107" s="1902" t="str">
        <f>'Credit risk (SA)'!AC29</f>
        <v/>
      </c>
      <c r="E107" s="1242"/>
      <c r="F107" s="1242"/>
      <c r="G107" s="1242"/>
      <c r="H107" s="1242"/>
      <c r="I107" s="1242"/>
      <c r="J107" s="1242"/>
      <c r="K107" s="1242"/>
      <c r="L107" s="1242"/>
      <c r="M107" s="1242"/>
      <c r="N107" s="1242"/>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330"/>
    </row>
    <row r="108" spans="1:16381" s="295" customFormat="1" ht="15" customHeight="1" x14ac:dyDescent="0.25">
      <c r="A108" s="1329"/>
      <c r="B108" s="474" t="s">
        <v>1633</v>
      </c>
      <c r="C108" s="1761" t="str">
        <f>'Credit risk (SA)'!B30</f>
        <v>BB+ to B-</v>
      </c>
      <c r="D108" s="1902" t="str">
        <f>'Credit risk (SA)'!AC30</f>
        <v/>
      </c>
      <c r="E108" s="1242"/>
      <c r="F108" s="1242"/>
      <c r="G108" s="1242"/>
      <c r="H108" s="1242"/>
      <c r="I108" s="1242"/>
      <c r="J108" s="1242"/>
      <c r="K108" s="1242"/>
      <c r="L108" s="1242"/>
      <c r="M108" s="1242"/>
      <c r="N108" s="1242"/>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330"/>
    </row>
    <row r="109" spans="1:16381" s="295" customFormat="1" ht="15" customHeight="1" x14ac:dyDescent="0.25">
      <c r="A109" s="1329"/>
      <c r="B109" s="474" t="s">
        <v>1633</v>
      </c>
      <c r="C109" s="1761" t="str">
        <f>'Credit risk (SA)'!B31</f>
        <v>below B-</v>
      </c>
      <c r="D109" s="1902" t="str">
        <f>'Credit risk (SA)'!AC31</f>
        <v/>
      </c>
      <c r="E109" s="1242"/>
      <c r="F109" s="1242"/>
      <c r="G109" s="1242"/>
      <c r="H109" s="1242"/>
      <c r="I109" s="1242"/>
      <c r="J109" s="1242"/>
      <c r="K109" s="1242"/>
      <c r="L109" s="1242"/>
      <c r="M109" s="1242"/>
      <c r="N109" s="1242"/>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330"/>
    </row>
    <row r="110" spans="1:16381" s="295" customFormat="1" ht="15" customHeight="1" x14ac:dyDescent="0.25">
      <c r="A110" s="1329"/>
      <c r="B110" s="471"/>
      <c r="C110" s="447" t="str">
        <f>'Credit risk (SA)'!B32</f>
        <v>ECRA (short term); of which:</v>
      </c>
      <c r="D110" s="1778"/>
      <c r="E110" s="1242"/>
      <c r="F110" s="1242"/>
      <c r="G110" s="1242"/>
      <c r="H110" s="1242"/>
      <c r="I110" s="1242"/>
      <c r="J110" s="1242"/>
      <c r="K110" s="1242"/>
      <c r="L110" s="1242"/>
      <c r="M110" s="1242"/>
      <c r="N110" s="1242"/>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330"/>
    </row>
    <row r="111" spans="1:16381" s="295" customFormat="1" ht="15" customHeight="1" x14ac:dyDescent="0.25">
      <c r="A111" s="1329"/>
      <c r="B111" s="474" t="s">
        <v>1633</v>
      </c>
      <c r="C111" s="1761" t="str">
        <f>'Credit risk (SA)'!B33</f>
        <v xml:space="preserve">AAA to AA- </v>
      </c>
      <c r="D111" s="1902" t="str">
        <f>'Credit risk (SA)'!AC33</f>
        <v/>
      </c>
      <c r="E111" s="1242"/>
      <c r="F111" s="1242"/>
      <c r="G111" s="1242"/>
      <c r="H111" s="1242"/>
      <c r="I111" s="1242"/>
      <c r="J111" s="1242"/>
      <c r="K111" s="1242"/>
      <c r="L111" s="1242"/>
      <c r="M111" s="1242"/>
      <c r="N111" s="1242"/>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330"/>
    </row>
    <row r="112" spans="1:16381" s="295" customFormat="1" ht="15" customHeight="1" x14ac:dyDescent="0.25">
      <c r="A112" s="1329"/>
      <c r="B112" s="474" t="s">
        <v>1633</v>
      </c>
      <c r="C112" s="1761" t="str">
        <f>'Credit risk (SA)'!B34</f>
        <v>A+ to A-</v>
      </c>
      <c r="D112" s="1902" t="str">
        <f>'Credit risk (SA)'!AC34</f>
        <v/>
      </c>
      <c r="E112" s="1242"/>
      <c r="F112" s="1242"/>
      <c r="G112" s="1242"/>
      <c r="H112" s="1242"/>
      <c r="I112" s="1242"/>
      <c r="J112" s="1242"/>
      <c r="K112" s="1242"/>
      <c r="L112" s="1242"/>
      <c r="M112" s="1242"/>
      <c r="N112" s="1242"/>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330"/>
    </row>
    <row r="113" spans="1:40" s="295" customFormat="1" ht="15" customHeight="1" x14ac:dyDescent="0.25">
      <c r="A113" s="1329"/>
      <c r="B113" s="474" t="s">
        <v>1633</v>
      </c>
      <c r="C113" s="1761" t="str">
        <f>'Credit risk (SA)'!B35</f>
        <v>BBB+ to BBB-</v>
      </c>
      <c r="D113" s="1902" t="str">
        <f>'Credit risk (SA)'!AC35</f>
        <v/>
      </c>
      <c r="E113" s="1242"/>
      <c r="F113" s="1242"/>
      <c r="G113" s="1242"/>
      <c r="H113" s="1242"/>
      <c r="I113" s="1242"/>
      <c r="J113" s="1242"/>
      <c r="K113" s="1242"/>
      <c r="L113" s="1242"/>
      <c r="M113" s="1242"/>
      <c r="N113" s="1242"/>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330"/>
    </row>
    <row r="114" spans="1:40" s="295" customFormat="1" ht="15" customHeight="1" x14ac:dyDescent="0.25">
      <c r="A114" s="1329"/>
      <c r="B114" s="474" t="s">
        <v>1633</v>
      </c>
      <c r="C114" s="1761" t="str">
        <f>'Credit risk (SA)'!B36</f>
        <v>BB+ to B-</v>
      </c>
      <c r="D114" s="1902" t="str">
        <f>'Credit risk (SA)'!AC36</f>
        <v/>
      </c>
      <c r="E114" s="1242"/>
      <c r="F114" s="1242"/>
      <c r="G114" s="1242"/>
      <c r="H114" s="1242"/>
      <c r="I114" s="1242"/>
      <c r="J114" s="1242"/>
      <c r="K114" s="1242"/>
      <c r="L114" s="1242"/>
      <c r="M114" s="1242"/>
      <c r="N114" s="1242"/>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330"/>
    </row>
    <row r="115" spans="1:40" s="295" customFormat="1" ht="15" customHeight="1" x14ac:dyDescent="0.25">
      <c r="A115" s="1329"/>
      <c r="B115" s="474" t="s">
        <v>1633</v>
      </c>
      <c r="C115" s="1761" t="str">
        <f>'Credit risk (SA)'!B37</f>
        <v>below B-</v>
      </c>
      <c r="D115" s="1902" t="str">
        <f>'Credit risk (SA)'!AC37</f>
        <v/>
      </c>
      <c r="E115" s="1242"/>
      <c r="F115" s="1242"/>
      <c r="G115" s="1242"/>
      <c r="H115" s="1242"/>
      <c r="I115" s="1242"/>
      <c r="J115" s="1242"/>
      <c r="K115" s="1242"/>
      <c r="L115" s="1242"/>
      <c r="M115" s="1242"/>
      <c r="N115" s="1242"/>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330"/>
    </row>
    <row r="116" spans="1:40" s="295" customFormat="1" ht="15" customHeight="1" x14ac:dyDescent="0.25">
      <c r="A116" s="1329"/>
      <c r="B116" s="471"/>
      <c r="C116" s="444" t="str">
        <f>'Credit risk (SA)'!B38</f>
        <v>SCRA; of which:</v>
      </c>
      <c r="D116" s="1778"/>
      <c r="E116" s="1242"/>
      <c r="F116" s="1242"/>
      <c r="G116" s="1242"/>
      <c r="H116" s="1242"/>
      <c r="I116" s="1242"/>
      <c r="J116" s="1242"/>
      <c r="K116" s="1242"/>
      <c r="L116" s="1242"/>
      <c r="M116" s="1242"/>
      <c r="N116" s="1242"/>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330"/>
    </row>
    <row r="117" spans="1:40" s="295" customFormat="1" ht="15" customHeight="1" x14ac:dyDescent="0.25">
      <c r="A117" s="1329"/>
      <c r="B117" s="471"/>
      <c r="C117" s="447" t="str">
        <f>'Credit risk (SA)'!B39</f>
        <v>SCRA (long term)</v>
      </c>
      <c r="D117" s="1778"/>
      <c r="E117" s="1242"/>
      <c r="F117" s="1242"/>
      <c r="G117" s="1242"/>
      <c r="H117" s="1242"/>
      <c r="I117" s="1242"/>
      <c r="J117" s="1242"/>
      <c r="K117" s="1242"/>
      <c r="L117" s="1242"/>
      <c r="M117" s="1242"/>
      <c r="N117" s="1242"/>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330"/>
    </row>
    <row r="118" spans="1:40" s="295" customFormat="1" ht="15" customHeight="1" x14ac:dyDescent="0.25">
      <c r="A118" s="1329"/>
      <c r="B118" s="474" t="s">
        <v>1633</v>
      </c>
      <c r="C118" s="1761" t="str">
        <f>'Credit risk (SA)'!B40</f>
        <v>Grade A (30% risk weight)</v>
      </c>
      <c r="D118" s="1902" t="str">
        <f>'Credit risk (SA)'!AC40</f>
        <v/>
      </c>
      <c r="E118" s="1242"/>
      <c r="F118" s="1242"/>
      <c r="G118" s="1242"/>
      <c r="H118" s="1242"/>
      <c r="I118" s="1242"/>
      <c r="J118" s="1242"/>
      <c r="K118" s="1242"/>
      <c r="L118" s="1242"/>
      <c r="M118" s="1242"/>
      <c r="N118" s="1242"/>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330"/>
    </row>
    <row r="119" spans="1:40" s="295" customFormat="1" ht="15" customHeight="1" x14ac:dyDescent="0.25">
      <c r="A119" s="1329"/>
      <c r="B119" s="474" t="s">
        <v>1633</v>
      </c>
      <c r="C119" s="1761" t="str">
        <f>'Credit risk (SA)'!B41</f>
        <v>Grade A (40% risk weight)</v>
      </c>
      <c r="D119" s="1902" t="str">
        <f>'Credit risk (SA)'!AC41</f>
        <v/>
      </c>
      <c r="E119" s="1242"/>
      <c r="F119" s="1242"/>
      <c r="G119" s="1242"/>
      <c r="H119" s="1242"/>
      <c r="I119" s="1242"/>
      <c r="J119" s="1242"/>
      <c r="K119" s="1242"/>
      <c r="L119" s="1242"/>
      <c r="M119" s="1242"/>
      <c r="N119" s="1242"/>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330"/>
    </row>
    <row r="120" spans="1:40" s="295" customFormat="1" ht="15" customHeight="1" x14ac:dyDescent="0.25">
      <c r="A120" s="1329"/>
      <c r="B120" s="474" t="s">
        <v>1633</v>
      </c>
      <c r="C120" s="1761" t="str">
        <f>'Credit risk (SA)'!B42</f>
        <v>Grade B</v>
      </c>
      <c r="D120" s="1902" t="str">
        <f>'Credit risk (SA)'!AC42</f>
        <v/>
      </c>
      <c r="E120" s="1242"/>
      <c r="F120" s="1242"/>
      <c r="G120" s="1242"/>
      <c r="H120" s="1242"/>
      <c r="I120" s="1242"/>
      <c r="J120" s="1242"/>
      <c r="K120" s="1242"/>
      <c r="L120" s="1242"/>
      <c r="M120" s="1242"/>
      <c r="N120" s="1242"/>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330"/>
    </row>
    <row r="121" spans="1:40" s="295" customFormat="1" ht="15" customHeight="1" x14ac:dyDescent="0.25">
      <c r="A121" s="1329"/>
      <c r="B121" s="474" t="s">
        <v>1633</v>
      </c>
      <c r="C121" s="1761" t="str">
        <f>'Credit risk (SA)'!B43</f>
        <v>Grade C</v>
      </c>
      <c r="D121" s="1902" t="str">
        <f>'Credit risk (SA)'!AC43</f>
        <v/>
      </c>
      <c r="E121" s="1242"/>
      <c r="F121" s="1242"/>
      <c r="G121" s="1242"/>
      <c r="H121" s="1242"/>
      <c r="I121" s="1242"/>
      <c r="J121" s="1242"/>
      <c r="K121" s="1242"/>
      <c r="L121" s="1242"/>
      <c r="M121" s="1242"/>
      <c r="N121" s="1242"/>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330"/>
    </row>
    <row r="122" spans="1:40" s="295" customFormat="1" ht="15" customHeight="1" x14ac:dyDescent="0.25">
      <c r="A122" s="1329"/>
      <c r="B122" s="471"/>
      <c r="C122" s="447" t="str">
        <f>'Credit risk (SA)'!B45</f>
        <v>SCRA (short term)</v>
      </c>
      <c r="D122" s="1778"/>
      <c r="E122" s="1242"/>
      <c r="F122" s="1242"/>
      <c r="G122" s="1242"/>
      <c r="H122" s="1242"/>
      <c r="I122" s="1242"/>
      <c r="J122" s="1242"/>
      <c r="K122" s="1242"/>
      <c r="L122" s="1242"/>
      <c r="M122" s="1242"/>
      <c r="N122" s="1242"/>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330"/>
    </row>
    <row r="123" spans="1:40" s="295" customFormat="1" ht="15" customHeight="1" x14ac:dyDescent="0.25">
      <c r="A123" s="1329"/>
      <c r="B123" s="474" t="s">
        <v>1633</v>
      </c>
      <c r="C123" s="1761" t="str">
        <f>'Credit risk (SA)'!B46</f>
        <v>Grade A</v>
      </c>
      <c r="D123" s="1902" t="str">
        <f>'Credit risk (SA)'!AC46</f>
        <v/>
      </c>
      <c r="E123" s="1242"/>
      <c r="F123" s="1242"/>
      <c r="G123" s="1242"/>
      <c r="H123" s="1242"/>
      <c r="I123" s="1242"/>
      <c r="J123" s="1242"/>
      <c r="K123" s="1242"/>
      <c r="L123" s="1242"/>
      <c r="M123" s="1242"/>
      <c r="N123" s="1242"/>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330"/>
    </row>
    <row r="124" spans="1:40" s="295" customFormat="1" ht="15" customHeight="1" x14ac:dyDescent="0.25">
      <c r="A124" s="1329"/>
      <c r="B124" s="474" t="s">
        <v>1633</v>
      </c>
      <c r="C124" s="1761" t="str">
        <f>'Credit risk (SA)'!B47</f>
        <v>Grade B</v>
      </c>
      <c r="D124" s="1902" t="str">
        <f>'Credit risk (SA)'!AC47</f>
        <v/>
      </c>
      <c r="E124" s="1242"/>
      <c r="F124" s="1242"/>
      <c r="G124" s="1242"/>
      <c r="H124" s="1242"/>
      <c r="I124" s="1242"/>
      <c r="J124" s="1242"/>
      <c r="K124" s="1242"/>
      <c r="L124" s="1242"/>
      <c r="M124" s="1242"/>
      <c r="N124" s="1242"/>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330"/>
    </row>
    <row r="125" spans="1:40" s="295" customFormat="1" ht="15" customHeight="1" x14ac:dyDescent="0.25">
      <c r="A125" s="1329"/>
      <c r="B125" s="474" t="s">
        <v>1633</v>
      </c>
      <c r="C125" s="1761" t="str">
        <f>'Credit risk (SA)'!B48</f>
        <v>Grade C</v>
      </c>
      <c r="D125" s="1902" t="str">
        <f>'Credit risk (SA)'!AC48</f>
        <v/>
      </c>
      <c r="E125" s="1242"/>
      <c r="F125" s="1242"/>
      <c r="G125" s="1242"/>
      <c r="H125" s="1242"/>
      <c r="I125" s="1242"/>
      <c r="J125" s="1242"/>
      <c r="K125" s="1242"/>
      <c r="L125" s="1242"/>
      <c r="M125" s="1242"/>
      <c r="N125" s="1242"/>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330"/>
    </row>
    <row r="126" spans="1:40" s="295" customFormat="1" ht="15" customHeight="1" x14ac:dyDescent="0.25">
      <c r="A126" s="1329"/>
      <c r="B126" s="471"/>
      <c r="C126" s="366" t="str">
        <f>'Credit risk (SA)'!B50</f>
        <v>Covered bonds; of which:</v>
      </c>
      <c r="D126" s="1778"/>
      <c r="E126" s="1242"/>
      <c r="F126" s="1242"/>
      <c r="G126" s="1242"/>
      <c r="H126" s="1242"/>
      <c r="I126" s="1242"/>
      <c r="J126" s="1242"/>
      <c r="K126" s="1242"/>
      <c r="L126" s="1242"/>
      <c r="M126" s="1242"/>
      <c r="N126" s="1242"/>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330"/>
    </row>
    <row r="127" spans="1:40" s="295" customFormat="1" ht="15" customHeight="1" x14ac:dyDescent="0.25">
      <c r="A127" s="1329"/>
      <c r="B127" s="471"/>
      <c r="C127" s="444" t="str">
        <f>'Credit risk (SA)'!B51</f>
        <v>rated</v>
      </c>
      <c r="D127" s="1778"/>
      <c r="E127" s="1242"/>
      <c r="F127" s="1242"/>
      <c r="G127" s="1242"/>
      <c r="H127" s="1242"/>
      <c r="I127" s="1242"/>
      <c r="J127" s="1242"/>
      <c r="K127" s="1242"/>
      <c r="L127" s="1242"/>
      <c r="M127" s="1242"/>
      <c r="N127" s="1242"/>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330"/>
    </row>
    <row r="128" spans="1:40" s="295" customFormat="1" ht="15" customHeight="1" x14ac:dyDescent="0.25">
      <c r="A128" s="1329"/>
      <c r="B128" s="474" t="s">
        <v>1633</v>
      </c>
      <c r="C128" s="1483" t="str">
        <f>'Credit risk (SA)'!B52</f>
        <v xml:space="preserve">AAA to AA- </v>
      </c>
      <c r="D128" s="1902" t="str">
        <f>'Credit risk (SA)'!AC52</f>
        <v/>
      </c>
      <c r="E128" s="1242"/>
      <c r="F128" s="1242"/>
      <c r="G128" s="1242"/>
      <c r="H128" s="1242"/>
      <c r="I128" s="1242"/>
      <c r="J128" s="1242"/>
      <c r="K128" s="1242"/>
      <c r="L128" s="1242"/>
      <c r="M128" s="1242"/>
      <c r="N128" s="1242"/>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330"/>
    </row>
    <row r="129" spans="1:40" s="295" customFormat="1" ht="15" customHeight="1" x14ac:dyDescent="0.25">
      <c r="A129" s="1329"/>
      <c r="B129" s="474" t="s">
        <v>1633</v>
      </c>
      <c r="C129" s="1483" t="str">
        <f>'Credit risk (SA)'!B53</f>
        <v>A+ to A-</v>
      </c>
      <c r="D129" s="1902" t="str">
        <f>'Credit risk (SA)'!AC53</f>
        <v/>
      </c>
      <c r="E129" s="1242"/>
      <c r="F129" s="1242"/>
      <c r="G129" s="1242"/>
      <c r="H129" s="1242"/>
      <c r="I129" s="1242"/>
      <c r="J129" s="1242"/>
      <c r="K129" s="1242"/>
      <c r="L129" s="1242"/>
      <c r="M129" s="1242"/>
      <c r="N129" s="1242"/>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330"/>
    </row>
    <row r="130" spans="1:40" s="295" customFormat="1" ht="15" customHeight="1" x14ac:dyDescent="0.25">
      <c r="A130" s="1329"/>
      <c r="B130" s="474" t="s">
        <v>1633</v>
      </c>
      <c r="C130" s="1483" t="str">
        <f>'Credit risk (SA)'!B54</f>
        <v>BBB+ to BBB-</v>
      </c>
      <c r="D130" s="1902" t="str">
        <f>'Credit risk (SA)'!AC54</f>
        <v/>
      </c>
      <c r="E130" s="1242"/>
      <c r="F130" s="1242"/>
      <c r="G130" s="1242"/>
      <c r="H130" s="1242"/>
      <c r="I130" s="1242"/>
      <c r="J130" s="1242"/>
      <c r="K130" s="1242"/>
      <c r="L130" s="1242"/>
      <c r="M130" s="1242"/>
      <c r="N130" s="1242"/>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330"/>
    </row>
    <row r="131" spans="1:40" s="295" customFormat="1" ht="15" customHeight="1" x14ac:dyDescent="0.25">
      <c r="A131" s="1329"/>
      <c r="B131" s="474" t="s">
        <v>1633</v>
      </c>
      <c r="C131" s="1483" t="str">
        <f>'Credit risk (SA)'!B55</f>
        <v>BB+ to B-</v>
      </c>
      <c r="D131" s="1902" t="str">
        <f>'Credit risk (SA)'!AC55</f>
        <v/>
      </c>
      <c r="E131" s="1242"/>
      <c r="F131" s="1242"/>
      <c r="G131" s="1242"/>
      <c r="H131" s="1242"/>
      <c r="I131" s="1242"/>
      <c r="J131" s="1242"/>
      <c r="K131" s="1242"/>
      <c r="L131" s="1242"/>
      <c r="M131" s="1242"/>
      <c r="N131" s="1242"/>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330"/>
    </row>
    <row r="132" spans="1:40" s="295" customFormat="1" ht="15" customHeight="1" x14ac:dyDescent="0.25">
      <c r="A132" s="1329"/>
      <c r="B132" s="474" t="s">
        <v>1633</v>
      </c>
      <c r="C132" s="1483" t="str">
        <f>'Credit risk (SA)'!B56</f>
        <v>below B-</v>
      </c>
      <c r="D132" s="1902" t="str">
        <f>'Credit risk (SA)'!AC56</f>
        <v/>
      </c>
      <c r="E132" s="1242"/>
      <c r="F132" s="1242"/>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330"/>
    </row>
    <row r="133" spans="1:40" s="295" customFormat="1" ht="15" customHeight="1" x14ac:dyDescent="0.25">
      <c r="A133" s="1329"/>
      <c r="B133" s="471"/>
      <c r="C133" s="444" t="str">
        <f>'Credit risk (SA)'!B57</f>
        <v>unrated; of which:</v>
      </c>
      <c r="D133" s="1778"/>
      <c r="E133" s="1242"/>
      <c r="F133" s="1242"/>
      <c r="G133" s="1242"/>
      <c r="H133" s="1242"/>
      <c r="I133" s="1242"/>
      <c r="J133" s="1242"/>
      <c r="K133" s="1242"/>
      <c r="L133" s="1242"/>
      <c r="M133" s="1242"/>
      <c r="N133" s="1242"/>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330"/>
    </row>
    <row r="134" spans="1:40" s="295" customFormat="1" ht="15" customHeight="1" x14ac:dyDescent="0.25">
      <c r="A134" s="1329"/>
      <c r="B134" s="474" t="s">
        <v>1633</v>
      </c>
      <c r="C134" s="1483" t="str">
        <f>'Credit risk (SA)'!B58</f>
        <v>risk weight for issuing bank of 20%</v>
      </c>
      <c r="D134" s="1902" t="str">
        <f>'Credit risk (SA)'!AC58</f>
        <v/>
      </c>
      <c r="E134" s="1242"/>
      <c r="F134" s="1242"/>
      <c r="G134" s="1242"/>
      <c r="H134" s="1242"/>
      <c r="I134" s="1242"/>
      <c r="J134" s="1242"/>
      <c r="K134" s="1242"/>
      <c r="L134" s="1242"/>
      <c r="M134" s="1242"/>
      <c r="N134" s="1242"/>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330"/>
    </row>
    <row r="135" spans="1:40" s="295" customFormat="1" ht="15" customHeight="1" x14ac:dyDescent="0.25">
      <c r="A135" s="1329"/>
      <c r="B135" s="474" t="s">
        <v>1633</v>
      </c>
      <c r="C135" s="1483" t="str">
        <f>'Credit risk (SA)'!B59</f>
        <v>risk weight for issuing bank of 30%</v>
      </c>
      <c r="D135" s="1902" t="str">
        <f>'Credit risk (SA)'!AC59</f>
        <v/>
      </c>
      <c r="E135" s="1242"/>
      <c r="F135" s="1242"/>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330"/>
    </row>
    <row r="136" spans="1:40" s="295" customFormat="1" ht="15" customHeight="1" x14ac:dyDescent="0.25">
      <c r="A136" s="1329"/>
      <c r="B136" s="474" t="s">
        <v>1633</v>
      </c>
      <c r="C136" s="1483" t="str">
        <f>'Credit risk (SA)'!B60</f>
        <v>risk weight for issuing bank of 40%</v>
      </c>
      <c r="D136" s="1902" t="str">
        <f>'Credit risk (SA)'!AC60</f>
        <v/>
      </c>
      <c r="E136" s="1242"/>
      <c r="F136" s="1242"/>
      <c r="G136" s="1242"/>
      <c r="H136" s="1242"/>
      <c r="I136" s="1242"/>
      <c r="J136" s="1242"/>
      <c r="K136" s="1242"/>
      <c r="L136" s="1242"/>
      <c r="M136" s="1242"/>
      <c r="N136" s="1242"/>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330"/>
    </row>
    <row r="137" spans="1:40" s="295" customFormat="1" ht="15" customHeight="1" x14ac:dyDescent="0.25">
      <c r="A137" s="1329"/>
      <c r="B137" s="474" t="s">
        <v>1633</v>
      </c>
      <c r="C137" s="1483" t="str">
        <f>'Credit risk (SA)'!B61</f>
        <v>risk weight for issuing bank of 50%</v>
      </c>
      <c r="D137" s="1902" t="str">
        <f>'Credit risk (SA)'!AC61</f>
        <v/>
      </c>
      <c r="E137" s="1242"/>
      <c r="F137" s="1242"/>
      <c r="G137" s="1242"/>
      <c r="H137" s="1242"/>
      <c r="I137" s="1242"/>
      <c r="J137" s="1242"/>
      <c r="K137" s="1242"/>
      <c r="L137" s="1242"/>
      <c r="M137" s="1242"/>
      <c r="N137" s="1242"/>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330"/>
    </row>
    <row r="138" spans="1:40" s="295" customFormat="1" ht="15" customHeight="1" x14ac:dyDescent="0.25">
      <c r="A138" s="1329"/>
      <c r="B138" s="474" t="s">
        <v>1633</v>
      </c>
      <c r="C138" s="1483" t="str">
        <f>'Credit risk (SA)'!B62</f>
        <v>risk weight for issuing bank of 75%</v>
      </c>
      <c r="D138" s="1902" t="str">
        <f>'Credit risk (SA)'!AC62</f>
        <v/>
      </c>
      <c r="E138" s="1242"/>
      <c r="F138" s="1242"/>
      <c r="G138" s="1242"/>
      <c r="H138" s="1242"/>
      <c r="I138" s="1242"/>
      <c r="J138" s="1242"/>
      <c r="K138" s="1242"/>
      <c r="L138" s="1242"/>
      <c r="M138" s="1242"/>
      <c r="N138" s="1242"/>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330"/>
    </row>
    <row r="139" spans="1:40" s="295" customFormat="1" ht="15" customHeight="1" x14ac:dyDescent="0.25">
      <c r="A139" s="1329"/>
      <c r="B139" s="474" t="s">
        <v>1633</v>
      </c>
      <c r="C139" s="1483" t="str">
        <f>'Credit risk (SA)'!B63</f>
        <v>risk weight for issuing bank of 100%</v>
      </c>
      <c r="D139" s="1902" t="str">
        <f>'Credit risk (SA)'!AC63</f>
        <v/>
      </c>
      <c r="E139" s="1242"/>
      <c r="F139" s="1242"/>
      <c r="G139" s="1242"/>
      <c r="H139" s="1242"/>
      <c r="I139" s="1242"/>
      <c r="J139" s="1242"/>
      <c r="K139" s="1242"/>
      <c r="L139" s="1242"/>
      <c r="M139" s="1242"/>
      <c r="N139" s="1242"/>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330"/>
    </row>
    <row r="140" spans="1:40" s="295" customFormat="1" ht="15" customHeight="1" x14ac:dyDescent="0.25">
      <c r="A140" s="1329"/>
      <c r="B140" s="474" t="s">
        <v>1633</v>
      </c>
      <c r="C140" s="1483" t="str">
        <f>'Credit risk (SA)'!B64</f>
        <v>risk weight for issuing bank of 150%</v>
      </c>
      <c r="D140" s="1902" t="str">
        <f>'Credit risk (SA)'!AC64</f>
        <v/>
      </c>
      <c r="E140" s="1242"/>
      <c r="F140" s="1242"/>
      <c r="G140" s="1242"/>
      <c r="H140" s="1242"/>
      <c r="I140" s="1242"/>
      <c r="J140" s="1242"/>
      <c r="K140" s="1242"/>
      <c r="L140" s="1242"/>
      <c r="M140" s="1242"/>
      <c r="N140" s="1242"/>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330"/>
    </row>
    <row r="141" spans="1:40" s="295" customFormat="1" ht="15" customHeight="1" x14ac:dyDescent="0.25">
      <c r="A141" s="1329"/>
      <c r="B141" s="471"/>
      <c r="C141" s="366" t="str">
        <f>'Credit risk (SA)'!B65</f>
        <v>Corporates (excluding SMEs); of which:</v>
      </c>
      <c r="D141" s="1778"/>
      <c r="E141" s="1242"/>
      <c r="F141" s="1242"/>
      <c r="G141" s="1242"/>
      <c r="H141" s="1242"/>
      <c r="I141" s="1242"/>
      <c r="J141" s="1242"/>
      <c r="K141" s="1242"/>
      <c r="L141" s="1242"/>
      <c r="M141" s="1242"/>
      <c r="N141" s="1242"/>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330"/>
    </row>
    <row r="142" spans="1:40" s="295" customFormat="1" ht="15" customHeight="1" x14ac:dyDescent="0.25">
      <c r="A142" s="1329"/>
      <c r="B142" s="471"/>
      <c r="C142" s="444" t="str">
        <f>'Credit risk (SA)'!B66</f>
        <v>Corporates (excluding SMEs) - rating allowed; of which:</v>
      </c>
      <c r="D142" s="1778"/>
      <c r="E142" s="1242"/>
      <c r="F142" s="1242"/>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330"/>
    </row>
    <row r="143" spans="1:40" s="295" customFormat="1" ht="15" customHeight="1" x14ac:dyDescent="0.25">
      <c r="A143" s="1329"/>
      <c r="B143" s="471"/>
      <c r="C143" s="447" t="str">
        <f>'Credit risk (SA)'!B67</f>
        <v>rated corporate exposures; of which:</v>
      </c>
      <c r="D143" s="1778"/>
      <c r="E143" s="1242"/>
      <c r="F143" s="1242"/>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330"/>
    </row>
    <row r="144" spans="1:40" s="295" customFormat="1" ht="15" customHeight="1" x14ac:dyDescent="0.25">
      <c r="A144" s="1329"/>
      <c r="B144" s="474" t="s">
        <v>1633</v>
      </c>
      <c r="C144" s="1761" t="str">
        <f>'Credit risk (SA)'!B68</f>
        <v xml:space="preserve">AAA to AA- </v>
      </c>
      <c r="D144" s="1902" t="str">
        <f>'Credit risk (SA)'!AC68</f>
        <v/>
      </c>
      <c r="E144" s="1242"/>
      <c r="F144" s="1242"/>
      <c r="G144" s="1242"/>
      <c r="H144" s="1242"/>
      <c r="I144" s="1242"/>
      <c r="J144" s="1242"/>
      <c r="K144" s="1242"/>
      <c r="L144" s="1242"/>
      <c r="M144" s="1242"/>
      <c r="N144" s="1242"/>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330"/>
    </row>
    <row r="145" spans="1:40" s="295" customFormat="1" ht="15" customHeight="1" x14ac:dyDescent="0.25">
      <c r="A145" s="1329"/>
      <c r="B145" s="474" t="s">
        <v>1633</v>
      </c>
      <c r="C145" s="1761" t="str">
        <f>'Credit risk (SA)'!B69</f>
        <v>A+ to A-</v>
      </c>
      <c r="D145" s="1902" t="str">
        <f>'Credit risk (SA)'!AC69</f>
        <v/>
      </c>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330"/>
    </row>
    <row r="146" spans="1:40" s="295" customFormat="1" ht="15" customHeight="1" x14ac:dyDescent="0.25">
      <c r="A146" s="1329"/>
      <c r="B146" s="474" t="s">
        <v>1633</v>
      </c>
      <c r="C146" s="1761" t="str">
        <f>'Credit risk (SA)'!B70</f>
        <v>BBB+ to BBB-</v>
      </c>
      <c r="D146" s="1902" t="str">
        <f>'Credit risk (SA)'!AC70</f>
        <v/>
      </c>
      <c r="E146" s="1242"/>
      <c r="F146" s="1242"/>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330"/>
    </row>
    <row r="147" spans="1:40" s="295" customFormat="1" ht="15" customHeight="1" x14ac:dyDescent="0.25">
      <c r="A147" s="1329"/>
      <c r="B147" s="474" t="s">
        <v>1633</v>
      </c>
      <c r="C147" s="1761" t="str">
        <f>'Credit risk (SA)'!B71</f>
        <v>BB+ to BB-</v>
      </c>
      <c r="D147" s="1902" t="str">
        <f>'Credit risk (SA)'!AC71</f>
        <v/>
      </c>
      <c r="E147" s="1242"/>
      <c r="F147" s="1242"/>
      <c r="G147" s="1242"/>
      <c r="H147" s="1242"/>
      <c r="I147" s="1242"/>
      <c r="J147" s="1242"/>
      <c r="K147" s="1242"/>
      <c r="L147" s="1242"/>
      <c r="M147" s="1242"/>
      <c r="N147" s="1242"/>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330"/>
    </row>
    <row r="148" spans="1:40" s="295" customFormat="1" ht="15" customHeight="1" x14ac:dyDescent="0.25">
      <c r="A148" s="1329"/>
      <c r="B148" s="474" t="s">
        <v>1633</v>
      </c>
      <c r="C148" s="1761" t="str">
        <f>'Credit risk (SA)'!B72</f>
        <v>below BB-</v>
      </c>
      <c r="D148" s="1902" t="str">
        <f>'Credit risk (SA)'!AC72</f>
        <v/>
      </c>
      <c r="E148" s="1242"/>
      <c r="F148" s="1242"/>
      <c r="G148" s="1242"/>
      <c r="H148" s="1242"/>
      <c r="I148" s="1242"/>
      <c r="J148" s="1242"/>
      <c r="K148" s="1242"/>
      <c r="L148" s="1242"/>
      <c r="M148" s="1242"/>
      <c r="N148" s="1242"/>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330"/>
    </row>
    <row r="149" spans="1:40" s="295" customFormat="1" ht="15" customHeight="1" x14ac:dyDescent="0.25">
      <c r="A149" s="1329"/>
      <c r="B149" s="474" t="s">
        <v>1633</v>
      </c>
      <c r="C149" s="447" t="str">
        <f>'Credit risk (SA)'!B73</f>
        <v xml:space="preserve">unrated corporate exposures </v>
      </c>
      <c r="D149" s="1902" t="str">
        <f>'Credit risk (SA)'!AC73</f>
        <v/>
      </c>
      <c r="E149" s="1242"/>
      <c r="F149" s="1242"/>
      <c r="G149" s="1242"/>
      <c r="H149" s="1242"/>
      <c r="I149" s="1242"/>
      <c r="J149" s="1242"/>
      <c r="K149" s="1242"/>
      <c r="L149" s="1242"/>
      <c r="M149" s="1242"/>
      <c r="N149" s="1242"/>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330"/>
    </row>
    <row r="150" spans="1:40" s="295" customFormat="1" ht="15" customHeight="1" x14ac:dyDescent="0.25">
      <c r="A150" s="1329"/>
      <c r="B150" s="471"/>
      <c r="C150" s="444" t="str">
        <f>'Credit risk (SA)'!B74</f>
        <v>Corporates (excluding SMEs) - rating not allowed; of which:</v>
      </c>
      <c r="D150" s="1778"/>
      <c r="E150" s="1242"/>
      <c r="F150" s="1242"/>
      <c r="G150" s="1242"/>
      <c r="H150" s="1242"/>
      <c r="I150" s="1242"/>
      <c r="J150" s="1242"/>
      <c r="K150" s="1242"/>
      <c r="L150" s="1242"/>
      <c r="M150" s="1242"/>
      <c r="N150" s="1242"/>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330"/>
    </row>
    <row r="151" spans="1:40" s="295" customFormat="1" ht="15" customHeight="1" x14ac:dyDescent="0.25">
      <c r="A151" s="1329"/>
      <c r="B151" s="474" t="s">
        <v>1633</v>
      </c>
      <c r="C151" s="1483" t="str">
        <f>'Credit risk (SA)'!B75</f>
        <v>investment grade</v>
      </c>
      <c r="D151" s="1902" t="str">
        <f>'Credit risk (SA)'!AC75</f>
        <v/>
      </c>
      <c r="E151" s="1242"/>
      <c r="F151" s="1242"/>
      <c r="G151" s="1242"/>
      <c r="H151" s="1242"/>
      <c r="I151" s="1242"/>
      <c r="J151" s="1242"/>
      <c r="K151" s="1242"/>
      <c r="L151" s="1242"/>
      <c r="M151" s="1242"/>
      <c r="N151" s="1242"/>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330"/>
    </row>
    <row r="152" spans="1:40" s="295" customFormat="1" ht="15" customHeight="1" x14ac:dyDescent="0.25">
      <c r="A152" s="1329"/>
      <c r="B152" s="474" t="s">
        <v>1633</v>
      </c>
      <c r="C152" s="1483" t="str">
        <f>'Credit risk (SA)'!B76</f>
        <v>not investment grade</v>
      </c>
      <c r="D152" s="1902" t="str">
        <f>'Credit risk (SA)'!AC76</f>
        <v/>
      </c>
      <c r="E152" s="1242"/>
      <c r="F152" s="1242"/>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330"/>
    </row>
    <row r="153" spans="1:40" s="295" customFormat="1" ht="15" customHeight="1" x14ac:dyDescent="0.25">
      <c r="A153" s="1329"/>
      <c r="B153" s="474" t="s">
        <v>1633</v>
      </c>
      <c r="C153" s="366" t="str">
        <f>'Credit risk (SA)'!B77</f>
        <v>Corporate SME exposures</v>
      </c>
      <c r="D153" s="1902" t="str">
        <f>'Credit risk (SA)'!AC77</f>
        <v/>
      </c>
      <c r="E153" s="1242"/>
      <c r="F153" s="1242"/>
      <c r="G153" s="1242"/>
      <c r="H153" s="1242"/>
      <c r="I153" s="1242"/>
      <c r="J153" s="1242"/>
      <c r="K153" s="1242"/>
      <c r="L153" s="1242"/>
      <c r="M153" s="1242"/>
      <c r="N153" s="1242"/>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330"/>
    </row>
    <row r="154" spans="1:40" s="295" customFormat="1" ht="15" customHeight="1" x14ac:dyDescent="0.25">
      <c r="A154" s="1329"/>
      <c r="B154" s="471"/>
      <c r="C154" s="366" t="str">
        <f>'Credit risk (SA)'!B78</f>
        <v>Specialised lending; of which:</v>
      </c>
      <c r="D154" s="1778"/>
      <c r="E154" s="1242"/>
      <c r="F154" s="1242"/>
      <c r="G154" s="1242"/>
      <c r="H154" s="1242"/>
      <c r="I154" s="1242"/>
      <c r="J154" s="1242"/>
      <c r="K154" s="1242"/>
      <c r="L154" s="1242"/>
      <c r="M154" s="1242"/>
      <c r="N154" s="1242"/>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330"/>
    </row>
    <row r="155" spans="1:40" s="295" customFormat="1" ht="15" customHeight="1" x14ac:dyDescent="0.25">
      <c r="A155" s="1329"/>
      <c r="B155" s="471"/>
      <c r="C155" s="444" t="str">
        <f>'Credit risk (SA)'!B79</f>
        <v>rated (only for jurisdictions where rating is allowed)</v>
      </c>
      <c r="D155" s="1778"/>
      <c r="E155" s="1242"/>
      <c r="F155" s="1242"/>
      <c r="G155" s="1242"/>
      <c r="H155" s="1242"/>
      <c r="I155" s="1242"/>
      <c r="J155" s="1242"/>
      <c r="K155" s="1242"/>
      <c r="L155" s="1242"/>
      <c r="M155" s="1242"/>
      <c r="N155" s="1242"/>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330"/>
    </row>
    <row r="156" spans="1:40" s="295" customFormat="1" ht="15" customHeight="1" x14ac:dyDescent="0.25">
      <c r="A156" s="1329"/>
      <c r="B156" s="471"/>
      <c r="C156" s="444" t="str">
        <f>'Credit risk (SA)'!B80</f>
        <v>project finance; of which:</v>
      </c>
      <c r="D156" s="1778"/>
      <c r="E156" s="1242"/>
      <c r="F156" s="1242"/>
      <c r="G156" s="1242"/>
      <c r="H156" s="1242"/>
      <c r="I156" s="1242"/>
      <c r="J156" s="1242"/>
      <c r="K156" s="1242"/>
      <c r="L156" s="1242"/>
      <c r="M156" s="1242"/>
      <c r="N156" s="1242"/>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330"/>
    </row>
    <row r="157" spans="1:40" s="295" customFormat="1" ht="15" customHeight="1" x14ac:dyDescent="0.25">
      <c r="A157" s="1329"/>
      <c r="B157" s="474" t="s">
        <v>1633</v>
      </c>
      <c r="C157" s="1483" t="str">
        <f>'Credit risk (SA)'!B81</f>
        <v>pre-operational phase</v>
      </c>
      <c r="D157" s="1902" t="str">
        <f>'Credit risk (SA)'!AC81</f>
        <v/>
      </c>
      <c r="E157" s="1242"/>
      <c r="F157" s="1242"/>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330"/>
    </row>
    <row r="158" spans="1:40" s="295" customFormat="1" ht="15" customHeight="1" x14ac:dyDescent="0.25">
      <c r="A158" s="1329"/>
      <c r="B158" s="474" t="s">
        <v>1633</v>
      </c>
      <c r="C158" s="1483" t="str">
        <f>'Credit risk (SA)'!B82</f>
        <v>operational phase</v>
      </c>
      <c r="D158" s="1902" t="str">
        <f>'Credit risk (SA)'!AC82</f>
        <v/>
      </c>
      <c r="E158" s="1242"/>
      <c r="F158" s="1242"/>
      <c r="G158" s="1242"/>
      <c r="H158" s="1242"/>
      <c r="I158" s="1242"/>
      <c r="J158" s="1242"/>
      <c r="K158" s="1242"/>
      <c r="L158" s="1242"/>
      <c r="M158" s="1242"/>
      <c r="N158" s="1242"/>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330"/>
    </row>
    <row r="159" spans="1:40" s="295" customFormat="1" ht="15" customHeight="1" x14ac:dyDescent="0.25">
      <c r="A159" s="1329"/>
      <c r="B159" s="474" t="s">
        <v>1633</v>
      </c>
      <c r="C159" s="1483" t="str">
        <f>'Credit risk (SA)'!B83</f>
        <v>operational phase (high quality)</v>
      </c>
      <c r="D159" s="1902" t="str">
        <f>'Credit risk (SA)'!AC83</f>
        <v/>
      </c>
      <c r="E159" s="1242"/>
      <c r="F159" s="1242"/>
      <c r="G159" s="1242"/>
      <c r="H159" s="1242"/>
      <c r="I159" s="1242"/>
      <c r="J159" s="1242"/>
      <c r="K159" s="1242"/>
      <c r="L159" s="1242"/>
      <c r="M159" s="1242"/>
      <c r="N159" s="1242"/>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330"/>
    </row>
    <row r="160" spans="1:40" s="295" customFormat="1" ht="15" customHeight="1" x14ac:dyDescent="0.25">
      <c r="A160" s="1329"/>
      <c r="B160" s="474" t="s">
        <v>1633</v>
      </c>
      <c r="C160" s="444" t="str">
        <f>'Credit risk (SA)'!B84</f>
        <v>object finance</v>
      </c>
      <c r="D160" s="1902" t="str">
        <f>'Credit risk (SA)'!AC84</f>
        <v/>
      </c>
      <c r="E160" s="1242"/>
      <c r="F160" s="1242"/>
      <c r="G160" s="1242"/>
      <c r="H160" s="1242"/>
      <c r="I160" s="1242"/>
      <c r="J160" s="1242"/>
      <c r="K160" s="1242"/>
      <c r="L160" s="1242"/>
      <c r="M160" s="1242"/>
      <c r="N160" s="1242"/>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330"/>
    </row>
    <row r="161" spans="1:40" s="295" customFormat="1" ht="15" customHeight="1" x14ac:dyDescent="0.25">
      <c r="A161" s="1329"/>
      <c r="B161" s="474" t="s">
        <v>1633</v>
      </c>
      <c r="C161" s="444" t="str">
        <f>'Credit risk (SA)'!B85</f>
        <v>commodity finance</v>
      </c>
      <c r="D161" s="1902" t="str">
        <f>'Credit risk (SA)'!AC85</f>
        <v/>
      </c>
      <c r="E161" s="1242"/>
      <c r="F161" s="1242"/>
      <c r="G161" s="1242"/>
      <c r="H161" s="1242"/>
      <c r="I161" s="1242"/>
      <c r="J161" s="1242"/>
      <c r="K161" s="1242"/>
      <c r="L161" s="1242"/>
      <c r="M161" s="1242"/>
      <c r="N161" s="1242"/>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330"/>
    </row>
    <row r="162" spans="1:40" s="295" customFormat="1" ht="15" customHeight="1" x14ac:dyDescent="0.25">
      <c r="A162" s="1329"/>
      <c r="B162" s="471"/>
      <c r="C162" s="1764" t="str">
        <f>'Credit risk (SA)'!B86</f>
        <v>Equity exposures; of which:</v>
      </c>
      <c r="D162" s="1778"/>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330"/>
    </row>
    <row r="163" spans="1:40" s="295" customFormat="1" ht="15" customHeight="1" x14ac:dyDescent="0.25">
      <c r="A163" s="1329"/>
      <c r="B163" s="474" t="s">
        <v>1633</v>
      </c>
      <c r="C163" s="1762" t="str">
        <f>'Credit risk (SA)'!B87</f>
        <v>speculative unlisted</v>
      </c>
      <c r="D163" s="1902" t="str">
        <f>'Credit risk (SA)'!AC87</f>
        <v/>
      </c>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330"/>
    </row>
    <row r="164" spans="1:40" s="295" customFormat="1" ht="15" customHeight="1" x14ac:dyDescent="0.25">
      <c r="A164" s="1329"/>
      <c r="B164" s="474" t="s">
        <v>1633</v>
      </c>
      <c r="C164" s="1762" t="str">
        <f>'Credit risk (SA)'!B88</f>
        <v>exposures to certain legislative programs</v>
      </c>
      <c r="D164" s="1902" t="str">
        <f>'Credit risk (SA)'!AC88</f>
        <v/>
      </c>
      <c r="E164" s="1242"/>
      <c r="F164" s="1242"/>
      <c r="G164" s="1242"/>
      <c r="H164" s="1242"/>
      <c r="I164" s="1242"/>
      <c r="J164" s="1242"/>
      <c r="K164" s="1242"/>
      <c r="L164" s="1242"/>
      <c r="M164" s="1242"/>
      <c r="N164" s="1242"/>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330"/>
    </row>
    <row r="165" spans="1:40" s="295" customFormat="1" ht="15" customHeight="1" x14ac:dyDescent="0.25">
      <c r="A165" s="1329"/>
      <c r="B165" s="474" t="s">
        <v>1633</v>
      </c>
      <c r="C165" s="1762" t="str">
        <f>'Credit risk (SA)'!B89</f>
        <v>others</v>
      </c>
      <c r="D165" s="1902" t="str">
        <f>'Credit risk (SA)'!AC89</f>
        <v/>
      </c>
      <c r="E165" s="1242"/>
      <c r="F165" s="1242"/>
      <c r="G165" s="1242"/>
      <c r="H165" s="1242"/>
      <c r="I165" s="1242"/>
      <c r="J165" s="1242"/>
      <c r="K165" s="1242"/>
      <c r="L165" s="1242"/>
      <c r="M165" s="1242"/>
      <c r="N165" s="1242"/>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330"/>
    </row>
    <row r="166" spans="1:40" s="295" customFormat="1" ht="15" customHeight="1" x14ac:dyDescent="0.25">
      <c r="A166" s="1329"/>
      <c r="B166" s="471"/>
      <c r="C166" s="366" t="str">
        <f>'Credit risk (SA)'!B94</f>
        <v>Retail exposures; of which:</v>
      </c>
      <c r="D166" s="1778"/>
      <c r="E166" s="1242"/>
      <c r="F166" s="1242"/>
      <c r="G166" s="1242"/>
      <c r="H166" s="1242"/>
      <c r="I166" s="1242"/>
      <c r="J166" s="1242"/>
      <c r="K166" s="1242"/>
      <c r="L166" s="1242"/>
      <c r="M166" s="1242"/>
      <c r="N166" s="1242"/>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330"/>
    </row>
    <row r="167" spans="1:40" s="295" customFormat="1" ht="15" customHeight="1" x14ac:dyDescent="0.25">
      <c r="A167" s="1329"/>
      <c r="B167" s="474" t="s">
        <v>1633</v>
      </c>
      <c r="C167" s="444" t="str">
        <f>'Credit risk (SA)'!B95</f>
        <v>regulatory retail: transactors</v>
      </c>
      <c r="D167" s="1902" t="str">
        <f>'Credit risk (SA)'!AC95</f>
        <v/>
      </c>
      <c r="E167" s="1242"/>
      <c r="F167" s="1242"/>
      <c r="G167" s="1242"/>
      <c r="H167" s="1242"/>
      <c r="I167" s="1242"/>
      <c r="J167" s="1242"/>
      <c r="K167" s="1242"/>
      <c r="L167" s="1242"/>
      <c r="M167" s="1242"/>
      <c r="N167" s="1242"/>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330"/>
    </row>
    <row r="168" spans="1:40" s="295" customFormat="1" ht="15" customHeight="1" x14ac:dyDescent="0.25">
      <c r="A168" s="1329"/>
      <c r="B168" s="474" t="s">
        <v>1633</v>
      </c>
      <c r="C168" s="1253" t="str">
        <f>'Credit risk (SA)'!B96</f>
        <v>regulatory retail: non-transactors</v>
      </c>
      <c r="D168" s="1902" t="str">
        <f>'Credit risk (SA)'!AC96</f>
        <v/>
      </c>
      <c r="E168" s="1242"/>
      <c r="F168" s="1242"/>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330"/>
    </row>
    <row r="169" spans="1:40" s="295" customFormat="1" ht="15" customHeight="1" x14ac:dyDescent="0.25">
      <c r="A169" s="1329"/>
      <c r="B169" s="474" t="s">
        <v>1633</v>
      </c>
      <c r="C169" s="1253" t="str">
        <f>'Credit risk (SA)'!B97</f>
        <v>other retail</v>
      </c>
      <c r="D169" s="1902" t="str">
        <f>'Credit risk (SA)'!AC97</f>
        <v/>
      </c>
      <c r="E169" s="1242"/>
      <c r="F169" s="1242"/>
      <c r="G169" s="1242"/>
      <c r="H169" s="1242"/>
      <c r="I169" s="1242"/>
      <c r="J169" s="1242"/>
      <c r="K169" s="1242"/>
      <c r="L169" s="1242"/>
      <c r="M169" s="1242"/>
      <c r="N169" s="1242"/>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330"/>
    </row>
    <row r="170" spans="1:40" s="295" customFormat="1" ht="15" customHeight="1" x14ac:dyDescent="0.25">
      <c r="A170" s="1329"/>
      <c r="B170" s="471"/>
      <c r="C170" s="1765" t="str">
        <f>'Credit risk (SA)'!B98</f>
        <v>Exposures secured by real estate; of which:</v>
      </c>
      <c r="D170" s="1778"/>
      <c r="E170" s="1242"/>
      <c r="F170" s="1242"/>
      <c r="G170" s="1242"/>
      <c r="H170" s="1242"/>
      <c r="I170" s="1242"/>
      <c r="J170" s="1242"/>
      <c r="K170" s="1242"/>
      <c r="L170" s="1242"/>
      <c r="M170" s="1242"/>
      <c r="N170" s="1242"/>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330"/>
    </row>
    <row r="171" spans="1:40" s="295" customFormat="1" ht="15" customHeight="1" x14ac:dyDescent="0.25">
      <c r="A171" s="1329"/>
      <c r="B171" s="471"/>
      <c r="C171" s="1253" t="str">
        <f>'Credit risk (SA)'!B99</f>
        <v>general residential real estate; of which:</v>
      </c>
      <c r="D171" s="1778"/>
      <c r="E171" s="1242"/>
      <c r="F171" s="1242"/>
      <c r="G171" s="1242"/>
      <c r="H171" s="1242"/>
      <c r="I171" s="1242"/>
      <c r="J171" s="1242"/>
      <c r="K171" s="1242"/>
      <c r="L171" s="1242"/>
      <c r="M171" s="1242"/>
      <c r="N171" s="1242"/>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330"/>
    </row>
    <row r="172" spans="1:40" s="295" customFormat="1" ht="15" customHeight="1" x14ac:dyDescent="0.25">
      <c r="A172" s="1329"/>
      <c r="B172" s="471"/>
      <c r="C172" s="1754" t="str">
        <f>'Credit risk (SA)'!B100</f>
        <v>whole loan approach; of which:</v>
      </c>
      <c r="D172" s="1778"/>
      <c r="E172" s="1242"/>
      <c r="F172" s="1242"/>
      <c r="G172" s="1242"/>
      <c r="H172" s="1242"/>
      <c r="I172" s="1242"/>
      <c r="J172" s="1242"/>
      <c r="K172" s="1242"/>
      <c r="L172" s="1242"/>
      <c r="M172" s="1242"/>
      <c r="N172" s="1242"/>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330"/>
    </row>
    <row r="173" spans="1:40" s="295" customFormat="1" ht="15" customHeight="1" x14ac:dyDescent="0.25">
      <c r="A173" s="1329"/>
      <c r="B173" s="474" t="s">
        <v>1633</v>
      </c>
      <c r="C173" s="1763" t="str">
        <f>'Credit risk (SA)'!B101</f>
        <v>LTV ≤ 50%</v>
      </c>
      <c r="D173" s="1902" t="str">
        <f>'Credit risk (SA)'!AC101</f>
        <v/>
      </c>
      <c r="E173" s="1242"/>
      <c r="F173" s="1242"/>
      <c r="G173" s="1242"/>
      <c r="H173" s="1242"/>
      <c r="I173" s="1242"/>
      <c r="J173" s="1242"/>
      <c r="K173" s="1242"/>
      <c r="L173" s="1242"/>
      <c r="M173" s="1242"/>
      <c r="N173" s="1242"/>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330"/>
    </row>
    <row r="174" spans="1:40" s="295" customFormat="1" ht="15" customHeight="1" x14ac:dyDescent="0.25">
      <c r="A174" s="1329"/>
      <c r="B174" s="474" t="s">
        <v>1633</v>
      </c>
      <c r="C174" s="1763" t="str">
        <f>'Credit risk (SA)'!B102</f>
        <v>50% &lt;LTV ≤ 60%</v>
      </c>
      <c r="D174" s="1902" t="str">
        <f>'Credit risk (SA)'!AC102</f>
        <v/>
      </c>
      <c r="E174" s="1242"/>
      <c r="F174" s="1242"/>
      <c r="G174" s="1242"/>
      <c r="H174" s="1242"/>
      <c r="I174" s="1242"/>
      <c r="J174" s="1242"/>
      <c r="K174" s="1242"/>
      <c r="L174" s="1242"/>
      <c r="M174" s="1242"/>
      <c r="N174" s="1242"/>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330"/>
    </row>
    <row r="175" spans="1:40" s="295" customFormat="1" ht="15" customHeight="1" x14ac:dyDescent="0.25">
      <c r="A175" s="1329"/>
      <c r="B175" s="474" t="s">
        <v>1633</v>
      </c>
      <c r="C175" s="1763" t="str">
        <f>'Credit risk (SA)'!B103</f>
        <v>60% &lt;LTV ≤ 80%</v>
      </c>
      <c r="D175" s="1902" t="str">
        <f>'Credit risk (SA)'!AC103</f>
        <v/>
      </c>
      <c r="E175" s="1242"/>
      <c r="F175" s="1242"/>
      <c r="G175" s="1242"/>
      <c r="H175" s="1242"/>
      <c r="I175" s="1242"/>
      <c r="J175" s="1242"/>
      <c r="K175" s="1242"/>
      <c r="L175" s="1242"/>
      <c r="M175" s="1242"/>
      <c r="N175" s="1242"/>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330"/>
    </row>
    <row r="176" spans="1:40" s="295" customFormat="1" ht="15" customHeight="1" x14ac:dyDescent="0.25">
      <c r="A176" s="1329"/>
      <c r="B176" s="474" t="s">
        <v>1633</v>
      </c>
      <c r="C176" s="1763" t="str">
        <f>'Credit risk (SA)'!B104</f>
        <v>80% &lt;LTV ≤ 90%</v>
      </c>
      <c r="D176" s="1902" t="str">
        <f>'Credit risk (SA)'!AC104</f>
        <v/>
      </c>
      <c r="E176" s="1242"/>
      <c r="F176" s="1242"/>
      <c r="G176" s="1242"/>
      <c r="H176" s="1242"/>
      <c r="I176" s="1242"/>
      <c r="J176" s="1242"/>
      <c r="K176" s="1242"/>
      <c r="L176" s="1242"/>
      <c r="M176" s="1242"/>
      <c r="N176" s="1242"/>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330"/>
    </row>
    <row r="177" spans="1:40" s="295" customFormat="1" ht="15" customHeight="1" x14ac:dyDescent="0.25">
      <c r="A177" s="1329"/>
      <c r="B177" s="474" t="s">
        <v>1633</v>
      </c>
      <c r="C177" s="1763" t="str">
        <f>'Credit risk (SA)'!B105</f>
        <v>90% &lt;LTV ≤ 100%</v>
      </c>
      <c r="D177" s="1902" t="str">
        <f>'Credit risk (SA)'!AC105</f>
        <v/>
      </c>
      <c r="E177" s="1242"/>
      <c r="F177" s="1242"/>
      <c r="G177" s="1242"/>
      <c r="H177" s="1242"/>
      <c r="I177" s="1242"/>
      <c r="J177" s="1242"/>
      <c r="K177" s="1242"/>
      <c r="L177" s="1242"/>
      <c r="M177" s="1242"/>
      <c r="N177" s="1242"/>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330"/>
    </row>
    <row r="178" spans="1:40" s="295" customFormat="1" ht="15" customHeight="1" x14ac:dyDescent="0.25">
      <c r="A178" s="1329"/>
      <c r="B178" s="474" t="s">
        <v>1633</v>
      </c>
      <c r="C178" s="1763" t="str">
        <f>'Credit risk (SA)'!B106</f>
        <v>LTV &gt; 100%</v>
      </c>
      <c r="D178" s="1902" t="str">
        <f>'Credit risk (SA)'!AC106</f>
        <v/>
      </c>
      <c r="E178" s="1242"/>
      <c r="F178" s="1242"/>
      <c r="G178" s="1242"/>
      <c r="H178" s="1242"/>
      <c r="I178" s="1242"/>
      <c r="J178" s="1242"/>
      <c r="K178" s="1242"/>
      <c r="L178" s="1242"/>
      <c r="M178" s="1242"/>
      <c r="N178" s="1242"/>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330"/>
    </row>
    <row r="179" spans="1:40" s="295" customFormat="1" ht="15" customHeight="1" x14ac:dyDescent="0.25">
      <c r="A179" s="1329"/>
      <c r="B179" s="471"/>
      <c r="C179" s="1763" t="str">
        <f>'Credit risk (SA)'!B107</f>
        <v>Requirements not met</v>
      </c>
      <c r="D179" s="1778"/>
      <c r="E179" s="1242"/>
      <c r="F179" s="1242"/>
      <c r="G179" s="1242"/>
      <c r="H179" s="1242"/>
      <c r="I179" s="1242"/>
      <c r="J179" s="1242"/>
      <c r="K179" s="1242"/>
      <c r="L179" s="1242"/>
      <c r="M179" s="1242"/>
      <c r="N179" s="1242"/>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330"/>
    </row>
    <row r="180" spans="1:40" s="295" customFormat="1" ht="15" customHeight="1" x14ac:dyDescent="0.25">
      <c r="A180" s="1329"/>
      <c r="B180" s="471"/>
      <c r="C180" s="1754" t="str">
        <f>'Credit risk (SA)'!B108</f>
        <v>loan splitting approach; of which:</v>
      </c>
      <c r="D180" s="1778"/>
      <c r="E180" s="1242"/>
      <c r="F180" s="1242"/>
      <c r="G180" s="1242"/>
      <c r="H180" s="1242"/>
      <c r="I180" s="1242"/>
      <c r="J180" s="1242"/>
      <c r="K180" s="1242"/>
      <c r="L180" s="1242"/>
      <c r="M180" s="1242"/>
      <c r="N180" s="1242"/>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330"/>
    </row>
    <row r="181" spans="1:40" s="295" customFormat="1" ht="15" customHeight="1" x14ac:dyDescent="0.25">
      <c r="A181" s="1329"/>
      <c r="B181" s="474" t="s">
        <v>1633</v>
      </c>
      <c r="C181" s="1763" t="str">
        <f>'Credit risk (SA)'!B109</f>
        <v>exposures ≤ 55% of property value</v>
      </c>
      <c r="D181" s="2396" t="str">
        <f>'Credit risk (SA)'!AC109</f>
        <v/>
      </c>
      <c r="E181" s="1242"/>
      <c r="F181" s="1242"/>
      <c r="G181" s="1242"/>
      <c r="H181" s="1242"/>
      <c r="I181" s="1242"/>
      <c r="J181" s="1242"/>
      <c r="K181" s="1242"/>
      <c r="L181" s="1242"/>
      <c r="M181" s="1242"/>
      <c r="N181" s="1242"/>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330"/>
    </row>
    <row r="182" spans="1:40" s="295" customFormat="1" ht="15" customHeight="1" x14ac:dyDescent="0.25">
      <c r="A182" s="1329"/>
      <c r="B182" s="471"/>
      <c r="C182" s="1253" t="str">
        <f>'Credit risk (SA)'!B121</f>
        <v>income producing residential real estate; of which:</v>
      </c>
      <c r="D182" s="1778"/>
      <c r="E182" s="1242"/>
      <c r="F182" s="1242"/>
      <c r="G182" s="1242"/>
      <c r="H182" s="1242"/>
      <c r="I182" s="1242"/>
      <c r="J182" s="1242"/>
      <c r="K182" s="1242"/>
      <c r="L182" s="1242"/>
      <c r="M182" s="1242"/>
      <c r="N182" s="1242"/>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330"/>
    </row>
    <row r="183" spans="1:40" s="295" customFormat="1" ht="15" customHeight="1" x14ac:dyDescent="0.25">
      <c r="A183" s="1329"/>
      <c r="B183" s="474" t="s">
        <v>1633</v>
      </c>
      <c r="C183" s="1763" t="str">
        <f>'Credit risk (SA)'!B122</f>
        <v>LTV ≤ 50%</v>
      </c>
      <c r="D183" s="1902" t="str">
        <f>'Credit risk (SA)'!AC122</f>
        <v/>
      </c>
      <c r="E183" s="1242"/>
      <c r="F183" s="1242"/>
      <c r="G183" s="1242"/>
      <c r="H183" s="1242"/>
      <c r="I183" s="1242"/>
      <c r="J183" s="1242"/>
      <c r="K183" s="1242"/>
      <c r="L183" s="1242"/>
      <c r="M183" s="1242"/>
      <c r="N183" s="1242"/>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330"/>
    </row>
    <row r="184" spans="1:40" s="295" customFormat="1" ht="15" customHeight="1" x14ac:dyDescent="0.25">
      <c r="A184" s="1329"/>
      <c r="B184" s="474" t="s">
        <v>1633</v>
      </c>
      <c r="C184" s="1763" t="str">
        <f>'Credit risk (SA)'!B123</f>
        <v>50% &lt;LTV ≤ 60%</v>
      </c>
      <c r="D184" s="1902" t="str">
        <f>'Credit risk (SA)'!AC123</f>
        <v/>
      </c>
      <c r="E184" s="1242"/>
      <c r="F184" s="1242"/>
      <c r="G184" s="1242"/>
      <c r="H184" s="1242"/>
      <c r="I184" s="1242"/>
      <c r="J184" s="1242"/>
      <c r="K184" s="1242"/>
      <c r="L184" s="1242"/>
      <c r="M184" s="1242"/>
      <c r="N184" s="1242"/>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330"/>
    </row>
    <row r="185" spans="1:40" s="295" customFormat="1" ht="15" customHeight="1" x14ac:dyDescent="0.25">
      <c r="A185" s="1329"/>
      <c r="B185" s="474" t="s">
        <v>1633</v>
      </c>
      <c r="C185" s="1763" t="str">
        <f>'Credit risk (SA)'!B124</f>
        <v>60% &lt;LTV ≤ 80%</v>
      </c>
      <c r="D185" s="1902" t="str">
        <f>'Credit risk (SA)'!AC124</f>
        <v/>
      </c>
      <c r="E185" s="1242"/>
      <c r="F185" s="1242"/>
      <c r="G185" s="1242"/>
      <c r="H185" s="1242"/>
      <c r="I185" s="1242"/>
      <c r="J185" s="1242"/>
      <c r="K185" s="1242"/>
      <c r="L185" s="1242"/>
      <c r="M185" s="1242"/>
      <c r="N185" s="1242"/>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330"/>
    </row>
    <row r="186" spans="1:40" s="295" customFormat="1" ht="15" customHeight="1" x14ac:dyDescent="0.25">
      <c r="A186" s="1329"/>
      <c r="B186" s="474" t="s">
        <v>1633</v>
      </c>
      <c r="C186" s="1763" t="str">
        <f>'Credit risk (SA)'!B125</f>
        <v>80% &lt;LTV ≤ 90%</v>
      </c>
      <c r="D186" s="1902" t="str">
        <f>'Credit risk (SA)'!AC125</f>
        <v/>
      </c>
      <c r="E186" s="1242"/>
      <c r="F186" s="1242"/>
      <c r="G186" s="1242"/>
      <c r="H186" s="1242"/>
      <c r="I186" s="1242"/>
      <c r="J186" s="1242"/>
      <c r="K186" s="1242"/>
      <c r="L186" s="1242"/>
      <c r="M186" s="1242"/>
      <c r="N186" s="1242"/>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330"/>
    </row>
    <row r="187" spans="1:40" s="295" customFormat="1" ht="15" customHeight="1" x14ac:dyDescent="0.25">
      <c r="A187" s="1329"/>
      <c r="B187" s="474" t="s">
        <v>1633</v>
      </c>
      <c r="C187" s="1763" t="str">
        <f>'Credit risk (SA)'!B126</f>
        <v>90% &lt;LTV ≤ 100%</v>
      </c>
      <c r="D187" s="1902" t="str">
        <f>'Credit risk (SA)'!AC126</f>
        <v/>
      </c>
      <c r="E187" s="1242"/>
      <c r="F187" s="1242"/>
      <c r="G187" s="1242"/>
      <c r="H187" s="1242"/>
      <c r="I187" s="1242"/>
      <c r="J187" s="1242"/>
      <c r="K187" s="1242"/>
      <c r="L187" s="1242"/>
      <c r="M187" s="1242"/>
      <c r="N187" s="1242"/>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330"/>
    </row>
    <row r="188" spans="1:40" s="295" customFormat="1" ht="15" customHeight="1" x14ac:dyDescent="0.25">
      <c r="A188" s="1329"/>
      <c r="B188" s="474" t="s">
        <v>1633</v>
      </c>
      <c r="C188" s="1763" t="str">
        <f>'Credit risk (SA)'!B127</f>
        <v>LTV &gt; 100%</v>
      </c>
      <c r="D188" s="1902" t="str">
        <f>'Credit risk (SA)'!AC127</f>
        <v/>
      </c>
      <c r="E188" s="1242"/>
      <c r="F188" s="1242"/>
      <c r="G188" s="1242"/>
      <c r="H188" s="1242"/>
      <c r="I188" s="1242"/>
      <c r="J188" s="1242"/>
      <c r="K188" s="1242"/>
      <c r="L188" s="1242"/>
      <c r="M188" s="1242"/>
      <c r="N188" s="1242"/>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330"/>
    </row>
    <row r="189" spans="1:40" s="295" customFormat="1" ht="15" customHeight="1" x14ac:dyDescent="0.25">
      <c r="A189" s="1329"/>
      <c r="B189" s="474" t="s">
        <v>1633</v>
      </c>
      <c r="C189" s="1763" t="str">
        <f>'Credit risk (SA)'!B128</f>
        <v>Requirements not met</v>
      </c>
      <c r="D189" s="1902" t="str">
        <f>'Credit risk (SA)'!AC128</f>
        <v/>
      </c>
      <c r="E189" s="1242"/>
      <c r="F189" s="1242"/>
      <c r="G189" s="1242"/>
      <c r="H189" s="1242"/>
      <c r="I189" s="1242"/>
      <c r="J189" s="1242"/>
      <c r="K189" s="1242"/>
      <c r="L189" s="1242"/>
      <c r="M189" s="1242"/>
      <c r="N189" s="1242"/>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330"/>
    </row>
    <row r="190" spans="1:40" s="295" customFormat="1" ht="15" customHeight="1" x14ac:dyDescent="0.25">
      <c r="A190" s="1329"/>
      <c r="B190" s="471"/>
      <c r="C190" s="1253" t="str">
        <f>'Credit risk (SA)'!B129</f>
        <v>income producing commercial real estate; of which:</v>
      </c>
      <c r="D190" s="1778"/>
      <c r="E190" s="1242"/>
      <c r="F190" s="1242"/>
      <c r="G190" s="1242"/>
      <c r="H190" s="1242"/>
      <c r="I190" s="1242"/>
      <c r="J190" s="1242"/>
      <c r="K190" s="1242"/>
      <c r="L190" s="1242"/>
      <c r="M190" s="1242"/>
      <c r="N190" s="1242"/>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330"/>
    </row>
    <row r="191" spans="1:40" s="295" customFormat="1" ht="15" customHeight="1" x14ac:dyDescent="0.25">
      <c r="A191" s="1329"/>
      <c r="B191" s="474" t="s">
        <v>1633</v>
      </c>
      <c r="C191" s="1763" t="str">
        <f>'Credit risk (SA)'!B130</f>
        <v>LTV ≤ 60%</v>
      </c>
      <c r="D191" s="1902" t="str">
        <f>'Credit risk (SA)'!AC130</f>
        <v/>
      </c>
      <c r="E191" s="1242"/>
      <c r="F191" s="1242"/>
      <c r="G191" s="1242"/>
      <c r="H191" s="1242"/>
      <c r="I191" s="1242"/>
      <c r="J191" s="1242"/>
      <c r="K191" s="1242"/>
      <c r="L191" s="1242"/>
      <c r="M191" s="1242"/>
      <c r="N191" s="1242"/>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330"/>
    </row>
    <row r="192" spans="1:40" s="295" customFormat="1" ht="15" customHeight="1" x14ac:dyDescent="0.25">
      <c r="A192" s="1329"/>
      <c r="B192" s="474" t="s">
        <v>1633</v>
      </c>
      <c r="C192" s="1763" t="str">
        <f>'Credit risk (SA)'!B131</f>
        <v>60% &lt; LTV ≤ 80%</v>
      </c>
      <c r="D192" s="1902" t="str">
        <f>'Credit risk (SA)'!AC131</f>
        <v/>
      </c>
      <c r="E192" s="1242"/>
      <c r="F192" s="1242"/>
      <c r="G192" s="1242"/>
      <c r="H192" s="1242"/>
      <c r="I192" s="1242"/>
      <c r="J192" s="1242"/>
      <c r="K192" s="1242"/>
      <c r="L192" s="1242"/>
      <c r="M192" s="1242"/>
      <c r="N192" s="1242"/>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330"/>
    </row>
    <row r="193" spans="1:16381" s="295" customFormat="1" ht="15" customHeight="1" x14ac:dyDescent="0.25">
      <c r="A193" s="1329"/>
      <c r="B193" s="474" t="s">
        <v>1633</v>
      </c>
      <c r="C193" s="1763" t="str">
        <f>'Credit risk (SA)'!B132</f>
        <v>LTV &gt; 80%</v>
      </c>
      <c r="D193" s="1902" t="str">
        <f>'Credit risk (SA)'!AC132</f>
        <v/>
      </c>
      <c r="E193" s="1242"/>
      <c r="F193" s="1242"/>
      <c r="G193" s="1242"/>
      <c r="H193" s="1242"/>
      <c r="I193" s="1242"/>
      <c r="J193" s="1242"/>
      <c r="K193" s="1242"/>
      <c r="L193" s="1242"/>
      <c r="M193" s="1242"/>
      <c r="N193" s="1242"/>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330"/>
    </row>
    <row r="194" spans="1:16381" s="295" customFormat="1" ht="15" customHeight="1" x14ac:dyDescent="0.25">
      <c r="A194" s="1329"/>
      <c r="B194" s="474" t="s">
        <v>1633</v>
      </c>
      <c r="C194" s="1763" t="str">
        <f>'Credit risk (SA)'!B133</f>
        <v>Requirements not met</v>
      </c>
      <c r="D194" s="1902" t="str">
        <f>'Credit risk (SA)'!AC133</f>
        <v/>
      </c>
      <c r="E194" s="1242"/>
      <c r="F194" s="1242"/>
      <c r="G194" s="1242"/>
      <c r="H194" s="1242"/>
      <c r="I194" s="1242"/>
      <c r="J194" s="1242"/>
      <c r="K194" s="1242"/>
      <c r="L194" s="1242"/>
      <c r="M194" s="1242"/>
      <c r="N194" s="1242"/>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330"/>
    </row>
    <row r="195" spans="1:16381" s="295" customFormat="1" ht="15" customHeight="1" x14ac:dyDescent="0.25">
      <c r="A195" s="1329"/>
      <c r="B195" s="471"/>
      <c r="C195" s="1253" t="str">
        <f>'Credit risk (SA)'!B134</f>
        <v>land acquisition, development and construction; of which:</v>
      </c>
      <c r="D195" s="1778"/>
      <c r="E195" s="1242"/>
      <c r="F195" s="1242"/>
      <c r="G195" s="1242"/>
      <c r="H195" s="1242"/>
      <c r="I195" s="1242"/>
      <c r="J195" s="1242"/>
      <c r="K195" s="1242"/>
      <c r="L195" s="1242"/>
      <c r="M195" s="1242"/>
      <c r="N195" s="1242"/>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330"/>
    </row>
    <row r="196" spans="1:16381" s="295" customFormat="1" ht="15" customHeight="1" x14ac:dyDescent="0.25">
      <c r="A196" s="1329"/>
      <c r="B196" s="474" t="s">
        <v>1633</v>
      </c>
      <c r="C196" s="1763" t="str">
        <f>'Credit risk (SA)'!B135</f>
        <v>150% risk weight</v>
      </c>
      <c r="D196" s="1902" t="str">
        <f>'Credit risk (SA)'!AC135</f>
        <v/>
      </c>
      <c r="E196" s="1242"/>
      <c r="F196" s="1242"/>
      <c r="G196" s="1242"/>
      <c r="H196" s="1242"/>
      <c r="I196" s="1242"/>
      <c r="J196" s="1242"/>
      <c r="K196" s="1242"/>
      <c r="L196" s="1242"/>
      <c r="M196" s="1242"/>
      <c r="N196" s="1242"/>
      <c r="O196" s="1242"/>
      <c r="P196" s="1242"/>
      <c r="Q196" s="1242"/>
      <c r="R196" s="1242"/>
      <c r="S196" s="1242"/>
      <c r="T196" s="1242"/>
      <c r="U196" s="1242"/>
      <c r="V196" s="1242"/>
      <c r="W196" s="1242"/>
      <c r="X196" s="1242"/>
      <c r="Y196" s="1242"/>
      <c r="Z196" s="1242"/>
      <c r="AA196" s="1242"/>
      <c r="AB196" s="1242"/>
      <c r="AC196" s="1242"/>
      <c r="AJ196" s="1242"/>
      <c r="AK196" s="1242"/>
      <c r="AL196" s="1242"/>
      <c r="AM196" s="1242"/>
      <c r="AN196" s="1330"/>
    </row>
    <row r="197" spans="1:16381" s="295" customFormat="1" ht="15" customHeight="1" x14ac:dyDescent="0.25">
      <c r="A197" s="1329"/>
      <c r="B197" s="461" t="s">
        <v>1633</v>
      </c>
      <c r="C197" s="1777" t="str">
        <f>'Credit risk (SA)'!B136</f>
        <v>100% risk weight</v>
      </c>
      <c r="D197" s="1351" t="str">
        <f>'Credit risk (SA)'!AC136</f>
        <v/>
      </c>
      <c r="E197" s="1242"/>
      <c r="F197" s="1242"/>
      <c r="G197" s="1242"/>
      <c r="H197" s="1242"/>
      <c r="I197" s="1242"/>
      <c r="J197" s="1242"/>
      <c r="K197" s="1242"/>
      <c r="L197" s="1242"/>
      <c r="M197" s="1242"/>
      <c r="N197" s="1242"/>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330"/>
    </row>
    <row r="198" spans="1:16381" s="295" customFormat="1" ht="15" customHeight="1" x14ac:dyDescent="0.25">
      <c r="A198" s="1329"/>
      <c r="B198" s="1242"/>
      <c r="C198" s="1242"/>
      <c r="D198" s="1242"/>
      <c r="E198" s="1242"/>
      <c r="F198" s="1242"/>
      <c r="G198" s="1242"/>
      <c r="H198" s="1242"/>
      <c r="I198" s="1242"/>
      <c r="J198" s="1242"/>
      <c r="K198" s="1242"/>
      <c r="L198" s="1334"/>
      <c r="M198" s="1334"/>
      <c r="N198" s="1334"/>
      <c r="O198" s="1242"/>
      <c r="P198" s="1242"/>
      <c r="Q198" s="1242"/>
      <c r="R198" s="1242"/>
      <c r="S198" s="1242"/>
      <c r="T198" s="1242"/>
      <c r="U198" s="1242"/>
      <c r="V198" s="1242"/>
      <c r="AD198" s="1242"/>
      <c r="AE198" s="1242"/>
      <c r="AF198" s="1242"/>
      <c r="AG198" s="1242"/>
      <c r="AH198" s="1242"/>
      <c r="AI198" s="1242"/>
      <c r="AN198" s="1330"/>
    </row>
    <row r="199" spans="1:16381" s="295" customFormat="1" ht="15" customHeight="1" x14ac:dyDescent="0.25">
      <c r="A199" s="1329"/>
      <c r="B199" s="1773" t="s">
        <v>1619</v>
      </c>
      <c r="C199" s="1760" t="s">
        <v>14</v>
      </c>
      <c r="D199" s="1655" t="str">
        <f>CONCATENATE("Col ", LEFT(ADDRESS(ROW('Credit risk (SA)'!C202),COLUMN('Credit risk (SA)'!C202),4), 1))</f>
        <v>Col C</v>
      </c>
      <c r="E199" s="1655" t="str">
        <f>CONCATENATE("Col ", LEFT(ADDRESS(ROW('Credit risk (SA)'!D202),COLUMN('Credit risk (SA)'!D202),4), 1))</f>
        <v>Col D</v>
      </c>
      <c r="F199" s="1655" t="str">
        <f>CONCATENATE("Col ", LEFT(ADDRESS(ROW('Credit risk (SA)'!E202),COLUMN('Credit risk (SA)'!E202),4), 1))</f>
        <v>Col E</v>
      </c>
      <c r="G199" s="1655" t="str">
        <f>CONCATENATE("Col ", LEFT(ADDRESS(ROW('Credit risk (SA)'!F202),COLUMN('Credit risk (SA)'!F202),4), 1))</f>
        <v>Col F</v>
      </c>
      <c r="H199" s="1655" t="str">
        <f>CONCATENATE("Col ", LEFT(ADDRESS(ROW('Credit risk (SA)'!G202),COLUMN('Credit risk (SA)'!G202),4), 1))</f>
        <v>Col G</v>
      </c>
      <c r="I199" s="1655" t="str">
        <f>CONCATENATE("Col ", LEFT(ADDRESS(ROW('Credit risk (SA)'!H202),COLUMN('Credit risk (SA)'!H202),4), 1))</f>
        <v>Col H</v>
      </c>
      <c r="J199" s="1655" t="str">
        <f>CONCATENATE("Col ", LEFT(ADDRESS(ROW('Credit risk (SA)'!I202),COLUMN('Credit risk (SA)'!I202),4), 1))</f>
        <v>Col I</v>
      </c>
      <c r="K199" s="1655" t="str">
        <f>CONCATENATE("Col ", LEFT(ADDRESS(ROW('Credit risk (SA)'!J202),COLUMN('Credit risk (SA)'!J202),4), 1))</f>
        <v>Col J</v>
      </c>
      <c r="L199" s="1655" t="str">
        <f>CONCATENATE("Col ", LEFT(ADDRESS(ROW('Credit risk (SA)'!K202),COLUMN('Credit risk (SA)'!K202),4), 1))</f>
        <v>Col K</v>
      </c>
      <c r="M199" s="2149" t="str">
        <f>CONCATENATE("Col ", LEFT(ADDRESS(ROW('Credit risk (SA)'!L202),COLUMN('Credit risk (SA)'!L202),4), 1))</f>
        <v>Col L</v>
      </c>
      <c r="N199" s="1655" t="str">
        <f>CONCATENATE("Col ", LEFT(ADDRESS(ROW('Credit risk (SA)'!N202),COLUMN('Credit risk (SA)'!N202),4), 1))</f>
        <v>Col N</v>
      </c>
      <c r="O199" s="1655" t="str">
        <f>CONCATENATE("Col ", LEFT(ADDRESS(ROW('Credit risk (SA)'!Q202),COLUMN('Credit risk (SA)'!Q202),4), 1))</f>
        <v>Col Q</v>
      </c>
      <c r="P199" s="1655" t="str">
        <f>CONCATENATE("Col ", LEFT(ADDRESS(ROW('Credit risk (SA)'!R202),COLUMN('Credit risk (SA)'!R202),4), 1))</f>
        <v>Col R</v>
      </c>
      <c r="Q199" s="1655" t="str">
        <f>CONCATENATE("Col ", LEFT(ADDRESS(ROW('Credit risk (SA)'!S202),COLUMN('Credit risk (SA)'!S202),4), 1))</f>
        <v>Col S</v>
      </c>
      <c r="R199" s="1655" t="str">
        <f>CONCATENATE("Col ", LEFT(ADDRESS(ROW('Credit risk (SA)'!T202),COLUMN('Credit risk (SA)'!T202),4), 1))</f>
        <v>Col T</v>
      </c>
      <c r="S199" s="1655" t="str">
        <f>CONCATENATE("Col ", LEFT(ADDRESS(ROW('Credit risk (SA)'!U202),COLUMN('Credit risk (SA)'!U202),4), 1))</f>
        <v>Col U</v>
      </c>
      <c r="T199" s="2149" t="str">
        <f>CONCATENATE("Col ", LEFT(ADDRESS(ROW('Credit risk (SA)'!V202),COLUMN('Credit risk (SA)'!V202),4), 1))</f>
        <v>Col V</v>
      </c>
      <c r="U199" s="2149" t="str">
        <f>CONCATENATE("Col ", LEFT(ADDRESS(ROW('Credit risk (SA)'!W202),COLUMN('Credit risk (SA)'!W202),4), 1))</f>
        <v>Col W</v>
      </c>
      <c r="V199" s="2149" t="str">
        <f>CONCATENATE("Col ", LEFT(ADDRESS(ROW('Credit risk (SA)'!X202),COLUMN('Credit risk (SA)'!X202),4), 1))</f>
        <v>Col X</v>
      </c>
      <c r="W199" s="2149" t="str">
        <f>CONCATENATE("Col ", LEFT(ADDRESS(ROW('Credit risk (SA)'!Y202),COLUMN('Credit risk (SA)'!Y202),4), 1))</f>
        <v>Col Y</v>
      </c>
      <c r="X199" s="2149" t="str">
        <f>CONCATENATE("Col ", LEFT(ADDRESS(ROW('Credit risk (SA)'!Z202),COLUMN('Credit risk (SA)'!Z202),4), 1))</f>
        <v>Col Z</v>
      </c>
      <c r="Y199" s="1657" t="str">
        <f>CONCATENATE("Col ", LEFT(ADDRESS(ROW('Credit risk (SA)'!AD202),COLUMN('Credit risk (SA)'!AD202),4), 2))</f>
        <v>Col AD</v>
      </c>
      <c r="Z199" s="2148" t="str">
        <f>CONCATENATE("Col ", LEFT(ADDRESS(ROW('Credit risk (SA)'!AE202),COLUMN('Credit risk (SA)'!AE202),4), 2))</f>
        <v>Col AE</v>
      </c>
      <c r="AA199" s="2148" t="str">
        <f>CONCATENATE("Col ", LEFT(ADDRESS(ROW('Credit risk (SA)'!AF202),COLUMN('Credit risk (SA)'!AF202),4), 2))</f>
        <v>Col AF</v>
      </c>
      <c r="AB199" s="2148" t="str">
        <f>CONCATENATE("Col ", LEFT(ADDRESS(ROW('Credit risk (SA)'!AG202),COLUMN('Credit risk (SA)'!AG202),4), 2))</f>
        <v>Col AG</v>
      </c>
      <c r="AC199" s="2148" t="str">
        <f>CONCATENATE("Col ", LEFT(ADDRESS(ROW('Credit risk (SA)'!AH202),COLUMN('Credit risk (SA)'!AH202),4), 2))</f>
        <v>Col AH</v>
      </c>
      <c r="AD199" s="1242"/>
      <c r="AE199" s="1242"/>
      <c r="AF199" s="1242"/>
      <c r="AG199" s="1242"/>
      <c r="AH199" s="1242"/>
      <c r="AI199" s="1242"/>
      <c r="AN199" s="1330"/>
    </row>
    <row r="200" spans="1:16381" s="295" customFormat="1" ht="15" customHeight="1" x14ac:dyDescent="0.25">
      <c r="A200" s="1329"/>
      <c r="B200" s="1769" t="s">
        <v>1633</v>
      </c>
      <c r="C200" s="1770" t="str">
        <f>'Credit risk (SA)'!B139</f>
        <v>Check: row138 ≤ row 137</v>
      </c>
      <c r="D200" s="1759"/>
      <c r="E200" s="1691" t="str">
        <f>'Credit risk (SA)'!D139</f>
        <v/>
      </c>
      <c r="F200" s="1691" t="str">
        <f>'Credit risk (SA)'!E139</f>
        <v/>
      </c>
      <c r="G200" s="1691" t="str">
        <f>'Credit risk (SA)'!F139</f>
        <v/>
      </c>
      <c r="H200" s="1691" t="str">
        <f>'Credit risk (SA)'!G139</f>
        <v/>
      </c>
      <c r="I200" s="1691" t="str">
        <f>'Credit risk (SA)'!H139</f>
        <v/>
      </c>
      <c r="J200" s="1759"/>
      <c r="K200" s="1691" t="str">
        <f>'Credit risk (SA)'!J139</f>
        <v/>
      </c>
      <c r="L200" s="1691" t="str">
        <f>'Credit risk (SA)'!K139</f>
        <v/>
      </c>
      <c r="M200" s="1691" t="str">
        <f>'Credit risk (SA)'!L139</f>
        <v/>
      </c>
      <c r="N200" s="471"/>
      <c r="O200" s="1691" t="str">
        <f>'Credit risk (SA)'!Q139</f>
        <v/>
      </c>
      <c r="P200" s="1691" t="str">
        <f>'Credit risk (SA)'!R139</f>
        <v/>
      </c>
      <c r="Q200" s="1691" t="str">
        <f>'Credit risk (SA)'!S139</f>
        <v/>
      </c>
      <c r="R200" s="1691" t="str">
        <f>'Credit risk (SA)'!T139</f>
        <v/>
      </c>
      <c r="S200" s="1691" t="str">
        <f>'Credit risk (SA)'!U139</f>
        <v/>
      </c>
      <c r="T200" s="1691" t="str">
        <f>'Credit risk (SA)'!V139</f>
        <v/>
      </c>
      <c r="U200" s="1691" t="str">
        <f>'Credit risk (SA)'!W139</f>
        <v/>
      </c>
      <c r="V200" s="1691" t="str">
        <f>'Credit risk (SA)'!X139</f>
        <v/>
      </c>
      <c r="W200" s="1691" t="str">
        <f>'Credit risk (SA)'!Y139</f>
        <v/>
      </c>
      <c r="X200" s="1691" t="str">
        <f>'Credit risk (SA)'!Z139</f>
        <v/>
      </c>
      <c r="Y200" s="1691" t="str">
        <f>'Credit risk (SA)'!AD139</f>
        <v/>
      </c>
      <c r="Z200" s="1691" t="str">
        <f>'Credit risk (SA)'!AE139</f>
        <v/>
      </c>
      <c r="AA200" s="1691" t="str">
        <f>'Credit risk (SA)'!AF139</f>
        <v/>
      </c>
      <c r="AB200" s="1691" t="str">
        <f>'Credit risk (SA)'!AG139</f>
        <v/>
      </c>
      <c r="AC200" s="1771" t="str">
        <f>'Credit risk (SA)'!AH139</f>
        <v/>
      </c>
      <c r="AD200" s="1242"/>
      <c r="AE200" s="1242"/>
      <c r="AF200" s="1242"/>
      <c r="AG200" s="1242"/>
      <c r="AH200" s="1242"/>
      <c r="AI200" s="1242"/>
      <c r="AN200" s="1330"/>
    </row>
    <row r="201" spans="1:16381" s="295" customFormat="1" ht="15" customHeight="1" x14ac:dyDescent="0.25">
      <c r="A201" s="1329"/>
      <c r="B201" s="474" t="s">
        <v>1633</v>
      </c>
      <c r="C201" s="1498" t="str">
        <f>'Credit risk (SA)'!B143</f>
        <v>Check: cell I137 = cell N142</v>
      </c>
      <c r="D201" s="471"/>
      <c r="E201" s="471"/>
      <c r="F201" s="471"/>
      <c r="G201" s="471"/>
      <c r="H201" s="471"/>
      <c r="I201" s="471"/>
      <c r="J201" s="471"/>
      <c r="K201" s="471"/>
      <c r="L201" s="471"/>
      <c r="M201" s="471"/>
      <c r="N201" s="1340" t="str">
        <f>'Credit risk (SA)'!N143</f>
        <v/>
      </c>
      <c r="O201" s="471"/>
      <c r="P201" s="471"/>
      <c r="Q201" s="471"/>
      <c r="R201" s="471"/>
      <c r="S201" s="471"/>
      <c r="T201" s="471"/>
      <c r="U201" s="471"/>
      <c r="V201" s="471"/>
      <c r="W201" s="471"/>
      <c r="X201" s="471"/>
      <c r="Y201" s="466"/>
      <c r="Z201" s="466"/>
      <c r="AA201" s="466"/>
      <c r="AB201" s="466"/>
      <c r="AC201" s="466"/>
      <c r="AD201" s="1242"/>
      <c r="AE201" s="1242"/>
      <c r="AF201" s="1242"/>
      <c r="AG201" s="1242"/>
      <c r="AH201" s="1242"/>
      <c r="AI201" s="1242"/>
      <c r="AN201" s="1330"/>
    </row>
    <row r="202" spans="1:16381" s="295" customFormat="1" ht="15" customHeight="1" x14ac:dyDescent="0.25">
      <c r="A202" s="1329"/>
      <c r="B202" s="461" t="s">
        <v>1634</v>
      </c>
      <c r="C202" s="1331" t="str">
        <f>'Credit risk (SA)'!B152</f>
        <v>Check: row 149 = row 86</v>
      </c>
      <c r="D202" s="1353" t="str">
        <f>'Credit risk (SA)'!C152</f>
        <v/>
      </c>
      <c r="E202" s="1353" t="str">
        <f>'Credit risk (SA)'!D152</f>
        <v/>
      </c>
      <c r="F202" s="1353" t="str">
        <f>'Credit risk (SA)'!E152</f>
        <v/>
      </c>
      <c r="G202" s="1353" t="str">
        <f>'Credit risk (SA)'!F152</f>
        <v/>
      </c>
      <c r="H202" s="1353" t="str">
        <f>'Credit risk (SA)'!G152</f>
        <v/>
      </c>
      <c r="I202" s="1353" t="str">
        <f>'Credit risk (SA)'!H152</f>
        <v/>
      </c>
      <c r="J202" s="1353" t="str">
        <f>'Credit risk (SA)'!I152</f>
        <v/>
      </c>
      <c r="K202" s="1353" t="str">
        <f>'Credit risk (SA)'!J152</f>
        <v/>
      </c>
      <c r="L202" s="473"/>
      <c r="M202" s="473"/>
      <c r="N202" s="473"/>
      <c r="O202" s="473"/>
      <c r="P202" s="473"/>
      <c r="Q202" s="473"/>
      <c r="R202" s="473"/>
      <c r="S202" s="473"/>
      <c r="T202" s="473"/>
      <c r="U202" s="473"/>
      <c r="V202" s="473"/>
      <c r="W202" s="473"/>
      <c r="X202" s="473"/>
      <c r="Y202" s="774"/>
      <c r="Z202" s="774"/>
      <c r="AA202" s="774"/>
      <c r="AB202" s="774"/>
      <c r="AC202" s="774"/>
      <c r="AD202" s="1242"/>
      <c r="AE202" s="1242"/>
      <c r="AF202" s="1242"/>
      <c r="AG202" s="1242"/>
      <c r="AH202" s="1242"/>
      <c r="AI202" s="1242"/>
      <c r="AN202" s="1330"/>
    </row>
    <row r="203" spans="1:16381" s="295" customFormat="1" ht="45" customHeight="1" x14ac:dyDescent="0.25">
      <c r="A203" s="1197" t="s">
        <v>2386</v>
      </c>
      <c r="B203" s="1242"/>
      <c r="C203" s="1242"/>
      <c r="D203" s="1242"/>
      <c r="E203" s="1242"/>
      <c r="F203" s="1242"/>
      <c r="G203" s="1242"/>
      <c r="H203" s="1242"/>
      <c r="I203" s="1242"/>
      <c r="J203" s="1242"/>
      <c r="K203" s="1242"/>
      <c r="L203" s="1242"/>
      <c r="M203" s="1242"/>
      <c r="N203" s="1242"/>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328"/>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c r="CB203" s="1242"/>
      <c r="CC203" s="1242"/>
      <c r="CD203" s="1242"/>
      <c r="CE203" s="1242"/>
      <c r="CF203" s="1242"/>
      <c r="CG203" s="1242"/>
      <c r="CH203" s="1242"/>
      <c r="CI203" s="1242"/>
      <c r="CJ203" s="1242"/>
      <c r="CK203" s="1242"/>
      <c r="CL203" s="1242"/>
      <c r="CM203" s="1242"/>
      <c r="CN203" s="1242"/>
      <c r="CO203" s="1242"/>
      <c r="CP203" s="1242"/>
      <c r="CQ203" s="1242"/>
      <c r="CR203" s="1242"/>
      <c r="CS203" s="1242"/>
      <c r="CT203" s="1242"/>
      <c r="CU203" s="1242"/>
      <c r="CV203" s="1242"/>
      <c r="CW203" s="1242"/>
      <c r="CX203" s="1242"/>
      <c r="CY203" s="1242"/>
      <c r="CZ203" s="1242"/>
      <c r="DA203" s="1242"/>
      <c r="DB203" s="1242"/>
      <c r="DC203" s="1242"/>
      <c r="DD203" s="1242"/>
      <c r="DE203" s="1242"/>
      <c r="DF203" s="1242"/>
      <c r="DG203" s="1242"/>
      <c r="DH203" s="1242"/>
      <c r="DI203" s="1242"/>
      <c r="DJ203" s="1242"/>
      <c r="DK203" s="1242"/>
      <c r="DL203" s="1242"/>
      <c r="DM203" s="1242"/>
      <c r="DN203" s="1242"/>
      <c r="DO203" s="1242"/>
      <c r="DP203" s="1242"/>
      <c r="DQ203" s="1242"/>
      <c r="DR203" s="1242"/>
      <c r="DS203" s="1242"/>
      <c r="DT203" s="1242"/>
      <c r="DU203" s="1242"/>
      <c r="DV203" s="1242"/>
      <c r="DW203" s="1242"/>
      <c r="DX203" s="1242"/>
      <c r="DY203" s="1242"/>
      <c r="DZ203" s="1242"/>
      <c r="EA203" s="1242"/>
      <c r="EB203" s="1242"/>
      <c r="EC203" s="1242"/>
      <c r="ED203" s="1242"/>
      <c r="EE203" s="1242"/>
      <c r="EF203" s="1242"/>
      <c r="EG203" s="1242"/>
      <c r="EH203" s="1242"/>
      <c r="EI203" s="1242"/>
      <c r="EJ203" s="1242"/>
      <c r="EK203" s="1242"/>
      <c r="EL203" s="1242"/>
      <c r="EM203" s="1242"/>
      <c r="EN203" s="1242"/>
      <c r="EO203" s="1242"/>
      <c r="EP203" s="1242"/>
      <c r="EQ203" s="1242"/>
      <c r="ER203" s="1242"/>
      <c r="ES203" s="1242"/>
      <c r="ET203" s="1242"/>
      <c r="EU203" s="1242"/>
      <c r="EV203" s="1242"/>
      <c r="EW203" s="1242"/>
      <c r="EX203" s="1242"/>
      <c r="EY203" s="1242"/>
      <c r="EZ203" s="1242"/>
      <c r="FA203" s="1242"/>
      <c r="FB203" s="1242"/>
      <c r="FC203" s="1242"/>
      <c r="FD203" s="1242"/>
      <c r="FE203" s="1242"/>
      <c r="FF203" s="1242"/>
      <c r="FG203" s="1242"/>
      <c r="FH203" s="1242"/>
      <c r="FI203" s="1242"/>
      <c r="FJ203" s="1242"/>
      <c r="FK203" s="1242"/>
      <c r="FL203" s="1242"/>
      <c r="FM203" s="1242"/>
      <c r="FN203" s="1242"/>
      <c r="FO203" s="1242"/>
      <c r="FP203" s="1242"/>
      <c r="FQ203" s="1242"/>
      <c r="FR203" s="1242"/>
      <c r="FS203" s="1242"/>
      <c r="FT203" s="1242"/>
      <c r="FU203" s="1242"/>
      <c r="FV203" s="1242"/>
      <c r="FW203" s="1242"/>
      <c r="FX203" s="1242"/>
      <c r="FY203" s="1242"/>
      <c r="FZ203" s="1242"/>
      <c r="GA203" s="1242"/>
      <c r="GB203" s="1242"/>
      <c r="GC203" s="1242"/>
      <c r="GD203" s="1242"/>
      <c r="GE203" s="1242"/>
      <c r="GF203" s="1242"/>
      <c r="GG203" s="1242"/>
      <c r="GH203" s="1242"/>
      <c r="GI203" s="1242"/>
      <c r="GJ203" s="1242"/>
      <c r="GK203" s="1242"/>
      <c r="GL203" s="1242"/>
      <c r="GM203" s="1242"/>
      <c r="GN203" s="1242"/>
      <c r="GO203" s="1242"/>
      <c r="GP203" s="1242"/>
      <c r="GQ203" s="1242"/>
      <c r="GR203" s="1242"/>
      <c r="GS203" s="1242"/>
      <c r="GT203" s="1242"/>
      <c r="GU203" s="1242"/>
      <c r="GV203" s="1242"/>
      <c r="GW203" s="1242"/>
      <c r="GX203" s="1242"/>
      <c r="GY203" s="1242"/>
      <c r="GZ203" s="1242"/>
      <c r="HA203" s="1242"/>
      <c r="HB203" s="1242"/>
      <c r="HC203" s="1242"/>
      <c r="HD203" s="1242"/>
      <c r="HE203" s="1242"/>
      <c r="HF203" s="1242"/>
      <c r="HG203" s="1242"/>
      <c r="HH203" s="1242"/>
      <c r="HI203" s="1242"/>
      <c r="HJ203" s="1242"/>
      <c r="HK203" s="1242"/>
      <c r="HL203" s="1242"/>
      <c r="HM203" s="1242"/>
      <c r="HN203" s="1242"/>
      <c r="HO203" s="1242"/>
      <c r="HP203" s="1242"/>
      <c r="HQ203" s="1242"/>
      <c r="HR203" s="1242"/>
      <c r="HS203" s="1242"/>
      <c r="HT203" s="1242"/>
      <c r="HU203" s="1242"/>
      <c r="HV203" s="1242"/>
      <c r="HW203" s="1242"/>
      <c r="HX203" s="1242"/>
      <c r="HY203" s="1242"/>
      <c r="HZ203" s="1242"/>
      <c r="IA203" s="1242"/>
      <c r="IB203" s="1242"/>
      <c r="IC203" s="1242"/>
      <c r="ID203" s="1242"/>
      <c r="IE203" s="1242"/>
      <c r="IF203" s="1242"/>
      <c r="IG203" s="1242"/>
      <c r="IH203" s="1242"/>
      <c r="II203" s="1242"/>
      <c r="IJ203" s="1242"/>
      <c r="IK203" s="1242"/>
      <c r="IL203" s="1242"/>
      <c r="IM203" s="1242"/>
      <c r="IN203" s="1242"/>
      <c r="IO203" s="1242"/>
      <c r="IP203" s="1242"/>
      <c r="IQ203" s="1242"/>
      <c r="IR203" s="1242"/>
      <c r="IS203" s="1242"/>
      <c r="IT203" s="1242"/>
      <c r="IU203" s="1242"/>
      <c r="IV203" s="1242"/>
      <c r="IW203" s="1242"/>
      <c r="IX203" s="1242"/>
      <c r="IY203" s="1242"/>
      <c r="IZ203" s="1242"/>
      <c r="JA203" s="1242"/>
      <c r="JB203" s="1242"/>
      <c r="JC203" s="1242"/>
      <c r="JD203" s="1242"/>
      <c r="JE203" s="1242"/>
      <c r="JF203" s="1242"/>
      <c r="JG203" s="1242"/>
      <c r="JH203" s="1242"/>
      <c r="JI203" s="1242"/>
      <c r="JJ203" s="1242"/>
      <c r="JK203" s="1242"/>
      <c r="JL203" s="1242"/>
      <c r="JM203" s="1242"/>
      <c r="JN203" s="1242"/>
      <c r="JO203" s="1242"/>
      <c r="JP203" s="1242"/>
      <c r="JQ203" s="1242"/>
      <c r="JR203" s="1242"/>
      <c r="JS203" s="1242"/>
      <c r="JT203" s="1242"/>
      <c r="JU203" s="1242"/>
      <c r="JV203" s="1242"/>
      <c r="JW203" s="1242"/>
      <c r="JX203" s="1242"/>
      <c r="JY203" s="1242"/>
      <c r="JZ203" s="1242"/>
      <c r="KA203" s="1242"/>
      <c r="KB203" s="1242"/>
      <c r="KC203" s="1242"/>
      <c r="KD203" s="1242"/>
      <c r="KE203" s="1242"/>
      <c r="KF203" s="1242"/>
      <c r="KG203" s="1242"/>
      <c r="KH203" s="1242"/>
      <c r="KI203" s="1242"/>
      <c r="KJ203" s="1242"/>
      <c r="KK203" s="1242"/>
      <c r="KL203" s="1242"/>
      <c r="KM203" s="1242"/>
      <c r="KN203" s="1242"/>
      <c r="KO203" s="1242"/>
      <c r="KP203" s="1242"/>
      <c r="KQ203" s="1242"/>
      <c r="KR203" s="1242"/>
      <c r="KS203" s="1242"/>
      <c r="KT203" s="1242"/>
      <c r="KU203" s="1242"/>
      <c r="KV203" s="1242"/>
      <c r="KW203" s="1242"/>
      <c r="KX203" s="1242"/>
      <c r="KY203" s="1242"/>
      <c r="KZ203" s="1242"/>
      <c r="LA203" s="1242"/>
      <c r="LB203" s="1242"/>
      <c r="LC203" s="1242"/>
      <c r="LD203" s="1242"/>
      <c r="LE203" s="1242"/>
      <c r="LF203" s="1242"/>
      <c r="LG203" s="1242"/>
      <c r="LH203" s="1242"/>
      <c r="LI203" s="1242"/>
      <c r="LJ203" s="1242"/>
      <c r="LK203" s="1242"/>
      <c r="LL203" s="1242"/>
      <c r="LM203" s="1242"/>
      <c r="LN203" s="1242"/>
      <c r="LO203" s="1242"/>
      <c r="LP203" s="1242"/>
      <c r="LQ203" s="1242"/>
      <c r="LR203" s="1242"/>
      <c r="LS203" s="1242"/>
      <c r="LT203" s="1242"/>
      <c r="LU203" s="1242"/>
      <c r="LV203" s="1242"/>
      <c r="LW203" s="1242"/>
      <c r="LX203" s="1242"/>
      <c r="LY203" s="1242"/>
      <c r="LZ203" s="1242"/>
      <c r="MA203" s="1242"/>
      <c r="MB203" s="1242"/>
      <c r="MC203" s="1242"/>
      <c r="MD203" s="1242"/>
      <c r="ME203" s="1242"/>
      <c r="MF203" s="1242"/>
      <c r="MG203" s="1242"/>
      <c r="MH203" s="1242"/>
      <c r="MI203" s="1242"/>
      <c r="MJ203" s="1242"/>
      <c r="MK203" s="1242"/>
      <c r="ML203" s="1242"/>
      <c r="MM203" s="1242"/>
      <c r="MN203" s="1242"/>
      <c r="MO203" s="1242"/>
      <c r="MP203" s="1242"/>
      <c r="MQ203" s="1242"/>
      <c r="MR203" s="1242"/>
      <c r="MS203" s="1242"/>
      <c r="MT203" s="1242"/>
      <c r="MU203" s="1242"/>
      <c r="MV203" s="1242"/>
      <c r="MW203" s="1242"/>
      <c r="MX203" s="1242"/>
      <c r="MY203" s="1242"/>
      <c r="MZ203" s="1242"/>
      <c r="NA203" s="1242"/>
      <c r="NB203" s="1242"/>
      <c r="NC203" s="1242"/>
      <c r="ND203" s="1242"/>
      <c r="NE203" s="1242"/>
      <c r="NF203" s="1242"/>
      <c r="NG203" s="1242"/>
      <c r="NH203" s="1242"/>
      <c r="NI203" s="1242"/>
      <c r="NJ203" s="1242"/>
      <c r="NK203" s="1242"/>
      <c r="NL203" s="1242"/>
      <c r="NM203" s="1242"/>
      <c r="NN203" s="1242"/>
      <c r="NO203" s="1242"/>
      <c r="NP203" s="1242"/>
      <c r="NQ203" s="1242"/>
      <c r="NR203" s="1242"/>
      <c r="NS203" s="1242"/>
      <c r="NT203" s="1242"/>
      <c r="NU203" s="1242"/>
      <c r="NV203" s="1242"/>
      <c r="NW203" s="1242"/>
      <c r="NX203" s="1242"/>
      <c r="NY203" s="1242"/>
      <c r="NZ203" s="1242"/>
      <c r="OA203" s="1242"/>
      <c r="OB203" s="1242"/>
      <c r="OC203" s="1242"/>
      <c r="OD203" s="1242"/>
      <c r="OE203" s="1242"/>
      <c r="OF203" s="1242"/>
      <c r="OG203" s="1242"/>
      <c r="OH203" s="1242"/>
      <c r="OI203" s="1242"/>
      <c r="OJ203" s="1242"/>
      <c r="OK203" s="1242"/>
      <c r="OL203" s="1242"/>
      <c r="OM203" s="1242"/>
      <c r="ON203" s="1242"/>
      <c r="OO203" s="1242"/>
      <c r="OP203" s="1242"/>
      <c r="OQ203" s="1242"/>
      <c r="OR203" s="1242"/>
      <c r="OS203" s="1242"/>
      <c r="OT203" s="1242"/>
      <c r="OU203" s="1242"/>
      <c r="OV203" s="1242"/>
      <c r="OW203" s="1242"/>
      <c r="OX203" s="1242"/>
      <c r="OY203" s="1242"/>
      <c r="OZ203" s="1242"/>
      <c r="PA203" s="1242"/>
      <c r="PB203" s="1242"/>
      <c r="PC203" s="1242"/>
      <c r="PD203" s="1242"/>
      <c r="PE203" s="1242"/>
      <c r="PF203" s="1242"/>
      <c r="PG203" s="1242"/>
      <c r="PH203" s="1242"/>
      <c r="PI203" s="1242"/>
      <c r="PJ203" s="1242"/>
      <c r="PK203" s="1242"/>
      <c r="PL203" s="1242"/>
      <c r="PM203" s="1242"/>
      <c r="PN203" s="1242"/>
      <c r="PO203" s="1242"/>
      <c r="PP203" s="1242"/>
      <c r="PQ203" s="1242"/>
      <c r="PR203" s="1242"/>
      <c r="PS203" s="1242"/>
      <c r="PT203" s="1242"/>
      <c r="PU203" s="1242"/>
      <c r="PV203" s="1242"/>
      <c r="PW203" s="1242"/>
      <c r="PX203" s="1242"/>
      <c r="PY203" s="1242"/>
      <c r="PZ203" s="1242"/>
      <c r="QA203" s="1242"/>
      <c r="QB203" s="1242"/>
      <c r="QC203" s="1242"/>
      <c r="QD203" s="1242"/>
      <c r="QE203" s="1242"/>
      <c r="QF203" s="1242"/>
      <c r="QG203" s="1242"/>
      <c r="QH203" s="1242"/>
      <c r="QI203" s="1242"/>
      <c r="QJ203" s="1242"/>
      <c r="QK203" s="1242"/>
      <c r="QL203" s="1242"/>
      <c r="QM203" s="1242"/>
      <c r="QN203" s="1242"/>
      <c r="QO203" s="1242"/>
      <c r="QP203" s="1242"/>
      <c r="QQ203" s="1242"/>
      <c r="QR203" s="1242"/>
      <c r="QS203" s="1242"/>
      <c r="QT203" s="1242"/>
      <c r="QU203" s="1242"/>
      <c r="QV203" s="1242"/>
      <c r="QW203" s="1242"/>
      <c r="QX203" s="1242"/>
      <c r="QY203" s="1242"/>
      <c r="QZ203" s="1242"/>
      <c r="RA203" s="1242"/>
      <c r="RB203" s="1242"/>
      <c r="RC203" s="1242"/>
      <c r="RD203" s="1242"/>
      <c r="RE203" s="1242"/>
      <c r="RF203" s="1242"/>
      <c r="RG203" s="1242"/>
      <c r="RH203" s="1242"/>
      <c r="RI203" s="1242"/>
      <c r="RJ203" s="1242"/>
      <c r="RK203" s="1242"/>
      <c r="RL203" s="1242"/>
      <c r="RM203" s="1242"/>
      <c r="RN203" s="1242"/>
      <c r="RO203" s="1242"/>
      <c r="RP203" s="1242"/>
      <c r="RQ203" s="1242"/>
      <c r="RR203" s="1242"/>
      <c r="RS203" s="1242"/>
      <c r="RT203" s="1242"/>
      <c r="RU203" s="1242"/>
      <c r="RV203" s="1242"/>
      <c r="RW203" s="1242"/>
      <c r="RX203" s="1242"/>
      <c r="RY203" s="1242"/>
      <c r="RZ203" s="1242"/>
      <c r="SA203" s="1242"/>
      <c r="SB203" s="1242"/>
      <c r="SC203" s="1242"/>
      <c r="SD203" s="1242"/>
      <c r="SE203" s="1242"/>
      <c r="SF203" s="1242"/>
      <c r="SG203" s="1242"/>
      <c r="SH203" s="1242"/>
      <c r="SI203" s="1242"/>
      <c r="SJ203" s="1242"/>
      <c r="SK203" s="1242"/>
      <c r="SL203" s="1242"/>
      <c r="SM203" s="1242"/>
      <c r="SN203" s="1242"/>
      <c r="SO203" s="1242"/>
      <c r="SP203" s="1242"/>
      <c r="SQ203" s="1242"/>
      <c r="SR203" s="1242"/>
      <c r="SS203" s="1242"/>
      <c r="ST203" s="1242"/>
      <c r="SU203" s="1242"/>
      <c r="SV203" s="1242"/>
      <c r="SW203" s="1242"/>
      <c r="SX203" s="1242"/>
      <c r="SY203" s="1242"/>
      <c r="SZ203" s="1242"/>
      <c r="TA203" s="1242"/>
      <c r="TB203" s="1242"/>
      <c r="TC203" s="1242"/>
      <c r="TD203" s="1242"/>
      <c r="TE203" s="1242"/>
      <c r="TF203" s="1242"/>
      <c r="TG203" s="1242"/>
      <c r="TH203" s="1242"/>
      <c r="TI203" s="1242"/>
      <c r="TJ203" s="1242"/>
      <c r="TK203" s="1242"/>
      <c r="TL203" s="1242"/>
      <c r="TM203" s="1242"/>
      <c r="TN203" s="1242"/>
      <c r="TO203" s="1242"/>
      <c r="TP203" s="1242"/>
      <c r="TQ203" s="1242"/>
      <c r="TR203" s="1242"/>
      <c r="TS203" s="1242"/>
      <c r="TT203" s="1242"/>
      <c r="TU203" s="1242"/>
      <c r="TV203" s="1242"/>
      <c r="TW203" s="1242"/>
      <c r="TX203" s="1242"/>
      <c r="TY203" s="1242"/>
      <c r="TZ203" s="1242"/>
      <c r="UA203" s="1242"/>
      <c r="UB203" s="1242"/>
      <c r="UC203" s="1242"/>
      <c r="UD203" s="1242"/>
      <c r="UE203" s="1242"/>
      <c r="UF203" s="1242"/>
      <c r="UG203" s="1242"/>
      <c r="UH203" s="1242"/>
      <c r="UI203" s="1242"/>
      <c r="UJ203" s="1242"/>
      <c r="UK203" s="1242"/>
      <c r="UL203" s="1242"/>
      <c r="UM203" s="1242"/>
      <c r="UN203" s="1242"/>
      <c r="UO203" s="1242"/>
      <c r="UP203" s="1242"/>
      <c r="UQ203" s="1242"/>
      <c r="UR203" s="1242"/>
      <c r="US203" s="1242"/>
      <c r="UT203" s="1242"/>
      <c r="UU203" s="1242"/>
      <c r="UV203" s="1242"/>
      <c r="UW203" s="1242"/>
      <c r="UX203" s="1242"/>
      <c r="UY203" s="1242"/>
      <c r="UZ203" s="1242"/>
      <c r="VA203" s="1242"/>
      <c r="VB203" s="1242"/>
      <c r="VC203" s="1242"/>
      <c r="VD203" s="1242"/>
      <c r="VE203" s="1242"/>
      <c r="VF203" s="1242"/>
      <c r="VG203" s="1242"/>
      <c r="VH203" s="1242"/>
      <c r="VI203" s="1242"/>
      <c r="VJ203" s="1242"/>
      <c r="VK203" s="1242"/>
      <c r="VL203" s="1242"/>
      <c r="VM203" s="1242"/>
      <c r="VN203" s="1242"/>
      <c r="VO203" s="1242"/>
      <c r="VP203" s="1242"/>
      <c r="VQ203" s="1242"/>
      <c r="VR203" s="1242"/>
      <c r="VS203" s="1242"/>
      <c r="VT203" s="1242"/>
      <c r="VU203" s="1242"/>
      <c r="VV203" s="1242"/>
      <c r="VW203" s="1242"/>
      <c r="VX203" s="1242"/>
      <c r="VY203" s="1242"/>
      <c r="VZ203" s="1242"/>
      <c r="WA203" s="1242"/>
      <c r="WB203" s="1242"/>
      <c r="WC203" s="1242"/>
      <c r="WD203" s="1242"/>
      <c r="WE203" s="1242"/>
      <c r="WF203" s="1242"/>
      <c r="WG203" s="1242"/>
      <c r="WH203" s="1242"/>
      <c r="WI203" s="1242"/>
      <c r="WJ203" s="1242"/>
      <c r="WK203" s="1242"/>
      <c r="WL203" s="1242"/>
      <c r="WM203" s="1242"/>
      <c r="WN203" s="1242"/>
      <c r="WO203" s="1242"/>
      <c r="WP203" s="1242"/>
      <c r="WQ203" s="1242"/>
      <c r="WR203" s="1242"/>
      <c r="WS203" s="1242"/>
      <c r="WT203" s="1242"/>
      <c r="WU203" s="1242"/>
      <c r="WV203" s="1242"/>
      <c r="WW203" s="1242"/>
      <c r="WX203" s="1242"/>
      <c r="WY203" s="1242"/>
      <c r="WZ203" s="1242"/>
      <c r="XA203" s="1242"/>
      <c r="XB203" s="1242"/>
      <c r="XC203" s="1242"/>
      <c r="XD203" s="1242"/>
      <c r="XE203" s="1242"/>
      <c r="XF203" s="1242"/>
      <c r="XG203" s="1242"/>
      <c r="XH203" s="1242"/>
      <c r="XI203" s="1242"/>
      <c r="XJ203" s="1242"/>
      <c r="XK203" s="1242"/>
      <c r="XL203" s="1242"/>
      <c r="XM203" s="1242"/>
      <c r="XN203" s="1242"/>
      <c r="XO203" s="1242"/>
      <c r="XP203" s="1242"/>
      <c r="XQ203" s="1242"/>
      <c r="XR203" s="1242"/>
      <c r="XS203" s="1242"/>
      <c r="XT203" s="1242"/>
      <c r="XU203" s="1242"/>
      <c r="XV203" s="1242"/>
      <c r="XW203" s="1242"/>
      <c r="XX203" s="1242"/>
      <c r="XY203" s="1242"/>
      <c r="XZ203" s="1242"/>
      <c r="YA203" s="1242"/>
      <c r="YB203" s="1242"/>
      <c r="YC203" s="1242"/>
      <c r="YD203" s="1242"/>
      <c r="YE203" s="1242"/>
      <c r="YF203" s="1242"/>
      <c r="YG203" s="1242"/>
      <c r="YH203" s="1242"/>
      <c r="YI203" s="1242"/>
      <c r="YJ203" s="1242"/>
      <c r="YK203" s="1242"/>
      <c r="YL203" s="1242"/>
      <c r="YM203" s="1242"/>
      <c r="YN203" s="1242"/>
      <c r="YO203" s="1242"/>
      <c r="YP203" s="1242"/>
      <c r="YQ203" s="1242"/>
      <c r="YR203" s="1242"/>
      <c r="YS203" s="1242"/>
      <c r="YT203" s="1242"/>
      <c r="YU203" s="1242"/>
      <c r="YV203" s="1242"/>
      <c r="YW203" s="1242"/>
      <c r="YX203" s="1242"/>
      <c r="YY203" s="1242"/>
      <c r="YZ203" s="1242"/>
      <c r="ZA203" s="1242"/>
      <c r="ZB203" s="1242"/>
      <c r="ZC203" s="1242"/>
      <c r="ZD203" s="1242"/>
      <c r="ZE203" s="1242"/>
      <c r="ZF203" s="1242"/>
      <c r="ZG203" s="1242"/>
      <c r="ZH203" s="1242"/>
      <c r="ZI203" s="1242"/>
      <c r="ZJ203" s="1242"/>
      <c r="ZK203" s="1242"/>
      <c r="ZL203" s="1242"/>
      <c r="ZM203" s="1242"/>
      <c r="ZN203" s="1242"/>
      <c r="ZO203" s="1242"/>
      <c r="ZP203" s="1242"/>
      <c r="ZQ203" s="1242"/>
      <c r="ZR203" s="1242"/>
      <c r="ZS203" s="1242"/>
      <c r="ZT203" s="1242"/>
      <c r="ZU203" s="1242"/>
      <c r="ZV203" s="1242"/>
      <c r="ZW203" s="1242"/>
      <c r="ZX203" s="1242"/>
      <c r="ZY203" s="1242"/>
      <c r="ZZ203" s="1242"/>
      <c r="AAA203" s="1242"/>
      <c r="AAB203" s="1242"/>
      <c r="AAC203" s="1242"/>
      <c r="AAD203" s="1242"/>
      <c r="AAE203" s="1242"/>
      <c r="AAF203" s="1242"/>
      <c r="AAG203" s="1242"/>
      <c r="AAH203" s="1242"/>
      <c r="AAI203" s="1242"/>
      <c r="AAJ203" s="1242"/>
      <c r="AAK203" s="1242"/>
      <c r="AAL203" s="1242"/>
      <c r="AAM203" s="1242"/>
      <c r="AAN203" s="1242"/>
      <c r="AAO203" s="1242"/>
      <c r="AAP203" s="1242"/>
      <c r="AAQ203" s="1242"/>
      <c r="AAR203" s="1242"/>
      <c r="AAS203" s="1242"/>
      <c r="AAT203" s="1242"/>
      <c r="AAU203" s="1242"/>
      <c r="AAV203" s="1242"/>
      <c r="AAW203" s="1242"/>
      <c r="AAX203" s="1242"/>
      <c r="AAY203" s="1242"/>
      <c r="AAZ203" s="1242"/>
      <c r="ABA203" s="1242"/>
      <c r="ABB203" s="1242"/>
      <c r="ABC203" s="1242"/>
      <c r="ABD203" s="1242"/>
      <c r="ABE203" s="1242"/>
      <c r="ABF203" s="1242"/>
      <c r="ABG203" s="1242"/>
      <c r="ABH203" s="1242"/>
      <c r="ABI203" s="1242"/>
      <c r="ABJ203" s="1242"/>
      <c r="ABK203" s="1242"/>
      <c r="ABL203" s="1242"/>
      <c r="ABM203" s="1242"/>
      <c r="ABN203" s="1242"/>
      <c r="ABO203" s="1242"/>
      <c r="ABP203" s="1242"/>
      <c r="ABQ203" s="1242"/>
      <c r="ABR203" s="1242"/>
      <c r="ABS203" s="1242"/>
      <c r="ABT203" s="1242"/>
      <c r="ABU203" s="1242"/>
      <c r="ABV203" s="1242"/>
      <c r="ABW203" s="1242"/>
      <c r="ABX203" s="1242"/>
      <c r="ABY203" s="1242"/>
      <c r="ABZ203" s="1242"/>
      <c r="ACA203" s="1242"/>
      <c r="ACB203" s="1242"/>
      <c r="ACC203" s="1242"/>
      <c r="ACD203" s="1242"/>
      <c r="ACE203" s="1242"/>
      <c r="ACF203" s="1242"/>
      <c r="ACG203" s="1242"/>
      <c r="ACH203" s="1242"/>
      <c r="ACI203" s="1242"/>
      <c r="ACJ203" s="1242"/>
      <c r="ACK203" s="1242"/>
      <c r="ACL203" s="1242"/>
      <c r="ACM203" s="1242"/>
      <c r="ACN203" s="1242"/>
      <c r="ACO203" s="1242"/>
      <c r="ACP203" s="1242"/>
      <c r="ACQ203" s="1242"/>
      <c r="ACR203" s="1242"/>
      <c r="ACS203" s="1242"/>
      <c r="ACT203" s="1242"/>
      <c r="ACU203" s="1242"/>
      <c r="ACV203" s="1242"/>
      <c r="ACW203" s="1242"/>
      <c r="ACX203" s="1242"/>
      <c r="ACY203" s="1242"/>
      <c r="ACZ203" s="1242"/>
      <c r="ADA203" s="1242"/>
      <c r="ADB203" s="1242"/>
      <c r="ADC203" s="1242"/>
      <c r="ADD203" s="1242"/>
      <c r="ADE203" s="1242"/>
      <c r="ADF203" s="1242"/>
      <c r="ADG203" s="1242"/>
      <c r="ADH203" s="1242"/>
      <c r="ADI203" s="1242"/>
      <c r="ADJ203" s="1242"/>
      <c r="ADK203" s="1242"/>
      <c r="ADL203" s="1242"/>
      <c r="ADM203" s="1242"/>
      <c r="ADN203" s="1242"/>
      <c r="ADO203" s="1242"/>
      <c r="ADP203" s="1242"/>
      <c r="ADQ203" s="1242"/>
      <c r="ADR203" s="1242"/>
      <c r="ADS203" s="1242"/>
      <c r="ADT203" s="1242"/>
      <c r="ADU203" s="1242"/>
      <c r="ADV203" s="1242"/>
      <c r="ADW203" s="1242"/>
      <c r="ADX203" s="1242"/>
      <c r="ADY203" s="1242"/>
      <c r="ADZ203" s="1242"/>
      <c r="AEA203" s="1242"/>
      <c r="AEB203" s="1242"/>
      <c r="AEC203" s="1242"/>
      <c r="AED203" s="1242"/>
      <c r="AEE203" s="1242"/>
      <c r="AEF203" s="1242"/>
      <c r="AEG203" s="1242"/>
      <c r="AEH203" s="1242"/>
      <c r="AEI203" s="1242"/>
      <c r="AEJ203" s="1242"/>
      <c r="AEK203" s="1242"/>
      <c r="AEL203" s="1242"/>
      <c r="AEM203" s="1242"/>
      <c r="AEN203" s="1242"/>
      <c r="AEO203" s="1242"/>
      <c r="AEP203" s="1242"/>
      <c r="AEQ203" s="1242"/>
      <c r="AER203" s="1242"/>
      <c r="AES203" s="1242"/>
      <c r="AET203" s="1242"/>
      <c r="AEU203" s="1242"/>
      <c r="AEV203" s="1242"/>
      <c r="AEW203" s="1242"/>
      <c r="AEX203" s="1242"/>
      <c r="AEY203" s="1242"/>
      <c r="AEZ203" s="1242"/>
      <c r="AFA203" s="1242"/>
      <c r="AFB203" s="1242"/>
      <c r="AFC203" s="1242"/>
      <c r="AFD203" s="1242"/>
      <c r="AFE203" s="1242"/>
      <c r="AFF203" s="1242"/>
      <c r="AFG203" s="1242"/>
      <c r="AFH203" s="1242"/>
      <c r="AFI203" s="1242"/>
      <c r="AFJ203" s="1242"/>
      <c r="AFK203" s="1242"/>
      <c r="AFL203" s="1242"/>
      <c r="AFM203" s="1242"/>
      <c r="AFN203" s="1242"/>
      <c r="AFO203" s="1242"/>
      <c r="AFP203" s="1242"/>
      <c r="AFQ203" s="1242"/>
      <c r="AFR203" s="1242"/>
      <c r="AFS203" s="1242"/>
      <c r="AFT203" s="1242"/>
      <c r="AFU203" s="1242"/>
      <c r="AFV203" s="1242"/>
      <c r="AFW203" s="1242"/>
      <c r="AFX203" s="1242"/>
      <c r="AFY203" s="1242"/>
      <c r="AFZ203" s="1242"/>
      <c r="AGA203" s="1242"/>
      <c r="AGB203" s="1242"/>
      <c r="AGC203" s="1242"/>
      <c r="AGD203" s="1242"/>
      <c r="AGE203" s="1242"/>
      <c r="AGF203" s="1242"/>
      <c r="AGG203" s="1242"/>
      <c r="AGH203" s="1242"/>
      <c r="AGI203" s="1242"/>
      <c r="AGJ203" s="1242"/>
      <c r="AGK203" s="1242"/>
      <c r="AGL203" s="1242"/>
      <c r="AGM203" s="1242"/>
      <c r="AGN203" s="1242"/>
      <c r="AGO203" s="1242"/>
      <c r="AGP203" s="1242"/>
      <c r="AGQ203" s="1242"/>
      <c r="AGR203" s="1242"/>
      <c r="AGS203" s="1242"/>
      <c r="AGT203" s="1242"/>
      <c r="AGU203" s="1242"/>
      <c r="AGV203" s="1242"/>
      <c r="AGW203" s="1242"/>
      <c r="AGX203" s="1242"/>
      <c r="AGY203" s="1242"/>
      <c r="AGZ203" s="1242"/>
      <c r="AHA203" s="1242"/>
      <c r="AHB203" s="1242"/>
      <c r="AHC203" s="1242"/>
      <c r="AHD203" s="1242"/>
      <c r="AHE203" s="1242"/>
      <c r="AHF203" s="1242"/>
      <c r="AHG203" s="1242"/>
      <c r="AHH203" s="1242"/>
      <c r="AHI203" s="1242"/>
      <c r="AHJ203" s="1242"/>
      <c r="AHK203" s="1242"/>
      <c r="AHL203" s="1242"/>
      <c r="AHM203" s="1242"/>
      <c r="AHN203" s="1242"/>
      <c r="AHO203" s="1242"/>
      <c r="AHP203" s="1242"/>
      <c r="AHQ203" s="1242"/>
      <c r="AHR203" s="1242"/>
      <c r="AHS203" s="1242"/>
      <c r="AHT203" s="1242"/>
      <c r="AHU203" s="1242"/>
      <c r="AHV203" s="1242"/>
      <c r="AHW203" s="1242"/>
      <c r="AHX203" s="1242"/>
      <c r="AHY203" s="1242"/>
      <c r="AHZ203" s="1242"/>
      <c r="AIA203" s="1242"/>
      <c r="AIB203" s="1242"/>
      <c r="AIC203" s="1242"/>
      <c r="AID203" s="1242"/>
      <c r="AIE203" s="1242"/>
      <c r="AIF203" s="1242"/>
      <c r="AIG203" s="1242"/>
      <c r="AIH203" s="1242"/>
      <c r="AII203" s="1242"/>
      <c r="AIJ203" s="1242"/>
      <c r="AIK203" s="1242"/>
      <c r="AIL203" s="1242"/>
      <c r="AIM203" s="1242"/>
      <c r="AIN203" s="1242"/>
      <c r="AIO203" s="1242"/>
      <c r="AIP203" s="1242"/>
      <c r="AIQ203" s="1242"/>
      <c r="AIR203" s="1242"/>
      <c r="AIS203" s="1242"/>
      <c r="AIT203" s="1242"/>
      <c r="AIU203" s="1242"/>
      <c r="AIV203" s="1242"/>
      <c r="AIW203" s="1242"/>
      <c r="AIX203" s="1242"/>
      <c r="AIY203" s="1242"/>
      <c r="AIZ203" s="1242"/>
      <c r="AJA203" s="1242"/>
      <c r="AJB203" s="1242"/>
      <c r="AJC203" s="1242"/>
      <c r="AJD203" s="1242"/>
      <c r="AJE203" s="1242"/>
      <c r="AJF203" s="1242"/>
      <c r="AJG203" s="1242"/>
      <c r="AJH203" s="1242"/>
      <c r="AJI203" s="1242"/>
      <c r="AJJ203" s="1242"/>
      <c r="AJK203" s="1242"/>
      <c r="AJL203" s="1242"/>
      <c r="AJM203" s="1242"/>
      <c r="AJN203" s="1242"/>
      <c r="AJO203" s="1242"/>
      <c r="AJP203" s="1242"/>
      <c r="AJQ203" s="1242"/>
      <c r="AJR203" s="1242"/>
      <c r="AJS203" s="1242"/>
      <c r="AJT203" s="1242"/>
      <c r="AJU203" s="1242"/>
      <c r="AJV203" s="1242"/>
      <c r="AJW203" s="1242"/>
      <c r="AJX203" s="1242"/>
      <c r="AJY203" s="1242"/>
      <c r="AJZ203" s="1242"/>
      <c r="AKA203" s="1242"/>
      <c r="AKB203" s="1242"/>
      <c r="AKC203" s="1242"/>
      <c r="AKD203" s="1242"/>
      <c r="AKE203" s="1242"/>
      <c r="AKF203" s="1242"/>
      <c r="AKG203" s="1242"/>
      <c r="AKH203" s="1242"/>
      <c r="AKI203" s="1242"/>
      <c r="AKJ203" s="1242"/>
      <c r="AKK203" s="1242"/>
      <c r="AKL203" s="1242"/>
      <c r="AKM203" s="1242"/>
      <c r="AKN203" s="1242"/>
      <c r="AKO203" s="1242"/>
      <c r="AKP203" s="1242"/>
      <c r="AKQ203" s="1242"/>
      <c r="AKR203" s="1242"/>
      <c r="AKS203" s="1242"/>
      <c r="AKT203" s="1242"/>
      <c r="AKU203" s="1242"/>
      <c r="AKV203" s="1242"/>
      <c r="AKW203" s="1242"/>
      <c r="AKX203" s="1242"/>
      <c r="AKY203" s="1242"/>
      <c r="AKZ203" s="1242"/>
      <c r="ALA203" s="1242"/>
      <c r="ALB203" s="1242"/>
      <c r="ALC203" s="1242"/>
      <c r="ALD203" s="1242"/>
      <c r="ALE203" s="1242"/>
      <c r="ALF203" s="1242"/>
      <c r="ALG203" s="1242"/>
      <c r="ALH203" s="1242"/>
      <c r="ALI203" s="1242"/>
      <c r="ALJ203" s="1242"/>
      <c r="ALK203" s="1242"/>
      <c r="ALL203" s="1242"/>
      <c r="ALM203" s="1242"/>
      <c r="ALN203" s="1242"/>
      <c r="ALO203" s="1242"/>
      <c r="ALP203" s="1242"/>
      <c r="ALQ203" s="1242"/>
      <c r="ALR203" s="1242"/>
      <c r="ALS203" s="1242"/>
      <c r="ALT203" s="1242"/>
      <c r="ALU203" s="1242"/>
      <c r="ALV203" s="1242"/>
      <c r="ALW203" s="1242"/>
      <c r="ALX203" s="1242"/>
      <c r="ALY203" s="1242"/>
      <c r="ALZ203" s="1242"/>
      <c r="AMA203" s="1242"/>
      <c r="AMB203" s="1242"/>
      <c r="AMC203" s="1242"/>
      <c r="AMD203" s="1242"/>
      <c r="AME203" s="1242"/>
      <c r="AMF203" s="1242"/>
      <c r="AMG203" s="1242"/>
      <c r="AMH203" s="1242"/>
      <c r="AMI203" s="1242"/>
      <c r="AMJ203" s="1242"/>
      <c r="AMK203" s="1242"/>
      <c r="AML203" s="1242"/>
      <c r="AMM203" s="1242"/>
      <c r="AMN203" s="1242"/>
      <c r="AMO203" s="1242"/>
      <c r="AMP203" s="1242"/>
      <c r="AMQ203" s="1242"/>
      <c r="AMR203" s="1242"/>
      <c r="AMS203" s="1242"/>
      <c r="AMT203" s="1242"/>
      <c r="AMU203" s="1242"/>
      <c r="AMV203" s="1242"/>
      <c r="AMW203" s="1242"/>
      <c r="AMX203" s="1242"/>
      <c r="AMY203" s="1242"/>
      <c r="AMZ203" s="1242"/>
      <c r="ANA203" s="1242"/>
      <c r="ANB203" s="1242"/>
      <c r="ANC203" s="1242"/>
      <c r="AND203" s="1242"/>
      <c r="ANE203" s="1242"/>
      <c r="ANF203" s="1242"/>
      <c r="ANG203" s="1242"/>
      <c r="ANH203" s="1242"/>
      <c r="ANI203" s="1242"/>
      <c r="ANJ203" s="1242"/>
      <c r="ANK203" s="1242"/>
      <c r="ANL203" s="1242"/>
      <c r="ANM203" s="1242"/>
      <c r="ANN203" s="1242"/>
      <c r="ANO203" s="1242"/>
      <c r="ANP203" s="1242"/>
      <c r="ANQ203" s="1242"/>
      <c r="ANR203" s="1242"/>
      <c r="ANS203" s="1242"/>
      <c r="ANT203" s="1242"/>
      <c r="ANU203" s="1242"/>
      <c r="ANV203" s="1242"/>
      <c r="ANW203" s="1242"/>
      <c r="ANX203" s="1242"/>
      <c r="ANY203" s="1242"/>
      <c r="ANZ203" s="1242"/>
      <c r="AOA203" s="1242"/>
      <c r="AOB203" s="1242"/>
      <c r="AOC203" s="1242"/>
      <c r="AOD203" s="1242"/>
      <c r="AOE203" s="1242"/>
      <c r="AOF203" s="1242"/>
      <c r="AOG203" s="1242"/>
      <c r="AOH203" s="1242"/>
      <c r="AOI203" s="1242"/>
      <c r="AOJ203" s="1242"/>
      <c r="AOK203" s="1242"/>
      <c r="AOL203" s="1242"/>
      <c r="AOM203" s="1242"/>
      <c r="AON203" s="1242"/>
      <c r="AOO203" s="1242"/>
      <c r="AOP203" s="1242"/>
      <c r="AOQ203" s="1242"/>
      <c r="AOR203" s="1242"/>
      <c r="AOS203" s="1242"/>
      <c r="AOT203" s="1242"/>
      <c r="AOU203" s="1242"/>
      <c r="AOV203" s="1242"/>
      <c r="AOW203" s="1242"/>
      <c r="AOX203" s="1242"/>
      <c r="AOY203" s="1242"/>
      <c r="AOZ203" s="1242"/>
      <c r="APA203" s="1242"/>
      <c r="APB203" s="1242"/>
      <c r="APC203" s="1242"/>
      <c r="APD203" s="1242"/>
      <c r="APE203" s="1242"/>
      <c r="APF203" s="1242"/>
      <c r="APG203" s="1242"/>
      <c r="APH203" s="1242"/>
      <c r="API203" s="1242"/>
      <c r="APJ203" s="1242"/>
      <c r="APK203" s="1242"/>
      <c r="APL203" s="1242"/>
      <c r="APM203" s="1242"/>
      <c r="APN203" s="1242"/>
      <c r="APO203" s="1242"/>
      <c r="APP203" s="1242"/>
      <c r="APQ203" s="1242"/>
      <c r="APR203" s="1242"/>
      <c r="APS203" s="1242"/>
      <c r="APT203" s="1242"/>
      <c r="APU203" s="1242"/>
      <c r="APV203" s="1242"/>
      <c r="APW203" s="1242"/>
      <c r="APX203" s="1242"/>
      <c r="APY203" s="1242"/>
      <c r="APZ203" s="1242"/>
      <c r="AQA203" s="1242"/>
      <c r="AQB203" s="1242"/>
      <c r="AQC203" s="1242"/>
      <c r="AQD203" s="1242"/>
      <c r="AQE203" s="1242"/>
      <c r="AQF203" s="1242"/>
      <c r="AQG203" s="1242"/>
      <c r="AQH203" s="1242"/>
      <c r="AQI203" s="1242"/>
      <c r="AQJ203" s="1242"/>
      <c r="AQK203" s="1242"/>
      <c r="AQL203" s="1242"/>
      <c r="AQM203" s="1242"/>
      <c r="AQN203" s="1242"/>
      <c r="AQO203" s="1242"/>
      <c r="AQP203" s="1242"/>
      <c r="AQQ203" s="1242"/>
      <c r="AQR203" s="1242"/>
      <c r="AQS203" s="1242"/>
      <c r="AQT203" s="1242"/>
      <c r="AQU203" s="1242"/>
      <c r="AQV203" s="1242"/>
      <c r="AQW203" s="1242"/>
      <c r="AQX203" s="1242"/>
      <c r="AQY203" s="1242"/>
      <c r="AQZ203" s="1242"/>
      <c r="ARA203" s="1242"/>
      <c r="ARB203" s="1242"/>
      <c r="ARC203" s="1242"/>
      <c r="ARD203" s="1242"/>
      <c r="ARE203" s="1242"/>
      <c r="ARF203" s="1242"/>
      <c r="ARG203" s="1242"/>
      <c r="ARH203" s="1242"/>
      <c r="ARI203" s="1242"/>
      <c r="ARJ203" s="1242"/>
      <c r="ARK203" s="1242"/>
      <c r="ARL203" s="1242"/>
      <c r="ARM203" s="1242"/>
      <c r="ARN203" s="1242"/>
      <c r="ARO203" s="1242"/>
      <c r="ARP203" s="1242"/>
      <c r="ARQ203" s="1242"/>
      <c r="ARR203" s="1242"/>
      <c r="ARS203" s="1242"/>
      <c r="ART203" s="1242"/>
      <c r="ARU203" s="1242"/>
      <c r="ARV203" s="1242"/>
      <c r="ARW203" s="1242"/>
      <c r="ARX203" s="1242"/>
      <c r="ARY203" s="1242"/>
      <c r="ARZ203" s="1242"/>
      <c r="ASA203" s="1242"/>
      <c r="ASB203" s="1242"/>
      <c r="ASC203" s="1242"/>
      <c r="ASD203" s="1242"/>
      <c r="ASE203" s="1242"/>
      <c r="ASF203" s="1242"/>
      <c r="ASG203" s="1242"/>
      <c r="ASH203" s="1242"/>
      <c r="ASI203" s="1242"/>
      <c r="ASJ203" s="1242"/>
      <c r="ASK203" s="1242"/>
      <c r="ASL203" s="1242"/>
      <c r="ASM203" s="1242"/>
      <c r="ASN203" s="1242"/>
      <c r="ASO203" s="1242"/>
      <c r="ASP203" s="1242"/>
      <c r="ASQ203" s="1242"/>
      <c r="ASR203" s="1242"/>
      <c r="ASS203" s="1242"/>
      <c r="AST203" s="1242"/>
      <c r="ASU203" s="1242"/>
      <c r="ASV203" s="1242"/>
      <c r="ASW203" s="1242"/>
      <c r="ASX203" s="1242"/>
      <c r="ASY203" s="1242"/>
      <c r="ASZ203" s="1242"/>
      <c r="ATA203" s="1242"/>
      <c r="ATB203" s="1242"/>
      <c r="ATC203" s="1242"/>
      <c r="ATD203" s="1242"/>
      <c r="ATE203" s="1242"/>
      <c r="ATF203" s="1242"/>
      <c r="ATG203" s="1242"/>
      <c r="ATH203" s="1242"/>
      <c r="ATI203" s="1242"/>
      <c r="ATJ203" s="1242"/>
      <c r="ATK203" s="1242"/>
      <c r="ATL203" s="1242"/>
      <c r="ATM203" s="1242"/>
      <c r="ATN203" s="1242"/>
      <c r="ATO203" s="1242"/>
      <c r="ATP203" s="1242"/>
      <c r="ATQ203" s="1242"/>
      <c r="ATR203" s="1242"/>
      <c r="ATS203" s="1242"/>
      <c r="ATT203" s="1242"/>
      <c r="ATU203" s="1242"/>
      <c r="ATV203" s="1242"/>
      <c r="ATW203" s="1242"/>
      <c r="ATX203" s="1242"/>
      <c r="ATY203" s="1242"/>
      <c r="ATZ203" s="1242"/>
      <c r="AUA203" s="1242"/>
      <c r="AUB203" s="1242"/>
      <c r="AUC203" s="1242"/>
      <c r="AUD203" s="1242"/>
      <c r="AUE203" s="1242"/>
      <c r="AUF203" s="1242"/>
      <c r="AUG203" s="1242"/>
      <c r="AUH203" s="1242"/>
      <c r="AUI203" s="1242"/>
      <c r="AUJ203" s="1242"/>
      <c r="AUK203" s="1242"/>
      <c r="AUL203" s="1242"/>
      <c r="AUM203" s="1242"/>
      <c r="AUN203" s="1242"/>
      <c r="AUO203" s="1242"/>
      <c r="AUP203" s="1242"/>
      <c r="AUQ203" s="1242"/>
      <c r="AUR203" s="1242"/>
      <c r="AUS203" s="1242"/>
      <c r="AUT203" s="1242"/>
      <c r="AUU203" s="1242"/>
      <c r="AUV203" s="1242"/>
      <c r="AUW203" s="1242"/>
      <c r="AUX203" s="1242"/>
      <c r="AUY203" s="1242"/>
      <c r="AUZ203" s="1242"/>
      <c r="AVA203" s="1242"/>
      <c r="AVB203" s="1242"/>
      <c r="AVC203" s="1242"/>
      <c r="AVD203" s="1242"/>
      <c r="AVE203" s="1242"/>
      <c r="AVF203" s="1242"/>
      <c r="AVG203" s="1242"/>
      <c r="AVH203" s="1242"/>
      <c r="AVI203" s="1242"/>
      <c r="AVJ203" s="1242"/>
      <c r="AVK203" s="1242"/>
      <c r="AVL203" s="1242"/>
      <c r="AVM203" s="1242"/>
      <c r="AVN203" s="1242"/>
      <c r="AVO203" s="1242"/>
      <c r="AVP203" s="1242"/>
      <c r="AVQ203" s="1242"/>
      <c r="AVR203" s="1242"/>
      <c r="AVS203" s="1242"/>
      <c r="AVT203" s="1242"/>
      <c r="AVU203" s="1242"/>
      <c r="AVV203" s="1242"/>
      <c r="AVW203" s="1242"/>
      <c r="AVX203" s="1242"/>
      <c r="AVY203" s="1242"/>
      <c r="AVZ203" s="1242"/>
      <c r="AWA203" s="1242"/>
      <c r="AWB203" s="1242"/>
      <c r="AWC203" s="1242"/>
      <c r="AWD203" s="1242"/>
      <c r="AWE203" s="1242"/>
      <c r="AWF203" s="1242"/>
      <c r="AWG203" s="1242"/>
      <c r="AWH203" s="1242"/>
      <c r="AWI203" s="1242"/>
      <c r="AWJ203" s="1242"/>
      <c r="AWK203" s="1242"/>
      <c r="AWL203" s="1242"/>
      <c r="AWM203" s="1242"/>
      <c r="AWN203" s="1242"/>
      <c r="AWO203" s="1242"/>
      <c r="AWP203" s="1242"/>
      <c r="AWQ203" s="1242"/>
      <c r="AWR203" s="1242"/>
      <c r="AWS203" s="1242"/>
      <c r="AWT203" s="1242"/>
      <c r="AWU203" s="1242"/>
      <c r="AWV203" s="1242"/>
      <c r="AWW203" s="1242"/>
      <c r="AWX203" s="1242"/>
      <c r="AWY203" s="1242"/>
      <c r="AWZ203" s="1242"/>
      <c r="AXA203" s="1242"/>
      <c r="AXB203" s="1242"/>
      <c r="AXC203" s="1242"/>
      <c r="AXD203" s="1242"/>
      <c r="AXE203" s="1242"/>
      <c r="AXF203" s="1242"/>
      <c r="AXG203" s="1242"/>
      <c r="AXH203" s="1242"/>
      <c r="AXI203" s="1242"/>
      <c r="AXJ203" s="1242"/>
      <c r="AXK203" s="1242"/>
      <c r="AXL203" s="1242"/>
      <c r="AXM203" s="1242"/>
      <c r="AXN203" s="1242"/>
      <c r="AXO203" s="1242"/>
      <c r="AXP203" s="1242"/>
      <c r="AXQ203" s="1242"/>
      <c r="AXR203" s="1242"/>
      <c r="AXS203" s="1242"/>
      <c r="AXT203" s="1242"/>
      <c r="AXU203" s="1242"/>
      <c r="AXV203" s="1242"/>
      <c r="AXW203" s="1242"/>
      <c r="AXX203" s="1242"/>
      <c r="AXY203" s="1242"/>
      <c r="AXZ203" s="1242"/>
      <c r="AYA203" s="1242"/>
      <c r="AYB203" s="1242"/>
      <c r="AYC203" s="1242"/>
      <c r="AYD203" s="1242"/>
      <c r="AYE203" s="1242"/>
      <c r="AYF203" s="1242"/>
      <c r="AYG203" s="1242"/>
      <c r="AYH203" s="1242"/>
      <c r="AYI203" s="1242"/>
      <c r="AYJ203" s="1242"/>
      <c r="AYK203" s="1242"/>
      <c r="AYL203" s="1242"/>
      <c r="AYM203" s="1242"/>
      <c r="AYN203" s="1242"/>
      <c r="AYO203" s="1242"/>
      <c r="AYP203" s="1242"/>
      <c r="AYQ203" s="1242"/>
      <c r="AYR203" s="1242"/>
      <c r="AYS203" s="1242"/>
      <c r="AYT203" s="1242"/>
      <c r="AYU203" s="1242"/>
      <c r="AYV203" s="1242"/>
      <c r="AYW203" s="1242"/>
      <c r="AYX203" s="1242"/>
      <c r="AYY203" s="1242"/>
      <c r="AYZ203" s="1242"/>
      <c r="AZA203" s="1242"/>
      <c r="AZB203" s="1242"/>
      <c r="AZC203" s="1242"/>
      <c r="AZD203" s="1242"/>
      <c r="AZE203" s="1242"/>
      <c r="AZF203" s="1242"/>
      <c r="AZG203" s="1242"/>
      <c r="AZH203" s="1242"/>
      <c r="AZI203" s="1242"/>
      <c r="AZJ203" s="1242"/>
      <c r="AZK203" s="1242"/>
      <c r="AZL203" s="1242"/>
      <c r="AZM203" s="1242"/>
      <c r="AZN203" s="1242"/>
      <c r="AZO203" s="1242"/>
      <c r="AZP203" s="1242"/>
      <c r="AZQ203" s="1242"/>
      <c r="AZR203" s="1242"/>
      <c r="AZS203" s="1242"/>
      <c r="AZT203" s="1242"/>
      <c r="AZU203" s="1242"/>
      <c r="AZV203" s="1242"/>
      <c r="AZW203" s="1242"/>
      <c r="AZX203" s="1242"/>
      <c r="AZY203" s="1242"/>
      <c r="AZZ203" s="1242"/>
      <c r="BAA203" s="1242"/>
      <c r="BAB203" s="1242"/>
      <c r="BAC203" s="1242"/>
      <c r="BAD203" s="1242"/>
      <c r="BAE203" s="1242"/>
      <c r="BAF203" s="1242"/>
      <c r="BAG203" s="1242"/>
      <c r="BAH203" s="1242"/>
      <c r="BAI203" s="1242"/>
      <c r="BAJ203" s="1242"/>
      <c r="BAK203" s="1242"/>
      <c r="BAL203" s="1242"/>
      <c r="BAM203" s="1242"/>
      <c r="BAN203" s="1242"/>
      <c r="BAO203" s="1242"/>
      <c r="BAP203" s="1242"/>
      <c r="BAQ203" s="1242"/>
      <c r="BAR203" s="1242"/>
      <c r="BAS203" s="1242"/>
      <c r="BAT203" s="1242"/>
      <c r="BAU203" s="1242"/>
      <c r="BAV203" s="1242"/>
      <c r="BAW203" s="1242"/>
      <c r="BAX203" s="1242"/>
      <c r="BAY203" s="1242"/>
      <c r="BAZ203" s="1242"/>
      <c r="BBA203" s="1242"/>
      <c r="BBB203" s="1242"/>
      <c r="BBC203" s="1242"/>
      <c r="BBD203" s="1242"/>
      <c r="BBE203" s="1242"/>
      <c r="BBF203" s="1242"/>
      <c r="BBG203" s="1242"/>
      <c r="BBH203" s="1242"/>
      <c r="BBI203" s="1242"/>
      <c r="BBJ203" s="1242"/>
      <c r="BBK203" s="1242"/>
      <c r="BBL203" s="1242"/>
      <c r="BBM203" s="1242"/>
      <c r="BBN203" s="1242"/>
      <c r="BBO203" s="1242"/>
      <c r="BBP203" s="1242"/>
      <c r="BBQ203" s="1242"/>
      <c r="BBR203" s="1242"/>
      <c r="BBS203" s="1242"/>
      <c r="BBT203" s="1242"/>
      <c r="BBU203" s="1242"/>
      <c r="BBV203" s="1242"/>
      <c r="BBW203" s="1242"/>
      <c r="BBX203" s="1242"/>
      <c r="BBY203" s="1242"/>
      <c r="BBZ203" s="1242"/>
      <c r="BCA203" s="1242"/>
      <c r="BCB203" s="1242"/>
      <c r="BCC203" s="1242"/>
      <c r="BCD203" s="1242"/>
      <c r="BCE203" s="1242"/>
      <c r="BCF203" s="1242"/>
      <c r="BCG203" s="1242"/>
      <c r="BCH203" s="1242"/>
      <c r="BCI203" s="1242"/>
      <c r="BCJ203" s="1242"/>
      <c r="BCK203" s="1242"/>
      <c r="BCL203" s="1242"/>
      <c r="BCM203" s="1242"/>
      <c r="BCN203" s="1242"/>
      <c r="BCO203" s="1242"/>
      <c r="BCP203" s="1242"/>
      <c r="BCQ203" s="1242"/>
      <c r="BCR203" s="1242"/>
      <c r="BCS203" s="1242"/>
      <c r="BCT203" s="1242"/>
      <c r="BCU203" s="1242"/>
      <c r="BCV203" s="1242"/>
      <c r="BCW203" s="1242"/>
      <c r="BCX203" s="1242"/>
      <c r="BCY203" s="1242"/>
      <c r="BCZ203" s="1242"/>
      <c r="BDA203" s="1242"/>
      <c r="BDB203" s="1242"/>
      <c r="BDC203" s="1242"/>
      <c r="BDD203" s="1242"/>
      <c r="BDE203" s="1242"/>
      <c r="BDF203" s="1242"/>
      <c r="BDG203" s="1242"/>
      <c r="BDH203" s="1242"/>
      <c r="BDI203" s="1242"/>
      <c r="BDJ203" s="1242"/>
      <c r="BDK203" s="1242"/>
      <c r="BDL203" s="1242"/>
      <c r="BDM203" s="1242"/>
      <c r="BDN203" s="1242"/>
      <c r="BDO203" s="1242"/>
      <c r="BDP203" s="1242"/>
      <c r="BDQ203" s="1242"/>
      <c r="BDR203" s="1242"/>
      <c r="BDS203" s="1242"/>
      <c r="BDT203" s="1242"/>
      <c r="BDU203" s="1242"/>
      <c r="BDV203" s="1242"/>
      <c r="BDW203" s="1242"/>
      <c r="BDX203" s="1242"/>
      <c r="BDY203" s="1242"/>
      <c r="BDZ203" s="1242"/>
      <c r="BEA203" s="1242"/>
      <c r="BEB203" s="1242"/>
      <c r="BEC203" s="1242"/>
      <c r="BED203" s="1242"/>
      <c r="BEE203" s="1242"/>
      <c r="BEF203" s="1242"/>
      <c r="BEG203" s="1242"/>
      <c r="BEH203" s="1242"/>
      <c r="BEI203" s="1242"/>
      <c r="BEJ203" s="1242"/>
      <c r="BEK203" s="1242"/>
      <c r="BEL203" s="1242"/>
      <c r="BEM203" s="1242"/>
      <c r="BEN203" s="1242"/>
      <c r="BEO203" s="1242"/>
      <c r="BEP203" s="1242"/>
      <c r="BEQ203" s="1242"/>
      <c r="BER203" s="1242"/>
      <c r="BES203" s="1242"/>
      <c r="BET203" s="1242"/>
      <c r="BEU203" s="1242"/>
      <c r="BEV203" s="1242"/>
      <c r="BEW203" s="1242"/>
      <c r="BEX203" s="1242"/>
      <c r="BEY203" s="1242"/>
      <c r="BEZ203" s="1242"/>
      <c r="BFA203" s="1242"/>
      <c r="BFB203" s="1242"/>
      <c r="BFC203" s="1242"/>
      <c r="BFD203" s="1242"/>
      <c r="BFE203" s="1242"/>
      <c r="BFF203" s="1242"/>
      <c r="BFG203" s="1242"/>
      <c r="BFH203" s="1242"/>
      <c r="BFI203" s="1242"/>
      <c r="BFJ203" s="1242"/>
      <c r="BFK203" s="1242"/>
      <c r="BFL203" s="1242"/>
      <c r="BFM203" s="1242"/>
      <c r="BFN203" s="1242"/>
      <c r="BFO203" s="1242"/>
      <c r="BFP203" s="1242"/>
      <c r="BFQ203" s="1242"/>
      <c r="BFR203" s="1242"/>
      <c r="BFS203" s="1242"/>
      <c r="BFT203" s="1242"/>
      <c r="BFU203" s="1242"/>
      <c r="BFV203" s="1242"/>
      <c r="BFW203" s="1242"/>
      <c r="BFX203" s="1242"/>
      <c r="BFY203" s="1242"/>
      <c r="BFZ203" s="1242"/>
      <c r="BGA203" s="1242"/>
      <c r="BGB203" s="1242"/>
      <c r="BGC203" s="1242"/>
      <c r="BGD203" s="1242"/>
      <c r="BGE203" s="1242"/>
      <c r="BGF203" s="1242"/>
      <c r="BGG203" s="1242"/>
      <c r="BGH203" s="1242"/>
      <c r="BGI203" s="1242"/>
      <c r="BGJ203" s="1242"/>
      <c r="BGK203" s="1242"/>
      <c r="BGL203" s="1242"/>
      <c r="BGM203" s="1242"/>
      <c r="BGN203" s="1242"/>
      <c r="BGO203" s="1242"/>
      <c r="BGP203" s="1242"/>
      <c r="BGQ203" s="1242"/>
      <c r="BGR203" s="1242"/>
      <c r="BGS203" s="1242"/>
      <c r="BGT203" s="1242"/>
      <c r="BGU203" s="1242"/>
      <c r="BGV203" s="1242"/>
      <c r="BGW203" s="1242"/>
      <c r="BGX203" s="1242"/>
      <c r="BGY203" s="1242"/>
      <c r="BGZ203" s="1242"/>
      <c r="BHA203" s="1242"/>
      <c r="BHB203" s="1242"/>
      <c r="BHC203" s="1242"/>
      <c r="BHD203" s="1242"/>
      <c r="BHE203" s="1242"/>
      <c r="BHF203" s="1242"/>
      <c r="BHG203" s="1242"/>
      <c r="BHH203" s="1242"/>
      <c r="BHI203" s="1242"/>
      <c r="BHJ203" s="1242"/>
      <c r="BHK203" s="1242"/>
      <c r="BHL203" s="1242"/>
      <c r="BHM203" s="1242"/>
      <c r="BHN203" s="1242"/>
      <c r="BHO203" s="1242"/>
      <c r="BHP203" s="1242"/>
      <c r="BHQ203" s="1242"/>
      <c r="BHR203" s="1242"/>
      <c r="BHS203" s="1242"/>
      <c r="BHT203" s="1242"/>
      <c r="BHU203" s="1242"/>
      <c r="BHV203" s="1242"/>
      <c r="BHW203" s="1242"/>
      <c r="BHX203" s="1242"/>
      <c r="BHY203" s="1242"/>
      <c r="BHZ203" s="1242"/>
      <c r="BIA203" s="1242"/>
      <c r="BIB203" s="1242"/>
      <c r="BIC203" s="1242"/>
      <c r="BID203" s="1242"/>
      <c r="BIE203" s="1242"/>
      <c r="BIF203" s="1242"/>
      <c r="BIG203" s="1242"/>
      <c r="BIH203" s="1242"/>
      <c r="BII203" s="1242"/>
      <c r="BIJ203" s="1242"/>
      <c r="BIK203" s="1242"/>
      <c r="BIL203" s="1242"/>
      <c r="BIM203" s="1242"/>
      <c r="BIN203" s="1242"/>
      <c r="BIO203" s="1242"/>
      <c r="BIP203" s="1242"/>
      <c r="BIQ203" s="1242"/>
      <c r="BIR203" s="1242"/>
      <c r="BIS203" s="1242"/>
      <c r="BIT203" s="1242"/>
      <c r="BIU203" s="1242"/>
      <c r="BIV203" s="1242"/>
      <c r="BIW203" s="1242"/>
      <c r="BIX203" s="1242"/>
      <c r="BIY203" s="1242"/>
      <c r="BIZ203" s="1242"/>
      <c r="BJA203" s="1242"/>
      <c r="BJB203" s="1242"/>
      <c r="BJC203" s="1242"/>
      <c r="BJD203" s="1242"/>
      <c r="BJE203" s="1242"/>
      <c r="BJF203" s="1242"/>
      <c r="BJG203" s="1242"/>
      <c r="BJH203" s="1242"/>
      <c r="BJI203" s="1242"/>
      <c r="BJJ203" s="1242"/>
      <c r="BJK203" s="1242"/>
      <c r="BJL203" s="1242"/>
      <c r="BJM203" s="1242"/>
      <c r="BJN203" s="1242"/>
      <c r="BJO203" s="1242"/>
      <c r="BJP203" s="1242"/>
      <c r="BJQ203" s="1242"/>
      <c r="BJR203" s="1242"/>
      <c r="BJS203" s="1242"/>
      <c r="BJT203" s="1242"/>
      <c r="BJU203" s="1242"/>
      <c r="BJV203" s="1242"/>
      <c r="BJW203" s="1242"/>
      <c r="BJX203" s="1242"/>
      <c r="BJY203" s="1242"/>
      <c r="BJZ203" s="1242"/>
      <c r="BKA203" s="1242"/>
      <c r="BKB203" s="1242"/>
      <c r="BKC203" s="1242"/>
      <c r="BKD203" s="1242"/>
      <c r="BKE203" s="1242"/>
      <c r="BKF203" s="1242"/>
      <c r="BKG203" s="1242"/>
      <c r="BKH203" s="1242"/>
      <c r="BKI203" s="1242"/>
      <c r="BKJ203" s="1242"/>
      <c r="BKK203" s="1242"/>
      <c r="BKL203" s="1242"/>
      <c r="BKM203" s="1242"/>
      <c r="BKN203" s="1242"/>
      <c r="BKO203" s="1242"/>
      <c r="BKP203" s="1242"/>
      <c r="BKQ203" s="1242"/>
      <c r="BKR203" s="1242"/>
      <c r="BKS203" s="1242"/>
      <c r="BKT203" s="1242"/>
      <c r="BKU203" s="1242"/>
      <c r="BKV203" s="1242"/>
      <c r="BKW203" s="1242"/>
      <c r="BKX203" s="1242"/>
      <c r="BKY203" s="1242"/>
      <c r="BKZ203" s="1242"/>
      <c r="BLA203" s="1242"/>
      <c r="BLB203" s="1242"/>
      <c r="BLC203" s="1242"/>
      <c r="BLD203" s="1242"/>
      <c r="BLE203" s="1242"/>
      <c r="BLF203" s="1242"/>
      <c r="BLG203" s="1242"/>
      <c r="BLH203" s="1242"/>
      <c r="BLI203" s="1242"/>
      <c r="BLJ203" s="1242"/>
      <c r="BLK203" s="1242"/>
      <c r="BLL203" s="1242"/>
      <c r="BLM203" s="1242"/>
      <c r="BLN203" s="1242"/>
      <c r="BLO203" s="1242"/>
      <c r="BLP203" s="1242"/>
      <c r="BLQ203" s="1242"/>
      <c r="BLR203" s="1242"/>
      <c r="BLS203" s="1242"/>
      <c r="BLT203" s="1242"/>
      <c r="BLU203" s="1242"/>
      <c r="BLV203" s="1242"/>
      <c r="BLW203" s="1242"/>
      <c r="BLX203" s="1242"/>
      <c r="BLY203" s="1242"/>
      <c r="BLZ203" s="1242"/>
      <c r="BMA203" s="1242"/>
      <c r="BMB203" s="1242"/>
      <c r="BMC203" s="1242"/>
      <c r="BMD203" s="1242"/>
      <c r="BME203" s="1242"/>
      <c r="BMF203" s="1242"/>
      <c r="BMG203" s="1242"/>
      <c r="BMH203" s="1242"/>
      <c r="BMI203" s="1242"/>
      <c r="BMJ203" s="1242"/>
      <c r="BMK203" s="1242"/>
      <c r="BML203" s="1242"/>
      <c r="BMM203" s="1242"/>
      <c r="BMN203" s="1242"/>
      <c r="BMO203" s="1242"/>
      <c r="BMP203" s="1242"/>
      <c r="BMQ203" s="1242"/>
      <c r="BMR203" s="1242"/>
      <c r="BMS203" s="1242"/>
      <c r="BMT203" s="1242"/>
      <c r="BMU203" s="1242"/>
      <c r="BMV203" s="1242"/>
      <c r="BMW203" s="1242"/>
      <c r="BMX203" s="1242"/>
      <c r="BMY203" s="1242"/>
      <c r="BMZ203" s="1242"/>
      <c r="BNA203" s="1242"/>
      <c r="BNB203" s="1242"/>
      <c r="BNC203" s="1242"/>
      <c r="BND203" s="1242"/>
      <c r="BNE203" s="1242"/>
      <c r="BNF203" s="1242"/>
      <c r="BNG203" s="1242"/>
      <c r="BNH203" s="1242"/>
      <c r="BNI203" s="1242"/>
      <c r="BNJ203" s="1242"/>
      <c r="BNK203" s="1242"/>
      <c r="BNL203" s="1242"/>
      <c r="BNM203" s="1242"/>
      <c r="BNN203" s="1242"/>
      <c r="BNO203" s="1242"/>
      <c r="BNP203" s="1242"/>
      <c r="BNQ203" s="1242"/>
      <c r="BNR203" s="1242"/>
      <c r="BNS203" s="1242"/>
      <c r="BNT203" s="1242"/>
      <c r="BNU203" s="1242"/>
      <c r="BNV203" s="1242"/>
      <c r="BNW203" s="1242"/>
      <c r="BNX203" s="1242"/>
      <c r="BNY203" s="1242"/>
      <c r="BNZ203" s="1242"/>
      <c r="BOA203" s="1242"/>
      <c r="BOB203" s="1242"/>
      <c r="BOC203" s="1242"/>
      <c r="BOD203" s="1242"/>
      <c r="BOE203" s="1242"/>
      <c r="BOF203" s="1242"/>
      <c r="BOG203" s="1242"/>
      <c r="BOH203" s="1242"/>
      <c r="BOI203" s="1242"/>
      <c r="BOJ203" s="1242"/>
      <c r="BOK203" s="1242"/>
      <c r="BOL203" s="1242"/>
      <c r="BOM203" s="1242"/>
      <c r="BON203" s="1242"/>
      <c r="BOO203" s="1242"/>
      <c r="BOP203" s="1242"/>
      <c r="BOQ203" s="1242"/>
      <c r="BOR203" s="1242"/>
      <c r="BOS203" s="1242"/>
      <c r="BOT203" s="1242"/>
      <c r="BOU203" s="1242"/>
      <c r="BOV203" s="1242"/>
      <c r="BOW203" s="1242"/>
      <c r="BOX203" s="1242"/>
      <c r="BOY203" s="1242"/>
      <c r="BOZ203" s="1242"/>
      <c r="BPA203" s="1242"/>
      <c r="BPB203" s="1242"/>
      <c r="BPC203" s="1242"/>
      <c r="BPD203" s="1242"/>
      <c r="BPE203" s="1242"/>
      <c r="BPF203" s="1242"/>
      <c r="BPG203" s="1242"/>
      <c r="BPH203" s="1242"/>
      <c r="BPI203" s="1242"/>
      <c r="BPJ203" s="1242"/>
      <c r="BPK203" s="1242"/>
      <c r="BPL203" s="1242"/>
      <c r="BPM203" s="1242"/>
      <c r="BPN203" s="1242"/>
      <c r="BPO203" s="1242"/>
      <c r="BPP203" s="1242"/>
      <c r="BPQ203" s="1242"/>
      <c r="BPR203" s="1242"/>
      <c r="BPS203" s="1242"/>
      <c r="BPT203" s="1242"/>
      <c r="BPU203" s="1242"/>
      <c r="BPV203" s="1242"/>
      <c r="BPW203" s="1242"/>
      <c r="BPX203" s="1242"/>
      <c r="BPY203" s="1242"/>
      <c r="BPZ203" s="1242"/>
      <c r="BQA203" s="1242"/>
      <c r="BQB203" s="1242"/>
      <c r="BQC203" s="1242"/>
      <c r="BQD203" s="1242"/>
      <c r="BQE203" s="1242"/>
      <c r="BQF203" s="1242"/>
      <c r="BQG203" s="1242"/>
      <c r="BQH203" s="1242"/>
      <c r="BQI203" s="1242"/>
      <c r="BQJ203" s="1242"/>
      <c r="BQK203" s="1242"/>
      <c r="BQL203" s="1242"/>
      <c r="BQM203" s="1242"/>
      <c r="BQN203" s="1242"/>
      <c r="BQO203" s="1242"/>
      <c r="BQP203" s="1242"/>
      <c r="BQQ203" s="1242"/>
      <c r="BQR203" s="1242"/>
      <c r="BQS203" s="1242"/>
      <c r="BQT203" s="1242"/>
      <c r="BQU203" s="1242"/>
      <c r="BQV203" s="1242"/>
      <c r="BQW203" s="1242"/>
      <c r="BQX203" s="1242"/>
      <c r="BQY203" s="1242"/>
      <c r="BQZ203" s="1242"/>
      <c r="BRA203" s="1242"/>
      <c r="BRB203" s="1242"/>
      <c r="BRC203" s="1242"/>
      <c r="BRD203" s="1242"/>
      <c r="BRE203" s="1242"/>
      <c r="BRF203" s="1242"/>
      <c r="BRG203" s="1242"/>
      <c r="BRH203" s="1242"/>
      <c r="BRI203" s="1242"/>
      <c r="BRJ203" s="1242"/>
      <c r="BRK203" s="1242"/>
      <c r="BRL203" s="1242"/>
      <c r="BRM203" s="1242"/>
      <c r="BRN203" s="1242"/>
      <c r="BRO203" s="1242"/>
      <c r="BRP203" s="1242"/>
      <c r="BRQ203" s="1242"/>
      <c r="BRR203" s="1242"/>
      <c r="BRS203" s="1242"/>
      <c r="BRT203" s="1242"/>
      <c r="BRU203" s="1242"/>
      <c r="BRV203" s="1242"/>
      <c r="BRW203" s="1242"/>
      <c r="BRX203" s="1242"/>
      <c r="BRY203" s="1242"/>
      <c r="BRZ203" s="1242"/>
      <c r="BSA203" s="1242"/>
      <c r="BSB203" s="1242"/>
      <c r="BSC203" s="1242"/>
      <c r="BSD203" s="1242"/>
      <c r="BSE203" s="1242"/>
      <c r="BSF203" s="1242"/>
      <c r="BSG203" s="1242"/>
      <c r="BSH203" s="1242"/>
      <c r="BSI203" s="1242"/>
      <c r="BSJ203" s="1242"/>
      <c r="BSK203" s="1242"/>
      <c r="BSL203" s="1242"/>
      <c r="BSM203" s="1242"/>
      <c r="BSN203" s="1242"/>
      <c r="BSO203" s="1242"/>
      <c r="BSP203" s="1242"/>
      <c r="BSQ203" s="1242"/>
      <c r="BSR203" s="1242"/>
      <c r="BSS203" s="1242"/>
      <c r="BST203" s="1242"/>
      <c r="BSU203" s="1242"/>
      <c r="BSV203" s="1242"/>
      <c r="BSW203" s="1242"/>
      <c r="BSX203" s="1242"/>
      <c r="BSY203" s="1242"/>
      <c r="BSZ203" s="1242"/>
      <c r="BTA203" s="1242"/>
      <c r="BTB203" s="1242"/>
      <c r="BTC203" s="1242"/>
      <c r="BTD203" s="1242"/>
      <c r="BTE203" s="1242"/>
      <c r="BTF203" s="1242"/>
      <c r="BTG203" s="1242"/>
      <c r="BTH203" s="1242"/>
      <c r="BTI203" s="1242"/>
      <c r="BTJ203" s="1242"/>
      <c r="BTK203" s="1242"/>
      <c r="BTL203" s="1242"/>
      <c r="BTM203" s="1242"/>
      <c r="BTN203" s="1242"/>
      <c r="BTO203" s="1242"/>
      <c r="BTP203" s="1242"/>
      <c r="BTQ203" s="1242"/>
      <c r="BTR203" s="1242"/>
      <c r="BTS203" s="1242"/>
      <c r="BTT203" s="1242"/>
      <c r="BTU203" s="1242"/>
      <c r="BTV203" s="1242"/>
      <c r="BTW203" s="1242"/>
      <c r="BTX203" s="1242"/>
      <c r="BTY203" s="1242"/>
      <c r="BTZ203" s="1242"/>
      <c r="BUA203" s="1242"/>
      <c r="BUB203" s="1242"/>
      <c r="BUC203" s="1242"/>
      <c r="BUD203" s="1242"/>
      <c r="BUE203" s="1242"/>
      <c r="BUF203" s="1242"/>
      <c r="BUG203" s="1242"/>
      <c r="BUH203" s="1242"/>
      <c r="BUI203" s="1242"/>
      <c r="BUJ203" s="1242"/>
      <c r="BUK203" s="1242"/>
      <c r="BUL203" s="1242"/>
      <c r="BUM203" s="1242"/>
      <c r="BUN203" s="1242"/>
      <c r="BUO203" s="1242"/>
      <c r="BUP203" s="1242"/>
      <c r="BUQ203" s="1242"/>
      <c r="BUR203" s="1242"/>
      <c r="BUS203" s="1242"/>
      <c r="BUT203" s="1242"/>
      <c r="BUU203" s="1242"/>
      <c r="BUV203" s="1242"/>
      <c r="BUW203" s="1242"/>
      <c r="BUX203" s="1242"/>
      <c r="BUY203" s="1242"/>
      <c r="BUZ203" s="1242"/>
      <c r="BVA203" s="1242"/>
      <c r="BVB203" s="1242"/>
      <c r="BVC203" s="1242"/>
      <c r="BVD203" s="1242"/>
      <c r="BVE203" s="1242"/>
      <c r="BVF203" s="1242"/>
      <c r="BVG203" s="1242"/>
      <c r="BVH203" s="1242"/>
      <c r="BVI203" s="1242"/>
      <c r="BVJ203" s="1242"/>
      <c r="BVK203" s="1242"/>
      <c r="BVL203" s="1242"/>
      <c r="BVM203" s="1242"/>
      <c r="BVN203" s="1242"/>
      <c r="BVO203" s="1242"/>
      <c r="BVP203" s="1242"/>
      <c r="BVQ203" s="1242"/>
      <c r="BVR203" s="1242"/>
      <c r="BVS203" s="1242"/>
      <c r="BVT203" s="1242"/>
      <c r="BVU203" s="1242"/>
      <c r="BVV203" s="1242"/>
      <c r="BVW203" s="1242"/>
      <c r="BVX203" s="1242"/>
      <c r="BVY203" s="1242"/>
      <c r="BVZ203" s="1242"/>
      <c r="BWA203" s="1242"/>
      <c r="BWB203" s="1242"/>
      <c r="BWC203" s="1242"/>
      <c r="BWD203" s="1242"/>
      <c r="BWE203" s="1242"/>
      <c r="BWF203" s="1242"/>
      <c r="BWG203" s="1242"/>
      <c r="BWH203" s="1242"/>
      <c r="BWI203" s="1242"/>
      <c r="BWJ203" s="1242"/>
      <c r="BWK203" s="1242"/>
      <c r="BWL203" s="1242"/>
      <c r="BWM203" s="1242"/>
      <c r="BWN203" s="1242"/>
      <c r="BWO203" s="1242"/>
      <c r="BWP203" s="1242"/>
      <c r="BWQ203" s="1242"/>
      <c r="BWR203" s="1242"/>
      <c r="BWS203" s="1242"/>
      <c r="BWT203" s="1242"/>
      <c r="BWU203" s="1242"/>
      <c r="BWV203" s="1242"/>
      <c r="BWW203" s="1242"/>
      <c r="BWX203" s="1242"/>
      <c r="BWY203" s="1242"/>
      <c r="BWZ203" s="1242"/>
      <c r="BXA203" s="1242"/>
      <c r="BXB203" s="1242"/>
      <c r="BXC203" s="1242"/>
      <c r="BXD203" s="1242"/>
      <c r="BXE203" s="1242"/>
      <c r="BXF203" s="1242"/>
      <c r="BXG203" s="1242"/>
      <c r="BXH203" s="1242"/>
      <c r="BXI203" s="1242"/>
      <c r="BXJ203" s="1242"/>
      <c r="BXK203" s="1242"/>
      <c r="BXL203" s="1242"/>
      <c r="BXM203" s="1242"/>
      <c r="BXN203" s="1242"/>
      <c r="BXO203" s="1242"/>
      <c r="BXP203" s="1242"/>
      <c r="BXQ203" s="1242"/>
      <c r="BXR203" s="1242"/>
      <c r="BXS203" s="1242"/>
      <c r="BXT203" s="1242"/>
      <c r="BXU203" s="1242"/>
      <c r="BXV203" s="1242"/>
      <c r="BXW203" s="1242"/>
      <c r="BXX203" s="1242"/>
      <c r="BXY203" s="1242"/>
      <c r="BXZ203" s="1242"/>
      <c r="BYA203" s="1242"/>
      <c r="BYB203" s="1242"/>
      <c r="BYC203" s="1242"/>
      <c r="BYD203" s="1242"/>
      <c r="BYE203" s="1242"/>
      <c r="BYF203" s="1242"/>
      <c r="BYG203" s="1242"/>
      <c r="BYH203" s="1242"/>
      <c r="BYI203" s="1242"/>
      <c r="BYJ203" s="1242"/>
      <c r="BYK203" s="1242"/>
      <c r="BYL203" s="1242"/>
      <c r="BYM203" s="1242"/>
      <c r="BYN203" s="1242"/>
      <c r="BYO203" s="1242"/>
      <c r="BYP203" s="1242"/>
      <c r="BYQ203" s="1242"/>
      <c r="BYR203" s="1242"/>
      <c r="BYS203" s="1242"/>
      <c r="BYT203" s="1242"/>
      <c r="BYU203" s="1242"/>
      <c r="BYV203" s="1242"/>
      <c r="BYW203" s="1242"/>
      <c r="BYX203" s="1242"/>
      <c r="BYY203" s="1242"/>
      <c r="BYZ203" s="1242"/>
      <c r="BZA203" s="1242"/>
      <c r="BZB203" s="1242"/>
      <c r="BZC203" s="1242"/>
      <c r="BZD203" s="1242"/>
      <c r="BZE203" s="1242"/>
      <c r="BZF203" s="1242"/>
      <c r="BZG203" s="1242"/>
      <c r="BZH203" s="1242"/>
      <c r="BZI203" s="1242"/>
      <c r="BZJ203" s="1242"/>
      <c r="BZK203" s="1242"/>
      <c r="BZL203" s="1242"/>
      <c r="BZM203" s="1242"/>
      <c r="BZN203" s="1242"/>
      <c r="BZO203" s="1242"/>
      <c r="BZP203" s="1242"/>
      <c r="BZQ203" s="1242"/>
      <c r="BZR203" s="1242"/>
      <c r="BZS203" s="1242"/>
      <c r="BZT203" s="1242"/>
      <c r="BZU203" s="1242"/>
      <c r="BZV203" s="1242"/>
      <c r="BZW203" s="1242"/>
      <c r="BZX203" s="1242"/>
      <c r="BZY203" s="1242"/>
      <c r="BZZ203" s="1242"/>
      <c r="CAA203" s="1242"/>
      <c r="CAB203" s="1242"/>
      <c r="CAC203" s="1242"/>
      <c r="CAD203" s="1242"/>
      <c r="CAE203" s="1242"/>
      <c r="CAF203" s="1242"/>
      <c r="CAG203" s="1242"/>
      <c r="CAH203" s="1242"/>
      <c r="CAI203" s="1242"/>
      <c r="CAJ203" s="1242"/>
      <c r="CAK203" s="1242"/>
      <c r="CAL203" s="1242"/>
      <c r="CAM203" s="1242"/>
      <c r="CAN203" s="1242"/>
      <c r="CAO203" s="1242"/>
      <c r="CAP203" s="1242"/>
      <c r="CAQ203" s="1242"/>
      <c r="CAR203" s="1242"/>
      <c r="CAS203" s="1242"/>
      <c r="CAT203" s="1242"/>
      <c r="CAU203" s="1242"/>
      <c r="CAV203" s="1242"/>
      <c r="CAW203" s="1242"/>
      <c r="CAX203" s="1242"/>
      <c r="CAY203" s="1242"/>
      <c r="CAZ203" s="1242"/>
      <c r="CBA203" s="1242"/>
      <c r="CBB203" s="1242"/>
      <c r="CBC203" s="1242"/>
      <c r="CBD203" s="1242"/>
      <c r="CBE203" s="1242"/>
      <c r="CBF203" s="1242"/>
      <c r="CBG203" s="1242"/>
      <c r="CBH203" s="1242"/>
      <c r="CBI203" s="1242"/>
      <c r="CBJ203" s="1242"/>
      <c r="CBK203" s="1242"/>
      <c r="CBL203" s="1242"/>
      <c r="CBM203" s="1242"/>
      <c r="CBN203" s="1242"/>
      <c r="CBO203" s="1242"/>
      <c r="CBP203" s="1242"/>
      <c r="CBQ203" s="1242"/>
      <c r="CBR203" s="1242"/>
      <c r="CBS203" s="1242"/>
      <c r="CBT203" s="1242"/>
      <c r="CBU203" s="1242"/>
      <c r="CBV203" s="1242"/>
      <c r="CBW203" s="1242"/>
      <c r="CBX203" s="1242"/>
      <c r="CBY203" s="1242"/>
      <c r="CBZ203" s="1242"/>
      <c r="CCA203" s="1242"/>
      <c r="CCB203" s="1242"/>
      <c r="CCC203" s="1242"/>
      <c r="CCD203" s="1242"/>
      <c r="CCE203" s="1242"/>
      <c r="CCF203" s="1242"/>
      <c r="CCG203" s="1242"/>
      <c r="CCH203" s="1242"/>
      <c r="CCI203" s="1242"/>
      <c r="CCJ203" s="1242"/>
      <c r="CCK203" s="1242"/>
      <c r="CCL203" s="1242"/>
      <c r="CCM203" s="1242"/>
      <c r="CCN203" s="1242"/>
      <c r="CCO203" s="1242"/>
      <c r="CCP203" s="1242"/>
      <c r="CCQ203" s="1242"/>
      <c r="CCR203" s="1242"/>
      <c r="CCS203" s="1242"/>
      <c r="CCT203" s="1242"/>
      <c r="CCU203" s="1242"/>
      <c r="CCV203" s="1242"/>
      <c r="CCW203" s="1242"/>
      <c r="CCX203" s="1242"/>
      <c r="CCY203" s="1242"/>
      <c r="CCZ203" s="1242"/>
      <c r="CDA203" s="1242"/>
      <c r="CDB203" s="1242"/>
      <c r="CDC203" s="1242"/>
      <c r="CDD203" s="1242"/>
      <c r="CDE203" s="1242"/>
      <c r="CDF203" s="1242"/>
      <c r="CDG203" s="1242"/>
      <c r="CDH203" s="1242"/>
      <c r="CDI203" s="1242"/>
      <c r="CDJ203" s="1242"/>
      <c r="CDK203" s="1242"/>
      <c r="CDL203" s="1242"/>
      <c r="CDM203" s="1242"/>
      <c r="CDN203" s="1242"/>
      <c r="CDO203" s="1242"/>
      <c r="CDP203" s="1242"/>
      <c r="CDQ203" s="1242"/>
      <c r="CDR203" s="1242"/>
      <c r="CDS203" s="1242"/>
      <c r="CDT203" s="1242"/>
      <c r="CDU203" s="1242"/>
      <c r="CDV203" s="1242"/>
      <c r="CDW203" s="1242"/>
      <c r="CDX203" s="1242"/>
      <c r="CDY203" s="1242"/>
      <c r="CDZ203" s="1242"/>
      <c r="CEA203" s="1242"/>
      <c r="CEB203" s="1242"/>
      <c r="CEC203" s="1242"/>
      <c r="CED203" s="1242"/>
      <c r="CEE203" s="1242"/>
      <c r="CEF203" s="1242"/>
      <c r="CEG203" s="1242"/>
      <c r="CEH203" s="1242"/>
      <c r="CEI203" s="1242"/>
      <c r="CEJ203" s="1242"/>
      <c r="CEK203" s="1242"/>
      <c r="CEL203" s="1242"/>
      <c r="CEM203" s="1242"/>
      <c r="CEN203" s="1242"/>
      <c r="CEO203" s="1242"/>
      <c r="CEP203" s="1242"/>
      <c r="CEQ203" s="1242"/>
      <c r="CER203" s="1242"/>
      <c r="CES203" s="1242"/>
      <c r="CET203" s="1242"/>
      <c r="CEU203" s="1242"/>
      <c r="CEV203" s="1242"/>
      <c r="CEW203" s="1242"/>
      <c r="CEX203" s="1242"/>
      <c r="CEY203" s="1242"/>
      <c r="CEZ203" s="1242"/>
      <c r="CFA203" s="1242"/>
      <c r="CFB203" s="1242"/>
      <c r="CFC203" s="1242"/>
      <c r="CFD203" s="1242"/>
      <c r="CFE203" s="1242"/>
      <c r="CFF203" s="1242"/>
      <c r="CFG203" s="1242"/>
      <c r="CFH203" s="1242"/>
      <c r="CFI203" s="1242"/>
      <c r="CFJ203" s="1242"/>
      <c r="CFK203" s="1242"/>
      <c r="CFL203" s="1242"/>
      <c r="CFM203" s="1242"/>
      <c r="CFN203" s="1242"/>
      <c r="CFO203" s="1242"/>
      <c r="CFP203" s="1242"/>
      <c r="CFQ203" s="1242"/>
      <c r="CFR203" s="1242"/>
      <c r="CFS203" s="1242"/>
      <c r="CFT203" s="1242"/>
      <c r="CFU203" s="1242"/>
      <c r="CFV203" s="1242"/>
      <c r="CFW203" s="1242"/>
      <c r="CFX203" s="1242"/>
      <c r="CFY203" s="1242"/>
      <c r="CFZ203" s="1242"/>
      <c r="CGA203" s="1242"/>
      <c r="CGB203" s="1242"/>
      <c r="CGC203" s="1242"/>
      <c r="CGD203" s="1242"/>
      <c r="CGE203" s="1242"/>
      <c r="CGF203" s="1242"/>
      <c r="CGG203" s="1242"/>
      <c r="CGH203" s="1242"/>
      <c r="CGI203" s="1242"/>
      <c r="CGJ203" s="1242"/>
      <c r="CGK203" s="1242"/>
      <c r="CGL203" s="1242"/>
      <c r="CGM203" s="1242"/>
      <c r="CGN203" s="1242"/>
      <c r="CGO203" s="1242"/>
      <c r="CGP203" s="1242"/>
      <c r="CGQ203" s="1242"/>
      <c r="CGR203" s="1242"/>
      <c r="CGS203" s="1242"/>
      <c r="CGT203" s="1242"/>
      <c r="CGU203" s="1242"/>
      <c r="CGV203" s="1242"/>
      <c r="CGW203" s="1242"/>
      <c r="CGX203" s="1242"/>
      <c r="CGY203" s="1242"/>
      <c r="CGZ203" s="1242"/>
      <c r="CHA203" s="1242"/>
      <c r="CHB203" s="1242"/>
      <c r="CHC203" s="1242"/>
      <c r="CHD203" s="1242"/>
      <c r="CHE203" s="1242"/>
      <c r="CHF203" s="1242"/>
      <c r="CHG203" s="1242"/>
      <c r="CHH203" s="1242"/>
      <c r="CHI203" s="1242"/>
      <c r="CHJ203" s="1242"/>
      <c r="CHK203" s="1242"/>
      <c r="CHL203" s="1242"/>
      <c r="CHM203" s="1242"/>
      <c r="CHN203" s="1242"/>
      <c r="CHO203" s="1242"/>
      <c r="CHP203" s="1242"/>
      <c r="CHQ203" s="1242"/>
      <c r="CHR203" s="1242"/>
      <c r="CHS203" s="1242"/>
      <c r="CHT203" s="1242"/>
      <c r="CHU203" s="1242"/>
      <c r="CHV203" s="1242"/>
      <c r="CHW203" s="1242"/>
      <c r="CHX203" s="1242"/>
      <c r="CHY203" s="1242"/>
      <c r="CHZ203" s="1242"/>
      <c r="CIA203" s="1242"/>
      <c r="CIB203" s="1242"/>
      <c r="CIC203" s="1242"/>
      <c r="CID203" s="1242"/>
      <c r="CIE203" s="1242"/>
      <c r="CIF203" s="1242"/>
      <c r="CIG203" s="1242"/>
      <c r="CIH203" s="1242"/>
      <c r="CII203" s="1242"/>
      <c r="CIJ203" s="1242"/>
      <c r="CIK203" s="1242"/>
      <c r="CIL203" s="1242"/>
      <c r="CIM203" s="1242"/>
      <c r="CIN203" s="1242"/>
      <c r="CIO203" s="1242"/>
      <c r="CIP203" s="1242"/>
      <c r="CIQ203" s="1242"/>
      <c r="CIR203" s="1242"/>
      <c r="CIS203" s="1242"/>
      <c r="CIT203" s="1242"/>
      <c r="CIU203" s="1242"/>
      <c r="CIV203" s="1242"/>
      <c r="CIW203" s="1242"/>
      <c r="CIX203" s="1242"/>
      <c r="CIY203" s="1242"/>
      <c r="CIZ203" s="1242"/>
      <c r="CJA203" s="1242"/>
      <c r="CJB203" s="1242"/>
      <c r="CJC203" s="1242"/>
      <c r="CJD203" s="1242"/>
      <c r="CJE203" s="1242"/>
      <c r="CJF203" s="1242"/>
      <c r="CJG203" s="1242"/>
      <c r="CJH203" s="1242"/>
      <c r="CJI203" s="1242"/>
      <c r="CJJ203" s="1242"/>
      <c r="CJK203" s="1242"/>
      <c r="CJL203" s="1242"/>
      <c r="CJM203" s="1242"/>
      <c r="CJN203" s="1242"/>
      <c r="CJO203" s="1242"/>
      <c r="CJP203" s="1242"/>
      <c r="CJQ203" s="1242"/>
      <c r="CJR203" s="1242"/>
      <c r="CJS203" s="1242"/>
      <c r="CJT203" s="1242"/>
      <c r="CJU203" s="1242"/>
      <c r="CJV203" s="1242"/>
      <c r="CJW203" s="1242"/>
      <c r="CJX203" s="1242"/>
      <c r="CJY203" s="1242"/>
      <c r="CJZ203" s="1242"/>
      <c r="CKA203" s="1242"/>
      <c r="CKB203" s="1242"/>
      <c r="CKC203" s="1242"/>
      <c r="CKD203" s="1242"/>
      <c r="CKE203" s="1242"/>
      <c r="CKF203" s="1242"/>
      <c r="CKG203" s="1242"/>
      <c r="CKH203" s="1242"/>
      <c r="CKI203" s="1242"/>
      <c r="CKJ203" s="1242"/>
      <c r="CKK203" s="1242"/>
      <c r="CKL203" s="1242"/>
      <c r="CKM203" s="1242"/>
      <c r="CKN203" s="1242"/>
      <c r="CKO203" s="1242"/>
      <c r="CKP203" s="1242"/>
      <c r="CKQ203" s="1242"/>
      <c r="CKR203" s="1242"/>
      <c r="CKS203" s="1242"/>
      <c r="CKT203" s="1242"/>
      <c r="CKU203" s="1242"/>
      <c r="CKV203" s="1242"/>
      <c r="CKW203" s="1242"/>
      <c r="CKX203" s="1242"/>
      <c r="CKY203" s="1242"/>
      <c r="CKZ203" s="1242"/>
      <c r="CLA203" s="1242"/>
      <c r="CLB203" s="1242"/>
      <c r="CLC203" s="1242"/>
      <c r="CLD203" s="1242"/>
      <c r="CLE203" s="1242"/>
      <c r="CLF203" s="1242"/>
      <c r="CLG203" s="1242"/>
      <c r="CLH203" s="1242"/>
      <c r="CLI203" s="1242"/>
      <c r="CLJ203" s="1242"/>
      <c r="CLK203" s="1242"/>
      <c r="CLL203" s="1242"/>
      <c r="CLM203" s="1242"/>
      <c r="CLN203" s="1242"/>
      <c r="CLO203" s="1242"/>
      <c r="CLP203" s="1242"/>
      <c r="CLQ203" s="1242"/>
      <c r="CLR203" s="1242"/>
      <c r="CLS203" s="1242"/>
      <c r="CLT203" s="1242"/>
      <c r="CLU203" s="1242"/>
      <c r="CLV203" s="1242"/>
      <c r="CLW203" s="1242"/>
      <c r="CLX203" s="1242"/>
      <c r="CLY203" s="1242"/>
      <c r="CLZ203" s="1242"/>
      <c r="CMA203" s="1242"/>
      <c r="CMB203" s="1242"/>
      <c r="CMC203" s="1242"/>
      <c r="CMD203" s="1242"/>
      <c r="CME203" s="1242"/>
      <c r="CMF203" s="1242"/>
      <c r="CMG203" s="1242"/>
      <c r="CMH203" s="1242"/>
      <c r="CMI203" s="1242"/>
      <c r="CMJ203" s="1242"/>
      <c r="CMK203" s="1242"/>
      <c r="CML203" s="1242"/>
      <c r="CMM203" s="1242"/>
      <c r="CMN203" s="1242"/>
      <c r="CMO203" s="1242"/>
      <c r="CMP203" s="1242"/>
      <c r="CMQ203" s="1242"/>
      <c r="CMR203" s="1242"/>
      <c r="CMS203" s="1242"/>
      <c r="CMT203" s="1242"/>
      <c r="CMU203" s="1242"/>
      <c r="CMV203" s="1242"/>
      <c r="CMW203" s="1242"/>
      <c r="CMX203" s="1242"/>
      <c r="CMY203" s="1242"/>
      <c r="CMZ203" s="1242"/>
      <c r="CNA203" s="1242"/>
      <c r="CNB203" s="1242"/>
      <c r="CNC203" s="1242"/>
      <c r="CND203" s="1242"/>
      <c r="CNE203" s="1242"/>
      <c r="CNF203" s="1242"/>
      <c r="CNG203" s="1242"/>
      <c r="CNH203" s="1242"/>
      <c r="CNI203" s="1242"/>
      <c r="CNJ203" s="1242"/>
      <c r="CNK203" s="1242"/>
      <c r="CNL203" s="1242"/>
      <c r="CNM203" s="1242"/>
      <c r="CNN203" s="1242"/>
      <c r="CNO203" s="1242"/>
      <c r="CNP203" s="1242"/>
      <c r="CNQ203" s="1242"/>
      <c r="CNR203" s="1242"/>
      <c r="CNS203" s="1242"/>
      <c r="CNT203" s="1242"/>
      <c r="CNU203" s="1242"/>
      <c r="CNV203" s="1242"/>
      <c r="CNW203" s="1242"/>
      <c r="CNX203" s="1242"/>
      <c r="CNY203" s="1242"/>
      <c r="CNZ203" s="1242"/>
      <c r="COA203" s="1242"/>
      <c r="COB203" s="1242"/>
      <c r="COC203" s="1242"/>
      <c r="COD203" s="1242"/>
      <c r="COE203" s="1242"/>
      <c r="COF203" s="1242"/>
      <c r="COG203" s="1242"/>
      <c r="COH203" s="1242"/>
      <c r="COI203" s="1242"/>
      <c r="COJ203" s="1242"/>
      <c r="COK203" s="1242"/>
      <c r="COL203" s="1242"/>
      <c r="COM203" s="1242"/>
      <c r="CON203" s="1242"/>
      <c r="COO203" s="1242"/>
      <c r="COP203" s="1242"/>
      <c r="COQ203" s="1242"/>
      <c r="COR203" s="1242"/>
      <c r="COS203" s="1242"/>
      <c r="COT203" s="1242"/>
      <c r="COU203" s="1242"/>
      <c r="COV203" s="1242"/>
      <c r="COW203" s="1242"/>
      <c r="COX203" s="1242"/>
      <c r="COY203" s="1242"/>
      <c r="COZ203" s="1242"/>
      <c r="CPA203" s="1242"/>
      <c r="CPB203" s="1242"/>
      <c r="CPC203" s="1242"/>
      <c r="CPD203" s="1242"/>
      <c r="CPE203" s="1242"/>
      <c r="CPF203" s="1242"/>
      <c r="CPG203" s="1242"/>
      <c r="CPH203" s="1242"/>
      <c r="CPI203" s="1242"/>
      <c r="CPJ203" s="1242"/>
      <c r="CPK203" s="1242"/>
      <c r="CPL203" s="1242"/>
      <c r="CPM203" s="1242"/>
      <c r="CPN203" s="1242"/>
      <c r="CPO203" s="1242"/>
      <c r="CPP203" s="1242"/>
      <c r="CPQ203" s="1242"/>
      <c r="CPR203" s="1242"/>
      <c r="CPS203" s="1242"/>
      <c r="CPT203" s="1242"/>
      <c r="CPU203" s="1242"/>
      <c r="CPV203" s="1242"/>
      <c r="CPW203" s="1242"/>
      <c r="CPX203" s="1242"/>
      <c r="CPY203" s="1242"/>
      <c r="CPZ203" s="1242"/>
      <c r="CQA203" s="1242"/>
      <c r="CQB203" s="1242"/>
      <c r="CQC203" s="1242"/>
      <c r="CQD203" s="1242"/>
      <c r="CQE203" s="1242"/>
      <c r="CQF203" s="1242"/>
      <c r="CQG203" s="1242"/>
      <c r="CQH203" s="1242"/>
      <c r="CQI203" s="1242"/>
      <c r="CQJ203" s="1242"/>
      <c r="CQK203" s="1242"/>
      <c r="CQL203" s="1242"/>
      <c r="CQM203" s="1242"/>
      <c r="CQN203" s="1242"/>
      <c r="CQO203" s="1242"/>
      <c r="CQP203" s="1242"/>
      <c r="CQQ203" s="1242"/>
      <c r="CQR203" s="1242"/>
      <c r="CQS203" s="1242"/>
      <c r="CQT203" s="1242"/>
      <c r="CQU203" s="1242"/>
      <c r="CQV203" s="1242"/>
      <c r="CQW203" s="1242"/>
      <c r="CQX203" s="1242"/>
      <c r="CQY203" s="1242"/>
      <c r="CQZ203" s="1242"/>
      <c r="CRA203" s="1242"/>
      <c r="CRB203" s="1242"/>
      <c r="CRC203" s="1242"/>
      <c r="CRD203" s="1242"/>
      <c r="CRE203" s="1242"/>
      <c r="CRF203" s="1242"/>
      <c r="CRG203" s="1242"/>
      <c r="CRH203" s="1242"/>
      <c r="CRI203" s="1242"/>
      <c r="CRJ203" s="1242"/>
      <c r="CRK203" s="1242"/>
      <c r="CRL203" s="1242"/>
      <c r="CRM203" s="1242"/>
      <c r="CRN203" s="1242"/>
      <c r="CRO203" s="1242"/>
      <c r="CRP203" s="1242"/>
      <c r="CRQ203" s="1242"/>
      <c r="CRR203" s="1242"/>
      <c r="CRS203" s="1242"/>
      <c r="CRT203" s="1242"/>
      <c r="CRU203" s="1242"/>
      <c r="CRV203" s="1242"/>
      <c r="CRW203" s="1242"/>
      <c r="CRX203" s="1242"/>
      <c r="CRY203" s="1242"/>
      <c r="CRZ203" s="1242"/>
      <c r="CSA203" s="1242"/>
      <c r="CSB203" s="1242"/>
      <c r="CSC203" s="1242"/>
      <c r="CSD203" s="1242"/>
      <c r="CSE203" s="1242"/>
      <c r="CSF203" s="1242"/>
      <c r="CSG203" s="1242"/>
      <c r="CSH203" s="1242"/>
      <c r="CSI203" s="1242"/>
      <c r="CSJ203" s="1242"/>
      <c r="CSK203" s="1242"/>
      <c r="CSL203" s="1242"/>
      <c r="CSM203" s="1242"/>
      <c r="CSN203" s="1242"/>
      <c r="CSO203" s="1242"/>
      <c r="CSP203" s="1242"/>
      <c r="CSQ203" s="1242"/>
      <c r="CSR203" s="1242"/>
      <c r="CSS203" s="1242"/>
      <c r="CST203" s="1242"/>
      <c r="CSU203" s="1242"/>
      <c r="CSV203" s="1242"/>
      <c r="CSW203" s="1242"/>
      <c r="CSX203" s="1242"/>
      <c r="CSY203" s="1242"/>
      <c r="CSZ203" s="1242"/>
      <c r="CTA203" s="1242"/>
      <c r="CTB203" s="1242"/>
      <c r="CTC203" s="1242"/>
      <c r="CTD203" s="1242"/>
      <c r="CTE203" s="1242"/>
      <c r="CTF203" s="1242"/>
      <c r="CTG203" s="1242"/>
      <c r="CTH203" s="1242"/>
      <c r="CTI203" s="1242"/>
      <c r="CTJ203" s="1242"/>
      <c r="CTK203" s="1242"/>
      <c r="CTL203" s="1242"/>
      <c r="CTM203" s="1242"/>
      <c r="CTN203" s="1242"/>
      <c r="CTO203" s="1242"/>
      <c r="CTP203" s="1242"/>
      <c r="CTQ203" s="1242"/>
      <c r="CTR203" s="1242"/>
      <c r="CTS203" s="1242"/>
      <c r="CTT203" s="1242"/>
      <c r="CTU203" s="1242"/>
      <c r="CTV203" s="1242"/>
      <c r="CTW203" s="1242"/>
      <c r="CTX203" s="1242"/>
      <c r="CTY203" s="1242"/>
      <c r="CTZ203" s="1242"/>
      <c r="CUA203" s="1242"/>
      <c r="CUB203" s="1242"/>
      <c r="CUC203" s="1242"/>
      <c r="CUD203" s="1242"/>
      <c r="CUE203" s="1242"/>
      <c r="CUF203" s="1242"/>
      <c r="CUG203" s="1242"/>
      <c r="CUH203" s="1242"/>
      <c r="CUI203" s="1242"/>
      <c r="CUJ203" s="1242"/>
      <c r="CUK203" s="1242"/>
      <c r="CUL203" s="1242"/>
      <c r="CUM203" s="1242"/>
      <c r="CUN203" s="1242"/>
      <c r="CUO203" s="1242"/>
      <c r="CUP203" s="1242"/>
      <c r="CUQ203" s="1242"/>
      <c r="CUR203" s="1242"/>
      <c r="CUS203" s="1242"/>
      <c r="CUT203" s="1242"/>
      <c r="CUU203" s="1242"/>
      <c r="CUV203" s="1242"/>
      <c r="CUW203" s="1242"/>
      <c r="CUX203" s="1242"/>
      <c r="CUY203" s="1242"/>
      <c r="CUZ203" s="1242"/>
      <c r="CVA203" s="1242"/>
      <c r="CVB203" s="1242"/>
      <c r="CVC203" s="1242"/>
      <c r="CVD203" s="1242"/>
      <c r="CVE203" s="1242"/>
      <c r="CVF203" s="1242"/>
      <c r="CVG203" s="1242"/>
      <c r="CVH203" s="1242"/>
      <c r="CVI203" s="1242"/>
      <c r="CVJ203" s="1242"/>
      <c r="CVK203" s="1242"/>
      <c r="CVL203" s="1242"/>
      <c r="CVM203" s="1242"/>
      <c r="CVN203" s="1242"/>
      <c r="CVO203" s="1242"/>
      <c r="CVP203" s="1242"/>
      <c r="CVQ203" s="1242"/>
      <c r="CVR203" s="1242"/>
      <c r="CVS203" s="1242"/>
      <c r="CVT203" s="1242"/>
      <c r="CVU203" s="1242"/>
      <c r="CVV203" s="1242"/>
      <c r="CVW203" s="1242"/>
      <c r="CVX203" s="1242"/>
      <c r="CVY203" s="1242"/>
      <c r="CVZ203" s="1242"/>
      <c r="CWA203" s="1242"/>
      <c r="CWB203" s="1242"/>
      <c r="CWC203" s="1242"/>
      <c r="CWD203" s="1242"/>
      <c r="CWE203" s="1242"/>
      <c r="CWF203" s="1242"/>
      <c r="CWG203" s="1242"/>
      <c r="CWH203" s="1242"/>
      <c r="CWI203" s="1242"/>
      <c r="CWJ203" s="1242"/>
      <c r="CWK203" s="1242"/>
      <c r="CWL203" s="1242"/>
      <c r="CWM203" s="1242"/>
      <c r="CWN203" s="1242"/>
      <c r="CWO203" s="1242"/>
      <c r="CWP203" s="1242"/>
      <c r="CWQ203" s="1242"/>
      <c r="CWR203" s="1242"/>
      <c r="CWS203" s="1242"/>
      <c r="CWT203" s="1242"/>
      <c r="CWU203" s="1242"/>
      <c r="CWV203" s="1242"/>
      <c r="CWW203" s="1242"/>
      <c r="CWX203" s="1242"/>
      <c r="CWY203" s="1242"/>
      <c r="CWZ203" s="1242"/>
      <c r="CXA203" s="1242"/>
      <c r="CXB203" s="1242"/>
      <c r="CXC203" s="1242"/>
      <c r="CXD203" s="1242"/>
      <c r="CXE203" s="1242"/>
      <c r="CXF203" s="1242"/>
      <c r="CXG203" s="1242"/>
      <c r="CXH203" s="1242"/>
      <c r="CXI203" s="1242"/>
      <c r="CXJ203" s="1242"/>
      <c r="CXK203" s="1242"/>
      <c r="CXL203" s="1242"/>
      <c r="CXM203" s="1242"/>
      <c r="CXN203" s="1242"/>
      <c r="CXO203" s="1242"/>
      <c r="CXP203" s="1242"/>
      <c r="CXQ203" s="1242"/>
      <c r="CXR203" s="1242"/>
      <c r="CXS203" s="1242"/>
      <c r="CXT203" s="1242"/>
      <c r="CXU203" s="1242"/>
      <c r="CXV203" s="1242"/>
      <c r="CXW203" s="1242"/>
      <c r="CXX203" s="1242"/>
      <c r="CXY203" s="1242"/>
      <c r="CXZ203" s="1242"/>
      <c r="CYA203" s="1242"/>
      <c r="CYB203" s="1242"/>
      <c r="CYC203" s="1242"/>
      <c r="CYD203" s="1242"/>
      <c r="CYE203" s="1242"/>
      <c r="CYF203" s="1242"/>
      <c r="CYG203" s="1242"/>
      <c r="CYH203" s="1242"/>
      <c r="CYI203" s="1242"/>
      <c r="CYJ203" s="1242"/>
      <c r="CYK203" s="1242"/>
      <c r="CYL203" s="1242"/>
      <c r="CYM203" s="1242"/>
      <c r="CYN203" s="1242"/>
      <c r="CYO203" s="1242"/>
      <c r="CYP203" s="1242"/>
      <c r="CYQ203" s="1242"/>
      <c r="CYR203" s="1242"/>
      <c r="CYS203" s="1242"/>
      <c r="CYT203" s="1242"/>
      <c r="CYU203" s="1242"/>
      <c r="CYV203" s="1242"/>
      <c r="CYW203" s="1242"/>
      <c r="CYX203" s="1242"/>
      <c r="CYY203" s="1242"/>
      <c r="CYZ203" s="1242"/>
      <c r="CZA203" s="1242"/>
      <c r="CZB203" s="1242"/>
      <c r="CZC203" s="1242"/>
      <c r="CZD203" s="1242"/>
      <c r="CZE203" s="1242"/>
      <c r="CZF203" s="1242"/>
      <c r="CZG203" s="1242"/>
      <c r="CZH203" s="1242"/>
      <c r="CZI203" s="1242"/>
      <c r="CZJ203" s="1242"/>
      <c r="CZK203" s="1242"/>
      <c r="CZL203" s="1242"/>
      <c r="CZM203" s="1242"/>
      <c r="CZN203" s="1242"/>
      <c r="CZO203" s="1242"/>
      <c r="CZP203" s="1242"/>
      <c r="CZQ203" s="1242"/>
      <c r="CZR203" s="1242"/>
      <c r="CZS203" s="1242"/>
      <c r="CZT203" s="1242"/>
      <c r="CZU203" s="1242"/>
      <c r="CZV203" s="1242"/>
      <c r="CZW203" s="1242"/>
      <c r="CZX203" s="1242"/>
      <c r="CZY203" s="1242"/>
      <c r="CZZ203" s="1242"/>
      <c r="DAA203" s="1242"/>
      <c r="DAB203" s="1242"/>
      <c r="DAC203" s="1242"/>
      <c r="DAD203" s="1242"/>
      <c r="DAE203" s="1242"/>
      <c r="DAF203" s="1242"/>
      <c r="DAG203" s="1242"/>
      <c r="DAH203" s="1242"/>
      <c r="DAI203" s="1242"/>
      <c r="DAJ203" s="1242"/>
      <c r="DAK203" s="1242"/>
      <c r="DAL203" s="1242"/>
      <c r="DAM203" s="1242"/>
      <c r="DAN203" s="1242"/>
      <c r="DAO203" s="1242"/>
      <c r="DAP203" s="1242"/>
      <c r="DAQ203" s="1242"/>
      <c r="DAR203" s="1242"/>
      <c r="DAS203" s="1242"/>
      <c r="DAT203" s="1242"/>
      <c r="DAU203" s="1242"/>
      <c r="DAV203" s="1242"/>
      <c r="DAW203" s="1242"/>
      <c r="DAX203" s="1242"/>
      <c r="DAY203" s="1242"/>
      <c r="DAZ203" s="1242"/>
      <c r="DBA203" s="1242"/>
      <c r="DBB203" s="1242"/>
      <c r="DBC203" s="1242"/>
      <c r="DBD203" s="1242"/>
      <c r="DBE203" s="1242"/>
      <c r="DBF203" s="1242"/>
      <c r="DBG203" s="1242"/>
      <c r="DBH203" s="1242"/>
      <c r="DBI203" s="1242"/>
      <c r="DBJ203" s="1242"/>
      <c r="DBK203" s="1242"/>
      <c r="DBL203" s="1242"/>
      <c r="DBM203" s="1242"/>
      <c r="DBN203" s="1242"/>
      <c r="DBO203" s="1242"/>
      <c r="DBP203" s="1242"/>
      <c r="DBQ203" s="1242"/>
      <c r="DBR203" s="1242"/>
      <c r="DBS203" s="1242"/>
      <c r="DBT203" s="1242"/>
      <c r="DBU203" s="1242"/>
      <c r="DBV203" s="1242"/>
      <c r="DBW203" s="1242"/>
      <c r="DBX203" s="1242"/>
      <c r="DBY203" s="1242"/>
      <c r="DBZ203" s="1242"/>
      <c r="DCA203" s="1242"/>
      <c r="DCB203" s="1242"/>
      <c r="DCC203" s="1242"/>
      <c r="DCD203" s="1242"/>
      <c r="DCE203" s="1242"/>
      <c r="DCF203" s="1242"/>
      <c r="DCG203" s="1242"/>
      <c r="DCH203" s="1242"/>
      <c r="DCI203" s="1242"/>
      <c r="DCJ203" s="1242"/>
      <c r="DCK203" s="1242"/>
      <c r="DCL203" s="1242"/>
      <c r="DCM203" s="1242"/>
      <c r="DCN203" s="1242"/>
      <c r="DCO203" s="1242"/>
      <c r="DCP203" s="1242"/>
      <c r="DCQ203" s="1242"/>
      <c r="DCR203" s="1242"/>
      <c r="DCS203" s="1242"/>
      <c r="DCT203" s="1242"/>
      <c r="DCU203" s="1242"/>
      <c r="DCV203" s="1242"/>
      <c r="DCW203" s="1242"/>
      <c r="DCX203" s="1242"/>
      <c r="DCY203" s="1242"/>
      <c r="DCZ203" s="1242"/>
      <c r="DDA203" s="1242"/>
      <c r="DDB203" s="1242"/>
      <c r="DDC203" s="1242"/>
      <c r="DDD203" s="1242"/>
      <c r="DDE203" s="1242"/>
      <c r="DDF203" s="1242"/>
      <c r="DDG203" s="1242"/>
      <c r="DDH203" s="1242"/>
      <c r="DDI203" s="1242"/>
      <c r="DDJ203" s="1242"/>
      <c r="DDK203" s="1242"/>
      <c r="DDL203" s="1242"/>
      <c r="DDM203" s="1242"/>
      <c r="DDN203" s="1242"/>
      <c r="DDO203" s="1242"/>
      <c r="DDP203" s="1242"/>
      <c r="DDQ203" s="1242"/>
      <c r="DDR203" s="1242"/>
      <c r="DDS203" s="1242"/>
      <c r="DDT203" s="1242"/>
      <c r="DDU203" s="1242"/>
      <c r="DDV203" s="1242"/>
      <c r="DDW203" s="1242"/>
      <c r="DDX203" s="1242"/>
      <c r="DDY203" s="1242"/>
      <c r="DDZ203" s="1242"/>
      <c r="DEA203" s="1242"/>
      <c r="DEB203" s="1242"/>
      <c r="DEC203" s="1242"/>
      <c r="DED203" s="1242"/>
      <c r="DEE203" s="1242"/>
      <c r="DEF203" s="1242"/>
      <c r="DEG203" s="1242"/>
      <c r="DEH203" s="1242"/>
      <c r="DEI203" s="1242"/>
      <c r="DEJ203" s="1242"/>
      <c r="DEK203" s="1242"/>
      <c r="DEL203" s="1242"/>
      <c r="DEM203" s="1242"/>
      <c r="DEN203" s="1242"/>
      <c r="DEO203" s="1242"/>
      <c r="DEP203" s="1242"/>
      <c r="DEQ203" s="1242"/>
      <c r="DER203" s="1242"/>
      <c r="DES203" s="1242"/>
      <c r="DET203" s="1242"/>
      <c r="DEU203" s="1242"/>
      <c r="DEV203" s="1242"/>
      <c r="DEW203" s="1242"/>
      <c r="DEX203" s="1242"/>
      <c r="DEY203" s="1242"/>
      <c r="DEZ203" s="1242"/>
      <c r="DFA203" s="1242"/>
      <c r="DFB203" s="1242"/>
      <c r="DFC203" s="1242"/>
      <c r="DFD203" s="1242"/>
      <c r="DFE203" s="1242"/>
      <c r="DFF203" s="1242"/>
      <c r="DFG203" s="1242"/>
      <c r="DFH203" s="1242"/>
      <c r="DFI203" s="1242"/>
      <c r="DFJ203" s="1242"/>
      <c r="DFK203" s="1242"/>
      <c r="DFL203" s="1242"/>
      <c r="DFM203" s="1242"/>
      <c r="DFN203" s="1242"/>
      <c r="DFO203" s="1242"/>
      <c r="DFP203" s="1242"/>
      <c r="DFQ203" s="1242"/>
      <c r="DFR203" s="1242"/>
      <c r="DFS203" s="1242"/>
      <c r="DFT203" s="1242"/>
      <c r="DFU203" s="1242"/>
      <c r="DFV203" s="1242"/>
      <c r="DFW203" s="1242"/>
      <c r="DFX203" s="1242"/>
      <c r="DFY203" s="1242"/>
      <c r="DFZ203" s="1242"/>
      <c r="DGA203" s="1242"/>
      <c r="DGB203" s="1242"/>
      <c r="DGC203" s="1242"/>
      <c r="DGD203" s="1242"/>
      <c r="DGE203" s="1242"/>
      <c r="DGF203" s="1242"/>
      <c r="DGG203" s="1242"/>
      <c r="DGH203" s="1242"/>
      <c r="DGI203" s="1242"/>
      <c r="DGJ203" s="1242"/>
      <c r="DGK203" s="1242"/>
      <c r="DGL203" s="1242"/>
      <c r="DGM203" s="1242"/>
      <c r="DGN203" s="1242"/>
      <c r="DGO203" s="1242"/>
      <c r="DGP203" s="1242"/>
      <c r="DGQ203" s="1242"/>
      <c r="DGR203" s="1242"/>
      <c r="DGS203" s="1242"/>
      <c r="DGT203" s="1242"/>
      <c r="DGU203" s="1242"/>
      <c r="DGV203" s="1242"/>
      <c r="DGW203" s="1242"/>
      <c r="DGX203" s="1242"/>
      <c r="DGY203" s="1242"/>
      <c r="DGZ203" s="1242"/>
      <c r="DHA203" s="1242"/>
      <c r="DHB203" s="1242"/>
      <c r="DHC203" s="1242"/>
      <c r="DHD203" s="1242"/>
      <c r="DHE203" s="1242"/>
      <c r="DHF203" s="1242"/>
      <c r="DHG203" s="1242"/>
      <c r="DHH203" s="1242"/>
      <c r="DHI203" s="1242"/>
      <c r="DHJ203" s="1242"/>
      <c r="DHK203" s="1242"/>
      <c r="DHL203" s="1242"/>
      <c r="DHM203" s="1242"/>
      <c r="DHN203" s="1242"/>
      <c r="DHO203" s="1242"/>
      <c r="DHP203" s="1242"/>
      <c r="DHQ203" s="1242"/>
      <c r="DHR203" s="1242"/>
      <c r="DHS203" s="1242"/>
      <c r="DHT203" s="1242"/>
      <c r="DHU203" s="1242"/>
      <c r="DHV203" s="1242"/>
      <c r="DHW203" s="1242"/>
      <c r="DHX203" s="1242"/>
      <c r="DHY203" s="1242"/>
      <c r="DHZ203" s="1242"/>
      <c r="DIA203" s="1242"/>
      <c r="DIB203" s="1242"/>
      <c r="DIC203" s="1242"/>
      <c r="DID203" s="1242"/>
      <c r="DIE203" s="1242"/>
      <c r="DIF203" s="1242"/>
      <c r="DIG203" s="1242"/>
      <c r="DIH203" s="1242"/>
      <c r="DII203" s="1242"/>
      <c r="DIJ203" s="1242"/>
      <c r="DIK203" s="1242"/>
      <c r="DIL203" s="1242"/>
      <c r="DIM203" s="1242"/>
      <c r="DIN203" s="1242"/>
      <c r="DIO203" s="1242"/>
      <c r="DIP203" s="1242"/>
      <c r="DIQ203" s="1242"/>
      <c r="DIR203" s="1242"/>
      <c r="DIS203" s="1242"/>
      <c r="DIT203" s="1242"/>
      <c r="DIU203" s="1242"/>
      <c r="DIV203" s="1242"/>
      <c r="DIW203" s="1242"/>
      <c r="DIX203" s="1242"/>
      <c r="DIY203" s="1242"/>
      <c r="DIZ203" s="1242"/>
      <c r="DJA203" s="1242"/>
      <c r="DJB203" s="1242"/>
      <c r="DJC203" s="1242"/>
      <c r="DJD203" s="1242"/>
      <c r="DJE203" s="1242"/>
      <c r="DJF203" s="1242"/>
      <c r="DJG203" s="1242"/>
      <c r="DJH203" s="1242"/>
      <c r="DJI203" s="1242"/>
      <c r="DJJ203" s="1242"/>
      <c r="DJK203" s="1242"/>
      <c r="DJL203" s="1242"/>
      <c r="DJM203" s="1242"/>
      <c r="DJN203" s="1242"/>
      <c r="DJO203" s="1242"/>
      <c r="DJP203" s="1242"/>
      <c r="DJQ203" s="1242"/>
      <c r="DJR203" s="1242"/>
      <c r="DJS203" s="1242"/>
      <c r="DJT203" s="1242"/>
      <c r="DJU203" s="1242"/>
      <c r="DJV203" s="1242"/>
      <c r="DJW203" s="1242"/>
      <c r="DJX203" s="1242"/>
      <c r="DJY203" s="1242"/>
      <c r="DJZ203" s="1242"/>
      <c r="DKA203" s="1242"/>
      <c r="DKB203" s="1242"/>
      <c r="DKC203" s="1242"/>
      <c r="DKD203" s="1242"/>
      <c r="DKE203" s="1242"/>
      <c r="DKF203" s="1242"/>
      <c r="DKG203" s="1242"/>
      <c r="DKH203" s="1242"/>
      <c r="DKI203" s="1242"/>
      <c r="DKJ203" s="1242"/>
      <c r="DKK203" s="1242"/>
      <c r="DKL203" s="1242"/>
      <c r="DKM203" s="1242"/>
      <c r="DKN203" s="1242"/>
      <c r="DKO203" s="1242"/>
      <c r="DKP203" s="1242"/>
      <c r="DKQ203" s="1242"/>
      <c r="DKR203" s="1242"/>
      <c r="DKS203" s="1242"/>
      <c r="DKT203" s="1242"/>
      <c r="DKU203" s="1242"/>
      <c r="DKV203" s="1242"/>
      <c r="DKW203" s="1242"/>
      <c r="DKX203" s="1242"/>
      <c r="DKY203" s="1242"/>
      <c r="DKZ203" s="1242"/>
      <c r="DLA203" s="1242"/>
      <c r="DLB203" s="1242"/>
      <c r="DLC203" s="1242"/>
      <c r="DLD203" s="1242"/>
      <c r="DLE203" s="1242"/>
      <c r="DLF203" s="1242"/>
      <c r="DLG203" s="1242"/>
      <c r="DLH203" s="1242"/>
      <c r="DLI203" s="1242"/>
      <c r="DLJ203" s="1242"/>
      <c r="DLK203" s="1242"/>
      <c r="DLL203" s="1242"/>
      <c r="DLM203" s="1242"/>
      <c r="DLN203" s="1242"/>
      <c r="DLO203" s="1242"/>
      <c r="DLP203" s="1242"/>
      <c r="DLQ203" s="1242"/>
      <c r="DLR203" s="1242"/>
      <c r="DLS203" s="1242"/>
      <c r="DLT203" s="1242"/>
      <c r="DLU203" s="1242"/>
      <c r="DLV203" s="1242"/>
      <c r="DLW203" s="1242"/>
      <c r="DLX203" s="1242"/>
      <c r="DLY203" s="1242"/>
      <c r="DLZ203" s="1242"/>
      <c r="DMA203" s="1242"/>
      <c r="DMB203" s="1242"/>
      <c r="DMC203" s="1242"/>
      <c r="DMD203" s="1242"/>
      <c r="DME203" s="1242"/>
      <c r="DMF203" s="1242"/>
      <c r="DMG203" s="1242"/>
      <c r="DMH203" s="1242"/>
      <c r="DMI203" s="1242"/>
      <c r="DMJ203" s="1242"/>
      <c r="DMK203" s="1242"/>
      <c r="DML203" s="1242"/>
      <c r="DMM203" s="1242"/>
      <c r="DMN203" s="1242"/>
      <c r="DMO203" s="1242"/>
      <c r="DMP203" s="1242"/>
      <c r="DMQ203" s="1242"/>
      <c r="DMR203" s="1242"/>
      <c r="DMS203" s="1242"/>
      <c r="DMT203" s="1242"/>
      <c r="DMU203" s="1242"/>
      <c r="DMV203" s="1242"/>
      <c r="DMW203" s="1242"/>
      <c r="DMX203" s="1242"/>
      <c r="DMY203" s="1242"/>
      <c r="DMZ203" s="1242"/>
      <c r="DNA203" s="1242"/>
      <c r="DNB203" s="1242"/>
      <c r="DNC203" s="1242"/>
      <c r="DND203" s="1242"/>
      <c r="DNE203" s="1242"/>
      <c r="DNF203" s="1242"/>
      <c r="DNG203" s="1242"/>
      <c r="DNH203" s="1242"/>
      <c r="DNI203" s="1242"/>
      <c r="DNJ203" s="1242"/>
      <c r="DNK203" s="1242"/>
      <c r="DNL203" s="1242"/>
      <c r="DNM203" s="1242"/>
      <c r="DNN203" s="1242"/>
      <c r="DNO203" s="1242"/>
      <c r="DNP203" s="1242"/>
      <c r="DNQ203" s="1242"/>
      <c r="DNR203" s="1242"/>
      <c r="DNS203" s="1242"/>
      <c r="DNT203" s="1242"/>
      <c r="DNU203" s="1242"/>
      <c r="DNV203" s="1242"/>
      <c r="DNW203" s="1242"/>
      <c r="DNX203" s="1242"/>
      <c r="DNY203" s="1242"/>
      <c r="DNZ203" s="1242"/>
      <c r="DOA203" s="1242"/>
      <c r="DOB203" s="1242"/>
      <c r="DOC203" s="1242"/>
      <c r="DOD203" s="1242"/>
      <c r="DOE203" s="1242"/>
      <c r="DOF203" s="1242"/>
      <c r="DOG203" s="1242"/>
      <c r="DOH203" s="1242"/>
      <c r="DOI203" s="1242"/>
      <c r="DOJ203" s="1242"/>
      <c r="DOK203" s="1242"/>
      <c r="DOL203" s="1242"/>
      <c r="DOM203" s="1242"/>
      <c r="DON203" s="1242"/>
      <c r="DOO203" s="1242"/>
      <c r="DOP203" s="1242"/>
      <c r="DOQ203" s="1242"/>
      <c r="DOR203" s="1242"/>
      <c r="DOS203" s="1242"/>
      <c r="DOT203" s="1242"/>
      <c r="DOU203" s="1242"/>
      <c r="DOV203" s="1242"/>
      <c r="DOW203" s="1242"/>
      <c r="DOX203" s="1242"/>
      <c r="DOY203" s="1242"/>
      <c r="DOZ203" s="1242"/>
      <c r="DPA203" s="1242"/>
      <c r="DPB203" s="1242"/>
      <c r="DPC203" s="1242"/>
      <c r="DPD203" s="1242"/>
      <c r="DPE203" s="1242"/>
      <c r="DPF203" s="1242"/>
      <c r="DPG203" s="1242"/>
      <c r="DPH203" s="1242"/>
      <c r="DPI203" s="1242"/>
      <c r="DPJ203" s="1242"/>
      <c r="DPK203" s="1242"/>
      <c r="DPL203" s="1242"/>
      <c r="DPM203" s="1242"/>
      <c r="DPN203" s="1242"/>
      <c r="DPO203" s="1242"/>
      <c r="DPP203" s="1242"/>
      <c r="DPQ203" s="1242"/>
      <c r="DPR203" s="1242"/>
      <c r="DPS203" s="1242"/>
      <c r="DPT203" s="1242"/>
      <c r="DPU203" s="1242"/>
      <c r="DPV203" s="1242"/>
      <c r="DPW203" s="1242"/>
      <c r="DPX203" s="1242"/>
      <c r="DPY203" s="1242"/>
      <c r="DPZ203" s="1242"/>
      <c r="DQA203" s="1242"/>
      <c r="DQB203" s="1242"/>
      <c r="DQC203" s="1242"/>
      <c r="DQD203" s="1242"/>
      <c r="DQE203" s="1242"/>
      <c r="DQF203" s="1242"/>
      <c r="DQG203" s="1242"/>
      <c r="DQH203" s="1242"/>
      <c r="DQI203" s="1242"/>
      <c r="DQJ203" s="1242"/>
      <c r="DQK203" s="1242"/>
      <c r="DQL203" s="1242"/>
      <c r="DQM203" s="1242"/>
      <c r="DQN203" s="1242"/>
      <c r="DQO203" s="1242"/>
      <c r="DQP203" s="1242"/>
      <c r="DQQ203" s="1242"/>
      <c r="DQR203" s="1242"/>
      <c r="DQS203" s="1242"/>
      <c r="DQT203" s="1242"/>
      <c r="DQU203" s="1242"/>
      <c r="DQV203" s="1242"/>
      <c r="DQW203" s="1242"/>
      <c r="DQX203" s="1242"/>
      <c r="DQY203" s="1242"/>
      <c r="DQZ203" s="1242"/>
      <c r="DRA203" s="1242"/>
      <c r="DRB203" s="1242"/>
      <c r="DRC203" s="1242"/>
      <c r="DRD203" s="1242"/>
      <c r="DRE203" s="1242"/>
      <c r="DRF203" s="1242"/>
      <c r="DRG203" s="1242"/>
      <c r="DRH203" s="1242"/>
      <c r="DRI203" s="1242"/>
      <c r="DRJ203" s="1242"/>
      <c r="DRK203" s="1242"/>
      <c r="DRL203" s="1242"/>
      <c r="DRM203" s="1242"/>
      <c r="DRN203" s="1242"/>
      <c r="DRO203" s="1242"/>
      <c r="DRP203" s="1242"/>
      <c r="DRQ203" s="1242"/>
      <c r="DRR203" s="1242"/>
      <c r="DRS203" s="1242"/>
      <c r="DRT203" s="1242"/>
      <c r="DRU203" s="1242"/>
      <c r="DRV203" s="1242"/>
      <c r="DRW203" s="1242"/>
      <c r="DRX203" s="1242"/>
      <c r="DRY203" s="1242"/>
      <c r="DRZ203" s="1242"/>
      <c r="DSA203" s="1242"/>
      <c r="DSB203" s="1242"/>
      <c r="DSC203" s="1242"/>
      <c r="DSD203" s="1242"/>
      <c r="DSE203" s="1242"/>
      <c r="DSF203" s="1242"/>
      <c r="DSG203" s="1242"/>
      <c r="DSH203" s="1242"/>
      <c r="DSI203" s="1242"/>
      <c r="DSJ203" s="1242"/>
      <c r="DSK203" s="1242"/>
      <c r="DSL203" s="1242"/>
      <c r="DSM203" s="1242"/>
      <c r="DSN203" s="1242"/>
      <c r="DSO203" s="1242"/>
      <c r="DSP203" s="1242"/>
      <c r="DSQ203" s="1242"/>
      <c r="DSR203" s="1242"/>
      <c r="DSS203" s="1242"/>
      <c r="DST203" s="1242"/>
      <c r="DSU203" s="1242"/>
      <c r="DSV203" s="1242"/>
      <c r="DSW203" s="1242"/>
      <c r="DSX203" s="1242"/>
      <c r="DSY203" s="1242"/>
      <c r="DSZ203" s="1242"/>
      <c r="DTA203" s="1242"/>
      <c r="DTB203" s="1242"/>
      <c r="DTC203" s="1242"/>
      <c r="DTD203" s="1242"/>
      <c r="DTE203" s="1242"/>
      <c r="DTF203" s="1242"/>
      <c r="DTG203" s="1242"/>
      <c r="DTH203" s="1242"/>
      <c r="DTI203" s="1242"/>
      <c r="DTJ203" s="1242"/>
      <c r="DTK203" s="1242"/>
      <c r="DTL203" s="1242"/>
      <c r="DTM203" s="1242"/>
      <c r="DTN203" s="1242"/>
      <c r="DTO203" s="1242"/>
      <c r="DTP203" s="1242"/>
      <c r="DTQ203" s="1242"/>
      <c r="DTR203" s="1242"/>
      <c r="DTS203" s="1242"/>
      <c r="DTT203" s="1242"/>
      <c r="DTU203" s="1242"/>
      <c r="DTV203" s="1242"/>
      <c r="DTW203" s="1242"/>
      <c r="DTX203" s="1242"/>
      <c r="DTY203" s="1242"/>
      <c r="DTZ203" s="1242"/>
      <c r="DUA203" s="1242"/>
      <c r="DUB203" s="1242"/>
      <c r="DUC203" s="1242"/>
      <c r="DUD203" s="1242"/>
      <c r="DUE203" s="1242"/>
      <c r="DUF203" s="1242"/>
      <c r="DUG203" s="1242"/>
      <c r="DUH203" s="1242"/>
      <c r="DUI203" s="1242"/>
      <c r="DUJ203" s="1242"/>
      <c r="DUK203" s="1242"/>
      <c r="DUL203" s="1242"/>
      <c r="DUM203" s="1242"/>
      <c r="DUN203" s="1242"/>
      <c r="DUO203" s="1242"/>
      <c r="DUP203" s="1242"/>
      <c r="DUQ203" s="1242"/>
      <c r="DUR203" s="1242"/>
      <c r="DUS203" s="1242"/>
      <c r="DUT203" s="1242"/>
      <c r="DUU203" s="1242"/>
      <c r="DUV203" s="1242"/>
      <c r="DUW203" s="1242"/>
      <c r="DUX203" s="1242"/>
      <c r="DUY203" s="1242"/>
      <c r="DUZ203" s="1242"/>
      <c r="DVA203" s="1242"/>
      <c r="DVB203" s="1242"/>
      <c r="DVC203" s="1242"/>
      <c r="DVD203" s="1242"/>
      <c r="DVE203" s="1242"/>
      <c r="DVF203" s="1242"/>
      <c r="DVG203" s="1242"/>
      <c r="DVH203" s="1242"/>
      <c r="DVI203" s="1242"/>
      <c r="DVJ203" s="1242"/>
      <c r="DVK203" s="1242"/>
      <c r="DVL203" s="1242"/>
      <c r="DVM203" s="1242"/>
      <c r="DVN203" s="1242"/>
      <c r="DVO203" s="1242"/>
      <c r="DVP203" s="1242"/>
      <c r="DVQ203" s="1242"/>
      <c r="DVR203" s="1242"/>
      <c r="DVS203" s="1242"/>
      <c r="DVT203" s="1242"/>
      <c r="DVU203" s="1242"/>
      <c r="DVV203" s="1242"/>
      <c r="DVW203" s="1242"/>
      <c r="DVX203" s="1242"/>
      <c r="DVY203" s="1242"/>
      <c r="DVZ203" s="1242"/>
      <c r="DWA203" s="1242"/>
      <c r="DWB203" s="1242"/>
      <c r="DWC203" s="1242"/>
      <c r="DWD203" s="1242"/>
      <c r="DWE203" s="1242"/>
      <c r="DWF203" s="1242"/>
      <c r="DWG203" s="1242"/>
      <c r="DWH203" s="1242"/>
      <c r="DWI203" s="1242"/>
      <c r="DWJ203" s="1242"/>
      <c r="DWK203" s="1242"/>
      <c r="DWL203" s="1242"/>
      <c r="DWM203" s="1242"/>
      <c r="DWN203" s="1242"/>
      <c r="DWO203" s="1242"/>
      <c r="DWP203" s="1242"/>
      <c r="DWQ203" s="1242"/>
      <c r="DWR203" s="1242"/>
      <c r="DWS203" s="1242"/>
      <c r="DWT203" s="1242"/>
      <c r="DWU203" s="1242"/>
      <c r="DWV203" s="1242"/>
      <c r="DWW203" s="1242"/>
      <c r="DWX203" s="1242"/>
      <c r="DWY203" s="1242"/>
      <c r="DWZ203" s="1242"/>
      <c r="DXA203" s="1242"/>
      <c r="DXB203" s="1242"/>
      <c r="DXC203" s="1242"/>
      <c r="DXD203" s="1242"/>
      <c r="DXE203" s="1242"/>
      <c r="DXF203" s="1242"/>
      <c r="DXG203" s="1242"/>
      <c r="DXH203" s="1242"/>
      <c r="DXI203" s="1242"/>
      <c r="DXJ203" s="1242"/>
      <c r="DXK203" s="1242"/>
      <c r="DXL203" s="1242"/>
      <c r="DXM203" s="1242"/>
      <c r="DXN203" s="1242"/>
      <c r="DXO203" s="1242"/>
      <c r="DXP203" s="1242"/>
      <c r="DXQ203" s="1242"/>
      <c r="DXR203" s="1242"/>
      <c r="DXS203" s="1242"/>
      <c r="DXT203" s="1242"/>
      <c r="DXU203" s="1242"/>
      <c r="DXV203" s="1242"/>
      <c r="DXW203" s="1242"/>
      <c r="DXX203" s="1242"/>
      <c r="DXY203" s="1242"/>
      <c r="DXZ203" s="1242"/>
      <c r="DYA203" s="1242"/>
      <c r="DYB203" s="1242"/>
      <c r="DYC203" s="1242"/>
      <c r="DYD203" s="1242"/>
      <c r="DYE203" s="1242"/>
      <c r="DYF203" s="1242"/>
      <c r="DYG203" s="1242"/>
      <c r="DYH203" s="1242"/>
      <c r="DYI203" s="1242"/>
      <c r="DYJ203" s="1242"/>
      <c r="DYK203" s="1242"/>
      <c r="DYL203" s="1242"/>
      <c r="DYM203" s="1242"/>
      <c r="DYN203" s="1242"/>
      <c r="DYO203" s="1242"/>
      <c r="DYP203" s="1242"/>
      <c r="DYQ203" s="1242"/>
      <c r="DYR203" s="1242"/>
      <c r="DYS203" s="1242"/>
      <c r="DYT203" s="1242"/>
      <c r="DYU203" s="1242"/>
      <c r="DYV203" s="1242"/>
      <c r="DYW203" s="1242"/>
      <c r="DYX203" s="1242"/>
      <c r="DYY203" s="1242"/>
      <c r="DYZ203" s="1242"/>
      <c r="DZA203" s="1242"/>
      <c r="DZB203" s="1242"/>
      <c r="DZC203" s="1242"/>
      <c r="DZD203" s="1242"/>
      <c r="DZE203" s="1242"/>
      <c r="DZF203" s="1242"/>
      <c r="DZG203" s="1242"/>
      <c r="DZH203" s="1242"/>
      <c r="DZI203" s="1242"/>
      <c r="DZJ203" s="1242"/>
      <c r="DZK203" s="1242"/>
      <c r="DZL203" s="1242"/>
      <c r="DZM203" s="1242"/>
      <c r="DZN203" s="1242"/>
      <c r="DZO203" s="1242"/>
      <c r="DZP203" s="1242"/>
      <c r="DZQ203" s="1242"/>
      <c r="DZR203" s="1242"/>
      <c r="DZS203" s="1242"/>
      <c r="DZT203" s="1242"/>
      <c r="DZU203" s="1242"/>
      <c r="DZV203" s="1242"/>
      <c r="DZW203" s="1242"/>
      <c r="DZX203" s="1242"/>
      <c r="DZY203" s="1242"/>
      <c r="DZZ203" s="1242"/>
      <c r="EAA203" s="1242"/>
      <c r="EAB203" s="1242"/>
      <c r="EAC203" s="1242"/>
      <c r="EAD203" s="1242"/>
      <c r="EAE203" s="1242"/>
      <c r="EAF203" s="1242"/>
      <c r="EAG203" s="1242"/>
      <c r="EAH203" s="1242"/>
      <c r="EAI203" s="1242"/>
      <c r="EAJ203" s="1242"/>
      <c r="EAK203" s="1242"/>
      <c r="EAL203" s="1242"/>
      <c r="EAM203" s="1242"/>
      <c r="EAN203" s="1242"/>
      <c r="EAO203" s="1242"/>
      <c r="EAP203" s="1242"/>
      <c r="EAQ203" s="1242"/>
      <c r="EAR203" s="1242"/>
      <c r="EAS203" s="1242"/>
      <c r="EAT203" s="1242"/>
      <c r="EAU203" s="1242"/>
      <c r="EAV203" s="1242"/>
      <c r="EAW203" s="1242"/>
      <c r="EAX203" s="1242"/>
      <c r="EAY203" s="1242"/>
      <c r="EAZ203" s="1242"/>
      <c r="EBA203" s="1242"/>
      <c r="EBB203" s="1242"/>
      <c r="EBC203" s="1242"/>
      <c r="EBD203" s="1242"/>
      <c r="EBE203" s="1242"/>
      <c r="EBF203" s="1242"/>
      <c r="EBG203" s="1242"/>
      <c r="EBH203" s="1242"/>
      <c r="EBI203" s="1242"/>
      <c r="EBJ203" s="1242"/>
      <c r="EBK203" s="1242"/>
      <c r="EBL203" s="1242"/>
      <c r="EBM203" s="1242"/>
      <c r="EBN203" s="1242"/>
      <c r="EBO203" s="1242"/>
      <c r="EBP203" s="1242"/>
      <c r="EBQ203" s="1242"/>
      <c r="EBR203" s="1242"/>
      <c r="EBS203" s="1242"/>
      <c r="EBT203" s="1242"/>
      <c r="EBU203" s="1242"/>
      <c r="EBV203" s="1242"/>
      <c r="EBW203" s="1242"/>
      <c r="EBX203" s="1242"/>
      <c r="EBY203" s="1242"/>
      <c r="EBZ203" s="1242"/>
      <c r="ECA203" s="1242"/>
      <c r="ECB203" s="1242"/>
      <c r="ECC203" s="1242"/>
      <c r="ECD203" s="1242"/>
      <c r="ECE203" s="1242"/>
      <c r="ECF203" s="1242"/>
      <c r="ECG203" s="1242"/>
      <c r="ECH203" s="1242"/>
      <c r="ECI203" s="1242"/>
      <c r="ECJ203" s="1242"/>
      <c r="ECK203" s="1242"/>
      <c r="ECL203" s="1242"/>
      <c r="ECM203" s="1242"/>
      <c r="ECN203" s="1242"/>
      <c r="ECO203" s="1242"/>
      <c r="ECP203" s="1242"/>
      <c r="ECQ203" s="1242"/>
      <c r="ECR203" s="1242"/>
      <c r="ECS203" s="1242"/>
      <c r="ECT203" s="1242"/>
      <c r="ECU203" s="1242"/>
      <c r="ECV203" s="1242"/>
      <c r="ECW203" s="1242"/>
      <c r="ECX203" s="1242"/>
      <c r="ECY203" s="1242"/>
      <c r="ECZ203" s="1242"/>
      <c r="EDA203" s="1242"/>
      <c r="EDB203" s="1242"/>
      <c r="EDC203" s="1242"/>
      <c r="EDD203" s="1242"/>
      <c r="EDE203" s="1242"/>
      <c r="EDF203" s="1242"/>
      <c r="EDG203" s="1242"/>
      <c r="EDH203" s="1242"/>
      <c r="EDI203" s="1242"/>
      <c r="EDJ203" s="1242"/>
      <c r="EDK203" s="1242"/>
      <c r="EDL203" s="1242"/>
      <c r="EDM203" s="1242"/>
      <c r="EDN203" s="1242"/>
      <c r="EDO203" s="1242"/>
      <c r="EDP203" s="1242"/>
      <c r="EDQ203" s="1242"/>
      <c r="EDR203" s="1242"/>
      <c r="EDS203" s="1242"/>
      <c r="EDT203" s="1242"/>
      <c r="EDU203" s="1242"/>
      <c r="EDV203" s="1242"/>
      <c r="EDW203" s="1242"/>
      <c r="EDX203" s="1242"/>
      <c r="EDY203" s="1242"/>
      <c r="EDZ203" s="1242"/>
      <c r="EEA203" s="1242"/>
      <c r="EEB203" s="1242"/>
      <c r="EEC203" s="1242"/>
      <c r="EED203" s="1242"/>
      <c r="EEE203" s="1242"/>
      <c r="EEF203" s="1242"/>
      <c r="EEG203" s="1242"/>
      <c r="EEH203" s="1242"/>
      <c r="EEI203" s="1242"/>
      <c r="EEJ203" s="1242"/>
      <c r="EEK203" s="1242"/>
      <c r="EEL203" s="1242"/>
      <c r="EEM203" s="1242"/>
      <c r="EEN203" s="1242"/>
      <c r="EEO203" s="1242"/>
      <c r="EEP203" s="1242"/>
      <c r="EEQ203" s="1242"/>
      <c r="EER203" s="1242"/>
      <c r="EES203" s="1242"/>
      <c r="EET203" s="1242"/>
      <c r="EEU203" s="1242"/>
      <c r="EEV203" s="1242"/>
      <c r="EEW203" s="1242"/>
      <c r="EEX203" s="1242"/>
      <c r="EEY203" s="1242"/>
      <c r="EEZ203" s="1242"/>
      <c r="EFA203" s="1242"/>
      <c r="EFB203" s="1242"/>
      <c r="EFC203" s="1242"/>
      <c r="EFD203" s="1242"/>
      <c r="EFE203" s="1242"/>
      <c r="EFF203" s="1242"/>
      <c r="EFG203" s="1242"/>
      <c r="EFH203" s="1242"/>
      <c r="EFI203" s="1242"/>
      <c r="EFJ203" s="1242"/>
      <c r="EFK203" s="1242"/>
      <c r="EFL203" s="1242"/>
      <c r="EFM203" s="1242"/>
      <c r="EFN203" s="1242"/>
      <c r="EFO203" s="1242"/>
      <c r="EFP203" s="1242"/>
      <c r="EFQ203" s="1242"/>
      <c r="EFR203" s="1242"/>
      <c r="EFS203" s="1242"/>
      <c r="EFT203" s="1242"/>
      <c r="EFU203" s="1242"/>
      <c r="EFV203" s="1242"/>
      <c r="EFW203" s="1242"/>
      <c r="EFX203" s="1242"/>
      <c r="EFY203" s="1242"/>
      <c r="EFZ203" s="1242"/>
      <c r="EGA203" s="1242"/>
      <c r="EGB203" s="1242"/>
      <c r="EGC203" s="1242"/>
      <c r="EGD203" s="1242"/>
      <c r="EGE203" s="1242"/>
      <c r="EGF203" s="1242"/>
      <c r="EGG203" s="1242"/>
      <c r="EGH203" s="1242"/>
      <c r="EGI203" s="1242"/>
      <c r="EGJ203" s="1242"/>
      <c r="EGK203" s="1242"/>
      <c r="EGL203" s="1242"/>
      <c r="EGM203" s="1242"/>
      <c r="EGN203" s="1242"/>
      <c r="EGO203" s="1242"/>
      <c r="EGP203" s="1242"/>
      <c r="EGQ203" s="1242"/>
      <c r="EGR203" s="1242"/>
      <c r="EGS203" s="1242"/>
      <c r="EGT203" s="1242"/>
      <c r="EGU203" s="1242"/>
      <c r="EGV203" s="1242"/>
      <c r="EGW203" s="1242"/>
      <c r="EGX203" s="1242"/>
      <c r="EGY203" s="1242"/>
      <c r="EGZ203" s="1242"/>
      <c r="EHA203" s="1242"/>
      <c r="EHB203" s="1242"/>
      <c r="EHC203" s="1242"/>
      <c r="EHD203" s="1242"/>
      <c r="EHE203" s="1242"/>
      <c r="EHF203" s="1242"/>
      <c r="EHG203" s="1242"/>
      <c r="EHH203" s="1242"/>
      <c r="EHI203" s="1242"/>
      <c r="EHJ203" s="1242"/>
      <c r="EHK203" s="1242"/>
      <c r="EHL203" s="1242"/>
      <c r="EHM203" s="1242"/>
      <c r="EHN203" s="1242"/>
      <c r="EHO203" s="1242"/>
      <c r="EHP203" s="1242"/>
      <c r="EHQ203" s="1242"/>
      <c r="EHR203" s="1242"/>
      <c r="EHS203" s="1242"/>
      <c r="EHT203" s="1242"/>
      <c r="EHU203" s="1242"/>
      <c r="EHV203" s="1242"/>
      <c r="EHW203" s="1242"/>
      <c r="EHX203" s="1242"/>
      <c r="EHY203" s="1242"/>
      <c r="EHZ203" s="1242"/>
      <c r="EIA203" s="1242"/>
      <c r="EIB203" s="1242"/>
      <c r="EIC203" s="1242"/>
      <c r="EID203" s="1242"/>
      <c r="EIE203" s="1242"/>
      <c r="EIF203" s="1242"/>
      <c r="EIG203" s="1242"/>
      <c r="EIH203" s="1242"/>
      <c r="EII203" s="1242"/>
      <c r="EIJ203" s="1242"/>
      <c r="EIK203" s="1242"/>
      <c r="EIL203" s="1242"/>
      <c r="EIM203" s="1242"/>
      <c r="EIN203" s="1242"/>
      <c r="EIO203" s="1242"/>
      <c r="EIP203" s="1242"/>
      <c r="EIQ203" s="1242"/>
      <c r="EIR203" s="1242"/>
      <c r="EIS203" s="1242"/>
      <c r="EIT203" s="1242"/>
      <c r="EIU203" s="1242"/>
      <c r="EIV203" s="1242"/>
      <c r="EIW203" s="1242"/>
      <c r="EIX203" s="1242"/>
      <c r="EIY203" s="1242"/>
      <c r="EIZ203" s="1242"/>
      <c r="EJA203" s="1242"/>
      <c r="EJB203" s="1242"/>
      <c r="EJC203" s="1242"/>
      <c r="EJD203" s="1242"/>
      <c r="EJE203" s="1242"/>
      <c r="EJF203" s="1242"/>
      <c r="EJG203" s="1242"/>
      <c r="EJH203" s="1242"/>
      <c r="EJI203" s="1242"/>
      <c r="EJJ203" s="1242"/>
      <c r="EJK203" s="1242"/>
      <c r="EJL203" s="1242"/>
      <c r="EJM203" s="1242"/>
      <c r="EJN203" s="1242"/>
      <c r="EJO203" s="1242"/>
      <c r="EJP203" s="1242"/>
      <c r="EJQ203" s="1242"/>
      <c r="EJR203" s="1242"/>
      <c r="EJS203" s="1242"/>
      <c r="EJT203" s="1242"/>
      <c r="EJU203" s="1242"/>
      <c r="EJV203" s="1242"/>
      <c r="EJW203" s="1242"/>
      <c r="EJX203" s="1242"/>
      <c r="EJY203" s="1242"/>
      <c r="EJZ203" s="1242"/>
      <c r="EKA203" s="1242"/>
      <c r="EKB203" s="1242"/>
      <c r="EKC203" s="1242"/>
      <c r="EKD203" s="1242"/>
      <c r="EKE203" s="1242"/>
      <c r="EKF203" s="1242"/>
      <c r="EKG203" s="1242"/>
      <c r="EKH203" s="1242"/>
      <c r="EKI203" s="1242"/>
      <c r="EKJ203" s="1242"/>
      <c r="EKK203" s="1242"/>
      <c r="EKL203" s="1242"/>
      <c r="EKM203" s="1242"/>
      <c r="EKN203" s="1242"/>
      <c r="EKO203" s="1242"/>
      <c r="EKP203" s="1242"/>
      <c r="EKQ203" s="1242"/>
      <c r="EKR203" s="1242"/>
      <c r="EKS203" s="1242"/>
      <c r="EKT203" s="1242"/>
      <c r="EKU203" s="1242"/>
      <c r="EKV203" s="1242"/>
      <c r="EKW203" s="1242"/>
      <c r="EKX203" s="1242"/>
      <c r="EKY203" s="1242"/>
      <c r="EKZ203" s="1242"/>
      <c r="ELA203" s="1242"/>
      <c r="ELB203" s="1242"/>
      <c r="ELC203" s="1242"/>
      <c r="ELD203" s="1242"/>
      <c r="ELE203" s="1242"/>
      <c r="ELF203" s="1242"/>
      <c r="ELG203" s="1242"/>
      <c r="ELH203" s="1242"/>
      <c r="ELI203" s="1242"/>
      <c r="ELJ203" s="1242"/>
      <c r="ELK203" s="1242"/>
      <c r="ELL203" s="1242"/>
      <c r="ELM203" s="1242"/>
      <c r="ELN203" s="1242"/>
      <c r="ELO203" s="1242"/>
      <c r="ELP203" s="1242"/>
      <c r="ELQ203" s="1242"/>
      <c r="ELR203" s="1242"/>
      <c r="ELS203" s="1242"/>
      <c r="ELT203" s="1242"/>
      <c r="ELU203" s="1242"/>
      <c r="ELV203" s="1242"/>
      <c r="ELW203" s="1242"/>
      <c r="ELX203" s="1242"/>
      <c r="ELY203" s="1242"/>
      <c r="ELZ203" s="1242"/>
      <c r="EMA203" s="1242"/>
      <c r="EMB203" s="1242"/>
      <c r="EMC203" s="1242"/>
      <c r="EMD203" s="1242"/>
      <c r="EME203" s="1242"/>
      <c r="EMF203" s="1242"/>
      <c r="EMG203" s="1242"/>
      <c r="EMH203" s="1242"/>
      <c r="EMI203" s="1242"/>
      <c r="EMJ203" s="1242"/>
      <c r="EMK203" s="1242"/>
      <c r="EML203" s="1242"/>
      <c r="EMM203" s="1242"/>
      <c r="EMN203" s="1242"/>
      <c r="EMO203" s="1242"/>
      <c r="EMP203" s="1242"/>
      <c r="EMQ203" s="1242"/>
      <c r="EMR203" s="1242"/>
      <c r="EMS203" s="1242"/>
      <c r="EMT203" s="1242"/>
      <c r="EMU203" s="1242"/>
      <c r="EMV203" s="1242"/>
      <c r="EMW203" s="1242"/>
      <c r="EMX203" s="1242"/>
      <c r="EMY203" s="1242"/>
      <c r="EMZ203" s="1242"/>
      <c r="ENA203" s="1242"/>
      <c r="ENB203" s="1242"/>
      <c r="ENC203" s="1242"/>
      <c r="END203" s="1242"/>
      <c r="ENE203" s="1242"/>
      <c r="ENF203" s="1242"/>
      <c r="ENG203" s="1242"/>
      <c r="ENH203" s="1242"/>
      <c r="ENI203" s="1242"/>
      <c r="ENJ203" s="1242"/>
      <c r="ENK203" s="1242"/>
      <c r="ENL203" s="1242"/>
      <c r="ENM203" s="1242"/>
      <c r="ENN203" s="1242"/>
      <c r="ENO203" s="1242"/>
      <c r="ENP203" s="1242"/>
      <c r="ENQ203" s="1242"/>
      <c r="ENR203" s="1242"/>
      <c r="ENS203" s="1242"/>
      <c r="ENT203" s="1242"/>
      <c r="ENU203" s="1242"/>
      <c r="ENV203" s="1242"/>
      <c r="ENW203" s="1242"/>
      <c r="ENX203" s="1242"/>
      <c r="ENY203" s="1242"/>
      <c r="ENZ203" s="1242"/>
      <c r="EOA203" s="1242"/>
      <c r="EOB203" s="1242"/>
      <c r="EOC203" s="1242"/>
      <c r="EOD203" s="1242"/>
      <c r="EOE203" s="1242"/>
      <c r="EOF203" s="1242"/>
      <c r="EOG203" s="1242"/>
      <c r="EOH203" s="1242"/>
      <c r="EOI203" s="1242"/>
      <c r="EOJ203" s="1242"/>
      <c r="EOK203" s="1242"/>
      <c r="EOL203" s="1242"/>
      <c r="EOM203" s="1242"/>
      <c r="EON203" s="1242"/>
      <c r="EOO203" s="1242"/>
      <c r="EOP203" s="1242"/>
      <c r="EOQ203" s="1242"/>
      <c r="EOR203" s="1242"/>
      <c r="EOS203" s="1242"/>
      <c r="EOT203" s="1242"/>
      <c r="EOU203" s="1242"/>
      <c r="EOV203" s="1242"/>
      <c r="EOW203" s="1242"/>
      <c r="EOX203" s="1242"/>
      <c r="EOY203" s="1242"/>
      <c r="EOZ203" s="1242"/>
      <c r="EPA203" s="1242"/>
      <c r="EPB203" s="1242"/>
      <c r="EPC203" s="1242"/>
      <c r="EPD203" s="1242"/>
      <c r="EPE203" s="1242"/>
      <c r="EPF203" s="1242"/>
      <c r="EPG203" s="1242"/>
      <c r="EPH203" s="1242"/>
      <c r="EPI203" s="1242"/>
      <c r="EPJ203" s="1242"/>
      <c r="EPK203" s="1242"/>
      <c r="EPL203" s="1242"/>
      <c r="EPM203" s="1242"/>
      <c r="EPN203" s="1242"/>
      <c r="EPO203" s="1242"/>
      <c r="EPP203" s="1242"/>
      <c r="EPQ203" s="1242"/>
      <c r="EPR203" s="1242"/>
      <c r="EPS203" s="1242"/>
      <c r="EPT203" s="1242"/>
      <c r="EPU203" s="1242"/>
      <c r="EPV203" s="1242"/>
      <c r="EPW203" s="1242"/>
      <c r="EPX203" s="1242"/>
      <c r="EPY203" s="1242"/>
      <c r="EPZ203" s="1242"/>
      <c r="EQA203" s="1242"/>
      <c r="EQB203" s="1242"/>
      <c r="EQC203" s="1242"/>
      <c r="EQD203" s="1242"/>
      <c r="EQE203" s="1242"/>
      <c r="EQF203" s="1242"/>
      <c r="EQG203" s="1242"/>
      <c r="EQH203" s="1242"/>
      <c r="EQI203" s="1242"/>
      <c r="EQJ203" s="1242"/>
      <c r="EQK203" s="1242"/>
      <c r="EQL203" s="1242"/>
      <c r="EQM203" s="1242"/>
      <c r="EQN203" s="1242"/>
      <c r="EQO203" s="1242"/>
      <c r="EQP203" s="1242"/>
      <c r="EQQ203" s="1242"/>
      <c r="EQR203" s="1242"/>
      <c r="EQS203" s="1242"/>
      <c r="EQT203" s="1242"/>
      <c r="EQU203" s="1242"/>
      <c r="EQV203" s="1242"/>
      <c r="EQW203" s="1242"/>
      <c r="EQX203" s="1242"/>
      <c r="EQY203" s="1242"/>
      <c r="EQZ203" s="1242"/>
      <c r="ERA203" s="1242"/>
      <c r="ERB203" s="1242"/>
      <c r="ERC203" s="1242"/>
      <c r="ERD203" s="1242"/>
      <c r="ERE203" s="1242"/>
      <c r="ERF203" s="1242"/>
      <c r="ERG203" s="1242"/>
      <c r="ERH203" s="1242"/>
      <c r="ERI203" s="1242"/>
      <c r="ERJ203" s="1242"/>
      <c r="ERK203" s="1242"/>
      <c r="ERL203" s="1242"/>
      <c r="ERM203" s="1242"/>
      <c r="ERN203" s="1242"/>
      <c r="ERO203" s="1242"/>
      <c r="ERP203" s="1242"/>
      <c r="ERQ203" s="1242"/>
      <c r="ERR203" s="1242"/>
      <c r="ERS203" s="1242"/>
      <c r="ERT203" s="1242"/>
      <c r="ERU203" s="1242"/>
      <c r="ERV203" s="1242"/>
      <c r="ERW203" s="1242"/>
      <c r="ERX203" s="1242"/>
      <c r="ERY203" s="1242"/>
      <c r="ERZ203" s="1242"/>
      <c r="ESA203" s="1242"/>
      <c r="ESB203" s="1242"/>
      <c r="ESC203" s="1242"/>
      <c r="ESD203" s="1242"/>
      <c r="ESE203" s="1242"/>
      <c r="ESF203" s="1242"/>
      <c r="ESG203" s="1242"/>
      <c r="ESH203" s="1242"/>
      <c r="ESI203" s="1242"/>
      <c r="ESJ203" s="1242"/>
      <c r="ESK203" s="1242"/>
      <c r="ESL203" s="1242"/>
      <c r="ESM203" s="1242"/>
      <c r="ESN203" s="1242"/>
      <c r="ESO203" s="1242"/>
      <c r="ESP203" s="1242"/>
      <c r="ESQ203" s="1242"/>
      <c r="ESR203" s="1242"/>
      <c r="ESS203" s="1242"/>
      <c r="EST203" s="1242"/>
      <c r="ESU203" s="1242"/>
      <c r="ESV203" s="1242"/>
      <c r="ESW203" s="1242"/>
      <c r="ESX203" s="1242"/>
      <c r="ESY203" s="1242"/>
      <c r="ESZ203" s="1242"/>
      <c r="ETA203" s="1242"/>
      <c r="ETB203" s="1242"/>
      <c r="ETC203" s="1242"/>
      <c r="ETD203" s="1242"/>
      <c r="ETE203" s="1242"/>
      <c r="ETF203" s="1242"/>
      <c r="ETG203" s="1242"/>
      <c r="ETH203" s="1242"/>
      <c r="ETI203" s="1242"/>
      <c r="ETJ203" s="1242"/>
      <c r="ETK203" s="1242"/>
      <c r="ETL203" s="1242"/>
      <c r="ETM203" s="1242"/>
      <c r="ETN203" s="1242"/>
      <c r="ETO203" s="1242"/>
      <c r="ETP203" s="1242"/>
      <c r="ETQ203" s="1242"/>
      <c r="ETR203" s="1242"/>
      <c r="ETS203" s="1242"/>
      <c r="ETT203" s="1242"/>
      <c r="ETU203" s="1242"/>
      <c r="ETV203" s="1242"/>
      <c r="ETW203" s="1242"/>
      <c r="ETX203" s="1242"/>
      <c r="ETY203" s="1242"/>
      <c r="ETZ203" s="1242"/>
      <c r="EUA203" s="1242"/>
      <c r="EUB203" s="1242"/>
      <c r="EUC203" s="1242"/>
      <c r="EUD203" s="1242"/>
      <c r="EUE203" s="1242"/>
      <c r="EUF203" s="1242"/>
      <c r="EUG203" s="1242"/>
      <c r="EUH203" s="1242"/>
      <c r="EUI203" s="1242"/>
      <c r="EUJ203" s="1242"/>
      <c r="EUK203" s="1242"/>
      <c r="EUL203" s="1242"/>
      <c r="EUM203" s="1242"/>
      <c r="EUN203" s="1242"/>
      <c r="EUO203" s="1242"/>
      <c r="EUP203" s="1242"/>
      <c r="EUQ203" s="1242"/>
      <c r="EUR203" s="1242"/>
      <c r="EUS203" s="1242"/>
      <c r="EUT203" s="1242"/>
      <c r="EUU203" s="1242"/>
      <c r="EUV203" s="1242"/>
      <c r="EUW203" s="1242"/>
      <c r="EUX203" s="1242"/>
      <c r="EUY203" s="1242"/>
      <c r="EUZ203" s="1242"/>
      <c r="EVA203" s="1242"/>
      <c r="EVB203" s="1242"/>
      <c r="EVC203" s="1242"/>
      <c r="EVD203" s="1242"/>
      <c r="EVE203" s="1242"/>
      <c r="EVF203" s="1242"/>
      <c r="EVG203" s="1242"/>
      <c r="EVH203" s="1242"/>
      <c r="EVI203" s="1242"/>
      <c r="EVJ203" s="1242"/>
      <c r="EVK203" s="1242"/>
      <c r="EVL203" s="1242"/>
      <c r="EVM203" s="1242"/>
      <c r="EVN203" s="1242"/>
      <c r="EVO203" s="1242"/>
      <c r="EVP203" s="1242"/>
      <c r="EVQ203" s="1242"/>
      <c r="EVR203" s="1242"/>
      <c r="EVS203" s="1242"/>
      <c r="EVT203" s="1242"/>
      <c r="EVU203" s="1242"/>
      <c r="EVV203" s="1242"/>
      <c r="EVW203" s="1242"/>
      <c r="EVX203" s="1242"/>
      <c r="EVY203" s="1242"/>
      <c r="EVZ203" s="1242"/>
      <c r="EWA203" s="1242"/>
      <c r="EWB203" s="1242"/>
      <c r="EWC203" s="1242"/>
      <c r="EWD203" s="1242"/>
      <c r="EWE203" s="1242"/>
      <c r="EWF203" s="1242"/>
      <c r="EWG203" s="1242"/>
      <c r="EWH203" s="1242"/>
      <c r="EWI203" s="1242"/>
      <c r="EWJ203" s="1242"/>
      <c r="EWK203" s="1242"/>
      <c r="EWL203" s="1242"/>
      <c r="EWM203" s="1242"/>
      <c r="EWN203" s="1242"/>
      <c r="EWO203" s="1242"/>
      <c r="EWP203" s="1242"/>
      <c r="EWQ203" s="1242"/>
      <c r="EWR203" s="1242"/>
      <c r="EWS203" s="1242"/>
      <c r="EWT203" s="1242"/>
      <c r="EWU203" s="1242"/>
      <c r="EWV203" s="1242"/>
      <c r="EWW203" s="1242"/>
      <c r="EWX203" s="1242"/>
      <c r="EWY203" s="1242"/>
      <c r="EWZ203" s="1242"/>
      <c r="EXA203" s="1242"/>
      <c r="EXB203" s="1242"/>
      <c r="EXC203" s="1242"/>
      <c r="EXD203" s="1242"/>
      <c r="EXE203" s="1242"/>
      <c r="EXF203" s="1242"/>
      <c r="EXG203" s="1242"/>
      <c r="EXH203" s="1242"/>
      <c r="EXI203" s="1242"/>
      <c r="EXJ203" s="1242"/>
      <c r="EXK203" s="1242"/>
      <c r="EXL203" s="1242"/>
      <c r="EXM203" s="1242"/>
      <c r="EXN203" s="1242"/>
      <c r="EXO203" s="1242"/>
      <c r="EXP203" s="1242"/>
      <c r="EXQ203" s="1242"/>
      <c r="EXR203" s="1242"/>
      <c r="EXS203" s="1242"/>
      <c r="EXT203" s="1242"/>
      <c r="EXU203" s="1242"/>
      <c r="EXV203" s="1242"/>
      <c r="EXW203" s="1242"/>
      <c r="EXX203" s="1242"/>
      <c r="EXY203" s="1242"/>
      <c r="EXZ203" s="1242"/>
      <c r="EYA203" s="1242"/>
      <c r="EYB203" s="1242"/>
      <c r="EYC203" s="1242"/>
      <c r="EYD203" s="1242"/>
      <c r="EYE203" s="1242"/>
      <c r="EYF203" s="1242"/>
      <c r="EYG203" s="1242"/>
      <c r="EYH203" s="1242"/>
      <c r="EYI203" s="1242"/>
      <c r="EYJ203" s="1242"/>
      <c r="EYK203" s="1242"/>
      <c r="EYL203" s="1242"/>
      <c r="EYM203" s="1242"/>
      <c r="EYN203" s="1242"/>
      <c r="EYO203" s="1242"/>
      <c r="EYP203" s="1242"/>
      <c r="EYQ203" s="1242"/>
      <c r="EYR203" s="1242"/>
      <c r="EYS203" s="1242"/>
      <c r="EYT203" s="1242"/>
      <c r="EYU203" s="1242"/>
      <c r="EYV203" s="1242"/>
      <c r="EYW203" s="1242"/>
      <c r="EYX203" s="1242"/>
      <c r="EYY203" s="1242"/>
      <c r="EYZ203" s="1242"/>
      <c r="EZA203" s="1242"/>
      <c r="EZB203" s="1242"/>
      <c r="EZC203" s="1242"/>
      <c r="EZD203" s="1242"/>
      <c r="EZE203" s="1242"/>
      <c r="EZF203" s="1242"/>
      <c r="EZG203" s="1242"/>
      <c r="EZH203" s="1242"/>
      <c r="EZI203" s="1242"/>
      <c r="EZJ203" s="1242"/>
      <c r="EZK203" s="1242"/>
      <c r="EZL203" s="1242"/>
      <c r="EZM203" s="1242"/>
      <c r="EZN203" s="1242"/>
      <c r="EZO203" s="1242"/>
      <c r="EZP203" s="1242"/>
      <c r="EZQ203" s="1242"/>
      <c r="EZR203" s="1242"/>
      <c r="EZS203" s="1242"/>
      <c r="EZT203" s="1242"/>
      <c r="EZU203" s="1242"/>
      <c r="EZV203" s="1242"/>
      <c r="EZW203" s="1242"/>
      <c r="EZX203" s="1242"/>
      <c r="EZY203" s="1242"/>
      <c r="EZZ203" s="1242"/>
      <c r="FAA203" s="1242"/>
      <c r="FAB203" s="1242"/>
      <c r="FAC203" s="1242"/>
      <c r="FAD203" s="1242"/>
      <c r="FAE203" s="1242"/>
      <c r="FAF203" s="1242"/>
      <c r="FAG203" s="1242"/>
      <c r="FAH203" s="1242"/>
      <c r="FAI203" s="1242"/>
      <c r="FAJ203" s="1242"/>
      <c r="FAK203" s="1242"/>
      <c r="FAL203" s="1242"/>
      <c r="FAM203" s="1242"/>
      <c r="FAN203" s="1242"/>
      <c r="FAO203" s="1242"/>
      <c r="FAP203" s="1242"/>
      <c r="FAQ203" s="1242"/>
      <c r="FAR203" s="1242"/>
      <c r="FAS203" s="1242"/>
      <c r="FAT203" s="1242"/>
      <c r="FAU203" s="1242"/>
      <c r="FAV203" s="1242"/>
      <c r="FAW203" s="1242"/>
      <c r="FAX203" s="1242"/>
      <c r="FAY203" s="1242"/>
      <c r="FAZ203" s="1242"/>
      <c r="FBA203" s="1242"/>
      <c r="FBB203" s="1242"/>
      <c r="FBC203" s="1242"/>
      <c r="FBD203" s="1242"/>
      <c r="FBE203" s="1242"/>
      <c r="FBF203" s="1242"/>
      <c r="FBG203" s="1242"/>
      <c r="FBH203" s="1242"/>
      <c r="FBI203" s="1242"/>
      <c r="FBJ203" s="1242"/>
      <c r="FBK203" s="1242"/>
      <c r="FBL203" s="1242"/>
      <c r="FBM203" s="1242"/>
      <c r="FBN203" s="1242"/>
      <c r="FBO203" s="1242"/>
      <c r="FBP203" s="1242"/>
      <c r="FBQ203" s="1242"/>
      <c r="FBR203" s="1242"/>
      <c r="FBS203" s="1242"/>
      <c r="FBT203" s="1242"/>
      <c r="FBU203" s="1242"/>
      <c r="FBV203" s="1242"/>
      <c r="FBW203" s="1242"/>
      <c r="FBX203" s="1242"/>
      <c r="FBY203" s="1242"/>
      <c r="FBZ203" s="1242"/>
      <c r="FCA203" s="1242"/>
      <c r="FCB203" s="1242"/>
      <c r="FCC203" s="1242"/>
      <c r="FCD203" s="1242"/>
      <c r="FCE203" s="1242"/>
      <c r="FCF203" s="1242"/>
      <c r="FCG203" s="1242"/>
      <c r="FCH203" s="1242"/>
      <c r="FCI203" s="1242"/>
      <c r="FCJ203" s="1242"/>
      <c r="FCK203" s="1242"/>
      <c r="FCL203" s="1242"/>
      <c r="FCM203" s="1242"/>
      <c r="FCN203" s="1242"/>
      <c r="FCO203" s="1242"/>
      <c r="FCP203" s="1242"/>
      <c r="FCQ203" s="1242"/>
      <c r="FCR203" s="1242"/>
      <c r="FCS203" s="1242"/>
      <c r="FCT203" s="1242"/>
      <c r="FCU203" s="1242"/>
      <c r="FCV203" s="1242"/>
      <c r="FCW203" s="1242"/>
      <c r="FCX203" s="1242"/>
      <c r="FCY203" s="1242"/>
      <c r="FCZ203" s="1242"/>
      <c r="FDA203" s="1242"/>
      <c r="FDB203" s="1242"/>
      <c r="FDC203" s="1242"/>
      <c r="FDD203" s="1242"/>
      <c r="FDE203" s="1242"/>
      <c r="FDF203" s="1242"/>
      <c r="FDG203" s="1242"/>
      <c r="FDH203" s="1242"/>
      <c r="FDI203" s="1242"/>
      <c r="FDJ203" s="1242"/>
      <c r="FDK203" s="1242"/>
      <c r="FDL203" s="1242"/>
      <c r="FDM203" s="1242"/>
      <c r="FDN203" s="1242"/>
      <c r="FDO203" s="1242"/>
      <c r="FDP203" s="1242"/>
      <c r="FDQ203" s="1242"/>
      <c r="FDR203" s="1242"/>
      <c r="FDS203" s="1242"/>
      <c r="FDT203" s="1242"/>
      <c r="FDU203" s="1242"/>
      <c r="FDV203" s="1242"/>
      <c r="FDW203" s="1242"/>
      <c r="FDX203" s="1242"/>
      <c r="FDY203" s="1242"/>
      <c r="FDZ203" s="1242"/>
      <c r="FEA203" s="1242"/>
      <c r="FEB203" s="1242"/>
      <c r="FEC203" s="1242"/>
      <c r="FED203" s="1242"/>
      <c r="FEE203" s="1242"/>
      <c r="FEF203" s="1242"/>
      <c r="FEG203" s="1242"/>
      <c r="FEH203" s="1242"/>
      <c r="FEI203" s="1242"/>
      <c r="FEJ203" s="1242"/>
      <c r="FEK203" s="1242"/>
      <c r="FEL203" s="1242"/>
      <c r="FEM203" s="1242"/>
      <c r="FEN203" s="1242"/>
      <c r="FEO203" s="1242"/>
      <c r="FEP203" s="1242"/>
      <c r="FEQ203" s="1242"/>
      <c r="FER203" s="1242"/>
      <c r="FES203" s="1242"/>
      <c r="FET203" s="1242"/>
      <c r="FEU203" s="1242"/>
      <c r="FEV203" s="1242"/>
      <c r="FEW203" s="1242"/>
      <c r="FEX203" s="1242"/>
      <c r="FEY203" s="1242"/>
      <c r="FEZ203" s="1242"/>
      <c r="FFA203" s="1242"/>
      <c r="FFB203" s="1242"/>
      <c r="FFC203" s="1242"/>
      <c r="FFD203" s="1242"/>
      <c r="FFE203" s="1242"/>
      <c r="FFF203" s="1242"/>
      <c r="FFG203" s="1242"/>
      <c r="FFH203" s="1242"/>
      <c r="FFI203" s="1242"/>
      <c r="FFJ203" s="1242"/>
      <c r="FFK203" s="1242"/>
      <c r="FFL203" s="1242"/>
      <c r="FFM203" s="1242"/>
      <c r="FFN203" s="1242"/>
      <c r="FFO203" s="1242"/>
      <c r="FFP203" s="1242"/>
      <c r="FFQ203" s="1242"/>
      <c r="FFR203" s="1242"/>
      <c r="FFS203" s="1242"/>
      <c r="FFT203" s="1242"/>
      <c r="FFU203" s="1242"/>
      <c r="FFV203" s="1242"/>
      <c r="FFW203" s="1242"/>
      <c r="FFX203" s="1242"/>
      <c r="FFY203" s="1242"/>
      <c r="FFZ203" s="1242"/>
      <c r="FGA203" s="1242"/>
      <c r="FGB203" s="1242"/>
      <c r="FGC203" s="1242"/>
      <c r="FGD203" s="1242"/>
      <c r="FGE203" s="1242"/>
      <c r="FGF203" s="1242"/>
      <c r="FGG203" s="1242"/>
      <c r="FGH203" s="1242"/>
      <c r="FGI203" s="1242"/>
      <c r="FGJ203" s="1242"/>
      <c r="FGK203" s="1242"/>
      <c r="FGL203" s="1242"/>
      <c r="FGM203" s="1242"/>
      <c r="FGN203" s="1242"/>
      <c r="FGO203" s="1242"/>
      <c r="FGP203" s="1242"/>
      <c r="FGQ203" s="1242"/>
      <c r="FGR203" s="1242"/>
      <c r="FGS203" s="1242"/>
      <c r="FGT203" s="1242"/>
      <c r="FGU203" s="1242"/>
      <c r="FGV203" s="1242"/>
      <c r="FGW203" s="1242"/>
      <c r="FGX203" s="1242"/>
      <c r="FGY203" s="1242"/>
      <c r="FGZ203" s="1242"/>
      <c r="FHA203" s="1242"/>
      <c r="FHB203" s="1242"/>
      <c r="FHC203" s="1242"/>
      <c r="FHD203" s="1242"/>
      <c r="FHE203" s="1242"/>
      <c r="FHF203" s="1242"/>
      <c r="FHG203" s="1242"/>
      <c r="FHH203" s="1242"/>
      <c r="FHI203" s="1242"/>
      <c r="FHJ203" s="1242"/>
      <c r="FHK203" s="1242"/>
      <c r="FHL203" s="1242"/>
      <c r="FHM203" s="1242"/>
      <c r="FHN203" s="1242"/>
      <c r="FHO203" s="1242"/>
      <c r="FHP203" s="1242"/>
      <c r="FHQ203" s="1242"/>
      <c r="FHR203" s="1242"/>
      <c r="FHS203" s="1242"/>
      <c r="FHT203" s="1242"/>
      <c r="FHU203" s="1242"/>
      <c r="FHV203" s="1242"/>
      <c r="FHW203" s="1242"/>
      <c r="FHX203" s="1242"/>
      <c r="FHY203" s="1242"/>
      <c r="FHZ203" s="1242"/>
      <c r="FIA203" s="1242"/>
      <c r="FIB203" s="1242"/>
      <c r="FIC203" s="1242"/>
      <c r="FID203" s="1242"/>
      <c r="FIE203" s="1242"/>
      <c r="FIF203" s="1242"/>
      <c r="FIG203" s="1242"/>
      <c r="FIH203" s="1242"/>
      <c r="FII203" s="1242"/>
      <c r="FIJ203" s="1242"/>
      <c r="FIK203" s="1242"/>
      <c r="FIL203" s="1242"/>
      <c r="FIM203" s="1242"/>
      <c r="FIN203" s="1242"/>
      <c r="FIO203" s="1242"/>
      <c r="FIP203" s="1242"/>
      <c r="FIQ203" s="1242"/>
      <c r="FIR203" s="1242"/>
      <c r="FIS203" s="1242"/>
      <c r="FIT203" s="1242"/>
      <c r="FIU203" s="1242"/>
      <c r="FIV203" s="1242"/>
      <c r="FIW203" s="1242"/>
      <c r="FIX203" s="1242"/>
      <c r="FIY203" s="1242"/>
      <c r="FIZ203" s="1242"/>
      <c r="FJA203" s="1242"/>
      <c r="FJB203" s="1242"/>
      <c r="FJC203" s="1242"/>
      <c r="FJD203" s="1242"/>
      <c r="FJE203" s="1242"/>
      <c r="FJF203" s="1242"/>
      <c r="FJG203" s="1242"/>
      <c r="FJH203" s="1242"/>
      <c r="FJI203" s="1242"/>
      <c r="FJJ203" s="1242"/>
      <c r="FJK203" s="1242"/>
      <c r="FJL203" s="1242"/>
      <c r="FJM203" s="1242"/>
      <c r="FJN203" s="1242"/>
      <c r="FJO203" s="1242"/>
      <c r="FJP203" s="1242"/>
      <c r="FJQ203" s="1242"/>
      <c r="FJR203" s="1242"/>
      <c r="FJS203" s="1242"/>
      <c r="FJT203" s="1242"/>
      <c r="FJU203" s="1242"/>
      <c r="FJV203" s="1242"/>
      <c r="FJW203" s="1242"/>
      <c r="FJX203" s="1242"/>
      <c r="FJY203" s="1242"/>
      <c r="FJZ203" s="1242"/>
      <c r="FKA203" s="1242"/>
      <c r="FKB203" s="1242"/>
      <c r="FKC203" s="1242"/>
      <c r="FKD203" s="1242"/>
      <c r="FKE203" s="1242"/>
      <c r="FKF203" s="1242"/>
      <c r="FKG203" s="1242"/>
      <c r="FKH203" s="1242"/>
      <c r="FKI203" s="1242"/>
      <c r="FKJ203" s="1242"/>
      <c r="FKK203" s="1242"/>
      <c r="FKL203" s="1242"/>
      <c r="FKM203" s="1242"/>
      <c r="FKN203" s="1242"/>
      <c r="FKO203" s="1242"/>
      <c r="FKP203" s="1242"/>
      <c r="FKQ203" s="1242"/>
      <c r="FKR203" s="1242"/>
      <c r="FKS203" s="1242"/>
      <c r="FKT203" s="1242"/>
      <c r="FKU203" s="1242"/>
      <c r="FKV203" s="1242"/>
      <c r="FKW203" s="1242"/>
      <c r="FKX203" s="1242"/>
      <c r="FKY203" s="1242"/>
      <c r="FKZ203" s="1242"/>
      <c r="FLA203" s="1242"/>
      <c r="FLB203" s="1242"/>
      <c r="FLC203" s="1242"/>
      <c r="FLD203" s="1242"/>
      <c r="FLE203" s="1242"/>
      <c r="FLF203" s="1242"/>
      <c r="FLG203" s="1242"/>
      <c r="FLH203" s="1242"/>
      <c r="FLI203" s="1242"/>
      <c r="FLJ203" s="1242"/>
      <c r="FLK203" s="1242"/>
      <c r="FLL203" s="1242"/>
      <c r="FLM203" s="1242"/>
      <c r="FLN203" s="1242"/>
      <c r="FLO203" s="1242"/>
      <c r="FLP203" s="1242"/>
      <c r="FLQ203" s="1242"/>
      <c r="FLR203" s="1242"/>
      <c r="FLS203" s="1242"/>
      <c r="FLT203" s="1242"/>
      <c r="FLU203" s="1242"/>
      <c r="FLV203" s="1242"/>
      <c r="FLW203" s="1242"/>
      <c r="FLX203" s="1242"/>
      <c r="FLY203" s="1242"/>
      <c r="FLZ203" s="1242"/>
      <c r="FMA203" s="1242"/>
      <c r="FMB203" s="1242"/>
      <c r="FMC203" s="1242"/>
      <c r="FMD203" s="1242"/>
      <c r="FME203" s="1242"/>
      <c r="FMF203" s="1242"/>
      <c r="FMG203" s="1242"/>
      <c r="FMH203" s="1242"/>
      <c r="FMI203" s="1242"/>
      <c r="FMJ203" s="1242"/>
      <c r="FMK203" s="1242"/>
      <c r="FML203" s="1242"/>
      <c r="FMM203" s="1242"/>
      <c r="FMN203" s="1242"/>
      <c r="FMO203" s="1242"/>
      <c r="FMP203" s="1242"/>
      <c r="FMQ203" s="1242"/>
      <c r="FMR203" s="1242"/>
      <c r="FMS203" s="1242"/>
      <c r="FMT203" s="1242"/>
      <c r="FMU203" s="1242"/>
      <c r="FMV203" s="1242"/>
      <c r="FMW203" s="1242"/>
      <c r="FMX203" s="1242"/>
      <c r="FMY203" s="1242"/>
      <c r="FMZ203" s="1242"/>
      <c r="FNA203" s="1242"/>
      <c r="FNB203" s="1242"/>
      <c r="FNC203" s="1242"/>
      <c r="FND203" s="1242"/>
      <c r="FNE203" s="1242"/>
      <c r="FNF203" s="1242"/>
      <c r="FNG203" s="1242"/>
      <c r="FNH203" s="1242"/>
      <c r="FNI203" s="1242"/>
      <c r="FNJ203" s="1242"/>
      <c r="FNK203" s="1242"/>
      <c r="FNL203" s="1242"/>
      <c r="FNM203" s="1242"/>
      <c r="FNN203" s="1242"/>
      <c r="FNO203" s="1242"/>
      <c r="FNP203" s="1242"/>
      <c r="FNQ203" s="1242"/>
      <c r="FNR203" s="1242"/>
      <c r="FNS203" s="1242"/>
      <c r="FNT203" s="1242"/>
      <c r="FNU203" s="1242"/>
      <c r="FNV203" s="1242"/>
      <c r="FNW203" s="1242"/>
      <c r="FNX203" s="1242"/>
      <c r="FNY203" s="1242"/>
      <c r="FNZ203" s="1242"/>
      <c r="FOA203" s="1242"/>
      <c r="FOB203" s="1242"/>
      <c r="FOC203" s="1242"/>
      <c r="FOD203" s="1242"/>
      <c r="FOE203" s="1242"/>
      <c r="FOF203" s="1242"/>
      <c r="FOG203" s="1242"/>
      <c r="FOH203" s="1242"/>
      <c r="FOI203" s="1242"/>
      <c r="FOJ203" s="1242"/>
      <c r="FOK203" s="1242"/>
      <c r="FOL203" s="1242"/>
      <c r="FOM203" s="1242"/>
      <c r="FON203" s="1242"/>
      <c r="FOO203" s="1242"/>
      <c r="FOP203" s="1242"/>
      <c r="FOQ203" s="1242"/>
      <c r="FOR203" s="1242"/>
      <c r="FOS203" s="1242"/>
      <c r="FOT203" s="1242"/>
      <c r="FOU203" s="1242"/>
      <c r="FOV203" s="1242"/>
      <c r="FOW203" s="1242"/>
      <c r="FOX203" s="1242"/>
      <c r="FOY203" s="1242"/>
      <c r="FOZ203" s="1242"/>
      <c r="FPA203" s="1242"/>
      <c r="FPB203" s="1242"/>
      <c r="FPC203" s="1242"/>
      <c r="FPD203" s="1242"/>
      <c r="FPE203" s="1242"/>
      <c r="FPF203" s="1242"/>
      <c r="FPG203" s="1242"/>
      <c r="FPH203" s="1242"/>
      <c r="FPI203" s="1242"/>
      <c r="FPJ203" s="1242"/>
      <c r="FPK203" s="1242"/>
      <c r="FPL203" s="1242"/>
      <c r="FPM203" s="1242"/>
      <c r="FPN203" s="1242"/>
      <c r="FPO203" s="1242"/>
      <c r="FPP203" s="1242"/>
      <c r="FPQ203" s="1242"/>
      <c r="FPR203" s="1242"/>
      <c r="FPS203" s="1242"/>
      <c r="FPT203" s="1242"/>
      <c r="FPU203" s="1242"/>
      <c r="FPV203" s="1242"/>
      <c r="FPW203" s="1242"/>
      <c r="FPX203" s="1242"/>
      <c r="FPY203" s="1242"/>
      <c r="FPZ203" s="1242"/>
      <c r="FQA203" s="1242"/>
      <c r="FQB203" s="1242"/>
      <c r="FQC203" s="1242"/>
      <c r="FQD203" s="1242"/>
      <c r="FQE203" s="1242"/>
      <c r="FQF203" s="1242"/>
      <c r="FQG203" s="1242"/>
      <c r="FQH203" s="1242"/>
      <c r="FQI203" s="1242"/>
      <c r="FQJ203" s="1242"/>
      <c r="FQK203" s="1242"/>
      <c r="FQL203" s="1242"/>
      <c r="FQM203" s="1242"/>
      <c r="FQN203" s="1242"/>
      <c r="FQO203" s="1242"/>
      <c r="FQP203" s="1242"/>
      <c r="FQQ203" s="1242"/>
      <c r="FQR203" s="1242"/>
      <c r="FQS203" s="1242"/>
      <c r="FQT203" s="1242"/>
      <c r="FQU203" s="1242"/>
      <c r="FQV203" s="1242"/>
      <c r="FQW203" s="1242"/>
      <c r="FQX203" s="1242"/>
      <c r="FQY203" s="1242"/>
      <c r="FQZ203" s="1242"/>
      <c r="FRA203" s="1242"/>
      <c r="FRB203" s="1242"/>
      <c r="FRC203" s="1242"/>
      <c r="FRD203" s="1242"/>
      <c r="FRE203" s="1242"/>
      <c r="FRF203" s="1242"/>
      <c r="FRG203" s="1242"/>
      <c r="FRH203" s="1242"/>
      <c r="FRI203" s="1242"/>
      <c r="FRJ203" s="1242"/>
      <c r="FRK203" s="1242"/>
      <c r="FRL203" s="1242"/>
      <c r="FRM203" s="1242"/>
      <c r="FRN203" s="1242"/>
      <c r="FRO203" s="1242"/>
      <c r="FRP203" s="1242"/>
      <c r="FRQ203" s="1242"/>
      <c r="FRR203" s="1242"/>
      <c r="FRS203" s="1242"/>
      <c r="FRT203" s="1242"/>
      <c r="FRU203" s="1242"/>
      <c r="FRV203" s="1242"/>
      <c r="FRW203" s="1242"/>
      <c r="FRX203" s="1242"/>
      <c r="FRY203" s="1242"/>
      <c r="FRZ203" s="1242"/>
      <c r="FSA203" s="1242"/>
      <c r="FSB203" s="1242"/>
      <c r="FSC203" s="1242"/>
      <c r="FSD203" s="1242"/>
      <c r="FSE203" s="1242"/>
      <c r="FSF203" s="1242"/>
      <c r="FSG203" s="1242"/>
      <c r="FSH203" s="1242"/>
      <c r="FSI203" s="1242"/>
      <c r="FSJ203" s="1242"/>
      <c r="FSK203" s="1242"/>
      <c r="FSL203" s="1242"/>
      <c r="FSM203" s="1242"/>
      <c r="FSN203" s="1242"/>
      <c r="FSO203" s="1242"/>
      <c r="FSP203" s="1242"/>
      <c r="FSQ203" s="1242"/>
      <c r="FSR203" s="1242"/>
      <c r="FSS203" s="1242"/>
      <c r="FST203" s="1242"/>
      <c r="FSU203" s="1242"/>
      <c r="FSV203" s="1242"/>
      <c r="FSW203" s="1242"/>
      <c r="FSX203" s="1242"/>
      <c r="FSY203" s="1242"/>
      <c r="FSZ203" s="1242"/>
      <c r="FTA203" s="1242"/>
      <c r="FTB203" s="1242"/>
      <c r="FTC203" s="1242"/>
      <c r="FTD203" s="1242"/>
      <c r="FTE203" s="1242"/>
      <c r="FTF203" s="1242"/>
      <c r="FTG203" s="1242"/>
      <c r="FTH203" s="1242"/>
      <c r="FTI203" s="1242"/>
      <c r="FTJ203" s="1242"/>
      <c r="FTK203" s="1242"/>
      <c r="FTL203" s="1242"/>
      <c r="FTM203" s="1242"/>
      <c r="FTN203" s="1242"/>
      <c r="FTO203" s="1242"/>
      <c r="FTP203" s="1242"/>
      <c r="FTQ203" s="1242"/>
      <c r="FTR203" s="1242"/>
      <c r="FTS203" s="1242"/>
      <c r="FTT203" s="1242"/>
      <c r="FTU203" s="1242"/>
      <c r="FTV203" s="1242"/>
      <c r="FTW203" s="1242"/>
      <c r="FTX203" s="1242"/>
      <c r="FTY203" s="1242"/>
      <c r="FTZ203" s="1242"/>
      <c r="FUA203" s="1242"/>
      <c r="FUB203" s="1242"/>
      <c r="FUC203" s="1242"/>
      <c r="FUD203" s="1242"/>
      <c r="FUE203" s="1242"/>
      <c r="FUF203" s="1242"/>
      <c r="FUG203" s="1242"/>
      <c r="FUH203" s="1242"/>
      <c r="FUI203" s="1242"/>
      <c r="FUJ203" s="1242"/>
      <c r="FUK203" s="1242"/>
      <c r="FUL203" s="1242"/>
      <c r="FUM203" s="1242"/>
      <c r="FUN203" s="1242"/>
      <c r="FUO203" s="1242"/>
      <c r="FUP203" s="1242"/>
      <c r="FUQ203" s="1242"/>
      <c r="FUR203" s="1242"/>
      <c r="FUS203" s="1242"/>
      <c r="FUT203" s="1242"/>
      <c r="FUU203" s="1242"/>
      <c r="FUV203" s="1242"/>
      <c r="FUW203" s="1242"/>
      <c r="FUX203" s="1242"/>
      <c r="FUY203" s="1242"/>
      <c r="FUZ203" s="1242"/>
      <c r="FVA203" s="1242"/>
      <c r="FVB203" s="1242"/>
      <c r="FVC203" s="1242"/>
      <c r="FVD203" s="1242"/>
      <c r="FVE203" s="1242"/>
      <c r="FVF203" s="1242"/>
      <c r="FVG203" s="1242"/>
      <c r="FVH203" s="1242"/>
      <c r="FVI203" s="1242"/>
      <c r="FVJ203" s="1242"/>
      <c r="FVK203" s="1242"/>
      <c r="FVL203" s="1242"/>
      <c r="FVM203" s="1242"/>
      <c r="FVN203" s="1242"/>
      <c r="FVO203" s="1242"/>
      <c r="FVP203" s="1242"/>
      <c r="FVQ203" s="1242"/>
      <c r="FVR203" s="1242"/>
      <c r="FVS203" s="1242"/>
      <c r="FVT203" s="1242"/>
      <c r="FVU203" s="1242"/>
      <c r="FVV203" s="1242"/>
      <c r="FVW203" s="1242"/>
      <c r="FVX203" s="1242"/>
      <c r="FVY203" s="1242"/>
      <c r="FVZ203" s="1242"/>
      <c r="FWA203" s="1242"/>
      <c r="FWB203" s="1242"/>
      <c r="FWC203" s="1242"/>
      <c r="FWD203" s="1242"/>
      <c r="FWE203" s="1242"/>
      <c r="FWF203" s="1242"/>
      <c r="FWG203" s="1242"/>
      <c r="FWH203" s="1242"/>
      <c r="FWI203" s="1242"/>
      <c r="FWJ203" s="1242"/>
      <c r="FWK203" s="1242"/>
      <c r="FWL203" s="1242"/>
      <c r="FWM203" s="1242"/>
      <c r="FWN203" s="1242"/>
      <c r="FWO203" s="1242"/>
      <c r="FWP203" s="1242"/>
      <c r="FWQ203" s="1242"/>
      <c r="FWR203" s="1242"/>
      <c r="FWS203" s="1242"/>
      <c r="FWT203" s="1242"/>
      <c r="FWU203" s="1242"/>
      <c r="FWV203" s="1242"/>
      <c r="FWW203" s="1242"/>
      <c r="FWX203" s="1242"/>
      <c r="FWY203" s="1242"/>
      <c r="FWZ203" s="1242"/>
      <c r="FXA203" s="1242"/>
      <c r="FXB203" s="1242"/>
      <c r="FXC203" s="1242"/>
      <c r="FXD203" s="1242"/>
      <c r="FXE203" s="1242"/>
      <c r="FXF203" s="1242"/>
      <c r="FXG203" s="1242"/>
      <c r="FXH203" s="1242"/>
      <c r="FXI203" s="1242"/>
      <c r="FXJ203" s="1242"/>
      <c r="FXK203" s="1242"/>
      <c r="FXL203" s="1242"/>
      <c r="FXM203" s="1242"/>
      <c r="FXN203" s="1242"/>
      <c r="FXO203" s="1242"/>
      <c r="FXP203" s="1242"/>
      <c r="FXQ203" s="1242"/>
      <c r="FXR203" s="1242"/>
      <c r="FXS203" s="1242"/>
      <c r="FXT203" s="1242"/>
      <c r="FXU203" s="1242"/>
      <c r="FXV203" s="1242"/>
      <c r="FXW203" s="1242"/>
      <c r="FXX203" s="1242"/>
      <c r="FXY203" s="1242"/>
      <c r="FXZ203" s="1242"/>
      <c r="FYA203" s="1242"/>
      <c r="FYB203" s="1242"/>
      <c r="FYC203" s="1242"/>
      <c r="FYD203" s="1242"/>
      <c r="FYE203" s="1242"/>
      <c r="FYF203" s="1242"/>
      <c r="FYG203" s="1242"/>
      <c r="FYH203" s="1242"/>
      <c r="FYI203" s="1242"/>
      <c r="FYJ203" s="1242"/>
      <c r="FYK203" s="1242"/>
      <c r="FYL203" s="1242"/>
      <c r="FYM203" s="1242"/>
      <c r="FYN203" s="1242"/>
      <c r="FYO203" s="1242"/>
      <c r="FYP203" s="1242"/>
      <c r="FYQ203" s="1242"/>
      <c r="FYR203" s="1242"/>
      <c r="FYS203" s="1242"/>
      <c r="FYT203" s="1242"/>
      <c r="FYU203" s="1242"/>
      <c r="FYV203" s="1242"/>
      <c r="FYW203" s="1242"/>
      <c r="FYX203" s="1242"/>
      <c r="FYY203" s="1242"/>
      <c r="FYZ203" s="1242"/>
      <c r="FZA203" s="1242"/>
      <c r="FZB203" s="1242"/>
      <c r="FZC203" s="1242"/>
      <c r="FZD203" s="1242"/>
      <c r="FZE203" s="1242"/>
      <c r="FZF203" s="1242"/>
      <c r="FZG203" s="1242"/>
      <c r="FZH203" s="1242"/>
      <c r="FZI203" s="1242"/>
      <c r="FZJ203" s="1242"/>
      <c r="FZK203" s="1242"/>
      <c r="FZL203" s="1242"/>
      <c r="FZM203" s="1242"/>
      <c r="FZN203" s="1242"/>
      <c r="FZO203" s="1242"/>
      <c r="FZP203" s="1242"/>
      <c r="FZQ203" s="1242"/>
      <c r="FZR203" s="1242"/>
      <c r="FZS203" s="1242"/>
      <c r="FZT203" s="1242"/>
      <c r="FZU203" s="1242"/>
      <c r="FZV203" s="1242"/>
      <c r="FZW203" s="1242"/>
      <c r="FZX203" s="1242"/>
      <c r="FZY203" s="1242"/>
      <c r="FZZ203" s="1242"/>
      <c r="GAA203" s="1242"/>
      <c r="GAB203" s="1242"/>
      <c r="GAC203" s="1242"/>
      <c r="GAD203" s="1242"/>
      <c r="GAE203" s="1242"/>
      <c r="GAF203" s="1242"/>
      <c r="GAG203" s="1242"/>
      <c r="GAH203" s="1242"/>
      <c r="GAI203" s="1242"/>
      <c r="GAJ203" s="1242"/>
      <c r="GAK203" s="1242"/>
      <c r="GAL203" s="1242"/>
      <c r="GAM203" s="1242"/>
      <c r="GAN203" s="1242"/>
      <c r="GAO203" s="1242"/>
      <c r="GAP203" s="1242"/>
      <c r="GAQ203" s="1242"/>
      <c r="GAR203" s="1242"/>
      <c r="GAS203" s="1242"/>
      <c r="GAT203" s="1242"/>
      <c r="GAU203" s="1242"/>
      <c r="GAV203" s="1242"/>
      <c r="GAW203" s="1242"/>
      <c r="GAX203" s="1242"/>
      <c r="GAY203" s="1242"/>
      <c r="GAZ203" s="1242"/>
      <c r="GBA203" s="1242"/>
      <c r="GBB203" s="1242"/>
      <c r="GBC203" s="1242"/>
      <c r="GBD203" s="1242"/>
      <c r="GBE203" s="1242"/>
      <c r="GBF203" s="1242"/>
      <c r="GBG203" s="1242"/>
      <c r="GBH203" s="1242"/>
      <c r="GBI203" s="1242"/>
      <c r="GBJ203" s="1242"/>
      <c r="GBK203" s="1242"/>
      <c r="GBL203" s="1242"/>
      <c r="GBM203" s="1242"/>
      <c r="GBN203" s="1242"/>
      <c r="GBO203" s="1242"/>
      <c r="GBP203" s="1242"/>
      <c r="GBQ203" s="1242"/>
      <c r="GBR203" s="1242"/>
      <c r="GBS203" s="1242"/>
      <c r="GBT203" s="1242"/>
      <c r="GBU203" s="1242"/>
      <c r="GBV203" s="1242"/>
      <c r="GBW203" s="1242"/>
      <c r="GBX203" s="1242"/>
      <c r="GBY203" s="1242"/>
      <c r="GBZ203" s="1242"/>
      <c r="GCA203" s="1242"/>
      <c r="GCB203" s="1242"/>
      <c r="GCC203" s="1242"/>
      <c r="GCD203" s="1242"/>
      <c r="GCE203" s="1242"/>
      <c r="GCF203" s="1242"/>
      <c r="GCG203" s="1242"/>
      <c r="GCH203" s="1242"/>
      <c r="GCI203" s="1242"/>
      <c r="GCJ203" s="1242"/>
      <c r="GCK203" s="1242"/>
      <c r="GCL203" s="1242"/>
      <c r="GCM203" s="1242"/>
      <c r="GCN203" s="1242"/>
      <c r="GCO203" s="1242"/>
      <c r="GCP203" s="1242"/>
      <c r="GCQ203" s="1242"/>
      <c r="GCR203" s="1242"/>
      <c r="GCS203" s="1242"/>
      <c r="GCT203" s="1242"/>
      <c r="GCU203" s="1242"/>
      <c r="GCV203" s="1242"/>
      <c r="GCW203" s="1242"/>
      <c r="GCX203" s="1242"/>
      <c r="GCY203" s="1242"/>
      <c r="GCZ203" s="1242"/>
      <c r="GDA203" s="1242"/>
      <c r="GDB203" s="1242"/>
      <c r="GDC203" s="1242"/>
      <c r="GDD203" s="1242"/>
      <c r="GDE203" s="1242"/>
      <c r="GDF203" s="1242"/>
      <c r="GDG203" s="1242"/>
      <c r="GDH203" s="1242"/>
      <c r="GDI203" s="1242"/>
      <c r="GDJ203" s="1242"/>
      <c r="GDK203" s="1242"/>
      <c r="GDL203" s="1242"/>
      <c r="GDM203" s="1242"/>
      <c r="GDN203" s="1242"/>
      <c r="GDO203" s="1242"/>
      <c r="GDP203" s="1242"/>
      <c r="GDQ203" s="1242"/>
      <c r="GDR203" s="1242"/>
      <c r="GDS203" s="1242"/>
      <c r="GDT203" s="1242"/>
      <c r="GDU203" s="1242"/>
      <c r="GDV203" s="1242"/>
      <c r="GDW203" s="1242"/>
      <c r="GDX203" s="1242"/>
      <c r="GDY203" s="1242"/>
      <c r="GDZ203" s="1242"/>
      <c r="GEA203" s="1242"/>
      <c r="GEB203" s="1242"/>
      <c r="GEC203" s="1242"/>
      <c r="GED203" s="1242"/>
      <c r="GEE203" s="1242"/>
      <c r="GEF203" s="1242"/>
      <c r="GEG203" s="1242"/>
      <c r="GEH203" s="1242"/>
      <c r="GEI203" s="1242"/>
      <c r="GEJ203" s="1242"/>
      <c r="GEK203" s="1242"/>
      <c r="GEL203" s="1242"/>
      <c r="GEM203" s="1242"/>
      <c r="GEN203" s="1242"/>
      <c r="GEO203" s="1242"/>
      <c r="GEP203" s="1242"/>
      <c r="GEQ203" s="1242"/>
      <c r="GER203" s="1242"/>
      <c r="GES203" s="1242"/>
      <c r="GET203" s="1242"/>
      <c r="GEU203" s="1242"/>
      <c r="GEV203" s="1242"/>
      <c r="GEW203" s="1242"/>
      <c r="GEX203" s="1242"/>
      <c r="GEY203" s="1242"/>
      <c r="GEZ203" s="1242"/>
      <c r="GFA203" s="1242"/>
      <c r="GFB203" s="1242"/>
      <c r="GFC203" s="1242"/>
      <c r="GFD203" s="1242"/>
      <c r="GFE203" s="1242"/>
      <c r="GFF203" s="1242"/>
      <c r="GFG203" s="1242"/>
      <c r="GFH203" s="1242"/>
      <c r="GFI203" s="1242"/>
      <c r="GFJ203" s="1242"/>
      <c r="GFK203" s="1242"/>
      <c r="GFL203" s="1242"/>
      <c r="GFM203" s="1242"/>
      <c r="GFN203" s="1242"/>
      <c r="GFO203" s="1242"/>
      <c r="GFP203" s="1242"/>
      <c r="GFQ203" s="1242"/>
      <c r="GFR203" s="1242"/>
      <c r="GFS203" s="1242"/>
      <c r="GFT203" s="1242"/>
      <c r="GFU203" s="1242"/>
      <c r="GFV203" s="1242"/>
      <c r="GFW203" s="1242"/>
      <c r="GFX203" s="1242"/>
      <c r="GFY203" s="1242"/>
      <c r="GFZ203" s="1242"/>
      <c r="GGA203" s="1242"/>
      <c r="GGB203" s="1242"/>
      <c r="GGC203" s="1242"/>
      <c r="GGD203" s="1242"/>
      <c r="GGE203" s="1242"/>
      <c r="GGF203" s="1242"/>
      <c r="GGG203" s="1242"/>
      <c r="GGH203" s="1242"/>
      <c r="GGI203" s="1242"/>
      <c r="GGJ203" s="1242"/>
      <c r="GGK203" s="1242"/>
      <c r="GGL203" s="1242"/>
      <c r="GGM203" s="1242"/>
      <c r="GGN203" s="1242"/>
      <c r="GGO203" s="1242"/>
      <c r="GGP203" s="1242"/>
      <c r="GGQ203" s="1242"/>
      <c r="GGR203" s="1242"/>
      <c r="GGS203" s="1242"/>
      <c r="GGT203" s="1242"/>
      <c r="GGU203" s="1242"/>
      <c r="GGV203" s="1242"/>
      <c r="GGW203" s="1242"/>
      <c r="GGX203" s="1242"/>
      <c r="GGY203" s="1242"/>
      <c r="GGZ203" s="1242"/>
      <c r="GHA203" s="1242"/>
      <c r="GHB203" s="1242"/>
      <c r="GHC203" s="1242"/>
      <c r="GHD203" s="1242"/>
      <c r="GHE203" s="1242"/>
      <c r="GHF203" s="1242"/>
      <c r="GHG203" s="1242"/>
      <c r="GHH203" s="1242"/>
      <c r="GHI203" s="1242"/>
      <c r="GHJ203" s="1242"/>
      <c r="GHK203" s="1242"/>
      <c r="GHL203" s="1242"/>
      <c r="GHM203" s="1242"/>
      <c r="GHN203" s="1242"/>
      <c r="GHO203" s="1242"/>
      <c r="GHP203" s="1242"/>
      <c r="GHQ203" s="1242"/>
      <c r="GHR203" s="1242"/>
      <c r="GHS203" s="1242"/>
      <c r="GHT203" s="1242"/>
      <c r="GHU203" s="1242"/>
      <c r="GHV203" s="1242"/>
      <c r="GHW203" s="1242"/>
      <c r="GHX203" s="1242"/>
      <c r="GHY203" s="1242"/>
      <c r="GHZ203" s="1242"/>
      <c r="GIA203" s="1242"/>
      <c r="GIB203" s="1242"/>
      <c r="GIC203" s="1242"/>
      <c r="GID203" s="1242"/>
      <c r="GIE203" s="1242"/>
      <c r="GIF203" s="1242"/>
      <c r="GIG203" s="1242"/>
      <c r="GIH203" s="1242"/>
      <c r="GII203" s="1242"/>
      <c r="GIJ203" s="1242"/>
      <c r="GIK203" s="1242"/>
      <c r="GIL203" s="1242"/>
      <c r="GIM203" s="1242"/>
      <c r="GIN203" s="1242"/>
      <c r="GIO203" s="1242"/>
      <c r="GIP203" s="1242"/>
      <c r="GIQ203" s="1242"/>
      <c r="GIR203" s="1242"/>
      <c r="GIS203" s="1242"/>
      <c r="GIT203" s="1242"/>
      <c r="GIU203" s="1242"/>
      <c r="GIV203" s="1242"/>
      <c r="GIW203" s="1242"/>
      <c r="GIX203" s="1242"/>
      <c r="GIY203" s="1242"/>
      <c r="GIZ203" s="1242"/>
      <c r="GJA203" s="1242"/>
      <c r="GJB203" s="1242"/>
      <c r="GJC203" s="1242"/>
      <c r="GJD203" s="1242"/>
      <c r="GJE203" s="1242"/>
      <c r="GJF203" s="1242"/>
      <c r="GJG203" s="1242"/>
      <c r="GJH203" s="1242"/>
      <c r="GJI203" s="1242"/>
      <c r="GJJ203" s="1242"/>
      <c r="GJK203" s="1242"/>
      <c r="GJL203" s="1242"/>
      <c r="GJM203" s="1242"/>
      <c r="GJN203" s="1242"/>
      <c r="GJO203" s="1242"/>
      <c r="GJP203" s="1242"/>
      <c r="GJQ203" s="1242"/>
      <c r="GJR203" s="1242"/>
      <c r="GJS203" s="1242"/>
      <c r="GJT203" s="1242"/>
      <c r="GJU203" s="1242"/>
      <c r="GJV203" s="1242"/>
      <c r="GJW203" s="1242"/>
      <c r="GJX203" s="1242"/>
      <c r="GJY203" s="1242"/>
      <c r="GJZ203" s="1242"/>
      <c r="GKA203" s="1242"/>
      <c r="GKB203" s="1242"/>
      <c r="GKC203" s="1242"/>
      <c r="GKD203" s="1242"/>
      <c r="GKE203" s="1242"/>
      <c r="GKF203" s="1242"/>
      <c r="GKG203" s="1242"/>
      <c r="GKH203" s="1242"/>
      <c r="GKI203" s="1242"/>
      <c r="GKJ203" s="1242"/>
      <c r="GKK203" s="1242"/>
      <c r="GKL203" s="1242"/>
      <c r="GKM203" s="1242"/>
      <c r="GKN203" s="1242"/>
      <c r="GKO203" s="1242"/>
      <c r="GKP203" s="1242"/>
      <c r="GKQ203" s="1242"/>
      <c r="GKR203" s="1242"/>
      <c r="GKS203" s="1242"/>
      <c r="GKT203" s="1242"/>
      <c r="GKU203" s="1242"/>
      <c r="GKV203" s="1242"/>
      <c r="GKW203" s="1242"/>
      <c r="GKX203" s="1242"/>
      <c r="GKY203" s="1242"/>
      <c r="GKZ203" s="1242"/>
      <c r="GLA203" s="1242"/>
      <c r="GLB203" s="1242"/>
      <c r="GLC203" s="1242"/>
      <c r="GLD203" s="1242"/>
      <c r="GLE203" s="1242"/>
      <c r="GLF203" s="1242"/>
      <c r="GLG203" s="1242"/>
      <c r="GLH203" s="1242"/>
      <c r="GLI203" s="1242"/>
      <c r="GLJ203" s="1242"/>
      <c r="GLK203" s="1242"/>
      <c r="GLL203" s="1242"/>
      <c r="GLM203" s="1242"/>
      <c r="GLN203" s="1242"/>
      <c r="GLO203" s="1242"/>
      <c r="GLP203" s="1242"/>
      <c r="GLQ203" s="1242"/>
      <c r="GLR203" s="1242"/>
      <c r="GLS203" s="1242"/>
      <c r="GLT203" s="1242"/>
      <c r="GLU203" s="1242"/>
      <c r="GLV203" s="1242"/>
      <c r="GLW203" s="1242"/>
      <c r="GLX203" s="1242"/>
      <c r="GLY203" s="1242"/>
      <c r="GLZ203" s="1242"/>
      <c r="GMA203" s="1242"/>
      <c r="GMB203" s="1242"/>
      <c r="GMC203" s="1242"/>
      <c r="GMD203" s="1242"/>
      <c r="GME203" s="1242"/>
      <c r="GMF203" s="1242"/>
      <c r="GMG203" s="1242"/>
      <c r="GMH203" s="1242"/>
      <c r="GMI203" s="1242"/>
      <c r="GMJ203" s="1242"/>
      <c r="GMK203" s="1242"/>
      <c r="GML203" s="1242"/>
      <c r="GMM203" s="1242"/>
      <c r="GMN203" s="1242"/>
      <c r="GMO203" s="1242"/>
      <c r="GMP203" s="1242"/>
      <c r="GMQ203" s="1242"/>
      <c r="GMR203" s="1242"/>
      <c r="GMS203" s="1242"/>
      <c r="GMT203" s="1242"/>
      <c r="GMU203" s="1242"/>
      <c r="GMV203" s="1242"/>
      <c r="GMW203" s="1242"/>
      <c r="GMX203" s="1242"/>
      <c r="GMY203" s="1242"/>
      <c r="GMZ203" s="1242"/>
      <c r="GNA203" s="1242"/>
      <c r="GNB203" s="1242"/>
      <c r="GNC203" s="1242"/>
      <c r="GND203" s="1242"/>
      <c r="GNE203" s="1242"/>
      <c r="GNF203" s="1242"/>
      <c r="GNG203" s="1242"/>
      <c r="GNH203" s="1242"/>
      <c r="GNI203" s="1242"/>
      <c r="GNJ203" s="1242"/>
      <c r="GNK203" s="1242"/>
      <c r="GNL203" s="1242"/>
      <c r="GNM203" s="1242"/>
      <c r="GNN203" s="1242"/>
      <c r="GNO203" s="1242"/>
      <c r="GNP203" s="1242"/>
      <c r="GNQ203" s="1242"/>
      <c r="GNR203" s="1242"/>
      <c r="GNS203" s="1242"/>
      <c r="GNT203" s="1242"/>
      <c r="GNU203" s="1242"/>
      <c r="GNV203" s="1242"/>
      <c r="GNW203" s="1242"/>
      <c r="GNX203" s="1242"/>
      <c r="GNY203" s="1242"/>
      <c r="GNZ203" s="1242"/>
      <c r="GOA203" s="1242"/>
      <c r="GOB203" s="1242"/>
      <c r="GOC203" s="1242"/>
      <c r="GOD203" s="1242"/>
      <c r="GOE203" s="1242"/>
      <c r="GOF203" s="1242"/>
      <c r="GOG203" s="1242"/>
      <c r="GOH203" s="1242"/>
      <c r="GOI203" s="1242"/>
      <c r="GOJ203" s="1242"/>
      <c r="GOK203" s="1242"/>
      <c r="GOL203" s="1242"/>
      <c r="GOM203" s="1242"/>
      <c r="GON203" s="1242"/>
      <c r="GOO203" s="1242"/>
      <c r="GOP203" s="1242"/>
      <c r="GOQ203" s="1242"/>
      <c r="GOR203" s="1242"/>
      <c r="GOS203" s="1242"/>
      <c r="GOT203" s="1242"/>
      <c r="GOU203" s="1242"/>
      <c r="GOV203" s="1242"/>
      <c r="GOW203" s="1242"/>
      <c r="GOX203" s="1242"/>
      <c r="GOY203" s="1242"/>
      <c r="GOZ203" s="1242"/>
      <c r="GPA203" s="1242"/>
      <c r="GPB203" s="1242"/>
      <c r="GPC203" s="1242"/>
      <c r="GPD203" s="1242"/>
      <c r="GPE203" s="1242"/>
      <c r="GPF203" s="1242"/>
      <c r="GPG203" s="1242"/>
      <c r="GPH203" s="1242"/>
      <c r="GPI203" s="1242"/>
      <c r="GPJ203" s="1242"/>
      <c r="GPK203" s="1242"/>
      <c r="GPL203" s="1242"/>
      <c r="GPM203" s="1242"/>
      <c r="GPN203" s="1242"/>
      <c r="GPO203" s="1242"/>
      <c r="GPP203" s="1242"/>
      <c r="GPQ203" s="1242"/>
      <c r="GPR203" s="1242"/>
      <c r="GPS203" s="1242"/>
      <c r="GPT203" s="1242"/>
      <c r="GPU203" s="1242"/>
      <c r="GPV203" s="1242"/>
      <c r="GPW203" s="1242"/>
      <c r="GPX203" s="1242"/>
      <c r="GPY203" s="1242"/>
      <c r="GPZ203" s="1242"/>
      <c r="GQA203" s="1242"/>
      <c r="GQB203" s="1242"/>
      <c r="GQC203" s="1242"/>
      <c r="GQD203" s="1242"/>
      <c r="GQE203" s="1242"/>
      <c r="GQF203" s="1242"/>
      <c r="GQG203" s="1242"/>
      <c r="GQH203" s="1242"/>
      <c r="GQI203" s="1242"/>
      <c r="GQJ203" s="1242"/>
      <c r="GQK203" s="1242"/>
      <c r="GQL203" s="1242"/>
      <c r="GQM203" s="1242"/>
      <c r="GQN203" s="1242"/>
      <c r="GQO203" s="1242"/>
      <c r="GQP203" s="1242"/>
      <c r="GQQ203" s="1242"/>
      <c r="GQR203" s="1242"/>
      <c r="GQS203" s="1242"/>
      <c r="GQT203" s="1242"/>
      <c r="GQU203" s="1242"/>
      <c r="GQV203" s="1242"/>
      <c r="GQW203" s="1242"/>
      <c r="GQX203" s="1242"/>
      <c r="GQY203" s="1242"/>
      <c r="GQZ203" s="1242"/>
      <c r="GRA203" s="1242"/>
      <c r="GRB203" s="1242"/>
      <c r="GRC203" s="1242"/>
      <c r="GRD203" s="1242"/>
      <c r="GRE203" s="1242"/>
      <c r="GRF203" s="1242"/>
      <c r="GRG203" s="1242"/>
      <c r="GRH203" s="1242"/>
      <c r="GRI203" s="1242"/>
      <c r="GRJ203" s="1242"/>
      <c r="GRK203" s="1242"/>
      <c r="GRL203" s="1242"/>
      <c r="GRM203" s="1242"/>
      <c r="GRN203" s="1242"/>
      <c r="GRO203" s="1242"/>
      <c r="GRP203" s="1242"/>
      <c r="GRQ203" s="1242"/>
      <c r="GRR203" s="1242"/>
      <c r="GRS203" s="1242"/>
      <c r="GRT203" s="1242"/>
      <c r="GRU203" s="1242"/>
      <c r="GRV203" s="1242"/>
      <c r="GRW203" s="1242"/>
      <c r="GRX203" s="1242"/>
      <c r="GRY203" s="1242"/>
      <c r="GRZ203" s="1242"/>
      <c r="GSA203" s="1242"/>
      <c r="GSB203" s="1242"/>
      <c r="GSC203" s="1242"/>
      <c r="GSD203" s="1242"/>
      <c r="GSE203" s="1242"/>
      <c r="GSF203" s="1242"/>
      <c r="GSG203" s="1242"/>
      <c r="GSH203" s="1242"/>
      <c r="GSI203" s="1242"/>
      <c r="GSJ203" s="1242"/>
      <c r="GSK203" s="1242"/>
      <c r="GSL203" s="1242"/>
      <c r="GSM203" s="1242"/>
      <c r="GSN203" s="1242"/>
      <c r="GSO203" s="1242"/>
      <c r="GSP203" s="1242"/>
      <c r="GSQ203" s="1242"/>
      <c r="GSR203" s="1242"/>
      <c r="GSS203" s="1242"/>
      <c r="GST203" s="1242"/>
      <c r="GSU203" s="1242"/>
      <c r="GSV203" s="1242"/>
      <c r="GSW203" s="1242"/>
      <c r="GSX203" s="1242"/>
      <c r="GSY203" s="1242"/>
      <c r="GSZ203" s="1242"/>
      <c r="GTA203" s="1242"/>
      <c r="GTB203" s="1242"/>
      <c r="GTC203" s="1242"/>
      <c r="GTD203" s="1242"/>
      <c r="GTE203" s="1242"/>
      <c r="GTF203" s="1242"/>
      <c r="GTG203" s="1242"/>
      <c r="GTH203" s="1242"/>
      <c r="GTI203" s="1242"/>
      <c r="GTJ203" s="1242"/>
      <c r="GTK203" s="1242"/>
      <c r="GTL203" s="1242"/>
      <c r="GTM203" s="1242"/>
      <c r="GTN203" s="1242"/>
      <c r="GTO203" s="1242"/>
      <c r="GTP203" s="1242"/>
      <c r="GTQ203" s="1242"/>
      <c r="GTR203" s="1242"/>
      <c r="GTS203" s="1242"/>
      <c r="GTT203" s="1242"/>
      <c r="GTU203" s="1242"/>
      <c r="GTV203" s="1242"/>
      <c r="GTW203" s="1242"/>
      <c r="GTX203" s="1242"/>
      <c r="GTY203" s="1242"/>
      <c r="GTZ203" s="1242"/>
      <c r="GUA203" s="1242"/>
      <c r="GUB203" s="1242"/>
      <c r="GUC203" s="1242"/>
      <c r="GUD203" s="1242"/>
      <c r="GUE203" s="1242"/>
      <c r="GUF203" s="1242"/>
      <c r="GUG203" s="1242"/>
      <c r="GUH203" s="1242"/>
      <c r="GUI203" s="1242"/>
      <c r="GUJ203" s="1242"/>
      <c r="GUK203" s="1242"/>
      <c r="GUL203" s="1242"/>
      <c r="GUM203" s="1242"/>
      <c r="GUN203" s="1242"/>
      <c r="GUO203" s="1242"/>
      <c r="GUP203" s="1242"/>
      <c r="GUQ203" s="1242"/>
      <c r="GUR203" s="1242"/>
      <c r="GUS203" s="1242"/>
      <c r="GUT203" s="1242"/>
      <c r="GUU203" s="1242"/>
      <c r="GUV203" s="1242"/>
      <c r="GUW203" s="1242"/>
      <c r="GUX203" s="1242"/>
      <c r="GUY203" s="1242"/>
      <c r="GUZ203" s="1242"/>
      <c r="GVA203" s="1242"/>
      <c r="GVB203" s="1242"/>
      <c r="GVC203" s="1242"/>
      <c r="GVD203" s="1242"/>
      <c r="GVE203" s="1242"/>
      <c r="GVF203" s="1242"/>
      <c r="GVG203" s="1242"/>
      <c r="GVH203" s="1242"/>
      <c r="GVI203" s="1242"/>
      <c r="GVJ203" s="1242"/>
      <c r="GVK203" s="1242"/>
      <c r="GVL203" s="1242"/>
      <c r="GVM203" s="1242"/>
      <c r="GVN203" s="1242"/>
      <c r="GVO203" s="1242"/>
      <c r="GVP203" s="1242"/>
      <c r="GVQ203" s="1242"/>
      <c r="GVR203" s="1242"/>
      <c r="GVS203" s="1242"/>
      <c r="GVT203" s="1242"/>
      <c r="GVU203" s="1242"/>
      <c r="GVV203" s="1242"/>
      <c r="GVW203" s="1242"/>
      <c r="GVX203" s="1242"/>
      <c r="GVY203" s="1242"/>
      <c r="GVZ203" s="1242"/>
      <c r="GWA203" s="1242"/>
      <c r="GWB203" s="1242"/>
      <c r="GWC203" s="1242"/>
      <c r="GWD203" s="1242"/>
      <c r="GWE203" s="1242"/>
      <c r="GWF203" s="1242"/>
      <c r="GWG203" s="1242"/>
      <c r="GWH203" s="1242"/>
      <c r="GWI203" s="1242"/>
      <c r="GWJ203" s="1242"/>
      <c r="GWK203" s="1242"/>
      <c r="GWL203" s="1242"/>
      <c r="GWM203" s="1242"/>
      <c r="GWN203" s="1242"/>
      <c r="GWO203" s="1242"/>
      <c r="GWP203" s="1242"/>
      <c r="GWQ203" s="1242"/>
      <c r="GWR203" s="1242"/>
      <c r="GWS203" s="1242"/>
      <c r="GWT203" s="1242"/>
      <c r="GWU203" s="1242"/>
      <c r="GWV203" s="1242"/>
      <c r="GWW203" s="1242"/>
      <c r="GWX203" s="1242"/>
      <c r="GWY203" s="1242"/>
      <c r="GWZ203" s="1242"/>
      <c r="GXA203" s="1242"/>
      <c r="GXB203" s="1242"/>
      <c r="GXC203" s="1242"/>
      <c r="GXD203" s="1242"/>
      <c r="GXE203" s="1242"/>
      <c r="GXF203" s="1242"/>
      <c r="GXG203" s="1242"/>
      <c r="GXH203" s="1242"/>
      <c r="GXI203" s="1242"/>
      <c r="GXJ203" s="1242"/>
      <c r="GXK203" s="1242"/>
      <c r="GXL203" s="1242"/>
      <c r="GXM203" s="1242"/>
      <c r="GXN203" s="1242"/>
      <c r="GXO203" s="1242"/>
      <c r="GXP203" s="1242"/>
      <c r="GXQ203" s="1242"/>
      <c r="GXR203" s="1242"/>
      <c r="GXS203" s="1242"/>
      <c r="GXT203" s="1242"/>
      <c r="GXU203" s="1242"/>
      <c r="GXV203" s="1242"/>
      <c r="GXW203" s="1242"/>
      <c r="GXX203" s="1242"/>
      <c r="GXY203" s="1242"/>
      <c r="GXZ203" s="1242"/>
      <c r="GYA203" s="1242"/>
      <c r="GYB203" s="1242"/>
      <c r="GYC203" s="1242"/>
      <c r="GYD203" s="1242"/>
      <c r="GYE203" s="1242"/>
      <c r="GYF203" s="1242"/>
      <c r="GYG203" s="1242"/>
      <c r="GYH203" s="1242"/>
      <c r="GYI203" s="1242"/>
      <c r="GYJ203" s="1242"/>
      <c r="GYK203" s="1242"/>
      <c r="GYL203" s="1242"/>
      <c r="GYM203" s="1242"/>
      <c r="GYN203" s="1242"/>
      <c r="GYO203" s="1242"/>
      <c r="GYP203" s="1242"/>
      <c r="GYQ203" s="1242"/>
      <c r="GYR203" s="1242"/>
      <c r="GYS203" s="1242"/>
      <c r="GYT203" s="1242"/>
      <c r="GYU203" s="1242"/>
      <c r="GYV203" s="1242"/>
      <c r="GYW203" s="1242"/>
      <c r="GYX203" s="1242"/>
      <c r="GYY203" s="1242"/>
      <c r="GYZ203" s="1242"/>
      <c r="GZA203" s="1242"/>
      <c r="GZB203" s="1242"/>
      <c r="GZC203" s="1242"/>
      <c r="GZD203" s="1242"/>
      <c r="GZE203" s="1242"/>
      <c r="GZF203" s="1242"/>
      <c r="GZG203" s="1242"/>
      <c r="GZH203" s="1242"/>
      <c r="GZI203" s="1242"/>
      <c r="GZJ203" s="1242"/>
      <c r="GZK203" s="1242"/>
      <c r="GZL203" s="1242"/>
      <c r="GZM203" s="1242"/>
      <c r="GZN203" s="1242"/>
      <c r="GZO203" s="1242"/>
      <c r="GZP203" s="1242"/>
      <c r="GZQ203" s="1242"/>
      <c r="GZR203" s="1242"/>
      <c r="GZS203" s="1242"/>
      <c r="GZT203" s="1242"/>
      <c r="GZU203" s="1242"/>
      <c r="GZV203" s="1242"/>
      <c r="GZW203" s="1242"/>
      <c r="GZX203" s="1242"/>
      <c r="GZY203" s="1242"/>
      <c r="GZZ203" s="1242"/>
      <c r="HAA203" s="1242"/>
      <c r="HAB203" s="1242"/>
      <c r="HAC203" s="1242"/>
      <c r="HAD203" s="1242"/>
      <c r="HAE203" s="1242"/>
      <c r="HAF203" s="1242"/>
      <c r="HAG203" s="1242"/>
      <c r="HAH203" s="1242"/>
      <c r="HAI203" s="1242"/>
      <c r="HAJ203" s="1242"/>
      <c r="HAK203" s="1242"/>
      <c r="HAL203" s="1242"/>
      <c r="HAM203" s="1242"/>
      <c r="HAN203" s="1242"/>
      <c r="HAO203" s="1242"/>
      <c r="HAP203" s="1242"/>
      <c r="HAQ203" s="1242"/>
      <c r="HAR203" s="1242"/>
      <c r="HAS203" s="1242"/>
      <c r="HAT203" s="1242"/>
      <c r="HAU203" s="1242"/>
      <c r="HAV203" s="1242"/>
      <c r="HAW203" s="1242"/>
      <c r="HAX203" s="1242"/>
      <c r="HAY203" s="1242"/>
      <c r="HAZ203" s="1242"/>
      <c r="HBA203" s="1242"/>
      <c r="HBB203" s="1242"/>
      <c r="HBC203" s="1242"/>
      <c r="HBD203" s="1242"/>
      <c r="HBE203" s="1242"/>
      <c r="HBF203" s="1242"/>
      <c r="HBG203" s="1242"/>
      <c r="HBH203" s="1242"/>
      <c r="HBI203" s="1242"/>
      <c r="HBJ203" s="1242"/>
      <c r="HBK203" s="1242"/>
      <c r="HBL203" s="1242"/>
      <c r="HBM203" s="1242"/>
      <c r="HBN203" s="1242"/>
      <c r="HBO203" s="1242"/>
      <c r="HBP203" s="1242"/>
      <c r="HBQ203" s="1242"/>
      <c r="HBR203" s="1242"/>
      <c r="HBS203" s="1242"/>
      <c r="HBT203" s="1242"/>
      <c r="HBU203" s="1242"/>
      <c r="HBV203" s="1242"/>
      <c r="HBW203" s="1242"/>
      <c r="HBX203" s="1242"/>
      <c r="HBY203" s="1242"/>
      <c r="HBZ203" s="1242"/>
      <c r="HCA203" s="1242"/>
      <c r="HCB203" s="1242"/>
      <c r="HCC203" s="1242"/>
      <c r="HCD203" s="1242"/>
      <c r="HCE203" s="1242"/>
      <c r="HCF203" s="1242"/>
      <c r="HCG203" s="1242"/>
      <c r="HCH203" s="1242"/>
      <c r="HCI203" s="1242"/>
      <c r="HCJ203" s="1242"/>
      <c r="HCK203" s="1242"/>
      <c r="HCL203" s="1242"/>
      <c r="HCM203" s="1242"/>
      <c r="HCN203" s="1242"/>
      <c r="HCO203" s="1242"/>
      <c r="HCP203" s="1242"/>
      <c r="HCQ203" s="1242"/>
      <c r="HCR203" s="1242"/>
      <c r="HCS203" s="1242"/>
      <c r="HCT203" s="1242"/>
      <c r="HCU203" s="1242"/>
      <c r="HCV203" s="1242"/>
      <c r="HCW203" s="1242"/>
      <c r="HCX203" s="1242"/>
      <c r="HCY203" s="1242"/>
      <c r="HCZ203" s="1242"/>
      <c r="HDA203" s="1242"/>
      <c r="HDB203" s="1242"/>
      <c r="HDC203" s="1242"/>
      <c r="HDD203" s="1242"/>
      <c r="HDE203" s="1242"/>
      <c r="HDF203" s="1242"/>
      <c r="HDG203" s="1242"/>
      <c r="HDH203" s="1242"/>
      <c r="HDI203" s="1242"/>
      <c r="HDJ203" s="1242"/>
      <c r="HDK203" s="1242"/>
      <c r="HDL203" s="1242"/>
      <c r="HDM203" s="1242"/>
      <c r="HDN203" s="1242"/>
      <c r="HDO203" s="1242"/>
      <c r="HDP203" s="1242"/>
      <c r="HDQ203" s="1242"/>
      <c r="HDR203" s="1242"/>
      <c r="HDS203" s="1242"/>
      <c r="HDT203" s="1242"/>
      <c r="HDU203" s="1242"/>
      <c r="HDV203" s="1242"/>
      <c r="HDW203" s="1242"/>
      <c r="HDX203" s="1242"/>
      <c r="HDY203" s="1242"/>
      <c r="HDZ203" s="1242"/>
      <c r="HEA203" s="1242"/>
      <c r="HEB203" s="1242"/>
      <c r="HEC203" s="1242"/>
      <c r="HED203" s="1242"/>
      <c r="HEE203" s="1242"/>
      <c r="HEF203" s="1242"/>
      <c r="HEG203" s="1242"/>
      <c r="HEH203" s="1242"/>
      <c r="HEI203" s="1242"/>
      <c r="HEJ203" s="1242"/>
      <c r="HEK203" s="1242"/>
      <c r="HEL203" s="1242"/>
      <c r="HEM203" s="1242"/>
      <c r="HEN203" s="1242"/>
      <c r="HEO203" s="1242"/>
      <c r="HEP203" s="1242"/>
      <c r="HEQ203" s="1242"/>
      <c r="HER203" s="1242"/>
      <c r="HES203" s="1242"/>
      <c r="HET203" s="1242"/>
      <c r="HEU203" s="1242"/>
      <c r="HEV203" s="1242"/>
      <c r="HEW203" s="1242"/>
      <c r="HEX203" s="1242"/>
      <c r="HEY203" s="1242"/>
      <c r="HEZ203" s="1242"/>
      <c r="HFA203" s="1242"/>
      <c r="HFB203" s="1242"/>
      <c r="HFC203" s="1242"/>
      <c r="HFD203" s="1242"/>
      <c r="HFE203" s="1242"/>
      <c r="HFF203" s="1242"/>
      <c r="HFG203" s="1242"/>
      <c r="HFH203" s="1242"/>
      <c r="HFI203" s="1242"/>
      <c r="HFJ203" s="1242"/>
      <c r="HFK203" s="1242"/>
      <c r="HFL203" s="1242"/>
      <c r="HFM203" s="1242"/>
      <c r="HFN203" s="1242"/>
      <c r="HFO203" s="1242"/>
      <c r="HFP203" s="1242"/>
      <c r="HFQ203" s="1242"/>
      <c r="HFR203" s="1242"/>
      <c r="HFS203" s="1242"/>
      <c r="HFT203" s="1242"/>
      <c r="HFU203" s="1242"/>
      <c r="HFV203" s="1242"/>
      <c r="HFW203" s="1242"/>
      <c r="HFX203" s="1242"/>
      <c r="HFY203" s="1242"/>
      <c r="HFZ203" s="1242"/>
      <c r="HGA203" s="1242"/>
      <c r="HGB203" s="1242"/>
      <c r="HGC203" s="1242"/>
      <c r="HGD203" s="1242"/>
      <c r="HGE203" s="1242"/>
      <c r="HGF203" s="1242"/>
      <c r="HGG203" s="1242"/>
      <c r="HGH203" s="1242"/>
      <c r="HGI203" s="1242"/>
      <c r="HGJ203" s="1242"/>
      <c r="HGK203" s="1242"/>
      <c r="HGL203" s="1242"/>
      <c r="HGM203" s="1242"/>
      <c r="HGN203" s="1242"/>
      <c r="HGO203" s="1242"/>
      <c r="HGP203" s="1242"/>
      <c r="HGQ203" s="1242"/>
      <c r="HGR203" s="1242"/>
      <c r="HGS203" s="1242"/>
      <c r="HGT203" s="1242"/>
      <c r="HGU203" s="1242"/>
      <c r="HGV203" s="1242"/>
      <c r="HGW203" s="1242"/>
      <c r="HGX203" s="1242"/>
      <c r="HGY203" s="1242"/>
      <c r="HGZ203" s="1242"/>
      <c r="HHA203" s="1242"/>
      <c r="HHB203" s="1242"/>
      <c r="HHC203" s="1242"/>
      <c r="HHD203" s="1242"/>
      <c r="HHE203" s="1242"/>
      <c r="HHF203" s="1242"/>
      <c r="HHG203" s="1242"/>
      <c r="HHH203" s="1242"/>
      <c r="HHI203" s="1242"/>
      <c r="HHJ203" s="1242"/>
      <c r="HHK203" s="1242"/>
      <c r="HHL203" s="1242"/>
      <c r="HHM203" s="1242"/>
      <c r="HHN203" s="1242"/>
      <c r="HHO203" s="1242"/>
      <c r="HHP203" s="1242"/>
      <c r="HHQ203" s="1242"/>
      <c r="HHR203" s="1242"/>
      <c r="HHS203" s="1242"/>
      <c r="HHT203" s="1242"/>
      <c r="HHU203" s="1242"/>
      <c r="HHV203" s="1242"/>
      <c r="HHW203" s="1242"/>
      <c r="HHX203" s="1242"/>
      <c r="HHY203" s="1242"/>
      <c r="HHZ203" s="1242"/>
      <c r="HIA203" s="1242"/>
      <c r="HIB203" s="1242"/>
      <c r="HIC203" s="1242"/>
      <c r="HID203" s="1242"/>
      <c r="HIE203" s="1242"/>
      <c r="HIF203" s="1242"/>
      <c r="HIG203" s="1242"/>
      <c r="HIH203" s="1242"/>
      <c r="HII203" s="1242"/>
      <c r="HIJ203" s="1242"/>
      <c r="HIK203" s="1242"/>
      <c r="HIL203" s="1242"/>
      <c r="HIM203" s="1242"/>
      <c r="HIN203" s="1242"/>
      <c r="HIO203" s="1242"/>
      <c r="HIP203" s="1242"/>
      <c r="HIQ203" s="1242"/>
      <c r="HIR203" s="1242"/>
      <c r="HIS203" s="1242"/>
      <c r="HIT203" s="1242"/>
      <c r="HIU203" s="1242"/>
      <c r="HIV203" s="1242"/>
      <c r="HIW203" s="1242"/>
      <c r="HIX203" s="1242"/>
      <c r="HIY203" s="1242"/>
      <c r="HIZ203" s="1242"/>
      <c r="HJA203" s="1242"/>
      <c r="HJB203" s="1242"/>
      <c r="HJC203" s="1242"/>
      <c r="HJD203" s="1242"/>
      <c r="HJE203" s="1242"/>
      <c r="HJF203" s="1242"/>
      <c r="HJG203" s="1242"/>
      <c r="HJH203" s="1242"/>
      <c r="HJI203" s="1242"/>
      <c r="HJJ203" s="1242"/>
      <c r="HJK203" s="1242"/>
      <c r="HJL203" s="1242"/>
      <c r="HJM203" s="1242"/>
      <c r="HJN203" s="1242"/>
      <c r="HJO203" s="1242"/>
      <c r="HJP203" s="1242"/>
      <c r="HJQ203" s="1242"/>
      <c r="HJR203" s="1242"/>
      <c r="HJS203" s="1242"/>
      <c r="HJT203" s="1242"/>
      <c r="HJU203" s="1242"/>
      <c r="HJV203" s="1242"/>
      <c r="HJW203" s="1242"/>
      <c r="HJX203" s="1242"/>
      <c r="HJY203" s="1242"/>
      <c r="HJZ203" s="1242"/>
      <c r="HKA203" s="1242"/>
      <c r="HKB203" s="1242"/>
      <c r="HKC203" s="1242"/>
      <c r="HKD203" s="1242"/>
      <c r="HKE203" s="1242"/>
      <c r="HKF203" s="1242"/>
      <c r="HKG203" s="1242"/>
      <c r="HKH203" s="1242"/>
      <c r="HKI203" s="1242"/>
      <c r="HKJ203" s="1242"/>
      <c r="HKK203" s="1242"/>
      <c r="HKL203" s="1242"/>
      <c r="HKM203" s="1242"/>
      <c r="HKN203" s="1242"/>
      <c r="HKO203" s="1242"/>
      <c r="HKP203" s="1242"/>
      <c r="HKQ203" s="1242"/>
      <c r="HKR203" s="1242"/>
      <c r="HKS203" s="1242"/>
      <c r="HKT203" s="1242"/>
      <c r="HKU203" s="1242"/>
      <c r="HKV203" s="1242"/>
      <c r="HKW203" s="1242"/>
      <c r="HKX203" s="1242"/>
      <c r="HKY203" s="1242"/>
      <c r="HKZ203" s="1242"/>
      <c r="HLA203" s="1242"/>
      <c r="HLB203" s="1242"/>
      <c r="HLC203" s="1242"/>
      <c r="HLD203" s="1242"/>
      <c r="HLE203" s="1242"/>
      <c r="HLF203" s="1242"/>
      <c r="HLG203" s="1242"/>
      <c r="HLH203" s="1242"/>
      <c r="HLI203" s="1242"/>
      <c r="HLJ203" s="1242"/>
      <c r="HLK203" s="1242"/>
      <c r="HLL203" s="1242"/>
      <c r="HLM203" s="1242"/>
      <c r="HLN203" s="1242"/>
      <c r="HLO203" s="1242"/>
      <c r="HLP203" s="1242"/>
      <c r="HLQ203" s="1242"/>
      <c r="HLR203" s="1242"/>
      <c r="HLS203" s="1242"/>
      <c r="HLT203" s="1242"/>
      <c r="HLU203" s="1242"/>
      <c r="HLV203" s="1242"/>
      <c r="HLW203" s="1242"/>
      <c r="HLX203" s="1242"/>
      <c r="HLY203" s="1242"/>
      <c r="HLZ203" s="1242"/>
      <c r="HMA203" s="1242"/>
      <c r="HMB203" s="1242"/>
      <c r="HMC203" s="1242"/>
      <c r="HMD203" s="1242"/>
      <c r="HME203" s="1242"/>
      <c r="HMF203" s="1242"/>
      <c r="HMG203" s="1242"/>
      <c r="HMH203" s="1242"/>
      <c r="HMI203" s="1242"/>
      <c r="HMJ203" s="1242"/>
      <c r="HMK203" s="1242"/>
      <c r="HML203" s="1242"/>
      <c r="HMM203" s="1242"/>
      <c r="HMN203" s="1242"/>
      <c r="HMO203" s="1242"/>
      <c r="HMP203" s="1242"/>
      <c r="HMQ203" s="1242"/>
      <c r="HMR203" s="1242"/>
      <c r="HMS203" s="1242"/>
      <c r="HMT203" s="1242"/>
      <c r="HMU203" s="1242"/>
      <c r="HMV203" s="1242"/>
      <c r="HMW203" s="1242"/>
      <c r="HMX203" s="1242"/>
      <c r="HMY203" s="1242"/>
      <c r="HMZ203" s="1242"/>
      <c r="HNA203" s="1242"/>
      <c r="HNB203" s="1242"/>
      <c r="HNC203" s="1242"/>
      <c r="HND203" s="1242"/>
      <c r="HNE203" s="1242"/>
      <c r="HNF203" s="1242"/>
      <c r="HNG203" s="1242"/>
      <c r="HNH203" s="1242"/>
      <c r="HNI203" s="1242"/>
      <c r="HNJ203" s="1242"/>
      <c r="HNK203" s="1242"/>
      <c r="HNL203" s="1242"/>
      <c r="HNM203" s="1242"/>
      <c r="HNN203" s="1242"/>
      <c r="HNO203" s="1242"/>
      <c r="HNP203" s="1242"/>
      <c r="HNQ203" s="1242"/>
      <c r="HNR203" s="1242"/>
      <c r="HNS203" s="1242"/>
      <c r="HNT203" s="1242"/>
      <c r="HNU203" s="1242"/>
      <c r="HNV203" s="1242"/>
      <c r="HNW203" s="1242"/>
      <c r="HNX203" s="1242"/>
      <c r="HNY203" s="1242"/>
      <c r="HNZ203" s="1242"/>
      <c r="HOA203" s="1242"/>
      <c r="HOB203" s="1242"/>
      <c r="HOC203" s="1242"/>
      <c r="HOD203" s="1242"/>
      <c r="HOE203" s="1242"/>
      <c r="HOF203" s="1242"/>
      <c r="HOG203" s="1242"/>
      <c r="HOH203" s="1242"/>
      <c r="HOI203" s="1242"/>
      <c r="HOJ203" s="1242"/>
      <c r="HOK203" s="1242"/>
      <c r="HOL203" s="1242"/>
      <c r="HOM203" s="1242"/>
      <c r="HON203" s="1242"/>
      <c r="HOO203" s="1242"/>
      <c r="HOP203" s="1242"/>
      <c r="HOQ203" s="1242"/>
      <c r="HOR203" s="1242"/>
      <c r="HOS203" s="1242"/>
      <c r="HOT203" s="1242"/>
      <c r="HOU203" s="1242"/>
      <c r="HOV203" s="1242"/>
      <c r="HOW203" s="1242"/>
      <c r="HOX203" s="1242"/>
      <c r="HOY203" s="1242"/>
      <c r="HOZ203" s="1242"/>
      <c r="HPA203" s="1242"/>
      <c r="HPB203" s="1242"/>
      <c r="HPC203" s="1242"/>
      <c r="HPD203" s="1242"/>
      <c r="HPE203" s="1242"/>
      <c r="HPF203" s="1242"/>
      <c r="HPG203" s="1242"/>
      <c r="HPH203" s="1242"/>
      <c r="HPI203" s="1242"/>
      <c r="HPJ203" s="1242"/>
      <c r="HPK203" s="1242"/>
      <c r="HPL203" s="1242"/>
      <c r="HPM203" s="1242"/>
      <c r="HPN203" s="1242"/>
      <c r="HPO203" s="1242"/>
      <c r="HPP203" s="1242"/>
      <c r="HPQ203" s="1242"/>
      <c r="HPR203" s="1242"/>
      <c r="HPS203" s="1242"/>
      <c r="HPT203" s="1242"/>
      <c r="HPU203" s="1242"/>
      <c r="HPV203" s="1242"/>
      <c r="HPW203" s="1242"/>
      <c r="HPX203" s="1242"/>
      <c r="HPY203" s="1242"/>
      <c r="HPZ203" s="1242"/>
      <c r="HQA203" s="1242"/>
      <c r="HQB203" s="1242"/>
      <c r="HQC203" s="1242"/>
      <c r="HQD203" s="1242"/>
      <c r="HQE203" s="1242"/>
      <c r="HQF203" s="1242"/>
      <c r="HQG203" s="1242"/>
      <c r="HQH203" s="1242"/>
      <c r="HQI203" s="1242"/>
      <c r="HQJ203" s="1242"/>
      <c r="HQK203" s="1242"/>
      <c r="HQL203" s="1242"/>
      <c r="HQM203" s="1242"/>
      <c r="HQN203" s="1242"/>
      <c r="HQO203" s="1242"/>
      <c r="HQP203" s="1242"/>
      <c r="HQQ203" s="1242"/>
      <c r="HQR203" s="1242"/>
      <c r="HQS203" s="1242"/>
      <c r="HQT203" s="1242"/>
      <c r="HQU203" s="1242"/>
      <c r="HQV203" s="1242"/>
      <c r="HQW203" s="1242"/>
      <c r="HQX203" s="1242"/>
      <c r="HQY203" s="1242"/>
      <c r="HQZ203" s="1242"/>
      <c r="HRA203" s="1242"/>
      <c r="HRB203" s="1242"/>
      <c r="HRC203" s="1242"/>
      <c r="HRD203" s="1242"/>
      <c r="HRE203" s="1242"/>
      <c r="HRF203" s="1242"/>
      <c r="HRG203" s="1242"/>
      <c r="HRH203" s="1242"/>
      <c r="HRI203" s="1242"/>
      <c r="HRJ203" s="1242"/>
      <c r="HRK203" s="1242"/>
      <c r="HRL203" s="1242"/>
      <c r="HRM203" s="1242"/>
      <c r="HRN203" s="1242"/>
      <c r="HRO203" s="1242"/>
      <c r="HRP203" s="1242"/>
      <c r="HRQ203" s="1242"/>
      <c r="HRR203" s="1242"/>
      <c r="HRS203" s="1242"/>
      <c r="HRT203" s="1242"/>
      <c r="HRU203" s="1242"/>
      <c r="HRV203" s="1242"/>
      <c r="HRW203" s="1242"/>
      <c r="HRX203" s="1242"/>
      <c r="HRY203" s="1242"/>
      <c r="HRZ203" s="1242"/>
      <c r="HSA203" s="1242"/>
      <c r="HSB203" s="1242"/>
      <c r="HSC203" s="1242"/>
      <c r="HSD203" s="1242"/>
      <c r="HSE203" s="1242"/>
      <c r="HSF203" s="1242"/>
      <c r="HSG203" s="1242"/>
      <c r="HSH203" s="1242"/>
      <c r="HSI203" s="1242"/>
      <c r="HSJ203" s="1242"/>
      <c r="HSK203" s="1242"/>
      <c r="HSL203" s="1242"/>
      <c r="HSM203" s="1242"/>
      <c r="HSN203" s="1242"/>
      <c r="HSO203" s="1242"/>
      <c r="HSP203" s="1242"/>
      <c r="HSQ203" s="1242"/>
      <c r="HSR203" s="1242"/>
      <c r="HSS203" s="1242"/>
      <c r="HST203" s="1242"/>
      <c r="HSU203" s="1242"/>
      <c r="HSV203" s="1242"/>
      <c r="HSW203" s="1242"/>
      <c r="HSX203" s="1242"/>
      <c r="HSY203" s="1242"/>
      <c r="HSZ203" s="1242"/>
      <c r="HTA203" s="1242"/>
      <c r="HTB203" s="1242"/>
      <c r="HTC203" s="1242"/>
      <c r="HTD203" s="1242"/>
      <c r="HTE203" s="1242"/>
      <c r="HTF203" s="1242"/>
      <c r="HTG203" s="1242"/>
      <c r="HTH203" s="1242"/>
      <c r="HTI203" s="1242"/>
      <c r="HTJ203" s="1242"/>
      <c r="HTK203" s="1242"/>
      <c r="HTL203" s="1242"/>
      <c r="HTM203" s="1242"/>
      <c r="HTN203" s="1242"/>
      <c r="HTO203" s="1242"/>
      <c r="HTP203" s="1242"/>
      <c r="HTQ203" s="1242"/>
      <c r="HTR203" s="1242"/>
      <c r="HTS203" s="1242"/>
      <c r="HTT203" s="1242"/>
      <c r="HTU203" s="1242"/>
      <c r="HTV203" s="1242"/>
      <c r="HTW203" s="1242"/>
      <c r="HTX203" s="1242"/>
      <c r="HTY203" s="1242"/>
      <c r="HTZ203" s="1242"/>
      <c r="HUA203" s="1242"/>
      <c r="HUB203" s="1242"/>
      <c r="HUC203" s="1242"/>
      <c r="HUD203" s="1242"/>
      <c r="HUE203" s="1242"/>
      <c r="HUF203" s="1242"/>
      <c r="HUG203" s="1242"/>
      <c r="HUH203" s="1242"/>
      <c r="HUI203" s="1242"/>
      <c r="HUJ203" s="1242"/>
      <c r="HUK203" s="1242"/>
      <c r="HUL203" s="1242"/>
      <c r="HUM203" s="1242"/>
      <c r="HUN203" s="1242"/>
      <c r="HUO203" s="1242"/>
      <c r="HUP203" s="1242"/>
      <c r="HUQ203" s="1242"/>
      <c r="HUR203" s="1242"/>
      <c r="HUS203" s="1242"/>
      <c r="HUT203" s="1242"/>
      <c r="HUU203" s="1242"/>
      <c r="HUV203" s="1242"/>
      <c r="HUW203" s="1242"/>
      <c r="HUX203" s="1242"/>
      <c r="HUY203" s="1242"/>
      <c r="HUZ203" s="1242"/>
      <c r="HVA203" s="1242"/>
      <c r="HVB203" s="1242"/>
      <c r="HVC203" s="1242"/>
      <c r="HVD203" s="1242"/>
      <c r="HVE203" s="1242"/>
      <c r="HVF203" s="1242"/>
      <c r="HVG203" s="1242"/>
      <c r="HVH203" s="1242"/>
      <c r="HVI203" s="1242"/>
      <c r="HVJ203" s="1242"/>
      <c r="HVK203" s="1242"/>
      <c r="HVL203" s="1242"/>
      <c r="HVM203" s="1242"/>
      <c r="HVN203" s="1242"/>
      <c r="HVO203" s="1242"/>
      <c r="HVP203" s="1242"/>
      <c r="HVQ203" s="1242"/>
      <c r="HVR203" s="1242"/>
      <c r="HVS203" s="1242"/>
      <c r="HVT203" s="1242"/>
      <c r="HVU203" s="1242"/>
      <c r="HVV203" s="1242"/>
      <c r="HVW203" s="1242"/>
      <c r="HVX203" s="1242"/>
      <c r="HVY203" s="1242"/>
      <c r="HVZ203" s="1242"/>
      <c r="HWA203" s="1242"/>
      <c r="HWB203" s="1242"/>
      <c r="HWC203" s="1242"/>
      <c r="HWD203" s="1242"/>
      <c r="HWE203" s="1242"/>
      <c r="HWF203" s="1242"/>
      <c r="HWG203" s="1242"/>
      <c r="HWH203" s="1242"/>
      <c r="HWI203" s="1242"/>
      <c r="HWJ203" s="1242"/>
      <c r="HWK203" s="1242"/>
      <c r="HWL203" s="1242"/>
      <c r="HWM203" s="1242"/>
      <c r="HWN203" s="1242"/>
      <c r="HWO203" s="1242"/>
      <c r="HWP203" s="1242"/>
      <c r="HWQ203" s="1242"/>
      <c r="HWR203" s="1242"/>
      <c r="HWS203" s="1242"/>
      <c r="HWT203" s="1242"/>
      <c r="HWU203" s="1242"/>
      <c r="HWV203" s="1242"/>
      <c r="HWW203" s="1242"/>
      <c r="HWX203" s="1242"/>
      <c r="HWY203" s="1242"/>
      <c r="HWZ203" s="1242"/>
      <c r="HXA203" s="1242"/>
      <c r="HXB203" s="1242"/>
      <c r="HXC203" s="1242"/>
      <c r="HXD203" s="1242"/>
      <c r="HXE203" s="1242"/>
      <c r="HXF203" s="1242"/>
      <c r="HXG203" s="1242"/>
      <c r="HXH203" s="1242"/>
      <c r="HXI203" s="1242"/>
      <c r="HXJ203" s="1242"/>
      <c r="HXK203" s="1242"/>
      <c r="HXL203" s="1242"/>
      <c r="HXM203" s="1242"/>
      <c r="HXN203" s="1242"/>
      <c r="HXO203" s="1242"/>
      <c r="HXP203" s="1242"/>
      <c r="HXQ203" s="1242"/>
      <c r="HXR203" s="1242"/>
      <c r="HXS203" s="1242"/>
      <c r="HXT203" s="1242"/>
      <c r="HXU203" s="1242"/>
      <c r="HXV203" s="1242"/>
      <c r="HXW203" s="1242"/>
      <c r="HXX203" s="1242"/>
      <c r="HXY203" s="1242"/>
      <c r="HXZ203" s="1242"/>
      <c r="HYA203" s="1242"/>
      <c r="HYB203" s="1242"/>
      <c r="HYC203" s="1242"/>
      <c r="HYD203" s="1242"/>
      <c r="HYE203" s="1242"/>
      <c r="HYF203" s="1242"/>
      <c r="HYG203" s="1242"/>
      <c r="HYH203" s="1242"/>
      <c r="HYI203" s="1242"/>
      <c r="HYJ203" s="1242"/>
      <c r="HYK203" s="1242"/>
      <c r="HYL203" s="1242"/>
      <c r="HYM203" s="1242"/>
      <c r="HYN203" s="1242"/>
      <c r="HYO203" s="1242"/>
      <c r="HYP203" s="1242"/>
      <c r="HYQ203" s="1242"/>
      <c r="HYR203" s="1242"/>
      <c r="HYS203" s="1242"/>
      <c r="HYT203" s="1242"/>
      <c r="HYU203" s="1242"/>
      <c r="HYV203" s="1242"/>
      <c r="HYW203" s="1242"/>
      <c r="HYX203" s="1242"/>
      <c r="HYY203" s="1242"/>
      <c r="HYZ203" s="1242"/>
      <c r="HZA203" s="1242"/>
      <c r="HZB203" s="1242"/>
      <c r="HZC203" s="1242"/>
      <c r="HZD203" s="1242"/>
      <c r="HZE203" s="1242"/>
      <c r="HZF203" s="1242"/>
      <c r="HZG203" s="1242"/>
      <c r="HZH203" s="1242"/>
      <c r="HZI203" s="1242"/>
      <c r="HZJ203" s="1242"/>
      <c r="HZK203" s="1242"/>
      <c r="HZL203" s="1242"/>
      <c r="HZM203" s="1242"/>
      <c r="HZN203" s="1242"/>
      <c r="HZO203" s="1242"/>
      <c r="HZP203" s="1242"/>
      <c r="HZQ203" s="1242"/>
      <c r="HZR203" s="1242"/>
      <c r="HZS203" s="1242"/>
      <c r="HZT203" s="1242"/>
      <c r="HZU203" s="1242"/>
      <c r="HZV203" s="1242"/>
      <c r="HZW203" s="1242"/>
      <c r="HZX203" s="1242"/>
      <c r="HZY203" s="1242"/>
      <c r="HZZ203" s="1242"/>
      <c r="IAA203" s="1242"/>
      <c r="IAB203" s="1242"/>
      <c r="IAC203" s="1242"/>
      <c r="IAD203" s="1242"/>
      <c r="IAE203" s="1242"/>
      <c r="IAF203" s="1242"/>
      <c r="IAG203" s="1242"/>
      <c r="IAH203" s="1242"/>
      <c r="IAI203" s="1242"/>
      <c r="IAJ203" s="1242"/>
      <c r="IAK203" s="1242"/>
      <c r="IAL203" s="1242"/>
      <c r="IAM203" s="1242"/>
      <c r="IAN203" s="1242"/>
      <c r="IAO203" s="1242"/>
      <c r="IAP203" s="1242"/>
      <c r="IAQ203" s="1242"/>
      <c r="IAR203" s="1242"/>
      <c r="IAS203" s="1242"/>
      <c r="IAT203" s="1242"/>
      <c r="IAU203" s="1242"/>
      <c r="IAV203" s="1242"/>
      <c r="IAW203" s="1242"/>
      <c r="IAX203" s="1242"/>
      <c r="IAY203" s="1242"/>
      <c r="IAZ203" s="1242"/>
      <c r="IBA203" s="1242"/>
      <c r="IBB203" s="1242"/>
      <c r="IBC203" s="1242"/>
      <c r="IBD203" s="1242"/>
      <c r="IBE203" s="1242"/>
      <c r="IBF203" s="1242"/>
      <c r="IBG203" s="1242"/>
      <c r="IBH203" s="1242"/>
      <c r="IBI203" s="1242"/>
      <c r="IBJ203" s="1242"/>
      <c r="IBK203" s="1242"/>
      <c r="IBL203" s="1242"/>
      <c r="IBM203" s="1242"/>
      <c r="IBN203" s="1242"/>
      <c r="IBO203" s="1242"/>
      <c r="IBP203" s="1242"/>
      <c r="IBQ203" s="1242"/>
      <c r="IBR203" s="1242"/>
      <c r="IBS203" s="1242"/>
      <c r="IBT203" s="1242"/>
      <c r="IBU203" s="1242"/>
      <c r="IBV203" s="1242"/>
      <c r="IBW203" s="1242"/>
      <c r="IBX203" s="1242"/>
      <c r="IBY203" s="1242"/>
      <c r="IBZ203" s="1242"/>
      <c r="ICA203" s="1242"/>
      <c r="ICB203" s="1242"/>
      <c r="ICC203" s="1242"/>
      <c r="ICD203" s="1242"/>
      <c r="ICE203" s="1242"/>
      <c r="ICF203" s="1242"/>
      <c r="ICG203" s="1242"/>
      <c r="ICH203" s="1242"/>
      <c r="ICI203" s="1242"/>
      <c r="ICJ203" s="1242"/>
      <c r="ICK203" s="1242"/>
      <c r="ICL203" s="1242"/>
      <c r="ICM203" s="1242"/>
      <c r="ICN203" s="1242"/>
      <c r="ICO203" s="1242"/>
      <c r="ICP203" s="1242"/>
      <c r="ICQ203" s="1242"/>
      <c r="ICR203" s="1242"/>
      <c r="ICS203" s="1242"/>
      <c r="ICT203" s="1242"/>
      <c r="ICU203" s="1242"/>
      <c r="ICV203" s="1242"/>
      <c r="ICW203" s="1242"/>
      <c r="ICX203" s="1242"/>
      <c r="ICY203" s="1242"/>
      <c r="ICZ203" s="1242"/>
      <c r="IDA203" s="1242"/>
      <c r="IDB203" s="1242"/>
      <c r="IDC203" s="1242"/>
      <c r="IDD203" s="1242"/>
      <c r="IDE203" s="1242"/>
      <c r="IDF203" s="1242"/>
      <c r="IDG203" s="1242"/>
      <c r="IDH203" s="1242"/>
      <c r="IDI203" s="1242"/>
      <c r="IDJ203" s="1242"/>
      <c r="IDK203" s="1242"/>
      <c r="IDL203" s="1242"/>
      <c r="IDM203" s="1242"/>
      <c r="IDN203" s="1242"/>
      <c r="IDO203" s="1242"/>
      <c r="IDP203" s="1242"/>
      <c r="IDQ203" s="1242"/>
      <c r="IDR203" s="1242"/>
      <c r="IDS203" s="1242"/>
      <c r="IDT203" s="1242"/>
      <c r="IDU203" s="1242"/>
      <c r="IDV203" s="1242"/>
      <c r="IDW203" s="1242"/>
      <c r="IDX203" s="1242"/>
      <c r="IDY203" s="1242"/>
      <c r="IDZ203" s="1242"/>
      <c r="IEA203" s="1242"/>
      <c r="IEB203" s="1242"/>
      <c r="IEC203" s="1242"/>
      <c r="IED203" s="1242"/>
      <c r="IEE203" s="1242"/>
      <c r="IEF203" s="1242"/>
      <c r="IEG203" s="1242"/>
      <c r="IEH203" s="1242"/>
      <c r="IEI203" s="1242"/>
      <c r="IEJ203" s="1242"/>
      <c r="IEK203" s="1242"/>
      <c r="IEL203" s="1242"/>
      <c r="IEM203" s="1242"/>
      <c r="IEN203" s="1242"/>
      <c r="IEO203" s="1242"/>
      <c r="IEP203" s="1242"/>
      <c r="IEQ203" s="1242"/>
      <c r="IER203" s="1242"/>
      <c r="IES203" s="1242"/>
      <c r="IET203" s="1242"/>
      <c r="IEU203" s="1242"/>
      <c r="IEV203" s="1242"/>
      <c r="IEW203" s="1242"/>
      <c r="IEX203" s="1242"/>
      <c r="IEY203" s="1242"/>
      <c r="IEZ203" s="1242"/>
      <c r="IFA203" s="1242"/>
      <c r="IFB203" s="1242"/>
      <c r="IFC203" s="1242"/>
      <c r="IFD203" s="1242"/>
      <c r="IFE203" s="1242"/>
      <c r="IFF203" s="1242"/>
      <c r="IFG203" s="1242"/>
      <c r="IFH203" s="1242"/>
      <c r="IFI203" s="1242"/>
      <c r="IFJ203" s="1242"/>
      <c r="IFK203" s="1242"/>
      <c r="IFL203" s="1242"/>
      <c r="IFM203" s="1242"/>
      <c r="IFN203" s="1242"/>
      <c r="IFO203" s="1242"/>
      <c r="IFP203" s="1242"/>
      <c r="IFQ203" s="1242"/>
      <c r="IFR203" s="1242"/>
      <c r="IFS203" s="1242"/>
      <c r="IFT203" s="1242"/>
      <c r="IFU203" s="1242"/>
      <c r="IFV203" s="1242"/>
      <c r="IFW203" s="1242"/>
      <c r="IFX203" s="1242"/>
      <c r="IFY203" s="1242"/>
      <c r="IFZ203" s="1242"/>
      <c r="IGA203" s="1242"/>
      <c r="IGB203" s="1242"/>
      <c r="IGC203" s="1242"/>
      <c r="IGD203" s="1242"/>
      <c r="IGE203" s="1242"/>
      <c r="IGF203" s="1242"/>
      <c r="IGG203" s="1242"/>
      <c r="IGH203" s="1242"/>
      <c r="IGI203" s="1242"/>
      <c r="IGJ203" s="1242"/>
      <c r="IGK203" s="1242"/>
      <c r="IGL203" s="1242"/>
      <c r="IGM203" s="1242"/>
      <c r="IGN203" s="1242"/>
      <c r="IGO203" s="1242"/>
      <c r="IGP203" s="1242"/>
      <c r="IGQ203" s="1242"/>
      <c r="IGR203" s="1242"/>
      <c r="IGS203" s="1242"/>
      <c r="IGT203" s="1242"/>
      <c r="IGU203" s="1242"/>
      <c r="IGV203" s="1242"/>
      <c r="IGW203" s="1242"/>
      <c r="IGX203" s="1242"/>
      <c r="IGY203" s="1242"/>
      <c r="IGZ203" s="1242"/>
      <c r="IHA203" s="1242"/>
      <c r="IHB203" s="1242"/>
      <c r="IHC203" s="1242"/>
      <c r="IHD203" s="1242"/>
      <c r="IHE203" s="1242"/>
      <c r="IHF203" s="1242"/>
      <c r="IHG203" s="1242"/>
      <c r="IHH203" s="1242"/>
      <c r="IHI203" s="1242"/>
      <c r="IHJ203" s="1242"/>
      <c r="IHK203" s="1242"/>
      <c r="IHL203" s="1242"/>
      <c r="IHM203" s="1242"/>
      <c r="IHN203" s="1242"/>
      <c r="IHO203" s="1242"/>
      <c r="IHP203" s="1242"/>
      <c r="IHQ203" s="1242"/>
      <c r="IHR203" s="1242"/>
      <c r="IHS203" s="1242"/>
      <c r="IHT203" s="1242"/>
      <c r="IHU203" s="1242"/>
      <c r="IHV203" s="1242"/>
      <c r="IHW203" s="1242"/>
      <c r="IHX203" s="1242"/>
      <c r="IHY203" s="1242"/>
      <c r="IHZ203" s="1242"/>
      <c r="IIA203" s="1242"/>
      <c r="IIB203" s="1242"/>
      <c r="IIC203" s="1242"/>
      <c r="IID203" s="1242"/>
      <c r="IIE203" s="1242"/>
      <c r="IIF203" s="1242"/>
      <c r="IIG203" s="1242"/>
      <c r="IIH203" s="1242"/>
      <c r="III203" s="1242"/>
      <c r="IIJ203" s="1242"/>
      <c r="IIK203" s="1242"/>
      <c r="IIL203" s="1242"/>
      <c r="IIM203" s="1242"/>
      <c r="IIN203" s="1242"/>
      <c r="IIO203" s="1242"/>
      <c r="IIP203" s="1242"/>
      <c r="IIQ203" s="1242"/>
      <c r="IIR203" s="1242"/>
      <c r="IIS203" s="1242"/>
      <c r="IIT203" s="1242"/>
      <c r="IIU203" s="1242"/>
      <c r="IIV203" s="1242"/>
      <c r="IIW203" s="1242"/>
      <c r="IIX203" s="1242"/>
      <c r="IIY203" s="1242"/>
      <c r="IIZ203" s="1242"/>
      <c r="IJA203" s="1242"/>
      <c r="IJB203" s="1242"/>
      <c r="IJC203" s="1242"/>
      <c r="IJD203" s="1242"/>
      <c r="IJE203" s="1242"/>
      <c r="IJF203" s="1242"/>
      <c r="IJG203" s="1242"/>
      <c r="IJH203" s="1242"/>
      <c r="IJI203" s="1242"/>
      <c r="IJJ203" s="1242"/>
      <c r="IJK203" s="1242"/>
      <c r="IJL203" s="1242"/>
      <c r="IJM203" s="1242"/>
      <c r="IJN203" s="1242"/>
      <c r="IJO203" s="1242"/>
      <c r="IJP203" s="1242"/>
      <c r="IJQ203" s="1242"/>
      <c r="IJR203" s="1242"/>
      <c r="IJS203" s="1242"/>
      <c r="IJT203" s="1242"/>
      <c r="IJU203" s="1242"/>
      <c r="IJV203" s="1242"/>
      <c r="IJW203" s="1242"/>
      <c r="IJX203" s="1242"/>
      <c r="IJY203" s="1242"/>
      <c r="IJZ203" s="1242"/>
      <c r="IKA203" s="1242"/>
      <c r="IKB203" s="1242"/>
      <c r="IKC203" s="1242"/>
      <c r="IKD203" s="1242"/>
      <c r="IKE203" s="1242"/>
      <c r="IKF203" s="1242"/>
      <c r="IKG203" s="1242"/>
      <c r="IKH203" s="1242"/>
      <c r="IKI203" s="1242"/>
      <c r="IKJ203" s="1242"/>
      <c r="IKK203" s="1242"/>
      <c r="IKL203" s="1242"/>
      <c r="IKM203" s="1242"/>
      <c r="IKN203" s="1242"/>
      <c r="IKO203" s="1242"/>
      <c r="IKP203" s="1242"/>
      <c r="IKQ203" s="1242"/>
      <c r="IKR203" s="1242"/>
      <c r="IKS203" s="1242"/>
      <c r="IKT203" s="1242"/>
      <c r="IKU203" s="1242"/>
      <c r="IKV203" s="1242"/>
      <c r="IKW203" s="1242"/>
      <c r="IKX203" s="1242"/>
      <c r="IKY203" s="1242"/>
      <c r="IKZ203" s="1242"/>
      <c r="ILA203" s="1242"/>
      <c r="ILB203" s="1242"/>
      <c r="ILC203" s="1242"/>
      <c r="ILD203" s="1242"/>
      <c r="ILE203" s="1242"/>
      <c r="ILF203" s="1242"/>
      <c r="ILG203" s="1242"/>
      <c r="ILH203" s="1242"/>
      <c r="ILI203" s="1242"/>
      <c r="ILJ203" s="1242"/>
      <c r="ILK203" s="1242"/>
      <c r="ILL203" s="1242"/>
      <c r="ILM203" s="1242"/>
      <c r="ILN203" s="1242"/>
      <c r="ILO203" s="1242"/>
      <c r="ILP203" s="1242"/>
      <c r="ILQ203" s="1242"/>
      <c r="ILR203" s="1242"/>
      <c r="ILS203" s="1242"/>
      <c r="ILT203" s="1242"/>
      <c r="ILU203" s="1242"/>
      <c r="ILV203" s="1242"/>
      <c r="ILW203" s="1242"/>
      <c r="ILX203" s="1242"/>
      <c r="ILY203" s="1242"/>
      <c r="ILZ203" s="1242"/>
      <c r="IMA203" s="1242"/>
      <c r="IMB203" s="1242"/>
      <c r="IMC203" s="1242"/>
      <c r="IMD203" s="1242"/>
      <c r="IME203" s="1242"/>
      <c r="IMF203" s="1242"/>
      <c r="IMG203" s="1242"/>
      <c r="IMH203" s="1242"/>
      <c r="IMI203" s="1242"/>
      <c r="IMJ203" s="1242"/>
      <c r="IMK203" s="1242"/>
      <c r="IML203" s="1242"/>
      <c r="IMM203" s="1242"/>
      <c r="IMN203" s="1242"/>
      <c r="IMO203" s="1242"/>
      <c r="IMP203" s="1242"/>
      <c r="IMQ203" s="1242"/>
      <c r="IMR203" s="1242"/>
      <c r="IMS203" s="1242"/>
      <c r="IMT203" s="1242"/>
      <c r="IMU203" s="1242"/>
      <c r="IMV203" s="1242"/>
      <c r="IMW203" s="1242"/>
      <c r="IMX203" s="1242"/>
      <c r="IMY203" s="1242"/>
      <c r="IMZ203" s="1242"/>
      <c r="INA203" s="1242"/>
      <c r="INB203" s="1242"/>
      <c r="INC203" s="1242"/>
      <c r="IND203" s="1242"/>
      <c r="INE203" s="1242"/>
      <c r="INF203" s="1242"/>
      <c r="ING203" s="1242"/>
      <c r="INH203" s="1242"/>
      <c r="INI203" s="1242"/>
      <c r="INJ203" s="1242"/>
      <c r="INK203" s="1242"/>
      <c r="INL203" s="1242"/>
      <c r="INM203" s="1242"/>
      <c r="INN203" s="1242"/>
      <c r="INO203" s="1242"/>
      <c r="INP203" s="1242"/>
      <c r="INQ203" s="1242"/>
      <c r="INR203" s="1242"/>
      <c r="INS203" s="1242"/>
      <c r="INT203" s="1242"/>
      <c r="INU203" s="1242"/>
      <c r="INV203" s="1242"/>
      <c r="INW203" s="1242"/>
      <c r="INX203" s="1242"/>
      <c r="INY203" s="1242"/>
      <c r="INZ203" s="1242"/>
      <c r="IOA203" s="1242"/>
      <c r="IOB203" s="1242"/>
      <c r="IOC203" s="1242"/>
      <c r="IOD203" s="1242"/>
      <c r="IOE203" s="1242"/>
      <c r="IOF203" s="1242"/>
      <c r="IOG203" s="1242"/>
      <c r="IOH203" s="1242"/>
      <c r="IOI203" s="1242"/>
      <c r="IOJ203" s="1242"/>
      <c r="IOK203" s="1242"/>
      <c r="IOL203" s="1242"/>
      <c r="IOM203" s="1242"/>
      <c r="ION203" s="1242"/>
      <c r="IOO203" s="1242"/>
      <c r="IOP203" s="1242"/>
      <c r="IOQ203" s="1242"/>
      <c r="IOR203" s="1242"/>
      <c r="IOS203" s="1242"/>
      <c r="IOT203" s="1242"/>
      <c r="IOU203" s="1242"/>
      <c r="IOV203" s="1242"/>
      <c r="IOW203" s="1242"/>
      <c r="IOX203" s="1242"/>
      <c r="IOY203" s="1242"/>
      <c r="IOZ203" s="1242"/>
      <c r="IPA203" s="1242"/>
      <c r="IPB203" s="1242"/>
      <c r="IPC203" s="1242"/>
      <c r="IPD203" s="1242"/>
      <c r="IPE203" s="1242"/>
      <c r="IPF203" s="1242"/>
      <c r="IPG203" s="1242"/>
      <c r="IPH203" s="1242"/>
      <c r="IPI203" s="1242"/>
      <c r="IPJ203" s="1242"/>
      <c r="IPK203" s="1242"/>
      <c r="IPL203" s="1242"/>
      <c r="IPM203" s="1242"/>
      <c r="IPN203" s="1242"/>
      <c r="IPO203" s="1242"/>
      <c r="IPP203" s="1242"/>
      <c r="IPQ203" s="1242"/>
      <c r="IPR203" s="1242"/>
      <c r="IPS203" s="1242"/>
      <c r="IPT203" s="1242"/>
      <c r="IPU203" s="1242"/>
      <c r="IPV203" s="1242"/>
      <c r="IPW203" s="1242"/>
      <c r="IPX203" s="1242"/>
      <c r="IPY203" s="1242"/>
      <c r="IPZ203" s="1242"/>
      <c r="IQA203" s="1242"/>
      <c r="IQB203" s="1242"/>
      <c r="IQC203" s="1242"/>
      <c r="IQD203" s="1242"/>
      <c r="IQE203" s="1242"/>
      <c r="IQF203" s="1242"/>
      <c r="IQG203" s="1242"/>
      <c r="IQH203" s="1242"/>
      <c r="IQI203" s="1242"/>
      <c r="IQJ203" s="1242"/>
      <c r="IQK203" s="1242"/>
      <c r="IQL203" s="1242"/>
      <c r="IQM203" s="1242"/>
      <c r="IQN203" s="1242"/>
      <c r="IQO203" s="1242"/>
      <c r="IQP203" s="1242"/>
      <c r="IQQ203" s="1242"/>
      <c r="IQR203" s="1242"/>
      <c r="IQS203" s="1242"/>
      <c r="IQT203" s="1242"/>
      <c r="IQU203" s="1242"/>
      <c r="IQV203" s="1242"/>
      <c r="IQW203" s="1242"/>
      <c r="IQX203" s="1242"/>
      <c r="IQY203" s="1242"/>
      <c r="IQZ203" s="1242"/>
      <c r="IRA203" s="1242"/>
      <c r="IRB203" s="1242"/>
      <c r="IRC203" s="1242"/>
      <c r="IRD203" s="1242"/>
      <c r="IRE203" s="1242"/>
      <c r="IRF203" s="1242"/>
      <c r="IRG203" s="1242"/>
      <c r="IRH203" s="1242"/>
      <c r="IRI203" s="1242"/>
      <c r="IRJ203" s="1242"/>
      <c r="IRK203" s="1242"/>
      <c r="IRL203" s="1242"/>
      <c r="IRM203" s="1242"/>
      <c r="IRN203" s="1242"/>
      <c r="IRO203" s="1242"/>
      <c r="IRP203" s="1242"/>
      <c r="IRQ203" s="1242"/>
      <c r="IRR203" s="1242"/>
      <c r="IRS203" s="1242"/>
      <c r="IRT203" s="1242"/>
      <c r="IRU203" s="1242"/>
      <c r="IRV203" s="1242"/>
      <c r="IRW203" s="1242"/>
      <c r="IRX203" s="1242"/>
      <c r="IRY203" s="1242"/>
      <c r="IRZ203" s="1242"/>
      <c r="ISA203" s="1242"/>
      <c r="ISB203" s="1242"/>
      <c r="ISC203" s="1242"/>
      <c r="ISD203" s="1242"/>
      <c r="ISE203" s="1242"/>
      <c r="ISF203" s="1242"/>
      <c r="ISG203" s="1242"/>
      <c r="ISH203" s="1242"/>
      <c r="ISI203" s="1242"/>
      <c r="ISJ203" s="1242"/>
      <c r="ISK203" s="1242"/>
      <c r="ISL203" s="1242"/>
      <c r="ISM203" s="1242"/>
      <c r="ISN203" s="1242"/>
      <c r="ISO203" s="1242"/>
      <c r="ISP203" s="1242"/>
      <c r="ISQ203" s="1242"/>
      <c r="ISR203" s="1242"/>
      <c r="ISS203" s="1242"/>
      <c r="IST203" s="1242"/>
      <c r="ISU203" s="1242"/>
      <c r="ISV203" s="1242"/>
      <c r="ISW203" s="1242"/>
      <c r="ISX203" s="1242"/>
      <c r="ISY203" s="1242"/>
      <c r="ISZ203" s="1242"/>
      <c r="ITA203" s="1242"/>
      <c r="ITB203" s="1242"/>
      <c r="ITC203" s="1242"/>
      <c r="ITD203" s="1242"/>
      <c r="ITE203" s="1242"/>
      <c r="ITF203" s="1242"/>
      <c r="ITG203" s="1242"/>
      <c r="ITH203" s="1242"/>
      <c r="ITI203" s="1242"/>
      <c r="ITJ203" s="1242"/>
      <c r="ITK203" s="1242"/>
      <c r="ITL203" s="1242"/>
      <c r="ITM203" s="1242"/>
      <c r="ITN203" s="1242"/>
      <c r="ITO203" s="1242"/>
      <c r="ITP203" s="1242"/>
      <c r="ITQ203" s="1242"/>
      <c r="ITR203" s="1242"/>
      <c r="ITS203" s="1242"/>
      <c r="ITT203" s="1242"/>
      <c r="ITU203" s="1242"/>
      <c r="ITV203" s="1242"/>
      <c r="ITW203" s="1242"/>
      <c r="ITX203" s="1242"/>
      <c r="ITY203" s="1242"/>
      <c r="ITZ203" s="1242"/>
      <c r="IUA203" s="1242"/>
      <c r="IUB203" s="1242"/>
      <c r="IUC203" s="1242"/>
      <c r="IUD203" s="1242"/>
      <c r="IUE203" s="1242"/>
      <c r="IUF203" s="1242"/>
      <c r="IUG203" s="1242"/>
      <c r="IUH203" s="1242"/>
      <c r="IUI203" s="1242"/>
      <c r="IUJ203" s="1242"/>
      <c r="IUK203" s="1242"/>
      <c r="IUL203" s="1242"/>
      <c r="IUM203" s="1242"/>
      <c r="IUN203" s="1242"/>
      <c r="IUO203" s="1242"/>
      <c r="IUP203" s="1242"/>
      <c r="IUQ203" s="1242"/>
      <c r="IUR203" s="1242"/>
      <c r="IUS203" s="1242"/>
      <c r="IUT203" s="1242"/>
      <c r="IUU203" s="1242"/>
      <c r="IUV203" s="1242"/>
      <c r="IUW203" s="1242"/>
      <c r="IUX203" s="1242"/>
      <c r="IUY203" s="1242"/>
      <c r="IUZ203" s="1242"/>
      <c r="IVA203" s="1242"/>
      <c r="IVB203" s="1242"/>
      <c r="IVC203" s="1242"/>
      <c r="IVD203" s="1242"/>
      <c r="IVE203" s="1242"/>
      <c r="IVF203" s="1242"/>
      <c r="IVG203" s="1242"/>
      <c r="IVH203" s="1242"/>
      <c r="IVI203" s="1242"/>
      <c r="IVJ203" s="1242"/>
      <c r="IVK203" s="1242"/>
      <c r="IVL203" s="1242"/>
      <c r="IVM203" s="1242"/>
      <c r="IVN203" s="1242"/>
      <c r="IVO203" s="1242"/>
      <c r="IVP203" s="1242"/>
      <c r="IVQ203" s="1242"/>
      <c r="IVR203" s="1242"/>
      <c r="IVS203" s="1242"/>
      <c r="IVT203" s="1242"/>
      <c r="IVU203" s="1242"/>
      <c r="IVV203" s="1242"/>
      <c r="IVW203" s="1242"/>
      <c r="IVX203" s="1242"/>
      <c r="IVY203" s="1242"/>
      <c r="IVZ203" s="1242"/>
      <c r="IWA203" s="1242"/>
      <c r="IWB203" s="1242"/>
      <c r="IWC203" s="1242"/>
      <c r="IWD203" s="1242"/>
      <c r="IWE203" s="1242"/>
      <c r="IWF203" s="1242"/>
      <c r="IWG203" s="1242"/>
      <c r="IWH203" s="1242"/>
      <c r="IWI203" s="1242"/>
      <c r="IWJ203" s="1242"/>
      <c r="IWK203" s="1242"/>
      <c r="IWL203" s="1242"/>
      <c r="IWM203" s="1242"/>
      <c r="IWN203" s="1242"/>
      <c r="IWO203" s="1242"/>
      <c r="IWP203" s="1242"/>
      <c r="IWQ203" s="1242"/>
      <c r="IWR203" s="1242"/>
      <c r="IWS203" s="1242"/>
      <c r="IWT203" s="1242"/>
      <c r="IWU203" s="1242"/>
      <c r="IWV203" s="1242"/>
      <c r="IWW203" s="1242"/>
      <c r="IWX203" s="1242"/>
      <c r="IWY203" s="1242"/>
      <c r="IWZ203" s="1242"/>
      <c r="IXA203" s="1242"/>
      <c r="IXB203" s="1242"/>
      <c r="IXC203" s="1242"/>
      <c r="IXD203" s="1242"/>
      <c r="IXE203" s="1242"/>
      <c r="IXF203" s="1242"/>
      <c r="IXG203" s="1242"/>
      <c r="IXH203" s="1242"/>
      <c r="IXI203" s="1242"/>
      <c r="IXJ203" s="1242"/>
      <c r="IXK203" s="1242"/>
      <c r="IXL203" s="1242"/>
      <c r="IXM203" s="1242"/>
      <c r="IXN203" s="1242"/>
      <c r="IXO203" s="1242"/>
      <c r="IXP203" s="1242"/>
      <c r="IXQ203" s="1242"/>
      <c r="IXR203" s="1242"/>
      <c r="IXS203" s="1242"/>
      <c r="IXT203" s="1242"/>
      <c r="IXU203" s="1242"/>
      <c r="IXV203" s="1242"/>
      <c r="IXW203" s="1242"/>
      <c r="IXX203" s="1242"/>
      <c r="IXY203" s="1242"/>
      <c r="IXZ203" s="1242"/>
      <c r="IYA203" s="1242"/>
      <c r="IYB203" s="1242"/>
      <c r="IYC203" s="1242"/>
      <c r="IYD203" s="1242"/>
      <c r="IYE203" s="1242"/>
      <c r="IYF203" s="1242"/>
      <c r="IYG203" s="1242"/>
      <c r="IYH203" s="1242"/>
      <c r="IYI203" s="1242"/>
      <c r="IYJ203" s="1242"/>
      <c r="IYK203" s="1242"/>
      <c r="IYL203" s="1242"/>
      <c r="IYM203" s="1242"/>
      <c r="IYN203" s="1242"/>
      <c r="IYO203" s="1242"/>
      <c r="IYP203" s="1242"/>
      <c r="IYQ203" s="1242"/>
      <c r="IYR203" s="1242"/>
      <c r="IYS203" s="1242"/>
      <c r="IYT203" s="1242"/>
      <c r="IYU203" s="1242"/>
      <c r="IYV203" s="1242"/>
      <c r="IYW203" s="1242"/>
      <c r="IYX203" s="1242"/>
      <c r="IYY203" s="1242"/>
      <c r="IYZ203" s="1242"/>
      <c r="IZA203" s="1242"/>
      <c r="IZB203" s="1242"/>
      <c r="IZC203" s="1242"/>
      <c r="IZD203" s="1242"/>
      <c r="IZE203" s="1242"/>
      <c r="IZF203" s="1242"/>
      <c r="IZG203" s="1242"/>
      <c r="IZH203" s="1242"/>
      <c r="IZI203" s="1242"/>
      <c r="IZJ203" s="1242"/>
      <c r="IZK203" s="1242"/>
      <c r="IZL203" s="1242"/>
      <c r="IZM203" s="1242"/>
      <c r="IZN203" s="1242"/>
      <c r="IZO203" s="1242"/>
      <c r="IZP203" s="1242"/>
      <c r="IZQ203" s="1242"/>
      <c r="IZR203" s="1242"/>
      <c r="IZS203" s="1242"/>
      <c r="IZT203" s="1242"/>
      <c r="IZU203" s="1242"/>
      <c r="IZV203" s="1242"/>
      <c r="IZW203" s="1242"/>
      <c r="IZX203" s="1242"/>
      <c r="IZY203" s="1242"/>
      <c r="IZZ203" s="1242"/>
      <c r="JAA203" s="1242"/>
      <c r="JAB203" s="1242"/>
      <c r="JAC203" s="1242"/>
      <c r="JAD203" s="1242"/>
      <c r="JAE203" s="1242"/>
      <c r="JAF203" s="1242"/>
      <c r="JAG203" s="1242"/>
      <c r="JAH203" s="1242"/>
      <c r="JAI203" s="1242"/>
      <c r="JAJ203" s="1242"/>
      <c r="JAK203" s="1242"/>
      <c r="JAL203" s="1242"/>
      <c r="JAM203" s="1242"/>
      <c r="JAN203" s="1242"/>
      <c r="JAO203" s="1242"/>
      <c r="JAP203" s="1242"/>
      <c r="JAQ203" s="1242"/>
      <c r="JAR203" s="1242"/>
      <c r="JAS203" s="1242"/>
      <c r="JAT203" s="1242"/>
      <c r="JAU203" s="1242"/>
      <c r="JAV203" s="1242"/>
      <c r="JAW203" s="1242"/>
      <c r="JAX203" s="1242"/>
      <c r="JAY203" s="1242"/>
      <c r="JAZ203" s="1242"/>
      <c r="JBA203" s="1242"/>
      <c r="JBB203" s="1242"/>
      <c r="JBC203" s="1242"/>
      <c r="JBD203" s="1242"/>
      <c r="JBE203" s="1242"/>
      <c r="JBF203" s="1242"/>
      <c r="JBG203" s="1242"/>
      <c r="JBH203" s="1242"/>
      <c r="JBI203" s="1242"/>
      <c r="JBJ203" s="1242"/>
      <c r="JBK203" s="1242"/>
      <c r="JBL203" s="1242"/>
      <c r="JBM203" s="1242"/>
      <c r="JBN203" s="1242"/>
      <c r="JBO203" s="1242"/>
      <c r="JBP203" s="1242"/>
      <c r="JBQ203" s="1242"/>
      <c r="JBR203" s="1242"/>
      <c r="JBS203" s="1242"/>
      <c r="JBT203" s="1242"/>
      <c r="JBU203" s="1242"/>
      <c r="JBV203" s="1242"/>
      <c r="JBW203" s="1242"/>
      <c r="JBX203" s="1242"/>
      <c r="JBY203" s="1242"/>
      <c r="JBZ203" s="1242"/>
      <c r="JCA203" s="1242"/>
      <c r="JCB203" s="1242"/>
      <c r="JCC203" s="1242"/>
      <c r="JCD203" s="1242"/>
      <c r="JCE203" s="1242"/>
      <c r="JCF203" s="1242"/>
      <c r="JCG203" s="1242"/>
      <c r="JCH203" s="1242"/>
      <c r="JCI203" s="1242"/>
      <c r="JCJ203" s="1242"/>
      <c r="JCK203" s="1242"/>
      <c r="JCL203" s="1242"/>
      <c r="JCM203" s="1242"/>
      <c r="JCN203" s="1242"/>
      <c r="JCO203" s="1242"/>
      <c r="JCP203" s="1242"/>
      <c r="JCQ203" s="1242"/>
      <c r="JCR203" s="1242"/>
      <c r="JCS203" s="1242"/>
      <c r="JCT203" s="1242"/>
      <c r="JCU203" s="1242"/>
      <c r="JCV203" s="1242"/>
      <c r="JCW203" s="1242"/>
      <c r="JCX203" s="1242"/>
      <c r="JCY203" s="1242"/>
      <c r="JCZ203" s="1242"/>
      <c r="JDA203" s="1242"/>
      <c r="JDB203" s="1242"/>
      <c r="JDC203" s="1242"/>
      <c r="JDD203" s="1242"/>
      <c r="JDE203" s="1242"/>
      <c r="JDF203" s="1242"/>
      <c r="JDG203" s="1242"/>
      <c r="JDH203" s="1242"/>
      <c r="JDI203" s="1242"/>
      <c r="JDJ203" s="1242"/>
      <c r="JDK203" s="1242"/>
      <c r="JDL203" s="1242"/>
      <c r="JDM203" s="1242"/>
      <c r="JDN203" s="1242"/>
      <c r="JDO203" s="1242"/>
      <c r="JDP203" s="1242"/>
      <c r="JDQ203" s="1242"/>
      <c r="JDR203" s="1242"/>
      <c r="JDS203" s="1242"/>
      <c r="JDT203" s="1242"/>
      <c r="JDU203" s="1242"/>
      <c r="JDV203" s="1242"/>
      <c r="JDW203" s="1242"/>
      <c r="JDX203" s="1242"/>
      <c r="JDY203" s="1242"/>
      <c r="JDZ203" s="1242"/>
      <c r="JEA203" s="1242"/>
      <c r="JEB203" s="1242"/>
      <c r="JEC203" s="1242"/>
      <c r="JED203" s="1242"/>
      <c r="JEE203" s="1242"/>
      <c r="JEF203" s="1242"/>
      <c r="JEG203" s="1242"/>
      <c r="JEH203" s="1242"/>
      <c r="JEI203" s="1242"/>
      <c r="JEJ203" s="1242"/>
      <c r="JEK203" s="1242"/>
      <c r="JEL203" s="1242"/>
      <c r="JEM203" s="1242"/>
      <c r="JEN203" s="1242"/>
      <c r="JEO203" s="1242"/>
      <c r="JEP203" s="1242"/>
      <c r="JEQ203" s="1242"/>
      <c r="JER203" s="1242"/>
      <c r="JES203" s="1242"/>
      <c r="JET203" s="1242"/>
      <c r="JEU203" s="1242"/>
      <c r="JEV203" s="1242"/>
      <c r="JEW203" s="1242"/>
      <c r="JEX203" s="1242"/>
      <c r="JEY203" s="1242"/>
      <c r="JEZ203" s="1242"/>
      <c r="JFA203" s="1242"/>
      <c r="JFB203" s="1242"/>
      <c r="JFC203" s="1242"/>
      <c r="JFD203" s="1242"/>
      <c r="JFE203" s="1242"/>
      <c r="JFF203" s="1242"/>
      <c r="JFG203" s="1242"/>
      <c r="JFH203" s="1242"/>
      <c r="JFI203" s="1242"/>
      <c r="JFJ203" s="1242"/>
      <c r="JFK203" s="1242"/>
      <c r="JFL203" s="1242"/>
      <c r="JFM203" s="1242"/>
      <c r="JFN203" s="1242"/>
      <c r="JFO203" s="1242"/>
      <c r="JFP203" s="1242"/>
      <c r="JFQ203" s="1242"/>
      <c r="JFR203" s="1242"/>
      <c r="JFS203" s="1242"/>
      <c r="JFT203" s="1242"/>
      <c r="JFU203" s="1242"/>
      <c r="JFV203" s="1242"/>
      <c r="JFW203" s="1242"/>
      <c r="JFX203" s="1242"/>
      <c r="JFY203" s="1242"/>
      <c r="JFZ203" s="1242"/>
      <c r="JGA203" s="1242"/>
      <c r="JGB203" s="1242"/>
      <c r="JGC203" s="1242"/>
      <c r="JGD203" s="1242"/>
      <c r="JGE203" s="1242"/>
      <c r="JGF203" s="1242"/>
      <c r="JGG203" s="1242"/>
      <c r="JGH203" s="1242"/>
      <c r="JGI203" s="1242"/>
      <c r="JGJ203" s="1242"/>
      <c r="JGK203" s="1242"/>
      <c r="JGL203" s="1242"/>
      <c r="JGM203" s="1242"/>
      <c r="JGN203" s="1242"/>
      <c r="JGO203" s="1242"/>
      <c r="JGP203" s="1242"/>
      <c r="JGQ203" s="1242"/>
      <c r="JGR203" s="1242"/>
      <c r="JGS203" s="1242"/>
      <c r="JGT203" s="1242"/>
      <c r="JGU203" s="1242"/>
      <c r="JGV203" s="1242"/>
      <c r="JGW203" s="1242"/>
      <c r="JGX203" s="1242"/>
      <c r="JGY203" s="1242"/>
      <c r="JGZ203" s="1242"/>
      <c r="JHA203" s="1242"/>
      <c r="JHB203" s="1242"/>
      <c r="JHC203" s="1242"/>
      <c r="JHD203" s="1242"/>
      <c r="JHE203" s="1242"/>
      <c r="JHF203" s="1242"/>
      <c r="JHG203" s="1242"/>
      <c r="JHH203" s="1242"/>
      <c r="JHI203" s="1242"/>
      <c r="JHJ203" s="1242"/>
      <c r="JHK203" s="1242"/>
      <c r="JHL203" s="1242"/>
      <c r="JHM203" s="1242"/>
      <c r="JHN203" s="1242"/>
      <c r="JHO203" s="1242"/>
      <c r="JHP203" s="1242"/>
      <c r="JHQ203" s="1242"/>
      <c r="JHR203" s="1242"/>
      <c r="JHS203" s="1242"/>
      <c r="JHT203" s="1242"/>
      <c r="JHU203" s="1242"/>
      <c r="JHV203" s="1242"/>
      <c r="JHW203" s="1242"/>
      <c r="JHX203" s="1242"/>
      <c r="JHY203" s="1242"/>
      <c r="JHZ203" s="1242"/>
      <c r="JIA203" s="1242"/>
      <c r="JIB203" s="1242"/>
      <c r="JIC203" s="1242"/>
      <c r="JID203" s="1242"/>
      <c r="JIE203" s="1242"/>
      <c r="JIF203" s="1242"/>
      <c r="JIG203" s="1242"/>
      <c r="JIH203" s="1242"/>
      <c r="JII203" s="1242"/>
      <c r="JIJ203" s="1242"/>
      <c r="JIK203" s="1242"/>
      <c r="JIL203" s="1242"/>
      <c r="JIM203" s="1242"/>
      <c r="JIN203" s="1242"/>
      <c r="JIO203" s="1242"/>
      <c r="JIP203" s="1242"/>
      <c r="JIQ203" s="1242"/>
      <c r="JIR203" s="1242"/>
      <c r="JIS203" s="1242"/>
      <c r="JIT203" s="1242"/>
      <c r="JIU203" s="1242"/>
      <c r="JIV203" s="1242"/>
      <c r="JIW203" s="1242"/>
      <c r="JIX203" s="1242"/>
      <c r="JIY203" s="1242"/>
      <c r="JIZ203" s="1242"/>
      <c r="JJA203" s="1242"/>
      <c r="JJB203" s="1242"/>
      <c r="JJC203" s="1242"/>
      <c r="JJD203" s="1242"/>
      <c r="JJE203" s="1242"/>
      <c r="JJF203" s="1242"/>
      <c r="JJG203" s="1242"/>
      <c r="JJH203" s="1242"/>
      <c r="JJI203" s="1242"/>
      <c r="JJJ203" s="1242"/>
      <c r="JJK203" s="1242"/>
      <c r="JJL203" s="1242"/>
      <c r="JJM203" s="1242"/>
      <c r="JJN203" s="1242"/>
      <c r="JJO203" s="1242"/>
      <c r="JJP203" s="1242"/>
      <c r="JJQ203" s="1242"/>
      <c r="JJR203" s="1242"/>
      <c r="JJS203" s="1242"/>
      <c r="JJT203" s="1242"/>
      <c r="JJU203" s="1242"/>
      <c r="JJV203" s="1242"/>
      <c r="JJW203" s="1242"/>
      <c r="JJX203" s="1242"/>
      <c r="JJY203" s="1242"/>
      <c r="JJZ203" s="1242"/>
      <c r="JKA203" s="1242"/>
      <c r="JKB203" s="1242"/>
      <c r="JKC203" s="1242"/>
      <c r="JKD203" s="1242"/>
      <c r="JKE203" s="1242"/>
      <c r="JKF203" s="1242"/>
      <c r="JKG203" s="1242"/>
      <c r="JKH203" s="1242"/>
      <c r="JKI203" s="1242"/>
      <c r="JKJ203" s="1242"/>
      <c r="JKK203" s="1242"/>
      <c r="JKL203" s="1242"/>
      <c r="JKM203" s="1242"/>
      <c r="JKN203" s="1242"/>
      <c r="JKO203" s="1242"/>
      <c r="JKP203" s="1242"/>
      <c r="JKQ203" s="1242"/>
      <c r="JKR203" s="1242"/>
      <c r="JKS203" s="1242"/>
      <c r="JKT203" s="1242"/>
      <c r="JKU203" s="1242"/>
      <c r="JKV203" s="1242"/>
      <c r="JKW203" s="1242"/>
      <c r="JKX203" s="1242"/>
      <c r="JKY203" s="1242"/>
      <c r="JKZ203" s="1242"/>
      <c r="JLA203" s="1242"/>
      <c r="JLB203" s="1242"/>
      <c r="JLC203" s="1242"/>
      <c r="JLD203" s="1242"/>
      <c r="JLE203" s="1242"/>
      <c r="JLF203" s="1242"/>
      <c r="JLG203" s="1242"/>
      <c r="JLH203" s="1242"/>
      <c r="JLI203" s="1242"/>
      <c r="JLJ203" s="1242"/>
      <c r="JLK203" s="1242"/>
      <c r="JLL203" s="1242"/>
      <c r="JLM203" s="1242"/>
      <c r="JLN203" s="1242"/>
      <c r="JLO203" s="1242"/>
      <c r="JLP203" s="1242"/>
      <c r="JLQ203" s="1242"/>
      <c r="JLR203" s="1242"/>
      <c r="JLS203" s="1242"/>
      <c r="JLT203" s="1242"/>
      <c r="JLU203" s="1242"/>
      <c r="JLV203" s="1242"/>
      <c r="JLW203" s="1242"/>
      <c r="JLX203" s="1242"/>
      <c r="JLY203" s="1242"/>
      <c r="JLZ203" s="1242"/>
      <c r="JMA203" s="1242"/>
      <c r="JMB203" s="1242"/>
      <c r="JMC203" s="1242"/>
      <c r="JMD203" s="1242"/>
      <c r="JME203" s="1242"/>
      <c r="JMF203" s="1242"/>
      <c r="JMG203" s="1242"/>
      <c r="JMH203" s="1242"/>
      <c r="JMI203" s="1242"/>
      <c r="JMJ203" s="1242"/>
      <c r="JMK203" s="1242"/>
      <c r="JML203" s="1242"/>
      <c r="JMM203" s="1242"/>
      <c r="JMN203" s="1242"/>
      <c r="JMO203" s="1242"/>
      <c r="JMP203" s="1242"/>
      <c r="JMQ203" s="1242"/>
      <c r="JMR203" s="1242"/>
      <c r="JMS203" s="1242"/>
      <c r="JMT203" s="1242"/>
      <c r="JMU203" s="1242"/>
      <c r="JMV203" s="1242"/>
      <c r="JMW203" s="1242"/>
      <c r="JMX203" s="1242"/>
      <c r="JMY203" s="1242"/>
      <c r="JMZ203" s="1242"/>
      <c r="JNA203" s="1242"/>
      <c r="JNB203" s="1242"/>
      <c r="JNC203" s="1242"/>
      <c r="JND203" s="1242"/>
      <c r="JNE203" s="1242"/>
      <c r="JNF203" s="1242"/>
      <c r="JNG203" s="1242"/>
      <c r="JNH203" s="1242"/>
      <c r="JNI203" s="1242"/>
      <c r="JNJ203" s="1242"/>
      <c r="JNK203" s="1242"/>
      <c r="JNL203" s="1242"/>
      <c r="JNM203" s="1242"/>
      <c r="JNN203" s="1242"/>
      <c r="JNO203" s="1242"/>
      <c r="JNP203" s="1242"/>
      <c r="JNQ203" s="1242"/>
      <c r="JNR203" s="1242"/>
      <c r="JNS203" s="1242"/>
      <c r="JNT203" s="1242"/>
      <c r="JNU203" s="1242"/>
      <c r="JNV203" s="1242"/>
      <c r="JNW203" s="1242"/>
      <c r="JNX203" s="1242"/>
      <c r="JNY203" s="1242"/>
      <c r="JNZ203" s="1242"/>
      <c r="JOA203" s="1242"/>
      <c r="JOB203" s="1242"/>
      <c r="JOC203" s="1242"/>
      <c r="JOD203" s="1242"/>
      <c r="JOE203" s="1242"/>
      <c r="JOF203" s="1242"/>
      <c r="JOG203" s="1242"/>
      <c r="JOH203" s="1242"/>
      <c r="JOI203" s="1242"/>
      <c r="JOJ203" s="1242"/>
      <c r="JOK203" s="1242"/>
      <c r="JOL203" s="1242"/>
      <c r="JOM203" s="1242"/>
      <c r="JON203" s="1242"/>
      <c r="JOO203" s="1242"/>
      <c r="JOP203" s="1242"/>
      <c r="JOQ203" s="1242"/>
      <c r="JOR203" s="1242"/>
      <c r="JOS203" s="1242"/>
      <c r="JOT203" s="1242"/>
      <c r="JOU203" s="1242"/>
      <c r="JOV203" s="1242"/>
      <c r="JOW203" s="1242"/>
      <c r="JOX203" s="1242"/>
      <c r="JOY203" s="1242"/>
      <c r="JOZ203" s="1242"/>
      <c r="JPA203" s="1242"/>
      <c r="JPB203" s="1242"/>
      <c r="JPC203" s="1242"/>
      <c r="JPD203" s="1242"/>
      <c r="JPE203" s="1242"/>
      <c r="JPF203" s="1242"/>
      <c r="JPG203" s="1242"/>
      <c r="JPH203" s="1242"/>
      <c r="JPI203" s="1242"/>
      <c r="JPJ203" s="1242"/>
      <c r="JPK203" s="1242"/>
      <c r="JPL203" s="1242"/>
      <c r="JPM203" s="1242"/>
      <c r="JPN203" s="1242"/>
      <c r="JPO203" s="1242"/>
      <c r="JPP203" s="1242"/>
      <c r="JPQ203" s="1242"/>
      <c r="JPR203" s="1242"/>
      <c r="JPS203" s="1242"/>
      <c r="JPT203" s="1242"/>
      <c r="JPU203" s="1242"/>
      <c r="JPV203" s="1242"/>
      <c r="JPW203" s="1242"/>
      <c r="JPX203" s="1242"/>
      <c r="JPY203" s="1242"/>
      <c r="JPZ203" s="1242"/>
      <c r="JQA203" s="1242"/>
      <c r="JQB203" s="1242"/>
      <c r="JQC203" s="1242"/>
      <c r="JQD203" s="1242"/>
      <c r="JQE203" s="1242"/>
      <c r="JQF203" s="1242"/>
      <c r="JQG203" s="1242"/>
      <c r="JQH203" s="1242"/>
      <c r="JQI203" s="1242"/>
      <c r="JQJ203" s="1242"/>
      <c r="JQK203" s="1242"/>
      <c r="JQL203" s="1242"/>
      <c r="JQM203" s="1242"/>
      <c r="JQN203" s="1242"/>
      <c r="JQO203" s="1242"/>
      <c r="JQP203" s="1242"/>
      <c r="JQQ203" s="1242"/>
      <c r="JQR203" s="1242"/>
      <c r="JQS203" s="1242"/>
      <c r="JQT203" s="1242"/>
      <c r="JQU203" s="1242"/>
      <c r="JQV203" s="1242"/>
      <c r="JQW203" s="1242"/>
      <c r="JQX203" s="1242"/>
      <c r="JQY203" s="1242"/>
      <c r="JQZ203" s="1242"/>
      <c r="JRA203" s="1242"/>
      <c r="JRB203" s="1242"/>
      <c r="JRC203" s="1242"/>
      <c r="JRD203" s="1242"/>
      <c r="JRE203" s="1242"/>
      <c r="JRF203" s="1242"/>
      <c r="JRG203" s="1242"/>
      <c r="JRH203" s="1242"/>
      <c r="JRI203" s="1242"/>
      <c r="JRJ203" s="1242"/>
      <c r="JRK203" s="1242"/>
      <c r="JRL203" s="1242"/>
      <c r="JRM203" s="1242"/>
      <c r="JRN203" s="1242"/>
      <c r="JRO203" s="1242"/>
      <c r="JRP203" s="1242"/>
      <c r="JRQ203" s="1242"/>
      <c r="JRR203" s="1242"/>
      <c r="JRS203" s="1242"/>
      <c r="JRT203" s="1242"/>
      <c r="JRU203" s="1242"/>
      <c r="JRV203" s="1242"/>
      <c r="JRW203" s="1242"/>
      <c r="JRX203" s="1242"/>
      <c r="JRY203" s="1242"/>
      <c r="JRZ203" s="1242"/>
      <c r="JSA203" s="1242"/>
      <c r="JSB203" s="1242"/>
      <c r="JSC203" s="1242"/>
      <c r="JSD203" s="1242"/>
      <c r="JSE203" s="1242"/>
      <c r="JSF203" s="1242"/>
      <c r="JSG203" s="1242"/>
      <c r="JSH203" s="1242"/>
      <c r="JSI203" s="1242"/>
      <c r="JSJ203" s="1242"/>
      <c r="JSK203" s="1242"/>
      <c r="JSL203" s="1242"/>
      <c r="JSM203" s="1242"/>
      <c r="JSN203" s="1242"/>
      <c r="JSO203" s="1242"/>
      <c r="JSP203" s="1242"/>
      <c r="JSQ203" s="1242"/>
      <c r="JSR203" s="1242"/>
      <c r="JSS203" s="1242"/>
      <c r="JST203" s="1242"/>
      <c r="JSU203" s="1242"/>
      <c r="JSV203" s="1242"/>
      <c r="JSW203" s="1242"/>
      <c r="JSX203" s="1242"/>
      <c r="JSY203" s="1242"/>
      <c r="JSZ203" s="1242"/>
      <c r="JTA203" s="1242"/>
      <c r="JTB203" s="1242"/>
      <c r="JTC203" s="1242"/>
      <c r="JTD203" s="1242"/>
      <c r="JTE203" s="1242"/>
      <c r="JTF203" s="1242"/>
      <c r="JTG203" s="1242"/>
      <c r="JTH203" s="1242"/>
      <c r="JTI203" s="1242"/>
      <c r="JTJ203" s="1242"/>
      <c r="JTK203" s="1242"/>
      <c r="JTL203" s="1242"/>
      <c r="JTM203" s="1242"/>
      <c r="JTN203" s="1242"/>
      <c r="JTO203" s="1242"/>
      <c r="JTP203" s="1242"/>
      <c r="JTQ203" s="1242"/>
      <c r="JTR203" s="1242"/>
      <c r="JTS203" s="1242"/>
      <c r="JTT203" s="1242"/>
      <c r="JTU203" s="1242"/>
      <c r="JTV203" s="1242"/>
      <c r="JTW203" s="1242"/>
      <c r="JTX203" s="1242"/>
      <c r="JTY203" s="1242"/>
      <c r="JTZ203" s="1242"/>
      <c r="JUA203" s="1242"/>
      <c r="JUB203" s="1242"/>
      <c r="JUC203" s="1242"/>
      <c r="JUD203" s="1242"/>
      <c r="JUE203" s="1242"/>
      <c r="JUF203" s="1242"/>
      <c r="JUG203" s="1242"/>
      <c r="JUH203" s="1242"/>
      <c r="JUI203" s="1242"/>
      <c r="JUJ203" s="1242"/>
      <c r="JUK203" s="1242"/>
      <c r="JUL203" s="1242"/>
      <c r="JUM203" s="1242"/>
      <c r="JUN203" s="1242"/>
      <c r="JUO203" s="1242"/>
      <c r="JUP203" s="1242"/>
      <c r="JUQ203" s="1242"/>
      <c r="JUR203" s="1242"/>
      <c r="JUS203" s="1242"/>
      <c r="JUT203" s="1242"/>
      <c r="JUU203" s="1242"/>
      <c r="JUV203" s="1242"/>
      <c r="JUW203" s="1242"/>
      <c r="JUX203" s="1242"/>
      <c r="JUY203" s="1242"/>
      <c r="JUZ203" s="1242"/>
      <c r="JVA203" s="1242"/>
      <c r="JVB203" s="1242"/>
      <c r="JVC203" s="1242"/>
      <c r="JVD203" s="1242"/>
      <c r="JVE203" s="1242"/>
      <c r="JVF203" s="1242"/>
      <c r="JVG203" s="1242"/>
      <c r="JVH203" s="1242"/>
      <c r="JVI203" s="1242"/>
      <c r="JVJ203" s="1242"/>
      <c r="JVK203" s="1242"/>
      <c r="JVL203" s="1242"/>
      <c r="JVM203" s="1242"/>
      <c r="JVN203" s="1242"/>
      <c r="JVO203" s="1242"/>
      <c r="JVP203" s="1242"/>
      <c r="JVQ203" s="1242"/>
      <c r="JVR203" s="1242"/>
      <c r="JVS203" s="1242"/>
      <c r="JVT203" s="1242"/>
      <c r="JVU203" s="1242"/>
      <c r="JVV203" s="1242"/>
      <c r="JVW203" s="1242"/>
      <c r="JVX203" s="1242"/>
      <c r="JVY203" s="1242"/>
      <c r="JVZ203" s="1242"/>
      <c r="JWA203" s="1242"/>
      <c r="JWB203" s="1242"/>
      <c r="JWC203" s="1242"/>
      <c r="JWD203" s="1242"/>
      <c r="JWE203" s="1242"/>
      <c r="JWF203" s="1242"/>
      <c r="JWG203" s="1242"/>
      <c r="JWH203" s="1242"/>
      <c r="JWI203" s="1242"/>
      <c r="JWJ203" s="1242"/>
      <c r="JWK203" s="1242"/>
      <c r="JWL203" s="1242"/>
      <c r="JWM203" s="1242"/>
      <c r="JWN203" s="1242"/>
      <c r="JWO203" s="1242"/>
      <c r="JWP203" s="1242"/>
      <c r="JWQ203" s="1242"/>
      <c r="JWR203" s="1242"/>
      <c r="JWS203" s="1242"/>
      <c r="JWT203" s="1242"/>
      <c r="JWU203" s="1242"/>
      <c r="JWV203" s="1242"/>
      <c r="JWW203" s="1242"/>
      <c r="JWX203" s="1242"/>
      <c r="JWY203" s="1242"/>
      <c r="JWZ203" s="1242"/>
      <c r="JXA203" s="1242"/>
      <c r="JXB203" s="1242"/>
      <c r="JXC203" s="1242"/>
      <c r="JXD203" s="1242"/>
      <c r="JXE203" s="1242"/>
      <c r="JXF203" s="1242"/>
      <c r="JXG203" s="1242"/>
      <c r="JXH203" s="1242"/>
      <c r="JXI203" s="1242"/>
      <c r="JXJ203" s="1242"/>
      <c r="JXK203" s="1242"/>
      <c r="JXL203" s="1242"/>
      <c r="JXM203" s="1242"/>
      <c r="JXN203" s="1242"/>
      <c r="JXO203" s="1242"/>
      <c r="JXP203" s="1242"/>
      <c r="JXQ203" s="1242"/>
      <c r="JXR203" s="1242"/>
      <c r="JXS203" s="1242"/>
      <c r="JXT203" s="1242"/>
      <c r="JXU203" s="1242"/>
      <c r="JXV203" s="1242"/>
      <c r="JXW203" s="1242"/>
      <c r="JXX203" s="1242"/>
      <c r="JXY203" s="1242"/>
      <c r="JXZ203" s="1242"/>
      <c r="JYA203" s="1242"/>
      <c r="JYB203" s="1242"/>
      <c r="JYC203" s="1242"/>
      <c r="JYD203" s="1242"/>
      <c r="JYE203" s="1242"/>
      <c r="JYF203" s="1242"/>
      <c r="JYG203" s="1242"/>
      <c r="JYH203" s="1242"/>
      <c r="JYI203" s="1242"/>
      <c r="JYJ203" s="1242"/>
      <c r="JYK203" s="1242"/>
      <c r="JYL203" s="1242"/>
      <c r="JYM203" s="1242"/>
      <c r="JYN203" s="1242"/>
      <c r="JYO203" s="1242"/>
      <c r="JYP203" s="1242"/>
      <c r="JYQ203" s="1242"/>
      <c r="JYR203" s="1242"/>
      <c r="JYS203" s="1242"/>
      <c r="JYT203" s="1242"/>
      <c r="JYU203" s="1242"/>
      <c r="JYV203" s="1242"/>
      <c r="JYW203" s="1242"/>
      <c r="JYX203" s="1242"/>
      <c r="JYY203" s="1242"/>
      <c r="JYZ203" s="1242"/>
      <c r="JZA203" s="1242"/>
      <c r="JZB203" s="1242"/>
      <c r="JZC203" s="1242"/>
      <c r="JZD203" s="1242"/>
      <c r="JZE203" s="1242"/>
      <c r="JZF203" s="1242"/>
      <c r="JZG203" s="1242"/>
      <c r="JZH203" s="1242"/>
      <c r="JZI203" s="1242"/>
      <c r="JZJ203" s="1242"/>
      <c r="JZK203" s="1242"/>
      <c r="JZL203" s="1242"/>
      <c r="JZM203" s="1242"/>
      <c r="JZN203" s="1242"/>
      <c r="JZO203" s="1242"/>
      <c r="JZP203" s="1242"/>
      <c r="JZQ203" s="1242"/>
      <c r="JZR203" s="1242"/>
      <c r="JZS203" s="1242"/>
      <c r="JZT203" s="1242"/>
      <c r="JZU203" s="1242"/>
      <c r="JZV203" s="1242"/>
      <c r="JZW203" s="1242"/>
      <c r="JZX203" s="1242"/>
      <c r="JZY203" s="1242"/>
      <c r="JZZ203" s="1242"/>
      <c r="KAA203" s="1242"/>
      <c r="KAB203" s="1242"/>
      <c r="KAC203" s="1242"/>
      <c r="KAD203" s="1242"/>
      <c r="KAE203" s="1242"/>
      <c r="KAF203" s="1242"/>
      <c r="KAG203" s="1242"/>
      <c r="KAH203" s="1242"/>
      <c r="KAI203" s="1242"/>
      <c r="KAJ203" s="1242"/>
      <c r="KAK203" s="1242"/>
      <c r="KAL203" s="1242"/>
      <c r="KAM203" s="1242"/>
      <c r="KAN203" s="1242"/>
      <c r="KAO203" s="1242"/>
      <c r="KAP203" s="1242"/>
      <c r="KAQ203" s="1242"/>
      <c r="KAR203" s="1242"/>
      <c r="KAS203" s="1242"/>
      <c r="KAT203" s="1242"/>
      <c r="KAU203" s="1242"/>
      <c r="KAV203" s="1242"/>
      <c r="KAW203" s="1242"/>
      <c r="KAX203" s="1242"/>
      <c r="KAY203" s="1242"/>
      <c r="KAZ203" s="1242"/>
      <c r="KBA203" s="1242"/>
      <c r="KBB203" s="1242"/>
      <c r="KBC203" s="1242"/>
      <c r="KBD203" s="1242"/>
      <c r="KBE203" s="1242"/>
      <c r="KBF203" s="1242"/>
      <c r="KBG203" s="1242"/>
      <c r="KBH203" s="1242"/>
      <c r="KBI203" s="1242"/>
      <c r="KBJ203" s="1242"/>
      <c r="KBK203" s="1242"/>
      <c r="KBL203" s="1242"/>
      <c r="KBM203" s="1242"/>
      <c r="KBN203" s="1242"/>
      <c r="KBO203" s="1242"/>
      <c r="KBP203" s="1242"/>
      <c r="KBQ203" s="1242"/>
      <c r="KBR203" s="1242"/>
      <c r="KBS203" s="1242"/>
      <c r="KBT203" s="1242"/>
      <c r="KBU203" s="1242"/>
      <c r="KBV203" s="1242"/>
      <c r="KBW203" s="1242"/>
      <c r="KBX203" s="1242"/>
      <c r="KBY203" s="1242"/>
      <c r="KBZ203" s="1242"/>
      <c r="KCA203" s="1242"/>
      <c r="KCB203" s="1242"/>
      <c r="KCC203" s="1242"/>
      <c r="KCD203" s="1242"/>
      <c r="KCE203" s="1242"/>
      <c r="KCF203" s="1242"/>
      <c r="KCG203" s="1242"/>
      <c r="KCH203" s="1242"/>
      <c r="KCI203" s="1242"/>
      <c r="KCJ203" s="1242"/>
      <c r="KCK203" s="1242"/>
      <c r="KCL203" s="1242"/>
      <c r="KCM203" s="1242"/>
      <c r="KCN203" s="1242"/>
      <c r="KCO203" s="1242"/>
      <c r="KCP203" s="1242"/>
      <c r="KCQ203" s="1242"/>
      <c r="KCR203" s="1242"/>
      <c r="KCS203" s="1242"/>
      <c r="KCT203" s="1242"/>
      <c r="KCU203" s="1242"/>
      <c r="KCV203" s="1242"/>
      <c r="KCW203" s="1242"/>
      <c r="KCX203" s="1242"/>
      <c r="KCY203" s="1242"/>
      <c r="KCZ203" s="1242"/>
      <c r="KDA203" s="1242"/>
      <c r="KDB203" s="1242"/>
      <c r="KDC203" s="1242"/>
      <c r="KDD203" s="1242"/>
      <c r="KDE203" s="1242"/>
      <c r="KDF203" s="1242"/>
      <c r="KDG203" s="1242"/>
      <c r="KDH203" s="1242"/>
      <c r="KDI203" s="1242"/>
      <c r="KDJ203" s="1242"/>
      <c r="KDK203" s="1242"/>
      <c r="KDL203" s="1242"/>
      <c r="KDM203" s="1242"/>
      <c r="KDN203" s="1242"/>
      <c r="KDO203" s="1242"/>
      <c r="KDP203" s="1242"/>
      <c r="KDQ203" s="1242"/>
      <c r="KDR203" s="1242"/>
      <c r="KDS203" s="1242"/>
      <c r="KDT203" s="1242"/>
      <c r="KDU203" s="1242"/>
      <c r="KDV203" s="1242"/>
      <c r="KDW203" s="1242"/>
      <c r="KDX203" s="1242"/>
      <c r="KDY203" s="1242"/>
      <c r="KDZ203" s="1242"/>
      <c r="KEA203" s="1242"/>
      <c r="KEB203" s="1242"/>
      <c r="KEC203" s="1242"/>
      <c r="KED203" s="1242"/>
      <c r="KEE203" s="1242"/>
      <c r="KEF203" s="1242"/>
      <c r="KEG203" s="1242"/>
      <c r="KEH203" s="1242"/>
      <c r="KEI203" s="1242"/>
      <c r="KEJ203" s="1242"/>
      <c r="KEK203" s="1242"/>
      <c r="KEL203" s="1242"/>
      <c r="KEM203" s="1242"/>
      <c r="KEN203" s="1242"/>
      <c r="KEO203" s="1242"/>
      <c r="KEP203" s="1242"/>
      <c r="KEQ203" s="1242"/>
      <c r="KER203" s="1242"/>
      <c r="KES203" s="1242"/>
      <c r="KET203" s="1242"/>
      <c r="KEU203" s="1242"/>
      <c r="KEV203" s="1242"/>
      <c r="KEW203" s="1242"/>
      <c r="KEX203" s="1242"/>
      <c r="KEY203" s="1242"/>
      <c r="KEZ203" s="1242"/>
      <c r="KFA203" s="1242"/>
      <c r="KFB203" s="1242"/>
      <c r="KFC203" s="1242"/>
      <c r="KFD203" s="1242"/>
      <c r="KFE203" s="1242"/>
      <c r="KFF203" s="1242"/>
      <c r="KFG203" s="1242"/>
      <c r="KFH203" s="1242"/>
      <c r="KFI203" s="1242"/>
      <c r="KFJ203" s="1242"/>
      <c r="KFK203" s="1242"/>
      <c r="KFL203" s="1242"/>
      <c r="KFM203" s="1242"/>
      <c r="KFN203" s="1242"/>
      <c r="KFO203" s="1242"/>
      <c r="KFP203" s="1242"/>
      <c r="KFQ203" s="1242"/>
      <c r="KFR203" s="1242"/>
      <c r="KFS203" s="1242"/>
      <c r="KFT203" s="1242"/>
      <c r="KFU203" s="1242"/>
      <c r="KFV203" s="1242"/>
      <c r="KFW203" s="1242"/>
      <c r="KFX203" s="1242"/>
      <c r="KFY203" s="1242"/>
      <c r="KFZ203" s="1242"/>
      <c r="KGA203" s="1242"/>
      <c r="KGB203" s="1242"/>
      <c r="KGC203" s="1242"/>
      <c r="KGD203" s="1242"/>
      <c r="KGE203" s="1242"/>
      <c r="KGF203" s="1242"/>
      <c r="KGG203" s="1242"/>
      <c r="KGH203" s="1242"/>
      <c r="KGI203" s="1242"/>
      <c r="KGJ203" s="1242"/>
      <c r="KGK203" s="1242"/>
      <c r="KGL203" s="1242"/>
      <c r="KGM203" s="1242"/>
      <c r="KGN203" s="1242"/>
      <c r="KGO203" s="1242"/>
      <c r="KGP203" s="1242"/>
      <c r="KGQ203" s="1242"/>
      <c r="KGR203" s="1242"/>
      <c r="KGS203" s="1242"/>
      <c r="KGT203" s="1242"/>
      <c r="KGU203" s="1242"/>
      <c r="KGV203" s="1242"/>
      <c r="KGW203" s="1242"/>
      <c r="KGX203" s="1242"/>
      <c r="KGY203" s="1242"/>
      <c r="KGZ203" s="1242"/>
      <c r="KHA203" s="1242"/>
      <c r="KHB203" s="1242"/>
      <c r="KHC203" s="1242"/>
      <c r="KHD203" s="1242"/>
      <c r="KHE203" s="1242"/>
      <c r="KHF203" s="1242"/>
      <c r="KHG203" s="1242"/>
      <c r="KHH203" s="1242"/>
      <c r="KHI203" s="1242"/>
      <c r="KHJ203" s="1242"/>
      <c r="KHK203" s="1242"/>
      <c r="KHL203" s="1242"/>
      <c r="KHM203" s="1242"/>
      <c r="KHN203" s="1242"/>
      <c r="KHO203" s="1242"/>
      <c r="KHP203" s="1242"/>
      <c r="KHQ203" s="1242"/>
      <c r="KHR203" s="1242"/>
      <c r="KHS203" s="1242"/>
      <c r="KHT203" s="1242"/>
      <c r="KHU203" s="1242"/>
      <c r="KHV203" s="1242"/>
      <c r="KHW203" s="1242"/>
      <c r="KHX203" s="1242"/>
      <c r="KHY203" s="1242"/>
      <c r="KHZ203" s="1242"/>
      <c r="KIA203" s="1242"/>
      <c r="KIB203" s="1242"/>
      <c r="KIC203" s="1242"/>
      <c r="KID203" s="1242"/>
      <c r="KIE203" s="1242"/>
      <c r="KIF203" s="1242"/>
      <c r="KIG203" s="1242"/>
      <c r="KIH203" s="1242"/>
      <c r="KII203" s="1242"/>
      <c r="KIJ203" s="1242"/>
      <c r="KIK203" s="1242"/>
      <c r="KIL203" s="1242"/>
      <c r="KIM203" s="1242"/>
      <c r="KIN203" s="1242"/>
      <c r="KIO203" s="1242"/>
      <c r="KIP203" s="1242"/>
      <c r="KIQ203" s="1242"/>
      <c r="KIR203" s="1242"/>
      <c r="KIS203" s="1242"/>
      <c r="KIT203" s="1242"/>
      <c r="KIU203" s="1242"/>
      <c r="KIV203" s="1242"/>
      <c r="KIW203" s="1242"/>
      <c r="KIX203" s="1242"/>
      <c r="KIY203" s="1242"/>
      <c r="KIZ203" s="1242"/>
      <c r="KJA203" s="1242"/>
      <c r="KJB203" s="1242"/>
      <c r="KJC203" s="1242"/>
      <c r="KJD203" s="1242"/>
      <c r="KJE203" s="1242"/>
      <c r="KJF203" s="1242"/>
      <c r="KJG203" s="1242"/>
      <c r="KJH203" s="1242"/>
      <c r="KJI203" s="1242"/>
      <c r="KJJ203" s="1242"/>
      <c r="KJK203" s="1242"/>
      <c r="KJL203" s="1242"/>
      <c r="KJM203" s="1242"/>
      <c r="KJN203" s="1242"/>
      <c r="KJO203" s="1242"/>
      <c r="KJP203" s="1242"/>
      <c r="KJQ203" s="1242"/>
      <c r="KJR203" s="1242"/>
      <c r="KJS203" s="1242"/>
      <c r="KJT203" s="1242"/>
      <c r="KJU203" s="1242"/>
      <c r="KJV203" s="1242"/>
      <c r="KJW203" s="1242"/>
      <c r="KJX203" s="1242"/>
      <c r="KJY203" s="1242"/>
      <c r="KJZ203" s="1242"/>
      <c r="KKA203" s="1242"/>
      <c r="KKB203" s="1242"/>
      <c r="KKC203" s="1242"/>
      <c r="KKD203" s="1242"/>
      <c r="KKE203" s="1242"/>
      <c r="KKF203" s="1242"/>
      <c r="KKG203" s="1242"/>
      <c r="KKH203" s="1242"/>
      <c r="KKI203" s="1242"/>
      <c r="KKJ203" s="1242"/>
      <c r="KKK203" s="1242"/>
      <c r="KKL203" s="1242"/>
      <c r="KKM203" s="1242"/>
      <c r="KKN203" s="1242"/>
      <c r="KKO203" s="1242"/>
      <c r="KKP203" s="1242"/>
      <c r="KKQ203" s="1242"/>
      <c r="KKR203" s="1242"/>
      <c r="KKS203" s="1242"/>
      <c r="KKT203" s="1242"/>
      <c r="KKU203" s="1242"/>
      <c r="KKV203" s="1242"/>
      <c r="KKW203" s="1242"/>
      <c r="KKX203" s="1242"/>
      <c r="KKY203" s="1242"/>
      <c r="KKZ203" s="1242"/>
      <c r="KLA203" s="1242"/>
      <c r="KLB203" s="1242"/>
      <c r="KLC203" s="1242"/>
      <c r="KLD203" s="1242"/>
      <c r="KLE203" s="1242"/>
      <c r="KLF203" s="1242"/>
      <c r="KLG203" s="1242"/>
      <c r="KLH203" s="1242"/>
      <c r="KLI203" s="1242"/>
      <c r="KLJ203" s="1242"/>
      <c r="KLK203" s="1242"/>
      <c r="KLL203" s="1242"/>
      <c r="KLM203" s="1242"/>
      <c r="KLN203" s="1242"/>
      <c r="KLO203" s="1242"/>
      <c r="KLP203" s="1242"/>
      <c r="KLQ203" s="1242"/>
      <c r="KLR203" s="1242"/>
      <c r="KLS203" s="1242"/>
      <c r="KLT203" s="1242"/>
      <c r="KLU203" s="1242"/>
      <c r="KLV203" s="1242"/>
      <c r="KLW203" s="1242"/>
      <c r="KLX203" s="1242"/>
      <c r="KLY203" s="1242"/>
      <c r="KLZ203" s="1242"/>
      <c r="KMA203" s="1242"/>
      <c r="KMB203" s="1242"/>
      <c r="KMC203" s="1242"/>
      <c r="KMD203" s="1242"/>
      <c r="KME203" s="1242"/>
      <c r="KMF203" s="1242"/>
      <c r="KMG203" s="1242"/>
      <c r="KMH203" s="1242"/>
      <c r="KMI203" s="1242"/>
      <c r="KMJ203" s="1242"/>
      <c r="KMK203" s="1242"/>
      <c r="KML203" s="1242"/>
      <c r="KMM203" s="1242"/>
      <c r="KMN203" s="1242"/>
      <c r="KMO203" s="1242"/>
      <c r="KMP203" s="1242"/>
      <c r="KMQ203" s="1242"/>
      <c r="KMR203" s="1242"/>
      <c r="KMS203" s="1242"/>
      <c r="KMT203" s="1242"/>
      <c r="KMU203" s="1242"/>
      <c r="KMV203" s="1242"/>
      <c r="KMW203" s="1242"/>
      <c r="KMX203" s="1242"/>
      <c r="KMY203" s="1242"/>
      <c r="KMZ203" s="1242"/>
      <c r="KNA203" s="1242"/>
      <c r="KNB203" s="1242"/>
      <c r="KNC203" s="1242"/>
      <c r="KND203" s="1242"/>
      <c r="KNE203" s="1242"/>
      <c r="KNF203" s="1242"/>
      <c r="KNG203" s="1242"/>
      <c r="KNH203" s="1242"/>
      <c r="KNI203" s="1242"/>
      <c r="KNJ203" s="1242"/>
      <c r="KNK203" s="1242"/>
      <c r="KNL203" s="1242"/>
      <c r="KNM203" s="1242"/>
      <c r="KNN203" s="1242"/>
      <c r="KNO203" s="1242"/>
      <c r="KNP203" s="1242"/>
      <c r="KNQ203" s="1242"/>
      <c r="KNR203" s="1242"/>
      <c r="KNS203" s="1242"/>
      <c r="KNT203" s="1242"/>
      <c r="KNU203" s="1242"/>
      <c r="KNV203" s="1242"/>
      <c r="KNW203" s="1242"/>
      <c r="KNX203" s="1242"/>
      <c r="KNY203" s="1242"/>
      <c r="KNZ203" s="1242"/>
      <c r="KOA203" s="1242"/>
      <c r="KOB203" s="1242"/>
      <c r="KOC203" s="1242"/>
      <c r="KOD203" s="1242"/>
      <c r="KOE203" s="1242"/>
      <c r="KOF203" s="1242"/>
      <c r="KOG203" s="1242"/>
      <c r="KOH203" s="1242"/>
      <c r="KOI203" s="1242"/>
      <c r="KOJ203" s="1242"/>
      <c r="KOK203" s="1242"/>
      <c r="KOL203" s="1242"/>
      <c r="KOM203" s="1242"/>
      <c r="KON203" s="1242"/>
      <c r="KOO203" s="1242"/>
      <c r="KOP203" s="1242"/>
      <c r="KOQ203" s="1242"/>
      <c r="KOR203" s="1242"/>
      <c r="KOS203" s="1242"/>
      <c r="KOT203" s="1242"/>
      <c r="KOU203" s="1242"/>
      <c r="KOV203" s="1242"/>
      <c r="KOW203" s="1242"/>
      <c r="KOX203" s="1242"/>
      <c r="KOY203" s="1242"/>
      <c r="KOZ203" s="1242"/>
      <c r="KPA203" s="1242"/>
      <c r="KPB203" s="1242"/>
      <c r="KPC203" s="1242"/>
      <c r="KPD203" s="1242"/>
      <c r="KPE203" s="1242"/>
      <c r="KPF203" s="1242"/>
      <c r="KPG203" s="1242"/>
      <c r="KPH203" s="1242"/>
      <c r="KPI203" s="1242"/>
      <c r="KPJ203" s="1242"/>
      <c r="KPK203" s="1242"/>
      <c r="KPL203" s="1242"/>
      <c r="KPM203" s="1242"/>
      <c r="KPN203" s="1242"/>
      <c r="KPO203" s="1242"/>
      <c r="KPP203" s="1242"/>
      <c r="KPQ203" s="1242"/>
      <c r="KPR203" s="1242"/>
      <c r="KPS203" s="1242"/>
      <c r="KPT203" s="1242"/>
      <c r="KPU203" s="1242"/>
      <c r="KPV203" s="1242"/>
      <c r="KPW203" s="1242"/>
      <c r="KPX203" s="1242"/>
      <c r="KPY203" s="1242"/>
      <c r="KPZ203" s="1242"/>
      <c r="KQA203" s="1242"/>
      <c r="KQB203" s="1242"/>
      <c r="KQC203" s="1242"/>
      <c r="KQD203" s="1242"/>
      <c r="KQE203" s="1242"/>
      <c r="KQF203" s="1242"/>
      <c r="KQG203" s="1242"/>
      <c r="KQH203" s="1242"/>
      <c r="KQI203" s="1242"/>
      <c r="KQJ203" s="1242"/>
      <c r="KQK203" s="1242"/>
      <c r="KQL203" s="1242"/>
      <c r="KQM203" s="1242"/>
      <c r="KQN203" s="1242"/>
      <c r="KQO203" s="1242"/>
      <c r="KQP203" s="1242"/>
      <c r="KQQ203" s="1242"/>
      <c r="KQR203" s="1242"/>
      <c r="KQS203" s="1242"/>
      <c r="KQT203" s="1242"/>
      <c r="KQU203" s="1242"/>
      <c r="KQV203" s="1242"/>
      <c r="KQW203" s="1242"/>
      <c r="KQX203" s="1242"/>
      <c r="KQY203" s="1242"/>
      <c r="KQZ203" s="1242"/>
      <c r="KRA203" s="1242"/>
      <c r="KRB203" s="1242"/>
      <c r="KRC203" s="1242"/>
      <c r="KRD203" s="1242"/>
      <c r="KRE203" s="1242"/>
      <c r="KRF203" s="1242"/>
      <c r="KRG203" s="1242"/>
      <c r="KRH203" s="1242"/>
      <c r="KRI203" s="1242"/>
      <c r="KRJ203" s="1242"/>
      <c r="KRK203" s="1242"/>
      <c r="KRL203" s="1242"/>
      <c r="KRM203" s="1242"/>
      <c r="KRN203" s="1242"/>
      <c r="KRO203" s="1242"/>
      <c r="KRP203" s="1242"/>
      <c r="KRQ203" s="1242"/>
      <c r="KRR203" s="1242"/>
      <c r="KRS203" s="1242"/>
      <c r="KRT203" s="1242"/>
      <c r="KRU203" s="1242"/>
      <c r="KRV203" s="1242"/>
      <c r="KRW203" s="1242"/>
      <c r="KRX203" s="1242"/>
      <c r="KRY203" s="1242"/>
      <c r="KRZ203" s="1242"/>
      <c r="KSA203" s="1242"/>
      <c r="KSB203" s="1242"/>
      <c r="KSC203" s="1242"/>
      <c r="KSD203" s="1242"/>
      <c r="KSE203" s="1242"/>
      <c r="KSF203" s="1242"/>
      <c r="KSG203" s="1242"/>
      <c r="KSH203" s="1242"/>
      <c r="KSI203" s="1242"/>
      <c r="KSJ203" s="1242"/>
      <c r="KSK203" s="1242"/>
      <c r="KSL203" s="1242"/>
      <c r="KSM203" s="1242"/>
      <c r="KSN203" s="1242"/>
      <c r="KSO203" s="1242"/>
      <c r="KSP203" s="1242"/>
      <c r="KSQ203" s="1242"/>
      <c r="KSR203" s="1242"/>
      <c r="KSS203" s="1242"/>
      <c r="KST203" s="1242"/>
      <c r="KSU203" s="1242"/>
      <c r="KSV203" s="1242"/>
      <c r="KSW203" s="1242"/>
      <c r="KSX203" s="1242"/>
      <c r="KSY203" s="1242"/>
      <c r="KSZ203" s="1242"/>
      <c r="KTA203" s="1242"/>
      <c r="KTB203" s="1242"/>
      <c r="KTC203" s="1242"/>
      <c r="KTD203" s="1242"/>
      <c r="KTE203" s="1242"/>
      <c r="KTF203" s="1242"/>
      <c r="KTG203" s="1242"/>
      <c r="KTH203" s="1242"/>
      <c r="KTI203" s="1242"/>
      <c r="KTJ203" s="1242"/>
      <c r="KTK203" s="1242"/>
      <c r="KTL203" s="1242"/>
      <c r="KTM203" s="1242"/>
      <c r="KTN203" s="1242"/>
      <c r="KTO203" s="1242"/>
      <c r="KTP203" s="1242"/>
      <c r="KTQ203" s="1242"/>
      <c r="KTR203" s="1242"/>
      <c r="KTS203" s="1242"/>
      <c r="KTT203" s="1242"/>
      <c r="KTU203" s="1242"/>
      <c r="KTV203" s="1242"/>
      <c r="KTW203" s="1242"/>
      <c r="KTX203" s="1242"/>
      <c r="KTY203" s="1242"/>
      <c r="KTZ203" s="1242"/>
      <c r="KUA203" s="1242"/>
      <c r="KUB203" s="1242"/>
      <c r="KUC203" s="1242"/>
      <c r="KUD203" s="1242"/>
      <c r="KUE203" s="1242"/>
      <c r="KUF203" s="1242"/>
      <c r="KUG203" s="1242"/>
      <c r="KUH203" s="1242"/>
      <c r="KUI203" s="1242"/>
      <c r="KUJ203" s="1242"/>
      <c r="KUK203" s="1242"/>
      <c r="KUL203" s="1242"/>
      <c r="KUM203" s="1242"/>
      <c r="KUN203" s="1242"/>
      <c r="KUO203" s="1242"/>
      <c r="KUP203" s="1242"/>
      <c r="KUQ203" s="1242"/>
      <c r="KUR203" s="1242"/>
      <c r="KUS203" s="1242"/>
      <c r="KUT203" s="1242"/>
      <c r="KUU203" s="1242"/>
      <c r="KUV203" s="1242"/>
      <c r="KUW203" s="1242"/>
      <c r="KUX203" s="1242"/>
      <c r="KUY203" s="1242"/>
      <c r="KUZ203" s="1242"/>
      <c r="KVA203" s="1242"/>
      <c r="KVB203" s="1242"/>
      <c r="KVC203" s="1242"/>
      <c r="KVD203" s="1242"/>
      <c r="KVE203" s="1242"/>
      <c r="KVF203" s="1242"/>
      <c r="KVG203" s="1242"/>
      <c r="KVH203" s="1242"/>
      <c r="KVI203" s="1242"/>
      <c r="KVJ203" s="1242"/>
      <c r="KVK203" s="1242"/>
      <c r="KVL203" s="1242"/>
      <c r="KVM203" s="1242"/>
      <c r="KVN203" s="1242"/>
      <c r="KVO203" s="1242"/>
      <c r="KVP203" s="1242"/>
      <c r="KVQ203" s="1242"/>
      <c r="KVR203" s="1242"/>
      <c r="KVS203" s="1242"/>
      <c r="KVT203" s="1242"/>
      <c r="KVU203" s="1242"/>
      <c r="KVV203" s="1242"/>
      <c r="KVW203" s="1242"/>
      <c r="KVX203" s="1242"/>
      <c r="KVY203" s="1242"/>
      <c r="KVZ203" s="1242"/>
      <c r="KWA203" s="1242"/>
      <c r="KWB203" s="1242"/>
      <c r="KWC203" s="1242"/>
      <c r="KWD203" s="1242"/>
      <c r="KWE203" s="1242"/>
      <c r="KWF203" s="1242"/>
      <c r="KWG203" s="1242"/>
      <c r="KWH203" s="1242"/>
      <c r="KWI203" s="1242"/>
      <c r="KWJ203" s="1242"/>
      <c r="KWK203" s="1242"/>
      <c r="KWL203" s="1242"/>
      <c r="KWM203" s="1242"/>
      <c r="KWN203" s="1242"/>
      <c r="KWO203" s="1242"/>
      <c r="KWP203" s="1242"/>
      <c r="KWQ203" s="1242"/>
      <c r="KWR203" s="1242"/>
      <c r="KWS203" s="1242"/>
      <c r="KWT203" s="1242"/>
      <c r="KWU203" s="1242"/>
      <c r="KWV203" s="1242"/>
      <c r="KWW203" s="1242"/>
      <c r="KWX203" s="1242"/>
      <c r="KWY203" s="1242"/>
      <c r="KWZ203" s="1242"/>
      <c r="KXA203" s="1242"/>
      <c r="KXB203" s="1242"/>
      <c r="KXC203" s="1242"/>
      <c r="KXD203" s="1242"/>
      <c r="KXE203" s="1242"/>
      <c r="KXF203" s="1242"/>
      <c r="KXG203" s="1242"/>
      <c r="KXH203" s="1242"/>
      <c r="KXI203" s="1242"/>
      <c r="KXJ203" s="1242"/>
      <c r="KXK203" s="1242"/>
      <c r="KXL203" s="1242"/>
      <c r="KXM203" s="1242"/>
      <c r="KXN203" s="1242"/>
      <c r="KXO203" s="1242"/>
      <c r="KXP203" s="1242"/>
      <c r="KXQ203" s="1242"/>
      <c r="KXR203" s="1242"/>
      <c r="KXS203" s="1242"/>
      <c r="KXT203" s="1242"/>
      <c r="KXU203" s="1242"/>
      <c r="KXV203" s="1242"/>
      <c r="KXW203" s="1242"/>
      <c r="KXX203" s="1242"/>
      <c r="KXY203" s="1242"/>
      <c r="KXZ203" s="1242"/>
      <c r="KYA203" s="1242"/>
      <c r="KYB203" s="1242"/>
      <c r="KYC203" s="1242"/>
      <c r="KYD203" s="1242"/>
      <c r="KYE203" s="1242"/>
      <c r="KYF203" s="1242"/>
      <c r="KYG203" s="1242"/>
      <c r="KYH203" s="1242"/>
      <c r="KYI203" s="1242"/>
      <c r="KYJ203" s="1242"/>
      <c r="KYK203" s="1242"/>
      <c r="KYL203" s="1242"/>
      <c r="KYM203" s="1242"/>
      <c r="KYN203" s="1242"/>
      <c r="KYO203" s="1242"/>
      <c r="KYP203" s="1242"/>
      <c r="KYQ203" s="1242"/>
      <c r="KYR203" s="1242"/>
      <c r="KYS203" s="1242"/>
      <c r="KYT203" s="1242"/>
      <c r="KYU203" s="1242"/>
      <c r="KYV203" s="1242"/>
      <c r="KYW203" s="1242"/>
      <c r="KYX203" s="1242"/>
      <c r="KYY203" s="1242"/>
      <c r="KYZ203" s="1242"/>
      <c r="KZA203" s="1242"/>
      <c r="KZB203" s="1242"/>
      <c r="KZC203" s="1242"/>
      <c r="KZD203" s="1242"/>
      <c r="KZE203" s="1242"/>
      <c r="KZF203" s="1242"/>
      <c r="KZG203" s="1242"/>
      <c r="KZH203" s="1242"/>
      <c r="KZI203" s="1242"/>
      <c r="KZJ203" s="1242"/>
      <c r="KZK203" s="1242"/>
      <c r="KZL203" s="1242"/>
      <c r="KZM203" s="1242"/>
      <c r="KZN203" s="1242"/>
      <c r="KZO203" s="1242"/>
      <c r="KZP203" s="1242"/>
      <c r="KZQ203" s="1242"/>
      <c r="KZR203" s="1242"/>
      <c r="KZS203" s="1242"/>
      <c r="KZT203" s="1242"/>
      <c r="KZU203" s="1242"/>
      <c r="KZV203" s="1242"/>
      <c r="KZW203" s="1242"/>
      <c r="KZX203" s="1242"/>
      <c r="KZY203" s="1242"/>
      <c r="KZZ203" s="1242"/>
      <c r="LAA203" s="1242"/>
      <c r="LAB203" s="1242"/>
      <c r="LAC203" s="1242"/>
      <c r="LAD203" s="1242"/>
      <c r="LAE203" s="1242"/>
      <c r="LAF203" s="1242"/>
      <c r="LAG203" s="1242"/>
      <c r="LAH203" s="1242"/>
      <c r="LAI203" s="1242"/>
      <c r="LAJ203" s="1242"/>
      <c r="LAK203" s="1242"/>
      <c r="LAL203" s="1242"/>
      <c r="LAM203" s="1242"/>
      <c r="LAN203" s="1242"/>
      <c r="LAO203" s="1242"/>
      <c r="LAP203" s="1242"/>
      <c r="LAQ203" s="1242"/>
      <c r="LAR203" s="1242"/>
      <c r="LAS203" s="1242"/>
      <c r="LAT203" s="1242"/>
      <c r="LAU203" s="1242"/>
      <c r="LAV203" s="1242"/>
      <c r="LAW203" s="1242"/>
      <c r="LAX203" s="1242"/>
      <c r="LAY203" s="1242"/>
      <c r="LAZ203" s="1242"/>
      <c r="LBA203" s="1242"/>
      <c r="LBB203" s="1242"/>
      <c r="LBC203" s="1242"/>
      <c r="LBD203" s="1242"/>
      <c r="LBE203" s="1242"/>
      <c r="LBF203" s="1242"/>
      <c r="LBG203" s="1242"/>
      <c r="LBH203" s="1242"/>
      <c r="LBI203" s="1242"/>
      <c r="LBJ203" s="1242"/>
      <c r="LBK203" s="1242"/>
      <c r="LBL203" s="1242"/>
      <c r="LBM203" s="1242"/>
      <c r="LBN203" s="1242"/>
      <c r="LBO203" s="1242"/>
      <c r="LBP203" s="1242"/>
      <c r="LBQ203" s="1242"/>
      <c r="LBR203" s="1242"/>
      <c r="LBS203" s="1242"/>
      <c r="LBT203" s="1242"/>
      <c r="LBU203" s="1242"/>
      <c r="LBV203" s="1242"/>
      <c r="LBW203" s="1242"/>
      <c r="LBX203" s="1242"/>
      <c r="LBY203" s="1242"/>
      <c r="LBZ203" s="1242"/>
      <c r="LCA203" s="1242"/>
      <c r="LCB203" s="1242"/>
      <c r="LCC203" s="1242"/>
      <c r="LCD203" s="1242"/>
      <c r="LCE203" s="1242"/>
      <c r="LCF203" s="1242"/>
      <c r="LCG203" s="1242"/>
      <c r="LCH203" s="1242"/>
      <c r="LCI203" s="1242"/>
      <c r="LCJ203" s="1242"/>
      <c r="LCK203" s="1242"/>
      <c r="LCL203" s="1242"/>
      <c r="LCM203" s="1242"/>
      <c r="LCN203" s="1242"/>
      <c r="LCO203" s="1242"/>
      <c r="LCP203" s="1242"/>
      <c r="LCQ203" s="1242"/>
      <c r="LCR203" s="1242"/>
      <c r="LCS203" s="1242"/>
      <c r="LCT203" s="1242"/>
      <c r="LCU203" s="1242"/>
      <c r="LCV203" s="1242"/>
      <c r="LCW203" s="1242"/>
      <c r="LCX203" s="1242"/>
      <c r="LCY203" s="1242"/>
      <c r="LCZ203" s="1242"/>
      <c r="LDA203" s="1242"/>
      <c r="LDB203" s="1242"/>
      <c r="LDC203" s="1242"/>
      <c r="LDD203" s="1242"/>
      <c r="LDE203" s="1242"/>
      <c r="LDF203" s="1242"/>
      <c r="LDG203" s="1242"/>
      <c r="LDH203" s="1242"/>
      <c r="LDI203" s="1242"/>
      <c r="LDJ203" s="1242"/>
      <c r="LDK203" s="1242"/>
      <c r="LDL203" s="1242"/>
      <c r="LDM203" s="1242"/>
      <c r="LDN203" s="1242"/>
      <c r="LDO203" s="1242"/>
      <c r="LDP203" s="1242"/>
      <c r="LDQ203" s="1242"/>
      <c r="LDR203" s="1242"/>
      <c r="LDS203" s="1242"/>
      <c r="LDT203" s="1242"/>
      <c r="LDU203" s="1242"/>
      <c r="LDV203" s="1242"/>
      <c r="LDW203" s="1242"/>
      <c r="LDX203" s="1242"/>
      <c r="LDY203" s="1242"/>
      <c r="LDZ203" s="1242"/>
      <c r="LEA203" s="1242"/>
      <c r="LEB203" s="1242"/>
      <c r="LEC203" s="1242"/>
      <c r="LED203" s="1242"/>
      <c r="LEE203" s="1242"/>
      <c r="LEF203" s="1242"/>
      <c r="LEG203" s="1242"/>
      <c r="LEH203" s="1242"/>
      <c r="LEI203" s="1242"/>
      <c r="LEJ203" s="1242"/>
      <c r="LEK203" s="1242"/>
      <c r="LEL203" s="1242"/>
      <c r="LEM203" s="1242"/>
      <c r="LEN203" s="1242"/>
      <c r="LEO203" s="1242"/>
      <c r="LEP203" s="1242"/>
      <c r="LEQ203" s="1242"/>
      <c r="LER203" s="1242"/>
      <c r="LES203" s="1242"/>
      <c r="LET203" s="1242"/>
      <c r="LEU203" s="1242"/>
      <c r="LEV203" s="1242"/>
      <c r="LEW203" s="1242"/>
      <c r="LEX203" s="1242"/>
      <c r="LEY203" s="1242"/>
      <c r="LEZ203" s="1242"/>
      <c r="LFA203" s="1242"/>
      <c r="LFB203" s="1242"/>
      <c r="LFC203" s="1242"/>
      <c r="LFD203" s="1242"/>
      <c r="LFE203" s="1242"/>
      <c r="LFF203" s="1242"/>
      <c r="LFG203" s="1242"/>
      <c r="LFH203" s="1242"/>
      <c r="LFI203" s="1242"/>
      <c r="LFJ203" s="1242"/>
      <c r="LFK203" s="1242"/>
      <c r="LFL203" s="1242"/>
      <c r="LFM203" s="1242"/>
      <c r="LFN203" s="1242"/>
      <c r="LFO203" s="1242"/>
      <c r="LFP203" s="1242"/>
      <c r="LFQ203" s="1242"/>
      <c r="LFR203" s="1242"/>
      <c r="LFS203" s="1242"/>
      <c r="LFT203" s="1242"/>
      <c r="LFU203" s="1242"/>
      <c r="LFV203" s="1242"/>
      <c r="LFW203" s="1242"/>
      <c r="LFX203" s="1242"/>
      <c r="LFY203" s="1242"/>
      <c r="LFZ203" s="1242"/>
      <c r="LGA203" s="1242"/>
      <c r="LGB203" s="1242"/>
      <c r="LGC203" s="1242"/>
      <c r="LGD203" s="1242"/>
      <c r="LGE203" s="1242"/>
      <c r="LGF203" s="1242"/>
      <c r="LGG203" s="1242"/>
      <c r="LGH203" s="1242"/>
      <c r="LGI203" s="1242"/>
      <c r="LGJ203" s="1242"/>
      <c r="LGK203" s="1242"/>
      <c r="LGL203" s="1242"/>
      <c r="LGM203" s="1242"/>
      <c r="LGN203" s="1242"/>
      <c r="LGO203" s="1242"/>
      <c r="LGP203" s="1242"/>
      <c r="LGQ203" s="1242"/>
      <c r="LGR203" s="1242"/>
      <c r="LGS203" s="1242"/>
      <c r="LGT203" s="1242"/>
      <c r="LGU203" s="1242"/>
      <c r="LGV203" s="1242"/>
      <c r="LGW203" s="1242"/>
      <c r="LGX203" s="1242"/>
      <c r="LGY203" s="1242"/>
      <c r="LGZ203" s="1242"/>
      <c r="LHA203" s="1242"/>
      <c r="LHB203" s="1242"/>
      <c r="LHC203" s="1242"/>
      <c r="LHD203" s="1242"/>
      <c r="LHE203" s="1242"/>
      <c r="LHF203" s="1242"/>
      <c r="LHG203" s="1242"/>
      <c r="LHH203" s="1242"/>
      <c r="LHI203" s="1242"/>
      <c r="LHJ203" s="1242"/>
      <c r="LHK203" s="1242"/>
      <c r="LHL203" s="1242"/>
      <c r="LHM203" s="1242"/>
      <c r="LHN203" s="1242"/>
      <c r="LHO203" s="1242"/>
      <c r="LHP203" s="1242"/>
      <c r="LHQ203" s="1242"/>
      <c r="LHR203" s="1242"/>
      <c r="LHS203" s="1242"/>
      <c r="LHT203" s="1242"/>
      <c r="LHU203" s="1242"/>
      <c r="LHV203" s="1242"/>
      <c r="LHW203" s="1242"/>
      <c r="LHX203" s="1242"/>
      <c r="LHY203" s="1242"/>
      <c r="LHZ203" s="1242"/>
      <c r="LIA203" s="1242"/>
      <c r="LIB203" s="1242"/>
      <c r="LIC203" s="1242"/>
      <c r="LID203" s="1242"/>
      <c r="LIE203" s="1242"/>
      <c r="LIF203" s="1242"/>
      <c r="LIG203" s="1242"/>
      <c r="LIH203" s="1242"/>
      <c r="LII203" s="1242"/>
      <c r="LIJ203" s="1242"/>
      <c r="LIK203" s="1242"/>
      <c r="LIL203" s="1242"/>
      <c r="LIM203" s="1242"/>
      <c r="LIN203" s="1242"/>
      <c r="LIO203" s="1242"/>
      <c r="LIP203" s="1242"/>
      <c r="LIQ203" s="1242"/>
      <c r="LIR203" s="1242"/>
      <c r="LIS203" s="1242"/>
      <c r="LIT203" s="1242"/>
      <c r="LIU203" s="1242"/>
      <c r="LIV203" s="1242"/>
      <c r="LIW203" s="1242"/>
      <c r="LIX203" s="1242"/>
      <c r="LIY203" s="1242"/>
      <c r="LIZ203" s="1242"/>
      <c r="LJA203" s="1242"/>
      <c r="LJB203" s="1242"/>
      <c r="LJC203" s="1242"/>
      <c r="LJD203" s="1242"/>
      <c r="LJE203" s="1242"/>
      <c r="LJF203" s="1242"/>
      <c r="LJG203" s="1242"/>
      <c r="LJH203" s="1242"/>
      <c r="LJI203" s="1242"/>
      <c r="LJJ203" s="1242"/>
      <c r="LJK203" s="1242"/>
      <c r="LJL203" s="1242"/>
      <c r="LJM203" s="1242"/>
      <c r="LJN203" s="1242"/>
      <c r="LJO203" s="1242"/>
      <c r="LJP203" s="1242"/>
      <c r="LJQ203" s="1242"/>
      <c r="LJR203" s="1242"/>
      <c r="LJS203" s="1242"/>
      <c r="LJT203" s="1242"/>
      <c r="LJU203" s="1242"/>
      <c r="LJV203" s="1242"/>
      <c r="LJW203" s="1242"/>
      <c r="LJX203" s="1242"/>
      <c r="LJY203" s="1242"/>
      <c r="LJZ203" s="1242"/>
      <c r="LKA203" s="1242"/>
      <c r="LKB203" s="1242"/>
      <c r="LKC203" s="1242"/>
      <c r="LKD203" s="1242"/>
      <c r="LKE203" s="1242"/>
      <c r="LKF203" s="1242"/>
      <c r="LKG203" s="1242"/>
      <c r="LKH203" s="1242"/>
      <c r="LKI203" s="1242"/>
      <c r="LKJ203" s="1242"/>
      <c r="LKK203" s="1242"/>
      <c r="LKL203" s="1242"/>
      <c r="LKM203" s="1242"/>
      <c r="LKN203" s="1242"/>
      <c r="LKO203" s="1242"/>
      <c r="LKP203" s="1242"/>
      <c r="LKQ203" s="1242"/>
      <c r="LKR203" s="1242"/>
      <c r="LKS203" s="1242"/>
      <c r="LKT203" s="1242"/>
      <c r="LKU203" s="1242"/>
      <c r="LKV203" s="1242"/>
      <c r="LKW203" s="1242"/>
      <c r="LKX203" s="1242"/>
      <c r="LKY203" s="1242"/>
      <c r="LKZ203" s="1242"/>
      <c r="LLA203" s="1242"/>
      <c r="LLB203" s="1242"/>
      <c r="LLC203" s="1242"/>
      <c r="LLD203" s="1242"/>
      <c r="LLE203" s="1242"/>
      <c r="LLF203" s="1242"/>
      <c r="LLG203" s="1242"/>
      <c r="LLH203" s="1242"/>
      <c r="LLI203" s="1242"/>
      <c r="LLJ203" s="1242"/>
      <c r="LLK203" s="1242"/>
      <c r="LLL203" s="1242"/>
      <c r="LLM203" s="1242"/>
      <c r="LLN203" s="1242"/>
      <c r="LLO203" s="1242"/>
      <c r="LLP203" s="1242"/>
      <c r="LLQ203" s="1242"/>
      <c r="LLR203" s="1242"/>
      <c r="LLS203" s="1242"/>
      <c r="LLT203" s="1242"/>
      <c r="LLU203" s="1242"/>
      <c r="LLV203" s="1242"/>
      <c r="LLW203" s="1242"/>
      <c r="LLX203" s="1242"/>
      <c r="LLY203" s="1242"/>
      <c r="LLZ203" s="1242"/>
      <c r="LMA203" s="1242"/>
      <c r="LMB203" s="1242"/>
      <c r="LMC203" s="1242"/>
      <c r="LMD203" s="1242"/>
      <c r="LME203" s="1242"/>
      <c r="LMF203" s="1242"/>
      <c r="LMG203" s="1242"/>
      <c r="LMH203" s="1242"/>
      <c r="LMI203" s="1242"/>
      <c r="LMJ203" s="1242"/>
      <c r="LMK203" s="1242"/>
      <c r="LML203" s="1242"/>
      <c r="LMM203" s="1242"/>
      <c r="LMN203" s="1242"/>
      <c r="LMO203" s="1242"/>
      <c r="LMP203" s="1242"/>
      <c r="LMQ203" s="1242"/>
      <c r="LMR203" s="1242"/>
      <c r="LMS203" s="1242"/>
      <c r="LMT203" s="1242"/>
      <c r="LMU203" s="1242"/>
      <c r="LMV203" s="1242"/>
      <c r="LMW203" s="1242"/>
      <c r="LMX203" s="1242"/>
      <c r="LMY203" s="1242"/>
      <c r="LMZ203" s="1242"/>
      <c r="LNA203" s="1242"/>
      <c r="LNB203" s="1242"/>
      <c r="LNC203" s="1242"/>
      <c r="LND203" s="1242"/>
      <c r="LNE203" s="1242"/>
      <c r="LNF203" s="1242"/>
      <c r="LNG203" s="1242"/>
      <c r="LNH203" s="1242"/>
      <c r="LNI203" s="1242"/>
      <c r="LNJ203" s="1242"/>
      <c r="LNK203" s="1242"/>
      <c r="LNL203" s="1242"/>
      <c r="LNM203" s="1242"/>
      <c r="LNN203" s="1242"/>
      <c r="LNO203" s="1242"/>
      <c r="LNP203" s="1242"/>
      <c r="LNQ203" s="1242"/>
      <c r="LNR203" s="1242"/>
      <c r="LNS203" s="1242"/>
      <c r="LNT203" s="1242"/>
      <c r="LNU203" s="1242"/>
      <c r="LNV203" s="1242"/>
      <c r="LNW203" s="1242"/>
      <c r="LNX203" s="1242"/>
      <c r="LNY203" s="1242"/>
      <c r="LNZ203" s="1242"/>
      <c r="LOA203" s="1242"/>
      <c r="LOB203" s="1242"/>
      <c r="LOC203" s="1242"/>
      <c r="LOD203" s="1242"/>
      <c r="LOE203" s="1242"/>
      <c r="LOF203" s="1242"/>
      <c r="LOG203" s="1242"/>
      <c r="LOH203" s="1242"/>
      <c r="LOI203" s="1242"/>
      <c r="LOJ203" s="1242"/>
      <c r="LOK203" s="1242"/>
      <c r="LOL203" s="1242"/>
      <c r="LOM203" s="1242"/>
      <c r="LON203" s="1242"/>
      <c r="LOO203" s="1242"/>
      <c r="LOP203" s="1242"/>
      <c r="LOQ203" s="1242"/>
      <c r="LOR203" s="1242"/>
      <c r="LOS203" s="1242"/>
      <c r="LOT203" s="1242"/>
      <c r="LOU203" s="1242"/>
      <c r="LOV203" s="1242"/>
      <c r="LOW203" s="1242"/>
      <c r="LOX203" s="1242"/>
      <c r="LOY203" s="1242"/>
      <c r="LOZ203" s="1242"/>
      <c r="LPA203" s="1242"/>
      <c r="LPB203" s="1242"/>
      <c r="LPC203" s="1242"/>
      <c r="LPD203" s="1242"/>
      <c r="LPE203" s="1242"/>
      <c r="LPF203" s="1242"/>
      <c r="LPG203" s="1242"/>
      <c r="LPH203" s="1242"/>
      <c r="LPI203" s="1242"/>
      <c r="LPJ203" s="1242"/>
      <c r="LPK203" s="1242"/>
      <c r="LPL203" s="1242"/>
      <c r="LPM203" s="1242"/>
      <c r="LPN203" s="1242"/>
      <c r="LPO203" s="1242"/>
      <c r="LPP203" s="1242"/>
      <c r="LPQ203" s="1242"/>
      <c r="LPR203" s="1242"/>
      <c r="LPS203" s="1242"/>
      <c r="LPT203" s="1242"/>
      <c r="LPU203" s="1242"/>
      <c r="LPV203" s="1242"/>
      <c r="LPW203" s="1242"/>
      <c r="LPX203" s="1242"/>
      <c r="LPY203" s="1242"/>
      <c r="LPZ203" s="1242"/>
      <c r="LQA203" s="1242"/>
      <c r="LQB203" s="1242"/>
      <c r="LQC203" s="1242"/>
      <c r="LQD203" s="1242"/>
      <c r="LQE203" s="1242"/>
      <c r="LQF203" s="1242"/>
      <c r="LQG203" s="1242"/>
      <c r="LQH203" s="1242"/>
      <c r="LQI203" s="1242"/>
      <c r="LQJ203" s="1242"/>
      <c r="LQK203" s="1242"/>
      <c r="LQL203" s="1242"/>
      <c r="LQM203" s="1242"/>
      <c r="LQN203" s="1242"/>
      <c r="LQO203" s="1242"/>
      <c r="LQP203" s="1242"/>
      <c r="LQQ203" s="1242"/>
      <c r="LQR203" s="1242"/>
      <c r="LQS203" s="1242"/>
      <c r="LQT203" s="1242"/>
      <c r="LQU203" s="1242"/>
      <c r="LQV203" s="1242"/>
      <c r="LQW203" s="1242"/>
      <c r="LQX203" s="1242"/>
      <c r="LQY203" s="1242"/>
      <c r="LQZ203" s="1242"/>
      <c r="LRA203" s="1242"/>
      <c r="LRB203" s="1242"/>
      <c r="LRC203" s="1242"/>
      <c r="LRD203" s="1242"/>
      <c r="LRE203" s="1242"/>
      <c r="LRF203" s="1242"/>
      <c r="LRG203" s="1242"/>
      <c r="LRH203" s="1242"/>
      <c r="LRI203" s="1242"/>
      <c r="LRJ203" s="1242"/>
      <c r="LRK203" s="1242"/>
      <c r="LRL203" s="1242"/>
      <c r="LRM203" s="1242"/>
      <c r="LRN203" s="1242"/>
      <c r="LRO203" s="1242"/>
      <c r="LRP203" s="1242"/>
      <c r="LRQ203" s="1242"/>
      <c r="LRR203" s="1242"/>
      <c r="LRS203" s="1242"/>
      <c r="LRT203" s="1242"/>
      <c r="LRU203" s="1242"/>
      <c r="LRV203" s="1242"/>
      <c r="LRW203" s="1242"/>
      <c r="LRX203" s="1242"/>
      <c r="LRY203" s="1242"/>
      <c r="LRZ203" s="1242"/>
      <c r="LSA203" s="1242"/>
      <c r="LSB203" s="1242"/>
      <c r="LSC203" s="1242"/>
      <c r="LSD203" s="1242"/>
      <c r="LSE203" s="1242"/>
      <c r="LSF203" s="1242"/>
      <c r="LSG203" s="1242"/>
      <c r="LSH203" s="1242"/>
      <c r="LSI203" s="1242"/>
      <c r="LSJ203" s="1242"/>
      <c r="LSK203" s="1242"/>
      <c r="LSL203" s="1242"/>
      <c r="LSM203" s="1242"/>
      <c r="LSN203" s="1242"/>
      <c r="LSO203" s="1242"/>
      <c r="LSP203" s="1242"/>
      <c r="LSQ203" s="1242"/>
      <c r="LSR203" s="1242"/>
      <c r="LSS203" s="1242"/>
      <c r="LST203" s="1242"/>
      <c r="LSU203" s="1242"/>
      <c r="LSV203" s="1242"/>
      <c r="LSW203" s="1242"/>
      <c r="LSX203" s="1242"/>
      <c r="LSY203" s="1242"/>
      <c r="LSZ203" s="1242"/>
      <c r="LTA203" s="1242"/>
      <c r="LTB203" s="1242"/>
      <c r="LTC203" s="1242"/>
      <c r="LTD203" s="1242"/>
      <c r="LTE203" s="1242"/>
      <c r="LTF203" s="1242"/>
      <c r="LTG203" s="1242"/>
      <c r="LTH203" s="1242"/>
      <c r="LTI203" s="1242"/>
      <c r="LTJ203" s="1242"/>
      <c r="LTK203" s="1242"/>
      <c r="LTL203" s="1242"/>
      <c r="LTM203" s="1242"/>
      <c r="LTN203" s="1242"/>
      <c r="LTO203" s="1242"/>
      <c r="LTP203" s="1242"/>
      <c r="LTQ203" s="1242"/>
      <c r="LTR203" s="1242"/>
      <c r="LTS203" s="1242"/>
      <c r="LTT203" s="1242"/>
      <c r="LTU203" s="1242"/>
      <c r="LTV203" s="1242"/>
      <c r="LTW203" s="1242"/>
      <c r="LTX203" s="1242"/>
      <c r="LTY203" s="1242"/>
      <c r="LTZ203" s="1242"/>
      <c r="LUA203" s="1242"/>
      <c r="LUB203" s="1242"/>
      <c r="LUC203" s="1242"/>
      <c r="LUD203" s="1242"/>
      <c r="LUE203" s="1242"/>
      <c r="LUF203" s="1242"/>
      <c r="LUG203" s="1242"/>
      <c r="LUH203" s="1242"/>
      <c r="LUI203" s="1242"/>
      <c r="LUJ203" s="1242"/>
      <c r="LUK203" s="1242"/>
      <c r="LUL203" s="1242"/>
      <c r="LUM203" s="1242"/>
      <c r="LUN203" s="1242"/>
      <c r="LUO203" s="1242"/>
      <c r="LUP203" s="1242"/>
      <c r="LUQ203" s="1242"/>
      <c r="LUR203" s="1242"/>
      <c r="LUS203" s="1242"/>
      <c r="LUT203" s="1242"/>
      <c r="LUU203" s="1242"/>
      <c r="LUV203" s="1242"/>
      <c r="LUW203" s="1242"/>
      <c r="LUX203" s="1242"/>
      <c r="LUY203" s="1242"/>
      <c r="LUZ203" s="1242"/>
      <c r="LVA203" s="1242"/>
      <c r="LVB203" s="1242"/>
      <c r="LVC203" s="1242"/>
      <c r="LVD203" s="1242"/>
      <c r="LVE203" s="1242"/>
      <c r="LVF203" s="1242"/>
      <c r="LVG203" s="1242"/>
      <c r="LVH203" s="1242"/>
      <c r="LVI203" s="1242"/>
      <c r="LVJ203" s="1242"/>
      <c r="LVK203" s="1242"/>
      <c r="LVL203" s="1242"/>
      <c r="LVM203" s="1242"/>
      <c r="LVN203" s="1242"/>
      <c r="LVO203" s="1242"/>
      <c r="LVP203" s="1242"/>
      <c r="LVQ203" s="1242"/>
      <c r="LVR203" s="1242"/>
      <c r="LVS203" s="1242"/>
      <c r="LVT203" s="1242"/>
      <c r="LVU203" s="1242"/>
      <c r="LVV203" s="1242"/>
      <c r="LVW203" s="1242"/>
      <c r="LVX203" s="1242"/>
      <c r="LVY203" s="1242"/>
      <c r="LVZ203" s="1242"/>
      <c r="LWA203" s="1242"/>
      <c r="LWB203" s="1242"/>
      <c r="LWC203" s="1242"/>
      <c r="LWD203" s="1242"/>
      <c r="LWE203" s="1242"/>
      <c r="LWF203" s="1242"/>
      <c r="LWG203" s="1242"/>
      <c r="LWH203" s="1242"/>
      <c r="LWI203" s="1242"/>
      <c r="LWJ203" s="1242"/>
      <c r="LWK203" s="1242"/>
      <c r="LWL203" s="1242"/>
      <c r="LWM203" s="1242"/>
      <c r="LWN203" s="1242"/>
      <c r="LWO203" s="1242"/>
      <c r="LWP203" s="1242"/>
      <c r="LWQ203" s="1242"/>
      <c r="LWR203" s="1242"/>
      <c r="LWS203" s="1242"/>
      <c r="LWT203" s="1242"/>
      <c r="LWU203" s="1242"/>
      <c r="LWV203" s="1242"/>
      <c r="LWW203" s="1242"/>
      <c r="LWX203" s="1242"/>
      <c r="LWY203" s="1242"/>
      <c r="LWZ203" s="1242"/>
      <c r="LXA203" s="1242"/>
      <c r="LXB203" s="1242"/>
      <c r="LXC203" s="1242"/>
      <c r="LXD203" s="1242"/>
      <c r="LXE203" s="1242"/>
      <c r="LXF203" s="1242"/>
      <c r="LXG203" s="1242"/>
      <c r="LXH203" s="1242"/>
      <c r="LXI203" s="1242"/>
      <c r="LXJ203" s="1242"/>
      <c r="LXK203" s="1242"/>
      <c r="LXL203" s="1242"/>
      <c r="LXM203" s="1242"/>
      <c r="LXN203" s="1242"/>
      <c r="LXO203" s="1242"/>
      <c r="LXP203" s="1242"/>
      <c r="LXQ203" s="1242"/>
      <c r="LXR203" s="1242"/>
      <c r="LXS203" s="1242"/>
      <c r="LXT203" s="1242"/>
      <c r="LXU203" s="1242"/>
      <c r="LXV203" s="1242"/>
      <c r="LXW203" s="1242"/>
      <c r="LXX203" s="1242"/>
      <c r="LXY203" s="1242"/>
      <c r="LXZ203" s="1242"/>
      <c r="LYA203" s="1242"/>
      <c r="LYB203" s="1242"/>
      <c r="LYC203" s="1242"/>
      <c r="LYD203" s="1242"/>
      <c r="LYE203" s="1242"/>
      <c r="LYF203" s="1242"/>
      <c r="LYG203" s="1242"/>
      <c r="LYH203" s="1242"/>
      <c r="LYI203" s="1242"/>
      <c r="LYJ203" s="1242"/>
      <c r="LYK203" s="1242"/>
      <c r="LYL203" s="1242"/>
      <c r="LYM203" s="1242"/>
      <c r="LYN203" s="1242"/>
      <c r="LYO203" s="1242"/>
      <c r="LYP203" s="1242"/>
      <c r="LYQ203" s="1242"/>
      <c r="LYR203" s="1242"/>
      <c r="LYS203" s="1242"/>
      <c r="LYT203" s="1242"/>
      <c r="LYU203" s="1242"/>
      <c r="LYV203" s="1242"/>
      <c r="LYW203" s="1242"/>
      <c r="LYX203" s="1242"/>
      <c r="LYY203" s="1242"/>
      <c r="LYZ203" s="1242"/>
      <c r="LZA203" s="1242"/>
      <c r="LZB203" s="1242"/>
      <c r="LZC203" s="1242"/>
      <c r="LZD203" s="1242"/>
      <c r="LZE203" s="1242"/>
      <c r="LZF203" s="1242"/>
      <c r="LZG203" s="1242"/>
      <c r="LZH203" s="1242"/>
      <c r="LZI203" s="1242"/>
      <c r="LZJ203" s="1242"/>
      <c r="LZK203" s="1242"/>
      <c r="LZL203" s="1242"/>
      <c r="LZM203" s="1242"/>
      <c r="LZN203" s="1242"/>
      <c r="LZO203" s="1242"/>
      <c r="LZP203" s="1242"/>
      <c r="LZQ203" s="1242"/>
      <c r="LZR203" s="1242"/>
      <c r="LZS203" s="1242"/>
      <c r="LZT203" s="1242"/>
      <c r="LZU203" s="1242"/>
      <c r="LZV203" s="1242"/>
      <c r="LZW203" s="1242"/>
      <c r="LZX203" s="1242"/>
      <c r="LZY203" s="1242"/>
      <c r="LZZ203" s="1242"/>
      <c r="MAA203" s="1242"/>
      <c r="MAB203" s="1242"/>
      <c r="MAC203" s="1242"/>
      <c r="MAD203" s="1242"/>
      <c r="MAE203" s="1242"/>
      <c r="MAF203" s="1242"/>
      <c r="MAG203" s="1242"/>
      <c r="MAH203" s="1242"/>
      <c r="MAI203" s="1242"/>
      <c r="MAJ203" s="1242"/>
      <c r="MAK203" s="1242"/>
      <c r="MAL203" s="1242"/>
      <c r="MAM203" s="1242"/>
      <c r="MAN203" s="1242"/>
      <c r="MAO203" s="1242"/>
      <c r="MAP203" s="1242"/>
      <c r="MAQ203" s="1242"/>
      <c r="MAR203" s="1242"/>
      <c r="MAS203" s="1242"/>
      <c r="MAT203" s="1242"/>
      <c r="MAU203" s="1242"/>
      <c r="MAV203" s="1242"/>
      <c r="MAW203" s="1242"/>
      <c r="MAX203" s="1242"/>
      <c r="MAY203" s="1242"/>
      <c r="MAZ203" s="1242"/>
      <c r="MBA203" s="1242"/>
      <c r="MBB203" s="1242"/>
      <c r="MBC203" s="1242"/>
      <c r="MBD203" s="1242"/>
      <c r="MBE203" s="1242"/>
      <c r="MBF203" s="1242"/>
      <c r="MBG203" s="1242"/>
      <c r="MBH203" s="1242"/>
      <c r="MBI203" s="1242"/>
      <c r="MBJ203" s="1242"/>
      <c r="MBK203" s="1242"/>
      <c r="MBL203" s="1242"/>
      <c r="MBM203" s="1242"/>
      <c r="MBN203" s="1242"/>
      <c r="MBO203" s="1242"/>
      <c r="MBP203" s="1242"/>
      <c r="MBQ203" s="1242"/>
      <c r="MBR203" s="1242"/>
      <c r="MBS203" s="1242"/>
      <c r="MBT203" s="1242"/>
      <c r="MBU203" s="1242"/>
      <c r="MBV203" s="1242"/>
      <c r="MBW203" s="1242"/>
      <c r="MBX203" s="1242"/>
      <c r="MBY203" s="1242"/>
      <c r="MBZ203" s="1242"/>
      <c r="MCA203" s="1242"/>
      <c r="MCB203" s="1242"/>
      <c r="MCC203" s="1242"/>
      <c r="MCD203" s="1242"/>
      <c r="MCE203" s="1242"/>
      <c r="MCF203" s="1242"/>
      <c r="MCG203" s="1242"/>
      <c r="MCH203" s="1242"/>
      <c r="MCI203" s="1242"/>
      <c r="MCJ203" s="1242"/>
      <c r="MCK203" s="1242"/>
      <c r="MCL203" s="1242"/>
      <c r="MCM203" s="1242"/>
      <c r="MCN203" s="1242"/>
      <c r="MCO203" s="1242"/>
      <c r="MCP203" s="1242"/>
      <c r="MCQ203" s="1242"/>
      <c r="MCR203" s="1242"/>
      <c r="MCS203" s="1242"/>
      <c r="MCT203" s="1242"/>
      <c r="MCU203" s="1242"/>
      <c r="MCV203" s="1242"/>
      <c r="MCW203" s="1242"/>
      <c r="MCX203" s="1242"/>
      <c r="MCY203" s="1242"/>
      <c r="MCZ203" s="1242"/>
      <c r="MDA203" s="1242"/>
      <c r="MDB203" s="1242"/>
      <c r="MDC203" s="1242"/>
      <c r="MDD203" s="1242"/>
      <c r="MDE203" s="1242"/>
      <c r="MDF203" s="1242"/>
      <c r="MDG203" s="1242"/>
      <c r="MDH203" s="1242"/>
      <c r="MDI203" s="1242"/>
      <c r="MDJ203" s="1242"/>
      <c r="MDK203" s="1242"/>
      <c r="MDL203" s="1242"/>
      <c r="MDM203" s="1242"/>
      <c r="MDN203" s="1242"/>
      <c r="MDO203" s="1242"/>
      <c r="MDP203" s="1242"/>
      <c r="MDQ203" s="1242"/>
      <c r="MDR203" s="1242"/>
      <c r="MDS203" s="1242"/>
      <c r="MDT203" s="1242"/>
      <c r="MDU203" s="1242"/>
      <c r="MDV203" s="1242"/>
      <c r="MDW203" s="1242"/>
      <c r="MDX203" s="1242"/>
      <c r="MDY203" s="1242"/>
      <c r="MDZ203" s="1242"/>
      <c r="MEA203" s="1242"/>
      <c r="MEB203" s="1242"/>
      <c r="MEC203" s="1242"/>
      <c r="MED203" s="1242"/>
      <c r="MEE203" s="1242"/>
      <c r="MEF203" s="1242"/>
      <c r="MEG203" s="1242"/>
      <c r="MEH203" s="1242"/>
      <c r="MEI203" s="1242"/>
      <c r="MEJ203" s="1242"/>
      <c r="MEK203" s="1242"/>
      <c r="MEL203" s="1242"/>
      <c r="MEM203" s="1242"/>
      <c r="MEN203" s="1242"/>
      <c r="MEO203" s="1242"/>
      <c r="MEP203" s="1242"/>
      <c r="MEQ203" s="1242"/>
      <c r="MER203" s="1242"/>
      <c r="MES203" s="1242"/>
      <c r="MET203" s="1242"/>
      <c r="MEU203" s="1242"/>
      <c r="MEV203" s="1242"/>
      <c r="MEW203" s="1242"/>
      <c r="MEX203" s="1242"/>
      <c r="MEY203" s="1242"/>
      <c r="MEZ203" s="1242"/>
      <c r="MFA203" s="1242"/>
      <c r="MFB203" s="1242"/>
      <c r="MFC203" s="1242"/>
      <c r="MFD203" s="1242"/>
      <c r="MFE203" s="1242"/>
      <c r="MFF203" s="1242"/>
      <c r="MFG203" s="1242"/>
      <c r="MFH203" s="1242"/>
      <c r="MFI203" s="1242"/>
      <c r="MFJ203" s="1242"/>
      <c r="MFK203" s="1242"/>
      <c r="MFL203" s="1242"/>
      <c r="MFM203" s="1242"/>
      <c r="MFN203" s="1242"/>
      <c r="MFO203" s="1242"/>
      <c r="MFP203" s="1242"/>
      <c r="MFQ203" s="1242"/>
      <c r="MFR203" s="1242"/>
      <c r="MFS203" s="1242"/>
      <c r="MFT203" s="1242"/>
      <c r="MFU203" s="1242"/>
      <c r="MFV203" s="1242"/>
      <c r="MFW203" s="1242"/>
      <c r="MFX203" s="1242"/>
      <c r="MFY203" s="1242"/>
      <c r="MFZ203" s="1242"/>
      <c r="MGA203" s="1242"/>
      <c r="MGB203" s="1242"/>
      <c r="MGC203" s="1242"/>
      <c r="MGD203" s="1242"/>
      <c r="MGE203" s="1242"/>
      <c r="MGF203" s="1242"/>
      <c r="MGG203" s="1242"/>
      <c r="MGH203" s="1242"/>
      <c r="MGI203" s="1242"/>
      <c r="MGJ203" s="1242"/>
      <c r="MGK203" s="1242"/>
      <c r="MGL203" s="1242"/>
      <c r="MGM203" s="1242"/>
      <c r="MGN203" s="1242"/>
      <c r="MGO203" s="1242"/>
      <c r="MGP203" s="1242"/>
      <c r="MGQ203" s="1242"/>
      <c r="MGR203" s="1242"/>
      <c r="MGS203" s="1242"/>
      <c r="MGT203" s="1242"/>
      <c r="MGU203" s="1242"/>
      <c r="MGV203" s="1242"/>
      <c r="MGW203" s="1242"/>
      <c r="MGX203" s="1242"/>
      <c r="MGY203" s="1242"/>
      <c r="MGZ203" s="1242"/>
      <c r="MHA203" s="1242"/>
      <c r="MHB203" s="1242"/>
      <c r="MHC203" s="1242"/>
      <c r="MHD203" s="1242"/>
      <c r="MHE203" s="1242"/>
      <c r="MHF203" s="1242"/>
      <c r="MHG203" s="1242"/>
      <c r="MHH203" s="1242"/>
      <c r="MHI203" s="1242"/>
      <c r="MHJ203" s="1242"/>
      <c r="MHK203" s="1242"/>
      <c r="MHL203" s="1242"/>
      <c r="MHM203" s="1242"/>
      <c r="MHN203" s="1242"/>
      <c r="MHO203" s="1242"/>
      <c r="MHP203" s="1242"/>
      <c r="MHQ203" s="1242"/>
      <c r="MHR203" s="1242"/>
      <c r="MHS203" s="1242"/>
      <c r="MHT203" s="1242"/>
      <c r="MHU203" s="1242"/>
      <c r="MHV203" s="1242"/>
      <c r="MHW203" s="1242"/>
      <c r="MHX203" s="1242"/>
      <c r="MHY203" s="1242"/>
      <c r="MHZ203" s="1242"/>
      <c r="MIA203" s="1242"/>
      <c r="MIB203" s="1242"/>
      <c r="MIC203" s="1242"/>
      <c r="MID203" s="1242"/>
      <c r="MIE203" s="1242"/>
      <c r="MIF203" s="1242"/>
      <c r="MIG203" s="1242"/>
      <c r="MIH203" s="1242"/>
      <c r="MII203" s="1242"/>
      <c r="MIJ203" s="1242"/>
      <c r="MIK203" s="1242"/>
      <c r="MIL203" s="1242"/>
      <c r="MIM203" s="1242"/>
      <c r="MIN203" s="1242"/>
      <c r="MIO203" s="1242"/>
      <c r="MIP203" s="1242"/>
      <c r="MIQ203" s="1242"/>
      <c r="MIR203" s="1242"/>
      <c r="MIS203" s="1242"/>
      <c r="MIT203" s="1242"/>
      <c r="MIU203" s="1242"/>
      <c r="MIV203" s="1242"/>
      <c r="MIW203" s="1242"/>
      <c r="MIX203" s="1242"/>
      <c r="MIY203" s="1242"/>
      <c r="MIZ203" s="1242"/>
      <c r="MJA203" s="1242"/>
      <c r="MJB203" s="1242"/>
      <c r="MJC203" s="1242"/>
      <c r="MJD203" s="1242"/>
      <c r="MJE203" s="1242"/>
      <c r="MJF203" s="1242"/>
      <c r="MJG203" s="1242"/>
      <c r="MJH203" s="1242"/>
      <c r="MJI203" s="1242"/>
      <c r="MJJ203" s="1242"/>
      <c r="MJK203" s="1242"/>
      <c r="MJL203" s="1242"/>
      <c r="MJM203" s="1242"/>
      <c r="MJN203" s="1242"/>
      <c r="MJO203" s="1242"/>
      <c r="MJP203" s="1242"/>
      <c r="MJQ203" s="1242"/>
      <c r="MJR203" s="1242"/>
      <c r="MJS203" s="1242"/>
      <c r="MJT203" s="1242"/>
      <c r="MJU203" s="1242"/>
      <c r="MJV203" s="1242"/>
      <c r="MJW203" s="1242"/>
      <c r="MJX203" s="1242"/>
      <c r="MJY203" s="1242"/>
      <c r="MJZ203" s="1242"/>
      <c r="MKA203" s="1242"/>
      <c r="MKB203" s="1242"/>
      <c r="MKC203" s="1242"/>
      <c r="MKD203" s="1242"/>
      <c r="MKE203" s="1242"/>
      <c r="MKF203" s="1242"/>
      <c r="MKG203" s="1242"/>
      <c r="MKH203" s="1242"/>
      <c r="MKI203" s="1242"/>
      <c r="MKJ203" s="1242"/>
      <c r="MKK203" s="1242"/>
      <c r="MKL203" s="1242"/>
      <c r="MKM203" s="1242"/>
      <c r="MKN203" s="1242"/>
      <c r="MKO203" s="1242"/>
      <c r="MKP203" s="1242"/>
      <c r="MKQ203" s="1242"/>
      <c r="MKR203" s="1242"/>
      <c r="MKS203" s="1242"/>
      <c r="MKT203" s="1242"/>
      <c r="MKU203" s="1242"/>
      <c r="MKV203" s="1242"/>
      <c r="MKW203" s="1242"/>
      <c r="MKX203" s="1242"/>
      <c r="MKY203" s="1242"/>
      <c r="MKZ203" s="1242"/>
      <c r="MLA203" s="1242"/>
      <c r="MLB203" s="1242"/>
      <c r="MLC203" s="1242"/>
      <c r="MLD203" s="1242"/>
      <c r="MLE203" s="1242"/>
      <c r="MLF203" s="1242"/>
      <c r="MLG203" s="1242"/>
      <c r="MLH203" s="1242"/>
      <c r="MLI203" s="1242"/>
      <c r="MLJ203" s="1242"/>
      <c r="MLK203" s="1242"/>
      <c r="MLL203" s="1242"/>
      <c r="MLM203" s="1242"/>
      <c r="MLN203" s="1242"/>
      <c r="MLO203" s="1242"/>
      <c r="MLP203" s="1242"/>
      <c r="MLQ203" s="1242"/>
      <c r="MLR203" s="1242"/>
      <c r="MLS203" s="1242"/>
      <c r="MLT203" s="1242"/>
      <c r="MLU203" s="1242"/>
      <c r="MLV203" s="1242"/>
      <c r="MLW203" s="1242"/>
      <c r="MLX203" s="1242"/>
      <c r="MLY203" s="1242"/>
      <c r="MLZ203" s="1242"/>
      <c r="MMA203" s="1242"/>
      <c r="MMB203" s="1242"/>
      <c r="MMC203" s="1242"/>
      <c r="MMD203" s="1242"/>
      <c r="MME203" s="1242"/>
      <c r="MMF203" s="1242"/>
      <c r="MMG203" s="1242"/>
      <c r="MMH203" s="1242"/>
      <c r="MMI203" s="1242"/>
      <c r="MMJ203" s="1242"/>
      <c r="MMK203" s="1242"/>
      <c r="MML203" s="1242"/>
      <c r="MMM203" s="1242"/>
      <c r="MMN203" s="1242"/>
      <c r="MMO203" s="1242"/>
      <c r="MMP203" s="1242"/>
      <c r="MMQ203" s="1242"/>
      <c r="MMR203" s="1242"/>
      <c r="MMS203" s="1242"/>
      <c r="MMT203" s="1242"/>
      <c r="MMU203" s="1242"/>
      <c r="MMV203" s="1242"/>
      <c r="MMW203" s="1242"/>
      <c r="MMX203" s="1242"/>
      <c r="MMY203" s="1242"/>
      <c r="MMZ203" s="1242"/>
      <c r="MNA203" s="1242"/>
      <c r="MNB203" s="1242"/>
      <c r="MNC203" s="1242"/>
      <c r="MND203" s="1242"/>
      <c r="MNE203" s="1242"/>
      <c r="MNF203" s="1242"/>
      <c r="MNG203" s="1242"/>
      <c r="MNH203" s="1242"/>
      <c r="MNI203" s="1242"/>
      <c r="MNJ203" s="1242"/>
      <c r="MNK203" s="1242"/>
      <c r="MNL203" s="1242"/>
      <c r="MNM203" s="1242"/>
      <c r="MNN203" s="1242"/>
      <c r="MNO203" s="1242"/>
      <c r="MNP203" s="1242"/>
      <c r="MNQ203" s="1242"/>
      <c r="MNR203" s="1242"/>
      <c r="MNS203" s="1242"/>
      <c r="MNT203" s="1242"/>
      <c r="MNU203" s="1242"/>
      <c r="MNV203" s="1242"/>
      <c r="MNW203" s="1242"/>
      <c r="MNX203" s="1242"/>
      <c r="MNY203" s="1242"/>
      <c r="MNZ203" s="1242"/>
      <c r="MOA203" s="1242"/>
      <c r="MOB203" s="1242"/>
      <c r="MOC203" s="1242"/>
      <c r="MOD203" s="1242"/>
      <c r="MOE203" s="1242"/>
      <c r="MOF203" s="1242"/>
      <c r="MOG203" s="1242"/>
      <c r="MOH203" s="1242"/>
      <c r="MOI203" s="1242"/>
      <c r="MOJ203" s="1242"/>
      <c r="MOK203" s="1242"/>
      <c r="MOL203" s="1242"/>
      <c r="MOM203" s="1242"/>
      <c r="MON203" s="1242"/>
      <c r="MOO203" s="1242"/>
      <c r="MOP203" s="1242"/>
      <c r="MOQ203" s="1242"/>
      <c r="MOR203" s="1242"/>
      <c r="MOS203" s="1242"/>
      <c r="MOT203" s="1242"/>
      <c r="MOU203" s="1242"/>
      <c r="MOV203" s="1242"/>
      <c r="MOW203" s="1242"/>
      <c r="MOX203" s="1242"/>
      <c r="MOY203" s="1242"/>
      <c r="MOZ203" s="1242"/>
      <c r="MPA203" s="1242"/>
      <c r="MPB203" s="1242"/>
      <c r="MPC203" s="1242"/>
      <c r="MPD203" s="1242"/>
      <c r="MPE203" s="1242"/>
      <c r="MPF203" s="1242"/>
      <c r="MPG203" s="1242"/>
      <c r="MPH203" s="1242"/>
      <c r="MPI203" s="1242"/>
      <c r="MPJ203" s="1242"/>
      <c r="MPK203" s="1242"/>
      <c r="MPL203" s="1242"/>
      <c r="MPM203" s="1242"/>
      <c r="MPN203" s="1242"/>
      <c r="MPO203" s="1242"/>
      <c r="MPP203" s="1242"/>
      <c r="MPQ203" s="1242"/>
      <c r="MPR203" s="1242"/>
      <c r="MPS203" s="1242"/>
      <c r="MPT203" s="1242"/>
      <c r="MPU203" s="1242"/>
      <c r="MPV203" s="1242"/>
      <c r="MPW203" s="1242"/>
      <c r="MPX203" s="1242"/>
      <c r="MPY203" s="1242"/>
      <c r="MPZ203" s="1242"/>
      <c r="MQA203" s="1242"/>
      <c r="MQB203" s="1242"/>
      <c r="MQC203" s="1242"/>
      <c r="MQD203" s="1242"/>
      <c r="MQE203" s="1242"/>
      <c r="MQF203" s="1242"/>
      <c r="MQG203" s="1242"/>
      <c r="MQH203" s="1242"/>
      <c r="MQI203" s="1242"/>
      <c r="MQJ203" s="1242"/>
      <c r="MQK203" s="1242"/>
      <c r="MQL203" s="1242"/>
      <c r="MQM203" s="1242"/>
      <c r="MQN203" s="1242"/>
      <c r="MQO203" s="1242"/>
      <c r="MQP203" s="1242"/>
      <c r="MQQ203" s="1242"/>
      <c r="MQR203" s="1242"/>
      <c r="MQS203" s="1242"/>
      <c r="MQT203" s="1242"/>
      <c r="MQU203" s="1242"/>
      <c r="MQV203" s="1242"/>
      <c r="MQW203" s="1242"/>
      <c r="MQX203" s="1242"/>
      <c r="MQY203" s="1242"/>
      <c r="MQZ203" s="1242"/>
      <c r="MRA203" s="1242"/>
      <c r="MRB203" s="1242"/>
      <c r="MRC203" s="1242"/>
      <c r="MRD203" s="1242"/>
      <c r="MRE203" s="1242"/>
      <c r="MRF203" s="1242"/>
      <c r="MRG203" s="1242"/>
      <c r="MRH203" s="1242"/>
      <c r="MRI203" s="1242"/>
      <c r="MRJ203" s="1242"/>
      <c r="MRK203" s="1242"/>
      <c r="MRL203" s="1242"/>
      <c r="MRM203" s="1242"/>
      <c r="MRN203" s="1242"/>
      <c r="MRO203" s="1242"/>
      <c r="MRP203" s="1242"/>
      <c r="MRQ203" s="1242"/>
      <c r="MRR203" s="1242"/>
      <c r="MRS203" s="1242"/>
      <c r="MRT203" s="1242"/>
      <c r="MRU203" s="1242"/>
      <c r="MRV203" s="1242"/>
      <c r="MRW203" s="1242"/>
      <c r="MRX203" s="1242"/>
      <c r="MRY203" s="1242"/>
      <c r="MRZ203" s="1242"/>
      <c r="MSA203" s="1242"/>
      <c r="MSB203" s="1242"/>
      <c r="MSC203" s="1242"/>
      <c r="MSD203" s="1242"/>
      <c r="MSE203" s="1242"/>
      <c r="MSF203" s="1242"/>
      <c r="MSG203" s="1242"/>
      <c r="MSH203" s="1242"/>
      <c r="MSI203" s="1242"/>
      <c r="MSJ203" s="1242"/>
      <c r="MSK203" s="1242"/>
      <c r="MSL203" s="1242"/>
      <c r="MSM203" s="1242"/>
      <c r="MSN203" s="1242"/>
      <c r="MSO203" s="1242"/>
      <c r="MSP203" s="1242"/>
      <c r="MSQ203" s="1242"/>
      <c r="MSR203" s="1242"/>
      <c r="MSS203" s="1242"/>
      <c r="MST203" s="1242"/>
      <c r="MSU203" s="1242"/>
      <c r="MSV203" s="1242"/>
      <c r="MSW203" s="1242"/>
      <c r="MSX203" s="1242"/>
      <c r="MSY203" s="1242"/>
      <c r="MSZ203" s="1242"/>
      <c r="MTA203" s="1242"/>
      <c r="MTB203" s="1242"/>
      <c r="MTC203" s="1242"/>
      <c r="MTD203" s="1242"/>
      <c r="MTE203" s="1242"/>
      <c r="MTF203" s="1242"/>
      <c r="MTG203" s="1242"/>
      <c r="MTH203" s="1242"/>
      <c r="MTI203" s="1242"/>
      <c r="MTJ203" s="1242"/>
      <c r="MTK203" s="1242"/>
      <c r="MTL203" s="1242"/>
      <c r="MTM203" s="1242"/>
      <c r="MTN203" s="1242"/>
      <c r="MTO203" s="1242"/>
      <c r="MTP203" s="1242"/>
      <c r="MTQ203" s="1242"/>
      <c r="MTR203" s="1242"/>
      <c r="MTS203" s="1242"/>
      <c r="MTT203" s="1242"/>
      <c r="MTU203" s="1242"/>
      <c r="MTV203" s="1242"/>
      <c r="MTW203" s="1242"/>
      <c r="MTX203" s="1242"/>
      <c r="MTY203" s="1242"/>
      <c r="MTZ203" s="1242"/>
      <c r="MUA203" s="1242"/>
      <c r="MUB203" s="1242"/>
      <c r="MUC203" s="1242"/>
      <c r="MUD203" s="1242"/>
      <c r="MUE203" s="1242"/>
      <c r="MUF203" s="1242"/>
      <c r="MUG203" s="1242"/>
      <c r="MUH203" s="1242"/>
      <c r="MUI203" s="1242"/>
      <c r="MUJ203" s="1242"/>
      <c r="MUK203" s="1242"/>
      <c r="MUL203" s="1242"/>
      <c r="MUM203" s="1242"/>
      <c r="MUN203" s="1242"/>
      <c r="MUO203" s="1242"/>
      <c r="MUP203" s="1242"/>
      <c r="MUQ203" s="1242"/>
      <c r="MUR203" s="1242"/>
      <c r="MUS203" s="1242"/>
      <c r="MUT203" s="1242"/>
      <c r="MUU203" s="1242"/>
      <c r="MUV203" s="1242"/>
      <c r="MUW203" s="1242"/>
      <c r="MUX203" s="1242"/>
      <c r="MUY203" s="1242"/>
      <c r="MUZ203" s="1242"/>
      <c r="MVA203" s="1242"/>
      <c r="MVB203" s="1242"/>
      <c r="MVC203" s="1242"/>
      <c r="MVD203" s="1242"/>
      <c r="MVE203" s="1242"/>
      <c r="MVF203" s="1242"/>
      <c r="MVG203" s="1242"/>
      <c r="MVH203" s="1242"/>
      <c r="MVI203" s="1242"/>
      <c r="MVJ203" s="1242"/>
      <c r="MVK203" s="1242"/>
      <c r="MVL203" s="1242"/>
      <c r="MVM203" s="1242"/>
      <c r="MVN203" s="1242"/>
      <c r="MVO203" s="1242"/>
      <c r="MVP203" s="1242"/>
      <c r="MVQ203" s="1242"/>
      <c r="MVR203" s="1242"/>
      <c r="MVS203" s="1242"/>
      <c r="MVT203" s="1242"/>
      <c r="MVU203" s="1242"/>
      <c r="MVV203" s="1242"/>
      <c r="MVW203" s="1242"/>
      <c r="MVX203" s="1242"/>
      <c r="MVY203" s="1242"/>
      <c r="MVZ203" s="1242"/>
      <c r="MWA203" s="1242"/>
      <c r="MWB203" s="1242"/>
      <c r="MWC203" s="1242"/>
      <c r="MWD203" s="1242"/>
      <c r="MWE203" s="1242"/>
      <c r="MWF203" s="1242"/>
      <c r="MWG203" s="1242"/>
      <c r="MWH203" s="1242"/>
      <c r="MWI203" s="1242"/>
      <c r="MWJ203" s="1242"/>
      <c r="MWK203" s="1242"/>
      <c r="MWL203" s="1242"/>
      <c r="MWM203" s="1242"/>
      <c r="MWN203" s="1242"/>
      <c r="MWO203" s="1242"/>
      <c r="MWP203" s="1242"/>
      <c r="MWQ203" s="1242"/>
      <c r="MWR203" s="1242"/>
      <c r="MWS203" s="1242"/>
      <c r="MWT203" s="1242"/>
      <c r="MWU203" s="1242"/>
      <c r="MWV203" s="1242"/>
      <c r="MWW203" s="1242"/>
      <c r="MWX203" s="1242"/>
      <c r="MWY203" s="1242"/>
      <c r="MWZ203" s="1242"/>
      <c r="MXA203" s="1242"/>
      <c r="MXB203" s="1242"/>
      <c r="MXC203" s="1242"/>
      <c r="MXD203" s="1242"/>
      <c r="MXE203" s="1242"/>
      <c r="MXF203" s="1242"/>
      <c r="MXG203" s="1242"/>
      <c r="MXH203" s="1242"/>
      <c r="MXI203" s="1242"/>
      <c r="MXJ203" s="1242"/>
      <c r="MXK203" s="1242"/>
      <c r="MXL203" s="1242"/>
      <c r="MXM203" s="1242"/>
      <c r="MXN203" s="1242"/>
      <c r="MXO203" s="1242"/>
      <c r="MXP203" s="1242"/>
      <c r="MXQ203" s="1242"/>
      <c r="MXR203" s="1242"/>
      <c r="MXS203" s="1242"/>
      <c r="MXT203" s="1242"/>
      <c r="MXU203" s="1242"/>
      <c r="MXV203" s="1242"/>
      <c r="MXW203" s="1242"/>
      <c r="MXX203" s="1242"/>
      <c r="MXY203" s="1242"/>
      <c r="MXZ203" s="1242"/>
      <c r="MYA203" s="1242"/>
      <c r="MYB203" s="1242"/>
      <c r="MYC203" s="1242"/>
      <c r="MYD203" s="1242"/>
      <c r="MYE203" s="1242"/>
      <c r="MYF203" s="1242"/>
      <c r="MYG203" s="1242"/>
      <c r="MYH203" s="1242"/>
      <c r="MYI203" s="1242"/>
      <c r="MYJ203" s="1242"/>
      <c r="MYK203" s="1242"/>
      <c r="MYL203" s="1242"/>
      <c r="MYM203" s="1242"/>
      <c r="MYN203" s="1242"/>
      <c r="MYO203" s="1242"/>
      <c r="MYP203" s="1242"/>
      <c r="MYQ203" s="1242"/>
      <c r="MYR203" s="1242"/>
      <c r="MYS203" s="1242"/>
      <c r="MYT203" s="1242"/>
      <c r="MYU203" s="1242"/>
      <c r="MYV203" s="1242"/>
      <c r="MYW203" s="1242"/>
      <c r="MYX203" s="1242"/>
      <c r="MYY203" s="1242"/>
      <c r="MYZ203" s="1242"/>
      <c r="MZA203" s="1242"/>
      <c r="MZB203" s="1242"/>
      <c r="MZC203" s="1242"/>
      <c r="MZD203" s="1242"/>
      <c r="MZE203" s="1242"/>
      <c r="MZF203" s="1242"/>
      <c r="MZG203" s="1242"/>
      <c r="MZH203" s="1242"/>
      <c r="MZI203" s="1242"/>
      <c r="MZJ203" s="1242"/>
      <c r="MZK203" s="1242"/>
      <c r="MZL203" s="1242"/>
      <c r="MZM203" s="1242"/>
      <c r="MZN203" s="1242"/>
      <c r="MZO203" s="1242"/>
      <c r="MZP203" s="1242"/>
      <c r="MZQ203" s="1242"/>
      <c r="MZR203" s="1242"/>
      <c r="MZS203" s="1242"/>
      <c r="MZT203" s="1242"/>
      <c r="MZU203" s="1242"/>
      <c r="MZV203" s="1242"/>
      <c r="MZW203" s="1242"/>
      <c r="MZX203" s="1242"/>
      <c r="MZY203" s="1242"/>
      <c r="MZZ203" s="1242"/>
      <c r="NAA203" s="1242"/>
      <c r="NAB203" s="1242"/>
      <c r="NAC203" s="1242"/>
      <c r="NAD203" s="1242"/>
      <c r="NAE203" s="1242"/>
      <c r="NAF203" s="1242"/>
      <c r="NAG203" s="1242"/>
      <c r="NAH203" s="1242"/>
      <c r="NAI203" s="1242"/>
      <c r="NAJ203" s="1242"/>
      <c r="NAK203" s="1242"/>
      <c r="NAL203" s="1242"/>
      <c r="NAM203" s="1242"/>
      <c r="NAN203" s="1242"/>
      <c r="NAO203" s="1242"/>
      <c r="NAP203" s="1242"/>
      <c r="NAQ203" s="1242"/>
      <c r="NAR203" s="1242"/>
      <c r="NAS203" s="1242"/>
      <c r="NAT203" s="1242"/>
      <c r="NAU203" s="1242"/>
      <c r="NAV203" s="1242"/>
      <c r="NAW203" s="1242"/>
      <c r="NAX203" s="1242"/>
      <c r="NAY203" s="1242"/>
      <c r="NAZ203" s="1242"/>
      <c r="NBA203" s="1242"/>
      <c r="NBB203" s="1242"/>
      <c r="NBC203" s="1242"/>
      <c r="NBD203" s="1242"/>
      <c r="NBE203" s="1242"/>
      <c r="NBF203" s="1242"/>
      <c r="NBG203" s="1242"/>
      <c r="NBH203" s="1242"/>
      <c r="NBI203" s="1242"/>
      <c r="NBJ203" s="1242"/>
      <c r="NBK203" s="1242"/>
      <c r="NBL203" s="1242"/>
      <c r="NBM203" s="1242"/>
      <c r="NBN203" s="1242"/>
      <c r="NBO203" s="1242"/>
      <c r="NBP203" s="1242"/>
      <c r="NBQ203" s="1242"/>
      <c r="NBR203" s="1242"/>
      <c r="NBS203" s="1242"/>
      <c r="NBT203" s="1242"/>
      <c r="NBU203" s="1242"/>
      <c r="NBV203" s="1242"/>
      <c r="NBW203" s="1242"/>
      <c r="NBX203" s="1242"/>
      <c r="NBY203" s="1242"/>
      <c r="NBZ203" s="1242"/>
      <c r="NCA203" s="1242"/>
      <c r="NCB203" s="1242"/>
      <c r="NCC203" s="1242"/>
      <c r="NCD203" s="1242"/>
      <c r="NCE203" s="1242"/>
      <c r="NCF203" s="1242"/>
      <c r="NCG203" s="1242"/>
      <c r="NCH203" s="1242"/>
      <c r="NCI203" s="1242"/>
      <c r="NCJ203" s="1242"/>
      <c r="NCK203" s="1242"/>
      <c r="NCL203" s="1242"/>
      <c r="NCM203" s="1242"/>
      <c r="NCN203" s="1242"/>
      <c r="NCO203" s="1242"/>
      <c r="NCP203" s="1242"/>
      <c r="NCQ203" s="1242"/>
      <c r="NCR203" s="1242"/>
      <c r="NCS203" s="1242"/>
      <c r="NCT203" s="1242"/>
      <c r="NCU203" s="1242"/>
      <c r="NCV203" s="1242"/>
      <c r="NCW203" s="1242"/>
      <c r="NCX203" s="1242"/>
      <c r="NCY203" s="1242"/>
      <c r="NCZ203" s="1242"/>
      <c r="NDA203" s="1242"/>
      <c r="NDB203" s="1242"/>
      <c r="NDC203" s="1242"/>
      <c r="NDD203" s="1242"/>
      <c r="NDE203" s="1242"/>
      <c r="NDF203" s="1242"/>
      <c r="NDG203" s="1242"/>
      <c r="NDH203" s="1242"/>
      <c r="NDI203" s="1242"/>
      <c r="NDJ203" s="1242"/>
      <c r="NDK203" s="1242"/>
      <c r="NDL203" s="1242"/>
      <c r="NDM203" s="1242"/>
      <c r="NDN203" s="1242"/>
      <c r="NDO203" s="1242"/>
      <c r="NDP203" s="1242"/>
      <c r="NDQ203" s="1242"/>
      <c r="NDR203" s="1242"/>
      <c r="NDS203" s="1242"/>
      <c r="NDT203" s="1242"/>
      <c r="NDU203" s="1242"/>
      <c r="NDV203" s="1242"/>
      <c r="NDW203" s="1242"/>
      <c r="NDX203" s="1242"/>
      <c r="NDY203" s="1242"/>
      <c r="NDZ203" s="1242"/>
      <c r="NEA203" s="1242"/>
      <c r="NEB203" s="1242"/>
      <c r="NEC203" s="1242"/>
      <c r="NED203" s="1242"/>
      <c r="NEE203" s="1242"/>
      <c r="NEF203" s="1242"/>
      <c r="NEG203" s="1242"/>
      <c r="NEH203" s="1242"/>
      <c r="NEI203" s="1242"/>
      <c r="NEJ203" s="1242"/>
      <c r="NEK203" s="1242"/>
      <c r="NEL203" s="1242"/>
      <c r="NEM203" s="1242"/>
      <c r="NEN203" s="1242"/>
      <c r="NEO203" s="1242"/>
      <c r="NEP203" s="1242"/>
      <c r="NEQ203" s="1242"/>
      <c r="NER203" s="1242"/>
      <c r="NES203" s="1242"/>
      <c r="NET203" s="1242"/>
      <c r="NEU203" s="1242"/>
      <c r="NEV203" s="1242"/>
      <c r="NEW203" s="1242"/>
      <c r="NEX203" s="1242"/>
      <c r="NEY203" s="1242"/>
      <c r="NEZ203" s="1242"/>
      <c r="NFA203" s="1242"/>
      <c r="NFB203" s="1242"/>
      <c r="NFC203" s="1242"/>
      <c r="NFD203" s="1242"/>
      <c r="NFE203" s="1242"/>
      <c r="NFF203" s="1242"/>
      <c r="NFG203" s="1242"/>
      <c r="NFH203" s="1242"/>
      <c r="NFI203" s="1242"/>
      <c r="NFJ203" s="1242"/>
      <c r="NFK203" s="1242"/>
      <c r="NFL203" s="1242"/>
      <c r="NFM203" s="1242"/>
      <c r="NFN203" s="1242"/>
      <c r="NFO203" s="1242"/>
      <c r="NFP203" s="1242"/>
      <c r="NFQ203" s="1242"/>
      <c r="NFR203" s="1242"/>
      <c r="NFS203" s="1242"/>
      <c r="NFT203" s="1242"/>
      <c r="NFU203" s="1242"/>
      <c r="NFV203" s="1242"/>
      <c r="NFW203" s="1242"/>
      <c r="NFX203" s="1242"/>
      <c r="NFY203" s="1242"/>
      <c r="NFZ203" s="1242"/>
      <c r="NGA203" s="1242"/>
      <c r="NGB203" s="1242"/>
      <c r="NGC203" s="1242"/>
      <c r="NGD203" s="1242"/>
      <c r="NGE203" s="1242"/>
      <c r="NGF203" s="1242"/>
      <c r="NGG203" s="1242"/>
      <c r="NGH203" s="1242"/>
      <c r="NGI203" s="1242"/>
      <c r="NGJ203" s="1242"/>
      <c r="NGK203" s="1242"/>
      <c r="NGL203" s="1242"/>
      <c r="NGM203" s="1242"/>
      <c r="NGN203" s="1242"/>
      <c r="NGO203" s="1242"/>
      <c r="NGP203" s="1242"/>
      <c r="NGQ203" s="1242"/>
      <c r="NGR203" s="1242"/>
      <c r="NGS203" s="1242"/>
      <c r="NGT203" s="1242"/>
      <c r="NGU203" s="1242"/>
      <c r="NGV203" s="1242"/>
      <c r="NGW203" s="1242"/>
      <c r="NGX203" s="1242"/>
      <c r="NGY203" s="1242"/>
      <c r="NGZ203" s="1242"/>
      <c r="NHA203" s="1242"/>
      <c r="NHB203" s="1242"/>
      <c r="NHC203" s="1242"/>
      <c r="NHD203" s="1242"/>
      <c r="NHE203" s="1242"/>
      <c r="NHF203" s="1242"/>
      <c r="NHG203" s="1242"/>
      <c r="NHH203" s="1242"/>
      <c r="NHI203" s="1242"/>
      <c r="NHJ203" s="1242"/>
      <c r="NHK203" s="1242"/>
      <c r="NHL203" s="1242"/>
      <c r="NHM203" s="1242"/>
      <c r="NHN203" s="1242"/>
      <c r="NHO203" s="1242"/>
      <c r="NHP203" s="1242"/>
      <c r="NHQ203" s="1242"/>
      <c r="NHR203" s="1242"/>
      <c r="NHS203" s="1242"/>
      <c r="NHT203" s="1242"/>
      <c r="NHU203" s="1242"/>
      <c r="NHV203" s="1242"/>
      <c r="NHW203" s="1242"/>
      <c r="NHX203" s="1242"/>
      <c r="NHY203" s="1242"/>
      <c r="NHZ203" s="1242"/>
      <c r="NIA203" s="1242"/>
      <c r="NIB203" s="1242"/>
      <c r="NIC203" s="1242"/>
      <c r="NID203" s="1242"/>
      <c r="NIE203" s="1242"/>
      <c r="NIF203" s="1242"/>
      <c r="NIG203" s="1242"/>
      <c r="NIH203" s="1242"/>
      <c r="NII203" s="1242"/>
      <c r="NIJ203" s="1242"/>
      <c r="NIK203" s="1242"/>
      <c r="NIL203" s="1242"/>
      <c r="NIM203" s="1242"/>
      <c r="NIN203" s="1242"/>
      <c r="NIO203" s="1242"/>
      <c r="NIP203" s="1242"/>
      <c r="NIQ203" s="1242"/>
      <c r="NIR203" s="1242"/>
      <c r="NIS203" s="1242"/>
      <c r="NIT203" s="1242"/>
      <c r="NIU203" s="1242"/>
      <c r="NIV203" s="1242"/>
      <c r="NIW203" s="1242"/>
      <c r="NIX203" s="1242"/>
      <c r="NIY203" s="1242"/>
      <c r="NIZ203" s="1242"/>
      <c r="NJA203" s="1242"/>
      <c r="NJB203" s="1242"/>
      <c r="NJC203" s="1242"/>
      <c r="NJD203" s="1242"/>
      <c r="NJE203" s="1242"/>
      <c r="NJF203" s="1242"/>
      <c r="NJG203" s="1242"/>
      <c r="NJH203" s="1242"/>
      <c r="NJI203" s="1242"/>
      <c r="NJJ203" s="1242"/>
      <c r="NJK203" s="1242"/>
      <c r="NJL203" s="1242"/>
      <c r="NJM203" s="1242"/>
      <c r="NJN203" s="1242"/>
      <c r="NJO203" s="1242"/>
      <c r="NJP203" s="1242"/>
      <c r="NJQ203" s="1242"/>
      <c r="NJR203" s="1242"/>
      <c r="NJS203" s="1242"/>
      <c r="NJT203" s="1242"/>
      <c r="NJU203" s="1242"/>
      <c r="NJV203" s="1242"/>
      <c r="NJW203" s="1242"/>
      <c r="NJX203" s="1242"/>
      <c r="NJY203" s="1242"/>
      <c r="NJZ203" s="1242"/>
      <c r="NKA203" s="1242"/>
      <c r="NKB203" s="1242"/>
      <c r="NKC203" s="1242"/>
      <c r="NKD203" s="1242"/>
      <c r="NKE203" s="1242"/>
      <c r="NKF203" s="1242"/>
      <c r="NKG203" s="1242"/>
      <c r="NKH203" s="1242"/>
      <c r="NKI203" s="1242"/>
      <c r="NKJ203" s="1242"/>
      <c r="NKK203" s="1242"/>
      <c r="NKL203" s="1242"/>
      <c r="NKM203" s="1242"/>
      <c r="NKN203" s="1242"/>
      <c r="NKO203" s="1242"/>
      <c r="NKP203" s="1242"/>
      <c r="NKQ203" s="1242"/>
      <c r="NKR203" s="1242"/>
      <c r="NKS203" s="1242"/>
      <c r="NKT203" s="1242"/>
      <c r="NKU203" s="1242"/>
      <c r="NKV203" s="1242"/>
      <c r="NKW203" s="1242"/>
      <c r="NKX203" s="1242"/>
      <c r="NKY203" s="1242"/>
      <c r="NKZ203" s="1242"/>
      <c r="NLA203" s="1242"/>
      <c r="NLB203" s="1242"/>
      <c r="NLC203" s="1242"/>
      <c r="NLD203" s="1242"/>
      <c r="NLE203" s="1242"/>
      <c r="NLF203" s="1242"/>
      <c r="NLG203" s="1242"/>
      <c r="NLH203" s="1242"/>
      <c r="NLI203" s="1242"/>
      <c r="NLJ203" s="1242"/>
      <c r="NLK203" s="1242"/>
      <c r="NLL203" s="1242"/>
      <c r="NLM203" s="1242"/>
      <c r="NLN203" s="1242"/>
      <c r="NLO203" s="1242"/>
      <c r="NLP203" s="1242"/>
      <c r="NLQ203" s="1242"/>
      <c r="NLR203" s="1242"/>
      <c r="NLS203" s="1242"/>
      <c r="NLT203" s="1242"/>
      <c r="NLU203" s="1242"/>
      <c r="NLV203" s="1242"/>
      <c r="NLW203" s="1242"/>
      <c r="NLX203" s="1242"/>
      <c r="NLY203" s="1242"/>
      <c r="NLZ203" s="1242"/>
      <c r="NMA203" s="1242"/>
      <c r="NMB203" s="1242"/>
      <c r="NMC203" s="1242"/>
      <c r="NMD203" s="1242"/>
      <c r="NME203" s="1242"/>
      <c r="NMF203" s="1242"/>
      <c r="NMG203" s="1242"/>
      <c r="NMH203" s="1242"/>
      <c r="NMI203" s="1242"/>
      <c r="NMJ203" s="1242"/>
      <c r="NMK203" s="1242"/>
      <c r="NML203" s="1242"/>
      <c r="NMM203" s="1242"/>
      <c r="NMN203" s="1242"/>
      <c r="NMO203" s="1242"/>
      <c r="NMP203" s="1242"/>
      <c r="NMQ203" s="1242"/>
      <c r="NMR203" s="1242"/>
      <c r="NMS203" s="1242"/>
      <c r="NMT203" s="1242"/>
      <c r="NMU203" s="1242"/>
      <c r="NMV203" s="1242"/>
      <c r="NMW203" s="1242"/>
      <c r="NMX203" s="1242"/>
      <c r="NMY203" s="1242"/>
      <c r="NMZ203" s="1242"/>
      <c r="NNA203" s="1242"/>
      <c r="NNB203" s="1242"/>
      <c r="NNC203" s="1242"/>
      <c r="NND203" s="1242"/>
      <c r="NNE203" s="1242"/>
      <c r="NNF203" s="1242"/>
      <c r="NNG203" s="1242"/>
      <c r="NNH203" s="1242"/>
      <c r="NNI203" s="1242"/>
      <c r="NNJ203" s="1242"/>
      <c r="NNK203" s="1242"/>
      <c r="NNL203" s="1242"/>
      <c r="NNM203" s="1242"/>
      <c r="NNN203" s="1242"/>
      <c r="NNO203" s="1242"/>
      <c r="NNP203" s="1242"/>
      <c r="NNQ203" s="1242"/>
      <c r="NNR203" s="1242"/>
      <c r="NNS203" s="1242"/>
      <c r="NNT203" s="1242"/>
      <c r="NNU203" s="1242"/>
      <c r="NNV203" s="1242"/>
      <c r="NNW203" s="1242"/>
      <c r="NNX203" s="1242"/>
      <c r="NNY203" s="1242"/>
      <c r="NNZ203" s="1242"/>
      <c r="NOA203" s="1242"/>
      <c r="NOB203" s="1242"/>
      <c r="NOC203" s="1242"/>
      <c r="NOD203" s="1242"/>
      <c r="NOE203" s="1242"/>
      <c r="NOF203" s="1242"/>
      <c r="NOG203" s="1242"/>
      <c r="NOH203" s="1242"/>
      <c r="NOI203" s="1242"/>
      <c r="NOJ203" s="1242"/>
      <c r="NOK203" s="1242"/>
      <c r="NOL203" s="1242"/>
      <c r="NOM203" s="1242"/>
      <c r="NON203" s="1242"/>
      <c r="NOO203" s="1242"/>
      <c r="NOP203" s="1242"/>
      <c r="NOQ203" s="1242"/>
      <c r="NOR203" s="1242"/>
      <c r="NOS203" s="1242"/>
      <c r="NOT203" s="1242"/>
      <c r="NOU203" s="1242"/>
      <c r="NOV203" s="1242"/>
      <c r="NOW203" s="1242"/>
      <c r="NOX203" s="1242"/>
      <c r="NOY203" s="1242"/>
      <c r="NOZ203" s="1242"/>
      <c r="NPA203" s="1242"/>
      <c r="NPB203" s="1242"/>
      <c r="NPC203" s="1242"/>
      <c r="NPD203" s="1242"/>
      <c r="NPE203" s="1242"/>
      <c r="NPF203" s="1242"/>
      <c r="NPG203" s="1242"/>
      <c r="NPH203" s="1242"/>
      <c r="NPI203" s="1242"/>
      <c r="NPJ203" s="1242"/>
      <c r="NPK203" s="1242"/>
      <c r="NPL203" s="1242"/>
      <c r="NPM203" s="1242"/>
      <c r="NPN203" s="1242"/>
      <c r="NPO203" s="1242"/>
      <c r="NPP203" s="1242"/>
      <c r="NPQ203" s="1242"/>
      <c r="NPR203" s="1242"/>
      <c r="NPS203" s="1242"/>
      <c r="NPT203" s="1242"/>
      <c r="NPU203" s="1242"/>
      <c r="NPV203" s="1242"/>
      <c r="NPW203" s="1242"/>
      <c r="NPX203" s="1242"/>
      <c r="NPY203" s="1242"/>
      <c r="NPZ203" s="1242"/>
      <c r="NQA203" s="1242"/>
      <c r="NQB203" s="1242"/>
      <c r="NQC203" s="1242"/>
      <c r="NQD203" s="1242"/>
      <c r="NQE203" s="1242"/>
      <c r="NQF203" s="1242"/>
      <c r="NQG203" s="1242"/>
      <c r="NQH203" s="1242"/>
      <c r="NQI203" s="1242"/>
      <c r="NQJ203" s="1242"/>
      <c r="NQK203" s="1242"/>
      <c r="NQL203" s="1242"/>
      <c r="NQM203" s="1242"/>
      <c r="NQN203" s="1242"/>
      <c r="NQO203" s="1242"/>
      <c r="NQP203" s="1242"/>
      <c r="NQQ203" s="1242"/>
      <c r="NQR203" s="1242"/>
      <c r="NQS203" s="1242"/>
      <c r="NQT203" s="1242"/>
      <c r="NQU203" s="1242"/>
      <c r="NQV203" s="1242"/>
      <c r="NQW203" s="1242"/>
      <c r="NQX203" s="1242"/>
      <c r="NQY203" s="1242"/>
      <c r="NQZ203" s="1242"/>
      <c r="NRA203" s="1242"/>
      <c r="NRB203" s="1242"/>
      <c r="NRC203" s="1242"/>
      <c r="NRD203" s="1242"/>
      <c r="NRE203" s="1242"/>
      <c r="NRF203" s="1242"/>
      <c r="NRG203" s="1242"/>
      <c r="NRH203" s="1242"/>
      <c r="NRI203" s="1242"/>
      <c r="NRJ203" s="1242"/>
      <c r="NRK203" s="1242"/>
      <c r="NRL203" s="1242"/>
      <c r="NRM203" s="1242"/>
      <c r="NRN203" s="1242"/>
      <c r="NRO203" s="1242"/>
      <c r="NRP203" s="1242"/>
      <c r="NRQ203" s="1242"/>
      <c r="NRR203" s="1242"/>
      <c r="NRS203" s="1242"/>
      <c r="NRT203" s="1242"/>
      <c r="NRU203" s="1242"/>
      <c r="NRV203" s="1242"/>
      <c r="NRW203" s="1242"/>
      <c r="NRX203" s="1242"/>
      <c r="NRY203" s="1242"/>
      <c r="NRZ203" s="1242"/>
      <c r="NSA203" s="1242"/>
      <c r="NSB203" s="1242"/>
      <c r="NSC203" s="1242"/>
      <c r="NSD203" s="1242"/>
      <c r="NSE203" s="1242"/>
      <c r="NSF203" s="1242"/>
      <c r="NSG203" s="1242"/>
      <c r="NSH203" s="1242"/>
      <c r="NSI203" s="1242"/>
      <c r="NSJ203" s="1242"/>
      <c r="NSK203" s="1242"/>
      <c r="NSL203" s="1242"/>
      <c r="NSM203" s="1242"/>
      <c r="NSN203" s="1242"/>
      <c r="NSO203" s="1242"/>
      <c r="NSP203" s="1242"/>
      <c r="NSQ203" s="1242"/>
      <c r="NSR203" s="1242"/>
      <c r="NSS203" s="1242"/>
      <c r="NST203" s="1242"/>
      <c r="NSU203" s="1242"/>
      <c r="NSV203" s="1242"/>
      <c r="NSW203" s="1242"/>
      <c r="NSX203" s="1242"/>
      <c r="NSY203" s="1242"/>
      <c r="NSZ203" s="1242"/>
      <c r="NTA203" s="1242"/>
      <c r="NTB203" s="1242"/>
      <c r="NTC203" s="1242"/>
      <c r="NTD203" s="1242"/>
      <c r="NTE203" s="1242"/>
      <c r="NTF203" s="1242"/>
      <c r="NTG203" s="1242"/>
      <c r="NTH203" s="1242"/>
      <c r="NTI203" s="1242"/>
      <c r="NTJ203" s="1242"/>
      <c r="NTK203" s="1242"/>
      <c r="NTL203" s="1242"/>
      <c r="NTM203" s="1242"/>
      <c r="NTN203" s="1242"/>
      <c r="NTO203" s="1242"/>
      <c r="NTP203" s="1242"/>
      <c r="NTQ203" s="1242"/>
      <c r="NTR203" s="1242"/>
      <c r="NTS203" s="1242"/>
      <c r="NTT203" s="1242"/>
      <c r="NTU203" s="1242"/>
      <c r="NTV203" s="1242"/>
      <c r="NTW203" s="1242"/>
      <c r="NTX203" s="1242"/>
      <c r="NTY203" s="1242"/>
      <c r="NTZ203" s="1242"/>
      <c r="NUA203" s="1242"/>
      <c r="NUB203" s="1242"/>
      <c r="NUC203" s="1242"/>
      <c r="NUD203" s="1242"/>
      <c r="NUE203" s="1242"/>
      <c r="NUF203" s="1242"/>
      <c r="NUG203" s="1242"/>
      <c r="NUH203" s="1242"/>
      <c r="NUI203" s="1242"/>
      <c r="NUJ203" s="1242"/>
      <c r="NUK203" s="1242"/>
      <c r="NUL203" s="1242"/>
      <c r="NUM203" s="1242"/>
      <c r="NUN203" s="1242"/>
      <c r="NUO203" s="1242"/>
      <c r="NUP203" s="1242"/>
      <c r="NUQ203" s="1242"/>
      <c r="NUR203" s="1242"/>
      <c r="NUS203" s="1242"/>
      <c r="NUT203" s="1242"/>
      <c r="NUU203" s="1242"/>
      <c r="NUV203" s="1242"/>
      <c r="NUW203" s="1242"/>
      <c r="NUX203" s="1242"/>
      <c r="NUY203" s="1242"/>
      <c r="NUZ203" s="1242"/>
      <c r="NVA203" s="1242"/>
      <c r="NVB203" s="1242"/>
      <c r="NVC203" s="1242"/>
      <c r="NVD203" s="1242"/>
      <c r="NVE203" s="1242"/>
      <c r="NVF203" s="1242"/>
      <c r="NVG203" s="1242"/>
      <c r="NVH203" s="1242"/>
      <c r="NVI203" s="1242"/>
      <c r="NVJ203" s="1242"/>
      <c r="NVK203" s="1242"/>
      <c r="NVL203" s="1242"/>
      <c r="NVM203" s="1242"/>
      <c r="NVN203" s="1242"/>
      <c r="NVO203" s="1242"/>
      <c r="NVP203" s="1242"/>
      <c r="NVQ203" s="1242"/>
      <c r="NVR203" s="1242"/>
      <c r="NVS203" s="1242"/>
      <c r="NVT203" s="1242"/>
      <c r="NVU203" s="1242"/>
      <c r="NVV203" s="1242"/>
      <c r="NVW203" s="1242"/>
      <c r="NVX203" s="1242"/>
      <c r="NVY203" s="1242"/>
      <c r="NVZ203" s="1242"/>
      <c r="NWA203" s="1242"/>
      <c r="NWB203" s="1242"/>
      <c r="NWC203" s="1242"/>
      <c r="NWD203" s="1242"/>
      <c r="NWE203" s="1242"/>
      <c r="NWF203" s="1242"/>
      <c r="NWG203" s="1242"/>
      <c r="NWH203" s="1242"/>
      <c r="NWI203" s="1242"/>
      <c r="NWJ203" s="1242"/>
      <c r="NWK203" s="1242"/>
      <c r="NWL203" s="1242"/>
      <c r="NWM203" s="1242"/>
      <c r="NWN203" s="1242"/>
      <c r="NWO203" s="1242"/>
      <c r="NWP203" s="1242"/>
      <c r="NWQ203" s="1242"/>
      <c r="NWR203" s="1242"/>
      <c r="NWS203" s="1242"/>
      <c r="NWT203" s="1242"/>
      <c r="NWU203" s="1242"/>
      <c r="NWV203" s="1242"/>
      <c r="NWW203" s="1242"/>
      <c r="NWX203" s="1242"/>
      <c r="NWY203" s="1242"/>
      <c r="NWZ203" s="1242"/>
      <c r="NXA203" s="1242"/>
      <c r="NXB203" s="1242"/>
      <c r="NXC203" s="1242"/>
      <c r="NXD203" s="1242"/>
      <c r="NXE203" s="1242"/>
      <c r="NXF203" s="1242"/>
      <c r="NXG203" s="1242"/>
      <c r="NXH203" s="1242"/>
      <c r="NXI203" s="1242"/>
      <c r="NXJ203" s="1242"/>
      <c r="NXK203" s="1242"/>
      <c r="NXL203" s="1242"/>
      <c r="NXM203" s="1242"/>
      <c r="NXN203" s="1242"/>
      <c r="NXO203" s="1242"/>
      <c r="NXP203" s="1242"/>
      <c r="NXQ203" s="1242"/>
      <c r="NXR203" s="1242"/>
      <c r="NXS203" s="1242"/>
      <c r="NXT203" s="1242"/>
      <c r="NXU203" s="1242"/>
      <c r="NXV203" s="1242"/>
      <c r="NXW203" s="1242"/>
      <c r="NXX203" s="1242"/>
      <c r="NXY203" s="1242"/>
      <c r="NXZ203" s="1242"/>
      <c r="NYA203" s="1242"/>
      <c r="NYB203" s="1242"/>
      <c r="NYC203" s="1242"/>
      <c r="NYD203" s="1242"/>
      <c r="NYE203" s="1242"/>
      <c r="NYF203" s="1242"/>
      <c r="NYG203" s="1242"/>
      <c r="NYH203" s="1242"/>
      <c r="NYI203" s="1242"/>
      <c r="NYJ203" s="1242"/>
      <c r="NYK203" s="1242"/>
      <c r="NYL203" s="1242"/>
      <c r="NYM203" s="1242"/>
      <c r="NYN203" s="1242"/>
      <c r="NYO203" s="1242"/>
      <c r="NYP203" s="1242"/>
      <c r="NYQ203" s="1242"/>
      <c r="NYR203" s="1242"/>
      <c r="NYS203" s="1242"/>
      <c r="NYT203" s="1242"/>
      <c r="NYU203" s="1242"/>
      <c r="NYV203" s="1242"/>
      <c r="NYW203" s="1242"/>
      <c r="NYX203" s="1242"/>
      <c r="NYY203" s="1242"/>
      <c r="NYZ203" s="1242"/>
      <c r="NZA203" s="1242"/>
      <c r="NZB203" s="1242"/>
      <c r="NZC203" s="1242"/>
      <c r="NZD203" s="1242"/>
      <c r="NZE203" s="1242"/>
      <c r="NZF203" s="1242"/>
      <c r="NZG203" s="1242"/>
      <c r="NZH203" s="1242"/>
      <c r="NZI203" s="1242"/>
      <c r="NZJ203" s="1242"/>
      <c r="NZK203" s="1242"/>
      <c r="NZL203" s="1242"/>
      <c r="NZM203" s="1242"/>
      <c r="NZN203" s="1242"/>
      <c r="NZO203" s="1242"/>
      <c r="NZP203" s="1242"/>
      <c r="NZQ203" s="1242"/>
      <c r="NZR203" s="1242"/>
      <c r="NZS203" s="1242"/>
      <c r="NZT203" s="1242"/>
      <c r="NZU203" s="1242"/>
      <c r="NZV203" s="1242"/>
      <c r="NZW203" s="1242"/>
      <c r="NZX203" s="1242"/>
      <c r="NZY203" s="1242"/>
      <c r="NZZ203" s="1242"/>
      <c r="OAA203" s="1242"/>
      <c r="OAB203" s="1242"/>
      <c r="OAC203" s="1242"/>
      <c r="OAD203" s="1242"/>
      <c r="OAE203" s="1242"/>
      <c r="OAF203" s="1242"/>
      <c r="OAG203" s="1242"/>
      <c r="OAH203" s="1242"/>
      <c r="OAI203" s="1242"/>
      <c r="OAJ203" s="1242"/>
      <c r="OAK203" s="1242"/>
      <c r="OAL203" s="1242"/>
      <c r="OAM203" s="1242"/>
      <c r="OAN203" s="1242"/>
      <c r="OAO203" s="1242"/>
      <c r="OAP203" s="1242"/>
      <c r="OAQ203" s="1242"/>
      <c r="OAR203" s="1242"/>
      <c r="OAS203" s="1242"/>
      <c r="OAT203" s="1242"/>
      <c r="OAU203" s="1242"/>
      <c r="OAV203" s="1242"/>
      <c r="OAW203" s="1242"/>
      <c r="OAX203" s="1242"/>
      <c r="OAY203" s="1242"/>
      <c r="OAZ203" s="1242"/>
      <c r="OBA203" s="1242"/>
      <c r="OBB203" s="1242"/>
      <c r="OBC203" s="1242"/>
      <c r="OBD203" s="1242"/>
      <c r="OBE203" s="1242"/>
      <c r="OBF203" s="1242"/>
      <c r="OBG203" s="1242"/>
      <c r="OBH203" s="1242"/>
      <c r="OBI203" s="1242"/>
      <c r="OBJ203" s="1242"/>
      <c r="OBK203" s="1242"/>
      <c r="OBL203" s="1242"/>
      <c r="OBM203" s="1242"/>
      <c r="OBN203" s="1242"/>
      <c r="OBO203" s="1242"/>
      <c r="OBP203" s="1242"/>
      <c r="OBQ203" s="1242"/>
      <c r="OBR203" s="1242"/>
      <c r="OBS203" s="1242"/>
      <c r="OBT203" s="1242"/>
      <c r="OBU203" s="1242"/>
      <c r="OBV203" s="1242"/>
      <c r="OBW203" s="1242"/>
      <c r="OBX203" s="1242"/>
      <c r="OBY203" s="1242"/>
      <c r="OBZ203" s="1242"/>
      <c r="OCA203" s="1242"/>
      <c r="OCB203" s="1242"/>
      <c r="OCC203" s="1242"/>
      <c r="OCD203" s="1242"/>
      <c r="OCE203" s="1242"/>
      <c r="OCF203" s="1242"/>
      <c r="OCG203" s="1242"/>
      <c r="OCH203" s="1242"/>
      <c r="OCI203" s="1242"/>
      <c r="OCJ203" s="1242"/>
      <c r="OCK203" s="1242"/>
      <c r="OCL203" s="1242"/>
      <c r="OCM203" s="1242"/>
      <c r="OCN203" s="1242"/>
      <c r="OCO203" s="1242"/>
      <c r="OCP203" s="1242"/>
      <c r="OCQ203" s="1242"/>
      <c r="OCR203" s="1242"/>
      <c r="OCS203" s="1242"/>
      <c r="OCT203" s="1242"/>
      <c r="OCU203" s="1242"/>
      <c r="OCV203" s="1242"/>
      <c r="OCW203" s="1242"/>
      <c r="OCX203" s="1242"/>
      <c r="OCY203" s="1242"/>
      <c r="OCZ203" s="1242"/>
      <c r="ODA203" s="1242"/>
      <c r="ODB203" s="1242"/>
      <c r="ODC203" s="1242"/>
      <c r="ODD203" s="1242"/>
      <c r="ODE203" s="1242"/>
      <c r="ODF203" s="1242"/>
      <c r="ODG203" s="1242"/>
      <c r="ODH203" s="1242"/>
      <c r="ODI203" s="1242"/>
      <c r="ODJ203" s="1242"/>
      <c r="ODK203" s="1242"/>
      <c r="ODL203" s="1242"/>
      <c r="ODM203" s="1242"/>
      <c r="ODN203" s="1242"/>
      <c r="ODO203" s="1242"/>
      <c r="ODP203" s="1242"/>
      <c r="ODQ203" s="1242"/>
      <c r="ODR203" s="1242"/>
      <c r="ODS203" s="1242"/>
      <c r="ODT203" s="1242"/>
      <c r="ODU203" s="1242"/>
      <c r="ODV203" s="1242"/>
      <c r="ODW203" s="1242"/>
      <c r="ODX203" s="1242"/>
      <c r="ODY203" s="1242"/>
      <c r="ODZ203" s="1242"/>
      <c r="OEA203" s="1242"/>
      <c r="OEB203" s="1242"/>
      <c r="OEC203" s="1242"/>
      <c r="OED203" s="1242"/>
      <c r="OEE203" s="1242"/>
      <c r="OEF203" s="1242"/>
      <c r="OEG203" s="1242"/>
      <c r="OEH203" s="1242"/>
      <c r="OEI203" s="1242"/>
      <c r="OEJ203" s="1242"/>
      <c r="OEK203" s="1242"/>
      <c r="OEL203" s="1242"/>
      <c r="OEM203" s="1242"/>
      <c r="OEN203" s="1242"/>
      <c r="OEO203" s="1242"/>
      <c r="OEP203" s="1242"/>
      <c r="OEQ203" s="1242"/>
      <c r="OER203" s="1242"/>
      <c r="OES203" s="1242"/>
      <c r="OET203" s="1242"/>
      <c r="OEU203" s="1242"/>
      <c r="OEV203" s="1242"/>
      <c r="OEW203" s="1242"/>
      <c r="OEX203" s="1242"/>
      <c r="OEY203" s="1242"/>
      <c r="OEZ203" s="1242"/>
      <c r="OFA203" s="1242"/>
      <c r="OFB203" s="1242"/>
      <c r="OFC203" s="1242"/>
      <c r="OFD203" s="1242"/>
      <c r="OFE203" s="1242"/>
      <c r="OFF203" s="1242"/>
      <c r="OFG203" s="1242"/>
      <c r="OFH203" s="1242"/>
      <c r="OFI203" s="1242"/>
      <c r="OFJ203" s="1242"/>
      <c r="OFK203" s="1242"/>
      <c r="OFL203" s="1242"/>
      <c r="OFM203" s="1242"/>
      <c r="OFN203" s="1242"/>
      <c r="OFO203" s="1242"/>
      <c r="OFP203" s="1242"/>
      <c r="OFQ203" s="1242"/>
      <c r="OFR203" s="1242"/>
      <c r="OFS203" s="1242"/>
      <c r="OFT203" s="1242"/>
      <c r="OFU203" s="1242"/>
      <c r="OFV203" s="1242"/>
      <c r="OFW203" s="1242"/>
      <c r="OFX203" s="1242"/>
      <c r="OFY203" s="1242"/>
      <c r="OFZ203" s="1242"/>
      <c r="OGA203" s="1242"/>
      <c r="OGB203" s="1242"/>
      <c r="OGC203" s="1242"/>
      <c r="OGD203" s="1242"/>
      <c r="OGE203" s="1242"/>
      <c r="OGF203" s="1242"/>
      <c r="OGG203" s="1242"/>
      <c r="OGH203" s="1242"/>
      <c r="OGI203" s="1242"/>
      <c r="OGJ203" s="1242"/>
      <c r="OGK203" s="1242"/>
      <c r="OGL203" s="1242"/>
      <c r="OGM203" s="1242"/>
      <c r="OGN203" s="1242"/>
      <c r="OGO203" s="1242"/>
      <c r="OGP203" s="1242"/>
      <c r="OGQ203" s="1242"/>
      <c r="OGR203" s="1242"/>
      <c r="OGS203" s="1242"/>
      <c r="OGT203" s="1242"/>
      <c r="OGU203" s="1242"/>
      <c r="OGV203" s="1242"/>
      <c r="OGW203" s="1242"/>
      <c r="OGX203" s="1242"/>
      <c r="OGY203" s="1242"/>
      <c r="OGZ203" s="1242"/>
      <c r="OHA203" s="1242"/>
      <c r="OHB203" s="1242"/>
      <c r="OHC203" s="1242"/>
      <c r="OHD203" s="1242"/>
      <c r="OHE203" s="1242"/>
      <c r="OHF203" s="1242"/>
      <c r="OHG203" s="1242"/>
      <c r="OHH203" s="1242"/>
      <c r="OHI203" s="1242"/>
      <c r="OHJ203" s="1242"/>
      <c r="OHK203" s="1242"/>
      <c r="OHL203" s="1242"/>
      <c r="OHM203" s="1242"/>
      <c r="OHN203" s="1242"/>
      <c r="OHO203" s="1242"/>
      <c r="OHP203" s="1242"/>
      <c r="OHQ203" s="1242"/>
      <c r="OHR203" s="1242"/>
      <c r="OHS203" s="1242"/>
      <c r="OHT203" s="1242"/>
      <c r="OHU203" s="1242"/>
      <c r="OHV203" s="1242"/>
      <c r="OHW203" s="1242"/>
      <c r="OHX203" s="1242"/>
      <c r="OHY203" s="1242"/>
      <c r="OHZ203" s="1242"/>
      <c r="OIA203" s="1242"/>
      <c r="OIB203" s="1242"/>
      <c r="OIC203" s="1242"/>
      <c r="OID203" s="1242"/>
      <c r="OIE203" s="1242"/>
      <c r="OIF203" s="1242"/>
      <c r="OIG203" s="1242"/>
      <c r="OIH203" s="1242"/>
      <c r="OII203" s="1242"/>
      <c r="OIJ203" s="1242"/>
      <c r="OIK203" s="1242"/>
      <c r="OIL203" s="1242"/>
      <c r="OIM203" s="1242"/>
      <c r="OIN203" s="1242"/>
      <c r="OIO203" s="1242"/>
      <c r="OIP203" s="1242"/>
      <c r="OIQ203" s="1242"/>
      <c r="OIR203" s="1242"/>
      <c r="OIS203" s="1242"/>
      <c r="OIT203" s="1242"/>
      <c r="OIU203" s="1242"/>
      <c r="OIV203" s="1242"/>
      <c r="OIW203" s="1242"/>
      <c r="OIX203" s="1242"/>
      <c r="OIY203" s="1242"/>
      <c r="OIZ203" s="1242"/>
      <c r="OJA203" s="1242"/>
      <c r="OJB203" s="1242"/>
      <c r="OJC203" s="1242"/>
      <c r="OJD203" s="1242"/>
      <c r="OJE203" s="1242"/>
      <c r="OJF203" s="1242"/>
      <c r="OJG203" s="1242"/>
      <c r="OJH203" s="1242"/>
      <c r="OJI203" s="1242"/>
      <c r="OJJ203" s="1242"/>
      <c r="OJK203" s="1242"/>
      <c r="OJL203" s="1242"/>
      <c r="OJM203" s="1242"/>
      <c r="OJN203" s="1242"/>
      <c r="OJO203" s="1242"/>
      <c r="OJP203" s="1242"/>
      <c r="OJQ203" s="1242"/>
      <c r="OJR203" s="1242"/>
      <c r="OJS203" s="1242"/>
      <c r="OJT203" s="1242"/>
      <c r="OJU203" s="1242"/>
      <c r="OJV203" s="1242"/>
      <c r="OJW203" s="1242"/>
      <c r="OJX203" s="1242"/>
      <c r="OJY203" s="1242"/>
      <c r="OJZ203" s="1242"/>
      <c r="OKA203" s="1242"/>
      <c r="OKB203" s="1242"/>
      <c r="OKC203" s="1242"/>
      <c r="OKD203" s="1242"/>
      <c r="OKE203" s="1242"/>
      <c r="OKF203" s="1242"/>
      <c r="OKG203" s="1242"/>
      <c r="OKH203" s="1242"/>
      <c r="OKI203" s="1242"/>
      <c r="OKJ203" s="1242"/>
      <c r="OKK203" s="1242"/>
      <c r="OKL203" s="1242"/>
      <c r="OKM203" s="1242"/>
      <c r="OKN203" s="1242"/>
      <c r="OKO203" s="1242"/>
      <c r="OKP203" s="1242"/>
      <c r="OKQ203" s="1242"/>
      <c r="OKR203" s="1242"/>
      <c r="OKS203" s="1242"/>
      <c r="OKT203" s="1242"/>
      <c r="OKU203" s="1242"/>
      <c r="OKV203" s="1242"/>
      <c r="OKW203" s="1242"/>
      <c r="OKX203" s="1242"/>
      <c r="OKY203" s="1242"/>
      <c r="OKZ203" s="1242"/>
      <c r="OLA203" s="1242"/>
      <c r="OLB203" s="1242"/>
      <c r="OLC203" s="1242"/>
      <c r="OLD203" s="1242"/>
      <c r="OLE203" s="1242"/>
      <c r="OLF203" s="1242"/>
      <c r="OLG203" s="1242"/>
      <c r="OLH203" s="1242"/>
      <c r="OLI203" s="1242"/>
      <c r="OLJ203" s="1242"/>
      <c r="OLK203" s="1242"/>
      <c r="OLL203" s="1242"/>
      <c r="OLM203" s="1242"/>
      <c r="OLN203" s="1242"/>
      <c r="OLO203" s="1242"/>
      <c r="OLP203" s="1242"/>
      <c r="OLQ203" s="1242"/>
      <c r="OLR203" s="1242"/>
      <c r="OLS203" s="1242"/>
      <c r="OLT203" s="1242"/>
      <c r="OLU203" s="1242"/>
      <c r="OLV203" s="1242"/>
      <c r="OLW203" s="1242"/>
      <c r="OLX203" s="1242"/>
      <c r="OLY203" s="1242"/>
      <c r="OLZ203" s="1242"/>
      <c r="OMA203" s="1242"/>
      <c r="OMB203" s="1242"/>
      <c r="OMC203" s="1242"/>
      <c r="OMD203" s="1242"/>
      <c r="OME203" s="1242"/>
      <c r="OMF203" s="1242"/>
      <c r="OMG203" s="1242"/>
      <c r="OMH203" s="1242"/>
      <c r="OMI203" s="1242"/>
      <c r="OMJ203" s="1242"/>
      <c r="OMK203" s="1242"/>
      <c r="OML203" s="1242"/>
      <c r="OMM203" s="1242"/>
      <c r="OMN203" s="1242"/>
      <c r="OMO203" s="1242"/>
      <c r="OMP203" s="1242"/>
      <c r="OMQ203" s="1242"/>
      <c r="OMR203" s="1242"/>
      <c r="OMS203" s="1242"/>
      <c r="OMT203" s="1242"/>
      <c r="OMU203" s="1242"/>
      <c r="OMV203" s="1242"/>
      <c r="OMW203" s="1242"/>
      <c r="OMX203" s="1242"/>
      <c r="OMY203" s="1242"/>
      <c r="OMZ203" s="1242"/>
      <c r="ONA203" s="1242"/>
      <c r="ONB203" s="1242"/>
      <c r="ONC203" s="1242"/>
      <c r="OND203" s="1242"/>
      <c r="ONE203" s="1242"/>
      <c r="ONF203" s="1242"/>
      <c r="ONG203" s="1242"/>
      <c r="ONH203" s="1242"/>
      <c r="ONI203" s="1242"/>
      <c r="ONJ203" s="1242"/>
      <c r="ONK203" s="1242"/>
      <c r="ONL203" s="1242"/>
      <c r="ONM203" s="1242"/>
      <c r="ONN203" s="1242"/>
      <c r="ONO203" s="1242"/>
      <c r="ONP203" s="1242"/>
      <c r="ONQ203" s="1242"/>
      <c r="ONR203" s="1242"/>
      <c r="ONS203" s="1242"/>
      <c r="ONT203" s="1242"/>
      <c r="ONU203" s="1242"/>
      <c r="ONV203" s="1242"/>
      <c r="ONW203" s="1242"/>
      <c r="ONX203" s="1242"/>
      <c r="ONY203" s="1242"/>
      <c r="ONZ203" s="1242"/>
      <c r="OOA203" s="1242"/>
      <c r="OOB203" s="1242"/>
      <c r="OOC203" s="1242"/>
      <c r="OOD203" s="1242"/>
      <c r="OOE203" s="1242"/>
      <c r="OOF203" s="1242"/>
      <c r="OOG203" s="1242"/>
      <c r="OOH203" s="1242"/>
      <c r="OOI203" s="1242"/>
      <c r="OOJ203" s="1242"/>
      <c r="OOK203" s="1242"/>
      <c r="OOL203" s="1242"/>
      <c r="OOM203" s="1242"/>
      <c r="OON203" s="1242"/>
      <c r="OOO203" s="1242"/>
      <c r="OOP203" s="1242"/>
      <c r="OOQ203" s="1242"/>
      <c r="OOR203" s="1242"/>
      <c r="OOS203" s="1242"/>
      <c r="OOT203" s="1242"/>
      <c r="OOU203" s="1242"/>
      <c r="OOV203" s="1242"/>
      <c r="OOW203" s="1242"/>
      <c r="OOX203" s="1242"/>
      <c r="OOY203" s="1242"/>
      <c r="OOZ203" s="1242"/>
      <c r="OPA203" s="1242"/>
      <c r="OPB203" s="1242"/>
      <c r="OPC203" s="1242"/>
      <c r="OPD203" s="1242"/>
      <c r="OPE203" s="1242"/>
      <c r="OPF203" s="1242"/>
      <c r="OPG203" s="1242"/>
      <c r="OPH203" s="1242"/>
      <c r="OPI203" s="1242"/>
      <c r="OPJ203" s="1242"/>
      <c r="OPK203" s="1242"/>
      <c r="OPL203" s="1242"/>
      <c r="OPM203" s="1242"/>
      <c r="OPN203" s="1242"/>
      <c r="OPO203" s="1242"/>
      <c r="OPP203" s="1242"/>
      <c r="OPQ203" s="1242"/>
      <c r="OPR203" s="1242"/>
      <c r="OPS203" s="1242"/>
      <c r="OPT203" s="1242"/>
      <c r="OPU203" s="1242"/>
      <c r="OPV203" s="1242"/>
      <c r="OPW203" s="1242"/>
      <c r="OPX203" s="1242"/>
      <c r="OPY203" s="1242"/>
      <c r="OPZ203" s="1242"/>
      <c r="OQA203" s="1242"/>
      <c r="OQB203" s="1242"/>
      <c r="OQC203" s="1242"/>
      <c r="OQD203" s="1242"/>
      <c r="OQE203" s="1242"/>
      <c r="OQF203" s="1242"/>
      <c r="OQG203" s="1242"/>
      <c r="OQH203" s="1242"/>
      <c r="OQI203" s="1242"/>
      <c r="OQJ203" s="1242"/>
      <c r="OQK203" s="1242"/>
      <c r="OQL203" s="1242"/>
      <c r="OQM203" s="1242"/>
      <c r="OQN203" s="1242"/>
      <c r="OQO203" s="1242"/>
      <c r="OQP203" s="1242"/>
      <c r="OQQ203" s="1242"/>
      <c r="OQR203" s="1242"/>
      <c r="OQS203" s="1242"/>
      <c r="OQT203" s="1242"/>
      <c r="OQU203" s="1242"/>
      <c r="OQV203" s="1242"/>
      <c r="OQW203" s="1242"/>
      <c r="OQX203" s="1242"/>
      <c r="OQY203" s="1242"/>
      <c r="OQZ203" s="1242"/>
      <c r="ORA203" s="1242"/>
      <c r="ORB203" s="1242"/>
      <c r="ORC203" s="1242"/>
      <c r="ORD203" s="1242"/>
      <c r="ORE203" s="1242"/>
      <c r="ORF203" s="1242"/>
      <c r="ORG203" s="1242"/>
      <c r="ORH203" s="1242"/>
      <c r="ORI203" s="1242"/>
      <c r="ORJ203" s="1242"/>
      <c r="ORK203" s="1242"/>
      <c r="ORL203" s="1242"/>
      <c r="ORM203" s="1242"/>
      <c r="ORN203" s="1242"/>
      <c r="ORO203" s="1242"/>
      <c r="ORP203" s="1242"/>
      <c r="ORQ203" s="1242"/>
      <c r="ORR203" s="1242"/>
      <c r="ORS203" s="1242"/>
      <c r="ORT203" s="1242"/>
      <c r="ORU203" s="1242"/>
      <c r="ORV203" s="1242"/>
      <c r="ORW203" s="1242"/>
      <c r="ORX203" s="1242"/>
      <c r="ORY203" s="1242"/>
      <c r="ORZ203" s="1242"/>
      <c r="OSA203" s="1242"/>
      <c r="OSB203" s="1242"/>
      <c r="OSC203" s="1242"/>
      <c r="OSD203" s="1242"/>
      <c r="OSE203" s="1242"/>
      <c r="OSF203" s="1242"/>
      <c r="OSG203" s="1242"/>
      <c r="OSH203" s="1242"/>
      <c r="OSI203" s="1242"/>
      <c r="OSJ203" s="1242"/>
      <c r="OSK203" s="1242"/>
      <c r="OSL203" s="1242"/>
      <c r="OSM203" s="1242"/>
      <c r="OSN203" s="1242"/>
      <c r="OSO203" s="1242"/>
      <c r="OSP203" s="1242"/>
      <c r="OSQ203" s="1242"/>
      <c r="OSR203" s="1242"/>
      <c r="OSS203" s="1242"/>
      <c r="OST203" s="1242"/>
      <c r="OSU203" s="1242"/>
      <c r="OSV203" s="1242"/>
      <c r="OSW203" s="1242"/>
      <c r="OSX203" s="1242"/>
      <c r="OSY203" s="1242"/>
      <c r="OSZ203" s="1242"/>
      <c r="OTA203" s="1242"/>
      <c r="OTB203" s="1242"/>
      <c r="OTC203" s="1242"/>
      <c r="OTD203" s="1242"/>
      <c r="OTE203" s="1242"/>
      <c r="OTF203" s="1242"/>
      <c r="OTG203" s="1242"/>
      <c r="OTH203" s="1242"/>
      <c r="OTI203" s="1242"/>
      <c r="OTJ203" s="1242"/>
      <c r="OTK203" s="1242"/>
      <c r="OTL203" s="1242"/>
      <c r="OTM203" s="1242"/>
      <c r="OTN203" s="1242"/>
      <c r="OTO203" s="1242"/>
      <c r="OTP203" s="1242"/>
      <c r="OTQ203" s="1242"/>
      <c r="OTR203" s="1242"/>
      <c r="OTS203" s="1242"/>
      <c r="OTT203" s="1242"/>
      <c r="OTU203" s="1242"/>
      <c r="OTV203" s="1242"/>
      <c r="OTW203" s="1242"/>
      <c r="OTX203" s="1242"/>
      <c r="OTY203" s="1242"/>
      <c r="OTZ203" s="1242"/>
      <c r="OUA203" s="1242"/>
      <c r="OUB203" s="1242"/>
      <c r="OUC203" s="1242"/>
      <c r="OUD203" s="1242"/>
      <c r="OUE203" s="1242"/>
      <c r="OUF203" s="1242"/>
      <c r="OUG203" s="1242"/>
      <c r="OUH203" s="1242"/>
      <c r="OUI203" s="1242"/>
      <c r="OUJ203" s="1242"/>
      <c r="OUK203" s="1242"/>
      <c r="OUL203" s="1242"/>
      <c r="OUM203" s="1242"/>
      <c r="OUN203" s="1242"/>
      <c r="OUO203" s="1242"/>
      <c r="OUP203" s="1242"/>
      <c r="OUQ203" s="1242"/>
      <c r="OUR203" s="1242"/>
      <c r="OUS203" s="1242"/>
      <c r="OUT203" s="1242"/>
      <c r="OUU203" s="1242"/>
      <c r="OUV203" s="1242"/>
      <c r="OUW203" s="1242"/>
      <c r="OUX203" s="1242"/>
      <c r="OUY203" s="1242"/>
      <c r="OUZ203" s="1242"/>
      <c r="OVA203" s="1242"/>
      <c r="OVB203" s="1242"/>
      <c r="OVC203" s="1242"/>
      <c r="OVD203" s="1242"/>
      <c r="OVE203" s="1242"/>
      <c r="OVF203" s="1242"/>
      <c r="OVG203" s="1242"/>
      <c r="OVH203" s="1242"/>
      <c r="OVI203" s="1242"/>
      <c r="OVJ203" s="1242"/>
      <c r="OVK203" s="1242"/>
      <c r="OVL203" s="1242"/>
      <c r="OVM203" s="1242"/>
      <c r="OVN203" s="1242"/>
      <c r="OVO203" s="1242"/>
      <c r="OVP203" s="1242"/>
      <c r="OVQ203" s="1242"/>
      <c r="OVR203" s="1242"/>
      <c r="OVS203" s="1242"/>
      <c r="OVT203" s="1242"/>
      <c r="OVU203" s="1242"/>
      <c r="OVV203" s="1242"/>
      <c r="OVW203" s="1242"/>
      <c r="OVX203" s="1242"/>
      <c r="OVY203" s="1242"/>
      <c r="OVZ203" s="1242"/>
      <c r="OWA203" s="1242"/>
      <c r="OWB203" s="1242"/>
      <c r="OWC203" s="1242"/>
      <c r="OWD203" s="1242"/>
      <c r="OWE203" s="1242"/>
      <c r="OWF203" s="1242"/>
      <c r="OWG203" s="1242"/>
      <c r="OWH203" s="1242"/>
      <c r="OWI203" s="1242"/>
      <c r="OWJ203" s="1242"/>
      <c r="OWK203" s="1242"/>
      <c r="OWL203" s="1242"/>
      <c r="OWM203" s="1242"/>
      <c r="OWN203" s="1242"/>
      <c r="OWO203" s="1242"/>
      <c r="OWP203" s="1242"/>
      <c r="OWQ203" s="1242"/>
      <c r="OWR203" s="1242"/>
      <c r="OWS203" s="1242"/>
      <c r="OWT203" s="1242"/>
      <c r="OWU203" s="1242"/>
      <c r="OWV203" s="1242"/>
      <c r="OWW203" s="1242"/>
      <c r="OWX203" s="1242"/>
      <c r="OWY203" s="1242"/>
      <c r="OWZ203" s="1242"/>
      <c r="OXA203" s="1242"/>
      <c r="OXB203" s="1242"/>
      <c r="OXC203" s="1242"/>
      <c r="OXD203" s="1242"/>
      <c r="OXE203" s="1242"/>
      <c r="OXF203" s="1242"/>
      <c r="OXG203" s="1242"/>
      <c r="OXH203" s="1242"/>
      <c r="OXI203" s="1242"/>
      <c r="OXJ203" s="1242"/>
      <c r="OXK203" s="1242"/>
      <c r="OXL203" s="1242"/>
      <c r="OXM203" s="1242"/>
      <c r="OXN203" s="1242"/>
      <c r="OXO203" s="1242"/>
      <c r="OXP203" s="1242"/>
      <c r="OXQ203" s="1242"/>
      <c r="OXR203" s="1242"/>
      <c r="OXS203" s="1242"/>
      <c r="OXT203" s="1242"/>
      <c r="OXU203" s="1242"/>
      <c r="OXV203" s="1242"/>
      <c r="OXW203" s="1242"/>
      <c r="OXX203" s="1242"/>
      <c r="OXY203" s="1242"/>
      <c r="OXZ203" s="1242"/>
      <c r="OYA203" s="1242"/>
      <c r="OYB203" s="1242"/>
      <c r="OYC203" s="1242"/>
      <c r="OYD203" s="1242"/>
      <c r="OYE203" s="1242"/>
      <c r="OYF203" s="1242"/>
      <c r="OYG203" s="1242"/>
      <c r="OYH203" s="1242"/>
      <c r="OYI203" s="1242"/>
      <c r="OYJ203" s="1242"/>
      <c r="OYK203" s="1242"/>
      <c r="OYL203" s="1242"/>
      <c r="OYM203" s="1242"/>
      <c r="OYN203" s="1242"/>
      <c r="OYO203" s="1242"/>
      <c r="OYP203" s="1242"/>
      <c r="OYQ203" s="1242"/>
      <c r="OYR203" s="1242"/>
      <c r="OYS203" s="1242"/>
      <c r="OYT203" s="1242"/>
      <c r="OYU203" s="1242"/>
      <c r="OYV203" s="1242"/>
      <c r="OYW203" s="1242"/>
      <c r="OYX203" s="1242"/>
      <c r="OYY203" s="1242"/>
      <c r="OYZ203" s="1242"/>
      <c r="OZA203" s="1242"/>
      <c r="OZB203" s="1242"/>
      <c r="OZC203" s="1242"/>
      <c r="OZD203" s="1242"/>
      <c r="OZE203" s="1242"/>
      <c r="OZF203" s="1242"/>
      <c r="OZG203" s="1242"/>
      <c r="OZH203" s="1242"/>
      <c r="OZI203" s="1242"/>
      <c r="OZJ203" s="1242"/>
      <c r="OZK203" s="1242"/>
      <c r="OZL203" s="1242"/>
      <c r="OZM203" s="1242"/>
      <c r="OZN203" s="1242"/>
      <c r="OZO203" s="1242"/>
      <c r="OZP203" s="1242"/>
      <c r="OZQ203" s="1242"/>
      <c r="OZR203" s="1242"/>
      <c r="OZS203" s="1242"/>
      <c r="OZT203" s="1242"/>
      <c r="OZU203" s="1242"/>
      <c r="OZV203" s="1242"/>
      <c r="OZW203" s="1242"/>
      <c r="OZX203" s="1242"/>
      <c r="OZY203" s="1242"/>
      <c r="OZZ203" s="1242"/>
      <c r="PAA203" s="1242"/>
      <c r="PAB203" s="1242"/>
      <c r="PAC203" s="1242"/>
      <c r="PAD203" s="1242"/>
      <c r="PAE203" s="1242"/>
      <c r="PAF203" s="1242"/>
      <c r="PAG203" s="1242"/>
      <c r="PAH203" s="1242"/>
      <c r="PAI203" s="1242"/>
      <c r="PAJ203" s="1242"/>
      <c r="PAK203" s="1242"/>
      <c r="PAL203" s="1242"/>
      <c r="PAM203" s="1242"/>
      <c r="PAN203" s="1242"/>
      <c r="PAO203" s="1242"/>
      <c r="PAP203" s="1242"/>
      <c r="PAQ203" s="1242"/>
      <c r="PAR203" s="1242"/>
      <c r="PAS203" s="1242"/>
      <c r="PAT203" s="1242"/>
      <c r="PAU203" s="1242"/>
      <c r="PAV203" s="1242"/>
      <c r="PAW203" s="1242"/>
      <c r="PAX203" s="1242"/>
      <c r="PAY203" s="1242"/>
      <c r="PAZ203" s="1242"/>
      <c r="PBA203" s="1242"/>
      <c r="PBB203" s="1242"/>
      <c r="PBC203" s="1242"/>
      <c r="PBD203" s="1242"/>
      <c r="PBE203" s="1242"/>
      <c r="PBF203" s="1242"/>
      <c r="PBG203" s="1242"/>
      <c r="PBH203" s="1242"/>
      <c r="PBI203" s="1242"/>
      <c r="PBJ203" s="1242"/>
      <c r="PBK203" s="1242"/>
      <c r="PBL203" s="1242"/>
      <c r="PBM203" s="1242"/>
      <c r="PBN203" s="1242"/>
      <c r="PBO203" s="1242"/>
      <c r="PBP203" s="1242"/>
      <c r="PBQ203" s="1242"/>
      <c r="PBR203" s="1242"/>
      <c r="PBS203" s="1242"/>
      <c r="PBT203" s="1242"/>
      <c r="PBU203" s="1242"/>
      <c r="PBV203" s="1242"/>
      <c r="PBW203" s="1242"/>
      <c r="PBX203" s="1242"/>
      <c r="PBY203" s="1242"/>
      <c r="PBZ203" s="1242"/>
      <c r="PCA203" s="1242"/>
      <c r="PCB203" s="1242"/>
      <c r="PCC203" s="1242"/>
      <c r="PCD203" s="1242"/>
      <c r="PCE203" s="1242"/>
      <c r="PCF203" s="1242"/>
      <c r="PCG203" s="1242"/>
      <c r="PCH203" s="1242"/>
      <c r="PCI203" s="1242"/>
      <c r="PCJ203" s="1242"/>
      <c r="PCK203" s="1242"/>
      <c r="PCL203" s="1242"/>
      <c r="PCM203" s="1242"/>
      <c r="PCN203" s="1242"/>
      <c r="PCO203" s="1242"/>
      <c r="PCP203" s="1242"/>
      <c r="PCQ203" s="1242"/>
      <c r="PCR203" s="1242"/>
      <c r="PCS203" s="1242"/>
      <c r="PCT203" s="1242"/>
      <c r="PCU203" s="1242"/>
      <c r="PCV203" s="1242"/>
      <c r="PCW203" s="1242"/>
      <c r="PCX203" s="1242"/>
      <c r="PCY203" s="1242"/>
      <c r="PCZ203" s="1242"/>
      <c r="PDA203" s="1242"/>
      <c r="PDB203" s="1242"/>
      <c r="PDC203" s="1242"/>
      <c r="PDD203" s="1242"/>
      <c r="PDE203" s="1242"/>
      <c r="PDF203" s="1242"/>
      <c r="PDG203" s="1242"/>
      <c r="PDH203" s="1242"/>
      <c r="PDI203" s="1242"/>
      <c r="PDJ203" s="1242"/>
      <c r="PDK203" s="1242"/>
      <c r="PDL203" s="1242"/>
      <c r="PDM203" s="1242"/>
      <c r="PDN203" s="1242"/>
      <c r="PDO203" s="1242"/>
      <c r="PDP203" s="1242"/>
      <c r="PDQ203" s="1242"/>
      <c r="PDR203" s="1242"/>
      <c r="PDS203" s="1242"/>
      <c r="PDT203" s="1242"/>
      <c r="PDU203" s="1242"/>
      <c r="PDV203" s="1242"/>
      <c r="PDW203" s="1242"/>
      <c r="PDX203" s="1242"/>
      <c r="PDY203" s="1242"/>
      <c r="PDZ203" s="1242"/>
      <c r="PEA203" s="1242"/>
      <c r="PEB203" s="1242"/>
      <c r="PEC203" s="1242"/>
      <c r="PED203" s="1242"/>
      <c r="PEE203" s="1242"/>
      <c r="PEF203" s="1242"/>
      <c r="PEG203" s="1242"/>
      <c r="PEH203" s="1242"/>
      <c r="PEI203" s="1242"/>
      <c r="PEJ203" s="1242"/>
      <c r="PEK203" s="1242"/>
      <c r="PEL203" s="1242"/>
      <c r="PEM203" s="1242"/>
      <c r="PEN203" s="1242"/>
      <c r="PEO203" s="1242"/>
      <c r="PEP203" s="1242"/>
      <c r="PEQ203" s="1242"/>
      <c r="PER203" s="1242"/>
      <c r="PES203" s="1242"/>
      <c r="PET203" s="1242"/>
      <c r="PEU203" s="1242"/>
      <c r="PEV203" s="1242"/>
      <c r="PEW203" s="1242"/>
      <c r="PEX203" s="1242"/>
      <c r="PEY203" s="1242"/>
      <c r="PEZ203" s="1242"/>
      <c r="PFA203" s="1242"/>
      <c r="PFB203" s="1242"/>
      <c r="PFC203" s="1242"/>
      <c r="PFD203" s="1242"/>
      <c r="PFE203" s="1242"/>
      <c r="PFF203" s="1242"/>
      <c r="PFG203" s="1242"/>
      <c r="PFH203" s="1242"/>
      <c r="PFI203" s="1242"/>
      <c r="PFJ203" s="1242"/>
      <c r="PFK203" s="1242"/>
      <c r="PFL203" s="1242"/>
      <c r="PFM203" s="1242"/>
      <c r="PFN203" s="1242"/>
      <c r="PFO203" s="1242"/>
      <c r="PFP203" s="1242"/>
      <c r="PFQ203" s="1242"/>
      <c r="PFR203" s="1242"/>
      <c r="PFS203" s="1242"/>
      <c r="PFT203" s="1242"/>
      <c r="PFU203" s="1242"/>
      <c r="PFV203" s="1242"/>
      <c r="PFW203" s="1242"/>
      <c r="PFX203" s="1242"/>
      <c r="PFY203" s="1242"/>
      <c r="PFZ203" s="1242"/>
      <c r="PGA203" s="1242"/>
      <c r="PGB203" s="1242"/>
      <c r="PGC203" s="1242"/>
      <c r="PGD203" s="1242"/>
      <c r="PGE203" s="1242"/>
      <c r="PGF203" s="1242"/>
      <c r="PGG203" s="1242"/>
      <c r="PGH203" s="1242"/>
      <c r="PGI203" s="1242"/>
      <c r="PGJ203" s="1242"/>
      <c r="PGK203" s="1242"/>
      <c r="PGL203" s="1242"/>
      <c r="PGM203" s="1242"/>
      <c r="PGN203" s="1242"/>
      <c r="PGO203" s="1242"/>
      <c r="PGP203" s="1242"/>
      <c r="PGQ203" s="1242"/>
      <c r="PGR203" s="1242"/>
      <c r="PGS203" s="1242"/>
      <c r="PGT203" s="1242"/>
      <c r="PGU203" s="1242"/>
      <c r="PGV203" s="1242"/>
      <c r="PGW203" s="1242"/>
      <c r="PGX203" s="1242"/>
      <c r="PGY203" s="1242"/>
      <c r="PGZ203" s="1242"/>
      <c r="PHA203" s="1242"/>
      <c r="PHB203" s="1242"/>
      <c r="PHC203" s="1242"/>
      <c r="PHD203" s="1242"/>
      <c r="PHE203" s="1242"/>
      <c r="PHF203" s="1242"/>
      <c r="PHG203" s="1242"/>
      <c r="PHH203" s="1242"/>
      <c r="PHI203" s="1242"/>
      <c r="PHJ203" s="1242"/>
      <c r="PHK203" s="1242"/>
      <c r="PHL203" s="1242"/>
      <c r="PHM203" s="1242"/>
      <c r="PHN203" s="1242"/>
      <c r="PHO203" s="1242"/>
      <c r="PHP203" s="1242"/>
      <c r="PHQ203" s="1242"/>
      <c r="PHR203" s="1242"/>
      <c r="PHS203" s="1242"/>
      <c r="PHT203" s="1242"/>
      <c r="PHU203" s="1242"/>
      <c r="PHV203" s="1242"/>
      <c r="PHW203" s="1242"/>
      <c r="PHX203" s="1242"/>
      <c r="PHY203" s="1242"/>
      <c r="PHZ203" s="1242"/>
      <c r="PIA203" s="1242"/>
      <c r="PIB203" s="1242"/>
      <c r="PIC203" s="1242"/>
      <c r="PID203" s="1242"/>
      <c r="PIE203" s="1242"/>
      <c r="PIF203" s="1242"/>
      <c r="PIG203" s="1242"/>
      <c r="PIH203" s="1242"/>
      <c r="PII203" s="1242"/>
      <c r="PIJ203" s="1242"/>
      <c r="PIK203" s="1242"/>
      <c r="PIL203" s="1242"/>
      <c r="PIM203" s="1242"/>
      <c r="PIN203" s="1242"/>
      <c r="PIO203" s="1242"/>
      <c r="PIP203" s="1242"/>
      <c r="PIQ203" s="1242"/>
      <c r="PIR203" s="1242"/>
      <c r="PIS203" s="1242"/>
      <c r="PIT203" s="1242"/>
      <c r="PIU203" s="1242"/>
      <c r="PIV203" s="1242"/>
      <c r="PIW203" s="1242"/>
      <c r="PIX203" s="1242"/>
      <c r="PIY203" s="1242"/>
      <c r="PIZ203" s="1242"/>
      <c r="PJA203" s="1242"/>
      <c r="PJB203" s="1242"/>
      <c r="PJC203" s="1242"/>
      <c r="PJD203" s="1242"/>
      <c r="PJE203" s="1242"/>
      <c r="PJF203" s="1242"/>
      <c r="PJG203" s="1242"/>
      <c r="PJH203" s="1242"/>
      <c r="PJI203" s="1242"/>
      <c r="PJJ203" s="1242"/>
      <c r="PJK203" s="1242"/>
      <c r="PJL203" s="1242"/>
      <c r="PJM203" s="1242"/>
      <c r="PJN203" s="1242"/>
      <c r="PJO203" s="1242"/>
      <c r="PJP203" s="1242"/>
      <c r="PJQ203" s="1242"/>
      <c r="PJR203" s="1242"/>
      <c r="PJS203" s="1242"/>
      <c r="PJT203" s="1242"/>
      <c r="PJU203" s="1242"/>
      <c r="PJV203" s="1242"/>
      <c r="PJW203" s="1242"/>
      <c r="PJX203" s="1242"/>
      <c r="PJY203" s="1242"/>
      <c r="PJZ203" s="1242"/>
      <c r="PKA203" s="1242"/>
      <c r="PKB203" s="1242"/>
      <c r="PKC203" s="1242"/>
      <c r="PKD203" s="1242"/>
      <c r="PKE203" s="1242"/>
      <c r="PKF203" s="1242"/>
      <c r="PKG203" s="1242"/>
      <c r="PKH203" s="1242"/>
      <c r="PKI203" s="1242"/>
      <c r="PKJ203" s="1242"/>
      <c r="PKK203" s="1242"/>
      <c r="PKL203" s="1242"/>
      <c r="PKM203" s="1242"/>
      <c r="PKN203" s="1242"/>
      <c r="PKO203" s="1242"/>
      <c r="PKP203" s="1242"/>
      <c r="PKQ203" s="1242"/>
      <c r="PKR203" s="1242"/>
      <c r="PKS203" s="1242"/>
      <c r="PKT203" s="1242"/>
      <c r="PKU203" s="1242"/>
      <c r="PKV203" s="1242"/>
      <c r="PKW203" s="1242"/>
      <c r="PKX203" s="1242"/>
      <c r="PKY203" s="1242"/>
      <c r="PKZ203" s="1242"/>
      <c r="PLA203" s="1242"/>
      <c r="PLB203" s="1242"/>
      <c r="PLC203" s="1242"/>
      <c r="PLD203" s="1242"/>
      <c r="PLE203" s="1242"/>
      <c r="PLF203" s="1242"/>
      <c r="PLG203" s="1242"/>
      <c r="PLH203" s="1242"/>
      <c r="PLI203" s="1242"/>
      <c r="PLJ203" s="1242"/>
      <c r="PLK203" s="1242"/>
      <c r="PLL203" s="1242"/>
      <c r="PLM203" s="1242"/>
      <c r="PLN203" s="1242"/>
      <c r="PLO203" s="1242"/>
      <c r="PLP203" s="1242"/>
      <c r="PLQ203" s="1242"/>
      <c r="PLR203" s="1242"/>
      <c r="PLS203" s="1242"/>
      <c r="PLT203" s="1242"/>
      <c r="PLU203" s="1242"/>
      <c r="PLV203" s="1242"/>
      <c r="PLW203" s="1242"/>
      <c r="PLX203" s="1242"/>
      <c r="PLY203" s="1242"/>
      <c r="PLZ203" s="1242"/>
      <c r="PMA203" s="1242"/>
      <c r="PMB203" s="1242"/>
      <c r="PMC203" s="1242"/>
      <c r="PMD203" s="1242"/>
      <c r="PME203" s="1242"/>
      <c r="PMF203" s="1242"/>
      <c r="PMG203" s="1242"/>
      <c r="PMH203" s="1242"/>
      <c r="PMI203" s="1242"/>
      <c r="PMJ203" s="1242"/>
      <c r="PMK203" s="1242"/>
      <c r="PML203" s="1242"/>
      <c r="PMM203" s="1242"/>
      <c r="PMN203" s="1242"/>
      <c r="PMO203" s="1242"/>
      <c r="PMP203" s="1242"/>
      <c r="PMQ203" s="1242"/>
      <c r="PMR203" s="1242"/>
      <c r="PMS203" s="1242"/>
      <c r="PMT203" s="1242"/>
      <c r="PMU203" s="1242"/>
      <c r="PMV203" s="1242"/>
      <c r="PMW203" s="1242"/>
      <c r="PMX203" s="1242"/>
      <c r="PMY203" s="1242"/>
      <c r="PMZ203" s="1242"/>
      <c r="PNA203" s="1242"/>
      <c r="PNB203" s="1242"/>
      <c r="PNC203" s="1242"/>
      <c r="PND203" s="1242"/>
      <c r="PNE203" s="1242"/>
      <c r="PNF203" s="1242"/>
      <c r="PNG203" s="1242"/>
      <c r="PNH203" s="1242"/>
      <c r="PNI203" s="1242"/>
      <c r="PNJ203" s="1242"/>
      <c r="PNK203" s="1242"/>
      <c r="PNL203" s="1242"/>
      <c r="PNM203" s="1242"/>
      <c r="PNN203" s="1242"/>
      <c r="PNO203" s="1242"/>
      <c r="PNP203" s="1242"/>
      <c r="PNQ203" s="1242"/>
      <c r="PNR203" s="1242"/>
      <c r="PNS203" s="1242"/>
      <c r="PNT203" s="1242"/>
      <c r="PNU203" s="1242"/>
      <c r="PNV203" s="1242"/>
      <c r="PNW203" s="1242"/>
      <c r="PNX203" s="1242"/>
      <c r="PNY203" s="1242"/>
      <c r="PNZ203" s="1242"/>
      <c r="POA203" s="1242"/>
      <c r="POB203" s="1242"/>
      <c r="POC203" s="1242"/>
      <c r="POD203" s="1242"/>
      <c r="POE203" s="1242"/>
      <c r="POF203" s="1242"/>
      <c r="POG203" s="1242"/>
      <c r="POH203" s="1242"/>
      <c r="POI203" s="1242"/>
      <c r="POJ203" s="1242"/>
      <c r="POK203" s="1242"/>
      <c r="POL203" s="1242"/>
      <c r="POM203" s="1242"/>
      <c r="PON203" s="1242"/>
      <c r="POO203" s="1242"/>
      <c r="POP203" s="1242"/>
      <c r="POQ203" s="1242"/>
      <c r="POR203" s="1242"/>
      <c r="POS203" s="1242"/>
      <c r="POT203" s="1242"/>
      <c r="POU203" s="1242"/>
      <c r="POV203" s="1242"/>
      <c r="POW203" s="1242"/>
      <c r="POX203" s="1242"/>
      <c r="POY203" s="1242"/>
      <c r="POZ203" s="1242"/>
      <c r="PPA203" s="1242"/>
      <c r="PPB203" s="1242"/>
      <c r="PPC203" s="1242"/>
      <c r="PPD203" s="1242"/>
      <c r="PPE203" s="1242"/>
      <c r="PPF203" s="1242"/>
      <c r="PPG203" s="1242"/>
      <c r="PPH203" s="1242"/>
      <c r="PPI203" s="1242"/>
      <c r="PPJ203" s="1242"/>
      <c r="PPK203" s="1242"/>
      <c r="PPL203" s="1242"/>
      <c r="PPM203" s="1242"/>
      <c r="PPN203" s="1242"/>
      <c r="PPO203" s="1242"/>
      <c r="PPP203" s="1242"/>
      <c r="PPQ203" s="1242"/>
      <c r="PPR203" s="1242"/>
      <c r="PPS203" s="1242"/>
      <c r="PPT203" s="1242"/>
      <c r="PPU203" s="1242"/>
      <c r="PPV203" s="1242"/>
      <c r="PPW203" s="1242"/>
      <c r="PPX203" s="1242"/>
      <c r="PPY203" s="1242"/>
      <c r="PPZ203" s="1242"/>
      <c r="PQA203" s="1242"/>
      <c r="PQB203" s="1242"/>
      <c r="PQC203" s="1242"/>
      <c r="PQD203" s="1242"/>
      <c r="PQE203" s="1242"/>
      <c r="PQF203" s="1242"/>
      <c r="PQG203" s="1242"/>
      <c r="PQH203" s="1242"/>
      <c r="PQI203" s="1242"/>
      <c r="PQJ203" s="1242"/>
      <c r="PQK203" s="1242"/>
      <c r="PQL203" s="1242"/>
      <c r="PQM203" s="1242"/>
      <c r="PQN203" s="1242"/>
      <c r="PQO203" s="1242"/>
      <c r="PQP203" s="1242"/>
      <c r="PQQ203" s="1242"/>
      <c r="PQR203" s="1242"/>
      <c r="PQS203" s="1242"/>
      <c r="PQT203" s="1242"/>
      <c r="PQU203" s="1242"/>
      <c r="PQV203" s="1242"/>
      <c r="PQW203" s="1242"/>
      <c r="PQX203" s="1242"/>
      <c r="PQY203" s="1242"/>
      <c r="PQZ203" s="1242"/>
      <c r="PRA203" s="1242"/>
      <c r="PRB203" s="1242"/>
      <c r="PRC203" s="1242"/>
      <c r="PRD203" s="1242"/>
      <c r="PRE203" s="1242"/>
      <c r="PRF203" s="1242"/>
      <c r="PRG203" s="1242"/>
      <c r="PRH203" s="1242"/>
      <c r="PRI203" s="1242"/>
      <c r="PRJ203" s="1242"/>
      <c r="PRK203" s="1242"/>
      <c r="PRL203" s="1242"/>
      <c r="PRM203" s="1242"/>
      <c r="PRN203" s="1242"/>
      <c r="PRO203" s="1242"/>
      <c r="PRP203" s="1242"/>
      <c r="PRQ203" s="1242"/>
      <c r="PRR203" s="1242"/>
      <c r="PRS203" s="1242"/>
      <c r="PRT203" s="1242"/>
      <c r="PRU203" s="1242"/>
      <c r="PRV203" s="1242"/>
      <c r="PRW203" s="1242"/>
      <c r="PRX203" s="1242"/>
      <c r="PRY203" s="1242"/>
      <c r="PRZ203" s="1242"/>
      <c r="PSA203" s="1242"/>
      <c r="PSB203" s="1242"/>
      <c r="PSC203" s="1242"/>
      <c r="PSD203" s="1242"/>
      <c r="PSE203" s="1242"/>
      <c r="PSF203" s="1242"/>
      <c r="PSG203" s="1242"/>
      <c r="PSH203" s="1242"/>
      <c r="PSI203" s="1242"/>
      <c r="PSJ203" s="1242"/>
      <c r="PSK203" s="1242"/>
      <c r="PSL203" s="1242"/>
      <c r="PSM203" s="1242"/>
      <c r="PSN203" s="1242"/>
      <c r="PSO203" s="1242"/>
      <c r="PSP203" s="1242"/>
      <c r="PSQ203" s="1242"/>
      <c r="PSR203" s="1242"/>
      <c r="PSS203" s="1242"/>
      <c r="PST203" s="1242"/>
      <c r="PSU203" s="1242"/>
      <c r="PSV203" s="1242"/>
      <c r="PSW203" s="1242"/>
      <c r="PSX203" s="1242"/>
      <c r="PSY203" s="1242"/>
      <c r="PSZ203" s="1242"/>
      <c r="PTA203" s="1242"/>
      <c r="PTB203" s="1242"/>
      <c r="PTC203" s="1242"/>
      <c r="PTD203" s="1242"/>
      <c r="PTE203" s="1242"/>
      <c r="PTF203" s="1242"/>
      <c r="PTG203" s="1242"/>
      <c r="PTH203" s="1242"/>
      <c r="PTI203" s="1242"/>
      <c r="PTJ203" s="1242"/>
      <c r="PTK203" s="1242"/>
      <c r="PTL203" s="1242"/>
      <c r="PTM203" s="1242"/>
      <c r="PTN203" s="1242"/>
      <c r="PTO203" s="1242"/>
      <c r="PTP203" s="1242"/>
      <c r="PTQ203" s="1242"/>
      <c r="PTR203" s="1242"/>
      <c r="PTS203" s="1242"/>
      <c r="PTT203" s="1242"/>
      <c r="PTU203" s="1242"/>
      <c r="PTV203" s="1242"/>
      <c r="PTW203" s="1242"/>
      <c r="PTX203" s="1242"/>
      <c r="PTY203" s="1242"/>
      <c r="PTZ203" s="1242"/>
      <c r="PUA203" s="1242"/>
      <c r="PUB203" s="1242"/>
      <c r="PUC203" s="1242"/>
      <c r="PUD203" s="1242"/>
      <c r="PUE203" s="1242"/>
      <c r="PUF203" s="1242"/>
      <c r="PUG203" s="1242"/>
      <c r="PUH203" s="1242"/>
      <c r="PUI203" s="1242"/>
      <c r="PUJ203" s="1242"/>
      <c r="PUK203" s="1242"/>
      <c r="PUL203" s="1242"/>
      <c r="PUM203" s="1242"/>
      <c r="PUN203" s="1242"/>
      <c r="PUO203" s="1242"/>
      <c r="PUP203" s="1242"/>
      <c r="PUQ203" s="1242"/>
      <c r="PUR203" s="1242"/>
      <c r="PUS203" s="1242"/>
      <c r="PUT203" s="1242"/>
      <c r="PUU203" s="1242"/>
      <c r="PUV203" s="1242"/>
      <c r="PUW203" s="1242"/>
      <c r="PUX203" s="1242"/>
      <c r="PUY203" s="1242"/>
      <c r="PUZ203" s="1242"/>
      <c r="PVA203" s="1242"/>
      <c r="PVB203" s="1242"/>
      <c r="PVC203" s="1242"/>
      <c r="PVD203" s="1242"/>
      <c r="PVE203" s="1242"/>
      <c r="PVF203" s="1242"/>
      <c r="PVG203" s="1242"/>
      <c r="PVH203" s="1242"/>
      <c r="PVI203" s="1242"/>
      <c r="PVJ203" s="1242"/>
      <c r="PVK203" s="1242"/>
      <c r="PVL203" s="1242"/>
      <c r="PVM203" s="1242"/>
      <c r="PVN203" s="1242"/>
      <c r="PVO203" s="1242"/>
      <c r="PVP203" s="1242"/>
      <c r="PVQ203" s="1242"/>
      <c r="PVR203" s="1242"/>
      <c r="PVS203" s="1242"/>
      <c r="PVT203" s="1242"/>
      <c r="PVU203" s="1242"/>
      <c r="PVV203" s="1242"/>
      <c r="PVW203" s="1242"/>
      <c r="PVX203" s="1242"/>
      <c r="PVY203" s="1242"/>
      <c r="PVZ203" s="1242"/>
      <c r="PWA203" s="1242"/>
      <c r="PWB203" s="1242"/>
      <c r="PWC203" s="1242"/>
      <c r="PWD203" s="1242"/>
      <c r="PWE203" s="1242"/>
      <c r="PWF203" s="1242"/>
      <c r="PWG203" s="1242"/>
      <c r="PWH203" s="1242"/>
      <c r="PWI203" s="1242"/>
      <c r="PWJ203" s="1242"/>
      <c r="PWK203" s="1242"/>
      <c r="PWL203" s="1242"/>
      <c r="PWM203" s="1242"/>
      <c r="PWN203" s="1242"/>
      <c r="PWO203" s="1242"/>
      <c r="PWP203" s="1242"/>
      <c r="PWQ203" s="1242"/>
      <c r="PWR203" s="1242"/>
      <c r="PWS203" s="1242"/>
      <c r="PWT203" s="1242"/>
      <c r="PWU203" s="1242"/>
      <c r="PWV203" s="1242"/>
      <c r="PWW203" s="1242"/>
      <c r="PWX203" s="1242"/>
      <c r="PWY203" s="1242"/>
      <c r="PWZ203" s="1242"/>
      <c r="PXA203" s="1242"/>
      <c r="PXB203" s="1242"/>
      <c r="PXC203" s="1242"/>
      <c r="PXD203" s="1242"/>
      <c r="PXE203" s="1242"/>
      <c r="PXF203" s="1242"/>
      <c r="PXG203" s="1242"/>
      <c r="PXH203" s="1242"/>
      <c r="PXI203" s="1242"/>
      <c r="PXJ203" s="1242"/>
      <c r="PXK203" s="1242"/>
      <c r="PXL203" s="1242"/>
      <c r="PXM203" s="1242"/>
      <c r="PXN203" s="1242"/>
      <c r="PXO203" s="1242"/>
      <c r="PXP203" s="1242"/>
      <c r="PXQ203" s="1242"/>
      <c r="PXR203" s="1242"/>
      <c r="PXS203" s="1242"/>
      <c r="PXT203" s="1242"/>
      <c r="PXU203" s="1242"/>
      <c r="PXV203" s="1242"/>
      <c r="PXW203" s="1242"/>
      <c r="PXX203" s="1242"/>
      <c r="PXY203" s="1242"/>
      <c r="PXZ203" s="1242"/>
      <c r="PYA203" s="1242"/>
      <c r="PYB203" s="1242"/>
      <c r="PYC203" s="1242"/>
      <c r="PYD203" s="1242"/>
      <c r="PYE203" s="1242"/>
      <c r="PYF203" s="1242"/>
      <c r="PYG203" s="1242"/>
      <c r="PYH203" s="1242"/>
      <c r="PYI203" s="1242"/>
      <c r="PYJ203" s="1242"/>
      <c r="PYK203" s="1242"/>
      <c r="PYL203" s="1242"/>
      <c r="PYM203" s="1242"/>
      <c r="PYN203" s="1242"/>
      <c r="PYO203" s="1242"/>
      <c r="PYP203" s="1242"/>
      <c r="PYQ203" s="1242"/>
      <c r="PYR203" s="1242"/>
      <c r="PYS203" s="1242"/>
      <c r="PYT203" s="1242"/>
      <c r="PYU203" s="1242"/>
      <c r="PYV203" s="1242"/>
      <c r="PYW203" s="1242"/>
      <c r="PYX203" s="1242"/>
      <c r="PYY203" s="1242"/>
      <c r="PYZ203" s="1242"/>
      <c r="PZA203" s="1242"/>
      <c r="PZB203" s="1242"/>
      <c r="PZC203" s="1242"/>
      <c r="PZD203" s="1242"/>
      <c r="PZE203" s="1242"/>
      <c r="PZF203" s="1242"/>
      <c r="PZG203" s="1242"/>
      <c r="PZH203" s="1242"/>
      <c r="PZI203" s="1242"/>
      <c r="PZJ203" s="1242"/>
      <c r="PZK203" s="1242"/>
      <c r="PZL203" s="1242"/>
      <c r="PZM203" s="1242"/>
      <c r="PZN203" s="1242"/>
      <c r="PZO203" s="1242"/>
      <c r="PZP203" s="1242"/>
      <c r="PZQ203" s="1242"/>
      <c r="PZR203" s="1242"/>
      <c r="PZS203" s="1242"/>
      <c r="PZT203" s="1242"/>
      <c r="PZU203" s="1242"/>
      <c r="PZV203" s="1242"/>
      <c r="PZW203" s="1242"/>
      <c r="PZX203" s="1242"/>
      <c r="PZY203" s="1242"/>
      <c r="PZZ203" s="1242"/>
      <c r="QAA203" s="1242"/>
      <c r="QAB203" s="1242"/>
      <c r="QAC203" s="1242"/>
      <c r="QAD203" s="1242"/>
      <c r="QAE203" s="1242"/>
      <c r="QAF203" s="1242"/>
      <c r="QAG203" s="1242"/>
      <c r="QAH203" s="1242"/>
      <c r="QAI203" s="1242"/>
      <c r="QAJ203" s="1242"/>
      <c r="QAK203" s="1242"/>
      <c r="QAL203" s="1242"/>
      <c r="QAM203" s="1242"/>
      <c r="QAN203" s="1242"/>
      <c r="QAO203" s="1242"/>
      <c r="QAP203" s="1242"/>
      <c r="QAQ203" s="1242"/>
      <c r="QAR203" s="1242"/>
      <c r="QAS203" s="1242"/>
      <c r="QAT203" s="1242"/>
      <c r="QAU203" s="1242"/>
      <c r="QAV203" s="1242"/>
      <c r="QAW203" s="1242"/>
      <c r="QAX203" s="1242"/>
      <c r="QAY203" s="1242"/>
      <c r="QAZ203" s="1242"/>
      <c r="QBA203" s="1242"/>
      <c r="QBB203" s="1242"/>
      <c r="QBC203" s="1242"/>
      <c r="QBD203" s="1242"/>
      <c r="QBE203" s="1242"/>
      <c r="QBF203" s="1242"/>
      <c r="QBG203" s="1242"/>
      <c r="QBH203" s="1242"/>
      <c r="QBI203" s="1242"/>
      <c r="QBJ203" s="1242"/>
      <c r="QBK203" s="1242"/>
      <c r="QBL203" s="1242"/>
      <c r="QBM203" s="1242"/>
      <c r="QBN203" s="1242"/>
      <c r="QBO203" s="1242"/>
      <c r="QBP203" s="1242"/>
      <c r="QBQ203" s="1242"/>
      <c r="QBR203" s="1242"/>
      <c r="QBS203" s="1242"/>
      <c r="QBT203" s="1242"/>
      <c r="QBU203" s="1242"/>
      <c r="QBV203" s="1242"/>
      <c r="QBW203" s="1242"/>
      <c r="QBX203" s="1242"/>
      <c r="QBY203" s="1242"/>
      <c r="QBZ203" s="1242"/>
      <c r="QCA203" s="1242"/>
      <c r="QCB203" s="1242"/>
      <c r="QCC203" s="1242"/>
      <c r="QCD203" s="1242"/>
      <c r="QCE203" s="1242"/>
      <c r="QCF203" s="1242"/>
      <c r="QCG203" s="1242"/>
      <c r="QCH203" s="1242"/>
      <c r="QCI203" s="1242"/>
      <c r="QCJ203" s="1242"/>
      <c r="QCK203" s="1242"/>
      <c r="QCL203" s="1242"/>
      <c r="QCM203" s="1242"/>
      <c r="QCN203" s="1242"/>
      <c r="QCO203" s="1242"/>
      <c r="QCP203" s="1242"/>
      <c r="QCQ203" s="1242"/>
      <c r="QCR203" s="1242"/>
      <c r="QCS203" s="1242"/>
      <c r="QCT203" s="1242"/>
      <c r="QCU203" s="1242"/>
      <c r="QCV203" s="1242"/>
      <c r="QCW203" s="1242"/>
      <c r="QCX203" s="1242"/>
      <c r="QCY203" s="1242"/>
      <c r="QCZ203" s="1242"/>
      <c r="QDA203" s="1242"/>
      <c r="QDB203" s="1242"/>
      <c r="QDC203" s="1242"/>
      <c r="QDD203" s="1242"/>
      <c r="QDE203" s="1242"/>
      <c r="QDF203" s="1242"/>
      <c r="QDG203" s="1242"/>
      <c r="QDH203" s="1242"/>
      <c r="QDI203" s="1242"/>
      <c r="QDJ203" s="1242"/>
      <c r="QDK203" s="1242"/>
      <c r="QDL203" s="1242"/>
      <c r="QDM203" s="1242"/>
      <c r="QDN203" s="1242"/>
      <c r="QDO203" s="1242"/>
      <c r="QDP203" s="1242"/>
      <c r="QDQ203" s="1242"/>
      <c r="QDR203" s="1242"/>
      <c r="QDS203" s="1242"/>
      <c r="QDT203" s="1242"/>
      <c r="QDU203" s="1242"/>
      <c r="QDV203" s="1242"/>
      <c r="QDW203" s="1242"/>
      <c r="QDX203" s="1242"/>
      <c r="QDY203" s="1242"/>
      <c r="QDZ203" s="1242"/>
      <c r="QEA203" s="1242"/>
      <c r="QEB203" s="1242"/>
      <c r="QEC203" s="1242"/>
      <c r="QED203" s="1242"/>
      <c r="QEE203" s="1242"/>
      <c r="QEF203" s="1242"/>
      <c r="QEG203" s="1242"/>
      <c r="QEH203" s="1242"/>
      <c r="QEI203" s="1242"/>
      <c r="QEJ203" s="1242"/>
      <c r="QEK203" s="1242"/>
      <c r="QEL203" s="1242"/>
      <c r="QEM203" s="1242"/>
      <c r="QEN203" s="1242"/>
      <c r="QEO203" s="1242"/>
      <c r="QEP203" s="1242"/>
      <c r="QEQ203" s="1242"/>
      <c r="QER203" s="1242"/>
      <c r="QES203" s="1242"/>
      <c r="QET203" s="1242"/>
      <c r="QEU203" s="1242"/>
      <c r="QEV203" s="1242"/>
      <c r="QEW203" s="1242"/>
      <c r="QEX203" s="1242"/>
      <c r="QEY203" s="1242"/>
      <c r="QEZ203" s="1242"/>
      <c r="QFA203" s="1242"/>
      <c r="QFB203" s="1242"/>
      <c r="QFC203" s="1242"/>
      <c r="QFD203" s="1242"/>
      <c r="QFE203" s="1242"/>
      <c r="QFF203" s="1242"/>
      <c r="QFG203" s="1242"/>
      <c r="QFH203" s="1242"/>
      <c r="QFI203" s="1242"/>
      <c r="QFJ203" s="1242"/>
      <c r="QFK203" s="1242"/>
      <c r="QFL203" s="1242"/>
      <c r="QFM203" s="1242"/>
      <c r="QFN203" s="1242"/>
      <c r="QFO203" s="1242"/>
      <c r="QFP203" s="1242"/>
      <c r="QFQ203" s="1242"/>
      <c r="QFR203" s="1242"/>
      <c r="QFS203" s="1242"/>
      <c r="QFT203" s="1242"/>
      <c r="QFU203" s="1242"/>
      <c r="QFV203" s="1242"/>
      <c r="QFW203" s="1242"/>
      <c r="QFX203" s="1242"/>
      <c r="QFY203" s="1242"/>
      <c r="QFZ203" s="1242"/>
      <c r="QGA203" s="1242"/>
      <c r="QGB203" s="1242"/>
      <c r="QGC203" s="1242"/>
      <c r="QGD203" s="1242"/>
      <c r="QGE203" s="1242"/>
      <c r="QGF203" s="1242"/>
      <c r="QGG203" s="1242"/>
      <c r="QGH203" s="1242"/>
      <c r="QGI203" s="1242"/>
      <c r="QGJ203" s="1242"/>
      <c r="QGK203" s="1242"/>
      <c r="QGL203" s="1242"/>
      <c r="QGM203" s="1242"/>
      <c r="QGN203" s="1242"/>
      <c r="QGO203" s="1242"/>
      <c r="QGP203" s="1242"/>
      <c r="QGQ203" s="1242"/>
      <c r="QGR203" s="1242"/>
      <c r="QGS203" s="1242"/>
      <c r="QGT203" s="1242"/>
      <c r="QGU203" s="1242"/>
      <c r="QGV203" s="1242"/>
      <c r="QGW203" s="1242"/>
      <c r="QGX203" s="1242"/>
      <c r="QGY203" s="1242"/>
      <c r="QGZ203" s="1242"/>
      <c r="QHA203" s="1242"/>
      <c r="QHB203" s="1242"/>
      <c r="QHC203" s="1242"/>
      <c r="QHD203" s="1242"/>
      <c r="QHE203" s="1242"/>
      <c r="QHF203" s="1242"/>
      <c r="QHG203" s="1242"/>
      <c r="QHH203" s="1242"/>
      <c r="QHI203" s="1242"/>
      <c r="QHJ203" s="1242"/>
      <c r="QHK203" s="1242"/>
      <c r="QHL203" s="1242"/>
      <c r="QHM203" s="1242"/>
      <c r="QHN203" s="1242"/>
      <c r="QHO203" s="1242"/>
      <c r="QHP203" s="1242"/>
      <c r="QHQ203" s="1242"/>
      <c r="QHR203" s="1242"/>
      <c r="QHS203" s="1242"/>
      <c r="QHT203" s="1242"/>
      <c r="QHU203" s="1242"/>
      <c r="QHV203" s="1242"/>
      <c r="QHW203" s="1242"/>
      <c r="QHX203" s="1242"/>
      <c r="QHY203" s="1242"/>
      <c r="QHZ203" s="1242"/>
      <c r="QIA203" s="1242"/>
      <c r="QIB203" s="1242"/>
      <c r="QIC203" s="1242"/>
      <c r="QID203" s="1242"/>
      <c r="QIE203" s="1242"/>
      <c r="QIF203" s="1242"/>
      <c r="QIG203" s="1242"/>
      <c r="QIH203" s="1242"/>
      <c r="QII203" s="1242"/>
      <c r="QIJ203" s="1242"/>
      <c r="QIK203" s="1242"/>
      <c r="QIL203" s="1242"/>
      <c r="QIM203" s="1242"/>
      <c r="QIN203" s="1242"/>
      <c r="QIO203" s="1242"/>
      <c r="QIP203" s="1242"/>
      <c r="QIQ203" s="1242"/>
      <c r="QIR203" s="1242"/>
      <c r="QIS203" s="1242"/>
      <c r="QIT203" s="1242"/>
      <c r="QIU203" s="1242"/>
      <c r="QIV203" s="1242"/>
      <c r="QIW203" s="1242"/>
      <c r="QIX203" s="1242"/>
      <c r="QIY203" s="1242"/>
      <c r="QIZ203" s="1242"/>
      <c r="QJA203" s="1242"/>
      <c r="QJB203" s="1242"/>
      <c r="QJC203" s="1242"/>
      <c r="QJD203" s="1242"/>
      <c r="QJE203" s="1242"/>
      <c r="QJF203" s="1242"/>
      <c r="QJG203" s="1242"/>
      <c r="QJH203" s="1242"/>
      <c r="QJI203" s="1242"/>
      <c r="QJJ203" s="1242"/>
      <c r="QJK203" s="1242"/>
      <c r="QJL203" s="1242"/>
      <c r="QJM203" s="1242"/>
      <c r="QJN203" s="1242"/>
      <c r="QJO203" s="1242"/>
      <c r="QJP203" s="1242"/>
      <c r="QJQ203" s="1242"/>
      <c r="QJR203" s="1242"/>
      <c r="QJS203" s="1242"/>
      <c r="QJT203" s="1242"/>
      <c r="QJU203" s="1242"/>
      <c r="QJV203" s="1242"/>
      <c r="QJW203" s="1242"/>
      <c r="QJX203" s="1242"/>
      <c r="QJY203" s="1242"/>
      <c r="QJZ203" s="1242"/>
      <c r="QKA203" s="1242"/>
      <c r="QKB203" s="1242"/>
      <c r="QKC203" s="1242"/>
      <c r="QKD203" s="1242"/>
      <c r="QKE203" s="1242"/>
      <c r="QKF203" s="1242"/>
      <c r="QKG203" s="1242"/>
      <c r="QKH203" s="1242"/>
      <c r="QKI203" s="1242"/>
      <c r="QKJ203" s="1242"/>
      <c r="QKK203" s="1242"/>
      <c r="QKL203" s="1242"/>
      <c r="QKM203" s="1242"/>
      <c r="QKN203" s="1242"/>
      <c r="QKO203" s="1242"/>
      <c r="QKP203" s="1242"/>
      <c r="QKQ203" s="1242"/>
      <c r="QKR203" s="1242"/>
      <c r="QKS203" s="1242"/>
      <c r="QKT203" s="1242"/>
      <c r="QKU203" s="1242"/>
      <c r="QKV203" s="1242"/>
      <c r="QKW203" s="1242"/>
      <c r="QKX203" s="1242"/>
      <c r="QKY203" s="1242"/>
      <c r="QKZ203" s="1242"/>
      <c r="QLA203" s="1242"/>
      <c r="QLB203" s="1242"/>
      <c r="QLC203" s="1242"/>
      <c r="QLD203" s="1242"/>
      <c r="QLE203" s="1242"/>
      <c r="QLF203" s="1242"/>
      <c r="QLG203" s="1242"/>
      <c r="QLH203" s="1242"/>
      <c r="QLI203" s="1242"/>
      <c r="QLJ203" s="1242"/>
      <c r="QLK203" s="1242"/>
      <c r="QLL203" s="1242"/>
      <c r="QLM203" s="1242"/>
      <c r="QLN203" s="1242"/>
      <c r="QLO203" s="1242"/>
      <c r="QLP203" s="1242"/>
      <c r="QLQ203" s="1242"/>
      <c r="QLR203" s="1242"/>
      <c r="QLS203" s="1242"/>
      <c r="QLT203" s="1242"/>
      <c r="QLU203" s="1242"/>
      <c r="QLV203" s="1242"/>
      <c r="QLW203" s="1242"/>
      <c r="QLX203" s="1242"/>
      <c r="QLY203" s="1242"/>
      <c r="QLZ203" s="1242"/>
      <c r="QMA203" s="1242"/>
      <c r="QMB203" s="1242"/>
      <c r="QMC203" s="1242"/>
      <c r="QMD203" s="1242"/>
      <c r="QME203" s="1242"/>
      <c r="QMF203" s="1242"/>
      <c r="QMG203" s="1242"/>
      <c r="QMH203" s="1242"/>
      <c r="QMI203" s="1242"/>
      <c r="QMJ203" s="1242"/>
      <c r="QMK203" s="1242"/>
      <c r="QML203" s="1242"/>
      <c r="QMM203" s="1242"/>
      <c r="QMN203" s="1242"/>
      <c r="QMO203" s="1242"/>
      <c r="QMP203" s="1242"/>
      <c r="QMQ203" s="1242"/>
      <c r="QMR203" s="1242"/>
      <c r="QMS203" s="1242"/>
      <c r="QMT203" s="1242"/>
      <c r="QMU203" s="1242"/>
      <c r="QMV203" s="1242"/>
      <c r="QMW203" s="1242"/>
      <c r="QMX203" s="1242"/>
      <c r="QMY203" s="1242"/>
      <c r="QMZ203" s="1242"/>
      <c r="QNA203" s="1242"/>
      <c r="QNB203" s="1242"/>
      <c r="QNC203" s="1242"/>
      <c r="QND203" s="1242"/>
      <c r="QNE203" s="1242"/>
      <c r="QNF203" s="1242"/>
      <c r="QNG203" s="1242"/>
      <c r="QNH203" s="1242"/>
      <c r="QNI203" s="1242"/>
      <c r="QNJ203" s="1242"/>
      <c r="QNK203" s="1242"/>
      <c r="QNL203" s="1242"/>
      <c r="QNM203" s="1242"/>
      <c r="QNN203" s="1242"/>
      <c r="QNO203" s="1242"/>
      <c r="QNP203" s="1242"/>
      <c r="QNQ203" s="1242"/>
      <c r="QNR203" s="1242"/>
      <c r="QNS203" s="1242"/>
      <c r="QNT203" s="1242"/>
      <c r="QNU203" s="1242"/>
      <c r="QNV203" s="1242"/>
      <c r="QNW203" s="1242"/>
      <c r="QNX203" s="1242"/>
      <c r="QNY203" s="1242"/>
      <c r="QNZ203" s="1242"/>
      <c r="QOA203" s="1242"/>
      <c r="QOB203" s="1242"/>
      <c r="QOC203" s="1242"/>
      <c r="QOD203" s="1242"/>
      <c r="QOE203" s="1242"/>
      <c r="QOF203" s="1242"/>
      <c r="QOG203" s="1242"/>
      <c r="QOH203" s="1242"/>
      <c r="QOI203" s="1242"/>
      <c r="QOJ203" s="1242"/>
      <c r="QOK203" s="1242"/>
      <c r="QOL203" s="1242"/>
      <c r="QOM203" s="1242"/>
      <c r="QON203" s="1242"/>
      <c r="QOO203" s="1242"/>
      <c r="QOP203" s="1242"/>
      <c r="QOQ203" s="1242"/>
      <c r="QOR203" s="1242"/>
      <c r="QOS203" s="1242"/>
      <c r="QOT203" s="1242"/>
      <c r="QOU203" s="1242"/>
      <c r="QOV203" s="1242"/>
      <c r="QOW203" s="1242"/>
      <c r="QOX203" s="1242"/>
      <c r="QOY203" s="1242"/>
      <c r="QOZ203" s="1242"/>
      <c r="QPA203" s="1242"/>
      <c r="QPB203" s="1242"/>
      <c r="QPC203" s="1242"/>
      <c r="QPD203" s="1242"/>
      <c r="QPE203" s="1242"/>
      <c r="QPF203" s="1242"/>
      <c r="QPG203" s="1242"/>
      <c r="QPH203" s="1242"/>
      <c r="QPI203" s="1242"/>
      <c r="QPJ203" s="1242"/>
      <c r="QPK203" s="1242"/>
      <c r="QPL203" s="1242"/>
      <c r="QPM203" s="1242"/>
      <c r="QPN203" s="1242"/>
      <c r="QPO203" s="1242"/>
      <c r="QPP203" s="1242"/>
      <c r="QPQ203" s="1242"/>
      <c r="QPR203" s="1242"/>
      <c r="QPS203" s="1242"/>
      <c r="QPT203" s="1242"/>
      <c r="QPU203" s="1242"/>
      <c r="QPV203" s="1242"/>
      <c r="QPW203" s="1242"/>
      <c r="QPX203" s="1242"/>
      <c r="QPY203" s="1242"/>
      <c r="QPZ203" s="1242"/>
      <c r="QQA203" s="1242"/>
      <c r="QQB203" s="1242"/>
      <c r="QQC203" s="1242"/>
      <c r="QQD203" s="1242"/>
      <c r="QQE203" s="1242"/>
      <c r="QQF203" s="1242"/>
      <c r="QQG203" s="1242"/>
      <c r="QQH203" s="1242"/>
      <c r="QQI203" s="1242"/>
      <c r="QQJ203" s="1242"/>
      <c r="QQK203" s="1242"/>
      <c r="QQL203" s="1242"/>
      <c r="QQM203" s="1242"/>
      <c r="QQN203" s="1242"/>
      <c r="QQO203" s="1242"/>
      <c r="QQP203" s="1242"/>
      <c r="QQQ203" s="1242"/>
      <c r="QQR203" s="1242"/>
      <c r="QQS203" s="1242"/>
      <c r="QQT203" s="1242"/>
      <c r="QQU203" s="1242"/>
      <c r="QQV203" s="1242"/>
      <c r="QQW203" s="1242"/>
      <c r="QQX203" s="1242"/>
      <c r="QQY203" s="1242"/>
      <c r="QQZ203" s="1242"/>
      <c r="QRA203" s="1242"/>
      <c r="QRB203" s="1242"/>
      <c r="QRC203" s="1242"/>
      <c r="QRD203" s="1242"/>
      <c r="QRE203" s="1242"/>
      <c r="QRF203" s="1242"/>
      <c r="QRG203" s="1242"/>
      <c r="QRH203" s="1242"/>
      <c r="QRI203" s="1242"/>
      <c r="QRJ203" s="1242"/>
      <c r="QRK203" s="1242"/>
      <c r="QRL203" s="1242"/>
      <c r="QRM203" s="1242"/>
      <c r="QRN203" s="1242"/>
      <c r="QRO203" s="1242"/>
      <c r="QRP203" s="1242"/>
      <c r="QRQ203" s="1242"/>
      <c r="QRR203" s="1242"/>
      <c r="QRS203" s="1242"/>
      <c r="QRT203" s="1242"/>
      <c r="QRU203" s="1242"/>
      <c r="QRV203" s="1242"/>
      <c r="QRW203" s="1242"/>
      <c r="QRX203" s="1242"/>
      <c r="QRY203" s="1242"/>
      <c r="QRZ203" s="1242"/>
      <c r="QSA203" s="1242"/>
      <c r="QSB203" s="1242"/>
      <c r="QSC203" s="1242"/>
      <c r="QSD203" s="1242"/>
      <c r="QSE203" s="1242"/>
      <c r="QSF203" s="1242"/>
      <c r="QSG203" s="1242"/>
      <c r="QSH203" s="1242"/>
      <c r="QSI203" s="1242"/>
      <c r="QSJ203" s="1242"/>
      <c r="QSK203" s="1242"/>
      <c r="QSL203" s="1242"/>
      <c r="QSM203" s="1242"/>
      <c r="QSN203" s="1242"/>
      <c r="QSO203" s="1242"/>
      <c r="QSP203" s="1242"/>
      <c r="QSQ203" s="1242"/>
      <c r="QSR203" s="1242"/>
      <c r="QSS203" s="1242"/>
      <c r="QST203" s="1242"/>
      <c r="QSU203" s="1242"/>
      <c r="QSV203" s="1242"/>
      <c r="QSW203" s="1242"/>
      <c r="QSX203" s="1242"/>
      <c r="QSY203" s="1242"/>
      <c r="QSZ203" s="1242"/>
      <c r="QTA203" s="1242"/>
      <c r="QTB203" s="1242"/>
      <c r="QTC203" s="1242"/>
      <c r="QTD203" s="1242"/>
      <c r="QTE203" s="1242"/>
      <c r="QTF203" s="1242"/>
      <c r="QTG203" s="1242"/>
      <c r="QTH203" s="1242"/>
      <c r="QTI203" s="1242"/>
      <c r="QTJ203" s="1242"/>
      <c r="QTK203" s="1242"/>
      <c r="QTL203" s="1242"/>
      <c r="QTM203" s="1242"/>
      <c r="QTN203" s="1242"/>
      <c r="QTO203" s="1242"/>
      <c r="QTP203" s="1242"/>
      <c r="QTQ203" s="1242"/>
      <c r="QTR203" s="1242"/>
      <c r="QTS203" s="1242"/>
      <c r="QTT203" s="1242"/>
      <c r="QTU203" s="1242"/>
      <c r="QTV203" s="1242"/>
      <c r="QTW203" s="1242"/>
      <c r="QTX203" s="1242"/>
      <c r="QTY203" s="1242"/>
      <c r="QTZ203" s="1242"/>
      <c r="QUA203" s="1242"/>
      <c r="QUB203" s="1242"/>
      <c r="QUC203" s="1242"/>
      <c r="QUD203" s="1242"/>
      <c r="QUE203" s="1242"/>
      <c r="QUF203" s="1242"/>
      <c r="QUG203" s="1242"/>
      <c r="QUH203" s="1242"/>
      <c r="QUI203" s="1242"/>
      <c r="QUJ203" s="1242"/>
      <c r="QUK203" s="1242"/>
      <c r="QUL203" s="1242"/>
      <c r="QUM203" s="1242"/>
      <c r="QUN203" s="1242"/>
      <c r="QUO203" s="1242"/>
      <c r="QUP203" s="1242"/>
      <c r="QUQ203" s="1242"/>
      <c r="QUR203" s="1242"/>
      <c r="QUS203" s="1242"/>
      <c r="QUT203" s="1242"/>
      <c r="QUU203" s="1242"/>
      <c r="QUV203" s="1242"/>
      <c r="QUW203" s="1242"/>
      <c r="QUX203" s="1242"/>
      <c r="QUY203" s="1242"/>
      <c r="QUZ203" s="1242"/>
      <c r="QVA203" s="1242"/>
      <c r="QVB203" s="1242"/>
      <c r="QVC203" s="1242"/>
      <c r="QVD203" s="1242"/>
      <c r="QVE203" s="1242"/>
      <c r="QVF203" s="1242"/>
      <c r="QVG203" s="1242"/>
      <c r="QVH203" s="1242"/>
      <c r="QVI203" s="1242"/>
      <c r="QVJ203" s="1242"/>
      <c r="QVK203" s="1242"/>
      <c r="QVL203" s="1242"/>
      <c r="QVM203" s="1242"/>
      <c r="QVN203" s="1242"/>
      <c r="QVO203" s="1242"/>
      <c r="QVP203" s="1242"/>
      <c r="QVQ203" s="1242"/>
      <c r="QVR203" s="1242"/>
      <c r="QVS203" s="1242"/>
      <c r="QVT203" s="1242"/>
      <c r="QVU203" s="1242"/>
      <c r="QVV203" s="1242"/>
      <c r="QVW203" s="1242"/>
      <c r="QVX203" s="1242"/>
      <c r="QVY203" s="1242"/>
      <c r="QVZ203" s="1242"/>
      <c r="QWA203" s="1242"/>
      <c r="QWB203" s="1242"/>
      <c r="QWC203" s="1242"/>
      <c r="QWD203" s="1242"/>
      <c r="QWE203" s="1242"/>
      <c r="QWF203" s="1242"/>
      <c r="QWG203" s="1242"/>
      <c r="QWH203" s="1242"/>
      <c r="QWI203" s="1242"/>
      <c r="QWJ203" s="1242"/>
      <c r="QWK203" s="1242"/>
      <c r="QWL203" s="1242"/>
      <c r="QWM203" s="1242"/>
      <c r="QWN203" s="1242"/>
      <c r="QWO203" s="1242"/>
      <c r="QWP203" s="1242"/>
      <c r="QWQ203" s="1242"/>
      <c r="QWR203" s="1242"/>
      <c r="QWS203" s="1242"/>
      <c r="QWT203" s="1242"/>
      <c r="QWU203" s="1242"/>
      <c r="QWV203" s="1242"/>
      <c r="QWW203" s="1242"/>
      <c r="QWX203" s="1242"/>
      <c r="QWY203" s="1242"/>
      <c r="QWZ203" s="1242"/>
      <c r="QXA203" s="1242"/>
      <c r="QXB203" s="1242"/>
      <c r="QXC203" s="1242"/>
      <c r="QXD203" s="1242"/>
      <c r="QXE203" s="1242"/>
      <c r="QXF203" s="1242"/>
      <c r="QXG203" s="1242"/>
      <c r="QXH203" s="1242"/>
      <c r="QXI203" s="1242"/>
      <c r="QXJ203" s="1242"/>
      <c r="QXK203" s="1242"/>
      <c r="QXL203" s="1242"/>
      <c r="QXM203" s="1242"/>
      <c r="QXN203" s="1242"/>
      <c r="QXO203" s="1242"/>
      <c r="QXP203" s="1242"/>
      <c r="QXQ203" s="1242"/>
      <c r="QXR203" s="1242"/>
      <c r="QXS203" s="1242"/>
      <c r="QXT203" s="1242"/>
      <c r="QXU203" s="1242"/>
      <c r="QXV203" s="1242"/>
      <c r="QXW203" s="1242"/>
      <c r="QXX203" s="1242"/>
      <c r="QXY203" s="1242"/>
      <c r="QXZ203" s="1242"/>
      <c r="QYA203" s="1242"/>
      <c r="QYB203" s="1242"/>
      <c r="QYC203" s="1242"/>
      <c r="QYD203" s="1242"/>
      <c r="QYE203" s="1242"/>
      <c r="QYF203" s="1242"/>
      <c r="QYG203" s="1242"/>
      <c r="QYH203" s="1242"/>
      <c r="QYI203" s="1242"/>
      <c r="QYJ203" s="1242"/>
      <c r="QYK203" s="1242"/>
      <c r="QYL203" s="1242"/>
      <c r="QYM203" s="1242"/>
      <c r="QYN203" s="1242"/>
      <c r="QYO203" s="1242"/>
      <c r="QYP203" s="1242"/>
      <c r="QYQ203" s="1242"/>
      <c r="QYR203" s="1242"/>
      <c r="QYS203" s="1242"/>
      <c r="QYT203" s="1242"/>
      <c r="QYU203" s="1242"/>
      <c r="QYV203" s="1242"/>
      <c r="QYW203" s="1242"/>
      <c r="QYX203" s="1242"/>
      <c r="QYY203" s="1242"/>
      <c r="QYZ203" s="1242"/>
      <c r="QZA203" s="1242"/>
      <c r="QZB203" s="1242"/>
      <c r="QZC203" s="1242"/>
      <c r="QZD203" s="1242"/>
      <c r="QZE203" s="1242"/>
      <c r="QZF203" s="1242"/>
      <c r="QZG203" s="1242"/>
      <c r="QZH203" s="1242"/>
      <c r="QZI203" s="1242"/>
      <c r="QZJ203" s="1242"/>
      <c r="QZK203" s="1242"/>
      <c r="QZL203" s="1242"/>
      <c r="QZM203" s="1242"/>
      <c r="QZN203" s="1242"/>
      <c r="QZO203" s="1242"/>
      <c r="QZP203" s="1242"/>
      <c r="QZQ203" s="1242"/>
      <c r="QZR203" s="1242"/>
      <c r="QZS203" s="1242"/>
      <c r="QZT203" s="1242"/>
      <c r="QZU203" s="1242"/>
      <c r="QZV203" s="1242"/>
      <c r="QZW203" s="1242"/>
      <c r="QZX203" s="1242"/>
      <c r="QZY203" s="1242"/>
      <c r="QZZ203" s="1242"/>
      <c r="RAA203" s="1242"/>
      <c r="RAB203" s="1242"/>
      <c r="RAC203" s="1242"/>
      <c r="RAD203" s="1242"/>
      <c r="RAE203" s="1242"/>
      <c r="RAF203" s="1242"/>
      <c r="RAG203" s="1242"/>
      <c r="RAH203" s="1242"/>
      <c r="RAI203" s="1242"/>
      <c r="RAJ203" s="1242"/>
      <c r="RAK203" s="1242"/>
      <c r="RAL203" s="1242"/>
      <c r="RAM203" s="1242"/>
      <c r="RAN203" s="1242"/>
      <c r="RAO203" s="1242"/>
      <c r="RAP203" s="1242"/>
      <c r="RAQ203" s="1242"/>
      <c r="RAR203" s="1242"/>
      <c r="RAS203" s="1242"/>
      <c r="RAT203" s="1242"/>
      <c r="RAU203" s="1242"/>
      <c r="RAV203" s="1242"/>
      <c r="RAW203" s="1242"/>
      <c r="RAX203" s="1242"/>
      <c r="RAY203" s="1242"/>
      <c r="RAZ203" s="1242"/>
      <c r="RBA203" s="1242"/>
      <c r="RBB203" s="1242"/>
      <c r="RBC203" s="1242"/>
      <c r="RBD203" s="1242"/>
      <c r="RBE203" s="1242"/>
      <c r="RBF203" s="1242"/>
      <c r="RBG203" s="1242"/>
      <c r="RBH203" s="1242"/>
      <c r="RBI203" s="1242"/>
      <c r="RBJ203" s="1242"/>
      <c r="RBK203" s="1242"/>
      <c r="RBL203" s="1242"/>
      <c r="RBM203" s="1242"/>
      <c r="RBN203" s="1242"/>
      <c r="RBO203" s="1242"/>
      <c r="RBP203" s="1242"/>
      <c r="RBQ203" s="1242"/>
      <c r="RBR203" s="1242"/>
      <c r="RBS203" s="1242"/>
      <c r="RBT203" s="1242"/>
      <c r="RBU203" s="1242"/>
      <c r="RBV203" s="1242"/>
      <c r="RBW203" s="1242"/>
      <c r="RBX203" s="1242"/>
      <c r="RBY203" s="1242"/>
      <c r="RBZ203" s="1242"/>
      <c r="RCA203" s="1242"/>
      <c r="RCB203" s="1242"/>
      <c r="RCC203" s="1242"/>
      <c r="RCD203" s="1242"/>
      <c r="RCE203" s="1242"/>
      <c r="RCF203" s="1242"/>
      <c r="RCG203" s="1242"/>
      <c r="RCH203" s="1242"/>
      <c r="RCI203" s="1242"/>
      <c r="RCJ203" s="1242"/>
      <c r="RCK203" s="1242"/>
      <c r="RCL203" s="1242"/>
      <c r="RCM203" s="1242"/>
      <c r="RCN203" s="1242"/>
      <c r="RCO203" s="1242"/>
      <c r="RCP203" s="1242"/>
      <c r="RCQ203" s="1242"/>
      <c r="RCR203" s="1242"/>
      <c r="RCS203" s="1242"/>
      <c r="RCT203" s="1242"/>
      <c r="RCU203" s="1242"/>
      <c r="RCV203" s="1242"/>
      <c r="RCW203" s="1242"/>
      <c r="RCX203" s="1242"/>
      <c r="RCY203" s="1242"/>
      <c r="RCZ203" s="1242"/>
      <c r="RDA203" s="1242"/>
      <c r="RDB203" s="1242"/>
      <c r="RDC203" s="1242"/>
      <c r="RDD203" s="1242"/>
      <c r="RDE203" s="1242"/>
      <c r="RDF203" s="1242"/>
      <c r="RDG203" s="1242"/>
      <c r="RDH203" s="1242"/>
      <c r="RDI203" s="1242"/>
      <c r="RDJ203" s="1242"/>
      <c r="RDK203" s="1242"/>
      <c r="RDL203" s="1242"/>
      <c r="RDM203" s="1242"/>
      <c r="RDN203" s="1242"/>
      <c r="RDO203" s="1242"/>
      <c r="RDP203" s="1242"/>
      <c r="RDQ203" s="1242"/>
      <c r="RDR203" s="1242"/>
      <c r="RDS203" s="1242"/>
      <c r="RDT203" s="1242"/>
      <c r="RDU203" s="1242"/>
      <c r="RDV203" s="1242"/>
      <c r="RDW203" s="1242"/>
      <c r="RDX203" s="1242"/>
      <c r="RDY203" s="1242"/>
      <c r="RDZ203" s="1242"/>
      <c r="REA203" s="1242"/>
      <c r="REB203" s="1242"/>
      <c r="REC203" s="1242"/>
      <c r="RED203" s="1242"/>
      <c r="REE203" s="1242"/>
      <c r="REF203" s="1242"/>
      <c r="REG203" s="1242"/>
      <c r="REH203" s="1242"/>
      <c r="REI203" s="1242"/>
      <c r="REJ203" s="1242"/>
      <c r="REK203" s="1242"/>
      <c r="REL203" s="1242"/>
      <c r="REM203" s="1242"/>
      <c r="REN203" s="1242"/>
      <c r="REO203" s="1242"/>
      <c r="REP203" s="1242"/>
      <c r="REQ203" s="1242"/>
      <c r="RER203" s="1242"/>
      <c r="RES203" s="1242"/>
      <c r="RET203" s="1242"/>
      <c r="REU203" s="1242"/>
      <c r="REV203" s="1242"/>
      <c r="REW203" s="1242"/>
      <c r="REX203" s="1242"/>
      <c r="REY203" s="1242"/>
      <c r="REZ203" s="1242"/>
      <c r="RFA203" s="1242"/>
      <c r="RFB203" s="1242"/>
      <c r="RFC203" s="1242"/>
      <c r="RFD203" s="1242"/>
      <c r="RFE203" s="1242"/>
      <c r="RFF203" s="1242"/>
      <c r="RFG203" s="1242"/>
      <c r="RFH203" s="1242"/>
      <c r="RFI203" s="1242"/>
      <c r="RFJ203" s="1242"/>
      <c r="RFK203" s="1242"/>
      <c r="RFL203" s="1242"/>
      <c r="RFM203" s="1242"/>
      <c r="RFN203" s="1242"/>
      <c r="RFO203" s="1242"/>
      <c r="RFP203" s="1242"/>
      <c r="RFQ203" s="1242"/>
      <c r="RFR203" s="1242"/>
      <c r="RFS203" s="1242"/>
      <c r="RFT203" s="1242"/>
      <c r="RFU203" s="1242"/>
      <c r="RFV203" s="1242"/>
      <c r="RFW203" s="1242"/>
      <c r="RFX203" s="1242"/>
      <c r="RFY203" s="1242"/>
      <c r="RFZ203" s="1242"/>
      <c r="RGA203" s="1242"/>
      <c r="RGB203" s="1242"/>
      <c r="RGC203" s="1242"/>
      <c r="RGD203" s="1242"/>
      <c r="RGE203" s="1242"/>
      <c r="RGF203" s="1242"/>
      <c r="RGG203" s="1242"/>
      <c r="RGH203" s="1242"/>
      <c r="RGI203" s="1242"/>
      <c r="RGJ203" s="1242"/>
      <c r="RGK203" s="1242"/>
      <c r="RGL203" s="1242"/>
      <c r="RGM203" s="1242"/>
      <c r="RGN203" s="1242"/>
      <c r="RGO203" s="1242"/>
      <c r="RGP203" s="1242"/>
      <c r="RGQ203" s="1242"/>
      <c r="RGR203" s="1242"/>
      <c r="RGS203" s="1242"/>
      <c r="RGT203" s="1242"/>
      <c r="RGU203" s="1242"/>
      <c r="RGV203" s="1242"/>
      <c r="RGW203" s="1242"/>
      <c r="RGX203" s="1242"/>
      <c r="RGY203" s="1242"/>
      <c r="RGZ203" s="1242"/>
      <c r="RHA203" s="1242"/>
      <c r="RHB203" s="1242"/>
      <c r="RHC203" s="1242"/>
      <c r="RHD203" s="1242"/>
      <c r="RHE203" s="1242"/>
      <c r="RHF203" s="1242"/>
      <c r="RHG203" s="1242"/>
      <c r="RHH203" s="1242"/>
      <c r="RHI203" s="1242"/>
      <c r="RHJ203" s="1242"/>
      <c r="RHK203" s="1242"/>
      <c r="RHL203" s="1242"/>
      <c r="RHM203" s="1242"/>
      <c r="RHN203" s="1242"/>
      <c r="RHO203" s="1242"/>
      <c r="RHP203" s="1242"/>
      <c r="RHQ203" s="1242"/>
      <c r="RHR203" s="1242"/>
      <c r="RHS203" s="1242"/>
      <c r="RHT203" s="1242"/>
      <c r="RHU203" s="1242"/>
      <c r="RHV203" s="1242"/>
      <c r="RHW203" s="1242"/>
      <c r="RHX203" s="1242"/>
      <c r="RHY203" s="1242"/>
      <c r="RHZ203" s="1242"/>
      <c r="RIA203" s="1242"/>
      <c r="RIB203" s="1242"/>
      <c r="RIC203" s="1242"/>
      <c r="RID203" s="1242"/>
      <c r="RIE203" s="1242"/>
      <c r="RIF203" s="1242"/>
      <c r="RIG203" s="1242"/>
      <c r="RIH203" s="1242"/>
      <c r="RII203" s="1242"/>
      <c r="RIJ203" s="1242"/>
      <c r="RIK203" s="1242"/>
      <c r="RIL203" s="1242"/>
      <c r="RIM203" s="1242"/>
      <c r="RIN203" s="1242"/>
      <c r="RIO203" s="1242"/>
      <c r="RIP203" s="1242"/>
      <c r="RIQ203" s="1242"/>
      <c r="RIR203" s="1242"/>
      <c r="RIS203" s="1242"/>
      <c r="RIT203" s="1242"/>
      <c r="RIU203" s="1242"/>
      <c r="RIV203" s="1242"/>
      <c r="RIW203" s="1242"/>
      <c r="RIX203" s="1242"/>
      <c r="RIY203" s="1242"/>
      <c r="RIZ203" s="1242"/>
      <c r="RJA203" s="1242"/>
      <c r="RJB203" s="1242"/>
      <c r="RJC203" s="1242"/>
      <c r="RJD203" s="1242"/>
      <c r="RJE203" s="1242"/>
      <c r="RJF203" s="1242"/>
      <c r="RJG203" s="1242"/>
      <c r="RJH203" s="1242"/>
      <c r="RJI203" s="1242"/>
      <c r="RJJ203" s="1242"/>
      <c r="RJK203" s="1242"/>
      <c r="RJL203" s="1242"/>
      <c r="RJM203" s="1242"/>
      <c r="RJN203" s="1242"/>
      <c r="RJO203" s="1242"/>
      <c r="RJP203" s="1242"/>
      <c r="RJQ203" s="1242"/>
      <c r="RJR203" s="1242"/>
      <c r="RJS203" s="1242"/>
      <c r="RJT203" s="1242"/>
      <c r="RJU203" s="1242"/>
      <c r="RJV203" s="1242"/>
      <c r="RJW203" s="1242"/>
      <c r="RJX203" s="1242"/>
      <c r="RJY203" s="1242"/>
      <c r="RJZ203" s="1242"/>
      <c r="RKA203" s="1242"/>
      <c r="RKB203" s="1242"/>
      <c r="RKC203" s="1242"/>
      <c r="RKD203" s="1242"/>
      <c r="RKE203" s="1242"/>
      <c r="RKF203" s="1242"/>
      <c r="RKG203" s="1242"/>
      <c r="RKH203" s="1242"/>
      <c r="RKI203" s="1242"/>
      <c r="RKJ203" s="1242"/>
      <c r="RKK203" s="1242"/>
      <c r="RKL203" s="1242"/>
      <c r="RKM203" s="1242"/>
      <c r="RKN203" s="1242"/>
      <c r="RKO203" s="1242"/>
      <c r="RKP203" s="1242"/>
      <c r="RKQ203" s="1242"/>
      <c r="RKR203" s="1242"/>
      <c r="RKS203" s="1242"/>
      <c r="RKT203" s="1242"/>
      <c r="RKU203" s="1242"/>
      <c r="RKV203" s="1242"/>
      <c r="RKW203" s="1242"/>
      <c r="RKX203" s="1242"/>
      <c r="RKY203" s="1242"/>
      <c r="RKZ203" s="1242"/>
      <c r="RLA203" s="1242"/>
      <c r="RLB203" s="1242"/>
      <c r="RLC203" s="1242"/>
      <c r="RLD203" s="1242"/>
      <c r="RLE203" s="1242"/>
      <c r="RLF203" s="1242"/>
      <c r="RLG203" s="1242"/>
      <c r="RLH203" s="1242"/>
      <c r="RLI203" s="1242"/>
      <c r="RLJ203" s="1242"/>
      <c r="RLK203" s="1242"/>
      <c r="RLL203" s="1242"/>
      <c r="RLM203" s="1242"/>
      <c r="RLN203" s="1242"/>
      <c r="RLO203" s="1242"/>
      <c r="RLP203" s="1242"/>
      <c r="RLQ203" s="1242"/>
      <c r="RLR203" s="1242"/>
      <c r="RLS203" s="1242"/>
      <c r="RLT203" s="1242"/>
      <c r="RLU203" s="1242"/>
      <c r="RLV203" s="1242"/>
      <c r="RLW203" s="1242"/>
      <c r="RLX203" s="1242"/>
      <c r="RLY203" s="1242"/>
      <c r="RLZ203" s="1242"/>
      <c r="RMA203" s="1242"/>
      <c r="RMB203" s="1242"/>
      <c r="RMC203" s="1242"/>
      <c r="RMD203" s="1242"/>
      <c r="RME203" s="1242"/>
      <c r="RMF203" s="1242"/>
      <c r="RMG203" s="1242"/>
      <c r="RMH203" s="1242"/>
      <c r="RMI203" s="1242"/>
      <c r="RMJ203" s="1242"/>
      <c r="RMK203" s="1242"/>
      <c r="RML203" s="1242"/>
      <c r="RMM203" s="1242"/>
      <c r="RMN203" s="1242"/>
      <c r="RMO203" s="1242"/>
      <c r="RMP203" s="1242"/>
      <c r="RMQ203" s="1242"/>
      <c r="RMR203" s="1242"/>
      <c r="RMS203" s="1242"/>
      <c r="RMT203" s="1242"/>
      <c r="RMU203" s="1242"/>
      <c r="RMV203" s="1242"/>
      <c r="RMW203" s="1242"/>
      <c r="RMX203" s="1242"/>
      <c r="RMY203" s="1242"/>
      <c r="RMZ203" s="1242"/>
      <c r="RNA203" s="1242"/>
      <c r="RNB203" s="1242"/>
      <c r="RNC203" s="1242"/>
      <c r="RND203" s="1242"/>
      <c r="RNE203" s="1242"/>
      <c r="RNF203" s="1242"/>
      <c r="RNG203" s="1242"/>
      <c r="RNH203" s="1242"/>
      <c r="RNI203" s="1242"/>
      <c r="RNJ203" s="1242"/>
      <c r="RNK203" s="1242"/>
      <c r="RNL203" s="1242"/>
      <c r="RNM203" s="1242"/>
      <c r="RNN203" s="1242"/>
      <c r="RNO203" s="1242"/>
      <c r="RNP203" s="1242"/>
      <c r="RNQ203" s="1242"/>
      <c r="RNR203" s="1242"/>
      <c r="RNS203" s="1242"/>
      <c r="RNT203" s="1242"/>
      <c r="RNU203" s="1242"/>
      <c r="RNV203" s="1242"/>
      <c r="RNW203" s="1242"/>
      <c r="RNX203" s="1242"/>
      <c r="RNY203" s="1242"/>
      <c r="RNZ203" s="1242"/>
      <c r="ROA203" s="1242"/>
      <c r="ROB203" s="1242"/>
      <c r="ROC203" s="1242"/>
      <c r="ROD203" s="1242"/>
      <c r="ROE203" s="1242"/>
      <c r="ROF203" s="1242"/>
      <c r="ROG203" s="1242"/>
      <c r="ROH203" s="1242"/>
      <c r="ROI203" s="1242"/>
      <c r="ROJ203" s="1242"/>
      <c r="ROK203" s="1242"/>
      <c r="ROL203" s="1242"/>
      <c r="ROM203" s="1242"/>
      <c r="RON203" s="1242"/>
      <c r="ROO203" s="1242"/>
      <c r="ROP203" s="1242"/>
      <c r="ROQ203" s="1242"/>
      <c r="ROR203" s="1242"/>
      <c r="ROS203" s="1242"/>
      <c r="ROT203" s="1242"/>
      <c r="ROU203" s="1242"/>
      <c r="ROV203" s="1242"/>
      <c r="ROW203" s="1242"/>
      <c r="ROX203" s="1242"/>
      <c r="ROY203" s="1242"/>
      <c r="ROZ203" s="1242"/>
      <c r="RPA203" s="1242"/>
      <c r="RPB203" s="1242"/>
      <c r="RPC203" s="1242"/>
      <c r="RPD203" s="1242"/>
      <c r="RPE203" s="1242"/>
      <c r="RPF203" s="1242"/>
      <c r="RPG203" s="1242"/>
      <c r="RPH203" s="1242"/>
      <c r="RPI203" s="1242"/>
      <c r="RPJ203" s="1242"/>
      <c r="RPK203" s="1242"/>
      <c r="RPL203" s="1242"/>
      <c r="RPM203" s="1242"/>
      <c r="RPN203" s="1242"/>
      <c r="RPO203" s="1242"/>
      <c r="RPP203" s="1242"/>
      <c r="RPQ203" s="1242"/>
      <c r="RPR203" s="1242"/>
      <c r="RPS203" s="1242"/>
      <c r="RPT203" s="1242"/>
      <c r="RPU203" s="1242"/>
      <c r="RPV203" s="1242"/>
      <c r="RPW203" s="1242"/>
      <c r="RPX203" s="1242"/>
      <c r="RPY203" s="1242"/>
      <c r="RPZ203" s="1242"/>
      <c r="RQA203" s="1242"/>
      <c r="RQB203" s="1242"/>
      <c r="RQC203" s="1242"/>
      <c r="RQD203" s="1242"/>
      <c r="RQE203" s="1242"/>
      <c r="RQF203" s="1242"/>
      <c r="RQG203" s="1242"/>
      <c r="RQH203" s="1242"/>
      <c r="RQI203" s="1242"/>
      <c r="RQJ203" s="1242"/>
      <c r="RQK203" s="1242"/>
      <c r="RQL203" s="1242"/>
      <c r="RQM203" s="1242"/>
      <c r="RQN203" s="1242"/>
      <c r="RQO203" s="1242"/>
      <c r="RQP203" s="1242"/>
      <c r="RQQ203" s="1242"/>
      <c r="RQR203" s="1242"/>
      <c r="RQS203" s="1242"/>
      <c r="RQT203" s="1242"/>
      <c r="RQU203" s="1242"/>
      <c r="RQV203" s="1242"/>
      <c r="RQW203" s="1242"/>
      <c r="RQX203" s="1242"/>
      <c r="RQY203" s="1242"/>
      <c r="RQZ203" s="1242"/>
      <c r="RRA203" s="1242"/>
      <c r="RRB203" s="1242"/>
      <c r="RRC203" s="1242"/>
      <c r="RRD203" s="1242"/>
      <c r="RRE203" s="1242"/>
      <c r="RRF203" s="1242"/>
      <c r="RRG203" s="1242"/>
      <c r="RRH203" s="1242"/>
      <c r="RRI203" s="1242"/>
      <c r="RRJ203" s="1242"/>
      <c r="RRK203" s="1242"/>
      <c r="RRL203" s="1242"/>
      <c r="RRM203" s="1242"/>
      <c r="RRN203" s="1242"/>
      <c r="RRO203" s="1242"/>
      <c r="RRP203" s="1242"/>
      <c r="RRQ203" s="1242"/>
      <c r="RRR203" s="1242"/>
      <c r="RRS203" s="1242"/>
      <c r="RRT203" s="1242"/>
      <c r="RRU203" s="1242"/>
      <c r="RRV203" s="1242"/>
      <c r="RRW203" s="1242"/>
      <c r="RRX203" s="1242"/>
      <c r="RRY203" s="1242"/>
      <c r="RRZ203" s="1242"/>
      <c r="RSA203" s="1242"/>
      <c r="RSB203" s="1242"/>
      <c r="RSC203" s="1242"/>
      <c r="RSD203" s="1242"/>
      <c r="RSE203" s="1242"/>
      <c r="RSF203" s="1242"/>
      <c r="RSG203" s="1242"/>
      <c r="RSH203" s="1242"/>
      <c r="RSI203" s="1242"/>
      <c r="RSJ203" s="1242"/>
      <c r="RSK203" s="1242"/>
      <c r="RSL203" s="1242"/>
      <c r="RSM203" s="1242"/>
      <c r="RSN203" s="1242"/>
      <c r="RSO203" s="1242"/>
      <c r="RSP203" s="1242"/>
      <c r="RSQ203" s="1242"/>
      <c r="RSR203" s="1242"/>
      <c r="RSS203" s="1242"/>
      <c r="RST203" s="1242"/>
      <c r="RSU203" s="1242"/>
      <c r="RSV203" s="1242"/>
      <c r="RSW203" s="1242"/>
      <c r="RSX203" s="1242"/>
      <c r="RSY203" s="1242"/>
      <c r="RSZ203" s="1242"/>
      <c r="RTA203" s="1242"/>
      <c r="RTB203" s="1242"/>
      <c r="RTC203" s="1242"/>
      <c r="RTD203" s="1242"/>
      <c r="RTE203" s="1242"/>
      <c r="RTF203" s="1242"/>
      <c r="RTG203" s="1242"/>
      <c r="RTH203" s="1242"/>
      <c r="RTI203" s="1242"/>
      <c r="RTJ203" s="1242"/>
      <c r="RTK203" s="1242"/>
      <c r="RTL203" s="1242"/>
      <c r="RTM203" s="1242"/>
      <c r="RTN203" s="1242"/>
      <c r="RTO203" s="1242"/>
      <c r="RTP203" s="1242"/>
      <c r="RTQ203" s="1242"/>
      <c r="RTR203" s="1242"/>
      <c r="RTS203" s="1242"/>
      <c r="RTT203" s="1242"/>
      <c r="RTU203" s="1242"/>
      <c r="RTV203" s="1242"/>
      <c r="RTW203" s="1242"/>
      <c r="RTX203" s="1242"/>
      <c r="RTY203" s="1242"/>
      <c r="RTZ203" s="1242"/>
      <c r="RUA203" s="1242"/>
      <c r="RUB203" s="1242"/>
      <c r="RUC203" s="1242"/>
      <c r="RUD203" s="1242"/>
      <c r="RUE203" s="1242"/>
      <c r="RUF203" s="1242"/>
      <c r="RUG203" s="1242"/>
      <c r="RUH203" s="1242"/>
      <c r="RUI203" s="1242"/>
      <c r="RUJ203" s="1242"/>
      <c r="RUK203" s="1242"/>
      <c r="RUL203" s="1242"/>
      <c r="RUM203" s="1242"/>
      <c r="RUN203" s="1242"/>
      <c r="RUO203" s="1242"/>
      <c r="RUP203" s="1242"/>
      <c r="RUQ203" s="1242"/>
      <c r="RUR203" s="1242"/>
      <c r="RUS203" s="1242"/>
      <c r="RUT203" s="1242"/>
      <c r="RUU203" s="1242"/>
      <c r="RUV203" s="1242"/>
      <c r="RUW203" s="1242"/>
      <c r="RUX203" s="1242"/>
      <c r="RUY203" s="1242"/>
      <c r="RUZ203" s="1242"/>
      <c r="RVA203" s="1242"/>
      <c r="RVB203" s="1242"/>
      <c r="RVC203" s="1242"/>
      <c r="RVD203" s="1242"/>
      <c r="RVE203" s="1242"/>
      <c r="RVF203" s="1242"/>
      <c r="RVG203" s="1242"/>
      <c r="RVH203" s="1242"/>
      <c r="RVI203" s="1242"/>
      <c r="RVJ203" s="1242"/>
      <c r="RVK203" s="1242"/>
      <c r="RVL203" s="1242"/>
      <c r="RVM203" s="1242"/>
      <c r="RVN203" s="1242"/>
      <c r="RVO203" s="1242"/>
      <c r="RVP203" s="1242"/>
      <c r="RVQ203" s="1242"/>
      <c r="RVR203" s="1242"/>
      <c r="RVS203" s="1242"/>
      <c r="RVT203" s="1242"/>
      <c r="RVU203" s="1242"/>
      <c r="RVV203" s="1242"/>
      <c r="RVW203" s="1242"/>
      <c r="RVX203" s="1242"/>
      <c r="RVY203" s="1242"/>
      <c r="RVZ203" s="1242"/>
      <c r="RWA203" s="1242"/>
      <c r="RWB203" s="1242"/>
      <c r="RWC203" s="1242"/>
      <c r="RWD203" s="1242"/>
      <c r="RWE203" s="1242"/>
      <c r="RWF203" s="1242"/>
      <c r="RWG203" s="1242"/>
      <c r="RWH203" s="1242"/>
      <c r="RWI203" s="1242"/>
      <c r="RWJ203" s="1242"/>
      <c r="RWK203" s="1242"/>
      <c r="RWL203" s="1242"/>
      <c r="RWM203" s="1242"/>
      <c r="RWN203" s="1242"/>
      <c r="RWO203" s="1242"/>
      <c r="RWP203" s="1242"/>
      <c r="RWQ203" s="1242"/>
      <c r="RWR203" s="1242"/>
      <c r="RWS203" s="1242"/>
      <c r="RWT203" s="1242"/>
      <c r="RWU203" s="1242"/>
      <c r="RWV203" s="1242"/>
      <c r="RWW203" s="1242"/>
      <c r="RWX203" s="1242"/>
      <c r="RWY203" s="1242"/>
      <c r="RWZ203" s="1242"/>
      <c r="RXA203" s="1242"/>
      <c r="RXB203" s="1242"/>
      <c r="RXC203" s="1242"/>
      <c r="RXD203" s="1242"/>
      <c r="RXE203" s="1242"/>
      <c r="RXF203" s="1242"/>
      <c r="RXG203" s="1242"/>
      <c r="RXH203" s="1242"/>
      <c r="RXI203" s="1242"/>
      <c r="RXJ203" s="1242"/>
      <c r="RXK203" s="1242"/>
      <c r="RXL203" s="1242"/>
      <c r="RXM203" s="1242"/>
      <c r="RXN203" s="1242"/>
      <c r="RXO203" s="1242"/>
      <c r="RXP203" s="1242"/>
      <c r="RXQ203" s="1242"/>
      <c r="RXR203" s="1242"/>
      <c r="RXS203" s="1242"/>
      <c r="RXT203" s="1242"/>
      <c r="RXU203" s="1242"/>
      <c r="RXV203" s="1242"/>
      <c r="RXW203" s="1242"/>
      <c r="RXX203" s="1242"/>
      <c r="RXY203" s="1242"/>
      <c r="RXZ203" s="1242"/>
      <c r="RYA203" s="1242"/>
      <c r="RYB203" s="1242"/>
      <c r="RYC203" s="1242"/>
      <c r="RYD203" s="1242"/>
      <c r="RYE203" s="1242"/>
      <c r="RYF203" s="1242"/>
      <c r="RYG203" s="1242"/>
      <c r="RYH203" s="1242"/>
      <c r="RYI203" s="1242"/>
      <c r="RYJ203" s="1242"/>
      <c r="RYK203" s="1242"/>
      <c r="RYL203" s="1242"/>
      <c r="RYM203" s="1242"/>
      <c r="RYN203" s="1242"/>
      <c r="RYO203" s="1242"/>
      <c r="RYP203" s="1242"/>
      <c r="RYQ203" s="1242"/>
      <c r="RYR203" s="1242"/>
      <c r="RYS203" s="1242"/>
      <c r="RYT203" s="1242"/>
      <c r="RYU203" s="1242"/>
      <c r="RYV203" s="1242"/>
      <c r="RYW203" s="1242"/>
      <c r="RYX203" s="1242"/>
      <c r="RYY203" s="1242"/>
      <c r="RYZ203" s="1242"/>
      <c r="RZA203" s="1242"/>
      <c r="RZB203" s="1242"/>
      <c r="RZC203" s="1242"/>
      <c r="RZD203" s="1242"/>
      <c r="RZE203" s="1242"/>
      <c r="RZF203" s="1242"/>
      <c r="RZG203" s="1242"/>
      <c r="RZH203" s="1242"/>
      <c r="RZI203" s="1242"/>
      <c r="RZJ203" s="1242"/>
      <c r="RZK203" s="1242"/>
      <c r="RZL203" s="1242"/>
      <c r="RZM203" s="1242"/>
      <c r="RZN203" s="1242"/>
      <c r="RZO203" s="1242"/>
      <c r="RZP203" s="1242"/>
      <c r="RZQ203" s="1242"/>
      <c r="RZR203" s="1242"/>
      <c r="RZS203" s="1242"/>
      <c r="RZT203" s="1242"/>
      <c r="RZU203" s="1242"/>
      <c r="RZV203" s="1242"/>
      <c r="RZW203" s="1242"/>
      <c r="RZX203" s="1242"/>
      <c r="RZY203" s="1242"/>
      <c r="RZZ203" s="1242"/>
      <c r="SAA203" s="1242"/>
      <c r="SAB203" s="1242"/>
      <c r="SAC203" s="1242"/>
      <c r="SAD203" s="1242"/>
      <c r="SAE203" s="1242"/>
      <c r="SAF203" s="1242"/>
      <c r="SAG203" s="1242"/>
      <c r="SAH203" s="1242"/>
      <c r="SAI203" s="1242"/>
      <c r="SAJ203" s="1242"/>
      <c r="SAK203" s="1242"/>
      <c r="SAL203" s="1242"/>
      <c r="SAM203" s="1242"/>
      <c r="SAN203" s="1242"/>
      <c r="SAO203" s="1242"/>
      <c r="SAP203" s="1242"/>
      <c r="SAQ203" s="1242"/>
      <c r="SAR203" s="1242"/>
      <c r="SAS203" s="1242"/>
      <c r="SAT203" s="1242"/>
      <c r="SAU203" s="1242"/>
      <c r="SAV203" s="1242"/>
      <c r="SAW203" s="1242"/>
      <c r="SAX203" s="1242"/>
      <c r="SAY203" s="1242"/>
      <c r="SAZ203" s="1242"/>
      <c r="SBA203" s="1242"/>
      <c r="SBB203" s="1242"/>
      <c r="SBC203" s="1242"/>
      <c r="SBD203" s="1242"/>
      <c r="SBE203" s="1242"/>
      <c r="SBF203" s="1242"/>
      <c r="SBG203" s="1242"/>
      <c r="SBH203" s="1242"/>
      <c r="SBI203" s="1242"/>
      <c r="SBJ203" s="1242"/>
      <c r="SBK203" s="1242"/>
      <c r="SBL203" s="1242"/>
      <c r="SBM203" s="1242"/>
      <c r="SBN203" s="1242"/>
      <c r="SBO203" s="1242"/>
      <c r="SBP203" s="1242"/>
      <c r="SBQ203" s="1242"/>
      <c r="SBR203" s="1242"/>
      <c r="SBS203" s="1242"/>
      <c r="SBT203" s="1242"/>
      <c r="SBU203" s="1242"/>
      <c r="SBV203" s="1242"/>
      <c r="SBW203" s="1242"/>
      <c r="SBX203" s="1242"/>
      <c r="SBY203" s="1242"/>
      <c r="SBZ203" s="1242"/>
      <c r="SCA203" s="1242"/>
      <c r="SCB203" s="1242"/>
      <c r="SCC203" s="1242"/>
      <c r="SCD203" s="1242"/>
      <c r="SCE203" s="1242"/>
      <c r="SCF203" s="1242"/>
      <c r="SCG203" s="1242"/>
      <c r="SCH203" s="1242"/>
      <c r="SCI203" s="1242"/>
      <c r="SCJ203" s="1242"/>
      <c r="SCK203" s="1242"/>
      <c r="SCL203" s="1242"/>
      <c r="SCM203" s="1242"/>
      <c r="SCN203" s="1242"/>
      <c r="SCO203" s="1242"/>
      <c r="SCP203" s="1242"/>
      <c r="SCQ203" s="1242"/>
      <c r="SCR203" s="1242"/>
      <c r="SCS203" s="1242"/>
      <c r="SCT203" s="1242"/>
      <c r="SCU203" s="1242"/>
      <c r="SCV203" s="1242"/>
      <c r="SCW203" s="1242"/>
      <c r="SCX203" s="1242"/>
      <c r="SCY203" s="1242"/>
      <c r="SCZ203" s="1242"/>
      <c r="SDA203" s="1242"/>
      <c r="SDB203" s="1242"/>
      <c r="SDC203" s="1242"/>
      <c r="SDD203" s="1242"/>
      <c r="SDE203" s="1242"/>
      <c r="SDF203" s="1242"/>
      <c r="SDG203" s="1242"/>
      <c r="SDH203" s="1242"/>
      <c r="SDI203" s="1242"/>
      <c r="SDJ203" s="1242"/>
      <c r="SDK203" s="1242"/>
      <c r="SDL203" s="1242"/>
      <c r="SDM203" s="1242"/>
      <c r="SDN203" s="1242"/>
      <c r="SDO203" s="1242"/>
      <c r="SDP203" s="1242"/>
      <c r="SDQ203" s="1242"/>
      <c r="SDR203" s="1242"/>
      <c r="SDS203" s="1242"/>
      <c r="SDT203" s="1242"/>
      <c r="SDU203" s="1242"/>
      <c r="SDV203" s="1242"/>
      <c r="SDW203" s="1242"/>
      <c r="SDX203" s="1242"/>
      <c r="SDY203" s="1242"/>
      <c r="SDZ203" s="1242"/>
      <c r="SEA203" s="1242"/>
      <c r="SEB203" s="1242"/>
      <c r="SEC203" s="1242"/>
      <c r="SED203" s="1242"/>
      <c r="SEE203" s="1242"/>
      <c r="SEF203" s="1242"/>
      <c r="SEG203" s="1242"/>
      <c r="SEH203" s="1242"/>
      <c r="SEI203" s="1242"/>
      <c r="SEJ203" s="1242"/>
      <c r="SEK203" s="1242"/>
      <c r="SEL203" s="1242"/>
      <c r="SEM203" s="1242"/>
      <c r="SEN203" s="1242"/>
      <c r="SEO203" s="1242"/>
      <c r="SEP203" s="1242"/>
      <c r="SEQ203" s="1242"/>
      <c r="SER203" s="1242"/>
      <c r="SES203" s="1242"/>
      <c r="SET203" s="1242"/>
      <c r="SEU203" s="1242"/>
      <c r="SEV203" s="1242"/>
      <c r="SEW203" s="1242"/>
      <c r="SEX203" s="1242"/>
      <c r="SEY203" s="1242"/>
      <c r="SEZ203" s="1242"/>
      <c r="SFA203" s="1242"/>
      <c r="SFB203" s="1242"/>
      <c r="SFC203" s="1242"/>
      <c r="SFD203" s="1242"/>
      <c r="SFE203" s="1242"/>
      <c r="SFF203" s="1242"/>
      <c r="SFG203" s="1242"/>
      <c r="SFH203" s="1242"/>
      <c r="SFI203" s="1242"/>
      <c r="SFJ203" s="1242"/>
      <c r="SFK203" s="1242"/>
      <c r="SFL203" s="1242"/>
      <c r="SFM203" s="1242"/>
      <c r="SFN203" s="1242"/>
      <c r="SFO203" s="1242"/>
      <c r="SFP203" s="1242"/>
      <c r="SFQ203" s="1242"/>
      <c r="SFR203" s="1242"/>
      <c r="SFS203" s="1242"/>
      <c r="SFT203" s="1242"/>
      <c r="SFU203" s="1242"/>
      <c r="SFV203" s="1242"/>
      <c r="SFW203" s="1242"/>
      <c r="SFX203" s="1242"/>
      <c r="SFY203" s="1242"/>
      <c r="SFZ203" s="1242"/>
      <c r="SGA203" s="1242"/>
      <c r="SGB203" s="1242"/>
      <c r="SGC203" s="1242"/>
      <c r="SGD203" s="1242"/>
      <c r="SGE203" s="1242"/>
      <c r="SGF203" s="1242"/>
      <c r="SGG203" s="1242"/>
      <c r="SGH203" s="1242"/>
      <c r="SGI203" s="1242"/>
      <c r="SGJ203" s="1242"/>
      <c r="SGK203" s="1242"/>
      <c r="SGL203" s="1242"/>
      <c r="SGM203" s="1242"/>
      <c r="SGN203" s="1242"/>
      <c r="SGO203" s="1242"/>
      <c r="SGP203" s="1242"/>
      <c r="SGQ203" s="1242"/>
      <c r="SGR203" s="1242"/>
      <c r="SGS203" s="1242"/>
      <c r="SGT203" s="1242"/>
      <c r="SGU203" s="1242"/>
      <c r="SGV203" s="1242"/>
      <c r="SGW203" s="1242"/>
      <c r="SGX203" s="1242"/>
      <c r="SGY203" s="1242"/>
      <c r="SGZ203" s="1242"/>
      <c r="SHA203" s="1242"/>
      <c r="SHB203" s="1242"/>
      <c r="SHC203" s="1242"/>
      <c r="SHD203" s="1242"/>
      <c r="SHE203" s="1242"/>
      <c r="SHF203" s="1242"/>
      <c r="SHG203" s="1242"/>
      <c r="SHH203" s="1242"/>
      <c r="SHI203" s="1242"/>
      <c r="SHJ203" s="1242"/>
      <c r="SHK203" s="1242"/>
      <c r="SHL203" s="1242"/>
      <c r="SHM203" s="1242"/>
      <c r="SHN203" s="1242"/>
      <c r="SHO203" s="1242"/>
      <c r="SHP203" s="1242"/>
      <c r="SHQ203" s="1242"/>
      <c r="SHR203" s="1242"/>
      <c r="SHS203" s="1242"/>
      <c r="SHT203" s="1242"/>
      <c r="SHU203" s="1242"/>
      <c r="SHV203" s="1242"/>
      <c r="SHW203" s="1242"/>
      <c r="SHX203" s="1242"/>
      <c r="SHY203" s="1242"/>
      <c r="SHZ203" s="1242"/>
      <c r="SIA203" s="1242"/>
      <c r="SIB203" s="1242"/>
      <c r="SIC203" s="1242"/>
      <c r="SID203" s="1242"/>
      <c r="SIE203" s="1242"/>
      <c r="SIF203" s="1242"/>
      <c r="SIG203" s="1242"/>
      <c r="SIH203" s="1242"/>
      <c r="SII203" s="1242"/>
      <c r="SIJ203" s="1242"/>
      <c r="SIK203" s="1242"/>
      <c r="SIL203" s="1242"/>
      <c r="SIM203" s="1242"/>
      <c r="SIN203" s="1242"/>
      <c r="SIO203" s="1242"/>
      <c r="SIP203" s="1242"/>
      <c r="SIQ203" s="1242"/>
      <c r="SIR203" s="1242"/>
      <c r="SIS203" s="1242"/>
      <c r="SIT203" s="1242"/>
      <c r="SIU203" s="1242"/>
      <c r="SIV203" s="1242"/>
      <c r="SIW203" s="1242"/>
      <c r="SIX203" s="1242"/>
      <c r="SIY203" s="1242"/>
      <c r="SIZ203" s="1242"/>
      <c r="SJA203" s="1242"/>
      <c r="SJB203" s="1242"/>
      <c r="SJC203" s="1242"/>
      <c r="SJD203" s="1242"/>
      <c r="SJE203" s="1242"/>
      <c r="SJF203" s="1242"/>
      <c r="SJG203" s="1242"/>
      <c r="SJH203" s="1242"/>
      <c r="SJI203" s="1242"/>
      <c r="SJJ203" s="1242"/>
      <c r="SJK203" s="1242"/>
      <c r="SJL203" s="1242"/>
      <c r="SJM203" s="1242"/>
      <c r="SJN203" s="1242"/>
      <c r="SJO203" s="1242"/>
      <c r="SJP203" s="1242"/>
      <c r="SJQ203" s="1242"/>
      <c r="SJR203" s="1242"/>
      <c r="SJS203" s="1242"/>
      <c r="SJT203" s="1242"/>
      <c r="SJU203" s="1242"/>
      <c r="SJV203" s="1242"/>
      <c r="SJW203" s="1242"/>
      <c r="SJX203" s="1242"/>
      <c r="SJY203" s="1242"/>
      <c r="SJZ203" s="1242"/>
      <c r="SKA203" s="1242"/>
      <c r="SKB203" s="1242"/>
      <c r="SKC203" s="1242"/>
      <c r="SKD203" s="1242"/>
      <c r="SKE203" s="1242"/>
      <c r="SKF203" s="1242"/>
      <c r="SKG203" s="1242"/>
      <c r="SKH203" s="1242"/>
      <c r="SKI203" s="1242"/>
      <c r="SKJ203" s="1242"/>
      <c r="SKK203" s="1242"/>
      <c r="SKL203" s="1242"/>
      <c r="SKM203" s="1242"/>
      <c r="SKN203" s="1242"/>
      <c r="SKO203" s="1242"/>
      <c r="SKP203" s="1242"/>
      <c r="SKQ203" s="1242"/>
      <c r="SKR203" s="1242"/>
      <c r="SKS203" s="1242"/>
      <c r="SKT203" s="1242"/>
      <c r="SKU203" s="1242"/>
      <c r="SKV203" s="1242"/>
      <c r="SKW203" s="1242"/>
      <c r="SKX203" s="1242"/>
      <c r="SKY203" s="1242"/>
      <c r="SKZ203" s="1242"/>
      <c r="SLA203" s="1242"/>
      <c r="SLB203" s="1242"/>
      <c r="SLC203" s="1242"/>
      <c r="SLD203" s="1242"/>
      <c r="SLE203" s="1242"/>
      <c r="SLF203" s="1242"/>
      <c r="SLG203" s="1242"/>
      <c r="SLH203" s="1242"/>
      <c r="SLI203" s="1242"/>
      <c r="SLJ203" s="1242"/>
      <c r="SLK203" s="1242"/>
      <c r="SLL203" s="1242"/>
      <c r="SLM203" s="1242"/>
      <c r="SLN203" s="1242"/>
      <c r="SLO203" s="1242"/>
      <c r="SLP203" s="1242"/>
      <c r="SLQ203" s="1242"/>
      <c r="SLR203" s="1242"/>
      <c r="SLS203" s="1242"/>
      <c r="SLT203" s="1242"/>
      <c r="SLU203" s="1242"/>
      <c r="SLV203" s="1242"/>
      <c r="SLW203" s="1242"/>
      <c r="SLX203" s="1242"/>
      <c r="SLY203" s="1242"/>
      <c r="SLZ203" s="1242"/>
      <c r="SMA203" s="1242"/>
      <c r="SMB203" s="1242"/>
      <c r="SMC203" s="1242"/>
      <c r="SMD203" s="1242"/>
      <c r="SME203" s="1242"/>
      <c r="SMF203" s="1242"/>
      <c r="SMG203" s="1242"/>
      <c r="SMH203" s="1242"/>
      <c r="SMI203" s="1242"/>
      <c r="SMJ203" s="1242"/>
      <c r="SMK203" s="1242"/>
      <c r="SML203" s="1242"/>
      <c r="SMM203" s="1242"/>
      <c r="SMN203" s="1242"/>
      <c r="SMO203" s="1242"/>
      <c r="SMP203" s="1242"/>
      <c r="SMQ203" s="1242"/>
      <c r="SMR203" s="1242"/>
      <c r="SMS203" s="1242"/>
      <c r="SMT203" s="1242"/>
      <c r="SMU203" s="1242"/>
      <c r="SMV203" s="1242"/>
      <c r="SMW203" s="1242"/>
      <c r="SMX203" s="1242"/>
      <c r="SMY203" s="1242"/>
      <c r="SMZ203" s="1242"/>
      <c r="SNA203" s="1242"/>
      <c r="SNB203" s="1242"/>
      <c r="SNC203" s="1242"/>
      <c r="SND203" s="1242"/>
      <c r="SNE203" s="1242"/>
      <c r="SNF203" s="1242"/>
      <c r="SNG203" s="1242"/>
      <c r="SNH203" s="1242"/>
      <c r="SNI203" s="1242"/>
      <c r="SNJ203" s="1242"/>
      <c r="SNK203" s="1242"/>
      <c r="SNL203" s="1242"/>
      <c r="SNM203" s="1242"/>
      <c r="SNN203" s="1242"/>
      <c r="SNO203" s="1242"/>
      <c r="SNP203" s="1242"/>
      <c r="SNQ203" s="1242"/>
      <c r="SNR203" s="1242"/>
      <c r="SNS203" s="1242"/>
      <c r="SNT203" s="1242"/>
      <c r="SNU203" s="1242"/>
      <c r="SNV203" s="1242"/>
      <c r="SNW203" s="1242"/>
      <c r="SNX203" s="1242"/>
      <c r="SNY203" s="1242"/>
      <c r="SNZ203" s="1242"/>
      <c r="SOA203" s="1242"/>
      <c r="SOB203" s="1242"/>
      <c r="SOC203" s="1242"/>
      <c r="SOD203" s="1242"/>
      <c r="SOE203" s="1242"/>
      <c r="SOF203" s="1242"/>
      <c r="SOG203" s="1242"/>
      <c r="SOH203" s="1242"/>
      <c r="SOI203" s="1242"/>
      <c r="SOJ203" s="1242"/>
      <c r="SOK203" s="1242"/>
      <c r="SOL203" s="1242"/>
      <c r="SOM203" s="1242"/>
      <c r="SON203" s="1242"/>
      <c r="SOO203" s="1242"/>
      <c r="SOP203" s="1242"/>
      <c r="SOQ203" s="1242"/>
      <c r="SOR203" s="1242"/>
      <c r="SOS203" s="1242"/>
      <c r="SOT203" s="1242"/>
      <c r="SOU203" s="1242"/>
      <c r="SOV203" s="1242"/>
      <c r="SOW203" s="1242"/>
      <c r="SOX203" s="1242"/>
      <c r="SOY203" s="1242"/>
      <c r="SOZ203" s="1242"/>
      <c r="SPA203" s="1242"/>
      <c r="SPB203" s="1242"/>
      <c r="SPC203" s="1242"/>
      <c r="SPD203" s="1242"/>
      <c r="SPE203" s="1242"/>
      <c r="SPF203" s="1242"/>
      <c r="SPG203" s="1242"/>
      <c r="SPH203" s="1242"/>
      <c r="SPI203" s="1242"/>
      <c r="SPJ203" s="1242"/>
      <c r="SPK203" s="1242"/>
      <c r="SPL203" s="1242"/>
      <c r="SPM203" s="1242"/>
      <c r="SPN203" s="1242"/>
      <c r="SPO203" s="1242"/>
      <c r="SPP203" s="1242"/>
      <c r="SPQ203" s="1242"/>
      <c r="SPR203" s="1242"/>
      <c r="SPS203" s="1242"/>
      <c r="SPT203" s="1242"/>
      <c r="SPU203" s="1242"/>
      <c r="SPV203" s="1242"/>
      <c r="SPW203" s="1242"/>
      <c r="SPX203" s="1242"/>
      <c r="SPY203" s="1242"/>
      <c r="SPZ203" s="1242"/>
      <c r="SQA203" s="1242"/>
      <c r="SQB203" s="1242"/>
      <c r="SQC203" s="1242"/>
      <c r="SQD203" s="1242"/>
      <c r="SQE203" s="1242"/>
      <c r="SQF203" s="1242"/>
      <c r="SQG203" s="1242"/>
      <c r="SQH203" s="1242"/>
      <c r="SQI203" s="1242"/>
      <c r="SQJ203" s="1242"/>
      <c r="SQK203" s="1242"/>
      <c r="SQL203" s="1242"/>
      <c r="SQM203" s="1242"/>
      <c r="SQN203" s="1242"/>
      <c r="SQO203" s="1242"/>
      <c r="SQP203" s="1242"/>
      <c r="SQQ203" s="1242"/>
      <c r="SQR203" s="1242"/>
      <c r="SQS203" s="1242"/>
      <c r="SQT203" s="1242"/>
      <c r="SQU203" s="1242"/>
      <c r="SQV203" s="1242"/>
      <c r="SQW203" s="1242"/>
      <c r="SQX203" s="1242"/>
      <c r="SQY203" s="1242"/>
      <c r="SQZ203" s="1242"/>
      <c r="SRA203" s="1242"/>
      <c r="SRB203" s="1242"/>
      <c r="SRC203" s="1242"/>
      <c r="SRD203" s="1242"/>
      <c r="SRE203" s="1242"/>
      <c r="SRF203" s="1242"/>
      <c r="SRG203" s="1242"/>
      <c r="SRH203" s="1242"/>
      <c r="SRI203" s="1242"/>
      <c r="SRJ203" s="1242"/>
      <c r="SRK203" s="1242"/>
      <c r="SRL203" s="1242"/>
      <c r="SRM203" s="1242"/>
      <c r="SRN203" s="1242"/>
      <c r="SRO203" s="1242"/>
      <c r="SRP203" s="1242"/>
      <c r="SRQ203" s="1242"/>
      <c r="SRR203" s="1242"/>
      <c r="SRS203" s="1242"/>
      <c r="SRT203" s="1242"/>
      <c r="SRU203" s="1242"/>
      <c r="SRV203" s="1242"/>
      <c r="SRW203" s="1242"/>
      <c r="SRX203" s="1242"/>
      <c r="SRY203" s="1242"/>
      <c r="SRZ203" s="1242"/>
      <c r="SSA203" s="1242"/>
      <c r="SSB203" s="1242"/>
      <c r="SSC203" s="1242"/>
      <c r="SSD203" s="1242"/>
      <c r="SSE203" s="1242"/>
      <c r="SSF203" s="1242"/>
      <c r="SSG203" s="1242"/>
      <c r="SSH203" s="1242"/>
      <c r="SSI203" s="1242"/>
      <c r="SSJ203" s="1242"/>
      <c r="SSK203" s="1242"/>
      <c r="SSL203" s="1242"/>
      <c r="SSM203" s="1242"/>
      <c r="SSN203" s="1242"/>
      <c r="SSO203" s="1242"/>
      <c r="SSP203" s="1242"/>
      <c r="SSQ203" s="1242"/>
      <c r="SSR203" s="1242"/>
      <c r="SSS203" s="1242"/>
      <c r="SST203" s="1242"/>
      <c r="SSU203" s="1242"/>
      <c r="SSV203" s="1242"/>
      <c r="SSW203" s="1242"/>
      <c r="SSX203" s="1242"/>
      <c r="SSY203" s="1242"/>
      <c r="SSZ203" s="1242"/>
      <c r="STA203" s="1242"/>
      <c r="STB203" s="1242"/>
      <c r="STC203" s="1242"/>
      <c r="STD203" s="1242"/>
      <c r="STE203" s="1242"/>
      <c r="STF203" s="1242"/>
      <c r="STG203" s="1242"/>
      <c r="STH203" s="1242"/>
      <c r="STI203" s="1242"/>
      <c r="STJ203" s="1242"/>
      <c r="STK203" s="1242"/>
      <c r="STL203" s="1242"/>
      <c r="STM203" s="1242"/>
      <c r="STN203" s="1242"/>
      <c r="STO203" s="1242"/>
      <c r="STP203" s="1242"/>
      <c r="STQ203" s="1242"/>
      <c r="STR203" s="1242"/>
      <c r="STS203" s="1242"/>
      <c r="STT203" s="1242"/>
      <c r="STU203" s="1242"/>
      <c r="STV203" s="1242"/>
      <c r="STW203" s="1242"/>
      <c r="STX203" s="1242"/>
      <c r="STY203" s="1242"/>
      <c r="STZ203" s="1242"/>
      <c r="SUA203" s="1242"/>
      <c r="SUB203" s="1242"/>
      <c r="SUC203" s="1242"/>
      <c r="SUD203" s="1242"/>
      <c r="SUE203" s="1242"/>
      <c r="SUF203" s="1242"/>
      <c r="SUG203" s="1242"/>
      <c r="SUH203" s="1242"/>
      <c r="SUI203" s="1242"/>
      <c r="SUJ203" s="1242"/>
      <c r="SUK203" s="1242"/>
      <c r="SUL203" s="1242"/>
      <c r="SUM203" s="1242"/>
      <c r="SUN203" s="1242"/>
      <c r="SUO203" s="1242"/>
      <c r="SUP203" s="1242"/>
      <c r="SUQ203" s="1242"/>
      <c r="SUR203" s="1242"/>
      <c r="SUS203" s="1242"/>
      <c r="SUT203" s="1242"/>
      <c r="SUU203" s="1242"/>
      <c r="SUV203" s="1242"/>
      <c r="SUW203" s="1242"/>
      <c r="SUX203" s="1242"/>
      <c r="SUY203" s="1242"/>
      <c r="SUZ203" s="1242"/>
      <c r="SVA203" s="1242"/>
      <c r="SVB203" s="1242"/>
      <c r="SVC203" s="1242"/>
      <c r="SVD203" s="1242"/>
      <c r="SVE203" s="1242"/>
      <c r="SVF203" s="1242"/>
      <c r="SVG203" s="1242"/>
      <c r="SVH203" s="1242"/>
      <c r="SVI203" s="1242"/>
      <c r="SVJ203" s="1242"/>
      <c r="SVK203" s="1242"/>
      <c r="SVL203" s="1242"/>
      <c r="SVM203" s="1242"/>
      <c r="SVN203" s="1242"/>
      <c r="SVO203" s="1242"/>
      <c r="SVP203" s="1242"/>
      <c r="SVQ203" s="1242"/>
      <c r="SVR203" s="1242"/>
      <c r="SVS203" s="1242"/>
      <c r="SVT203" s="1242"/>
      <c r="SVU203" s="1242"/>
      <c r="SVV203" s="1242"/>
      <c r="SVW203" s="1242"/>
      <c r="SVX203" s="1242"/>
      <c r="SVY203" s="1242"/>
      <c r="SVZ203" s="1242"/>
      <c r="SWA203" s="1242"/>
      <c r="SWB203" s="1242"/>
      <c r="SWC203" s="1242"/>
      <c r="SWD203" s="1242"/>
      <c r="SWE203" s="1242"/>
      <c r="SWF203" s="1242"/>
      <c r="SWG203" s="1242"/>
      <c r="SWH203" s="1242"/>
      <c r="SWI203" s="1242"/>
      <c r="SWJ203" s="1242"/>
      <c r="SWK203" s="1242"/>
      <c r="SWL203" s="1242"/>
      <c r="SWM203" s="1242"/>
      <c r="SWN203" s="1242"/>
      <c r="SWO203" s="1242"/>
      <c r="SWP203" s="1242"/>
      <c r="SWQ203" s="1242"/>
      <c r="SWR203" s="1242"/>
      <c r="SWS203" s="1242"/>
      <c r="SWT203" s="1242"/>
      <c r="SWU203" s="1242"/>
      <c r="SWV203" s="1242"/>
      <c r="SWW203" s="1242"/>
      <c r="SWX203" s="1242"/>
      <c r="SWY203" s="1242"/>
      <c r="SWZ203" s="1242"/>
      <c r="SXA203" s="1242"/>
      <c r="SXB203" s="1242"/>
      <c r="SXC203" s="1242"/>
      <c r="SXD203" s="1242"/>
      <c r="SXE203" s="1242"/>
      <c r="SXF203" s="1242"/>
      <c r="SXG203" s="1242"/>
      <c r="SXH203" s="1242"/>
      <c r="SXI203" s="1242"/>
      <c r="SXJ203" s="1242"/>
      <c r="SXK203" s="1242"/>
      <c r="SXL203" s="1242"/>
      <c r="SXM203" s="1242"/>
      <c r="SXN203" s="1242"/>
      <c r="SXO203" s="1242"/>
      <c r="SXP203" s="1242"/>
      <c r="SXQ203" s="1242"/>
      <c r="SXR203" s="1242"/>
      <c r="SXS203" s="1242"/>
      <c r="SXT203" s="1242"/>
      <c r="SXU203" s="1242"/>
      <c r="SXV203" s="1242"/>
      <c r="SXW203" s="1242"/>
      <c r="SXX203" s="1242"/>
      <c r="SXY203" s="1242"/>
      <c r="SXZ203" s="1242"/>
      <c r="SYA203" s="1242"/>
      <c r="SYB203" s="1242"/>
      <c r="SYC203" s="1242"/>
      <c r="SYD203" s="1242"/>
      <c r="SYE203" s="1242"/>
      <c r="SYF203" s="1242"/>
      <c r="SYG203" s="1242"/>
      <c r="SYH203" s="1242"/>
      <c r="SYI203" s="1242"/>
      <c r="SYJ203" s="1242"/>
      <c r="SYK203" s="1242"/>
      <c r="SYL203" s="1242"/>
      <c r="SYM203" s="1242"/>
      <c r="SYN203" s="1242"/>
      <c r="SYO203" s="1242"/>
      <c r="SYP203" s="1242"/>
      <c r="SYQ203" s="1242"/>
      <c r="SYR203" s="1242"/>
      <c r="SYS203" s="1242"/>
      <c r="SYT203" s="1242"/>
      <c r="SYU203" s="1242"/>
      <c r="SYV203" s="1242"/>
      <c r="SYW203" s="1242"/>
      <c r="SYX203" s="1242"/>
      <c r="SYY203" s="1242"/>
      <c r="SYZ203" s="1242"/>
      <c r="SZA203" s="1242"/>
      <c r="SZB203" s="1242"/>
      <c r="SZC203" s="1242"/>
      <c r="SZD203" s="1242"/>
      <c r="SZE203" s="1242"/>
      <c r="SZF203" s="1242"/>
      <c r="SZG203" s="1242"/>
      <c r="SZH203" s="1242"/>
      <c r="SZI203" s="1242"/>
      <c r="SZJ203" s="1242"/>
      <c r="SZK203" s="1242"/>
      <c r="SZL203" s="1242"/>
      <c r="SZM203" s="1242"/>
      <c r="SZN203" s="1242"/>
      <c r="SZO203" s="1242"/>
      <c r="SZP203" s="1242"/>
      <c r="SZQ203" s="1242"/>
      <c r="SZR203" s="1242"/>
      <c r="SZS203" s="1242"/>
      <c r="SZT203" s="1242"/>
      <c r="SZU203" s="1242"/>
      <c r="SZV203" s="1242"/>
      <c r="SZW203" s="1242"/>
      <c r="SZX203" s="1242"/>
      <c r="SZY203" s="1242"/>
      <c r="SZZ203" s="1242"/>
      <c r="TAA203" s="1242"/>
      <c r="TAB203" s="1242"/>
      <c r="TAC203" s="1242"/>
      <c r="TAD203" s="1242"/>
      <c r="TAE203" s="1242"/>
      <c r="TAF203" s="1242"/>
      <c r="TAG203" s="1242"/>
      <c r="TAH203" s="1242"/>
      <c r="TAI203" s="1242"/>
      <c r="TAJ203" s="1242"/>
      <c r="TAK203" s="1242"/>
      <c r="TAL203" s="1242"/>
      <c r="TAM203" s="1242"/>
      <c r="TAN203" s="1242"/>
      <c r="TAO203" s="1242"/>
      <c r="TAP203" s="1242"/>
      <c r="TAQ203" s="1242"/>
      <c r="TAR203" s="1242"/>
      <c r="TAS203" s="1242"/>
      <c r="TAT203" s="1242"/>
      <c r="TAU203" s="1242"/>
      <c r="TAV203" s="1242"/>
      <c r="TAW203" s="1242"/>
      <c r="TAX203" s="1242"/>
      <c r="TAY203" s="1242"/>
      <c r="TAZ203" s="1242"/>
      <c r="TBA203" s="1242"/>
      <c r="TBB203" s="1242"/>
      <c r="TBC203" s="1242"/>
      <c r="TBD203" s="1242"/>
      <c r="TBE203" s="1242"/>
      <c r="TBF203" s="1242"/>
      <c r="TBG203" s="1242"/>
      <c r="TBH203" s="1242"/>
      <c r="TBI203" s="1242"/>
      <c r="TBJ203" s="1242"/>
      <c r="TBK203" s="1242"/>
      <c r="TBL203" s="1242"/>
      <c r="TBM203" s="1242"/>
      <c r="TBN203" s="1242"/>
      <c r="TBO203" s="1242"/>
      <c r="TBP203" s="1242"/>
      <c r="TBQ203" s="1242"/>
      <c r="TBR203" s="1242"/>
      <c r="TBS203" s="1242"/>
      <c r="TBT203" s="1242"/>
      <c r="TBU203" s="1242"/>
      <c r="TBV203" s="1242"/>
      <c r="TBW203" s="1242"/>
      <c r="TBX203" s="1242"/>
      <c r="TBY203" s="1242"/>
      <c r="TBZ203" s="1242"/>
      <c r="TCA203" s="1242"/>
      <c r="TCB203" s="1242"/>
      <c r="TCC203" s="1242"/>
      <c r="TCD203" s="1242"/>
      <c r="TCE203" s="1242"/>
      <c r="TCF203" s="1242"/>
      <c r="TCG203" s="1242"/>
      <c r="TCH203" s="1242"/>
      <c r="TCI203" s="1242"/>
      <c r="TCJ203" s="1242"/>
      <c r="TCK203" s="1242"/>
      <c r="TCL203" s="1242"/>
      <c r="TCM203" s="1242"/>
      <c r="TCN203" s="1242"/>
      <c r="TCO203" s="1242"/>
      <c r="TCP203" s="1242"/>
      <c r="TCQ203" s="1242"/>
      <c r="TCR203" s="1242"/>
      <c r="TCS203" s="1242"/>
      <c r="TCT203" s="1242"/>
      <c r="TCU203" s="1242"/>
      <c r="TCV203" s="1242"/>
      <c r="TCW203" s="1242"/>
      <c r="TCX203" s="1242"/>
      <c r="TCY203" s="1242"/>
      <c r="TCZ203" s="1242"/>
      <c r="TDA203" s="1242"/>
      <c r="TDB203" s="1242"/>
      <c r="TDC203" s="1242"/>
      <c r="TDD203" s="1242"/>
      <c r="TDE203" s="1242"/>
      <c r="TDF203" s="1242"/>
      <c r="TDG203" s="1242"/>
      <c r="TDH203" s="1242"/>
      <c r="TDI203" s="1242"/>
      <c r="TDJ203" s="1242"/>
      <c r="TDK203" s="1242"/>
      <c r="TDL203" s="1242"/>
      <c r="TDM203" s="1242"/>
      <c r="TDN203" s="1242"/>
      <c r="TDO203" s="1242"/>
      <c r="TDP203" s="1242"/>
      <c r="TDQ203" s="1242"/>
      <c r="TDR203" s="1242"/>
      <c r="TDS203" s="1242"/>
      <c r="TDT203" s="1242"/>
      <c r="TDU203" s="1242"/>
      <c r="TDV203" s="1242"/>
      <c r="TDW203" s="1242"/>
      <c r="TDX203" s="1242"/>
      <c r="TDY203" s="1242"/>
      <c r="TDZ203" s="1242"/>
      <c r="TEA203" s="1242"/>
      <c r="TEB203" s="1242"/>
      <c r="TEC203" s="1242"/>
      <c r="TED203" s="1242"/>
      <c r="TEE203" s="1242"/>
      <c r="TEF203" s="1242"/>
      <c r="TEG203" s="1242"/>
      <c r="TEH203" s="1242"/>
      <c r="TEI203" s="1242"/>
      <c r="TEJ203" s="1242"/>
      <c r="TEK203" s="1242"/>
      <c r="TEL203" s="1242"/>
      <c r="TEM203" s="1242"/>
      <c r="TEN203" s="1242"/>
      <c r="TEO203" s="1242"/>
      <c r="TEP203" s="1242"/>
      <c r="TEQ203" s="1242"/>
      <c r="TER203" s="1242"/>
      <c r="TES203" s="1242"/>
      <c r="TET203" s="1242"/>
      <c r="TEU203" s="1242"/>
      <c r="TEV203" s="1242"/>
      <c r="TEW203" s="1242"/>
      <c r="TEX203" s="1242"/>
      <c r="TEY203" s="1242"/>
      <c r="TEZ203" s="1242"/>
      <c r="TFA203" s="1242"/>
      <c r="TFB203" s="1242"/>
      <c r="TFC203" s="1242"/>
      <c r="TFD203" s="1242"/>
      <c r="TFE203" s="1242"/>
      <c r="TFF203" s="1242"/>
      <c r="TFG203" s="1242"/>
      <c r="TFH203" s="1242"/>
      <c r="TFI203" s="1242"/>
      <c r="TFJ203" s="1242"/>
      <c r="TFK203" s="1242"/>
      <c r="TFL203" s="1242"/>
      <c r="TFM203" s="1242"/>
      <c r="TFN203" s="1242"/>
      <c r="TFO203" s="1242"/>
      <c r="TFP203" s="1242"/>
      <c r="TFQ203" s="1242"/>
      <c r="TFR203" s="1242"/>
      <c r="TFS203" s="1242"/>
      <c r="TFT203" s="1242"/>
      <c r="TFU203" s="1242"/>
      <c r="TFV203" s="1242"/>
      <c r="TFW203" s="1242"/>
      <c r="TFX203" s="1242"/>
      <c r="TFY203" s="1242"/>
      <c r="TFZ203" s="1242"/>
      <c r="TGA203" s="1242"/>
      <c r="TGB203" s="1242"/>
      <c r="TGC203" s="1242"/>
      <c r="TGD203" s="1242"/>
      <c r="TGE203" s="1242"/>
      <c r="TGF203" s="1242"/>
      <c r="TGG203" s="1242"/>
      <c r="TGH203" s="1242"/>
      <c r="TGI203" s="1242"/>
      <c r="TGJ203" s="1242"/>
      <c r="TGK203" s="1242"/>
      <c r="TGL203" s="1242"/>
      <c r="TGM203" s="1242"/>
      <c r="TGN203" s="1242"/>
      <c r="TGO203" s="1242"/>
      <c r="TGP203" s="1242"/>
      <c r="TGQ203" s="1242"/>
      <c r="TGR203" s="1242"/>
      <c r="TGS203" s="1242"/>
      <c r="TGT203" s="1242"/>
      <c r="TGU203" s="1242"/>
      <c r="TGV203" s="1242"/>
      <c r="TGW203" s="1242"/>
      <c r="TGX203" s="1242"/>
      <c r="TGY203" s="1242"/>
      <c r="TGZ203" s="1242"/>
      <c r="THA203" s="1242"/>
      <c r="THB203" s="1242"/>
      <c r="THC203" s="1242"/>
      <c r="THD203" s="1242"/>
      <c r="THE203" s="1242"/>
      <c r="THF203" s="1242"/>
      <c r="THG203" s="1242"/>
      <c r="THH203" s="1242"/>
      <c r="THI203" s="1242"/>
      <c r="THJ203" s="1242"/>
      <c r="THK203" s="1242"/>
      <c r="THL203" s="1242"/>
      <c r="THM203" s="1242"/>
      <c r="THN203" s="1242"/>
      <c r="THO203" s="1242"/>
      <c r="THP203" s="1242"/>
      <c r="THQ203" s="1242"/>
      <c r="THR203" s="1242"/>
      <c r="THS203" s="1242"/>
      <c r="THT203" s="1242"/>
      <c r="THU203" s="1242"/>
      <c r="THV203" s="1242"/>
      <c r="THW203" s="1242"/>
      <c r="THX203" s="1242"/>
      <c r="THY203" s="1242"/>
      <c r="THZ203" s="1242"/>
      <c r="TIA203" s="1242"/>
      <c r="TIB203" s="1242"/>
      <c r="TIC203" s="1242"/>
      <c r="TID203" s="1242"/>
      <c r="TIE203" s="1242"/>
      <c r="TIF203" s="1242"/>
      <c r="TIG203" s="1242"/>
      <c r="TIH203" s="1242"/>
      <c r="TII203" s="1242"/>
      <c r="TIJ203" s="1242"/>
      <c r="TIK203" s="1242"/>
      <c r="TIL203" s="1242"/>
      <c r="TIM203" s="1242"/>
      <c r="TIN203" s="1242"/>
      <c r="TIO203" s="1242"/>
      <c r="TIP203" s="1242"/>
      <c r="TIQ203" s="1242"/>
      <c r="TIR203" s="1242"/>
      <c r="TIS203" s="1242"/>
      <c r="TIT203" s="1242"/>
      <c r="TIU203" s="1242"/>
      <c r="TIV203" s="1242"/>
      <c r="TIW203" s="1242"/>
      <c r="TIX203" s="1242"/>
      <c r="TIY203" s="1242"/>
      <c r="TIZ203" s="1242"/>
      <c r="TJA203" s="1242"/>
      <c r="TJB203" s="1242"/>
      <c r="TJC203" s="1242"/>
      <c r="TJD203" s="1242"/>
      <c r="TJE203" s="1242"/>
      <c r="TJF203" s="1242"/>
      <c r="TJG203" s="1242"/>
      <c r="TJH203" s="1242"/>
      <c r="TJI203" s="1242"/>
      <c r="TJJ203" s="1242"/>
      <c r="TJK203" s="1242"/>
      <c r="TJL203" s="1242"/>
      <c r="TJM203" s="1242"/>
      <c r="TJN203" s="1242"/>
      <c r="TJO203" s="1242"/>
      <c r="TJP203" s="1242"/>
      <c r="TJQ203" s="1242"/>
      <c r="TJR203" s="1242"/>
      <c r="TJS203" s="1242"/>
      <c r="TJT203" s="1242"/>
      <c r="TJU203" s="1242"/>
      <c r="TJV203" s="1242"/>
      <c r="TJW203" s="1242"/>
      <c r="TJX203" s="1242"/>
      <c r="TJY203" s="1242"/>
      <c r="TJZ203" s="1242"/>
      <c r="TKA203" s="1242"/>
      <c r="TKB203" s="1242"/>
      <c r="TKC203" s="1242"/>
      <c r="TKD203" s="1242"/>
      <c r="TKE203" s="1242"/>
      <c r="TKF203" s="1242"/>
      <c r="TKG203" s="1242"/>
      <c r="TKH203" s="1242"/>
      <c r="TKI203" s="1242"/>
      <c r="TKJ203" s="1242"/>
      <c r="TKK203" s="1242"/>
      <c r="TKL203" s="1242"/>
      <c r="TKM203" s="1242"/>
      <c r="TKN203" s="1242"/>
      <c r="TKO203" s="1242"/>
      <c r="TKP203" s="1242"/>
      <c r="TKQ203" s="1242"/>
      <c r="TKR203" s="1242"/>
      <c r="TKS203" s="1242"/>
      <c r="TKT203" s="1242"/>
      <c r="TKU203" s="1242"/>
      <c r="TKV203" s="1242"/>
      <c r="TKW203" s="1242"/>
      <c r="TKX203" s="1242"/>
      <c r="TKY203" s="1242"/>
      <c r="TKZ203" s="1242"/>
      <c r="TLA203" s="1242"/>
      <c r="TLB203" s="1242"/>
      <c r="TLC203" s="1242"/>
      <c r="TLD203" s="1242"/>
      <c r="TLE203" s="1242"/>
      <c r="TLF203" s="1242"/>
      <c r="TLG203" s="1242"/>
      <c r="TLH203" s="1242"/>
      <c r="TLI203" s="1242"/>
      <c r="TLJ203" s="1242"/>
      <c r="TLK203" s="1242"/>
      <c r="TLL203" s="1242"/>
      <c r="TLM203" s="1242"/>
      <c r="TLN203" s="1242"/>
      <c r="TLO203" s="1242"/>
      <c r="TLP203" s="1242"/>
      <c r="TLQ203" s="1242"/>
      <c r="TLR203" s="1242"/>
      <c r="TLS203" s="1242"/>
      <c r="TLT203" s="1242"/>
      <c r="TLU203" s="1242"/>
      <c r="TLV203" s="1242"/>
      <c r="TLW203" s="1242"/>
      <c r="TLX203" s="1242"/>
      <c r="TLY203" s="1242"/>
      <c r="TLZ203" s="1242"/>
      <c r="TMA203" s="1242"/>
      <c r="TMB203" s="1242"/>
      <c r="TMC203" s="1242"/>
      <c r="TMD203" s="1242"/>
      <c r="TME203" s="1242"/>
      <c r="TMF203" s="1242"/>
      <c r="TMG203" s="1242"/>
      <c r="TMH203" s="1242"/>
      <c r="TMI203" s="1242"/>
      <c r="TMJ203" s="1242"/>
      <c r="TMK203" s="1242"/>
      <c r="TML203" s="1242"/>
      <c r="TMM203" s="1242"/>
      <c r="TMN203" s="1242"/>
      <c r="TMO203" s="1242"/>
      <c r="TMP203" s="1242"/>
      <c r="TMQ203" s="1242"/>
      <c r="TMR203" s="1242"/>
      <c r="TMS203" s="1242"/>
      <c r="TMT203" s="1242"/>
      <c r="TMU203" s="1242"/>
      <c r="TMV203" s="1242"/>
      <c r="TMW203" s="1242"/>
      <c r="TMX203" s="1242"/>
      <c r="TMY203" s="1242"/>
      <c r="TMZ203" s="1242"/>
      <c r="TNA203" s="1242"/>
      <c r="TNB203" s="1242"/>
      <c r="TNC203" s="1242"/>
      <c r="TND203" s="1242"/>
      <c r="TNE203" s="1242"/>
      <c r="TNF203" s="1242"/>
      <c r="TNG203" s="1242"/>
      <c r="TNH203" s="1242"/>
      <c r="TNI203" s="1242"/>
      <c r="TNJ203" s="1242"/>
      <c r="TNK203" s="1242"/>
      <c r="TNL203" s="1242"/>
      <c r="TNM203" s="1242"/>
      <c r="TNN203" s="1242"/>
      <c r="TNO203" s="1242"/>
      <c r="TNP203" s="1242"/>
      <c r="TNQ203" s="1242"/>
      <c r="TNR203" s="1242"/>
      <c r="TNS203" s="1242"/>
      <c r="TNT203" s="1242"/>
      <c r="TNU203" s="1242"/>
      <c r="TNV203" s="1242"/>
      <c r="TNW203" s="1242"/>
      <c r="TNX203" s="1242"/>
      <c r="TNY203" s="1242"/>
      <c r="TNZ203" s="1242"/>
      <c r="TOA203" s="1242"/>
      <c r="TOB203" s="1242"/>
      <c r="TOC203" s="1242"/>
      <c r="TOD203" s="1242"/>
      <c r="TOE203" s="1242"/>
      <c r="TOF203" s="1242"/>
      <c r="TOG203" s="1242"/>
      <c r="TOH203" s="1242"/>
      <c r="TOI203" s="1242"/>
      <c r="TOJ203" s="1242"/>
      <c r="TOK203" s="1242"/>
      <c r="TOL203" s="1242"/>
      <c r="TOM203" s="1242"/>
      <c r="TON203" s="1242"/>
      <c r="TOO203" s="1242"/>
      <c r="TOP203" s="1242"/>
      <c r="TOQ203" s="1242"/>
      <c r="TOR203" s="1242"/>
      <c r="TOS203" s="1242"/>
      <c r="TOT203" s="1242"/>
      <c r="TOU203" s="1242"/>
      <c r="TOV203" s="1242"/>
      <c r="TOW203" s="1242"/>
      <c r="TOX203" s="1242"/>
      <c r="TOY203" s="1242"/>
      <c r="TOZ203" s="1242"/>
      <c r="TPA203" s="1242"/>
      <c r="TPB203" s="1242"/>
      <c r="TPC203" s="1242"/>
      <c r="TPD203" s="1242"/>
      <c r="TPE203" s="1242"/>
      <c r="TPF203" s="1242"/>
      <c r="TPG203" s="1242"/>
      <c r="TPH203" s="1242"/>
      <c r="TPI203" s="1242"/>
      <c r="TPJ203" s="1242"/>
      <c r="TPK203" s="1242"/>
      <c r="TPL203" s="1242"/>
      <c r="TPM203" s="1242"/>
      <c r="TPN203" s="1242"/>
      <c r="TPO203" s="1242"/>
      <c r="TPP203" s="1242"/>
      <c r="TPQ203" s="1242"/>
      <c r="TPR203" s="1242"/>
      <c r="TPS203" s="1242"/>
      <c r="TPT203" s="1242"/>
      <c r="TPU203" s="1242"/>
      <c r="TPV203" s="1242"/>
      <c r="TPW203" s="1242"/>
      <c r="TPX203" s="1242"/>
      <c r="TPY203" s="1242"/>
      <c r="TPZ203" s="1242"/>
      <c r="TQA203" s="1242"/>
      <c r="TQB203" s="1242"/>
      <c r="TQC203" s="1242"/>
      <c r="TQD203" s="1242"/>
      <c r="TQE203" s="1242"/>
      <c r="TQF203" s="1242"/>
      <c r="TQG203" s="1242"/>
      <c r="TQH203" s="1242"/>
      <c r="TQI203" s="1242"/>
      <c r="TQJ203" s="1242"/>
      <c r="TQK203" s="1242"/>
      <c r="TQL203" s="1242"/>
      <c r="TQM203" s="1242"/>
      <c r="TQN203" s="1242"/>
      <c r="TQO203" s="1242"/>
      <c r="TQP203" s="1242"/>
      <c r="TQQ203" s="1242"/>
      <c r="TQR203" s="1242"/>
      <c r="TQS203" s="1242"/>
      <c r="TQT203" s="1242"/>
      <c r="TQU203" s="1242"/>
      <c r="TQV203" s="1242"/>
      <c r="TQW203" s="1242"/>
      <c r="TQX203" s="1242"/>
      <c r="TQY203" s="1242"/>
      <c r="TQZ203" s="1242"/>
      <c r="TRA203" s="1242"/>
      <c r="TRB203" s="1242"/>
      <c r="TRC203" s="1242"/>
      <c r="TRD203" s="1242"/>
      <c r="TRE203" s="1242"/>
      <c r="TRF203" s="1242"/>
      <c r="TRG203" s="1242"/>
      <c r="TRH203" s="1242"/>
      <c r="TRI203" s="1242"/>
      <c r="TRJ203" s="1242"/>
      <c r="TRK203" s="1242"/>
      <c r="TRL203" s="1242"/>
      <c r="TRM203" s="1242"/>
      <c r="TRN203" s="1242"/>
      <c r="TRO203" s="1242"/>
      <c r="TRP203" s="1242"/>
      <c r="TRQ203" s="1242"/>
      <c r="TRR203" s="1242"/>
      <c r="TRS203" s="1242"/>
      <c r="TRT203" s="1242"/>
      <c r="TRU203" s="1242"/>
      <c r="TRV203" s="1242"/>
      <c r="TRW203" s="1242"/>
      <c r="TRX203" s="1242"/>
      <c r="TRY203" s="1242"/>
      <c r="TRZ203" s="1242"/>
      <c r="TSA203" s="1242"/>
      <c r="TSB203" s="1242"/>
      <c r="TSC203" s="1242"/>
      <c r="TSD203" s="1242"/>
      <c r="TSE203" s="1242"/>
      <c r="TSF203" s="1242"/>
      <c r="TSG203" s="1242"/>
      <c r="TSH203" s="1242"/>
      <c r="TSI203" s="1242"/>
      <c r="TSJ203" s="1242"/>
      <c r="TSK203" s="1242"/>
      <c r="TSL203" s="1242"/>
      <c r="TSM203" s="1242"/>
      <c r="TSN203" s="1242"/>
      <c r="TSO203" s="1242"/>
      <c r="TSP203" s="1242"/>
      <c r="TSQ203" s="1242"/>
      <c r="TSR203" s="1242"/>
      <c r="TSS203" s="1242"/>
      <c r="TST203" s="1242"/>
      <c r="TSU203" s="1242"/>
      <c r="TSV203" s="1242"/>
      <c r="TSW203" s="1242"/>
      <c r="TSX203" s="1242"/>
      <c r="TSY203" s="1242"/>
      <c r="TSZ203" s="1242"/>
      <c r="TTA203" s="1242"/>
      <c r="TTB203" s="1242"/>
      <c r="TTC203" s="1242"/>
      <c r="TTD203" s="1242"/>
      <c r="TTE203" s="1242"/>
      <c r="TTF203" s="1242"/>
      <c r="TTG203" s="1242"/>
      <c r="TTH203" s="1242"/>
      <c r="TTI203" s="1242"/>
      <c r="TTJ203" s="1242"/>
      <c r="TTK203" s="1242"/>
      <c r="TTL203" s="1242"/>
      <c r="TTM203" s="1242"/>
      <c r="TTN203" s="1242"/>
      <c r="TTO203" s="1242"/>
      <c r="TTP203" s="1242"/>
      <c r="TTQ203" s="1242"/>
      <c r="TTR203" s="1242"/>
      <c r="TTS203" s="1242"/>
      <c r="TTT203" s="1242"/>
      <c r="TTU203" s="1242"/>
      <c r="TTV203" s="1242"/>
      <c r="TTW203" s="1242"/>
      <c r="TTX203" s="1242"/>
      <c r="TTY203" s="1242"/>
      <c r="TTZ203" s="1242"/>
      <c r="TUA203" s="1242"/>
      <c r="TUB203" s="1242"/>
      <c r="TUC203" s="1242"/>
      <c r="TUD203" s="1242"/>
      <c r="TUE203" s="1242"/>
      <c r="TUF203" s="1242"/>
      <c r="TUG203" s="1242"/>
      <c r="TUH203" s="1242"/>
      <c r="TUI203" s="1242"/>
      <c r="TUJ203" s="1242"/>
      <c r="TUK203" s="1242"/>
      <c r="TUL203" s="1242"/>
      <c r="TUM203" s="1242"/>
      <c r="TUN203" s="1242"/>
      <c r="TUO203" s="1242"/>
      <c r="TUP203" s="1242"/>
      <c r="TUQ203" s="1242"/>
      <c r="TUR203" s="1242"/>
      <c r="TUS203" s="1242"/>
      <c r="TUT203" s="1242"/>
      <c r="TUU203" s="1242"/>
      <c r="TUV203" s="1242"/>
      <c r="TUW203" s="1242"/>
      <c r="TUX203" s="1242"/>
      <c r="TUY203" s="1242"/>
      <c r="TUZ203" s="1242"/>
      <c r="TVA203" s="1242"/>
      <c r="TVB203" s="1242"/>
      <c r="TVC203" s="1242"/>
      <c r="TVD203" s="1242"/>
      <c r="TVE203" s="1242"/>
      <c r="TVF203" s="1242"/>
      <c r="TVG203" s="1242"/>
      <c r="TVH203" s="1242"/>
      <c r="TVI203" s="1242"/>
      <c r="TVJ203" s="1242"/>
      <c r="TVK203" s="1242"/>
      <c r="TVL203" s="1242"/>
      <c r="TVM203" s="1242"/>
      <c r="TVN203" s="1242"/>
      <c r="TVO203" s="1242"/>
      <c r="TVP203" s="1242"/>
      <c r="TVQ203" s="1242"/>
      <c r="TVR203" s="1242"/>
      <c r="TVS203" s="1242"/>
      <c r="TVT203" s="1242"/>
      <c r="TVU203" s="1242"/>
      <c r="TVV203" s="1242"/>
      <c r="TVW203" s="1242"/>
      <c r="TVX203" s="1242"/>
      <c r="TVY203" s="1242"/>
      <c r="TVZ203" s="1242"/>
      <c r="TWA203" s="1242"/>
      <c r="TWB203" s="1242"/>
      <c r="TWC203" s="1242"/>
      <c r="TWD203" s="1242"/>
      <c r="TWE203" s="1242"/>
      <c r="TWF203" s="1242"/>
      <c r="TWG203" s="1242"/>
      <c r="TWH203" s="1242"/>
      <c r="TWI203" s="1242"/>
      <c r="TWJ203" s="1242"/>
      <c r="TWK203" s="1242"/>
      <c r="TWL203" s="1242"/>
      <c r="TWM203" s="1242"/>
      <c r="TWN203" s="1242"/>
      <c r="TWO203" s="1242"/>
      <c r="TWP203" s="1242"/>
      <c r="TWQ203" s="1242"/>
      <c r="TWR203" s="1242"/>
      <c r="TWS203" s="1242"/>
      <c r="TWT203" s="1242"/>
      <c r="TWU203" s="1242"/>
      <c r="TWV203" s="1242"/>
      <c r="TWW203" s="1242"/>
      <c r="TWX203" s="1242"/>
      <c r="TWY203" s="1242"/>
      <c r="TWZ203" s="1242"/>
      <c r="TXA203" s="1242"/>
      <c r="TXB203" s="1242"/>
      <c r="TXC203" s="1242"/>
      <c r="TXD203" s="1242"/>
      <c r="TXE203" s="1242"/>
      <c r="TXF203" s="1242"/>
      <c r="TXG203" s="1242"/>
      <c r="TXH203" s="1242"/>
      <c r="TXI203" s="1242"/>
      <c r="TXJ203" s="1242"/>
      <c r="TXK203" s="1242"/>
      <c r="TXL203" s="1242"/>
      <c r="TXM203" s="1242"/>
      <c r="TXN203" s="1242"/>
      <c r="TXO203" s="1242"/>
      <c r="TXP203" s="1242"/>
      <c r="TXQ203" s="1242"/>
      <c r="TXR203" s="1242"/>
      <c r="TXS203" s="1242"/>
      <c r="TXT203" s="1242"/>
      <c r="TXU203" s="1242"/>
      <c r="TXV203" s="1242"/>
      <c r="TXW203" s="1242"/>
      <c r="TXX203" s="1242"/>
      <c r="TXY203" s="1242"/>
      <c r="TXZ203" s="1242"/>
      <c r="TYA203" s="1242"/>
      <c r="TYB203" s="1242"/>
      <c r="TYC203" s="1242"/>
      <c r="TYD203" s="1242"/>
      <c r="TYE203" s="1242"/>
      <c r="TYF203" s="1242"/>
      <c r="TYG203" s="1242"/>
      <c r="TYH203" s="1242"/>
      <c r="TYI203" s="1242"/>
      <c r="TYJ203" s="1242"/>
      <c r="TYK203" s="1242"/>
      <c r="TYL203" s="1242"/>
      <c r="TYM203" s="1242"/>
      <c r="TYN203" s="1242"/>
      <c r="TYO203" s="1242"/>
      <c r="TYP203" s="1242"/>
      <c r="TYQ203" s="1242"/>
      <c r="TYR203" s="1242"/>
      <c r="TYS203" s="1242"/>
      <c r="TYT203" s="1242"/>
      <c r="TYU203" s="1242"/>
      <c r="TYV203" s="1242"/>
      <c r="TYW203" s="1242"/>
      <c r="TYX203" s="1242"/>
      <c r="TYY203" s="1242"/>
      <c r="TYZ203" s="1242"/>
      <c r="TZA203" s="1242"/>
      <c r="TZB203" s="1242"/>
      <c r="TZC203" s="1242"/>
      <c r="TZD203" s="1242"/>
      <c r="TZE203" s="1242"/>
      <c r="TZF203" s="1242"/>
      <c r="TZG203" s="1242"/>
      <c r="TZH203" s="1242"/>
      <c r="TZI203" s="1242"/>
      <c r="TZJ203" s="1242"/>
      <c r="TZK203" s="1242"/>
      <c r="TZL203" s="1242"/>
      <c r="TZM203" s="1242"/>
      <c r="TZN203" s="1242"/>
      <c r="TZO203" s="1242"/>
      <c r="TZP203" s="1242"/>
      <c r="TZQ203" s="1242"/>
      <c r="TZR203" s="1242"/>
      <c r="TZS203" s="1242"/>
      <c r="TZT203" s="1242"/>
      <c r="TZU203" s="1242"/>
      <c r="TZV203" s="1242"/>
      <c r="TZW203" s="1242"/>
      <c r="TZX203" s="1242"/>
      <c r="TZY203" s="1242"/>
      <c r="TZZ203" s="1242"/>
      <c r="UAA203" s="1242"/>
      <c r="UAB203" s="1242"/>
      <c r="UAC203" s="1242"/>
      <c r="UAD203" s="1242"/>
      <c r="UAE203" s="1242"/>
      <c r="UAF203" s="1242"/>
      <c r="UAG203" s="1242"/>
      <c r="UAH203" s="1242"/>
      <c r="UAI203" s="1242"/>
      <c r="UAJ203" s="1242"/>
      <c r="UAK203" s="1242"/>
      <c r="UAL203" s="1242"/>
      <c r="UAM203" s="1242"/>
      <c r="UAN203" s="1242"/>
      <c r="UAO203" s="1242"/>
      <c r="UAP203" s="1242"/>
      <c r="UAQ203" s="1242"/>
      <c r="UAR203" s="1242"/>
      <c r="UAS203" s="1242"/>
      <c r="UAT203" s="1242"/>
      <c r="UAU203" s="1242"/>
      <c r="UAV203" s="1242"/>
      <c r="UAW203" s="1242"/>
      <c r="UAX203" s="1242"/>
      <c r="UAY203" s="1242"/>
      <c r="UAZ203" s="1242"/>
      <c r="UBA203" s="1242"/>
      <c r="UBB203" s="1242"/>
      <c r="UBC203" s="1242"/>
      <c r="UBD203" s="1242"/>
      <c r="UBE203" s="1242"/>
      <c r="UBF203" s="1242"/>
      <c r="UBG203" s="1242"/>
      <c r="UBH203" s="1242"/>
      <c r="UBI203" s="1242"/>
      <c r="UBJ203" s="1242"/>
      <c r="UBK203" s="1242"/>
      <c r="UBL203" s="1242"/>
      <c r="UBM203" s="1242"/>
      <c r="UBN203" s="1242"/>
      <c r="UBO203" s="1242"/>
      <c r="UBP203" s="1242"/>
      <c r="UBQ203" s="1242"/>
      <c r="UBR203" s="1242"/>
      <c r="UBS203" s="1242"/>
      <c r="UBT203" s="1242"/>
      <c r="UBU203" s="1242"/>
      <c r="UBV203" s="1242"/>
      <c r="UBW203" s="1242"/>
      <c r="UBX203" s="1242"/>
      <c r="UBY203" s="1242"/>
      <c r="UBZ203" s="1242"/>
      <c r="UCA203" s="1242"/>
      <c r="UCB203" s="1242"/>
      <c r="UCC203" s="1242"/>
      <c r="UCD203" s="1242"/>
      <c r="UCE203" s="1242"/>
      <c r="UCF203" s="1242"/>
      <c r="UCG203" s="1242"/>
      <c r="UCH203" s="1242"/>
      <c r="UCI203" s="1242"/>
      <c r="UCJ203" s="1242"/>
      <c r="UCK203" s="1242"/>
      <c r="UCL203" s="1242"/>
      <c r="UCM203" s="1242"/>
      <c r="UCN203" s="1242"/>
      <c r="UCO203" s="1242"/>
      <c r="UCP203" s="1242"/>
      <c r="UCQ203" s="1242"/>
      <c r="UCR203" s="1242"/>
      <c r="UCS203" s="1242"/>
      <c r="UCT203" s="1242"/>
      <c r="UCU203" s="1242"/>
      <c r="UCV203" s="1242"/>
      <c r="UCW203" s="1242"/>
      <c r="UCX203" s="1242"/>
      <c r="UCY203" s="1242"/>
      <c r="UCZ203" s="1242"/>
      <c r="UDA203" s="1242"/>
      <c r="UDB203" s="1242"/>
      <c r="UDC203" s="1242"/>
      <c r="UDD203" s="1242"/>
      <c r="UDE203" s="1242"/>
      <c r="UDF203" s="1242"/>
      <c r="UDG203" s="1242"/>
      <c r="UDH203" s="1242"/>
      <c r="UDI203" s="1242"/>
      <c r="UDJ203" s="1242"/>
      <c r="UDK203" s="1242"/>
      <c r="UDL203" s="1242"/>
      <c r="UDM203" s="1242"/>
      <c r="UDN203" s="1242"/>
      <c r="UDO203" s="1242"/>
      <c r="UDP203" s="1242"/>
      <c r="UDQ203" s="1242"/>
      <c r="UDR203" s="1242"/>
      <c r="UDS203" s="1242"/>
      <c r="UDT203" s="1242"/>
      <c r="UDU203" s="1242"/>
      <c r="UDV203" s="1242"/>
      <c r="UDW203" s="1242"/>
      <c r="UDX203" s="1242"/>
      <c r="UDY203" s="1242"/>
      <c r="UDZ203" s="1242"/>
      <c r="UEA203" s="1242"/>
      <c r="UEB203" s="1242"/>
      <c r="UEC203" s="1242"/>
      <c r="UED203" s="1242"/>
      <c r="UEE203" s="1242"/>
      <c r="UEF203" s="1242"/>
      <c r="UEG203" s="1242"/>
      <c r="UEH203" s="1242"/>
      <c r="UEI203" s="1242"/>
      <c r="UEJ203" s="1242"/>
      <c r="UEK203" s="1242"/>
      <c r="UEL203" s="1242"/>
      <c r="UEM203" s="1242"/>
      <c r="UEN203" s="1242"/>
      <c r="UEO203" s="1242"/>
      <c r="UEP203" s="1242"/>
      <c r="UEQ203" s="1242"/>
      <c r="UER203" s="1242"/>
      <c r="UES203" s="1242"/>
      <c r="UET203" s="1242"/>
      <c r="UEU203" s="1242"/>
      <c r="UEV203" s="1242"/>
      <c r="UEW203" s="1242"/>
      <c r="UEX203" s="1242"/>
      <c r="UEY203" s="1242"/>
      <c r="UEZ203" s="1242"/>
      <c r="UFA203" s="1242"/>
      <c r="UFB203" s="1242"/>
      <c r="UFC203" s="1242"/>
      <c r="UFD203" s="1242"/>
      <c r="UFE203" s="1242"/>
      <c r="UFF203" s="1242"/>
      <c r="UFG203" s="1242"/>
      <c r="UFH203" s="1242"/>
      <c r="UFI203" s="1242"/>
      <c r="UFJ203" s="1242"/>
      <c r="UFK203" s="1242"/>
      <c r="UFL203" s="1242"/>
      <c r="UFM203" s="1242"/>
      <c r="UFN203" s="1242"/>
      <c r="UFO203" s="1242"/>
      <c r="UFP203" s="1242"/>
      <c r="UFQ203" s="1242"/>
      <c r="UFR203" s="1242"/>
      <c r="UFS203" s="1242"/>
      <c r="UFT203" s="1242"/>
      <c r="UFU203" s="1242"/>
      <c r="UFV203" s="1242"/>
      <c r="UFW203" s="1242"/>
      <c r="UFX203" s="1242"/>
      <c r="UFY203" s="1242"/>
      <c r="UFZ203" s="1242"/>
      <c r="UGA203" s="1242"/>
      <c r="UGB203" s="1242"/>
      <c r="UGC203" s="1242"/>
      <c r="UGD203" s="1242"/>
      <c r="UGE203" s="1242"/>
      <c r="UGF203" s="1242"/>
      <c r="UGG203" s="1242"/>
      <c r="UGH203" s="1242"/>
      <c r="UGI203" s="1242"/>
      <c r="UGJ203" s="1242"/>
      <c r="UGK203" s="1242"/>
      <c r="UGL203" s="1242"/>
      <c r="UGM203" s="1242"/>
      <c r="UGN203" s="1242"/>
      <c r="UGO203" s="1242"/>
      <c r="UGP203" s="1242"/>
      <c r="UGQ203" s="1242"/>
      <c r="UGR203" s="1242"/>
      <c r="UGS203" s="1242"/>
      <c r="UGT203" s="1242"/>
      <c r="UGU203" s="1242"/>
      <c r="UGV203" s="1242"/>
      <c r="UGW203" s="1242"/>
      <c r="UGX203" s="1242"/>
      <c r="UGY203" s="1242"/>
      <c r="UGZ203" s="1242"/>
      <c r="UHA203" s="1242"/>
      <c r="UHB203" s="1242"/>
      <c r="UHC203" s="1242"/>
      <c r="UHD203" s="1242"/>
      <c r="UHE203" s="1242"/>
      <c r="UHF203" s="1242"/>
      <c r="UHG203" s="1242"/>
      <c r="UHH203" s="1242"/>
      <c r="UHI203" s="1242"/>
      <c r="UHJ203" s="1242"/>
      <c r="UHK203" s="1242"/>
      <c r="UHL203" s="1242"/>
      <c r="UHM203" s="1242"/>
      <c r="UHN203" s="1242"/>
      <c r="UHO203" s="1242"/>
      <c r="UHP203" s="1242"/>
      <c r="UHQ203" s="1242"/>
      <c r="UHR203" s="1242"/>
      <c r="UHS203" s="1242"/>
      <c r="UHT203" s="1242"/>
      <c r="UHU203" s="1242"/>
      <c r="UHV203" s="1242"/>
      <c r="UHW203" s="1242"/>
      <c r="UHX203" s="1242"/>
      <c r="UHY203" s="1242"/>
      <c r="UHZ203" s="1242"/>
      <c r="UIA203" s="1242"/>
      <c r="UIB203" s="1242"/>
      <c r="UIC203" s="1242"/>
      <c r="UID203" s="1242"/>
      <c r="UIE203" s="1242"/>
      <c r="UIF203" s="1242"/>
      <c r="UIG203" s="1242"/>
      <c r="UIH203" s="1242"/>
      <c r="UII203" s="1242"/>
      <c r="UIJ203" s="1242"/>
      <c r="UIK203" s="1242"/>
      <c r="UIL203" s="1242"/>
      <c r="UIM203" s="1242"/>
      <c r="UIN203" s="1242"/>
      <c r="UIO203" s="1242"/>
      <c r="UIP203" s="1242"/>
      <c r="UIQ203" s="1242"/>
      <c r="UIR203" s="1242"/>
      <c r="UIS203" s="1242"/>
      <c r="UIT203" s="1242"/>
      <c r="UIU203" s="1242"/>
      <c r="UIV203" s="1242"/>
      <c r="UIW203" s="1242"/>
      <c r="UIX203" s="1242"/>
      <c r="UIY203" s="1242"/>
      <c r="UIZ203" s="1242"/>
      <c r="UJA203" s="1242"/>
      <c r="UJB203" s="1242"/>
      <c r="UJC203" s="1242"/>
      <c r="UJD203" s="1242"/>
      <c r="UJE203" s="1242"/>
      <c r="UJF203" s="1242"/>
      <c r="UJG203" s="1242"/>
      <c r="UJH203" s="1242"/>
      <c r="UJI203" s="1242"/>
      <c r="UJJ203" s="1242"/>
      <c r="UJK203" s="1242"/>
      <c r="UJL203" s="1242"/>
      <c r="UJM203" s="1242"/>
      <c r="UJN203" s="1242"/>
      <c r="UJO203" s="1242"/>
      <c r="UJP203" s="1242"/>
      <c r="UJQ203" s="1242"/>
      <c r="UJR203" s="1242"/>
      <c r="UJS203" s="1242"/>
      <c r="UJT203" s="1242"/>
      <c r="UJU203" s="1242"/>
      <c r="UJV203" s="1242"/>
      <c r="UJW203" s="1242"/>
      <c r="UJX203" s="1242"/>
      <c r="UJY203" s="1242"/>
      <c r="UJZ203" s="1242"/>
      <c r="UKA203" s="1242"/>
      <c r="UKB203" s="1242"/>
      <c r="UKC203" s="1242"/>
      <c r="UKD203" s="1242"/>
      <c r="UKE203" s="1242"/>
      <c r="UKF203" s="1242"/>
      <c r="UKG203" s="1242"/>
      <c r="UKH203" s="1242"/>
      <c r="UKI203" s="1242"/>
      <c r="UKJ203" s="1242"/>
      <c r="UKK203" s="1242"/>
      <c r="UKL203" s="1242"/>
      <c r="UKM203" s="1242"/>
      <c r="UKN203" s="1242"/>
      <c r="UKO203" s="1242"/>
      <c r="UKP203" s="1242"/>
      <c r="UKQ203" s="1242"/>
      <c r="UKR203" s="1242"/>
      <c r="UKS203" s="1242"/>
      <c r="UKT203" s="1242"/>
      <c r="UKU203" s="1242"/>
      <c r="UKV203" s="1242"/>
      <c r="UKW203" s="1242"/>
      <c r="UKX203" s="1242"/>
      <c r="UKY203" s="1242"/>
      <c r="UKZ203" s="1242"/>
      <c r="ULA203" s="1242"/>
      <c r="ULB203" s="1242"/>
      <c r="ULC203" s="1242"/>
      <c r="ULD203" s="1242"/>
      <c r="ULE203" s="1242"/>
      <c r="ULF203" s="1242"/>
      <c r="ULG203" s="1242"/>
      <c r="ULH203" s="1242"/>
      <c r="ULI203" s="1242"/>
      <c r="ULJ203" s="1242"/>
      <c r="ULK203" s="1242"/>
      <c r="ULL203" s="1242"/>
      <c r="ULM203" s="1242"/>
      <c r="ULN203" s="1242"/>
      <c r="ULO203" s="1242"/>
      <c r="ULP203" s="1242"/>
      <c r="ULQ203" s="1242"/>
      <c r="ULR203" s="1242"/>
      <c r="ULS203" s="1242"/>
      <c r="ULT203" s="1242"/>
      <c r="ULU203" s="1242"/>
      <c r="ULV203" s="1242"/>
      <c r="ULW203" s="1242"/>
      <c r="ULX203" s="1242"/>
      <c r="ULY203" s="1242"/>
      <c r="ULZ203" s="1242"/>
      <c r="UMA203" s="1242"/>
      <c r="UMB203" s="1242"/>
      <c r="UMC203" s="1242"/>
      <c r="UMD203" s="1242"/>
      <c r="UME203" s="1242"/>
      <c r="UMF203" s="1242"/>
      <c r="UMG203" s="1242"/>
      <c r="UMH203" s="1242"/>
      <c r="UMI203" s="1242"/>
      <c r="UMJ203" s="1242"/>
      <c r="UMK203" s="1242"/>
      <c r="UML203" s="1242"/>
      <c r="UMM203" s="1242"/>
      <c r="UMN203" s="1242"/>
      <c r="UMO203" s="1242"/>
      <c r="UMP203" s="1242"/>
      <c r="UMQ203" s="1242"/>
      <c r="UMR203" s="1242"/>
      <c r="UMS203" s="1242"/>
      <c r="UMT203" s="1242"/>
      <c r="UMU203" s="1242"/>
      <c r="UMV203" s="1242"/>
      <c r="UMW203" s="1242"/>
      <c r="UMX203" s="1242"/>
      <c r="UMY203" s="1242"/>
      <c r="UMZ203" s="1242"/>
      <c r="UNA203" s="1242"/>
      <c r="UNB203" s="1242"/>
      <c r="UNC203" s="1242"/>
      <c r="UND203" s="1242"/>
      <c r="UNE203" s="1242"/>
      <c r="UNF203" s="1242"/>
      <c r="UNG203" s="1242"/>
      <c r="UNH203" s="1242"/>
      <c r="UNI203" s="1242"/>
      <c r="UNJ203" s="1242"/>
      <c r="UNK203" s="1242"/>
      <c r="UNL203" s="1242"/>
      <c r="UNM203" s="1242"/>
      <c r="UNN203" s="1242"/>
      <c r="UNO203" s="1242"/>
      <c r="UNP203" s="1242"/>
      <c r="UNQ203" s="1242"/>
      <c r="UNR203" s="1242"/>
      <c r="UNS203" s="1242"/>
      <c r="UNT203" s="1242"/>
      <c r="UNU203" s="1242"/>
      <c r="UNV203" s="1242"/>
      <c r="UNW203" s="1242"/>
      <c r="UNX203" s="1242"/>
      <c r="UNY203" s="1242"/>
      <c r="UNZ203" s="1242"/>
      <c r="UOA203" s="1242"/>
      <c r="UOB203" s="1242"/>
      <c r="UOC203" s="1242"/>
      <c r="UOD203" s="1242"/>
      <c r="UOE203" s="1242"/>
      <c r="UOF203" s="1242"/>
      <c r="UOG203" s="1242"/>
      <c r="UOH203" s="1242"/>
      <c r="UOI203" s="1242"/>
      <c r="UOJ203" s="1242"/>
      <c r="UOK203" s="1242"/>
      <c r="UOL203" s="1242"/>
      <c r="UOM203" s="1242"/>
      <c r="UON203" s="1242"/>
      <c r="UOO203" s="1242"/>
      <c r="UOP203" s="1242"/>
      <c r="UOQ203" s="1242"/>
      <c r="UOR203" s="1242"/>
      <c r="UOS203" s="1242"/>
      <c r="UOT203" s="1242"/>
      <c r="UOU203" s="1242"/>
      <c r="UOV203" s="1242"/>
      <c r="UOW203" s="1242"/>
      <c r="UOX203" s="1242"/>
      <c r="UOY203" s="1242"/>
      <c r="UOZ203" s="1242"/>
      <c r="UPA203" s="1242"/>
      <c r="UPB203" s="1242"/>
      <c r="UPC203" s="1242"/>
      <c r="UPD203" s="1242"/>
      <c r="UPE203" s="1242"/>
      <c r="UPF203" s="1242"/>
      <c r="UPG203" s="1242"/>
      <c r="UPH203" s="1242"/>
      <c r="UPI203" s="1242"/>
      <c r="UPJ203" s="1242"/>
      <c r="UPK203" s="1242"/>
      <c r="UPL203" s="1242"/>
      <c r="UPM203" s="1242"/>
      <c r="UPN203" s="1242"/>
      <c r="UPO203" s="1242"/>
      <c r="UPP203" s="1242"/>
      <c r="UPQ203" s="1242"/>
      <c r="UPR203" s="1242"/>
      <c r="UPS203" s="1242"/>
      <c r="UPT203" s="1242"/>
      <c r="UPU203" s="1242"/>
      <c r="UPV203" s="1242"/>
      <c r="UPW203" s="1242"/>
      <c r="UPX203" s="1242"/>
      <c r="UPY203" s="1242"/>
      <c r="UPZ203" s="1242"/>
      <c r="UQA203" s="1242"/>
      <c r="UQB203" s="1242"/>
      <c r="UQC203" s="1242"/>
      <c r="UQD203" s="1242"/>
      <c r="UQE203" s="1242"/>
      <c r="UQF203" s="1242"/>
      <c r="UQG203" s="1242"/>
      <c r="UQH203" s="1242"/>
      <c r="UQI203" s="1242"/>
      <c r="UQJ203" s="1242"/>
      <c r="UQK203" s="1242"/>
      <c r="UQL203" s="1242"/>
      <c r="UQM203" s="1242"/>
      <c r="UQN203" s="1242"/>
      <c r="UQO203" s="1242"/>
      <c r="UQP203" s="1242"/>
      <c r="UQQ203" s="1242"/>
      <c r="UQR203" s="1242"/>
      <c r="UQS203" s="1242"/>
      <c r="UQT203" s="1242"/>
      <c r="UQU203" s="1242"/>
      <c r="UQV203" s="1242"/>
      <c r="UQW203" s="1242"/>
      <c r="UQX203" s="1242"/>
      <c r="UQY203" s="1242"/>
      <c r="UQZ203" s="1242"/>
      <c r="URA203" s="1242"/>
      <c r="URB203" s="1242"/>
      <c r="URC203" s="1242"/>
      <c r="URD203" s="1242"/>
      <c r="URE203" s="1242"/>
      <c r="URF203" s="1242"/>
      <c r="URG203" s="1242"/>
      <c r="URH203" s="1242"/>
      <c r="URI203" s="1242"/>
      <c r="URJ203" s="1242"/>
      <c r="URK203" s="1242"/>
      <c r="URL203" s="1242"/>
      <c r="URM203" s="1242"/>
      <c r="URN203" s="1242"/>
      <c r="URO203" s="1242"/>
      <c r="URP203" s="1242"/>
      <c r="URQ203" s="1242"/>
      <c r="URR203" s="1242"/>
      <c r="URS203" s="1242"/>
      <c r="URT203" s="1242"/>
      <c r="URU203" s="1242"/>
      <c r="URV203" s="1242"/>
      <c r="URW203" s="1242"/>
      <c r="URX203" s="1242"/>
      <c r="URY203" s="1242"/>
      <c r="URZ203" s="1242"/>
      <c r="USA203" s="1242"/>
      <c r="USB203" s="1242"/>
      <c r="USC203" s="1242"/>
      <c r="USD203" s="1242"/>
      <c r="USE203" s="1242"/>
      <c r="USF203" s="1242"/>
      <c r="USG203" s="1242"/>
      <c r="USH203" s="1242"/>
      <c r="USI203" s="1242"/>
      <c r="USJ203" s="1242"/>
      <c r="USK203" s="1242"/>
      <c r="USL203" s="1242"/>
      <c r="USM203" s="1242"/>
      <c r="USN203" s="1242"/>
      <c r="USO203" s="1242"/>
      <c r="USP203" s="1242"/>
      <c r="USQ203" s="1242"/>
      <c r="USR203" s="1242"/>
      <c r="USS203" s="1242"/>
      <c r="UST203" s="1242"/>
      <c r="USU203" s="1242"/>
      <c r="USV203" s="1242"/>
      <c r="USW203" s="1242"/>
      <c r="USX203" s="1242"/>
      <c r="USY203" s="1242"/>
      <c r="USZ203" s="1242"/>
      <c r="UTA203" s="1242"/>
      <c r="UTB203" s="1242"/>
      <c r="UTC203" s="1242"/>
      <c r="UTD203" s="1242"/>
      <c r="UTE203" s="1242"/>
      <c r="UTF203" s="1242"/>
      <c r="UTG203" s="1242"/>
      <c r="UTH203" s="1242"/>
      <c r="UTI203" s="1242"/>
      <c r="UTJ203" s="1242"/>
      <c r="UTK203" s="1242"/>
      <c r="UTL203" s="1242"/>
      <c r="UTM203" s="1242"/>
      <c r="UTN203" s="1242"/>
      <c r="UTO203" s="1242"/>
      <c r="UTP203" s="1242"/>
      <c r="UTQ203" s="1242"/>
      <c r="UTR203" s="1242"/>
      <c r="UTS203" s="1242"/>
      <c r="UTT203" s="1242"/>
      <c r="UTU203" s="1242"/>
      <c r="UTV203" s="1242"/>
      <c r="UTW203" s="1242"/>
      <c r="UTX203" s="1242"/>
      <c r="UTY203" s="1242"/>
      <c r="UTZ203" s="1242"/>
      <c r="UUA203" s="1242"/>
      <c r="UUB203" s="1242"/>
      <c r="UUC203" s="1242"/>
      <c r="UUD203" s="1242"/>
      <c r="UUE203" s="1242"/>
      <c r="UUF203" s="1242"/>
      <c r="UUG203" s="1242"/>
      <c r="UUH203" s="1242"/>
      <c r="UUI203" s="1242"/>
      <c r="UUJ203" s="1242"/>
      <c r="UUK203" s="1242"/>
      <c r="UUL203" s="1242"/>
      <c r="UUM203" s="1242"/>
      <c r="UUN203" s="1242"/>
      <c r="UUO203" s="1242"/>
      <c r="UUP203" s="1242"/>
      <c r="UUQ203" s="1242"/>
      <c r="UUR203" s="1242"/>
      <c r="UUS203" s="1242"/>
      <c r="UUT203" s="1242"/>
      <c r="UUU203" s="1242"/>
      <c r="UUV203" s="1242"/>
      <c r="UUW203" s="1242"/>
      <c r="UUX203" s="1242"/>
      <c r="UUY203" s="1242"/>
      <c r="UUZ203" s="1242"/>
      <c r="UVA203" s="1242"/>
      <c r="UVB203" s="1242"/>
      <c r="UVC203" s="1242"/>
      <c r="UVD203" s="1242"/>
      <c r="UVE203" s="1242"/>
      <c r="UVF203" s="1242"/>
      <c r="UVG203" s="1242"/>
      <c r="UVH203" s="1242"/>
      <c r="UVI203" s="1242"/>
      <c r="UVJ203" s="1242"/>
      <c r="UVK203" s="1242"/>
      <c r="UVL203" s="1242"/>
      <c r="UVM203" s="1242"/>
      <c r="UVN203" s="1242"/>
      <c r="UVO203" s="1242"/>
      <c r="UVP203" s="1242"/>
      <c r="UVQ203" s="1242"/>
      <c r="UVR203" s="1242"/>
      <c r="UVS203" s="1242"/>
      <c r="UVT203" s="1242"/>
      <c r="UVU203" s="1242"/>
      <c r="UVV203" s="1242"/>
      <c r="UVW203" s="1242"/>
      <c r="UVX203" s="1242"/>
      <c r="UVY203" s="1242"/>
      <c r="UVZ203" s="1242"/>
      <c r="UWA203" s="1242"/>
      <c r="UWB203" s="1242"/>
      <c r="UWC203" s="1242"/>
      <c r="UWD203" s="1242"/>
      <c r="UWE203" s="1242"/>
      <c r="UWF203" s="1242"/>
      <c r="UWG203" s="1242"/>
      <c r="UWH203" s="1242"/>
      <c r="UWI203" s="1242"/>
      <c r="UWJ203" s="1242"/>
      <c r="UWK203" s="1242"/>
      <c r="UWL203" s="1242"/>
      <c r="UWM203" s="1242"/>
      <c r="UWN203" s="1242"/>
      <c r="UWO203" s="1242"/>
      <c r="UWP203" s="1242"/>
      <c r="UWQ203" s="1242"/>
      <c r="UWR203" s="1242"/>
      <c r="UWS203" s="1242"/>
      <c r="UWT203" s="1242"/>
      <c r="UWU203" s="1242"/>
      <c r="UWV203" s="1242"/>
      <c r="UWW203" s="1242"/>
      <c r="UWX203" s="1242"/>
      <c r="UWY203" s="1242"/>
      <c r="UWZ203" s="1242"/>
      <c r="UXA203" s="1242"/>
      <c r="UXB203" s="1242"/>
      <c r="UXC203" s="1242"/>
      <c r="UXD203" s="1242"/>
      <c r="UXE203" s="1242"/>
      <c r="UXF203" s="1242"/>
      <c r="UXG203" s="1242"/>
      <c r="UXH203" s="1242"/>
      <c r="UXI203" s="1242"/>
      <c r="UXJ203" s="1242"/>
      <c r="UXK203" s="1242"/>
      <c r="UXL203" s="1242"/>
      <c r="UXM203" s="1242"/>
      <c r="UXN203" s="1242"/>
      <c r="UXO203" s="1242"/>
      <c r="UXP203" s="1242"/>
      <c r="UXQ203" s="1242"/>
      <c r="UXR203" s="1242"/>
      <c r="UXS203" s="1242"/>
      <c r="UXT203" s="1242"/>
      <c r="UXU203" s="1242"/>
      <c r="UXV203" s="1242"/>
      <c r="UXW203" s="1242"/>
      <c r="UXX203" s="1242"/>
      <c r="UXY203" s="1242"/>
      <c r="UXZ203" s="1242"/>
      <c r="UYA203" s="1242"/>
      <c r="UYB203" s="1242"/>
      <c r="UYC203" s="1242"/>
      <c r="UYD203" s="1242"/>
      <c r="UYE203" s="1242"/>
      <c r="UYF203" s="1242"/>
      <c r="UYG203" s="1242"/>
      <c r="UYH203" s="1242"/>
      <c r="UYI203" s="1242"/>
      <c r="UYJ203" s="1242"/>
      <c r="UYK203" s="1242"/>
      <c r="UYL203" s="1242"/>
      <c r="UYM203" s="1242"/>
      <c r="UYN203" s="1242"/>
      <c r="UYO203" s="1242"/>
      <c r="UYP203" s="1242"/>
      <c r="UYQ203" s="1242"/>
      <c r="UYR203" s="1242"/>
      <c r="UYS203" s="1242"/>
      <c r="UYT203" s="1242"/>
      <c r="UYU203" s="1242"/>
      <c r="UYV203" s="1242"/>
      <c r="UYW203" s="1242"/>
      <c r="UYX203" s="1242"/>
      <c r="UYY203" s="1242"/>
      <c r="UYZ203" s="1242"/>
      <c r="UZA203" s="1242"/>
      <c r="UZB203" s="1242"/>
      <c r="UZC203" s="1242"/>
      <c r="UZD203" s="1242"/>
      <c r="UZE203" s="1242"/>
      <c r="UZF203" s="1242"/>
      <c r="UZG203" s="1242"/>
      <c r="UZH203" s="1242"/>
      <c r="UZI203" s="1242"/>
      <c r="UZJ203" s="1242"/>
      <c r="UZK203" s="1242"/>
      <c r="UZL203" s="1242"/>
      <c r="UZM203" s="1242"/>
      <c r="UZN203" s="1242"/>
      <c r="UZO203" s="1242"/>
      <c r="UZP203" s="1242"/>
      <c r="UZQ203" s="1242"/>
      <c r="UZR203" s="1242"/>
      <c r="UZS203" s="1242"/>
      <c r="UZT203" s="1242"/>
      <c r="UZU203" s="1242"/>
      <c r="UZV203" s="1242"/>
      <c r="UZW203" s="1242"/>
      <c r="UZX203" s="1242"/>
      <c r="UZY203" s="1242"/>
      <c r="UZZ203" s="1242"/>
      <c r="VAA203" s="1242"/>
      <c r="VAB203" s="1242"/>
      <c r="VAC203" s="1242"/>
      <c r="VAD203" s="1242"/>
      <c r="VAE203" s="1242"/>
      <c r="VAF203" s="1242"/>
      <c r="VAG203" s="1242"/>
      <c r="VAH203" s="1242"/>
      <c r="VAI203" s="1242"/>
      <c r="VAJ203" s="1242"/>
      <c r="VAK203" s="1242"/>
      <c r="VAL203" s="1242"/>
      <c r="VAM203" s="1242"/>
      <c r="VAN203" s="1242"/>
      <c r="VAO203" s="1242"/>
      <c r="VAP203" s="1242"/>
      <c r="VAQ203" s="1242"/>
      <c r="VAR203" s="1242"/>
      <c r="VAS203" s="1242"/>
      <c r="VAT203" s="1242"/>
      <c r="VAU203" s="1242"/>
      <c r="VAV203" s="1242"/>
      <c r="VAW203" s="1242"/>
      <c r="VAX203" s="1242"/>
      <c r="VAY203" s="1242"/>
      <c r="VAZ203" s="1242"/>
      <c r="VBA203" s="1242"/>
      <c r="VBB203" s="1242"/>
      <c r="VBC203" s="1242"/>
      <c r="VBD203" s="1242"/>
      <c r="VBE203" s="1242"/>
      <c r="VBF203" s="1242"/>
      <c r="VBG203" s="1242"/>
      <c r="VBH203" s="1242"/>
      <c r="VBI203" s="1242"/>
      <c r="VBJ203" s="1242"/>
      <c r="VBK203" s="1242"/>
      <c r="VBL203" s="1242"/>
      <c r="VBM203" s="1242"/>
      <c r="VBN203" s="1242"/>
      <c r="VBO203" s="1242"/>
      <c r="VBP203" s="1242"/>
      <c r="VBQ203" s="1242"/>
      <c r="VBR203" s="1242"/>
      <c r="VBS203" s="1242"/>
      <c r="VBT203" s="1242"/>
      <c r="VBU203" s="1242"/>
      <c r="VBV203" s="1242"/>
      <c r="VBW203" s="1242"/>
      <c r="VBX203" s="1242"/>
      <c r="VBY203" s="1242"/>
      <c r="VBZ203" s="1242"/>
      <c r="VCA203" s="1242"/>
      <c r="VCB203" s="1242"/>
      <c r="VCC203" s="1242"/>
      <c r="VCD203" s="1242"/>
      <c r="VCE203" s="1242"/>
      <c r="VCF203" s="1242"/>
      <c r="VCG203" s="1242"/>
      <c r="VCH203" s="1242"/>
      <c r="VCI203" s="1242"/>
      <c r="VCJ203" s="1242"/>
      <c r="VCK203" s="1242"/>
      <c r="VCL203" s="1242"/>
      <c r="VCM203" s="1242"/>
      <c r="VCN203" s="1242"/>
      <c r="VCO203" s="1242"/>
      <c r="VCP203" s="1242"/>
      <c r="VCQ203" s="1242"/>
      <c r="VCR203" s="1242"/>
      <c r="VCS203" s="1242"/>
      <c r="VCT203" s="1242"/>
      <c r="VCU203" s="1242"/>
      <c r="VCV203" s="1242"/>
      <c r="VCW203" s="1242"/>
      <c r="VCX203" s="1242"/>
      <c r="VCY203" s="1242"/>
      <c r="VCZ203" s="1242"/>
      <c r="VDA203" s="1242"/>
      <c r="VDB203" s="1242"/>
      <c r="VDC203" s="1242"/>
      <c r="VDD203" s="1242"/>
      <c r="VDE203" s="1242"/>
      <c r="VDF203" s="1242"/>
      <c r="VDG203" s="1242"/>
      <c r="VDH203" s="1242"/>
      <c r="VDI203" s="1242"/>
      <c r="VDJ203" s="1242"/>
      <c r="VDK203" s="1242"/>
      <c r="VDL203" s="1242"/>
      <c r="VDM203" s="1242"/>
      <c r="VDN203" s="1242"/>
      <c r="VDO203" s="1242"/>
      <c r="VDP203" s="1242"/>
      <c r="VDQ203" s="1242"/>
      <c r="VDR203" s="1242"/>
      <c r="VDS203" s="1242"/>
      <c r="VDT203" s="1242"/>
      <c r="VDU203" s="1242"/>
      <c r="VDV203" s="1242"/>
      <c r="VDW203" s="1242"/>
      <c r="VDX203" s="1242"/>
      <c r="VDY203" s="1242"/>
      <c r="VDZ203" s="1242"/>
      <c r="VEA203" s="1242"/>
      <c r="VEB203" s="1242"/>
      <c r="VEC203" s="1242"/>
      <c r="VED203" s="1242"/>
      <c r="VEE203" s="1242"/>
      <c r="VEF203" s="1242"/>
      <c r="VEG203" s="1242"/>
      <c r="VEH203" s="1242"/>
      <c r="VEI203" s="1242"/>
      <c r="VEJ203" s="1242"/>
      <c r="VEK203" s="1242"/>
      <c r="VEL203" s="1242"/>
      <c r="VEM203" s="1242"/>
      <c r="VEN203" s="1242"/>
      <c r="VEO203" s="1242"/>
      <c r="VEP203" s="1242"/>
      <c r="VEQ203" s="1242"/>
      <c r="VER203" s="1242"/>
      <c r="VES203" s="1242"/>
      <c r="VET203" s="1242"/>
      <c r="VEU203" s="1242"/>
      <c r="VEV203" s="1242"/>
      <c r="VEW203" s="1242"/>
      <c r="VEX203" s="1242"/>
      <c r="VEY203" s="1242"/>
      <c r="VEZ203" s="1242"/>
      <c r="VFA203" s="1242"/>
      <c r="VFB203" s="1242"/>
      <c r="VFC203" s="1242"/>
      <c r="VFD203" s="1242"/>
      <c r="VFE203" s="1242"/>
      <c r="VFF203" s="1242"/>
      <c r="VFG203" s="1242"/>
      <c r="VFH203" s="1242"/>
      <c r="VFI203" s="1242"/>
      <c r="VFJ203" s="1242"/>
      <c r="VFK203" s="1242"/>
      <c r="VFL203" s="1242"/>
      <c r="VFM203" s="1242"/>
      <c r="VFN203" s="1242"/>
      <c r="VFO203" s="1242"/>
      <c r="VFP203" s="1242"/>
      <c r="VFQ203" s="1242"/>
      <c r="VFR203" s="1242"/>
      <c r="VFS203" s="1242"/>
      <c r="VFT203" s="1242"/>
      <c r="VFU203" s="1242"/>
      <c r="VFV203" s="1242"/>
      <c r="VFW203" s="1242"/>
      <c r="VFX203" s="1242"/>
      <c r="VFY203" s="1242"/>
      <c r="VFZ203" s="1242"/>
      <c r="VGA203" s="1242"/>
      <c r="VGB203" s="1242"/>
      <c r="VGC203" s="1242"/>
      <c r="VGD203" s="1242"/>
      <c r="VGE203" s="1242"/>
      <c r="VGF203" s="1242"/>
      <c r="VGG203" s="1242"/>
      <c r="VGH203" s="1242"/>
      <c r="VGI203" s="1242"/>
      <c r="VGJ203" s="1242"/>
      <c r="VGK203" s="1242"/>
      <c r="VGL203" s="1242"/>
      <c r="VGM203" s="1242"/>
      <c r="VGN203" s="1242"/>
      <c r="VGO203" s="1242"/>
      <c r="VGP203" s="1242"/>
      <c r="VGQ203" s="1242"/>
      <c r="VGR203" s="1242"/>
      <c r="VGS203" s="1242"/>
      <c r="VGT203" s="1242"/>
      <c r="VGU203" s="1242"/>
      <c r="VGV203" s="1242"/>
      <c r="VGW203" s="1242"/>
      <c r="VGX203" s="1242"/>
      <c r="VGY203" s="1242"/>
      <c r="VGZ203" s="1242"/>
      <c r="VHA203" s="1242"/>
      <c r="VHB203" s="1242"/>
      <c r="VHC203" s="1242"/>
      <c r="VHD203" s="1242"/>
      <c r="VHE203" s="1242"/>
      <c r="VHF203" s="1242"/>
      <c r="VHG203" s="1242"/>
      <c r="VHH203" s="1242"/>
      <c r="VHI203" s="1242"/>
      <c r="VHJ203" s="1242"/>
      <c r="VHK203" s="1242"/>
      <c r="VHL203" s="1242"/>
      <c r="VHM203" s="1242"/>
      <c r="VHN203" s="1242"/>
      <c r="VHO203" s="1242"/>
      <c r="VHP203" s="1242"/>
      <c r="VHQ203" s="1242"/>
      <c r="VHR203" s="1242"/>
      <c r="VHS203" s="1242"/>
      <c r="VHT203" s="1242"/>
      <c r="VHU203" s="1242"/>
      <c r="VHV203" s="1242"/>
      <c r="VHW203" s="1242"/>
      <c r="VHX203" s="1242"/>
      <c r="VHY203" s="1242"/>
      <c r="VHZ203" s="1242"/>
      <c r="VIA203" s="1242"/>
      <c r="VIB203" s="1242"/>
      <c r="VIC203" s="1242"/>
      <c r="VID203" s="1242"/>
      <c r="VIE203" s="1242"/>
      <c r="VIF203" s="1242"/>
      <c r="VIG203" s="1242"/>
      <c r="VIH203" s="1242"/>
      <c r="VII203" s="1242"/>
      <c r="VIJ203" s="1242"/>
      <c r="VIK203" s="1242"/>
      <c r="VIL203" s="1242"/>
      <c r="VIM203" s="1242"/>
      <c r="VIN203" s="1242"/>
      <c r="VIO203" s="1242"/>
      <c r="VIP203" s="1242"/>
      <c r="VIQ203" s="1242"/>
      <c r="VIR203" s="1242"/>
      <c r="VIS203" s="1242"/>
      <c r="VIT203" s="1242"/>
      <c r="VIU203" s="1242"/>
      <c r="VIV203" s="1242"/>
      <c r="VIW203" s="1242"/>
      <c r="VIX203" s="1242"/>
      <c r="VIY203" s="1242"/>
      <c r="VIZ203" s="1242"/>
      <c r="VJA203" s="1242"/>
      <c r="VJB203" s="1242"/>
      <c r="VJC203" s="1242"/>
      <c r="VJD203" s="1242"/>
      <c r="VJE203" s="1242"/>
      <c r="VJF203" s="1242"/>
      <c r="VJG203" s="1242"/>
      <c r="VJH203" s="1242"/>
      <c r="VJI203" s="1242"/>
      <c r="VJJ203" s="1242"/>
      <c r="VJK203" s="1242"/>
      <c r="VJL203" s="1242"/>
      <c r="VJM203" s="1242"/>
      <c r="VJN203" s="1242"/>
      <c r="VJO203" s="1242"/>
      <c r="VJP203" s="1242"/>
      <c r="VJQ203" s="1242"/>
      <c r="VJR203" s="1242"/>
      <c r="VJS203" s="1242"/>
      <c r="VJT203" s="1242"/>
      <c r="VJU203" s="1242"/>
      <c r="VJV203" s="1242"/>
      <c r="VJW203" s="1242"/>
      <c r="VJX203" s="1242"/>
      <c r="VJY203" s="1242"/>
      <c r="VJZ203" s="1242"/>
      <c r="VKA203" s="1242"/>
      <c r="VKB203" s="1242"/>
      <c r="VKC203" s="1242"/>
      <c r="VKD203" s="1242"/>
      <c r="VKE203" s="1242"/>
      <c r="VKF203" s="1242"/>
      <c r="VKG203" s="1242"/>
      <c r="VKH203" s="1242"/>
      <c r="VKI203" s="1242"/>
      <c r="VKJ203" s="1242"/>
      <c r="VKK203" s="1242"/>
      <c r="VKL203" s="1242"/>
      <c r="VKM203" s="1242"/>
      <c r="VKN203" s="1242"/>
      <c r="VKO203" s="1242"/>
      <c r="VKP203" s="1242"/>
      <c r="VKQ203" s="1242"/>
      <c r="VKR203" s="1242"/>
      <c r="VKS203" s="1242"/>
      <c r="VKT203" s="1242"/>
      <c r="VKU203" s="1242"/>
      <c r="VKV203" s="1242"/>
      <c r="VKW203" s="1242"/>
      <c r="VKX203" s="1242"/>
      <c r="VKY203" s="1242"/>
      <c r="VKZ203" s="1242"/>
      <c r="VLA203" s="1242"/>
      <c r="VLB203" s="1242"/>
      <c r="VLC203" s="1242"/>
      <c r="VLD203" s="1242"/>
      <c r="VLE203" s="1242"/>
      <c r="VLF203" s="1242"/>
      <c r="VLG203" s="1242"/>
      <c r="VLH203" s="1242"/>
      <c r="VLI203" s="1242"/>
      <c r="VLJ203" s="1242"/>
      <c r="VLK203" s="1242"/>
      <c r="VLL203" s="1242"/>
      <c r="VLM203" s="1242"/>
      <c r="VLN203" s="1242"/>
      <c r="VLO203" s="1242"/>
      <c r="VLP203" s="1242"/>
      <c r="VLQ203" s="1242"/>
      <c r="VLR203" s="1242"/>
      <c r="VLS203" s="1242"/>
      <c r="VLT203" s="1242"/>
      <c r="VLU203" s="1242"/>
      <c r="VLV203" s="1242"/>
      <c r="VLW203" s="1242"/>
      <c r="VLX203" s="1242"/>
      <c r="VLY203" s="1242"/>
      <c r="VLZ203" s="1242"/>
      <c r="VMA203" s="1242"/>
      <c r="VMB203" s="1242"/>
      <c r="VMC203" s="1242"/>
      <c r="VMD203" s="1242"/>
      <c r="VME203" s="1242"/>
      <c r="VMF203" s="1242"/>
      <c r="VMG203" s="1242"/>
      <c r="VMH203" s="1242"/>
      <c r="VMI203" s="1242"/>
      <c r="VMJ203" s="1242"/>
      <c r="VMK203" s="1242"/>
      <c r="VML203" s="1242"/>
      <c r="VMM203" s="1242"/>
      <c r="VMN203" s="1242"/>
      <c r="VMO203" s="1242"/>
      <c r="VMP203" s="1242"/>
      <c r="VMQ203" s="1242"/>
      <c r="VMR203" s="1242"/>
      <c r="VMS203" s="1242"/>
      <c r="VMT203" s="1242"/>
      <c r="VMU203" s="1242"/>
      <c r="VMV203" s="1242"/>
      <c r="VMW203" s="1242"/>
      <c r="VMX203" s="1242"/>
      <c r="VMY203" s="1242"/>
      <c r="VMZ203" s="1242"/>
      <c r="VNA203" s="1242"/>
      <c r="VNB203" s="1242"/>
      <c r="VNC203" s="1242"/>
      <c r="VND203" s="1242"/>
      <c r="VNE203" s="1242"/>
      <c r="VNF203" s="1242"/>
      <c r="VNG203" s="1242"/>
      <c r="VNH203" s="1242"/>
      <c r="VNI203" s="1242"/>
      <c r="VNJ203" s="1242"/>
      <c r="VNK203" s="1242"/>
      <c r="VNL203" s="1242"/>
      <c r="VNM203" s="1242"/>
      <c r="VNN203" s="1242"/>
      <c r="VNO203" s="1242"/>
      <c r="VNP203" s="1242"/>
      <c r="VNQ203" s="1242"/>
      <c r="VNR203" s="1242"/>
      <c r="VNS203" s="1242"/>
      <c r="VNT203" s="1242"/>
      <c r="VNU203" s="1242"/>
      <c r="VNV203" s="1242"/>
      <c r="VNW203" s="1242"/>
      <c r="VNX203" s="1242"/>
      <c r="VNY203" s="1242"/>
      <c r="VNZ203" s="1242"/>
      <c r="VOA203" s="1242"/>
      <c r="VOB203" s="1242"/>
      <c r="VOC203" s="1242"/>
      <c r="VOD203" s="1242"/>
      <c r="VOE203" s="1242"/>
      <c r="VOF203" s="1242"/>
      <c r="VOG203" s="1242"/>
      <c r="VOH203" s="1242"/>
      <c r="VOI203" s="1242"/>
      <c r="VOJ203" s="1242"/>
      <c r="VOK203" s="1242"/>
      <c r="VOL203" s="1242"/>
      <c r="VOM203" s="1242"/>
      <c r="VON203" s="1242"/>
      <c r="VOO203" s="1242"/>
      <c r="VOP203" s="1242"/>
      <c r="VOQ203" s="1242"/>
      <c r="VOR203" s="1242"/>
      <c r="VOS203" s="1242"/>
      <c r="VOT203" s="1242"/>
      <c r="VOU203" s="1242"/>
      <c r="VOV203" s="1242"/>
      <c r="VOW203" s="1242"/>
      <c r="VOX203" s="1242"/>
      <c r="VOY203" s="1242"/>
      <c r="VOZ203" s="1242"/>
      <c r="VPA203" s="1242"/>
      <c r="VPB203" s="1242"/>
      <c r="VPC203" s="1242"/>
      <c r="VPD203" s="1242"/>
      <c r="VPE203" s="1242"/>
      <c r="VPF203" s="1242"/>
      <c r="VPG203" s="1242"/>
      <c r="VPH203" s="1242"/>
      <c r="VPI203" s="1242"/>
      <c r="VPJ203" s="1242"/>
      <c r="VPK203" s="1242"/>
      <c r="VPL203" s="1242"/>
      <c r="VPM203" s="1242"/>
      <c r="VPN203" s="1242"/>
      <c r="VPO203" s="1242"/>
      <c r="VPP203" s="1242"/>
      <c r="VPQ203" s="1242"/>
      <c r="VPR203" s="1242"/>
      <c r="VPS203" s="1242"/>
      <c r="VPT203" s="1242"/>
      <c r="VPU203" s="1242"/>
      <c r="VPV203" s="1242"/>
      <c r="VPW203" s="1242"/>
      <c r="VPX203" s="1242"/>
      <c r="VPY203" s="1242"/>
      <c r="VPZ203" s="1242"/>
      <c r="VQA203" s="1242"/>
      <c r="VQB203" s="1242"/>
      <c r="VQC203" s="1242"/>
      <c r="VQD203" s="1242"/>
      <c r="VQE203" s="1242"/>
      <c r="VQF203" s="1242"/>
      <c r="VQG203" s="1242"/>
      <c r="VQH203" s="1242"/>
      <c r="VQI203" s="1242"/>
      <c r="VQJ203" s="1242"/>
      <c r="VQK203" s="1242"/>
      <c r="VQL203" s="1242"/>
      <c r="VQM203" s="1242"/>
      <c r="VQN203" s="1242"/>
      <c r="VQO203" s="1242"/>
      <c r="VQP203" s="1242"/>
      <c r="VQQ203" s="1242"/>
      <c r="VQR203" s="1242"/>
      <c r="VQS203" s="1242"/>
      <c r="VQT203" s="1242"/>
      <c r="VQU203" s="1242"/>
      <c r="VQV203" s="1242"/>
      <c r="VQW203" s="1242"/>
      <c r="VQX203" s="1242"/>
      <c r="VQY203" s="1242"/>
      <c r="VQZ203" s="1242"/>
      <c r="VRA203" s="1242"/>
      <c r="VRB203" s="1242"/>
      <c r="VRC203" s="1242"/>
      <c r="VRD203" s="1242"/>
      <c r="VRE203" s="1242"/>
      <c r="VRF203" s="1242"/>
      <c r="VRG203" s="1242"/>
      <c r="VRH203" s="1242"/>
      <c r="VRI203" s="1242"/>
      <c r="VRJ203" s="1242"/>
      <c r="VRK203" s="1242"/>
      <c r="VRL203" s="1242"/>
      <c r="VRM203" s="1242"/>
      <c r="VRN203" s="1242"/>
      <c r="VRO203" s="1242"/>
      <c r="VRP203" s="1242"/>
      <c r="VRQ203" s="1242"/>
      <c r="VRR203" s="1242"/>
      <c r="VRS203" s="1242"/>
      <c r="VRT203" s="1242"/>
      <c r="VRU203" s="1242"/>
      <c r="VRV203" s="1242"/>
      <c r="VRW203" s="1242"/>
      <c r="VRX203" s="1242"/>
      <c r="VRY203" s="1242"/>
      <c r="VRZ203" s="1242"/>
      <c r="VSA203" s="1242"/>
      <c r="VSB203" s="1242"/>
      <c r="VSC203" s="1242"/>
      <c r="VSD203" s="1242"/>
      <c r="VSE203" s="1242"/>
      <c r="VSF203" s="1242"/>
      <c r="VSG203" s="1242"/>
      <c r="VSH203" s="1242"/>
      <c r="VSI203" s="1242"/>
      <c r="VSJ203" s="1242"/>
      <c r="VSK203" s="1242"/>
      <c r="VSL203" s="1242"/>
      <c r="VSM203" s="1242"/>
      <c r="VSN203" s="1242"/>
      <c r="VSO203" s="1242"/>
      <c r="VSP203" s="1242"/>
      <c r="VSQ203" s="1242"/>
      <c r="VSR203" s="1242"/>
      <c r="VSS203" s="1242"/>
      <c r="VST203" s="1242"/>
      <c r="VSU203" s="1242"/>
      <c r="VSV203" s="1242"/>
      <c r="VSW203" s="1242"/>
      <c r="VSX203" s="1242"/>
      <c r="VSY203" s="1242"/>
      <c r="VSZ203" s="1242"/>
      <c r="VTA203" s="1242"/>
      <c r="VTB203" s="1242"/>
      <c r="VTC203" s="1242"/>
      <c r="VTD203" s="1242"/>
      <c r="VTE203" s="1242"/>
      <c r="VTF203" s="1242"/>
      <c r="VTG203" s="1242"/>
      <c r="VTH203" s="1242"/>
      <c r="VTI203" s="1242"/>
      <c r="VTJ203" s="1242"/>
      <c r="VTK203" s="1242"/>
      <c r="VTL203" s="1242"/>
      <c r="VTM203" s="1242"/>
      <c r="VTN203" s="1242"/>
      <c r="VTO203" s="1242"/>
      <c r="VTP203" s="1242"/>
      <c r="VTQ203" s="1242"/>
      <c r="VTR203" s="1242"/>
      <c r="VTS203" s="1242"/>
      <c r="VTT203" s="1242"/>
      <c r="VTU203" s="1242"/>
      <c r="VTV203" s="1242"/>
      <c r="VTW203" s="1242"/>
      <c r="VTX203" s="1242"/>
      <c r="VTY203" s="1242"/>
      <c r="VTZ203" s="1242"/>
      <c r="VUA203" s="1242"/>
      <c r="VUB203" s="1242"/>
      <c r="VUC203" s="1242"/>
      <c r="VUD203" s="1242"/>
      <c r="VUE203" s="1242"/>
      <c r="VUF203" s="1242"/>
      <c r="VUG203" s="1242"/>
      <c r="VUH203" s="1242"/>
      <c r="VUI203" s="1242"/>
      <c r="VUJ203" s="1242"/>
      <c r="VUK203" s="1242"/>
      <c r="VUL203" s="1242"/>
      <c r="VUM203" s="1242"/>
      <c r="VUN203" s="1242"/>
      <c r="VUO203" s="1242"/>
      <c r="VUP203" s="1242"/>
      <c r="VUQ203" s="1242"/>
      <c r="VUR203" s="1242"/>
      <c r="VUS203" s="1242"/>
      <c r="VUT203" s="1242"/>
      <c r="VUU203" s="1242"/>
      <c r="VUV203" s="1242"/>
      <c r="VUW203" s="1242"/>
      <c r="VUX203" s="1242"/>
      <c r="VUY203" s="1242"/>
      <c r="VUZ203" s="1242"/>
      <c r="VVA203" s="1242"/>
      <c r="VVB203" s="1242"/>
      <c r="VVC203" s="1242"/>
      <c r="VVD203" s="1242"/>
      <c r="VVE203" s="1242"/>
      <c r="VVF203" s="1242"/>
      <c r="VVG203" s="1242"/>
      <c r="VVH203" s="1242"/>
      <c r="VVI203" s="1242"/>
      <c r="VVJ203" s="1242"/>
      <c r="VVK203" s="1242"/>
      <c r="VVL203" s="1242"/>
      <c r="VVM203" s="1242"/>
      <c r="VVN203" s="1242"/>
      <c r="VVO203" s="1242"/>
      <c r="VVP203" s="1242"/>
      <c r="VVQ203" s="1242"/>
      <c r="VVR203" s="1242"/>
      <c r="VVS203" s="1242"/>
      <c r="VVT203" s="1242"/>
      <c r="VVU203" s="1242"/>
      <c r="VVV203" s="1242"/>
      <c r="VVW203" s="1242"/>
      <c r="VVX203" s="1242"/>
      <c r="VVY203" s="1242"/>
      <c r="VVZ203" s="1242"/>
      <c r="VWA203" s="1242"/>
      <c r="VWB203" s="1242"/>
      <c r="VWC203" s="1242"/>
      <c r="VWD203" s="1242"/>
      <c r="VWE203" s="1242"/>
      <c r="VWF203" s="1242"/>
      <c r="VWG203" s="1242"/>
      <c r="VWH203" s="1242"/>
      <c r="VWI203" s="1242"/>
      <c r="VWJ203" s="1242"/>
      <c r="VWK203" s="1242"/>
      <c r="VWL203" s="1242"/>
      <c r="VWM203" s="1242"/>
      <c r="VWN203" s="1242"/>
      <c r="VWO203" s="1242"/>
      <c r="VWP203" s="1242"/>
      <c r="VWQ203" s="1242"/>
      <c r="VWR203" s="1242"/>
      <c r="VWS203" s="1242"/>
      <c r="VWT203" s="1242"/>
      <c r="VWU203" s="1242"/>
      <c r="VWV203" s="1242"/>
      <c r="VWW203" s="1242"/>
      <c r="VWX203" s="1242"/>
      <c r="VWY203" s="1242"/>
      <c r="VWZ203" s="1242"/>
      <c r="VXA203" s="1242"/>
      <c r="VXB203" s="1242"/>
      <c r="VXC203" s="1242"/>
      <c r="VXD203" s="1242"/>
      <c r="VXE203" s="1242"/>
      <c r="VXF203" s="1242"/>
      <c r="VXG203" s="1242"/>
      <c r="VXH203" s="1242"/>
      <c r="VXI203" s="1242"/>
      <c r="VXJ203" s="1242"/>
      <c r="VXK203" s="1242"/>
      <c r="VXL203" s="1242"/>
      <c r="VXM203" s="1242"/>
      <c r="VXN203" s="1242"/>
      <c r="VXO203" s="1242"/>
      <c r="VXP203" s="1242"/>
      <c r="VXQ203" s="1242"/>
      <c r="VXR203" s="1242"/>
      <c r="VXS203" s="1242"/>
      <c r="VXT203" s="1242"/>
      <c r="VXU203" s="1242"/>
      <c r="VXV203" s="1242"/>
      <c r="VXW203" s="1242"/>
      <c r="VXX203" s="1242"/>
      <c r="VXY203" s="1242"/>
      <c r="VXZ203" s="1242"/>
      <c r="VYA203" s="1242"/>
      <c r="VYB203" s="1242"/>
      <c r="VYC203" s="1242"/>
      <c r="VYD203" s="1242"/>
      <c r="VYE203" s="1242"/>
      <c r="VYF203" s="1242"/>
      <c r="VYG203" s="1242"/>
      <c r="VYH203" s="1242"/>
      <c r="VYI203" s="1242"/>
      <c r="VYJ203" s="1242"/>
      <c r="VYK203" s="1242"/>
      <c r="VYL203" s="1242"/>
      <c r="VYM203" s="1242"/>
      <c r="VYN203" s="1242"/>
      <c r="VYO203" s="1242"/>
      <c r="VYP203" s="1242"/>
      <c r="VYQ203" s="1242"/>
      <c r="VYR203" s="1242"/>
      <c r="VYS203" s="1242"/>
      <c r="VYT203" s="1242"/>
      <c r="VYU203" s="1242"/>
      <c r="VYV203" s="1242"/>
      <c r="VYW203" s="1242"/>
      <c r="VYX203" s="1242"/>
      <c r="VYY203" s="1242"/>
      <c r="VYZ203" s="1242"/>
      <c r="VZA203" s="1242"/>
      <c r="VZB203" s="1242"/>
      <c r="VZC203" s="1242"/>
      <c r="VZD203" s="1242"/>
      <c r="VZE203" s="1242"/>
      <c r="VZF203" s="1242"/>
      <c r="VZG203" s="1242"/>
      <c r="VZH203" s="1242"/>
      <c r="VZI203" s="1242"/>
      <c r="VZJ203" s="1242"/>
      <c r="VZK203" s="1242"/>
      <c r="VZL203" s="1242"/>
      <c r="VZM203" s="1242"/>
      <c r="VZN203" s="1242"/>
      <c r="VZO203" s="1242"/>
      <c r="VZP203" s="1242"/>
      <c r="VZQ203" s="1242"/>
      <c r="VZR203" s="1242"/>
      <c r="VZS203" s="1242"/>
      <c r="VZT203" s="1242"/>
      <c r="VZU203" s="1242"/>
      <c r="VZV203" s="1242"/>
      <c r="VZW203" s="1242"/>
      <c r="VZX203" s="1242"/>
      <c r="VZY203" s="1242"/>
      <c r="VZZ203" s="1242"/>
      <c r="WAA203" s="1242"/>
      <c r="WAB203" s="1242"/>
      <c r="WAC203" s="1242"/>
      <c r="WAD203" s="1242"/>
      <c r="WAE203" s="1242"/>
      <c r="WAF203" s="1242"/>
      <c r="WAG203" s="1242"/>
      <c r="WAH203" s="1242"/>
      <c r="WAI203" s="1242"/>
      <c r="WAJ203" s="1242"/>
      <c r="WAK203" s="1242"/>
      <c r="WAL203" s="1242"/>
      <c r="WAM203" s="1242"/>
      <c r="WAN203" s="1242"/>
      <c r="WAO203" s="1242"/>
      <c r="WAP203" s="1242"/>
      <c r="WAQ203" s="1242"/>
      <c r="WAR203" s="1242"/>
      <c r="WAS203" s="1242"/>
      <c r="WAT203" s="1242"/>
      <c r="WAU203" s="1242"/>
      <c r="WAV203" s="1242"/>
      <c r="WAW203" s="1242"/>
      <c r="WAX203" s="1242"/>
      <c r="WAY203" s="1242"/>
      <c r="WAZ203" s="1242"/>
      <c r="WBA203" s="1242"/>
      <c r="WBB203" s="1242"/>
      <c r="WBC203" s="1242"/>
      <c r="WBD203" s="1242"/>
      <c r="WBE203" s="1242"/>
      <c r="WBF203" s="1242"/>
      <c r="WBG203" s="1242"/>
      <c r="WBH203" s="1242"/>
      <c r="WBI203" s="1242"/>
      <c r="WBJ203" s="1242"/>
      <c r="WBK203" s="1242"/>
      <c r="WBL203" s="1242"/>
      <c r="WBM203" s="1242"/>
      <c r="WBN203" s="1242"/>
      <c r="WBO203" s="1242"/>
      <c r="WBP203" s="1242"/>
      <c r="WBQ203" s="1242"/>
      <c r="WBR203" s="1242"/>
      <c r="WBS203" s="1242"/>
      <c r="WBT203" s="1242"/>
      <c r="WBU203" s="1242"/>
      <c r="WBV203" s="1242"/>
      <c r="WBW203" s="1242"/>
      <c r="WBX203" s="1242"/>
      <c r="WBY203" s="1242"/>
      <c r="WBZ203" s="1242"/>
      <c r="WCA203" s="1242"/>
      <c r="WCB203" s="1242"/>
      <c r="WCC203" s="1242"/>
      <c r="WCD203" s="1242"/>
      <c r="WCE203" s="1242"/>
      <c r="WCF203" s="1242"/>
      <c r="WCG203" s="1242"/>
      <c r="WCH203" s="1242"/>
      <c r="WCI203" s="1242"/>
      <c r="WCJ203" s="1242"/>
      <c r="WCK203" s="1242"/>
      <c r="WCL203" s="1242"/>
      <c r="WCM203" s="1242"/>
      <c r="WCN203" s="1242"/>
      <c r="WCO203" s="1242"/>
      <c r="WCP203" s="1242"/>
      <c r="WCQ203" s="1242"/>
      <c r="WCR203" s="1242"/>
      <c r="WCS203" s="1242"/>
      <c r="WCT203" s="1242"/>
      <c r="WCU203" s="1242"/>
      <c r="WCV203" s="1242"/>
      <c r="WCW203" s="1242"/>
      <c r="WCX203" s="1242"/>
      <c r="WCY203" s="1242"/>
      <c r="WCZ203" s="1242"/>
      <c r="WDA203" s="1242"/>
      <c r="WDB203" s="1242"/>
      <c r="WDC203" s="1242"/>
      <c r="WDD203" s="1242"/>
      <c r="WDE203" s="1242"/>
      <c r="WDF203" s="1242"/>
      <c r="WDG203" s="1242"/>
      <c r="WDH203" s="1242"/>
      <c r="WDI203" s="1242"/>
      <c r="WDJ203" s="1242"/>
      <c r="WDK203" s="1242"/>
      <c r="WDL203" s="1242"/>
      <c r="WDM203" s="1242"/>
      <c r="WDN203" s="1242"/>
      <c r="WDO203" s="1242"/>
      <c r="WDP203" s="1242"/>
      <c r="WDQ203" s="1242"/>
      <c r="WDR203" s="1242"/>
      <c r="WDS203" s="1242"/>
      <c r="WDT203" s="1242"/>
      <c r="WDU203" s="1242"/>
      <c r="WDV203" s="1242"/>
      <c r="WDW203" s="1242"/>
      <c r="WDX203" s="1242"/>
      <c r="WDY203" s="1242"/>
      <c r="WDZ203" s="1242"/>
      <c r="WEA203" s="1242"/>
      <c r="WEB203" s="1242"/>
      <c r="WEC203" s="1242"/>
      <c r="WED203" s="1242"/>
      <c r="WEE203" s="1242"/>
      <c r="WEF203" s="1242"/>
      <c r="WEG203" s="1242"/>
      <c r="WEH203" s="1242"/>
      <c r="WEI203" s="1242"/>
      <c r="WEJ203" s="1242"/>
      <c r="WEK203" s="1242"/>
      <c r="WEL203" s="1242"/>
      <c r="WEM203" s="1242"/>
      <c r="WEN203" s="1242"/>
      <c r="WEO203" s="1242"/>
      <c r="WEP203" s="1242"/>
      <c r="WEQ203" s="1242"/>
      <c r="WER203" s="1242"/>
      <c r="WES203" s="1242"/>
      <c r="WET203" s="1242"/>
      <c r="WEU203" s="1242"/>
      <c r="WEV203" s="1242"/>
      <c r="WEW203" s="1242"/>
      <c r="WEX203" s="1242"/>
      <c r="WEY203" s="1242"/>
      <c r="WEZ203" s="1242"/>
      <c r="WFA203" s="1242"/>
      <c r="WFB203" s="1242"/>
      <c r="WFC203" s="1242"/>
      <c r="WFD203" s="1242"/>
      <c r="WFE203" s="1242"/>
      <c r="WFF203" s="1242"/>
      <c r="WFG203" s="1242"/>
      <c r="WFH203" s="1242"/>
      <c r="WFI203" s="1242"/>
      <c r="WFJ203" s="1242"/>
      <c r="WFK203" s="1242"/>
      <c r="WFL203" s="1242"/>
      <c r="WFM203" s="1242"/>
      <c r="WFN203" s="1242"/>
      <c r="WFO203" s="1242"/>
      <c r="WFP203" s="1242"/>
      <c r="WFQ203" s="1242"/>
      <c r="WFR203" s="1242"/>
      <c r="WFS203" s="1242"/>
      <c r="WFT203" s="1242"/>
      <c r="WFU203" s="1242"/>
      <c r="WFV203" s="1242"/>
      <c r="WFW203" s="1242"/>
      <c r="WFX203" s="1242"/>
      <c r="WFY203" s="1242"/>
      <c r="WFZ203" s="1242"/>
      <c r="WGA203" s="1242"/>
      <c r="WGB203" s="1242"/>
      <c r="WGC203" s="1242"/>
      <c r="WGD203" s="1242"/>
      <c r="WGE203" s="1242"/>
      <c r="WGF203" s="1242"/>
      <c r="WGG203" s="1242"/>
      <c r="WGH203" s="1242"/>
      <c r="WGI203" s="1242"/>
      <c r="WGJ203" s="1242"/>
      <c r="WGK203" s="1242"/>
      <c r="WGL203" s="1242"/>
      <c r="WGM203" s="1242"/>
      <c r="WGN203" s="1242"/>
      <c r="WGO203" s="1242"/>
      <c r="WGP203" s="1242"/>
      <c r="WGQ203" s="1242"/>
      <c r="WGR203" s="1242"/>
      <c r="WGS203" s="1242"/>
      <c r="WGT203" s="1242"/>
      <c r="WGU203" s="1242"/>
      <c r="WGV203" s="1242"/>
      <c r="WGW203" s="1242"/>
      <c r="WGX203" s="1242"/>
      <c r="WGY203" s="1242"/>
      <c r="WGZ203" s="1242"/>
      <c r="WHA203" s="1242"/>
      <c r="WHB203" s="1242"/>
      <c r="WHC203" s="1242"/>
      <c r="WHD203" s="1242"/>
      <c r="WHE203" s="1242"/>
      <c r="WHF203" s="1242"/>
      <c r="WHG203" s="1242"/>
      <c r="WHH203" s="1242"/>
      <c r="WHI203" s="1242"/>
      <c r="WHJ203" s="1242"/>
      <c r="WHK203" s="1242"/>
      <c r="WHL203" s="1242"/>
      <c r="WHM203" s="1242"/>
      <c r="WHN203" s="1242"/>
      <c r="WHO203" s="1242"/>
      <c r="WHP203" s="1242"/>
      <c r="WHQ203" s="1242"/>
      <c r="WHR203" s="1242"/>
      <c r="WHS203" s="1242"/>
      <c r="WHT203" s="1242"/>
      <c r="WHU203" s="1242"/>
      <c r="WHV203" s="1242"/>
      <c r="WHW203" s="1242"/>
      <c r="WHX203" s="1242"/>
      <c r="WHY203" s="1242"/>
      <c r="WHZ203" s="1242"/>
      <c r="WIA203" s="1242"/>
      <c r="WIB203" s="1242"/>
      <c r="WIC203" s="1242"/>
      <c r="WID203" s="1242"/>
      <c r="WIE203" s="1242"/>
      <c r="WIF203" s="1242"/>
      <c r="WIG203" s="1242"/>
      <c r="WIH203" s="1242"/>
      <c r="WII203" s="1242"/>
      <c r="WIJ203" s="1242"/>
      <c r="WIK203" s="1242"/>
      <c r="WIL203" s="1242"/>
      <c r="WIM203" s="1242"/>
      <c r="WIN203" s="1242"/>
      <c r="WIO203" s="1242"/>
      <c r="WIP203" s="1242"/>
      <c r="WIQ203" s="1242"/>
      <c r="WIR203" s="1242"/>
      <c r="WIS203" s="1242"/>
      <c r="WIT203" s="1242"/>
      <c r="WIU203" s="1242"/>
      <c r="WIV203" s="1242"/>
      <c r="WIW203" s="1242"/>
      <c r="WIX203" s="1242"/>
      <c r="WIY203" s="1242"/>
      <c r="WIZ203" s="1242"/>
      <c r="WJA203" s="1242"/>
      <c r="WJB203" s="1242"/>
      <c r="WJC203" s="1242"/>
      <c r="WJD203" s="1242"/>
      <c r="WJE203" s="1242"/>
      <c r="WJF203" s="1242"/>
      <c r="WJG203" s="1242"/>
      <c r="WJH203" s="1242"/>
      <c r="WJI203" s="1242"/>
      <c r="WJJ203" s="1242"/>
      <c r="WJK203" s="1242"/>
      <c r="WJL203" s="1242"/>
      <c r="WJM203" s="1242"/>
      <c r="WJN203" s="1242"/>
      <c r="WJO203" s="1242"/>
      <c r="WJP203" s="1242"/>
      <c r="WJQ203" s="1242"/>
      <c r="WJR203" s="1242"/>
      <c r="WJS203" s="1242"/>
      <c r="WJT203" s="1242"/>
      <c r="WJU203" s="1242"/>
      <c r="WJV203" s="1242"/>
      <c r="WJW203" s="1242"/>
      <c r="WJX203" s="1242"/>
      <c r="WJY203" s="1242"/>
      <c r="WJZ203" s="1242"/>
      <c r="WKA203" s="1242"/>
      <c r="WKB203" s="1242"/>
      <c r="WKC203" s="1242"/>
      <c r="WKD203" s="1242"/>
      <c r="WKE203" s="1242"/>
      <c r="WKF203" s="1242"/>
      <c r="WKG203" s="1242"/>
      <c r="WKH203" s="1242"/>
      <c r="WKI203" s="1242"/>
      <c r="WKJ203" s="1242"/>
      <c r="WKK203" s="1242"/>
      <c r="WKL203" s="1242"/>
      <c r="WKM203" s="1242"/>
      <c r="WKN203" s="1242"/>
      <c r="WKO203" s="1242"/>
      <c r="WKP203" s="1242"/>
      <c r="WKQ203" s="1242"/>
      <c r="WKR203" s="1242"/>
      <c r="WKS203" s="1242"/>
      <c r="WKT203" s="1242"/>
      <c r="WKU203" s="1242"/>
      <c r="WKV203" s="1242"/>
      <c r="WKW203" s="1242"/>
      <c r="WKX203" s="1242"/>
      <c r="WKY203" s="1242"/>
      <c r="WKZ203" s="1242"/>
      <c r="WLA203" s="1242"/>
      <c r="WLB203" s="1242"/>
      <c r="WLC203" s="1242"/>
      <c r="WLD203" s="1242"/>
      <c r="WLE203" s="1242"/>
      <c r="WLF203" s="1242"/>
      <c r="WLG203" s="1242"/>
      <c r="WLH203" s="1242"/>
      <c r="WLI203" s="1242"/>
      <c r="WLJ203" s="1242"/>
      <c r="WLK203" s="1242"/>
      <c r="WLL203" s="1242"/>
      <c r="WLM203" s="1242"/>
      <c r="WLN203" s="1242"/>
      <c r="WLO203" s="1242"/>
      <c r="WLP203" s="1242"/>
      <c r="WLQ203" s="1242"/>
      <c r="WLR203" s="1242"/>
      <c r="WLS203" s="1242"/>
      <c r="WLT203" s="1242"/>
      <c r="WLU203" s="1242"/>
      <c r="WLV203" s="1242"/>
      <c r="WLW203" s="1242"/>
      <c r="WLX203" s="1242"/>
      <c r="WLY203" s="1242"/>
      <c r="WLZ203" s="1242"/>
      <c r="WMA203" s="1242"/>
      <c r="WMB203" s="1242"/>
      <c r="WMC203" s="1242"/>
      <c r="WMD203" s="1242"/>
      <c r="WME203" s="1242"/>
      <c r="WMF203" s="1242"/>
      <c r="WMG203" s="1242"/>
      <c r="WMH203" s="1242"/>
      <c r="WMI203" s="1242"/>
      <c r="WMJ203" s="1242"/>
      <c r="WMK203" s="1242"/>
      <c r="WML203" s="1242"/>
      <c r="WMM203" s="1242"/>
      <c r="WMN203" s="1242"/>
      <c r="WMO203" s="1242"/>
      <c r="WMP203" s="1242"/>
      <c r="WMQ203" s="1242"/>
      <c r="WMR203" s="1242"/>
      <c r="WMS203" s="1242"/>
      <c r="WMT203" s="1242"/>
      <c r="WMU203" s="1242"/>
      <c r="WMV203" s="1242"/>
      <c r="WMW203" s="1242"/>
      <c r="WMX203" s="1242"/>
      <c r="WMY203" s="1242"/>
      <c r="WMZ203" s="1242"/>
      <c r="WNA203" s="1242"/>
      <c r="WNB203" s="1242"/>
      <c r="WNC203" s="1242"/>
      <c r="WND203" s="1242"/>
      <c r="WNE203" s="1242"/>
      <c r="WNF203" s="1242"/>
      <c r="WNG203" s="1242"/>
      <c r="WNH203" s="1242"/>
      <c r="WNI203" s="1242"/>
      <c r="WNJ203" s="1242"/>
      <c r="WNK203" s="1242"/>
      <c r="WNL203" s="1242"/>
      <c r="WNM203" s="1242"/>
      <c r="WNN203" s="1242"/>
      <c r="WNO203" s="1242"/>
      <c r="WNP203" s="1242"/>
      <c r="WNQ203" s="1242"/>
      <c r="WNR203" s="1242"/>
      <c r="WNS203" s="1242"/>
      <c r="WNT203" s="1242"/>
      <c r="WNU203" s="1242"/>
      <c r="WNV203" s="1242"/>
      <c r="WNW203" s="1242"/>
      <c r="WNX203" s="1242"/>
      <c r="WNY203" s="1242"/>
      <c r="WNZ203" s="1242"/>
      <c r="WOA203" s="1242"/>
      <c r="WOB203" s="1242"/>
      <c r="WOC203" s="1242"/>
      <c r="WOD203" s="1242"/>
      <c r="WOE203" s="1242"/>
      <c r="WOF203" s="1242"/>
      <c r="WOG203" s="1242"/>
      <c r="WOH203" s="1242"/>
      <c r="WOI203" s="1242"/>
      <c r="WOJ203" s="1242"/>
      <c r="WOK203" s="1242"/>
      <c r="WOL203" s="1242"/>
      <c r="WOM203" s="1242"/>
      <c r="WON203" s="1242"/>
      <c r="WOO203" s="1242"/>
      <c r="WOP203" s="1242"/>
      <c r="WOQ203" s="1242"/>
      <c r="WOR203" s="1242"/>
      <c r="WOS203" s="1242"/>
      <c r="WOT203" s="1242"/>
      <c r="WOU203" s="1242"/>
      <c r="WOV203" s="1242"/>
      <c r="WOW203" s="1242"/>
      <c r="WOX203" s="1242"/>
      <c r="WOY203" s="1242"/>
      <c r="WOZ203" s="1242"/>
      <c r="WPA203" s="1242"/>
      <c r="WPB203" s="1242"/>
      <c r="WPC203" s="1242"/>
      <c r="WPD203" s="1242"/>
      <c r="WPE203" s="1242"/>
      <c r="WPF203" s="1242"/>
      <c r="WPG203" s="1242"/>
      <c r="WPH203" s="1242"/>
      <c r="WPI203" s="1242"/>
      <c r="WPJ203" s="1242"/>
      <c r="WPK203" s="1242"/>
      <c r="WPL203" s="1242"/>
      <c r="WPM203" s="1242"/>
      <c r="WPN203" s="1242"/>
      <c r="WPO203" s="1242"/>
      <c r="WPP203" s="1242"/>
      <c r="WPQ203" s="1242"/>
      <c r="WPR203" s="1242"/>
      <c r="WPS203" s="1242"/>
      <c r="WPT203" s="1242"/>
      <c r="WPU203" s="1242"/>
      <c r="WPV203" s="1242"/>
      <c r="WPW203" s="1242"/>
      <c r="WPX203" s="1242"/>
      <c r="WPY203" s="1242"/>
      <c r="WPZ203" s="1242"/>
      <c r="WQA203" s="1242"/>
      <c r="WQB203" s="1242"/>
      <c r="WQC203" s="1242"/>
      <c r="WQD203" s="1242"/>
      <c r="WQE203" s="1242"/>
      <c r="WQF203" s="1242"/>
      <c r="WQG203" s="1242"/>
      <c r="WQH203" s="1242"/>
      <c r="WQI203" s="1242"/>
      <c r="WQJ203" s="1242"/>
      <c r="WQK203" s="1242"/>
      <c r="WQL203" s="1242"/>
      <c r="WQM203" s="1242"/>
      <c r="WQN203" s="1242"/>
      <c r="WQO203" s="1242"/>
      <c r="WQP203" s="1242"/>
      <c r="WQQ203" s="1242"/>
      <c r="WQR203" s="1242"/>
      <c r="WQS203" s="1242"/>
      <c r="WQT203" s="1242"/>
      <c r="WQU203" s="1242"/>
      <c r="WQV203" s="1242"/>
      <c r="WQW203" s="1242"/>
      <c r="WQX203" s="1242"/>
      <c r="WQY203" s="1242"/>
      <c r="WQZ203" s="1242"/>
      <c r="WRA203" s="1242"/>
      <c r="WRB203" s="1242"/>
      <c r="WRC203" s="1242"/>
      <c r="WRD203" s="1242"/>
      <c r="WRE203" s="1242"/>
      <c r="WRF203" s="1242"/>
      <c r="WRG203" s="1242"/>
      <c r="WRH203" s="1242"/>
      <c r="WRI203" s="1242"/>
      <c r="WRJ203" s="1242"/>
      <c r="WRK203" s="1242"/>
      <c r="WRL203" s="1242"/>
      <c r="WRM203" s="1242"/>
      <c r="WRN203" s="1242"/>
      <c r="WRO203" s="1242"/>
      <c r="WRP203" s="1242"/>
      <c r="WRQ203" s="1242"/>
      <c r="WRR203" s="1242"/>
      <c r="WRS203" s="1242"/>
      <c r="WRT203" s="1242"/>
      <c r="WRU203" s="1242"/>
      <c r="WRV203" s="1242"/>
      <c r="WRW203" s="1242"/>
      <c r="WRX203" s="1242"/>
      <c r="WRY203" s="1242"/>
      <c r="WRZ203" s="1242"/>
      <c r="WSA203" s="1242"/>
      <c r="WSB203" s="1242"/>
      <c r="WSC203" s="1242"/>
      <c r="WSD203" s="1242"/>
      <c r="WSE203" s="1242"/>
      <c r="WSF203" s="1242"/>
      <c r="WSG203" s="1242"/>
      <c r="WSH203" s="1242"/>
      <c r="WSI203" s="1242"/>
      <c r="WSJ203" s="1242"/>
      <c r="WSK203" s="1242"/>
      <c r="WSL203" s="1242"/>
      <c r="WSM203" s="1242"/>
      <c r="WSN203" s="1242"/>
      <c r="WSO203" s="1242"/>
      <c r="WSP203" s="1242"/>
      <c r="WSQ203" s="1242"/>
      <c r="WSR203" s="1242"/>
      <c r="WSS203" s="1242"/>
      <c r="WST203" s="1242"/>
      <c r="WSU203" s="1242"/>
      <c r="WSV203" s="1242"/>
      <c r="WSW203" s="1242"/>
      <c r="WSX203" s="1242"/>
      <c r="WSY203" s="1242"/>
      <c r="WSZ203" s="1242"/>
      <c r="WTA203" s="1242"/>
      <c r="WTB203" s="1242"/>
      <c r="WTC203" s="1242"/>
      <c r="WTD203" s="1242"/>
      <c r="WTE203" s="1242"/>
      <c r="WTF203" s="1242"/>
      <c r="WTG203" s="1242"/>
      <c r="WTH203" s="1242"/>
      <c r="WTI203" s="1242"/>
      <c r="WTJ203" s="1242"/>
      <c r="WTK203" s="1242"/>
      <c r="WTL203" s="1242"/>
      <c r="WTM203" s="1242"/>
      <c r="WTN203" s="1242"/>
      <c r="WTO203" s="1242"/>
      <c r="WTP203" s="1242"/>
      <c r="WTQ203" s="1242"/>
      <c r="WTR203" s="1242"/>
      <c r="WTS203" s="1242"/>
      <c r="WTT203" s="1242"/>
      <c r="WTU203" s="1242"/>
      <c r="WTV203" s="1242"/>
      <c r="WTW203" s="1242"/>
      <c r="WTX203" s="1242"/>
      <c r="WTY203" s="1242"/>
      <c r="WTZ203" s="1242"/>
      <c r="WUA203" s="1242"/>
      <c r="WUB203" s="1242"/>
      <c r="WUC203" s="1242"/>
      <c r="WUD203" s="1242"/>
      <c r="WUE203" s="1242"/>
      <c r="WUF203" s="1242"/>
      <c r="WUG203" s="1242"/>
      <c r="WUH203" s="1242"/>
      <c r="WUI203" s="1242"/>
      <c r="WUJ203" s="1242"/>
      <c r="WUK203" s="1242"/>
      <c r="WUL203" s="1242"/>
      <c r="WUM203" s="1242"/>
      <c r="WUN203" s="1242"/>
      <c r="WUO203" s="1242"/>
      <c r="WUP203" s="1242"/>
      <c r="WUQ203" s="1242"/>
      <c r="WUR203" s="1242"/>
      <c r="WUS203" s="1242"/>
      <c r="WUT203" s="1242"/>
      <c r="WUU203" s="1242"/>
      <c r="WUV203" s="1242"/>
      <c r="WUW203" s="1242"/>
      <c r="WUX203" s="1242"/>
      <c r="WUY203" s="1242"/>
      <c r="WUZ203" s="1242"/>
      <c r="WVA203" s="1242"/>
      <c r="WVB203" s="1242"/>
      <c r="WVC203" s="1242"/>
      <c r="WVD203" s="1242"/>
      <c r="WVE203" s="1242"/>
      <c r="WVF203" s="1242"/>
      <c r="WVG203" s="1242"/>
      <c r="WVH203" s="1242"/>
      <c r="WVI203" s="1242"/>
      <c r="WVJ203" s="1242"/>
      <c r="WVK203" s="1242"/>
      <c r="WVL203" s="1242"/>
      <c r="WVM203" s="1242"/>
      <c r="WVN203" s="1242"/>
      <c r="WVO203" s="1242"/>
      <c r="WVP203" s="1242"/>
      <c r="WVQ203" s="1242"/>
      <c r="WVR203" s="1242"/>
      <c r="WVS203" s="1242"/>
      <c r="WVT203" s="1242"/>
      <c r="WVU203" s="1242"/>
      <c r="WVV203" s="1242"/>
      <c r="WVW203" s="1242"/>
      <c r="WVX203" s="1242"/>
      <c r="WVY203" s="1242"/>
      <c r="WVZ203" s="1242"/>
      <c r="WWA203" s="1242"/>
      <c r="WWB203" s="1242"/>
      <c r="WWC203" s="1242"/>
      <c r="WWD203" s="1242"/>
      <c r="WWE203" s="1242"/>
      <c r="WWF203" s="1242"/>
      <c r="WWG203" s="1242"/>
      <c r="WWH203" s="1242"/>
      <c r="WWI203" s="1242"/>
      <c r="WWJ203" s="1242"/>
      <c r="WWK203" s="1242"/>
      <c r="WWL203" s="1242"/>
      <c r="WWM203" s="1242"/>
      <c r="WWN203" s="1242"/>
      <c r="WWO203" s="1242"/>
      <c r="WWP203" s="1242"/>
      <c r="WWQ203" s="1242"/>
      <c r="WWR203" s="1242"/>
      <c r="WWS203" s="1242"/>
      <c r="WWT203" s="1242"/>
      <c r="WWU203" s="1242"/>
      <c r="WWV203" s="1242"/>
      <c r="WWW203" s="1242"/>
      <c r="WWX203" s="1242"/>
      <c r="WWY203" s="1242"/>
      <c r="WWZ203" s="1242"/>
      <c r="WXA203" s="1242"/>
      <c r="WXB203" s="1242"/>
      <c r="WXC203" s="1242"/>
      <c r="WXD203" s="1242"/>
      <c r="WXE203" s="1242"/>
      <c r="WXF203" s="1242"/>
      <c r="WXG203" s="1242"/>
      <c r="WXH203" s="1242"/>
      <c r="WXI203" s="1242"/>
      <c r="WXJ203" s="1242"/>
      <c r="WXK203" s="1242"/>
      <c r="WXL203" s="1242"/>
      <c r="WXM203" s="1242"/>
      <c r="WXN203" s="1242"/>
      <c r="WXO203" s="1242"/>
      <c r="WXP203" s="1242"/>
      <c r="WXQ203" s="1242"/>
      <c r="WXR203" s="1242"/>
      <c r="WXS203" s="1242"/>
      <c r="WXT203" s="1242"/>
      <c r="WXU203" s="1242"/>
      <c r="WXV203" s="1242"/>
      <c r="WXW203" s="1242"/>
      <c r="WXX203" s="1242"/>
      <c r="WXY203" s="1242"/>
      <c r="WXZ203" s="1242"/>
      <c r="WYA203" s="1242"/>
      <c r="WYB203" s="1242"/>
      <c r="WYC203" s="1242"/>
      <c r="WYD203" s="1242"/>
      <c r="WYE203" s="1242"/>
      <c r="WYF203" s="1242"/>
      <c r="WYG203" s="1242"/>
      <c r="WYH203" s="1242"/>
      <c r="WYI203" s="1242"/>
      <c r="WYJ203" s="1242"/>
      <c r="WYK203" s="1242"/>
      <c r="WYL203" s="1242"/>
      <c r="WYM203" s="1242"/>
      <c r="WYN203" s="1242"/>
      <c r="WYO203" s="1242"/>
      <c r="WYP203" s="1242"/>
      <c r="WYQ203" s="1242"/>
      <c r="WYR203" s="1242"/>
      <c r="WYS203" s="1242"/>
      <c r="WYT203" s="1242"/>
      <c r="WYU203" s="1242"/>
      <c r="WYV203" s="1242"/>
      <c r="WYW203" s="1242"/>
      <c r="WYX203" s="1242"/>
      <c r="WYY203" s="1242"/>
      <c r="WYZ203" s="1242"/>
      <c r="WZA203" s="1242"/>
      <c r="WZB203" s="1242"/>
      <c r="WZC203" s="1242"/>
      <c r="WZD203" s="1242"/>
      <c r="WZE203" s="1242"/>
      <c r="WZF203" s="1242"/>
      <c r="WZG203" s="1242"/>
      <c r="WZH203" s="1242"/>
      <c r="WZI203" s="1242"/>
      <c r="WZJ203" s="1242"/>
      <c r="WZK203" s="1242"/>
      <c r="WZL203" s="1242"/>
      <c r="WZM203" s="1242"/>
      <c r="WZN203" s="1242"/>
      <c r="WZO203" s="1242"/>
      <c r="WZP203" s="1242"/>
      <c r="WZQ203" s="1242"/>
      <c r="WZR203" s="1242"/>
      <c r="WZS203" s="1242"/>
      <c r="WZT203" s="1242"/>
      <c r="WZU203" s="1242"/>
      <c r="WZV203" s="1242"/>
      <c r="WZW203" s="1242"/>
      <c r="WZX203" s="1242"/>
      <c r="WZY203" s="1242"/>
      <c r="WZZ203" s="1242"/>
      <c r="XAA203" s="1242"/>
      <c r="XAB203" s="1242"/>
      <c r="XAC203" s="1242"/>
      <c r="XAD203" s="1242"/>
      <c r="XAE203" s="1242"/>
      <c r="XAF203" s="1242"/>
      <c r="XAG203" s="1242"/>
      <c r="XAH203" s="1242"/>
      <c r="XAI203" s="1242"/>
      <c r="XAJ203" s="1242"/>
      <c r="XAK203" s="1242"/>
      <c r="XAL203" s="1242"/>
      <c r="XAM203" s="1242"/>
      <c r="XAN203" s="1242"/>
      <c r="XAO203" s="1242"/>
      <c r="XAP203" s="1242"/>
      <c r="XAQ203" s="1242"/>
      <c r="XAR203" s="1242"/>
      <c r="XAS203" s="1242"/>
      <c r="XAT203" s="1242"/>
      <c r="XAU203" s="1242"/>
      <c r="XAV203" s="1242"/>
      <c r="XAW203" s="1242"/>
      <c r="XAX203" s="1242"/>
      <c r="XAY203" s="1242"/>
      <c r="XAZ203" s="1242"/>
      <c r="XBA203" s="1242"/>
      <c r="XBB203" s="1242"/>
      <c r="XBC203" s="1242"/>
      <c r="XBD203" s="1242"/>
      <c r="XBE203" s="1242"/>
      <c r="XBF203" s="1242"/>
      <c r="XBG203" s="1242"/>
      <c r="XBH203" s="1242"/>
      <c r="XBI203" s="1242"/>
      <c r="XBJ203" s="1242"/>
      <c r="XBK203" s="1242"/>
      <c r="XBL203" s="1242"/>
      <c r="XBM203" s="1242"/>
      <c r="XBN203" s="1242"/>
      <c r="XBO203" s="1242"/>
      <c r="XBP203" s="1242"/>
      <c r="XBQ203" s="1242"/>
      <c r="XBR203" s="1242"/>
      <c r="XBS203" s="1242"/>
      <c r="XBT203" s="1242"/>
      <c r="XBU203" s="1242"/>
      <c r="XBV203" s="1242"/>
      <c r="XBW203" s="1242"/>
      <c r="XBX203" s="1242"/>
      <c r="XBY203" s="1242"/>
      <c r="XBZ203" s="1242"/>
      <c r="XCA203" s="1242"/>
      <c r="XCB203" s="1242"/>
      <c r="XCC203" s="1242"/>
      <c r="XCD203" s="1242"/>
      <c r="XCE203" s="1242"/>
      <c r="XCF203" s="1242"/>
      <c r="XCG203" s="1242"/>
      <c r="XCH203" s="1242"/>
      <c r="XCI203" s="1242"/>
      <c r="XCJ203" s="1242"/>
      <c r="XCK203" s="1242"/>
      <c r="XCL203" s="1242"/>
      <c r="XCM203" s="1242"/>
      <c r="XCN203" s="1242"/>
      <c r="XCO203" s="1242"/>
      <c r="XCP203" s="1242"/>
      <c r="XCQ203" s="1242"/>
      <c r="XCR203" s="1242"/>
      <c r="XCS203" s="1242"/>
      <c r="XCT203" s="1242"/>
      <c r="XCU203" s="1242"/>
      <c r="XCV203" s="1242"/>
      <c r="XCW203" s="1242"/>
      <c r="XCX203" s="1242"/>
      <c r="XCY203" s="1242"/>
      <c r="XCZ203" s="1242"/>
      <c r="XDA203" s="1242"/>
      <c r="XDB203" s="1242"/>
      <c r="XDC203" s="1242"/>
      <c r="XDD203" s="1242"/>
      <c r="XDE203" s="1242"/>
      <c r="XDF203" s="1242"/>
      <c r="XDG203" s="1242"/>
      <c r="XDH203" s="1242"/>
      <c r="XDI203" s="1242"/>
      <c r="XDJ203" s="1242"/>
      <c r="XDK203" s="1242"/>
      <c r="XDL203" s="1242"/>
      <c r="XDM203" s="1242"/>
      <c r="XDN203" s="1242"/>
      <c r="XDO203" s="1242"/>
      <c r="XDP203" s="1242"/>
      <c r="XDQ203" s="1242"/>
      <c r="XDR203" s="1242"/>
      <c r="XDS203" s="1242"/>
      <c r="XDT203" s="1242"/>
      <c r="XDU203" s="1242"/>
      <c r="XDV203" s="1242"/>
      <c r="XDW203" s="1242"/>
      <c r="XDX203" s="1242"/>
      <c r="XDY203" s="1242"/>
      <c r="XDZ203" s="1242"/>
      <c r="XEA203" s="1242"/>
      <c r="XEB203" s="1242"/>
      <c r="XEC203" s="1242"/>
      <c r="XED203" s="1242"/>
      <c r="XEE203" s="1242"/>
      <c r="XEF203" s="1242"/>
      <c r="XEG203" s="1242"/>
      <c r="XEH203" s="1242"/>
      <c r="XEI203" s="1242"/>
      <c r="XEJ203" s="1242"/>
      <c r="XEK203" s="1242"/>
      <c r="XEL203" s="1242"/>
      <c r="XEM203" s="1242"/>
      <c r="XEN203" s="1242"/>
      <c r="XEO203" s="1242"/>
      <c r="XEP203" s="1242"/>
      <c r="XEQ203" s="1242"/>
      <c r="XER203" s="1242"/>
      <c r="XES203" s="1242"/>
      <c r="XET203" s="1242"/>
      <c r="XEU203" s="1242"/>
      <c r="XEV203" s="1242"/>
      <c r="XEW203" s="1242"/>
      <c r="XEX203" s="1242"/>
      <c r="XEY203" s="1242"/>
      <c r="XEZ203" s="1242"/>
      <c r="XFA203" s="1242"/>
    </row>
    <row r="204" spans="1:16381" s="295" customFormat="1" ht="15" customHeight="1" x14ac:dyDescent="0.25">
      <c r="A204" s="1329"/>
      <c r="B204" s="3012" t="s">
        <v>1619</v>
      </c>
      <c r="C204" s="3010" t="s">
        <v>14</v>
      </c>
      <c r="D204" s="3015" t="str">
        <f>CONCATENATE("Col ", LEFT(ADDRESS(ROW('Credit risk (IRB)'!CP16),COLUMN('Credit risk (IRB)'!CP16),4), 2))</f>
        <v>Col CP</v>
      </c>
      <c r="E204" s="3021"/>
      <c r="F204" s="3014" t="str">
        <f>CONCATENATE("Col ", LEFT(ADDRESS(ROW('Credit risk (IRB)'!CQ16),COLUMN('Credit risk (IRB)'!CQ16),4), 2))</f>
        <v>Col CQ</v>
      </c>
      <c r="G204" s="3015"/>
      <c r="AN204" s="1330"/>
      <c r="AO204" s="1330"/>
    </row>
    <row r="205" spans="1:16381" s="295" customFormat="1" ht="75" customHeight="1" x14ac:dyDescent="0.25">
      <c r="A205" s="1329"/>
      <c r="B205" s="3013"/>
      <c r="C205" s="3011"/>
      <c r="D205" s="3017" t="str">
        <f>'Credit risk (IRB)'!CP15</f>
        <v>Check: column CM ≥ column AU</v>
      </c>
      <c r="E205" s="3022"/>
      <c r="F205" s="3016" t="str">
        <f>'Credit risk (IRB)'!CQ15</f>
        <v>Check column CO ≥ column AY plus column AZ</v>
      </c>
      <c r="G205" s="3017"/>
      <c r="AN205" s="1330"/>
      <c r="AO205" s="1330"/>
    </row>
    <row r="206" spans="1:16381" s="295" customFormat="1" ht="15" customHeight="1" x14ac:dyDescent="0.25">
      <c r="A206" s="1329"/>
      <c r="B206" s="1198" t="s">
        <v>1624</v>
      </c>
      <c r="C206" s="1888" t="str">
        <f>'Credit risk (IRB)'!B16</f>
        <v>Large and mid-market general corporates; of which:</v>
      </c>
      <c r="D206" s="3019" t="str">
        <f>'Credit risk (IRB)'!CP16</f>
        <v/>
      </c>
      <c r="E206" s="3023"/>
      <c r="F206" s="3018" t="str">
        <f>'Credit risk (IRB)'!CQ16</f>
        <v/>
      </c>
      <c r="G206" s="3019"/>
      <c r="AN206" s="1330"/>
      <c r="AO206" s="1330"/>
    </row>
    <row r="207" spans="1:16381" s="295" customFormat="1" ht="15" customHeight="1" x14ac:dyDescent="0.25">
      <c r="A207" s="1329"/>
      <c r="B207" s="474" t="s">
        <v>1624</v>
      </c>
      <c r="C207" s="658" t="str">
        <f>'Credit risk (IRB)'!B17</f>
        <v>corporates with revenues &gt;EUR 500mn</v>
      </c>
      <c r="D207" s="3007" t="str">
        <f>'Credit risk (IRB)'!CP17</f>
        <v/>
      </c>
      <c r="E207" s="3020"/>
      <c r="F207" s="3006" t="str">
        <f>'Credit risk (IRB)'!CQ17</f>
        <v/>
      </c>
      <c r="G207" s="3007"/>
      <c r="AN207" s="1330"/>
      <c r="AO207" s="1330"/>
    </row>
    <row r="208" spans="1:16381" s="295" customFormat="1" ht="15" customHeight="1" x14ac:dyDescent="0.25">
      <c r="A208" s="1329"/>
      <c r="B208" s="474" t="s">
        <v>1624</v>
      </c>
      <c r="C208" s="658" t="str">
        <f>'Credit risk (IRB)'!B18</f>
        <v>corporates with revenues ≤ EUR 500mn</v>
      </c>
      <c r="D208" s="3007" t="str">
        <f>'Credit risk (IRB)'!CP18</f>
        <v/>
      </c>
      <c r="E208" s="3020"/>
      <c r="F208" s="3006" t="str">
        <f>'Credit risk (IRB)'!CQ18</f>
        <v/>
      </c>
      <c r="G208" s="3007"/>
      <c r="AN208" s="1330"/>
      <c r="AO208" s="1330"/>
    </row>
    <row r="209" spans="1:41" s="295" customFormat="1" ht="15" customHeight="1" x14ac:dyDescent="0.25">
      <c r="A209" s="1329"/>
      <c r="B209" s="474" t="s">
        <v>1624</v>
      </c>
      <c r="C209" s="1276" t="str">
        <f>'Credit risk (IRB)'!B19</f>
        <v>Specialised lending; of which:</v>
      </c>
      <c r="D209" s="3007" t="str">
        <f>'Credit risk (IRB)'!CP19</f>
        <v/>
      </c>
      <c r="E209" s="3020"/>
      <c r="F209" s="3006" t="str">
        <f>'Credit risk (IRB)'!CQ19</f>
        <v/>
      </c>
      <c r="G209" s="3007"/>
      <c r="AN209" s="1330"/>
      <c r="AO209" s="1330"/>
    </row>
    <row r="210" spans="1:41" s="295" customFormat="1" ht="15" customHeight="1" x14ac:dyDescent="0.25">
      <c r="A210" s="1329"/>
      <c r="B210" s="474" t="s">
        <v>1624</v>
      </c>
      <c r="C210" s="658" t="str">
        <f>'Credit risk (IRB)'!B20</f>
        <v>Project finance; of which:</v>
      </c>
      <c r="D210" s="3007" t="str">
        <f>'Credit risk (IRB)'!CP20</f>
        <v/>
      </c>
      <c r="E210" s="3020"/>
      <c r="F210" s="3006" t="str">
        <f>'Credit risk (IRB)'!CQ20</f>
        <v/>
      </c>
      <c r="G210" s="3007"/>
      <c r="AN210" s="1330"/>
      <c r="AO210" s="1330"/>
    </row>
    <row r="211" spans="1:41" s="295" customFormat="1" ht="15" customHeight="1" x14ac:dyDescent="0.25">
      <c r="A211" s="1329"/>
      <c r="B211" s="474" t="s">
        <v>1624</v>
      </c>
      <c r="C211" s="1481" t="str">
        <f>'Credit risk (IRB)'!B21</f>
        <v>supervisory slotting approach</v>
      </c>
      <c r="D211" s="3007" t="str">
        <f>'Credit risk (IRB)'!CP21</f>
        <v/>
      </c>
      <c r="E211" s="3020"/>
      <c r="F211" s="3006" t="str">
        <f>'Credit risk (IRB)'!CQ21</f>
        <v/>
      </c>
      <c r="G211" s="3007"/>
      <c r="AN211" s="1330"/>
      <c r="AO211" s="1330"/>
    </row>
    <row r="212" spans="1:41" s="295" customFormat="1" ht="15" customHeight="1" x14ac:dyDescent="0.25">
      <c r="A212" s="1329"/>
      <c r="B212" s="474" t="s">
        <v>1624</v>
      </c>
      <c r="C212" s="1277" t="str">
        <f>'Credit risk (IRB)'!B22</f>
        <v>Check: row 21 ≤ row 20</v>
      </c>
      <c r="D212" s="466"/>
      <c r="E212" s="1778"/>
      <c r="F212" s="466"/>
      <c r="G212" s="1778"/>
      <c r="AN212" s="1330"/>
      <c r="AO212" s="1330"/>
    </row>
    <row r="213" spans="1:41" s="295" customFormat="1" ht="15" customHeight="1" x14ac:dyDescent="0.25">
      <c r="A213" s="1329"/>
      <c r="B213" s="474" t="s">
        <v>1624</v>
      </c>
      <c r="C213" s="658" t="str">
        <f>'Credit risk (IRB)'!B23</f>
        <v>Object finance; of which:</v>
      </c>
      <c r="D213" s="3007" t="str">
        <f>'Credit risk (IRB)'!CP23</f>
        <v/>
      </c>
      <c r="E213" s="3020"/>
      <c r="F213" s="3006" t="str">
        <f>'Credit risk (IRB)'!CQ23</f>
        <v/>
      </c>
      <c r="G213" s="3007"/>
      <c r="AN213" s="1330"/>
      <c r="AO213" s="1330"/>
    </row>
    <row r="214" spans="1:41" s="295" customFormat="1" ht="15" customHeight="1" x14ac:dyDescent="0.25">
      <c r="A214" s="1329"/>
      <c r="B214" s="474" t="s">
        <v>1624</v>
      </c>
      <c r="C214" s="1481" t="str">
        <f>'Credit risk (IRB)'!B24</f>
        <v>supervisory slotting approach</v>
      </c>
      <c r="D214" s="3007" t="str">
        <f>'Credit risk (IRB)'!CP24</f>
        <v/>
      </c>
      <c r="E214" s="3020"/>
      <c r="F214" s="3006" t="str">
        <f>'Credit risk (IRB)'!CQ24</f>
        <v/>
      </c>
      <c r="G214" s="3007"/>
      <c r="AN214" s="1330"/>
      <c r="AO214" s="1330"/>
    </row>
    <row r="215" spans="1:41" s="295" customFormat="1" ht="15" customHeight="1" x14ac:dyDescent="0.25">
      <c r="A215" s="1329"/>
      <c r="B215" s="474" t="s">
        <v>1624</v>
      </c>
      <c r="C215" s="1277" t="str">
        <f>'Credit risk (IRB)'!B25</f>
        <v>Check: row 24 ≤ row 23</v>
      </c>
      <c r="D215" s="466"/>
      <c r="E215" s="1778"/>
      <c r="F215" s="466"/>
      <c r="G215" s="1778"/>
      <c r="AN215" s="1330"/>
      <c r="AO215" s="1330"/>
    </row>
    <row r="216" spans="1:41" s="295" customFormat="1" ht="15" customHeight="1" x14ac:dyDescent="0.25">
      <c r="A216" s="1329"/>
      <c r="B216" s="474" t="s">
        <v>1624</v>
      </c>
      <c r="C216" s="658" t="str">
        <f>'Credit risk (IRB)'!B26</f>
        <v>Commodities finance; of which:</v>
      </c>
      <c r="D216" s="3007" t="str">
        <f>'Credit risk (IRB)'!CP26</f>
        <v/>
      </c>
      <c r="E216" s="3020"/>
      <c r="F216" s="3006" t="str">
        <f>'Credit risk (IRB)'!CQ26</f>
        <v/>
      </c>
      <c r="G216" s="3007"/>
      <c r="AN216" s="1330"/>
      <c r="AO216" s="1330"/>
    </row>
    <row r="217" spans="1:41" s="295" customFormat="1" ht="15" customHeight="1" x14ac:dyDescent="0.25">
      <c r="A217" s="1329"/>
      <c r="B217" s="474" t="s">
        <v>1624</v>
      </c>
      <c r="C217" s="1481" t="str">
        <f>'Credit risk (IRB)'!B27</f>
        <v>supervisory slotting approach</v>
      </c>
      <c r="D217" s="3007" t="str">
        <f>'Credit risk (IRB)'!CP27</f>
        <v/>
      </c>
      <c r="E217" s="3020"/>
      <c r="F217" s="3006" t="str">
        <f>'Credit risk (IRB)'!CQ27</f>
        <v/>
      </c>
      <c r="G217" s="3007"/>
      <c r="AN217" s="1330"/>
      <c r="AO217" s="1330"/>
    </row>
    <row r="218" spans="1:41" s="295" customFormat="1" ht="15" customHeight="1" x14ac:dyDescent="0.25">
      <c r="A218" s="1329"/>
      <c r="B218" s="474" t="s">
        <v>1624</v>
      </c>
      <c r="C218" s="1277" t="str">
        <f>'Credit risk (IRB)'!B28</f>
        <v>Check: row 27 ≤ row 26</v>
      </c>
      <c r="D218" s="466"/>
      <c r="E218" s="1778"/>
      <c r="F218" s="466"/>
      <c r="G218" s="1778"/>
      <c r="AN218" s="1330"/>
      <c r="AO218" s="1330"/>
    </row>
    <row r="219" spans="1:41" s="295" customFormat="1" ht="15" customHeight="1" x14ac:dyDescent="0.25">
      <c r="A219" s="1329"/>
      <c r="B219" s="474" t="s">
        <v>1624</v>
      </c>
      <c r="C219" s="658" t="str">
        <f>'Credit risk (IRB)'!B29</f>
        <v>Income-producing real estate; of which:</v>
      </c>
      <c r="D219" s="3007" t="str">
        <f>'Credit risk (IRB)'!CP29</f>
        <v/>
      </c>
      <c r="E219" s="3020"/>
      <c r="F219" s="3006" t="str">
        <f>'Credit risk (IRB)'!CQ29</f>
        <v/>
      </c>
      <c r="G219" s="3007"/>
      <c r="AN219" s="1330"/>
      <c r="AO219" s="1330"/>
    </row>
    <row r="220" spans="1:41" s="295" customFormat="1" ht="15" customHeight="1" x14ac:dyDescent="0.25">
      <c r="A220" s="1329"/>
      <c r="B220" s="474" t="s">
        <v>1624</v>
      </c>
      <c r="C220" s="1481" t="str">
        <f>'Credit risk (IRB)'!B30</f>
        <v>supervisory slotting approach</v>
      </c>
      <c r="D220" s="3007" t="str">
        <f>'Credit risk (IRB)'!CP30</f>
        <v/>
      </c>
      <c r="E220" s="3020"/>
      <c r="F220" s="3006" t="str">
        <f>'Credit risk (IRB)'!CQ30</f>
        <v/>
      </c>
      <c r="G220" s="3007"/>
      <c r="AN220" s="1330"/>
      <c r="AO220" s="1330"/>
    </row>
    <row r="221" spans="1:41" s="295" customFormat="1" ht="15" customHeight="1" x14ac:dyDescent="0.25">
      <c r="A221" s="1329"/>
      <c r="B221" s="474" t="s">
        <v>1624</v>
      </c>
      <c r="C221" s="1277" t="str">
        <f>'Credit risk (IRB)'!B31</f>
        <v>Check: row 30 ≤ row 29</v>
      </c>
      <c r="D221" s="466"/>
      <c r="E221" s="1778"/>
      <c r="F221" s="466"/>
      <c r="G221" s="1778"/>
      <c r="AN221" s="1330"/>
      <c r="AO221" s="1330"/>
    </row>
    <row r="222" spans="1:41" s="295" customFormat="1" ht="15" customHeight="1" x14ac:dyDescent="0.25">
      <c r="A222" s="1329"/>
      <c r="B222" s="474" t="s">
        <v>1624</v>
      </c>
      <c r="C222" s="658" t="str">
        <f>'Credit risk (IRB)'!B32</f>
        <v>High-volatility commercial real estate; of which:</v>
      </c>
      <c r="D222" s="3007" t="str">
        <f>'Credit risk (IRB)'!CP32</f>
        <v/>
      </c>
      <c r="E222" s="3020"/>
      <c r="F222" s="3006" t="str">
        <f>'Credit risk (IRB)'!CQ32</f>
        <v/>
      </c>
      <c r="G222" s="3007"/>
      <c r="AN222" s="1330"/>
      <c r="AO222" s="1330"/>
    </row>
    <row r="223" spans="1:41" s="295" customFormat="1" ht="15" customHeight="1" x14ac:dyDescent="0.25">
      <c r="A223" s="1329"/>
      <c r="B223" s="474" t="s">
        <v>1624</v>
      </c>
      <c r="C223" s="1481" t="str">
        <f>'Credit risk (IRB)'!B33</f>
        <v>supervisory slotting approach</v>
      </c>
      <c r="D223" s="3007" t="str">
        <f>'Credit risk (IRB)'!CP33</f>
        <v/>
      </c>
      <c r="E223" s="3020"/>
      <c r="F223" s="3006" t="str">
        <f>'Credit risk (IRB)'!CQ33</f>
        <v/>
      </c>
      <c r="G223" s="3007"/>
      <c r="AN223" s="1330"/>
      <c r="AO223" s="1330"/>
    </row>
    <row r="224" spans="1:41" s="295" customFormat="1" ht="15" customHeight="1" x14ac:dyDescent="0.25">
      <c r="A224" s="1329"/>
      <c r="B224" s="474" t="s">
        <v>1624</v>
      </c>
      <c r="C224" s="1277" t="str">
        <f>'Credit risk (IRB)'!B34</f>
        <v>Check: row 33 ≤ row 32</v>
      </c>
      <c r="D224" s="466"/>
      <c r="E224" s="1778"/>
      <c r="F224" s="466"/>
      <c r="G224" s="1778"/>
      <c r="AN224" s="1330"/>
      <c r="AO224" s="1330"/>
    </row>
    <row r="225" spans="1:41" s="295" customFormat="1" ht="15" customHeight="1" x14ac:dyDescent="0.25">
      <c r="A225" s="1329"/>
      <c r="B225" s="474" t="s">
        <v>1624</v>
      </c>
      <c r="C225" s="1276" t="str">
        <f>'Credit risk (IRB)'!B35</f>
        <v>SME treated as corporate</v>
      </c>
      <c r="D225" s="3007" t="str">
        <f>'Credit risk (IRB)'!CP35</f>
        <v/>
      </c>
      <c r="E225" s="3020"/>
      <c r="F225" s="3006" t="str">
        <f>'Credit risk (IRB)'!CQ35</f>
        <v/>
      </c>
      <c r="G225" s="3007"/>
      <c r="AN225" s="1330"/>
      <c r="AO225" s="1330"/>
    </row>
    <row r="226" spans="1:41" s="295" customFormat="1" ht="15" customHeight="1" x14ac:dyDescent="0.25">
      <c r="A226" s="1329"/>
      <c r="B226" s="474" t="s">
        <v>1624</v>
      </c>
      <c r="C226" s="1276" t="str">
        <f>'Credit risk (IRB)'!B36</f>
        <v>Financial institutions treated as corporates</v>
      </c>
      <c r="D226" s="3007" t="str">
        <f>'Credit risk (IRB)'!CP36</f>
        <v/>
      </c>
      <c r="E226" s="3020"/>
      <c r="F226" s="3006" t="str">
        <f>'Credit risk (IRB)'!CQ36</f>
        <v/>
      </c>
      <c r="G226" s="3007"/>
      <c r="AN226" s="1330"/>
      <c r="AO226" s="1330"/>
    </row>
    <row r="227" spans="1:41" s="295" customFormat="1" ht="15" customHeight="1" x14ac:dyDescent="0.25">
      <c r="A227" s="1329"/>
      <c r="B227" s="474" t="s">
        <v>1624</v>
      </c>
      <c r="C227" s="1276" t="str">
        <f>'Credit risk (IRB)'!B37</f>
        <v>Sovereigns</v>
      </c>
      <c r="D227" s="3007" t="str">
        <f>'Credit risk (IRB)'!CP37</f>
        <v/>
      </c>
      <c r="E227" s="3020"/>
      <c r="F227" s="3006" t="str">
        <f>'Credit risk (IRB)'!CQ37</f>
        <v/>
      </c>
      <c r="G227" s="3007"/>
      <c r="AN227" s="1330"/>
      <c r="AO227" s="1330"/>
    </row>
    <row r="228" spans="1:41" s="295" customFormat="1" ht="15" customHeight="1" x14ac:dyDescent="0.25">
      <c r="A228" s="1329"/>
      <c r="B228" s="474" t="s">
        <v>1624</v>
      </c>
      <c r="C228" s="1276" t="str">
        <f>'Credit risk (IRB)'!B38</f>
        <v>Banks</v>
      </c>
      <c r="D228" s="3007" t="str">
        <f>'Credit risk (IRB)'!CP38</f>
        <v/>
      </c>
      <c r="E228" s="3020"/>
      <c r="F228" s="3006" t="str">
        <f>'Credit risk (IRB)'!CQ38</f>
        <v/>
      </c>
      <c r="G228" s="3007"/>
      <c r="AN228" s="1330"/>
      <c r="AO228" s="1330"/>
    </row>
    <row r="229" spans="1:41" s="295" customFormat="1" ht="15" customHeight="1" x14ac:dyDescent="0.25">
      <c r="A229" s="1329"/>
      <c r="B229" s="474" t="s">
        <v>1624</v>
      </c>
      <c r="C229" s="1276" t="str">
        <f>'Credit risk (IRB)'!B39</f>
        <v>Retail residential mortgages</v>
      </c>
      <c r="D229" s="3007" t="str">
        <f>'Credit risk (IRB)'!CP39</f>
        <v/>
      </c>
      <c r="E229" s="3020"/>
      <c r="F229" s="3006" t="str">
        <f>'Credit risk (IRB)'!CQ39</f>
        <v/>
      </c>
      <c r="G229" s="3007"/>
      <c r="AN229" s="1330"/>
      <c r="AO229" s="1330"/>
    </row>
    <row r="230" spans="1:41" s="295" customFormat="1" ht="15" customHeight="1" x14ac:dyDescent="0.25">
      <c r="A230" s="1329"/>
      <c r="B230" s="474" t="s">
        <v>1624</v>
      </c>
      <c r="C230" s="1276" t="str">
        <f>'Credit risk (IRB)'!B40</f>
        <v>Qualifying revolving retail exposures; of which:</v>
      </c>
      <c r="D230" s="3007" t="str">
        <f>'Credit risk (IRB)'!CP40</f>
        <v/>
      </c>
      <c r="E230" s="3020"/>
      <c r="F230" s="3006" t="str">
        <f>'Credit risk (IRB)'!CQ40</f>
        <v/>
      </c>
      <c r="G230" s="3007"/>
      <c r="AN230" s="1330"/>
      <c r="AO230" s="1330"/>
    </row>
    <row r="231" spans="1:41" s="295" customFormat="1" ht="15" customHeight="1" x14ac:dyDescent="0.25">
      <c r="A231" s="1329"/>
      <c r="B231" s="474" t="s">
        <v>1624</v>
      </c>
      <c r="C231" s="658" t="str">
        <f>'Credit risk (IRB)'!B41</f>
        <v>transactors</v>
      </c>
      <c r="D231" s="3007" t="str">
        <f>'Credit risk (IRB)'!CP41</f>
        <v/>
      </c>
      <c r="E231" s="3020"/>
      <c r="F231" s="3006" t="str">
        <f>'Credit risk (IRB)'!CQ41</f>
        <v/>
      </c>
      <c r="G231" s="3007"/>
      <c r="AN231" s="1330"/>
      <c r="AO231" s="1330"/>
    </row>
    <row r="232" spans="1:41" s="295" customFormat="1" ht="15" customHeight="1" x14ac:dyDescent="0.25">
      <c r="A232" s="1329"/>
      <c r="B232" s="474" t="s">
        <v>1624</v>
      </c>
      <c r="C232" s="658" t="str">
        <f>'Credit risk (IRB)'!B42</f>
        <v>revolvers</v>
      </c>
      <c r="D232" s="3007" t="str">
        <f>'Credit risk (IRB)'!CP42</f>
        <v/>
      </c>
      <c r="E232" s="3020"/>
      <c r="F232" s="3006" t="str">
        <f>'Credit risk (IRB)'!CQ42</f>
        <v/>
      </c>
      <c r="G232" s="3007"/>
      <c r="AN232" s="1330"/>
      <c r="AO232" s="1330"/>
    </row>
    <row r="233" spans="1:41" s="295" customFormat="1" ht="15" customHeight="1" x14ac:dyDescent="0.25">
      <c r="A233" s="1329"/>
      <c r="B233" s="474" t="s">
        <v>1624</v>
      </c>
      <c r="C233" s="1276" t="str">
        <f>'Credit risk (IRB)'!B43</f>
        <v>Other retail; of which:</v>
      </c>
      <c r="D233" s="3007" t="str">
        <f>'Credit risk (IRB)'!CP43</f>
        <v/>
      </c>
      <c r="E233" s="3020"/>
      <c r="F233" s="3006" t="str">
        <f>'Credit risk (IRB)'!CQ43</f>
        <v/>
      </c>
      <c r="G233" s="3007"/>
      <c r="AN233" s="1330"/>
      <c r="AO233" s="1330"/>
    </row>
    <row r="234" spans="1:41" s="295" customFormat="1" ht="15" customHeight="1" x14ac:dyDescent="0.25">
      <c r="A234" s="1329"/>
      <c r="B234" s="474" t="s">
        <v>1624</v>
      </c>
      <c r="C234" s="658" t="str">
        <f>'Credit risk (IRB)'!B44</f>
        <v>unsecured; of which:</v>
      </c>
      <c r="D234" s="3007" t="str">
        <f>'Credit risk (IRB)'!CP44</f>
        <v/>
      </c>
      <c r="E234" s="3020"/>
      <c r="F234" s="3006" t="str">
        <f>'Credit risk (IRB)'!CQ44</f>
        <v/>
      </c>
      <c r="G234" s="3007"/>
      <c r="AN234" s="1330"/>
      <c r="AO234" s="1330"/>
    </row>
    <row r="235" spans="1:41" s="295" customFormat="1" ht="15" customHeight="1" x14ac:dyDescent="0.25">
      <c r="A235" s="1329"/>
      <c r="B235" s="474" t="s">
        <v>1624</v>
      </c>
      <c r="C235" s="1481" t="str">
        <f>'Credit risk (IRB)'!B45</f>
        <v>SME treated as retail</v>
      </c>
      <c r="D235" s="3007" t="str">
        <f>'Credit risk (IRB)'!CP45</f>
        <v/>
      </c>
      <c r="E235" s="3020"/>
      <c r="F235" s="3006" t="str">
        <f>'Credit risk (IRB)'!CQ45</f>
        <v/>
      </c>
      <c r="G235" s="3007"/>
      <c r="AN235" s="1330"/>
      <c r="AO235" s="1330"/>
    </row>
    <row r="236" spans="1:41" s="295" customFormat="1" ht="15" customHeight="1" x14ac:dyDescent="0.25">
      <c r="A236" s="1329"/>
      <c r="B236" s="474" t="s">
        <v>1624</v>
      </c>
      <c r="C236" s="1277" t="str">
        <f>'Credit risk (IRB)'!B46</f>
        <v>Check: row 45 ≤ row 44</v>
      </c>
      <c r="D236" s="466"/>
      <c r="E236" s="1778"/>
      <c r="F236" s="466"/>
      <c r="G236" s="1778"/>
      <c r="AN236" s="1330"/>
      <c r="AO236" s="1330"/>
    </row>
    <row r="237" spans="1:41" s="295" customFormat="1" ht="15" customHeight="1" x14ac:dyDescent="0.25">
      <c r="A237" s="1329"/>
      <c r="B237" s="474" t="s">
        <v>1624</v>
      </c>
      <c r="C237" s="658" t="str">
        <f>'Credit risk (IRB)'!B47</f>
        <v>secured; of which:</v>
      </c>
      <c r="D237" s="3007" t="str">
        <f>'Credit risk (IRB)'!CP47</f>
        <v/>
      </c>
      <c r="E237" s="3020"/>
      <c r="F237" s="3006" t="str">
        <f>'Credit risk (IRB)'!CQ47</f>
        <v/>
      </c>
      <c r="G237" s="3007"/>
      <c r="AN237" s="1330"/>
      <c r="AO237" s="1330"/>
    </row>
    <row r="238" spans="1:41" s="295" customFormat="1" ht="15" customHeight="1" x14ac:dyDescent="0.25">
      <c r="A238" s="1329"/>
      <c r="B238" s="474" t="s">
        <v>1624</v>
      </c>
      <c r="C238" s="1481" t="str">
        <f>'Credit risk (IRB)'!B48</f>
        <v>SME treated as retail</v>
      </c>
      <c r="D238" s="3007" t="str">
        <f>'Credit risk (IRB)'!CP48</f>
        <v/>
      </c>
      <c r="E238" s="3020"/>
      <c r="F238" s="3006" t="str">
        <f>'Credit risk (IRB)'!CQ48</f>
        <v/>
      </c>
      <c r="G238" s="3007"/>
      <c r="AN238" s="1330"/>
      <c r="AO238" s="1330"/>
    </row>
    <row r="239" spans="1:41" s="295" customFormat="1" ht="15" customHeight="1" x14ac:dyDescent="0.25">
      <c r="A239" s="1329"/>
      <c r="B239" s="474" t="s">
        <v>1624</v>
      </c>
      <c r="C239" s="1277" t="str">
        <f>'Credit risk (IRB)'!B49</f>
        <v>Check: row 48 ≤ row 47</v>
      </c>
      <c r="D239" s="466"/>
      <c r="E239" s="1778"/>
      <c r="F239" s="466"/>
      <c r="G239" s="1778"/>
      <c r="AN239" s="1330"/>
      <c r="AO239" s="1330"/>
    </row>
    <row r="240" spans="1:41" s="295" customFormat="1" ht="15" customHeight="1" x14ac:dyDescent="0.25">
      <c r="A240" s="1329"/>
      <c r="B240" s="474" t="s">
        <v>1624</v>
      </c>
      <c r="C240" s="1276" t="str">
        <f>'Credit risk (IRB)'!B50</f>
        <v>Equity exposures; of which:</v>
      </c>
      <c r="D240" s="466"/>
      <c r="E240" s="1778"/>
      <c r="F240" s="466"/>
      <c r="G240" s="1778"/>
      <c r="AN240" s="1330"/>
      <c r="AO240" s="1330"/>
    </row>
    <row r="241" spans="1:42" s="295" customFormat="1" ht="15" customHeight="1" x14ac:dyDescent="0.25">
      <c r="A241" s="1329"/>
      <c r="B241" s="474" t="s">
        <v>1624</v>
      </c>
      <c r="C241" s="1276" t="str">
        <f>'Credit risk (IRB)'!B54</f>
        <v>Equity investment in funds; of which:</v>
      </c>
      <c r="D241" s="3007" t="str">
        <f>'Credit risk (IRB)'!CP54</f>
        <v/>
      </c>
      <c r="E241" s="3020"/>
      <c r="F241" s="3006" t="str">
        <f>'Credit risk (IRB)'!CQ54</f>
        <v/>
      </c>
      <c r="G241" s="3007"/>
      <c r="AN241" s="1330"/>
      <c r="AO241" s="1330"/>
    </row>
    <row r="242" spans="1:42" s="295" customFormat="1" ht="15" customHeight="1" x14ac:dyDescent="0.25">
      <c r="A242" s="1329"/>
      <c r="B242" s="474" t="s">
        <v>1624</v>
      </c>
      <c r="C242" s="658" t="str">
        <f>'Credit risk (IRB)'!B55</f>
        <v>Equity investment in funds (mandate-based approach)</v>
      </c>
      <c r="D242" s="3007" t="str">
        <f>'Credit risk (IRB)'!CP55</f>
        <v/>
      </c>
      <c r="E242" s="3020"/>
      <c r="F242" s="3006" t="str">
        <f>'Credit risk (IRB)'!CQ55</f>
        <v/>
      </c>
      <c r="G242" s="3007"/>
      <c r="AN242" s="1330"/>
      <c r="AO242" s="1330"/>
    </row>
    <row r="243" spans="1:42" s="295" customFormat="1" ht="15" customHeight="1" x14ac:dyDescent="0.25">
      <c r="A243" s="1329"/>
      <c r="B243" s="474" t="s">
        <v>1624</v>
      </c>
      <c r="C243" s="658" t="str">
        <f>'Credit risk (IRB)'!B56</f>
        <v>Equity investment in funds (fall back approach)</v>
      </c>
      <c r="D243" s="3007" t="str">
        <f>'Credit risk (IRB)'!CP56</f>
        <v/>
      </c>
      <c r="E243" s="3020"/>
      <c r="F243" s="3006" t="str">
        <f>'Credit risk (IRB)'!CQ56</f>
        <v/>
      </c>
      <c r="G243" s="3007"/>
      <c r="AN243" s="1330"/>
      <c r="AO243" s="1330"/>
    </row>
    <row r="244" spans="1:42" s="295" customFormat="1" ht="15" customHeight="1" x14ac:dyDescent="0.25">
      <c r="A244" s="1329"/>
      <c r="B244" s="474" t="s">
        <v>1624</v>
      </c>
      <c r="C244" s="1276" t="str">
        <f>'Credit risk (IRB)'!B57</f>
        <v>Eligible purchased receivables; of which:</v>
      </c>
      <c r="D244" s="3007" t="str">
        <f>'Credit risk (IRB)'!CP57</f>
        <v/>
      </c>
      <c r="E244" s="3020"/>
      <c r="F244" s="3006" t="str">
        <f>'Credit risk (IRB)'!CQ57</f>
        <v/>
      </c>
      <c r="G244" s="3007"/>
      <c r="AN244" s="1330"/>
      <c r="AO244" s="1330"/>
    </row>
    <row r="245" spans="1:42" s="295" customFormat="1" ht="15" customHeight="1" x14ac:dyDescent="0.25">
      <c r="A245" s="1329"/>
      <c r="B245" s="474" t="s">
        <v>1624</v>
      </c>
      <c r="C245" s="658" t="str">
        <f>'Credit risk (IRB)'!B58</f>
        <v>Corporates</v>
      </c>
      <c r="D245" s="3007" t="str">
        <f>'Credit risk (IRB)'!CP58</f>
        <v/>
      </c>
      <c r="E245" s="3020"/>
      <c r="F245" s="3006" t="str">
        <f>'Credit risk (IRB)'!CQ58</f>
        <v/>
      </c>
      <c r="G245" s="3007"/>
      <c r="AN245" s="1330"/>
      <c r="AO245" s="1330"/>
    </row>
    <row r="246" spans="1:42" s="295" customFormat="1" ht="15" customHeight="1" x14ac:dyDescent="0.25">
      <c r="A246" s="1329"/>
      <c r="B246" s="474" t="s">
        <v>1624</v>
      </c>
      <c r="C246" s="658" t="str">
        <f>'Credit risk (IRB)'!B59</f>
        <v>Retail</v>
      </c>
      <c r="D246" s="3007" t="str">
        <f>'Credit risk (IRB)'!CP59</f>
        <v/>
      </c>
      <c r="E246" s="3020"/>
      <c r="F246" s="3006" t="str">
        <f>'Credit risk (IRB)'!CQ59</f>
        <v/>
      </c>
      <c r="G246" s="3007"/>
      <c r="AN246" s="1330"/>
      <c r="AO246" s="1330"/>
    </row>
    <row r="247" spans="1:42" s="295" customFormat="1" ht="15" customHeight="1" x14ac:dyDescent="0.25">
      <c r="A247" s="1329"/>
      <c r="B247" s="474" t="s">
        <v>1624</v>
      </c>
      <c r="C247" s="1276" t="str">
        <f>'Credit risk (IRB)'!B60</f>
        <v>Failed trades and non-DVP transactions</v>
      </c>
      <c r="D247" s="3007" t="str">
        <f>'Credit risk (IRB)'!CP60</f>
        <v/>
      </c>
      <c r="E247" s="3020"/>
      <c r="F247" s="3006" t="str">
        <f>'Credit risk (IRB)'!CQ60</f>
        <v/>
      </c>
      <c r="G247" s="3007"/>
      <c r="AN247" s="1330"/>
      <c r="AO247" s="1330"/>
    </row>
    <row r="248" spans="1:42" s="295" customFormat="1" ht="15" customHeight="1" x14ac:dyDescent="0.25">
      <c r="A248" s="1329"/>
      <c r="B248" s="474" t="s">
        <v>1624</v>
      </c>
      <c r="C248" s="659" t="str">
        <f>'Credit risk (IRB)'!B61</f>
        <v>Other assets; of which:</v>
      </c>
      <c r="D248" s="3007" t="str">
        <f>'Credit risk (IRB)'!CP61</f>
        <v/>
      </c>
      <c r="E248" s="3020"/>
      <c r="F248" s="3006" t="str">
        <f>'Credit risk (IRB)'!CQ61</f>
        <v/>
      </c>
      <c r="G248" s="3007"/>
      <c r="AN248" s="1330"/>
      <c r="AO248" s="1330"/>
    </row>
    <row r="249" spans="1:42" s="295" customFormat="1" ht="15" customHeight="1" x14ac:dyDescent="0.25">
      <c r="A249" s="1329"/>
      <c r="B249" s="461" t="s">
        <v>1624</v>
      </c>
      <c r="C249" s="1278" t="str">
        <f>'Credit risk (IRB)'!B62</f>
        <v>Non-credit obligations</v>
      </c>
      <c r="D249" s="3009" t="str">
        <f>'Credit risk (IRB)'!CP62</f>
        <v/>
      </c>
      <c r="E249" s="3024"/>
      <c r="F249" s="3008" t="str">
        <f>'Credit risk (IRB)'!CQ62</f>
        <v/>
      </c>
      <c r="G249" s="3009"/>
      <c r="AN249" s="1330"/>
      <c r="AO249" s="1330"/>
    </row>
    <row r="250" spans="1:42" s="295" customFormat="1" ht="15" customHeight="1" x14ac:dyDescent="0.25">
      <c r="A250" s="1329"/>
      <c r="B250" s="1242"/>
      <c r="C250" s="1242"/>
      <c r="D250" s="1242"/>
      <c r="E250" s="1242"/>
      <c r="F250" s="1242"/>
      <c r="G250" s="1242"/>
      <c r="H250" s="1242"/>
      <c r="I250" s="1242"/>
      <c r="J250" s="1242"/>
      <c r="K250" s="1242"/>
      <c r="L250" s="1334"/>
      <c r="M250" s="1242"/>
      <c r="N250" s="1242"/>
      <c r="O250" s="1242"/>
      <c r="P250" s="1242"/>
      <c r="Q250" s="1242"/>
      <c r="R250" s="1242"/>
      <c r="S250" s="1242"/>
      <c r="T250" s="1242"/>
      <c r="U250" s="1242"/>
      <c r="V250" s="1242"/>
      <c r="AN250" s="1330"/>
    </row>
    <row r="251" spans="1:42" s="295" customFormat="1" ht="15" customHeight="1" x14ac:dyDescent="0.25">
      <c r="A251" s="1329"/>
      <c r="B251" s="1773" t="s">
        <v>1619</v>
      </c>
      <c r="C251" s="1760" t="s">
        <v>14</v>
      </c>
      <c r="D251" s="2390" t="str">
        <f>CONCATENATE("Col ", LEFT(ADDRESS(ROW('Credit risk (IRB)'!Z16),COLUMN('Credit risk (IRB)'!Z16),4), 2))</f>
        <v>Col Z1</v>
      </c>
      <c r="E251" s="1655" t="str">
        <f>CONCATENATE("Col ", LEFT(ADDRESS(ROW('Credit risk (IRB)'!AA16),COLUMN('Credit risk (IRB)'!AA16),4), 2))</f>
        <v>Col AA</v>
      </c>
      <c r="F251" s="1655" t="str">
        <f>CONCATENATE("Col ", LEFT(ADDRESS(ROW('Credit risk (IRB)'!AB16),COLUMN('Credit risk (IRB)'!AB16),4), 2))</f>
        <v>Col AB</v>
      </c>
      <c r="G251" s="1655" t="str">
        <f>CONCATENATE("Col ", LEFT(ADDRESS(ROW('Credit risk (IRB)'!AC16),COLUMN('Credit risk (IRB)'!AC16),4), 2))</f>
        <v>Col AC</v>
      </c>
      <c r="H251" s="1655" t="str">
        <f>CONCATENATE("Col ", LEFT(ADDRESS(ROW('Credit risk (IRB)'!AD16),COLUMN('Credit risk (IRB)'!AD16),4), 2))</f>
        <v>Col AD</v>
      </c>
      <c r="I251" s="2149" t="str">
        <f>CONCATENATE("Col ", LEFT(ADDRESS(ROW('Credit risk (IRB)'!AF16),COLUMN('Credit risk (IRB)'!AF16),4), 2))</f>
        <v>Col AF</v>
      </c>
      <c r="J251" s="2149" t="str">
        <f>CONCATENATE("Col ", LEFT(ADDRESS(ROW('Credit risk (IRB)'!AG16),COLUMN('Credit risk (IRB)'!AG16),4), 2))</f>
        <v>Col AG</v>
      </c>
      <c r="K251" s="2149" t="str">
        <f>CONCATENATE("Col ", LEFT(ADDRESS(ROW('Credit risk (IRB)'!AH16),COLUMN('Credit risk (IRB)'!AH16),4), 2))</f>
        <v>Col AH</v>
      </c>
      <c r="L251" s="1655" t="str">
        <f>CONCATENATE("Col ", LEFT(ADDRESS(ROW('Credit risk (IRB)'!AJ16),COLUMN('Credit risk (IRB)'!AJ16),4), 2))</f>
        <v>Col AJ</v>
      </c>
      <c r="M251" s="1655" t="str">
        <f>CONCATENATE("Col ", LEFT(ADDRESS(ROW('Credit risk (IRB)'!AK16),COLUMN('Credit risk (IRB)'!AK16),4), 2))</f>
        <v>Col AK</v>
      </c>
      <c r="N251" s="1655" t="str">
        <f>CONCATENATE("Col ", LEFT(ADDRESS(ROW('Credit risk (IRB)'!BL16),COLUMN('Credit risk (IRB)'!BL16),4), 2))</f>
        <v>Col BL</v>
      </c>
      <c r="O251" s="1655" t="str">
        <f>CONCATENATE("Col ", LEFT(ADDRESS(ROW('Credit risk (IRB)'!BM16),COLUMN('Credit risk (IRB)'!BM16),4), 2))</f>
        <v>Col BM</v>
      </c>
      <c r="P251" s="1655" t="str">
        <f>CONCATENATE("Col ", LEFT(ADDRESS(ROW('Credit risk (IRB)'!BN16),COLUMN('Credit risk (IRB)'!BN16),4), 2))</f>
        <v>Col BN</v>
      </c>
      <c r="Q251" s="1655" t="str">
        <f>CONCATENATE("Col ", LEFT(ADDRESS(ROW('Credit risk (IRB)'!BO16),COLUMN('Credit risk (IRB)'!BO16),4), 2))</f>
        <v>Col BO</v>
      </c>
      <c r="R251" s="1655" t="str">
        <f>CONCATENATE("Col ", LEFT(ADDRESS(ROW('Credit risk (IRB)'!BP16),COLUMN('Credit risk (IRB)'!BP16),4), 2))</f>
        <v>Col BP</v>
      </c>
      <c r="S251" s="2149" t="str">
        <f>CONCATENATE("Col ", LEFT(ADDRESS(ROW('Credit risk (IRB)'!BR16),COLUMN('Credit risk (IRB)'!BR16),4), 2))</f>
        <v>Col BR</v>
      </c>
      <c r="T251" s="2149" t="str">
        <f>CONCATENATE("Col ", LEFT(ADDRESS(ROW('Credit risk (IRB)'!BS16),COLUMN('Credit risk (IRB)'!BS16),4), 2))</f>
        <v>Col BS</v>
      </c>
      <c r="U251" s="1655" t="str">
        <f>CONCATENATE("Col ", LEFT(ADDRESS(ROW('Credit risk (IRB)'!BT16),COLUMN('Credit risk (IRB)'!BT16),4), 2))</f>
        <v>Col BT</v>
      </c>
      <c r="V251" s="1655" t="str">
        <f>CONCATENATE("Col ", LEFT(ADDRESS(ROW('Credit risk (IRB)'!BV16),COLUMN('Credit risk (IRB)'!BV16),4), 2))</f>
        <v>Col BV</v>
      </c>
      <c r="W251" s="1655" t="str">
        <f>CONCATENATE("Col ", LEFT(ADDRESS(ROW('Credit risk (IRB)'!CJ16),COLUMN('Credit risk (IRB)'!CJ16),4), 2))</f>
        <v>Col CJ</v>
      </c>
      <c r="X251" s="1655" t="str">
        <f>CONCATENATE("Col ", LEFT(ADDRESS(ROW('Credit risk (IRB)'!CM16),COLUMN('Credit risk (IRB)'!CM16),4), 2))</f>
        <v>Col CM</v>
      </c>
      <c r="Y251" s="1655" t="str">
        <f>CONCATENATE("Col ", LEFT(ADDRESS(ROW('Credit risk (IRB)'!CN16),COLUMN('Credit risk (IRB)'!CN16),4), 2))</f>
        <v>Col CN</v>
      </c>
      <c r="Z251" s="1657" t="str">
        <f>CONCATENATE("Col ", LEFT(ADDRESS(ROW('Credit risk (IRB)'!CO16),COLUMN('Credit risk (IRB)'!CO16),4), 2))</f>
        <v>Col CO</v>
      </c>
      <c r="AA251" s="2856"/>
      <c r="AB251" s="2856"/>
      <c r="AC251" s="2856"/>
      <c r="AD251" s="2856"/>
      <c r="AE251" s="2856"/>
      <c r="AF251" s="2856"/>
      <c r="AG251" s="2856"/>
      <c r="AH251" s="2856"/>
      <c r="AI251" s="2856"/>
      <c r="AN251" s="1330"/>
      <c r="AP251" s="1330"/>
    </row>
    <row r="252" spans="1:42" s="295" customFormat="1" ht="15" customHeight="1" x14ac:dyDescent="0.25">
      <c r="A252" s="1329"/>
      <c r="B252" s="1198" t="s">
        <v>1624</v>
      </c>
      <c r="C252" s="1745" t="str">
        <f>'Credit risk (IRB)'!B22</f>
        <v>Check: row 21 ≤ row 20</v>
      </c>
      <c r="D252" s="1690" t="str">
        <f>'Credit risk (IRB)'!Z22</f>
        <v/>
      </c>
      <c r="E252" s="1691" t="str">
        <f>'Credit risk (IRB)'!AA22</f>
        <v/>
      </c>
      <c r="F252" s="1691" t="str">
        <f>'Credit risk (IRB)'!AB22</f>
        <v/>
      </c>
      <c r="G252" s="1691" t="str">
        <f>'Credit risk (IRB)'!AC22</f>
        <v/>
      </c>
      <c r="H252" s="1691" t="str">
        <f>'Credit risk (IRB)'!AD22</f>
        <v/>
      </c>
      <c r="I252" s="1691" t="str">
        <f>'Credit risk (IRB)'!AF22</f>
        <v/>
      </c>
      <c r="J252" s="1691" t="str">
        <f>'Credit risk (IRB)'!AG22</f>
        <v/>
      </c>
      <c r="K252" s="1691" t="str">
        <f>'Credit risk (IRB)'!AH22</f>
        <v/>
      </c>
      <c r="L252" s="1691" t="str">
        <f>'Credit risk (IRB)'!AJ22</f>
        <v/>
      </c>
      <c r="M252" s="1691" t="str">
        <f>'Credit risk (IRB)'!AK22</f>
        <v/>
      </c>
      <c r="N252" s="1691" t="str">
        <f>'Credit risk (IRB)'!BL22</f>
        <v/>
      </c>
      <c r="O252" s="1691" t="str">
        <f>'Credit risk (IRB)'!BM22</f>
        <v/>
      </c>
      <c r="P252" s="1691" t="str">
        <f>'Credit risk (IRB)'!BN22</f>
        <v/>
      </c>
      <c r="Q252" s="1691" t="str">
        <f>'Credit risk (IRB)'!BO22</f>
        <v/>
      </c>
      <c r="R252" s="1691" t="str">
        <f>'Credit risk (IRB)'!BP22</f>
        <v/>
      </c>
      <c r="S252" s="1691" t="str">
        <f>'Credit risk (IRB)'!BR22</f>
        <v/>
      </c>
      <c r="T252" s="1691" t="str">
        <f>'Credit risk (IRB)'!BS22</f>
        <v/>
      </c>
      <c r="U252" s="1691" t="str">
        <f>'Credit risk (IRB)'!BT22</f>
        <v/>
      </c>
      <c r="V252" s="1691" t="str">
        <f>'Credit risk (IRB)'!BV22</f>
        <v/>
      </c>
      <c r="W252" s="1691" t="str">
        <f>'Credit risk (IRB)'!CJ22</f>
        <v/>
      </c>
      <c r="X252" s="1691" t="str">
        <f>'Credit risk (IRB)'!CM22</f>
        <v/>
      </c>
      <c r="Y252" s="1691" t="str">
        <f>'Credit risk (IRB)'!CN22</f>
        <v/>
      </c>
      <c r="Z252" s="1771" t="str">
        <f>'Credit risk (IRB)'!CO22</f>
        <v/>
      </c>
      <c r="AN252" s="1330"/>
      <c r="AP252" s="1330"/>
    </row>
    <row r="253" spans="1:42" s="295" customFormat="1" ht="15" customHeight="1" x14ac:dyDescent="0.25">
      <c r="A253" s="1329"/>
      <c r="B253" s="1198" t="s">
        <v>1624</v>
      </c>
      <c r="C253" s="1748" t="str">
        <f>'Credit risk (IRB)'!B25</f>
        <v>Check: row 24 ≤ row 23</v>
      </c>
      <c r="D253" s="1352" t="str">
        <f>'Credit risk (IRB)'!Z25</f>
        <v/>
      </c>
      <c r="E253" s="1340" t="str">
        <f>'Credit risk (IRB)'!AA25</f>
        <v/>
      </c>
      <c r="F253" s="1340" t="str">
        <f>'Credit risk (IRB)'!AB25</f>
        <v/>
      </c>
      <c r="G253" s="1340" t="str">
        <f>'Credit risk (IRB)'!AC25</f>
        <v/>
      </c>
      <c r="H253" s="1340" t="str">
        <f>'Credit risk (IRB)'!AD25</f>
        <v/>
      </c>
      <c r="I253" s="1340" t="str">
        <f>'Credit risk (IRB)'!AF25</f>
        <v/>
      </c>
      <c r="J253" s="1340" t="str">
        <f>'Credit risk (IRB)'!AG25</f>
        <v/>
      </c>
      <c r="K253" s="1340" t="str">
        <f>'Credit risk (IRB)'!AH25</f>
        <v/>
      </c>
      <c r="L253" s="1340" t="str">
        <f>'Credit risk (IRB)'!AJ25</f>
        <v/>
      </c>
      <c r="M253" s="1340" t="str">
        <f>'Credit risk (IRB)'!AK25</f>
        <v/>
      </c>
      <c r="N253" s="1340" t="str">
        <f>'Credit risk (IRB)'!BL25</f>
        <v/>
      </c>
      <c r="O253" s="1340" t="str">
        <f>'Credit risk (IRB)'!BM25</f>
        <v/>
      </c>
      <c r="P253" s="1340" t="str">
        <f>'Credit risk (IRB)'!BN25</f>
        <v/>
      </c>
      <c r="Q253" s="1340" t="str">
        <f>'Credit risk (IRB)'!BO25</f>
        <v/>
      </c>
      <c r="R253" s="1340" t="str">
        <f>'Credit risk (IRB)'!BP25</f>
        <v/>
      </c>
      <c r="S253" s="1340" t="str">
        <f>'Credit risk (IRB)'!BR25</f>
        <v/>
      </c>
      <c r="T253" s="1340" t="str">
        <f>'Credit risk (IRB)'!BS25</f>
        <v/>
      </c>
      <c r="U253" s="1340" t="str">
        <f>'Credit risk (IRB)'!BT25</f>
        <v/>
      </c>
      <c r="V253" s="1340" t="str">
        <f>'Credit risk (IRB)'!BV25</f>
        <v/>
      </c>
      <c r="W253" s="1340" t="str">
        <f>'Credit risk (IRB)'!CJ25</f>
        <v/>
      </c>
      <c r="X253" s="1340" t="str">
        <f>'Credit risk (IRB)'!CM25</f>
        <v/>
      </c>
      <c r="Y253" s="1340" t="str">
        <f>'Credit risk (IRB)'!CN25</f>
        <v/>
      </c>
      <c r="Z253" s="1639" t="str">
        <f>'Credit risk (IRB)'!CO25</f>
        <v/>
      </c>
      <c r="AN253" s="1330"/>
      <c r="AP253" s="1330"/>
    </row>
    <row r="254" spans="1:42" s="295" customFormat="1" ht="15" customHeight="1" x14ac:dyDescent="0.25">
      <c r="A254" s="1329"/>
      <c r="B254" s="1198" t="s">
        <v>1624</v>
      </c>
      <c r="C254" s="1748" t="str">
        <f>'Credit risk (IRB)'!B28</f>
        <v>Check: row 27 ≤ row 26</v>
      </c>
      <c r="D254" s="1352" t="str">
        <f>'Credit risk (IRB)'!Z28</f>
        <v/>
      </c>
      <c r="E254" s="1340" t="str">
        <f>'Credit risk (IRB)'!AA28</f>
        <v/>
      </c>
      <c r="F254" s="1340" t="str">
        <f>'Credit risk (IRB)'!AB28</f>
        <v/>
      </c>
      <c r="G254" s="1340" t="str">
        <f>'Credit risk (IRB)'!AC28</f>
        <v/>
      </c>
      <c r="H254" s="1340" t="str">
        <f>'Credit risk (IRB)'!AD28</f>
        <v/>
      </c>
      <c r="I254" s="1340" t="str">
        <f>'Credit risk (IRB)'!AF28</f>
        <v/>
      </c>
      <c r="J254" s="1340" t="str">
        <f>'Credit risk (IRB)'!AG28</f>
        <v/>
      </c>
      <c r="K254" s="1340" t="str">
        <f>'Credit risk (IRB)'!AH28</f>
        <v/>
      </c>
      <c r="L254" s="1340" t="str">
        <f>'Credit risk (IRB)'!AJ28</f>
        <v/>
      </c>
      <c r="M254" s="1340" t="str">
        <f>'Credit risk (IRB)'!AK28</f>
        <v/>
      </c>
      <c r="N254" s="1340" t="str">
        <f>'Credit risk (IRB)'!BL28</f>
        <v/>
      </c>
      <c r="O254" s="1340" t="str">
        <f>'Credit risk (IRB)'!BM28</f>
        <v/>
      </c>
      <c r="P254" s="1340" t="str">
        <f>'Credit risk (IRB)'!BN28</f>
        <v/>
      </c>
      <c r="Q254" s="1340" t="str">
        <f>'Credit risk (IRB)'!BO28</f>
        <v/>
      </c>
      <c r="R254" s="1340" t="str">
        <f>'Credit risk (IRB)'!BP28</f>
        <v/>
      </c>
      <c r="S254" s="1340" t="str">
        <f>'Credit risk (IRB)'!BR28</f>
        <v/>
      </c>
      <c r="T254" s="1340" t="str">
        <f>'Credit risk (IRB)'!BS28</f>
        <v/>
      </c>
      <c r="U254" s="1340" t="str">
        <f>'Credit risk (IRB)'!BT28</f>
        <v/>
      </c>
      <c r="V254" s="1340" t="str">
        <f>'Credit risk (IRB)'!BV28</f>
        <v/>
      </c>
      <c r="W254" s="1340" t="str">
        <f>'Credit risk (IRB)'!CJ28</f>
        <v/>
      </c>
      <c r="X254" s="1340" t="str">
        <f>'Credit risk (IRB)'!CM28</f>
        <v/>
      </c>
      <c r="Y254" s="1340" t="str">
        <f>'Credit risk (IRB)'!CN28</f>
        <v/>
      </c>
      <c r="Z254" s="1639" t="str">
        <f>'Credit risk (IRB)'!CO28</f>
        <v/>
      </c>
      <c r="AN254" s="1330"/>
      <c r="AP254" s="1330"/>
    </row>
    <row r="255" spans="1:42" s="295" customFormat="1" ht="15" customHeight="1" x14ac:dyDescent="0.25">
      <c r="A255" s="1329"/>
      <c r="B255" s="1198" t="s">
        <v>1624</v>
      </c>
      <c r="C255" s="1748" t="str">
        <f>'Credit risk (IRB)'!B31</f>
        <v>Check: row 30 ≤ row 29</v>
      </c>
      <c r="D255" s="1352" t="str">
        <f>'Credit risk (IRB)'!Z31</f>
        <v/>
      </c>
      <c r="E255" s="1340" t="str">
        <f>'Credit risk (IRB)'!AA31</f>
        <v/>
      </c>
      <c r="F255" s="1340" t="str">
        <f>'Credit risk (IRB)'!AB31</f>
        <v/>
      </c>
      <c r="G255" s="1340" t="str">
        <f>'Credit risk (IRB)'!AC31</f>
        <v/>
      </c>
      <c r="H255" s="1340" t="str">
        <f>'Credit risk (IRB)'!AD31</f>
        <v/>
      </c>
      <c r="I255" s="1340" t="str">
        <f>'Credit risk (IRB)'!AF31</f>
        <v/>
      </c>
      <c r="J255" s="1340" t="str">
        <f>'Credit risk (IRB)'!AG31</f>
        <v/>
      </c>
      <c r="K255" s="1340" t="str">
        <f>'Credit risk (IRB)'!AH31</f>
        <v/>
      </c>
      <c r="L255" s="1340" t="str">
        <f>'Credit risk (IRB)'!AJ31</f>
        <v/>
      </c>
      <c r="M255" s="1340" t="str">
        <f>'Credit risk (IRB)'!AK31</f>
        <v/>
      </c>
      <c r="N255" s="1340" t="str">
        <f>'Credit risk (IRB)'!BL31</f>
        <v/>
      </c>
      <c r="O255" s="1340" t="str">
        <f>'Credit risk (IRB)'!BM31</f>
        <v/>
      </c>
      <c r="P255" s="1340" t="str">
        <f>'Credit risk (IRB)'!BN31</f>
        <v/>
      </c>
      <c r="Q255" s="1340" t="str">
        <f>'Credit risk (IRB)'!BO31</f>
        <v/>
      </c>
      <c r="R255" s="1340" t="str">
        <f>'Credit risk (IRB)'!BP31</f>
        <v/>
      </c>
      <c r="S255" s="1340" t="str">
        <f>'Credit risk (IRB)'!BR31</f>
        <v/>
      </c>
      <c r="T255" s="1340" t="str">
        <f>'Credit risk (IRB)'!BS31</f>
        <v/>
      </c>
      <c r="U255" s="1340" t="str">
        <f>'Credit risk (IRB)'!BT31</f>
        <v/>
      </c>
      <c r="V255" s="1340" t="str">
        <f>'Credit risk (IRB)'!BV31</f>
        <v/>
      </c>
      <c r="W255" s="1340" t="str">
        <f>'Credit risk (IRB)'!CJ31</f>
        <v/>
      </c>
      <c r="X255" s="1340" t="str">
        <f>'Credit risk (IRB)'!CM31</f>
        <v/>
      </c>
      <c r="Y255" s="1340" t="str">
        <f>'Credit risk (IRB)'!CN31</f>
        <v/>
      </c>
      <c r="Z255" s="1639" t="str">
        <f>'Credit risk (IRB)'!CO31</f>
        <v/>
      </c>
      <c r="AN255" s="1330"/>
      <c r="AP255" s="1330"/>
    </row>
    <row r="256" spans="1:42" s="295" customFormat="1" ht="15" customHeight="1" x14ac:dyDescent="0.25">
      <c r="A256" s="1329"/>
      <c r="B256" s="461" t="s">
        <v>1624</v>
      </c>
      <c r="C256" s="1782" t="str">
        <f>'Credit risk (IRB)'!B34</f>
        <v>Check: row 33 ≤ row 32</v>
      </c>
      <c r="D256" s="1353" t="str">
        <f>'Credit risk (IRB)'!Z34</f>
        <v/>
      </c>
      <c r="E256" s="1342" t="str">
        <f>'Credit risk (IRB)'!AA34</f>
        <v/>
      </c>
      <c r="F256" s="1342" t="str">
        <f>'Credit risk (IRB)'!AB34</f>
        <v/>
      </c>
      <c r="G256" s="1342" t="str">
        <f>'Credit risk (IRB)'!AC34</f>
        <v/>
      </c>
      <c r="H256" s="1342" t="str">
        <f>'Credit risk (IRB)'!AD34</f>
        <v/>
      </c>
      <c r="I256" s="1342" t="str">
        <f>'Credit risk (IRB)'!AF34</f>
        <v/>
      </c>
      <c r="J256" s="1342" t="str">
        <f>'Credit risk (IRB)'!AG34</f>
        <v/>
      </c>
      <c r="K256" s="1342" t="str">
        <f>'Credit risk (IRB)'!AH34</f>
        <v/>
      </c>
      <c r="L256" s="1342" t="str">
        <f>'Credit risk (IRB)'!AJ34</f>
        <v/>
      </c>
      <c r="M256" s="1342" t="str">
        <f>'Credit risk (IRB)'!AK34</f>
        <v/>
      </c>
      <c r="N256" s="1342" t="str">
        <f>'Credit risk (IRB)'!BL34</f>
        <v/>
      </c>
      <c r="O256" s="1342" t="str">
        <f>'Credit risk (IRB)'!BM34</f>
        <v/>
      </c>
      <c r="P256" s="1342" t="str">
        <f>'Credit risk (IRB)'!BN34</f>
        <v/>
      </c>
      <c r="Q256" s="1342" t="str">
        <f>'Credit risk (IRB)'!BO34</f>
        <v/>
      </c>
      <c r="R256" s="1342" t="str">
        <f>'Credit risk (IRB)'!BP34</f>
        <v/>
      </c>
      <c r="S256" s="1342" t="str">
        <f>'Credit risk (IRB)'!BR34</f>
        <v/>
      </c>
      <c r="T256" s="1342" t="str">
        <f>'Credit risk (IRB)'!BS34</f>
        <v/>
      </c>
      <c r="U256" s="1342" t="str">
        <f>'Credit risk (IRB)'!BT34</f>
        <v/>
      </c>
      <c r="V256" s="1342" t="str">
        <f>'Credit risk (IRB)'!BV34</f>
        <v/>
      </c>
      <c r="W256" s="1342" t="str">
        <f>'Credit risk (IRB)'!CJ34</f>
        <v/>
      </c>
      <c r="X256" s="1342" t="str">
        <f>'Credit risk (IRB)'!CM34</f>
        <v/>
      </c>
      <c r="Y256" s="1342" t="str">
        <f>'Credit risk (IRB)'!CN34</f>
        <v/>
      </c>
      <c r="Z256" s="1341" t="str">
        <f>'Credit risk (IRB)'!CO34</f>
        <v/>
      </c>
      <c r="AN256" s="1330"/>
      <c r="AP256" s="1330"/>
    </row>
    <row r="257" spans="1:16381" s="295" customFormat="1" ht="15" customHeight="1" x14ac:dyDescent="0.25">
      <c r="A257" s="1329"/>
      <c r="B257" s="1242"/>
      <c r="C257" s="1242"/>
      <c r="D257" s="1242"/>
      <c r="E257" s="1242"/>
      <c r="F257" s="1242"/>
      <c r="G257" s="1242"/>
      <c r="H257" s="1242"/>
      <c r="I257" s="1242"/>
      <c r="J257" s="1242"/>
      <c r="K257" s="1242"/>
      <c r="L257" s="1334"/>
      <c r="M257" s="1242"/>
      <c r="N257" s="1242"/>
      <c r="O257" s="1242"/>
      <c r="P257" s="1242"/>
      <c r="Q257" s="1242"/>
      <c r="R257" s="1242"/>
      <c r="S257" s="1242"/>
      <c r="T257" s="1242"/>
      <c r="U257" s="1242"/>
      <c r="V257" s="1242"/>
      <c r="AN257" s="1330"/>
    </row>
    <row r="258" spans="1:16381" s="295" customFormat="1" ht="15" customHeight="1" x14ac:dyDescent="0.25">
      <c r="A258" s="1329"/>
      <c r="B258" s="1773" t="s">
        <v>1619</v>
      </c>
      <c r="C258" s="1760" t="s">
        <v>14</v>
      </c>
      <c r="D258" s="1655" t="str">
        <f>CONCATENATE("Col ", LEFT(ADDRESS(ROW('Credit risk (IRB)'!N23),COLUMN('Credit risk (IRB)'!N23),4), 1))</f>
        <v>Col N</v>
      </c>
      <c r="E258" s="1655" t="str">
        <f>CONCATENATE("Col ", LEFT(ADDRESS(ROW('Credit risk (IRB)'!O23),COLUMN('Credit risk (IRB)'!O23),4), 1))</f>
        <v>Col O</v>
      </c>
      <c r="F258" s="1655" t="str">
        <f>CONCATENATE("Col ", LEFT(ADDRESS(ROW('Credit risk (IRB)'!P23),COLUMN('Credit risk (IRB)'!P23),4), 1))</f>
        <v>Col P</v>
      </c>
      <c r="G258" s="1655" t="str">
        <f>CONCATENATE("Col ", LEFT(ADDRESS(ROW('Credit risk (IRB)'!Q23),COLUMN('Credit risk (IRB)'!Q23),4), 1))</f>
        <v>Col Q</v>
      </c>
      <c r="H258" s="1655" t="str">
        <f>CONCATENATE("Col ", LEFT(ADDRESS(ROW('Credit risk (IRB)'!R23),COLUMN('Credit risk (IRB)'!R23),4), 1))</f>
        <v>Col R</v>
      </c>
      <c r="I258" s="2149" t="str">
        <f>CONCATENATE("Col ", LEFT(ADDRESS(ROW('Credit risk (IRB)'!T23),COLUMN('Credit risk (IRB)'!T23),4), 1))</f>
        <v>Col T</v>
      </c>
      <c r="J258" s="2149" t="str">
        <f>CONCATENATE("Col ", LEFT(ADDRESS(ROW('Credit risk (IRB)'!U23),COLUMN('Credit risk (IRB)'!U23),4), 1))</f>
        <v>Col U</v>
      </c>
      <c r="K258" s="1655" t="str">
        <f>CONCATENATE("Col ", LEFT(ADDRESS(ROW('Credit risk (IRB)'!V23),COLUMN('Credit risk (IRB)'!V23),4), 1))</f>
        <v>Col V</v>
      </c>
      <c r="L258" s="1655" t="str">
        <f>CONCATENATE("Col ", LEFT(ADDRESS(ROW('Credit risk (IRB)'!X23),COLUMN('Credit risk (IRB)'!X23),4), 1))</f>
        <v>Col X</v>
      </c>
      <c r="M258" s="1655" t="str">
        <f>CONCATENATE("Col ", LEFT(ADDRESS(ROW('Credit risk (IRB)'!Y23),COLUMN('Credit risk (IRB)'!Y23),4), 1))</f>
        <v>Col Y</v>
      </c>
      <c r="N258" s="1655" t="str">
        <f>CONCATENATE("Col ", LEFT(ADDRESS(ROW('Credit risk (IRB)'!AL23),COLUMN('Credit risk (IRB)'!AL23),4), 2))</f>
        <v>Col AL</v>
      </c>
      <c r="O258" s="1655" t="str">
        <f>CONCATENATE("Col ", LEFT(ADDRESS(ROW('Credit risk (IRB)'!AM23),COLUMN('Credit risk (IRB)'!AM23),4), 2))</f>
        <v>Col AM</v>
      </c>
      <c r="P258" s="1655" t="str">
        <f>CONCATENATE("Col ", LEFT(ADDRESS(ROW('Credit risk (IRB)'!AN23),COLUMN('Credit risk (IRB)'!AN23),4), 2))</f>
        <v>Col AN</v>
      </c>
      <c r="Q258" s="1655" t="str">
        <f>CONCATENATE("Col ", LEFT(ADDRESS(ROW('Credit risk (IRB)'!AO23),COLUMN('Credit risk (IRB)'!AO23),4), 2))</f>
        <v>Col AO</v>
      </c>
      <c r="R258" s="1655" t="str">
        <f>CONCATENATE("Col ", LEFT(ADDRESS(ROW('Credit risk (IRB)'!BA23),COLUMN('Credit risk (IRB)'!BA23),4), 2))</f>
        <v>Col BA</v>
      </c>
      <c r="S258" s="1655" t="str">
        <f>CONCATENATE("Col ", LEFT(ADDRESS(ROW('Credit risk (IRB)'!BB23),COLUMN('Credit risk (IRB)'!BB23),4), 2))</f>
        <v>Col BB</v>
      </c>
      <c r="T258" s="1655" t="str">
        <f>CONCATENATE("Col ", LEFT(ADDRESS(ROW('Credit risk (IRB)'!BC23),COLUMN('Credit risk (IRB)'!BC23),4), 2))</f>
        <v>Col BC</v>
      </c>
      <c r="U258" s="1655" t="str">
        <f>CONCATENATE("Col ", LEFT(ADDRESS(ROW('Credit risk (IRB)'!BD23),COLUMN('Credit risk (IRB)'!BD23),4), 2))</f>
        <v>Col BD</v>
      </c>
      <c r="V258" s="1655" t="str">
        <f>CONCATENATE("Col ", LEFT(ADDRESS(ROW('Credit risk (IRB)'!BE23),COLUMN('Credit risk (IRB)'!BE23),4), 2))</f>
        <v>Col BE</v>
      </c>
      <c r="W258" s="2149" t="str">
        <f>CONCATENATE("Col ", LEFT(ADDRESS(ROW('Credit risk (IRB)'!BG23),COLUMN('Credit risk (IRB)'!BG23),4), 2))</f>
        <v>Col BG</v>
      </c>
      <c r="X258" s="2149" t="str">
        <f>CONCATENATE("Col ", LEFT(ADDRESS(ROW('Credit risk (IRB)'!BH23),COLUMN('Credit risk (IRB)'!BH23),4), 2))</f>
        <v>Col BH</v>
      </c>
      <c r="Y258" s="1655" t="str">
        <f>CONCATENATE("Col ", LEFT(ADDRESS(ROW('Credit risk (IRB)'!BI23),COLUMN('Credit risk (IRB)'!BI23),4), 2))</f>
        <v>Col BI</v>
      </c>
      <c r="Z258" s="1655" t="str">
        <f>CONCATENATE("Col ", LEFT(ADDRESS(ROW('Credit risk (IRB)'!BK23),COLUMN('Credit risk (IRB)'!BK23),4), 2))</f>
        <v>Col BK</v>
      </c>
      <c r="AA258" s="2855" t="str">
        <f>CONCATENATE("Col ", LEFT(ADDRESS(ROW('Credit risk (IRB)'!BL23),COLUMN('Credit risk (IRB)'!BL23),4), 2))</f>
        <v>Col BL</v>
      </c>
      <c r="AB258" s="2855" t="str">
        <f>CONCATENATE("Col ", LEFT(ADDRESS(ROW('Credit risk (IRB)'!BM23),COLUMN('Credit risk (IRB)'!BM23),4), 2))</f>
        <v>Col BM</v>
      </c>
      <c r="AC258" s="2855" t="str">
        <f>CONCATENATE("Col ", LEFT(ADDRESS(ROW('Credit risk (IRB)'!BN23),COLUMN('Credit risk (IRB)'!BN23),4), 2))</f>
        <v>Col BN</v>
      </c>
      <c r="AD258" s="2855" t="str">
        <f>CONCATENATE("Col ", LEFT(ADDRESS(ROW('Credit risk (IRB)'!BO23),COLUMN('Credit risk (IRB)'!BO23),4), 2))</f>
        <v>Col BO</v>
      </c>
      <c r="AE258" s="2855" t="str">
        <f>CONCATENATE("Col ", LEFT(ADDRESS(ROW('Credit risk (IRB)'!BP23),COLUMN('Credit risk (IRB)'!BP23),4), 2))</f>
        <v>Col BP</v>
      </c>
      <c r="AF258" s="2855" t="str">
        <f>CONCATENATE("Col ", LEFT(ADDRESS(ROW('Credit risk (IRB)'!BR23),COLUMN('Credit risk (IRB)'!BR23),4), 2))</f>
        <v>Col BR</v>
      </c>
      <c r="AG258" s="2855" t="str">
        <f>CONCATENATE("Col ", LEFT(ADDRESS(ROW('Credit risk (IRB)'!BS23),COLUMN('Credit risk (IRB)'!BS23),4), 2))</f>
        <v>Col BS</v>
      </c>
      <c r="AH258" s="2855" t="str">
        <f>CONCATENATE("Col ", LEFT(ADDRESS(ROW('Credit risk (IRB)'!BT23),COLUMN('Credit risk (IRB)'!BT23),4), 2))</f>
        <v>Col BT</v>
      </c>
      <c r="AI258" s="2855" t="str">
        <f>CONCATENATE("Col ", LEFT(ADDRESS(ROW('Credit risk (IRB)'!BV23),COLUMN('Credit risk (IRB)'!BV23),4), 2))</f>
        <v>Col BV</v>
      </c>
      <c r="AJ258" s="1655" t="str">
        <f>CONCATENATE("Col ", LEFT(ADDRESS(ROW('Credit risk (IRB)'!CJ23),COLUMN('Credit risk (IRB)'!CJ23),4), 2))</f>
        <v>Col CJ</v>
      </c>
      <c r="AK258" s="1655" t="str">
        <f>CONCATENATE("Col ", LEFT(ADDRESS(ROW('Credit risk (IRB)'!CM23),COLUMN('Credit risk (IRB)'!CM23),4), 2))</f>
        <v>Col CM</v>
      </c>
      <c r="AL258" s="1655" t="str">
        <f>CONCATENATE("Col ", LEFT(ADDRESS(ROW('Credit risk (IRB)'!CN23),COLUMN('Credit risk (IRB)'!CN23),4), 2))</f>
        <v>Col CN</v>
      </c>
      <c r="AM258" s="1744" t="str">
        <f>CONCATENATE("Col ", LEFT(ADDRESS(ROW('Credit risk (IRB)'!CO23),COLUMN('Credit risk (IRB)'!CO23),4), 2))</f>
        <v>Col CO</v>
      </c>
      <c r="AN258" s="1330"/>
      <c r="AP258" s="1330"/>
    </row>
    <row r="259" spans="1:16381" s="295" customFormat="1" ht="15" customHeight="1" x14ac:dyDescent="0.25">
      <c r="A259" s="1329"/>
      <c r="B259" s="1769" t="s">
        <v>1624</v>
      </c>
      <c r="C259" s="2669" t="str">
        <f>'Credit risk (IRB)'!B46</f>
        <v>Check: row 45 ≤ row 44</v>
      </c>
      <c r="D259" s="1691" t="str">
        <f>'Credit risk (IRB)'!N46</f>
        <v/>
      </c>
      <c r="E259" s="1691" t="str">
        <f>'Credit risk (IRB)'!O46</f>
        <v/>
      </c>
      <c r="F259" s="1691" t="str">
        <f>'Credit risk (IRB)'!P46</f>
        <v/>
      </c>
      <c r="G259" s="1691" t="str">
        <f>'Credit risk (IRB)'!Q46</f>
        <v/>
      </c>
      <c r="H259" s="1691" t="str">
        <f>'Credit risk (IRB)'!R46</f>
        <v/>
      </c>
      <c r="I259" s="1691" t="str">
        <f>'Credit risk (IRB)'!T46</f>
        <v/>
      </c>
      <c r="J259" s="1691" t="str">
        <f>'Credit risk (IRB)'!U46</f>
        <v/>
      </c>
      <c r="K259" s="1691" t="str">
        <f>'Credit risk (IRB)'!V46</f>
        <v/>
      </c>
      <c r="L259" s="1691" t="str">
        <f>'Credit risk (IRB)'!X46</f>
        <v/>
      </c>
      <c r="M259" s="1691" t="str">
        <f>'Credit risk (IRB)'!Y46</f>
        <v/>
      </c>
      <c r="N259" s="1691" t="str">
        <f>'Credit risk (IRB)'!AL46</f>
        <v/>
      </c>
      <c r="O259" s="1691" t="str">
        <f>'Credit risk (IRB)'!AM46</f>
        <v/>
      </c>
      <c r="P259" s="1691" t="str">
        <f>'Credit risk (IRB)'!AN46</f>
        <v/>
      </c>
      <c r="Q259" s="1691" t="str">
        <f>'Credit risk (IRB)'!AO46</f>
        <v/>
      </c>
      <c r="R259" s="1691" t="str">
        <f>'Credit risk (IRB)'!BA46</f>
        <v/>
      </c>
      <c r="S259" s="1691" t="str">
        <f>'Credit risk (IRB)'!BB46</f>
        <v/>
      </c>
      <c r="T259" s="1691" t="str">
        <f>'Credit risk (IRB)'!BC46</f>
        <v/>
      </c>
      <c r="U259" s="1691" t="str">
        <f>'Credit risk (IRB)'!BD46</f>
        <v/>
      </c>
      <c r="V259" s="1691" t="str">
        <f>'Credit risk (IRB)'!BE46</f>
        <v/>
      </c>
      <c r="W259" s="1691" t="str">
        <f>'Credit risk (IRB)'!BG46</f>
        <v/>
      </c>
      <c r="X259" s="1691" t="str">
        <f>'Credit risk (IRB)'!BH46</f>
        <v/>
      </c>
      <c r="Y259" s="1691" t="str">
        <f>'Credit risk (IRB)'!BI46</f>
        <v/>
      </c>
      <c r="Z259" s="1691" t="str">
        <f>'Credit risk (IRB)'!BK46</f>
        <v/>
      </c>
      <c r="AA259" s="1691" t="str">
        <f>'Credit risk (IRB)'!BL46</f>
        <v/>
      </c>
      <c r="AB259" s="1691" t="str">
        <f>'Credit risk (IRB)'!BM46</f>
        <v/>
      </c>
      <c r="AC259" s="1691" t="str">
        <f>'Credit risk (IRB)'!BN46</f>
        <v/>
      </c>
      <c r="AD259" s="1691" t="str">
        <f>'Credit risk (IRB)'!BO46</f>
        <v/>
      </c>
      <c r="AE259" s="1691" t="str">
        <f>'Credit risk (IRB)'!BP46</f>
        <v/>
      </c>
      <c r="AF259" s="1691" t="str">
        <f>'Credit risk (IRB)'!BR46</f>
        <v/>
      </c>
      <c r="AG259" s="1691" t="str">
        <f>'Credit risk (IRB)'!BS46</f>
        <v/>
      </c>
      <c r="AH259" s="1691" t="str">
        <f>'Credit risk (IRB)'!BT46</f>
        <v/>
      </c>
      <c r="AI259" s="1691" t="str">
        <f>'Credit risk (IRB)'!BV46</f>
        <v/>
      </c>
      <c r="AJ259" s="1691" t="str">
        <f>'Credit risk (IRB)'!CJ46</f>
        <v/>
      </c>
      <c r="AK259" s="1691" t="str">
        <f>'Credit risk (IRB)'!CM46</f>
        <v/>
      </c>
      <c r="AL259" s="1691" t="str">
        <f>'Credit risk (IRB)'!CN46</f>
        <v/>
      </c>
      <c r="AM259" s="1771" t="str">
        <f>'Credit risk (IRB)'!CO46</f>
        <v/>
      </c>
      <c r="AN259" s="1330"/>
      <c r="AP259" s="1242"/>
    </row>
    <row r="260" spans="1:16381" s="295" customFormat="1" ht="15" customHeight="1" x14ac:dyDescent="0.25">
      <c r="A260" s="1329"/>
      <c r="B260" s="474" t="s">
        <v>1624</v>
      </c>
      <c r="C260" s="2670" t="str">
        <f>'Credit risk (IRB)'!B49</f>
        <v>Check: row 48 ≤ row 47</v>
      </c>
      <c r="D260" s="1340" t="str">
        <f>'Credit risk (IRB)'!N49</f>
        <v/>
      </c>
      <c r="E260" s="1340" t="str">
        <f>'Credit risk (IRB)'!O49</f>
        <v/>
      </c>
      <c r="F260" s="1340" t="str">
        <f>'Credit risk (IRB)'!P49</f>
        <v/>
      </c>
      <c r="G260" s="1340" t="str">
        <f>'Credit risk (IRB)'!Q49</f>
        <v/>
      </c>
      <c r="H260" s="1340" t="str">
        <f>'Credit risk (IRB)'!R49</f>
        <v/>
      </c>
      <c r="I260" s="1340" t="str">
        <f>'Credit risk (IRB)'!T49</f>
        <v/>
      </c>
      <c r="J260" s="1340" t="str">
        <f>'Credit risk (IRB)'!U49</f>
        <v/>
      </c>
      <c r="K260" s="1340" t="str">
        <f>'Credit risk (IRB)'!V49</f>
        <v/>
      </c>
      <c r="L260" s="1340" t="str">
        <f>'Credit risk (IRB)'!X49</f>
        <v/>
      </c>
      <c r="M260" s="1340" t="str">
        <f>'Credit risk (IRB)'!Y49</f>
        <v/>
      </c>
      <c r="N260" s="1340" t="str">
        <f>'Credit risk (IRB)'!AL49</f>
        <v/>
      </c>
      <c r="O260" s="1340" t="str">
        <f>'Credit risk (IRB)'!AM49</f>
        <v/>
      </c>
      <c r="P260" s="1340" t="str">
        <f>'Credit risk (IRB)'!AN49</f>
        <v/>
      </c>
      <c r="Q260" s="1340" t="str">
        <f>'Credit risk (IRB)'!AO49</f>
        <v/>
      </c>
      <c r="R260" s="1340" t="str">
        <f>'Credit risk (IRB)'!BA49</f>
        <v/>
      </c>
      <c r="S260" s="1340" t="str">
        <f>'Credit risk (IRB)'!BB49</f>
        <v/>
      </c>
      <c r="T260" s="1340" t="str">
        <f>'Credit risk (IRB)'!BC49</f>
        <v/>
      </c>
      <c r="U260" s="1340" t="str">
        <f>'Credit risk (IRB)'!BD49</f>
        <v/>
      </c>
      <c r="V260" s="1340" t="str">
        <f>'Credit risk (IRB)'!BE49</f>
        <v/>
      </c>
      <c r="W260" s="1340" t="str">
        <f>'Credit risk (IRB)'!BG49</f>
        <v/>
      </c>
      <c r="X260" s="1340" t="str">
        <f>'Credit risk (IRB)'!BH49</f>
        <v/>
      </c>
      <c r="Y260" s="1340" t="str">
        <f>'Credit risk (IRB)'!BI49</f>
        <v/>
      </c>
      <c r="Z260" s="1340" t="str">
        <f>'Credit risk (IRB)'!BK49</f>
        <v/>
      </c>
      <c r="AA260" s="1340" t="str">
        <f>'Credit risk (IRB)'!BL49</f>
        <v/>
      </c>
      <c r="AB260" s="1340" t="str">
        <f>'Credit risk (IRB)'!BM49</f>
        <v/>
      </c>
      <c r="AC260" s="1340" t="str">
        <f>'Credit risk (IRB)'!BN49</f>
        <v/>
      </c>
      <c r="AD260" s="1340" t="str">
        <f>'Credit risk (IRB)'!BO49</f>
        <v/>
      </c>
      <c r="AE260" s="1340" t="str">
        <f>'Credit risk (IRB)'!BP49</f>
        <v/>
      </c>
      <c r="AF260" s="1340" t="str">
        <f>'Credit risk (IRB)'!BR49</f>
        <v/>
      </c>
      <c r="AG260" s="1340" t="str">
        <f>'Credit risk (IRB)'!BS49</f>
        <v/>
      </c>
      <c r="AH260" s="1340" t="str">
        <f>'Credit risk (IRB)'!BT49</f>
        <v/>
      </c>
      <c r="AI260" s="1340" t="str">
        <f>'Credit risk (IRB)'!BV49</f>
        <v/>
      </c>
      <c r="AJ260" s="1340" t="str">
        <f>'Credit risk (IRB)'!CJ49</f>
        <v/>
      </c>
      <c r="AK260" s="1340" t="str">
        <f>'Credit risk (IRB)'!CM49</f>
        <v/>
      </c>
      <c r="AL260" s="1340" t="str">
        <f>'Credit risk (IRB)'!CN49</f>
        <v/>
      </c>
      <c r="AM260" s="1639" t="str">
        <f>'Credit risk (IRB)'!CO49</f>
        <v/>
      </c>
      <c r="AN260" s="1328"/>
      <c r="AO260" s="1242"/>
      <c r="AP260" s="1242"/>
    </row>
    <row r="261" spans="1:16381" s="295" customFormat="1" ht="15" customHeight="1" x14ac:dyDescent="0.25">
      <c r="A261" s="1329"/>
      <c r="B261" s="461" t="s">
        <v>1624</v>
      </c>
      <c r="C261" s="2671" t="str">
        <f>'Credit risk (IRB)'!B66</f>
        <v>Check: DefCap provisioning data versus row 64</v>
      </c>
      <c r="D261" s="773"/>
      <c r="E261" s="773"/>
      <c r="F261" s="773"/>
      <c r="G261" s="773"/>
      <c r="H261" s="773"/>
      <c r="I261" s="773"/>
      <c r="J261" s="773"/>
      <c r="K261" s="773"/>
      <c r="L261" s="773"/>
      <c r="M261" s="773"/>
      <c r="N261" s="1342" t="str">
        <f>'Credit risk (IRB)'!AL66</f>
        <v/>
      </c>
      <c r="O261" s="773"/>
      <c r="P261" s="773"/>
      <c r="Q261" s="773"/>
      <c r="R261" s="773"/>
      <c r="S261" s="773"/>
      <c r="T261" s="773"/>
      <c r="U261" s="773"/>
      <c r="V261" s="773"/>
      <c r="W261" s="773"/>
      <c r="X261" s="773"/>
      <c r="Y261" s="773"/>
      <c r="Z261" s="773"/>
      <c r="AA261" s="773"/>
      <c r="AB261" s="773"/>
      <c r="AC261" s="773"/>
      <c r="AD261" s="773"/>
      <c r="AE261" s="773"/>
      <c r="AF261" s="773"/>
      <c r="AG261" s="773"/>
      <c r="AH261" s="773"/>
      <c r="AI261" s="773"/>
      <c r="AJ261" s="773"/>
      <c r="AK261" s="773"/>
      <c r="AL261" s="773"/>
      <c r="AM261" s="774"/>
      <c r="AN261" s="1330"/>
    </row>
    <row r="262" spans="1:16381" s="295" customFormat="1" ht="15" customHeight="1" x14ac:dyDescent="0.25">
      <c r="A262" s="1329"/>
      <c r="B262" s="1242"/>
      <c r="C262" s="1242"/>
      <c r="D262" s="1242"/>
      <c r="E262" s="1242"/>
      <c r="F262" s="1242"/>
      <c r="G262" s="1242"/>
      <c r="H262" s="1242"/>
      <c r="I262" s="1242"/>
      <c r="J262" s="1242"/>
      <c r="K262" s="1242"/>
      <c r="L262" s="1334"/>
      <c r="M262" s="1242"/>
      <c r="N262" s="1242"/>
      <c r="O262" s="1242"/>
      <c r="P262" s="1242"/>
      <c r="Q262" s="1242"/>
      <c r="R262" s="1242"/>
      <c r="S262" s="1242"/>
      <c r="T262" s="1242"/>
      <c r="U262" s="1242"/>
      <c r="V262" s="1242"/>
      <c r="AN262" s="1328"/>
    </row>
    <row r="263" spans="1:16381" s="295" customFormat="1" ht="15" customHeight="1" x14ac:dyDescent="0.25">
      <c r="A263" s="1329"/>
      <c r="B263" s="1773" t="s">
        <v>1619</v>
      </c>
      <c r="C263" s="1760" t="s">
        <v>14</v>
      </c>
      <c r="D263" s="2394" t="str">
        <f>CONCATENATE("Col ", LEFT(ADDRESS(ROW('Credit risk (IRB)'!C67),COLUMN('Credit risk (IRB)'!C67),4), 1))</f>
        <v>Col C</v>
      </c>
      <c r="E263" s="1656" t="str">
        <f>CONCATENATE("Col ", LEFT(ADDRESS(ROW('Credit risk (IRB)'!D67),COLUMN('Credit risk (IRB)'!D67),4), 1))</f>
        <v>Col D</v>
      </c>
      <c r="F263" s="1656" t="str">
        <f>CONCATENATE("Col ", LEFT(ADDRESS(ROW('Credit risk (IRB)'!E67),COLUMN('Credit risk (IRB)'!E67),4), 1))</f>
        <v>Col E</v>
      </c>
      <c r="G263" s="1656" t="str">
        <f>CONCATENATE("Col ", LEFT(ADDRESS(ROW('Credit risk (IRB)'!F67),COLUMN('Credit risk (IRB)'!F67),4), 1))</f>
        <v>Col F</v>
      </c>
      <c r="H263" s="1656" t="str">
        <f>CONCATENATE("Col ", LEFT(ADDRESS(ROW('Credit risk (IRB)'!G67),COLUMN('Credit risk (IRB)'!G67),4), 1))</f>
        <v>Col G</v>
      </c>
      <c r="I263" s="1656" t="str">
        <f>CONCATENATE("Col ", LEFT(ADDRESS(ROW('Credit risk (IRB)'!H67),COLUMN('Credit risk (IRB)'!H67),4), 1))</f>
        <v>Col H</v>
      </c>
      <c r="J263" s="1656" t="str">
        <f>CONCATENATE("Col ", LEFT(ADDRESS(ROW('Credit risk (IRB)'!I67),COLUMN('Credit risk (IRB)'!I67),4), 1))</f>
        <v>Col I</v>
      </c>
      <c r="K263" s="1657" t="str">
        <f>CONCATENATE("Col ", LEFT(ADDRESS(ROW('Credit risk (IRB)'!J67),COLUMN('Credit risk (IRB)'!J67),4), 1))</f>
        <v>Col J</v>
      </c>
      <c r="L263" s="2148" t="str">
        <f>CONCATENATE("Col ", LEFT(ADDRESS(ROW('Credit risk (IRB)'!K67),COLUMN('Credit risk (IRB)'!K67),4), 1))</f>
        <v>Col K</v>
      </c>
      <c r="M263" s="1242"/>
      <c r="N263" s="1242"/>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330"/>
    </row>
    <row r="264" spans="1:16381" s="295" customFormat="1" ht="15" customHeight="1" x14ac:dyDescent="0.25">
      <c r="A264" s="1329"/>
      <c r="B264" s="1769" t="s">
        <v>1624</v>
      </c>
      <c r="C264" s="1745" t="str">
        <f>'Credit risk (IRB)'!B63</f>
        <v>Check: row 62 ≤ row 61</v>
      </c>
      <c r="D264" s="1690" t="str">
        <f>'Credit risk (IRB)'!C63</f>
        <v/>
      </c>
      <c r="E264" s="1691" t="str">
        <f>'Credit risk (IRB)'!D63</f>
        <v/>
      </c>
      <c r="F264" s="1691" t="str">
        <f>'Credit risk (IRB)'!E63</f>
        <v/>
      </c>
      <c r="G264" s="1691" t="str">
        <f>'Credit risk (IRB)'!F63</f>
        <v/>
      </c>
      <c r="H264" s="1691" t="str">
        <f>'Credit risk (IRB)'!G63</f>
        <v/>
      </c>
      <c r="I264" s="1774"/>
      <c r="J264" s="1691" t="str">
        <f>'Credit risk (IRB)'!I63</f>
        <v/>
      </c>
      <c r="K264" s="1691" t="str">
        <f>'Credit risk (IRB)'!J63</f>
        <v/>
      </c>
      <c r="L264" s="1771" t="str">
        <f>'Credit risk (IRB)'!K63</f>
        <v/>
      </c>
      <c r="M264" s="1242"/>
      <c r="N264" s="1242"/>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330"/>
    </row>
    <row r="265" spans="1:16381" s="295" customFormat="1" ht="15" customHeight="1" x14ac:dyDescent="0.25">
      <c r="A265" s="1329"/>
      <c r="B265" s="461" t="s">
        <v>1620</v>
      </c>
      <c r="C265" s="1776" t="str">
        <f>'Credit risk (IRB)'!B77</f>
        <v>Check: row 74 = row 50</v>
      </c>
      <c r="D265" s="1353" t="str">
        <f>'Credit risk (IRB)'!C77</f>
        <v/>
      </c>
      <c r="E265" s="1342" t="str">
        <f>'Credit risk (IRB)'!D77</f>
        <v/>
      </c>
      <c r="F265" s="773"/>
      <c r="G265" s="1342" t="str">
        <f>'Credit risk (IRB)'!F77</f>
        <v/>
      </c>
      <c r="H265" s="1342" t="str">
        <f>'Credit risk (IRB)'!G77</f>
        <v/>
      </c>
      <c r="I265" s="1342" t="str">
        <f>'Credit risk (IRB)'!H77</f>
        <v/>
      </c>
      <c r="J265" s="1342" t="str">
        <f>'Credit risk (IRB)'!I77</f>
        <v/>
      </c>
      <c r="K265" s="1341" t="str">
        <f>'Credit risk (IRB)'!J77</f>
        <v/>
      </c>
      <c r="L265" s="773"/>
      <c r="M265" s="1242"/>
      <c r="N265" s="1242"/>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330"/>
    </row>
    <row r="266" spans="1:16381" s="295" customFormat="1" ht="45" customHeight="1" x14ac:dyDescent="0.25">
      <c r="A266" s="1197" t="s">
        <v>1965</v>
      </c>
      <c r="B266" s="1242"/>
      <c r="C266" s="1242"/>
      <c r="D266" s="1242"/>
      <c r="E266" s="1242"/>
      <c r="F266" s="1242"/>
      <c r="G266" s="1242"/>
      <c r="H266" s="1242"/>
      <c r="I266" s="1242"/>
      <c r="J266" s="1242"/>
      <c r="K266" s="1242"/>
      <c r="L266" s="1242"/>
      <c r="M266" s="1242"/>
      <c r="N266" s="1242"/>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328"/>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c r="CB266" s="1242"/>
      <c r="CC266" s="1242"/>
      <c r="CD266" s="1242"/>
      <c r="CE266" s="1242"/>
      <c r="CF266" s="1242"/>
      <c r="CG266" s="1242"/>
      <c r="CH266" s="1242"/>
      <c r="CI266" s="1242"/>
      <c r="CJ266" s="1242"/>
      <c r="CK266" s="1242"/>
      <c r="CL266" s="1242"/>
      <c r="CM266" s="1242"/>
      <c r="CN266" s="1242"/>
      <c r="CO266" s="1242"/>
      <c r="CP266" s="1242"/>
      <c r="CQ266" s="1242"/>
      <c r="CR266" s="1242"/>
      <c r="CS266" s="1242"/>
      <c r="CT266" s="1242"/>
      <c r="CU266" s="1242"/>
      <c r="CV266" s="1242"/>
      <c r="CW266" s="1242"/>
      <c r="CX266" s="1242"/>
      <c r="CY266" s="1242"/>
      <c r="CZ266" s="1242"/>
      <c r="DA266" s="1242"/>
      <c r="DB266" s="1242"/>
      <c r="DC266" s="1242"/>
      <c r="DD266" s="1242"/>
      <c r="DE266" s="1242"/>
      <c r="DF266" s="1242"/>
      <c r="DG266" s="1242"/>
      <c r="DH266" s="1242"/>
      <c r="DI266" s="1242"/>
      <c r="DJ266" s="1242"/>
      <c r="DK266" s="1242"/>
      <c r="DL266" s="1242"/>
      <c r="DM266" s="1242"/>
      <c r="DN266" s="1242"/>
      <c r="DO266" s="1242"/>
      <c r="DP266" s="1242"/>
      <c r="DQ266" s="1242"/>
      <c r="DR266" s="1242"/>
      <c r="DS266" s="1242"/>
      <c r="DT266" s="1242"/>
      <c r="DU266" s="1242"/>
      <c r="DV266" s="1242"/>
      <c r="DW266" s="1242"/>
      <c r="DX266" s="1242"/>
      <c r="DY266" s="1242"/>
      <c r="DZ266" s="1242"/>
      <c r="EA266" s="1242"/>
      <c r="EB266" s="1242"/>
      <c r="EC266" s="1242"/>
      <c r="ED266" s="1242"/>
      <c r="EE266" s="1242"/>
      <c r="EF266" s="1242"/>
      <c r="EG266" s="1242"/>
      <c r="EH266" s="1242"/>
      <c r="EI266" s="1242"/>
      <c r="EJ266" s="1242"/>
      <c r="EK266" s="1242"/>
      <c r="EL266" s="1242"/>
      <c r="EM266" s="1242"/>
      <c r="EN266" s="1242"/>
      <c r="EO266" s="1242"/>
      <c r="EP266" s="1242"/>
      <c r="EQ266" s="1242"/>
      <c r="ER266" s="1242"/>
      <c r="ES266" s="1242"/>
      <c r="ET266" s="1242"/>
      <c r="EU266" s="1242"/>
      <c r="EV266" s="1242"/>
      <c r="EW266" s="1242"/>
      <c r="EX266" s="1242"/>
      <c r="EY266" s="1242"/>
      <c r="EZ266" s="1242"/>
      <c r="FA266" s="1242"/>
      <c r="FB266" s="1242"/>
      <c r="FC266" s="1242"/>
      <c r="FD266" s="1242"/>
      <c r="FE266" s="1242"/>
      <c r="FF266" s="1242"/>
      <c r="FG266" s="1242"/>
      <c r="FH266" s="1242"/>
      <c r="FI266" s="1242"/>
      <c r="FJ266" s="1242"/>
      <c r="FK266" s="1242"/>
      <c r="FL266" s="1242"/>
      <c r="FM266" s="1242"/>
      <c r="FN266" s="1242"/>
      <c r="FO266" s="1242"/>
      <c r="FP266" s="1242"/>
      <c r="FQ266" s="1242"/>
      <c r="FR266" s="1242"/>
      <c r="FS266" s="1242"/>
      <c r="FT266" s="1242"/>
      <c r="FU266" s="1242"/>
      <c r="FV266" s="1242"/>
      <c r="FW266" s="1242"/>
      <c r="FX266" s="1242"/>
      <c r="FY266" s="1242"/>
      <c r="FZ266" s="1242"/>
      <c r="GA266" s="1242"/>
      <c r="GB266" s="1242"/>
      <c r="GC266" s="1242"/>
      <c r="GD266" s="1242"/>
      <c r="GE266" s="1242"/>
      <c r="GF266" s="1242"/>
      <c r="GG266" s="1242"/>
      <c r="GH266" s="1242"/>
      <c r="GI266" s="1242"/>
      <c r="GJ266" s="1242"/>
      <c r="GK266" s="1242"/>
      <c r="GL266" s="1242"/>
      <c r="GM266" s="1242"/>
      <c r="GN266" s="1242"/>
      <c r="GO266" s="1242"/>
      <c r="GP266" s="1242"/>
      <c r="GQ266" s="1242"/>
      <c r="GR266" s="1242"/>
      <c r="GS266" s="1242"/>
      <c r="GT266" s="1242"/>
      <c r="GU266" s="1242"/>
      <c r="GV266" s="1242"/>
      <c r="GW266" s="1242"/>
      <c r="GX266" s="1242"/>
      <c r="GY266" s="1242"/>
      <c r="GZ266" s="1242"/>
      <c r="HA266" s="1242"/>
      <c r="HB266" s="1242"/>
      <c r="HC266" s="1242"/>
      <c r="HD266" s="1242"/>
      <c r="HE266" s="1242"/>
      <c r="HF266" s="1242"/>
      <c r="HG266" s="1242"/>
      <c r="HH266" s="1242"/>
      <c r="HI266" s="1242"/>
      <c r="HJ266" s="1242"/>
      <c r="HK266" s="1242"/>
      <c r="HL266" s="1242"/>
      <c r="HM266" s="1242"/>
      <c r="HN266" s="1242"/>
      <c r="HO266" s="1242"/>
      <c r="HP266" s="1242"/>
      <c r="HQ266" s="1242"/>
      <c r="HR266" s="1242"/>
      <c r="HS266" s="1242"/>
      <c r="HT266" s="1242"/>
      <c r="HU266" s="1242"/>
      <c r="HV266" s="1242"/>
      <c r="HW266" s="1242"/>
      <c r="HX266" s="1242"/>
      <c r="HY266" s="1242"/>
      <c r="HZ266" s="1242"/>
      <c r="IA266" s="1242"/>
      <c r="IB266" s="1242"/>
      <c r="IC266" s="1242"/>
      <c r="ID266" s="1242"/>
      <c r="IE266" s="1242"/>
      <c r="IF266" s="1242"/>
      <c r="IG266" s="1242"/>
      <c r="IH266" s="1242"/>
      <c r="II266" s="1242"/>
      <c r="IJ266" s="1242"/>
      <c r="IK266" s="1242"/>
      <c r="IL266" s="1242"/>
      <c r="IM266" s="1242"/>
      <c r="IN266" s="1242"/>
      <c r="IO266" s="1242"/>
      <c r="IP266" s="1242"/>
      <c r="IQ266" s="1242"/>
      <c r="IR266" s="1242"/>
      <c r="IS266" s="1242"/>
      <c r="IT266" s="1242"/>
      <c r="IU266" s="1242"/>
      <c r="IV266" s="1242"/>
      <c r="IW266" s="1242"/>
      <c r="IX266" s="1242"/>
      <c r="IY266" s="1242"/>
      <c r="IZ266" s="1242"/>
      <c r="JA266" s="1242"/>
      <c r="JB266" s="1242"/>
      <c r="JC266" s="1242"/>
      <c r="JD266" s="1242"/>
      <c r="JE266" s="1242"/>
      <c r="JF266" s="1242"/>
      <c r="JG266" s="1242"/>
      <c r="JH266" s="1242"/>
      <c r="JI266" s="1242"/>
      <c r="JJ266" s="1242"/>
      <c r="JK266" s="1242"/>
      <c r="JL266" s="1242"/>
      <c r="JM266" s="1242"/>
      <c r="JN266" s="1242"/>
      <c r="JO266" s="1242"/>
      <c r="JP266" s="1242"/>
      <c r="JQ266" s="1242"/>
      <c r="JR266" s="1242"/>
      <c r="JS266" s="1242"/>
      <c r="JT266" s="1242"/>
      <c r="JU266" s="1242"/>
      <c r="JV266" s="1242"/>
      <c r="JW266" s="1242"/>
      <c r="JX266" s="1242"/>
      <c r="JY266" s="1242"/>
      <c r="JZ266" s="1242"/>
      <c r="KA266" s="1242"/>
      <c r="KB266" s="1242"/>
      <c r="KC266" s="1242"/>
      <c r="KD266" s="1242"/>
      <c r="KE266" s="1242"/>
      <c r="KF266" s="1242"/>
      <c r="KG266" s="1242"/>
      <c r="KH266" s="1242"/>
      <c r="KI266" s="1242"/>
      <c r="KJ266" s="1242"/>
      <c r="KK266" s="1242"/>
      <c r="KL266" s="1242"/>
      <c r="KM266" s="1242"/>
      <c r="KN266" s="1242"/>
      <c r="KO266" s="1242"/>
      <c r="KP266" s="1242"/>
      <c r="KQ266" s="1242"/>
      <c r="KR266" s="1242"/>
      <c r="KS266" s="1242"/>
      <c r="KT266" s="1242"/>
      <c r="KU266" s="1242"/>
      <c r="KV266" s="1242"/>
      <c r="KW266" s="1242"/>
      <c r="KX266" s="1242"/>
      <c r="KY266" s="1242"/>
      <c r="KZ266" s="1242"/>
      <c r="LA266" s="1242"/>
      <c r="LB266" s="1242"/>
      <c r="LC266" s="1242"/>
      <c r="LD266" s="1242"/>
      <c r="LE266" s="1242"/>
      <c r="LF266" s="1242"/>
      <c r="LG266" s="1242"/>
      <c r="LH266" s="1242"/>
      <c r="LI266" s="1242"/>
      <c r="LJ266" s="1242"/>
      <c r="LK266" s="1242"/>
      <c r="LL266" s="1242"/>
      <c r="LM266" s="1242"/>
      <c r="LN266" s="1242"/>
      <c r="LO266" s="1242"/>
      <c r="LP266" s="1242"/>
      <c r="LQ266" s="1242"/>
      <c r="LR266" s="1242"/>
      <c r="LS266" s="1242"/>
      <c r="LT266" s="1242"/>
      <c r="LU266" s="1242"/>
      <c r="LV266" s="1242"/>
      <c r="LW266" s="1242"/>
      <c r="LX266" s="1242"/>
      <c r="LY266" s="1242"/>
      <c r="LZ266" s="1242"/>
      <c r="MA266" s="1242"/>
      <c r="MB266" s="1242"/>
      <c r="MC266" s="1242"/>
      <c r="MD266" s="1242"/>
      <c r="ME266" s="1242"/>
      <c r="MF266" s="1242"/>
      <c r="MG266" s="1242"/>
      <c r="MH266" s="1242"/>
      <c r="MI266" s="1242"/>
      <c r="MJ266" s="1242"/>
      <c r="MK266" s="1242"/>
      <c r="ML266" s="1242"/>
      <c r="MM266" s="1242"/>
      <c r="MN266" s="1242"/>
      <c r="MO266" s="1242"/>
      <c r="MP266" s="1242"/>
      <c r="MQ266" s="1242"/>
      <c r="MR266" s="1242"/>
      <c r="MS266" s="1242"/>
      <c r="MT266" s="1242"/>
      <c r="MU266" s="1242"/>
      <c r="MV266" s="1242"/>
      <c r="MW266" s="1242"/>
      <c r="MX266" s="1242"/>
      <c r="MY266" s="1242"/>
      <c r="MZ266" s="1242"/>
      <c r="NA266" s="1242"/>
      <c r="NB266" s="1242"/>
      <c r="NC266" s="1242"/>
      <c r="ND266" s="1242"/>
      <c r="NE266" s="1242"/>
      <c r="NF266" s="1242"/>
      <c r="NG266" s="1242"/>
      <c r="NH266" s="1242"/>
      <c r="NI266" s="1242"/>
      <c r="NJ266" s="1242"/>
      <c r="NK266" s="1242"/>
      <c r="NL266" s="1242"/>
      <c r="NM266" s="1242"/>
      <c r="NN266" s="1242"/>
      <c r="NO266" s="1242"/>
      <c r="NP266" s="1242"/>
      <c r="NQ266" s="1242"/>
      <c r="NR266" s="1242"/>
      <c r="NS266" s="1242"/>
      <c r="NT266" s="1242"/>
      <c r="NU266" s="1242"/>
      <c r="NV266" s="1242"/>
      <c r="NW266" s="1242"/>
      <c r="NX266" s="1242"/>
      <c r="NY266" s="1242"/>
      <c r="NZ266" s="1242"/>
      <c r="OA266" s="1242"/>
      <c r="OB266" s="1242"/>
      <c r="OC266" s="1242"/>
      <c r="OD266" s="1242"/>
      <c r="OE266" s="1242"/>
      <c r="OF266" s="1242"/>
      <c r="OG266" s="1242"/>
      <c r="OH266" s="1242"/>
      <c r="OI266" s="1242"/>
      <c r="OJ266" s="1242"/>
      <c r="OK266" s="1242"/>
      <c r="OL266" s="1242"/>
      <c r="OM266" s="1242"/>
      <c r="ON266" s="1242"/>
      <c r="OO266" s="1242"/>
      <c r="OP266" s="1242"/>
      <c r="OQ266" s="1242"/>
      <c r="OR266" s="1242"/>
      <c r="OS266" s="1242"/>
      <c r="OT266" s="1242"/>
      <c r="OU266" s="1242"/>
      <c r="OV266" s="1242"/>
      <c r="OW266" s="1242"/>
      <c r="OX266" s="1242"/>
      <c r="OY266" s="1242"/>
      <c r="OZ266" s="1242"/>
      <c r="PA266" s="1242"/>
      <c r="PB266" s="1242"/>
      <c r="PC266" s="1242"/>
      <c r="PD266" s="1242"/>
      <c r="PE266" s="1242"/>
      <c r="PF266" s="1242"/>
      <c r="PG266" s="1242"/>
      <c r="PH266" s="1242"/>
      <c r="PI266" s="1242"/>
      <c r="PJ266" s="1242"/>
      <c r="PK266" s="1242"/>
      <c r="PL266" s="1242"/>
      <c r="PM266" s="1242"/>
      <c r="PN266" s="1242"/>
      <c r="PO266" s="1242"/>
      <c r="PP266" s="1242"/>
      <c r="PQ266" s="1242"/>
      <c r="PR266" s="1242"/>
      <c r="PS266" s="1242"/>
      <c r="PT266" s="1242"/>
      <c r="PU266" s="1242"/>
      <c r="PV266" s="1242"/>
      <c r="PW266" s="1242"/>
      <c r="PX266" s="1242"/>
      <c r="PY266" s="1242"/>
      <c r="PZ266" s="1242"/>
      <c r="QA266" s="1242"/>
      <c r="QB266" s="1242"/>
      <c r="QC266" s="1242"/>
      <c r="QD266" s="1242"/>
      <c r="QE266" s="1242"/>
      <c r="QF266" s="1242"/>
      <c r="QG266" s="1242"/>
      <c r="QH266" s="1242"/>
      <c r="QI266" s="1242"/>
      <c r="QJ266" s="1242"/>
      <c r="QK266" s="1242"/>
      <c r="QL266" s="1242"/>
      <c r="QM266" s="1242"/>
      <c r="QN266" s="1242"/>
      <c r="QO266" s="1242"/>
      <c r="QP266" s="1242"/>
      <c r="QQ266" s="1242"/>
      <c r="QR266" s="1242"/>
      <c r="QS266" s="1242"/>
      <c r="QT266" s="1242"/>
      <c r="QU266" s="1242"/>
      <c r="QV266" s="1242"/>
      <c r="QW266" s="1242"/>
      <c r="QX266" s="1242"/>
      <c r="QY266" s="1242"/>
      <c r="QZ266" s="1242"/>
      <c r="RA266" s="1242"/>
      <c r="RB266" s="1242"/>
      <c r="RC266" s="1242"/>
      <c r="RD266" s="1242"/>
      <c r="RE266" s="1242"/>
      <c r="RF266" s="1242"/>
      <c r="RG266" s="1242"/>
      <c r="RH266" s="1242"/>
      <c r="RI266" s="1242"/>
      <c r="RJ266" s="1242"/>
      <c r="RK266" s="1242"/>
      <c r="RL266" s="1242"/>
      <c r="RM266" s="1242"/>
      <c r="RN266" s="1242"/>
      <c r="RO266" s="1242"/>
      <c r="RP266" s="1242"/>
      <c r="RQ266" s="1242"/>
      <c r="RR266" s="1242"/>
      <c r="RS266" s="1242"/>
      <c r="RT266" s="1242"/>
      <c r="RU266" s="1242"/>
      <c r="RV266" s="1242"/>
      <c r="RW266" s="1242"/>
      <c r="RX266" s="1242"/>
      <c r="RY266" s="1242"/>
      <c r="RZ266" s="1242"/>
      <c r="SA266" s="1242"/>
      <c r="SB266" s="1242"/>
      <c r="SC266" s="1242"/>
      <c r="SD266" s="1242"/>
      <c r="SE266" s="1242"/>
      <c r="SF266" s="1242"/>
      <c r="SG266" s="1242"/>
      <c r="SH266" s="1242"/>
      <c r="SI266" s="1242"/>
      <c r="SJ266" s="1242"/>
      <c r="SK266" s="1242"/>
      <c r="SL266" s="1242"/>
      <c r="SM266" s="1242"/>
      <c r="SN266" s="1242"/>
      <c r="SO266" s="1242"/>
      <c r="SP266" s="1242"/>
      <c r="SQ266" s="1242"/>
      <c r="SR266" s="1242"/>
      <c r="SS266" s="1242"/>
      <c r="ST266" s="1242"/>
      <c r="SU266" s="1242"/>
      <c r="SV266" s="1242"/>
      <c r="SW266" s="1242"/>
      <c r="SX266" s="1242"/>
      <c r="SY266" s="1242"/>
      <c r="SZ266" s="1242"/>
      <c r="TA266" s="1242"/>
      <c r="TB266" s="1242"/>
      <c r="TC266" s="1242"/>
      <c r="TD266" s="1242"/>
      <c r="TE266" s="1242"/>
      <c r="TF266" s="1242"/>
      <c r="TG266" s="1242"/>
      <c r="TH266" s="1242"/>
      <c r="TI266" s="1242"/>
      <c r="TJ266" s="1242"/>
      <c r="TK266" s="1242"/>
      <c r="TL266" s="1242"/>
      <c r="TM266" s="1242"/>
      <c r="TN266" s="1242"/>
      <c r="TO266" s="1242"/>
      <c r="TP266" s="1242"/>
      <c r="TQ266" s="1242"/>
      <c r="TR266" s="1242"/>
      <c r="TS266" s="1242"/>
      <c r="TT266" s="1242"/>
      <c r="TU266" s="1242"/>
      <c r="TV266" s="1242"/>
      <c r="TW266" s="1242"/>
      <c r="TX266" s="1242"/>
      <c r="TY266" s="1242"/>
      <c r="TZ266" s="1242"/>
      <c r="UA266" s="1242"/>
      <c r="UB266" s="1242"/>
      <c r="UC266" s="1242"/>
      <c r="UD266" s="1242"/>
      <c r="UE266" s="1242"/>
      <c r="UF266" s="1242"/>
      <c r="UG266" s="1242"/>
      <c r="UH266" s="1242"/>
      <c r="UI266" s="1242"/>
      <c r="UJ266" s="1242"/>
      <c r="UK266" s="1242"/>
      <c r="UL266" s="1242"/>
      <c r="UM266" s="1242"/>
      <c r="UN266" s="1242"/>
      <c r="UO266" s="1242"/>
      <c r="UP266" s="1242"/>
      <c r="UQ266" s="1242"/>
      <c r="UR266" s="1242"/>
      <c r="US266" s="1242"/>
      <c r="UT266" s="1242"/>
      <c r="UU266" s="1242"/>
      <c r="UV266" s="1242"/>
      <c r="UW266" s="1242"/>
      <c r="UX266" s="1242"/>
      <c r="UY266" s="1242"/>
      <c r="UZ266" s="1242"/>
      <c r="VA266" s="1242"/>
      <c r="VB266" s="1242"/>
      <c r="VC266" s="1242"/>
      <c r="VD266" s="1242"/>
      <c r="VE266" s="1242"/>
      <c r="VF266" s="1242"/>
      <c r="VG266" s="1242"/>
      <c r="VH266" s="1242"/>
      <c r="VI266" s="1242"/>
      <c r="VJ266" s="1242"/>
      <c r="VK266" s="1242"/>
      <c r="VL266" s="1242"/>
      <c r="VM266" s="1242"/>
      <c r="VN266" s="1242"/>
      <c r="VO266" s="1242"/>
      <c r="VP266" s="1242"/>
      <c r="VQ266" s="1242"/>
      <c r="VR266" s="1242"/>
      <c r="VS266" s="1242"/>
      <c r="VT266" s="1242"/>
      <c r="VU266" s="1242"/>
      <c r="VV266" s="1242"/>
      <c r="VW266" s="1242"/>
      <c r="VX266" s="1242"/>
      <c r="VY266" s="1242"/>
      <c r="VZ266" s="1242"/>
      <c r="WA266" s="1242"/>
      <c r="WB266" s="1242"/>
      <c r="WC266" s="1242"/>
      <c r="WD266" s="1242"/>
      <c r="WE266" s="1242"/>
      <c r="WF266" s="1242"/>
      <c r="WG266" s="1242"/>
      <c r="WH266" s="1242"/>
      <c r="WI266" s="1242"/>
      <c r="WJ266" s="1242"/>
      <c r="WK266" s="1242"/>
      <c r="WL266" s="1242"/>
      <c r="WM266" s="1242"/>
      <c r="WN266" s="1242"/>
      <c r="WO266" s="1242"/>
      <c r="WP266" s="1242"/>
      <c r="WQ266" s="1242"/>
      <c r="WR266" s="1242"/>
      <c r="WS266" s="1242"/>
      <c r="WT266" s="1242"/>
      <c r="WU266" s="1242"/>
      <c r="WV266" s="1242"/>
      <c r="WW266" s="1242"/>
      <c r="WX266" s="1242"/>
      <c r="WY266" s="1242"/>
      <c r="WZ266" s="1242"/>
      <c r="XA266" s="1242"/>
      <c r="XB266" s="1242"/>
      <c r="XC266" s="1242"/>
      <c r="XD266" s="1242"/>
      <c r="XE266" s="1242"/>
      <c r="XF266" s="1242"/>
      <c r="XG266" s="1242"/>
      <c r="XH266" s="1242"/>
      <c r="XI266" s="1242"/>
      <c r="XJ266" s="1242"/>
      <c r="XK266" s="1242"/>
      <c r="XL266" s="1242"/>
      <c r="XM266" s="1242"/>
      <c r="XN266" s="1242"/>
      <c r="XO266" s="1242"/>
      <c r="XP266" s="1242"/>
      <c r="XQ266" s="1242"/>
      <c r="XR266" s="1242"/>
      <c r="XS266" s="1242"/>
      <c r="XT266" s="1242"/>
      <c r="XU266" s="1242"/>
      <c r="XV266" s="1242"/>
      <c r="XW266" s="1242"/>
      <c r="XX266" s="1242"/>
      <c r="XY266" s="1242"/>
      <c r="XZ266" s="1242"/>
      <c r="YA266" s="1242"/>
      <c r="YB266" s="1242"/>
      <c r="YC266" s="1242"/>
      <c r="YD266" s="1242"/>
      <c r="YE266" s="1242"/>
      <c r="YF266" s="1242"/>
      <c r="YG266" s="1242"/>
      <c r="YH266" s="1242"/>
      <c r="YI266" s="1242"/>
      <c r="YJ266" s="1242"/>
      <c r="YK266" s="1242"/>
      <c r="YL266" s="1242"/>
      <c r="YM266" s="1242"/>
      <c r="YN266" s="1242"/>
      <c r="YO266" s="1242"/>
      <c r="YP266" s="1242"/>
      <c r="YQ266" s="1242"/>
      <c r="YR266" s="1242"/>
      <c r="YS266" s="1242"/>
      <c r="YT266" s="1242"/>
      <c r="YU266" s="1242"/>
      <c r="YV266" s="1242"/>
      <c r="YW266" s="1242"/>
      <c r="YX266" s="1242"/>
      <c r="YY266" s="1242"/>
      <c r="YZ266" s="1242"/>
      <c r="ZA266" s="1242"/>
      <c r="ZB266" s="1242"/>
      <c r="ZC266" s="1242"/>
      <c r="ZD266" s="1242"/>
      <c r="ZE266" s="1242"/>
      <c r="ZF266" s="1242"/>
      <c r="ZG266" s="1242"/>
      <c r="ZH266" s="1242"/>
      <c r="ZI266" s="1242"/>
      <c r="ZJ266" s="1242"/>
      <c r="ZK266" s="1242"/>
      <c r="ZL266" s="1242"/>
      <c r="ZM266" s="1242"/>
      <c r="ZN266" s="1242"/>
      <c r="ZO266" s="1242"/>
      <c r="ZP266" s="1242"/>
      <c r="ZQ266" s="1242"/>
      <c r="ZR266" s="1242"/>
      <c r="ZS266" s="1242"/>
      <c r="ZT266" s="1242"/>
      <c r="ZU266" s="1242"/>
      <c r="ZV266" s="1242"/>
      <c r="ZW266" s="1242"/>
      <c r="ZX266" s="1242"/>
      <c r="ZY266" s="1242"/>
      <c r="ZZ266" s="1242"/>
      <c r="AAA266" s="1242"/>
      <c r="AAB266" s="1242"/>
      <c r="AAC266" s="1242"/>
      <c r="AAD266" s="1242"/>
      <c r="AAE266" s="1242"/>
      <c r="AAF266" s="1242"/>
      <c r="AAG266" s="1242"/>
      <c r="AAH266" s="1242"/>
      <c r="AAI266" s="1242"/>
      <c r="AAJ266" s="1242"/>
      <c r="AAK266" s="1242"/>
      <c r="AAL266" s="1242"/>
      <c r="AAM266" s="1242"/>
      <c r="AAN266" s="1242"/>
      <c r="AAO266" s="1242"/>
      <c r="AAP266" s="1242"/>
      <c r="AAQ266" s="1242"/>
      <c r="AAR266" s="1242"/>
      <c r="AAS266" s="1242"/>
      <c r="AAT266" s="1242"/>
      <c r="AAU266" s="1242"/>
      <c r="AAV266" s="1242"/>
      <c r="AAW266" s="1242"/>
      <c r="AAX266" s="1242"/>
      <c r="AAY266" s="1242"/>
      <c r="AAZ266" s="1242"/>
      <c r="ABA266" s="1242"/>
      <c r="ABB266" s="1242"/>
      <c r="ABC266" s="1242"/>
      <c r="ABD266" s="1242"/>
      <c r="ABE266" s="1242"/>
      <c r="ABF266" s="1242"/>
      <c r="ABG266" s="1242"/>
      <c r="ABH266" s="1242"/>
      <c r="ABI266" s="1242"/>
      <c r="ABJ266" s="1242"/>
      <c r="ABK266" s="1242"/>
      <c r="ABL266" s="1242"/>
      <c r="ABM266" s="1242"/>
      <c r="ABN266" s="1242"/>
      <c r="ABO266" s="1242"/>
      <c r="ABP266" s="1242"/>
      <c r="ABQ266" s="1242"/>
      <c r="ABR266" s="1242"/>
      <c r="ABS266" s="1242"/>
      <c r="ABT266" s="1242"/>
      <c r="ABU266" s="1242"/>
      <c r="ABV266" s="1242"/>
      <c r="ABW266" s="1242"/>
      <c r="ABX266" s="1242"/>
      <c r="ABY266" s="1242"/>
      <c r="ABZ266" s="1242"/>
      <c r="ACA266" s="1242"/>
      <c r="ACB266" s="1242"/>
      <c r="ACC266" s="1242"/>
      <c r="ACD266" s="1242"/>
      <c r="ACE266" s="1242"/>
      <c r="ACF266" s="1242"/>
      <c r="ACG266" s="1242"/>
      <c r="ACH266" s="1242"/>
      <c r="ACI266" s="1242"/>
      <c r="ACJ266" s="1242"/>
      <c r="ACK266" s="1242"/>
      <c r="ACL266" s="1242"/>
      <c r="ACM266" s="1242"/>
      <c r="ACN266" s="1242"/>
      <c r="ACO266" s="1242"/>
      <c r="ACP266" s="1242"/>
      <c r="ACQ266" s="1242"/>
      <c r="ACR266" s="1242"/>
      <c r="ACS266" s="1242"/>
      <c r="ACT266" s="1242"/>
      <c r="ACU266" s="1242"/>
      <c r="ACV266" s="1242"/>
      <c r="ACW266" s="1242"/>
      <c r="ACX266" s="1242"/>
      <c r="ACY266" s="1242"/>
      <c r="ACZ266" s="1242"/>
      <c r="ADA266" s="1242"/>
      <c r="ADB266" s="1242"/>
      <c r="ADC266" s="1242"/>
      <c r="ADD266" s="1242"/>
      <c r="ADE266" s="1242"/>
      <c r="ADF266" s="1242"/>
      <c r="ADG266" s="1242"/>
      <c r="ADH266" s="1242"/>
      <c r="ADI266" s="1242"/>
      <c r="ADJ266" s="1242"/>
      <c r="ADK266" s="1242"/>
      <c r="ADL266" s="1242"/>
      <c r="ADM266" s="1242"/>
      <c r="ADN266" s="1242"/>
      <c r="ADO266" s="1242"/>
      <c r="ADP266" s="1242"/>
      <c r="ADQ266" s="1242"/>
      <c r="ADR266" s="1242"/>
      <c r="ADS266" s="1242"/>
      <c r="ADT266" s="1242"/>
      <c r="ADU266" s="1242"/>
      <c r="ADV266" s="1242"/>
      <c r="ADW266" s="1242"/>
      <c r="ADX266" s="1242"/>
      <c r="ADY266" s="1242"/>
      <c r="ADZ266" s="1242"/>
      <c r="AEA266" s="1242"/>
      <c r="AEB266" s="1242"/>
      <c r="AEC266" s="1242"/>
      <c r="AED266" s="1242"/>
      <c r="AEE266" s="1242"/>
      <c r="AEF266" s="1242"/>
      <c r="AEG266" s="1242"/>
      <c r="AEH266" s="1242"/>
      <c r="AEI266" s="1242"/>
      <c r="AEJ266" s="1242"/>
      <c r="AEK266" s="1242"/>
      <c r="AEL266" s="1242"/>
      <c r="AEM266" s="1242"/>
      <c r="AEN266" s="1242"/>
      <c r="AEO266" s="1242"/>
      <c r="AEP266" s="1242"/>
      <c r="AEQ266" s="1242"/>
      <c r="AER266" s="1242"/>
      <c r="AES266" s="1242"/>
      <c r="AET266" s="1242"/>
      <c r="AEU266" s="1242"/>
      <c r="AEV266" s="1242"/>
      <c r="AEW266" s="1242"/>
      <c r="AEX266" s="1242"/>
      <c r="AEY266" s="1242"/>
      <c r="AEZ266" s="1242"/>
      <c r="AFA266" s="1242"/>
      <c r="AFB266" s="1242"/>
      <c r="AFC266" s="1242"/>
      <c r="AFD266" s="1242"/>
      <c r="AFE266" s="1242"/>
      <c r="AFF266" s="1242"/>
      <c r="AFG266" s="1242"/>
      <c r="AFH266" s="1242"/>
      <c r="AFI266" s="1242"/>
      <c r="AFJ266" s="1242"/>
      <c r="AFK266" s="1242"/>
      <c r="AFL266" s="1242"/>
      <c r="AFM266" s="1242"/>
      <c r="AFN266" s="1242"/>
      <c r="AFO266" s="1242"/>
      <c r="AFP266" s="1242"/>
      <c r="AFQ266" s="1242"/>
      <c r="AFR266" s="1242"/>
      <c r="AFS266" s="1242"/>
      <c r="AFT266" s="1242"/>
      <c r="AFU266" s="1242"/>
      <c r="AFV266" s="1242"/>
      <c r="AFW266" s="1242"/>
      <c r="AFX266" s="1242"/>
      <c r="AFY266" s="1242"/>
      <c r="AFZ266" s="1242"/>
      <c r="AGA266" s="1242"/>
      <c r="AGB266" s="1242"/>
      <c r="AGC266" s="1242"/>
      <c r="AGD266" s="1242"/>
      <c r="AGE266" s="1242"/>
      <c r="AGF266" s="1242"/>
      <c r="AGG266" s="1242"/>
      <c r="AGH266" s="1242"/>
      <c r="AGI266" s="1242"/>
      <c r="AGJ266" s="1242"/>
      <c r="AGK266" s="1242"/>
      <c r="AGL266" s="1242"/>
      <c r="AGM266" s="1242"/>
      <c r="AGN266" s="1242"/>
      <c r="AGO266" s="1242"/>
      <c r="AGP266" s="1242"/>
      <c r="AGQ266" s="1242"/>
      <c r="AGR266" s="1242"/>
      <c r="AGS266" s="1242"/>
      <c r="AGT266" s="1242"/>
      <c r="AGU266" s="1242"/>
      <c r="AGV266" s="1242"/>
      <c r="AGW266" s="1242"/>
      <c r="AGX266" s="1242"/>
      <c r="AGY266" s="1242"/>
      <c r="AGZ266" s="1242"/>
      <c r="AHA266" s="1242"/>
      <c r="AHB266" s="1242"/>
      <c r="AHC266" s="1242"/>
      <c r="AHD266" s="1242"/>
      <c r="AHE266" s="1242"/>
      <c r="AHF266" s="1242"/>
      <c r="AHG266" s="1242"/>
      <c r="AHH266" s="1242"/>
      <c r="AHI266" s="1242"/>
      <c r="AHJ266" s="1242"/>
      <c r="AHK266" s="1242"/>
      <c r="AHL266" s="1242"/>
      <c r="AHM266" s="1242"/>
      <c r="AHN266" s="1242"/>
      <c r="AHO266" s="1242"/>
      <c r="AHP266" s="1242"/>
      <c r="AHQ266" s="1242"/>
      <c r="AHR266" s="1242"/>
      <c r="AHS266" s="1242"/>
      <c r="AHT266" s="1242"/>
      <c r="AHU266" s="1242"/>
      <c r="AHV266" s="1242"/>
      <c r="AHW266" s="1242"/>
      <c r="AHX266" s="1242"/>
      <c r="AHY266" s="1242"/>
      <c r="AHZ266" s="1242"/>
      <c r="AIA266" s="1242"/>
      <c r="AIB266" s="1242"/>
      <c r="AIC266" s="1242"/>
      <c r="AID266" s="1242"/>
      <c r="AIE266" s="1242"/>
      <c r="AIF266" s="1242"/>
      <c r="AIG266" s="1242"/>
      <c r="AIH266" s="1242"/>
      <c r="AII266" s="1242"/>
      <c r="AIJ266" s="1242"/>
      <c r="AIK266" s="1242"/>
      <c r="AIL266" s="1242"/>
      <c r="AIM266" s="1242"/>
      <c r="AIN266" s="1242"/>
      <c r="AIO266" s="1242"/>
      <c r="AIP266" s="1242"/>
      <c r="AIQ266" s="1242"/>
      <c r="AIR266" s="1242"/>
      <c r="AIS266" s="1242"/>
      <c r="AIT266" s="1242"/>
      <c r="AIU266" s="1242"/>
      <c r="AIV266" s="1242"/>
      <c r="AIW266" s="1242"/>
      <c r="AIX266" s="1242"/>
      <c r="AIY266" s="1242"/>
      <c r="AIZ266" s="1242"/>
      <c r="AJA266" s="1242"/>
      <c r="AJB266" s="1242"/>
      <c r="AJC266" s="1242"/>
      <c r="AJD266" s="1242"/>
      <c r="AJE266" s="1242"/>
      <c r="AJF266" s="1242"/>
      <c r="AJG266" s="1242"/>
      <c r="AJH266" s="1242"/>
      <c r="AJI266" s="1242"/>
      <c r="AJJ266" s="1242"/>
      <c r="AJK266" s="1242"/>
      <c r="AJL266" s="1242"/>
      <c r="AJM266" s="1242"/>
      <c r="AJN266" s="1242"/>
      <c r="AJO266" s="1242"/>
      <c r="AJP266" s="1242"/>
      <c r="AJQ266" s="1242"/>
      <c r="AJR266" s="1242"/>
      <c r="AJS266" s="1242"/>
      <c r="AJT266" s="1242"/>
      <c r="AJU266" s="1242"/>
      <c r="AJV266" s="1242"/>
      <c r="AJW266" s="1242"/>
      <c r="AJX266" s="1242"/>
      <c r="AJY266" s="1242"/>
      <c r="AJZ266" s="1242"/>
      <c r="AKA266" s="1242"/>
      <c r="AKB266" s="1242"/>
      <c r="AKC266" s="1242"/>
      <c r="AKD266" s="1242"/>
      <c r="AKE266" s="1242"/>
      <c r="AKF266" s="1242"/>
      <c r="AKG266" s="1242"/>
      <c r="AKH266" s="1242"/>
      <c r="AKI266" s="1242"/>
      <c r="AKJ266" s="1242"/>
      <c r="AKK266" s="1242"/>
      <c r="AKL266" s="1242"/>
      <c r="AKM266" s="1242"/>
      <c r="AKN266" s="1242"/>
      <c r="AKO266" s="1242"/>
      <c r="AKP266" s="1242"/>
      <c r="AKQ266" s="1242"/>
      <c r="AKR266" s="1242"/>
      <c r="AKS266" s="1242"/>
      <c r="AKT266" s="1242"/>
      <c r="AKU266" s="1242"/>
      <c r="AKV266" s="1242"/>
      <c r="AKW266" s="1242"/>
      <c r="AKX266" s="1242"/>
      <c r="AKY266" s="1242"/>
      <c r="AKZ266" s="1242"/>
      <c r="ALA266" s="1242"/>
      <c r="ALB266" s="1242"/>
      <c r="ALC266" s="1242"/>
      <c r="ALD266" s="1242"/>
      <c r="ALE266" s="1242"/>
      <c r="ALF266" s="1242"/>
      <c r="ALG266" s="1242"/>
      <c r="ALH266" s="1242"/>
      <c r="ALI266" s="1242"/>
      <c r="ALJ266" s="1242"/>
      <c r="ALK266" s="1242"/>
      <c r="ALL266" s="1242"/>
      <c r="ALM266" s="1242"/>
      <c r="ALN266" s="1242"/>
      <c r="ALO266" s="1242"/>
      <c r="ALP266" s="1242"/>
      <c r="ALQ266" s="1242"/>
      <c r="ALR266" s="1242"/>
      <c r="ALS266" s="1242"/>
      <c r="ALT266" s="1242"/>
      <c r="ALU266" s="1242"/>
      <c r="ALV266" s="1242"/>
      <c r="ALW266" s="1242"/>
      <c r="ALX266" s="1242"/>
      <c r="ALY266" s="1242"/>
      <c r="ALZ266" s="1242"/>
      <c r="AMA266" s="1242"/>
      <c r="AMB266" s="1242"/>
      <c r="AMC266" s="1242"/>
      <c r="AMD266" s="1242"/>
      <c r="AME266" s="1242"/>
      <c r="AMF266" s="1242"/>
      <c r="AMG266" s="1242"/>
      <c r="AMH266" s="1242"/>
      <c r="AMI266" s="1242"/>
      <c r="AMJ266" s="1242"/>
      <c r="AMK266" s="1242"/>
      <c r="AML266" s="1242"/>
      <c r="AMM266" s="1242"/>
      <c r="AMN266" s="1242"/>
      <c r="AMO266" s="1242"/>
      <c r="AMP266" s="1242"/>
      <c r="AMQ266" s="1242"/>
      <c r="AMR266" s="1242"/>
      <c r="AMS266" s="1242"/>
      <c r="AMT266" s="1242"/>
      <c r="AMU266" s="1242"/>
      <c r="AMV266" s="1242"/>
      <c r="AMW266" s="1242"/>
      <c r="AMX266" s="1242"/>
      <c r="AMY266" s="1242"/>
      <c r="AMZ266" s="1242"/>
      <c r="ANA266" s="1242"/>
      <c r="ANB266" s="1242"/>
      <c r="ANC266" s="1242"/>
      <c r="AND266" s="1242"/>
      <c r="ANE266" s="1242"/>
      <c r="ANF266" s="1242"/>
      <c r="ANG266" s="1242"/>
      <c r="ANH266" s="1242"/>
      <c r="ANI266" s="1242"/>
      <c r="ANJ266" s="1242"/>
      <c r="ANK266" s="1242"/>
      <c r="ANL266" s="1242"/>
      <c r="ANM266" s="1242"/>
      <c r="ANN266" s="1242"/>
      <c r="ANO266" s="1242"/>
      <c r="ANP266" s="1242"/>
      <c r="ANQ266" s="1242"/>
      <c r="ANR266" s="1242"/>
      <c r="ANS266" s="1242"/>
      <c r="ANT266" s="1242"/>
      <c r="ANU266" s="1242"/>
      <c r="ANV266" s="1242"/>
      <c r="ANW266" s="1242"/>
      <c r="ANX266" s="1242"/>
      <c r="ANY266" s="1242"/>
      <c r="ANZ266" s="1242"/>
      <c r="AOA266" s="1242"/>
      <c r="AOB266" s="1242"/>
      <c r="AOC266" s="1242"/>
      <c r="AOD266" s="1242"/>
      <c r="AOE266" s="1242"/>
      <c r="AOF266" s="1242"/>
      <c r="AOG266" s="1242"/>
      <c r="AOH266" s="1242"/>
      <c r="AOI266" s="1242"/>
      <c r="AOJ266" s="1242"/>
      <c r="AOK266" s="1242"/>
      <c r="AOL266" s="1242"/>
      <c r="AOM266" s="1242"/>
      <c r="AON266" s="1242"/>
      <c r="AOO266" s="1242"/>
      <c r="AOP266" s="1242"/>
      <c r="AOQ266" s="1242"/>
      <c r="AOR266" s="1242"/>
      <c r="AOS266" s="1242"/>
      <c r="AOT266" s="1242"/>
      <c r="AOU266" s="1242"/>
      <c r="AOV266" s="1242"/>
      <c r="AOW266" s="1242"/>
      <c r="AOX266" s="1242"/>
      <c r="AOY266" s="1242"/>
      <c r="AOZ266" s="1242"/>
      <c r="APA266" s="1242"/>
      <c r="APB266" s="1242"/>
      <c r="APC266" s="1242"/>
      <c r="APD266" s="1242"/>
      <c r="APE266" s="1242"/>
      <c r="APF266" s="1242"/>
      <c r="APG266" s="1242"/>
      <c r="APH266" s="1242"/>
      <c r="API266" s="1242"/>
      <c r="APJ266" s="1242"/>
      <c r="APK266" s="1242"/>
      <c r="APL266" s="1242"/>
      <c r="APM266" s="1242"/>
      <c r="APN266" s="1242"/>
      <c r="APO266" s="1242"/>
      <c r="APP266" s="1242"/>
      <c r="APQ266" s="1242"/>
      <c r="APR266" s="1242"/>
      <c r="APS266" s="1242"/>
      <c r="APT266" s="1242"/>
      <c r="APU266" s="1242"/>
      <c r="APV266" s="1242"/>
      <c r="APW266" s="1242"/>
      <c r="APX266" s="1242"/>
      <c r="APY266" s="1242"/>
      <c r="APZ266" s="1242"/>
      <c r="AQA266" s="1242"/>
      <c r="AQB266" s="1242"/>
      <c r="AQC266" s="1242"/>
      <c r="AQD266" s="1242"/>
      <c r="AQE266" s="1242"/>
      <c r="AQF266" s="1242"/>
      <c r="AQG266" s="1242"/>
      <c r="AQH266" s="1242"/>
      <c r="AQI266" s="1242"/>
      <c r="AQJ266" s="1242"/>
      <c r="AQK266" s="1242"/>
      <c r="AQL266" s="1242"/>
      <c r="AQM266" s="1242"/>
      <c r="AQN266" s="1242"/>
      <c r="AQO266" s="1242"/>
      <c r="AQP266" s="1242"/>
      <c r="AQQ266" s="1242"/>
      <c r="AQR266" s="1242"/>
      <c r="AQS266" s="1242"/>
      <c r="AQT266" s="1242"/>
      <c r="AQU266" s="1242"/>
      <c r="AQV266" s="1242"/>
      <c r="AQW266" s="1242"/>
      <c r="AQX266" s="1242"/>
      <c r="AQY266" s="1242"/>
      <c r="AQZ266" s="1242"/>
      <c r="ARA266" s="1242"/>
      <c r="ARB266" s="1242"/>
      <c r="ARC266" s="1242"/>
      <c r="ARD266" s="1242"/>
      <c r="ARE266" s="1242"/>
      <c r="ARF266" s="1242"/>
      <c r="ARG266" s="1242"/>
      <c r="ARH266" s="1242"/>
      <c r="ARI266" s="1242"/>
      <c r="ARJ266" s="1242"/>
      <c r="ARK266" s="1242"/>
      <c r="ARL266" s="1242"/>
      <c r="ARM266" s="1242"/>
      <c r="ARN266" s="1242"/>
      <c r="ARO266" s="1242"/>
      <c r="ARP266" s="1242"/>
      <c r="ARQ266" s="1242"/>
      <c r="ARR266" s="1242"/>
      <c r="ARS266" s="1242"/>
      <c r="ART266" s="1242"/>
      <c r="ARU266" s="1242"/>
      <c r="ARV266" s="1242"/>
      <c r="ARW266" s="1242"/>
      <c r="ARX266" s="1242"/>
      <c r="ARY266" s="1242"/>
      <c r="ARZ266" s="1242"/>
      <c r="ASA266" s="1242"/>
      <c r="ASB266" s="1242"/>
      <c r="ASC266" s="1242"/>
      <c r="ASD266" s="1242"/>
      <c r="ASE266" s="1242"/>
      <c r="ASF266" s="1242"/>
      <c r="ASG266" s="1242"/>
      <c r="ASH266" s="1242"/>
      <c r="ASI266" s="1242"/>
      <c r="ASJ266" s="1242"/>
      <c r="ASK266" s="1242"/>
      <c r="ASL266" s="1242"/>
      <c r="ASM266" s="1242"/>
      <c r="ASN266" s="1242"/>
      <c r="ASO266" s="1242"/>
      <c r="ASP266" s="1242"/>
      <c r="ASQ266" s="1242"/>
      <c r="ASR266" s="1242"/>
      <c r="ASS266" s="1242"/>
      <c r="AST266" s="1242"/>
      <c r="ASU266" s="1242"/>
      <c r="ASV266" s="1242"/>
      <c r="ASW266" s="1242"/>
      <c r="ASX266" s="1242"/>
      <c r="ASY266" s="1242"/>
      <c r="ASZ266" s="1242"/>
      <c r="ATA266" s="1242"/>
      <c r="ATB266" s="1242"/>
      <c r="ATC266" s="1242"/>
      <c r="ATD266" s="1242"/>
      <c r="ATE266" s="1242"/>
      <c r="ATF266" s="1242"/>
      <c r="ATG266" s="1242"/>
      <c r="ATH266" s="1242"/>
      <c r="ATI266" s="1242"/>
      <c r="ATJ266" s="1242"/>
      <c r="ATK266" s="1242"/>
      <c r="ATL266" s="1242"/>
      <c r="ATM266" s="1242"/>
      <c r="ATN266" s="1242"/>
      <c r="ATO266" s="1242"/>
      <c r="ATP266" s="1242"/>
      <c r="ATQ266" s="1242"/>
      <c r="ATR266" s="1242"/>
      <c r="ATS266" s="1242"/>
      <c r="ATT266" s="1242"/>
      <c r="ATU266" s="1242"/>
      <c r="ATV266" s="1242"/>
      <c r="ATW266" s="1242"/>
      <c r="ATX266" s="1242"/>
      <c r="ATY266" s="1242"/>
      <c r="ATZ266" s="1242"/>
      <c r="AUA266" s="1242"/>
      <c r="AUB266" s="1242"/>
      <c r="AUC266" s="1242"/>
      <c r="AUD266" s="1242"/>
      <c r="AUE266" s="1242"/>
      <c r="AUF266" s="1242"/>
      <c r="AUG266" s="1242"/>
      <c r="AUH266" s="1242"/>
      <c r="AUI266" s="1242"/>
      <c r="AUJ266" s="1242"/>
      <c r="AUK266" s="1242"/>
      <c r="AUL266" s="1242"/>
      <c r="AUM266" s="1242"/>
      <c r="AUN266" s="1242"/>
      <c r="AUO266" s="1242"/>
      <c r="AUP266" s="1242"/>
      <c r="AUQ266" s="1242"/>
      <c r="AUR266" s="1242"/>
      <c r="AUS266" s="1242"/>
      <c r="AUT266" s="1242"/>
      <c r="AUU266" s="1242"/>
      <c r="AUV266" s="1242"/>
      <c r="AUW266" s="1242"/>
      <c r="AUX266" s="1242"/>
      <c r="AUY266" s="1242"/>
      <c r="AUZ266" s="1242"/>
      <c r="AVA266" s="1242"/>
      <c r="AVB266" s="1242"/>
      <c r="AVC266" s="1242"/>
      <c r="AVD266" s="1242"/>
      <c r="AVE266" s="1242"/>
      <c r="AVF266" s="1242"/>
      <c r="AVG266" s="1242"/>
      <c r="AVH266" s="1242"/>
      <c r="AVI266" s="1242"/>
      <c r="AVJ266" s="1242"/>
      <c r="AVK266" s="1242"/>
      <c r="AVL266" s="1242"/>
      <c r="AVM266" s="1242"/>
      <c r="AVN266" s="1242"/>
      <c r="AVO266" s="1242"/>
      <c r="AVP266" s="1242"/>
      <c r="AVQ266" s="1242"/>
      <c r="AVR266" s="1242"/>
      <c r="AVS266" s="1242"/>
      <c r="AVT266" s="1242"/>
      <c r="AVU266" s="1242"/>
      <c r="AVV266" s="1242"/>
      <c r="AVW266" s="1242"/>
      <c r="AVX266" s="1242"/>
      <c r="AVY266" s="1242"/>
      <c r="AVZ266" s="1242"/>
      <c r="AWA266" s="1242"/>
      <c r="AWB266" s="1242"/>
      <c r="AWC266" s="1242"/>
      <c r="AWD266" s="1242"/>
      <c r="AWE266" s="1242"/>
      <c r="AWF266" s="1242"/>
      <c r="AWG266" s="1242"/>
      <c r="AWH266" s="1242"/>
      <c r="AWI266" s="1242"/>
      <c r="AWJ266" s="1242"/>
      <c r="AWK266" s="1242"/>
      <c r="AWL266" s="1242"/>
      <c r="AWM266" s="1242"/>
      <c r="AWN266" s="1242"/>
      <c r="AWO266" s="1242"/>
      <c r="AWP266" s="1242"/>
      <c r="AWQ266" s="1242"/>
      <c r="AWR266" s="1242"/>
      <c r="AWS266" s="1242"/>
      <c r="AWT266" s="1242"/>
      <c r="AWU266" s="1242"/>
      <c r="AWV266" s="1242"/>
      <c r="AWW266" s="1242"/>
      <c r="AWX266" s="1242"/>
      <c r="AWY266" s="1242"/>
      <c r="AWZ266" s="1242"/>
      <c r="AXA266" s="1242"/>
      <c r="AXB266" s="1242"/>
      <c r="AXC266" s="1242"/>
      <c r="AXD266" s="1242"/>
      <c r="AXE266" s="1242"/>
      <c r="AXF266" s="1242"/>
      <c r="AXG266" s="1242"/>
      <c r="AXH266" s="1242"/>
      <c r="AXI266" s="1242"/>
      <c r="AXJ266" s="1242"/>
      <c r="AXK266" s="1242"/>
      <c r="AXL266" s="1242"/>
      <c r="AXM266" s="1242"/>
      <c r="AXN266" s="1242"/>
      <c r="AXO266" s="1242"/>
      <c r="AXP266" s="1242"/>
      <c r="AXQ266" s="1242"/>
      <c r="AXR266" s="1242"/>
      <c r="AXS266" s="1242"/>
      <c r="AXT266" s="1242"/>
      <c r="AXU266" s="1242"/>
      <c r="AXV266" s="1242"/>
      <c r="AXW266" s="1242"/>
      <c r="AXX266" s="1242"/>
      <c r="AXY266" s="1242"/>
      <c r="AXZ266" s="1242"/>
      <c r="AYA266" s="1242"/>
      <c r="AYB266" s="1242"/>
      <c r="AYC266" s="1242"/>
      <c r="AYD266" s="1242"/>
      <c r="AYE266" s="1242"/>
      <c r="AYF266" s="1242"/>
      <c r="AYG266" s="1242"/>
      <c r="AYH266" s="1242"/>
      <c r="AYI266" s="1242"/>
      <c r="AYJ266" s="1242"/>
      <c r="AYK266" s="1242"/>
      <c r="AYL266" s="1242"/>
      <c r="AYM266" s="1242"/>
      <c r="AYN266" s="1242"/>
      <c r="AYO266" s="1242"/>
      <c r="AYP266" s="1242"/>
      <c r="AYQ266" s="1242"/>
      <c r="AYR266" s="1242"/>
      <c r="AYS266" s="1242"/>
      <c r="AYT266" s="1242"/>
      <c r="AYU266" s="1242"/>
      <c r="AYV266" s="1242"/>
      <c r="AYW266" s="1242"/>
      <c r="AYX266" s="1242"/>
      <c r="AYY266" s="1242"/>
      <c r="AYZ266" s="1242"/>
      <c r="AZA266" s="1242"/>
      <c r="AZB266" s="1242"/>
      <c r="AZC266" s="1242"/>
      <c r="AZD266" s="1242"/>
      <c r="AZE266" s="1242"/>
      <c r="AZF266" s="1242"/>
      <c r="AZG266" s="1242"/>
      <c r="AZH266" s="1242"/>
      <c r="AZI266" s="1242"/>
      <c r="AZJ266" s="1242"/>
      <c r="AZK266" s="1242"/>
      <c r="AZL266" s="1242"/>
      <c r="AZM266" s="1242"/>
      <c r="AZN266" s="1242"/>
      <c r="AZO266" s="1242"/>
      <c r="AZP266" s="1242"/>
      <c r="AZQ266" s="1242"/>
      <c r="AZR266" s="1242"/>
      <c r="AZS266" s="1242"/>
      <c r="AZT266" s="1242"/>
      <c r="AZU266" s="1242"/>
      <c r="AZV266" s="1242"/>
      <c r="AZW266" s="1242"/>
      <c r="AZX266" s="1242"/>
      <c r="AZY266" s="1242"/>
      <c r="AZZ266" s="1242"/>
      <c r="BAA266" s="1242"/>
      <c r="BAB266" s="1242"/>
      <c r="BAC266" s="1242"/>
      <c r="BAD266" s="1242"/>
      <c r="BAE266" s="1242"/>
      <c r="BAF266" s="1242"/>
      <c r="BAG266" s="1242"/>
      <c r="BAH266" s="1242"/>
      <c r="BAI266" s="1242"/>
      <c r="BAJ266" s="1242"/>
      <c r="BAK266" s="1242"/>
      <c r="BAL266" s="1242"/>
      <c r="BAM266" s="1242"/>
      <c r="BAN266" s="1242"/>
      <c r="BAO266" s="1242"/>
      <c r="BAP266" s="1242"/>
      <c r="BAQ266" s="1242"/>
      <c r="BAR266" s="1242"/>
      <c r="BAS266" s="1242"/>
      <c r="BAT266" s="1242"/>
      <c r="BAU266" s="1242"/>
      <c r="BAV266" s="1242"/>
      <c r="BAW266" s="1242"/>
      <c r="BAX266" s="1242"/>
      <c r="BAY266" s="1242"/>
      <c r="BAZ266" s="1242"/>
      <c r="BBA266" s="1242"/>
      <c r="BBB266" s="1242"/>
      <c r="BBC266" s="1242"/>
      <c r="BBD266" s="1242"/>
      <c r="BBE266" s="1242"/>
      <c r="BBF266" s="1242"/>
      <c r="BBG266" s="1242"/>
      <c r="BBH266" s="1242"/>
      <c r="BBI266" s="1242"/>
      <c r="BBJ266" s="1242"/>
      <c r="BBK266" s="1242"/>
      <c r="BBL266" s="1242"/>
      <c r="BBM266" s="1242"/>
      <c r="BBN266" s="1242"/>
      <c r="BBO266" s="1242"/>
      <c r="BBP266" s="1242"/>
      <c r="BBQ266" s="1242"/>
      <c r="BBR266" s="1242"/>
      <c r="BBS266" s="1242"/>
      <c r="BBT266" s="1242"/>
      <c r="BBU266" s="1242"/>
      <c r="BBV266" s="1242"/>
      <c r="BBW266" s="1242"/>
      <c r="BBX266" s="1242"/>
      <c r="BBY266" s="1242"/>
      <c r="BBZ266" s="1242"/>
      <c r="BCA266" s="1242"/>
      <c r="BCB266" s="1242"/>
      <c r="BCC266" s="1242"/>
      <c r="BCD266" s="1242"/>
      <c r="BCE266" s="1242"/>
      <c r="BCF266" s="1242"/>
      <c r="BCG266" s="1242"/>
      <c r="BCH266" s="1242"/>
      <c r="BCI266" s="1242"/>
      <c r="BCJ266" s="1242"/>
      <c r="BCK266" s="1242"/>
      <c r="BCL266" s="1242"/>
      <c r="BCM266" s="1242"/>
      <c r="BCN266" s="1242"/>
      <c r="BCO266" s="1242"/>
      <c r="BCP266" s="1242"/>
      <c r="BCQ266" s="1242"/>
      <c r="BCR266" s="1242"/>
      <c r="BCS266" s="1242"/>
      <c r="BCT266" s="1242"/>
      <c r="BCU266" s="1242"/>
      <c r="BCV266" s="1242"/>
      <c r="BCW266" s="1242"/>
      <c r="BCX266" s="1242"/>
      <c r="BCY266" s="1242"/>
      <c r="BCZ266" s="1242"/>
      <c r="BDA266" s="1242"/>
      <c r="BDB266" s="1242"/>
      <c r="BDC266" s="1242"/>
      <c r="BDD266" s="1242"/>
      <c r="BDE266" s="1242"/>
      <c r="BDF266" s="1242"/>
      <c r="BDG266" s="1242"/>
      <c r="BDH266" s="1242"/>
      <c r="BDI266" s="1242"/>
      <c r="BDJ266" s="1242"/>
      <c r="BDK266" s="1242"/>
      <c r="BDL266" s="1242"/>
      <c r="BDM266" s="1242"/>
      <c r="BDN266" s="1242"/>
      <c r="BDO266" s="1242"/>
      <c r="BDP266" s="1242"/>
      <c r="BDQ266" s="1242"/>
      <c r="BDR266" s="1242"/>
      <c r="BDS266" s="1242"/>
      <c r="BDT266" s="1242"/>
      <c r="BDU266" s="1242"/>
      <c r="BDV266" s="1242"/>
      <c r="BDW266" s="1242"/>
      <c r="BDX266" s="1242"/>
      <c r="BDY266" s="1242"/>
      <c r="BDZ266" s="1242"/>
      <c r="BEA266" s="1242"/>
      <c r="BEB266" s="1242"/>
      <c r="BEC266" s="1242"/>
      <c r="BED266" s="1242"/>
      <c r="BEE266" s="1242"/>
      <c r="BEF266" s="1242"/>
      <c r="BEG266" s="1242"/>
      <c r="BEH266" s="1242"/>
      <c r="BEI266" s="1242"/>
      <c r="BEJ266" s="1242"/>
      <c r="BEK266" s="1242"/>
      <c r="BEL266" s="1242"/>
      <c r="BEM266" s="1242"/>
      <c r="BEN266" s="1242"/>
      <c r="BEO266" s="1242"/>
      <c r="BEP266" s="1242"/>
      <c r="BEQ266" s="1242"/>
      <c r="BER266" s="1242"/>
      <c r="BES266" s="1242"/>
      <c r="BET266" s="1242"/>
      <c r="BEU266" s="1242"/>
      <c r="BEV266" s="1242"/>
      <c r="BEW266" s="1242"/>
      <c r="BEX266" s="1242"/>
      <c r="BEY266" s="1242"/>
      <c r="BEZ266" s="1242"/>
      <c r="BFA266" s="1242"/>
      <c r="BFB266" s="1242"/>
      <c r="BFC266" s="1242"/>
      <c r="BFD266" s="1242"/>
      <c r="BFE266" s="1242"/>
      <c r="BFF266" s="1242"/>
      <c r="BFG266" s="1242"/>
      <c r="BFH266" s="1242"/>
      <c r="BFI266" s="1242"/>
      <c r="BFJ266" s="1242"/>
      <c r="BFK266" s="1242"/>
      <c r="BFL266" s="1242"/>
      <c r="BFM266" s="1242"/>
      <c r="BFN266" s="1242"/>
      <c r="BFO266" s="1242"/>
      <c r="BFP266" s="1242"/>
      <c r="BFQ266" s="1242"/>
      <c r="BFR266" s="1242"/>
      <c r="BFS266" s="1242"/>
      <c r="BFT266" s="1242"/>
      <c r="BFU266" s="1242"/>
      <c r="BFV266" s="1242"/>
      <c r="BFW266" s="1242"/>
      <c r="BFX266" s="1242"/>
      <c r="BFY266" s="1242"/>
      <c r="BFZ266" s="1242"/>
      <c r="BGA266" s="1242"/>
      <c r="BGB266" s="1242"/>
      <c r="BGC266" s="1242"/>
      <c r="BGD266" s="1242"/>
      <c r="BGE266" s="1242"/>
      <c r="BGF266" s="1242"/>
      <c r="BGG266" s="1242"/>
      <c r="BGH266" s="1242"/>
      <c r="BGI266" s="1242"/>
      <c r="BGJ266" s="1242"/>
      <c r="BGK266" s="1242"/>
      <c r="BGL266" s="1242"/>
      <c r="BGM266" s="1242"/>
      <c r="BGN266" s="1242"/>
      <c r="BGO266" s="1242"/>
      <c r="BGP266" s="1242"/>
      <c r="BGQ266" s="1242"/>
      <c r="BGR266" s="1242"/>
      <c r="BGS266" s="1242"/>
      <c r="BGT266" s="1242"/>
      <c r="BGU266" s="1242"/>
      <c r="BGV266" s="1242"/>
      <c r="BGW266" s="1242"/>
      <c r="BGX266" s="1242"/>
      <c r="BGY266" s="1242"/>
      <c r="BGZ266" s="1242"/>
      <c r="BHA266" s="1242"/>
      <c r="BHB266" s="1242"/>
      <c r="BHC266" s="1242"/>
      <c r="BHD266" s="1242"/>
      <c r="BHE266" s="1242"/>
      <c r="BHF266" s="1242"/>
      <c r="BHG266" s="1242"/>
      <c r="BHH266" s="1242"/>
      <c r="BHI266" s="1242"/>
      <c r="BHJ266" s="1242"/>
      <c r="BHK266" s="1242"/>
      <c r="BHL266" s="1242"/>
      <c r="BHM266" s="1242"/>
      <c r="BHN266" s="1242"/>
      <c r="BHO266" s="1242"/>
      <c r="BHP266" s="1242"/>
      <c r="BHQ266" s="1242"/>
      <c r="BHR266" s="1242"/>
      <c r="BHS266" s="1242"/>
      <c r="BHT266" s="1242"/>
      <c r="BHU266" s="1242"/>
      <c r="BHV266" s="1242"/>
      <c r="BHW266" s="1242"/>
      <c r="BHX266" s="1242"/>
      <c r="BHY266" s="1242"/>
      <c r="BHZ266" s="1242"/>
      <c r="BIA266" s="1242"/>
      <c r="BIB266" s="1242"/>
      <c r="BIC266" s="1242"/>
      <c r="BID266" s="1242"/>
      <c r="BIE266" s="1242"/>
      <c r="BIF266" s="1242"/>
      <c r="BIG266" s="1242"/>
      <c r="BIH266" s="1242"/>
      <c r="BII266" s="1242"/>
      <c r="BIJ266" s="1242"/>
      <c r="BIK266" s="1242"/>
      <c r="BIL266" s="1242"/>
      <c r="BIM266" s="1242"/>
      <c r="BIN266" s="1242"/>
      <c r="BIO266" s="1242"/>
      <c r="BIP266" s="1242"/>
      <c r="BIQ266" s="1242"/>
      <c r="BIR266" s="1242"/>
      <c r="BIS266" s="1242"/>
      <c r="BIT266" s="1242"/>
      <c r="BIU266" s="1242"/>
      <c r="BIV266" s="1242"/>
      <c r="BIW266" s="1242"/>
      <c r="BIX266" s="1242"/>
      <c r="BIY266" s="1242"/>
      <c r="BIZ266" s="1242"/>
      <c r="BJA266" s="1242"/>
      <c r="BJB266" s="1242"/>
      <c r="BJC266" s="1242"/>
      <c r="BJD266" s="1242"/>
      <c r="BJE266" s="1242"/>
      <c r="BJF266" s="1242"/>
      <c r="BJG266" s="1242"/>
      <c r="BJH266" s="1242"/>
      <c r="BJI266" s="1242"/>
      <c r="BJJ266" s="1242"/>
      <c r="BJK266" s="1242"/>
      <c r="BJL266" s="1242"/>
      <c r="BJM266" s="1242"/>
      <c r="BJN266" s="1242"/>
      <c r="BJO266" s="1242"/>
      <c r="BJP266" s="1242"/>
      <c r="BJQ266" s="1242"/>
      <c r="BJR266" s="1242"/>
      <c r="BJS266" s="1242"/>
      <c r="BJT266" s="1242"/>
      <c r="BJU266" s="1242"/>
      <c r="BJV266" s="1242"/>
      <c r="BJW266" s="1242"/>
      <c r="BJX266" s="1242"/>
      <c r="BJY266" s="1242"/>
      <c r="BJZ266" s="1242"/>
      <c r="BKA266" s="1242"/>
      <c r="BKB266" s="1242"/>
      <c r="BKC266" s="1242"/>
      <c r="BKD266" s="1242"/>
      <c r="BKE266" s="1242"/>
      <c r="BKF266" s="1242"/>
      <c r="BKG266" s="1242"/>
      <c r="BKH266" s="1242"/>
      <c r="BKI266" s="1242"/>
      <c r="BKJ266" s="1242"/>
      <c r="BKK266" s="1242"/>
      <c r="BKL266" s="1242"/>
      <c r="BKM266" s="1242"/>
      <c r="BKN266" s="1242"/>
      <c r="BKO266" s="1242"/>
      <c r="BKP266" s="1242"/>
      <c r="BKQ266" s="1242"/>
      <c r="BKR266" s="1242"/>
      <c r="BKS266" s="1242"/>
      <c r="BKT266" s="1242"/>
      <c r="BKU266" s="1242"/>
      <c r="BKV266" s="1242"/>
      <c r="BKW266" s="1242"/>
      <c r="BKX266" s="1242"/>
      <c r="BKY266" s="1242"/>
      <c r="BKZ266" s="1242"/>
      <c r="BLA266" s="1242"/>
      <c r="BLB266" s="1242"/>
      <c r="BLC266" s="1242"/>
      <c r="BLD266" s="1242"/>
      <c r="BLE266" s="1242"/>
      <c r="BLF266" s="1242"/>
      <c r="BLG266" s="1242"/>
      <c r="BLH266" s="1242"/>
      <c r="BLI266" s="1242"/>
      <c r="BLJ266" s="1242"/>
      <c r="BLK266" s="1242"/>
      <c r="BLL266" s="1242"/>
      <c r="BLM266" s="1242"/>
      <c r="BLN266" s="1242"/>
      <c r="BLO266" s="1242"/>
      <c r="BLP266" s="1242"/>
      <c r="BLQ266" s="1242"/>
      <c r="BLR266" s="1242"/>
      <c r="BLS266" s="1242"/>
      <c r="BLT266" s="1242"/>
      <c r="BLU266" s="1242"/>
      <c r="BLV266" s="1242"/>
      <c r="BLW266" s="1242"/>
      <c r="BLX266" s="1242"/>
      <c r="BLY266" s="1242"/>
      <c r="BLZ266" s="1242"/>
      <c r="BMA266" s="1242"/>
      <c r="BMB266" s="1242"/>
      <c r="BMC266" s="1242"/>
      <c r="BMD266" s="1242"/>
      <c r="BME266" s="1242"/>
      <c r="BMF266" s="1242"/>
      <c r="BMG266" s="1242"/>
      <c r="BMH266" s="1242"/>
      <c r="BMI266" s="1242"/>
      <c r="BMJ266" s="1242"/>
      <c r="BMK266" s="1242"/>
      <c r="BML266" s="1242"/>
      <c r="BMM266" s="1242"/>
      <c r="BMN266" s="1242"/>
      <c r="BMO266" s="1242"/>
      <c r="BMP266" s="1242"/>
      <c r="BMQ266" s="1242"/>
      <c r="BMR266" s="1242"/>
      <c r="BMS266" s="1242"/>
      <c r="BMT266" s="1242"/>
      <c r="BMU266" s="1242"/>
      <c r="BMV266" s="1242"/>
      <c r="BMW266" s="1242"/>
      <c r="BMX266" s="1242"/>
      <c r="BMY266" s="1242"/>
      <c r="BMZ266" s="1242"/>
      <c r="BNA266" s="1242"/>
      <c r="BNB266" s="1242"/>
      <c r="BNC266" s="1242"/>
      <c r="BND266" s="1242"/>
      <c r="BNE266" s="1242"/>
      <c r="BNF266" s="1242"/>
      <c r="BNG266" s="1242"/>
      <c r="BNH266" s="1242"/>
      <c r="BNI266" s="1242"/>
      <c r="BNJ266" s="1242"/>
      <c r="BNK266" s="1242"/>
      <c r="BNL266" s="1242"/>
      <c r="BNM266" s="1242"/>
      <c r="BNN266" s="1242"/>
      <c r="BNO266" s="1242"/>
      <c r="BNP266" s="1242"/>
      <c r="BNQ266" s="1242"/>
      <c r="BNR266" s="1242"/>
      <c r="BNS266" s="1242"/>
      <c r="BNT266" s="1242"/>
      <c r="BNU266" s="1242"/>
      <c r="BNV266" s="1242"/>
      <c r="BNW266" s="1242"/>
      <c r="BNX266" s="1242"/>
      <c r="BNY266" s="1242"/>
      <c r="BNZ266" s="1242"/>
      <c r="BOA266" s="1242"/>
      <c r="BOB266" s="1242"/>
      <c r="BOC266" s="1242"/>
      <c r="BOD266" s="1242"/>
      <c r="BOE266" s="1242"/>
      <c r="BOF266" s="1242"/>
      <c r="BOG266" s="1242"/>
      <c r="BOH266" s="1242"/>
      <c r="BOI266" s="1242"/>
      <c r="BOJ266" s="1242"/>
      <c r="BOK266" s="1242"/>
      <c r="BOL266" s="1242"/>
      <c r="BOM266" s="1242"/>
      <c r="BON266" s="1242"/>
      <c r="BOO266" s="1242"/>
      <c r="BOP266" s="1242"/>
      <c r="BOQ266" s="1242"/>
      <c r="BOR266" s="1242"/>
      <c r="BOS266" s="1242"/>
      <c r="BOT266" s="1242"/>
      <c r="BOU266" s="1242"/>
      <c r="BOV266" s="1242"/>
      <c r="BOW266" s="1242"/>
      <c r="BOX266" s="1242"/>
      <c r="BOY266" s="1242"/>
      <c r="BOZ266" s="1242"/>
      <c r="BPA266" s="1242"/>
      <c r="BPB266" s="1242"/>
      <c r="BPC266" s="1242"/>
      <c r="BPD266" s="1242"/>
      <c r="BPE266" s="1242"/>
      <c r="BPF266" s="1242"/>
      <c r="BPG266" s="1242"/>
      <c r="BPH266" s="1242"/>
      <c r="BPI266" s="1242"/>
      <c r="BPJ266" s="1242"/>
      <c r="BPK266" s="1242"/>
      <c r="BPL266" s="1242"/>
      <c r="BPM266" s="1242"/>
      <c r="BPN266" s="1242"/>
      <c r="BPO266" s="1242"/>
      <c r="BPP266" s="1242"/>
      <c r="BPQ266" s="1242"/>
      <c r="BPR266" s="1242"/>
      <c r="BPS266" s="1242"/>
      <c r="BPT266" s="1242"/>
      <c r="BPU266" s="1242"/>
      <c r="BPV266" s="1242"/>
      <c r="BPW266" s="1242"/>
      <c r="BPX266" s="1242"/>
      <c r="BPY266" s="1242"/>
      <c r="BPZ266" s="1242"/>
      <c r="BQA266" s="1242"/>
      <c r="BQB266" s="1242"/>
      <c r="BQC266" s="1242"/>
      <c r="BQD266" s="1242"/>
      <c r="BQE266" s="1242"/>
      <c r="BQF266" s="1242"/>
      <c r="BQG266" s="1242"/>
      <c r="BQH266" s="1242"/>
      <c r="BQI266" s="1242"/>
      <c r="BQJ266" s="1242"/>
      <c r="BQK266" s="1242"/>
      <c r="BQL266" s="1242"/>
      <c r="BQM266" s="1242"/>
      <c r="BQN266" s="1242"/>
      <c r="BQO266" s="1242"/>
      <c r="BQP266" s="1242"/>
      <c r="BQQ266" s="1242"/>
      <c r="BQR266" s="1242"/>
      <c r="BQS266" s="1242"/>
      <c r="BQT266" s="1242"/>
      <c r="BQU266" s="1242"/>
      <c r="BQV266" s="1242"/>
      <c r="BQW266" s="1242"/>
      <c r="BQX266" s="1242"/>
      <c r="BQY266" s="1242"/>
      <c r="BQZ266" s="1242"/>
      <c r="BRA266" s="1242"/>
      <c r="BRB266" s="1242"/>
      <c r="BRC266" s="1242"/>
      <c r="BRD266" s="1242"/>
      <c r="BRE266" s="1242"/>
      <c r="BRF266" s="1242"/>
      <c r="BRG266" s="1242"/>
      <c r="BRH266" s="1242"/>
      <c r="BRI266" s="1242"/>
      <c r="BRJ266" s="1242"/>
      <c r="BRK266" s="1242"/>
      <c r="BRL266" s="1242"/>
      <c r="BRM266" s="1242"/>
      <c r="BRN266" s="1242"/>
      <c r="BRO266" s="1242"/>
      <c r="BRP266" s="1242"/>
      <c r="BRQ266" s="1242"/>
      <c r="BRR266" s="1242"/>
      <c r="BRS266" s="1242"/>
      <c r="BRT266" s="1242"/>
      <c r="BRU266" s="1242"/>
      <c r="BRV266" s="1242"/>
      <c r="BRW266" s="1242"/>
      <c r="BRX266" s="1242"/>
      <c r="BRY266" s="1242"/>
      <c r="BRZ266" s="1242"/>
      <c r="BSA266" s="1242"/>
      <c r="BSB266" s="1242"/>
      <c r="BSC266" s="1242"/>
      <c r="BSD266" s="1242"/>
      <c r="BSE266" s="1242"/>
      <c r="BSF266" s="1242"/>
      <c r="BSG266" s="1242"/>
      <c r="BSH266" s="1242"/>
      <c r="BSI266" s="1242"/>
      <c r="BSJ266" s="1242"/>
      <c r="BSK266" s="1242"/>
      <c r="BSL266" s="1242"/>
      <c r="BSM266" s="1242"/>
      <c r="BSN266" s="1242"/>
      <c r="BSO266" s="1242"/>
      <c r="BSP266" s="1242"/>
      <c r="BSQ266" s="1242"/>
      <c r="BSR266" s="1242"/>
      <c r="BSS266" s="1242"/>
      <c r="BST266" s="1242"/>
      <c r="BSU266" s="1242"/>
      <c r="BSV266" s="1242"/>
      <c r="BSW266" s="1242"/>
      <c r="BSX266" s="1242"/>
      <c r="BSY266" s="1242"/>
      <c r="BSZ266" s="1242"/>
      <c r="BTA266" s="1242"/>
      <c r="BTB266" s="1242"/>
      <c r="BTC266" s="1242"/>
      <c r="BTD266" s="1242"/>
      <c r="BTE266" s="1242"/>
      <c r="BTF266" s="1242"/>
      <c r="BTG266" s="1242"/>
      <c r="BTH266" s="1242"/>
      <c r="BTI266" s="1242"/>
      <c r="BTJ266" s="1242"/>
      <c r="BTK266" s="1242"/>
      <c r="BTL266" s="1242"/>
      <c r="BTM266" s="1242"/>
      <c r="BTN266" s="1242"/>
      <c r="BTO266" s="1242"/>
      <c r="BTP266" s="1242"/>
      <c r="BTQ266" s="1242"/>
      <c r="BTR266" s="1242"/>
      <c r="BTS266" s="1242"/>
      <c r="BTT266" s="1242"/>
      <c r="BTU266" s="1242"/>
      <c r="BTV266" s="1242"/>
      <c r="BTW266" s="1242"/>
      <c r="BTX266" s="1242"/>
      <c r="BTY266" s="1242"/>
      <c r="BTZ266" s="1242"/>
      <c r="BUA266" s="1242"/>
      <c r="BUB266" s="1242"/>
      <c r="BUC266" s="1242"/>
      <c r="BUD266" s="1242"/>
      <c r="BUE266" s="1242"/>
      <c r="BUF266" s="1242"/>
      <c r="BUG266" s="1242"/>
      <c r="BUH266" s="1242"/>
      <c r="BUI266" s="1242"/>
      <c r="BUJ266" s="1242"/>
      <c r="BUK266" s="1242"/>
      <c r="BUL266" s="1242"/>
      <c r="BUM266" s="1242"/>
      <c r="BUN266" s="1242"/>
      <c r="BUO266" s="1242"/>
      <c r="BUP266" s="1242"/>
      <c r="BUQ266" s="1242"/>
      <c r="BUR266" s="1242"/>
      <c r="BUS266" s="1242"/>
      <c r="BUT266" s="1242"/>
      <c r="BUU266" s="1242"/>
      <c r="BUV266" s="1242"/>
      <c r="BUW266" s="1242"/>
      <c r="BUX266" s="1242"/>
      <c r="BUY266" s="1242"/>
      <c r="BUZ266" s="1242"/>
      <c r="BVA266" s="1242"/>
      <c r="BVB266" s="1242"/>
      <c r="BVC266" s="1242"/>
      <c r="BVD266" s="1242"/>
      <c r="BVE266" s="1242"/>
      <c r="BVF266" s="1242"/>
      <c r="BVG266" s="1242"/>
      <c r="BVH266" s="1242"/>
      <c r="BVI266" s="1242"/>
      <c r="BVJ266" s="1242"/>
      <c r="BVK266" s="1242"/>
      <c r="BVL266" s="1242"/>
      <c r="BVM266" s="1242"/>
      <c r="BVN266" s="1242"/>
      <c r="BVO266" s="1242"/>
      <c r="BVP266" s="1242"/>
      <c r="BVQ266" s="1242"/>
      <c r="BVR266" s="1242"/>
      <c r="BVS266" s="1242"/>
      <c r="BVT266" s="1242"/>
      <c r="BVU266" s="1242"/>
      <c r="BVV266" s="1242"/>
      <c r="BVW266" s="1242"/>
      <c r="BVX266" s="1242"/>
      <c r="BVY266" s="1242"/>
      <c r="BVZ266" s="1242"/>
      <c r="BWA266" s="1242"/>
      <c r="BWB266" s="1242"/>
      <c r="BWC266" s="1242"/>
      <c r="BWD266" s="1242"/>
      <c r="BWE266" s="1242"/>
      <c r="BWF266" s="1242"/>
      <c r="BWG266" s="1242"/>
      <c r="BWH266" s="1242"/>
      <c r="BWI266" s="1242"/>
      <c r="BWJ266" s="1242"/>
      <c r="BWK266" s="1242"/>
      <c r="BWL266" s="1242"/>
      <c r="BWM266" s="1242"/>
      <c r="BWN266" s="1242"/>
      <c r="BWO266" s="1242"/>
      <c r="BWP266" s="1242"/>
      <c r="BWQ266" s="1242"/>
      <c r="BWR266" s="1242"/>
      <c r="BWS266" s="1242"/>
      <c r="BWT266" s="1242"/>
      <c r="BWU266" s="1242"/>
      <c r="BWV266" s="1242"/>
      <c r="BWW266" s="1242"/>
      <c r="BWX266" s="1242"/>
      <c r="BWY266" s="1242"/>
      <c r="BWZ266" s="1242"/>
      <c r="BXA266" s="1242"/>
      <c r="BXB266" s="1242"/>
      <c r="BXC266" s="1242"/>
      <c r="BXD266" s="1242"/>
      <c r="BXE266" s="1242"/>
      <c r="BXF266" s="1242"/>
      <c r="BXG266" s="1242"/>
      <c r="BXH266" s="1242"/>
      <c r="BXI266" s="1242"/>
      <c r="BXJ266" s="1242"/>
      <c r="BXK266" s="1242"/>
      <c r="BXL266" s="1242"/>
      <c r="BXM266" s="1242"/>
      <c r="BXN266" s="1242"/>
      <c r="BXO266" s="1242"/>
      <c r="BXP266" s="1242"/>
      <c r="BXQ266" s="1242"/>
      <c r="BXR266" s="1242"/>
      <c r="BXS266" s="1242"/>
      <c r="BXT266" s="1242"/>
      <c r="BXU266" s="1242"/>
      <c r="BXV266" s="1242"/>
      <c r="BXW266" s="1242"/>
      <c r="BXX266" s="1242"/>
      <c r="BXY266" s="1242"/>
      <c r="BXZ266" s="1242"/>
      <c r="BYA266" s="1242"/>
      <c r="BYB266" s="1242"/>
      <c r="BYC266" s="1242"/>
      <c r="BYD266" s="1242"/>
      <c r="BYE266" s="1242"/>
      <c r="BYF266" s="1242"/>
      <c r="BYG266" s="1242"/>
      <c r="BYH266" s="1242"/>
      <c r="BYI266" s="1242"/>
      <c r="BYJ266" s="1242"/>
      <c r="BYK266" s="1242"/>
      <c r="BYL266" s="1242"/>
      <c r="BYM266" s="1242"/>
      <c r="BYN266" s="1242"/>
      <c r="BYO266" s="1242"/>
      <c r="BYP266" s="1242"/>
      <c r="BYQ266" s="1242"/>
      <c r="BYR266" s="1242"/>
      <c r="BYS266" s="1242"/>
      <c r="BYT266" s="1242"/>
      <c r="BYU266" s="1242"/>
      <c r="BYV266" s="1242"/>
      <c r="BYW266" s="1242"/>
      <c r="BYX266" s="1242"/>
      <c r="BYY266" s="1242"/>
      <c r="BYZ266" s="1242"/>
      <c r="BZA266" s="1242"/>
      <c r="BZB266" s="1242"/>
      <c r="BZC266" s="1242"/>
      <c r="BZD266" s="1242"/>
      <c r="BZE266" s="1242"/>
      <c r="BZF266" s="1242"/>
      <c r="BZG266" s="1242"/>
      <c r="BZH266" s="1242"/>
      <c r="BZI266" s="1242"/>
      <c r="BZJ266" s="1242"/>
      <c r="BZK266" s="1242"/>
      <c r="BZL266" s="1242"/>
      <c r="BZM266" s="1242"/>
      <c r="BZN266" s="1242"/>
      <c r="BZO266" s="1242"/>
      <c r="BZP266" s="1242"/>
      <c r="BZQ266" s="1242"/>
      <c r="BZR266" s="1242"/>
      <c r="BZS266" s="1242"/>
      <c r="BZT266" s="1242"/>
      <c r="BZU266" s="1242"/>
      <c r="BZV266" s="1242"/>
      <c r="BZW266" s="1242"/>
      <c r="BZX266" s="1242"/>
      <c r="BZY266" s="1242"/>
      <c r="BZZ266" s="1242"/>
      <c r="CAA266" s="1242"/>
      <c r="CAB266" s="1242"/>
      <c r="CAC266" s="1242"/>
      <c r="CAD266" s="1242"/>
      <c r="CAE266" s="1242"/>
      <c r="CAF266" s="1242"/>
      <c r="CAG266" s="1242"/>
      <c r="CAH266" s="1242"/>
      <c r="CAI266" s="1242"/>
      <c r="CAJ266" s="1242"/>
      <c r="CAK266" s="1242"/>
      <c r="CAL266" s="1242"/>
      <c r="CAM266" s="1242"/>
      <c r="CAN266" s="1242"/>
      <c r="CAO266" s="1242"/>
      <c r="CAP266" s="1242"/>
      <c r="CAQ266" s="1242"/>
      <c r="CAR266" s="1242"/>
      <c r="CAS266" s="1242"/>
      <c r="CAT266" s="1242"/>
      <c r="CAU266" s="1242"/>
      <c r="CAV266" s="1242"/>
      <c r="CAW266" s="1242"/>
      <c r="CAX266" s="1242"/>
      <c r="CAY266" s="1242"/>
      <c r="CAZ266" s="1242"/>
      <c r="CBA266" s="1242"/>
      <c r="CBB266" s="1242"/>
      <c r="CBC266" s="1242"/>
      <c r="CBD266" s="1242"/>
      <c r="CBE266" s="1242"/>
      <c r="CBF266" s="1242"/>
      <c r="CBG266" s="1242"/>
      <c r="CBH266" s="1242"/>
      <c r="CBI266" s="1242"/>
      <c r="CBJ266" s="1242"/>
      <c r="CBK266" s="1242"/>
      <c r="CBL266" s="1242"/>
      <c r="CBM266" s="1242"/>
      <c r="CBN266" s="1242"/>
      <c r="CBO266" s="1242"/>
      <c r="CBP266" s="1242"/>
      <c r="CBQ266" s="1242"/>
      <c r="CBR266" s="1242"/>
      <c r="CBS266" s="1242"/>
      <c r="CBT266" s="1242"/>
      <c r="CBU266" s="1242"/>
      <c r="CBV266" s="1242"/>
      <c r="CBW266" s="1242"/>
      <c r="CBX266" s="1242"/>
      <c r="CBY266" s="1242"/>
      <c r="CBZ266" s="1242"/>
      <c r="CCA266" s="1242"/>
      <c r="CCB266" s="1242"/>
      <c r="CCC266" s="1242"/>
      <c r="CCD266" s="1242"/>
      <c r="CCE266" s="1242"/>
      <c r="CCF266" s="1242"/>
      <c r="CCG266" s="1242"/>
      <c r="CCH266" s="1242"/>
      <c r="CCI266" s="1242"/>
      <c r="CCJ266" s="1242"/>
      <c r="CCK266" s="1242"/>
      <c r="CCL266" s="1242"/>
      <c r="CCM266" s="1242"/>
      <c r="CCN266" s="1242"/>
      <c r="CCO266" s="1242"/>
      <c r="CCP266" s="1242"/>
      <c r="CCQ266" s="1242"/>
      <c r="CCR266" s="1242"/>
      <c r="CCS266" s="1242"/>
      <c r="CCT266" s="1242"/>
      <c r="CCU266" s="1242"/>
      <c r="CCV266" s="1242"/>
      <c r="CCW266" s="1242"/>
      <c r="CCX266" s="1242"/>
      <c r="CCY266" s="1242"/>
      <c r="CCZ266" s="1242"/>
      <c r="CDA266" s="1242"/>
      <c r="CDB266" s="1242"/>
      <c r="CDC266" s="1242"/>
      <c r="CDD266" s="1242"/>
      <c r="CDE266" s="1242"/>
      <c r="CDF266" s="1242"/>
      <c r="CDG266" s="1242"/>
      <c r="CDH266" s="1242"/>
      <c r="CDI266" s="1242"/>
      <c r="CDJ266" s="1242"/>
      <c r="CDK266" s="1242"/>
      <c r="CDL266" s="1242"/>
      <c r="CDM266" s="1242"/>
      <c r="CDN266" s="1242"/>
      <c r="CDO266" s="1242"/>
      <c r="CDP266" s="1242"/>
      <c r="CDQ266" s="1242"/>
      <c r="CDR266" s="1242"/>
      <c r="CDS266" s="1242"/>
      <c r="CDT266" s="1242"/>
      <c r="CDU266" s="1242"/>
      <c r="CDV266" s="1242"/>
      <c r="CDW266" s="1242"/>
      <c r="CDX266" s="1242"/>
      <c r="CDY266" s="1242"/>
      <c r="CDZ266" s="1242"/>
      <c r="CEA266" s="1242"/>
      <c r="CEB266" s="1242"/>
      <c r="CEC266" s="1242"/>
      <c r="CED266" s="1242"/>
      <c r="CEE266" s="1242"/>
      <c r="CEF266" s="1242"/>
      <c r="CEG266" s="1242"/>
      <c r="CEH266" s="1242"/>
      <c r="CEI266" s="1242"/>
      <c r="CEJ266" s="1242"/>
      <c r="CEK266" s="1242"/>
      <c r="CEL266" s="1242"/>
      <c r="CEM266" s="1242"/>
      <c r="CEN266" s="1242"/>
      <c r="CEO266" s="1242"/>
      <c r="CEP266" s="1242"/>
      <c r="CEQ266" s="1242"/>
      <c r="CER266" s="1242"/>
      <c r="CES266" s="1242"/>
      <c r="CET266" s="1242"/>
      <c r="CEU266" s="1242"/>
      <c r="CEV266" s="1242"/>
      <c r="CEW266" s="1242"/>
      <c r="CEX266" s="1242"/>
      <c r="CEY266" s="1242"/>
      <c r="CEZ266" s="1242"/>
      <c r="CFA266" s="1242"/>
      <c r="CFB266" s="1242"/>
      <c r="CFC266" s="1242"/>
      <c r="CFD266" s="1242"/>
      <c r="CFE266" s="1242"/>
      <c r="CFF266" s="1242"/>
      <c r="CFG266" s="1242"/>
      <c r="CFH266" s="1242"/>
      <c r="CFI266" s="1242"/>
      <c r="CFJ266" s="1242"/>
      <c r="CFK266" s="1242"/>
      <c r="CFL266" s="1242"/>
      <c r="CFM266" s="1242"/>
      <c r="CFN266" s="1242"/>
      <c r="CFO266" s="1242"/>
      <c r="CFP266" s="1242"/>
      <c r="CFQ266" s="1242"/>
      <c r="CFR266" s="1242"/>
      <c r="CFS266" s="1242"/>
      <c r="CFT266" s="1242"/>
      <c r="CFU266" s="1242"/>
      <c r="CFV266" s="1242"/>
      <c r="CFW266" s="1242"/>
      <c r="CFX266" s="1242"/>
      <c r="CFY266" s="1242"/>
      <c r="CFZ266" s="1242"/>
      <c r="CGA266" s="1242"/>
      <c r="CGB266" s="1242"/>
      <c r="CGC266" s="1242"/>
      <c r="CGD266" s="1242"/>
      <c r="CGE266" s="1242"/>
      <c r="CGF266" s="1242"/>
      <c r="CGG266" s="1242"/>
      <c r="CGH266" s="1242"/>
      <c r="CGI266" s="1242"/>
      <c r="CGJ266" s="1242"/>
      <c r="CGK266" s="1242"/>
      <c r="CGL266" s="1242"/>
      <c r="CGM266" s="1242"/>
      <c r="CGN266" s="1242"/>
      <c r="CGO266" s="1242"/>
      <c r="CGP266" s="1242"/>
      <c r="CGQ266" s="1242"/>
      <c r="CGR266" s="1242"/>
      <c r="CGS266" s="1242"/>
      <c r="CGT266" s="1242"/>
      <c r="CGU266" s="1242"/>
      <c r="CGV266" s="1242"/>
      <c r="CGW266" s="1242"/>
      <c r="CGX266" s="1242"/>
      <c r="CGY266" s="1242"/>
      <c r="CGZ266" s="1242"/>
      <c r="CHA266" s="1242"/>
      <c r="CHB266" s="1242"/>
      <c r="CHC266" s="1242"/>
      <c r="CHD266" s="1242"/>
      <c r="CHE266" s="1242"/>
      <c r="CHF266" s="1242"/>
      <c r="CHG266" s="1242"/>
      <c r="CHH266" s="1242"/>
      <c r="CHI266" s="1242"/>
      <c r="CHJ266" s="1242"/>
      <c r="CHK266" s="1242"/>
      <c r="CHL266" s="1242"/>
      <c r="CHM266" s="1242"/>
      <c r="CHN266" s="1242"/>
      <c r="CHO266" s="1242"/>
      <c r="CHP266" s="1242"/>
      <c r="CHQ266" s="1242"/>
      <c r="CHR266" s="1242"/>
      <c r="CHS266" s="1242"/>
      <c r="CHT266" s="1242"/>
      <c r="CHU266" s="1242"/>
      <c r="CHV266" s="1242"/>
      <c r="CHW266" s="1242"/>
      <c r="CHX266" s="1242"/>
      <c r="CHY266" s="1242"/>
      <c r="CHZ266" s="1242"/>
      <c r="CIA266" s="1242"/>
      <c r="CIB266" s="1242"/>
      <c r="CIC266" s="1242"/>
      <c r="CID266" s="1242"/>
      <c r="CIE266" s="1242"/>
      <c r="CIF266" s="1242"/>
      <c r="CIG266" s="1242"/>
      <c r="CIH266" s="1242"/>
      <c r="CII266" s="1242"/>
      <c r="CIJ266" s="1242"/>
      <c r="CIK266" s="1242"/>
      <c r="CIL266" s="1242"/>
      <c r="CIM266" s="1242"/>
      <c r="CIN266" s="1242"/>
      <c r="CIO266" s="1242"/>
      <c r="CIP266" s="1242"/>
      <c r="CIQ266" s="1242"/>
      <c r="CIR266" s="1242"/>
      <c r="CIS266" s="1242"/>
      <c r="CIT266" s="1242"/>
      <c r="CIU266" s="1242"/>
      <c r="CIV266" s="1242"/>
      <c r="CIW266" s="1242"/>
      <c r="CIX266" s="1242"/>
      <c r="CIY266" s="1242"/>
      <c r="CIZ266" s="1242"/>
      <c r="CJA266" s="1242"/>
      <c r="CJB266" s="1242"/>
      <c r="CJC266" s="1242"/>
      <c r="CJD266" s="1242"/>
      <c r="CJE266" s="1242"/>
      <c r="CJF266" s="1242"/>
      <c r="CJG266" s="1242"/>
      <c r="CJH266" s="1242"/>
      <c r="CJI266" s="1242"/>
      <c r="CJJ266" s="1242"/>
      <c r="CJK266" s="1242"/>
      <c r="CJL266" s="1242"/>
      <c r="CJM266" s="1242"/>
      <c r="CJN266" s="1242"/>
      <c r="CJO266" s="1242"/>
      <c r="CJP266" s="1242"/>
      <c r="CJQ266" s="1242"/>
      <c r="CJR266" s="1242"/>
      <c r="CJS266" s="1242"/>
      <c r="CJT266" s="1242"/>
      <c r="CJU266" s="1242"/>
      <c r="CJV266" s="1242"/>
      <c r="CJW266" s="1242"/>
      <c r="CJX266" s="1242"/>
      <c r="CJY266" s="1242"/>
      <c r="CJZ266" s="1242"/>
      <c r="CKA266" s="1242"/>
      <c r="CKB266" s="1242"/>
      <c r="CKC266" s="1242"/>
      <c r="CKD266" s="1242"/>
      <c r="CKE266" s="1242"/>
      <c r="CKF266" s="1242"/>
      <c r="CKG266" s="1242"/>
      <c r="CKH266" s="1242"/>
      <c r="CKI266" s="1242"/>
      <c r="CKJ266" s="1242"/>
      <c r="CKK266" s="1242"/>
      <c r="CKL266" s="1242"/>
      <c r="CKM266" s="1242"/>
      <c r="CKN266" s="1242"/>
      <c r="CKO266" s="1242"/>
      <c r="CKP266" s="1242"/>
      <c r="CKQ266" s="1242"/>
      <c r="CKR266" s="1242"/>
      <c r="CKS266" s="1242"/>
      <c r="CKT266" s="1242"/>
      <c r="CKU266" s="1242"/>
      <c r="CKV266" s="1242"/>
      <c r="CKW266" s="1242"/>
      <c r="CKX266" s="1242"/>
      <c r="CKY266" s="1242"/>
      <c r="CKZ266" s="1242"/>
      <c r="CLA266" s="1242"/>
      <c r="CLB266" s="1242"/>
      <c r="CLC266" s="1242"/>
      <c r="CLD266" s="1242"/>
      <c r="CLE266" s="1242"/>
      <c r="CLF266" s="1242"/>
      <c r="CLG266" s="1242"/>
      <c r="CLH266" s="1242"/>
      <c r="CLI266" s="1242"/>
      <c r="CLJ266" s="1242"/>
      <c r="CLK266" s="1242"/>
      <c r="CLL266" s="1242"/>
      <c r="CLM266" s="1242"/>
      <c r="CLN266" s="1242"/>
      <c r="CLO266" s="1242"/>
      <c r="CLP266" s="1242"/>
      <c r="CLQ266" s="1242"/>
      <c r="CLR266" s="1242"/>
      <c r="CLS266" s="1242"/>
      <c r="CLT266" s="1242"/>
      <c r="CLU266" s="1242"/>
      <c r="CLV266" s="1242"/>
      <c r="CLW266" s="1242"/>
      <c r="CLX266" s="1242"/>
      <c r="CLY266" s="1242"/>
      <c r="CLZ266" s="1242"/>
      <c r="CMA266" s="1242"/>
      <c r="CMB266" s="1242"/>
      <c r="CMC266" s="1242"/>
      <c r="CMD266" s="1242"/>
      <c r="CME266" s="1242"/>
      <c r="CMF266" s="1242"/>
      <c r="CMG266" s="1242"/>
      <c r="CMH266" s="1242"/>
      <c r="CMI266" s="1242"/>
      <c r="CMJ266" s="1242"/>
      <c r="CMK266" s="1242"/>
      <c r="CML266" s="1242"/>
      <c r="CMM266" s="1242"/>
      <c r="CMN266" s="1242"/>
      <c r="CMO266" s="1242"/>
      <c r="CMP266" s="1242"/>
      <c r="CMQ266" s="1242"/>
      <c r="CMR266" s="1242"/>
      <c r="CMS266" s="1242"/>
      <c r="CMT266" s="1242"/>
      <c r="CMU266" s="1242"/>
      <c r="CMV266" s="1242"/>
      <c r="CMW266" s="1242"/>
      <c r="CMX266" s="1242"/>
      <c r="CMY266" s="1242"/>
      <c r="CMZ266" s="1242"/>
      <c r="CNA266" s="1242"/>
      <c r="CNB266" s="1242"/>
      <c r="CNC266" s="1242"/>
      <c r="CND266" s="1242"/>
      <c r="CNE266" s="1242"/>
      <c r="CNF266" s="1242"/>
      <c r="CNG266" s="1242"/>
      <c r="CNH266" s="1242"/>
      <c r="CNI266" s="1242"/>
      <c r="CNJ266" s="1242"/>
      <c r="CNK266" s="1242"/>
      <c r="CNL266" s="1242"/>
      <c r="CNM266" s="1242"/>
      <c r="CNN266" s="1242"/>
      <c r="CNO266" s="1242"/>
      <c r="CNP266" s="1242"/>
      <c r="CNQ266" s="1242"/>
      <c r="CNR266" s="1242"/>
      <c r="CNS266" s="1242"/>
      <c r="CNT266" s="1242"/>
      <c r="CNU266" s="1242"/>
      <c r="CNV266" s="1242"/>
      <c r="CNW266" s="1242"/>
      <c r="CNX266" s="1242"/>
      <c r="CNY266" s="1242"/>
      <c r="CNZ266" s="1242"/>
      <c r="COA266" s="1242"/>
      <c r="COB266" s="1242"/>
      <c r="COC266" s="1242"/>
      <c r="COD266" s="1242"/>
      <c r="COE266" s="1242"/>
      <c r="COF266" s="1242"/>
      <c r="COG266" s="1242"/>
      <c r="COH266" s="1242"/>
      <c r="COI266" s="1242"/>
      <c r="COJ266" s="1242"/>
      <c r="COK266" s="1242"/>
      <c r="COL266" s="1242"/>
      <c r="COM266" s="1242"/>
      <c r="CON266" s="1242"/>
      <c r="COO266" s="1242"/>
      <c r="COP266" s="1242"/>
      <c r="COQ266" s="1242"/>
      <c r="COR266" s="1242"/>
      <c r="COS266" s="1242"/>
      <c r="COT266" s="1242"/>
      <c r="COU266" s="1242"/>
      <c r="COV266" s="1242"/>
      <c r="COW266" s="1242"/>
      <c r="COX266" s="1242"/>
      <c r="COY266" s="1242"/>
      <c r="COZ266" s="1242"/>
      <c r="CPA266" s="1242"/>
      <c r="CPB266" s="1242"/>
      <c r="CPC266" s="1242"/>
      <c r="CPD266" s="1242"/>
      <c r="CPE266" s="1242"/>
      <c r="CPF266" s="1242"/>
      <c r="CPG266" s="1242"/>
      <c r="CPH266" s="1242"/>
      <c r="CPI266" s="1242"/>
      <c r="CPJ266" s="1242"/>
      <c r="CPK266" s="1242"/>
      <c r="CPL266" s="1242"/>
      <c r="CPM266" s="1242"/>
      <c r="CPN266" s="1242"/>
      <c r="CPO266" s="1242"/>
      <c r="CPP266" s="1242"/>
      <c r="CPQ266" s="1242"/>
      <c r="CPR266" s="1242"/>
      <c r="CPS266" s="1242"/>
      <c r="CPT266" s="1242"/>
      <c r="CPU266" s="1242"/>
      <c r="CPV266" s="1242"/>
      <c r="CPW266" s="1242"/>
      <c r="CPX266" s="1242"/>
      <c r="CPY266" s="1242"/>
      <c r="CPZ266" s="1242"/>
      <c r="CQA266" s="1242"/>
      <c r="CQB266" s="1242"/>
      <c r="CQC266" s="1242"/>
      <c r="CQD266" s="1242"/>
      <c r="CQE266" s="1242"/>
      <c r="CQF266" s="1242"/>
      <c r="CQG266" s="1242"/>
      <c r="CQH266" s="1242"/>
      <c r="CQI266" s="1242"/>
      <c r="CQJ266" s="1242"/>
      <c r="CQK266" s="1242"/>
      <c r="CQL266" s="1242"/>
      <c r="CQM266" s="1242"/>
      <c r="CQN266" s="1242"/>
      <c r="CQO266" s="1242"/>
      <c r="CQP266" s="1242"/>
      <c r="CQQ266" s="1242"/>
      <c r="CQR266" s="1242"/>
      <c r="CQS266" s="1242"/>
      <c r="CQT266" s="1242"/>
      <c r="CQU266" s="1242"/>
      <c r="CQV266" s="1242"/>
      <c r="CQW266" s="1242"/>
      <c r="CQX266" s="1242"/>
      <c r="CQY266" s="1242"/>
      <c r="CQZ266" s="1242"/>
      <c r="CRA266" s="1242"/>
      <c r="CRB266" s="1242"/>
      <c r="CRC266" s="1242"/>
      <c r="CRD266" s="1242"/>
      <c r="CRE266" s="1242"/>
      <c r="CRF266" s="1242"/>
      <c r="CRG266" s="1242"/>
      <c r="CRH266" s="1242"/>
      <c r="CRI266" s="1242"/>
      <c r="CRJ266" s="1242"/>
      <c r="CRK266" s="1242"/>
      <c r="CRL266" s="1242"/>
      <c r="CRM266" s="1242"/>
      <c r="CRN266" s="1242"/>
      <c r="CRO266" s="1242"/>
      <c r="CRP266" s="1242"/>
      <c r="CRQ266" s="1242"/>
      <c r="CRR266" s="1242"/>
      <c r="CRS266" s="1242"/>
      <c r="CRT266" s="1242"/>
      <c r="CRU266" s="1242"/>
      <c r="CRV266" s="1242"/>
      <c r="CRW266" s="1242"/>
      <c r="CRX266" s="1242"/>
      <c r="CRY266" s="1242"/>
      <c r="CRZ266" s="1242"/>
      <c r="CSA266" s="1242"/>
      <c r="CSB266" s="1242"/>
      <c r="CSC266" s="1242"/>
      <c r="CSD266" s="1242"/>
      <c r="CSE266" s="1242"/>
      <c r="CSF266" s="1242"/>
      <c r="CSG266" s="1242"/>
      <c r="CSH266" s="1242"/>
      <c r="CSI266" s="1242"/>
      <c r="CSJ266" s="1242"/>
      <c r="CSK266" s="1242"/>
      <c r="CSL266" s="1242"/>
      <c r="CSM266" s="1242"/>
      <c r="CSN266" s="1242"/>
      <c r="CSO266" s="1242"/>
      <c r="CSP266" s="1242"/>
      <c r="CSQ266" s="1242"/>
      <c r="CSR266" s="1242"/>
      <c r="CSS266" s="1242"/>
      <c r="CST266" s="1242"/>
      <c r="CSU266" s="1242"/>
      <c r="CSV266" s="1242"/>
      <c r="CSW266" s="1242"/>
      <c r="CSX266" s="1242"/>
      <c r="CSY266" s="1242"/>
      <c r="CSZ266" s="1242"/>
      <c r="CTA266" s="1242"/>
      <c r="CTB266" s="1242"/>
      <c r="CTC266" s="1242"/>
      <c r="CTD266" s="1242"/>
      <c r="CTE266" s="1242"/>
      <c r="CTF266" s="1242"/>
      <c r="CTG266" s="1242"/>
      <c r="CTH266" s="1242"/>
      <c r="CTI266" s="1242"/>
      <c r="CTJ266" s="1242"/>
      <c r="CTK266" s="1242"/>
      <c r="CTL266" s="1242"/>
      <c r="CTM266" s="1242"/>
      <c r="CTN266" s="1242"/>
      <c r="CTO266" s="1242"/>
      <c r="CTP266" s="1242"/>
      <c r="CTQ266" s="1242"/>
      <c r="CTR266" s="1242"/>
      <c r="CTS266" s="1242"/>
      <c r="CTT266" s="1242"/>
      <c r="CTU266" s="1242"/>
      <c r="CTV266" s="1242"/>
      <c r="CTW266" s="1242"/>
      <c r="CTX266" s="1242"/>
      <c r="CTY266" s="1242"/>
      <c r="CTZ266" s="1242"/>
      <c r="CUA266" s="1242"/>
      <c r="CUB266" s="1242"/>
      <c r="CUC266" s="1242"/>
      <c r="CUD266" s="1242"/>
      <c r="CUE266" s="1242"/>
      <c r="CUF266" s="1242"/>
      <c r="CUG266" s="1242"/>
      <c r="CUH266" s="1242"/>
      <c r="CUI266" s="1242"/>
      <c r="CUJ266" s="1242"/>
      <c r="CUK266" s="1242"/>
      <c r="CUL266" s="1242"/>
      <c r="CUM266" s="1242"/>
      <c r="CUN266" s="1242"/>
      <c r="CUO266" s="1242"/>
      <c r="CUP266" s="1242"/>
      <c r="CUQ266" s="1242"/>
      <c r="CUR266" s="1242"/>
      <c r="CUS266" s="1242"/>
      <c r="CUT266" s="1242"/>
      <c r="CUU266" s="1242"/>
      <c r="CUV266" s="1242"/>
      <c r="CUW266" s="1242"/>
      <c r="CUX266" s="1242"/>
      <c r="CUY266" s="1242"/>
      <c r="CUZ266" s="1242"/>
      <c r="CVA266" s="1242"/>
      <c r="CVB266" s="1242"/>
      <c r="CVC266" s="1242"/>
      <c r="CVD266" s="1242"/>
      <c r="CVE266" s="1242"/>
      <c r="CVF266" s="1242"/>
      <c r="CVG266" s="1242"/>
      <c r="CVH266" s="1242"/>
      <c r="CVI266" s="1242"/>
      <c r="CVJ266" s="1242"/>
      <c r="CVK266" s="1242"/>
      <c r="CVL266" s="1242"/>
      <c r="CVM266" s="1242"/>
      <c r="CVN266" s="1242"/>
      <c r="CVO266" s="1242"/>
      <c r="CVP266" s="1242"/>
      <c r="CVQ266" s="1242"/>
      <c r="CVR266" s="1242"/>
      <c r="CVS266" s="1242"/>
      <c r="CVT266" s="1242"/>
      <c r="CVU266" s="1242"/>
      <c r="CVV266" s="1242"/>
      <c r="CVW266" s="1242"/>
      <c r="CVX266" s="1242"/>
      <c r="CVY266" s="1242"/>
      <c r="CVZ266" s="1242"/>
      <c r="CWA266" s="1242"/>
      <c r="CWB266" s="1242"/>
      <c r="CWC266" s="1242"/>
      <c r="CWD266" s="1242"/>
      <c r="CWE266" s="1242"/>
      <c r="CWF266" s="1242"/>
      <c r="CWG266" s="1242"/>
      <c r="CWH266" s="1242"/>
      <c r="CWI266" s="1242"/>
      <c r="CWJ266" s="1242"/>
      <c r="CWK266" s="1242"/>
      <c r="CWL266" s="1242"/>
      <c r="CWM266" s="1242"/>
      <c r="CWN266" s="1242"/>
      <c r="CWO266" s="1242"/>
      <c r="CWP266" s="1242"/>
      <c r="CWQ266" s="1242"/>
      <c r="CWR266" s="1242"/>
      <c r="CWS266" s="1242"/>
      <c r="CWT266" s="1242"/>
      <c r="CWU266" s="1242"/>
      <c r="CWV266" s="1242"/>
      <c r="CWW266" s="1242"/>
      <c r="CWX266" s="1242"/>
      <c r="CWY266" s="1242"/>
      <c r="CWZ266" s="1242"/>
      <c r="CXA266" s="1242"/>
      <c r="CXB266" s="1242"/>
      <c r="CXC266" s="1242"/>
      <c r="CXD266" s="1242"/>
      <c r="CXE266" s="1242"/>
      <c r="CXF266" s="1242"/>
      <c r="CXG266" s="1242"/>
      <c r="CXH266" s="1242"/>
      <c r="CXI266" s="1242"/>
      <c r="CXJ266" s="1242"/>
      <c r="CXK266" s="1242"/>
      <c r="CXL266" s="1242"/>
      <c r="CXM266" s="1242"/>
      <c r="CXN266" s="1242"/>
      <c r="CXO266" s="1242"/>
      <c r="CXP266" s="1242"/>
      <c r="CXQ266" s="1242"/>
      <c r="CXR266" s="1242"/>
      <c r="CXS266" s="1242"/>
      <c r="CXT266" s="1242"/>
      <c r="CXU266" s="1242"/>
      <c r="CXV266" s="1242"/>
      <c r="CXW266" s="1242"/>
      <c r="CXX266" s="1242"/>
      <c r="CXY266" s="1242"/>
      <c r="CXZ266" s="1242"/>
      <c r="CYA266" s="1242"/>
      <c r="CYB266" s="1242"/>
      <c r="CYC266" s="1242"/>
      <c r="CYD266" s="1242"/>
      <c r="CYE266" s="1242"/>
      <c r="CYF266" s="1242"/>
      <c r="CYG266" s="1242"/>
      <c r="CYH266" s="1242"/>
      <c r="CYI266" s="1242"/>
      <c r="CYJ266" s="1242"/>
      <c r="CYK266" s="1242"/>
      <c r="CYL266" s="1242"/>
      <c r="CYM266" s="1242"/>
      <c r="CYN266" s="1242"/>
      <c r="CYO266" s="1242"/>
      <c r="CYP266" s="1242"/>
      <c r="CYQ266" s="1242"/>
      <c r="CYR266" s="1242"/>
      <c r="CYS266" s="1242"/>
      <c r="CYT266" s="1242"/>
      <c r="CYU266" s="1242"/>
      <c r="CYV266" s="1242"/>
      <c r="CYW266" s="1242"/>
      <c r="CYX266" s="1242"/>
      <c r="CYY266" s="1242"/>
      <c r="CYZ266" s="1242"/>
      <c r="CZA266" s="1242"/>
      <c r="CZB266" s="1242"/>
      <c r="CZC266" s="1242"/>
      <c r="CZD266" s="1242"/>
      <c r="CZE266" s="1242"/>
      <c r="CZF266" s="1242"/>
      <c r="CZG266" s="1242"/>
      <c r="CZH266" s="1242"/>
      <c r="CZI266" s="1242"/>
      <c r="CZJ266" s="1242"/>
      <c r="CZK266" s="1242"/>
      <c r="CZL266" s="1242"/>
      <c r="CZM266" s="1242"/>
      <c r="CZN266" s="1242"/>
      <c r="CZO266" s="1242"/>
      <c r="CZP266" s="1242"/>
      <c r="CZQ266" s="1242"/>
      <c r="CZR266" s="1242"/>
      <c r="CZS266" s="1242"/>
      <c r="CZT266" s="1242"/>
      <c r="CZU266" s="1242"/>
      <c r="CZV266" s="1242"/>
      <c r="CZW266" s="1242"/>
      <c r="CZX266" s="1242"/>
      <c r="CZY266" s="1242"/>
      <c r="CZZ266" s="1242"/>
      <c r="DAA266" s="1242"/>
      <c r="DAB266" s="1242"/>
      <c r="DAC266" s="1242"/>
      <c r="DAD266" s="1242"/>
      <c r="DAE266" s="1242"/>
      <c r="DAF266" s="1242"/>
      <c r="DAG266" s="1242"/>
      <c r="DAH266" s="1242"/>
      <c r="DAI266" s="1242"/>
      <c r="DAJ266" s="1242"/>
      <c r="DAK266" s="1242"/>
      <c r="DAL266" s="1242"/>
      <c r="DAM266" s="1242"/>
      <c r="DAN266" s="1242"/>
      <c r="DAO266" s="1242"/>
      <c r="DAP266" s="1242"/>
      <c r="DAQ266" s="1242"/>
      <c r="DAR266" s="1242"/>
      <c r="DAS266" s="1242"/>
      <c r="DAT266" s="1242"/>
      <c r="DAU266" s="1242"/>
      <c r="DAV266" s="1242"/>
      <c r="DAW266" s="1242"/>
      <c r="DAX266" s="1242"/>
      <c r="DAY266" s="1242"/>
      <c r="DAZ266" s="1242"/>
      <c r="DBA266" s="1242"/>
      <c r="DBB266" s="1242"/>
      <c r="DBC266" s="1242"/>
      <c r="DBD266" s="1242"/>
      <c r="DBE266" s="1242"/>
      <c r="DBF266" s="1242"/>
      <c r="DBG266" s="1242"/>
      <c r="DBH266" s="1242"/>
      <c r="DBI266" s="1242"/>
      <c r="DBJ266" s="1242"/>
      <c r="DBK266" s="1242"/>
      <c r="DBL266" s="1242"/>
      <c r="DBM266" s="1242"/>
      <c r="DBN266" s="1242"/>
      <c r="DBO266" s="1242"/>
      <c r="DBP266" s="1242"/>
      <c r="DBQ266" s="1242"/>
      <c r="DBR266" s="1242"/>
      <c r="DBS266" s="1242"/>
      <c r="DBT266" s="1242"/>
      <c r="DBU266" s="1242"/>
      <c r="DBV266" s="1242"/>
      <c r="DBW266" s="1242"/>
      <c r="DBX266" s="1242"/>
      <c r="DBY266" s="1242"/>
      <c r="DBZ266" s="1242"/>
      <c r="DCA266" s="1242"/>
      <c r="DCB266" s="1242"/>
      <c r="DCC266" s="1242"/>
      <c r="DCD266" s="1242"/>
      <c r="DCE266" s="1242"/>
      <c r="DCF266" s="1242"/>
      <c r="DCG266" s="1242"/>
      <c r="DCH266" s="1242"/>
      <c r="DCI266" s="1242"/>
      <c r="DCJ266" s="1242"/>
      <c r="DCK266" s="1242"/>
      <c r="DCL266" s="1242"/>
      <c r="DCM266" s="1242"/>
      <c r="DCN266" s="1242"/>
      <c r="DCO266" s="1242"/>
      <c r="DCP266" s="1242"/>
      <c r="DCQ266" s="1242"/>
      <c r="DCR266" s="1242"/>
      <c r="DCS266" s="1242"/>
      <c r="DCT266" s="1242"/>
      <c r="DCU266" s="1242"/>
      <c r="DCV266" s="1242"/>
      <c r="DCW266" s="1242"/>
      <c r="DCX266" s="1242"/>
      <c r="DCY266" s="1242"/>
      <c r="DCZ266" s="1242"/>
      <c r="DDA266" s="1242"/>
      <c r="DDB266" s="1242"/>
      <c r="DDC266" s="1242"/>
      <c r="DDD266" s="1242"/>
      <c r="DDE266" s="1242"/>
      <c r="DDF266" s="1242"/>
      <c r="DDG266" s="1242"/>
      <c r="DDH266" s="1242"/>
      <c r="DDI266" s="1242"/>
      <c r="DDJ266" s="1242"/>
      <c r="DDK266" s="1242"/>
      <c r="DDL266" s="1242"/>
      <c r="DDM266" s="1242"/>
      <c r="DDN266" s="1242"/>
      <c r="DDO266" s="1242"/>
      <c r="DDP266" s="1242"/>
      <c r="DDQ266" s="1242"/>
      <c r="DDR266" s="1242"/>
      <c r="DDS266" s="1242"/>
      <c r="DDT266" s="1242"/>
      <c r="DDU266" s="1242"/>
      <c r="DDV266" s="1242"/>
      <c r="DDW266" s="1242"/>
      <c r="DDX266" s="1242"/>
      <c r="DDY266" s="1242"/>
      <c r="DDZ266" s="1242"/>
      <c r="DEA266" s="1242"/>
      <c r="DEB266" s="1242"/>
      <c r="DEC266" s="1242"/>
      <c r="DED266" s="1242"/>
      <c r="DEE266" s="1242"/>
      <c r="DEF266" s="1242"/>
      <c r="DEG266" s="1242"/>
      <c r="DEH266" s="1242"/>
      <c r="DEI266" s="1242"/>
      <c r="DEJ266" s="1242"/>
      <c r="DEK266" s="1242"/>
      <c r="DEL266" s="1242"/>
      <c r="DEM266" s="1242"/>
      <c r="DEN266" s="1242"/>
      <c r="DEO266" s="1242"/>
      <c r="DEP266" s="1242"/>
      <c r="DEQ266" s="1242"/>
      <c r="DER266" s="1242"/>
      <c r="DES266" s="1242"/>
      <c r="DET266" s="1242"/>
      <c r="DEU266" s="1242"/>
      <c r="DEV266" s="1242"/>
      <c r="DEW266" s="1242"/>
      <c r="DEX266" s="1242"/>
      <c r="DEY266" s="1242"/>
      <c r="DEZ266" s="1242"/>
      <c r="DFA266" s="1242"/>
      <c r="DFB266" s="1242"/>
      <c r="DFC266" s="1242"/>
      <c r="DFD266" s="1242"/>
      <c r="DFE266" s="1242"/>
      <c r="DFF266" s="1242"/>
      <c r="DFG266" s="1242"/>
      <c r="DFH266" s="1242"/>
      <c r="DFI266" s="1242"/>
      <c r="DFJ266" s="1242"/>
      <c r="DFK266" s="1242"/>
      <c r="DFL266" s="1242"/>
      <c r="DFM266" s="1242"/>
      <c r="DFN266" s="1242"/>
      <c r="DFO266" s="1242"/>
      <c r="DFP266" s="1242"/>
      <c r="DFQ266" s="1242"/>
      <c r="DFR266" s="1242"/>
      <c r="DFS266" s="1242"/>
      <c r="DFT266" s="1242"/>
      <c r="DFU266" s="1242"/>
      <c r="DFV266" s="1242"/>
      <c r="DFW266" s="1242"/>
      <c r="DFX266" s="1242"/>
      <c r="DFY266" s="1242"/>
      <c r="DFZ266" s="1242"/>
      <c r="DGA266" s="1242"/>
      <c r="DGB266" s="1242"/>
      <c r="DGC266" s="1242"/>
      <c r="DGD266" s="1242"/>
      <c r="DGE266" s="1242"/>
      <c r="DGF266" s="1242"/>
      <c r="DGG266" s="1242"/>
      <c r="DGH266" s="1242"/>
      <c r="DGI266" s="1242"/>
      <c r="DGJ266" s="1242"/>
      <c r="DGK266" s="1242"/>
      <c r="DGL266" s="1242"/>
      <c r="DGM266" s="1242"/>
      <c r="DGN266" s="1242"/>
      <c r="DGO266" s="1242"/>
      <c r="DGP266" s="1242"/>
      <c r="DGQ266" s="1242"/>
      <c r="DGR266" s="1242"/>
      <c r="DGS266" s="1242"/>
      <c r="DGT266" s="1242"/>
      <c r="DGU266" s="1242"/>
      <c r="DGV266" s="1242"/>
      <c r="DGW266" s="1242"/>
      <c r="DGX266" s="1242"/>
      <c r="DGY266" s="1242"/>
      <c r="DGZ266" s="1242"/>
      <c r="DHA266" s="1242"/>
      <c r="DHB266" s="1242"/>
      <c r="DHC266" s="1242"/>
      <c r="DHD266" s="1242"/>
      <c r="DHE266" s="1242"/>
      <c r="DHF266" s="1242"/>
      <c r="DHG266" s="1242"/>
      <c r="DHH266" s="1242"/>
      <c r="DHI266" s="1242"/>
      <c r="DHJ266" s="1242"/>
      <c r="DHK266" s="1242"/>
      <c r="DHL266" s="1242"/>
      <c r="DHM266" s="1242"/>
      <c r="DHN266" s="1242"/>
      <c r="DHO266" s="1242"/>
      <c r="DHP266" s="1242"/>
      <c r="DHQ266" s="1242"/>
      <c r="DHR266" s="1242"/>
      <c r="DHS266" s="1242"/>
      <c r="DHT266" s="1242"/>
      <c r="DHU266" s="1242"/>
      <c r="DHV266" s="1242"/>
      <c r="DHW266" s="1242"/>
      <c r="DHX266" s="1242"/>
      <c r="DHY266" s="1242"/>
      <c r="DHZ266" s="1242"/>
      <c r="DIA266" s="1242"/>
      <c r="DIB266" s="1242"/>
      <c r="DIC266" s="1242"/>
      <c r="DID266" s="1242"/>
      <c r="DIE266" s="1242"/>
      <c r="DIF266" s="1242"/>
      <c r="DIG266" s="1242"/>
      <c r="DIH266" s="1242"/>
      <c r="DII266" s="1242"/>
      <c r="DIJ266" s="1242"/>
      <c r="DIK266" s="1242"/>
      <c r="DIL266" s="1242"/>
      <c r="DIM266" s="1242"/>
      <c r="DIN266" s="1242"/>
      <c r="DIO266" s="1242"/>
      <c r="DIP266" s="1242"/>
      <c r="DIQ266" s="1242"/>
      <c r="DIR266" s="1242"/>
      <c r="DIS266" s="1242"/>
      <c r="DIT266" s="1242"/>
      <c r="DIU266" s="1242"/>
      <c r="DIV266" s="1242"/>
      <c r="DIW266" s="1242"/>
      <c r="DIX266" s="1242"/>
      <c r="DIY266" s="1242"/>
      <c r="DIZ266" s="1242"/>
      <c r="DJA266" s="1242"/>
      <c r="DJB266" s="1242"/>
      <c r="DJC266" s="1242"/>
      <c r="DJD266" s="1242"/>
      <c r="DJE266" s="1242"/>
      <c r="DJF266" s="1242"/>
      <c r="DJG266" s="1242"/>
      <c r="DJH266" s="1242"/>
      <c r="DJI266" s="1242"/>
      <c r="DJJ266" s="1242"/>
      <c r="DJK266" s="1242"/>
      <c r="DJL266" s="1242"/>
      <c r="DJM266" s="1242"/>
      <c r="DJN266" s="1242"/>
      <c r="DJO266" s="1242"/>
      <c r="DJP266" s="1242"/>
      <c r="DJQ266" s="1242"/>
      <c r="DJR266" s="1242"/>
      <c r="DJS266" s="1242"/>
      <c r="DJT266" s="1242"/>
      <c r="DJU266" s="1242"/>
      <c r="DJV266" s="1242"/>
      <c r="DJW266" s="1242"/>
      <c r="DJX266" s="1242"/>
      <c r="DJY266" s="1242"/>
      <c r="DJZ266" s="1242"/>
      <c r="DKA266" s="1242"/>
      <c r="DKB266" s="1242"/>
      <c r="DKC266" s="1242"/>
      <c r="DKD266" s="1242"/>
      <c r="DKE266" s="1242"/>
      <c r="DKF266" s="1242"/>
      <c r="DKG266" s="1242"/>
      <c r="DKH266" s="1242"/>
      <c r="DKI266" s="1242"/>
      <c r="DKJ266" s="1242"/>
      <c r="DKK266" s="1242"/>
      <c r="DKL266" s="1242"/>
      <c r="DKM266" s="1242"/>
      <c r="DKN266" s="1242"/>
      <c r="DKO266" s="1242"/>
      <c r="DKP266" s="1242"/>
      <c r="DKQ266" s="1242"/>
      <c r="DKR266" s="1242"/>
      <c r="DKS266" s="1242"/>
      <c r="DKT266" s="1242"/>
      <c r="DKU266" s="1242"/>
      <c r="DKV266" s="1242"/>
      <c r="DKW266" s="1242"/>
      <c r="DKX266" s="1242"/>
      <c r="DKY266" s="1242"/>
      <c r="DKZ266" s="1242"/>
      <c r="DLA266" s="1242"/>
      <c r="DLB266" s="1242"/>
      <c r="DLC266" s="1242"/>
      <c r="DLD266" s="1242"/>
      <c r="DLE266" s="1242"/>
      <c r="DLF266" s="1242"/>
      <c r="DLG266" s="1242"/>
      <c r="DLH266" s="1242"/>
      <c r="DLI266" s="1242"/>
      <c r="DLJ266" s="1242"/>
      <c r="DLK266" s="1242"/>
      <c r="DLL266" s="1242"/>
      <c r="DLM266" s="1242"/>
      <c r="DLN266" s="1242"/>
      <c r="DLO266" s="1242"/>
      <c r="DLP266" s="1242"/>
      <c r="DLQ266" s="1242"/>
      <c r="DLR266" s="1242"/>
      <c r="DLS266" s="1242"/>
      <c r="DLT266" s="1242"/>
      <c r="DLU266" s="1242"/>
      <c r="DLV266" s="1242"/>
      <c r="DLW266" s="1242"/>
      <c r="DLX266" s="1242"/>
      <c r="DLY266" s="1242"/>
      <c r="DLZ266" s="1242"/>
      <c r="DMA266" s="1242"/>
      <c r="DMB266" s="1242"/>
      <c r="DMC266" s="1242"/>
      <c r="DMD266" s="1242"/>
      <c r="DME266" s="1242"/>
      <c r="DMF266" s="1242"/>
      <c r="DMG266" s="1242"/>
      <c r="DMH266" s="1242"/>
      <c r="DMI266" s="1242"/>
      <c r="DMJ266" s="1242"/>
      <c r="DMK266" s="1242"/>
      <c r="DML266" s="1242"/>
      <c r="DMM266" s="1242"/>
      <c r="DMN266" s="1242"/>
      <c r="DMO266" s="1242"/>
      <c r="DMP266" s="1242"/>
      <c r="DMQ266" s="1242"/>
      <c r="DMR266" s="1242"/>
      <c r="DMS266" s="1242"/>
      <c r="DMT266" s="1242"/>
      <c r="DMU266" s="1242"/>
      <c r="DMV266" s="1242"/>
      <c r="DMW266" s="1242"/>
      <c r="DMX266" s="1242"/>
      <c r="DMY266" s="1242"/>
      <c r="DMZ266" s="1242"/>
      <c r="DNA266" s="1242"/>
      <c r="DNB266" s="1242"/>
      <c r="DNC266" s="1242"/>
      <c r="DND266" s="1242"/>
      <c r="DNE266" s="1242"/>
      <c r="DNF266" s="1242"/>
      <c r="DNG266" s="1242"/>
      <c r="DNH266" s="1242"/>
      <c r="DNI266" s="1242"/>
      <c r="DNJ266" s="1242"/>
      <c r="DNK266" s="1242"/>
      <c r="DNL266" s="1242"/>
      <c r="DNM266" s="1242"/>
      <c r="DNN266" s="1242"/>
      <c r="DNO266" s="1242"/>
      <c r="DNP266" s="1242"/>
      <c r="DNQ266" s="1242"/>
      <c r="DNR266" s="1242"/>
      <c r="DNS266" s="1242"/>
      <c r="DNT266" s="1242"/>
      <c r="DNU266" s="1242"/>
      <c r="DNV266" s="1242"/>
      <c r="DNW266" s="1242"/>
      <c r="DNX266" s="1242"/>
      <c r="DNY266" s="1242"/>
      <c r="DNZ266" s="1242"/>
      <c r="DOA266" s="1242"/>
      <c r="DOB266" s="1242"/>
      <c r="DOC266" s="1242"/>
      <c r="DOD266" s="1242"/>
      <c r="DOE266" s="1242"/>
      <c r="DOF266" s="1242"/>
      <c r="DOG266" s="1242"/>
      <c r="DOH266" s="1242"/>
      <c r="DOI266" s="1242"/>
      <c r="DOJ266" s="1242"/>
      <c r="DOK266" s="1242"/>
      <c r="DOL266" s="1242"/>
      <c r="DOM266" s="1242"/>
      <c r="DON266" s="1242"/>
      <c r="DOO266" s="1242"/>
      <c r="DOP266" s="1242"/>
      <c r="DOQ266" s="1242"/>
      <c r="DOR266" s="1242"/>
      <c r="DOS266" s="1242"/>
      <c r="DOT266" s="1242"/>
      <c r="DOU266" s="1242"/>
      <c r="DOV266" s="1242"/>
      <c r="DOW266" s="1242"/>
      <c r="DOX266" s="1242"/>
      <c r="DOY266" s="1242"/>
      <c r="DOZ266" s="1242"/>
      <c r="DPA266" s="1242"/>
      <c r="DPB266" s="1242"/>
      <c r="DPC266" s="1242"/>
      <c r="DPD266" s="1242"/>
      <c r="DPE266" s="1242"/>
      <c r="DPF266" s="1242"/>
      <c r="DPG266" s="1242"/>
      <c r="DPH266" s="1242"/>
      <c r="DPI266" s="1242"/>
      <c r="DPJ266" s="1242"/>
      <c r="DPK266" s="1242"/>
      <c r="DPL266" s="1242"/>
      <c r="DPM266" s="1242"/>
      <c r="DPN266" s="1242"/>
      <c r="DPO266" s="1242"/>
      <c r="DPP266" s="1242"/>
      <c r="DPQ266" s="1242"/>
      <c r="DPR266" s="1242"/>
      <c r="DPS266" s="1242"/>
      <c r="DPT266" s="1242"/>
      <c r="DPU266" s="1242"/>
      <c r="DPV266" s="1242"/>
      <c r="DPW266" s="1242"/>
      <c r="DPX266" s="1242"/>
      <c r="DPY266" s="1242"/>
      <c r="DPZ266" s="1242"/>
      <c r="DQA266" s="1242"/>
      <c r="DQB266" s="1242"/>
      <c r="DQC266" s="1242"/>
      <c r="DQD266" s="1242"/>
      <c r="DQE266" s="1242"/>
      <c r="DQF266" s="1242"/>
      <c r="DQG266" s="1242"/>
      <c r="DQH266" s="1242"/>
      <c r="DQI266" s="1242"/>
      <c r="DQJ266" s="1242"/>
      <c r="DQK266" s="1242"/>
      <c r="DQL266" s="1242"/>
      <c r="DQM266" s="1242"/>
      <c r="DQN266" s="1242"/>
      <c r="DQO266" s="1242"/>
      <c r="DQP266" s="1242"/>
      <c r="DQQ266" s="1242"/>
      <c r="DQR266" s="1242"/>
      <c r="DQS266" s="1242"/>
      <c r="DQT266" s="1242"/>
      <c r="DQU266" s="1242"/>
      <c r="DQV266" s="1242"/>
      <c r="DQW266" s="1242"/>
      <c r="DQX266" s="1242"/>
      <c r="DQY266" s="1242"/>
      <c r="DQZ266" s="1242"/>
      <c r="DRA266" s="1242"/>
      <c r="DRB266" s="1242"/>
      <c r="DRC266" s="1242"/>
      <c r="DRD266" s="1242"/>
      <c r="DRE266" s="1242"/>
      <c r="DRF266" s="1242"/>
      <c r="DRG266" s="1242"/>
      <c r="DRH266" s="1242"/>
      <c r="DRI266" s="1242"/>
      <c r="DRJ266" s="1242"/>
      <c r="DRK266" s="1242"/>
      <c r="DRL266" s="1242"/>
      <c r="DRM266" s="1242"/>
      <c r="DRN266" s="1242"/>
      <c r="DRO266" s="1242"/>
      <c r="DRP266" s="1242"/>
      <c r="DRQ266" s="1242"/>
      <c r="DRR266" s="1242"/>
      <c r="DRS266" s="1242"/>
      <c r="DRT266" s="1242"/>
      <c r="DRU266" s="1242"/>
      <c r="DRV266" s="1242"/>
      <c r="DRW266" s="1242"/>
      <c r="DRX266" s="1242"/>
      <c r="DRY266" s="1242"/>
      <c r="DRZ266" s="1242"/>
      <c r="DSA266" s="1242"/>
      <c r="DSB266" s="1242"/>
      <c r="DSC266" s="1242"/>
      <c r="DSD266" s="1242"/>
      <c r="DSE266" s="1242"/>
      <c r="DSF266" s="1242"/>
      <c r="DSG266" s="1242"/>
      <c r="DSH266" s="1242"/>
      <c r="DSI266" s="1242"/>
      <c r="DSJ266" s="1242"/>
      <c r="DSK266" s="1242"/>
      <c r="DSL266" s="1242"/>
      <c r="DSM266" s="1242"/>
      <c r="DSN266" s="1242"/>
      <c r="DSO266" s="1242"/>
      <c r="DSP266" s="1242"/>
      <c r="DSQ266" s="1242"/>
      <c r="DSR266" s="1242"/>
      <c r="DSS266" s="1242"/>
      <c r="DST266" s="1242"/>
      <c r="DSU266" s="1242"/>
      <c r="DSV266" s="1242"/>
      <c r="DSW266" s="1242"/>
      <c r="DSX266" s="1242"/>
      <c r="DSY266" s="1242"/>
      <c r="DSZ266" s="1242"/>
      <c r="DTA266" s="1242"/>
      <c r="DTB266" s="1242"/>
      <c r="DTC266" s="1242"/>
      <c r="DTD266" s="1242"/>
      <c r="DTE266" s="1242"/>
      <c r="DTF266" s="1242"/>
      <c r="DTG266" s="1242"/>
      <c r="DTH266" s="1242"/>
      <c r="DTI266" s="1242"/>
      <c r="DTJ266" s="1242"/>
      <c r="DTK266" s="1242"/>
      <c r="DTL266" s="1242"/>
      <c r="DTM266" s="1242"/>
      <c r="DTN266" s="1242"/>
      <c r="DTO266" s="1242"/>
      <c r="DTP266" s="1242"/>
      <c r="DTQ266" s="1242"/>
      <c r="DTR266" s="1242"/>
      <c r="DTS266" s="1242"/>
      <c r="DTT266" s="1242"/>
      <c r="DTU266" s="1242"/>
      <c r="DTV266" s="1242"/>
      <c r="DTW266" s="1242"/>
      <c r="DTX266" s="1242"/>
      <c r="DTY266" s="1242"/>
      <c r="DTZ266" s="1242"/>
      <c r="DUA266" s="1242"/>
      <c r="DUB266" s="1242"/>
      <c r="DUC266" s="1242"/>
      <c r="DUD266" s="1242"/>
      <c r="DUE266" s="1242"/>
      <c r="DUF266" s="1242"/>
      <c r="DUG266" s="1242"/>
      <c r="DUH266" s="1242"/>
      <c r="DUI266" s="1242"/>
      <c r="DUJ266" s="1242"/>
      <c r="DUK266" s="1242"/>
      <c r="DUL266" s="1242"/>
      <c r="DUM266" s="1242"/>
      <c r="DUN266" s="1242"/>
      <c r="DUO266" s="1242"/>
      <c r="DUP266" s="1242"/>
      <c r="DUQ266" s="1242"/>
      <c r="DUR266" s="1242"/>
      <c r="DUS266" s="1242"/>
      <c r="DUT266" s="1242"/>
      <c r="DUU266" s="1242"/>
      <c r="DUV266" s="1242"/>
      <c r="DUW266" s="1242"/>
      <c r="DUX266" s="1242"/>
      <c r="DUY266" s="1242"/>
      <c r="DUZ266" s="1242"/>
      <c r="DVA266" s="1242"/>
      <c r="DVB266" s="1242"/>
      <c r="DVC266" s="1242"/>
      <c r="DVD266" s="1242"/>
      <c r="DVE266" s="1242"/>
      <c r="DVF266" s="1242"/>
      <c r="DVG266" s="1242"/>
      <c r="DVH266" s="1242"/>
      <c r="DVI266" s="1242"/>
      <c r="DVJ266" s="1242"/>
      <c r="DVK266" s="1242"/>
      <c r="DVL266" s="1242"/>
      <c r="DVM266" s="1242"/>
      <c r="DVN266" s="1242"/>
      <c r="DVO266" s="1242"/>
      <c r="DVP266" s="1242"/>
      <c r="DVQ266" s="1242"/>
      <c r="DVR266" s="1242"/>
      <c r="DVS266" s="1242"/>
      <c r="DVT266" s="1242"/>
      <c r="DVU266" s="1242"/>
      <c r="DVV266" s="1242"/>
      <c r="DVW266" s="1242"/>
      <c r="DVX266" s="1242"/>
      <c r="DVY266" s="1242"/>
      <c r="DVZ266" s="1242"/>
      <c r="DWA266" s="1242"/>
      <c r="DWB266" s="1242"/>
      <c r="DWC266" s="1242"/>
      <c r="DWD266" s="1242"/>
      <c r="DWE266" s="1242"/>
      <c r="DWF266" s="1242"/>
      <c r="DWG266" s="1242"/>
      <c r="DWH266" s="1242"/>
      <c r="DWI266" s="1242"/>
      <c r="DWJ266" s="1242"/>
      <c r="DWK266" s="1242"/>
      <c r="DWL266" s="1242"/>
      <c r="DWM266" s="1242"/>
      <c r="DWN266" s="1242"/>
      <c r="DWO266" s="1242"/>
      <c r="DWP266" s="1242"/>
      <c r="DWQ266" s="1242"/>
      <c r="DWR266" s="1242"/>
      <c r="DWS266" s="1242"/>
      <c r="DWT266" s="1242"/>
      <c r="DWU266" s="1242"/>
      <c r="DWV266" s="1242"/>
      <c r="DWW266" s="1242"/>
      <c r="DWX266" s="1242"/>
      <c r="DWY266" s="1242"/>
      <c r="DWZ266" s="1242"/>
      <c r="DXA266" s="1242"/>
      <c r="DXB266" s="1242"/>
      <c r="DXC266" s="1242"/>
      <c r="DXD266" s="1242"/>
      <c r="DXE266" s="1242"/>
      <c r="DXF266" s="1242"/>
      <c r="DXG266" s="1242"/>
      <c r="DXH266" s="1242"/>
      <c r="DXI266" s="1242"/>
      <c r="DXJ266" s="1242"/>
      <c r="DXK266" s="1242"/>
      <c r="DXL266" s="1242"/>
      <c r="DXM266" s="1242"/>
      <c r="DXN266" s="1242"/>
      <c r="DXO266" s="1242"/>
      <c r="DXP266" s="1242"/>
      <c r="DXQ266" s="1242"/>
      <c r="DXR266" s="1242"/>
      <c r="DXS266" s="1242"/>
      <c r="DXT266" s="1242"/>
      <c r="DXU266" s="1242"/>
      <c r="DXV266" s="1242"/>
      <c r="DXW266" s="1242"/>
      <c r="DXX266" s="1242"/>
      <c r="DXY266" s="1242"/>
      <c r="DXZ266" s="1242"/>
      <c r="DYA266" s="1242"/>
      <c r="DYB266" s="1242"/>
      <c r="DYC266" s="1242"/>
      <c r="DYD266" s="1242"/>
      <c r="DYE266" s="1242"/>
      <c r="DYF266" s="1242"/>
      <c r="DYG266" s="1242"/>
      <c r="DYH266" s="1242"/>
      <c r="DYI266" s="1242"/>
      <c r="DYJ266" s="1242"/>
      <c r="DYK266" s="1242"/>
      <c r="DYL266" s="1242"/>
      <c r="DYM266" s="1242"/>
      <c r="DYN266" s="1242"/>
      <c r="DYO266" s="1242"/>
      <c r="DYP266" s="1242"/>
      <c r="DYQ266" s="1242"/>
      <c r="DYR266" s="1242"/>
      <c r="DYS266" s="1242"/>
      <c r="DYT266" s="1242"/>
      <c r="DYU266" s="1242"/>
      <c r="DYV266" s="1242"/>
      <c r="DYW266" s="1242"/>
      <c r="DYX266" s="1242"/>
      <c r="DYY266" s="1242"/>
      <c r="DYZ266" s="1242"/>
      <c r="DZA266" s="1242"/>
      <c r="DZB266" s="1242"/>
      <c r="DZC266" s="1242"/>
      <c r="DZD266" s="1242"/>
      <c r="DZE266" s="1242"/>
      <c r="DZF266" s="1242"/>
      <c r="DZG266" s="1242"/>
      <c r="DZH266" s="1242"/>
      <c r="DZI266" s="1242"/>
      <c r="DZJ266" s="1242"/>
      <c r="DZK266" s="1242"/>
      <c r="DZL266" s="1242"/>
      <c r="DZM266" s="1242"/>
      <c r="DZN266" s="1242"/>
      <c r="DZO266" s="1242"/>
      <c r="DZP266" s="1242"/>
      <c r="DZQ266" s="1242"/>
      <c r="DZR266" s="1242"/>
      <c r="DZS266" s="1242"/>
      <c r="DZT266" s="1242"/>
      <c r="DZU266" s="1242"/>
      <c r="DZV266" s="1242"/>
      <c r="DZW266" s="1242"/>
      <c r="DZX266" s="1242"/>
      <c r="DZY266" s="1242"/>
      <c r="DZZ266" s="1242"/>
      <c r="EAA266" s="1242"/>
      <c r="EAB266" s="1242"/>
      <c r="EAC266" s="1242"/>
      <c r="EAD266" s="1242"/>
      <c r="EAE266" s="1242"/>
      <c r="EAF266" s="1242"/>
      <c r="EAG266" s="1242"/>
      <c r="EAH266" s="1242"/>
      <c r="EAI266" s="1242"/>
      <c r="EAJ266" s="1242"/>
      <c r="EAK266" s="1242"/>
      <c r="EAL266" s="1242"/>
      <c r="EAM266" s="1242"/>
      <c r="EAN266" s="1242"/>
      <c r="EAO266" s="1242"/>
      <c r="EAP266" s="1242"/>
      <c r="EAQ266" s="1242"/>
      <c r="EAR266" s="1242"/>
      <c r="EAS266" s="1242"/>
      <c r="EAT266" s="1242"/>
      <c r="EAU266" s="1242"/>
      <c r="EAV266" s="1242"/>
      <c r="EAW266" s="1242"/>
      <c r="EAX266" s="1242"/>
      <c r="EAY266" s="1242"/>
      <c r="EAZ266" s="1242"/>
      <c r="EBA266" s="1242"/>
      <c r="EBB266" s="1242"/>
      <c r="EBC266" s="1242"/>
      <c r="EBD266" s="1242"/>
      <c r="EBE266" s="1242"/>
      <c r="EBF266" s="1242"/>
      <c r="EBG266" s="1242"/>
      <c r="EBH266" s="1242"/>
      <c r="EBI266" s="1242"/>
      <c r="EBJ266" s="1242"/>
      <c r="EBK266" s="1242"/>
      <c r="EBL266" s="1242"/>
      <c r="EBM266" s="1242"/>
      <c r="EBN266" s="1242"/>
      <c r="EBO266" s="1242"/>
      <c r="EBP266" s="1242"/>
      <c r="EBQ266" s="1242"/>
      <c r="EBR266" s="1242"/>
      <c r="EBS266" s="1242"/>
      <c r="EBT266" s="1242"/>
      <c r="EBU266" s="1242"/>
      <c r="EBV266" s="1242"/>
      <c r="EBW266" s="1242"/>
      <c r="EBX266" s="1242"/>
      <c r="EBY266" s="1242"/>
      <c r="EBZ266" s="1242"/>
      <c r="ECA266" s="1242"/>
      <c r="ECB266" s="1242"/>
      <c r="ECC266" s="1242"/>
      <c r="ECD266" s="1242"/>
      <c r="ECE266" s="1242"/>
      <c r="ECF266" s="1242"/>
      <c r="ECG266" s="1242"/>
      <c r="ECH266" s="1242"/>
      <c r="ECI266" s="1242"/>
      <c r="ECJ266" s="1242"/>
      <c r="ECK266" s="1242"/>
      <c r="ECL266" s="1242"/>
      <c r="ECM266" s="1242"/>
      <c r="ECN266" s="1242"/>
      <c r="ECO266" s="1242"/>
      <c r="ECP266" s="1242"/>
      <c r="ECQ266" s="1242"/>
      <c r="ECR266" s="1242"/>
      <c r="ECS266" s="1242"/>
      <c r="ECT266" s="1242"/>
      <c r="ECU266" s="1242"/>
      <c r="ECV266" s="1242"/>
      <c r="ECW266" s="1242"/>
      <c r="ECX266" s="1242"/>
      <c r="ECY266" s="1242"/>
      <c r="ECZ266" s="1242"/>
      <c r="EDA266" s="1242"/>
      <c r="EDB266" s="1242"/>
      <c r="EDC266" s="1242"/>
      <c r="EDD266" s="1242"/>
      <c r="EDE266" s="1242"/>
      <c r="EDF266" s="1242"/>
      <c r="EDG266" s="1242"/>
      <c r="EDH266" s="1242"/>
      <c r="EDI266" s="1242"/>
      <c r="EDJ266" s="1242"/>
      <c r="EDK266" s="1242"/>
      <c r="EDL266" s="1242"/>
      <c r="EDM266" s="1242"/>
      <c r="EDN266" s="1242"/>
      <c r="EDO266" s="1242"/>
      <c r="EDP266" s="1242"/>
      <c r="EDQ266" s="1242"/>
      <c r="EDR266" s="1242"/>
      <c r="EDS266" s="1242"/>
      <c r="EDT266" s="1242"/>
      <c r="EDU266" s="1242"/>
      <c r="EDV266" s="1242"/>
      <c r="EDW266" s="1242"/>
      <c r="EDX266" s="1242"/>
      <c r="EDY266" s="1242"/>
      <c r="EDZ266" s="1242"/>
      <c r="EEA266" s="1242"/>
      <c r="EEB266" s="1242"/>
      <c r="EEC266" s="1242"/>
      <c r="EED266" s="1242"/>
      <c r="EEE266" s="1242"/>
      <c r="EEF266" s="1242"/>
      <c r="EEG266" s="1242"/>
      <c r="EEH266" s="1242"/>
      <c r="EEI266" s="1242"/>
      <c r="EEJ266" s="1242"/>
      <c r="EEK266" s="1242"/>
      <c r="EEL266" s="1242"/>
      <c r="EEM266" s="1242"/>
      <c r="EEN266" s="1242"/>
      <c r="EEO266" s="1242"/>
      <c r="EEP266" s="1242"/>
      <c r="EEQ266" s="1242"/>
      <c r="EER266" s="1242"/>
      <c r="EES266" s="1242"/>
      <c r="EET266" s="1242"/>
      <c r="EEU266" s="1242"/>
      <c r="EEV266" s="1242"/>
      <c r="EEW266" s="1242"/>
      <c r="EEX266" s="1242"/>
      <c r="EEY266" s="1242"/>
      <c r="EEZ266" s="1242"/>
      <c r="EFA266" s="1242"/>
      <c r="EFB266" s="1242"/>
      <c r="EFC266" s="1242"/>
      <c r="EFD266" s="1242"/>
      <c r="EFE266" s="1242"/>
      <c r="EFF266" s="1242"/>
      <c r="EFG266" s="1242"/>
      <c r="EFH266" s="1242"/>
      <c r="EFI266" s="1242"/>
      <c r="EFJ266" s="1242"/>
      <c r="EFK266" s="1242"/>
      <c r="EFL266" s="1242"/>
      <c r="EFM266" s="1242"/>
      <c r="EFN266" s="1242"/>
      <c r="EFO266" s="1242"/>
      <c r="EFP266" s="1242"/>
      <c r="EFQ266" s="1242"/>
      <c r="EFR266" s="1242"/>
      <c r="EFS266" s="1242"/>
      <c r="EFT266" s="1242"/>
      <c r="EFU266" s="1242"/>
      <c r="EFV266" s="1242"/>
      <c r="EFW266" s="1242"/>
      <c r="EFX266" s="1242"/>
      <c r="EFY266" s="1242"/>
      <c r="EFZ266" s="1242"/>
      <c r="EGA266" s="1242"/>
      <c r="EGB266" s="1242"/>
      <c r="EGC266" s="1242"/>
      <c r="EGD266" s="1242"/>
      <c r="EGE266" s="1242"/>
      <c r="EGF266" s="1242"/>
      <c r="EGG266" s="1242"/>
      <c r="EGH266" s="1242"/>
      <c r="EGI266" s="1242"/>
      <c r="EGJ266" s="1242"/>
      <c r="EGK266" s="1242"/>
      <c r="EGL266" s="1242"/>
      <c r="EGM266" s="1242"/>
      <c r="EGN266" s="1242"/>
      <c r="EGO266" s="1242"/>
      <c r="EGP266" s="1242"/>
      <c r="EGQ266" s="1242"/>
      <c r="EGR266" s="1242"/>
      <c r="EGS266" s="1242"/>
      <c r="EGT266" s="1242"/>
      <c r="EGU266" s="1242"/>
      <c r="EGV266" s="1242"/>
      <c r="EGW266" s="1242"/>
      <c r="EGX266" s="1242"/>
      <c r="EGY266" s="1242"/>
      <c r="EGZ266" s="1242"/>
      <c r="EHA266" s="1242"/>
      <c r="EHB266" s="1242"/>
      <c r="EHC266" s="1242"/>
      <c r="EHD266" s="1242"/>
      <c r="EHE266" s="1242"/>
      <c r="EHF266" s="1242"/>
      <c r="EHG266" s="1242"/>
      <c r="EHH266" s="1242"/>
      <c r="EHI266" s="1242"/>
      <c r="EHJ266" s="1242"/>
      <c r="EHK266" s="1242"/>
      <c r="EHL266" s="1242"/>
      <c r="EHM266" s="1242"/>
      <c r="EHN266" s="1242"/>
      <c r="EHO266" s="1242"/>
      <c r="EHP266" s="1242"/>
      <c r="EHQ266" s="1242"/>
      <c r="EHR266" s="1242"/>
      <c r="EHS266" s="1242"/>
      <c r="EHT266" s="1242"/>
      <c r="EHU266" s="1242"/>
      <c r="EHV266" s="1242"/>
      <c r="EHW266" s="1242"/>
      <c r="EHX266" s="1242"/>
      <c r="EHY266" s="1242"/>
      <c r="EHZ266" s="1242"/>
      <c r="EIA266" s="1242"/>
      <c r="EIB266" s="1242"/>
      <c r="EIC266" s="1242"/>
      <c r="EID266" s="1242"/>
      <c r="EIE266" s="1242"/>
      <c r="EIF266" s="1242"/>
      <c r="EIG266" s="1242"/>
      <c r="EIH266" s="1242"/>
      <c r="EII266" s="1242"/>
      <c r="EIJ266" s="1242"/>
      <c r="EIK266" s="1242"/>
      <c r="EIL266" s="1242"/>
      <c r="EIM266" s="1242"/>
      <c r="EIN266" s="1242"/>
      <c r="EIO266" s="1242"/>
      <c r="EIP266" s="1242"/>
      <c r="EIQ266" s="1242"/>
      <c r="EIR266" s="1242"/>
      <c r="EIS266" s="1242"/>
      <c r="EIT266" s="1242"/>
      <c r="EIU266" s="1242"/>
      <c r="EIV266" s="1242"/>
      <c r="EIW266" s="1242"/>
      <c r="EIX266" s="1242"/>
      <c r="EIY266" s="1242"/>
      <c r="EIZ266" s="1242"/>
      <c r="EJA266" s="1242"/>
      <c r="EJB266" s="1242"/>
      <c r="EJC266" s="1242"/>
      <c r="EJD266" s="1242"/>
      <c r="EJE266" s="1242"/>
      <c r="EJF266" s="1242"/>
      <c r="EJG266" s="1242"/>
      <c r="EJH266" s="1242"/>
      <c r="EJI266" s="1242"/>
      <c r="EJJ266" s="1242"/>
      <c r="EJK266" s="1242"/>
      <c r="EJL266" s="1242"/>
      <c r="EJM266" s="1242"/>
      <c r="EJN266" s="1242"/>
      <c r="EJO266" s="1242"/>
      <c r="EJP266" s="1242"/>
      <c r="EJQ266" s="1242"/>
      <c r="EJR266" s="1242"/>
      <c r="EJS266" s="1242"/>
      <c r="EJT266" s="1242"/>
      <c r="EJU266" s="1242"/>
      <c r="EJV266" s="1242"/>
      <c r="EJW266" s="1242"/>
      <c r="EJX266" s="1242"/>
      <c r="EJY266" s="1242"/>
      <c r="EJZ266" s="1242"/>
      <c r="EKA266" s="1242"/>
      <c r="EKB266" s="1242"/>
      <c r="EKC266" s="1242"/>
      <c r="EKD266" s="1242"/>
      <c r="EKE266" s="1242"/>
      <c r="EKF266" s="1242"/>
      <c r="EKG266" s="1242"/>
      <c r="EKH266" s="1242"/>
      <c r="EKI266" s="1242"/>
      <c r="EKJ266" s="1242"/>
      <c r="EKK266" s="1242"/>
      <c r="EKL266" s="1242"/>
      <c r="EKM266" s="1242"/>
      <c r="EKN266" s="1242"/>
      <c r="EKO266" s="1242"/>
      <c r="EKP266" s="1242"/>
      <c r="EKQ266" s="1242"/>
      <c r="EKR266" s="1242"/>
      <c r="EKS266" s="1242"/>
      <c r="EKT266" s="1242"/>
      <c r="EKU266" s="1242"/>
      <c r="EKV266" s="1242"/>
      <c r="EKW266" s="1242"/>
      <c r="EKX266" s="1242"/>
      <c r="EKY266" s="1242"/>
      <c r="EKZ266" s="1242"/>
      <c r="ELA266" s="1242"/>
      <c r="ELB266" s="1242"/>
      <c r="ELC266" s="1242"/>
      <c r="ELD266" s="1242"/>
      <c r="ELE266" s="1242"/>
      <c r="ELF266" s="1242"/>
      <c r="ELG266" s="1242"/>
      <c r="ELH266" s="1242"/>
      <c r="ELI266" s="1242"/>
      <c r="ELJ266" s="1242"/>
      <c r="ELK266" s="1242"/>
      <c r="ELL266" s="1242"/>
      <c r="ELM266" s="1242"/>
      <c r="ELN266" s="1242"/>
      <c r="ELO266" s="1242"/>
      <c r="ELP266" s="1242"/>
      <c r="ELQ266" s="1242"/>
      <c r="ELR266" s="1242"/>
      <c r="ELS266" s="1242"/>
      <c r="ELT266" s="1242"/>
      <c r="ELU266" s="1242"/>
      <c r="ELV266" s="1242"/>
      <c r="ELW266" s="1242"/>
      <c r="ELX266" s="1242"/>
      <c r="ELY266" s="1242"/>
      <c r="ELZ266" s="1242"/>
      <c r="EMA266" s="1242"/>
      <c r="EMB266" s="1242"/>
      <c r="EMC266" s="1242"/>
      <c r="EMD266" s="1242"/>
      <c r="EME266" s="1242"/>
      <c r="EMF266" s="1242"/>
      <c r="EMG266" s="1242"/>
      <c r="EMH266" s="1242"/>
      <c r="EMI266" s="1242"/>
      <c r="EMJ266" s="1242"/>
      <c r="EMK266" s="1242"/>
      <c r="EML266" s="1242"/>
      <c r="EMM266" s="1242"/>
      <c r="EMN266" s="1242"/>
      <c r="EMO266" s="1242"/>
      <c r="EMP266" s="1242"/>
      <c r="EMQ266" s="1242"/>
      <c r="EMR266" s="1242"/>
      <c r="EMS266" s="1242"/>
      <c r="EMT266" s="1242"/>
      <c r="EMU266" s="1242"/>
      <c r="EMV266" s="1242"/>
      <c r="EMW266" s="1242"/>
      <c r="EMX266" s="1242"/>
      <c r="EMY266" s="1242"/>
      <c r="EMZ266" s="1242"/>
      <c r="ENA266" s="1242"/>
      <c r="ENB266" s="1242"/>
      <c r="ENC266" s="1242"/>
      <c r="END266" s="1242"/>
      <c r="ENE266" s="1242"/>
      <c r="ENF266" s="1242"/>
      <c r="ENG266" s="1242"/>
      <c r="ENH266" s="1242"/>
      <c r="ENI266" s="1242"/>
      <c r="ENJ266" s="1242"/>
      <c r="ENK266" s="1242"/>
      <c r="ENL266" s="1242"/>
      <c r="ENM266" s="1242"/>
      <c r="ENN266" s="1242"/>
      <c r="ENO266" s="1242"/>
      <c r="ENP266" s="1242"/>
      <c r="ENQ266" s="1242"/>
      <c r="ENR266" s="1242"/>
      <c r="ENS266" s="1242"/>
      <c r="ENT266" s="1242"/>
      <c r="ENU266" s="1242"/>
      <c r="ENV266" s="1242"/>
      <c r="ENW266" s="1242"/>
      <c r="ENX266" s="1242"/>
      <c r="ENY266" s="1242"/>
      <c r="ENZ266" s="1242"/>
      <c r="EOA266" s="1242"/>
      <c r="EOB266" s="1242"/>
      <c r="EOC266" s="1242"/>
      <c r="EOD266" s="1242"/>
      <c r="EOE266" s="1242"/>
      <c r="EOF266" s="1242"/>
      <c r="EOG266" s="1242"/>
      <c r="EOH266" s="1242"/>
      <c r="EOI266" s="1242"/>
      <c r="EOJ266" s="1242"/>
      <c r="EOK266" s="1242"/>
      <c r="EOL266" s="1242"/>
      <c r="EOM266" s="1242"/>
      <c r="EON266" s="1242"/>
      <c r="EOO266" s="1242"/>
      <c r="EOP266" s="1242"/>
      <c r="EOQ266" s="1242"/>
      <c r="EOR266" s="1242"/>
      <c r="EOS266" s="1242"/>
      <c r="EOT266" s="1242"/>
      <c r="EOU266" s="1242"/>
      <c r="EOV266" s="1242"/>
      <c r="EOW266" s="1242"/>
      <c r="EOX266" s="1242"/>
      <c r="EOY266" s="1242"/>
      <c r="EOZ266" s="1242"/>
      <c r="EPA266" s="1242"/>
      <c r="EPB266" s="1242"/>
      <c r="EPC266" s="1242"/>
      <c r="EPD266" s="1242"/>
      <c r="EPE266" s="1242"/>
      <c r="EPF266" s="1242"/>
      <c r="EPG266" s="1242"/>
      <c r="EPH266" s="1242"/>
      <c r="EPI266" s="1242"/>
      <c r="EPJ266" s="1242"/>
      <c r="EPK266" s="1242"/>
      <c r="EPL266" s="1242"/>
      <c r="EPM266" s="1242"/>
      <c r="EPN266" s="1242"/>
      <c r="EPO266" s="1242"/>
      <c r="EPP266" s="1242"/>
      <c r="EPQ266" s="1242"/>
      <c r="EPR266" s="1242"/>
      <c r="EPS266" s="1242"/>
      <c r="EPT266" s="1242"/>
      <c r="EPU266" s="1242"/>
      <c r="EPV266" s="1242"/>
      <c r="EPW266" s="1242"/>
      <c r="EPX266" s="1242"/>
      <c r="EPY266" s="1242"/>
      <c r="EPZ266" s="1242"/>
      <c r="EQA266" s="1242"/>
      <c r="EQB266" s="1242"/>
      <c r="EQC266" s="1242"/>
      <c r="EQD266" s="1242"/>
      <c r="EQE266" s="1242"/>
      <c r="EQF266" s="1242"/>
      <c r="EQG266" s="1242"/>
      <c r="EQH266" s="1242"/>
      <c r="EQI266" s="1242"/>
      <c r="EQJ266" s="1242"/>
      <c r="EQK266" s="1242"/>
      <c r="EQL266" s="1242"/>
      <c r="EQM266" s="1242"/>
      <c r="EQN266" s="1242"/>
      <c r="EQO266" s="1242"/>
      <c r="EQP266" s="1242"/>
      <c r="EQQ266" s="1242"/>
      <c r="EQR266" s="1242"/>
      <c r="EQS266" s="1242"/>
      <c r="EQT266" s="1242"/>
      <c r="EQU266" s="1242"/>
      <c r="EQV266" s="1242"/>
      <c r="EQW266" s="1242"/>
      <c r="EQX266" s="1242"/>
      <c r="EQY266" s="1242"/>
      <c r="EQZ266" s="1242"/>
      <c r="ERA266" s="1242"/>
      <c r="ERB266" s="1242"/>
      <c r="ERC266" s="1242"/>
      <c r="ERD266" s="1242"/>
      <c r="ERE266" s="1242"/>
      <c r="ERF266" s="1242"/>
      <c r="ERG266" s="1242"/>
      <c r="ERH266" s="1242"/>
      <c r="ERI266" s="1242"/>
      <c r="ERJ266" s="1242"/>
      <c r="ERK266" s="1242"/>
      <c r="ERL266" s="1242"/>
      <c r="ERM266" s="1242"/>
      <c r="ERN266" s="1242"/>
      <c r="ERO266" s="1242"/>
      <c r="ERP266" s="1242"/>
      <c r="ERQ266" s="1242"/>
      <c r="ERR266" s="1242"/>
      <c r="ERS266" s="1242"/>
      <c r="ERT266" s="1242"/>
      <c r="ERU266" s="1242"/>
      <c r="ERV266" s="1242"/>
      <c r="ERW266" s="1242"/>
      <c r="ERX266" s="1242"/>
      <c r="ERY266" s="1242"/>
      <c r="ERZ266" s="1242"/>
      <c r="ESA266" s="1242"/>
      <c r="ESB266" s="1242"/>
      <c r="ESC266" s="1242"/>
      <c r="ESD266" s="1242"/>
      <c r="ESE266" s="1242"/>
      <c r="ESF266" s="1242"/>
      <c r="ESG266" s="1242"/>
      <c r="ESH266" s="1242"/>
      <c r="ESI266" s="1242"/>
      <c r="ESJ266" s="1242"/>
      <c r="ESK266" s="1242"/>
      <c r="ESL266" s="1242"/>
      <c r="ESM266" s="1242"/>
      <c r="ESN266" s="1242"/>
      <c r="ESO266" s="1242"/>
      <c r="ESP266" s="1242"/>
      <c r="ESQ266" s="1242"/>
      <c r="ESR266" s="1242"/>
      <c r="ESS266" s="1242"/>
      <c r="EST266" s="1242"/>
      <c r="ESU266" s="1242"/>
      <c r="ESV266" s="1242"/>
      <c r="ESW266" s="1242"/>
      <c r="ESX266" s="1242"/>
      <c r="ESY266" s="1242"/>
      <c r="ESZ266" s="1242"/>
      <c r="ETA266" s="1242"/>
      <c r="ETB266" s="1242"/>
      <c r="ETC266" s="1242"/>
      <c r="ETD266" s="1242"/>
      <c r="ETE266" s="1242"/>
      <c r="ETF266" s="1242"/>
      <c r="ETG266" s="1242"/>
      <c r="ETH266" s="1242"/>
      <c r="ETI266" s="1242"/>
      <c r="ETJ266" s="1242"/>
      <c r="ETK266" s="1242"/>
      <c r="ETL266" s="1242"/>
      <c r="ETM266" s="1242"/>
      <c r="ETN266" s="1242"/>
      <c r="ETO266" s="1242"/>
      <c r="ETP266" s="1242"/>
      <c r="ETQ266" s="1242"/>
      <c r="ETR266" s="1242"/>
      <c r="ETS266" s="1242"/>
      <c r="ETT266" s="1242"/>
      <c r="ETU266" s="1242"/>
      <c r="ETV266" s="1242"/>
      <c r="ETW266" s="1242"/>
      <c r="ETX266" s="1242"/>
      <c r="ETY266" s="1242"/>
      <c r="ETZ266" s="1242"/>
      <c r="EUA266" s="1242"/>
      <c r="EUB266" s="1242"/>
      <c r="EUC266" s="1242"/>
      <c r="EUD266" s="1242"/>
      <c r="EUE266" s="1242"/>
      <c r="EUF266" s="1242"/>
      <c r="EUG266" s="1242"/>
      <c r="EUH266" s="1242"/>
      <c r="EUI266" s="1242"/>
      <c r="EUJ266" s="1242"/>
      <c r="EUK266" s="1242"/>
      <c r="EUL266" s="1242"/>
      <c r="EUM266" s="1242"/>
      <c r="EUN266" s="1242"/>
      <c r="EUO266" s="1242"/>
      <c r="EUP266" s="1242"/>
      <c r="EUQ266" s="1242"/>
      <c r="EUR266" s="1242"/>
      <c r="EUS266" s="1242"/>
      <c r="EUT266" s="1242"/>
      <c r="EUU266" s="1242"/>
      <c r="EUV266" s="1242"/>
      <c r="EUW266" s="1242"/>
      <c r="EUX266" s="1242"/>
      <c r="EUY266" s="1242"/>
      <c r="EUZ266" s="1242"/>
      <c r="EVA266" s="1242"/>
      <c r="EVB266" s="1242"/>
      <c r="EVC266" s="1242"/>
      <c r="EVD266" s="1242"/>
      <c r="EVE266" s="1242"/>
      <c r="EVF266" s="1242"/>
      <c r="EVG266" s="1242"/>
      <c r="EVH266" s="1242"/>
      <c r="EVI266" s="1242"/>
      <c r="EVJ266" s="1242"/>
      <c r="EVK266" s="1242"/>
      <c r="EVL266" s="1242"/>
      <c r="EVM266" s="1242"/>
      <c r="EVN266" s="1242"/>
      <c r="EVO266" s="1242"/>
      <c r="EVP266" s="1242"/>
      <c r="EVQ266" s="1242"/>
      <c r="EVR266" s="1242"/>
      <c r="EVS266" s="1242"/>
      <c r="EVT266" s="1242"/>
      <c r="EVU266" s="1242"/>
      <c r="EVV266" s="1242"/>
      <c r="EVW266" s="1242"/>
      <c r="EVX266" s="1242"/>
      <c r="EVY266" s="1242"/>
      <c r="EVZ266" s="1242"/>
      <c r="EWA266" s="1242"/>
      <c r="EWB266" s="1242"/>
      <c r="EWC266" s="1242"/>
      <c r="EWD266" s="1242"/>
      <c r="EWE266" s="1242"/>
      <c r="EWF266" s="1242"/>
      <c r="EWG266" s="1242"/>
      <c r="EWH266" s="1242"/>
      <c r="EWI266" s="1242"/>
      <c r="EWJ266" s="1242"/>
      <c r="EWK266" s="1242"/>
      <c r="EWL266" s="1242"/>
      <c r="EWM266" s="1242"/>
      <c r="EWN266" s="1242"/>
      <c r="EWO266" s="1242"/>
      <c r="EWP266" s="1242"/>
      <c r="EWQ266" s="1242"/>
      <c r="EWR266" s="1242"/>
      <c r="EWS266" s="1242"/>
      <c r="EWT266" s="1242"/>
      <c r="EWU266" s="1242"/>
      <c r="EWV266" s="1242"/>
      <c r="EWW266" s="1242"/>
      <c r="EWX266" s="1242"/>
      <c r="EWY266" s="1242"/>
      <c r="EWZ266" s="1242"/>
      <c r="EXA266" s="1242"/>
      <c r="EXB266" s="1242"/>
      <c r="EXC266" s="1242"/>
      <c r="EXD266" s="1242"/>
      <c r="EXE266" s="1242"/>
      <c r="EXF266" s="1242"/>
      <c r="EXG266" s="1242"/>
      <c r="EXH266" s="1242"/>
      <c r="EXI266" s="1242"/>
      <c r="EXJ266" s="1242"/>
      <c r="EXK266" s="1242"/>
      <c r="EXL266" s="1242"/>
      <c r="EXM266" s="1242"/>
      <c r="EXN266" s="1242"/>
      <c r="EXO266" s="1242"/>
      <c r="EXP266" s="1242"/>
      <c r="EXQ266" s="1242"/>
      <c r="EXR266" s="1242"/>
      <c r="EXS266" s="1242"/>
      <c r="EXT266" s="1242"/>
      <c r="EXU266" s="1242"/>
      <c r="EXV266" s="1242"/>
      <c r="EXW266" s="1242"/>
      <c r="EXX266" s="1242"/>
      <c r="EXY266" s="1242"/>
      <c r="EXZ266" s="1242"/>
      <c r="EYA266" s="1242"/>
      <c r="EYB266" s="1242"/>
      <c r="EYC266" s="1242"/>
      <c r="EYD266" s="1242"/>
      <c r="EYE266" s="1242"/>
      <c r="EYF266" s="1242"/>
      <c r="EYG266" s="1242"/>
      <c r="EYH266" s="1242"/>
      <c r="EYI266" s="1242"/>
      <c r="EYJ266" s="1242"/>
      <c r="EYK266" s="1242"/>
      <c r="EYL266" s="1242"/>
      <c r="EYM266" s="1242"/>
      <c r="EYN266" s="1242"/>
      <c r="EYO266" s="1242"/>
      <c r="EYP266" s="1242"/>
      <c r="EYQ266" s="1242"/>
      <c r="EYR266" s="1242"/>
      <c r="EYS266" s="1242"/>
      <c r="EYT266" s="1242"/>
      <c r="EYU266" s="1242"/>
      <c r="EYV266" s="1242"/>
      <c r="EYW266" s="1242"/>
      <c r="EYX266" s="1242"/>
      <c r="EYY266" s="1242"/>
      <c r="EYZ266" s="1242"/>
      <c r="EZA266" s="1242"/>
      <c r="EZB266" s="1242"/>
      <c r="EZC266" s="1242"/>
      <c r="EZD266" s="1242"/>
      <c r="EZE266" s="1242"/>
      <c r="EZF266" s="1242"/>
      <c r="EZG266" s="1242"/>
      <c r="EZH266" s="1242"/>
      <c r="EZI266" s="1242"/>
      <c r="EZJ266" s="1242"/>
      <c r="EZK266" s="1242"/>
      <c r="EZL266" s="1242"/>
      <c r="EZM266" s="1242"/>
      <c r="EZN266" s="1242"/>
      <c r="EZO266" s="1242"/>
      <c r="EZP266" s="1242"/>
      <c r="EZQ266" s="1242"/>
      <c r="EZR266" s="1242"/>
      <c r="EZS266" s="1242"/>
      <c r="EZT266" s="1242"/>
      <c r="EZU266" s="1242"/>
      <c r="EZV266" s="1242"/>
      <c r="EZW266" s="1242"/>
      <c r="EZX266" s="1242"/>
      <c r="EZY266" s="1242"/>
      <c r="EZZ266" s="1242"/>
      <c r="FAA266" s="1242"/>
      <c r="FAB266" s="1242"/>
      <c r="FAC266" s="1242"/>
      <c r="FAD266" s="1242"/>
      <c r="FAE266" s="1242"/>
      <c r="FAF266" s="1242"/>
      <c r="FAG266" s="1242"/>
      <c r="FAH266" s="1242"/>
      <c r="FAI266" s="1242"/>
      <c r="FAJ266" s="1242"/>
      <c r="FAK266" s="1242"/>
      <c r="FAL266" s="1242"/>
      <c r="FAM266" s="1242"/>
      <c r="FAN266" s="1242"/>
      <c r="FAO266" s="1242"/>
      <c r="FAP266" s="1242"/>
      <c r="FAQ266" s="1242"/>
      <c r="FAR266" s="1242"/>
      <c r="FAS266" s="1242"/>
      <c r="FAT266" s="1242"/>
      <c r="FAU266" s="1242"/>
      <c r="FAV266" s="1242"/>
      <c r="FAW266" s="1242"/>
      <c r="FAX266" s="1242"/>
      <c r="FAY266" s="1242"/>
      <c r="FAZ266" s="1242"/>
      <c r="FBA266" s="1242"/>
      <c r="FBB266" s="1242"/>
      <c r="FBC266" s="1242"/>
      <c r="FBD266" s="1242"/>
      <c r="FBE266" s="1242"/>
      <c r="FBF266" s="1242"/>
      <c r="FBG266" s="1242"/>
      <c r="FBH266" s="1242"/>
      <c r="FBI266" s="1242"/>
      <c r="FBJ266" s="1242"/>
      <c r="FBK266" s="1242"/>
      <c r="FBL266" s="1242"/>
      <c r="FBM266" s="1242"/>
      <c r="FBN266" s="1242"/>
      <c r="FBO266" s="1242"/>
      <c r="FBP266" s="1242"/>
      <c r="FBQ266" s="1242"/>
      <c r="FBR266" s="1242"/>
      <c r="FBS266" s="1242"/>
      <c r="FBT266" s="1242"/>
      <c r="FBU266" s="1242"/>
      <c r="FBV266" s="1242"/>
      <c r="FBW266" s="1242"/>
      <c r="FBX266" s="1242"/>
      <c r="FBY266" s="1242"/>
      <c r="FBZ266" s="1242"/>
      <c r="FCA266" s="1242"/>
      <c r="FCB266" s="1242"/>
      <c r="FCC266" s="1242"/>
      <c r="FCD266" s="1242"/>
      <c r="FCE266" s="1242"/>
      <c r="FCF266" s="1242"/>
      <c r="FCG266" s="1242"/>
      <c r="FCH266" s="1242"/>
      <c r="FCI266" s="1242"/>
      <c r="FCJ266" s="1242"/>
      <c r="FCK266" s="1242"/>
      <c r="FCL266" s="1242"/>
      <c r="FCM266" s="1242"/>
      <c r="FCN266" s="1242"/>
      <c r="FCO266" s="1242"/>
      <c r="FCP266" s="1242"/>
      <c r="FCQ266" s="1242"/>
      <c r="FCR266" s="1242"/>
      <c r="FCS266" s="1242"/>
      <c r="FCT266" s="1242"/>
      <c r="FCU266" s="1242"/>
      <c r="FCV266" s="1242"/>
      <c r="FCW266" s="1242"/>
      <c r="FCX266" s="1242"/>
      <c r="FCY266" s="1242"/>
      <c r="FCZ266" s="1242"/>
      <c r="FDA266" s="1242"/>
      <c r="FDB266" s="1242"/>
      <c r="FDC266" s="1242"/>
      <c r="FDD266" s="1242"/>
      <c r="FDE266" s="1242"/>
      <c r="FDF266" s="1242"/>
      <c r="FDG266" s="1242"/>
      <c r="FDH266" s="1242"/>
      <c r="FDI266" s="1242"/>
      <c r="FDJ266" s="1242"/>
      <c r="FDK266" s="1242"/>
      <c r="FDL266" s="1242"/>
      <c r="FDM266" s="1242"/>
      <c r="FDN266" s="1242"/>
      <c r="FDO266" s="1242"/>
      <c r="FDP266" s="1242"/>
      <c r="FDQ266" s="1242"/>
      <c r="FDR266" s="1242"/>
      <c r="FDS266" s="1242"/>
      <c r="FDT266" s="1242"/>
      <c r="FDU266" s="1242"/>
      <c r="FDV266" s="1242"/>
      <c r="FDW266" s="1242"/>
      <c r="FDX266" s="1242"/>
      <c r="FDY266" s="1242"/>
      <c r="FDZ266" s="1242"/>
      <c r="FEA266" s="1242"/>
      <c r="FEB266" s="1242"/>
      <c r="FEC266" s="1242"/>
      <c r="FED266" s="1242"/>
      <c r="FEE266" s="1242"/>
      <c r="FEF266" s="1242"/>
      <c r="FEG266" s="1242"/>
      <c r="FEH266" s="1242"/>
      <c r="FEI266" s="1242"/>
      <c r="FEJ266" s="1242"/>
      <c r="FEK266" s="1242"/>
      <c r="FEL266" s="1242"/>
      <c r="FEM266" s="1242"/>
      <c r="FEN266" s="1242"/>
      <c r="FEO266" s="1242"/>
      <c r="FEP266" s="1242"/>
      <c r="FEQ266" s="1242"/>
      <c r="FER266" s="1242"/>
      <c r="FES266" s="1242"/>
      <c r="FET266" s="1242"/>
      <c r="FEU266" s="1242"/>
      <c r="FEV266" s="1242"/>
      <c r="FEW266" s="1242"/>
      <c r="FEX266" s="1242"/>
      <c r="FEY266" s="1242"/>
      <c r="FEZ266" s="1242"/>
      <c r="FFA266" s="1242"/>
      <c r="FFB266" s="1242"/>
      <c r="FFC266" s="1242"/>
      <c r="FFD266" s="1242"/>
      <c r="FFE266" s="1242"/>
      <c r="FFF266" s="1242"/>
      <c r="FFG266" s="1242"/>
      <c r="FFH266" s="1242"/>
      <c r="FFI266" s="1242"/>
      <c r="FFJ266" s="1242"/>
      <c r="FFK266" s="1242"/>
      <c r="FFL266" s="1242"/>
      <c r="FFM266" s="1242"/>
      <c r="FFN266" s="1242"/>
      <c r="FFO266" s="1242"/>
      <c r="FFP266" s="1242"/>
      <c r="FFQ266" s="1242"/>
      <c r="FFR266" s="1242"/>
      <c r="FFS266" s="1242"/>
      <c r="FFT266" s="1242"/>
      <c r="FFU266" s="1242"/>
      <c r="FFV266" s="1242"/>
      <c r="FFW266" s="1242"/>
      <c r="FFX266" s="1242"/>
      <c r="FFY266" s="1242"/>
      <c r="FFZ266" s="1242"/>
      <c r="FGA266" s="1242"/>
      <c r="FGB266" s="1242"/>
      <c r="FGC266" s="1242"/>
      <c r="FGD266" s="1242"/>
      <c r="FGE266" s="1242"/>
      <c r="FGF266" s="1242"/>
      <c r="FGG266" s="1242"/>
      <c r="FGH266" s="1242"/>
      <c r="FGI266" s="1242"/>
      <c r="FGJ266" s="1242"/>
      <c r="FGK266" s="1242"/>
      <c r="FGL266" s="1242"/>
      <c r="FGM266" s="1242"/>
      <c r="FGN266" s="1242"/>
      <c r="FGO266" s="1242"/>
      <c r="FGP266" s="1242"/>
      <c r="FGQ266" s="1242"/>
      <c r="FGR266" s="1242"/>
      <c r="FGS266" s="1242"/>
      <c r="FGT266" s="1242"/>
      <c r="FGU266" s="1242"/>
      <c r="FGV266" s="1242"/>
      <c r="FGW266" s="1242"/>
      <c r="FGX266" s="1242"/>
      <c r="FGY266" s="1242"/>
      <c r="FGZ266" s="1242"/>
      <c r="FHA266" s="1242"/>
      <c r="FHB266" s="1242"/>
      <c r="FHC266" s="1242"/>
      <c r="FHD266" s="1242"/>
      <c r="FHE266" s="1242"/>
      <c r="FHF266" s="1242"/>
      <c r="FHG266" s="1242"/>
      <c r="FHH266" s="1242"/>
      <c r="FHI266" s="1242"/>
      <c r="FHJ266" s="1242"/>
      <c r="FHK266" s="1242"/>
      <c r="FHL266" s="1242"/>
      <c r="FHM266" s="1242"/>
      <c r="FHN266" s="1242"/>
      <c r="FHO266" s="1242"/>
      <c r="FHP266" s="1242"/>
      <c r="FHQ266" s="1242"/>
      <c r="FHR266" s="1242"/>
      <c r="FHS266" s="1242"/>
      <c r="FHT266" s="1242"/>
      <c r="FHU266" s="1242"/>
      <c r="FHV266" s="1242"/>
      <c r="FHW266" s="1242"/>
      <c r="FHX266" s="1242"/>
      <c r="FHY266" s="1242"/>
      <c r="FHZ266" s="1242"/>
      <c r="FIA266" s="1242"/>
      <c r="FIB266" s="1242"/>
      <c r="FIC266" s="1242"/>
      <c r="FID266" s="1242"/>
      <c r="FIE266" s="1242"/>
      <c r="FIF266" s="1242"/>
      <c r="FIG266" s="1242"/>
      <c r="FIH266" s="1242"/>
      <c r="FII266" s="1242"/>
      <c r="FIJ266" s="1242"/>
      <c r="FIK266" s="1242"/>
      <c r="FIL266" s="1242"/>
      <c r="FIM266" s="1242"/>
      <c r="FIN266" s="1242"/>
      <c r="FIO266" s="1242"/>
      <c r="FIP266" s="1242"/>
      <c r="FIQ266" s="1242"/>
      <c r="FIR266" s="1242"/>
      <c r="FIS266" s="1242"/>
      <c r="FIT266" s="1242"/>
      <c r="FIU266" s="1242"/>
      <c r="FIV266" s="1242"/>
      <c r="FIW266" s="1242"/>
      <c r="FIX266" s="1242"/>
      <c r="FIY266" s="1242"/>
      <c r="FIZ266" s="1242"/>
      <c r="FJA266" s="1242"/>
      <c r="FJB266" s="1242"/>
      <c r="FJC266" s="1242"/>
      <c r="FJD266" s="1242"/>
      <c r="FJE266" s="1242"/>
      <c r="FJF266" s="1242"/>
      <c r="FJG266" s="1242"/>
      <c r="FJH266" s="1242"/>
      <c r="FJI266" s="1242"/>
      <c r="FJJ266" s="1242"/>
      <c r="FJK266" s="1242"/>
      <c r="FJL266" s="1242"/>
      <c r="FJM266" s="1242"/>
      <c r="FJN266" s="1242"/>
      <c r="FJO266" s="1242"/>
      <c r="FJP266" s="1242"/>
      <c r="FJQ266" s="1242"/>
      <c r="FJR266" s="1242"/>
      <c r="FJS266" s="1242"/>
      <c r="FJT266" s="1242"/>
      <c r="FJU266" s="1242"/>
      <c r="FJV266" s="1242"/>
      <c r="FJW266" s="1242"/>
      <c r="FJX266" s="1242"/>
      <c r="FJY266" s="1242"/>
      <c r="FJZ266" s="1242"/>
      <c r="FKA266" s="1242"/>
      <c r="FKB266" s="1242"/>
      <c r="FKC266" s="1242"/>
      <c r="FKD266" s="1242"/>
      <c r="FKE266" s="1242"/>
      <c r="FKF266" s="1242"/>
      <c r="FKG266" s="1242"/>
      <c r="FKH266" s="1242"/>
      <c r="FKI266" s="1242"/>
      <c r="FKJ266" s="1242"/>
      <c r="FKK266" s="1242"/>
      <c r="FKL266" s="1242"/>
      <c r="FKM266" s="1242"/>
      <c r="FKN266" s="1242"/>
      <c r="FKO266" s="1242"/>
      <c r="FKP266" s="1242"/>
      <c r="FKQ266" s="1242"/>
      <c r="FKR266" s="1242"/>
      <c r="FKS266" s="1242"/>
      <c r="FKT266" s="1242"/>
      <c r="FKU266" s="1242"/>
      <c r="FKV266" s="1242"/>
      <c r="FKW266" s="1242"/>
      <c r="FKX266" s="1242"/>
      <c r="FKY266" s="1242"/>
      <c r="FKZ266" s="1242"/>
      <c r="FLA266" s="1242"/>
      <c r="FLB266" s="1242"/>
      <c r="FLC266" s="1242"/>
      <c r="FLD266" s="1242"/>
      <c r="FLE266" s="1242"/>
      <c r="FLF266" s="1242"/>
      <c r="FLG266" s="1242"/>
      <c r="FLH266" s="1242"/>
      <c r="FLI266" s="1242"/>
      <c r="FLJ266" s="1242"/>
      <c r="FLK266" s="1242"/>
      <c r="FLL266" s="1242"/>
      <c r="FLM266" s="1242"/>
      <c r="FLN266" s="1242"/>
      <c r="FLO266" s="1242"/>
      <c r="FLP266" s="1242"/>
      <c r="FLQ266" s="1242"/>
      <c r="FLR266" s="1242"/>
      <c r="FLS266" s="1242"/>
      <c r="FLT266" s="1242"/>
      <c r="FLU266" s="1242"/>
      <c r="FLV266" s="1242"/>
      <c r="FLW266" s="1242"/>
      <c r="FLX266" s="1242"/>
      <c r="FLY266" s="1242"/>
      <c r="FLZ266" s="1242"/>
      <c r="FMA266" s="1242"/>
      <c r="FMB266" s="1242"/>
      <c r="FMC266" s="1242"/>
      <c r="FMD266" s="1242"/>
      <c r="FME266" s="1242"/>
      <c r="FMF266" s="1242"/>
      <c r="FMG266" s="1242"/>
      <c r="FMH266" s="1242"/>
      <c r="FMI266" s="1242"/>
      <c r="FMJ266" s="1242"/>
      <c r="FMK266" s="1242"/>
      <c r="FML266" s="1242"/>
      <c r="FMM266" s="1242"/>
      <c r="FMN266" s="1242"/>
      <c r="FMO266" s="1242"/>
      <c r="FMP266" s="1242"/>
      <c r="FMQ266" s="1242"/>
      <c r="FMR266" s="1242"/>
      <c r="FMS266" s="1242"/>
      <c r="FMT266" s="1242"/>
      <c r="FMU266" s="1242"/>
      <c r="FMV266" s="1242"/>
      <c r="FMW266" s="1242"/>
      <c r="FMX266" s="1242"/>
      <c r="FMY266" s="1242"/>
      <c r="FMZ266" s="1242"/>
      <c r="FNA266" s="1242"/>
      <c r="FNB266" s="1242"/>
      <c r="FNC266" s="1242"/>
      <c r="FND266" s="1242"/>
      <c r="FNE266" s="1242"/>
      <c r="FNF266" s="1242"/>
      <c r="FNG266" s="1242"/>
      <c r="FNH266" s="1242"/>
      <c r="FNI266" s="1242"/>
      <c r="FNJ266" s="1242"/>
      <c r="FNK266" s="1242"/>
      <c r="FNL266" s="1242"/>
      <c r="FNM266" s="1242"/>
      <c r="FNN266" s="1242"/>
      <c r="FNO266" s="1242"/>
      <c r="FNP266" s="1242"/>
      <c r="FNQ266" s="1242"/>
      <c r="FNR266" s="1242"/>
      <c r="FNS266" s="1242"/>
      <c r="FNT266" s="1242"/>
      <c r="FNU266" s="1242"/>
      <c r="FNV266" s="1242"/>
      <c r="FNW266" s="1242"/>
      <c r="FNX266" s="1242"/>
      <c r="FNY266" s="1242"/>
      <c r="FNZ266" s="1242"/>
      <c r="FOA266" s="1242"/>
      <c r="FOB266" s="1242"/>
      <c r="FOC266" s="1242"/>
      <c r="FOD266" s="1242"/>
      <c r="FOE266" s="1242"/>
      <c r="FOF266" s="1242"/>
      <c r="FOG266" s="1242"/>
      <c r="FOH266" s="1242"/>
      <c r="FOI266" s="1242"/>
      <c r="FOJ266" s="1242"/>
      <c r="FOK266" s="1242"/>
      <c r="FOL266" s="1242"/>
      <c r="FOM266" s="1242"/>
      <c r="FON266" s="1242"/>
      <c r="FOO266" s="1242"/>
      <c r="FOP266" s="1242"/>
      <c r="FOQ266" s="1242"/>
      <c r="FOR266" s="1242"/>
      <c r="FOS266" s="1242"/>
      <c r="FOT266" s="1242"/>
      <c r="FOU266" s="1242"/>
      <c r="FOV266" s="1242"/>
      <c r="FOW266" s="1242"/>
      <c r="FOX266" s="1242"/>
      <c r="FOY266" s="1242"/>
      <c r="FOZ266" s="1242"/>
      <c r="FPA266" s="1242"/>
      <c r="FPB266" s="1242"/>
      <c r="FPC266" s="1242"/>
      <c r="FPD266" s="1242"/>
      <c r="FPE266" s="1242"/>
      <c r="FPF266" s="1242"/>
      <c r="FPG266" s="1242"/>
      <c r="FPH266" s="1242"/>
      <c r="FPI266" s="1242"/>
      <c r="FPJ266" s="1242"/>
      <c r="FPK266" s="1242"/>
      <c r="FPL266" s="1242"/>
      <c r="FPM266" s="1242"/>
      <c r="FPN266" s="1242"/>
      <c r="FPO266" s="1242"/>
      <c r="FPP266" s="1242"/>
      <c r="FPQ266" s="1242"/>
      <c r="FPR266" s="1242"/>
      <c r="FPS266" s="1242"/>
      <c r="FPT266" s="1242"/>
      <c r="FPU266" s="1242"/>
      <c r="FPV266" s="1242"/>
      <c r="FPW266" s="1242"/>
      <c r="FPX266" s="1242"/>
      <c r="FPY266" s="1242"/>
      <c r="FPZ266" s="1242"/>
      <c r="FQA266" s="1242"/>
      <c r="FQB266" s="1242"/>
      <c r="FQC266" s="1242"/>
      <c r="FQD266" s="1242"/>
      <c r="FQE266" s="1242"/>
      <c r="FQF266" s="1242"/>
      <c r="FQG266" s="1242"/>
      <c r="FQH266" s="1242"/>
      <c r="FQI266" s="1242"/>
      <c r="FQJ266" s="1242"/>
      <c r="FQK266" s="1242"/>
      <c r="FQL266" s="1242"/>
      <c r="FQM266" s="1242"/>
      <c r="FQN266" s="1242"/>
      <c r="FQO266" s="1242"/>
      <c r="FQP266" s="1242"/>
      <c r="FQQ266" s="1242"/>
      <c r="FQR266" s="1242"/>
      <c r="FQS266" s="1242"/>
      <c r="FQT266" s="1242"/>
      <c r="FQU266" s="1242"/>
      <c r="FQV266" s="1242"/>
      <c r="FQW266" s="1242"/>
      <c r="FQX266" s="1242"/>
      <c r="FQY266" s="1242"/>
      <c r="FQZ266" s="1242"/>
      <c r="FRA266" s="1242"/>
      <c r="FRB266" s="1242"/>
      <c r="FRC266" s="1242"/>
      <c r="FRD266" s="1242"/>
      <c r="FRE266" s="1242"/>
      <c r="FRF266" s="1242"/>
      <c r="FRG266" s="1242"/>
      <c r="FRH266" s="1242"/>
      <c r="FRI266" s="1242"/>
      <c r="FRJ266" s="1242"/>
      <c r="FRK266" s="1242"/>
      <c r="FRL266" s="1242"/>
      <c r="FRM266" s="1242"/>
      <c r="FRN266" s="1242"/>
      <c r="FRO266" s="1242"/>
      <c r="FRP266" s="1242"/>
      <c r="FRQ266" s="1242"/>
      <c r="FRR266" s="1242"/>
      <c r="FRS266" s="1242"/>
      <c r="FRT266" s="1242"/>
      <c r="FRU266" s="1242"/>
      <c r="FRV266" s="1242"/>
      <c r="FRW266" s="1242"/>
      <c r="FRX266" s="1242"/>
      <c r="FRY266" s="1242"/>
      <c r="FRZ266" s="1242"/>
      <c r="FSA266" s="1242"/>
      <c r="FSB266" s="1242"/>
      <c r="FSC266" s="1242"/>
      <c r="FSD266" s="1242"/>
      <c r="FSE266" s="1242"/>
      <c r="FSF266" s="1242"/>
      <c r="FSG266" s="1242"/>
      <c r="FSH266" s="1242"/>
      <c r="FSI266" s="1242"/>
      <c r="FSJ266" s="1242"/>
      <c r="FSK266" s="1242"/>
      <c r="FSL266" s="1242"/>
      <c r="FSM266" s="1242"/>
      <c r="FSN266" s="1242"/>
      <c r="FSO266" s="1242"/>
      <c r="FSP266" s="1242"/>
      <c r="FSQ266" s="1242"/>
      <c r="FSR266" s="1242"/>
      <c r="FSS266" s="1242"/>
      <c r="FST266" s="1242"/>
      <c r="FSU266" s="1242"/>
      <c r="FSV266" s="1242"/>
      <c r="FSW266" s="1242"/>
      <c r="FSX266" s="1242"/>
      <c r="FSY266" s="1242"/>
      <c r="FSZ266" s="1242"/>
      <c r="FTA266" s="1242"/>
      <c r="FTB266" s="1242"/>
      <c r="FTC266" s="1242"/>
      <c r="FTD266" s="1242"/>
      <c r="FTE266" s="1242"/>
      <c r="FTF266" s="1242"/>
      <c r="FTG266" s="1242"/>
      <c r="FTH266" s="1242"/>
      <c r="FTI266" s="1242"/>
      <c r="FTJ266" s="1242"/>
      <c r="FTK266" s="1242"/>
      <c r="FTL266" s="1242"/>
      <c r="FTM266" s="1242"/>
      <c r="FTN266" s="1242"/>
      <c r="FTO266" s="1242"/>
      <c r="FTP266" s="1242"/>
      <c r="FTQ266" s="1242"/>
      <c r="FTR266" s="1242"/>
      <c r="FTS266" s="1242"/>
      <c r="FTT266" s="1242"/>
      <c r="FTU266" s="1242"/>
      <c r="FTV266" s="1242"/>
      <c r="FTW266" s="1242"/>
      <c r="FTX266" s="1242"/>
      <c r="FTY266" s="1242"/>
      <c r="FTZ266" s="1242"/>
      <c r="FUA266" s="1242"/>
      <c r="FUB266" s="1242"/>
      <c r="FUC266" s="1242"/>
      <c r="FUD266" s="1242"/>
      <c r="FUE266" s="1242"/>
      <c r="FUF266" s="1242"/>
      <c r="FUG266" s="1242"/>
      <c r="FUH266" s="1242"/>
      <c r="FUI266" s="1242"/>
      <c r="FUJ266" s="1242"/>
      <c r="FUK266" s="1242"/>
      <c r="FUL266" s="1242"/>
      <c r="FUM266" s="1242"/>
      <c r="FUN266" s="1242"/>
      <c r="FUO266" s="1242"/>
      <c r="FUP266" s="1242"/>
      <c r="FUQ266" s="1242"/>
      <c r="FUR266" s="1242"/>
      <c r="FUS266" s="1242"/>
      <c r="FUT266" s="1242"/>
      <c r="FUU266" s="1242"/>
      <c r="FUV266" s="1242"/>
      <c r="FUW266" s="1242"/>
      <c r="FUX266" s="1242"/>
      <c r="FUY266" s="1242"/>
      <c r="FUZ266" s="1242"/>
      <c r="FVA266" s="1242"/>
      <c r="FVB266" s="1242"/>
      <c r="FVC266" s="1242"/>
      <c r="FVD266" s="1242"/>
      <c r="FVE266" s="1242"/>
      <c r="FVF266" s="1242"/>
      <c r="FVG266" s="1242"/>
      <c r="FVH266" s="1242"/>
      <c r="FVI266" s="1242"/>
      <c r="FVJ266" s="1242"/>
      <c r="FVK266" s="1242"/>
      <c r="FVL266" s="1242"/>
      <c r="FVM266" s="1242"/>
      <c r="FVN266" s="1242"/>
      <c r="FVO266" s="1242"/>
      <c r="FVP266" s="1242"/>
      <c r="FVQ266" s="1242"/>
      <c r="FVR266" s="1242"/>
      <c r="FVS266" s="1242"/>
      <c r="FVT266" s="1242"/>
      <c r="FVU266" s="1242"/>
      <c r="FVV266" s="1242"/>
      <c r="FVW266" s="1242"/>
      <c r="FVX266" s="1242"/>
      <c r="FVY266" s="1242"/>
      <c r="FVZ266" s="1242"/>
      <c r="FWA266" s="1242"/>
      <c r="FWB266" s="1242"/>
      <c r="FWC266" s="1242"/>
      <c r="FWD266" s="1242"/>
      <c r="FWE266" s="1242"/>
      <c r="FWF266" s="1242"/>
      <c r="FWG266" s="1242"/>
      <c r="FWH266" s="1242"/>
      <c r="FWI266" s="1242"/>
      <c r="FWJ266" s="1242"/>
      <c r="FWK266" s="1242"/>
      <c r="FWL266" s="1242"/>
      <c r="FWM266" s="1242"/>
      <c r="FWN266" s="1242"/>
      <c r="FWO266" s="1242"/>
      <c r="FWP266" s="1242"/>
      <c r="FWQ266" s="1242"/>
      <c r="FWR266" s="1242"/>
      <c r="FWS266" s="1242"/>
      <c r="FWT266" s="1242"/>
      <c r="FWU266" s="1242"/>
      <c r="FWV266" s="1242"/>
      <c r="FWW266" s="1242"/>
      <c r="FWX266" s="1242"/>
      <c r="FWY266" s="1242"/>
      <c r="FWZ266" s="1242"/>
      <c r="FXA266" s="1242"/>
      <c r="FXB266" s="1242"/>
      <c r="FXC266" s="1242"/>
      <c r="FXD266" s="1242"/>
      <c r="FXE266" s="1242"/>
      <c r="FXF266" s="1242"/>
      <c r="FXG266" s="1242"/>
      <c r="FXH266" s="1242"/>
      <c r="FXI266" s="1242"/>
      <c r="FXJ266" s="1242"/>
      <c r="FXK266" s="1242"/>
      <c r="FXL266" s="1242"/>
      <c r="FXM266" s="1242"/>
      <c r="FXN266" s="1242"/>
      <c r="FXO266" s="1242"/>
      <c r="FXP266" s="1242"/>
      <c r="FXQ266" s="1242"/>
      <c r="FXR266" s="1242"/>
      <c r="FXS266" s="1242"/>
      <c r="FXT266" s="1242"/>
      <c r="FXU266" s="1242"/>
      <c r="FXV266" s="1242"/>
      <c r="FXW266" s="1242"/>
      <c r="FXX266" s="1242"/>
      <c r="FXY266" s="1242"/>
      <c r="FXZ266" s="1242"/>
      <c r="FYA266" s="1242"/>
      <c r="FYB266" s="1242"/>
      <c r="FYC266" s="1242"/>
      <c r="FYD266" s="1242"/>
      <c r="FYE266" s="1242"/>
      <c r="FYF266" s="1242"/>
      <c r="FYG266" s="1242"/>
      <c r="FYH266" s="1242"/>
      <c r="FYI266" s="1242"/>
      <c r="FYJ266" s="1242"/>
      <c r="FYK266" s="1242"/>
      <c r="FYL266" s="1242"/>
      <c r="FYM266" s="1242"/>
      <c r="FYN266" s="1242"/>
      <c r="FYO266" s="1242"/>
      <c r="FYP266" s="1242"/>
      <c r="FYQ266" s="1242"/>
      <c r="FYR266" s="1242"/>
      <c r="FYS266" s="1242"/>
      <c r="FYT266" s="1242"/>
      <c r="FYU266" s="1242"/>
      <c r="FYV266" s="1242"/>
      <c r="FYW266" s="1242"/>
      <c r="FYX266" s="1242"/>
      <c r="FYY266" s="1242"/>
      <c r="FYZ266" s="1242"/>
      <c r="FZA266" s="1242"/>
      <c r="FZB266" s="1242"/>
      <c r="FZC266" s="1242"/>
      <c r="FZD266" s="1242"/>
      <c r="FZE266" s="1242"/>
      <c r="FZF266" s="1242"/>
      <c r="FZG266" s="1242"/>
      <c r="FZH266" s="1242"/>
      <c r="FZI266" s="1242"/>
      <c r="FZJ266" s="1242"/>
      <c r="FZK266" s="1242"/>
      <c r="FZL266" s="1242"/>
      <c r="FZM266" s="1242"/>
      <c r="FZN266" s="1242"/>
      <c r="FZO266" s="1242"/>
      <c r="FZP266" s="1242"/>
      <c r="FZQ266" s="1242"/>
      <c r="FZR266" s="1242"/>
      <c r="FZS266" s="1242"/>
      <c r="FZT266" s="1242"/>
      <c r="FZU266" s="1242"/>
      <c r="FZV266" s="1242"/>
      <c r="FZW266" s="1242"/>
      <c r="FZX266" s="1242"/>
      <c r="FZY266" s="1242"/>
      <c r="FZZ266" s="1242"/>
      <c r="GAA266" s="1242"/>
      <c r="GAB266" s="1242"/>
      <c r="GAC266" s="1242"/>
      <c r="GAD266" s="1242"/>
      <c r="GAE266" s="1242"/>
      <c r="GAF266" s="1242"/>
      <c r="GAG266" s="1242"/>
      <c r="GAH266" s="1242"/>
      <c r="GAI266" s="1242"/>
      <c r="GAJ266" s="1242"/>
      <c r="GAK266" s="1242"/>
      <c r="GAL266" s="1242"/>
      <c r="GAM266" s="1242"/>
      <c r="GAN266" s="1242"/>
      <c r="GAO266" s="1242"/>
      <c r="GAP266" s="1242"/>
      <c r="GAQ266" s="1242"/>
      <c r="GAR266" s="1242"/>
      <c r="GAS266" s="1242"/>
      <c r="GAT266" s="1242"/>
      <c r="GAU266" s="1242"/>
      <c r="GAV266" s="1242"/>
      <c r="GAW266" s="1242"/>
      <c r="GAX266" s="1242"/>
      <c r="GAY266" s="1242"/>
      <c r="GAZ266" s="1242"/>
      <c r="GBA266" s="1242"/>
      <c r="GBB266" s="1242"/>
      <c r="GBC266" s="1242"/>
      <c r="GBD266" s="1242"/>
      <c r="GBE266" s="1242"/>
      <c r="GBF266" s="1242"/>
      <c r="GBG266" s="1242"/>
      <c r="GBH266" s="1242"/>
      <c r="GBI266" s="1242"/>
      <c r="GBJ266" s="1242"/>
      <c r="GBK266" s="1242"/>
      <c r="GBL266" s="1242"/>
      <c r="GBM266" s="1242"/>
      <c r="GBN266" s="1242"/>
      <c r="GBO266" s="1242"/>
      <c r="GBP266" s="1242"/>
      <c r="GBQ266" s="1242"/>
      <c r="GBR266" s="1242"/>
      <c r="GBS266" s="1242"/>
      <c r="GBT266" s="1242"/>
      <c r="GBU266" s="1242"/>
      <c r="GBV266" s="1242"/>
      <c r="GBW266" s="1242"/>
      <c r="GBX266" s="1242"/>
      <c r="GBY266" s="1242"/>
      <c r="GBZ266" s="1242"/>
      <c r="GCA266" s="1242"/>
      <c r="GCB266" s="1242"/>
      <c r="GCC266" s="1242"/>
      <c r="GCD266" s="1242"/>
      <c r="GCE266" s="1242"/>
      <c r="GCF266" s="1242"/>
      <c r="GCG266" s="1242"/>
      <c r="GCH266" s="1242"/>
      <c r="GCI266" s="1242"/>
      <c r="GCJ266" s="1242"/>
      <c r="GCK266" s="1242"/>
      <c r="GCL266" s="1242"/>
      <c r="GCM266" s="1242"/>
      <c r="GCN266" s="1242"/>
      <c r="GCO266" s="1242"/>
      <c r="GCP266" s="1242"/>
      <c r="GCQ266" s="1242"/>
      <c r="GCR266" s="1242"/>
      <c r="GCS266" s="1242"/>
      <c r="GCT266" s="1242"/>
      <c r="GCU266" s="1242"/>
      <c r="GCV266" s="1242"/>
      <c r="GCW266" s="1242"/>
      <c r="GCX266" s="1242"/>
      <c r="GCY266" s="1242"/>
      <c r="GCZ266" s="1242"/>
      <c r="GDA266" s="1242"/>
      <c r="GDB266" s="1242"/>
      <c r="GDC266" s="1242"/>
      <c r="GDD266" s="1242"/>
      <c r="GDE266" s="1242"/>
      <c r="GDF266" s="1242"/>
      <c r="GDG266" s="1242"/>
      <c r="GDH266" s="1242"/>
      <c r="GDI266" s="1242"/>
      <c r="GDJ266" s="1242"/>
      <c r="GDK266" s="1242"/>
      <c r="GDL266" s="1242"/>
      <c r="GDM266" s="1242"/>
      <c r="GDN266" s="1242"/>
      <c r="GDO266" s="1242"/>
      <c r="GDP266" s="1242"/>
      <c r="GDQ266" s="1242"/>
      <c r="GDR266" s="1242"/>
      <c r="GDS266" s="1242"/>
      <c r="GDT266" s="1242"/>
      <c r="GDU266" s="1242"/>
      <c r="GDV266" s="1242"/>
      <c r="GDW266" s="1242"/>
      <c r="GDX266" s="1242"/>
      <c r="GDY266" s="1242"/>
      <c r="GDZ266" s="1242"/>
      <c r="GEA266" s="1242"/>
      <c r="GEB266" s="1242"/>
      <c r="GEC266" s="1242"/>
      <c r="GED266" s="1242"/>
      <c r="GEE266" s="1242"/>
      <c r="GEF266" s="1242"/>
      <c r="GEG266" s="1242"/>
      <c r="GEH266" s="1242"/>
      <c r="GEI266" s="1242"/>
      <c r="GEJ266" s="1242"/>
      <c r="GEK266" s="1242"/>
      <c r="GEL266" s="1242"/>
      <c r="GEM266" s="1242"/>
      <c r="GEN266" s="1242"/>
      <c r="GEO266" s="1242"/>
      <c r="GEP266" s="1242"/>
      <c r="GEQ266" s="1242"/>
      <c r="GER266" s="1242"/>
      <c r="GES266" s="1242"/>
      <c r="GET266" s="1242"/>
      <c r="GEU266" s="1242"/>
      <c r="GEV266" s="1242"/>
      <c r="GEW266" s="1242"/>
      <c r="GEX266" s="1242"/>
      <c r="GEY266" s="1242"/>
      <c r="GEZ266" s="1242"/>
      <c r="GFA266" s="1242"/>
      <c r="GFB266" s="1242"/>
      <c r="GFC266" s="1242"/>
      <c r="GFD266" s="1242"/>
      <c r="GFE266" s="1242"/>
      <c r="GFF266" s="1242"/>
      <c r="GFG266" s="1242"/>
      <c r="GFH266" s="1242"/>
      <c r="GFI266" s="1242"/>
      <c r="GFJ266" s="1242"/>
      <c r="GFK266" s="1242"/>
      <c r="GFL266" s="1242"/>
      <c r="GFM266" s="1242"/>
      <c r="GFN266" s="1242"/>
      <c r="GFO266" s="1242"/>
      <c r="GFP266" s="1242"/>
      <c r="GFQ266" s="1242"/>
      <c r="GFR266" s="1242"/>
      <c r="GFS266" s="1242"/>
      <c r="GFT266" s="1242"/>
      <c r="GFU266" s="1242"/>
      <c r="GFV266" s="1242"/>
      <c r="GFW266" s="1242"/>
      <c r="GFX266" s="1242"/>
      <c r="GFY266" s="1242"/>
      <c r="GFZ266" s="1242"/>
      <c r="GGA266" s="1242"/>
      <c r="GGB266" s="1242"/>
      <c r="GGC266" s="1242"/>
      <c r="GGD266" s="1242"/>
      <c r="GGE266" s="1242"/>
      <c r="GGF266" s="1242"/>
      <c r="GGG266" s="1242"/>
      <c r="GGH266" s="1242"/>
      <c r="GGI266" s="1242"/>
      <c r="GGJ266" s="1242"/>
      <c r="GGK266" s="1242"/>
      <c r="GGL266" s="1242"/>
      <c r="GGM266" s="1242"/>
      <c r="GGN266" s="1242"/>
      <c r="GGO266" s="1242"/>
      <c r="GGP266" s="1242"/>
      <c r="GGQ266" s="1242"/>
      <c r="GGR266" s="1242"/>
      <c r="GGS266" s="1242"/>
      <c r="GGT266" s="1242"/>
      <c r="GGU266" s="1242"/>
      <c r="GGV266" s="1242"/>
      <c r="GGW266" s="1242"/>
      <c r="GGX266" s="1242"/>
      <c r="GGY266" s="1242"/>
      <c r="GGZ266" s="1242"/>
      <c r="GHA266" s="1242"/>
      <c r="GHB266" s="1242"/>
      <c r="GHC266" s="1242"/>
      <c r="GHD266" s="1242"/>
      <c r="GHE266" s="1242"/>
      <c r="GHF266" s="1242"/>
      <c r="GHG266" s="1242"/>
      <c r="GHH266" s="1242"/>
      <c r="GHI266" s="1242"/>
      <c r="GHJ266" s="1242"/>
      <c r="GHK266" s="1242"/>
      <c r="GHL266" s="1242"/>
      <c r="GHM266" s="1242"/>
      <c r="GHN266" s="1242"/>
      <c r="GHO266" s="1242"/>
      <c r="GHP266" s="1242"/>
      <c r="GHQ266" s="1242"/>
      <c r="GHR266" s="1242"/>
      <c r="GHS266" s="1242"/>
      <c r="GHT266" s="1242"/>
      <c r="GHU266" s="1242"/>
      <c r="GHV266" s="1242"/>
      <c r="GHW266" s="1242"/>
      <c r="GHX266" s="1242"/>
      <c r="GHY266" s="1242"/>
      <c r="GHZ266" s="1242"/>
      <c r="GIA266" s="1242"/>
      <c r="GIB266" s="1242"/>
      <c r="GIC266" s="1242"/>
      <c r="GID266" s="1242"/>
      <c r="GIE266" s="1242"/>
      <c r="GIF266" s="1242"/>
      <c r="GIG266" s="1242"/>
      <c r="GIH266" s="1242"/>
      <c r="GII266" s="1242"/>
      <c r="GIJ266" s="1242"/>
      <c r="GIK266" s="1242"/>
      <c r="GIL266" s="1242"/>
      <c r="GIM266" s="1242"/>
      <c r="GIN266" s="1242"/>
      <c r="GIO266" s="1242"/>
      <c r="GIP266" s="1242"/>
      <c r="GIQ266" s="1242"/>
      <c r="GIR266" s="1242"/>
      <c r="GIS266" s="1242"/>
      <c r="GIT266" s="1242"/>
      <c r="GIU266" s="1242"/>
      <c r="GIV266" s="1242"/>
      <c r="GIW266" s="1242"/>
      <c r="GIX266" s="1242"/>
      <c r="GIY266" s="1242"/>
      <c r="GIZ266" s="1242"/>
      <c r="GJA266" s="1242"/>
      <c r="GJB266" s="1242"/>
      <c r="GJC266" s="1242"/>
      <c r="GJD266" s="1242"/>
      <c r="GJE266" s="1242"/>
      <c r="GJF266" s="1242"/>
      <c r="GJG266" s="1242"/>
      <c r="GJH266" s="1242"/>
      <c r="GJI266" s="1242"/>
      <c r="GJJ266" s="1242"/>
      <c r="GJK266" s="1242"/>
      <c r="GJL266" s="1242"/>
      <c r="GJM266" s="1242"/>
      <c r="GJN266" s="1242"/>
      <c r="GJO266" s="1242"/>
      <c r="GJP266" s="1242"/>
      <c r="GJQ266" s="1242"/>
      <c r="GJR266" s="1242"/>
      <c r="GJS266" s="1242"/>
      <c r="GJT266" s="1242"/>
      <c r="GJU266" s="1242"/>
      <c r="GJV266" s="1242"/>
      <c r="GJW266" s="1242"/>
      <c r="GJX266" s="1242"/>
      <c r="GJY266" s="1242"/>
      <c r="GJZ266" s="1242"/>
      <c r="GKA266" s="1242"/>
      <c r="GKB266" s="1242"/>
      <c r="GKC266" s="1242"/>
      <c r="GKD266" s="1242"/>
      <c r="GKE266" s="1242"/>
      <c r="GKF266" s="1242"/>
      <c r="GKG266" s="1242"/>
      <c r="GKH266" s="1242"/>
      <c r="GKI266" s="1242"/>
      <c r="GKJ266" s="1242"/>
      <c r="GKK266" s="1242"/>
      <c r="GKL266" s="1242"/>
      <c r="GKM266" s="1242"/>
      <c r="GKN266" s="1242"/>
      <c r="GKO266" s="1242"/>
      <c r="GKP266" s="1242"/>
      <c r="GKQ266" s="1242"/>
      <c r="GKR266" s="1242"/>
      <c r="GKS266" s="1242"/>
      <c r="GKT266" s="1242"/>
      <c r="GKU266" s="1242"/>
      <c r="GKV266" s="1242"/>
      <c r="GKW266" s="1242"/>
      <c r="GKX266" s="1242"/>
      <c r="GKY266" s="1242"/>
      <c r="GKZ266" s="1242"/>
      <c r="GLA266" s="1242"/>
      <c r="GLB266" s="1242"/>
      <c r="GLC266" s="1242"/>
      <c r="GLD266" s="1242"/>
      <c r="GLE266" s="1242"/>
      <c r="GLF266" s="1242"/>
      <c r="GLG266" s="1242"/>
      <c r="GLH266" s="1242"/>
      <c r="GLI266" s="1242"/>
      <c r="GLJ266" s="1242"/>
      <c r="GLK266" s="1242"/>
      <c r="GLL266" s="1242"/>
      <c r="GLM266" s="1242"/>
      <c r="GLN266" s="1242"/>
      <c r="GLO266" s="1242"/>
      <c r="GLP266" s="1242"/>
      <c r="GLQ266" s="1242"/>
      <c r="GLR266" s="1242"/>
      <c r="GLS266" s="1242"/>
      <c r="GLT266" s="1242"/>
      <c r="GLU266" s="1242"/>
      <c r="GLV266" s="1242"/>
      <c r="GLW266" s="1242"/>
      <c r="GLX266" s="1242"/>
      <c r="GLY266" s="1242"/>
      <c r="GLZ266" s="1242"/>
      <c r="GMA266" s="1242"/>
      <c r="GMB266" s="1242"/>
      <c r="GMC266" s="1242"/>
      <c r="GMD266" s="1242"/>
      <c r="GME266" s="1242"/>
      <c r="GMF266" s="1242"/>
      <c r="GMG266" s="1242"/>
      <c r="GMH266" s="1242"/>
      <c r="GMI266" s="1242"/>
      <c r="GMJ266" s="1242"/>
      <c r="GMK266" s="1242"/>
      <c r="GML266" s="1242"/>
      <c r="GMM266" s="1242"/>
      <c r="GMN266" s="1242"/>
      <c r="GMO266" s="1242"/>
      <c r="GMP266" s="1242"/>
      <c r="GMQ266" s="1242"/>
      <c r="GMR266" s="1242"/>
      <c r="GMS266" s="1242"/>
      <c r="GMT266" s="1242"/>
      <c r="GMU266" s="1242"/>
      <c r="GMV266" s="1242"/>
      <c r="GMW266" s="1242"/>
      <c r="GMX266" s="1242"/>
      <c r="GMY266" s="1242"/>
      <c r="GMZ266" s="1242"/>
      <c r="GNA266" s="1242"/>
      <c r="GNB266" s="1242"/>
      <c r="GNC266" s="1242"/>
      <c r="GND266" s="1242"/>
      <c r="GNE266" s="1242"/>
      <c r="GNF266" s="1242"/>
      <c r="GNG266" s="1242"/>
      <c r="GNH266" s="1242"/>
      <c r="GNI266" s="1242"/>
      <c r="GNJ266" s="1242"/>
      <c r="GNK266" s="1242"/>
      <c r="GNL266" s="1242"/>
      <c r="GNM266" s="1242"/>
      <c r="GNN266" s="1242"/>
      <c r="GNO266" s="1242"/>
      <c r="GNP266" s="1242"/>
      <c r="GNQ266" s="1242"/>
      <c r="GNR266" s="1242"/>
      <c r="GNS266" s="1242"/>
      <c r="GNT266" s="1242"/>
      <c r="GNU266" s="1242"/>
      <c r="GNV266" s="1242"/>
      <c r="GNW266" s="1242"/>
      <c r="GNX266" s="1242"/>
      <c r="GNY266" s="1242"/>
      <c r="GNZ266" s="1242"/>
      <c r="GOA266" s="1242"/>
      <c r="GOB266" s="1242"/>
      <c r="GOC266" s="1242"/>
      <c r="GOD266" s="1242"/>
      <c r="GOE266" s="1242"/>
      <c r="GOF266" s="1242"/>
      <c r="GOG266" s="1242"/>
      <c r="GOH266" s="1242"/>
      <c r="GOI266" s="1242"/>
      <c r="GOJ266" s="1242"/>
      <c r="GOK266" s="1242"/>
      <c r="GOL266" s="1242"/>
      <c r="GOM266" s="1242"/>
      <c r="GON266" s="1242"/>
      <c r="GOO266" s="1242"/>
      <c r="GOP266" s="1242"/>
      <c r="GOQ266" s="1242"/>
      <c r="GOR266" s="1242"/>
      <c r="GOS266" s="1242"/>
      <c r="GOT266" s="1242"/>
      <c r="GOU266" s="1242"/>
      <c r="GOV266" s="1242"/>
      <c r="GOW266" s="1242"/>
      <c r="GOX266" s="1242"/>
      <c r="GOY266" s="1242"/>
      <c r="GOZ266" s="1242"/>
      <c r="GPA266" s="1242"/>
      <c r="GPB266" s="1242"/>
      <c r="GPC266" s="1242"/>
      <c r="GPD266" s="1242"/>
      <c r="GPE266" s="1242"/>
      <c r="GPF266" s="1242"/>
      <c r="GPG266" s="1242"/>
      <c r="GPH266" s="1242"/>
      <c r="GPI266" s="1242"/>
      <c r="GPJ266" s="1242"/>
      <c r="GPK266" s="1242"/>
      <c r="GPL266" s="1242"/>
      <c r="GPM266" s="1242"/>
      <c r="GPN266" s="1242"/>
      <c r="GPO266" s="1242"/>
      <c r="GPP266" s="1242"/>
      <c r="GPQ266" s="1242"/>
      <c r="GPR266" s="1242"/>
      <c r="GPS266" s="1242"/>
      <c r="GPT266" s="1242"/>
      <c r="GPU266" s="1242"/>
      <c r="GPV266" s="1242"/>
      <c r="GPW266" s="1242"/>
      <c r="GPX266" s="1242"/>
      <c r="GPY266" s="1242"/>
      <c r="GPZ266" s="1242"/>
      <c r="GQA266" s="1242"/>
      <c r="GQB266" s="1242"/>
      <c r="GQC266" s="1242"/>
      <c r="GQD266" s="1242"/>
      <c r="GQE266" s="1242"/>
      <c r="GQF266" s="1242"/>
      <c r="GQG266" s="1242"/>
      <c r="GQH266" s="1242"/>
      <c r="GQI266" s="1242"/>
      <c r="GQJ266" s="1242"/>
      <c r="GQK266" s="1242"/>
      <c r="GQL266" s="1242"/>
      <c r="GQM266" s="1242"/>
      <c r="GQN266" s="1242"/>
      <c r="GQO266" s="1242"/>
      <c r="GQP266" s="1242"/>
      <c r="GQQ266" s="1242"/>
      <c r="GQR266" s="1242"/>
      <c r="GQS266" s="1242"/>
      <c r="GQT266" s="1242"/>
      <c r="GQU266" s="1242"/>
      <c r="GQV266" s="1242"/>
      <c r="GQW266" s="1242"/>
      <c r="GQX266" s="1242"/>
      <c r="GQY266" s="1242"/>
      <c r="GQZ266" s="1242"/>
      <c r="GRA266" s="1242"/>
      <c r="GRB266" s="1242"/>
      <c r="GRC266" s="1242"/>
      <c r="GRD266" s="1242"/>
      <c r="GRE266" s="1242"/>
      <c r="GRF266" s="1242"/>
      <c r="GRG266" s="1242"/>
      <c r="GRH266" s="1242"/>
      <c r="GRI266" s="1242"/>
      <c r="GRJ266" s="1242"/>
      <c r="GRK266" s="1242"/>
      <c r="GRL266" s="1242"/>
      <c r="GRM266" s="1242"/>
      <c r="GRN266" s="1242"/>
      <c r="GRO266" s="1242"/>
      <c r="GRP266" s="1242"/>
      <c r="GRQ266" s="1242"/>
      <c r="GRR266" s="1242"/>
      <c r="GRS266" s="1242"/>
      <c r="GRT266" s="1242"/>
      <c r="GRU266" s="1242"/>
      <c r="GRV266" s="1242"/>
      <c r="GRW266" s="1242"/>
      <c r="GRX266" s="1242"/>
      <c r="GRY266" s="1242"/>
      <c r="GRZ266" s="1242"/>
      <c r="GSA266" s="1242"/>
      <c r="GSB266" s="1242"/>
      <c r="GSC266" s="1242"/>
      <c r="GSD266" s="1242"/>
      <c r="GSE266" s="1242"/>
      <c r="GSF266" s="1242"/>
      <c r="GSG266" s="1242"/>
      <c r="GSH266" s="1242"/>
      <c r="GSI266" s="1242"/>
      <c r="GSJ266" s="1242"/>
      <c r="GSK266" s="1242"/>
      <c r="GSL266" s="1242"/>
      <c r="GSM266" s="1242"/>
      <c r="GSN266" s="1242"/>
      <c r="GSO266" s="1242"/>
      <c r="GSP266" s="1242"/>
      <c r="GSQ266" s="1242"/>
      <c r="GSR266" s="1242"/>
      <c r="GSS266" s="1242"/>
      <c r="GST266" s="1242"/>
      <c r="GSU266" s="1242"/>
      <c r="GSV266" s="1242"/>
      <c r="GSW266" s="1242"/>
      <c r="GSX266" s="1242"/>
      <c r="GSY266" s="1242"/>
      <c r="GSZ266" s="1242"/>
      <c r="GTA266" s="1242"/>
      <c r="GTB266" s="1242"/>
      <c r="GTC266" s="1242"/>
      <c r="GTD266" s="1242"/>
      <c r="GTE266" s="1242"/>
      <c r="GTF266" s="1242"/>
      <c r="GTG266" s="1242"/>
      <c r="GTH266" s="1242"/>
      <c r="GTI266" s="1242"/>
      <c r="GTJ266" s="1242"/>
      <c r="GTK266" s="1242"/>
      <c r="GTL266" s="1242"/>
      <c r="GTM266" s="1242"/>
      <c r="GTN266" s="1242"/>
      <c r="GTO266" s="1242"/>
      <c r="GTP266" s="1242"/>
      <c r="GTQ266" s="1242"/>
      <c r="GTR266" s="1242"/>
      <c r="GTS266" s="1242"/>
      <c r="GTT266" s="1242"/>
      <c r="GTU266" s="1242"/>
      <c r="GTV266" s="1242"/>
      <c r="GTW266" s="1242"/>
      <c r="GTX266" s="1242"/>
      <c r="GTY266" s="1242"/>
      <c r="GTZ266" s="1242"/>
      <c r="GUA266" s="1242"/>
      <c r="GUB266" s="1242"/>
      <c r="GUC266" s="1242"/>
      <c r="GUD266" s="1242"/>
      <c r="GUE266" s="1242"/>
      <c r="GUF266" s="1242"/>
      <c r="GUG266" s="1242"/>
      <c r="GUH266" s="1242"/>
      <c r="GUI266" s="1242"/>
      <c r="GUJ266" s="1242"/>
      <c r="GUK266" s="1242"/>
      <c r="GUL266" s="1242"/>
      <c r="GUM266" s="1242"/>
      <c r="GUN266" s="1242"/>
      <c r="GUO266" s="1242"/>
      <c r="GUP266" s="1242"/>
      <c r="GUQ266" s="1242"/>
      <c r="GUR266" s="1242"/>
      <c r="GUS266" s="1242"/>
      <c r="GUT266" s="1242"/>
      <c r="GUU266" s="1242"/>
      <c r="GUV266" s="1242"/>
      <c r="GUW266" s="1242"/>
      <c r="GUX266" s="1242"/>
      <c r="GUY266" s="1242"/>
      <c r="GUZ266" s="1242"/>
      <c r="GVA266" s="1242"/>
      <c r="GVB266" s="1242"/>
      <c r="GVC266" s="1242"/>
      <c r="GVD266" s="1242"/>
      <c r="GVE266" s="1242"/>
      <c r="GVF266" s="1242"/>
      <c r="GVG266" s="1242"/>
      <c r="GVH266" s="1242"/>
      <c r="GVI266" s="1242"/>
      <c r="GVJ266" s="1242"/>
      <c r="GVK266" s="1242"/>
      <c r="GVL266" s="1242"/>
      <c r="GVM266" s="1242"/>
      <c r="GVN266" s="1242"/>
      <c r="GVO266" s="1242"/>
      <c r="GVP266" s="1242"/>
      <c r="GVQ266" s="1242"/>
      <c r="GVR266" s="1242"/>
      <c r="GVS266" s="1242"/>
      <c r="GVT266" s="1242"/>
      <c r="GVU266" s="1242"/>
      <c r="GVV266" s="1242"/>
      <c r="GVW266" s="1242"/>
      <c r="GVX266" s="1242"/>
      <c r="GVY266" s="1242"/>
      <c r="GVZ266" s="1242"/>
      <c r="GWA266" s="1242"/>
      <c r="GWB266" s="1242"/>
      <c r="GWC266" s="1242"/>
      <c r="GWD266" s="1242"/>
      <c r="GWE266" s="1242"/>
      <c r="GWF266" s="1242"/>
      <c r="GWG266" s="1242"/>
      <c r="GWH266" s="1242"/>
      <c r="GWI266" s="1242"/>
      <c r="GWJ266" s="1242"/>
      <c r="GWK266" s="1242"/>
      <c r="GWL266" s="1242"/>
      <c r="GWM266" s="1242"/>
      <c r="GWN266" s="1242"/>
      <c r="GWO266" s="1242"/>
      <c r="GWP266" s="1242"/>
      <c r="GWQ266" s="1242"/>
      <c r="GWR266" s="1242"/>
      <c r="GWS266" s="1242"/>
      <c r="GWT266" s="1242"/>
      <c r="GWU266" s="1242"/>
      <c r="GWV266" s="1242"/>
      <c r="GWW266" s="1242"/>
      <c r="GWX266" s="1242"/>
      <c r="GWY266" s="1242"/>
      <c r="GWZ266" s="1242"/>
      <c r="GXA266" s="1242"/>
      <c r="GXB266" s="1242"/>
      <c r="GXC266" s="1242"/>
      <c r="GXD266" s="1242"/>
      <c r="GXE266" s="1242"/>
      <c r="GXF266" s="1242"/>
      <c r="GXG266" s="1242"/>
      <c r="GXH266" s="1242"/>
      <c r="GXI266" s="1242"/>
      <c r="GXJ266" s="1242"/>
      <c r="GXK266" s="1242"/>
      <c r="GXL266" s="1242"/>
      <c r="GXM266" s="1242"/>
      <c r="GXN266" s="1242"/>
      <c r="GXO266" s="1242"/>
      <c r="GXP266" s="1242"/>
      <c r="GXQ266" s="1242"/>
      <c r="GXR266" s="1242"/>
      <c r="GXS266" s="1242"/>
      <c r="GXT266" s="1242"/>
      <c r="GXU266" s="1242"/>
      <c r="GXV266" s="1242"/>
      <c r="GXW266" s="1242"/>
      <c r="GXX266" s="1242"/>
      <c r="GXY266" s="1242"/>
      <c r="GXZ266" s="1242"/>
      <c r="GYA266" s="1242"/>
      <c r="GYB266" s="1242"/>
      <c r="GYC266" s="1242"/>
      <c r="GYD266" s="1242"/>
      <c r="GYE266" s="1242"/>
      <c r="GYF266" s="1242"/>
      <c r="GYG266" s="1242"/>
      <c r="GYH266" s="1242"/>
      <c r="GYI266" s="1242"/>
      <c r="GYJ266" s="1242"/>
      <c r="GYK266" s="1242"/>
      <c r="GYL266" s="1242"/>
      <c r="GYM266" s="1242"/>
      <c r="GYN266" s="1242"/>
      <c r="GYO266" s="1242"/>
      <c r="GYP266" s="1242"/>
      <c r="GYQ266" s="1242"/>
      <c r="GYR266" s="1242"/>
      <c r="GYS266" s="1242"/>
      <c r="GYT266" s="1242"/>
      <c r="GYU266" s="1242"/>
      <c r="GYV266" s="1242"/>
      <c r="GYW266" s="1242"/>
      <c r="GYX266" s="1242"/>
      <c r="GYY266" s="1242"/>
      <c r="GYZ266" s="1242"/>
      <c r="GZA266" s="1242"/>
      <c r="GZB266" s="1242"/>
      <c r="GZC266" s="1242"/>
      <c r="GZD266" s="1242"/>
      <c r="GZE266" s="1242"/>
      <c r="GZF266" s="1242"/>
      <c r="GZG266" s="1242"/>
      <c r="GZH266" s="1242"/>
      <c r="GZI266" s="1242"/>
      <c r="GZJ266" s="1242"/>
      <c r="GZK266" s="1242"/>
      <c r="GZL266" s="1242"/>
      <c r="GZM266" s="1242"/>
      <c r="GZN266" s="1242"/>
      <c r="GZO266" s="1242"/>
      <c r="GZP266" s="1242"/>
      <c r="GZQ266" s="1242"/>
      <c r="GZR266" s="1242"/>
      <c r="GZS266" s="1242"/>
      <c r="GZT266" s="1242"/>
      <c r="GZU266" s="1242"/>
      <c r="GZV266" s="1242"/>
      <c r="GZW266" s="1242"/>
      <c r="GZX266" s="1242"/>
      <c r="GZY266" s="1242"/>
      <c r="GZZ266" s="1242"/>
      <c r="HAA266" s="1242"/>
      <c r="HAB266" s="1242"/>
      <c r="HAC266" s="1242"/>
      <c r="HAD266" s="1242"/>
      <c r="HAE266" s="1242"/>
      <c r="HAF266" s="1242"/>
      <c r="HAG266" s="1242"/>
      <c r="HAH266" s="1242"/>
      <c r="HAI266" s="1242"/>
      <c r="HAJ266" s="1242"/>
      <c r="HAK266" s="1242"/>
      <c r="HAL266" s="1242"/>
      <c r="HAM266" s="1242"/>
      <c r="HAN266" s="1242"/>
      <c r="HAO266" s="1242"/>
      <c r="HAP266" s="1242"/>
      <c r="HAQ266" s="1242"/>
      <c r="HAR266" s="1242"/>
      <c r="HAS266" s="1242"/>
      <c r="HAT266" s="1242"/>
      <c r="HAU266" s="1242"/>
      <c r="HAV266" s="1242"/>
      <c r="HAW266" s="1242"/>
      <c r="HAX266" s="1242"/>
      <c r="HAY266" s="1242"/>
      <c r="HAZ266" s="1242"/>
      <c r="HBA266" s="1242"/>
      <c r="HBB266" s="1242"/>
      <c r="HBC266" s="1242"/>
      <c r="HBD266" s="1242"/>
      <c r="HBE266" s="1242"/>
      <c r="HBF266" s="1242"/>
      <c r="HBG266" s="1242"/>
      <c r="HBH266" s="1242"/>
      <c r="HBI266" s="1242"/>
      <c r="HBJ266" s="1242"/>
      <c r="HBK266" s="1242"/>
      <c r="HBL266" s="1242"/>
      <c r="HBM266" s="1242"/>
      <c r="HBN266" s="1242"/>
      <c r="HBO266" s="1242"/>
      <c r="HBP266" s="1242"/>
      <c r="HBQ266" s="1242"/>
      <c r="HBR266" s="1242"/>
      <c r="HBS266" s="1242"/>
      <c r="HBT266" s="1242"/>
      <c r="HBU266" s="1242"/>
      <c r="HBV266" s="1242"/>
      <c r="HBW266" s="1242"/>
      <c r="HBX266" s="1242"/>
      <c r="HBY266" s="1242"/>
      <c r="HBZ266" s="1242"/>
      <c r="HCA266" s="1242"/>
      <c r="HCB266" s="1242"/>
      <c r="HCC266" s="1242"/>
      <c r="HCD266" s="1242"/>
      <c r="HCE266" s="1242"/>
      <c r="HCF266" s="1242"/>
      <c r="HCG266" s="1242"/>
      <c r="HCH266" s="1242"/>
      <c r="HCI266" s="1242"/>
      <c r="HCJ266" s="1242"/>
      <c r="HCK266" s="1242"/>
      <c r="HCL266" s="1242"/>
      <c r="HCM266" s="1242"/>
      <c r="HCN266" s="1242"/>
      <c r="HCO266" s="1242"/>
      <c r="HCP266" s="1242"/>
      <c r="HCQ266" s="1242"/>
      <c r="HCR266" s="1242"/>
      <c r="HCS266" s="1242"/>
      <c r="HCT266" s="1242"/>
      <c r="HCU266" s="1242"/>
      <c r="HCV266" s="1242"/>
      <c r="HCW266" s="1242"/>
      <c r="HCX266" s="1242"/>
      <c r="HCY266" s="1242"/>
      <c r="HCZ266" s="1242"/>
      <c r="HDA266" s="1242"/>
      <c r="HDB266" s="1242"/>
      <c r="HDC266" s="1242"/>
      <c r="HDD266" s="1242"/>
      <c r="HDE266" s="1242"/>
      <c r="HDF266" s="1242"/>
      <c r="HDG266" s="1242"/>
      <c r="HDH266" s="1242"/>
      <c r="HDI266" s="1242"/>
      <c r="HDJ266" s="1242"/>
      <c r="HDK266" s="1242"/>
      <c r="HDL266" s="1242"/>
      <c r="HDM266" s="1242"/>
      <c r="HDN266" s="1242"/>
      <c r="HDO266" s="1242"/>
      <c r="HDP266" s="1242"/>
      <c r="HDQ266" s="1242"/>
      <c r="HDR266" s="1242"/>
      <c r="HDS266" s="1242"/>
      <c r="HDT266" s="1242"/>
      <c r="HDU266" s="1242"/>
      <c r="HDV266" s="1242"/>
      <c r="HDW266" s="1242"/>
      <c r="HDX266" s="1242"/>
      <c r="HDY266" s="1242"/>
      <c r="HDZ266" s="1242"/>
      <c r="HEA266" s="1242"/>
      <c r="HEB266" s="1242"/>
      <c r="HEC266" s="1242"/>
      <c r="HED266" s="1242"/>
      <c r="HEE266" s="1242"/>
      <c r="HEF266" s="1242"/>
      <c r="HEG266" s="1242"/>
      <c r="HEH266" s="1242"/>
      <c r="HEI266" s="1242"/>
      <c r="HEJ266" s="1242"/>
      <c r="HEK266" s="1242"/>
      <c r="HEL266" s="1242"/>
      <c r="HEM266" s="1242"/>
      <c r="HEN266" s="1242"/>
      <c r="HEO266" s="1242"/>
      <c r="HEP266" s="1242"/>
      <c r="HEQ266" s="1242"/>
      <c r="HER266" s="1242"/>
      <c r="HES266" s="1242"/>
      <c r="HET266" s="1242"/>
      <c r="HEU266" s="1242"/>
      <c r="HEV266" s="1242"/>
      <c r="HEW266" s="1242"/>
      <c r="HEX266" s="1242"/>
      <c r="HEY266" s="1242"/>
      <c r="HEZ266" s="1242"/>
      <c r="HFA266" s="1242"/>
      <c r="HFB266" s="1242"/>
      <c r="HFC266" s="1242"/>
      <c r="HFD266" s="1242"/>
      <c r="HFE266" s="1242"/>
      <c r="HFF266" s="1242"/>
      <c r="HFG266" s="1242"/>
      <c r="HFH266" s="1242"/>
      <c r="HFI266" s="1242"/>
      <c r="HFJ266" s="1242"/>
      <c r="HFK266" s="1242"/>
      <c r="HFL266" s="1242"/>
      <c r="HFM266" s="1242"/>
      <c r="HFN266" s="1242"/>
      <c r="HFO266" s="1242"/>
      <c r="HFP266" s="1242"/>
      <c r="HFQ266" s="1242"/>
      <c r="HFR266" s="1242"/>
      <c r="HFS266" s="1242"/>
      <c r="HFT266" s="1242"/>
      <c r="HFU266" s="1242"/>
      <c r="HFV266" s="1242"/>
      <c r="HFW266" s="1242"/>
      <c r="HFX266" s="1242"/>
      <c r="HFY266" s="1242"/>
      <c r="HFZ266" s="1242"/>
      <c r="HGA266" s="1242"/>
      <c r="HGB266" s="1242"/>
      <c r="HGC266" s="1242"/>
      <c r="HGD266" s="1242"/>
      <c r="HGE266" s="1242"/>
      <c r="HGF266" s="1242"/>
      <c r="HGG266" s="1242"/>
      <c r="HGH266" s="1242"/>
      <c r="HGI266" s="1242"/>
      <c r="HGJ266" s="1242"/>
      <c r="HGK266" s="1242"/>
      <c r="HGL266" s="1242"/>
      <c r="HGM266" s="1242"/>
      <c r="HGN266" s="1242"/>
      <c r="HGO266" s="1242"/>
      <c r="HGP266" s="1242"/>
      <c r="HGQ266" s="1242"/>
      <c r="HGR266" s="1242"/>
      <c r="HGS266" s="1242"/>
      <c r="HGT266" s="1242"/>
      <c r="HGU266" s="1242"/>
      <c r="HGV266" s="1242"/>
      <c r="HGW266" s="1242"/>
      <c r="HGX266" s="1242"/>
      <c r="HGY266" s="1242"/>
      <c r="HGZ266" s="1242"/>
      <c r="HHA266" s="1242"/>
      <c r="HHB266" s="1242"/>
      <c r="HHC266" s="1242"/>
      <c r="HHD266" s="1242"/>
      <c r="HHE266" s="1242"/>
      <c r="HHF266" s="1242"/>
      <c r="HHG266" s="1242"/>
      <c r="HHH266" s="1242"/>
      <c r="HHI266" s="1242"/>
      <c r="HHJ266" s="1242"/>
      <c r="HHK266" s="1242"/>
      <c r="HHL266" s="1242"/>
      <c r="HHM266" s="1242"/>
      <c r="HHN266" s="1242"/>
      <c r="HHO266" s="1242"/>
      <c r="HHP266" s="1242"/>
      <c r="HHQ266" s="1242"/>
      <c r="HHR266" s="1242"/>
      <c r="HHS266" s="1242"/>
      <c r="HHT266" s="1242"/>
      <c r="HHU266" s="1242"/>
      <c r="HHV266" s="1242"/>
      <c r="HHW266" s="1242"/>
      <c r="HHX266" s="1242"/>
      <c r="HHY266" s="1242"/>
      <c r="HHZ266" s="1242"/>
      <c r="HIA266" s="1242"/>
      <c r="HIB266" s="1242"/>
      <c r="HIC266" s="1242"/>
      <c r="HID266" s="1242"/>
      <c r="HIE266" s="1242"/>
      <c r="HIF266" s="1242"/>
      <c r="HIG266" s="1242"/>
      <c r="HIH266" s="1242"/>
      <c r="HII266" s="1242"/>
      <c r="HIJ266" s="1242"/>
      <c r="HIK266" s="1242"/>
      <c r="HIL266" s="1242"/>
      <c r="HIM266" s="1242"/>
      <c r="HIN266" s="1242"/>
      <c r="HIO266" s="1242"/>
      <c r="HIP266" s="1242"/>
      <c r="HIQ266" s="1242"/>
      <c r="HIR266" s="1242"/>
      <c r="HIS266" s="1242"/>
      <c r="HIT266" s="1242"/>
      <c r="HIU266" s="1242"/>
      <c r="HIV266" s="1242"/>
      <c r="HIW266" s="1242"/>
      <c r="HIX266" s="1242"/>
      <c r="HIY266" s="1242"/>
      <c r="HIZ266" s="1242"/>
      <c r="HJA266" s="1242"/>
      <c r="HJB266" s="1242"/>
      <c r="HJC266" s="1242"/>
      <c r="HJD266" s="1242"/>
      <c r="HJE266" s="1242"/>
      <c r="HJF266" s="1242"/>
      <c r="HJG266" s="1242"/>
      <c r="HJH266" s="1242"/>
      <c r="HJI266" s="1242"/>
      <c r="HJJ266" s="1242"/>
      <c r="HJK266" s="1242"/>
      <c r="HJL266" s="1242"/>
      <c r="HJM266" s="1242"/>
      <c r="HJN266" s="1242"/>
      <c r="HJO266" s="1242"/>
      <c r="HJP266" s="1242"/>
      <c r="HJQ266" s="1242"/>
      <c r="HJR266" s="1242"/>
      <c r="HJS266" s="1242"/>
      <c r="HJT266" s="1242"/>
      <c r="HJU266" s="1242"/>
      <c r="HJV266" s="1242"/>
      <c r="HJW266" s="1242"/>
      <c r="HJX266" s="1242"/>
      <c r="HJY266" s="1242"/>
      <c r="HJZ266" s="1242"/>
      <c r="HKA266" s="1242"/>
      <c r="HKB266" s="1242"/>
      <c r="HKC266" s="1242"/>
      <c r="HKD266" s="1242"/>
      <c r="HKE266" s="1242"/>
      <c r="HKF266" s="1242"/>
      <c r="HKG266" s="1242"/>
      <c r="HKH266" s="1242"/>
      <c r="HKI266" s="1242"/>
      <c r="HKJ266" s="1242"/>
      <c r="HKK266" s="1242"/>
      <c r="HKL266" s="1242"/>
      <c r="HKM266" s="1242"/>
      <c r="HKN266" s="1242"/>
      <c r="HKO266" s="1242"/>
      <c r="HKP266" s="1242"/>
      <c r="HKQ266" s="1242"/>
      <c r="HKR266" s="1242"/>
      <c r="HKS266" s="1242"/>
      <c r="HKT266" s="1242"/>
      <c r="HKU266" s="1242"/>
      <c r="HKV266" s="1242"/>
      <c r="HKW266" s="1242"/>
      <c r="HKX266" s="1242"/>
      <c r="HKY266" s="1242"/>
      <c r="HKZ266" s="1242"/>
      <c r="HLA266" s="1242"/>
      <c r="HLB266" s="1242"/>
      <c r="HLC266" s="1242"/>
      <c r="HLD266" s="1242"/>
      <c r="HLE266" s="1242"/>
      <c r="HLF266" s="1242"/>
      <c r="HLG266" s="1242"/>
      <c r="HLH266" s="1242"/>
      <c r="HLI266" s="1242"/>
      <c r="HLJ266" s="1242"/>
      <c r="HLK266" s="1242"/>
      <c r="HLL266" s="1242"/>
      <c r="HLM266" s="1242"/>
      <c r="HLN266" s="1242"/>
      <c r="HLO266" s="1242"/>
      <c r="HLP266" s="1242"/>
      <c r="HLQ266" s="1242"/>
      <c r="HLR266" s="1242"/>
      <c r="HLS266" s="1242"/>
      <c r="HLT266" s="1242"/>
      <c r="HLU266" s="1242"/>
      <c r="HLV266" s="1242"/>
      <c r="HLW266" s="1242"/>
      <c r="HLX266" s="1242"/>
      <c r="HLY266" s="1242"/>
      <c r="HLZ266" s="1242"/>
      <c r="HMA266" s="1242"/>
      <c r="HMB266" s="1242"/>
      <c r="HMC266" s="1242"/>
      <c r="HMD266" s="1242"/>
      <c r="HME266" s="1242"/>
      <c r="HMF266" s="1242"/>
      <c r="HMG266" s="1242"/>
      <c r="HMH266" s="1242"/>
      <c r="HMI266" s="1242"/>
      <c r="HMJ266" s="1242"/>
      <c r="HMK266" s="1242"/>
      <c r="HML266" s="1242"/>
      <c r="HMM266" s="1242"/>
      <c r="HMN266" s="1242"/>
      <c r="HMO266" s="1242"/>
      <c r="HMP266" s="1242"/>
      <c r="HMQ266" s="1242"/>
      <c r="HMR266" s="1242"/>
      <c r="HMS266" s="1242"/>
      <c r="HMT266" s="1242"/>
      <c r="HMU266" s="1242"/>
      <c r="HMV266" s="1242"/>
      <c r="HMW266" s="1242"/>
      <c r="HMX266" s="1242"/>
      <c r="HMY266" s="1242"/>
      <c r="HMZ266" s="1242"/>
      <c r="HNA266" s="1242"/>
      <c r="HNB266" s="1242"/>
      <c r="HNC266" s="1242"/>
      <c r="HND266" s="1242"/>
      <c r="HNE266" s="1242"/>
      <c r="HNF266" s="1242"/>
      <c r="HNG266" s="1242"/>
      <c r="HNH266" s="1242"/>
      <c r="HNI266" s="1242"/>
      <c r="HNJ266" s="1242"/>
      <c r="HNK266" s="1242"/>
      <c r="HNL266" s="1242"/>
      <c r="HNM266" s="1242"/>
      <c r="HNN266" s="1242"/>
      <c r="HNO266" s="1242"/>
      <c r="HNP266" s="1242"/>
      <c r="HNQ266" s="1242"/>
      <c r="HNR266" s="1242"/>
      <c r="HNS266" s="1242"/>
      <c r="HNT266" s="1242"/>
      <c r="HNU266" s="1242"/>
      <c r="HNV266" s="1242"/>
      <c r="HNW266" s="1242"/>
      <c r="HNX266" s="1242"/>
      <c r="HNY266" s="1242"/>
      <c r="HNZ266" s="1242"/>
      <c r="HOA266" s="1242"/>
      <c r="HOB266" s="1242"/>
      <c r="HOC266" s="1242"/>
      <c r="HOD266" s="1242"/>
      <c r="HOE266" s="1242"/>
      <c r="HOF266" s="1242"/>
      <c r="HOG266" s="1242"/>
      <c r="HOH266" s="1242"/>
      <c r="HOI266" s="1242"/>
      <c r="HOJ266" s="1242"/>
      <c r="HOK266" s="1242"/>
      <c r="HOL266" s="1242"/>
      <c r="HOM266" s="1242"/>
      <c r="HON266" s="1242"/>
      <c r="HOO266" s="1242"/>
      <c r="HOP266" s="1242"/>
      <c r="HOQ266" s="1242"/>
      <c r="HOR266" s="1242"/>
      <c r="HOS266" s="1242"/>
      <c r="HOT266" s="1242"/>
      <c r="HOU266" s="1242"/>
      <c r="HOV266" s="1242"/>
      <c r="HOW266" s="1242"/>
      <c r="HOX266" s="1242"/>
      <c r="HOY266" s="1242"/>
      <c r="HOZ266" s="1242"/>
      <c r="HPA266" s="1242"/>
      <c r="HPB266" s="1242"/>
      <c r="HPC266" s="1242"/>
      <c r="HPD266" s="1242"/>
      <c r="HPE266" s="1242"/>
      <c r="HPF266" s="1242"/>
      <c r="HPG266" s="1242"/>
      <c r="HPH266" s="1242"/>
      <c r="HPI266" s="1242"/>
      <c r="HPJ266" s="1242"/>
      <c r="HPK266" s="1242"/>
      <c r="HPL266" s="1242"/>
      <c r="HPM266" s="1242"/>
      <c r="HPN266" s="1242"/>
      <c r="HPO266" s="1242"/>
      <c r="HPP266" s="1242"/>
      <c r="HPQ266" s="1242"/>
      <c r="HPR266" s="1242"/>
      <c r="HPS266" s="1242"/>
      <c r="HPT266" s="1242"/>
      <c r="HPU266" s="1242"/>
      <c r="HPV266" s="1242"/>
      <c r="HPW266" s="1242"/>
      <c r="HPX266" s="1242"/>
      <c r="HPY266" s="1242"/>
      <c r="HPZ266" s="1242"/>
      <c r="HQA266" s="1242"/>
      <c r="HQB266" s="1242"/>
      <c r="HQC266" s="1242"/>
      <c r="HQD266" s="1242"/>
      <c r="HQE266" s="1242"/>
      <c r="HQF266" s="1242"/>
      <c r="HQG266" s="1242"/>
      <c r="HQH266" s="1242"/>
      <c r="HQI266" s="1242"/>
      <c r="HQJ266" s="1242"/>
      <c r="HQK266" s="1242"/>
      <c r="HQL266" s="1242"/>
      <c r="HQM266" s="1242"/>
      <c r="HQN266" s="1242"/>
      <c r="HQO266" s="1242"/>
      <c r="HQP266" s="1242"/>
      <c r="HQQ266" s="1242"/>
      <c r="HQR266" s="1242"/>
      <c r="HQS266" s="1242"/>
      <c r="HQT266" s="1242"/>
      <c r="HQU266" s="1242"/>
      <c r="HQV266" s="1242"/>
      <c r="HQW266" s="1242"/>
      <c r="HQX266" s="1242"/>
      <c r="HQY266" s="1242"/>
      <c r="HQZ266" s="1242"/>
      <c r="HRA266" s="1242"/>
      <c r="HRB266" s="1242"/>
      <c r="HRC266" s="1242"/>
      <c r="HRD266" s="1242"/>
      <c r="HRE266" s="1242"/>
      <c r="HRF266" s="1242"/>
      <c r="HRG266" s="1242"/>
      <c r="HRH266" s="1242"/>
      <c r="HRI266" s="1242"/>
      <c r="HRJ266" s="1242"/>
      <c r="HRK266" s="1242"/>
      <c r="HRL266" s="1242"/>
      <c r="HRM266" s="1242"/>
      <c r="HRN266" s="1242"/>
      <c r="HRO266" s="1242"/>
      <c r="HRP266" s="1242"/>
      <c r="HRQ266" s="1242"/>
      <c r="HRR266" s="1242"/>
      <c r="HRS266" s="1242"/>
      <c r="HRT266" s="1242"/>
      <c r="HRU266" s="1242"/>
      <c r="HRV266" s="1242"/>
      <c r="HRW266" s="1242"/>
      <c r="HRX266" s="1242"/>
      <c r="HRY266" s="1242"/>
      <c r="HRZ266" s="1242"/>
      <c r="HSA266" s="1242"/>
      <c r="HSB266" s="1242"/>
      <c r="HSC266" s="1242"/>
      <c r="HSD266" s="1242"/>
      <c r="HSE266" s="1242"/>
      <c r="HSF266" s="1242"/>
      <c r="HSG266" s="1242"/>
      <c r="HSH266" s="1242"/>
      <c r="HSI266" s="1242"/>
      <c r="HSJ266" s="1242"/>
      <c r="HSK266" s="1242"/>
      <c r="HSL266" s="1242"/>
      <c r="HSM266" s="1242"/>
      <c r="HSN266" s="1242"/>
      <c r="HSO266" s="1242"/>
      <c r="HSP266" s="1242"/>
      <c r="HSQ266" s="1242"/>
      <c r="HSR266" s="1242"/>
      <c r="HSS266" s="1242"/>
      <c r="HST266" s="1242"/>
      <c r="HSU266" s="1242"/>
      <c r="HSV266" s="1242"/>
      <c r="HSW266" s="1242"/>
      <c r="HSX266" s="1242"/>
      <c r="HSY266" s="1242"/>
      <c r="HSZ266" s="1242"/>
      <c r="HTA266" s="1242"/>
      <c r="HTB266" s="1242"/>
      <c r="HTC266" s="1242"/>
      <c r="HTD266" s="1242"/>
      <c r="HTE266" s="1242"/>
      <c r="HTF266" s="1242"/>
      <c r="HTG266" s="1242"/>
      <c r="HTH266" s="1242"/>
      <c r="HTI266" s="1242"/>
      <c r="HTJ266" s="1242"/>
      <c r="HTK266" s="1242"/>
      <c r="HTL266" s="1242"/>
      <c r="HTM266" s="1242"/>
      <c r="HTN266" s="1242"/>
      <c r="HTO266" s="1242"/>
      <c r="HTP266" s="1242"/>
      <c r="HTQ266" s="1242"/>
      <c r="HTR266" s="1242"/>
      <c r="HTS266" s="1242"/>
      <c r="HTT266" s="1242"/>
      <c r="HTU266" s="1242"/>
      <c r="HTV266" s="1242"/>
      <c r="HTW266" s="1242"/>
      <c r="HTX266" s="1242"/>
      <c r="HTY266" s="1242"/>
      <c r="HTZ266" s="1242"/>
      <c r="HUA266" s="1242"/>
      <c r="HUB266" s="1242"/>
      <c r="HUC266" s="1242"/>
      <c r="HUD266" s="1242"/>
      <c r="HUE266" s="1242"/>
      <c r="HUF266" s="1242"/>
      <c r="HUG266" s="1242"/>
      <c r="HUH266" s="1242"/>
      <c r="HUI266" s="1242"/>
      <c r="HUJ266" s="1242"/>
      <c r="HUK266" s="1242"/>
      <c r="HUL266" s="1242"/>
      <c r="HUM266" s="1242"/>
      <c r="HUN266" s="1242"/>
      <c r="HUO266" s="1242"/>
      <c r="HUP266" s="1242"/>
      <c r="HUQ266" s="1242"/>
      <c r="HUR266" s="1242"/>
      <c r="HUS266" s="1242"/>
      <c r="HUT266" s="1242"/>
      <c r="HUU266" s="1242"/>
      <c r="HUV266" s="1242"/>
      <c r="HUW266" s="1242"/>
      <c r="HUX266" s="1242"/>
      <c r="HUY266" s="1242"/>
      <c r="HUZ266" s="1242"/>
      <c r="HVA266" s="1242"/>
      <c r="HVB266" s="1242"/>
      <c r="HVC266" s="1242"/>
      <c r="HVD266" s="1242"/>
      <c r="HVE266" s="1242"/>
      <c r="HVF266" s="1242"/>
      <c r="HVG266" s="1242"/>
      <c r="HVH266" s="1242"/>
      <c r="HVI266" s="1242"/>
      <c r="HVJ266" s="1242"/>
      <c r="HVK266" s="1242"/>
      <c r="HVL266" s="1242"/>
      <c r="HVM266" s="1242"/>
      <c r="HVN266" s="1242"/>
      <c r="HVO266" s="1242"/>
      <c r="HVP266" s="1242"/>
      <c r="HVQ266" s="1242"/>
      <c r="HVR266" s="1242"/>
      <c r="HVS266" s="1242"/>
      <c r="HVT266" s="1242"/>
      <c r="HVU266" s="1242"/>
      <c r="HVV266" s="1242"/>
      <c r="HVW266" s="1242"/>
      <c r="HVX266" s="1242"/>
      <c r="HVY266" s="1242"/>
      <c r="HVZ266" s="1242"/>
      <c r="HWA266" s="1242"/>
      <c r="HWB266" s="1242"/>
      <c r="HWC266" s="1242"/>
      <c r="HWD266" s="1242"/>
      <c r="HWE266" s="1242"/>
      <c r="HWF266" s="1242"/>
      <c r="HWG266" s="1242"/>
      <c r="HWH266" s="1242"/>
      <c r="HWI266" s="1242"/>
      <c r="HWJ266" s="1242"/>
      <c r="HWK266" s="1242"/>
      <c r="HWL266" s="1242"/>
      <c r="HWM266" s="1242"/>
      <c r="HWN266" s="1242"/>
      <c r="HWO266" s="1242"/>
      <c r="HWP266" s="1242"/>
      <c r="HWQ266" s="1242"/>
      <c r="HWR266" s="1242"/>
      <c r="HWS266" s="1242"/>
      <c r="HWT266" s="1242"/>
      <c r="HWU266" s="1242"/>
      <c r="HWV266" s="1242"/>
      <c r="HWW266" s="1242"/>
      <c r="HWX266" s="1242"/>
      <c r="HWY266" s="1242"/>
      <c r="HWZ266" s="1242"/>
      <c r="HXA266" s="1242"/>
      <c r="HXB266" s="1242"/>
      <c r="HXC266" s="1242"/>
      <c r="HXD266" s="1242"/>
      <c r="HXE266" s="1242"/>
      <c r="HXF266" s="1242"/>
      <c r="HXG266" s="1242"/>
      <c r="HXH266" s="1242"/>
      <c r="HXI266" s="1242"/>
      <c r="HXJ266" s="1242"/>
      <c r="HXK266" s="1242"/>
      <c r="HXL266" s="1242"/>
      <c r="HXM266" s="1242"/>
      <c r="HXN266" s="1242"/>
      <c r="HXO266" s="1242"/>
      <c r="HXP266" s="1242"/>
      <c r="HXQ266" s="1242"/>
      <c r="HXR266" s="1242"/>
      <c r="HXS266" s="1242"/>
      <c r="HXT266" s="1242"/>
      <c r="HXU266" s="1242"/>
      <c r="HXV266" s="1242"/>
      <c r="HXW266" s="1242"/>
      <c r="HXX266" s="1242"/>
      <c r="HXY266" s="1242"/>
      <c r="HXZ266" s="1242"/>
      <c r="HYA266" s="1242"/>
      <c r="HYB266" s="1242"/>
      <c r="HYC266" s="1242"/>
      <c r="HYD266" s="1242"/>
      <c r="HYE266" s="1242"/>
      <c r="HYF266" s="1242"/>
      <c r="HYG266" s="1242"/>
      <c r="HYH266" s="1242"/>
      <c r="HYI266" s="1242"/>
      <c r="HYJ266" s="1242"/>
      <c r="HYK266" s="1242"/>
      <c r="HYL266" s="1242"/>
      <c r="HYM266" s="1242"/>
      <c r="HYN266" s="1242"/>
      <c r="HYO266" s="1242"/>
      <c r="HYP266" s="1242"/>
      <c r="HYQ266" s="1242"/>
      <c r="HYR266" s="1242"/>
      <c r="HYS266" s="1242"/>
      <c r="HYT266" s="1242"/>
      <c r="HYU266" s="1242"/>
      <c r="HYV266" s="1242"/>
      <c r="HYW266" s="1242"/>
      <c r="HYX266" s="1242"/>
      <c r="HYY266" s="1242"/>
      <c r="HYZ266" s="1242"/>
      <c r="HZA266" s="1242"/>
      <c r="HZB266" s="1242"/>
      <c r="HZC266" s="1242"/>
      <c r="HZD266" s="1242"/>
      <c r="HZE266" s="1242"/>
      <c r="HZF266" s="1242"/>
      <c r="HZG266" s="1242"/>
      <c r="HZH266" s="1242"/>
      <c r="HZI266" s="1242"/>
      <c r="HZJ266" s="1242"/>
      <c r="HZK266" s="1242"/>
      <c r="HZL266" s="1242"/>
      <c r="HZM266" s="1242"/>
      <c r="HZN266" s="1242"/>
      <c r="HZO266" s="1242"/>
      <c r="HZP266" s="1242"/>
      <c r="HZQ266" s="1242"/>
      <c r="HZR266" s="1242"/>
      <c r="HZS266" s="1242"/>
      <c r="HZT266" s="1242"/>
      <c r="HZU266" s="1242"/>
      <c r="HZV266" s="1242"/>
      <c r="HZW266" s="1242"/>
      <c r="HZX266" s="1242"/>
      <c r="HZY266" s="1242"/>
      <c r="HZZ266" s="1242"/>
      <c r="IAA266" s="1242"/>
      <c r="IAB266" s="1242"/>
      <c r="IAC266" s="1242"/>
      <c r="IAD266" s="1242"/>
      <c r="IAE266" s="1242"/>
      <c r="IAF266" s="1242"/>
      <c r="IAG266" s="1242"/>
      <c r="IAH266" s="1242"/>
      <c r="IAI266" s="1242"/>
      <c r="IAJ266" s="1242"/>
      <c r="IAK266" s="1242"/>
      <c r="IAL266" s="1242"/>
      <c r="IAM266" s="1242"/>
      <c r="IAN266" s="1242"/>
      <c r="IAO266" s="1242"/>
      <c r="IAP266" s="1242"/>
      <c r="IAQ266" s="1242"/>
      <c r="IAR266" s="1242"/>
      <c r="IAS266" s="1242"/>
      <c r="IAT266" s="1242"/>
      <c r="IAU266" s="1242"/>
      <c r="IAV266" s="1242"/>
      <c r="IAW266" s="1242"/>
      <c r="IAX266" s="1242"/>
      <c r="IAY266" s="1242"/>
      <c r="IAZ266" s="1242"/>
      <c r="IBA266" s="1242"/>
      <c r="IBB266" s="1242"/>
      <c r="IBC266" s="1242"/>
      <c r="IBD266" s="1242"/>
      <c r="IBE266" s="1242"/>
      <c r="IBF266" s="1242"/>
      <c r="IBG266" s="1242"/>
      <c r="IBH266" s="1242"/>
      <c r="IBI266" s="1242"/>
      <c r="IBJ266" s="1242"/>
      <c r="IBK266" s="1242"/>
      <c r="IBL266" s="1242"/>
      <c r="IBM266" s="1242"/>
      <c r="IBN266" s="1242"/>
      <c r="IBO266" s="1242"/>
      <c r="IBP266" s="1242"/>
      <c r="IBQ266" s="1242"/>
      <c r="IBR266" s="1242"/>
      <c r="IBS266" s="1242"/>
      <c r="IBT266" s="1242"/>
      <c r="IBU266" s="1242"/>
      <c r="IBV266" s="1242"/>
      <c r="IBW266" s="1242"/>
      <c r="IBX266" s="1242"/>
      <c r="IBY266" s="1242"/>
      <c r="IBZ266" s="1242"/>
      <c r="ICA266" s="1242"/>
      <c r="ICB266" s="1242"/>
      <c r="ICC266" s="1242"/>
      <c r="ICD266" s="1242"/>
      <c r="ICE266" s="1242"/>
      <c r="ICF266" s="1242"/>
      <c r="ICG266" s="1242"/>
      <c r="ICH266" s="1242"/>
      <c r="ICI266" s="1242"/>
      <c r="ICJ266" s="1242"/>
      <c r="ICK266" s="1242"/>
      <c r="ICL266" s="1242"/>
      <c r="ICM266" s="1242"/>
      <c r="ICN266" s="1242"/>
      <c r="ICO266" s="1242"/>
      <c r="ICP266" s="1242"/>
      <c r="ICQ266" s="1242"/>
      <c r="ICR266" s="1242"/>
      <c r="ICS266" s="1242"/>
      <c r="ICT266" s="1242"/>
      <c r="ICU266" s="1242"/>
      <c r="ICV266" s="1242"/>
      <c r="ICW266" s="1242"/>
      <c r="ICX266" s="1242"/>
      <c r="ICY266" s="1242"/>
      <c r="ICZ266" s="1242"/>
      <c r="IDA266" s="1242"/>
      <c r="IDB266" s="1242"/>
      <c r="IDC266" s="1242"/>
      <c r="IDD266" s="1242"/>
      <c r="IDE266" s="1242"/>
      <c r="IDF266" s="1242"/>
      <c r="IDG266" s="1242"/>
      <c r="IDH266" s="1242"/>
      <c r="IDI266" s="1242"/>
      <c r="IDJ266" s="1242"/>
      <c r="IDK266" s="1242"/>
      <c r="IDL266" s="1242"/>
      <c r="IDM266" s="1242"/>
      <c r="IDN266" s="1242"/>
      <c r="IDO266" s="1242"/>
      <c r="IDP266" s="1242"/>
      <c r="IDQ266" s="1242"/>
      <c r="IDR266" s="1242"/>
      <c r="IDS266" s="1242"/>
      <c r="IDT266" s="1242"/>
      <c r="IDU266" s="1242"/>
      <c r="IDV266" s="1242"/>
      <c r="IDW266" s="1242"/>
      <c r="IDX266" s="1242"/>
      <c r="IDY266" s="1242"/>
      <c r="IDZ266" s="1242"/>
      <c r="IEA266" s="1242"/>
      <c r="IEB266" s="1242"/>
      <c r="IEC266" s="1242"/>
      <c r="IED266" s="1242"/>
      <c r="IEE266" s="1242"/>
      <c r="IEF266" s="1242"/>
      <c r="IEG266" s="1242"/>
      <c r="IEH266" s="1242"/>
      <c r="IEI266" s="1242"/>
      <c r="IEJ266" s="1242"/>
      <c r="IEK266" s="1242"/>
      <c r="IEL266" s="1242"/>
      <c r="IEM266" s="1242"/>
      <c r="IEN266" s="1242"/>
      <c r="IEO266" s="1242"/>
      <c r="IEP266" s="1242"/>
      <c r="IEQ266" s="1242"/>
      <c r="IER266" s="1242"/>
      <c r="IES266" s="1242"/>
      <c r="IET266" s="1242"/>
      <c r="IEU266" s="1242"/>
      <c r="IEV266" s="1242"/>
      <c r="IEW266" s="1242"/>
      <c r="IEX266" s="1242"/>
      <c r="IEY266" s="1242"/>
      <c r="IEZ266" s="1242"/>
      <c r="IFA266" s="1242"/>
      <c r="IFB266" s="1242"/>
      <c r="IFC266" s="1242"/>
      <c r="IFD266" s="1242"/>
      <c r="IFE266" s="1242"/>
      <c r="IFF266" s="1242"/>
      <c r="IFG266" s="1242"/>
      <c r="IFH266" s="1242"/>
      <c r="IFI266" s="1242"/>
      <c r="IFJ266" s="1242"/>
      <c r="IFK266" s="1242"/>
      <c r="IFL266" s="1242"/>
      <c r="IFM266" s="1242"/>
      <c r="IFN266" s="1242"/>
      <c r="IFO266" s="1242"/>
      <c r="IFP266" s="1242"/>
      <c r="IFQ266" s="1242"/>
      <c r="IFR266" s="1242"/>
      <c r="IFS266" s="1242"/>
      <c r="IFT266" s="1242"/>
      <c r="IFU266" s="1242"/>
      <c r="IFV266" s="1242"/>
      <c r="IFW266" s="1242"/>
      <c r="IFX266" s="1242"/>
      <c r="IFY266" s="1242"/>
      <c r="IFZ266" s="1242"/>
      <c r="IGA266" s="1242"/>
      <c r="IGB266" s="1242"/>
      <c r="IGC266" s="1242"/>
      <c r="IGD266" s="1242"/>
      <c r="IGE266" s="1242"/>
      <c r="IGF266" s="1242"/>
      <c r="IGG266" s="1242"/>
      <c r="IGH266" s="1242"/>
      <c r="IGI266" s="1242"/>
      <c r="IGJ266" s="1242"/>
      <c r="IGK266" s="1242"/>
      <c r="IGL266" s="1242"/>
      <c r="IGM266" s="1242"/>
      <c r="IGN266" s="1242"/>
      <c r="IGO266" s="1242"/>
      <c r="IGP266" s="1242"/>
      <c r="IGQ266" s="1242"/>
      <c r="IGR266" s="1242"/>
      <c r="IGS266" s="1242"/>
      <c r="IGT266" s="1242"/>
      <c r="IGU266" s="1242"/>
      <c r="IGV266" s="1242"/>
      <c r="IGW266" s="1242"/>
      <c r="IGX266" s="1242"/>
      <c r="IGY266" s="1242"/>
      <c r="IGZ266" s="1242"/>
      <c r="IHA266" s="1242"/>
      <c r="IHB266" s="1242"/>
      <c r="IHC266" s="1242"/>
      <c r="IHD266" s="1242"/>
      <c r="IHE266" s="1242"/>
      <c r="IHF266" s="1242"/>
      <c r="IHG266" s="1242"/>
      <c r="IHH266" s="1242"/>
      <c r="IHI266" s="1242"/>
      <c r="IHJ266" s="1242"/>
      <c r="IHK266" s="1242"/>
      <c r="IHL266" s="1242"/>
      <c r="IHM266" s="1242"/>
      <c r="IHN266" s="1242"/>
      <c r="IHO266" s="1242"/>
      <c r="IHP266" s="1242"/>
      <c r="IHQ266" s="1242"/>
      <c r="IHR266" s="1242"/>
      <c r="IHS266" s="1242"/>
      <c r="IHT266" s="1242"/>
      <c r="IHU266" s="1242"/>
      <c r="IHV266" s="1242"/>
      <c r="IHW266" s="1242"/>
      <c r="IHX266" s="1242"/>
      <c r="IHY266" s="1242"/>
      <c r="IHZ266" s="1242"/>
      <c r="IIA266" s="1242"/>
      <c r="IIB266" s="1242"/>
      <c r="IIC266" s="1242"/>
      <c r="IID266" s="1242"/>
      <c r="IIE266" s="1242"/>
      <c r="IIF266" s="1242"/>
      <c r="IIG266" s="1242"/>
      <c r="IIH266" s="1242"/>
      <c r="III266" s="1242"/>
      <c r="IIJ266" s="1242"/>
      <c r="IIK266" s="1242"/>
      <c r="IIL266" s="1242"/>
      <c r="IIM266" s="1242"/>
      <c r="IIN266" s="1242"/>
      <c r="IIO266" s="1242"/>
      <c r="IIP266" s="1242"/>
      <c r="IIQ266" s="1242"/>
      <c r="IIR266" s="1242"/>
      <c r="IIS266" s="1242"/>
      <c r="IIT266" s="1242"/>
      <c r="IIU266" s="1242"/>
      <c r="IIV266" s="1242"/>
      <c r="IIW266" s="1242"/>
      <c r="IIX266" s="1242"/>
      <c r="IIY266" s="1242"/>
      <c r="IIZ266" s="1242"/>
      <c r="IJA266" s="1242"/>
      <c r="IJB266" s="1242"/>
      <c r="IJC266" s="1242"/>
      <c r="IJD266" s="1242"/>
      <c r="IJE266" s="1242"/>
      <c r="IJF266" s="1242"/>
      <c r="IJG266" s="1242"/>
      <c r="IJH266" s="1242"/>
      <c r="IJI266" s="1242"/>
      <c r="IJJ266" s="1242"/>
      <c r="IJK266" s="1242"/>
      <c r="IJL266" s="1242"/>
      <c r="IJM266" s="1242"/>
      <c r="IJN266" s="1242"/>
      <c r="IJO266" s="1242"/>
      <c r="IJP266" s="1242"/>
      <c r="IJQ266" s="1242"/>
      <c r="IJR266" s="1242"/>
      <c r="IJS266" s="1242"/>
      <c r="IJT266" s="1242"/>
      <c r="IJU266" s="1242"/>
      <c r="IJV266" s="1242"/>
      <c r="IJW266" s="1242"/>
      <c r="IJX266" s="1242"/>
      <c r="IJY266" s="1242"/>
      <c r="IJZ266" s="1242"/>
      <c r="IKA266" s="1242"/>
      <c r="IKB266" s="1242"/>
      <c r="IKC266" s="1242"/>
      <c r="IKD266" s="1242"/>
      <c r="IKE266" s="1242"/>
      <c r="IKF266" s="1242"/>
      <c r="IKG266" s="1242"/>
      <c r="IKH266" s="1242"/>
      <c r="IKI266" s="1242"/>
      <c r="IKJ266" s="1242"/>
      <c r="IKK266" s="1242"/>
      <c r="IKL266" s="1242"/>
      <c r="IKM266" s="1242"/>
      <c r="IKN266" s="1242"/>
      <c r="IKO266" s="1242"/>
      <c r="IKP266" s="1242"/>
      <c r="IKQ266" s="1242"/>
      <c r="IKR266" s="1242"/>
      <c r="IKS266" s="1242"/>
      <c r="IKT266" s="1242"/>
      <c r="IKU266" s="1242"/>
      <c r="IKV266" s="1242"/>
      <c r="IKW266" s="1242"/>
      <c r="IKX266" s="1242"/>
      <c r="IKY266" s="1242"/>
      <c r="IKZ266" s="1242"/>
      <c r="ILA266" s="1242"/>
      <c r="ILB266" s="1242"/>
      <c r="ILC266" s="1242"/>
      <c r="ILD266" s="1242"/>
      <c r="ILE266" s="1242"/>
      <c r="ILF266" s="1242"/>
      <c r="ILG266" s="1242"/>
      <c r="ILH266" s="1242"/>
      <c r="ILI266" s="1242"/>
      <c r="ILJ266" s="1242"/>
      <c r="ILK266" s="1242"/>
      <c r="ILL266" s="1242"/>
      <c r="ILM266" s="1242"/>
      <c r="ILN266" s="1242"/>
      <c r="ILO266" s="1242"/>
      <c r="ILP266" s="1242"/>
      <c r="ILQ266" s="1242"/>
      <c r="ILR266" s="1242"/>
      <c r="ILS266" s="1242"/>
      <c r="ILT266" s="1242"/>
      <c r="ILU266" s="1242"/>
      <c r="ILV266" s="1242"/>
      <c r="ILW266" s="1242"/>
      <c r="ILX266" s="1242"/>
      <c r="ILY266" s="1242"/>
      <c r="ILZ266" s="1242"/>
      <c r="IMA266" s="1242"/>
      <c r="IMB266" s="1242"/>
      <c r="IMC266" s="1242"/>
      <c r="IMD266" s="1242"/>
      <c r="IME266" s="1242"/>
      <c r="IMF266" s="1242"/>
      <c r="IMG266" s="1242"/>
      <c r="IMH266" s="1242"/>
      <c r="IMI266" s="1242"/>
      <c r="IMJ266" s="1242"/>
      <c r="IMK266" s="1242"/>
      <c r="IML266" s="1242"/>
      <c r="IMM266" s="1242"/>
      <c r="IMN266" s="1242"/>
      <c r="IMO266" s="1242"/>
      <c r="IMP266" s="1242"/>
      <c r="IMQ266" s="1242"/>
      <c r="IMR266" s="1242"/>
      <c r="IMS266" s="1242"/>
      <c r="IMT266" s="1242"/>
      <c r="IMU266" s="1242"/>
      <c r="IMV266" s="1242"/>
      <c r="IMW266" s="1242"/>
      <c r="IMX266" s="1242"/>
      <c r="IMY266" s="1242"/>
      <c r="IMZ266" s="1242"/>
      <c r="INA266" s="1242"/>
      <c r="INB266" s="1242"/>
      <c r="INC266" s="1242"/>
      <c r="IND266" s="1242"/>
      <c r="INE266" s="1242"/>
      <c r="INF266" s="1242"/>
      <c r="ING266" s="1242"/>
      <c r="INH266" s="1242"/>
      <c r="INI266" s="1242"/>
      <c r="INJ266" s="1242"/>
      <c r="INK266" s="1242"/>
      <c r="INL266" s="1242"/>
      <c r="INM266" s="1242"/>
      <c r="INN266" s="1242"/>
      <c r="INO266" s="1242"/>
      <c r="INP266" s="1242"/>
      <c r="INQ266" s="1242"/>
      <c r="INR266" s="1242"/>
      <c r="INS266" s="1242"/>
      <c r="INT266" s="1242"/>
      <c r="INU266" s="1242"/>
      <c r="INV266" s="1242"/>
      <c r="INW266" s="1242"/>
      <c r="INX266" s="1242"/>
      <c r="INY266" s="1242"/>
      <c r="INZ266" s="1242"/>
      <c r="IOA266" s="1242"/>
      <c r="IOB266" s="1242"/>
      <c r="IOC266" s="1242"/>
      <c r="IOD266" s="1242"/>
      <c r="IOE266" s="1242"/>
      <c r="IOF266" s="1242"/>
      <c r="IOG266" s="1242"/>
      <c r="IOH266" s="1242"/>
      <c r="IOI266" s="1242"/>
      <c r="IOJ266" s="1242"/>
      <c r="IOK266" s="1242"/>
      <c r="IOL266" s="1242"/>
      <c r="IOM266" s="1242"/>
      <c r="ION266" s="1242"/>
      <c r="IOO266" s="1242"/>
      <c r="IOP266" s="1242"/>
      <c r="IOQ266" s="1242"/>
      <c r="IOR266" s="1242"/>
      <c r="IOS266" s="1242"/>
      <c r="IOT266" s="1242"/>
      <c r="IOU266" s="1242"/>
      <c r="IOV266" s="1242"/>
      <c r="IOW266" s="1242"/>
      <c r="IOX266" s="1242"/>
      <c r="IOY266" s="1242"/>
      <c r="IOZ266" s="1242"/>
      <c r="IPA266" s="1242"/>
      <c r="IPB266" s="1242"/>
      <c r="IPC266" s="1242"/>
      <c r="IPD266" s="1242"/>
      <c r="IPE266" s="1242"/>
      <c r="IPF266" s="1242"/>
      <c r="IPG266" s="1242"/>
      <c r="IPH266" s="1242"/>
      <c r="IPI266" s="1242"/>
      <c r="IPJ266" s="1242"/>
      <c r="IPK266" s="1242"/>
      <c r="IPL266" s="1242"/>
      <c r="IPM266" s="1242"/>
      <c r="IPN266" s="1242"/>
      <c r="IPO266" s="1242"/>
      <c r="IPP266" s="1242"/>
      <c r="IPQ266" s="1242"/>
      <c r="IPR266" s="1242"/>
      <c r="IPS266" s="1242"/>
      <c r="IPT266" s="1242"/>
      <c r="IPU266" s="1242"/>
      <c r="IPV266" s="1242"/>
      <c r="IPW266" s="1242"/>
      <c r="IPX266" s="1242"/>
      <c r="IPY266" s="1242"/>
      <c r="IPZ266" s="1242"/>
      <c r="IQA266" s="1242"/>
      <c r="IQB266" s="1242"/>
      <c r="IQC266" s="1242"/>
      <c r="IQD266" s="1242"/>
      <c r="IQE266" s="1242"/>
      <c r="IQF266" s="1242"/>
      <c r="IQG266" s="1242"/>
      <c r="IQH266" s="1242"/>
      <c r="IQI266" s="1242"/>
      <c r="IQJ266" s="1242"/>
      <c r="IQK266" s="1242"/>
      <c r="IQL266" s="1242"/>
      <c r="IQM266" s="1242"/>
      <c r="IQN266" s="1242"/>
      <c r="IQO266" s="1242"/>
      <c r="IQP266" s="1242"/>
      <c r="IQQ266" s="1242"/>
      <c r="IQR266" s="1242"/>
      <c r="IQS266" s="1242"/>
      <c r="IQT266" s="1242"/>
      <c r="IQU266" s="1242"/>
      <c r="IQV266" s="1242"/>
      <c r="IQW266" s="1242"/>
      <c r="IQX266" s="1242"/>
      <c r="IQY266" s="1242"/>
      <c r="IQZ266" s="1242"/>
      <c r="IRA266" s="1242"/>
      <c r="IRB266" s="1242"/>
      <c r="IRC266" s="1242"/>
      <c r="IRD266" s="1242"/>
      <c r="IRE266" s="1242"/>
      <c r="IRF266" s="1242"/>
      <c r="IRG266" s="1242"/>
      <c r="IRH266" s="1242"/>
      <c r="IRI266" s="1242"/>
      <c r="IRJ266" s="1242"/>
      <c r="IRK266" s="1242"/>
      <c r="IRL266" s="1242"/>
      <c r="IRM266" s="1242"/>
      <c r="IRN266" s="1242"/>
      <c r="IRO266" s="1242"/>
      <c r="IRP266" s="1242"/>
      <c r="IRQ266" s="1242"/>
      <c r="IRR266" s="1242"/>
      <c r="IRS266" s="1242"/>
      <c r="IRT266" s="1242"/>
      <c r="IRU266" s="1242"/>
      <c r="IRV266" s="1242"/>
      <c r="IRW266" s="1242"/>
      <c r="IRX266" s="1242"/>
      <c r="IRY266" s="1242"/>
      <c r="IRZ266" s="1242"/>
      <c r="ISA266" s="1242"/>
      <c r="ISB266" s="1242"/>
      <c r="ISC266" s="1242"/>
      <c r="ISD266" s="1242"/>
      <c r="ISE266" s="1242"/>
      <c r="ISF266" s="1242"/>
      <c r="ISG266" s="1242"/>
      <c r="ISH266" s="1242"/>
      <c r="ISI266" s="1242"/>
      <c r="ISJ266" s="1242"/>
      <c r="ISK266" s="1242"/>
      <c r="ISL266" s="1242"/>
      <c r="ISM266" s="1242"/>
      <c r="ISN266" s="1242"/>
      <c r="ISO266" s="1242"/>
      <c r="ISP266" s="1242"/>
      <c r="ISQ266" s="1242"/>
      <c r="ISR266" s="1242"/>
      <c r="ISS266" s="1242"/>
      <c r="IST266" s="1242"/>
      <c r="ISU266" s="1242"/>
      <c r="ISV266" s="1242"/>
      <c r="ISW266" s="1242"/>
      <c r="ISX266" s="1242"/>
      <c r="ISY266" s="1242"/>
      <c r="ISZ266" s="1242"/>
      <c r="ITA266" s="1242"/>
      <c r="ITB266" s="1242"/>
      <c r="ITC266" s="1242"/>
      <c r="ITD266" s="1242"/>
      <c r="ITE266" s="1242"/>
      <c r="ITF266" s="1242"/>
      <c r="ITG266" s="1242"/>
      <c r="ITH266" s="1242"/>
      <c r="ITI266" s="1242"/>
      <c r="ITJ266" s="1242"/>
      <c r="ITK266" s="1242"/>
      <c r="ITL266" s="1242"/>
      <c r="ITM266" s="1242"/>
      <c r="ITN266" s="1242"/>
      <c r="ITO266" s="1242"/>
      <c r="ITP266" s="1242"/>
      <c r="ITQ266" s="1242"/>
      <c r="ITR266" s="1242"/>
      <c r="ITS266" s="1242"/>
      <c r="ITT266" s="1242"/>
      <c r="ITU266" s="1242"/>
      <c r="ITV266" s="1242"/>
      <c r="ITW266" s="1242"/>
      <c r="ITX266" s="1242"/>
      <c r="ITY266" s="1242"/>
      <c r="ITZ266" s="1242"/>
      <c r="IUA266" s="1242"/>
      <c r="IUB266" s="1242"/>
      <c r="IUC266" s="1242"/>
      <c r="IUD266" s="1242"/>
      <c r="IUE266" s="1242"/>
      <c r="IUF266" s="1242"/>
      <c r="IUG266" s="1242"/>
      <c r="IUH266" s="1242"/>
      <c r="IUI266" s="1242"/>
      <c r="IUJ266" s="1242"/>
      <c r="IUK266" s="1242"/>
      <c r="IUL266" s="1242"/>
      <c r="IUM266" s="1242"/>
      <c r="IUN266" s="1242"/>
      <c r="IUO266" s="1242"/>
      <c r="IUP266" s="1242"/>
      <c r="IUQ266" s="1242"/>
      <c r="IUR266" s="1242"/>
      <c r="IUS266" s="1242"/>
      <c r="IUT266" s="1242"/>
      <c r="IUU266" s="1242"/>
      <c r="IUV266" s="1242"/>
      <c r="IUW266" s="1242"/>
      <c r="IUX266" s="1242"/>
      <c r="IUY266" s="1242"/>
      <c r="IUZ266" s="1242"/>
      <c r="IVA266" s="1242"/>
      <c r="IVB266" s="1242"/>
      <c r="IVC266" s="1242"/>
      <c r="IVD266" s="1242"/>
      <c r="IVE266" s="1242"/>
      <c r="IVF266" s="1242"/>
      <c r="IVG266" s="1242"/>
      <c r="IVH266" s="1242"/>
      <c r="IVI266" s="1242"/>
      <c r="IVJ266" s="1242"/>
      <c r="IVK266" s="1242"/>
      <c r="IVL266" s="1242"/>
      <c r="IVM266" s="1242"/>
      <c r="IVN266" s="1242"/>
      <c r="IVO266" s="1242"/>
      <c r="IVP266" s="1242"/>
      <c r="IVQ266" s="1242"/>
      <c r="IVR266" s="1242"/>
      <c r="IVS266" s="1242"/>
      <c r="IVT266" s="1242"/>
      <c r="IVU266" s="1242"/>
      <c r="IVV266" s="1242"/>
      <c r="IVW266" s="1242"/>
      <c r="IVX266" s="1242"/>
      <c r="IVY266" s="1242"/>
      <c r="IVZ266" s="1242"/>
      <c r="IWA266" s="1242"/>
      <c r="IWB266" s="1242"/>
      <c r="IWC266" s="1242"/>
      <c r="IWD266" s="1242"/>
      <c r="IWE266" s="1242"/>
      <c r="IWF266" s="1242"/>
      <c r="IWG266" s="1242"/>
      <c r="IWH266" s="1242"/>
      <c r="IWI266" s="1242"/>
      <c r="IWJ266" s="1242"/>
      <c r="IWK266" s="1242"/>
      <c r="IWL266" s="1242"/>
      <c r="IWM266" s="1242"/>
      <c r="IWN266" s="1242"/>
      <c r="IWO266" s="1242"/>
      <c r="IWP266" s="1242"/>
      <c r="IWQ266" s="1242"/>
      <c r="IWR266" s="1242"/>
      <c r="IWS266" s="1242"/>
      <c r="IWT266" s="1242"/>
      <c r="IWU266" s="1242"/>
      <c r="IWV266" s="1242"/>
      <c r="IWW266" s="1242"/>
      <c r="IWX266" s="1242"/>
      <c r="IWY266" s="1242"/>
      <c r="IWZ266" s="1242"/>
      <c r="IXA266" s="1242"/>
      <c r="IXB266" s="1242"/>
      <c r="IXC266" s="1242"/>
      <c r="IXD266" s="1242"/>
      <c r="IXE266" s="1242"/>
      <c r="IXF266" s="1242"/>
      <c r="IXG266" s="1242"/>
      <c r="IXH266" s="1242"/>
      <c r="IXI266" s="1242"/>
      <c r="IXJ266" s="1242"/>
      <c r="IXK266" s="1242"/>
      <c r="IXL266" s="1242"/>
      <c r="IXM266" s="1242"/>
      <c r="IXN266" s="1242"/>
      <c r="IXO266" s="1242"/>
      <c r="IXP266" s="1242"/>
      <c r="IXQ266" s="1242"/>
      <c r="IXR266" s="1242"/>
      <c r="IXS266" s="1242"/>
      <c r="IXT266" s="1242"/>
      <c r="IXU266" s="1242"/>
      <c r="IXV266" s="1242"/>
      <c r="IXW266" s="1242"/>
      <c r="IXX266" s="1242"/>
      <c r="IXY266" s="1242"/>
      <c r="IXZ266" s="1242"/>
      <c r="IYA266" s="1242"/>
      <c r="IYB266" s="1242"/>
      <c r="IYC266" s="1242"/>
      <c r="IYD266" s="1242"/>
      <c r="IYE266" s="1242"/>
      <c r="IYF266" s="1242"/>
      <c r="IYG266" s="1242"/>
      <c r="IYH266" s="1242"/>
      <c r="IYI266" s="1242"/>
      <c r="IYJ266" s="1242"/>
      <c r="IYK266" s="1242"/>
      <c r="IYL266" s="1242"/>
      <c r="IYM266" s="1242"/>
      <c r="IYN266" s="1242"/>
      <c r="IYO266" s="1242"/>
      <c r="IYP266" s="1242"/>
      <c r="IYQ266" s="1242"/>
      <c r="IYR266" s="1242"/>
      <c r="IYS266" s="1242"/>
      <c r="IYT266" s="1242"/>
      <c r="IYU266" s="1242"/>
      <c r="IYV266" s="1242"/>
      <c r="IYW266" s="1242"/>
      <c r="IYX266" s="1242"/>
      <c r="IYY266" s="1242"/>
      <c r="IYZ266" s="1242"/>
      <c r="IZA266" s="1242"/>
      <c r="IZB266" s="1242"/>
      <c r="IZC266" s="1242"/>
      <c r="IZD266" s="1242"/>
      <c r="IZE266" s="1242"/>
      <c r="IZF266" s="1242"/>
      <c r="IZG266" s="1242"/>
      <c r="IZH266" s="1242"/>
      <c r="IZI266" s="1242"/>
      <c r="IZJ266" s="1242"/>
      <c r="IZK266" s="1242"/>
      <c r="IZL266" s="1242"/>
      <c r="IZM266" s="1242"/>
      <c r="IZN266" s="1242"/>
      <c r="IZO266" s="1242"/>
      <c r="IZP266" s="1242"/>
      <c r="IZQ266" s="1242"/>
      <c r="IZR266" s="1242"/>
      <c r="IZS266" s="1242"/>
      <c r="IZT266" s="1242"/>
      <c r="IZU266" s="1242"/>
      <c r="IZV266" s="1242"/>
      <c r="IZW266" s="1242"/>
      <c r="IZX266" s="1242"/>
      <c r="IZY266" s="1242"/>
      <c r="IZZ266" s="1242"/>
      <c r="JAA266" s="1242"/>
      <c r="JAB266" s="1242"/>
      <c r="JAC266" s="1242"/>
      <c r="JAD266" s="1242"/>
      <c r="JAE266" s="1242"/>
      <c r="JAF266" s="1242"/>
      <c r="JAG266" s="1242"/>
      <c r="JAH266" s="1242"/>
      <c r="JAI266" s="1242"/>
      <c r="JAJ266" s="1242"/>
      <c r="JAK266" s="1242"/>
      <c r="JAL266" s="1242"/>
      <c r="JAM266" s="1242"/>
      <c r="JAN266" s="1242"/>
      <c r="JAO266" s="1242"/>
      <c r="JAP266" s="1242"/>
      <c r="JAQ266" s="1242"/>
      <c r="JAR266" s="1242"/>
      <c r="JAS266" s="1242"/>
      <c r="JAT266" s="1242"/>
      <c r="JAU266" s="1242"/>
      <c r="JAV266" s="1242"/>
      <c r="JAW266" s="1242"/>
      <c r="JAX266" s="1242"/>
      <c r="JAY266" s="1242"/>
      <c r="JAZ266" s="1242"/>
      <c r="JBA266" s="1242"/>
      <c r="JBB266" s="1242"/>
      <c r="JBC266" s="1242"/>
      <c r="JBD266" s="1242"/>
      <c r="JBE266" s="1242"/>
      <c r="JBF266" s="1242"/>
      <c r="JBG266" s="1242"/>
      <c r="JBH266" s="1242"/>
      <c r="JBI266" s="1242"/>
      <c r="JBJ266" s="1242"/>
      <c r="JBK266" s="1242"/>
      <c r="JBL266" s="1242"/>
      <c r="JBM266" s="1242"/>
      <c r="JBN266" s="1242"/>
      <c r="JBO266" s="1242"/>
      <c r="JBP266" s="1242"/>
      <c r="JBQ266" s="1242"/>
      <c r="JBR266" s="1242"/>
      <c r="JBS266" s="1242"/>
      <c r="JBT266" s="1242"/>
      <c r="JBU266" s="1242"/>
      <c r="JBV266" s="1242"/>
      <c r="JBW266" s="1242"/>
      <c r="JBX266" s="1242"/>
      <c r="JBY266" s="1242"/>
      <c r="JBZ266" s="1242"/>
      <c r="JCA266" s="1242"/>
      <c r="JCB266" s="1242"/>
      <c r="JCC266" s="1242"/>
      <c r="JCD266" s="1242"/>
      <c r="JCE266" s="1242"/>
      <c r="JCF266" s="1242"/>
      <c r="JCG266" s="1242"/>
      <c r="JCH266" s="1242"/>
      <c r="JCI266" s="1242"/>
      <c r="JCJ266" s="1242"/>
      <c r="JCK266" s="1242"/>
      <c r="JCL266" s="1242"/>
      <c r="JCM266" s="1242"/>
      <c r="JCN266" s="1242"/>
      <c r="JCO266" s="1242"/>
      <c r="JCP266" s="1242"/>
      <c r="JCQ266" s="1242"/>
      <c r="JCR266" s="1242"/>
      <c r="JCS266" s="1242"/>
      <c r="JCT266" s="1242"/>
      <c r="JCU266" s="1242"/>
      <c r="JCV266" s="1242"/>
      <c r="JCW266" s="1242"/>
      <c r="JCX266" s="1242"/>
      <c r="JCY266" s="1242"/>
      <c r="JCZ266" s="1242"/>
      <c r="JDA266" s="1242"/>
      <c r="JDB266" s="1242"/>
      <c r="JDC266" s="1242"/>
      <c r="JDD266" s="1242"/>
      <c r="JDE266" s="1242"/>
      <c r="JDF266" s="1242"/>
      <c r="JDG266" s="1242"/>
      <c r="JDH266" s="1242"/>
      <c r="JDI266" s="1242"/>
      <c r="JDJ266" s="1242"/>
      <c r="JDK266" s="1242"/>
      <c r="JDL266" s="1242"/>
      <c r="JDM266" s="1242"/>
      <c r="JDN266" s="1242"/>
      <c r="JDO266" s="1242"/>
      <c r="JDP266" s="1242"/>
      <c r="JDQ266" s="1242"/>
      <c r="JDR266" s="1242"/>
      <c r="JDS266" s="1242"/>
      <c r="JDT266" s="1242"/>
      <c r="JDU266" s="1242"/>
      <c r="JDV266" s="1242"/>
      <c r="JDW266" s="1242"/>
      <c r="JDX266" s="1242"/>
      <c r="JDY266" s="1242"/>
      <c r="JDZ266" s="1242"/>
      <c r="JEA266" s="1242"/>
      <c r="JEB266" s="1242"/>
      <c r="JEC266" s="1242"/>
      <c r="JED266" s="1242"/>
      <c r="JEE266" s="1242"/>
      <c r="JEF266" s="1242"/>
      <c r="JEG266" s="1242"/>
      <c r="JEH266" s="1242"/>
      <c r="JEI266" s="1242"/>
      <c r="JEJ266" s="1242"/>
      <c r="JEK266" s="1242"/>
      <c r="JEL266" s="1242"/>
      <c r="JEM266" s="1242"/>
      <c r="JEN266" s="1242"/>
      <c r="JEO266" s="1242"/>
      <c r="JEP266" s="1242"/>
      <c r="JEQ266" s="1242"/>
      <c r="JER266" s="1242"/>
      <c r="JES266" s="1242"/>
      <c r="JET266" s="1242"/>
      <c r="JEU266" s="1242"/>
      <c r="JEV266" s="1242"/>
      <c r="JEW266" s="1242"/>
      <c r="JEX266" s="1242"/>
      <c r="JEY266" s="1242"/>
      <c r="JEZ266" s="1242"/>
      <c r="JFA266" s="1242"/>
      <c r="JFB266" s="1242"/>
      <c r="JFC266" s="1242"/>
      <c r="JFD266" s="1242"/>
      <c r="JFE266" s="1242"/>
      <c r="JFF266" s="1242"/>
      <c r="JFG266" s="1242"/>
      <c r="JFH266" s="1242"/>
      <c r="JFI266" s="1242"/>
      <c r="JFJ266" s="1242"/>
      <c r="JFK266" s="1242"/>
      <c r="JFL266" s="1242"/>
      <c r="JFM266" s="1242"/>
      <c r="JFN266" s="1242"/>
      <c r="JFO266" s="1242"/>
      <c r="JFP266" s="1242"/>
      <c r="JFQ266" s="1242"/>
      <c r="JFR266" s="1242"/>
      <c r="JFS266" s="1242"/>
      <c r="JFT266" s="1242"/>
      <c r="JFU266" s="1242"/>
      <c r="JFV266" s="1242"/>
      <c r="JFW266" s="1242"/>
      <c r="JFX266" s="1242"/>
      <c r="JFY266" s="1242"/>
      <c r="JFZ266" s="1242"/>
      <c r="JGA266" s="1242"/>
      <c r="JGB266" s="1242"/>
      <c r="JGC266" s="1242"/>
      <c r="JGD266" s="1242"/>
      <c r="JGE266" s="1242"/>
      <c r="JGF266" s="1242"/>
      <c r="JGG266" s="1242"/>
      <c r="JGH266" s="1242"/>
      <c r="JGI266" s="1242"/>
      <c r="JGJ266" s="1242"/>
      <c r="JGK266" s="1242"/>
      <c r="JGL266" s="1242"/>
      <c r="JGM266" s="1242"/>
      <c r="JGN266" s="1242"/>
      <c r="JGO266" s="1242"/>
      <c r="JGP266" s="1242"/>
      <c r="JGQ266" s="1242"/>
      <c r="JGR266" s="1242"/>
      <c r="JGS266" s="1242"/>
      <c r="JGT266" s="1242"/>
      <c r="JGU266" s="1242"/>
      <c r="JGV266" s="1242"/>
      <c r="JGW266" s="1242"/>
      <c r="JGX266" s="1242"/>
      <c r="JGY266" s="1242"/>
      <c r="JGZ266" s="1242"/>
      <c r="JHA266" s="1242"/>
      <c r="JHB266" s="1242"/>
      <c r="JHC266" s="1242"/>
      <c r="JHD266" s="1242"/>
      <c r="JHE266" s="1242"/>
      <c r="JHF266" s="1242"/>
      <c r="JHG266" s="1242"/>
      <c r="JHH266" s="1242"/>
      <c r="JHI266" s="1242"/>
      <c r="JHJ266" s="1242"/>
      <c r="JHK266" s="1242"/>
      <c r="JHL266" s="1242"/>
      <c r="JHM266" s="1242"/>
      <c r="JHN266" s="1242"/>
      <c r="JHO266" s="1242"/>
      <c r="JHP266" s="1242"/>
      <c r="JHQ266" s="1242"/>
      <c r="JHR266" s="1242"/>
      <c r="JHS266" s="1242"/>
      <c r="JHT266" s="1242"/>
      <c r="JHU266" s="1242"/>
      <c r="JHV266" s="1242"/>
      <c r="JHW266" s="1242"/>
      <c r="JHX266" s="1242"/>
      <c r="JHY266" s="1242"/>
      <c r="JHZ266" s="1242"/>
      <c r="JIA266" s="1242"/>
      <c r="JIB266" s="1242"/>
      <c r="JIC266" s="1242"/>
      <c r="JID266" s="1242"/>
      <c r="JIE266" s="1242"/>
      <c r="JIF266" s="1242"/>
      <c r="JIG266" s="1242"/>
      <c r="JIH266" s="1242"/>
      <c r="JII266" s="1242"/>
      <c r="JIJ266" s="1242"/>
      <c r="JIK266" s="1242"/>
      <c r="JIL266" s="1242"/>
      <c r="JIM266" s="1242"/>
      <c r="JIN266" s="1242"/>
      <c r="JIO266" s="1242"/>
      <c r="JIP266" s="1242"/>
      <c r="JIQ266" s="1242"/>
      <c r="JIR266" s="1242"/>
      <c r="JIS266" s="1242"/>
      <c r="JIT266" s="1242"/>
      <c r="JIU266" s="1242"/>
      <c r="JIV266" s="1242"/>
      <c r="JIW266" s="1242"/>
      <c r="JIX266" s="1242"/>
      <c r="JIY266" s="1242"/>
      <c r="JIZ266" s="1242"/>
      <c r="JJA266" s="1242"/>
      <c r="JJB266" s="1242"/>
      <c r="JJC266" s="1242"/>
      <c r="JJD266" s="1242"/>
      <c r="JJE266" s="1242"/>
      <c r="JJF266" s="1242"/>
      <c r="JJG266" s="1242"/>
      <c r="JJH266" s="1242"/>
      <c r="JJI266" s="1242"/>
      <c r="JJJ266" s="1242"/>
      <c r="JJK266" s="1242"/>
      <c r="JJL266" s="1242"/>
      <c r="JJM266" s="1242"/>
      <c r="JJN266" s="1242"/>
      <c r="JJO266" s="1242"/>
      <c r="JJP266" s="1242"/>
      <c r="JJQ266" s="1242"/>
      <c r="JJR266" s="1242"/>
      <c r="JJS266" s="1242"/>
      <c r="JJT266" s="1242"/>
      <c r="JJU266" s="1242"/>
      <c r="JJV266" s="1242"/>
      <c r="JJW266" s="1242"/>
      <c r="JJX266" s="1242"/>
      <c r="JJY266" s="1242"/>
      <c r="JJZ266" s="1242"/>
      <c r="JKA266" s="1242"/>
      <c r="JKB266" s="1242"/>
      <c r="JKC266" s="1242"/>
      <c r="JKD266" s="1242"/>
      <c r="JKE266" s="1242"/>
      <c r="JKF266" s="1242"/>
      <c r="JKG266" s="1242"/>
      <c r="JKH266" s="1242"/>
      <c r="JKI266" s="1242"/>
      <c r="JKJ266" s="1242"/>
      <c r="JKK266" s="1242"/>
      <c r="JKL266" s="1242"/>
      <c r="JKM266" s="1242"/>
      <c r="JKN266" s="1242"/>
      <c r="JKO266" s="1242"/>
      <c r="JKP266" s="1242"/>
      <c r="JKQ266" s="1242"/>
      <c r="JKR266" s="1242"/>
      <c r="JKS266" s="1242"/>
      <c r="JKT266" s="1242"/>
      <c r="JKU266" s="1242"/>
      <c r="JKV266" s="1242"/>
      <c r="JKW266" s="1242"/>
      <c r="JKX266" s="1242"/>
      <c r="JKY266" s="1242"/>
      <c r="JKZ266" s="1242"/>
      <c r="JLA266" s="1242"/>
      <c r="JLB266" s="1242"/>
      <c r="JLC266" s="1242"/>
      <c r="JLD266" s="1242"/>
      <c r="JLE266" s="1242"/>
      <c r="JLF266" s="1242"/>
      <c r="JLG266" s="1242"/>
      <c r="JLH266" s="1242"/>
      <c r="JLI266" s="1242"/>
      <c r="JLJ266" s="1242"/>
      <c r="JLK266" s="1242"/>
      <c r="JLL266" s="1242"/>
      <c r="JLM266" s="1242"/>
      <c r="JLN266" s="1242"/>
      <c r="JLO266" s="1242"/>
      <c r="JLP266" s="1242"/>
      <c r="JLQ266" s="1242"/>
      <c r="JLR266" s="1242"/>
      <c r="JLS266" s="1242"/>
      <c r="JLT266" s="1242"/>
      <c r="JLU266" s="1242"/>
      <c r="JLV266" s="1242"/>
      <c r="JLW266" s="1242"/>
      <c r="JLX266" s="1242"/>
      <c r="JLY266" s="1242"/>
      <c r="JLZ266" s="1242"/>
      <c r="JMA266" s="1242"/>
      <c r="JMB266" s="1242"/>
      <c r="JMC266" s="1242"/>
      <c r="JMD266" s="1242"/>
      <c r="JME266" s="1242"/>
      <c r="JMF266" s="1242"/>
      <c r="JMG266" s="1242"/>
      <c r="JMH266" s="1242"/>
      <c r="JMI266" s="1242"/>
      <c r="JMJ266" s="1242"/>
      <c r="JMK266" s="1242"/>
      <c r="JML266" s="1242"/>
      <c r="JMM266" s="1242"/>
      <c r="JMN266" s="1242"/>
      <c r="JMO266" s="1242"/>
      <c r="JMP266" s="1242"/>
      <c r="JMQ266" s="1242"/>
      <c r="JMR266" s="1242"/>
      <c r="JMS266" s="1242"/>
      <c r="JMT266" s="1242"/>
      <c r="JMU266" s="1242"/>
      <c r="JMV266" s="1242"/>
      <c r="JMW266" s="1242"/>
      <c r="JMX266" s="1242"/>
      <c r="JMY266" s="1242"/>
      <c r="JMZ266" s="1242"/>
      <c r="JNA266" s="1242"/>
      <c r="JNB266" s="1242"/>
      <c r="JNC266" s="1242"/>
      <c r="JND266" s="1242"/>
      <c r="JNE266" s="1242"/>
      <c r="JNF266" s="1242"/>
      <c r="JNG266" s="1242"/>
      <c r="JNH266" s="1242"/>
      <c r="JNI266" s="1242"/>
      <c r="JNJ266" s="1242"/>
      <c r="JNK266" s="1242"/>
      <c r="JNL266" s="1242"/>
      <c r="JNM266" s="1242"/>
      <c r="JNN266" s="1242"/>
      <c r="JNO266" s="1242"/>
      <c r="JNP266" s="1242"/>
      <c r="JNQ266" s="1242"/>
      <c r="JNR266" s="1242"/>
      <c r="JNS266" s="1242"/>
      <c r="JNT266" s="1242"/>
      <c r="JNU266" s="1242"/>
      <c r="JNV266" s="1242"/>
      <c r="JNW266" s="1242"/>
      <c r="JNX266" s="1242"/>
      <c r="JNY266" s="1242"/>
      <c r="JNZ266" s="1242"/>
      <c r="JOA266" s="1242"/>
      <c r="JOB266" s="1242"/>
      <c r="JOC266" s="1242"/>
      <c r="JOD266" s="1242"/>
      <c r="JOE266" s="1242"/>
      <c r="JOF266" s="1242"/>
      <c r="JOG266" s="1242"/>
      <c r="JOH266" s="1242"/>
      <c r="JOI266" s="1242"/>
      <c r="JOJ266" s="1242"/>
      <c r="JOK266" s="1242"/>
      <c r="JOL266" s="1242"/>
      <c r="JOM266" s="1242"/>
      <c r="JON266" s="1242"/>
      <c r="JOO266" s="1242"/>
      <c r="JOP266" s="1242"/>
      <c r="JOQ266" s="1242"/>
      <c r="JOR266" s="1242"/>
      <c r="JOS266" s="1242"/>
      <c r="JOT266" s="1242"/>
      <c r="JOU266" s="1242"/>
      <c r="JOV266" s="1242"/>
      <c r="JOW266" s="1242"/>
      <c r="JOX266" s="1242"/>
      <c r="JOY266" s="1242"/>
      <c r="JOZ266" s="1242"/>
      <c r="JPA266" s="1242"/>
      <c r="JPB266" s="1242"/>
      <c r="JPC266" s="1242"/>
      <c r="JPD266" s="1242"/>
      <c r="JPE266" s="1242"/>
      <c r="JPF266" s="1242"/>
      <c r="JPG266" s="1242"/>
      <c r="JPH266" s="1242"/>
      <c r="JPI266" s="1242"/>
      <c r="JPJ266" s="1242"/>
      <c r="JPK266" s="1242"/>
      <c r="JPL266" s="1242"/>
      <c r="JPM266" s="1242"/>
      <c r="JPN266" s="1242"/>
      <c r="JPO266" s="1242"/>
      <c r="JPP266" s="1242"/>
      <c r="JPQ266" s="1242"/>
      <c r="JPR266" s="1242"/>
      <c r="JPS266" s="1242"/>
      <c r="JPT266" s="1242"/>
      <c r="JPU266" s="1242"/>
      <c r="JPV266" s="1242"/>
      <c r="JPW266" s="1242"/>
      <c r="JPX266" s="1242"/>
      <c r="JPY266" s="1242"/>
      <c r="JPZ266" s="1242"/>
      <c r="JQA266" s="1242"/>
      <c r="JQB266" s="1242"/>
      <c r="JQC266" s="1242"/>
      <c r="JQD266" s="1242"/>
      <c r="JQE266" s="1242"/>
      <c r="JQF266" s="1242"/>
      <c r="JQG266" s="1242"/>
      <c r="JQH266" s="1242"/>
      <c r="JQI266" s="1242"/>
      <c r="JQJ266" s="1242"/>
      <c r="JQK266" s="1242"/>
      <c r="JQL266" s="1242"/>
      <c r="JQM266" s="1242"/>
      <c r="JQN266" s="1242"/>
      <c r="JQO266" s="1242"/>
      <c r="JQP266" s="1242"/>
      <c r="JQQ266" s="1242"/>
      <c r="JQR266" s="1242"/>
      <c r="JQS266" s="1242"/>
      <c r="JQT266" s="1242"/>
      <c r="JQU266" s="1242"/>
      <c r="JQV266" s="1242"/>
      <c r="JQW266" s="1242"/>
      <c r="JQX266" s="1242"/>
      <c r="JQY266" s="1242"/>
      <c r="JQZ266" s="1242"/>
      <c r="JRA266" s="1242"/>
      <c r="JRB266" s="1242"/>
      <c r="JRC266" s="1242"/>
      <c r="JRD266" s="1242"/>
      <c r="JRE266" s="1242"/>
      <c r="JRF266" s="1242"/>
      <c r="JRG266" s="1242"/>
      <c r="JRH266" s="1242"/>
      <c r="JRI266" s="1242"/>
      <c r="JRJ266" s="1242"/>
      <c r="JRK266" s="1242"/>
      <c r="JRL266" s="1242"/>
      <c r="JRM266" s="1242"/>
      <c r="JRN266" s="1242"/>
      <c r="JRO266" s="1242"/>
      <c r="JRP266" s="1242"/>
      <c r="JRQ266" s="1242"/>
      <c r="JRR266" s="1242"/>
      <c r="JRS266" s="1242"/>
      <c r="JRT266" s="1242"/>
      <c r="JRU266" s="1242"/>
      <c r="JRV266" s="1242"/>
      <c r="JRW266" s="1242"/>
      <c r="JRX266" s="1242"/>
      <c r="JRY266" s="1242"/>
      <c r="JRZ266" s="1242"/>
      <c r="JSA266" s="1242"/>
      <c r="JSB266" s="1242"/>
      <c r="JSC266" s="1242"/>
      <c r="JSD266" s="1242"/>
      <c r="JSE266" s="1242"/>
      <c r="JSF266" s="1242"/>
      <c r="JSG266" s="1242"/>
      <c r="JSH266" s="1242"/>
      <c r="JSI266" s="1242"/>
      <c r="JSJ266" s="1242"/>
      <c r="JSK266" s="1242"/>
      <c r="JSL266" s="1242"/>
      <c r="JSM266" s="1242"/>
      <c r="JSN266" s="1242"/>
      <c r="JSO266" s="1242"/>
      <c r="JSP266" s="1242"/>
      <c r="JSQ266" s="1242"/>
      <c r="JSR266" s="1242"/>
      <c r="JSS266" s="1242"/>
      <c r="JST266" s="1242"/>
      <c r="JSU266" s="1242"/>
      <c r="JSV266" s="1242"/>
      <c r="JSW266" s="1242"/>
      <c r="JSX266" s="1242"/>
      <c r="JSY266" s="1242"/>
      <c r="JSZ266" s="1242"/>
      <c r="JTA266" s="1242"/>
      <c r="JTB266" s="1242"/>
      <c r="JTC266" s="1242"/>
      <c r="JTD266" s="1242"/>
      <c r="JTE266" s="1242"/>
      <c r="JTF266" s="1242"/>
      <c r="JTG266" s="1242"/>
      <c r="JTH266" s="1242"/>
      <c r="JTI266" s="1242"/>
      <c r="JTJ266" s="1242"/>
      <c r="JTK266" s="1242"/>
      <c r="JTL266" s="1242"/>
      <c r="JTM266" s="1242"/>
      <c r="JTN266" s="1242"/>
      <c r="JTO266" s="1242"/>
      <c r="JTP266" s="1242"/>
      <c r="JTQ266" s="1242"/>
      <c r="JTR266" s="1242"/>
      <c r="JTS266" s="1242"/>
      <c r="JTT266" s="1242"/>
      <c r="JTU266" s="1242"/>
      <c r="JTV266" s="1242"/>
      <c r="JTW266" s="1242"/>
      <c r="JTX266" s="1242"/>
      <c r="JTY266" s="1242"/>
      <c r="JTZ266" s="1242"/>
      <c r="JUA266" s="1242"/>
      <c r="JUB266" s="1242"/>
      <c r="JUC266" s="1242"/>
      <c r="JUD266" s="1242"/>
      <c r="JUE266" s="1242"/>
      <c r="JUF266" s="1242"/>
      <c r="JUG266" s="1242"/>
      <c r="JUH266" s="1242"/>
      <c r="JUI266" s="1242"/>
      <c r="JUJ266" s="1242"/>
      <c r="JUK266" s="1242"/>
      <c r="JUL266" s="1242"/>
      <c r="JUM266" s="1242"/>
      <c r="JUN266" s="1242"/>
      <c r="JUO266" s="1242"/>
      <c r="JUP266" s="1242"/>
      <c r="JUQ266" s="1242"/>
      <c r="JUR266" s="1242"/>
      <c r="JUS266" s="1242"/>
      <c r="JUT266" s="1242"/>
      <c r="JUU266" s="1242"/>
      <c r="JUV266" s="1242"/>
      <c r="JUW266" s="1242"/>
      <c r="JUX266" s="1242"/>
      <c r="JUY266" s="1242"/>
      <c r="JUZ266" s="1242"/>
      <c r="JVA266" s="1242"/>
      <c r="JVB266" s="1242"/>
      <c r="JVC266" s="1242"/>
      <c r="JVD266" s="1242"/>
      <c r="JVE266" s="1242"/>
      <c r="JVF266" s="1242"/>
      <c r="JVG266" s="1242"/>
      <c r="JVH266" s="1242"/>
      <c r="JVI266" s="1242"/>
      <c r="JVJ266" s="1242"/>
      <c r="JVK266" s="1242"/>
      <c r="JVL266" s="1242"/>
      <c r="JVM266" s="1242"/>
      <c r="JVN266" s="1242"/>
      <c r="JVO266" s="1242"/>
      <c r="JVP266" s="1242"/>
      <c r="JVQ266" s="1242"/>
      <c r="JVR266" s="1242"/>
      <c r="JVS266" s="1242"/>
      <c r="JVT266" s="1242"/>
      <c r="JVU266" s="1242"/>
      <c r="JVV266" s="1242"/>
      <c r="JVW266" s="1242"/>
      <c r="JVX266" s="1242"/>
      <c r="JVY266" s="1242"/>
      <c r="JVZ266" s="1242"/>
      <c r="JWA266" s="1242"/>
      <c r="JWB266" s="1242"/>
      <c r="JWC266" s="1242"/>
      <c r="JWD266" s="1242"/>
      <c r="JWE266" s="1242"/>
      <c r="JWF266" s="1242"/>
      <c r="JWG266" s="1242"/>
      <c r="JWH266" s="1242"/>
      <c r="JWI266" s="1242"/>
      <c r="JWJ266" s="1242"/>
      <c r="JWK266" s="1242"/>
      <c r="JWL266" s="1242"/>
      <c r="JWM266" s="1242"/>
      <c r="JWN266" s="1242"/>
      <c r="JWO266" s="1242"/>
      <c r="JWP266" s="1242"/>
      <c r="JWQ266" s="1242"/>
      <c r="JWR266" s="1242"/>
      <c r="JWS266" s="1242"/>
      <c r="JWT266" s="1242"/>
      <c r="JWU266" s="1242"/>
      <c r="JWV266" s="1242"/>
      <c r="JWW266" s="1242"/>
      <c r="JWX266" s="1242"/>
      <c r="JWY266" s="1242"/>
      <c r="JWZ266" s="1242"/>
      <c r="JXA266" s="1242"/>
      <c r="JXB266" s="1242"/>
      <c r="JXC266" s="1242"/>
      <c r="JXD266" s="1242"/>
      <c r="JXE266" s="1242"/>
      <c r="JXF266" s="1242"/>
      <c r="JXG266" s="1242"/>
      <c r="JXH266" s="1242"/>
      <c r="JXI266" s="1242"/>
      <c r="JXJ266" s="1242"/>
      <c r="JXK266" s="1242"/>
      <c r="JXL266" s="1242"/>
      <c r="JXM266" s="1242"/>
      <c r="JXN266" s="1242"/>
      <c r="JXO266" s="1242"/>
      <c r="JXP266" s="1242"/>
      <c r="JXQ266" s="1242"/>
      <c r="JXR266" s="1242"/>
      <c r="JXS266" s="1242"/>
      <c r="JXT266" s="1242"/>
      <c r="JXU266" s="1242"/>
      <c r="JXV266" s="1242"/>
      <c r="JXW266" s="1242"/>
      <c r="JXX266" s="1242"/>
      <c r="JXY266" s="1242"/>
      <c r="JXZ266" s="1242"/>
      <c r="JYA266" s="1242"/>
      <c r="JYB266" s="1242"/>
      <c r="JYC266" s="1242"/>
      <c r="JYD266" s="1242"/>
      <c r="JYE266" s="1242"/>
      <c r="JYF266" s="1242"/>
      <c r="JYG266" s="1242"/>
      <c r="JYH266" s="1242"/>
      <c r="JYI266" s="1242"/>
      <c r="JYJ266" s="1242"/>
      <c r="JYK266" s="1242"/>
      <c r="JYL266" s="1242"/>
      <c r="JYM266" s="1242"/>
      <c r="JYN266" s="1242"/>
      <c r="JYO266" s="1242"/>
      <c r="JYP266" s="1242"/>
      <c r="JYQ266" s="1242"/>
      <c r="JYR266" s="1242"/>
      <c r="JYS266" s="1242"/>
      <c r="JYT266" s="1242"/>
      <c r="JYU266" s="1242"/>
      <c r="JYV266" s="1242"/>
      <c r="JYW266" s="1242"/>
      <c r="JYX266" s="1242"/>
      <c r="JYY266" s="1242"/>
      <c r="JYZ266" s="1242"/>
      <c r="JZA266" s="1242"/>
      <c r="JZB266" s="1242"/>
      <c r="JZC266" s="1242"/>
      <c r="JZD266" s="1242"/>
      <c r="JZE266" s="1242"/>
      <c r="JZF266" s="1242"/>
      <c r="JZG266" s="1242"/>
      <c r="JZH266" s="1242"/>
      <c r="JZI266" s="1242"/>
      <c r="JZJ266" s="1242"/>
      <c r="JZK266" s="1242"/>
      <c r="JZL266" s="1242"/>
      <c r="JZM266" s="1242"/>
      <c r="JZN266" s="1242"/>
      <c r="JZO266" s="1242"/>
      <c r="JZP266" s="1242"/>
      <c r="JZQ266" s="1242"/>
      <c r="JZR266" s="1242"/>
      <c r="JZS266" s="1242"/>
      <c r="JZT266" s="1242"/>
      <c r="JZU266" s="1242"/>
      <c r="JZV266" s="1242"/>
      <c r="JZW266" s="1242"/>
      <c r="JZX266" s="1242"/>
      <c r="JZY266" s="1242"/>
      <c r="JZZ266" s="1242"/>
      <c r="KAA266" s="1242"/>
      <c r="KAB266" s="1242"/>
      <c r="KAC266" s="1242"/>
      <c r="KAD266" s="1242"/>
      <c r="KAE266" s="1242"/>
      <c r="KAF266" s="1242"/>
      <c r="KAG266" s="1242"/>
      <c r="KAH266" s="1242"/>
      <c r="KAI266" s="1242"/>
      <c r="KAJ266" s="1242"/>
      <c r="KAK266" s="1242"/>
      <c r="KAL266" s="1242"/>
      <c r="KAM266" s="1242"/>
      <c r="KAN266" s="1242"/>
      <c r="KAO266" s="1242"/>
      <c r="KAP266" s="1242"/>
      <c r="KAQ266" s="1242"/>
      <c r="KAR266" s="1242"/>
      <c r="KAS266" s="1242"/>
      <c r="KAT266" s="1242"/>
      <c r="KAU266" s="1242"/>
      <c r="KAV266" s="1242"/>
      <c r="KAW266" s="1242"/>
      <c r="KAX266" s="1242"/>
      <c r="KAY266" s="1242"/>
      <c r="KAZ266" s="1242"/>
      <c r="KBA266" s="1242"/>
      <c r="KBB266" s="1242"/>
      <c r="KBC266" s="1242"/>
      <c r="KBD266" s="1242"/>
      <c r="KBE266" s="1242"/>
      <c r="KBF266" s="1242"/>
      <c r="KBG266" s="1242"/>
      <c r="KBH266" s="1242"/>
      <c r="KBI266" s="1242"/>
      <c r="KBJ266" s="1242"/>
      <c r="KBK266" s="1242"/>
      <c r="KBL266" s="1242"/>
      <c r="KBM266" s="1242"/>
      <c r="KBN266" s="1242"/>
      <c r="KBO266" s="1242"/>
      <c r="KBP266" s="1242"/>
      <c r="KBQ266" s="1242"/>
      <c r="KBR266" s="1242"/>
      <c r="KBS266" s="1242"/>
      <c r="KBT266" s="1242"/>
      <c r="KBU266" s="1242"/>
      <c r="KBV266" s="1242"/>
      <c r="KBW266" s="1242"/>
      <c r="KBX266" s="1242"/>
      <c r="KBY266" s="1242"/>
      <c r="KBZ266" s="1242"/>
      <c r="KCA266" s="1242"/>
      <c r="KCB266" s="1242"/>
      <c r="KCC266" s="1242"/>
      <c r="KCD266" s="1242"/>
      <c r="KCE266" s="1242"/>
      <c r="KCF266" s="1242"/>
      <c r="KCG266" s="1242"/>
      <c r="KCH266" s="1242"/>
      <c r="KCI266" s="1242"/>
      <c r="KCJ266" s="1242"/>
      <c r="KCK266" s="1242"/>
      <c r="KCL266" s="1242"/>
      <c r="KCM266" s="1242"/>
      <c r="KCN266" s="1242"/>
      <c r="KCO266" s="1242"/>
      <c r="KCP266" s="1242"/>
      <c r="KCQ266" s="1242"/>
      <c r="KCR266" s="1242"/>
      <c r="KCS266" s="1242"/>
      <c r="KCT266" s="1242"/>
      <c r="KCU266" s="1242"/>
      <c r="KCV266" s="1242"/>
      <c r="KCW266" s="1242"/>
      <c r="KCX266" s="1242"/>
      <c r="KCY266" s="1242"/>
      <c r="KCZ266" s="1242"/>
      <c r="KDA266" s="1242"/>
      <c r="KDB266" s="1242"/>
      <c r="KDC266" s="1242"/>
      <c r="KDD266" s="1242"/>
      <c r="KDE266" s="1242"/>
      <c r="KDF266" s="1242"/>
      <c r="KDG266" s="1242"/>
      <c r="KDH266" s="1242"/>
      <c r="KDI266" s="1242"/>
      <c r="KDJ266" s="1242"/>
      <c r="KDK266" s="1242"/>
      <c r="KDL266" s="1242"/>
      <c r="KDM266" s="1242"/>
      <c r="KDN266" s="1242"/>
      <c r="KDO266" s="1242"/>
      <c r="KDP266" s="1242"/>
      <c r="KDQ266" s="1242"/>
      <c r="KDR266" s="1242"/>
      <c r="KDS266" s="1242"/>
      <c r="KDT266" s="1242"/>
      <c r="KDU266" s="1242"/>
      <c r="KDV266" s="1242"/>
      <c r="KDW266" s="1242"/>
      <c r="KDX266" s="1242"/>
      <c r="KDY266" s="1242"/>
      <c r="KDZ266" s="1242"/>
      <c r="KEA266" s="1242"/>
      <c r="KEB266" s="1242"/>
      <c r="KEC266" s="1242"/>
      <c r="KED266" s="1242"/>
      <c r="KEE266" s="1242"/>
      <c r="KEF266" s="1242"/>
      <c r="KEG266" s="1242"/>
      <c r="KEH266" s="1242"/>
      <c r="KEI266" s="1242"/>
      <c r="KEJ266" s="1242"/>
      <c r="KEK266" s="1242"/>
      <c r="KEL266" s="1242"/>
      <c r="KEM266" s="1242"/>
      <c r="KEN266" s="1242"/>
      <c r="KEO266" s="1242"/>
      <c r="KEP266" s="1242"/>
      <c r="KEQ266" s="1242"/>
      <c r="KER266" s="1242"/>
      <c r="KES266" s="1242"/>
      <c r="KET266" s="1242"/>
      <c r="KEU266" s="1242"/>
      <c r="KEV266" s="1242"/>
      <c r="KEW266" s="1242"/>
      <c r="KEX266" s="1242"/>
      <c r="KEY266" s="1242"/>
      <c r="KEZ266" s="1242"/>
      <c r="KFA266" s="1242"/>
      <c r="KFB266" s="1242"/>
      <c r="KFC266" s="1242"/>
      <c r="KFD266" s="1242"/>
      <c r="KFE266" s="1242"/>
      <c r="KFF266" s="1242"/>
      <c r="KFG266" s="1242"/>
      <c r="KFH266" s="1242"/>
      <c r="KFI266" s="1242"/>
      <c r="KFJ266" s="1242"/>
      <c r="KFK266" s="1242"/>
      <c r="KFL266" s="1242"/>
      <c r="KFM266" s="1242"/>
      <c r="KFN266" s="1242"/>
      <c r="KFO266" s="1242"/>
      <c r="KFP266" s="1242"/>
      <c r="KFQ266" s="1242"/>
      <c r="KFR266" s="1242"/>
      <c r="KFS266" s="1242"/>
      <c r="KFT266" s="1242"/>
      <c r="KFU266" s="1242"/>
      <c r="KFV266" s="1242"/>
      <c r="KFW266" s="1242"/>
      <c r="KFX266" s="1242"/>
      <c r="KFY266" s="1242"/>
      <c r="KFZ266" s="1242"/>
      <c r="KGA266" s="1242"/>
      <c r="KGB266" s="1242"/>
      <c r="KGC266" s="1242"/>
      <c r="KGD266" s="1242"/>
      <c r="KGE266" s="1242"/>
      <c r="KGF266" s="1242"/>
      <c r="KGG266" s="1242"/>
      <c r="KGH266" s="1242"/>
      <c r="KGI266" s="1242"/>
      <c r="KGJ266" s="1242"/>
      <c r="KGK266" s="1242"/>
      <c r="KGL266" s="1242"/>
      <c r="KGM266" s="1242"/>
      <c r="KGN266" s="1242"/>
      <c r="KGO266" s="1242"/>
      <c r="KGP266" s="1242"/>
      <c r="KGQ266" s="1242"/>
      <c r="KGR266" s="1242"/>
      <c r="KGS266" s="1242"/>
      <c r="KGT266" s="1242"/>
      <c r="KGU266" s="1242"/>
      <c r="KGV266" s="1242"/>
      <c r="KGW266" s="1242"/>
      <c r="KGX266" s="1242"/>
      <c r="KGY266" s="1242"/>
      <c r="KGZ266" s="1242"/>
      <c r="KHA266" s="1242"/>
      <c r="KHB266" s="1242"/>
      <c r="KHC266" s="1242"/>
      <c r="KHD266" s="1242"/>
      <c r="KHE266" s="1242"/>
      <c r="KHF266" s="1242"/>
      <c r="KHG266" s="1242"/>
      <c r="KHH266" s="1242"/>
      <c r="KHI266" s="1242"/>
      <c r="KHJ266" s="1242"/>
      <c r="KHK266" s="1242"/>
      <c r="KHL266" s="1242"/>
      <c r="KHM266" s="1242"/>
      <c r="KHN266" s="1242"/>
      <c r="KHO266" s="1242"/>
      <c r="KHP266" s="1242"/>
      <c r="KHQ266" s="1242"/>
      <c r="KHR266" s="1242"/>
      <c r="KHS266" s="1242"/>
      <c r="KHT266" s="1242"/>
      <c r="KHU266" s="1242"/>
      <c r="KHV266" s="1242"/>
      <c r="KHW266" s="1242"/>
      <c r="KHX266" s="1242"/>
      <c r="KHY266" s="1242"/>
      <c r="KHZ266" s="1242"/>
      <c r="KIA266" s="1242"/>
      <c r="KIB266" s="1242"/>
      <c r="KIC266" s="1242"/>
      <c r="KID266" s="1242"/>
      <c r="KIE266" s="1242"/>
      <c r="KIF266" s="1242"/>
      <c r="KIG266" s="1242"/>
      <c r="KIH266" s="1242"/>
      <c r="KII266" s="1242"/>
      <c r="KIJ266" s="1242"/>
      <c r="KIK266" s="1242"/>
      <c r="KIL266" s="1242"/>
      <c r="KIM266" s="1242"/>
      <c r="KIN266" s="1242"/>
      <c r="KIO266" s="1242"/>
      <c r="KIP266" s="1242"/>
      <c r="KIQ266" s="1242"/>
      <c r="KIR266" s="1242"/>
      <c r="KIS266" s="1242"/>
      <c r="KIT266" s="1242"/>
      <c r="KIU266" s="1242"/>
      <c r="KIV266" s="1242"/>
      <c r="KIW266" s="1242"/>
      <c r="KIX266" s="1242"/>
      <c r="KIY266" s="1242"/>
      <c r="KIZ266" s="1242"/>
      <c r="KJA266" s="1242"/>
      <c r="KJB266" s="1242"/>
      <c r="KJC266" s="1242"/>
      <c r="KJD266" s="1242"/>
      <c r="KJE266" s="1242"/>
      <c r="KJF266" s="1242"/>
      <c r="KJG266" s="1242"/>
      <c r="KJH266" s="1242"/>
      <c r="KJI266" s="1242"/>
      <c r="KJJ266" s="1242"/>
      <c r="KJK266" s="1242"/>
      <c r="KJL266" s="1242"/>
      <c r="KJM266" s="1242"/>
      <c r="KJN266" s="1242"/>
      <c r="KJO266" s="1242"/>
      <c r="KJP266" s="1242"/>
      <c r="KJQ266" s="1242"/>
      <c r="KJR266" s="1242"/>
      <c r="KJS266" s="1242"/>
      <c r="KJT266" s="1242"/>
      <c r="KJU266" s="1242"/>
      <c r="KJV266" s="1242"/>
      <c r="KJW266" s="1242"/>
      <c r="KJX266" s="1242"/>
      <c r="KJY266" s="1242"/>
      <c r="KJZ266" s="1242"/>
      <c r="KKA266" s="1242"/>
      <c r="KKB266" s="1242"/>
      <c r="KKC266" s="1242"/>
      <c r="KKD266" s="1242"/>
      <c r="KKE266" s="1242"/>
      <c r="KKF266" s="1242"/>
      <c r="KKG266" s="1242"/>
      <c r="KKH266" s="1242"/>
      <c r="KKI266" s="1242"/>
      <c r="KKJ266" s="1242"/>
      <c r="KKK266" s="1242"/>
      <c r="KKL266" s="1242"/>
      <c r="KKM266" s="1242"/>
      <c r="KKN266" s="1242"/>
      <c r="KKO266" s="1242"/>
      <c r="KKP266" s="1242"/>
      <c r="KKQ266" s="1242"/>
      <c r="KKR266" s="1242"/>
      <c r="KKS266" s="1242"/>
      <c r="KKT266" s="1242"/>
      <c r="KKU266" s="1242"/>
      <c r="KKV266" s="1242"/>
      <c r="KKW266" s="1242"/>
      <c r="KKX266" s="1242"/>
      <c r="KKY266" s="1242"/>
      <c r="KKZ266" s="1242"/>
      <c r="KLA266" s="1242"/>
      <c r="KLB266" s="1242"/>
      <c r="KLC266" s="1242"/>
      <c r="KLD266" s="1242"/>
      <c r="KLE266" s="1242"/>
      <c r="KLF266" s="1242"/>
      <c r="KLG266" s="1242"/>
      <c r="KLH266" s="1242"/>
      <c r="KLI266" s="1242"/>
      <c r="KLJ266" s="1242"/>
      <c r="KLK266" s="1242"/>
      <c r="KLL266" s="1242"/>
      <c r="KLM266" s="1242"/>
      <c r="KLN266" s="1242"/>
      <c r="KLO266" s="1242"/>
      <c r="KLP266" s="1242"/>
      <c r="KLQ266" s="1242"/>
      <c r="KLR266" s="1242"/>
      <c r="KLS266" s="1242"/>
      <c r="KLT266" s="1242"/>
      <c r="KLU266" s="1242"/>
      <c r="KLV266" s="1242"/>
      <c r="KLW266" s="1242"/>
      <c r="KLX266" s="1242"/>
      <c r="KLY266" s="1242"/>
      <c r="KLZ266" s="1242"/>
      <c r="KMA266" s="1242"/>
      <c r="KMB266" s="1242"/>
      <c r="KMC266" s="1242"/>
      <c r="KMD266" s="1242"/>
      <c r="KME266" s="1242"/>
      <c r="KMF266" s="1242"/>
      <c r="KMG266" s="1242"/>
      <c r="KMH266" s="1242"/>
      <c r="KMI266" s="1242"/>
      <c r="KMJ266" s="1242"/>
      <c r="KMK266" s="1242"/>
      <c r="KML266" s="1242"/>
      <c r="KMM266" s="1242"/>
      <c r="KMN266" s="1242"/>
      <c r="KMO266" s="1242"/>
      <c r="KMP266" s="1242"/>
      <c r="KMQ266" s="1242"/>
      <c r="KMR266" s="1242"/>
      <c r="KMS266" s="1242"/>
      <c r="KMT266" s="1242"/>
      <c r="KMU266" s="1242"/>
      <c r="KMV266" s="1242"/>
      <c r="KMW266" s="1242"/>
      <c r="KMX266" s="1242"/>
      <c r="KMY266" s="1242"/>
      <c r="KMZ266" s="1242"/>
      <c r="KNA266" s="1242"/>
      <c r="KNB266" s="1242"/>
      <c r="KNC266" s="1242"/>
      <c r="KND266" s="1242"/>
      <c r="KNE266" s="1242"/>
      <c r="KNF266" s="1242"/>
      <c r="KNG266" s="1242"/>
      <c r="KNH266" s="1242"/>
      <c r="KNI266" s="1242"/>
      <c r="KNJ266" s="1242"/>
      <c r="KNK266" s="1242"/>
      <c r="KNL266" s="1242"/>
      <c r="KNM266" s="1242"/>
      <c r="KNN266" s="1242"/>
      <c r="KNO266" s="1242"/>
      <c r="KNP266" s="1242"/>
      <c r="KNQ266" s="1242"/>
      <c r="KNR266" s="1242"/>
      <c r="KNS266" s="1242"/>
      <c r="KNT266" s="1242"/>
      <c r="KNU266" s="1242"/>
      <c r="KNV266" s="1242"/>
      <c r="KNW266" s="1242"/>
      <c r="KNX266" s="1242"/>
      <c r="KNY266" s="1242"/>
      <c r="KNZ266" s="1242"/>
      <c r="KOA266" s="1242"/>
      <c r="KOB266" s="1242"/>
      <c r="KOC266" s="1242"/>
      <c r="KOD266" s="1242"/>
      <c r="KOE266" s="1242"/>
      <c r="KOF266" s="1242"/>
      <c r="KOG266" s="1242"/>
      <c r="KOH266" s="1242"/>
      <c r="KOI266" s="1242"/>
      <c r="KOJ266" s="1242"/>
      <c r="KOK266" s="1242"/>
      <c r="KOL266" s="1242"/>
      <c r="KOM266" s="1242"/>
      <c r="KON266" s="1242"/>
      <c r="KOO266" s="1242"/>
      <c r="KOP266" s="1242"/>
      <c r="KOQ266" s="1242"/>
      <c r="KOR266" s="1242"/>
      <c r="KOS266" s="1242"/>
      <c r="KOT266" s="1242"/>
      <c r="KOU266" s="1242"/>
      <c r="KOV266" s="1242"/>
      <c r="KOW266" s="1242"/>
      <c r="KOX266" s="1242"/>
      <c r="KOY266" s="1242"/>
      <c r="KOZ266" s="1242"/>
      <c r="KPA266" s="1242"/>
      <c r="KPB266" s="1242"/>
      <c r="KPC266" s="1242"/>
      <c r="KPD266" s="1242"/>
      <c r="KPE266" s="1242"/>
      <c r="KPF266" s="1242"/>
      <c r="KPG266" s="1242"/>
      <c r="KPH266" s="1242"/>
      <c r="KPI266" s="1242"/>
      <c r="KPJ266" s="1242"/>
      <c r="KPK266" s="1242"/>
      <c r="KPL266" s="1242"/>
      <c r="KPM266" s="1242"/>
      <c r="KPN266" s="1242"/>
      <c r="KPO266" s="1242"/>
      <c r="KPP266" s="1242"/>
      <c r="KPQ266" s="1242"/>
      <c r="KPR266" s="1242"/>
      <c r="KPS266" s="1242"/>
      <c r="KPT266" s="1242"/>
      <c r="KPU266" s="1242"/>
      <c r="KPV266" s="1242"/>
      <c r="KPW266" s="1242"/>
      <c r="KPX266" s="1242"/>
      <c r="KPY266" s="1242"/>
      <c r="KPZ266" s="1242"/>
      <c r="KQA266" s="1242"/>
      <c r="KQB266" s="1242"/>
      <c r="KQC266" s="1242"/>
      <c r="KQD266" s="1242"/>
      <c r="KQE266" s="1242"/>
      <c r="KQF266" s="1242"/>
      <c r="KQG266" s="1242"/>
      <c r="KQH266" s="1242"/>
      <c r="KQI266" s="1242"/>
      <c r="KQJ266" s="1242"/>
      <c r="KQK266" s="1242"/>
      <c r="KQL266" s="1242"/>
      <c r="KQM266" s="1242"/>
      <c r="KQN266" s="1242"/>
      <c r="KQO266" s="1242"/>
      <c r="KQP266" s="1242"/>
      <c r="KQQ266" s="1242"/>
      <c r="KQR266" s="1242"/>
      <c r="KQS266" s="1242"/>
      <c r="KQT266" s="1242"/>
      <c r="KQU266" s="1242"/>
      <c r="KQV266" s="1242"/>
      <c r="KQW266" s="1242"/>
      <c r="KQX266" s="1242"/>
      <c r="KQY266" s="1242"/>
      <c r="KQZ266" s="1242"/>
      <c r="KRA266" s="1242"/>
      <c r="KRB266" s="1242"/>
      <c r="KRC266" s="1242"/>
      <c r="KRD266" s="1242"/>
      <c r="KRE266" s="1242"/>
      <c r="KRF266" s="1242"/>
      <c r="KRG266" s="1242"/>
      <c r="KRH266" s="1242"/>
      <c r="KRI266" s="1242"/>
      <c r="KRJ266" s="1242"/>
      <c r="KRK266" s="1242"/>
      <c r="KRL266" s="1242"/>
      <c r="KRM266" s="1242"/>
      <c r="KRN266" s="1242"/>
      <c r="KRO266" s="1242"/>
      <c r="KRP266" s="1242"/>
      <c r="KRQ266" s="1242"/>
      <c r="KRR266" s="1242"/>
      <c r="KRS266" s="1242"/>
      <c r="KRT266" s="1242"/>
      <c r="KRU266" s="1242"/>
      <c r="KRV266" s="1242"/>
      <c r="KRW266" s="1242"/>
      <c r="KRX266" s="1242"/>
      <c r="KRY266" s="1242"/>
      <c r="KRZ266" s="1242"/>
      <c r="KSA266" s="1242"/>
      <c r="KSB266" s="1242"/>
      <c r="KSC266" s="1242"/>
      <c r="KSD266" s="1242"/>
      <c r="KSE266" s="1242"/>
      <c r="KSF266" s="1242"/>
      <c r="KSG266" s="1242"/>
      <c r="KSH266" s="1242"/>
      <c r="KSI266" s="1242"/>
      <c r="KSJ266" s="1242"/>
      <c r="KSK266" s="1242"/>
      <c r="KSL266" s="1242"/>
      <c r="KSM266" s="1242"/>
      <c r="KSN266" s="1242"/>
      <c r="KSO266" s="1242"/>
      <c r="KSP266" s="1242"/>
      <c r="KSQ266" s="1242"/>
      <c r="KSR266" s="1242"/>
      <c r="KSS266" s="1242"/>
      <c r="KST266" s="1242"/>
      <c r="KSU266" s="1242"/>
      <c r="KSV266" s="1242"/>
      <c r="KSW266" s="1242"/>
      <c r="KSX266" s="1242"/>
      <c r="KSY266" s="1242"/>
      <c r="KSZ266" s="1242"/>
      <c r="KTA266" s="1242"/>
      <c r="KTB266" s="1242"/>
      <c r="KTC266" s="1242"/>
      <c r="KTD266" s="1242"/>
      <c r="KTE266" s="1242"/>
      <c r="KTF266" s="1242"/>
      <c r="KTG266" s="1242"/>
      <c r="KTH266" s="1242"/>
      <c r="KTI266" s="1242"/>
      <c r="KTJ266" s="1242"/>
      <c r="KTK266" s="1242"/>
      <c r="KTL266" s="1242"/>
      <c r="KTM266" s="1242"/>
      <c r="KTN266" s="1242"/>
      <c r="KTO266" s="1242"/>
      <c r="KTP266" s="1242"/>
      <c r="KTQ266" s="1242"/>
      <c r="KTR266" s="1242"/>
      <c r="KTS266" s="1242"/>
      <c r="KTT266" s="1242"/>
      <c r="KTU266" s="1242"/>
      <c r="KTV266" s="1242"/>
      <c r="KTW266" s="1242"/>
      <c r="KTX266" s="1242"/>
      <c r="KTY266" s="1242"/>
      <c r="KTZ266" s="1242"/>
      <c r="KUA266" s="1242"/>
      <c r="KUB266" s="1242"/>
      <c r="KUC266" s="1242"/>
      <c r="KUD266" s="1242"/>
      <c r="KUE266" s="1242"/>
      <c r="KUF266" s="1242"/>
      <c r="KUG266" s="1242"/>
      <c r="KUH266" s="1242"/>
      <c r="KUI266" s="1242"/>
      <c r="KUJ266" s="1242"/>
      <c r="KUK266" s="1242"/>
      <c r="KUL266" s="1242"/>
      <c r="KUM266" s="1242"/>
      <c r="KUN266" s="1242"/>
      <c r="KUO266" s="1242"/>
      <c r="KUP266" s="1242"/>
      <c r="KUQ266" s="1242"/>
      <c r="KUR266" s="1242"/>
      <c r="KUS266" s="1242"/>
      <c r="KUT266" s="1242"/>
      <c r="KUU266" s="1242"/>
      <c r="KUV266" s="1242"/>
      <c r="KUW266" s="1242"/>
      <c r="KUX266" s="1242"/>
      <c r="KUY266" s="1242"/>
      <c r="KUZ266" s="1242"/>
      <c r="KVA266" s="1242"/>
      <c r="KVB266" s="1242"/>
      <c r="KVC266" s="1242"/>
      <c r="KVD266" s="1242"/>
      <c r="KVE266" s="1242"/>
      <c r="KVF266" s="1242"/>
      <c r="KVG266" s="1242"/>
      <c r="KVH266" s="1242"/>
      <c r="KVI266" s="1242"/>
      <c r="KVJ266" s="1242"/>
      <c r="KVK266" s="1242"/>
      <c r="KVL266" s="1242"/>
      <c r="KVM266" s="1242"/>
      <c r="KVN266" s="1242"/>
      <c r="KVO266" s="1242"/>
      <c r="KVP266" s="1242"/>
      <c r="KVQ266" s="1242"/>
      <c r="KVR266" s="1242"/>
      <c r="KVS266" s="1242"/>
      <c r="KVT266" s="1242"/>
      <c r="KVU266" s="1242"/>
      <c r="KVV266" s="1242"/>
      <c r="KVW266" s="1242"/>
      <c r="KVX266" s="1242"/>
      <c r="KVY266" s="1242"/>
      <c r="KVZ266" s="1242"/>
      <c r="KWA266" s="1242"/>
      <c r="KWB266" s="1242"/>
      <c r="KWC266" s="1242"/>
      <c r="KWD266" s="1242"/>
      <c r="KWE266" s="1242"/>
      <c r="KWF266" s="1242"/>
      <c r="KWG266" s="1242"/>
      <c r="KWH266" s="1242"/>
      <c r="KWI266" s="1242"/>
      <c r="KWJ266" s="1242"/>
      <c r="KWK266" s="1242"/>
      <c r="KWL266" s="1242"/>
      <c r="KWM266" s="1242"/>
      <c r="KWN266" s="1242"/>
      <c r="KWO266" s="1242"/>
      <c r="KWP266" s="1242"/>
      <c r="KWQ266" s="1242"/>
      <c r="KWR266" s="1242"/>
      <c r="KWS266" s="1242"/>
      <c r="KWT266" s="1242"/>
      <c r="KWU266" s="1242"/>
      <c r="KWV266" s="1242"/>
      <c r="KWW266" s="1242"/>
      <c r="KWX266" s="1242"/>
      <c r="KWY266" s="1242"/>
      <c r="KWZ266" s="1242"/>
      <c r="KXA266" s="1242"/>
      <c r="KXB266" s="1242"/>
      <c r="KXC266" s="1242"/>
      <c r="KXD266" s="1242"/>
      <c r="KXE266" s="1242"/>
      <c r="KXF266" s="1242"/>
      <c r="KXG266" s="1242"/>
      <c r="KXH266" s="1242"/>
      <c r="KXI266" s="1242"/>
      <c r="KXJ266" s="1242"/>
      <c r="KXK266" s="1242"/>
      <c r="KXL266" s="1242"/>
      <c r="KXM266" s="1242"/>
      <c r="KXN266" s="1242"/>
      <c r="KXO266" s="1242"/>
      <c r="KXP266" s="1242"/>
      <c r="KXQ266" s="1242"/>
      <c r="KXR266" s="1242"/>
      <c r="KXS266" s="1242"/>
      <c r="KXT266" s="1242"/>
      <c r="KXU266" s="1242"/>
      <c r="KXV266" s="1242"/>
      <c r="KXW266" s="1242"/>
      <c r="KXX266" s="1242"/>
      <c r="KXY266" s="1242"/>
      <c r="KXZ266" s="1242"/>
      <c r="KYA266" s="1242"/>
      <c r="KYB266" s="1242"/>
      <c r="KYC266" s="1242"/>
      <c r="KYD266" s="1242"/>
      <c r="KYE266" s="1242"/>
      <c r="KYF266" s="1242"/>
      <c r="KYG266" s="1242"/>
      <c r="KYH266" s="1242"/>
      <c r="KYI266" s="1242"/>
      <c r="KYJ266" s="1242"/>
      <c r="KYK266" s="1242"/>
      <c r="KYL266" s="1242"/>
      <c r="KYM266" s="1242"/>
      <c r="KYN266" s="1242"/>
      <c r="KYO266" s="1242"/>
      <c r="KYP266" s="1242"/>
      <c r="KYQ266" s="1242"/>
      <c r="KYR266" s="1242"/>
      <c r="KYS266" s="1242"/>
      <c r="KYT266" s="1242"/>
      <c r="KYU266" s="1242"/>
      <c r="KYV266" s="1242"/>
      <c r="KYW266" s="1242"/>
      <c r="KYX266" s="1242"/>
      <c r="KYY266" s="1242"/>
      <c r="KYZ266" s="1242"/>
      <c r="KZA266" s="1242"/>
      <c r="KZB266" s="1242"/>
      <c r="KZC266" s="1242"/>
      <c r="KZD266" s="1242"/>
      <c r="KZE266" s="1242"/>
      <c r="KZF266" s="1242"/>
      <c r="KZG266" s="1242"/>
      <c r="KZH266" s="1242"/>
      <c r="KZI266" s="1242"/>
      <c r="KZJ266" s="1242"/>
      <c r="KZK266" s="1242"/>
      <c r="KZL266" s="1242"/>
      <c r="KZM266" s="1242"/>
      <c r="KZN266" s="1242"/>
      <c r="KZO266" s="1242"/>
      <c r="KZP266" s="1242"/>
      <c r="KZQ266" s="1242"/>
      <c r="KZR266" s="1242"/>
      <c r="KZS266" s="1242"/>
      <c r="KZT266" s="1242"/>
      <c r="KZU266" s="1242"/>
      <c r="KZV266" s="1242"/>
      <c r="KZW266" s="1242"/>
      <c r="KZX266" s="1242"/>
      <c r="KZY266" s="1242"/>
      <c r="KZZ266" s="1242"/>
      <c r="LAA266" s="1242"/>
      <c r="LAB266" s="1242"/>
      <c r="LAC266" s="1242"/>
      <c r="LAD266" s="1242"/>
      <c r="LAE266" s="1242"/>
      <c r="LAF266" s="1242"/>
      <c r="LAG266" s="1242"/>
      <c r="LAH266" s="1242"/>
      <c r="LAI266" s="1242"/>
      <c r="LAJ266" s="1242"/>
      <c r="LAK266" s="1242"/>
      <c r="LAL266" s="1242"/>
      <c r="LAM266" s="1242"/>
      <c r="LAN266" s="1242"/>
      <c r="LAO266" s="1242"/>
      <c r="LAP266" s="1242"/>
      <c r="LAQ266" s="1242"/>
      <c r="LAR266" s="1242"/>
      <c r="LAS266" s="1242"/>
      <c r="LAT266" s="1242"/>
      <c r="LAU266" s="1242"/>
      <c r="LAV266" s="1242"/>
      <c r="LAW266" s="1242"/>
      <c r="LAX266" s="1242"/>
      <c r="LAY266" s="1242"/>
      <c r="LAZ266" s="1242"/>
      <c r="LBA266" s="1242"/>
      <c r="LBB266" s="1242"/>
      <c r="LBC266" s="1242"/>
      <c r="LBD266" s="1242"/>
      <c r="LBE266" s="1242"/>
      <c r="LBF266" s="1242"/>
      <c r="LBG266" s="1242"/>
      <c r="LBH266" s="1242"/>
      <c r="LBI266" s="1242"/>
      <c r="LBJ266" s="1242"/>
      <c r="LBK266" s="1242"/>
      <c r="LBL266" s="1242"/>
      <c r="LBM266" s="1242"/>
      <c r="LBN266" s="1242"/>
      <c r="LBO266" s="1242"/>
      <c r="LBP266" s="1242"/>
      <c r="LBQ266" s="1242"/>
      <c r="LBR266" s="1242"/>
      <c r="LBS266" s="1242"/>
      <c r="LBT266" s="1242"/>
      <c r="LBU266" s="1242"/>
      <c r="LBV266" s="1242"/>
      <c r="LBW266" s="1242"/>
      <c r="LBX266" s="1242"/>
      <c r="LBY266" s="1242"/>
      <c r="LBZ266" s="1242"/>
      <c r="LCA266" s="1242"/>
      <c r="LCB266" s="1242"/>
      <c r="LCC266" s="1242"/>
      <c r="LCD266" s="1242"/>
      <c r="LCE266" s="1242"/>
      <c r="LCF266" s="1242"/>
      <c r="LCG266" s="1242"/>
      <c r="LCH266" s="1242"/>
      <c r="LCI266" s="1242"/>
      <c r="LCJ266" s="1242"/>
      <c r="LCK266" s="1242"/>
      <c r="LCL266" s="1242"/>
      <c r="LCM266" s="1242"/>
      <c r="LCN266" s="1242"/>
      <c r="LCO266" s="1242"/>
      <c r="LCP266" s="1242"/>
      <c r="LCQ266" s="1242"/>
      <c r="LCR266" s="1242"/>
      <c r="LCS266" s="1242"/>
      <c r="LCT266" s="1242"/>
      <c r="LCU266" s="1242"/>
      <c r="LCV266" s="1242"/>
      <c r="LCW266" s="1242"/>
      <c r="LCX266" s="1242"/>
      <c r="LCY266" s="1242"/>
      <c r="LCZ266" s="1242"/>
      <c r="LDA266" s="1242"/>
      <c r="LDB266" s="1242"/>
      <c r="LDC266" s="1242"/>
      <c r="LDD266" s="1242"/>
      <c r="LDE266" s="1242"/>
      <c r="LDF266" s="1242"/>
      <c r="LDG266" s="1242"/>
      <c r="LDH266" s="1242"/>
      <c r="LDI266" s="1242"/>
      <c r="LDJ266" s="1242"/>
      <c r="LDK266" s="1242"/>
      <c r="LDL266" s="1242"/>
      <c r="LDM266" s="1242"/>
      <c r="LDN266" s="1242"/>
      <c r="LDO266" s="1242"/>
      <c r="LDP266" s="1242"/>
      <c r="LDQ266" s="1242"/>
      <c r="LDR266" s="1242"/>
      <c r="LDS266" s="1242"/>
      <c r="LDT266" s="1242"/>
      <c r="LDU266" s="1242"/>
      <c r="LDV266" s="1242"/>
      <c r="LDW266" s="1242"/>
      <c r="LDX266" s="1242"/>
      <c r="LDY266" s="1242"/>
      <c r="LDZ266" s="1242"/>
      <c r="LEA266" s="1242"/>
      <c r="LEB266" s="1242"/>
      <c r="LEC266" s="1242"/>
      <c r="LED266" s="1242"/>
      <c r="LEE266" s="1242"/>
      <c r="LEF266" s="1242"/>
      <c r="LEG266" s="1242"/>
      <c r="LEH266" s="1242"/>
      <c r="LEI266" s="1242"/>
      <c r="LEJ266" s="1242"/>
      <c r="LEK266" s="1242"/>
      <c r="LEL266" s="1242"/>
      <c r="LEM266" s="1242"/>
      <c r="LEN266" s="1242"/>
      <c r="LEO266" s="1242"/>
      <c r="LEP266" s="1242"/>
      <c r="LEQ266" s="1242"/>
      <c r="LER266" s="1242"/>
      <c r="LES266" s="1242"/>
      <c r="LET266" s="1242"/>
      <c r="LEU266" s="1242"/>
      <c r="LEV266" s="1242"/>
      <c r="LEW266" s="1242"/>
      <c r="LEX266" s="1242"/>
      <c r="LEY266" s="1242"/>
      <c r="LEZ266" s="1242"/>
      <c r="LFA266" s="1242"/>
      <c r="LFB266" s="1242"/>
      <c r="LFC266" s="1242"/>
      <c r="LFD266" s="1242"/>
      <c r="LFE266" s="1242"/>
      <c r="LFF266" s="1242"/>
      <c r="LFG266" s="1242"/>
      <c r="LFH266" s="1242"/>
      <c r="LFI266" s="1242"/>
      <c r="LFJ266" s="1242"/>
      <c r="LFK266" s="1242"/>
      <c r="LFL266" s="1242"/>
      <c r="LFM266" s="1242"/>
      <c r="LFN266" s="1242"/>
      <c r="LFO266" s="1242"/>
      <c r="LFP266" s="1242"/>
      <c r="LFQ266" s="1242"/>
      <c r="LFR266" s="1242"/>
      <c r="LFS266" s="1242"/>
      <c r="LFT266" s="1242"/>
      <c r="LFU266" s="1242"/>
      <c r="LFV266" s="1242"/>
      <c r="LFW266" s="1242"/>
      <c r="LFX266" s="1242"/>
      <c r="LFY266" s="1242"/>
      <c r="LFZ266" s="1242"/>
      <c r="LGA266" s="1242"/>
      <c r="LGB266" s="1242"/>
      <c r="LGC266" s="1242"/>
      <c r="LGD266" s="1242"/>
      <c r="LGE266" s="1242"/>
      <c r="LGF266" s="1242"/>
      <c r="LGG266" s="1242"/>
      <c r="LGH266" s="1242"/>
      <c r="LGI266" s="1242"/>
      <c r="LGJ266" s="1242"/>
      <c r="LGK266" s="1242"/>
      <c r="LGL266" s="1242"/>
      <c r="LGM266" s="1242"/>
      <c r="LGN266" s="1242"/>
      <c r="LGO266" s="1242"/>
      <c r="LGP266" s="1242"/>
      <c r="LGQ266" s="1242"/>
      <c r="LGR266" s="1242"/>
      <c r="LGS266" s="1242"/>
      <c r="LGT266" s="1242"/>
      <c r="LGU266" s="1242"/>
      <c r="LGV266" s="1242"/>
      <c r="LGW266" s="1242"/>
      <c r="LGX266" s="1242"/>
      <c r="LGY266" s="1242"/>
      <c r="LGZ266" s="1242"/>
      <c r="LHA266" s="1242"/>
      <c r="LHB266" s="1242"/>
      <c r="LHC266" s="1242"/>
      <c r="LHD266" s="1242"/>
      <c r="LHE266" s="1242"/>
      <c r="LHF266" s="1242"/>
      <c r="LHG266" s="1242"/>
      <c r="LHH266" s="1242"/>
      <c r="LHI266" s="1242"/>
      <c r="LHJ266" s="1242"/>
      <c r="LHK266" s="1242"/>
      <c r="LHL266" s="1242"/>
      <c r="LHM266" s="1242"/>
      <c r="LHN266" s="1242"/>
      <c r="LHO266" s="1242"/>
      <c r="LHP266" s="1242"/>
      <c r="LHQ266" s="1242"/>
      <c r="LHR266" s="1242"/>
      <c r="LHS266" s="1242"/>
      <c r="LHT266" s="1242"/>
      <c r="LHU266" s="1242"/>
      <c r="LHV266" s="1242"/>
      <c r="LHW266" s="1242"/>
      <c r="LHX266" s="1242"/>
      <c r="LHY266" s="1242"/>
      <c r="LHZ266" s="1242"/>
      <c r="LIA266" s="1242"/>
      <c r="LIB266" s="1242"/>
      <c r="LIC266" s="1242"/>
      <c r="LID266" s="1242"/>
      <c r="LIE266" s="1242"/>
      <c r="LIF266" s="1242"/>
      <c r="LIG266" s="1242"/>
      <c r="LIH266" s="1242"/>
      <c r="LII266" s="1242"/>
      <c r="LIJ266" s="1242"/>
      <c r="LIK266" s="1242"/>
      <c r="LIL266" s="1242"/>
      <c r="LIM266" s="1242"/>
      <c r="LIN266" s="1242"/>
      <c r="LIO266" s="1242"/>
      <c r="LIP266" s="1242"/>
      <c r="LIQ266" s="1242"/>
      <c r="LIR266" s="1242"/>
      <c r="LIS266" s="1242"/>
      <c r="LIT266" s="1242"/>
      <c r="LIU266" s="1242"/>
      <c r="LIV266" s="1242"/>
      <c r="LIW266" s="1242"/>
      <c r="LIX266" s="1242"/>
      <c r="LIY266" s="1242"/>
      <c r="LIZ266" s="1242"/>
      <c r="LJA266" s="1242"/>
      <c r="LJB266" s="1242"/>
      <c r="LJC266" s="1242"/>
      <c r="LJD266" s="1242"/>
      <c r="LJE266" s="1242"/>
      <c r="LJF266" s="1242"/>
      <c r="LJG266" s="1242"/>
      <c r="LJH266" s="1242"/>
      <c r="LJI266" s="1242"/>
      <c r="LJJ266" s="1242"/>
      <c r="LJK266" s="1242"/>
      <c r="LJL266" s="1242"/>
      <c r="LJM266" s="1242"/>
      <c r="LJN266" s="1242"/>
      <c r="LJO266" s="1242"/>
      <c r="LJP266" s="1242"/>
      <c r="LJQ266" s="1242"/>
      <c r="LJR266" s="1242"/>
      <c r="LJS266" s="1242"/>
      <c r="LJT266" s="1242"/>
      <c r="LJU266" s="1242"/>
      <c r="LJV266" s="1242"/>
      <c r="LJW266" s="1242"/>
      <c r="LJX266" s="1242"/>
      <c r="LJY266" s="1242"/>
      <c r="LJZ266" s="1242"/>
      <c r="LKA266" s="1242"/>
      <c r="LKB266" s="1242"/>
      <c r="LKC266" s="1242"/>
      <c r="LKD266" s="1242"/>
      <c r="LKE266" s="1242"/>
      <c r="LKF266" s="1242"/>
      <c r="LKG266" s="1242"/>
      <c r="LKH266" s="1242"/>
      <c r="LKI266" s="1242"/>
      <c r="LKJ266" s="1242"/>
      <c r="LKK266" s="1242"/>
      <c r="LKL266" s="1242"/>
      <c r="LKM266" s="1242"/>
      <c r="LKN266" s="1242"/>
      <c r="LKO266" s="1242"/>
      <c r="LKP266" s="1242"/>
      <c r="LKQ266" s="1242"/>
      <c r="LKR266" s="1242"/>
      <c r="LKS266" s="1242"/>
      <c r="LKT266" s="1242"/>
      <c r="LKU266" s="1242"/>
      <c r="LKV266" s="1242"/>
      <c r="LKW266" s="1242"/>
      <c r="LKX266" s="1242"/>
      <c r="LKY266" s="1242"/>
      <c r="LKZ266" s="1242"/>
      <c r="LLA266" s="1242"/>
      <c r="LLB266" s="1242"/>
      <c r="LLC266" s="1242"/>
      <c r="LLD266" s="1242"/>
      <c r="LLE266" s="1242"/>
      <c r="LLF266" s="1242"/>
      <c r="LLG266" s="1242"/>
      <c r="LLH266" s="1242"/>
      <c r="LLI266" s="1242"/>
      <c r="LLJ266" s="1242"/>
      <c r="LLK266" s="1242"/>
      <c r="LLL266" s="1242"/>
      <c r="LLM266" s="1242"/>
      <c r="LLN266" s="1242"/>
      <c r="LLO266" s="1242"/>
      <c r="LLP266" s="1242"/>
      <c r="LLQ266" s="1242"/>
      <c r="LLR266" s="1242"/>
      <c r="LLS266" s="1242"/>
      <c r="LLT266" s="1242"/>
      <c r="LLU266" s="1242"/>
      <c r="LLV266" s="1242"/>
      <c r="LLW266" s="1242"/>
      <c r="LLX266" s="1242"/>
      <c r="LLY266" s="1242"/>
      <c r="LLZ266" s="1242"/>
      <c r="LMA266" s="1242"/>
      <c r="LMB266" s="1242"/>
      <c r="LMC266" s="1242"/>
      <c r="LMD266" s="1242"/>
      <c r="LME266" s="1242"/>
      <c r="LMF266" s="1242"/>
      <c r="LMG266" s="1242"/>
      <c r="LMH266" s="1242"/>
      <c r="LMI266" s="1242"/>
      <c r="LMJ266" s="1242"/>
      <c r="LMK266" s="1242"/>
      <c r="LML266" s="1242"/>
      <c r="LMM266" s="1242"/>
      <c r="LMN266" s="1242"/>
      <c r="LMO266" s="1242"/>
      <c r="LMP266" s="1242"/>
      <c r="LMQ266" s="1242"/>
      <c r="LMR266" s="1242"/>
      <c r="LMS266" s="1242"/>
      <c r="LMT266" s="1242"/>
      <c r="LMU266" s="1242"/>
      <c r="LMV266" s="1242"/>
      <c r="LMW266" s="1242"/>
      <c r="LMX266" s="1242"/>
      <c r="LMY266" s="1242"/>
      <c r="LMZ266" s="1242"/>
      <c r="LNA266" s="1242"/>
      <c r="LNB266" s="1242"/>
      <c r="LNC266" s="1242"/>
      <c r="LND266" s="1242"/>
      <c r="LNE266" s="1242"/>
      <c r="LNF266" s="1242"/>
      <c r="LNG266" s="1242"/>
      <c r="LNH266" s="1242"/>
      <c r="LNI266" s="1242"/>
      <c r="LNJ266" s="1242"/>
      <c r="LNK266" s="1242"/>
      <c r="LNL266" s="1242"/>
      <c r="LNM266" s="1242"/>
      <c r="LNN266" s="1242"/>
      <c r="LNO266" s="1242"/>
      <c r="LNP266" s="1242"/>
      <c r="LNQ266" s="1242"/>
      <c r="LNR266" s="1242"/>
      <c r="LNS266" s="1242"/>
      <c r="LNT266" s="1242"/>
      <c r="LNU266" s="1242"/>
      <c r="LNV266" s="1242"/>
      <c r="LNW266" s="1242"/>
      <c r="LNX266" s="1242"/>
      <c r="LNY266" s="1242"/>
      <c r="LNZ266" s="1242"/>
      <c r="LOA266" s="1242"/>
      <c r="LOB266" s="1242"/>
      <c r="LOC266" s="1242"/>
      <c r="LOD266" s="1242"/>
      <c r="LOE266" s="1242"/>
      <c r="LOF266" s="1242"/>
      <c r="LOG266" s="1242"/>
      <c r="LOH266" s="1242"/>
      <c r="LOI266" s="1242"/>
      <c r="LOJ266" s="1242"/>
      <c r="LOK266" s="1242"/>
      <c r="LOL266" s="1242"/>
      <c r="LOM266" s="1242"/>
      <c r="LON266" s="1242"/>
      <c r="LOO266" s="1242"/>
      <c r="LOP266" s="1242"/>
      <c r="LOQ266" s="1242"/>
      <c r="LOR266" s="1242"/>
      <c r="LOS266" s="1242"/>
      <c r="LOT266" s="1242"/>
      <c r="LOU266" s="1242"/>
      <c r="LOV266" s="1242"/>
      <c r="LOW266" s="1242"/>
      <c r="LOX266" s="1242"/>
      <c r="LOY266" s="1242"/>
      <c r="LOZ266" s="1242"/>
      <c r="LPA266" s="1242"/>
      <c r="LPB266" s="1242"/>
      <c r="LPC266" s="1242"/>
      <c r="LPD266" s="1242"/>
      <c r="LPE266" s="1242"/>
      <c r="LPF266" s="1242"/>
      <c r="LPG266" s="1242"/>
      <c r="LPH266" s="1242"/>
      <c r="LPI266" s="1242"/>
      <c r="LPJ266" s="1242"/>
      <c r="LPK266" s="1242"/>
      <c r="LPL266" s="1242"/>
      <c r="LPM266" s="1242"/>
      <c r="LPN266" s="1242"/>
      <c r="LPO266" s="1242"/>
      <c r="LPP266" s="1242"/>
      <c r="LPQ266" s="1242"/>
      <c r="LPR266" s="1242"/>
      <c r="LPS266" s="1242"/>
      <c r="LPT266" s="1242"/>
      <c r="LPU266" s="1242"/>
      <c r="LPV266" s="1242"/>
      <c r="LPW266" s="1242"/>
      <c r="LPX266" s="1242"/>
      <c r="LPY266" s="1242"/>
      <c r="LPZ266" s="1242"/>
      <c r="LQA266" s="1242"/>
      <c r="LQB266" s="1242"/>
      <c r="LQC266" s="1242"/>
      <c r="LQD266" s="1242"/>
      <c r="LQE266" s="1242"/>
      <c r="LQF266" s="1242"/>
      <c r="LQG266" s="1242"/>
      <c r="LQH266" s="1242"/>
      <c r="LQI266" s="1242"/>
      <c r="LQJ266" s="1242"/>
      <c r="LQK266" s="1242"/>
      <c r="LQL266" s="1242"/>
      <c r="LQM266" s="1242"/>
      <c r="LQN266" s="1242"/>
      <c r="LQO266" s="1242"/>
      <c r="LQP266" s="1242"/>
      <c r="LQQ266" s="1242"/>
      <c r="LQR266" s="1242"/>
      <c r="LQS266" s="1242"/>
      <c r="LQT266" s="1242"/>
      <c r="LQU266" s="1242"/>
      <c r="LQV266" s="1242"/>
      <c r="LQW266" s="1242"/>
      <c r="LQX266" s="1242"/>
      <c r="LQY266" s="1242"/>
      <c r="LQZ266" s="1242"/>
      <c r="LRA266" s="1242"/>
      <c r="LRB266" s="1242"/>
      <c r="LRC266" s="1242"/>
      <c r="LRD266" s="1242"/>
      <c r="LRE266" s="1242"/>
      <c r="LRF266" s="1242"/>
      <c r="LRG266" s="1242"/>
      <c r="LRH266" s="1242"/>
      <c r="LRI266" s="1242"/>
      <c r="LRJ266" s="1242"/>
      <c r="LRK266" s="1242"/>
      <c r="LRL266" s="1242"/>
      <c r="LRM266" s="1242"/>
      <c r="LRN266" s="1242"/>
      <c r="LRO266" s="1242"/>
      <c r="LRP266" s="1242"/>
      <c r="LRQ266" s="1242"/>
      <c r="LRR266" s="1242"/>
      <c r="LRS266" s="1242"/>
      <c r="LRT266" s="1242"/>
      <c r="LRU266" s="1242"/>
      <c r="LRV266" s="1242"/>
      <c r="LRW266" s="1242"/>
      <c r="LRX266" s="1242"/>
      <c r="LRY266" s="1242"/>
      <c r="LRZ266" s="1242"/>
      <c r="LSA266" s="1242"/>
      <c r="LSB266" s="1242"/>
      <c r="LSC266" s="1242"/>
      <c r="LSD266" s="1242"/>
      <c r="LSE266" s="1242"/>
      <c r="LSF266" s="1242"/>
      <c r="LSG266" s="1242"/>
      <c r="LSH266" s="1242"/>
      <c r="LSI266" s="1242"/>
      <c r="LSJ266" s="1242"/>
      <c r="LSK266" s="1242"/>
      <c r="LSL266" s="1242"/>
      <c r="LSM266" s="1242"/>
      <c r="LSN266" s="1242"/>
      <c r="LSO266" s="1242"/>
      <c r="LSP266" s="1242"/>
      <c r="LSQ266" s="1242"/>
      <c r="LSR266" s="1242"/>
      <c r="LSS266" s="1242"/>
      <c r="LST266" s="1242"/>
      <c r="LSU266" s="1242"/>
      <c r="LSV266" s="1242"/>
      <c r="LSW266" s="1242"/>
      <c r="LSX266" s="1242"/>
      <c r="LSY266" s="1242"/>
      <c r="LSZ266" s="1242"/>
      <c r="LTA266" s="1242"/>
      <c r="LTB266" s="1242"/>
      <c r="LTC266" s="1242"/>
      <c r="LTD266" s="1242"/>
      <c r="LTE266" s="1242"/>
      <c r="LTF266" s="1242"/>
      <c r="LTG266" s="1242"/>
      <c r="LTH266" s="1242"/>
      <c r="LTI266" s="1242"/>
      <c r="LTJ266" s="1242"/>
      <c r="LTK266" s="1242"/>
      <c r="LTL266" s="1242"/>
      <c r="LTM266" s="1242"/>
      <c r="LTN266" s="1242"/>
      <c r="LTO266" s="1242"/>
      <c r="LTP266" s="1242"/>
      <c r="LTQ266" s="1242"/>
      <c r="LTR266" s="1242"/>
      <c r="LTS266" s="1242"/>
      <c r="LTT266" s="1242"/>
      <c r="LTU266" s="1242"/>
      <c r="LTV266" s="1242"/>
      <c r="LTW266" s="1242"/>
      <c r="LTX266" s="1242"/>
      <c r="LTY266" s="1242"/>
      <c r="LTZ266" s="1242"/>
      <c r="LUA266" s="1242"/>
      <c r="LUB266" s="1242"/>
      <c r="LUC266" s="1242"/>
      <c r="LUD266" s="1242"/>
      <c r="LUE266" s="1242"/>
      <c r="LUF266" s="1242"/>
      <c r="LUG266" s="1242"/>
      <c r="LUH266" s="1242"/>
      <c r="LUI266" s="1242"/>
      <c r="LUJ266" s="1242"/>
      <c r="LUK266" s="1242"/>
      <c r="LUL266" s="1242"/>
      <c r="LUM266" s="1242"/>
      <c r="LUN266" s="1242"/>
      <c r="LUO266" s="1242"/>
      <c r="LUP266" s="1242"/>
      <c r="LUQ266" s="1242"/>
      <c r="LUR266" s="1242"/>
      <c r="LUS266" s="1242"/>
      <c r="LUT266" s="1242"/>
      <c r="LUU266" s="1242"/>
      <c r="LUV266" s="1242"/>
      <c r="LUW266" s="1242"/>
      <c r="LUX266" s="1242"/>
      <c r="LUY266" s="1242"/>
      <c r="LUZ266" s="1242"/>
      <c r="LVA266" s="1242"/>
      <c r="LVB266" s="1242"/>
      <c r="LVC266" s="1242"/>
      <c r="LVD266" s="1242"/>
      <c r="LVE266" s="1242"/>
      <c r="LVF266" s="1242"/>
      <c r="LVG266" s="1242"/>
      <c r="LVH266" s="1242"/>
      <c r="LVI266" s="1242"/>
      <c r="LVJ266" s="1242"/>
      <c r="LVK266" s="1242"/>
      <c r="LVL266" s="1242"/>
      <c r="LVM266" s="1242"/>
      <c r="LVN266" s="1242"/>
      <c r="LVO266" s="1242"/>
      <c r="LVP266" s="1242"/>
      <c r="LVQ266" s="1242"/>
      <c r="LVR266" s="1242"/>
      <c r="LVS266" s="1242"/>
      <c r="LVT266" s="1242"/>
      <c r="LVU266" s="1242"/>
      <c r="LVV266" s="1242"/>
      <c r="LVW266" s="1242"/>
      <c r="LVX266" s="1242"/>
      <c r="LVY266" s="1242"/>
      <c r="LVZ266" s="1242"/>
      <c r="LWA266" s="1242"/>
      <c r="LWB266" s="1242"/>
      <c r="LWC266" s="1242"/>
      <c r="LWD266" s="1242"/>
      <c r="LWE266" s="1242"/>
      <c r="LWF266" s="1242"/>
      <c r="LWG266" s="1242"/>
      <c r="LWH266" s="1242"/>
      <c r="LWI266" s="1242"/>
      <c r="LWJ266" s="1242"/>
      <c r="LWK266" s="1242"/>
      <c r="LWL266" s="1242"/>
      <c r="LWM266" s="1242"/>
      <c r="LWN266" s="1242"/>
      <c r="LWO266" s="1242"/>
      <c r="LWP266" s="1242"/>
      <c r="LWQ266" s="1242"/>
      <c r="LWR266" s="1242"/>
      <c r="LWS266" s="1242"/>
      <c r="LWT266" s="1242"/>
      <c r="LWU266" s="1242"/>
      <c r="LWV266" s="1242"/>
      <c r="LWW266" s="1242"/>
      <c r="LWX266" s="1242"/>
      <c r="LWY266" s="1242"/>
      <c r="LWZ266" s="1242"/>
      <c r="LXA266" s="1242"/>
      <c r="LXB266" s="1242"/>
      <c r="LXC266" s="1242"/>
      <c r="LXD266" s="1242"/>
      <c r="LXE266" s="1242"/>
      <c r="LXF266" s="1242"/>
      <c r="LXG266" s="1242"/>
      <c r="LXH266" s="1242"/>
      <c r="LXI266" s="1242"/>
      <c r="LXJ266" s="1242"/>
      <c r="LXK266" s="1242"/>
      <c r="LXL266" s="1242"/>
      <c r="LXM266" s="1242"/>
      <c r="LXN266" s="1242"/>
      <c r="LXO266" s="1242"/>
      <c r="LXP266" s="1242"/>
      <c r="LXQ266" s="1242"/>
      <c r="LXR266" s="1242"/>
      <c r="LXS266" s="1242"/>
      <c r="LXT266" s="1242"/>
      <c r="LXU266" s="1242"/>
      <c r="LXV266" s="1242"/>
      <c r="LXW266" s="1242"/>
      <c r="LXX266" s="1242"/>
      <c r="LXY266" s="1242"/>
      <c r="LXZ266" s="1242"/>
      <c r="LYA266" s="1242"/>
      <c r="LYB266" s="1242"/>
      <c r="LYC266" s="1242"/>
      <c r="LYD266" s="1242"/>
      <c r="LYE266" s="1242"/>
      <c r="LYF266" s="1242"/>
      <c r="LYG266" s="1242"/>
      <c r="LYH266" s="1242"/>
      <c r="LYI266" s="1242"/>
      <c r="LYJ266" s="1242"/>
      <c r="LYK266" s="1242"/>
      <c r="LYL266" s="1242"/>
      <c r="LYM266" s="1242"/>
      <c r="LYN266" s="1242"/>
      <c r="LYO266" s="1242"/>
      <c r="LYP266" s="1242"/>
      <c r="LYQ266" s="1242"/>
      <c r="LYR266" s="1242"/>
      <c r="LYS266" s="1242"/>
      <c r="LYT266" s="1242"/>
      <c r="LYU266" s="1242"/>
      <c r="LYV266" s="1242"/>
      <c r="LYW266" s="1242"/>
      <c r="LYX266" s="1242"/>
      <c r="LYY266" s="1242"/>
      <c r="LYZ266" s="1242"/>
      <c r="LZA266" s="1242"/>
      <c r="LZB266" s="1242"/>
      <c r="LZC266" s="1242"/>
      <c r="LZD266" s="1242"/>
      <c r="LZE266" s="1242"/>
      <c r="LZF266" s="1242"/>
      <c r="LZG266" s="1242"/>
      <c r="LZH266" s="1242"/>
      <c r="LZI266" s="1242"/>
      <c r="LZJ266" s="1242"/>
      <c r="LZK266" s="1242"/>
      <c r="LZL266" s="1242"/>
      <c r="LZM266" s="1242"/>
      <c r="LZN266" s="1242"/>
      <c r="LZO266" s="1242"/>
      <c r="LZP266" s="1242"/>
      <c r="LZQ266" s="1242"/>
      <c r="LZR266" s="1242"/>
      <c r="LZS266" s="1242"/>
      <c r="LZT266" s="1242"/>
      <c r="LZU266" s="1242"/>
      <c r="LZV266" s="1242"/>
      <c r="LZW266" s="1242"/>
      <c r="LZX266" s="1242"/>
      <c r="LZY266" s="1242"/>
      <c r="LZZ266" s="1242"/>
      <c r="MAA266" s="1242"/>
      <c r="MAB266" s="1242"/>
      <c r="MAC266" s="1242"/>
      <c r="MAD266" s="1242"/>
      <c r="MAE266" s="1242"/>
      <c r="MAF266" s="1242"/>
      <c r="MAG266" s="1242"/>
      <c r="MAH266" s="1242"/>
      <c r="MAI266" s="1242"/>
      <c r="MAJ266" s="1242"/>
      <c r="MAK266" s="1242"/>
      <c r="MAL266" s="1242"/>
      <c r="MAM266" s="1242"/>
      <c r="MAN266" s="1242"/>
      <c r="MAO266" s="1242"/>
      <c r="MAP266" s="1242"/>
      <c r="MAQ266" s="1242"/>
      <c r="MAR266" s="1242"/>
      <c r="MAS266" s="1242"/>
      <c r="MAT266" s="1242"/>
      <c r="MAU266" s="1242"/>
      <c r="MAV266" s="1242"/>
      <c r="MAW266" s="1242"/>
      <c r="MAX266" s="1242"/>
      <c r="MAY266" s="1242"/>
      <c r="MAZ266" s="1242"/>
      <c r="MBA266" s="1242"/>
      <c r="MBB266" s="1242"/>
      <c r="MBC266" s="1242"/>
      <c r="MBD266" s="1242"/>
      <c r="MBE266" s="1242"/>
      <c r="MBF266" s="1242"/>
      <c r="MBG266" s="1242"/>
      <c r="MBH266" s="1242"/>
      <c r="MBI266" s="1242"/>
      <c r="MBJ266" s="1242"/>
      <c r="MBK266" s="1242"/>
      <c r="MBL266" s="1242"/>
      <c r="MBM266" s="1242"/>
      <c r="MBN266" s="1242"/>
      <c r="MBO266" s="1242"/>
      <c r="MBP266" s="1242"/>
      <c r="MBQ266" s="1242"/>
      <c r="MBR266" s="1242"/>
      <c r="MBS266" s="1242"/>
      <c r="MBT266" s="1242"/>
      <c r="MBU266" s="1242"/>
      <c r="MBV266" s="1242"/>
      <c r="MBW266" s="1242"/>
      <c r="MBX266" s="1242"/>
      <c r="MBY266" s="1242"/>
      <c r="MBZ266" s="1242"/>
      <c r="MCA266" s="1242"/>
      <c r="MCB266" s="1242"/>
      <c r="MCC266" s="1242"/>
      <c r="MCD266" s="1242"/>
      <c r="MCE266" s="1242"/>
      <c r="MCF266" s="1242"/>
      <c r="MCG266" s="1242"/>
      <c r="MCH266" s="1242"/>
      <c r="MCI266" s="1242"/>
      <c r="MCJ266" s="1242"/>
      <c r="MCK266" s="1242"/>
      <c r="MCL266" s="1242"/>
      <c r="MCM266" s="1242"/>
      <c r="MCN266" s="1242"/>
      <c r="MCO266" s="1242"/>
      <c r="MCP266" s="1242"/>
      <c r="MCQ266" s="1242"/>
      <c r="MCR266" s="1242"/>
      <c r="MCS266" s="1242"/>
      <c r="MCT266" s="1242"/>
      <c r="MCU266" s="1242"/>
      <c r="MCV266" s="1242"/>
      <c r="MCW266" s="1242"/>
      <c r="MCX266" s="1242"/>
      <c r="MCY266" s="1242"/>
      <c r="MCZ266" s="1242"/>
      <c r="MDA266" s="1242"/>
      <c r="MDB266" s="1242"/>
      <c r="MDC266" s="1242"/>
      <c r="MDD266" s="1242"/>
      <c r="MDE266" s="1242"/>
      <c r="MDF266" s="1242"/>
      <c r="MDG266" s="1242"/>
      <c r="MDH266" s="1242"/>
      <c r="MDI266" s="1242"/>
      <c r="MDJ266" s="1242"/>
      <c r="MDK266" s="1242"/>
      <c r="MDL266" s="1242"/>
      <c r="MDM266" s="1242"/>
      <c r="MDN266" s="1242"/>
      <c r="MDO266" s="1242"/>
      <c r="MDP266" s="1242"/>
      <c r="MDQ266" s="1242"/>
      <c r="MDR266" s="1242"/>
      <c r="MDS266" s="1242"/>
      <c r="MDT266" s="1242"/>
      <c r="MDU266" s="1242"/>
      <c r="MDV266" s="1242"/>
      <c r="MDW266" s="1242"/>
      <c r="MDX266" s="1242"/>
      <c r="MDY266" s="1242"/>
      <c r="MDZ266" s="1242"/>
      <c r="MEA266" s="1242"/>
      <c r="MEB266" s="1242"/>
      <c r="MEC266" s="1242"/>
      <c r="MED266" s="1242"/>
      <c r="MEE266" s="1242"/>
      <c r="MEF266" s="1242"/>
      <c r="MEG266" s="1242"/>
      <c r="MEH266" s="1242"/>
      <c r="MEI266" s="1242"/>
      <c r="MEJ266" s="1242"/>
      <c r="MEK266" s="1242"/>
      <c r="MEL266" s="1242"/>
      <c r="MEM266" s="1242"/>
      <c r="MEN266" s="1242"/>
      <c r="MEO266" s="1242"/>
      <c r="MEP266" s="1242"/>
      <c r="MEQ266" s="1242"/>
      <c r="MER266" s="1242"/>
      <c r="MES266" s="1242"/>
      <c r="MET266" s="1242"/>
      <c r="MEU266" s="1242"/>
      <c r="MEV266" s="1242"/>
      <c r="MEW266" s="1242"/>
      <c r="MEX266" s="1242"/>
      <c r="MEY266" s="1242"/>
      <c r="MEZ266" s="1242"/>
      <c r="MFA266" s="1242"/>
      <c r="MFB266" s="1242"/>
      <c r="MFC266" s="1242"/>
      <c r="MFD266" s="1242"/>
      <c r="MFE266" s="1242"/>
      <c r="MFF266" s="1242"/>
      <c r="MFG266" s="1242"/>
      <c r="MFH266" s="1242"/>
      <c r="MFI266" s="1242"/>
      <c r="MFJ266" s="1242"/>
      <c r="MFK266" s="1242"/>
      <c r="MFL266" s="1242"/>
      <c r="MFM266" s="1242"/>
      <c r="MFN266" s="1242"/>
      <c r="MFO266" s="1242"/>
      <c r="MFP266" s="1242"/>
      <c r="MFQ266" s="1242"/>
      <c r="MFR266" s="1242"/>
      <c r="MFS266" s="1242"/>
      <c r="MFT266" s="1242"/>
      <c r="MFU266" s="1242"/>
      <c r="MFV266" s="1242"/>
      <c r="MFW266" s="1242"/>
      <c r="MFX266" s="1242"/>
      <c r="MFY266" s="1242"/>
      <c r="MFZ266" s="1242"/>
      <c r="MGA266" s="1242"/>
      <c r="MGB266" s="1242"/>
      <c r="MGC266" s="1242"/>
      <c r="MGD266" s="1242"/>
      <c r="MGE266" s="1242"/>
      <c r="MGF266" s="1242"/>
      <c r="MGG266" s="1242"/>
      <c r="MGH266" s="1242"/>
      <c r="MGI266" s="1242"/>
      <c r="MGJ266" s="1242"/>
      <c r="MGK266" s="1242"/>
      <c r="MGL266" s="1242"/>
      <c r="MGM266" s="1242"/>
      <c r="MGN266" s="1242"/>
      <c r="MGO266" s="1242"/>
      <c r="MGP266" s="1242"/>
      <c r="MGQ266" s="1242"/>
      <c r="MGR266" s="1242"/>
      <c r="MGS266" s="1242"/>
      <c r="MGT266" s="1242"/>
      <c r="MGU266" s="1242"/>
      <c r="MGV266" s="1242"/>
      <c r="MGW266" s="1242"/>
      <c r="MGX266" s="1242"/>
      <c r="MGY266" s="1242"/>
      <c r="MGZ266" s="1242"/>
      <c r="MHA266" s="1242"/>
      <c r="MHB266" s="1242"/>
      <c r="MHC266" s="1242"/>
      <c r="MHD266" s="1242"/>
      <c r="MHE266" s="1242"/>
      <c r="MHF266" s="1242"/>
      <c r="MHG266" s="1242"/>
      <c r="MHH266" s="1242"/>
      <c r="MHI266" s="1242"/>
      <c r="MHJ266" s="1242"/>
      <c r="MHK266" s="1242"/>
      <c r="MHL266" s="1242"/>
      <c r="MHM266" s="1242"/>
      <c r="MHN266" s="1242"/>
      <c r="MHO266" s="1242"/>
      <c r="MHP266" s="1242"/>
      <c r="MHQ266" s="1242"/>
      <c r="MHR266" s="1242"/>
      <c r="MHS266" s="1242"/>
      <c r="MHT266" s="1242"/>
      <c r="MHU266" s="1242"/>
      <c r="MHV266" s="1242"/>
      <c r="MHW266" s="1242"/>
      <c r="MHX266" s="1242"/>
      <c r="MHY266" s="1242"/>
      <c r="MHZ266" s="1242"/>
      <c r="MIA266" s="1242"/>
      <c r="MIB266" s="1242"/>
      <c r="MIC266" s="1242"/>
      <c r="MID266" s="1242"/>
      <c r="MIE266" s="1242"/>
      <c r="MIF266" s="1242"/>
      <c r="MIG266" s="1242"/>
      <c r="MIH266" s="1242"/>
      <c r="MII266" s="1242"/>
      <c r="MIJ266" s="1242"/>
      <c r="MIK266" s="1242"/>
      <c r="MIL266" s="1242"/>
      <c r="MIM266" s="1242"/>
      <c r="MIN266" s="1242"/>
      <c r="MIO266" s="1242"/>
      <c r="MIP266" s="1242"/>
      <c r="MIQ266" s="1242"/>
      <c r="MIR266" s="1242"/>
      <c r="MIS266" s="1242"/>
      <c r="MIT266" s="1242"/>
      <c r="MIU266" s="1242"/>
      <c r="MIV266" s="1242"/>
      <c r="MIW266" s="1242"/>
      <c r="MIX266" s="1242"/>
      <c r="MIY266" s="1242"/>
      <c r="MIZ266" s="1242"/>
      <c r="MJA266" s="1242"/>
      <c r="MJB266" s="1242"/>
      <c r="MJC266" s="1242"/>
      <c r="MJD266" s="1242"/>
      <c r="MJE266" s="1242"/>
      <c r="MJF266" s="1242"/>
      <c r="MJG266" s="1242"/>
      <c r="MJH266" s="1242"/>
      <c r="MJI266" s="1242"/>
      <c r="MJJ266" s="1242"/>
      <c r="MJK266" s="1242"/>
      <c r="MJL266" s="1242"/>
      <c r="MJM266" s="1242"/>
      <c r="MJN266" s="1242"/>
      <c r="MJO266" s="1242"/>
      <c r="MJP266" s="1242"/>
      <c r="MJQ266" s="1242"/>
      <c r="MJR266" s="1242"/>
      <c r="MJS266" s="1242"/>
      <c r="MJT266" s="1242"/>
      <c r="MJU266" s="1242"/>
      <c r="MJV266" s="1242"/>
      <c r="MJW266" s="1242"/>
      <c r="MJX266" s="1242"/>
      <c r="MJY266" s="1242"/>
      <c r="MJZ266" s="1242"/>
      <c r="MKA266" s="1242"/>
      <c r="MKB266" s="1242"/>
      <c r="MKC266" s="1242"/>
      <c r="MKD266" s="1242"/>
      <c r="MKE266" s="1242"/>
      <c r="MKF266" s="1242"/>
      <c r="MKG266" s="1242"/>
      <c r="MKH266" s="1242"/>
      <c r="MKI266" s="1242"/>
      <c r="MKJ266" s="1242"/>
      <c r="MKK266" s="1242"/>
      <c r="MKL266" s="1242"/>
      <c r="MKM266" s="1242"/>
      <c r="MKN266" s="1242"/>
      <c r="MKO266" s="1242"/>
      <c r="MKP266" s="1242"/>
      <c r="MKQ266" s="1242"/>
      <c r="MKR266" s="1242"/>
      <c r="MKS266" s="1242"/>
      <c r="MKT266" s="1242"/>
      <c r="MKU266" s="1242"/>
      <c r="MKV266" s="1242"/>
      <c r="MKW266" s="1242"/>
      <c r="MKX266" s="1242"/>
      <c r="MKY266" s="1242"/>
      <c r="MKZ266" s="1242"/>
      <c r="MLA266" s="1242"/>
      <c r="MLB266" s="1242"/>
      <c r="MLC266" s="1242"/>
      <c r="MLD266" s="1242"/>
      <c r="MLE266" s="1242"/>
      <c r="MLF266" s="1242"/>
      <c r="MLG266" s="1242"/>
      <c r="MLH266" s="1242"/>
      <c r="MLI266" s="1242"/>
      <c r="MLJ266" s="1242"/>
      <c r="MLK266" s="1242"/>
      <c r="MLL266" s="1242"/>
      <c r="MLM266" s="1242"/>
      <c r="MLN266" s="1242"/>
      <c r="MLO266" s="1242"/>
      <c r="MLP266" s="1242"/>
      <c r="MLQ266" s="1242"/>
      <c r="MLR266" s="1242"/>
      <c r="MLS266" s="1242"/>
      <c r="MLT266" s="1242"/>
      <c r="MLU266" s="1242"/>
      <c r="MLV266" s="1242"/>
      <c r="MLW266" s="1242"/>
      <c r="MLX266" s="1242"/>
      <c r="MLY266" s="1242"/>
      <c r="MLZ266" s="1242"/>
      <c r="MMA266" s="1242"/>
      <c r="MMB266" s="1242"/>
      <c r="MMC266" s="1242"/>
      <c r="MMD266" s="1242"/>
      <c r="MME266" s="1242"/>
      <c r="MMF266" s="1242"/>
      <c r="MMG266" s="1242"/>
      <c r="MMH266" s="1242"/>
      <c r="MMI266" s="1242"/>
      <c r="MMJ266" s="1242"/>
      <c r="MMK266" s="1242"/>
      <c r="MML266" s="1242"/>
      <c r="MMM266" s="1242"/>
      <c r="MMN266" s="1242"/>
      <c r="MMO266" s="1242"/>
      <c r="MMP266" s="1242"/>
      <c r="MMQ266" s="1242"/>
      <c r="MMR266" s="1242"/>
      <c r="MMS266" s="1242"/>
      <c r="MMT266" s="1242"/>
      <c r="MMU266" s="1242"/>
      <c r="MMV266" s="1242"/>
      <c r="MMW266" s="1242"/>
      <c r="MMX266" s="1242"/>
      <c r="MMY266" s="1242"/>
      <c r="MMZ266" s="1242"/>
      <c r="MNA266" s="1242"/>
      <c r="MNB266" s="1242"/>
      <c r="MNC266" s="1242"/>
      <c r="MND266" s="1242"/>
      <c r="MNE266" s="1242"/>
      <c r="MNF266" s="1242"/>
      <c r="MNG266" s="1242"/>
      <c r="MNH266" s="1242"/>
      <c r="MNI266" s="1242"/>
      <c r="MNJ266" s="1242"/>
      <c r="MNK266" s="1242"/>
      <c r="MNL266" s="1242"/>
      <c r="MNM266" s="1242"/>
      <c r="MNN266" s="1242"/>
      <c r="MNO266" s="1242"/>
      <c r="MNP266" s="1242"/>
      <c r="MNQ266" s="1242"/>
      <c r="MNR266" s="1242"/>
      <c r="MNS266" s="1242"/>
      <c r="MNT266" s="1242"/>
      <c r="MNU266" s="1242"/>
      <c r="MNV266" s="1242"/>
      <c r="MNW266" s="1242"/>
      <c r="MNX266" s="1242"/>
      <c r="MNY266" s="1242"/>
      <c r="MNZ266" s="1242"/>
      <c r="MOA266" s="1242"/>
      <c r="MOB266" s="1242"/>
      <c r="MOC266" s="1242"/>
      <c r="MOD266" s="1242"/>
      <c r="MOE266" s="1242"/>
      <c r="MOF266" s="1242"/>
      <c r="MOG266" s="1242"/>
      <c r="MOH266" s="1242"/>
      <c r="MOI266" s="1242"/>
      <c r="MOJ266" s="1242"/>
      <c r="MOK266" s="1242"/>
      <c r="MOL266" s="1242"/>
      <c r="MOM266" s="1242"/>
      <c r="MON266" s="1242"/>
      <c r="MOO266" s="1242"/>
      <c r="MOP266" s="1242"/>
      <c r="MOQ266" s="1242"/>
      <c r="MOR266" s="1242"/>
      <c r="MOS266" s="1242"/>
      <c r="MOT266" s="1242"/>
      <c r="MOU266" s="1242"/>
      <c r="MOV266" s="1242"/>
      <c r="MOW266" s="1242"/>
      <c r="MOX266" s="1242"/>
      <c r="MOY266" s="1242"/>
      <c r="MOZ266" s="1242"/>
      <c r="MPA266" s="1242"/>
      <c r="MPB266" s="1242"/>
      <c r="MPC266" s="1242"/>
      <c r="MPD266" s="1242"/>
      <c r="MPE266" s="1242"/>
      <c r="MPF266" s="1242"/>
      <c r="MPG266" s="1242"/>
      <c r="MPH266" s="1242"/>
      <c r="MPI266" s="1242"/>
      <c r="MPJ266" s="1242"/>
      <c r="MPK266" s="1242"/>
      <c r="MPL266" s="1242"/>
      <c r="MPM266" s="1242"/>
      <c r="MPN266" s="1242"/>
      <c r="MPO266" s="1242"/>
      <c r="MPP266" s="1242"/>
      <c r="MPQ266" s="1242"/>
      <c r="MPR266" s="1242"/>
      <c r="MPS266" s="1242"/>
      <c r="MPT266" s="1242"/>
      <c r="MPU266" s="1242"/>
      <c r="MPV266" s="1242"/>
      <c r="MPW266" s="1242"/>
      <c r="MPX266" s="1242"/>
      <c r="MPY266" s="1242"/>
      <c r="MPZ266" s="1242"/>
      <c r="MQA266" s="1242"/>
      <c r="MQB266" s="1242"/>
      <c r="MQC266" s="1242"/>
      <c r="MQD266" s="1242"/>
      <c r="MQE266" s="1242"/>
      <c r="MQF266" s="1242"/>
      <c r="MQG266" s="1242"/>
      <c r="MQH266" s="1242"/>
      <c r="MQI266" s="1242"/>
      <c r="MQJ266" s="1242"/>
      <c r="MQK266" s="1242"/>
      <c r="MQL266" s="1242"/>
      <c r="MQM266" s="1242"/>
      <c r="MQN266" s="1242"/>
      <c r="MQO266" s="1242"/>
      <c r="MQP266" s="1242"/>
      <c r="MQQ266" s="1242"/>
      <c r="MQR266" s="1242"/>
      <c r="MQS266" s="1242"/>
      <c r="MQT266" s="1242"/>
      <c r="MQU266" s="1242"/>
      <c r="MQV266" s="1242"/>
      <c r="MQW266" s="1242"/>
      <c r="MQX266" s="1242"/>
      <c r="MQY266" s="1242"/>
      <c r="MQZ266" s="1242"/>
      <c r="MRA266" s="1242"/>
      <c r="MRB266" s="1242"/>
      <c r="MRC266" s="1242"/>
      <c r="MRD266" s="1242"/>
      <c r="MRE266" s="1242"/>
      <c r="MRF266" s="1242"/>
      <c r="MRG266" s="1242"/>
      <c r="MRH266" s="1242"/>
      <c r="MRI266" s="1242"/>
      <c r="MRJ266" s="1242"/>
      <c r="MRK266" s="1242"/>
      <c r="MRL266" s="1242"/>
      <c r="MRM266" s="1242"/>
      <c r="MRN266" s="1242"/>
      <c r="MRO266" s="1242"/>
      <c r="MRP266" s="1242"/>
      <c r="MRQ266" s="1242"/>
      <c r="MRR266" s="1242"/>
      <c r="MRS266" s="1242"/>
      <c r="MRT266" s="1242"/>
      <c r="MRU266" s="1242"/>
      <c r="MRV266" s="1242"/>
      <c r="MRW266" s="1242"/>
      <c r="MRX266" s="1242"/>
      <c r="MRY266" s="1242"/>
      <c r="MRZ266" s="1242"/>
      <c r="MSA266" s="1242"/>
      <c r="MSB266" s="1242"/>
      <c r="MSC266" s="1242"/>
      <c r="MSD266" s="1242"/>
      <c r="MSE266" s="1242"/>
      <c r="MSF266" s="1242"/>
      <c r="MSG266" s="1242"/>
      <c r="MSH266" s="1242"/>
      <c r="MSI266" s="1242"/>
      <c r="MSJ266" s="1242"/>
      <c r="MSK266" s="1242"/>
      <c r="MSL266" s="1242"/>
      <c r="MSM266" s="1242"/>
      <c r="MSN266" s="1242"/>
      <c r="MSO266" s="1242"/>
      <c r="MSP266" s="1242"/>
      <c r="MSQ266" s="1242"/>
      <c r="MSR266" s="1242"/>
      <c r="MSS266" s="1242"/>
      <c r="MST266" s="1242"/>
      <c r="MSU266" s="1242"/>
      <c r="MSV266" s="1242"/>
      <c r="MSW266" s="1242"/>
      <c r="MSX266" s="1242"/>
      <c r="MSY266" s="1242"/>
      <c r="MSZ266" s="1242"/>
      <c r="MTA266" s="1242"/>
      <c r="MTB266" s="1242"/>
      <c r="MTC266" s="1242"/>
      <c r="MTD266" s="1242"/>
      <c r="MTE266" s="1242"/>
      <c r="MTF266" s="1242"/>
      <c r="MTG266" s="1242"/>
      <c r="MTH266" s="1242"/>
      <c r="MTI266" s="1242"/>
      <c r="MTJ266" s="1242"/>
      <c r="MTK266" s="1242"/>
      <c r="MTL266" s="1242"/>
      <c r="MTM266" s="1242"/>
      <c r="MTN266" s="1242"/>
      <c r="MTO266" s="1242"/>
      <c r="MTP266" s="1242"/>
      <c r="MTQ266" s="1242"/>
      <c r="MTR266" s="1242"/>
      <c r="MTS266" s="1242"/>
      <c r="MTT266" s="1242"/>
      <c r="MTU266" s="1242"/>
      <c r="MTV266" s="1242"/>
      <c r="MTW266" s="1242"/>
      <c r="MTX266" s="1242"/>
      <c r="MTY266" s="1242"/>
      <c r="MTZ266" s="1242"/>
      <c r="MUA266" s="1242"/>
      <c r="MUB266" s="1242"/>
      <c r="MUC266" s="1242"/>
      <c r="MUD266" s="1242"/>
      <c r="MUE266" s="1242"/>
      <c r="MUF266" s="1242"/>
      <c r="MUG266" s="1242"/>
      <c r="MUH266" s="1242"/>
      <c r="MUI266" s="1242"/>
      <c r="MUJ266" s="1242"/>
      <c r="MUK266" s="1242"/>
      <c r="MUL266" s="1242"/>
      <c r="MUM266" s="1242"/>
      <c r="MUN266" s="1242"/>
      <c r="MUO266" s="1242"/>
      <c r="MUP266" s="1242"/>
      <c r="MUQ266" s="1242"/>
      <c r="MUR266" s="1242"/>
      <c r="MUS266" s="1242"/>
      <c r="MUT266" s="1242"/>
      <c r="MUU266" s="1242"/>
      <c r="MUV266" s="1242"/>
      <c r="MUW266" s="1242"/>
      <c r="MUX266" s="1242"/>
      <c r="MUY266" s="1242"/>
      <c r="MUZ266" s="1242"/>
      <c r="MVA266" s="1242"/>
      <c r="MVB266" s="1242"/>
      <c r="MVC266" s="1242"/>
      <c r="MVD266" s="1242"/>
      <c r="MVE266" s="1242"/>
      <c r="MVF266" s="1242"/>
      <c r="MVG266" s="1242"/>
      <c r="MVH266" s="1242"/>
      <c r="MVI266" s="1242"/>
      <c r="MVJ266" s="1242"/>
      <c r="MVK266" s="1242"/>
      <c r="MVL266" s="1242"/>
      <c r="MVM266" s="1242"/>
      <c r="MVN266" s="1242"/>
      <c r="MVO266" s="1242"/>
      <c r="MVP266" s="1242"/>
      <c r="MVQ266" s="1242"/>
      <c r="MVR266" s="1242"/>
      <c r="MVS266" s="1242"/>
      <c r="MVT266" s="1242"/>
      <c r="MVU266" s="1242"/>
      <c r="MVV266" s="1242"/>
      <c r="MVW266" s="1242"/>
      <c r="MVX266" s="1242"/>
      <c r="MVY266" s="1242"/>
      <c r="MVZ266" s="1242"/>
      <c r="MWA266" s="1242"/>
      <c r="MWB266" s="1242"/>
      <c r="MWC266" s="1242"/>
      <c r="MWD266" s="1242"/>
      <c r="MWE266" s="1242"/>
      <c r="MWF266" s="1242"/>
      <c r="MWG266" s="1242"/>
      <c r="MWH266" s="1242"/>
      <c r="MWI266" s="1242"/>
      <c r="MWJ266" s="1242"/>
      <c r="MWK266" s="1242"/>
      <c r="MWL266" s="1242"/>
      <c r="MWM266" s="1242"/>
      <c r="MWN266" s="1242"/>
      <c r="MWO266" s="1242"/>
      <c r="MWP266" s="1242"/>
      <c r="MWQ266" s="1242"/>
      <c r="MWR266" s="1242"/>
      <c r="MWS266" s="1242"/>
      <c r="MWT266" s="1242"/>
      <c r="MWU266" s="1242"/>
      <c r="MWV266" s="1242"/>
      <c r="MWW266" s="1242"/>
      <c r="MWX266" s="1242"/>
      <c r="MWY266" s="1242"/>
      <c r="MWZ266" s="1242"/>
      <c r="MXA266" s="1242"/>
      <c r="MXB266" s="1242"/>
      <c r="MXC266" s="1242"/>
      <c r="MXD266" s="1242"/>
      <c r="MXE266" s="1242"/>
      <c r="MXF266" s="1242"/>
      <c r="MXG266" s="1242"/>
      <c r="MXH266" s="1242"/>
      <c r="MXI266" s="1242"/>
      <c r="MXJ266" s="1242"/>
      <c r="MXK266" s="1242"/>
      <c r="MXL266" s="1242"/>
      <c r="MXM266" s="1242"/>
      <c r="MXN266" s="1242"/>
      <c r="MXO266" s="1242"/>
      <c r="MXP266" s="1242"/>
      <c r="MXQ266" s="1242"/>
      <c r="MXR266" s="1242"/>
      <c r="MXS266" s="1242"/>
      <c r="MXT266" s="1242"/>
      <c r="MXU266" s="1242"/>
      <c r="MXV266" s="1242"/>
      <c r="MXW266" s="1242"/>
      <c r="MXX266" s="1242"/>
      <c r="MXY266" s="1242"/>
      <c r="MXZ266" s="1242"/>
      <c r="MYA266" s="1242"/>
      <c r="MYB266" s="1242"/>
      <c r="MYC266" s="1242"/>
      <c r="MYD266" s="1242"/>
      <c r="MYE266" s="1242"/>
      <c r="MYF266" s="1242"/>
      <c r="MYG266" s="1242"/>
      <c r="MYH266" s="1242"/>
      <c r="MYI266" s="1242"/>
      <c r="MYJ266" s="1242"/>
      <c r="MYK266" s="1242"/>
      <c r="MYL266" s="1242"/>
      <c r="MYM266" s="1242"/>
      <c r="MYN266" s="1242"/>
      <c r="MYO266" s="1242"/>
      <c r="MYP266" s="1242"/>
      <c r="MYQ266" s="1242"/>
      <c r="MYR266" s="1242"/>
      <c r="MYS266" s="1242"/>
      <c r="MYT266" s="1242"/>
      <c r="MYU266" s="1242"/>
      <c r="MYV266" s="1242"/>
      <c r="MYW266" s="1242"/>
      <c r="MYX266" s="1242"/>
      <c r="MYY266" s="1242"/>
      <c r="MYZ266" s="1242"/>
      <c r="MZA266" s="1242"/>
      <c r="MZB266" s="1242"/>
      <c r="MZC266" s="1242"/>
      <c r="MZD266" s="1242"/>
      <c r="MZE266" s="1242"/>
      <c r="MZF266" s="1242"/>
      <c r="MZG266" s="1242"/>
      <c r="MZH266" s="1242"/>
      <c r="MZI266" s="1242"/>
      <c r="MZJ266" s="1242"/>
      <c r="MZK266" s="1242"/>
      <c r="MZL266" s="1242"/>
      <c r="MZM266" s="1242"/>
      <c r="MZN266" s="1242"/>
      <c r="MZO266" s="1242"/>
      <c r="MZP266" s="1242"/>
      <c r="MZQ266" s="1242"/>
      <c r="MZR266" s="1242"/>
      <c r="MZS266" s="1242"/>
      <c r="MZT266" s="1242"/>
      <c r="MZU266" s="1242"/>
      <c r="MZV266" s="1242"/>
      <c r="MZW266" s="1242"/>
      <c r="MZX266" s="1242"/>
      <c r="MZY266" s="1242"/>
      <c r="MZZ266" s="1242"/>
      <c r="NAA266" s="1242"/>
      <c r="NAB266" s="1242"/>
      <c r="NAC266" s="1242"/>
      <c r="NAD266" s="1242"/>
      <c r="NAE266" s="1242"/>
      <c r="NAF266" s="1242"/>
      <c r="NAG266" s="1242"/>
      <c r="NAH266" s="1242"/>
      <c r="NAI266" s="1242"/>
      <c r="NAJ266" s="1242"/>
      <c r="NAK266" s="1242"/>
      <c r="NAL266" s="1242"/>
      <c r="NAM266" s="1242"/>
      <c r="NAN266" s="1242"/>
      <c r="NAO266" s="1242"/>
      <c r="NAP266" s="1242"/>
      <c r="NAQ266" s="1242"/>
      <c r="NAR266" s="1242"/>
      <c r="NAS266" s="1242"/>
      <c r="NAT266" s="1242"/>
      <c r="NAU266" s="1242"/>
      <c r="NAV266" s="1242"/>
      <c r="NAW266" s="1242"/>
      <c r="NAX266" s="1242"/>
      <c r="NAY266" s="1242"/>
      <c r="NAZ266" s="1242"/>
      <c r="NBA266" s="1242"/>
      <c r="NBB266" s="1242"/>
      <c r="NBC266" s="1242"/>
      <c r="NBD266" s="1242"/>
      <c r="NBE266" s="1242"/>
      <c r="NBF266" s="1242"/>
      <c r="NBG266" s="1242"/>
      <c r="NBH266" s="1242"/>
      <c r="NBI266" s="1242"/>
      <c r="NBJ266" s="1242"/>
      <c r="NBK266" s="1242"/>
      <c r="NBL266" s="1242"/>
      <c r="NBM266" s="1242"/>
      <c r="NBN266" s="1242"/>
      <c r="NBO266" s="1242"/>
      <c r="NBP266" s="1242"/>
      <c r="NBQ266" s="1242"/>
      <c r="NBR266" s="1242"/>
      <c r="NBS266" s="1242"/>
      <c r="NBT266" s="1242"/>
      <c r="NBU266" s="1242"/>
      <c r="NBV266" s="1242"/>
      <c r="NBW266" s="1242"/>
      <c r="NBX266" s="1242"/>
      <c r="NBY266" s="1242"/>
      <c r="NBZ266" s="1242"/>
      <c r="NCA266" s="1242"/>
      <c r="NCB266" s="1242"/>
      <c r="NCC266" s="1242"/>
      <c r="NCD266" s="1242"/>
      <c r="NCE266" s="1242"/>
      <c r="NCF266" s="1242"/>
      <c r="NCG266" s="1242"/>
      <c r="NCH266" s="1242"/>
      <c r="NCI266" s="1242"/>
      <c r="NCJ266" s="1242"/>
      <c r="NCK266" s="1242"/>
      <c r="NCL266" s="1242"/>
      <c r="NCM266" s="1242"/>
      <c r="NCN266" s="1242"/>
      <c r="NCO266" s="1242"/>
      <c r="NCP266" s="1242"/>
      <c r="NCQ266" s="1242"/>
      <c r="NCR266" s="1242"/>
      <c r="NCS266" s="1242"/>
      <c r="NCT266" s="1242"/>
      <c r="NCU266" s="1242"/>
      <c r="NCV266" s="1242"/>
      <c r="NCW266" s="1242"/>
      <c r="NCX266" s="1242"/>
      <c r="NCY266" s="1242"/>
      <c r="NCZ266" s="1242"/>
      <c r="NDA266" s="1242"/>
      <c r="NDB266" s="1242"/>
      <c r="NDC266" s="1242"/>
      <c r="NDD266" s="1242"/>
      <c r="NDE266" s="1242"/>
      <c r="NDF266" s="1242"/>
      <c r="NDG266" s="1242"/>
      <c r="NDH266" s="1242"/>
      <c r="NDI266" s="1242"/>
      <c r="NDJ266" s="1242"/>
      <c r="NDK266" s="1242"/>
      <c r="NDL266" s="1242"/>
      <c r="NDM266" s="1242"/>
      <c r="NDN266" s="1242"/>
      <c r="NDO266" s="1242"/>
      <c r="NDP266" s="1242"/>
      <c r="NDQ266" s="1242"/>
      <c r="NDR266" s="1242"/>
      <c r="NDS266" s="1242"/>
      <c r="NDT266" s="1242"/>
      <c r="NDU266" s="1242"/>
      <c r="NDV266" s="1242"/>
      <c r="NDW266" s="1242"/>
      <c r="NDX266" s="1242"/>
      <c r="NDY266" s="1242"/>
      <c r="NDZ266" s="1242"/>
      <c r="NEA266" s="1242"/>
      <c r="NEB266" s="1242"/>
      <c r="NEC266" s="1242"/>
      <c r="NED266" s="1242"/>
      <c r="NEE266" s="1242"/>
      <c r="NEF266" s="1242"/>
      <c r="NEG266" s="1242"/>
      <c r="NEH266" s="1242"/>
      <c r="NEI266" s="1242"/>
      <c r="NEJ266" s="1242"/>
      <c r="NEK266" s="1242"/>
      <c r="NEL266" s="1242"/>
      <c r="NEM266" s="1242"/>
      <c r="NEN266" s="1242"/>
      <c r="NEO266" s="1242"/>
      <c r="NEP266" s="1242"/>
      <c r="NEQ266" s="1242"/>
      <c r="NER266" s="1242"/>
      <c r="NES266" s="1242"/>
      <c r="NET266" s="1242"/>
      <c r="NEU266" s="1242"/>
      <c r="NEV266" s="1242"/>
      <c r="NEW266" s="1242"/>
      <c r="NEX266" s="1242"/>
      <c r="NEY266" s="1242"/>
      <c r="NEZ266" s="1242"/>
      <c r="NFA266" s="1242"/>
      <c r="NFB266" s="1242"/>
      <c r="NFC266" s="1242"/>
      <c r="NFD266" s="1242"/>
      <c r="NFE266" s="1242"/>
      <c r="NFF266" s="1242"/>
      <c r="NFG266" s="1242"/>
      <c r="NFH266" s="1242"/>
      <c r="NFI266" s="1242"/>
      <c r="NFJ266" s="1242"/>
      <c r="NFK266" s="1242"/>
      <c r="NFL266" s="1242"/>
      <c r="NFM266" s="1242"/>
      <c r="NFN266" s="1242"/>
      <c r="NFO266" s="1242"/>
      <c r="NFP266" s="1242"/>
      <c r="NFQ266" s="1242"/>
      <c r="NFR266" s="1242"/>
      <c r="NFS266" s="1242"/>
      <c r="NFT266" s="1242"/>
      <c r="NFU266" s="1242"/>
      <c r="NFV266" s="1242"/>
      <c r="NFW266" s="1242"/>
      <c r="NFX266" s="1242"/>
      <c r="NFY266" s="1242"/>
      <c r="NFZ266" s="1242"/>
      <c r="NGA266" s="1242"/>
      <c r="NGB266" s="1242"/>
      <c r="NGC266" s="1242"/>
      <c r="NGD266" s="1242"/>
      <c r="NGE266" s="1242"/>
      <c r="NGF266" s="1242"/>
      <c r="NGG266" s="1242"/>
      <c r="NGH266" s="1242"/>
      <c r="NGI266" s="1242"/>
      <c r="NGJ266" s="1242"/>
      <c r="NGK266" s="1242"/>
      <c r="NGL266" s="1242"/>
      <c r="NGM266" s="1242"/>
      <c r="NGN266" s="1242"/>
      <c r="NGO266" s="1242"/>
      <c r="NGP266" s="1242"/>
      <c r="NGQ266" s="1242"/>
      <c r="NGR266" s="1242"/>
      <c r="NGS266" s="1242"/>
      <c r="NGT266" s="1242"/>
      <c r="NGU266" s="1242"/>
      <c r="NGV266" s="1242"/>
      <c r="NGW266" s="1242"/>
      <c r="NGX266" s="1242"/>
      <c r="NGY266" s="1242"/>
      <c r="NGZ266" s="1242"/>
      <c r="NHA266" s="1242"/>
      <c r="NHB266" s="1242"/>
      <c r="NHC266" s="1242"/>
      <c r="NHD266" s="1242"/>
      <c r="NHE266" s="1242"/>
      <c r="NHF266" s="1242"/>
      <c r="NHG266" s="1242"/>
      <c r="NHH266" s="1242"/>
      <c r="NHI266" s="1242"/>
      <c r="NHJ266" s="1242"/>
      <c r="NHK266" s="1242"/>
      <c r="NHL266" s="1242"/>
      <c r="NHM266" s="1242"/>
      <c r="NHN266" s="1242"/>
      <c r="NHO266" s="1242"/>
      <c r="NHP266" s="1242"/>
      <c r="NHQ266" s="1242"/>
      <c r="NHR266" s="1242"/>
      <c r="NHS266" s="1242"/>
      <c r="NHT266" s="1242"/>
      <c r="NHU266" s="1242"/>
      <c r="NHV266" s="1242"/>
      <c r="NHW266" s="1242"/>
      <c r="NHX266" s="1242"/>
      <c r="NHY266" s="1242"/>
      <c r="NHZ266" s="1242"/>
      <c r="NIA266" s="1242"/>
      <c r="NIB266" s="1242"/>
      <c r="NIC266" s="1242"/>
      <c r="NID266" s="1242"/>
      <c r="NIE266" s="1242"/>
      <c r="NIF266" s="1242"/>
      <c r="NIG266" s="1242"/>
      <c r="NIH266" s="1242"/>
      <c r="NII266" s="1242"/>
      <c r="NIJ266" s="1242"/>
      <c r="NIK266" s="1242"/>
      <c r="NIL266" s="1242"/>
      <c r="NIM266" s="1242"/>
      <c r="NIN266" s="1242"/>
      <c r="NIO266" s="1242"/>
      <c r="NIP266" s="1242"/>
      <c r="NIQ266" s="1242"/>
      <c r="NIR266" s="1242"/>
      <c r="NIS266" s="1242"/>
      <c r="NIT266" s="1242"/>
      <c r="NIU266" s="1242"/>
      <c r="NIV266" s="1242"/>
      <c r="NIW266" s="1242"/>
      <c r="NIX266" s="1242"/>
      <c r="NIY266" s="1242"/>
      <c r="NIZ266" s="1242"/>
      <c r="NJA266" s="1242"/>
      <c r="NJB266" s="1242"/>
      <c r="NJC266" s="1242"/>
      <c r="NJD266" s="1242"/>
      <c r="NJE266" s="1242"/>
      <c r="NJF266" s="1242"/>
      <c r="NJG266" s="1242"/>
      <c r="NJH266" s="1242"/>
      <c r="NJI266" s="1242"/>
      <c r="NJJ266" s="1242"/>
      <c r="NJK266" s="1242"/>
      <c r="NJL266" s="1242"/>
      <c r="NJM266" s="1242"/>
      <c r="NJN266" s="1242"/>
      <c r="NJO266" s="1242"/>
      <c r="NJP266" s="1242"/>
      <c r="NJQ266" s="1242"/>
      <c r="NJR266" s="1242"/>
      <c r="NJS266" s="1242"/>
      <c r="NJT266" s="1242"/>
      <c r="NJU266" s="1242"/>
      <c r="NJV266" s="1242"/>
      <c r="NJW266" s="1242"/>
      <c r="NJX266" s="1242"/>
      <c r="NJY266" s="1242"/>
      <c r="NJZ266" s="1242"/>
      <c r="NKA266" s="1242"/>
      <c r="NKB266" s="1242"/>
      <c r="NKC266" s="1242"/>
      <c r="NKD266" s="1242"/>
      <c r="NKE266" s="1242"/>
      <c r="NKF266" s="1242"/>
      <c r="NKG266" s="1242"/>
      <c r="NKH266" s="1242"/>
      <c r="NKI266" s="1242"/>
      <c r="NKJ266" s="1242"/>
      <c r="NKK266" s="1242"/>
      <c r="NKL266" s="1242"/>
      <c r="NKM266" s="1242"/>
      <c r="NKN266" s="1242"/>
      <c r="NKO266" s="1242"/>
      <c r="NKP266" s="1242"/>
      <c r="NKQ266" s="1242"/>
      <c r="NKR266" s="1242"/>
      <c r="NKS266" s="1242"/>
      <c r="NKT266" s="1242"/>
      <c r="NKU266" s="1242"/>
      <c r="NKV266" s="1242"/>
      <c r="NKW266" s="1242"/>
      <c r="NKX266" s="1242"/>
      <c r="NKY266" s="1242"/>
      <c r="NKZ266" s="1242"/>
      <c r="NLA266" s="1242"/>
      <c r="NLB266" s="1242"/>
      <c r="NLC266" s="1242"/>
      <c r="NLD266" s="1242"/>
      <c r="NLE266" s="1242"/>
      <c r="NLF266" s="1242"/>
      <c r="NLG266" s="1242"/>
      <c r="NLH266" s="1242"/>
      <c r="NLI266" s="1242"/>
      <c r="NLJ266" s="1242"/>
      <c r="NLK266" s="1242"/>
      <c r="NLL266" s="1242"/>
      <c r="NLM266" s="1242"/>
      <c r="NLN266" s="1242"/>
      <c r="NLO266" s="1242"/>
      <c r="NLP266" s="1242"/>
      <c r="NLQ266" s="1242"/>
      <c r="NLR266" s="1242"/>
      <c r="NLS266" s="1242"/>
      <c r="NLT266" s="1242"/>
      <c r="NLU266" s="1242"/>
      <c r="NLV266" s="1242"/>
      <c r="NLW266" s="1242"/>
      <c r="NLX266" s="1242"/>
      <c r="NLY266" s="1242"/>
      <c r="NLZ266" s="1242"/>
      <c r="NMA266" s="1242"/>
      <c r="NMB266" s="1242"/>
      <c r="NMC266" s="1242"/>
      <c r="NMD266" s="1242"/>
      <c r="NME266" s="1242"/>
      <c r="NMF266" s="1242"/>
      <c r="NMG266" s="1242"/>
      <c r="NMH266" s="1242"/>
      <c r="NMI266" s="1242"/>
      <c r="NMJ266" s="1242"/>
      <c r="NMK266" s="1242"/>
      <c r="NML266" s="1242"/>
      <c r="NMM266" s="1242"/>
      <c r="NMN266" s="1242"/>
      <c r="NMO266" s="1242"/>
      <c r="NMP266" s="1242"/>
      <c r="NMQ266" s="1242"/>
      <c r="NMR266" s="1242"/>
      <c r="NMS266" s="1242"/>
      <c r="NMT266" s="1242"/>
      <c r="NMU266" s="1242"/>
      <c r="NMV266" s="1242"/>
      <c r="NMW266" s="1242"/>
      <c r="NMX266" s="1242"/>
      <c r="NMY266" s="1242"/>
      <c r="NMZ266" s="1242"/>
      <c r="NNA266" s="1242"/>
      <c r="NNB266" s="1242"/>
      <c r="NNC266" s="1242"/>
      <c r="NND266" s="1242"/>
      <c r="NNE266" s="1242"/>
      <c r="NNF266" s="1242"/>
      <c r="NNG266" s="1242"/>
      <c r="NNH266" s="1242"/>
      <c r="NNI266" s="1242"/>
      <c r="NNJ266" s="1242"/>
      <c r="NNK266" s="1242"/>
      <c r="NNL266" s="1242"/>
      <c r="NNM266" s="1242"/>
      <c r="NNN266" s="1242"/>
      <c r="NNO266" s="1242"/>
      <c r="NNP266" s="1242"/>
      <c r="NNQ266" s="1242"/>
      <c r="NNR266" s="1242"/>
      <c r="NNS266" s="1242"/>
      <c r="NNT266" s="1242"/>
      <c r="NNU266" s="1242"/>
      <c r="NNV266" s="1242"/>
      <c r="NNW266" s="1242"/>
      <c r="NNX266" s="1242"/>
      <c r="NNY266" s="1242"/>
      <c r="NNZ266" s="1242"/>
      <c r="NOA266" s="1242"/>
      <c r="NOB266" s="1242"/>
      <c r="NOC266" s="1242"/>
      <c r="NOD266" s="1242"/>
      <c r="NOE266" s="1242"/>
      <c r="NOF266" s="1242"/>
      <c r="NOG266" s="1242"/>
      <c r="NOH266" s="1242"/>
      <c r="NOI266" s="1242"/>
      <c r="NOJ266" s="1242"/>
      <c r="NOK266" s="1242"/>
      <c r="NOL266" s="1242"/>
      <c r="NOM266" s="1242"/>
      <c r="NON266" s="1242"/>
      <c r="NOO266" s="1242"/>
      <c r="NOP266" s="1242"/>
      <c r="NOQ266" s="1242"/>
      <c r="NOR266" s="1242"/>
      <c r="NOS266" s="1242"/>
      <c r="NOT266" s="1242"/>
      <c r="NOU266" s="1242"/>
      <c r="NOV266" s="1242"/>
      <c r="NOW266" s="1242"/>
      <c r="NOX266" s="1242"/>
      <c r="NOY266" s="1242"/>
      <c r="NOZ266" s="1242"/>
      <c r="NPA266" s="1242"/>
      <c r="NPB266" s="1242"/>
      <c r="NPC266" s="1242"/>
      <c r="NPD266" s="1242"/>
      <c r="NPE266" s="1242"/>
      <c r="NPF266" s="1242"/>
      <c r="NPG266" s="1242"/>
      <c r="NPH266" s="1242"/>
      <c r="NPI266" s="1242"/>
      <c r="NPJ266" s="1242"/>
      <c r="NPK266" s="1242"/>
      <c r="NPL266" s="1242"/>
      <c r="NPM266" s="1242"/>
      <c r="NPN266" s="1242"/>
      <c r="NPO266" s="1242"/>
      <c r="NPP266" s="1242"/>
      <c r="NPQ266" s="1242"/>
      <c r="NPR266" s="1242"/>
      <c r="NPS266" s="1242"/>
      <c r="NPT266" s="1242"/>
      <c r="NPU266" s="1242"/>
      <c r="NPV266" s="1242"/>
      <c r="NPW266" s="1242"/>
      <c r="NPX266" s="1242"/>
      <c r="NPY266" s="1242"/>
      <c r="NPZ266" s="1242"/>
      <c r="NQA266" s="1242"/>
      <c r="NQB266" s="1242"/>
      <c r="NQC266" s="1242"/>
      <c r="NQD266" s="1242"/>
      <c r="NQE266" s="1242"/>
      <c r="NQF266" s="1242"/>
      <c r="NQG266" s="1242"/>
      <c r="NQH266" s="1242"/>
      <c r="NQI266" s="1242"/>
      <c r="NQJ266" s="1242"/>
      <c r="NQK266" s="1242"/>
      <c r="NQL266" s="1242"/>
      <c r="NQM266" s="1242"/>
      <c r="NQN266" s="1242"/>
      <c r="NQO266" s="1242"/>
      <c r="NQP266" s="1242"/>
      <c r="NQQ266" s="1242"/>
      <c r="NQR266" s="1242"/>
      <c r="NQS266" s="1242"/>
      <c r="NQT266" s="1242"/>
      <c r="NQU266" s="1242"/>
      <c r="NQV266" s="1242"/>
      <c r="NQW266" s="1242"/>
      <c r="NQX266" s="1242"/>
      <c r="NQY266" s="1242"/>
      <c r="NQZ266" s="1242"/>
      <c r="NRA266" s="1242"/>
      <c r="NRB266" s="1242"/>
      <c r="NRC266" s="1242"/>
      <c r="NRD266" s="1242"/>
      <c r="NRE266" s="1242"/>
      <c r="NRF266" s="1242"/>
      <c r="NRG266" s="1242"/>
      <c r="NRH266" s="1242"/>
      <c r="NRI266" s="1242"/>
      <c r="NRJ266" s="1242"/>
      <c r="NRK266" s="1242"/>
      <c r="NRL266" s="1242"/>
      <c r="NRM266" s="1242"/>
      <c r="NRN266" s="1242"/>
      <c r="NRO266" s="1242"/>
      <c r="NRP266" s="1242"/>
      <c r="NRQ266" s="1242"/>
      <c r="NRR266" s="1242"/>
      <c r="NRS266" s="1242"/>
      <c r="NRT266" s="1242"/>
      <c r="NRU266" s="1242"/>
      <c r="NRV266" s="1242"/>
      <c r="NRW266" s="1242"/>
      <c r="NRX266" s="1242"/>
      <c r="NRY266" s="1242"/>
      <c r="NRZ266" s="1242"/>
      <c r="NSA266" s="1242"/>
      <c r="NSB266" s="1242"/>
      <c r="NSC266" s="1242"/>
      <c r="NSD266" s="1242"/>
      <c r="NSE266" s="1242"/>
      <c r="NSF266" s="1242"/>
      <c r="NSG266" s="1242"/>
      <c r="NSH266" s="1242"/>
      <c r="NSI266" s="1242"/>
      <c r="NSJ266" s="1242"/>
      <c r="NSK266" s="1242"/>
      <c r="NSL266" s="1242"/>
      <c r="NSM266" s="1242"/>
      <c r="NSN266" s="1242"/>
      <c r="NSO266" s="1242"/>
      <c r="NSP266" s="1242"/>
      <c r="NSQ266" s="1242"/>
      <c r="NSR266" s="1242"/>
      <c r="NSS266" s="1242"/>
      <c r="NST266" s="1242"/>
      <c r="NSU266" s="1242"/>
      <c r="NSV266" s="1242"/>
      <c r="NSW266" s="1242"/>
      <c r="NSX266" s="1242"/>
      <c r="NSY266" s="1242"/>
      <c r="NSZ266" s="1242"/>
      <c r="NTA266" s="1242"/>
      <c r="NTB266" s="1242"/>
      <c r="NTC266" s="1242"/>
      <c r="NTD266" s="1242"/>
      <c r="NTE266" s="1242"/>
      <c r="NTF266" s="1242"/>
      <c r="NTG266" s="1242"/>
      <c r="NTH266" s="1242"/>
      <c r="NTI266" s="1242"/>
      <c r="NTJ266" s="1242"/>
      <c r="NTK266" s="1242"/>
      <c r="NTL266" s="1242"/>
      <c r="NTM266" s="1242"/>
      <c r="NTN266" s="1242"/>
      <c r="NTO266" s="1242"/>
      <c r="NTP266" s="1242"/>
      <c r="NTQ266" s="1242"/>
      <c r="NTR266" s="1242"/>
      <c r="NTS266" s="1242"/>
      <c r="NTT266" s="1242"/>
      <c r="NTU266" s="1242"/>
      <c r="NTV266" s="1242"/>
      <c r="NTW266" s="1242"/>
      <c r="NTX266" s="1242"/>
      <c r="NTY266" s="1242"/>
      <c r="NTZ266" s="1242"/>
      <c r="NUA266" s="1242"/>
      <c r="NUB266" s="1242"/>
      <c r="NUC266" s="1242"/>
      <c r="NUD266" s="1242"/>
      <c r="NUE266" s="1242"/>
      <c r="NUF266" s="1242"/>
      <c r="NUG266" s="1242"/>
      <c r="NUH266" s="1242"/>
      <c r="NUI266" s="1242"/>
      <c r="NUJ266" s="1242"/>
      <c r="NUK266" s="1242"/>
      <c r="NUL266" s="1242"/>
      <c r="NUM266" s="1242"/>
      <c r="NUN266" s="1242"/>
      <c r="NUO266" s="1242"/>
      <c r="NUP266" s="1242"/>
      <c r="NUQ266" s="1242"/>
      <c r="NUR266" s="1242"/>
      <c r="NUS266" s="1242"/>
      <c r="NUT266" s="1242"/>
      <c r="NUU266" s="1242"/>
      <c r="NUV266" s="1242"/>
      <c r="NUW266" s="1242"/>
      <c r="NUX266" s="1242"/>
      <c r="NUY266" s="1242"/>
      <c r="NUZ266" s="1242"/>
      <c r="NVA266" s="1242"/>
      <c r="NVB266" s="1242"/>
      <c r="NVC266" s="1242"/>
      <c r="NVD266" s="1242"/>
      <c r="NVE266" s="1242"/>
      <c r="NVF266" s="1242"/>
      <c r="NVG266" s="1242"/>
      <c r="NVH266" s="1242"/>
      <c r="NVI266" s="1242"/>
      <c r="NVJ266" s="1242"/>
      <c r="NVK266" s="1242"/>
      <c r="NVL266" s="1242"/>
      <c r="NVM266" s="1242"/>
      <c r="NVN266" s="1242"/>
      <c r="NVO266" s="1242"/>
      <c r="NVP266" s="1242"/>
      <c r="NVQ266" s="1242"/>
      <c r="NVR266" s="1242"/>
      <c r="NVS266" s="1242"/>
      <c r="NVT266" s="1242"/>
      <c r="NVU266" s="1242"/>
      <c r="NVV266" s="1242"/>
      <c r="NVW266" s="1242"/>
      <c r="NVX266" s="1242"/>
      <c r="NVY266" s="1242"/>
      <c r="NVZ266" s="1242"/>
      <c r="NWA266" s="1242"/>
      <c r="NWB266" s="1242"/>
      <c r="NWC266" s="1242"/>
      <c r="NWD266" s="1242"/>
      <c r="NWE266" s="1242"/>
      <c r="NWF266" s="1242"/>
      <c r="NWG266" s="1242"/>
      <c r="NWH266" s="1242"/>
      <c r="NWI266" s="1242"/>
      <c r="NWJ266" s="1242"/>
      <c r="NWK266" s="1242"/>
      <c r="NWL266" s="1242"/>
      <c r="NWM266" s="1242"/>
      <c r="NWN266" s="1242"/>
      <c r="NWO266" s="1242"/>
      <c r="NWP266" s="1242"/>
      <c r="NWQ266" s="1242"/>
      <c r="NWR266" s="1242"/>
      <c r="NWS266" s="1242"/>
      <c r="NWT266" s="1242"/>
      <c r="NWU266" s="1242"/>
      <c r="NWV266" s="1242"/>
      <c r="NWW266" s="1242"/>
      <c r="NWX266" s="1242"/>
      <c r="NWY266" s="1242"/>
      <c r="NWZ266" s="1242"/>
      <c r="NXA266" s="1242"/>
      <c r="NXB266" s="1242"/>
      <c r="NXC266" s="1242"/>
      <c r="NXD266" s="1242"/>
      <c r="NXE266" s="1242"/>
      <c r="NXF266" s="1242"/>
      <c r="NXG266" s="1242"/>
      <c r="NXH266" s="1242"/>
      <c r="NXI266" s="1242"/>
      <c r="NXJ266" s="1242"/>
      <c r="NXK266" s="1242"/>
      <c r="NXL266" s="1242"/>
      <c r="NXM266" s="1242"/>
      <c r="NXN266" s="1242"/>
      <c r="NXO266" s="1242"/>
      <c r="NXP266" s="1242"/>
      <c r="NXQ266" s="1242"/>
      <c r="NXR266" s="1242"/>
      <c r="NXS266" s="1242"/>
      <c r="NXT266" s="1242"/>
      <c r="NXU266" s="1242"/>
      <c r="NXV266" s="1242"/>
      <c r="NXW266" s="1242"/>
      <c r="NXX266" s="1242"/>
      <c r="NXY266" s="1242"/>
      <c r="NXZ266" s="1242"/>
      <c r="NYA266" s="1242"/>
      <c r="NYB266" s="1242"/>
      <c r="NYC266" s="1242"/>
      <c r="NYD266" s="1242"/>
      <c r="NYE266" s="1242"/>
      <c r="NYF266" s="1242"/>
      <c r="NYG266" s="1242"/>
      <c r="NYH266" s="1242"/>
      <c r="NYI266" s="1242"/>
      <c r="NYJ266" s="1242"/>
      <c r="NYK266" s="1242"/>
      <c r="NYL266" s="1242"/>
      <c r="NYM266" s="1242"/>
      <c r="NYN266" s="1242"/>
      <c r="NYO266" s="1242"/>
      <c r="NYP266" s="1242"/>
      <c r="NYQ266" s="1242"/>
      <c r="NYR266" s="1242"/>
      <c r="NYS266" s="1242"/>
      <c r="NYT266" s="1242"/>
      <c r="NYU266" s="1242"/>
      <c r="NYV266" s="1242"/>
      <c r="NYW266" s="1242"/>
      <c r="NYX266" s="1242"/>
      <c r="NYY266" s="1242"/>
      <c r="NYZ266" s="1242"/>
      <c r="NZA266" s="1242"/>
      <c r="NZB266" s="1242"/>
      <c r="NZC266" s="1242"/>
      <c r="NZD266" s="1242"/>
      <c r="NZE266" s="1242"/>
      <c r="NZF266" s="1242"/>
      <c r="NZG266" s="1242"/>
      <c r="NZH266" s="1242"/>
      <c r="NZI266" s="1242"/>
      <c r="NZJ266" s="1242"/>
      <c r="NZK266" s="1242"/>
      <c r="NZL266" s="1242"/>
      <c r="NZM266" s="1242"/>
      <c r="NZN266" s="1242"/>
      <c r="NZO266" s="1242"/>
      <c r="NZP266" s="1242"/>
      <c r="NZQ266" s="1242"/>
      <c r="NZR266" s="1242"/>
      <c r="NZS266" s="1242"/>
      <c r="NZT266" s="1242"/>
      <c r="NZU266" s="1242"/>
      <c r="NZV266" s="1242"/>
      <c r="NZW266" s="1242"/>
      <c r="NZX266" s="1242"/>
      <c r="NZY266" s="1242"/>
      <c r="NZZ266" s="1242"/>
      <c r="OAA266" s="1242"/>
      <c r="OAB266" s="1242"/>
      <c r="OAC266" s="1242"/>
      <c r="OAD266" s="1242"/>
      <c r="OAE266" s="1242"/>
      <c r="OAF266" s="1242"/>
      <c r="OAG266" s="1242"/>
      <c r="OAH266" s="1242"/>
      <c r="OAI266" s="1242"/>
      <c r="OAJ266" s="1242"/>
      <c r="OAK266" s="1242"/>
      <c r="OAL266" s="1242"/>
      <c r="OAM266" s="1242"/>
      <c r="OAN266" s="1242"/>
      <c r="OAO266" s="1242"/>
      <c r="OAP266" s="1242"/>
      <c r="OAQ266" s="1242"/>
      <c r="OAR266" s="1242"/>
      <c r="OAS266" s="1242"/>
      <c r="OAT266" s="1242"/>
      <c r="OAU266" s="1242"/>
      <c r="OAV266" s="1242"/>
      <c r="OAW266" s="1242"/>
      <c r="OAX266" s="1242"/>
      <c r="OAY266" s="1242"/>
      <c r="OAZ266" s="1242"/>
      <c r="OBA266" s="1242"/>
      <c r="OBB266" s="1242"/>
      <c r="OBC266" s="1242"/>
      <c r="OBD266" s="1242"/>
      <c r="OBE266" s="1242"/>
      <c r="OBF266" s="1242"/>
      <c r="OBG266" s="1242"/>
      <c r="OBH266" s="1242"/>
      <c r="OBI266" s="1242"/>
      <c r="OBJ266" s="1242"/>
      <c r="OBK266" s="1242"/>
      <c r="OBL266" s="1242"/>
      <c r="OBM266" s="1242"/>
      <c r="OBN266" s="1242"/>
      <c r="OBO266" s="1242"/>
      <c r="OBP266" s="1242"/>
      <c r="OBQ266" s="1242"/>
      <c r="OBR266" s="1242"/>
      <c r="OBS266" s="1242"/>
      <c r="OBT266" s="1242"/>
      <c r="OBU266" s="1242"/>
      <c r="OBV266" s="1242"/>
      <c r="OBW266" s="1242"/>
      <c r="OBX266" s="1242"/>
      <c r="OBY266" s="1242"/>
      <c r="OBZ266" s="1242"/>
      <c r="OCA266" s="1242"/>
      <c r="OCB266" s="1242"/>
      <c r="OCC266" s="1242"/>
      <c r="OCD266" s="1242"/>
      <c r="OCE266" s="1242"/>
      <c r="OCF266" s="1242"/>
      <c r="OCG266" s="1242"/>
      <c r="OCH266" s="1242"/>
      <c r="OCI266" s="1242"/>
      <c r="OCJ266" s="1242"/>
      <c r="OCK266" s="1242"/>
      <c r="OCL266" s="1242"/>
      <c r="OCM266" s="1242"/>
      <c r="OCN266" s="1242"/>
      <c r="OCO266" s="1242"/>
      <c r="OCP266" s="1242"/>
      <c r="OCQ266" s="1242"/>
      <c r="OCR266" s="1242"/>
      <c r="OCS266" s="1242"/>
      <c r="OCT266" s="1242"/>
      <c r="OCU266" s="1242"/>
      <c r="OCV266" s="1242"/>
      <c r="OCW266" s="1242"/>
      <c r="OCX266" s="1242"/>
      <c r="OCY266" s="1242"/>
      <c r="OCZ266" s="1242"/>
      <c r="ODA266" s="1242"/>
      <c r="ODB266" s="1242"/>
      <c r="ODC266" s="1242"/>
      <c r="ODD266" s="1242"/>
      <c r="ODE266" s="1242"/>
      <c r="ODF266" s="1242"/>
      <c r="ODG266" s="1242"/>
      <c r="ODH266" s="1242"/>
      <c r="ODI266" s="1242"/>
      <c r="ODJ266" s="1242"/>
      <c r="ODK266" s="1242"/>
      <c r="ODL266" s="1242"/>
      <c r="ODM266" s="1242"/>
      <c r="ODN266" s="1242"/>
      <c r="ODO266" s="1242"/>
      <c r="ODP266" s="1242"/>
      <c r="ODQ266" s="1242"/>
      <c r="ODR266" s="1242"/>
      <c r="ODS266" s="1242"/>
      <c r="ODT266" s="1242"/>
      <c r="ODU266" s="1242"/>
      <c r="ODV266" s="1242"/>
      <c r="ODW266" s="1242"/>
      <c r="ODX266" s="1242"/>
      <c r="ODY266" s="1242"/>
      <c r="ODZ266" s="1242"/>
      <c r="OEA266" s="1242"/>
      <c r="OEB266" s="1242"/>
      <c r="OEC266" s="1242"/>
      <c r="OED266" s="1242"/>
      <c r="OEE266" s="1242"/>
      <c r="OEF266" s="1242"/>
      <c r="OEG266" s="1242"/>
      <c r="OEH266" s="1242"/>
      <c r="OEI266" s="1242"/>
      <c r="OEJ266" s="1242"/>
      <c r="OEK266" s="1242"/>
      <c r="OEL266" s="1242"/>
      <c r="OEM266" s="1242"/>
      <c r="OEN266" s="1242"/>
      <c r="OEO266" s="1242"/>
      <c r="OEP266" s="1242"/>
      <c r="OEQ266" s="1242"/>
      <c r="OER266" s="1242"/>
      <c r="OES266" s="1242"/>
      <c r="OET266" s="1242"/>
      <c r="OEU266" s="1242"/>
      <c r="OEV266" s="1242"/>
      <c r="OEW266" s="1242"/>
      <c r="OEX266" s="1242"/>
      <c r="OEY266" s="1242"/>
      <c r="OEZ266" s="1242"/>
      <c r="OFA266" s="1242"/>
      <c r="OFB266" s="1242"/>
      <c r="OFC266" s="1242"/>
      <c r="OFD266" s="1242"/>
      <c r="OFE266" s="1242"/>
      <c r="OFF266" s="1242"/>
      <c r="OFG266" s="1242"/>
      <c r="OFH266" s="1242"/>
      <c r="OFI266" s="1242"/>
      <c r="OFJ266" s="1242"/>
      <c r="OFK266" s="1242"/>
      <c r="OFL266" s="1242"/>
      <c r="OFM266" s="1242"/>
      <c r="OFN266" s="1242"/>
      <c r="OFO266" s="1242"/>
      <c r="OFP266" s="1242"/>
      <c r="OFQ266" s="1242"/>
      <c r="OFR266" s="1242"/>
      <c r="OFS266" s="1242"/>
      <c r="OFT266" s="1242"/>
      <c r="OFU266" s="1242"/>
      <c r="OFV266" s="1242"/>
      <c r="OFW266" s="1242"/>
      <c r="OFX266" s="1242"/>
      <c r="OFY266" s="1242"/>
      <c r="OFZ266" s="1242"/>
      <c r="OGA266" s="1242"/>
      <c r="OGB266" s="1242"/>
      <c r="OGC266" s="1242"/>
      <c r="OGD266" s="1242"/>
      <c r="OGE266" s="1242"/>
      <c r="OGF266" s="1242"/>
      <c r="OGG266" s="1242"/>
      <c r="OGH266" s="1242"/>
      <c r="OGI266" s="1242"/>
      <c r="OGJ266" s="1242"/>
      <c r="OGK266" s="1242"/>
      <c r="OGL266" s="1242"/>
      <c r="OGM266" s="1242"/>
      <c r="OGN266" s="1242"/>
      <c r="OGO266" s="1242"/>
      <c r="OGP266" s="1242"/>
      <c r="OGQ266" s="1242"/>
      <c r="OGR266" s="1242"/>
      <c r="OGS266" s="1242"/>
      <c r="OGT266" s="1242"/>
      <c r="OGU266" s="1242"/>
      <c r="OGV266" s="1242"/>
      <c r="OGW266" s="1242"/>
      <c r="OGX266" s="1242"/>
      <c r="OGY266" s="1242"/>
      <c r="OGZ266" s="1242"/>
      <c r="OHA266" s="1242"/>
      <c r="OHB266" s="1242"/>
      <c r="OHC266" s="1242"/>
      <c r="OHD266" s="1242"/>
      <c r="OHE266" s="1242"/>
      <c r="OHF266" s="1242"/>
      <c r="OHG266" s="1242"/>
      <c r="OHH266" s="1242"/>
      <c r="OHI266" s="1242"/>
      <c r="OHJ266" s="1242"/>
      <c r="OHK266" s="1242"/>
      <c r="OHL266" s="1242"/>
      <c r="OHM266" s="1242"/>
      <c r="OHN266" s="1242"/>
      <c r="OHO266" s="1242"/>
      <c r="OHP266" s="1242"/>
      <c r="OHQ266" s="1242"/>
      <c r="OHR266" s="1242"/>
      <c r="OHS266" s="1242"/>
      <c r="OHT266" s="1242"/>
      <c r="OHU266" s="1242"/>
      <c r="OHV266" s="1242"/>
      <c r="OHW266" s="1242"/>
      <c r="OHX266" s="1242"/>
      <c r="OHY266" s="1242"/>
      <c r="OHZ266" s="1242"/>
      <c r="OIA266" s="1242"/>
      <c r="OIB266" s="1242"/>
      <c r="OIC266" s="1242"/>
      <c r="OID266" s="1242"/>
      <c r="OIE266" s="1242"/>
      <c r="OIF266" s="1242"/>
      <c r="OIG266" s="1242"/>
      <c r="OIH266" s="1242"/>
      <c r="OII266" s="1242"/>
      <c r="OIJ266" s="1242"/>
      <c r="OIK266" s="1242"/>
      <c r="OIL266" s="1242"/>
      <c r="OIM266" s="1242"/>
      <c r="OIN266" s="1242"/>
      <c r="OIO266" s="1242"/>
      <c r="OIP266" s="1242"/>
      <c r="OIQ266" s="1242"/>
      <c r="OIR266" s="1242"/>
      <c r="OIS266" s="1242"/>
      <c r="OIT266" s="1242"/>
      <c r="OIU266" s="1242"/>
      <c r="OIV266" s="1242"/>
      <c r="OIW266" s="1242"/>
      <c r="OIX266" s="1242"/>
      <c r="OIY266" s="1242"/>
      <c r="OIZ266" s="1242"/>
      <c r="OJA266" s="1242"/>
      <c r="OJB266" s="1242"/>
      <c r="OJC266" s="1242"/>
      <c r="OJD266" s="1242"/>
      <c r="OJE266" s="1242"/>
      <c r="OJF266" s="1242"/>
      <c r="OJG266" s="1242"/>
      <c r="OJH266" s="1242"/>
      <c r="OJI266" s="1242"/>
      <c r="OJJ266" s="1242"/>
      <c r="OJK266" s="1242"/>
      <c r="OJL266" s="1242"/>
      <c r="OJM266" s="1242"/>
      <c r="OJN266" s="1242"/>
      <c r="OJO266" s="1242"/>
      <c r="OJP266" s="1242"/>
      <c r="OJQ266" s="1242"/>
      <c r="OJR266" s="1242"/>
      <c r="OJS266" s="1242"/>
      <c r="OJT266" s="1242"/>
      <c r="OJU266" s="1242"/>
      <c r="OJV266" s="1242"/>
      <c r="OJW266" s="1242"/>
      <c r="OJX266" s="1242"/>
      <c r="OJY266" s="1242"/>
      <c r="OJZ266" s="1242"/>
      <c r="OKA266" s="1242"/>
      <c r="OKB266" s="1242"/>
      <c r="OKC266" s="1242"/>
      <c r="OKD266" s="1242"/>
      <c r="OKE266" s="1242"/>
      <c r="OKF266" s="1242"/>
      <c r="OKG266" s="1242"/>
      <c r="OKH266" s="1242"/>
      <c r="OKI266" s="1242"/>
      <c r="OKJ266" s="1242"/>
      <c r="OKK266" s="1242"/>
      <c r="OKL266" s="1242"/>
      <c r="OKM266" s="1242"/>
      <c r="OKN266" s="1242"/>
      <c r="OKO266" s="1242"/>
      <c r="OKP266" s="1242"/>
      <c r="OKQ266" s="1242"/>
      <c r="OKR266" s="1242"/>
      <c r="OKS266" s="1242"/>
      <c r="OKT266" s="1242"/>
      <c r="OKU266" s="1242"/>
      <c r="OKV266" s="1242"/>
      <c r="OKW266" s="1242"/>
      <c r="OKX266" s="1242"/>
      <c r="OKY266" s="1242"/>
      <c r="OKZ266" s="1242"/>
      <c r="OLA266" s="1242"/>
      <c r="OLB266" s="1242"/>
      <c r="OLC266" s="1242"/>
      <c r="OLD266" s="1242"/>
      <c r="OLE266" s="1242"/>
      <c r="OLF266" s="1242"/>
      <c r="OLG266" s="1242"/>
      <c r="OLH266" s="1242"/>
      <c r="OLI266" s="1242"/>
      <c r="OLJ266" s="1242"/>
      <c r="OLK266" s="1242"/>
      <c r="OLL266" s="1242"/>
      <c r="OLM266" s="1242"/>
      <c r="OLN266" s="1242"/>
      <c r="OLO266" s="1242"/>
      <c r="OLP266" s="1242"/>
      <c r="OLQ266" s="1242"/>
      <c r="OLR266" s="1242"/>
      <c r="OLS266" s="1242"/>
      <c r="OLT266" s="1242"/>
      <c r="OLU266" s="1242"/>
      <c r="OLV266" s="1242"/>
      <c r="OLW266" s="1242"/>
      <c r="OLX266" s="1242"/>
      <c r="OLY266" s="1242"/>
      <c r="OLZ266" s="1242"/>
      <c r="OMA266" s="1242"/>
      <c r="OMB266" s="1242"/>
      <c r="OMC266" s="1242"/>
      <c r="OMD266" s="1242"/>
      <c r="OME266" s="1242"/>
      <c r="OMF266" s="1242"/>
      <c r="OMG266" s="1242"/>
      <c r="OMH266" s="1242"/>
      <c r="OMI266" s="1242"/>
      <c r="OMJ266" s="1242"/>
      <c r="OMK266" s="1242"/>
      <c r="OML266" s="1242"/>
      <c r="OMM266" s="1242"/>
      <c r="OMN266" s="1242"/>
      <c r="OMO266" s="1242"/>
      <c r="OMP266" s="1242"/>
      <c r="OMQ266" s="1242"/>
      <c r="OMR266" s="1242"/>
      <c r="OMS266" s="1242"/>
      <c r="OMT266" s="1242"/>
      <c r="OMU266" s="1242"/>
      <c r="OMV266" s="1242"/>
      <c r="OMW266" s="1242"/>
      <c r="OMX266" s="1242"/>
      <c r="OMY266" s="1242"/>
      <c r="OMZ266" s="1242"/>
      <c r="ONA266" s="1242"/>
      <c r="ONB266" s="1242"/>
      <c r="ONC266" s="1242"/>
      <c r="OND266" s="1242"/>
      <c r="ONE266" s="1242"/>
      <c r="ONF266" s="1242"/>
      <c r="ONG266" s="1242"/>
      <c r="ONH266" s="1242"/>
      <c r="ONI266" s="1242"/>
      <c r="ONJ266" s="1242"/>
      <c r="ONK266" s="1242"/>
      <c r="ONL266" s="1242"/>
      <c r="ONM266" s="1242"/>
      <c r="ONN266" s="1242"/>
      <c r="ONO266" s="1242"/>
      <c r="ONP266" s="1242"/>
      <c r="ONQ266" s="1242"/>
      <c r="ONR266" s="1242"/>
      <c r="ONS266" s="1242"/>
      <c r="ONT266" s="1242"/>
      <c r="ONU266" s="1242"/>
      <c r="ONV266" s="1242"/>
      <c r="ONW266" s="1242"/>
      <c r="ONX266" s="1242"/>
      <c r="ONY266" s="1242"/>
      <c r="ONZ266" s="1242"/>
      <c r="OOA266" s="1242"/>
      <c r="OOB266" s="1242"/>
      <c r="OOC266" s="1242"/>
      <c r="OOD266" s="1242"/>
      <c r="OOE266" s="1242"/>
      <c r="OOF266" s="1242"/>
      <c r="OOG266" s="1242"/>
      <c r="OOH266" s="1242"/>
      <c r="OOI266" s="1242"/>
      <c r="OOJ266" s="1242"/>
      <c r="OOK266" s="1242"/>
      <c r="OOL266" s="1242"/>
      <c r="OOM266" s="1242"/>
      <c r="OON266" s="1242"/>
      <c r="OOO266" s="1242"/>
      <c r="OOP266" s="1242"/>
      <c r="OOQ266" s="1242"/>
      <c r="OOR266" s="1242"/>
      <c r="OOS266" s="1242"/>
      <c r="OOT266" s="1242"/>
      <c r="OOU266" s="1242"/>
      <c r="OOV266" s="1242"/>
      <c r="OOW266" s="1242"/>
      <c r="OOX266" s="1242"/>
      <c r="OOY266" s="1242"/>
      <c r="OOZ266" s="1242"/>
      <c r="OPA266" s="1242"/>
      <c r="OPB266" s="1242"/>
      <c r="OPC266" s="1242"/>
      <c r="OPD266" s="1242"/>
      <c r="OPE266" s="1242"/>
      <c r="OPF266" s="1242"/>
      <c r="OPG266" s="1242"/>
      <c r="OPH266" s="1242"/>
      <c r="OPI266" s="1242"/>
      <c r="OPJ266" s="1242"/>
      <c r="OPK266" s="1242"/>
      <c r="OPL266" s="1242"/>
      <c r="OPM266" s="1242"/>
      <c r="OPN266" s="1242"/>
      <c r="OPO266" s="1242"/>
      <c r="OPP266" s="1242"/>
      <c r="OPQ266" s="1242"/>
      <c r="OPR266" s="1242"/>
      <c r="OPS266" s="1242"/>
      <c r="OPT266" s="1242"/>
      <c r="OPU266" s="1242"/>
      <c r="OPV266" s="1242"/>
      <c r="OPW266" s="1242"/>
      <c r="OPX266" s="1242"/>
      <c r="OPY266" s="1242"/>
      <c r="OPZ266" s="1242"/>
      <c r="OQA266" s="1242"/>
      <c r="OQB266" s="1242"/>
      <c r="OQC266" s="1242"/>
      <c r="OQD266" s="1242"/>
      <c r="OQE266" s="1242"/>
      <c r="OQF266" s="1242"/>
      <c r="OQG266" s="1242"/>
      <c r="OQH266" s="1242"/>
      <c r="OQI266" s="1242"/>
      <c r="OQJ266" s="1242"/>
      <c r="OQK266" s="1242"/>
      <c r="OQL266" s="1242"/>
      <c r="OQM266" s="1242"/>
      <c r="OQN266" s="1242"/>
      <c r="OQO266" s="1242"/>
      <c r="OQP266" s="1242"/>
      <c r="OQQ266" s="1242"/>
      <c r="OQR266" s="1242"/>
      <c r="OQS266" s="1242"/>
      <c r="OQT266" s="1242"/>
      <c r="OQU266" s="1242"/>
      <c r="OQV266" s="1242"/>
      <c r="OQW266" s="1242"/>
      <c r="OQX266" s="1242"/>
      <c r="OQY266" s="1242"/>
      <c r="OQZ266" s="1242"/>
      <c r="ORA266" s="1242"/>
      <c r="ORB266" s="1242"/>
      <c r="ORC266" s="1242"/>
      <c r="ORD266" s="1242"/>
      <c r="ORE266" s="1242"/>
      <c r="ORF266" s="1242"/>
      <c r="ORG266" s="1242"/>
      <c r="ORH266" s="1242"/>
      <c r="ORI266" s="1242"/>
      <c r="ORJ266" s="1242"/>
      <c r="ORK266" s="1242"/>
      <c r="ORL266" s="1242"/>
      <c r="ORM266" s="1242"/>
      <c r="ORN266" s="1242"/>
      <c r="ORO266" s="1242"/>
      <c r="ORP266" s="1242"/>
      <c r="ORQ266" s="1242"/>
      <c r="ORR266" s="1242"/>
      <c r="ORS266" s="1242"/>
      <c r="ORT266" s="1242"/>
      <c r="ORU266" s="1242"/>
      <c r="ORV266" s="1242"/>
      <c r="ORW266" s="1242"/>
      <c r="ORX266" s="1242"/>
      <c r="ORY266" s="1242"/>
      <c r="ORZ266" s="1242"/>
      <c r="OSA266" s="1242"/>
      <c r="OSB266" s="1242"/>
      <c r="OSC266" s="1242"/>
      <c r="OSD266" s="1242"/>
      <c r="OSE266" s="1242"/>
      <c r="OSF266" s="1242"/>
      <c r="OSG266" s="1242"/>
      <c r="OSH266" s="1242"/>
      <c r="OSI266" s="1242"/>
      <c r="OSJ266" s="1242"/>
      <c r="OSK266" s="1242"/>
      <c r="OSL266" s="1242"/>
      <c r="OSM266" s="1242"/>
      <c r="OSN266" s="1242"/>
      <c r="OSO266" s="1242"/>
      <c r="OSP266" s="1242"/>
      <c r="OSQ266" s="1242"/>
      <c r="OSR266" s="1242"/>
      <c r="OSS266" s="1242"/>
      <c r="OST266" s="1242"/>
      <c r="OSU266" s="1242"/>
      <c r="OSV266" s="1242"/>
      <c r="OSW266" s="1242"/>
      <c r="OSX266" s="1242"/>
      <c r="OSY266" s="1242"/>
      <c r="OSZ266" s="1242"/>
      <c r="OTA266" s="1242"/>
      <c r="OTB266" s="1242"/>
      <c r="OTC266" s="1242"/>
      <c r="OTD266" s="1242"/>
      <c r="OTE266" s="1242"/>
      <c r="OTF266" s="1242"/>
      <c r="OTG266" s="1242"/>
      <c r="OTH266" s="1242"/>
      <c r="OTI266" s="1242"/>
      <c r="OTJ266" s="1242"/>
      <c r="OTK266" s="1242"/>
      <c r="OTL266" s="1242"/>
      <c r="OTM266" s="1242"/>
      <c r="OTN266" s="1242"/>
      <c r="OTO266" s="1242"/>
      <c r="OTP266" s="1242"/>
      <c r="OTQ266" s="1242"/>
      <c r="OTR266" s="1242"/>
      <c r="OTS266" s="1242"/>
      <c r="OTT266" s="1242"/>
      <c r="OTU266" s="1242"/>
      <c r="OTV266" s="1242"/>
      <c r="OTW266" s="1242"/>
      <c r="OTX266" s="1242"/>
      <c r="OTY266" s="1242"/>
      <c r="OTZ266" s="1242"/>
      <c r="OUA266" s="1242"/>
      <c r="OUB266" s="1242"/>
      <c r="OUC266" s="1242"/>
      <c r="OUD266" s="1242"/>
      <c r="OUE266" s="1242"/>
      <c r="OUF266" s="1242"/>
      <c r="OUG266" s="1242"/>
      <c r="OUH266" s="1242"/>
      <c r="OUI266" s="1242"/>
      <c r="OUJ266" s="1242"/>
      <c r="OUK266" s="1242"/>
      <c r="OUL266" s="1242"/>
      <c r="OUM266" s="1242"/>
      <c r="OUN266" s="1242"/>
      <c r="OUO266" s="1242"/>
      <c r="OUP266" s="1242"/>
      <c r="OUQ266" s="1242"/>
      <c r="OUR266" s="1242"/>
      <c r="OUS266" s="1242"/>
      <c r="OUT266" s="1242"/>
      <c r="OUU266" s="1242"/>
      <c r="OUV266" s="1242"/>
      <c r="OUW266" s="1242"/>
      <c r="OUX266" s="1242"/>
      <c r="OUY266" s="1242"/>
      <c r="OUZ266" s="1242"/>
      <c r="OVA266" s="1242"/>
      <c r="OVB266" s="1242"/>
      <c r="OVC266" s="1242"/>
      <c r="OVD266" s="1242"/>
      <c r="OVE266" s="1242"/>
      <c r="OVF266" s="1242"/>
      <c r="OVG266" s="1242"/>
      <c r="OVH266" s="1242"/>
      <c r="OVI266" s="1242"/>
      <c r="OVJ266" s="1242"/>
      <c r="OVK266" s="1242"/>
      <c r="OVL266" s="1242"/>
      <c r="OVM266" s="1242"/>
      <c r="OVN266" s="1242"/>
      <c r="OVO266" s="1242"/>
      <c r="OVP266" s="1242"/>
      <c r="OVQ266" s="1242"/>
      <c r="OVR266" s="1242"/>
      <c r="OVS266" s="1242"/>
      <c r="OVT266" s="1242"/>
      <c r="OVU266" s="1242"/>
      <c r="OVV266" s="1242"/>
      <c r="OVW266" s="1242"/>
      <c r="OVX266" s="1242"/>
      <c r="OVY266" s="1242"/>
      <c r="OVZ266" s="1242"/>
      <c r="OWA266" s="1242"/>
      <c r="OWB266" s="1242"/>
      <c r="OWC266" s="1242"/>
      <c r="OWD266" s="1242"/>
      <c r="OWE266" s="1242"/>
      <c r="OWF266" s="1242"/>
      <c r="OWG266" s="1242"/>
      <c r="OWH266" s="1242"/>
      <c r="OWI266" s="1242"/>
      <c r="OWJ266" s="1242"/>
      <c r="OWK266" s="1242"/>
      <c r="OWL266" s="1242"/>
      <c r="OWM266" s="1242"/>
      <c r="OWN266" s="1242"/>
      <c r="OWO266" s="1242"/>
      <c r="OWP266" s="1242"/>
      <c r="OWQ266" s="1242"/>
      <c r="OWR266" s="1242"/>
      <c r="OWS266" s="1242"/>
      <c r="OWT266" s="1242"/>
      <c r="OWU266" s="1242"/>
      <c r="OWV266" s="1242"/>
      <c r="OWW266" s="1242"/>
      <c r="OWX266" s="1242"/>
      <c r="OWY266" s="1242"/>
      <c r="OWZ266" s="1242"/>
      <c r="OXA266" s="1242"/>
      <c r="OXB266" s="1242"/>
      <c r="OXC266" s="1242"/>
      <c r="OXD266" s="1242"/>
      <c r="OXE266" s="1242"/>
      <c r="OXF266" s="1242"/>
      <c r="OXG266" s="1242"/>
      <c r="OXH266" s="1242"/>
      <c r="OXI266" s="1242"/>
      <c r="OXJ266" s="1242"/>
      <c r="OXK266" s="1242"/>
      <c r="OXL266" s="1242"/>
      <c r="OXM266" s="1242"/>
      <c r="OXN266" s="1242"/>
      <c r="OXO266" s="1242"/>
      <c r="OXP266" s="1242"/>
      <c r="OXQ266" s="1242"/>
      <c r="OXR266" s="1242"/>
      <c r="OXS266" s="1242"/>
      <c r="OXT266" s="1242"/>
      <c r="OXU266" s="1242"/>
      <c r="OXV266" s="1242"/>
      <c r="OXW266" s="1242"/>
      <c r="OXX266" s="1242"/>
      <c r="OXY266" s="1242"/>
      <c r="OXZ266" s="1242"/>
      <c r="OYA266" s="1242"/>
      <c r="OYB266" s="1242"/>
      <c r="OYC266" s="1242"/>
      <c r="OYD266" s="1242"/>
      <c r="OYE266" s="1242"/>
      <c r="OYF266" s="1242"/>
      <c r="OYG266" s="1242"/>
      <c r="OYH266" s="1242"/>
      <c r="OYI266" s="1242"/>
      <c r="OYJ266" s="1242"/>
      <c r="OYK266" s="1242"/>
      <c r="OYL266" s="1242"/>
      <c r="OYM266" s="1242"/>
      <c r="OYN266" s="1242"/>
      <c r="OYO266" s="1242"/>
      <c r="OYP266" s="1242"/>
      <c r="OYQ266" s="1242"/>
      <c r="OYR266" s="1242"/>
      <c r="OYS266" s="1242"/>
      <c r="OYT266" s="1242"/>
      <c r="OYU266" s="1242"/>
      <c r="OYV266" s="1242"/>
      <c r="OYW266" s="1242"/>
      <c r="OYX266" s="1242"/>
      <c r="OYY266" s="1242"/>
      <c r="OYZ266" s="1242"/>
      <c r="OZA266" s="1242"/>
      <c r="OZB266" s="1242"/>
      <c r="OZC266" s="1242"/>
      <c r="OZD266" s="1242"/>
      <c r="OZE266" s="1242"/>
      <c r="OZF266" s="1242"/>
      <c r="OZG266" s="1242"/>
      <c r="OZH266" s="1242"/>
      <c r="OZI266" s="1242"/>
      <c r="OZJ266" s="1242"/>
      <c r="OZK266" s="1242"/>
      <c r="OZL266" s="1242"/>
      <c r="OZM266" s="1242"/>
      <c r="OZN266" s="1242"/>
      <c r="OZO266" s="1242"/>
      <c r="OZP266" s="1242"/>
      <c r="OZQ266" s="1242"/>
      <c r="OZR266" s="1242"/>
      <c r="OZS266" s="1242"/>
      <c r="OZT266" s="1242"/>
      <c r="OZU266" s="1242"/>
      <c r="OZV266" s="1242"/>
      <c r="OZW266" s="1242"/>
      <c r="OZX266" s="1242"/>
      <c r="OZY266" s="1242"/>
      <c r="OZZ266" s="1242"/>
      <c r="PAA266" s="1242"/>
      <c r="PAB266" s="1242"/>
      <c r="PAC266" s="1242"/>
      <c r="PAD266" s="1242"/>
      <c r="PAE266" s="1242"/>
      <c r="PAF266" s="1242"/>
      <c r="PAG266" s="1242"/>
      <c r="PAH266" s="1242"/>
      <c r="PAI266" s="1242"/>
      <c r="PAJ266" s="1242"/>
      <c r="PAK266" s="1242"/>
      <c r="PAL266" s="1242"/>
      <c r="PAM266" s="1242"/>
      <c r="PAN266" s="1242"/>
      <c r="PAO266" s="1242"/>
      <c r="PAP266" s="1242"/>
      <c r="PAQ266" s="1242"/>
      <c r="PAR266" s="1242"/>
      <c r="PAS266" s="1242"/>
      <c r="PAT266" s="1242"/>
      <c r="PAU266" s="1242"/>
      <c r="PAV266" s="1242"/>
      <c r="PAW266" s="1242"/>
      <c r="PAX266" s="1242"/>
      <c r="PAY266" s="1242"/>
      <c r="PAZ266" s="1242"/>
      <c r="PBA266" s="1242"/>
      <c r="PBB266" s="1242"/>
      <c r="PBC266" s="1242"/>
      <c r="PBD266" s="1242"/>
      <c r="PBE266" s="1242"/>
      <c r="PBF266" s="1242"/>
      <c r="PBG266" s="1242"/>
      <c r="PBH266" s="1242"/>
      <c r="PBI266" s="1242"/>
      <c r="PBJ266" s="1242"/>
      <c r="PBK266" s="1242"/>
      <c r="PBL266" s="1242"/>
      <c r="PBM266" s="1242"/>
      <c r="PBN266" s="1242"/>
      <c r="PBO266" s="1242"/>
      <c r="PBP266" s="1242"/>
      <c r="PBQ266" s="1242"/>
      <c r="PBR266" s="1242"/>
      <c r="PBS266" s="1242"/>
      <c r="PBT266" s="1242"/>
      <c r="PBU266" s="1242"/>
      <c r="PBV266" s="1242"/>
      <c r="PBW266" s="1242"/>
      <c r="PBX266" s="1242"/>
      <c r="PBY266" s="1242"/>
      <c r="PBZ266" s="1242"/>
      <c r="PCA266" s="1242"/>
      <c r="PCB266" s="1242"/>
      <c r="PCC266" s="1242"/>
      <c r="PCD266" s="1242"/>
      <c r="PCE266" s="1242"/>
      <c r="PCF266" s="1242"/>
      <c r="PCG266" s="1242"/>
      <c r="PCH266" s="1242"/>
      <c r="PCI266" s="1242"/>
      <c r="PCJ266" s="1242"/>
      <c r="PCK266" s="1242"/>
      <c r="PCL266" s="1242"/>
      <c r="PCM266" s="1242"/>
      <c r="PCN266" s="1242"/>
      <c r="PCO266" s="1242"/>
      <c r="PCP266" s="1242"/>
      <c r="PCQ266" s="1242"/>
      <c r="PCR266" s="1242"/>
      <c r="PCS266" s="1242"/>
      <c r="PCT266" s="1242"/>
      <c r="PCU266" s="1242"/>
      <c r="PCV266" s="1242"/>
      <c r="PCW266" s="1242"/>
      <c r="PCX266" s="1242"/>
      <c r="PCY266" s="1242"/>
      <c r="PCZ266" s="1242"/>
      <c r="PDA266" s="1242"/>
      <c r="PDB266" s="1242"/>
      <c r="PDC266" s="1242"/>
      <c r="PDD266" s="1242"/>
      <c r="PDE266" s="1242"/>
      <c r="PDF266" s="1242"/>
      <c r="PDG266" s="1242"/>
      <c r="PDH266" s="1242"/>
      <c r="PDI266" s="1242"/>
      <c r="PDJ266" s="1242"/>
      <c r="PDK266" s="1242"/>
      <c r="PDL266" s="1242"/>
      <c r="PDM266" s="1242"/>
      <c r="PDN266" s="1242"/>
      <c r="PDO266" s="1242"/>
      <c r="PDP266" s="1242"/>
      <c r="PDQ266" s="1242"/>
      <c r="PDR266" s="1242"/>
      <c r="PDS266" s="1242"/>
      <c r="PDT266" s="1242"/>
      <c r="PDU266" s="1242"/>
      <c r="PDV266" s="1242"/>
      <c r="PDW266" s="1242"/>
      <c r="PDX266" s="1242"/>
      <c r="PDY266" s="1242"/>
      <c r="PDZ266" s="1242"/>
      <c r="PEA266" s="1242"/>
      <c r="PEB266" s="1242"/>
      <c r="PEC266" s="1242"/>
      <c r="PED266" s="1242"/>
      <c r="PEE266" s="1242"/>
      <c r="PEF266" s="1242"/>
      <c r="PEG266" s="1242"/>
      <c r="PEH266" s="1242"/>
      <c r="PEI266" s="1242"/>
      <c r="PEJ266" s="1242"/>
      <c r="PEK266" s="1242"/>
      <c r="PEL266" s="1242"/>
      <c r="PEM266" s="1242"/>
      <c r="PEN266" s="1242"/>
      <c r="PEO266" s="1242"/>
      <c r="PEP266" s="1242"/>
      <c r="PEQ266" s="1242"/>
      <c r="PER266" s="1242"/>
      <c r="PES266" s="1242"/>
      <c r="PET266" s="1242"/>
      <c r="PEU266" s="1242"/>
      <c r="PEV266" s="1242"/>
      <c r="PEW266" s="1242"/>
      <c r="PEX266" s="1242"/>
      <c r="PEY266" s="1242"/>
      <c r="PEZ266" s="1242"/>
      <c r="PFA266" s="1242"/>
      <c r="PFB266" s="1242"/>
      <c r="PFC266" s="1242"/>
      <c r="PFD266" s="1242"/>
      <c r="PFE266" s="1242"/>
      <c r="PFF266" s="1242"/>
      <c r="PFG266" s="1242"/>
      <c r="PFH266" s="1242"/>
      <c r="PFI266" s="1242"/>
      <c r="PFJ266" s="1242"/>
      <c r="PFK266" s="1242"/>
      <c r="PFL266" s="1242"/>
      <c r="PFM266" s="1242"/>
      <c r="PFN266" s="1242"/>
      <c r="PFO266" s="1242"/>
      <c r="PFP266" s="1242"/>
      <c r="PFQ266" s="1242"/>
      <c r="PFR266" s="1242"/>
      <c r="PFS266" s="1242"/>
      <c r="PFT266" s="1242"/>
      <c r="PFU266" s="1242"/>
      <c r="PFV266" s="1242"/>
      <c r="PFW266" s="1242"/>
      <c r="PFX266" s="1242"/>
      <c r="PFY266" s="1242"/>
      <c r="PFZ266" s="1242"/>
      <c r="PGA266" s="1242"/>
      <c r="PGB266" s="1242"/>
      <c r="PGC266" s="1242"/>
      <c r="PGD266" s="1242"/>
      <c r="PGE266" s="1242"/>
      <c r="PGF266" s="1242"/>
      <c r="PGG266" s="1242"/>
      <c r="PGH266" s="1242"/>
      <c r="PGI266" s="1242"/>
      <c r="PGJ266" s="1242"/>
      <c r="PGK266" s="1242"/>
      <c r="PGL266" s="1242"/>
      <c r="PGM266" s="1242"/>
      <c r="PGN266" s="1242"/>
      <c r="PGO266" s="1242"/>
      <c r="PGP266" s="1242"/>
      <c r="PGQ266" s="1242"/>
      <c r="PGR266" s="1242"/>
      <c r="PGS266" s="1242"/>
      <c r="PGT266" s="1242"/>
      <c r="PGU266" s="1242"/>
      <c r="PGV266" s="1242"/>
      <c r="PGW266" s="1242"/>
      <c r="PGX266" s="1242"/>
      <c r="PGY266" s="1242"/>
      <c r="PGZ266" s="1242"/>
      <c r="PHA266" s="1242"/>
      <c r="PHB266" s="1242"/>
      <c r="PHC266" s="1242"/>
      <c r="PHD266" s="1242"/>
      <c r="PHE266" s="1242"/>
      <c r="PHF266" s="1242"/>
      <c r="PHG266" s="1242"/>
      <c r="PHH266" s="1242"/>
      <c r="PHI266" s="1242"/>
      <c r="PHJ266" s="1242"/>
      <c r="PHK266" s="1242"/>
      <c r="PHL266" s="1242"/>
      <c r="PHM266" s="1242"/>
      <c r="PHN266" s="1242"/>
      <c r="PHO266" s="1242"/>
      <c r="PHP266" s="1242"/>
      <c r="PHQ266" s="1242"/>
      <c r="PHR266" s="1242"/>
      <c r="PHS266" s="1242"/>
      <c r="PHT266" s="1242"/>
      <c r="PHU266" s="1242"/>
      <c r="PHV266" s="1242"/>
      <c r="PHW266" s="1242"/>
      <c r="PHX266" s="1242"/>
      <c r="PHY266" s="1242"/>
      <c r="PHZ266" s="1242"/>
      <c r="PIA266" s="1242"/>
      <c r="PIB266" s="1242"/>
      <c r="PIC266" s="1242"/>
      <c r="PID266" s="1242"/>
      <c r="PIE266" s="1242"/>
      <c r="PIF266" s="1242"/>
      <c r="PIG266" s="1242"/>
      <c r="PIH266" s="1242"/>
      <c r="PII266" s="1242"/>
      <c r="PIJ266" s="1242"/>
      <c r="PIK266" s="1242"/>
      <c r="PIL266" s="1242"/>
      <c r="PIM266" s="1242"/>
      <c r="PIN266" s="1242"/>
      <c r="PIO266" s="1242"/>
      <c r="PIP266" s="1242"/>
      <c r="PIQ266" s="1242"/>
      <c r="PIR266" s="1242"/>
      <c r="PIS266" s="1242"/>
      <c r="PIT266" s="1242"/>
      <c r="PIU266" s="1242"/>
      <c r="PIV266" s="1242"/>
      <c r="PIW266" s="1242"/>
      <c r="PIX266" s="1242"/>
      <c r="PIY266" s="1242"/>
      <c r="PIZ266" s="1242"/>
      <c r="PJA266" s="1242"/>
      <c r="PJB266" s="1242"/>
      <c r="PJC266" s="1242"/>
      <c r="PJD266" s="1242"/>
      <c r="PJE266" s="1242"/>
      <c r="PJF266" s="1242"/>
      <c r="PJG266" s="1242"/>
      <c r="PJH266" s="1242"/>
      <c r="PJI266" s="1242"/>
      <c r="PJJ266" s="1242"/>
      <c r="PJK266" s="1242"/>
      <c r="PJL266" s="1242"/>
      <c r="PJM266" s="1242"/>
      <c r="PJN266" s="1242"/>
      <c r="PJO266" s="1242"/>
      <c r="PJP266" s="1242"/>
      <c r="PJQ266" s="1242"/>
      <c r="PJR266" s="1242"/>
      <c r="PJS266" s="1242"/>
      <c r="PJT266" s="1242"/>
      <c r="PJU266" s="1242"/>
      <c r="PJV266" s="1242"/>
      <c r="PJW266" s="1242"/>
      <c r="PJX266" s="1242"/>
      <c r="PJY266" s="1242"/>
      <c r="PJZ266" s="1242"/>
      <c r="PKA266" s="1242"/>
      <c r="PKB266" s="1242"/>
      <c r="PKC266" s="1242"/>
      <c r="PKD266" s="1242"/>
      <c r="PKE266" s="1242"/>
      <c r="PKF266" s="1242"/>
      <c r="PKG266" s="1242"/>
      <c r="PKH266" s="1242"/>
      <c r="PKI266" s="1242"/>
      <c r="PKJ266" s="1242"/>
      <c r="PKK266" s="1242"/>
      <c r="PKL266" s="1242"/>
      <c r="PKM266" s="1242"/>
      <c r="PKN266" s="1242"/>
      <c r="PKO266" s="1242"/>
      <c r="PKP266" s="1242"/>
      <c r="PKQ266" s="1242"/>
      <c r="PKR266" s="1242"/>
      <c r="PKS266" s="1242"/>
      <c r="PKT266" s="1242"/>
      <c r="PKU266" s="1242"/>
      <c r="PKV266" s="1242"/>
      <c r="PKW266" s="1242"/>
      <c r="PKX266" s="1242"/>
      <c r="PKY266" s="1242"/>
      <c r="PKZ266" s="1242"/>
      <c r="PLA266" s="1242"/>
      <c r="PLB266" s="1242"/>
      <c r="PLC266" s="1242"/>
      <c r="PLD266" s="1242"/>
      <c r="PLE266" s="1242"/>
      <c r="PLF266" s="1242"/>
      <c r="PLG266" s="1242"/>
      <c r="PLH266" s="1242"/>
      <c r="PLI266" s="1242"/>
      <c r="PLJ266" s="1242"/>
      <c r="PLK266" s="1242"/>
      <c r="PLL266" s="1242"/>
      <c r="PLM266" s="1242"/>
      <c r="PLN266" s="1242"/>
      <c r="PLO266" s="1242"/>
      <c r="PLP266" s="1242"/>
      <c r="PLQ266" s="1242"/>
      <c r="PLR266" s="1242"/>
      <c r="PLS266" s="1242"/>
      <c r="PLT266" s="1242"/>
      <c r="PLU266" s="1242"/>
      <c r="PLV266" s="1242"/>
      <c r="PLW266" s="1242"/>
      <c r="PLX266" s="1242"/>
      <c r="PLY266" s="1242"/>
      <c r="PLZ266" s="1242"/>
      <c r="PMA266" s="1242"/>
      <c r="PMB266" s="1242"/>
      <c r="PMC266" s="1242"/>
      <c r="PMD266" s="1242"/>
      <c r="PME266" s="1242"/>
      <c r="PMF266" s="1242"/>
      <c r="PMG266" s="1242"/>
      <c r="PMH266" s="1242"/>
      <c r="PMI266" s="1242"/>
      <c r="PMJ266" s="1242"/>
      <c r="PMK266" s="1242"/>
      <c r="PML266" s="1242"/>
      <c r="PMM266" s="1242"/>
      <c r="PMN266" s="1242"/>
      <c r="PMO266" s="1242"/>
      <c r="PMP266" s="1242"/>
      <c r="PMQ266" s="1242"/>
      <c r="PMR266" s="1242"/>
      <c r="PMS266" s="1242"/>
      <c r="PMT266" s="1242"/>
      <c r="PMU266" s="1242"/>
      <c r="PMV266" s="1242"/>
      <c r="PMW266" s="1242"/>
      <c r="PMX266" s="1242"/>
      <c r="PMY266" s="1242"/>
      <c r="PMZ266" s="1242"/>
      <c r="PNA266" s="1242"/>
      <c r="PNB266" s="1242"/>
      <c r="PNC266" s="1242"/>
      <c r="PND266" s="1242"/>
      <c r="PNE266" s="1242"/>
      <c r="PNF266" s="1242"/>
      <c r="PNG266" s="1242"/>
      <c r="PNH266" s="1242"/>
      <c r="PNI266" s="1242"/>
      <c r="PNJ266" s="1242"/>
      <c r="PNK266" s="1242"/>
      <c r="PNL266" s="1242"/>
      <c r="PNM266" s="1242"/>
      <c r="PNN266" s="1242"/>
      <c r="PNO266" s="1242"/>
      <c r="PNP266" s="1242"/>
      <c r="PNQ266" s="1242"/>
      <c r="PNR266" s="1242"/>
      <c r="PNS266" s="1242"/>
      <c r="PNT266" s="1242"/>
      <c r="PNU266" s="1242"/>
      <c r="PNV266" s="1242"/>
      <c r="PNW266" s="1242"/>
      <c r="PNX266" s="1242"/>
      <c r="PNY266" s="1242"/>
      <c r="PNZ266" s="1242"/>
      <c r="POA266" s="1242"/>
      <c r="POB266" s="1242"/>
      <c r="POC266" s="1242"/>
      <c r="POD266" s="1242"/>
      <c r="POE266" s="1242"/>
      <c r="POF266" s="1242"/>
      <c r="POG266" s="1242"/>
      <c r="POH266" s="1242"/>
      <c r="POI266" s="1242"/>
      <c r="POJ266" s="1242"/>
      <c r="POK266" s="1242"/>
      <c r="POL266" s="1242"/>
      <c r="POM266" s="1242"/>
      <c r="PON266" s="1242"/>
      <c r="POO266" s="1242"/>
      <c r="POP266" s="1242"/>
      <c r="POQ266" s="1242"/>
      <c r="POR266" s="1242"/>
      <c r="POS266" s="1242"/>
      <c r="POT266" s="1242"/>
      <c r="POU266" s="1242"/>
      <c r="POV266" s="1242"/>
      <c r="POW266" s="1242"/>
      <c r="POX266" s="1242"/>
      <c r="POY266" s="1242"/>
      <c r="POZ266" s="1242"/>
      <c r="PPA266" s="1242"/>
      <c r="PPB266" s="1242"/>
      <c r="PPC266" s="1242"/>
      <c r="PPD266" s="1242"/>
      <c r="PPE266" s="1242"/>
      <c r="PPF266" s="1242"/>
      <c r="PPG266" s="1242"/>
      <c r="PPH266" s="1242"/>
      <c r="PPI266" s="1242"/>
      <c r="PPJ266" s="1242"/>
      <c r="PPK266" s="1242"/>
      <c r="PPL266" s="1242"/>
      <c r="PPM266" s="1242"/>
      <c r="PPN266" s="1242"/>
      <c r="PPO266" s="1242"/>
      <c r="PPP266" s="1242"/>
      <c r="PPQ266" s="1242"/>
      <c r="PPR266" s="1242"/>
      <c r="PPS266" s="1242"/>
      <c r="PPT266" s="1242"/>
      <c r="PPU266" s="1242"/>
      <c r="PPV266" s="1242"/>
      <c r="PPW266" s="1242"/>
      <c r="PPX266" s="1242"/>
      <c r="PPY266" s="1242"/>
      <c r="PPZ266" s="1242"/>
      <c r="PQA266" s="1242"/>
      <c r="PQB266" s="1242"/>
      <c r="PQC266" s="1242"/>
      <c r="PQD266" s="1242"/>
      <c r="PQE266" s="1242"/>
      <c r="PQF266" s="1242"/>
      <c r="PQG266" s="1242"/>
      <c r="PQH266" s="1242"/>
      <c r="PQI266" s="1242"/>
      <c r="PQJ266" s="1242"/>
      <c r="PQK266" s="1242"/>
      <c r="PQL266" s="1242"/>
      <c r="PQM266" s="1242"/>
      <c r="PQN266" s="1242"/>
      <c r="PQO266" s="1242"/>
      <c r="PQP266" s="1242"/>
      <c r="PQQ266" s="1242"/>
      <c r="PQR266" s="1242"/>
      <c r="PQS266" s="1242"/>
      <c r="PQT266" s="1242"/>
      <c r="PQU266" s="1242"/>
      <c r="PQV266" s="1242"/>
      <c r="PQW266" s="1242"/>
      <c r="PQX266" s="1242"/>
      <c r="PQY266" s="1242"/>
      <c r="PQZ266" s="1242"/>
      <c r="PRA266" s="1242"/>
      <c r="PRB266" s="1242"/>
      <c r="PRC266" s="1242"/>
      <c r="PRD266" s="1242"/>
      <c r="PRE266" s="1242"/>
      <c r="PRF266" s="1242"/>
      <c r="PRG266" s="1242"/>
      <c r="PRH266" s="1242"/>
      <c r="PRI266" s="1242"/>
      <c r="PRJ266" s="1242"/>
      <c r="PRK266" s="1242"/>
      <c r="PRL266" s="1242"/>
      <c r="PRM266" s="1242"/>
      <c r="PRN266" s="1242"/>
      <c r="PRO266" s="1242"/>
      <c r="PRP266" s="1242"/>
      <c r="PRQ266" s="1242"/>
      <c r="PRR266" s="1242"/>
      <c r="PRS266" s="1242"/>
      <c r="PRT266" s="1242"/>
      <c r="PRU266" s="1242"/>
      <c r="PRV266" s="1242"/>
      <c r="PRW266" s="1242"/>
      <c r="PRX266" s="1242"/>
      <c r="PRY266" s="1242"/>
      <c r="PRZ266" s="1242"/>
      <c r="PSA266" s="1242"/>
      <c r="PSB266" s="1242"/>
      <c r="PSC266" s="1242"/>
      <c r="PSD266" s="1242"/>
      <c r="PSE266" s="1242"/>
      <c r="PSF266" s="1242"/>
      <c r="PSG266" s="1242"/>
      <c r="PSH266" s="1242"/>
      <c r="PSI266" s="1242"/>
      <c r="PSJ266" s="1242"/>
      <c r="PSK266" s="1242"/>
      <c r="PSL266" s="1242"/>
      <c r="PSM266" s="1242"/>
      <c r="PSN266" s="1242"/>
      <c r="PSO266" s="1242"/>
      <c r="PSP266" s="1242"/>
      <c r="PSQ266" s="1242"/>
      <c r="PSR266" s="1242"/>
      <c r="PSS266" s="1242"/>
      <c r="PST266" s="1242"/>
      <c r="PSU266" s="1242"/>
      <c r="PSV266" s="1242"/>
      <c r="PSW266" s="1242"/>
      <c r="PSX266" s="1242"/>
      <c r="PSY266" s="1242"/>
      <c r="PSZ266" s="1242"/>
      <c r="PTA266" s="1242"/>
      <c r="PTB266" s="1242"/>
      <c r="PTC266" s="1242"/>
      <c r="PTD266" s="1242"/>
      <c r="PTE266" s="1242"/>
      <c r="PTF266" s="1242"/>
      <c r="PTG266" s="1242"/>
      <c r="PTH266" s="1242"/>
      <c r="PTI266" s="1242"/>
      <c r="PTJ266" s="1242"/>
      <c r="PTK266" s="1242"/>
      <c r="PTL266" s="1242"/>
      <c r="PTM266" s="1242"/>
      <c r="PTN266" s="1242"/>
      <c r="PTO266" s="1242"/>
      <c r="PTP266" s="1242"/>
      <c r="PTQ266" s="1242"/>
      <c r="PTR266" s="1242"/>
      <c r="PTS266" s="1242"/>
      <c r="PTT266" s="1242"/>
      <c r="PTU266" s="1242"/>
      <c r="PTV266" s="1242"/>
      <c r="PTW266" s="1242"/>
      <c r="PTX266" s="1242"/>
      <c r="PTY266" s="1242"/>
      <c r="PTZ266" s="1242"/>
      <c r="PUA266" s="1242"/>
      <c r="PUB266" s="1242"/>
      <c r="PUC266" s="1242"/>
      <c r="PUD266" s="1242"/>
      <c r="PUE266" s="1242"/>
      <c r="PUF266" s="1242"/>
      <c r="PUG266" s="1242"/>
      <c r="PUH266" s="1242"/>
      <c r="PUI266" s="1242"/>
      <c r="PUJ266" s="1242"/>
      <c r="PUK266" s="1242"/>
      <c r="PUL266" s="1242"/>
      <c r="PUM266" s="1242"/>
      <c r="PUN266" s="1242"/>
      <c r="PUO266" s="1242"/>
      <c r="PUP266" s="1242"/>
      <c r="PUQ266" s="1242"/>
      <c r="PUR266" s="1242"/>
      <c r="PUS266" s="1242"/>
      <c r="PUT266" s="1242"/>
      <c r="PUU266" s="1242"/>
      <c r="PUV266" s="1242"/>
      <c r="PUW266" s="1242"/>
      <c r="PUX266" s="1242"/>
      <c r="PUY266" s="1242"/>
      <c r="PUZ266" s="1242"/>
      <c r="PVA266" s="1242"/>
      <c r="PVB266" s="1242"/>
      <c r="PVC266" s="1242"/>
      <c r="PVD266" s="1242"/>
      <c r="PVE266" s="1242"/>
      <c r="PVF266" s="1242"/>
      <c r="PVG266" s="1242"/>
      <c r="PVH266" s="1242"/>
      <c r="PVI266" s="1242"/>
      <c r="PVJ266" s="1242"/>
      <c r="PVK266" s="1242"/>
      <c r="PVL266" s="1242"/>
      <c r="PVM266" s="1242"/>
      <c r="PVN266" s="1242"/>
      <c r="PVO266" s="1242"/>
      <c r="PVP266" s="1242"/>
      <c r="PVQ266" s="1242"/>
      <c r="PVR266" s="1242"/>
      <c r="PVS266" s="1242"/>
      <c r="PVT266" s="1242"/>
      <c r="PVU266" s="1242"/>
      <c r="PVV266" s="1242"/>
      <c r="PVW266" s="1242"/>
      <c r="PVX266" s="1242"/>
      <c r="PVY266" s="1242"/>
      <c r="PVZ266" s="1242"/>
      <c r="PWA266" s="1242"/>
      <c r="PWB266" s="1242"/>
      <c r="PWC266" s="1242"/>
      <c r="PWD266" s="1242"/>
      <c r="PWE266" s="1242"/>
      <c r="PWF266" s="1242"/>
      <c r="PWG266" s="1242"/>
      <c r="PWH266" s="1242"/>
      <c r="PWI266" s="1242"/>
      <c r="PWJ266" s="1242"/>
      <c r="PWK266" s="1242"/>
      <c r="PWL266" s="1242"/>
      <c r="PWM266" s="1242"/>
      <c r="PWN266" s="1242"/>
      <c r="PWO266" s="1242"/>
      <c r="PWP266" s="1242"/>
      <c r="PWQ266" s="1242"/>
      <c r="PWR266" s="1242"/>
      <c r="PWS266" s="1242"/>
      <c r="PWT266" s="1242"/>
      <c r="PWU266" s="1242"/>
      <c r="PWV266" s="1242"/>
      <c r="PWW266" s="1242"/>
      <c r="PWX266" s="1242"/>
      <c r="PWY266" s="1242"/>
      <c r="PWZ266" s="1242"/>
      <c r="PXA266" s="1242"/>
      <c r="PXB266" s="1242"/>
      <c r="PXC266" s="1242"/>
      <c r="PXD266" s="1242"/>
      <c r="PXE266" s="1242"/>
      <c r="PXF266" s="1242"/>
      <c r="PXG266" s="1242"/>
      <c r="PXH266" s="1242"/>
      <c r="PXI266" s="1242"/>
      <c r="PXJ266" s="1242"/>
      <c r="PXK266" s="1242"/>
      <c r="PXL266" s="1242"/>
      <c r="PXM266" s="1242"/>
      <c r="PXN266" s="1242"/>
      <c r="PXO266" s="1242"/>
      <c r="PXP266" s="1242"/>
      <c r="PXQ266" s="1242"/>
      <c r="PXR266" s="1242"/>
      <c r="PXS266" s="1242"/>
      <c r="PXT266" s="1242"/>
      <c r="PXU266" s="1242"/>
      <c r="PXV266" s="1242"/>
      <c r="PXW266" s="1242"/>
      <c r="PXX266" s="1242"/>
      <c r="PXY266" s="1242"/>
      <c r="PXZ266" s="1242"/>
      <c r="PYA266" s="1242"/>
      <c r="PYB266" s="1242"/>
      <c r="PYC266" s="1242"/>
      <c r="PYD266" s="1242"/>
      <c r="PYE266" s="1242"/>
      <c r="PYF266" s="1242"/>
      <c r="PYG266" s="1242"/>
      <c r="PYH266" s="1242"/>
      <c r="PYI266" s="1242"/>
      <c r="PYJ266" s="1242"/>
      <c r="PYK266" s="1242"/>
      <c r="PYL266" s="1242"/>
      <c r="PYM266" s="1242"/>
      <c r="PYN266" s="1242"/>
      <c r="PYO266" s="1242"/>
      <c r="PYP266" s="1242"/>
      <c r="PYQ266" s="1242"/>
      <c r="PYR266" s="1242"/>
      <c r="PYS266" s="1242"/>
      <c r="PYT266" s="1242"/>
      <c r="PYU266" s="1242"/>
      <c r="PYV266" s="1242"/>
      <c r="PYW266" s="1242"/>
      <c r="PYX266" s="1242"/>
      <c r="PYY266" s="1242"/>
      <c r="PYZ266" s="1242"/>
      <c r="PZA266" s="1242"/>
      <c r="PZB266" s="1242"/>
      <c r="PZC266" s="1242"/>
      <c r="PZD266" s="1242"/>
      <c r="PZE266" s="1242"/>
      <c r="PZF266" s="1242"/>
      <c r="PZG266" s="1242"/>
      <c r="PZH266" s="1242"/>
      <c r="PZI266" s="1242"/>
      <c r="PZJ266" s="1242"/>
      <c r="PZK266" s="1242"/>
      <c r="PZL266" s="1242"/>
      <c r="PZM266" s="1242"/>
      <c r="PZN266" s="1242"/>
      <c r="PZO266" s="1242"/>
      <c r="PZP266" s="1242"/>
      <c r="PZQ266" s="1242"/>
      <c r="PZR266" s="1242"/>
      <c r="PZS266" s="1242"/>
      <c r="PZT266" s="1242"/>
      <c r="PZU266" s="1242"/>
      <c r="PZV266" s="1242"/>
      <c r="PZW266" s="1242"/>
      <c r="PZX266" s="1242"/>
      <c r="PZY266" s="1242"/>
      <c r="PZZ266" s="1242"/>
      <c r="QAA266" s="1242"/>
      <c r="QAB266" s="1242"/>
      <c r="QAC266" s="1242"/>
      <c r="QAD266" s="1242"/>
      <c r="QAE266" s="1242"/>
      <c r="QAF266" s="1242"/>
      <c r="QAG266" s="1242"/>
      <c r="QAH266" s="1242"/>
      <c r="QAI266" s="1242"/>
      <c r="QAJ266" s="1242"/>
      <c r="QAK266" s="1242"/>
      <c r="QAL266" s="1242"/>
      <c r="QAM266" s="1242"/>
      <c r="QAN266" s="1242"/>
      <c r="QAO266" s="1242"/>
      <c r="QAP266" s="1242"/>
      <c r="QAQ266" s="1242"/>
      <c r="QAR266" s="1242"/>
      <c r="QAS266" s="1242"/>
      <c r="QAT266" s="1242"/>
      <c r="QAU266" s="1242"/>
      <c r="QAV266" s="1242"/>
      <c r="QAW266" s="1242"/>
      <c r="QAX266" s="1242"/>
      <c r="QAY266" s="1242"/>
      <c r="QAZ266" s="1242"/>
      <c r="QBA266" s="1242"/>
      <c r="QBB266" s="1242"/>
      <c r="QBC266" s="1242"/>
      <c r="QBD266" s="1242"/>
      <c r="QBE266" s="1242"/>
      <c r="QBF266" s="1242"/>
      <c r="QBG266" s="1242"/>
      <c r="QBH266" s="1242"/>
      <c r="QBI266" s="1242"/>
      <c r="QBJ266" s="1242"/>
      <c r="QBK266" s="1242"/>
      <c r="QBL266" s="1242"/>
      <c r="QBM266" s="1242"/>
      <c r="QBN266" s="1242"/>
      <c r="QBO266" s="1242"/>
      <c r="QBP266" s="1242"/>
      <c r="QBQ266" s="1242"/>
      <c r="QBR266" s="1242"/>
      <c r="QBS266" s="1242"/>
      <c r="QBT266" s="1242"/>
      <c r="QBU266" s="1242"/>
      <c r="QBV266" s="1242"/>
      <c r="QBW266" s="1242"/>
      <c r="QBX266" s="1242"/>
      <c r="QBY266" s="1242"/>
      <c r="QBZ266" s="1242"/>
      <c r="QCA266" s="1242"/>
      <c r="QCB266" s="1242"/>
      <c r="QCC266" s="1242"/>
      <c r="QCD266" s="1242"/>
      <c r="QCE266" s="1242"/>
      <c r="QCF266" s="1242"/>
      <c r="QCG266" s="1242"/>
      <c r="QCH266" s="1242"/>
      <c r="QCI266" s="1242"/>
      <c r="QCJ266" s="1242"/>
      <c r="QCK266" s="1242"/>
      <c r="QCL266" s="1242"/>
      <c r="QCM266" s="1242"/>
      <c r="QCN266" s="1242"/>
      <c r="QCO266" s="1242"/>
      <c r="QCP266" s="1242"/>
      <c r="QCQ266" s="1242"/>
      <c r="QCR266" s="1242"/>
      <c r="QCS266" s="1242"/>
      <c r="QCT266" s="1242"/>
      <c r="QCU266" s="1242"/>
      <c r="QCV266" s="1242"/>
      <c r="QCW266" s="1242"/>
      <c r="QCX266" s="1242"/>
      <c r="QCY266" s="1242"/>
      <c r="QCZ266" s="1242"/>
      <c r="QDA266" s="1242"/>
      <c r="QDB266" s="1242"/>
      <c r="QDC266" s="1242"/>
      <c r="QDD266" s="1242"/>
      <c r="QDE266" s="1242"/>
      <c r="QDF266" s="1242"/>
      <c r="QDG266" s="1242"/>
      <c r="QDH266" s="1242"/>
      <c r="QDI266" s="1242"/>
      <c r="QDJ266" s="1242"/>
      <c r="QDK266" s="1242"/>
      <c r="QDL266" s="1242"/>
      <c r="QDM266" s="1242"/>
      <c r="QDN266" s="1242"/>
      <c r="QDO266" s="1242"/>
      <c r="QDP266" s="1242"/>
      <c r="QDQ266" s="1242"/>
      <c r="QDR266" s="1242"/>
      <c r="QDS266" s="1242"/>
      <c r="QDT266" s="1242"/>
      <c r="QDU266" s="1242"/>
      <c r="QDV266" s="1242"/>
      <c r="QDW266" s="1242"/>
      <c r="QDX266" s="1242"/>
      <c r="QDY266" s="1242"/>
      <c r="QDZ266" s="1242"/>
      <c r="QEA266" s="1242"/>
      <c r="QEB266" s="1242"/>
      <c r="QEC266" s="1242"/>
      <c r="QED266" s="1242"/>
      <c r="QEE266" s="1242"/>
      <c r="QEF266" s="1242"/>
      <c r="QEG266" s="1242"/>
      <c r="QEH266" s="1242"/>
      <c r="QEI266" s="1242"/>
      <c r="QEJ266" s="1242"/>
      <c r="QEK266" s="1242"/>
      <c r="QEL266" s="1242"/>
      <c r="QEM266" s="1242"/>
      <c r="QEN266" s="1242"/>
      <c r="QEO266" s="1242"/>
      <c r="QEP266" s="1242"/>
      <c r="QEQ266" s="1242"/>
      <c r="QER266" s="1242"/>
      <c r="QES266" s="1242"/>
      <c r="QET266" s="1242"/>
      <c r="QEU266" s="1242"/>
      <c r="QEV266" s="1242"/>
      <c r="QEW266" s="1242"/>
      <c r="QEX266" s="1242"/>
      <c r="QEY266" s="1242"/>
      <c r="QEZ266" s="1242"/>
      <c r="QFA266" s="1242"/>
      <c r="QFB266" s="1242"/>
      <c r="QFC266" s="1242"/>
      <c r="QFD266" s="1242"/>
      <c r="QFE266" s="1242"/>
      <c r="QFF266" s="1242"/>
      <c r="QFG266" s="1242"/>
      <c r="QFH266" s="1242"/>
      <c r="QFI266" s="1242"/>
      <c r="QFJ266" s="1242"/>
      <c r="QFK266" s="1242"/>
      <c r="QFL266" s="1242"/>
      <c r="QFM266" s="1242"/>
      <c r="QFN266" s="1242"/>
      <c r="QFO266" s="1242"/>
      <c r="QFP266" s="1242"/>
      <c r="QFQ266" s="1242"/>
      <c r="QFR266" s="1242"/>
      <c r="QFS266" s="1242"/>
      <c r="QFT266" s="1242"/>
      <c r="QFU266" s="1242"/>
      <c r="QFV266" s="1242"/>
      <c r="QFW266" s="1242"/>
      <c r="QFX266" s="1242"/>
      <c r="QFY266" s="1242"/>
      <c r="QFZ266" s="1242"/>
      <c r="QGA266" s="1242"/>
      <c r="QGB266" s="1242"/>
      <c r="QGC266" s="1242"/>
      <c r="QGD266" s="1242"/>
      <c r="QGE266" s="1242"/>
      <c r="QGF266" s="1242"/>
      <c r="QGG266" s="1242"/>
      <c r="QGH266" s="1242"/>
      <c r="QGI266" s="1242"/>
      <c r="QGJ266" s="1242"/>
      <c r="QGK266" s="1242"/>
      <c r="QGL266" s="1242"/>
      <c r="QGM266" s="1242"/>
      <c r="QGN266" s="1242"/>
      <c r="QGO266" s="1242"/>
      <c r="QGP266" s="1242"/>
      <c r="QGQ266" s="1242"/>
      <c r="QGR266" s="1242"/>
      <c r="QGS266" s="1242"/>
      <c r="QGT266" s="1242"/>
      <c r="QGU266" s="1242"/>
      <c r="QGV266" s="1242"/>
      <c r="QGW266" s="1242"/>
      <c r="QGX266" s="1242"/>
      <c r="QGY266" s="1242"/>
      <c r="QGZ266" s="1242"/>
      <c r="QHA266" s="1242"/>
      <c r="QHB266" s="1242"/>
      <c r="QHC266" s="1242"/>
      <c r="QHD266" s="1242"/>
      <c r="QHE266" s="1242"/>
      <c r="QHF266" s="1242"/>
      <c r="QHG266" s="1242"/>
      <c r="QHH266" s="1242"/>
      <c r="QHI266" s="1242"/>
      <c r="QHJ266" s="1242"/>
      <c r="QHK266" s="1242"/>
      <c r="QHL266" s="1242"/>
      <c r="QHM266" s="1242"/>
      <c r="QHN266" s="1242"/>
      <c r="QHO266" s="1242"/>
      <c r="QHP266" s="1242"/>
      <c r="QHQ266" s="1242"/>
      <c r="QHR266" s="1242"/>
      <c r="QHS266" s="1242"/>
      <c r="QHT266" s="1242"/>
      <c r="QHU266" s="1242"/>
      <c r="QHV266" s="1242"/>
      <c r="QHW266" s="1242"/>
      <c r="QHX266" s="1242"/>
      <c r="QHY266" s="1242"/>
      <c r="QHZ266" s="1242"/>
      <c r="QIA266" s="1242"/>
      <c r="QIB266" s="1242"/>
      <c r="QIC266" s="1242"/>
      <c r="QID266" s="1242"/>
      <c r="QIE266" s="1242"/>
      <c r="QIF266" s="1242"/>
      <c r="QIG266" s="1242"/>
      <c r="QIH266" s="1242"/>
      <c r="QII266" s="1242"/>
      <c r="QIJ266" s="1242"/>
      <c r="QIK266" s="1242"/>
      <c r="QIL266" s="1242"/>
      <c r="QIM266" s="1242"/>
      <c r="QIN266" s="1242"/>
      <c r="QIO266" s="1242"/>
      <c r="QIP266" s="1242"/>
      <c r="QIQ266" s="1242"/>
      <c r="QIR266" s="1242"/>
      <c r="QIS266" s="1242"/>
      <c r="QIT266" s="1242"/>
      <c r="QIU266" s="1242"/>
      <c r="QIV266" s="1242"/>
      <c r="QIW266" s="1242"/>
      <c r="QIX266" s="1242"/>
      <c r="QIY266" s="1242"/>
      <c r="QIZ266" s="1242"/>
      <c r="QJA266" s="1242"/>
      <c r="QJB266" s="1242"/>
      <c r="QJC266" s="1242"/>
      <c r="QJD266" s="1242"/>
      <c r="QJE266" s="1242"/>
      <c r="QJF266" s="1242"/>
      <c r="QJG266" s="1242"/>
      <c r="QJH266" s="1242"/>
      <c r="QJI266" s="1242"/>
      <c r="QJJ266" s="1242"/>
      <c r="QJK266" s="1242"/>
      <c r="QJL266" s="1242"/>
      <c r="QJM266" s="1242"/>
      <c r="QJN266" s="1242"/>
      <c r="QJO266" s="1242"/>
      <c r="QJP266" s="1242"/>
      <c r="QJQ266" s="1242"/>
      <c r="QJR266" s="1242"/>
      <c r="QJS266" s="1242"/>
      <c r="QJT266" s="1242"/>
      <c r="QJU266" s="1242"/>
      <c r="QJV266" s="1242"/>
      <c r="QJW266" s="1242"/>
      <c r="QJX266" s="1242"/>
      <c r="QJY266" s="1242"/>
      <c r="QJZ266" s="1242"/>
      <c r="QKA266" s="1242"/>
      <c r="QKB266" s="1242"/>
      <c r="QKC266" s="1242"/>
      <c r="QKD266" s="1242"/>
      <c r="QKE266" s="1242"/>
      <c r="QKF266" s="1242"/>
      <c r="QKG266" s="1242"/>
      <c r="QKH266" s="1242"/>
      <c r="QKI266" s="1242"/>
      <c r="QKJ266" s="1242"/>
      <c r="QKK266" s="1242"/>
      <c r="QKL266" s="1242"/>
      <c r="QKM266" s="1242"/>
      <c r="QKN266" s="1242"/>
      <c r="QKO266" s="1242"/>
      <c r="QKP266" s="1242"/>
      <c r="QKQ266" s="1242"/>
      <c r="QKR266" s="1242"/>
      <c r="QKS266" s="1242"/>
      <c r="QKT266" s="1242"/>
      <c r="QKU266" s="1242"/>
      <c r="QKV266" s="1242"/>
      <c r="QKW266" s="1242"/>
      <c r="QKX266" s="1242"/>
      <c r="QKY266" s="1242"/>
      <c r="QKZ266" s="1242"/>
      <c r="QLA266" s="1242"/>
      <c r="QLB266" s="1242"/>
      <c r="QLC266" s="1242"/>
      <c r="QLD266" s="1242"/>
      <c r="QLE266" s="1242"/>
      <c r="QLF266" s="1242"/>
      <c r="QLG266" s="1242"/>
      <c r="QLH266" s="1242"/>
      <c r="QLI266" s="1242"/>
      <c r="QLJ266" s="1242"/>
      <c r="QLK266" s="1242"/>
      <c r="QLL266" s="1242"/>
      <c r="QLM266" s="1242"/>
      <c r="QLN266" s="1242"/>
      <c r="QLO266" s="1242"/>
      <c r="QLP266" s="1242"/>
      <c r="QLQ266" s="1242"/>
      <c r="QLR266" s="1242"/>
      <c r="QLS266" s="1242"/>
      <c r="QLT266" s="1242"/>
      <c r="QLU266" s="1242"/>
      <c r="QLV266" s="1242"/>
      <c r="QLW266" s="1242"/>
      <c r="QLX266" s="1242"/>
      <c r="QLY266" s="1242"/>
      <c r="QLZ266" s="1242"/>
      <c r="QMA266" s="1242"/>
      <c r="QMB266" s="1242"/>
      <c r="QMC266" s="1242"/>
      <c r="QMD266" s="1242"/>
      <c r="QME266" s="1242"/>
      <c r="QMF266" s="1242"/>
      <c r="QMG266" s="1242"/>
      <c r="QMH266" s="1242"/>
      <c r="QMI266" s="1242"/>
      <c r="QMJ266" s="1242"/>
      <c r="QMK266" s="1242"/>
      <c r="QML266" s="1242"/>
      <c r="QMM266" s="1242"/>
      <c r="QMN266" s="1242"/>
      <c r="QMO266" s="1242"/>
      <c r="QMP266" s="1242"/>
      <c r="QMQ266" s="1242"/>
      <c r="QMR266" s="1242"/>
      <c r="QMS266" s="1242"/>
      <c r="QMT266" s="1242"/>
      <c r="QMU266" s="1242"/>
      <c r="QMV266" s="1242"/>
      <c r="QMW266" s="1242"/>
      <c r="QMX266" s="1242"/>
      <c r="QMY266" s="1242"/>
      <c r="QMZ266" s="1242"/>
      <c r="QNA266" s="1242"/>
      <c r="QNB266" s="1242"/>
      <c r="QNC266" s="1242"/>
      <c r="QND266" s="1242"/>
      <c r="QNE266" s="1242"/>
      <c r="QNF266" s="1242"/>
      <c r="QNG266" s="1242"/>
      <c r="QNH266" s="1242"/>
      <c r="QNI266" s="1242"/>
      <c r="QNJ266" s="1242"/>
      <c r="QNK266" s="1242"/>
      <c r="QNL266" s="1242"/>
      <c r="QNM266" s="1242"/>
      <c r="QNN266" s="1242"/>
      <c r="QNO266" s="1242"/>
      <c r="QNP266" s="1242"/>
      <c r="QNQ266" s="1242"/>
      <c r="QNR266" s="1242"/>
      <c r="QNS266" s="1242"/>
      <c r="QNT266" s="1242"/>
      <c r="QNU266" s="1242"/>
      <c r="QNV266" s="1242"/>
      <c r="QNW266" s="1242"/>
      <c r="QNX266" s="1242"/>
      <c r="QNY266" s="1242"/>
      <c r="QNZ266" s="1242"/>
      <c r="QOA266" s="1242"/>
      <c r="QOB266" s="1242"/>
      <c r="QOC266" s="1242"/>
      <c r="QOD266" s="1242"/>
      <c r="QOE266" s="1242"/>
      <c r="QOF266" s="1242"/>
      <c r="QOG266" s="1242"/>
      <c r="QOH266" s="1242"/>
      <c r="QOI266" s="1242"/>
      <c r="QOJ266" s="1242"/>
      <c r="QOK266" s="1242"/>
      <c r="QOL266" s="1242"/>
      <c r="QOM266" s="1242"/>
      <c r="QON266" s="1242"/>
      <c r="QOO266" s="1242"/>
      <c r="QOP266" s="1242"/>
      <c r="QOQ266" s="1242"/>
      <c r="QOR266" s="1242"/>
      <c r="QOS266" s="1242"/>
      <c r="QOT266" s="1242"/>
      <c r="QOU266" s="1242"/>
      <c r="QOV266" s="1242"/>
      <c r="QOW266" s="1242"/>
      <c r="QOX266" s="1242"/>
      <c r="QOY266" s="1242"/>
      <c r="QOZ266" s="1242"/>
      <c r="QPA266" s="1242"/>
      <c r="QPB266" s="1242"/>
      <c r="QPC266" s="1242"/>
      <c r="QPD266" s="1242"/>
      <c r="QPE266" s="1242"/>
      <c r="QPF266" s="1242"/>
      <c r="QPG266" s="1242"/>
      <c r="QPH266" s="1242"/>
      <c r="QPI266" s="1242"/>
      <c r="QPJ266" s="1242"/>
      <c r="QPK266" s="1242"/>
      <c r="QPL266" s="1242"/>
      <c r="QPM266" s="1242"/>
      <c r="QPN266" s="1242"/>
      <c r="QPO266" s="1242"/>
      <c r="QPP266" s="1242"/>
      <c r="QPQ266" s="1242"/>
      <c r="QPR266" s="1242"/>
      <c r="QPS266" s="1242"/>
      <c r="QPT266" s="1242"/>
      <c r="QPU266" s="1242"/>
      <c r="QPV266" s="1242"/>
      <c r="QPW266" s="1242"/>
      <c r="QPX266" s="1242"/>
      <c r="QPY266" s="1242"/>
      <c r="QPZ266" s="1242"/>
      <c r="QQA266" s="1242"/>
      <c r="QQB266" s="1242"/>
      <c r="QQC266" s="1242"/>
      <c r="QQD266" s="1242"/>
      <c r="QQE266" s="1242"/>
      <c r="QQF266" s="1242"/>
      <c r="QQG266" s="1242"/>
      <c r="QQH266" s="1242"/>
      <c r="QQI266" s="1242"/>
      <c r="QQJ266" s="1242"/>
      <c r="QQK266" s="1242"/>
      <c r="QQL266" s="1242"/>
      <c r="QQM266" s="1242"/>
      <c r="QQN266" s="1242"/>
      <c r="QQO266" s="1242"/>
      <c r="QQP266" s="1242"/>
      <c r="QQQ266" s="1242"/>
      <c r="QQR266" s="1242"/>
      <c r="QQS266" s="1242"/>
      <c r="QQT266" s="1242"/>
      <c r="QQU266" s="1242"/>
      <c r="QQV266" s="1242"/>
      <c r="QQW266" s="1242"/>
      <c r="QQX266" s="1242"/>
      <c r="QQY266" s="1242"/>
      <c r="QQZ266" s="1242"/>
      <c r="QRA266" s="1242"/>
      <c r="QRB266" s="1242"/>
      <c r="QRC266" s="1242"/>
      <c r="QRD266" s="1242"/>
      <c r="QRE266" s="1242"/>
      <c r="QRF266" s="1242"/>
      <c r="QRG266" s="1242"/>
      <c r="QRH266" s="1242"/>
      <c r="QRI266" s="1242"/>
      <c r="QRJ266" s="1242"/>
      <c r="QRK266" s="1242"/>
      <c r="QRL266" s="1242"/>
      <c r="QRM266" s="1242"/>
      <c r="QRN266" s="1242"/>
      <c r="QRO266" s="1242"/>
      <c r="QRP266" s="1242"/>
      <c r="QRQ266" s="1242"/>
      <c r="QRR266" s="1242"/>
      <c r="QRS266" s="1242"/>
      <c r="QRT266" s="1242"/>
      <c r="QRU266" s="1242"/>
      <c r="QRV266" s="1242"/>
      <c r="QRW266" s="1242"/>
      <c r="QRX266" s="1242"/>
      <c r="QRY266" s="1242"/>
      <c r="QRZ266" s="1242"/>
      <c r="QSA266" s="1242"/>
      <c r="QSB266" s="1242"/>
      <c r="QSC266" s="1242"/>
      <c r="QSD266" s="1242"/>
      <c r="QSE266" s="1242"/>
      <c r="QSF266" s="1242"/>
      <c r="QSG266" s="1242"/>
      <c r="QSH266" s="1242"/>
      <c r="QSI266" s="1242"/>
      <c r="QSJ266" s="1242"/>
      <c r="QSK266" s="1242"/>
      <c r="QSL266" s="1242"/>
      <c r="QSM266" s="1242"/>
      <c r="QSN266" s="1242"/>
      <c r="QSO266" s="1242"/>
      <c r="QSP266" s="1242"/>
      <c r="QSQ266" s="1242"/>
      <c r="QSR266" s="1242"/>
      <c r="QSS266" s="1242"/>
      <c r="QST266" s="1242"/>
      <c r="QSU266" s="1242"/>
      <c r="QSV266" s="1242"/>
      <c r="QSW266" s="1242"/>
      <c r="QSX266" s="1242"/>
      <c r="QSY266" s="1242"/>
      <c r="QSZ266" s="1242"/>
      <c r="QTA266" s="1242"/>
      <c r="QTB266" s="1242"/>
      <c r="QTC266" s="1242"/>
      <c r="QTD266" s="1242"/>
      <c r="QTE266" s="1242"/>
      <c r="QTF266" s="1242"/>
      <c r="QTG266" s="1242"/>
      <c r="QTH266" s="1242"/>
      <c r="QTI266" s="1242"/>
      <c r="QTJ266" s="1242"/>
      <c r="QTK266" s="1242"/>
      <c r="QTL266" s="1242"/>
      <c r="QTM266" s="1242"/>
      <c r="QTN266" s="1242"/>
      <c r="QTO266" s="1242"/>
      <c r="QTP266" s="1242"/>
      <c r="QTQ266" s="1242"/>
      <c r="QTR266" s="1242"/>
      <c r="QTS266" s="1242"/>
      <c r="QTT266" s="1242"/>
      <c r="QTU266" s="1242"/>
      <c r="QTV266" s="1242"/>
      <c r="QTW266" s="1242"/>
      <c r="QTX266" s="1242"/>
      <c r="QTY266" s="1242"/>
      <c r="QTZ266" s="1242"/>
      <c r="QUA266" s="1242"/>
      <c r="QUB266" s="1242"/>
      <c r="QUC266" s="1242"/>
      <c r="QUD266" s="1242"/>
      <c r="QUE266" s="1242"/>
      <c r="QUF266" s="1242"/>
      <c r="QUG266" s="1242"/>
      <c r="QUH266" s="1242"/>
      <c r="QUI266" s="1242"/>
      <c r="QUJ266" s="1242"/>
      <c r="QUK266" s="1242"/>
      <c r="QUL266" s="1242"/>
      <c r="QUM266" s="1242"/>
      <c r="QUN266" s="1242"/>
      <c r="QUO266" s="1242"/>
      <c r="QUP266" s="1242"/>
      <c r="QUQ266" s="1242"/>
      <c r="QUR266" s="1242"/>
      <c r="QUS266" s="1242"/>
      <c r="QUT266" s="1242"/>
      <c r="QUU266" s="1242"/>
      <c r="QUV266" s="1242"/>
      <c r="QUW266" s="1242"/>
      <c r="QUX266" s="1242"/>
      <c r="QUY266" s="1242"/>
      <c r="QUZ266" s="1242"/>
      <c r="QVA266" s="1242"/>
      <c r="QVB266" s="1242"/>
      <c r="QVC266" s="1242"/>
      <c r="QVD266" s="1242"/>
      <c r="QVE266" s="1242"/>
      <c r="QVF266" s="1242"/>
      <c r="QVG266" s="1242"/>
      <c r="QVH266" s="1242"/>
      <c r="QVI266" s="1242"/>
      <c r="QVJ266" s="1242"/>
      <c r="QVK266" s="1242"/>
      <c r="QVL266" s="1242"/>
      <c r="QVM266" s="1242"/>
      <c r="QVN266" s="1242"/>
      <c r="QVO266" s="1242"/>
      <c r="QVP266" s="1242"/>
      <c r="QVQ266" s="1242"/>
      <c r="QVR266" s="1242"/>
      <c r="QVS266" s="1242"/>
      <c r="QVT266" s="1242"/>
      <c r="QVU266" s="1242"/>
      <c r="QVV266" s="1242"/>
      <c r="QVW266" s="1242"/>
      <c r="QVX266" s="1242"/>
      <c r="QVY266" s="1242"/>
      <c r="QVZ266" s="1242"/>
      <c r="QWA266" s="1242"/>
      <c r="QWB266" s="1242"/>
      <c r="QWC266" s="1242"/>
      <c r="QWD266" s="1242"/>
      <c r="QWE266" s="1242"/>
      <c r="QWF266" s="1242"/>
      <c r="QWG266" s="1242"/>
      <c r="QWH266" s="1242"/>
      <c r="QWI266" s="1242"/>
      <c r="QWJ266" s="1242"/>
      <c r="QWK266" s="1242"/>
      <c r="QWL266" s="1242"/>
      <c r="QWM266" s="1242"/>
      <c r="QWN266" s="1242"/>
      <c r="QWO266" s="1242"/>
      <c r="QWP266" s="1242"/>
      <c r="QWQ266" s="1242"/>
      <c r="QWR266" s="1242"/>
      <c r="QWS266" s="1242"/>
      <c r="QWT266" s="1242"/>
      <c r="QWU266" s="1242"/>
      <c r="QWV266" s="1242"/>
      <c r="QWW266" s="1242"/>
      <c r="QWX266" s="1242"/>
      <c r="QWY266" s="1242"/>
      <c r="QWZ266" s="1242"/>
      <c r="QXA266" s="1242"/>
      <c r="QXB266" s="1242"/>
      <c r="QXC266" s="1242"/>
      <c r="QXD266" s="1242"/>
      <c r="QXE266" s="1242"/>
      <c r="QXF266" s="1242"/>
      <c r="QXG266" s="1242"/>
      <c r="QXH266" s="1242"/>
      <c r="QXI266" s="1242"/>
      <c r="QXJ266" s="1242"/>
      <c r="QXK266" s="1242"/>
      <c r="QXL266" s="1242"/>
      <c r="QXM266" s="1242"/>
      <c r="QXN266" s="1242"/>
      <c r="QXO266" s="1242"/>
      <c r="QXP266" s="1242"/>
      <c r="QXQ266" s="1242"/>
      <c r="QXR266" s="1242"/>
      <c r="QXS266" s="1242"/>
      <c r="QXT266" s="1242"/>
      <c r="QXU266" s="1242"/>
      <c r="QXV266" s="1242"/>
      <c r="QXW266" s="1242"/>
      <c r="QXX266" s="1242"/>
      <c r="QXY266" s="1242"/>
      <c r="QXZ266" s="1242"/>
      <c r="QYA266" s="1242"/>
      <c r="QYB266" s="1242"/>
      <c r="QYC266" s="1242"/>
      <c r="QYD266" s="1242"/>
      <c r="QYE266" s="1242"/>
      <c r="QYF266" s="1242"/>
      <c r="QYG266" s="1242"/>
      <c r="QYH266" s="1242"/>
      <c r="QYI266" s="1242"/>
      <c r="QYJ266" s="1242"/>
      <c r="QYK266" s="1242"/>
      <c r="QYL266" s="1242"/>
      <c r="QYM266" s="1242"/>
      <c r="QYN266" s="1242"/>
      <c r="QYO266" s="1242"/>
      <c r="QYP266" s="1242"/>
      <c r="QYQ266" s="1242"/>
      <c r="QYR266" s="1242"/>
      <c r="QYS266" s="1242"/>
      <c r="QYT266" s="1242"/>
      <c r="QYU266" s="1242"/>
      <c r="QYV266" s="1242"/>
      <c r="QYW266" s="1242"/>
      <c r="QYX266" s="1242"/>
      <c r="QYY266" s="1242"/>
      <c r="QYZ266" s="1242"/>
      <c r="QZA266" s="1242"/>
      <c r="QZB266" s="1242"/>
      <c r="QZC266" s="1242"/>
      <c r="QZD266" s="1242"/>
      <c r="QZE266" s="1242"/>
      <c r="QZF266" s="1242"/>
      <c r="QZG266" s="1242"/>
      <c r="QZH266" s="1242"/>
      <c r="QZI266" s="1242"/>
      <c r="QZJ266" s="1242"/>
      <c r="QZK266" s="1242"/>
      <c r="QZL266" s="1242"/>
      <c r="QZM266" s="1242"/>
      <c r="QZN266" s="1242"/>
      <c r="QZO266" s="1242"/>
      <c r="QZP266" s="1242"/>
      <c r="QZQ266" s="1242"/>
      <c r="QZR266" s="1242"/>
      <c r="QZS266" s="1242"/>
      <c r="QZT266" s="1242"/>
      <c r="QZU266" s="1242"/>
      <c r="QZV266" s="1242"/>
      <c r="QZW266" s="1242"/>
      <c r="QZX266" s="1242"/>
      <c r="QZY266" s="1242"/>
      <c r="QZZ266" s="1242"/>
      <c r="RAA266" s="1242"/>
      <c r="RAB266" s="1242"/>
      <c r="RAC266" s="1242"/>
      <c r="RAD266" s="1242"/>
      <c r="RAE266" s="1242"/>
      <c r="RAF266" s="1242"/>
      <c r="RAG266" s="1242"/>
      <c r="RAH266" s="1242"/>
      <c r="RAI266" s="1242"/>
      <c r="RAJ266" s="1242"/>
      <c r="RAK266" s="1242"/>
      <c r="RAL266" s="1242"/>
      <c r="RAM266" s="1242"/>
      <c r="RAN266" s="1242"/>
      <c r="RAO266" s="1242"/>
      <c r="RAP266" s="1242"/>
      <c r="RAQ266" s="1242"/>
      <c r="RAR266" s="1242"/>
      <c r="RAS266" s="1242"/>
      <c r="RAT266" s="1242"/>
      <c r="RAU266" s="1242"/>
      <c r="RAV266" s="1242"/>
      <c r="RAW266" s="1242"/>
      <c r="RAX266" s="1242"/>
      <c r="RAY266" s="1242"/>
      <c r="RAZ266" s="1242"/>
      <c r="RBA266" s="1242"/>
      <c r="RBB266" s="1242"/>
      <c r="RBC266" s="1242"/>
      <c r="RBD266" s="1242"/>
      <c r="RBE266" s="1242"/>
      <c r="RBF266" s="1242"/>
      <c r="RBG266" s="1242"/>
      <c r="RBH266" s="1242"/>
      <c r="RBI266" s="1242"/>
      <c r="RBJ266" s="1242"/>
      <c r="RBK266" s="1242"/>
      <c r="RBL266" s="1242"/>
      <c r="RBM266" s="1242"/>
      <c r="RBN266" s="1242"/>
      <c r="RBO266" s="1242"/>
      <c r="RBP266" s="1242"/>
      <c r="RBQ266" s="1242"/>
      <c r="RBR266" s="1242"/>
      <c r="RBS266" s="1242"/>
      <c r="RBT266" s="1242"/>
      <c r="RBU266" s="1242"/>
      <c r="RBV266" s="1242"/>
      <c r="RBW266" s="1242"/>
      <c r="RBX266" s="1242"/>
      <c r="RBY266" s="1242"/>
      <c r="RBZ266" s="1242"/>
      <c r="RCA266" s="1242"/>
      <c r="RCB266" s="1242"/>
      <c r="RCC266" s="1242"/>
      <c r="RCD266" s="1242"/>
      <c r="RCE266" s="1242"/>
      <c r="RCF266" s="1242"/>
      <c r="RCG266" s="1242"/>
      <c r="RCH266" s="1242"/>
      <c r="RCI266" s="1242"/>
      <c r="RCJ266" s="1242"/>
      <c r="RCK266" s="1242"/>
      <c r="RCL266" s="1242"/>
      <c r="RCM266" s="1242"/>
      <c r="RCN266" s="1242"/>
      <c r="RCO266" s="1242"/>
      <c r="RCP266" s="1242"/>
      <c r="RCQ266" s="1242"/>
      <c r="RCR266" s="1242"/>
      <c r="RCS266" s="1242"/>
      <c r="RCT266" s="1242"/>
      <c r="RCU266" s="1242"/>
      <c r="RCV266" s="1242"/>
      <c r="RCW266" s="1242"/>
      <c r="RCX266" s="1242"/>
      <c r="RCY266" s="1242"/>
      <c r="RCZ266" s="1242"/>
      <c r="RDA266" s="1242"/>
      <c r="RDB266" s="1242"/>
      <c r="RDC266" s="1242"/>
      <c r="RDD266" s="1242"/>
      <c r="RDE266" s="1242"/>
      <c r="RDF266" s="1242"/>
      <c r="RDG266" s="1242"/>
      <c r="RDH266" s="1242"/>
      <c r="RDI266" s="1242"/>
      <c r="RDJ266" s="1242"/>
      <c r="RDK266" s="1242"/>
      <c r="RDL266" s="1242"/>
      <c r="RDM266" s="1242"/>
      <c r="RDN266" s="1242"/>
      <c r="RDO266" s="1242"/>
      <c r="RDP266" s="1242"/>
      <c r="RDQ266" s="1242"/>
      <c r="RDR266" s="1242"/>
      <c r="RDS266" s="1242"/>
      <c r="RDT266" s="1242"/>
      <c r="RDU266" s="1242"/>
      <c r="RDV266" s="1242"/>
      <c r="RDW266" s="1242"/>
      <c r="RDX266" s="1242"/>
      <c r="RDY266" s="1242"/>
      <c r="RDZ266" s="1242"/>
      <c r="REA266" s="1242"/>
      <c r="REB266" s="1242"/>
      <c r="REC266" s="1242"/>
      <c r="RED266" s="1242"/>
      <c r="REE266" s="1242"/>
      <c r="REF266" s="1242"/>
      <c r="REG266" s="1242"/>
      <c r="REH266" s="1242"/>
      <c r="REI266" s="1242"/>
      <c r="REJ266" s="1242"/>
      <c r="REK266" s="1242"/>
      <c r="REL266" s="1242"/>
      <c r="REM266" s="1242"/>
      <c r="REN266" s="1242"/>
      <c r="REO266" s="1242"/>
      <c r="REP266" s="1242"/>
      <c r="REQ266" s="1242"/>
      <c r="RER266" s="1242"/>
      <c r="RES266" s="1242"/>
      <c r="RET266" s="1242"/>
      <c r="REU266" s="1242"/>
      <c r="REV266" s="1242"/>
      <c r="REW266" s="1242"/>
      <c r="REX266" s="1242"/>
      <c r="REY266" s="1242"/>
      <c r="REZ266" s="1242"/>
      <c r="RFA266" s="1242"/>
      <c r="RFB266" s="1242"/>
      <c r="RFC266" s="1242"/>
      <c r="RFD266" s="1242"/>
      <c r="RFE266" s="1242"/>
      <c r="RFF266" s="1242"/>
      <c r="RFG266" s="1242"/>
      <c r="RFH266" s="1242"/>
      <c r="RFI266" s="1242"/>
      <c r="RFJ266" s="1242"/>
      <c r="RFK266" s="1242"/>
      <c r="RFL266" s="1242"/>
      <c r="RFM266" s="1242"/>
      <c r="RFN266" s="1242"/>
      <c r="RFO266" s="1242"/>
      <c r="RFP266" s="1242"/>
      <c r="RFQ266" s="1242"/>
      <c r="RFR266" s="1242"/>
      <c r="RFS266" s="1242"/>
      <c r="RFT266" s="1242"/>
      <c r="RFU266" s="1242"/>
      <c r="RFV266" s="1242"/>
      <c r="RFW266" s="1242"/>
      <c r="RFX266" s="1242"/>
      <c r="RFY266" s="1242"/>
      <c r="RFZ266" s="1242"/>
      <c r="RGA266" s="1242"/>
      <c r="RGB266" s="1242"/>
      <c r="RGC266" s="1242"/>
      <c r="RGD266" s="1242"/>
      <c r="RGE266" s="1242"/>
      <c r="RGF266" s="1242"/>
      <c r="RGG266" s="1242"/>
      <c r="RGH266" s="1242"/>
      <c r="RGI266" s="1242"/>
      <c r="RGJ266" s="1242"/>
      <c r="RGK266" s="1242"/>
      <c r="RGL266" s="1242"/>
      <c r="RGM266" s="1242"/>
      <c r="RGN266" s="1242"/>
      <c r="RGO266" s="1242"/>
      <c r="RGP266" s="1242"/>
      <c r="RGQ266" s="1242"/>
      <c r="RGR266" s="1242"/>
      <c r="RGS266" s="1242"/>
      <c r="RGT266" s="1242"/>
      <c r="RGU266" s="1242"/>
      <c r="RGV266" s="1242"/>
      <c r="RGW266" s="1242"/>
      <c r="RGX266" s="1242"/>
      <c r="RGY266" s="1242"/>
      <c r="RGZ266" s="1242"/>
      <c r="RHA266" s="1242"/>
      <c r="RHB266" s="1242"/>
      <c r="RHC266" s="1242"/>
      <c r="RHD266" s="1242"/>
      <c r="RHE266" s="1242"/>
      <c r="RHF266" s="1242"/>
      <c r="RHG266" s="1242"/>
      <c r="RHH266" s="1242"/>
      <c r="RHI266" s="1242"/>
      <c r="RHJ266" s="1242"/>
      <c r="RHK266" s="1242"/>
      <c r="RHL266" s="1242"/>
      <c r="RHM266" s="1242"/>
      <c r="RHN266" s="1242"/>
      <c r="RHO266" s="1242"/>
      <c r="RHP266" s="1242"/>
      <c r="RHQ266" s="1242"/>
      <c r="RHR266" s="1242"/>
      <c r="RHS266" s="1242"/>
      <c r="RHT266" s="1242"/>
      <c r="RHU266" s="1242"/>
      <c r="RHV266" s="1242"/>
      <c r="RHW266" s="1242"/>
      <c r="RHX266" s="1242"/>
      <c r="RHY266" s="1242"/>
      <c r="RHZ266" s="1242"/>
      <c r="RIA266" s="1242"/>
      <c r="RIB266" s="1242"/>
      <c r="RIC266" s="1242"/>
      <c r="RID266" s="1242"/>
      <c r="RIE266" s="1242"/>
      <c r="RIF266" s="1242"/>
      <c r="RIG266" s="1242"/>
      <c r="RIH266" s="1242"/>
      <c r="RII266" s="1242"/>
      <c r="RIJ266" s="1242"/>
      <c r="RIK266" s="1242"/>
      <c r="RIL266" s="1242"/>
      <c r="RIM266" s="1242"/>
      <c r="RIN266" s="1242"/>
      <c r="RIO266" s="1242"/>
      <c r="RIP266" s="1242"/>
      <c r="RIQ266" s="1242"/>
      <c r="RIR266" s="1242"/>
      <c r="RIS266" s="1242"/>
      <c r="RIT266" s="1242"/>
      <c r="RIU266" s="1242"/>
      <c r="RIV266" s="1242"/>
      <c r="RIW266" s="1242"/>
      <c r="RIX266" s="1242"/>
      <c r="RIY266" s="1242"/>
      <c r="RIZ266" s="1242"/>
      <c r="RJA266" s="1242"/>
      <c r="RJB266" s="1242"/>
      <c r="RJC266" s="1242"/>
      <c r="RJD266" s="1242"/>
      <c r="RJE266" s="1242"/>
      <c r="RJF266" s="1242"/>
      <c r="RJG266" s="1242"/>
      <c r="RJH266" s="1242"/>
      <c r="RJI266" s="1242"/>
      <c r="RJJ266" s="1242"/>
      <c r="RJK266" s="1242"/>
      <c r="RJL266" s="1242"/>
      <c r="RJM266" s="1242"/>
      <c r="RJN266" s="1242"/>
      <c r="RJO266" s="1242"/>
      <c r="RJP266" s="1242"/>
      <c r="RJQ266" s="1242"/>
      <c r="RJR266" s="1242"/>
      <c r="RJS266" s="1242"/>
      <c r="RJT266" s="1242"/>
      <c r="RJU266" s="1242"/>
      <c r="RJV266" s="1242"/>
      <c r="RJW266" s="1242"/>
      <c r="RJX266" s="1242"/>
      <c r="RJY266" s="1242"/>
      <c r="RJZ266" s="1242"/>
      <c r="RKA266" s="1242"/>
      <c r="RKB266" s="1242"/>
      <c r="RKC266" s="1242"/>
      <c r="RKD266" s="1242"/>
      <c r="RKE266" s="1242"/>
      <c r="RKF266" s="1242"/>
      <c r="RKG266" s="1242"/>
      <c r="RKH266" s="1242"/>
      <c r="RKI266" s="1242"/>
      <c r="RKJ266" s="1242"/>
      <c r="RKK266" s="1242"/>
      <c r="RKL266" s="1242"/>
      <c r="RKM266" s="1242"/>
      <c r="RKN266" s="1242"/>
      <c r="RKO266" s="1242"/>
      <c r="RKP266" s="1242"/>
      <c r="RKQ266" s="1242"/>
      <c r="RKR266" s="1242"/>
      <c r="RKS266" s="1242"/>
      <c r="RKT266" s="1242"/>
      <c r="RKU266" s="1242"/>
      <c r="RKV266" s="1242"/>
      <c r="RKW266" s="1242"/>
      <c r="RKX266" s="1242"/>
      <c r="RKY266" s="1242"/>
      <c r="RKZ266" s="1242"/>
      <c r="RLA266" s="1242"/>
      <c r="RLB266" s="1242"/>
      <c r="RLC266" s="1242"/>
      <c r="RLD266" s="1242"/>
      <c r="RLE266" s="1242"/>
      <c r="RLF266" s="1242"/>
      <c r="RLG266" s="1242"/>
      <c r="RLH266" s="1242"/>
      <c r="RLI266" s="1242"/>
      <c r="RLJ266" s="1242"/>
      <c r="RLK266" s="1242"/>
      <c r="RLL266" s="1242"/>
      <c r="RLM266" s="1242"/>
      <c r="RLN266" s="1242"/>
      <c r="RLO266" s="1242"/>
      <c r="RLP266" s="1242"/>
      <c r="RLQ266" s="1242"/>
      <c r="RLR266" s="1242"/>
      <c r="RLS266" s="1242"/>
      <c r="RLT266" s="1242"/>
      <c r="RLU266" s="1242"/>
      <c r="RLV266" s="1242"/>
      <c r="RLW266" s="1242"/>
      <c r="RLX266" s="1242"/>
      <c r="RLY266" s="1242"/>
      <c r="RLZ266" s="1242"/>
      <c r="RMA266" s="1242"/>
      <c r="RMB266" s="1242"/>
      <c r="RMC266" s="1242"/>
      <c r="RMD266" s="1242"/>
      <c r="RME266" s="1242"/>
      <c r="RMF266" s="1242"/>
      <c r="RMG266" s="1242"/>
      <c r="RMH266" s="1242"/>
      <c r="RMI266" s="1242"/>
      <c r="RMJ266" s="1242"/>
      <c r="RMK266" s="1242"/>
      <c r="RML266" s="1242"/>
      <c r="RMM266" s="1242"/>
      <c r="RMN266" s="1242"/>
      <c r="RMO266" s="1242"/>
      <c r="RMP266" s="1242"/>
      <c r="RMQ266" s="1242"/>
      <c r="RMR266" s="1242"/>
      <c r="RMS266" s="1242"/>
      <c r="RMT266" s="1242"/>
      <c r="RMU266" s="1242"/>
      <c r="RMV266" s="1242"/>
      <c r="RMW266" s="1242"/>
      <c r="RMX266" s="1242"/>
      <c r="RMY266" s="1242"/>
      <c r="RMZ266" s="1242"/>
      <c r="RNA266" s="1242"/>
      <c r="RNB266" s="1242"/>
      <c r="RNC266" s="1242"/>
      <c r="RND266" s="1242"/>
      <c r="RNE266" s="1242"/>
      <c r="RNF266" s="1242"/>
      <c r="RNG266" s="1242"/>
      <c r="RNH266" s="1242"/>
      <c r="RNI266" s="1242"/>
      <c r="RNJ266" s="1242"/>
      <c r="RNK266" s="1242"/>
      <c r="RNL266" s="1242"/>
      <c r="RNM266" s="1242"/>
      <c r="RNN266" s="1242"/>
      <c r="RNO266" s="1242"/>
      <c r="RNP266" s="1242"/>
      <c r="RNQ266" s="1242"/>
      <c r="RNR266" s="1242"/>
      <c r="RNS266" s="1242"/>
      <c r="RNT266" s="1242"/>
      <c r="RNU266" s="1242"/>
      <c r="RNV266" s="1242"/>
      <c r="RNW266" s="1242"/>
      <c r="RNX266" s="1242"/>
      <c r="RNY266" s="1242"/>
      <c r="RNZ266" s="1242"/>
      <c r="ROA266" s="1242"/>
      <c r="ROB266" s="1242"/>
      <c r="ROC266" s="1242"/>
      <c r="ROD266" s="1242"/>
      <c r="ROE266" s="1242"/>
      <c r="ROF266" s="1242"/>
      <c r="ROG266" s="1242"/>
      <c r="ROH266" s="1242"/>
      <c r="ROI266" s="1242"/>
      <c r="ROJ266" s="1242"/>
      <c r="ROK266" s="1242"/>
      <c r="ROL266" s="1242"/>
      <c r="ROM266" s="1242"/>
      <c r="RON266" s="1242"/>
      <c r="ROO266" s="1242"/>
      <c r="ROP266" s="1242"/>
      <c r="ROQ266" s="1242"/>
      <c r="ROR266" s="1242"/>
      <c r="ROS266" s="1242"/>
      <c r="ROT266" s="1242"/>
      <c r="ROU266" s="1242"/>
      <c r="ROV266" s="1242"/>
      <c r="ROW266" s="1242"/>
      <c r="ROX266" s="1242"/>
      <c r="ROY266" s="1242"/>
      <c r="ROZ266" s="1242"/>
      <c r="RPA266" s="1242"/>
      <c r="RPB266" s="1242"/>
      <c r="RPC266" s="1242"/>
      <c r="RPD266" s="1242"/>
      <c r="RPE266" s="1242"/>
      <c r="RPF266" s="1242"/>
      <c r="RPG266" s="1242"/>
      <c r="RPH266" s="1242"/>
      <c r="RPI266" s="1242"/>
      <c r="RPJ266" s="1242"/>
      <c r="RPK266" s="1242"/>
      <c r="RPL266" s="1242"/>
      <c r="RPM266" s="1242"/>
      <c r="RPN266" s="1242"/>
      <c r="RPO266" s="1242"/>
      <c r="RPP266" s="1242"/>
      <c r="RPQ266" s="1242"/>
      <c r="RPR266" s="1242"/>
      <c r="RPS266" s="1242"/>
      <c r="RPT266" s="1242"/>
      <c r="RPU266" s="1242"/>
      <c r="RPV266" s="1242"/>
      <c r="RPW266" s="1242"/>
      <c r="RPX266" s="1242"/>
      <c r="RPY266" s="1242"/>
      <c r="RPZ266" s="1242"/>
      <c r="RQA266" s="1242"/>
      <c r="RQB266" s="1242"/>
      <c r="RQC266" s="1242"/>
      <c r="RQD266" s="1242"/>
      <c r="RQE266" s="1242"/>
      <c r="RQF266" s="1242"/>
      <c r="RQG266" s="1242"/>
      <c r="RQH266" s="1242"/>
      <c r="RQI266" s="1242"/>
      <c r="RQJ266" s="1242"/>
      <c r="RQK266" s="1242"/>
      <c r="RQL266" s="1242"/>
      <c r="RQM266" s="1242"/>
      <c r="RQN266" s="1242"/>
      <c r="RQO266" s="1242"/>
      <c r="RQP266" s="1242"/>
      <c r="RQQ266" s="1242"/>
      <c r="RQR266" s="1242"/>
      <c r="RQS266" s="1242"/>
      <c r="RQT266" s="1242"/>
      <c r="RQU266" s="1242"/>
      <c r="RQV266" s="1242"/>
      <c r="RQW266" s="1242"/>
      <c r="RQX266" s="1242"/>
      <c r="RQY266" s="1242"/>
      <c r="RQZ266" s="1242"/>
      <c r="RRA266" s="1242"/>
      <c r="RRB266" s="1242"/>
      <c r="RRC266" s="1242"/>
      <c r="RRD266" s="1242"/>
      <c r="RRE266" s="1242"/>
      <c r="RRF266" s="1242"/>
      <c r="RRG266" s="1242"/>
      <c r="RRH266" s="1242"/>
      <c r="RRI266" s="1242"/>
      <c r="RRJ266" s="1242"/>
      <c r="RRK266" s="1242"/>
      <c r="RRL266" s="1242"/>
      <c r="RRM266" s="1242"/>
      <c r="RRN266" s="1242"/>
      <c r="RRO266" s="1242"/>
      <c r="RRP266" s="1242"/>
      <c r="RRQ266" s="1242"/>
      <c r="RRR266" s="1242"/>
      <c r="RRS266" s="1242"/>
      <c r="RRT266" s="1242"/>
      <c r="RRU266" s="1242"/>
      <c r="RRV266" s="1242"/>
      <c r="RRW266" s="1242"/>
      <c r="RRX266" s="1242"/>
      <c r="RRY266" s="1242"/>
      <c r="RRZ266" s="1242"/>
      <c r="RSA266" s="1242"/>
      <c r="RSB266" s="1242"/>
      <c r="RSC266" s="1242"/>
      <c r="RSD266" s="1242"/>
      <c r="RSE266" s="1242"/>
      <c r="RSF266" s="1242"/>
      <c r="RSG266" s="1242"/>
      <c r="RSH266" s="1242"/>
      <c r="RSI266" s="1242"/>
      <c r="RSJ266" s="1242"/>
      <c r="RSK266" s="1242"/>
      <c r="RSL266" s="1242"/>
      <c r="RSM266" s="1242"/>
      <c r="RSN266" s="1242"/>
      <c r="RSO266" s="1242"/>
      <c r="RSP266" s="1242"/>
      <c r="RSQ266" s="1242"/>
      <c r="RSR266" s="1242"/>
      <c r="RSS266" s="1242"/>
      <c r="RST266" s="1242"/>
      <c r="RSU266" s="1242"/>
      <c r="RSV266" s="1242"/>
      <c r="RSW266" s="1242"/>
      <c r="RSX266" s="1242"/>
      <c r="RSY266" s="1242"/>
      <c r="RSZ266" s="1242"/>
      <c r="RTA266" s="1242"/>
      <c r="RTB266" s="1242"/>
      <c r="RTC266" s="1242"/>
      <c r="RTD266" s="1242"/>
      <c r="RTE266" s="1242"/>
      <c r="RTF266" s="1242"/>
      <c r="RTG266" s="1242"/>
      <c r="RTH266" s="1242"/>
      <c r="RTI266" s="1242"/>
      <c r="RTJ266" s="1242"/>
      <c r="RTK266" s="1242"/>
      <c r="RTL266" s="1242"/>
      <c r="RTM266" s="1242"/>
      <c r="RTN266" s="1242"/>
      <c r="RTO266" s="1242"/>
      <c r="RTP266" s="1242"/>
      <c r="RTQ266" s="1242"/>
      <c r="RTR266" s="1242"/>
      <c r="RTS266" s="1242"/>
      <c r="RTT266" s="1242"/>
      <c r="RTU266" s="1242"/>
      <c r="RTV266" s="1242"/>
      <c r="RTW266" s="1242"/>
      <c r="RTX266" s="1242"/>
      <c r="RTY266" s="1242"/>
      <c r="RTZ266" s="1242"/>
      <c r="RUA266" s="1242"/>
      <c r="RUB266" s="1242"/>
      <c r="RUC266" s="1242"/>
      <c r="RUD266" s="1242"/>
      <c r="RUE266" s="1242"/>
      <c r="RUF266" s="1242"/>
      <c r="RUG266" s="1242"/>
      <c r="RUH266" s="1242"/>
      <c r="RUI266" s="1242"/>
      <c r="RUJ266" s="1242"/>
      <c r="RUK266" s="1242"/>
      <c r="RUL266" s="1242"/>
      <c r="RUM266" s="1242"/>
      <c r="RUN266" s="1242"/>
      <c r="RUO266" s="1242"/>
      <c r="RUP266" s="1242"/>
      <c r="RUQ266" s="1242"/>
      <c r="RUR266" s="1242"/>
      <c r="RUS266" s="1242"/>
      <c r="RUT266" s="1242"/>
      <c r="RUU266" s="1242"/>
      <c r="RUV266" s="1242"/>
      <c r="RUW266" s="1242"/>
      <c r="RUX266" s="1242"/>
      <c r="RUY266" s="1242"/>
      <c r="RUZ266" s="1242"/>
      <c r="RVA266" s="1242"/>
      <c r="RVB266" s="1242"/>
      <c r="RVC266" s="1242"/>
      <c r="RVD266" s="1242"/>
      <c r="RVE266" s="1242"/>
      <c r="RVF266" s="1242"/>
      <c r="RVG266" s="1242"/>
      <c r="RVH266" s="1242"/>
      <c r="RVI266" s="1242"/>
      <c r="RVJ266" s="1242"/>
      <c r="RVK266" s="1242"/>
      <c r="RVL266" s="1242"/>
      <c r="RVM266" s="1242"/>
      <c r="RVN266" s="1242"/>
      <c r="RVO266" s="1242"/>
      <c r="RVP266" s="1242"/>
      <c r="RVQ266" s="1242"/>
      <c r="RVR266" s="1242"/>
      <c r="RVS266" s="1242"/>
      <c r="RVT266" s="1242"/>
      <c r="RVU266" s="1242"/>
      <c r="RVV266" s="1242"/>
      <c r="RVW266" s="1242"/>
      <c r="RVX266" s="1242"/>
      <c r="RVY266" s="1242"/>
      <c r="RVZ266" s="1242"/>
      <c r="RWA266" s="1242"/>
      <c r="RWB266" s="1242"/>
      <c r="RWC266" s="1242"/>
      <c r="RWD266" s="1242"/>
      <c r="RWE266" s="1242"/>
      <c r="RWF266" s="1242"/>
      <c r="RWG266" s="1242"/>
      <c r="RWH266" s="1242"/>
      <c r="RWI266" s="1242"/>
      <c r="RWJ266" s="1242"/>
      <c r="RWK266" s="1242"/>
      <c r="RWL266" s="1242"/>
      <c r="RWM266" s="1242"/>
      <c r="RWN266" s="1242"/>
      <c r="RWO266" s="1242"/>
      <c r="RWP266" s="1242"/>
      <c r="RWQ266" s="1242"/>
      <c r="RWR266" s="1242"/>
      <c r="RWS266" s="1242"/>
      <c r="RWT266" s="1242"/>
      <c r="RWU266" s="1242"/>
      <c r="RWV266" s="1242"/>
      <c r="RWW266" s="1242"/>
      <c r="RWX266" s="1242"/>
      <c r="RWY266" s="1242"/>
      <c r="RWZ266" s="1242"/>
      <c r="RXA266" s="1242"/>
      <c r="RXB266" s="1242"/>
      <c r="RXC266" s="1242"/>
      <c r="RXD266" s="1242"/>
      <c r="RXE266" s="1242"/>
      <c r="RXF266" s="1242"/>
      <c r="RXG266" s="1242"/>
      <c r="RXH266" s="1242"/>
      <c r="RXI266" s="1242"/>
      <c r="RXJ266" s="1242"/>
      <c r="RXK266" s="1242"/>
      <c r="RXL266" s="1242"/>
      <c r="RXM266" s="1242"/>
      <c r="RXN266" s="1242"/>
      <c r="RXO266" s="1242"/>
      <c r="RXP266" s="1242"/>
      <c r="RXQ266" s="1242"/>
      <c r="RXR266" s="1242"/>
      <c r="RXS266" s="1242"/>
      <c r="RXT266" s="1242"/>
      <c r="RXU266" s="1242"/>
      <c r="RXV266" s="1242"/>
      <c r="RXW266" s="1242"/>
      <c r="RXX266" s="1242"/>
      <c r="RXY266" s="1242"/>
      <c r="RXZ266" s="1242"/>
      <c r="RYA266" s="1242"/>
      <c r="RYB266" s="1242"/>
      <c r="RYC266" s="1242"/>
      <c r="RYD266" s="1242"/>
      <c r="RYE266" s="1242"/>
      <c r="RYF266" s="1242"/>
      <c r="RYG266" s="1242"/>
      <c r="RYH266" s="1242"/>
      <c r="RYI266" s="1242"/>
      <c r="RYJ266" s="1242"/>
      <c r="RYK266" s="1242"/>
      <c r="RYL266" s="1242"/>
      <c r="RYM266" s="1242"/>
      <c r="RYN266" s="1242"/>
      <c r="RYO266" s="1242"/>
      <c r="RYP266" s="1242"/>
      <c r="RYQ266" s="1242"/>
      <c r="RYR266" s="1242"/>
      <c r="RYS266" s="1242"/>
      <c r="RYT266" s="1242"/>
      <c r="RYU266" s="1242"/>
      <c r="RYV266" s="1242"/>
      <c r="RYW266" s="1242"/>
      <c r="RYX266" s="1242"/>
      <c r="RYY266" s="1242"/>
      <c r="RYZ266" s="1242"/>
      <c r="RZA266" s="1242"/>
      <c r="RZB266" s="1242"/>
      <c r="RZC266" s="1242"/>
      <c r="RZD266" s="1242"/>
      <c r="RZE266" s="1242"/>
      <c r="RZF266" s="1242"/>
      <c r="RZG266" s="1242"/>
      <c r="RZH266" s="1242"/>
      <c r="RZI266" s="1242"/>
      <c r="RZJ266" s="1242"/>
      <c r="RZK266" s="1242"/>
      <c r="RZL266" s="1242"/>
      <c r="RZM266" s="1242"/>
      <c r="RZN266" s="1242"/>
      <c r="RZO266" s="1242"/>
      <c r="RZP266" s="1242"/>
      <c r="RZQ266" s="1242"/>
      <c r="RZR266" s="1242"/>
      <c r="RZS266" s="1242"/>
      <c r="RZT266" s="1242"/>
      <c r="RZU266" s="1242"/>
      <c r="RZV266" s="1242"/>
      <c r="RZW266" s="1242"/>
      <c r="RZX266" s="1242"/>
      <c r="RZY266" s="1242"/>
      <c r="RZZ266" s="1242"/>
      <c r="SAA266" s="1242"/>
      <c r="SAB266" s="1242"/>
      <c r="SAC266" s="1242"/>
      <c r="SAD266" s="1242"/>
      <c r="SAE266" s="1242"/>
      <c r="SAF266" s="1242"/>
      <c r="SAG266" s="1242"/>
      <c r="SAH266" s="1242"/>
      <c r="SAI266" s="1242"/>
      <c r="SAJ266" s="1242"/>
      <c r="SAK266" s="1242"/>
      <c r="SAL266" s="1242"/>
      <c r="SAM266" s="1242"/>
      <c r="SAN266" s="1242"/>
      <c r="SAO266" s="1242"/>
      <c r="SAP266" s="1242"/>
      <c r="SAQ266" s="1242"/>
      <c r="SAR266" s="1242"/>
      <c r="SAS266" s="1242"/>
      <c r="SAT266" s="1242"/>
      <c r="SAU266" s="1242"/>
      <c r="SAV266" s="1242"/>
      <c r="SAW266" s="1242"/>
      <c r="SAX266" s="1242"/>
      <c r="SAY266" s="1242"/>
      <c r="SAZ266" s="1242"/>
      <c r="SBA266" s="1242"/>
      <c r="SBB266" s="1242"/>
      <c r="SBC266" s="1242"/>
      <c r="SBD266" s="1242"/>
      <c r="SBE266" s="1242"/>
      <c r="SBF266" s="1242"/>
      <c r="SBG266" s="1242"/>
      <c r="SBH266" s="1242"/>
      <c r="SBI266" s="1242"/>
      <c r="SBJ266" s="1242"/>
      <c r="SBK266" s="1242"/>
      <c r="SBL266" s="1242"/>
      <c r="SBM266" s="1242"/>
      <c r="SBN266" s="1242"/>
      <c r="SBO266" s="1242"/>
      <c r="SBP266" s="1242"/>
      <c r="SBQ266" s="1242"/>
      <c r="SBR266" s="1242"/>
      <c r="SBS266" s="1242"/>
      <c r="SBT266" s="1242"/>
      <c r="SBU266" s="1242"/>
      <c r="SBV266" s="1242"/>
      <c r="SBW266" s="1242"/>
      <c r="SBX266" s="1242"/>
      <c r="SBY266" s="1242"/>
      <c r="SBZ266" s="1242"/>
      <c r="SCA266" s="1242"/>
      <c r="SCB266" s="1242"/>
      <c r="SCC266" s="1242"/>
      <c r="SCD266" s="1242"/>
      <c r="SCE266" s="1242"/>
      <c r="SCF266" s="1242"/>
      <c r="SCG266" s="1242"/>
      <c r="SCH266" s="1242"/>
      <c r="SCI266" s="1242"/>
      <c r="SCJ266" s="1242"/>
      <c r="SCK266" s="1242"/>
      <c r="SCL266" s="1242"/>
      <c r="SCM266" s="1242"/>
      <c r="SCN266" s="1242"/>
      <c r="SCO266" s="1242"/>
      <c r="SCP266" s="1242"/>
      <c r="SCQ266" s="1242"/>
      <c r="SCR266" s="1242"/>
      <c r="SCS266" s="1242"/>
      <c r="SCT266" s="1242"/>
      <c r="SCU266" s="1242"/>
      <c r="SCV266" s="1242"/>
      <c r="SCW266" s="1242"/>
      <c r="SCX266" s="1242"/>
      <c r="SCY266" s="1242"/>
      <c r="SCZ266" s="1242"/>
      <c r="SDA266" s="1242"/>
      <c r="SDB266" s="1242"/>
      <c r="SDC266" s="1242"/>
      <c r="SDD266" s="1242"/>
      <c r="SDE266" s="1242"/>
      <c r="SDF266" s="1242"/>
      <c r="SDG266" s="1242"/>
      <c r="SDH266" s="1242"/>
      <c r="SDI266" s="1242"/>
      <c r="SDJ266" s="1242"/>
      <c r="SDK266" s="1242"/>
      <c r="SDL266" s="1242"/>
      <c r="SDM266" s="1242"/>
      <c r="SDN266" s="1242"/>
      <c r="SDO266" s="1242"/>
      <c r="SDP266" s="1242"/>
      <c r="SDQ266" s="1242"/>
      <c r="SDR266" s="1242"/>
      <c r="SDS266" s="1242"/>
      <c r="SDT266" s="1242"/>
      <c r="SDU266" s="1242"/>
      <c r="SDV266" s="1242"/>
      <c r="SDW266" s="1242"/>
      <c r="SDX266" s="1242"/>
      <c r="SDY266" s="1242"/>
      <c r="SDZ266" s="1242"/>
      <c r="SEA266" s="1242"/>
      <c r="SEB266" s="1242"/>
      <c r="SEC266" s="1242"/>
      <c r="SED266" s="1242"/>
      <c r="SEE266" s="1242"/>
      <c r="SEF266" s="1242"/>
      <c r="SEG266" s="1242"/>
      <c r="SEH266" s="1242"/>
      <c r="SEI266" s="1242"/>
      <c r="SEJ266" s="1242"/>
      <c r="SEK266" s="1242"/>
      <c r="SEL266" s="1242"/>
      <c r="SEM266" s="1242"/>
      <c r="SEN266" s="1242"/>
      <c r="SEO266" s="1242"/>
      <c r="SEP266" s="1242"/>
      <c r="SEQ266" s="1242"/>
      <c r="SER266" s="1242"/>
      <c r="SES266" s="1242"/>
      <c r="SET266" s="1242"/>
      <c r="SEU266" s="1242"/>
      <c r="SEV266" s="1242"/>
      <c r="SEW266" s="1242"/>
      <c r="SEX266" s="1242"/>
      <c r="SEY266" s="1242"/>
      <c r="SEZ266" s="1242"/>
      <c r="SFA266" s="1242"/>
      <c r="SFB266" s="1242"/>
      <c r="SFC266" s="1242"/>
      <c r="SFD266" s="1242"/>
      <c r="SFE266" s="1242"/>
      <c r="SFF266" s="1242"/>
      <c r="SFG266" s="1242"/>
      <c r="SFH266" s="1242"/>
      <c r="SFI266" s="1242"/>
      <c r="SFJ266" s="1242"/>
      <c r="SFK266" s="1242"/>
      <c r="SFL266" s="1242"/>
      <c r="SFM266" s="1242"/>
      <c r="SFN266" s="1242"/>
      <c r="SFO266" s="1242"/>
      <c r="SFP266" s="1242"/>
      <c r="SFQ266" s="1242"/>
      <c r="SFR266" s="1242"/>
      <c r="SFS266" s="1242"/>
      <c r="SFT266" s="1242"/>
      <c r="SFU266" s="1242"/>
      <c r="SFV266" s="1242"/>
      <c r="SFW266" s="1242"/>
      <c r="SFX266" s="1242"/>
      <c r="SFY266" s="1242"/>
      <c r="SFZ266" s="1242"/>
      <c r="SGA266" s="1242"/>
      <c r="SGB266" s="1242"/>
      <c r="SGC266" s="1242"/>
      <c r="SGD266" s="1242"/>
      <c r="SGE266" s="1242"/>
      <c r="SGF266" s="1242"/>
      <c r="SGG266" s="1242"/>
      <c r="SGH266" s="1242"/>
      <c r="SGI266" s="1242"/>
      <c r="SGJ266" s="1242"/>
      <c r="SGK266" s="1242"/>
      <c r="SGL266" s="1242"/>
      <c r="SGM266" s="1242"/>
      <c r="SGN266" s="1242"/>
      <c r="SGO266" s="1242"/>
      <c r="SGP266" s="1242"/>
      <c r="SGQ266" s="1242"/>
      <c r="SGR266" s="1242"/>
      <c r="SGS266" s="1242"/>
      <c r="SGT266" s="1242"/>
      <c r="SGU266" s="1242"/>
      <c r="SGV266" s="1242"/>
      <c r="SGW266" s="1242"/>
      <c r="SGX266" s="1242"/>
      <c r="SGY266" s="1242"/>
      <c r="SGZ266" s="1242"/>
      <c r="SHA266" s="1242"/>
      <c r="SHB266" s="1242"/>
      <c r="SHC266" s="1242"/>
      <c r="SHD266" s="1242"/>
      <c r="SHE266" s="1242"/>
      <c r="SHF266" s="1242"/>
      <c r="SHG266" s="1242"/>
      <c r="SHH266" s="1242"/>
      <c r="SHI266" s="1242"/>
      <c r="SHJ266" s="1242"/>
      <c r="SHK266" s="1242"/>
      <c r="SHL266" s="1242"/>
      <c r="SHM266" s="1242"/>
      <c r="SHN266" s="1242"/>
      <c r="SHO266" s="1242"/>
      <c r="SHP266" s="1242"/>
      <c r="SHQ266" s="1242"/>
      <c r="SHR266" s="1242"/>
      <c r="SHS266" s="1242"/>
      <c r="SHT266" s="1242"/>
      <c r="SHU266" s="1242"/>
      <c r="SHV266" s="1242"/>
      <c r="SHW266" s="1242"/>
      <c r="SHX266" s="1242"/>
      <c r="SHY266" s="1242"/>
      <c r="SHZ266" s="1242"/>
      <c r="SIA266" s="1242"/>
      <c r="SIB266" s="1242"/>
      <c r="SIC266" s="1242"/>
      <c r="SID266" s="1242"/>
      <c r="SIE266" s="1242"/>
      <c r="SIF266" s="1242"/>
      <c r="SIG266" s="1242"/>
      <c r="SIH266" s="1242"/>
      <c r="SII266" s="1242"/>
      <c r="SIJ266" s="1242"/>
      <c r="SIK266" s="1242"/>
      <c r="SIL266" s="1242"/>
      <c r="SIM266" s="1242"/>
      <c r="SIN266" s="1242"/>
      <c r="SIO266" s="1242"/>
      <c r="SIP266" s="1242"/>
      <c r="SIQ266" s="1242"/>
      <c r="SIR266" s="1242"/>
      <c r="SIS266" s="1242"/>
      <c r="SIT266" s="1242"/>
      <c r="SIU266" s="1242"/>
      <c r="SIV266" s="1242"/>
      <c r="SIW266" s="1242"/>
      <c r="SIX266" s="1242"/>
      <c r="SIY266" s="1242"/>
      <c r="SIZ266" s="1242"/>
      <c r="SJA266" s="1242"/>
      <c r="SJB266" s="1242"/>
      <c r="SJC266" s="1242"/>
      <c r="SJD266" s="1242"/>
      <c r="SJE266" s="1242"/>
      <c r="SJF266" s="1242"/>
      <c r="SJG266" s="1242"/>
      <c r="SJH266" s="1242"/>
      <c r="SJI266" s="1242"/>
      <c r="SJJ266" s="1242"/>
      <c r="SJK266" s="1242"/>
      <c r="SJL266" s="1242"/>
      <c r="SJM266" s="1242"/>
      <c r="SJN266" s="1242"/>
      <c r="SJO266" s="1242"/>
      <c r="SJP266" s="1242"/>
      <c r="SJQ266" s="1242"/>
      <c r="SJR266" s="1242"/>
      <c r="SJS266" s="1242"/>
      <c r="SJT266" s="1242"/>
      <c r="SJU266" s="1242"/>
      <c r="SJV266" s="1242"/>
      <c r="SJW266" s="1242"/>
      <c r="SJX266" s="1242"/>
      <c r="SJY266" s="1242"/>
      <c r="SJZ266" s="1242"/>
      <c r="SKA266" s="1242"/>
      <c r="SKB266" s="1242"/>
      <c r="SKC266" s="1242"/>
      <c r="SKD266" s="1242"/>
      <c r="SKE266" s="1242"/>
      <c r="SKF266" s="1242"/>
      <c r="SKG266" s="1242"/>
      <c r="SKH266" s="1242"/>
      <c r="SKI266" s="1242"/>
      <c r="SKJ266" s="1242"/>
      <c r="SKK266" s="1242"/>
      <c r="SKL266" s="1242"/>
      <c r="SKM266" s="1242"/>
      <c r="SKN266" s="1242"/>
      <c r="SKO266" s="1242"/>
      <c r="SKP266" s="1242"/>
      <c r="SKQ266" s="1242"/>
      <c r="SKR266" s="1242"/>
      <c r="SKS266" s="1242"/>
      <c r="SKT266" s="1242"/>
      <c r="SKU266" s="1242"/>
      <c r="SKV266" s="1242"/>
      <c r="SKW266" s="1242"/>
      <c r="SKX266" s="1242"/>
      <c r="SKY266" s="1242"/>
      <c r="SKZ266" s="1242"/>
      <c r="SLA266" s="1242"/>
      <c r="SLB266" s="1242"/>
      <c r="SLC266" s="1242"/>
      <c r="SLD266" s="1242"/>
      <c r="SLE266" s="1242"/>
      <c r="SLF266" s="1242"/>
      <c r="SLG266" s="1242"/>
      <c r="SLH266" s="1242"/>
      <c r="SLI266" s="1242"/>
      <c r="SLJ266" s="1242"/>
      <c r="SLK266" s="1242"/>
      <c r="SLL266" s="1242"/>
      <c r="SLM266" s="1242"/>
      <c r="SLN266" s="1242"/>
      <c r="SLO266" s="1242"/>
      <c r="SLP266" s="1242"/>
      <c r="SLQ266" s="1242"/>
      <c r="SLR266" s="1242"/>
      <c r="SLS266" s="1242"/>
      <c r="SLT266" s="1242"/>
      <c r="SLU266" s="1242"/>
      <c r="SLV266" s="1242"/>
      <c r="SLW266" s="1242"/>
      <c r="SLX266" s="1242"/>
      <c r="SLY266" s="1242"/>
      <c r="SLZ266" s="1242"/>
      <c r="SMA266" s="1242"/>
      <c r="SMB266" s="1242"/>
      <c r="SMC266" s="1242"/>
      <c r="SMD266" s="1242"/>
      <c r="SME266" s="1242"/>
      <c r="SMF266" s="1242"/>
      <c r="SMG266" s="1242"/>
      <c r="SMH266" s="1242"/>
      <c r="SMI266" s="1242"/>
      <c r="SMJ266" s="1242"/>
      <c r="SMK266" s="1242"/>
      <c r="SML266" s="1242"/>
      <c r="SMM266" s="1242"/>
      <c r="SMN266" s="1242"/>
      <c r="SMO266" s="1242"/>
      <c r="SMP266" s="1242"/>
      <c r="SMQ266" s="1242"/>
      <c r="SMR266" s="1242"/>
      <c r="SMS266" s="1242"/>
      <c r="SMT266" s="1242"/>
      <c r="SMU266" s="1242"/>
      <c r="SMV266" s="1242"/>
      <c r="SMW266" s="1242"/>
      <c r="SMX266" s="1242"/>
      <c r="SMY266" s="1242"/>
      <c r="SMZ266" s="1242"/>
      <c r="SNA266" s="1242"/>
      <c r="SNB266" s="1242"/>
      <c r="SNC266" s="1242"/>
      <c r="SND266" s="1242"/>
      <c r="SNE266" s="1242"/>
      <c r="SNF266" s="1242"/>
      <c r="SNG266" s="1242"/>
      <c r="SNH266" s="1242"/>
      <c r="SNI266" s="1242"/>
      <c r="SNJ266" s="1242"/>
      <c r="SNK266" s="1242"/>
      <c r="SNL266" s="1242"/>
      <c r="SNM266" s="1242"/>
      <c r="SNN266" s="1242"/>
      <c r="SNO266" s="1242"/>
      <c r="SNP266" s="1242"/>
      <c r="SNQ266" s="1242"/>
      <c r="SNR266" s="1242"/>
      <c r="SNS266" s="1242"/>
      <c r="SNT266" s="1242"/>
      <c r="SNU266" s="1242"/>
      <c r="SNV266" s="1242"/>
      <c r="SNW266" s="1242"/>
      <c r="SNX266" s="1242"/>
      <c r="SNY266" s="1242"/>
      <c r="SNZ266" s="1242"/>
      <c r="SOA266" s="1242"/>
      <c r="SOB266" s="1242"/>
      <c r="SOC266" s="1242"/>
      <c r="SOD266" s="1242"/>
      <c r="SOE266" s="1242"/>
      <c r="SOF266" s="1242"/>
      <c r="SOG266" s="1242"/>
      <c r="SOH266" s="1242"/>
      <c r="SOI266" s="1242"/>
      <c r="SOJ266" s="1242"/>
      <c r="SOK266" s="1242"/>
      <c r="SOL266" s="1242"/>
      <c r="SOM266" s="1242"/>
      <c r="SON266" s="1242"/>
      <c r="SOO266" s="1242"/>
      <c r="SOP266" s="1242"/>
      <c r="SOQ266" s="1242"/>
      <c r="SOR266" s="1242"/>
      <c r="SOS266" s="1242"/>
      <c r="SOT266" s="1242"/>
      <c r="SOU266" s="1242"/>
      <c r="SOV266" s="1242"/>
      <c r="SOW266" s="1242"/>
      <c r="SOX266" s="1242"/>
      <c r="SOY266" s="1242"/>
      <c r="SOZ266" s="1242"/>
      <c r="SPA266" s="1242"/>
      <c r="SPB266" s="1242"/>
      <c r="SPC266" s="1242"/>
      <c r="SPD266" s="1242"/>
      <c r="SPE266" s="1242"/>
      <c r="SPF266" s="1242"/>
      <c r="SPG266" s="1242"/>
      <c r="SPH266" s="1242"/>
      <c r="SPI266" s="1242"/>
      <c r="SPJ266" s="1242"/>
      <c r="SPK266" s="1242"/>
      <c r="SPL266" s="1242"/>
      <c r="SPM266" s="1242"/>
      <c r="SPN266" s="1242"/>
      <c r="SPO266" s="1242"/>
      <c r="SPP266" s="1242"/>
      <c r="SPQ266" s="1242"/>
      <c r="SPR266" s="1242"/>
      <c r="SPS266" s="1242"/>
      <c r="SPT266" s="1242"/>
      <c r="SPU266" s="1242"/>
      <c r="SPV266" s="1242"/>
      <c r="SPW266" s="1242"/>
      <c r="SPX266" s="1242"/>
      <c r="SPY266" s="1242"/>
      <c r="SPZ266" s="1242"/>
      <c r="SQA266" s="1242"/>
      <c r="SQB266" s="1242"/>
      <c r="SQC266" s="1242"/>
      <c r="SQD266" s="1242"/>
      <c r="SQE266" s="1242"/>
      <c r="SQF266" s="1242"/>
      <c r="SQG266" s="1242"/>
      <c r="SQH266" s="1242"/>
      <c r="SQI266" s="1242"/>
      <c r="SQJ266" s="1242"/>
      <c r="SQK266" s="1242"/>
      <c r="SQL266" s="1242"/>
      <c r="SQM266" s="1242"/>
      <c r="SQN266" s="1242"/>
      <c r="SQO266" s="1242"/>
      <c r="SQP266" s="1242"/>
      <c r="SQQ266" s="1242"/>
      <c r="SQR266" s="1242"/>
      <c r="SQS266" s="1242"/>
      <c r="SQT266" s="1242"/>
      <c r="SQU266" s="1242"/>
      <c r="SQV266" s="1242"/>
      <c r="SQW266" s="1242"/>
      <c r="SQX266" s="1242"/>
      <c r="SQY266" s="1242"/>
      <c r="SQZ266" s="1242"/>
      <c r="SRA266" s="1242"/>
      <c r="SRB266" s="1242"/>
      <c r="SRC266" s="1242"/>
      <c r="SRD266" s="1242"/>
      <c r="SRE266" s="1242"/>
      <c r="SRF266" s="1242"/>
      <c r="SRG266" s="1242"/>
      <c r="SRH266" s="1242"/>
      <c r="SRI266" s="1242"/>
      <c r="SRJ266" s="1242"/>
      <c r="SRK266" s="1242"/>
      <c r="SRL266" s="1242"/>
      <c r="SRM266" s="1242"/>
      <c r="SRN266" s="1242"/>
      <c r="SRO266" s="1242"/>
      <c r="SRP266" s="1242"/>
      <c r="SRQ266" s="1242"/>
      <c r="SRR266" s="1242"/>
      <c r="SRS266" s="1242"/>
      <c r="SRT266" s="1242"/>
      <c r="SRU266" s="1242"/>
      <c r="SRV266" s="1242"/>
      <c r="SRW266" s="1242"/>
      <c r="SRX266" s="1242"/>
      <c r="SRY266" s="1242"/>
      <c r="SRZ266" s="1242"/>
      <c r="SSA266" s="1242"/>
      <c r="SSB266" s="1242"/>
      <c r="SSC266" s="1242"/>
      <c r="SSD266" s="1242"/>
      <c r="SSE266" s="1242"/>
      <c r="SSF266" s="1242"/>
      <c r="SSG266" s="1242"/>
      <c r="SSH266" s="1242"/>
      <c r="SSI266" s="1242"/>
      <c r="SSJ266" s="1242"/>
      <c r="SSK266" s="1242"/>
      <c r="SSL266" s="1242"/>
      <c r="SSM266" s="1242"/>
      <c r="SSN266" s="1242"/>
      <c r="SSO266" s="1242"/>
      <c r="SSP266" s="1242"/>
      <c r="SSQ266" s="1242"/>
      <c r="SSR266" s="1242"/>
      <c r="SSS266" s="1242"/>
      <c r="SST266" s="1242"/>
      <c r="SSU266" s="1242"/>
      <c r="SSV266" s="1242"/>
      <c r="SSW266" s="1242"/>
      <c r="SSX266" s="1242"/>
      <c r="SSY266" s="1242"/>
      <c r="SSZ266" s="1242"/>
      <c r="STA266" s="1242"/>
      <c r="STB266" s="1242"/>
      <c r="STC266" s="1242"/>
      <c r="STD266" s="1242"/>
      <c r="STE266" s="1242"/>
      <c r="STF266" s="1242"/>
      <c r="STG266" s="1242"/>
      <c r="STH266" s="1242"/>
      <c r="STI266" s="1242"/>
      <c r="STJ266" s="1242"/>
      <c r="STK266" s="1242"/>
      <c r="STL266" s="1242"/>
      <c r="STM266" s="1242"/>
      <c r="STN266" s="1242"/>
      <c r="STO266" s="1242"/>
      <c r="STP266" s="1242"/>
      <c r="STQ266" s="1242"/>
      <c r="STR266" s="1242"/>
      <c r="STS266" s="1242"/>
      <c r="STT266" s="1242"/>
      <c r="STU266" s="1242"/>
      <c r="STV266" s="1242"/>
      <c r="STW266" s="1242"/>
      <c r="STX266" s="1242"/>
      <c r="STY266" s="1242"/>
      <c r="STZ266" s="1242"/>
      <c r="SUA266" s="1242"/>
      <c r="SUB266" s="1242"/>
      <c r="SUC266" s="1242"/>
      <c r="SUD266" s="1242"/>
      <c r="SUE266" s="1242"/>
      <c r="SUF266" s="1242"/>
      <c r="SUG266" s="1242"/>
      <c r="SUH266" s="1242"/>
      <c r="SUI266" s="1242"/>
      <c r="SUJ266" s="1242"/>
      <c r="SUK266" s="1242"/>
      <c r="SUL266" s="1242"/>
      <c r="SUM266" s="1242"/>
      <c r="SUN266" s="1242"/>
      <c r="SUO266" s="1242"/>
      <c r="SUP266" s="1242"/>
      <c r="SUQ266" s="1242"/>
      <c r="SUR266" s="1242"/>
      <c r="SUS266" s="1242"/>
      <c r="SUT266" s="1242"/>
      <c r="SUU266" s="1242"/>
      <c r="SUV266" s="1242"/>
      <c r="SUW266" s="1242"/>
      <c r="SUX266" s="1242"/>
      <c r="SUY266" s="1242"/>
      <c r="SUZ266" s="1242"/>
      <c r="SVA266" s="1242"/>
      <c r="SVB266" s="1242"/>
      <c r="SVC266" s="1242"/>
      <c r="SVD266" s="1242"/>
      <c r="SVE266" s="1242"/>
      <c r="SVF266" s="1242"/>
      <c r="SVG266" s="1242"/>
      <c r="SVH266" s="1242"/>
      <c r="SVI266" s="1242"/>
      <c r="SVJ266" s="1242"/>
      <c r="SVK266" s="1242"/>
      <c r="SVL266" s="1242"/>
      <c r="SVM266" s="1242"/>
      <c r="SVN266" s="1242"/>
      <c r="SVO266" s="1242"/>
      <c r="SVP266" s="1242"/>
      <c r="SVQ266" s="1242"/>
      <c r="SVR266" s="1242"/>
      <c r="SVS266" s="1242"/>
      <c r="SVT266" s="1242"/>
      <c r="SVU266" s="1242"/>
      <c r="SVV266" s="1242"/>
      <c r="SVW266" s="1242"/>
      <c r="SVX266" s="1242"/>
      <c r="SVY266" s="1242"/>
      <c r="SVZ266" s="1242"/>
      <c r="SWA266" s="1242"/>
      <c r="SWB266" s="1242"/>
      <c r="SWC266" s="1242"/>
      <c r="SWD266" s="1242"/>
      <c r="SWE266" s="1242"/>
      <c r="SWF266" s="1242"/>
      <c r="SWG266" s="1242"/>
      <c r="SWH266" s="1242"/>
      <c r="SWI266" s="1242"/>
      <c r="SWJ266" s="1242"/>
      <c r="SWK266" s="1242"/>
      <c r="SWL266" s="1242"/>
      <c r="SWM266" s="1242"/>
      <c r="SWN266" s="1242"/>
      <c r="SWO266" s="1242"/>
      <c r="SWP266" s="1242"/>
      <c r="SWQ266" s="1242"/>
      <c r="SWR266" s="1242"/>
      <c r="SWS266" s="1242"/>
      <c r="SWT266" s="1242"/>
      <c r="SWU266" s="1242"/>
      <c r="SWV266" s="1242"/>
      <c r="SWW266" s="1242"/>
      <c r="SWX266" s="1242"/>
      <c r="SWY266" s="1242"/>
      <c r="SWZ266" s="1242"/>
      <c r="SXA266" s="1242"/>
      <c r="SXB266" s="1242"/>
      <c r="SXC266" s="1242"/>
      <c r="SXD266" s="1242"/>
      <c r="SXE266" s="1242"/>
      <c r="SXF266" s="1242"/>
      <c r="SXG266" s="1242"/>
      <c r="SXH266" s="1242"/>
      <c r="SXI266" s="1242"/>
      <c r="SXJ266" s="1242"/>
      <c r="SXK266" s="1242"/>
      <c r="SXL266" s="1242"/>
      <c r="SXM266" s="1242"/>
      <c r="SXN266" s="1242"/>
      <c r="SXO266" s="1242"/>
      <c r="SXP266" s="1242"/>
      <c r="SXQ266" s="1242"/>
      <c r="SXR266" s="1242"/>
      <c r="SXS266" s="1242"/>
      <c r="SXT266" s="1242"/>
      <c r="SXU266" s="1242"/>
      <c r="SXV266" s="1242"/>
      <c r="SXW266" s="1242"/>
      <c r="SXX266" s="1242"/>
      <c r="SXY266" s="1242"/>
      <c r="SXZ266" s="1242"/>
      <c r="SYA266" s="1242"/>
      <c r="SYB266" s="1242"/>
      <c r="SYC266" s="1242"/>
      <c r="SYD266" s="1242"/>
      <c r="SYE266" s="1242"/>
      <c r="SYF266" s="1242"/>
      <c r="SYG266" s="1242"/>
      <c r="SYH266" s="1242"/>
      <c r="SYI266" s="1242"/>
      <c r="SYJ266" s="1242"/>
      <c r="SYK266" s="1242"/>
      <c r="SYL266" s="1242"/>
      <c r="SYM266" s="1242"/>
      <c r="SYN266" s="1242"/>
      <c r="SYO266" s="1242"/>
      <c r="SYP266" s="1242"/>
      <c r="SYQ266" s="1242"/>
      <c r="SYR266" s="1242"/>
      <c r="SYS266" s="1242"/>
      <c r="SYT266" s="1242"/>
      <c r="SYU266" s="1242"/>
      <c r="SYV266" s="1242"/>
      <c r="SYW266" s="1242"/>
      <c r="SYX266" s="1242"/>
      <c r="SYY266" s="1242"/>
      <c r="SYZ266" s="1242"/>
      <c r="SZA266" s="1242"/>
      <c r="SZB266" s="1242"/>
      <c r="SZC266" s="1242"/>
      <c r="SZD266" s="1242"/>
      <c r="SZE266" s="1242"/>
      <c r="SZF266" s="1242"/>
      <c r="SZG266" s="1242"/>
      <c r="SZH266" s="1242"/>
      <c r="SZI266" s="1242"/>
      <c r="SZJ266" s="1242"/>
      <c r="SZK266" s="1242"/>
      <c r="SZL266" s="1242"/>
      <c r="SZM266" s="1242"/>
      <c r="SZN266" s="1242"/>
      <c r="SZO266" s="1242"/>
      <c r="SZP266" s="1242"/>
      <c r="SZQ266" s="1242"/>
      <c r="SZR266" s="1242"/>
      <c r="SZS266" s="1242"/>
      <c r="SZT266" s="1242"/>
      <c r="SZU266" s="1242"/>
      <c r="SZV266" s="1242"/>
      <c r="SZW266" s="1242"/>
      <c r="SZX266" s="1242"/>
      <c r="SZY266" s="1242"/>
      <c r="SZZ266" s="1242"/>
      <c r="TAA266" s="1242"/>
      <c r="TAB266" s="1242"/>
      <c r="TAC266" s="1242"/>
      <c r="TAD266" s="1242"/>
      <c r="TAE266" s="1242"/>
      <c r="TAF266" s="1242"/>
      <c r="TAG266" s="1242"/>
      <c r="TAH266" s="1242"/>
      <c r="TAI266" s="1242"/>
      <c r="TAJ266" s="1242"/>
      <c r="TAK266" s="1242"/>
      <c r="TAL266" s="1242"/>
      <c r="TAM266" s="1242"/>
      <c r="TAN266" s="1242"/>
      <c r="TAO266" s="1242"/>
      <c r="TAP266" s="1242"/>
      <c r="TAQ266" s="1242"/>
      <c r="TAR266" s="1242"/>
      <c r="TAS266" s="1242"/>
      <c r="TAT266" s="1242"/>
      <c r="TAU266" s="1242"/>
      <c r="TAV266" s="1242"/>
      <c r="TAW266" s="1242"/>
      <c r="TAX266" s="1242"/>
      <c r="TAY266" s="1242"/>
      <c r="TAZ266" s="1242"/>
      <c r="TBA266" s="1242"/>
      <c r="TBB266" s="1242"/>
      <c r="TBC266" s="1242"/>
      <c r="TBD266" s="1242"/>
      <c r="TBE266" s="1242"/>
      <c r="TBF266" s="1242"/>
      <c r="TBG266" s="1242"/>
      <c r="TBH266" s="1242"/>
      <c r="TBI266" s="1242"/>
      <c r="TBJ266" s="1242"/>
      <c r="TBK266" s="1242"/>
      <c r="TBL266" s="1242"/>
      <c r="TBM266" s="1242"/>
      <c r="TBN266" s="1242"/>
      <c r="TBO266" s="1242"/>
      <c r="TBP266" s="1242"/>
      <c r="TBQ266" s="1242"/>
      <c r="TBR266" s="1242"/>
      <c r="TBS266" s="1242"/>
      <c r="TBT266" s="1242"/>
      <c r="TBU266" s="1242"/>
      <c r="TBV266" s="1242"/>
      <c r="TBW266" s="1242"/>
      <c r="TBX266" s="1242"/>
      <c r="TBY266" s="1242"/>
      <c r="TBZ266" s="1242"/>
      <c r="TCA266" s="1242"/>
      <c r="TCB266" s="1242"/>
      <c r="TCC266" s="1242"/>
      <c r="TCD266" s="1242"/>
      <c r="TCE266" s="1242"/>
      <c r="TCF266" s="1242"/>
      <c r="TCG266" s="1242"/>
      <c r="TCH266" s="1242"/>
      <c r="TCI266" s="1242"/>
      <c r="TCJ266" s="1242"/>
      <c r="TCK266" s="1242"/>
      <c r="TCL266" s="1242"/>
      <c r="TCM266" s="1242"/>
      <c r="TCN266" s="1242"/>
      <c r="TCO266" s="1242"/>
      <c r="TCP266" s="1242"/>
      <c r="TCQ266" s="1242"/>
      <c r="TCR266" s="1242"/>
      <c r="TCS266" s="1242"/>
      <c r="TCT266" s="1242"/>
      <c r="TCU266" s="1242"/>
      <c r="TCV266" s="1242"/>
      <c r="TCW266" s="1242"/>
      <c r="TCX266" s="1242"/>
      <c r="TCY266" s="1242"/>
      <c r="TCZ266" s="1242"/>
      <c r="TDA266" s="1242"/>
      <c r="TDB266" s="1242"/>
      <c r="TDC266" s="1242"/>
      <c r="TDD266" s="1242"/>
      <c r="TDE266" s="1242"/>
      <c r="TDF266" s="1242"/>
      <c r="TDG266" s="1242"/>
      <c r="TDH266" s="1242"/>
      <c r="TDI266" s="1242"/>
      <c r="TDJ266" s="1242"/>
      <c r="TDK266" s="1242"/>
      <c r="TDL266" s="1242"/>
      <c r="TDM266" s="1242"/>
      <c r="TDN266" s="1242"/>
      <c r="TDO266" s="1242"/>
      <c r="TDP266" s="1242"/>
      <c r="TDQ266" s="1242"/>
      <c r="TDR266" s="1242"/>
      <c r="TDS266" s="1242"/>
      <c r="TDT266" s="1242"/>
      <c r="TDU266" s="1242"/>
      <c r="TDV266" s="1242"/>
      <c r="TDW266" s="1242"/>
      <c r="TDX266" s="1242"/>
      <c r="TDY266" s="1242"/>
      <c r="TDZ266" s="1242"/>
      <c r="TEA266" s="1242"/>
      <c r="TEB266" s="1242"/>
      <c r="TEC266" s="1242"/>
      <c r="TED266" s="1242"/>
      <c r="TEE266" s="1242"/>
      <c r="TEF266" s="1242"/>
      <c r="TEG266" s="1242"/>
      <c r="TEH266" s="1242"/>
      <c r="TEI266" s="1242"/>
      <c r="TEJ266" s="1242"/>
      <c r="TEK266" s="1242"/>
      <c r="TEL266" s="1242"/>
      <c r="TEM266" s="1242"/>
      <c r="TEN266" s="1242"/>
      <c r="TEO266" s="1242"/>
      <c r="TEP266" s="1242"/>
      <c r="TEQ266" s="1242"/>
      <c r="TER266" s="1242"/>
      <c r="TES266" s="1242"/>
      <c r="TET266" s="1242"/>
      <c r="TEU266" s="1242"/>
      <c r="TEV266" s="1242"/>
      <c r="TEW266" s="1242"/>
      <c r="TEX266" s="1242"/>
      <c r="TEY266" s="1242"/>
      <c r="TEZ266" s="1242"/>
      <c r="TFA266" s="1242"/>
      <c r="TFB266" s="1242"/>
      <c r="TFC266" s="1242"/>
      <c r="TFD266" s="1242"/>
      <c r="TFE266" s="1242"/>
      <c r="TFF266" s="1242"/>
      <c r="TFG266" s="1242"/>
      <c r="TFH266" s="1242"/>
      <c r="TFI266" s="1242"/>
      <c r="TFJ266" s="1242"/>
      <c r="TFK266" s="1242"/>
      <c r="TFL266" s="1242"/>
      <c r="TFM266" s="1242"/>
      <c r="TFN266" s="1242"/>
      <c r="TFO266" s="1242"/>
      <c r="TFP266" s="1242"/>
      <c r="TFQ266" s="1242"/>
      <c r="TFR266" s="1242"/>
      <c r="TFS266" s="1242"/>
      <c r="TFT266" s="1242"/>
      <c r="TFU266" s="1242"/>
      <c r="TFV266" s="1242"/>
      <c r="TFW266" s="1242"/>
      <c r="TFX266" s="1242"/>
      <c r="TFY266" s="1242"/>
      <c r="TFZ266" s="1242"/>
      <c r="TGA266" s="1242"/>
      <c r="TGB266" s="1242"/>
      <c r="TGC266" s="1242"/>
      <c r="TGD266" s="1242"/>
      <c r="TGE266" s="1242"/>
      <c r="TGF266" s="1242"/>
      <c r="TGG266" s="1242"/>
      <c r="TGH266" s="1242"/>
      <c r="TGI266" s="1242"/>
      <c r="TGJ266" s="1242"/>
      <c r="TGK266" s="1242"/>
      <c r="TGL266" s="1242"/>
      <c r="TGM266" s="1242"/>
      <c r="TGN266" s="1242"/>
      <c r="TGO266" s="1242"/>
      <c r="TGP266" s="1242"/>
      <c r="TGQ266" s="1242"/>
      <c r="TGR266" s="1242"/>
      <c r="TGS266" s="1242"/>
      <c r="TGT266" s="1242"/>
      <c r="TGU266" s="1242"/>
      <c r="TGV266" s="1242"/>
      <c r="TGW266" s="1242"/>
      <c r="TGX266" s="1242"/>
      <c r="TGY266" s="1242"/>
      <c r="TGZ266" s="1242"/>
      <c r="THA266" s="1242"/>
      <c r="THB266" s="1242"/>
      <c r="THC266" s="1242"/>
      <c r="THD266" s="1242"/>
      <c r="THE266" s="1242"/>
      <c r="THF266" s="1242"/>
      <c r="THG266" s="1242"/>
      <c r="THH266" s="1242"/>
      <c r="THI266" s="1242"/>
      <c r="THJ266" s="1242"/>
      <c r="THK266" s="1242"/>
      <c r="THL266" s="1242"/>
      <c r="THM266" s="1242"/>
      <c r="THN266" s="1242"/>
      <c r="THO266" s="1242"/>
      <c r="THP266" s="1242"/>
      <c r="THQ266" s="1242"/>
      <c r="THR266" s="1242"/>
      <c r="THS266" s="1242"/>
      <c r="THT266" s="1242"/>
      <c r="THU266" s="1242"/>
      <c r="THV266" s="1242"/>
      <c r="THW266" s="1242"/>
      <c r="THX266" s="1242"/>
      <c r="THY266" s="1242"/>
      <c r="THZ266" s="1242"/>
      <c r="TIA266" s="1242"/>
      <c r="TIB266" s="1242"/>
      <c r="TIC266" s="1242"/>
      <c r="TID266" s="1242"/>
      <c r="TIE266" s="1242"/>
      <c r="TIF266" s="1242"/>
      <c r="TIG266" s="1242"/>
      <c r="TIH266" s="1242"/>
      <c r="TII266" s="1242"/>
      <c r="TIJ266" s="1242"/>
      <c r="TIK266" s="1242"/>
      <c r="TIL266" s="1242"/>
      <c r="TIM266" s="1242"/>
      <c r="TIN266" s="1242"/>
      <c r="TIO266" s="1242"/>
      <c r="TIP266" s="1242"/>
      <c r="TIQ266" s="1242"/>
      <c r="TIR266" s="1242"/>
      <c r="TIS266" s="1242"/>
      <c r="TIT266" s="1242"/>
      <c r="TIU266" s="1242"/>
      <c r="TIV266" s="1242"/>
      <c r="TIW266" s="1242"/>
      <c r="TIX266" s="1242"/>
      <c r="TIY266" s="1242"/>
      <c r="TIZ266" s="1242"/>
      <c r="TJA266" s="1242"/>
      <c r="TJB266" s="1242"/>
      <c r="TJC266" s="1242"/>
      <c r="TJD266" s="1242"/>
      <c r="TJE266" s="1242"/>
      <c r="TJF266" s="1242"/>
      <c r="TJG266" s="1242"/>
      <c r="TJH266" s="1242"/>
      <c r="TJI266" s="1242"/>
      <c r="TJJ266" s="1242"/>
      <c r="TJK266" s="1242"/>
      <c r="TJL266" s="1242"/>
      <c r="TJM266" s="1242"/>
      <c r="TJN266" s="1242"/>
      <c r="TJO266" s="1242"/>
      <c r="TJP266" s="1242"/>
      <c r="TJQ266" s="1242"/>
      <c r="TJR266" s="1242"/>
      <c r="TJS266" s="1242"/>
      <c r="TJT266" s="1242"/>
      <c r="TJU266" s="1242"/>
      <c r="TJV266" s="1242"/>
      <c r="TJW266" s="1242"/>
      <c r="TJX266" s="1242"/>
      <c r="TJY266" s="1242"/>
      <c r="TJZ266" s="1242"/>
      <c r="TKA266" s="1242"/>
      <c r="TKB266" s="1242"/>
      <c r="TKC266" s="1242"/>
      <c r="TKD266" s="1242"/>
      <c r="TKE266" s="1242"/>
      <c r="TKF266" s="1242"/>
      <c r="TKG266" s="1242"/>
      <c r="TKH266" s="1242"/>
      <c r="TKI266" s="1242"/>
      <c r="TKJ266" s="1242"/>
      <c r="TKK266" s="1242"/>
      <c r="TKL266" s="1242"/>
      <c r="TKM266" s="1242"/>
      <c r="TKN266" s="1242"/>
      <c r="TKO266" s="1242"/>
      <c r="TKP266" s="1242"/>
      <c r="TKQ266" s="1242"/>
      <c r="TKR266" s="1242"/>
      <c r="TKS266" s="1242"/>
      <c r="TKT266" s="1242"/>
      <c r="TKU266" s="1242"/>
      <c r="TKV266" s="1242"/>
      <c r="TKW266" s="1242"/>
      <c r="TKX266" s="1242"/>
      <c r="TKY266" s="1242"/>
      <c r="TKZ266" s="1242"/>
      <c r="TLA266" s="1242"/>
      <c r="TLB266" s="1242"/>
      <c r="TLC266" s="1242"/>
      <c r="TLD266" s="1242"/>
      <c r="TLE266" s="1242"/>
      <c r="TLF266" s="1242"/>
      <c r="TLG266" s="1242"/>
      <c r="TLH266" s="1242"/>
      <c r="TLI266" s="1242"/>
      <c r="TLJ266" s="1242"/>
      <c r="TLK266" s="1242"/>
      <c r="TLL266" s="1242"/>
      <c r="TLM266" s="1242"/>
      <c r="TLN266" s="1242"/>
      <c r="TLO266" s="1242"/>
      <c r="TLP266" s="1242"/>
      <c r="TLQ266" s="1242"/>
      <c r="TLR266" s="1242"/>
      <c r="TLS266" s="1242"/>
      <c r="TLT266" s="1242"/>
      <c r="TLU266" s="1242"/>
      <c r="TLV266" s="1242"/>
      <c r="TLW266" s="1242"/>
      <c r="TLX266" s="1242"/>
      <c r="TLY266" s="1242"/>
      <c r="TLZ266" s="1242"/>
      <c r="TMA266" s="1242"/>
      <c r="TMB266" s="1242"/>
      <c r="TMC266" s="1242"/>
      <c r="TMD266" s="1242"/>
      <c r="TME266" s="1242"/>
      <c r="TMF266" s="1242"/>
      <c r="TMG266" s="1242"/>
      <c r="TMH266" s="1242"/>
      <c r="TMI266" s="1242"/>
      <c r="TMJ266" s="1242"/>
      <c r="TMK266" s="1242"/>
      <c r="TML266" s="1242"/>
      <c r="TMM266" s="1242"/>
      <c r="TMN266" s="1242"/>
      <c r="TMO266" s="1242"/>
      <c r="TMP266" s="1242"/>
      <c r="TMQ266" s="1242"/>
      <c r="TMR266" s="1242"/>
      <c r="TMS266" s="1242"/>
      <c r="TMT266" s="1242"/>
      <c r="TMU266" s="1242"/>
      <c r="TMV266" s="1242"/>
      <c r="TMW266" s="1242"/>
      <c r="TMX266" s="1242"/>
      <c r="TMY266" s="1242"/>
      <c r="TMZ266" s="1242"/>
      <c r="TNA266" s="1242"/>
      <c r="TNB266" s="1242"/>
      <c r="TNC266" s="1242"/>
      <c r="TND266" s="1242"/>
      <c r="TNE266" s="1242"/>
      <c r="TNF266" s="1242"/>
      <c r="TNG266" s="1242"/>
      <c r="TNH266" s="1242"/>
      <c r="TNI266" s="1242"/>
      <c r="TNJ266" s="1242"/>
      <c r="TNK266" s="1242"/>
      <c r="TNL266" s="1242"/>
      <c r="TNM266" s="1242"/>
      <c r="TNN266" s="1242"/>
      <c r="TNO266" s="1242"/>
      <c r="TNP266" s="1242"/>
      <c r="TNQ266" s="1242"/>
      <c r="TNR266" s="1242"/>
      <c r="TNS266" s="1242"/>
      <c r="TNT266" s="1242"/>
      <c r="TNU266" s="1242"/>
      <c r="TNV266" s="1242"/>
      <c r="TNW266" s="1242"/>
      <c r="TNX266" s="1242"/>
      <c r="TNY266" s="1242"/>
      <c r="TNZ266" s="1242"/>
      <c r="TOA266" s="1242"/>
      <c r="TOB266" s="1242"/>
      <c r="TOC266" s="1242"/>
      <c r="TOD266" s="1242"/>
      <c r="TOE266" s="1242"/>
      <c r="TOF266" s="1242"/>
      <c r="TOG266" s="1242"/>
      <c r="TOH266" s="1242"/>
      <c r="TOI266" s="1242"/>
      <c r="TOJ266" s="1242"/>
      <c r="TOK266" s="1242"/>
      <c r="TOL266" s="1242"/>
      <c r="TOM266" s="1242"/>
      <c r="TON266" s="1242"/>
      <c r="TOO266" s="1242"/>
      <c r="TOP266" s="1242"/>
      <c r="TOQ266" s="1242"/>
      <c r="TOR266" s="1242"/>
      <c r="TOS266" s="1242"/>
      <c r="TOT266" s="1242"/>
      <c r="TOU266" s="1242"/>
      <c r="TOV266" s="1242"/>
      <c r="TOW266" s="1242"/>
      <c r="TOX266" s="1242"/>
      <c r="TOY266" s="1242"/>
      <c r="TOZ266" s="1242"/>
      <c r="TPA266" s="1242"/>
      <c r="TPB266" s="1242"/>
      <c r="TPC266" s="1242"/>
      <c r="TPD266" s="1242"/>
      <c r="TPE266" s="1242"/>
      <c r="TPF266" s="1242"/>
      <c r="TPG266" s="1242"/>
      <c r="TPH266" s="1242"/>
      <c r="TPI266" s="1242"/>
      <c r="TPJ266" s="1242"/>
      <c r="TPK266" s="1242"/>
      <c r="TPL266" s="1242"/>
      <c r="TPM266" s="1242"/>
      <c r="TPN266" s="1242"/>
      <c r="TPO266" s="1242"/>
      <c r="TPP266" s="1242"/>
      <c r="TPQ266" s="1242"/>
      <c r="TPR266" s="1242"/>
      <c r="TPS266" s="1242"/>
      <c r="TPT266" s="1242"/>
      <c r="TPU266" s="1242"/>
      <c r="TPV266" s="1242"/>
      <c r="TPW266" s="1242"/>
      <c r="TPX266" s="1242"/>
      <c r="TPY266" s="1242"/>
      <c r="TPZ266" s="1242"/>
      <c r="TQA266" s="1242"/>
      <c r="TQB266" s="1242"/>
      <c r="TQC266" s="1242"/>
      <c r="TQD266" s="1242"/>
      <c r="TQE266" s="1242"/>
      <c r="TQF266" s="1242"/>
      <c r="TQG266" s="1242"/>
      <c r="TQH266" s="1242"/>
      <c r="TQI266" s="1242"/>
      <c r="TQJ266" s="1242"/>
      <c r="TQK266" s="1242"/>
      <c r="TQL266" s="1242"/>
      <c r="TQM266" s="1242"/>
      <c r="TQN266" s="1242"/>
      <c r="TQO266" s="1242"/>
      <c r="TQP266" s="1242"/>
      <c r="TQQ266" s="1242"/>
      <c r="TQR266" s="1242"/>
      <c r="TQS266" s="1242"/>
      <c r="TQT266" s="1242"/>
      <c r="TQU266" s="1242"/>
      <c r="TQV266" s="1242"/>
      <c r="TQW266" s="1242"/>
      <c r="TQX266" s="1242"/>
      <c r="TQY266" s="1242"/>
      <c r="TQZ266" s="1242"/>
      <c r="TRA266" s="1242"/>
      <c r="TRB266" s="1242"/>
      <c r="TRC266" s="1242"/>
      <c r="TRD266" s="1242"/>
      <c r="TRE266" s="1242"/>
      <c r="TRF266" s="1242"/>
      <c r="TRG266" s="1242"/>
      <c r="TRH266" s="1242"/>
      <c r="TRI266" s="1242"/>
      <c r="TRJ266" s="1242"/>
      <c r="TRK266" s="1242"/>
      <c r="TRL266" s="1242"/>
      <c r="TRM266" s="1242"/>
      <c r="TRN266" s="1242"/>
      <c r="TRO266" s="1242"/>
      <c r="TRP266" s="1242"/>
      <c r="TRQ266" s="1242"/>
      <c r="TRR266" s="1242"/>
      <c r="TRS266" s="1242"/>
      <c r="TRT266" s="1242"/>
      <c r="TRU266" s="1242"/>
      <c r="TRV266" s="1242"/>
      <c r="TRW266" s="1242"/>
      <c r="TRX266" s="1242"/>
      <c r="TRY266" s="1242"/>
      <c r="TRZ266" s="1242"/>
      <c r="TSA266" s="1242"/>
      <c r="TSB266" s="1242"/>
      <c r="TSC266" s="1242"/>
      <c r="TSD266" s="1242"/>
      <c r="TSE266" s="1242"/>
      <c r="TSF266" s="1242"/>
      <c r="TSG266" s="1242"/>
      <c r="TSH266" s="1242"/>
      <c r="TSI266" s="1242"/>
      <c r="TSJ266" s="1242"/>
      <c r="TSK266" s="1242"/>
      <c r="TSL266" s="1242"/>
      <c r="TSM266" s="1242"/>
      <c r="TSN266" s="1242"/>
      <c r="TSO266" s="1242"/>
      <c r="TSP266" s="1242"/>
      <c r="TSQ266" s="1242"/>
      <c r="TSR266" s="1242"/>
      <c r="TSS266" s="1242"/>
      <c r="TST266" s="1242"/>
      <c r="TSU266" s="1242"/>
      <c r="TSV266" s="1242"/>
      <c r="TSW266" s="1242"/>
      <c r="TSX266" s="1242"/>
      <c r="TSY266" s="1242"/>
      <c r="TSZ266" s="1242"/>
      <c r="TTA266" s="1242"/>
      <c r="TTB266" s="1242"/>
      <c r="TTC266" s="1242"/>
      <c r="TTD266" s="1242"/>
      <c r="TTE266" s="1242"/>
      <c r="TTF266" s="1242"/>
      <c r="TTG266" s="1242"/>
      <c r="TTH266" s="1242"/>
      <c r="TTI266" s="1242"/>
      <c r="TTJ266" s="1242"/>
      <c r="TTK266" s="1242"/>
      <c r="TTL266" s="1242"/>
      <c r="TTM266" s="1242"/>
      <c r="TTN266" s="1242"/>
      <c r="TTO266" s="1242"/>
      <c r="TTP266" s="1242"/>
      <c r="TTQ266" s="1242"/>
      <c r="TTR266" s="1242"/>
      <c r="TTS266" s="1242"/>
      <c r="TTT266" s="1242"/>
      <c r="TTU266" s="1242"/>
      <c r="TTV266" s="1242"/>
      <c r="TTW266" s="1242"/>
      <c r="TTX266" s="1242"/>
      <c r="TTY266" s="1242"/>
      <c r="TTZ266" s="1242"/>
      <c r="TUA266" s="1242"/>
      <c r="TUB266" s="1242"/>
      <c r="TUC266" s="1242"/>
      <c r="TUD266" s="1242"/>
      <c r="TUE266" s="1242"/>
      <c r="TUF266" s="1242"/>
      <c r="TUG266" s="1242"/>
      <c r="TUH266" s="1242"/>
      <c r="TUI266" s="1242"/>
      <c r="TUJ266" s="1242"/>
      <c r="TUK266" s="1242"/>
      <c r="TUL266" s="1242"/>
      <c r="TUM266" s="1242"/>
      <c r="TUN266" s="1242"/>
      <c r="TUO266" s="1242"/>
      <c r="TUP266" s="1242"/>
      <c r="TUQ266" s="1242"/>
      <c r="TUR266" s="1242"/>
      <c r="TUS266" s="1242"/>
      <c r="TUT266" s="1242"/>
      <c r="TUU266" s="1242"/>
      <c r="TUV266" s="1242"/>
      <c r="TUW266" s="1242"/>
      <c r="TUX266" s="1242"/>
      <c r="TUY266" s="1242"/>
      <c r="TUZ266" s="1242"/>
      <c r="TVA266" s="1242"/>
      <c r="TVB266" s="1242"/>
      <c r="TVC266" s="1242"/>
      <c r="TVD266" s="1242"/>
      <c r="TVE266" s="1242"/>
      <c r="TVF266" s="1242"/>
      <c r="TVG266" s="1242"/>
      <c r="TVH266" s="1242"/>
      <c r="TVI266" s="1242"/>
      <c r="TVJ266" s="1242"/>
      <c r="TVK266" s="1242"/>
      <c r="TVL266" s="1242"/>
      <c r="TVM266" s="1242"/>
      <c r="TVN266" s="1242"/>
      <c r="TVO266" s="1242"/>
      <c r="TVP266" s="1242"/>
      <c r="TVQ266" s="1242"/>
      <c r="TVR266" s="1242"/>
      <c r="TVS266" s="1242"/>
      <c r="TVT266" s="1242"/>
      <c r="TVU266" s="1242"/>
      <c r="TVV266" s="1242"/>
      <c r="TVW266" s="1242"/>
      <c r="TVX266" s="1242"/>
      <c r="TVY266" s="1242"/>
      <c r="TVZ266" s="1242"/>
      <c r="TWA266" s="1242"/>
      <c r="TWB266" s="1242"/>
      <c r="TWC266" s="1242"/>
      <c r="TWD266" s="1242"/>
      <c r="TWE266" s="1242"/>
      <c r="TWF266" s="1242"/>
      <c r="TWG266" s="1242"/>
      <c r="TWH266" s="1242"/>
      <c r="TWI266" s="1242"/>
      <c r="TWJ266" s="1242"/>
      <c r="TWK266" s="1242"/>
      <c r="TWL266" s="1242"/>
      <c r="TWM266" s="1242"/>
      <c r="TWN266" s="1242"/>
      <c r="TWO266" s="1242"/>
      <c r="TWP266" s="1242"/>
      <c r="TWQ266" s="1242"/>
      <c r="TWR266" s="1242"/>
      <c r="TWS266" s="1242"/>
      <c r="TWT266" s="1242"/>
      <c r="TWU266" s="1242"/>
      <c r="TWV266" s="1242"/>
      <c r="TWW266" s="1242"/>
      <c r="TWX266" s="1242"/>
      <c r="TWY266" s="1242"/>
      <c r="TWZ266" s="1242"/>
      <c r="TXA266" s="1242"/>
      <c r="TXB266" s="1242"/>
      <c r="TXC266" s="1242"/>
      <c r="TXD266" s="1242"/>
      <c r="TXE266" s="1242"/>
      <c r="TXF266" s="1242"/>
      <c r="TXG266" s="1242"/>
      <c r="TXH266" s="1242"/>
      <c r="TXI266" s="1242"/>
      <c r="TXJ266" s="1242"/>
      <c r="TXK266" s="1242"/>
      <c r="TXL266" s="1242"/>
      <c r="TXM266" s="1242"/>
      <c r="TXN266" s="1242"/>
      <c r="TXO266" s="1242"/>
      <c r="TXP266" s="1242"/>
      <c r="TXQ266" s="1242"/>
      <c r="TXR266" s="1242"/>
      <c r="TXS266" s="1242"/>
      <c r="TXT266" s="1242"/>
      <c r="TXU266" s="1242"/>
      <c r="TXV266" s="1242"/>
      <c r="TXW266" s="1242"/>
      <c r="TXX266" s="1242"/>
      <c r="TXY266" s="1242"/>
      <c r="TXZ266" s="1242"/>
      <c r="TYA266" s="1242"/>
      <c r="TYB266" s="1242"/>
      <c r="TYC266" s="1242"/>
      <c r="TYD266" s="1242"/>
      <c r="TYE266" s="1242"/>
      <c r="TYF266" s="1242"/>
      <c r="TYG266" s="1242"/>
      <c r="TYH266" s="1242"/>
      <c r="TYI266" s="1242"/>
      <c r="TYJ266" s="1242"/>
      <c r="TYK266" s="1242"/>
      <c r="TYL266" s="1242"/>
      <c r="TYM266" s="1242"/>
      <c r="TYN266" s="1242"/>
      <c r="TYO266" s="1242"/>
      <c r="TYP266" s="1242"/>
      <c r="TYQ266" s="1242"/>
      <c r="TYR266" s="1242"/>
      <c r="TYS266" s="1242"/>
      <c r="TYT266" s="1242"/>
      <c r="TYU266" s="1242"/>
      <c r="TYV266" s="1242"/>
      <c r="TYW266" s="1242"/>
      <c r="TYX266" s="1242"/>
      <c r="TYY266" s="1242"/>
      <c r="TYZ266" s="1242"/>
      <c r="TZA266" s="1242"/>
      <c r="TZB266" s="1242"/>
      <c r="TZC266" s="1242"/>
      <c r="TZD266" s="1242"/>
      <c r="TZE266" s="1242"/>
      <c r="TZF266" s="1242"/>
      <c r="TZG266" s="1242"/>
      <c r="TZH266" s="1242"/>
      <c r="TZI266" s="1242"/>
      <c r="TZJ266" s="1242"/>
      <c r="TZK266" s="1242"/>
      <c r="TZL266" s="1242"/>
      <c r="TZM266" s="1242"/>
      <c r="TZN266" s="1242"/>
      <c r="TZO266" s="1242"/>
      <c r="TZP266" s="1242"/>
      <c r="TZQ266" s="1242"/>
      <c r="TZR266" s="1242"/>
      <c r="TZS266" s="1242"/>
      <c r="TZT266" s="1242"/>
      <c r="TZU266" s="1242"/>
      <c r="TZV266" s="1242"/>
      <c r="TZW266" s="1242"/>
      <c r="TZX266" s="1242"/>
      <c r="TZY266" s="1242"/>
      <c r="TZZ266" s="1242"/>
      <c r="UAA266" s="1242"/>
      <c r="UAB266" s="1242"/>
      <c r="UAC266" s="1242"/>
      <c r="UAD266" s="1242"/>
      <c r="UAE266" s="1242"/>
      <c r="UAF266" s="1242"/>
      <c r="UAG266" s="1242"/>
      <c r="UAH266" s="1242"/>
      <c r="UAI266" s="1242"/>
      <c r="UAJ266" s="1242"/>
      <c r="UAK266" s="1242"/>
      <c r="UAL266" s="1242"/>
      <c r="UAM266" s="1242"/>
      <c r="UAN266" s="1242"/>
      <c r="UAO266" s="1242"/>
      <c r="UAP266" s="1242"/>
      <c r="UAQ266" s="1242"/>
      <c r="UAR266" s="1242"/>
      <c r="UAS266" s="1242"/>
      <c r="UAT266" s="1242"/>
      <c r="UAU266" s="1242"/>
      <c r="UAV266" s="1242"/>
      <c r="UAW266" s="1242"/>
      <c r="UAX266" s="1242"/>
      <c r="UAY266" s="1242"/>
      <c r="UAZ266" s="1242"/>
      <c r="UBA266" s="1242"/>
      <c r="UBB266" s="1242"/>
      <c r="UBC266" s="1242"/>
      <c r="UBD266" s="1242"/>
      <c r="UBE266" s="1242"/>
      <c r="UBF266" s="1242"/>
      <c r="UBG266" s="1242"/>
      <c r="UBH266" s="1242"/>
      <c r="UBI266" s="1242"/>
      <c r="UBJ266" s="1242"/>
      <c r="UBK266" s="1242"/>
      <c r="UBL266" s="1242"/>
      <c r="UBM266" s="1242"/>
      <c r="UBN266" s="1242"/>
      <c r="UBO266" s="1242"/>
      <c r="UBP266" s="1242"/>
      <c r="UBQ266" s="1242"/>
      <c r="UBR266" s="1242"/>
      <c r="UBS266" s="1242"/>
      <c r="UBT266" s="1242"/>
      <c r="UBU266" s="1242"/>
      <c r="UBV266" s="1242"/>
      <c r="UBW266" s="1242"/>
      <c r="UBX266" s="1242"/>
      <c r="UBY266" s="1242"/>
      <c r="UBZ266" s="1242"/>
      <c r="UCA266" s="1242"/>
      <c r="UCB266" s="1242"/>
      <c r="UCC266" s="1242"/>
      <c r="UCD266" s="1242"/>
      <c r="UCE266" s="1242"/>
      <c r="UCF266" s="1242"/>
      <c r="UCG266" s="1242"/>
      <c r="UCH266" s="1242"/>
      <c r="UCI266" s="1242"/>
      <c r="UCJ266" s="1242"/>
      <c r="UCK266" s="1242"/>
      <c r="UCL266" s="1242"/>
      <c r="UCM266" s="1242"/>
      <c r="UCN266" s="1242"/>
      <c r="UCO266" s="1242"/>
      <c r="UCP266" s="1242"/>
      <c r="UCQ266" s="1242"/>
      <c r="UCR266" s="1242"/>
      <c r="UCS266" s="1242"/>
      <c r="UCT266" s="1242"/>
      <c r="UCU266" s="1242"/>
      <c r="UCV266" s="1242"/>
      <c r="UCW266" s="1242"/>
      <c r="UCX266" s="1242"/>
      <c r="UCY266" s="1242"/>
      <c r="UCZ266" s="1242"/>
      <c r="UDA266" s="1242"/>
      <c r="UDB266" s="1242"/>
      <c r="UDC266" s="1242"/>
      <c r="UDD266" s="1242"/>
      <c r="UDE266" s="1242"/>
      <c r="UDF266" s="1242"/>
      <c r="UDG266" s="1242"/>
      <c r="UDH266" s="1242"/>
      <c r="UDI266" s="1242"/>
      <c r="UDJ266" s="1242"/>
      <c r="UDK266" s="1242"/>
      <c r="UDL266" s="1242"/>
      <c r="UDM266" s="1242"/>
      <c r="UDN266" s="1242"/>
      <c r="UDO266" s="1242"/>
      <c r="UDP266" s="1242"/>
      <c r="UDQ266" s="1242"/>
      <c r="UDR266" s="1242"/>
      <c r="UDS266" s="1242"/>
      <c r="UDT266" s="1242"/>
      <c r="UDU266" s="1242"/>
      <c r="UDV266" s="1242"/>
      <c r="UDW266" s="1242"/>
      <c r="UDX266" s="1242"/>
      <c r="UDY266" s="1242"/>
      <c r="UDZ266" s="1242"/>
      <c r="UEA266" s="1242"/>
      <c r="UEB266" s="1242"/>
      <c r="UEC266" s="1242"/>
      <c r="UED266" s="1242"/>
      <c r="UEE266" s="1242"/>
      <c r="UEF266" s="1242"/>
      <c r="UEG266" s="1242"/>
      <c r="UEH266" s="1242"/>
      <c r="UEI266" s="1242"/>
      <c r="UEJ266" s="1242"/>
      <c r="UEK266" s="1242"/>
      <c r="UEL266" s="1242"/>
      <c r="UEM266" s="1242"/>
      <c r="UEN266" s="1242"/>
      <c r="UEO266" s="1242"/>
      <c r="UEP266" s="1242"/>
      <c r="UEQ266" s="1242"/>
      <c r="UER266" s="1242"/>
      <c r="UES266" s="1242"/>
      <c r="UET266" s="1242"/>
      <c r="UEU266" s="1242"/>
      <c r="UEV266" s="1242"/>
      <c r="UEW266" s="1242"/>
      <c r="UEX266" s="1242"/>
      <c r="UEY266" s="1242"/>
      <c r="UEZ266" s="1242"/>
      <c r="UFA266" s="1242"/>
      <c r="UFB266" s="1242"/>
      <c r="UFC266" s="1242"/>
      <c r="UFD266" s="1242"/>
      <c r="UFE266" s="1242"/>
      <c r="UFF266" s="1242"/>
      <c r="UFG266" s="1242"/>
      <c r="UFH266" s="1242"/>
      <c r="UFI266" s="1242"/>
      <c r="UFJ266" s="1242"/>
      <c r="UFK266" s="1242"/>
      <c r="UFL266" s="1242"/>
      <c r="UFM266" s="1242"/>
      <c r="UFN266" s="1242"/>
      <c r="UFO266" s="1242"/>
      <c r="UFP266" s="1242"/>
      <c r="UFQ266" s="1242"/>
      <c r="UFR266" s="1242"/>
      <c r="UFS266" s="1242"/>
      <c r="UFT266" s="1242"/>
      <c r="UFU266" s="1242"/>
      <c r="UFV266" s="1242"/>
      <c r="UFW266" s="1242"/>
      <c r="UFX266" s="1242"/>
      <c r="UFY266" s="1242"/>
      <c r="UFZ266" s="1242"/>
      <c r="UGA266" s="1242"/>
      <c r="UGB266" s="1242"/>
      <c r="UGC266" s="1242"/>
      <c r="UGD266" s="1242"/>
      <c r="UGE266" s="1242"/>
      <c r="UGF266" s="1242"/>
      <c r="UGG266" s="1242"/>
      <c r="UGH266" s="1242"/>
      <c r="UGI266" s="1242"/>
      <c r="UGJ266" s="1242"/>
      <c r="UGK266" s="1242"/>
      <c r="UGL266" s="1242"/>
      <c r="UGM266" s="1242"/>
      <c r="UGN266" s="1242"/>
      <c r="UGO266" s="1242"/>
      <c r="UGP266" s="1242"/>
      <c r="UGQ266" s="1242"/>
      <c r="UGR266" s="1242"/>
      <c r="UGS266" s="1242"/>
      <c r="UGT266" s="1242"/>
      <c r="UGU266" s="1242"/>
      <c r="UGV266" s="1242"/>
      <c r="UGW266" s="1242"/>
      <c r="UGX266" s="1242"/>
      <c r="UGY266" s="1242"/>
      <c r="UGZ266" s="1242"/>
      <c r="UHA266" s="1242"/>
      <c r="UHB266" s="1242"/>
      <c r="UHC266" s="1242"/>
      <c r="UHD266" s="1242"/>
      <c r="UHE266" s="1242"/>
      <c r="UHF266" s="1242"/>
      <c r="UHG266" s="1242"/>
      <c r="UHH266" s="1242"/>
      <c r="UHI266" s="1242"/>
      <c r="UHJ266" s="1242"/>
      <c r="UHK266" s="1242"/>
      <c r="UHL266" s="1242"/>
      <c r="UHM266" s="1242"/>
      <c r="UHN266" s="1242"/>
      <c r="UHO266" s="1242"/>
      <c r="UHP266" s="1242"/>
      <c r="UHQ266" s="1242"/>
      <c r="UHR266" s="1242"/>
      <c r="UHS266" s="1242"/>
      <c r="UHT266" s="1242"/>
      <c r="UHU266" s="1242"/>
      <c r="UHV266" s="1242"/>
      <c r="UHW266" s="1242"/>
      <c r="UHX266" s="1242"/>
      <c r="UHY266" s="1242"/>
      <c r="UHZ266" s="1242"/>
      <c r="UIA266" s="1242"/>
      <c r="UIB266" s="1242"/>
      <c r="UIC266" s="1242"/>
      <c r="UID266" s="1242"/>
      <c r="UIE266" s="1242"/>
      <c r="UIF266" s="1242"/>
      <c r="UIG266" s="1242"/>
      <c r="UIH266" s="1242"/>
      <c r="UII266" s="1242"/>
      <c r="UIJ266" s="1242"/>
      <c r="UIK266" s="1242"/>
      <c r="UIL266" s="1242"/>
      <c r="UIM266" s="1242"/>
      <c r="UIN266" s="1242"/>
      <c r="UIO266" s="1242"/>
      <c r="UIP266" s="1242"/>
      <c r="UIQ266" s="1242"/>
      <c r="UIR266" s="1242"/>
      <c r="UIS266" s="1242"/>
      <c r="UIT266" s="1242"/>
      <c r="UIU266" s="1242"/>
      <c r="UIV266" s="1242"/>
      <c r="UIW266" s="1242"/>
      <c r="UIX266" s="1242"/>
      <c r="UIY266" s="1242"/>
      <c r="UIZ266" s="1242"/>
      <c r="UJA266" s="1242"/>
      <c r="UJB266" s="1242"/>
      <c r="UJC266" s="1242"/>
      <c r="UJD266" s="1242"/>
      <c r="UJE266" s="1242"/>
      <c r="UJF266" s="1242"/>
      <c r="UJG266" s="1242"/>
      <c r="UJH266" s="1242"/>
      <c r="UJI266" s="1242"/>
      <c r="UJJ266" s="1242"/>
      <c r="UJK266" s="1242"/>
      <c r="UJL266" s="1242"/>
      <c r="UJM266" s="1242"/>
      <c r="UJN266" s="1242"/>
      <c r="UJO266" s="1242"/>
      <c r="UJP266" s="1242"/>
      <c r="UJQ266" s="1242"/>
      <c r="UJR266" s="1242"/>
      <c r="UJS266" s="1242"/>
      <c r="UJT266" s="1242"/>
      <c r="UJU266" s="1242"/>
      <c r="UJV266" s="1242"/>
      <c r="UJW266" s="1242"/>
      <c r="UJX266" s="1242"/>
      <c r="UJY266" s="1242"/>
      <c r="UJZ266" s="1242"/>
      <c r="UKA266" s="1242"/>
      <c r="UKB266" s="1242"/>
      <c r="UKC266" s="1242"/>
      <c r="UKD266" s="1242"/>
      <c r="UKE266" s="1242"/>
      <c r="UKF266" s="1242"/>
      <c r="UKG266" s="1242"/>
      <c r="UKH266" s="1242"/>
      <c r="UKI266" s="1242"/>
      <c r="UKJ266" s="1242"/>
      <c r="UKK266" s="1242"/>
      <c r="UKL266" s="1242"/>
      <c r="UKM266" s="1242"/>
      <c r="UKN266" s="1242"/>
      <c r="UKO266" s="1242"/>
      <c r="UKP266" s="1242"/>
      <c r="UKQ266" s="1242"/>
      <c r="UKR266" s="1242"/>
      <c r="UKS266" s="1242"/>
      <c r="UKT266" s="1242"/>
      <c r="UKU266" s="1242"/>
      <c r="UKV266" s="1242"/>
      <c r="UKW266" s="1242"/>
      <c r="UKX266" s="1242"/>
      <c r="UKY266" s="1242"/>
      <c r="UKZ266" s="1242"/>
      <c r="ULA266" s="1242"/>
      <c r="ULB266" s="1242"/>
      <c r="ULC266" s="1242"/>
      <c r="ULD266" s="1242"/>
      <c r="ULE266" s="1242"/>
      <c r="ULF266" s="1242"/>
      <c r="ULG266" s="1242"/>
      <c r="ULH266" s="1242"/>
      <c r="ULI266" s="1242"/>
      <c r="ULJ266" s="1242"/>
      <c r="ULK266" s="1242"/>
      <c r="ULL266" s="1242"/>
      <c r="ULM266" s="1242"/>
      <c r="ULN266" s="1242"/>
      <c r="ULO266" s="1242"/>
      <c r="ULP266" s="1242"/>
      <c r="ULQ266" s="1242"/>
      <c r="ULR266" s="1242"/>
      <c r="ULS266" s="1242"/>
      <c r="ULT266" s="1242"/>
      <c r="ULU266" s="1242"/>
      <c r="ULV266" s="1242"/>
      <c r="ULW266" s="1242"/>
      <c r="ULX266" s="1242"/>
      <c r="ULY266" s="1242"/>
      <c r="ULZ266" s="1242"/>
      <c r="UMA266" s="1242"/>
      <c r="UMB266" s="1242"/>
      <c r="UMC266" s="1242"/>
      <c r="UMD266" s="1242"/>
      <c r="UME266" s="1242"/>
      <c r="UMF266" s="1242"/>
      <c r="UMG266" s="1242"/>
      <c r="UMH266" s="1242"/>
      <c r="UMI266" s="1242"/>
      <c r="UMJ266" s="1242"/>
      <c r="UMK266" s="1242"/>
      <c r="UML266" s="1242"/>
      <c r="UMM266" s="1242"/>
      <c r="UMN266" s="1242"/>
      <c r="UMO266" s="1242"/>
      <c r="UMP266" s="1242"/>
      <c r="UMQ266" s="1242"/>
      <c r="UMR266" s="1242"/>
      <c r="UMS266" s="1242"/>
      <c r="UMT266" s="1242"/>
      <c r="UMU266" s="1242"/>
      <c r="UMV266" s="1242"/>
      <c r="UMW266" s="1242"/>
      <c r="UMX266" s="1242"/>
      <c r="UMY266" s="1242"/>
      <c r="UMZ266" s="1242"/>
      <c r="UNA266" s="1242"/>
      <c r="UNB266" s="1242"/>
      <c r="UNC266" s="1242"/>
      <c r="UND266" s="1242"/>
      <c r="UNE266" s="1242"/>
      <c r="UNF266" s="1242"/>
      <c r="UNG266" s="1242"/>
      <c r="UNH266" s="1242"/>
      <c r="UNI266" s="1242"/>
      <c r="UNJ266" s="1242"/>
      <c r="UNK266" s="1242"/>
      <c r="UNL266" s="1242"/>
      <c r="UNM266" s="1242"/>
      <c r="UNN266" s="1242"/>
      <c r="UNO266" s="1242"/>
      <c r="UNP266" s="1242"/>
      <c r="UNQ266" s="1242"/>
      <c r="UNR266" s="1242"/>
      <c r="UNS266" s="1242"/>
      <c r="UNT266" s="1242"/>
      <c r="UNU266" s="1242"/>
      <c r="UNV266" s="1242"/>
      <c r="UNW266" s="1242"/>
      <c r="UNX266" s="1242"/>
      <c r="UNY266" s="1242"/>
      <c r="UNZ266" s="1242"/>
      <c r="UOA266" s="1242"/>
      <c r="UOB266" s="1242"/>
      <c r="UOC266" s="1242"/>
      <c r="UOD266" s="1242"/>
      <c r="UOE266" s="1242"/>
      <c r="UOF266" s="1242"/>
      <c r="UOG266" s="1242"/>
      <c r="UOH266" s="1242"/>
      <c r="UOI266" s="1242"/>
      <c r="UOJ266" s="1242"/>
      <c r="UOK266" s="1242"/>
      <c r="UOL266" s="1242"/>
      <c r="UOM266" s="1242"/>
      <c r="UON266" s="1242"/>
      <c r="UOO266" s="1242"/>
      <c r="UOP266" s="1242"/>
      <c r="UOQ266" s="1242"/>
      <c r="UOR266" s="1242"/>
      <c r="UOS266" s="1242"/>
      <c r="UOT266" s="1242"/>
      <c r="UOU266" s="1242"/>
      <c r="UOV266" s="1242"/>
      <c r="UOW266" s="1242"/>
      <c r="UOX266" s="1242"/>
      <c r="UOY266" s="1242"/>
      <c r="UOZ266" s="1242"/>
      <c r="UPA266" s="1242"/>
      <c r="UPB266" s="1242"/>
      <c r="UPC266" s="1242"/>
      <c r="UPD266" s="1242"/>
      <c r="UPE266" s="1242"/>
      <c r="UPF266" s="1242"/>
      <c r="UPG266" s="1242"/>
      <c r="UPH266" s="1242"/>
      <c r="UPI266" s="1242"/>
      <c r="UPJ266" s="1242"/>
      <c r="UPK266" s="1242"/>
      <c r="UPL266" s="1242"/>
      <c r="UPM266" s="1242"/>
      <c r="UPN266" s="1242"/>
      <c r="UPO266" s="1242"/>
      <c r="UPP266" s="1242"/>
      <c r="UPQ266" s="1242"/>
      <c r="UPR266" s="1242"/>
      <c r="UPS266" s="1242"/>
      <c r="UPT266" s="1242"/>
      <c r="UPU266" s="1242"/>
      <c r="UPV266" s="1242"/>
      <c r="UPW266" s="1242"/>
      <c r="UPX266" s="1242"/>
      <c r="UPY266" s="1242"/>
      <c r="UPZ266" s="1242"/>
      <c r="UQA266" s="1242"/>
      <c r="UQB266" s="1242"/>
      <c r="UQC266" s="1242"/>
      <c r="UQD266" s="1242"/>
      <c r="UQE266" s="1242"/>
      <c r="UQF266" s="1242"/>
      <c r="UQG266" s="1242"/>
      <c r="UQH266" s="1242"/>
      <c r="UQI266" s="1242"/>
      <c r="UQJ266" s="1242"/>
      <c r="UQK266" s="1242"/>
      <c r="UQL266" s="1242"/>
      <c r="UQM266" s="1242"/>
      <c r="UQN266" s="1242"/>
      <c r="UQO266" s="1242"/>
      <c r="UQP266" s="1242"/>
      <c r="UQQ266" s="1242"/>
      <c r="UQR266" s="1242"/>
      <c r="UQS266" s="1242"/>
      <c r="UQT266" s="1242"/>
      <c r="UQU266" s="1242"/>
      <c r="UQV266" s="1242"/>
      <c r="UQW266" s="1242"/>
      <c r="UQX266" s="1242"/>
      <c r="UQY266" s="1242"/>
      <c r="UQZ266" s="1242"/>
      <c r="URA266" s="1242"/>
      <c r="URB266" s="1242"/>
      <c r="URC266" s="1242"/>
      <c r="URD266" s="1242"/>
      <c r="URE266" s="1242"/>
      <c r="URF266" s="1242"/>
      <c r="URG266" s="1242"/>
      <c r="URH266" s="1242"/>
      <c r="URI266" s="1242"/>
      <c r="URJ266" s="1242"/>
      <c r="URK266" s="1242"/>
      <c r="URL266" s="1242"/>
      <c r="URM266" s="1242"/>
      <c r="URN266" s="1242"/>
      <c r="URO266" s="1242"/>
      <c r="URP266" s="1242"/>
      <c r="URQ266" s="1242"/>
      <c r="URR266" s="1242"/>
      <c r="URS266" s="1242"/>
      <c r="URT266" s="1242"/>
      <c r="URU266" s="1242"/>
      <c r="URV266" s="1242"/>
      <c r="URW266" s="1242"/>
      <c r="URX266" s="1242"/>
      <c r="URY266" s="1242"/>
      <c r="URZ266" s="1242"/>
      <c r="USA266" s="1242"/>
      <c r="USB266" s="1242"/>
      <c r="USC266" s="1242"/>
      <c r="USD266" s="1242"/>
      <c r="USE266" s="1242"/>
      <c r="USF266" s="1242"/>
      <c r="USG266" s="1242"/>
      <c r="USH266" s="1242"/>
      <c r="USI266" s="1242"/>
      <c r="USJ266" s="1242"/>
      <c r="USK266" s="1242"/>
      <c r="USL266" s="1242"/>
      <c r="USM266" s="1242"/>
      <c r="USN266" s="1242"/>
      <c r="USO266" s="1242"/>
      <c r="USP266" s="1242"/>
      <c r="USQ266" s="1242"/>
      <c r="USR266" s="1242"/>
      <c r="USS266" s="1242"/>
      <c r="UST266" s="1242"/>
      <c r="USU266" s="1242"/>
      <c r="USV266" s="1242"/>
      <c r="USW266" s="1242"/>
      <c r="USX266" s="1242"/>
      <c r="USY266" s="1242"/>
      <c r="USZ266" s="1242"/>
      <c r="UTA266" s="1242"/>
      <c r="UTB266" s="1242"/>
      <c r="UTC266" s="1242"/>
      <c r="UTD266" s="1242"/>
      <c r="UTE266" s="1242"/>
      <c r="UTF266" s="1242"/>
      <c r="UTG266" s="1242"/>
      <c r="UTH266" s="1242"/>
      <c r="UTI266" s="1242"/>
      <c r="UTJ266" s="1242"/>
      <c r="UTK266" s="1242"/>
      <c r="UTL266" s="1242"/>
      <c r="UTM266" s="1242"/>
      <c r="UTN266" s="1242"/>
      <c r="UTO266" s="1242"/>
      <c r="UTP266" s="1242"/>
      <c r="UTQ266" s="1242"/>
      <c r="UTR266" s="1242"/>
      <c r="UTS266" s="1242"/>
      <c r="UTT266" s="1242"/>
      <c r="UTU266" s="1242"/>
      <c r="UTV266" s="1242"/>
      <c r="UTW266" s="1242"/>
      <c r="UTX266" s="1242"/>
      <c r="UTY266" s="1242"/>
      <c r="UTZ266" s="1242"/>
      <c r="UUA266" s="1242"/>
      <c r="UUB266" s="1242"/>
      <c r="UUC266" s="1242"/>
      <c r="UUD266" s="1242"/>
      <c r="UUE266" s="1242"/>
      <c r="UUF266" s="1242"/>
      <c r="UUG266" s="1242"/>
      <c r="UUH266" s="1242"/>
      <c r="UUI266" s="1242"/>
      <c r="UUJ266" s="1242"/>
      <c r="UUK266" s="1242"/>
      <c r="UUL266" s="1242"/>
      <c r="UUM266" s="1242"/>
      <c r="UUN266" s="1242"/>
      <c r="UUO266" s="1242"/>
      <c r="UUP266" s="1242"/>
      <c r="UUQ266" s="1242"/>
      <c r="UUR266" s="1242"/>
      <c r="UUS266" s="1242"/>
      <c r="UUT266" s="1242"/>
      <c r="UUU266" s="1242"/>
      <c r="UUV266" s="1242"/>
      <c r="UUW266" s="1242"/>
      <c r="UUX266" s="1242"/>
      <c r="UUY266" s="1242"/>
      <c r="UUZ266" s="1242"/>
      <c r="UVA266" s="1242"/>
      <c r="UVB266" s="1242"/>
      <c r="UVC266" s="1242"/>
      <c r="UVD266" s="1242"/>
      <c r="UVE266" s="1242"/>
      <c r="UVF266" s="1242"/>
      <c r="UVG266" s="1242"/>
      <c r="UVH266" s="1242"/>
      <c r="UVI266" s="1242"/>
      <c r="UVJ266" s="1242"/>
      <c r="UVK266" s="1242"/>
      <c r="UVL266" s="1242"/>
      <c r="UVM266" s="1242"/>
      <c r="UVN266" s="1242"/>
      <c r="UVO266" s="1242"/>
      <c r="UVP266" s="1242"/>
      <c r="UVQ266" s="1242"/>
      <c r="UVR266" s="1242"/>
      <c r="UVS266" s="1242"/>
      <c r="UVT266" s="1242"/>
      <c r="UVU266" s="1242"/>
      <c r="UVV266" s="1242"/>
      <c r="UVW266" s="1242"/>
      <c r="UVX266" s="1242"/>
      <c r="UVY266" s="1242"/>
      <c r="UVZ266" s="1242"/>
      <c r="UWA266" s="1242"/>
      <c r="UWB266" s="1242"/>
      <c r="UWC266" s="1242"/>
      <c r="UWD266" s="1242"/>
      <c r="UWE266" s="1242"/>
      <c r="UWF266" s="1242"/>
      <c r="UWG266" s="1242"/>
      <c r="UWH266" s="1242"/>
      <c r="UWI266" s="1242"/>
      <c r="UWJ266" s="1242"/>
      <c r="UWK266" s="1242"/>
      <c r="UWL266" s="1242"/>
      <c r="UWM266" s="1242"/>
      <c r="UWN266" s="1242"/>
      <c r="UWO266" s="1242"/>
      <c r="UWP266" s="1242"/>
      <c r="UWQ266" s="1242"/>
      <c r="UWR266" s="1242"/>
      <c r="UWS266" s="1242"/>
      <c r="UWT266" s="1242"/>
      <c r="UWU266" s="1242"/>
      <c r="UWV266" s="1242"/>
      <c r="UWW266" s="1242"/>
      <c r="UWX266" s="1242"/>
      <c r="UWY266" s="1242"/>
      <c r="UWZ266" s="1242"/>
      <c r="UXA266" s="1242"/>
      <c r="UXB266" s="1242"/>
      <c r="UXC266" s="1242"/>
      <c r="UXD266" s="1242"/>
      <c r="UXE266" s="1242"/>
      <c r="UXF266" s="1242"/>
      <c r="UXG266" s="1242"/>
      <c r="UXH266" s="1242"/>
      <c r="UXI266" s="1242"/>
      <c r="UXJ266" s="1242"/>
      <c r="UXK266" s="1242"/>
      <c r="UXL266" s="1242"/>
      <c r="UXM266" s="1242"/>
      <c r="UXN266" s="1242"/>
      <c r="UXO266" s="1242"/>
      <c r="UXP266" s="1242"/>
      <c r="UXQ266" s="1242"/>
      <c r="UXR266" s="1242"/>
      <c r="UXS266" s="1242"/>
      <c r="UXT266" s="1242"/>
      <c r="UXU266" s="1242"/>
      <c r="UXV266" s="1242"/>
      <c r="UXW266" s="1242"/>
      <c r="UXX266" s="1242"/>
      <c r="UXY266" s="1242"/>
      <c r="UXZ266" s="1242"/>
      <c r="UYA266" s="1242"/>
      <c r="UYB266" s="1242"/>
      <c r="UYC266" s="1242"/>
      <c r="UYD266" s="1242"/>
      <c r="UYE266" s="1242"/>
      <c r="UYF266" s="1242"/>
      <c r="UYG266" s="1242"/>
      <c r="UYH266" s="1242"/>
      <c r="UYI266" s="1242"/>
      <c r="UYJ266" s="1242"/>
      <c r="UYK266" s="1242"/>
      <c r="UYL266" s="1242"/>
      <c r="UYM266" s="1242"/>
      <c r="UYN266" s="1242"/>
      <c r="UYO266" s="1242"/>
      <c r="UYP266" s="1242"/>
      <c r="UYQ266" s="1242"/>
      <c r="UYR266" s="1242"/>
      <c r="UYS266" s="1242"/>
      <c r="UYT266" s="1242"/>
      <c r="UYU266" s="1242"/>
      <c r="UYV266" s="1242"/>
      <c r="UYW266" s="1242"/>
      <c r="UYX266" s="1242"/>
      <c r="UYY266" s="1242"/>
      <c r="UYZ266" s="1242"/>
      <c r="UZA266" s="1242"/>
      <c r="UZB266" s="1242"/>
      <c r="UZC266" s="1242"/>
      <c r="UZD266" s="1242"/>
      <c r="UZE266" s="1242"/>
      <c r="UZF266" s="1242"/>
      <c r="UZG266" s="1242"/>
      <c r="UZH266" s="1242"/>
      <c r="UZI266" s="1242"/>
      <c r="UZJ266" s="1242"/>
      <c r="UZK266" s="1242"/>
      <c r="UZL266" s="1242"/>
      <c r="UZM266" s="1242"/>
      <c r="UZN266" s="1242"/>
      <c r="UZO266" s="1242"/>
      <c r="UZP266" s="1242"/>
      <c r="UZQ266" s="1242"/>
      <c r="UZR266" s="1242"/>
      <c r="UZS266" s="1242"/>
      <c r="UZT266" s="1242"/>
      <c r="UZU266" s="1242"/>
      <c r="UZV266" s="1242"/>
      <c r="UZW266" s="1242"/>
      <c r="UZX266" s="1242"/>
      <c r="UZY266" s="1242"/>
      <c r="UZZ266" s="1242"/>
      <c r="VAA266" s="1242"/>
      <c r="VAB266" s="1242"/>
      <c r="VAC266" s="1242"/>
      <c r="VAD266" s="1242"/>
      <c r="VAE266" s="1242"/>
      <c r="VAF266" s="1242"/>
      <c r="VAG266" s="1242"/>
      <c r="VAH266" s="1242"/>
      <c r="VAI266" s="1242"/>
      <c r="VAJ266" s="1242"/>
      <c r="VAK266" s="1242"/>
      <c r="VAL266" s="1242"/>
      <c r="VAM266" s="1242"/>
      <c r="VAN266" s="1242"/>
      <c r="VAO266" s="1242"/>
      <c r="VAP266" s="1242"/>
      <c r="VAQ266" s="1242"/>
      <c r="VAR266" s="1242"/>
      <c r="VAS266" s="1242"/>
      <c r="VAT266" s="1242"/>
      <c r="VAU266" s="1242"/>
      <c r="VAV266" s="1242"/>
      <c r="VAW266" s="1242"/>
      <c r="VAX266" s="1242"/>
      <c r="VAY266" s="1242"/>
      <c r="VAZ266" s="1242"/>
      <c r="VBA266" s="1242"/>
      <c r="VBB266" s="1242"/>
      <c r="VBC266" s="1242"/>
      <c r="VBD266" s="1242"/>
      <c r="VBE266" s="1242"/>
      <c r="VBF266" s="1242"/>
      <c r="VBG266" s="1242"/>
      <c r="VBH266" s="1242"/>
      <c r="VBI266" s="1242"/>
      <c r="VBJ266" s="1242"/>
      <c r="VBK266" s="1242"/>
      <c r="VBL266" s="1242"/>
      <c r="VBM266" s="1242"/>
      <c r="VBN266" s="1242"/>
      <c r="VBO266" s="1242"/>
      <c r="VBP266" s="1242"/>
      <c r="VBQ266" s="1242"/>
      <c r="VBR266" s="1242"/>
      <c r="VBS266" s="1242"/>
      <c r="VBT266" s="1242"/>
      <c r="VBU266" s="1242"/>
      <c r="VBV266" s="1242"/>
      <c r="VBW266" s="1242"/>
      <c r="VBX266" s="1242"/>
      <c r="VBY266" s="1242"/>
      <c r="VBZ266" s="1242"/>
      <c r="VCA266" s="1242"/>
      <c r="VCB266" s="1242"/>
      <c r="VCC266" s="1242"/>
      <c r="VCD266" s="1242"/>
      <c r="VCE266" s="1242"/>
      <c r="VCF266" s="1242"/>
      <c r="VCG266" s="1242"/>
      <c r="VCH266" s="1242"/>
      <c r="VCI266" s="1242"/>
      <c r="VCJ266" s="1242"/>
      <c r="VCK266" s="1242"/>
      <c r="VCL266" s="1242"/>
      <c r="VCM266" s="1242"/>
      <c r="VCN266" s="1242"/>
      <c r="VCO266" s="1242"/>
      <c r="VCP266" s="1242"/>
      <c r="VCQ266" s="1242"/>
      <c r="VCR266" s="1242"/>
      <c r="VCS266" s="1242"/>
      <c r="VCT266" s="1242"/>
      <c r="VCU266" s="1242"/>
      <c r="VCV266" s="1242"/>
      <c r="VCW266" s="1242"/>
      <c r="VCX266" s="1242"/>
      <c r="VCY266" s="1242"/>
      <c r="VCZ266" s="1242"/>
      <c r="VDA266" s="1242"/>
      <c r="VDB266" s="1242"/>
      <c r="VDC266" s="1242"/>
      <c r="VDD266" s="1242"/>
      <c r="VDE266" s="1242"/>
      <c r="VDF266" s="1242"/>
      <c r="VDG266" s="1242"/>
      <c r="VDH266" s="1242"/>
      <c r="VDI266" s="1242"/>
      <c r="VDJ266" s="1242"/>
      <c r="VDK266" s="1242"/>
      <c r="VDL266" s="1242"/>
      <c r="VDM266" s="1242"/>
      <c r="VDN266" s="1242"/>
      <c r="VDO266" s="1242"/>
      <c r="VDP266" s="1242"/>
      <c r="VDQ266" s="1242"/>
      <c r="VDR266" s="1242"/>
      <c r="VDS266" s="1242"/>
      <c r="VDT266" s="1242"/>
      <c r="VDU266" s="1242"/>
      <c r="VDV266" s="1242"/>
      <c r="VDW266" s="1242"/>
      <c r="VDX266" s="1242"/>
      <c r="VDY266" s="1242"/>
      <c r="VDZ266" s="1242"/>
      <c r="VEA266" s="1242"/>
      <c r="VEB266" s="1242"/>
      <c r="VEC266" s="1242"/>
      <c r="VED266" s="1242"/>
      <c r="VEE266" s="1242"/>
      <c r="VEF266" s="1242"/>
      <c r="VEG266" s="1242"/>
      <c r="VEH266" s="1242"/>
      <c r="VEI266" s="1242"/>
      <c r="VEJ266" s="1242"/>
      <c r="VEK266" s="1242"/>
      <c r="VEL266" s="1242"/>
      <c r="VEM266" s="1242"/>
      <c r="VEN266" s="1242"/>
      <c r="VEO266" s="1242"/>
      <c r="VEP266" s="1242"/>
      <c r="VEQ266" s="1242"/>
      <c r="VER266" s="1242"/>
      <c r="VES266" s="1242"/>
      <c r="VET266" s="1242"/>
      <c r="VEU266" s="1242"/>
      <c r="VEV266" s="1242"/>
      <c r="VEW266" s="1242"/>
      <c r="VEX266" s="1242"/>
      <c r="VEY266" s="1242"/>
      <c r="VEZ266" s="1242"/>
      <c r="VFA266" s="1242"/>
      <c r="VFB266" s="1242"/>
      <c r="VFC266" s="1242"/>
      <c r="VFD266" s="1242"/>
      <c r="VFE266" s="1242"/>
      <c r="VFF266" s="1242"/>
      <c r="VFG266" s="1242"/>
      <c r="VFH266" s="1242"/>
      <c r="VFI266" s="1242"/>
      <c r="VFJ266" s="1242"/>
      <c r="VFK266" s="1242"/>
      <c r="VFL266" s="1242"/>
      <c r="VFM266" s="1242"/>
      <c r="VFN266" s="1242"/>
      <c r="VFO266" s="1242"/>
      <c r="VFP266" s="1242"/>
      <c r="VFQ266" s="1242"/>
      <c r="VFR266" s="1242"/>
      <c r="VFS266" s="1242"/>
      <c r="VFT266" s="1242"/>
      <c r="VFU266" s="1242"/>
      <c r="VFV266" s="1242"/>
      <c r="VFW266" s="1242"/>
      <c r="VFX266" s="1242"/>
      <c r="VFY266" s="1242"/>
      <c r="VFZ266" s="1242"/>
      <c r="VGA266" s="1242"/>
      <c r="VGB266" s="1242"/>
      <c r="VGC266" s="1242"/>
      <c r="VGD266" s="1242"/>
      <c r="VGE266" s="1242"/>
      <c r="VGF266" s="1242"/>
      <c r="VGG266" s="1242"/>
      <c r="VGH266" s="1242"/>
      <c r="VGI266" s="1242"/>
      <c r="VGJ266" s="1242"/>
      <c r="VGK266" s="1242"/>
      <c r="VGL266" s="1242"/>
      <c r="VGM266" s="1242"/>
      <c r="VGN266" s="1242"/>
      <c r="VGO266" s="1242"/>
      <c r="VGP266" s="1242"/>
      <c r="VGQ266" s="1242"/>
      <c r="VGR266" s="1242"/>
      <c r="VGS266" s="1242"/>
      <c r="VGT266" s="1242"/>
      <c r="VGU266" s="1242"/>
      <c r="VGV266" s="1242"/>
      <c r="VGW266" s="1242"/>
      <c r="VGX266" s="1242"/>
      <c r="VGY266" s="1242"/>
      <c r="VGZ266" s="1242"/>
      <c r="VHA266" s="1242"/>
      <c r="VHB266" s="1242"/>
      <c r="VHC266" s="1242"/>
      <c r="VHD266" s="1242"/>
      <c r="VHE266" s="1242"/>
      <c r="VHF266" s="1242"/>
      <c r="VHG266" s="1242"/>
      <c r="VHH266" s="1242"/>
      <c r="VHI266" s="1242"/>
      <c r="VHJ266" s="1242"/>
      <c r="VHK266" s="1242"/>
      <c r="VHL266" s="1242"/>
      <c r="VHM266" s="1242"/>
      <c r="VHN266" s="1242"/>
      <c r="VHO266" s="1242"/>
      <c r="VHP266" s="1242"/>
      <c r="VHQ266" s="1242"/>
      <c r="VHR266" s="1242"/>
      <c r="VHS266" s="1242"/>
      <c r="VHT266" s="1242"/>
      <c r="VHU266" s="1242"/>
      <c r="VHV266" s="1242"/>
      <c r="VHW266" s="1242"/>
      <c r="VHX266" s="1242"/>
      <c r="VHY266" s="1242"/>
      <c r="VHZ266" s="1242"/>
      <c r="VIA266" s="1242"/>
      <c r="VIB266" s="1242"/>
      <c r="VIC266" s="1242"/>
      <c r="VID266" s="1242"/>
      <c r="VIE266" s="1242"/>
      <c r="VIF266" s="1242"/>
      <c r="VIG266" s="1242"/>
      <c r="VIH266" s="1242"/>
      <c r="VII266" s="1242"/>
      <c r="VIJ266" s="1242"/>
      <c r="VIK266" s="1242"/>
      <c r="VIL266" s="1242"/>
      <c r="VIM266" s="1242"/>
      <c r="VIN266" s="1242"/>
      <c r="VIO266" s="1242"/>
      <c r="VIP266" s="1242"/>
      <c r="VIQ266" s="1242"/>
      <c r="VIR266" s="1242"/>
      <c r="VIS266" s="1242"/>
      <c r="VIT266" s="1242"/>
      <c r="VIU266" s="1242"/>
      <c r="VIV266" s="1242"/>
      <c r="VIW266" s="1242"/>
      <c r="VIX266" s="1242"/>
      <c r="VIY266" s="1242"/>
      <c r="VIZ266" s="1242"/>
      <c r="VJA266" s="1242"/>
      <c r="VJB266" s="1242"/>
      <c r="VJC266" s="1242"/>
      <c r="VJD266" s="1242"/>
      <c r="VJE266" s="1242"/>
      <c r="VJF266" s="1242"/>
      <c r="VJG266" s="1242"/>
      <c r="VJH266" s="1242"/>
      <c r="VJI266" s="1242"/>
      <c r="VJJ266" s="1242"/>
      <c r="VJK266" s="1242"/>
      <c r="VJL266" s="1242"/>
      <c r="VJM266" s="1242"/>
      <c r="VJN266" s="1242"/>
      <c r="VJO266" s="1242"/>
      <c r="VJP266" s="1242"/>
      <c r="VJQ266" s="1242"/>
      <c r="VJR266" s="1242"/>
      <c r="VJS266" s="1242"/>
      <c r="VJT266" s="1242"/>
      <c r="VJU266" s="1242"/>
      <c r="VJV266" s="1242"/>
      <c r="VJW266" s="1242"/>
      <c r="VJX266" s="1242"/>
      <c r="VJY266" s="1242"/>
      <c r="VJZ266" s="1242"/>
      <c r="VKA266" s="1242"/>
      <c r="VKB266" s="1242"/>
      <c r="VKC266" s="1242"/>
      <c r="VKD266" s="1242"/>
      <c r="VKE266" s="1242"/>
      <c r="VKF266" s="1242"/>
      <c r="VKG266" s="1242"/>
      <c r="VKH266" s="1242"/>
      <c r="VKI266" s="1242"/>
      <c r="VKJ266" s="1242"/>
      <c r="VKK266" s="1242"/>
      <c r="VKL266" s="1242"/>
      <c r="VKM266" s="1242"/>
      <c r="VKN266" s="1242"/>
      <c r="VKO266" s="1242"/>
      <c r="VKP266" s="1242"/>
      <c r="VKQ266" s="1242"/>
      <c r="VKR266" s="1242"/>
      <c r="VKS266" s="1242"/>
      <c r="VKT266" s="1242"/>
      <c r="VKU266" s="1242"/>
      <c r="VKV266" s="1242"/>
      <c r="VKW266" s="1242"/>
      <c r="VKX266" s="1242"/>
      <c r="VKY266" s="1242"/>
      <c r="VKZ266" s="1242"/>
      <c r="VLA266" s="1242"/>
      <c r="VLB266" s="1242"/>
      <c r="VLC266" s="1242"/>
      <c r="VLD266" s="1242"/>
      <c r="VLE266" s="1242"/>
      <c r="VLF266" s="1242"/>
      <c r="VLG266" s="1242"/>
      <c r="VLH266" s="1242"/>
      <c r="VLI266" s="1242"/>
      <c r="VLJ266" s="1242"/>
      <c r="VLK266" s="1242"/>
      <c r="VLL266" s="1242"/>
      <c r="VLM266" s="1242"/>
      <c r="VLN266" s="1242"/>
      <c r="VLO266" s="1242"/>
      <c r="VLP266" s="1242"/>
      <c r="VLQ266" s="1242"/>
      <c r="VLR266" s="1242"/>
      <c r="VLS266" s="1242"/>
      <c r="VLT266" s="1242"/>
      <c r="VLU266" s="1242"/>
      <c r="VLV266" s="1242"/>
      <c r="VLW266" s="1242"/>
      <c r="VLX266" s="1242"/>
      <c r="VLY266" s="1242"/>
      <c r="VLZ266" s="1242"/>
      <c r="VMA266" s="1242"/>
      <c r="VMB266" s="1242"/>
      <c r="VMC266" s="1242"/>
      <c r="VMD266" s="1242"/>
      <c r="VME266" s="1242"/>
      <c r="VMF266" s="1242"/>
      <c r="VMG266" s="1242"/>
      <c r="VMH266" s="1242"/>
      <c r="VMI266" s="1242"/>
      <c r="VMJ266" s="1242"/>
      <c r="VMK266" s="1242"/>
      <c r="VML266" s="1242"/>
      <c r="VMM266" s="1242"/>
      <c r="VMN266" s="1242"/>
      <c r="VMO266" s="1242"/>
      <c r="VMP266" s="1242"/>
      <c r="VMQ266" s="1242"/>
      <c r="VMR266" s="1242"/>
      <c r="VMS266" s="1242"/>
      <c r="VMT266" s="1242"/>
      <c r="VMU266" s="1242"/>
      <c r="VMV266" s="1242"/>
      <c r="VMW266" s="1242"/>
      <c r="VMX266" s="1242"/>
      <c r="VMY266" s="1242"/>
      <c r="VMZ266" s="1242"/>
      <c r="VNA266" s="1242"/>
      <c r="VNB266" s="1242"/>
      <c r="VNC266" s="1242"/>
      <c r="VND266" s="1242"/>
      <c r="VNE266" s="1242"/>
      <c r="VNF266" s="1242"/>
      <c r="VNG266" s="1242"/>
      <c r="VNH266" s="1242"/>
      <c r="VNI266" s="1242"/>
      <c r="VNJ266" s="1242"/>
      <c r="VNK266" s="1242"/>
      <c r="VNL266" s="1242"/>
      <c r="VNM266" s="1242"/>
      <c r="VNN266" s="1242"/>
      <c r="VNO266" s="1242"/>
      <c r="VNP266" s="1242"/>
      <c r="VNQ266" s="1242"/>
      <c r="VNR266" s="1242"/>
      <c r="VNS266" s="1242"/>
      <c r="VNT266" s="1242"/>
      <c r="VNU266" s="1242"/>
      <c r="VNV266" s="1242"/>
      <c r="VNW266" s="1242"/>
      <c r="VNX266" s="1242"/>
      <c r="VNY266" s="1242"/>
      <c r="VNZ266" s="1242"/>
      <c r="VOA266" s="1242"/>
      <c r="VOB266" s="1242"/>
      <c r="VOC266" s="1242"/>
      <c r="VOD266" s="1242"/>
      <c r="VOE266" s="1242"/>
      <c r="VOF266" s="1242"/>
      <c r="VOG266" s="1242"/>
      <c r="VOH266" s="1242"/>
      <c r="VOI266" s="1242"/>
      <c r="VOJ266" s="1242"/>
      <c r="VOK266" s="1242"/>
      <c r="VOL266" s="1242"/>
      <c r="VOM266" s="1242"/>
      <c r="VON266" s="1242"/>
      <c r="VOO266" s="1242"/>
      <c r="VOP266" s="1242"/>
      <c r="VOQ266" s="1242"/>
      <c r="VOR266" s="1242"/>
      <c r="VOS266" s="1242"/>
      <c r="VOT266" s="1242"/>
      <c r="VOU266" s="1242"/>
      <c r="VOV266" s="1242"/>
      <c r="VOW266" s="1242"/>
      <c r="VOX266" s="1242"/>
      <c r="VOY266" s="1242"/>
      <c r="VOZ266" s="1242"/>
      <c r="VPA266" s="1242"/>
      <c r="VPB266" s="1242"/>
      <c r="VPC266" s="1242"/>
      <c r="VPD266" s="1242"/>
      <c r="VPE266" s="1242"/>
      <c r="VPF266" s="1242"/>
      <c r="VPG266" s="1242"/>
      <c r="VPH266" s="1242"/>
      <c r="VPI266" s="1242"/>
      <c r="VPJ266" s="1242"/>
      <c r="VPK266" s="1242"/>
      <c r="VPL266" s="1242"/>
      <c r="VPM266" s="1242"/>
      <c r="VPN266" s="1242"/>
      <c r="VPO266" s="1242"/>
      <c r="VPP266" s="1242"/>
      <c r="VPQ266" s="1242"/>
      <c r="VPR266" s="1242"/>
      <c r="VPS266" s="1242"/>
      <c r="VPT266" s="1242"/>
      <c r="VPU266" s="1242"/>
      <c r="VPV266" s="1242"/>
      <c r="VPW266" s="1242"/>
      <c r="VPX266" s="1242"/>
      <c r="VPY266" s="1242"/>
      <c r="VPZ266" s="1242"/>
      <c r="VQA266" s="1242"/>
      <c r="VQB266" s="1242"/>
      <c r="VQC266" s="1242"/>
      <c r="VQD266" s="1242"/>
      <c r="VQE266" s="1242"/>
      <c r="VQF266" s="1242"/>
      <c r="VQG266" s="1242"/>
      <c r="VQH266" s="1242"/>
      <c r="VQI266" s="1242"/>
      <c r="VQJ266" s="1242"/>
      <c r="VQK266" s="1242"/>
      <c r="VQL266" s="1242"/>
      <c r="VQM266" s="1242"/>
      <c r="VQN266" s="1242"/>
      <c r="VQO266" s="1242"/>
      <c r="VQP266" s="1242"/>
      <c r="VQQ266" s="1242"/>
      <c r="VQR266" s="1242"/>
      <c r="VQS266" s="1242"/>
      <c r="VQT266" s="1242"/>
      <c r="VQU266" s="1242"/>
      <c r="VQV266" s="1242"/>
      <c r="VQW266" s="1242"/>
      <c r="VQX266" s="1242"/>
      <c r="VQY266" s="1242"/>
      <c r="VQZ266" s="1242"/>
      <c r="VRA266" s="1242"/>
      <c r="VRB266" s="1242"/>
      <c r="VRC266" s="1242"/>
      <c r="VRD266" s="1242"/>
      <c r="VRE266" s="1242"/>
      <c r="VRF266" s="1242"/>
      <c r="VRG266" s="1242"/>
      <c r="VRH266" s="1242"/>
      <c r="VRI266" s="1242"/>
      <c r="VRJ266" s="1242"/>
      <c r="VRK266" s="1242"/>
      <c r="VRL266" s="1242"/>
      <c r="VRM266" s="1242"/>
      <c r="VRN266" s="1242"/>
      <c r="VRO266" s="1242"/>
      <c r="VRP266" s="1242"/>
      <c r="VRQ266" s="1242"/>
      <c r="VRR266" s="1242"/>
      <c r="VRS266" s="1242"/>
      <c r="VRT266" s="1242"/>
      <c r="VRU266" s="1242"/>
      <c r="VRV266" s="1242"/>
      <c r="VRW266" s="1242"/>
      <c r="VRX266" s="1242"/>
      <c r="VRY266" s="1242"/>
      <c r="VRZ266" s="1242"/>
      <c r="VSA266" s="1242"/>
      <c r="VSB266" s="1242"/>
      <c r="VSC266" s="1242"/>
      <c r="VSD266" s="1242"/>
      <c r="VSE266" s="1242"/>
      <c r="VSF266" s="1242"/>
      <c r="VSG266" s="1242"/>
      <c r="VSH266" s="1242"/>
      <c r="VSI266" s="1242"/>
      <c r="VSJ266" s="1242"/>
      <c r="VSK266" s="1242"/>
      <c r="VSL266" s="1242"/>
      <c r="VSM266" s="1242"/>
      <c r="VSN266" s="1242"/>
      <c r="VSO266" s="1242"/>
      <c r="VSP266" s="1242"/>
      <c r="VSQ266" s="1242"/>
      <c r="VSR266" s="1242"/>
      <c r="VSS266" s="1242"/>
      <c r="VST266" s="1242"/>
      <c r="VSU266" s="1242"/>
      <c r="VSV266" s="1242"/>
      <c r="VSW266" s="1242"/>
      <c r="VSX266" s="1242"/>
      <c r="VSY266" s="1242"/>
      <c r="VSZ266" s="1242"/>
      <c r="VTA266" s="1242"/>
      <c r="VTB266" s="1242"/>
      <c r="VTC266" s="1242"/>
      <c r="VTD266" s="1242"/>
      <c r="VTE266" s="1242"/>
      <c r="VTF266" s="1242"/>
      <c r="VTG266" s="1242"/>
      <c r="VTH266" s="1242"/>
      <c r="VTI266" s="1242"/>
      <c r="VTJ266" s="1242"/>
      <c r="VTK266" s="1242"/>
      <c r="VTL266" s="1242"/>
      <c r="VTM266" s="1242"/>
      <c r="VTN266" s="1242"/>
      <c r="VTO266" s="1242"/>
      <c r="VTP266" s="1242"/>
      <c r="VTQ266" s="1242"/>
      <c r="VTR266" s="1242"/>
      <c r="VTS266" s="1242"/>
      <c r="VTT266" s="1242"/>
      <c r="VTU266" s="1242"/>
      <c r="VTV266" s="1242"/>
      <c r="VTW266" s="1242"/>
      <c r="VTX266" s="1242"/>
      <c r="VTY266" s="1242"/>
      <c r="VTZ266" s="1242"/>
      <c r="VUA266" s="1242"/>
      <c r="VUB266" s="1242"/>
      <c r="VUC266" s="1242"/>
      <c r="VUD266" s="1242"/>
      <c r="VUE266" s="1242"/>
      <c r="VUF266" s="1242"/>
      <c r="VUG266" s="1242"/>
      <c r="VUH266" s="1242"/>
      <c r="VUI266" s="1242"/>
      <c r="VUJ266" s="1242"/>
      <c r="VUK266" s="1242"/>
      <c r="VUL266" s="1242"/>
      <c r="VUM266" s="1242"/>
      <c r="VUN266" s="1242"/>
      <c r="VUO266" s="1242"/>
      <c r="VUP266" s="1242"/>
      <c r="VUQ266" s="1242"/>
      <c r="VUR266" s="1242"/>
      <c r="VUS266" s="1242"/>
      <c r="VUT266" s="1242"/>
      <c r="VUU266" s="1242"/>
      <c r="VUV266" s="1242"/>
      <c r="VUW266" s="1242"/>
      <c r="VUX266" s="1242"/>
      <c r="VUY266" s="1242"/>
      <c r="VUZ266" s="1242"/>
      <c r="VVA266" s="1242"/>
      <c r="VVB266" s="1242"/>
      <c r="VVC266" s="1242"/>
      <c r="VVD266" s="1242"/>
      <c r="VVE266" s="1242"/>
      <c r="VVF266" s="1242"/>
      <c r="VVG266" s="1242"/>
      <c r="VVH266" s="1242"/>
      <c r="VVI266" s="1242"/>
      <c r="VVJ266" s="1242"/>
      <c r="VVK266" s="1242"/>
      <c r="VVL266" s="1242"/>
      <c r="VVM266" s="1242"/>
      <c r="VVN266" s="1242"/>
      <c r="VVO266" s="1242"/>
      <c r="VVP266" s="1242"/>
      <c r="VVQ266" s="1242"/>
      <c r="VVR266" s="1242"/>
      <c r="VVS266" s="1242"/>
      <c r="VVT266" s="1242"/>
      <c r="VVU266" s="1242"/>
      <c r="VVV266" s="1242"/>
      <c r="VVW266" s="1242"/>
      <c r="VVX266" s="1242"/>
      <c r="VVY266" s="1242"/>
      <c r="VVZ266" s="1242"/>
      <c r="VWA266" s="1242"/>
      <c r="VWB266" s="1242"/>
      <c r="VWC266" s="1242"/>
      <c r="VWD266" s="1242"/>
      <c r="VWE266" s="1242"/>
      <c r="VWF266" s="1242"/>
      <c r="VWG266" s="1242"/>
      <c r="VWH266" s="1242"/>
      <c r="VWI266" s="1242"/>
      <c r="VWJ266" s="1242"/>
      <c r="VWK266" s="1242"/>
      <c r="VWL266" s="1242"/>
      <c r="VWM266" s="1242"/>
      <c r="VWN266" s="1242"/>
      <c r="VWO266" s="1242"/>
      <c r="VWP266" s="1242"/>
      <c r="VWQ266" s="1242"/>
      <c r="VWR266" s="1242"/>
      <c r="VWS266" s="1242"/>
      <c r="VWT266" s="1242"/>
      <c r="VWU266" s="1242"/>
      <c r="VWV266" s="1242"/>
      <c r="VWW266" s="1242"/>
      <c r="VWX266" s="1242"/>
      <c r="VWY266" s="1242"/>
      <c r="VWZ266" s="1242"/>
      <c r="VXA266" s="1242"/>
      <c r="VXB266" s="1242"/>
      <c r="VXC266" s="1242"/>
      <c r="VXD266" s="1242"/>
      <c r="VXE266" s="1242"/>
      <c r="VXF266" s="1242"/>
      <c r="VXG266" s="1242"/>
      <c r="VXH266" s="1242"/>
      <c r="VXI266" s="1242"/>
      <c r="VXJ266" s="1242"/>
      <c r="VXK266" s="1242"/>
      <c r="VXL266" s="1242"/>
      <c r="VXM266" s="1242"/>
      <c r="VXN266" s="1242"/>
      <c r="VXO266" s="1242"/>
      <c r="VXP266" s="1242"/>
      <c r="VXQ266" s="1242"/>
      <c r="VXR266" s="1242"/>
      <c r="VXS266" s="1242"/>
      <c r="VXT266" s="1242"/>
      <c r="VXU266" s="1242"/>
      <c r="VXV266" s="1242"/>
      <c r="VXW266" s="1242"/>
      <c r="VXX266" s="1242"/>
      <c r="VXY266" s="1242"/>
      <c r="VXZ266" s="1242"/>
      <c r="VYA266" s="1242"/>
      <c r="VYB266" s="1242"/>
      <c r="VYC266" s="1242"/>
      <c r="VYD266" s="1242"/>
      <c r="VYE266" s="1242"/>
      <c r="VYF266" s="1242"/>
      <c r="VYG266" s="1242"/>
      <c r="VYH266" s="1242"/>
      <c r="VYI266" s="1242"/>
      <c r="VYJ266" s="1242"/>
      <c r="VYK266" s="1242"/>
      <c r="VYL266" s="1242"/>
      <c r="VYM266" s="1242"/>
      <c r="VYN266" s="1242"/>
      <c r="VYO266" s="1242"/>
      <c r="VYP266" s="1242"/>
      <c r="VYQ266" s="1242"/>
      <c r="VYR266" s="1242"/>
      <c r="VYS266" s="1242"/>
      <c r="VYT266" s="1242"/>
      <c r="VYU266" s="1242"/>
      <c r="VYV266" s="1242"/>
      <c r="VYW266" s="1242"/>
      <c r="VYX266" s="1242"/>
      <c r="VYY266" s="1242"/>
      <c r="VYZ266" s="1242"/>
      <c r="VZA266" s="1242"/>
      <c r="VZB266" s="1242"/>
      <c r="VZC266" s="1242"/>
      <c r="VZD266" s="1242"/>
      <c r="VZE266" s="1242"/>
      <c r="VZF266" s="1242"/>
      <c r="VZG266" s="1242"/>
      <c r="VZH266" s="1242"/>
      <c r="VZI266" s="1242"/>
      <c r="VZJ266" s="1242"/>
      <c r="VZK266" s="1242"/>
      <c r="VZL266" s="1242"/>
      <c r="VZM266" s="1242"/>
      <c r="VZN266" s="1242"/>
      <c r="VZO266" s="1242"/>
      <c r="VZP266" s="1242"/>
      <c r="VZQ266" s="1242"/>
      <c r="VZR266" s="1242"/>
      <c r="VZS266" s="1242"/>
      <c r="VZT266" s="1242"/>
      <c r="VZU266" s="1242"/>
      <c r="VZV266" s="1242"/>
      <c r="VZW266" s="1242"/>
      <c r="VZX266" s="1242"/>
      <c r="VZY266" s="1242"/>
      <c r="VZZ266" s="1242"/>
      <c r="WAA266" s="1242"/>
      <c r="WAB266" s="1242"/>
      <c r="WAC266" s="1242"/>
      <c r="WAD266" s="1242"/>
      <c r="WAE266" s="1242"/>
      <c r="WAF266" s="1242"/>
      <c r="WAG266" s="1242"/>
      <c r="WAH266" s="1242"/>
      <c r="WAI266" s="1242"/>
      <c r="WAJ266" s="1242"/>
      <c r="WAK266" s="1242"/>
      <c r="WAL266" s="1242"/>
      <c r="WAM266" s="1242"/>
      <c r="WAN266" s="1242"/>
      <c r="WAO266" s="1242"/>
      <c r="WAP266" s="1242"/>
      <c r="WAQ266" s="1242"/>
      <c r="WAR266" s="1242"/>
      <c r="WAS266" s="1242"/>
      <c r="WAT266" s="1242"/>
      <c r="WAU266" s="1242"/>
      <c r="WAV266" s="1242"/>
      <c r="WAW266" s="1242"/>
      <c r="WAX266" s="1242"/>
      <c r="WAY266" s="1242"/>
      <c r="WAZ266" s="1242"/>
      <c r="WBA266" s="1242"/>
      <c r="WBB266" s="1242"/>
      <c r="WBC266" s="1242"/>
      <c r="WBD266" s="1242"/>
      <c r="WBE266" s="1242"/>
      <c r="WBF266" s="1242"/>
      <c r="WBG266" s="1242"/>
      <c r="WBH266" s="1242"/>
      <c r="WBI266" s="1242"/>
      <c r="WBJ266" s="1242"/>
      <c r="WBK266" s="1242"/>
      <c r="WBL266" s="1242"/>
      <c r="WBM266" s="1242"/>
      <c r="WBN266" s="1242"/>
      <c r="WBO266" s="1242"/>
      <c r="WBP266" s="1242"/>
      <c r="WBQ266" s="1242"/>
      <c r="WBR266" s="1242"/>
      <c r="WBS266" s="1242"/>
      <c r="WBT266" s="1242"/>
      <c r="WBU266" s="1242"/>
      <c r="WBV266" s="1242"/>
      <c r="WBW266" s="1242"/>
      <c r="WBX266" s="1242"/>
      <c r="WBY266" s="1242"/>
      <c r="WBZ266" s="1242"/>
      <c r="WCA266" s="1242"/>
      <c r="WCB266" s="1242"/>
      <c r="WCC266" s="1242"/>
      <c r="WCD266" s="1242"/>
      <c r="WCE266" s="1242"/>
      <c r="WCF266" s="1242"/>
      <c r="WCG266" s="1242"/>
      <c r="WCH266" s="1242"/>
      <c r="WCI266" s="1242"/>
      <c r="WCJ266" s="1242"/>
      <c r="WCK266" s="1242"/>
      <c r="WCL266" s="1242"/>
      <c r="WCM266" s="1242"/>
      <c r="WCN266" s="1242"/>
      <c r="WCO266" s="1242"/>
      <c r="WCP266" s="1242"/>
      <c r="WCQ266" s="1242"/>
      <c r="WCR266" s="1242"/>
      <c r="WCS266" s="1242"/>
      <c r="WCT266" s="1242"/>
      <c r="WCU266" s="1242"/>
      <c r="WCV266" s="1242"/>
      <c r="WCW266" s="1242"/>
      <c r="WCX266" s="1242"/>
      <c r="WCY266" s="1242"/>
      <c r="WCZ266" s="1242"/>
      <c r="WDA266" s="1242"/>
      <c r="WDB266" s="1242"/>
      <c r="WDC266" s="1242"/>
      <c r="WDD266" s="1242"/>
      <c r="WDE266" s="1242"/>
      <c r="WDF266" s="1242"/>
      <c r="WDG266" s="1242"/>
      <c r="WDH266" s="1242"/>
      <c r="WDI266" s="1242"/>
      <c r="WDJ266" s="1242"/>
      <c r="WDK266" s="1242"/>
      <c r="WDL266" s="1242"/>
      <c r="WDM266" s="1242"/>
      <c r="WDN266" s="1242"/>
      <c r="WDO266" s="1242"/>
      <c r="WDP266" s="1242"/>
      <c r="WDQ266" s="1242"/>
      <c r="WDR266" s="1242"/>
      <c r="WDS266" s="1242"/>
      <c r="WDT266" s="1242"/>
      <c r="WDU266" s="1242"/>
      <c r="WDV266" s="1242"/>
      <c r="WDW266" s="1242"/>
      <c r="WDX266" s="1242"/>
      <c r="WDY266" s="1242"/>
      <c r="WDZ266" s="1242"/>
      <c r="WEA266" s="1242"/>
      <c r="WEB266" s="1242"/>
      <c r="WEC266" s="1242"/>
      <c r="WED266" s="1242"/>
      <c r="WEE266" s="1242"/>
      <c r="WEF266" s="1242"/>
      <c r="WEG266" s="1242"/>
      <c r="WEH266" s="1242"/>
      <c r="WEI266" s="1242"/>
      <c r="WEJ266" s="1242"/>
      <c r="WEK266" s="1242"/>
      <c r="WEL266" s="1242"/>
      <c r="WEM266" s="1242"/>
      <c r="WEN266" s="1242"/>
      <c r="WEO266" s="1242"/>
      <c r="WEP266" s="1242"/>
      <c r="WEQ266" s="1242"/>
      <c r="WER266" s="1242"/>
      <c r="WES266" s="1242"/>
      <c r="WET266" s="1242"/>
      <c r="WEU266" s="1242"/>
      <c r="WEV266" s="1242"/>
      <c r="WEW266" s="1242"/>
      <c r="WEX266" s="1242"/>
      <c r="WEY266" s="1242"/>
      <c r="WEZ266" s="1242"/>
      <c r="WFA266" s="1242"/>
      <c r="WFB266" s="1242"/>
      <c r="WFC266" s="1242"/>
      <c r="WFD266" s="1242"/>
      <c r="WFE266" s="1242"/>
      <c r="WFF266" s="1242"/>
      <c r="WFG266" s="1242"/>
      <c r="WFH266" s="1242"/>
      <c r="WFI266" s="1242"/>
      <c r="WFJ266" s="1242"/>
      <c r="WFK266" s="1242"/>
      <c r="WFL266" s="1242"/>
      <c r="WFM266" s="1242"/>
      <c r="WFN266" s="1242"/>
      <c r="WFO266" s="1242"/>
      <c r="WFP266" s="1242"/>
      <c r="WFQ266" s="1242"/>
      <c r="WFR266" s="1242"/>
      <c r="WFS266" s="1242"/>
      <c r="WFT266" s="1242"/>
      <c r="WFU266" s="1242"/>
      <c r="WFV266" s="1242"/>
      <c r="WFW266" s="1242"/>
      <c r="WFX266" s="1242"/>
      <c r="WFY266" s="1242"/>
      <c r="WFZ266" s="1242"/>
      <c r="WGA266" s="1242"/>
      <c r="WGB266" s="1242"/>
      <c r="WGC266" s="1242"/>
      <c r="WGD266" s="1242"/>
      <c r="WGE266" s="1242"/>
      <c r="WGF266" s="1242"/>
      <c r="WGG266" s="1242"/>
      <c r="WGH266" s="1242"/>
      <c r="WGI266" s="1242"/>
      <c r="WGJ266" s="1242"/>
      <c r="WGK266" s="1242"/>
      <c r="WGL266" s="1242"/>
      <c r="WGM266" s="1242"/>
      <c r="WGN266" s="1242"/>
      <c r="WGO266" s="1242"/>
      <c r="WGP266" s="1242"/>
      <c r="WGQ266" s="1242"/>
      <c r="WGR266" s="1242"/>
      <c r="WGS266" s="1242"/>
      <c r="WGT266" s="1242"/>
      <c r="WGU266" s="1242"/>
      <c r="WGV266" s="1242"/>
      <c r="WGW266" s="1242"/>
      <c r="WGX266" s="1242"/>
      <c r="WGY266" s="1242"/>
      <c r="WGZ266" s="1242"/>
      <c r="WHA266" s="1242"/>
      <c r="WHB266" s="1242"/>
      <c r="WHC266" s="1242"/>
      <c r="WHD266" s="1242"/>
      <c r="WHE266" s="1242"/>
      <c r="WHF266" s="1242"/>
      <c r="WHG266" s="1242"/>
      <c r="WHH266" s="1242"/>
      <c r="WHI266" s="1242"/>
      <c r="WHJ266" s="1242"/>
      <c r="WHK266" s="1242"/>
      <c r="WHL266" s="1242"/>
      <c r="WHM266" s="1242"/>
      <c r="WHN266" s="1242"/>
      <c r="WHO266" s="1242"/>
      <c r="WHP266" s="1242"/>
      <c r="WHQ266" s="1242"/>
      <c r="WHR266" s="1242"/>
      <c r="WHS266" s="1242"/>
      <c r="WHT266" s="1242"/>
      <c r="WHU266" s="1242"/>
      <c r="WHV266" s="1242"/>
      <c r="WHW266" s="1242"/>
      <c r="WHX266" s="1242"/>
      <c r="WHY266" s="1242"/>
      <c r="WHZ266" s="1242"/>
      <c r="WIA266" s="1242"/>
      <c r="WIB266" s="1242"/>
      <c r="WIC266" s="1242"/>
      <c r="WID266" s="1242"/>
      <c r="WIE266" s="1242"/>
      <c r="WIF266" s="1242"/>
      <c r="WIG266" s="1242"/>
      <c r="WIH266" s="1242"/>
      <c r="WII266" s="1242"/>
      <c r="WIJ266" s="1242"/>
      <c r="WIK266" s="1242"/>
      <c r="WIL266" s="1242"/>
      <c r="WIM266" s="1242"/>
      <c r="WIN266" s="1242"/>
      <c r="WIO266" s="1242"/>
      <c r="WIP266" s="1242"/>
      <c r="WIQ266" s="1242"/>
      <c r="WIR266" s="1242"/>
      <c r="WIS266" s="1242"/>
      <c r="WIT266" s="1242"/>
      <c r="WIU266" s="1242"/>
      <c r="WIV266" s="1242"/>
      <c r="WIW266" s="1242"/>
      <c r="WIX266" s="1242"/>
      <c r="WIY266" s="1242"/>
      <c r="WIZ266" s="1242"/>
      <c r="WJA266" s="1242"/>
      <c r="WJB266" s="1242"/>
      <c r="WJC266" s="1242"/>
      <c r="WJD266" s="1242"/>
      <c r="WJE266" s="1242"/>
      <c r="WJF266" s="1242"/>
      <c r="WJG266" s="1242"/>
      <c r="WJH266" s="1242"/>
      <c r="WJI266" s="1242"/>
      <c r="WJJ266" s="1242"/>
      <c r="WJK266" s="1242"/>
      <c r="WJL266" s="1242"/>
      <c r="WJM266" s="1242"/>
      <c r="WJN266" s="1242"/>
      <c r="WJO266" s="1242"/>
      <c r="WJP266" s="1242"/>
      <c r="WJQ266" s="1242"/>
      <c r="WJR266" s="1242"/>
      <c r="WJS266" s="1242"/>
      <c r="WJT266" s="1242"/>
      <c r="WJU266" s="1242"/>
      <c r="WJV266" s="1242"/>
      <c r="WJW266" s="1242"/>
      <c r="WJX266" s="1242"/>
      <c r="WJY266" s="1242"/>
      <c r="WJZ266" s="1242"/>
      <c r="WKA266" s="1242"/>
      <c r="WKB266" s="1242"/>
      <c r="WKC266" s="1242"/>
      <c r="WKD266" s="1242"/>
      <c r="WKE266" s="1242"/>
      <c r="WKF266" s="1242"/>
      <c r="WKG266" s="1242"/>
      <c r="WKH266" s="1242"/>
      <c r="WKI266" s="1242"/>
      <c r="WKJ266" s="1242"/>
      <c r="WKK266" s="1242"/>
      <c r="WKL266" s="1242"/>
      <c r="WKM266" s="1242"/>
      <c r="WKN266" s="1242"/>
      <c r="WKO266" s="1242"/>
      <c r="WKP266" s="1242"/>
      <c r="WKQ266" s="1242"/>
      <c r="WKR266" s="1242"/>
      <c r="WKS266" s="1242"/>
      <c r="WKT266" s="1242"/>
      <c r="WKU266" s="1242"/>
      <c r="WKV266" s="1242"/>
      <c r="WKW266" s="1242"/>
      <c r="WKX266" s="1242"/>
      <c r="WKY266" s="1242"/>
      <c r="WKZ266" s="1242"/>
      <c r="WLA266" s="1242"/>
      <c r="WLB266" s="1242"/>
      <c r="WLC266" s="1242"/>
      <c r="WLD266" s="1242"/>
      <c r="WLE266" s="1242"/>
      <c r="WLF266" s="1242"/>
      <c r="WLG266" s="1242"/>
      <c r="WLH266" s="1242"/>
      <c r="WLI266" s="1242"/>
      <c r="WLJ266" s="1242"/>
      <c r="WLK266" s="1242"/>
      <c r="WLL266" s="1242"/>
      <c r="WLM266" s="1242"/>
      <c r="WLN266" s="1242"/>
      <c r="WLO266" s="1242"/>
      <c r="WLP266" s="1242"/>
      <c r="WLQ266" s="1242"/>
      <c r="WLR266" s="1242"/>
      <c r="WLS266" s="1242"/>
      <c r="WLT266" s="1242"/>
      <c r="WLU266" s="1242"/>
      <c r="WLV266" s="1242"/>
      <c r="WLW266" s="1242"/>
      <c r="WLX266" s="1242"/>
      <c r="WLY266" s="1242"/>
      <c r="WLZ266" s="1242"/>
      <c r="WMA266" s="1242"/>
      <c r="WMB266" s="1242"/>
      <c r="WMC266" s="1242"/>
      <c r="WMD266" s="1242"/>
      <c r="WME266" s="1242"/>
      <c r="WMF266" s="1242"/>
      <c r="WMG266" s="1242"/>
      <c r="WMH266" s="1242"/>
      <c r="WMI266" s="1242"/>
      <c r="WMJ266" s="1242"/>
      <c r="WMK266" s="1242"/>
      <c r="WML266" s="1242"/>
      <c r="WMM266" s="1242"/>
      <c r="WMN266" s="1242"/>
      <c r="WMO266" s="1242"/>
      <c r="WMP266" s="1242"/>
      <c r="WMQ266" s="1242"/>
      <c r="WMR266" s="1242"/>
      <c r="WMS266" s="1242"/>
      <c r="WMT266" s="1242"/>
      <c r="WMU266" s="1242"/>
      <c r="WMV266" s="1242"/>
      <c r="WMW266" s="1242"/>
      <c r="WMX266" s="1242"/>
      <c r="WMY266" s="1242"/>
      <c r="WMZ266" s="1242"/>
      <c r="WNA266" s="1242"/>
      <c r="WNB266" s="1242"/>
      <c r="WNC266" s="1242"/>
      <c r="WND266" s="1242"/>
      <c r="WNE266" s="1242"/>
      <c r="WNF266" s="1242"/>
      <c r="WNG266" s="1242"/>
      <c r="WNH266" s="1242"/>
      <c r="WNI266" s="1242"/>
      <c r="WNJ266" s="1242"/>
      <c r="WNK266" s="1242"/>
      <c r="WNL266" s="1242"/>
      <c r="WNM266" s="1242"/>
      <c r="WNN266" s="1242"/>
      <c r="WNO266" s="1242"/>
      <c r="WNP266" s="1242"/>
      <c r="WNQ266" s="1242"/>
      <c r="WNR266" s="1242"/>
      <c r="WNS266" s="1242"/>
      <c r="WNT266" s="1242"/>
      <c r="WNU266" s="1242"/>
      <c r="WNV266" s="1242"/>
      <c r="WNW266" s="1242"/>
      <c r="WNX266" s="1242"/>
      <c r="WNY266" s="1242"/>
      <c r="WNZ266" s="1242"/>
      <c r="WOA266" s="1242"/>
      <c r="WOB266" s="1242"/>
      <c r="WOC266" s="1242"/>
      <c r="WOD266" s="1242"/>
      <c r="WOE266" s="1242"/>
      <c r="WOF266" s="1242"/>
      <c r="WOG266" s="1242"/>
      <c r="WOH266" s="1242"/>
      <c r="WOI266" s="1242"/>
      <c r="WOJ266" s="1242"/>
      <c r="WOK266" s="1242"/>
      <c r="WOL266" s="1242"/>
      <c r="WOM266" s="1242"/>
      <c r="WON266" s="1242"/>
      <c r="WOO266" s="1242"/>
      <c r="WOP266" s="1242"/>
      <c r="WOQ266" s="1242"/>
      <c r="WOR266" s="1242"/>
      <c r="WOS266" s="1242"/>
      <c r="WOT266" s="1242"/>
      <c r="WOU266" s="1242"/>
      <c r="WOV266" s="1242"/>
      <c r="WOW266" s="1242"/>
      <c r="WOX266" s="1242"/>
      <c r="WOY266" s="1242"/>
      <c r="WOZ266" s="1242"/>
      <c r="WPA266" s="1242"/>
      <c r="WPB266" s="1242"/>
      <c r="WPC266" s="1242"/>
      <c r="WPD266" s="1242"/>
      <c r="WPE266" s="1242"/>
      <c r="WPF266" s="1242"/>
      <c r="WPG266" s="1242"/>
      <c r="WPH266" s="1242"/>
      <c r="WPI266" s="1242"/>
      <c r="WPJ266" s="1242"/>
      <c r="WPK266" s="1242"/>
      <c r="WPL266" s="1242"/>
      <c r="WPM266" s="1242"/>
      <c r="WPN266" s="1242"/>
      <c r="WPO266" s="1242"/>
      <c r="WPP266" s="1242"/>
      <c r="WPQ266" s="1242"/>
      <c r="WPR266" s="1242"/>
      <c r="WPS266" s="1242"/>
      <c r="WPT266" s="1242"/>
      <c r="WPU266" s="1242"/>
      <c r="WPV266" s="1242"/>
      <c r="WPW266" s="1242"/>
      <c r="WPX266" s="1242"/>
      <c r="WPY266" s="1242"/>
      <c r="WPZ266" s="1242"/>
      <c r="WQA266" s="1242"/>
      <c r="WQB266" s="1242"/>
      <c r="WQC266" s="1242"/>
      <c r="WQD266" s="1242"/>
      <c r="WQE266" s="1242"/>
      <c r="WQF266" s="1242"/>
      <c r="WQG266" s="1242"/>
      <c r="WQH266" s="1242"/>
      <c r="WQI266" s="1242"/>
      <c r="WQJ266" s="1242"/>
      <c r="WQK266" s="1242"/>
      <c r="WQL266" s="1242"/>
      <c r="WQM266" s="1242"/>
      <c r="WQN266" s="1242"/>
      <c r="WQO266" s="1242"/>
      <c r="WQP266" s="1242"/>
      <c r="WQQ266" s="1242"/>
      <c r="WQR266" s="1242"/>
      <c r="WQS266" s="1242"/>
      <c r="WQT266" s="1242"/>
      <c r="WQU266" s="1242"/>
      <c r="WQV266" s="1242"/>
      <c r="WQW266" s="1242"/>
      <c r="WQX266" s="1242"/>
      <c r="WQY266" s="1242"/>
      <c r="WQZ266" s="1242"/>
      <c r="WRA266" s="1242"/>
      <c r="WRB266" s="1242"/>
      <c r="WRC266" s="1242"/>
      <c r="WRD266" s="1242"/>
      <c r="WRE266" s="1242"/>
      <c r="WRF266" s="1242"/>
      <c r="WRG266" s="1242"/>
      <c r="WRH266" s="1242"/>
      <c r="WRI266" s="1242"/>
      <c r="WRJ266" s="1242"/>
      <c r="WRK266" s="1242"/>
      <c r="WRL266" s="1242"/>
      <c r="WRM266" s="1242"/>
      <c r="WRN266" s="1242"/>
      <c r="WRO266" s="1242"/>
      <c r="WRP266" s="1242"/>
      <c r="WRQ266" s="1242"/>
      <c r="WRR266" s="1242"/>
      <c r="WRS266" s="1242"/>
      <c r="WRT266" s="1242"/>
      <c r="WRU266" s="1242"/>
      <c r="WRV266" s="1242"/>
      <c r="WRW266" s="1242"/>
      <c r="WRX266" s="1242"/>
      <c r="WRY266" s="1242"/>
      <c r="WRZ266" s="1242"/>
      <c r="WSA266" s="1242"/>
      <c r="WSB266" s="1242"/>
      <c r="WSC266" s="1242"/>
      <c r="WSD266" s="1242"/>
      <c r="WSE266" s="1242"/>
      <c r="WSF266" s="1242"/>
      <c r="WSG266" s="1242"/>
      <c r="WSH266" s="1242"/>
      <c r="WSI266" s="1242"/>
      <c r="WSJ266" s="1242"/>
      <c r="WSK266" s="1242"/>
      <c r="WSL266" s="1242"/>
      <c r="WSM266" s="1242"/>
      <c r="WSN266" s="1242"/>
      <c r="WSO266" s="1242"/>
      <c r="WSP266" s="1242"/>
      <c r="WSQ266" s="1242"/>
      <c r="WSR266" s="1242"/>
      <c r="WSS266" s="1242"/>
      <c r="WST266" s="1242"/>
      <c r="WSU266" s="1242"/>
      <c r="WSV266" s="1242"/>
      <c r="WSW266" s="1242"/>
      <c r="WSX266" s="1242"/>
      <c r="WSY266" s="1242"/>
      <c r="WSZ266" s="1242"/>
      <c r="WTA266" s="1242"/>
      <c r="WTB266" s="1242"/>
      <c r="WTC266" s="1242"/>
      <c r="WTD266" s="1242"/>
      <c r="WTE266" s="1242"/>
      <c r="WTF266" s="1242"/>
      <c r="WTG266" s="1242"/>
      <c r="WTH266" s="1242"/>
      <c r="WTI266" s="1242"/>
      <c r="WTJ266" s="1242"/>
      <c r="WTK266" s="1242"/>
      <c r="WTL266" s="1242"/>
      <c r="WTM266" s="1242"/>
      <c r="WTN266" s="1242"/>
      <c r="WTO266" s="1242"/>
      <c r="WTP266" s="1242"/>
      <c r="WTQ266" s="1242"/>
      <c r="WTR266" s="1242"/>
      <c r="WTS266" s="1242"/>
      <c r="WTT266" s="1242"/>
      <c r="WTU266" s="1242"/>
      <c r="WTV266" s="1242"/>
      <c r="WTW266" s="1242"/>
      <c r="WTX266" s="1242"/>
      <c r="WTY266" s="1242"/>
      <c r="WTZ266" s="1242"/>
      <c r="WUA266" s="1242"/>
      <c r="WUB266" s="1242"/>
      <c r="WUC266" s="1242"/>
      <c r="WUD266" s="1242"/>
      <c r="WUE266" s="1242"/>
      <c r="WUF266" s="1242"/>
      <c r="WUG266" s="1242"/>
      <c r="WUH266" s="1242"/>
      <c r="WUI266" s="1242"/>
      <c r="WUJ266" s="1242"/>
      <c r="WUK266" s="1242"/>
      <c r="WUL266" s="1242"/>
      <c r="WUM266" s="1242"/>
      <c r="WUN266" s="1242"/>
      <c r="WUO266" s="1242"/>
      <c r="WUP266" s="1242"/>
      <c r="WUQ266" s="1242"/>
      <c r="WUR266" s="1242"/>
      <c r="WUS266" s="1242"/>
      <c r="WUT266" s="1242"/>
      <c r="WUU266" s="1242"/>
      <c r="WUV266" s="1242"/>
      <c r="WUW266" s="1242"/>
      <c r="WUX266" s="1242"/>
      <c r="WUY266" s="1242"/>
      <c r="WUZ266" s="1242"/>
      <c r="WVA266" s="1242"/>
      <c r="WVB266" s="1242"/>
      <c r="WVC266" s="1242"/>
      <c r="WVD266" s="1242"/>
      <c r="WVE266" s="1242"/>
      <c r="WVF266" s="1242"/>
      <c r="WVG266" s="1242"/>
      <c r="WVH266" s="1242"/>
      <c r="WVI266" s="1242"/>
      <c r="WVJ266" s="1242"/>
      <c r="WVK266" s="1242"/>
      <c r="WVL266" s="1242"/>
      <c r="WVM266" s="1242"/>
      <c r="WVN266" s="1242"/>
      <c r="WVO266" s="1242"/>
      <c r="WVP266" s="1242"/>
      <c r="WVQ266" s="1242"/>
      <c r="WVR266" s="1242"/>
      <c r="WVS266" s="1242"/>
      <c r="WVT266" s="1242"/>
      <c r="WVU266" s="1242"/>
      <c r="WVV266" s="1242"/>
      <c r="WVW266" s="1242"/>
      <c r="WVX266" s="1242"/>
      <c r="WVY266" s="1242"/>
      <c r="WVZ266" s="1242"/>
      <c r="WWA266" s="1242"/>
      <c r="WWB266" s="1242"/>
      <c r="WWC266" s="1242"/>
      <c r="WWD266" s="1242"/>
      <c r="WWE266" s="1242"/>
      <c r="WWF266" s="1242"/>
      <c r="WWG266" s="1242"/>
      <c r="WWH266" s="1242"/>
      <c r="WWI266" s="1242"/>
      <c r="WWJ266" s="1242"/>
      <c r="WWK266" s="1242"/>
      <c r="WWL266" s="1242"/>
      <c r="WWM266" s="1242"/>
      <c r="WWN266" s="1242"/>
      <c r="WWO266" s="1242"/>
      <c r="WWP266" s="1242"/>
      <c r="WWQ266" s="1242"/>
      <c r="WWR266" s="1242"/>
      <c r="WWS266" s="1242"/>
      <c r="WWT266" s="1242"/>
      <c r="WWU266" s="1242"/>
      <c r="WWV266" s="1242"/>
      <c r="WWW266" s="1242"/>
      <c r="WWX266" s="1242"/>
      <c r="WWY266" s="1242"/>
      <c r="WWZ266" s="1242"/>
      <c r="WXA266" s="1242"/>
      <c r="WXB266" s="1242"/>
      <c r="WXC266" s="1242"/>
      <c r="WXD266" s="1242"/>
      <c r="WXE266" s="1242"/>
      <c r="WXF266" s="1242"/>
      <c r="WXG266" s="1242"/>
      <c r="WXH266" s="1242"/>
      <c r="WXI266" s="1242"/>
      <c r="WXJ266" s="1242"/>
      <c r="WXK266" s="1242"/>
      <c r="WXL266" s="1242"/>
      <c r="WXM266" s="1242"/>
      <c r="WXN266" s="1242"/>
      <c r="WXO266" s="1242"/>
      <c r="WXP266" s="1242"/>
      <c r="WXQ266" s="1242"/>
      <c r="WXR266" s="1242"/>
      <c r="WXS266" s="1242"/>
      <c r="WXT266" s="1242"/>
      <c r="WXU266" s="1242"/>
      <c r="WXV266" s="1242"/>
      <c r="WXW266" s="1242"/>
      <c r="WXX266" s="1242"/>
      <c r="WXY266" s="1242"/>
      <c r="WXZ266" s="1242"/>
      <c r="WYA266" s="1242"/>
      <c r="WYB266" s="1242"/>
      <c r="WYC266" s="1242"/>
      <c r="WYD266" s="1242"/>
      <c r="WYE266" s="1242"/>
      <c r="WYF266" s="1242"/>
      <c r="WYG266" s="1242"/>
      <c r="WYH266" s="1242"/>
      <c r="WYI266" s="1242"/>
      <c r="WYJ266" s="1242"/>
      <c r="WYK266" s="1242"/>
      <c r="WYL266" s="1242"/>
      <c r="WYM266" s="1242"/>
      <c r="WYN266" s="1242"/>
      <c r="WYO266" s="1242"/>
      <c r="WYP266" s="1242"/>
      <c r="WYQ266" s="1242"/>
      <c r="WYR266" s="1242"/>
      <c r="WYS266" s="1242"/>
      <c r="WYT266" s="1242"/>
      <c r="WYU266" s="1242"/>
      <c r="WYV266" s="1242"/>
      <c r="WYW266" s="1242"/>
      <c r="WYX266" s="1242"/>
      <c r="WYY266" s="1242"/>
      <c r="WYZ266" s="1242"/>
      <c r="WZA266" s="1242"/>
      <c r="WZB266" s="1242"/>
      <c r="WZC266" s="1242"/>
      <c r="WZD266" s="1242"/>
      <c r="WZE266" s="1242"/>
      <c r="WZF266" s="1242"/>
      <c r="WZG266" s="1242"/>
      <c r="WZH266" s="1242"/>
      <c r="WZI266" s="1242"/>
      <c r="WZJ266" s="1242"/>
      <c r="WZK266" s="1242"/>
      <c r="WZL266" s="1242"/>
      <c r="WZM266" s="1242"/>
      <c r="WZN266" s="1242"/>
      <c r="WZO266" s="1242"/>
      <c r="WZP266" s="1242"/>
      <c r="WZQ266" s="1242"/>
      <c r="WZR266" s="1242"/>
      <c r="WZS266" s="1242"/>
      <c r="WZT266" s="1242"/>
      <c r="WZU266" s="1242"/>
      <c r="WZV266" s="1242"/>
      <c r="WZW266" s="1242"/>
      <c r="WZX266" s="1242"/>
      <c r="WZY266" s="1242"/>
      <c r="WZZ266" s="1242"/>
      <c r="XAA266" s="1242"/>
      <c r="XAB266" s="1242"/>
      <c r="XAC266" s="1242"/>
      <c r="XAD266" s="1242"/>
      <c r="XAE266" s="1242"/>
      <c r="XAF266" s="1242"/>
      <c r="XAG266" s="1242"/>
      <c r="XAH266" s="1242"/>
      <c r="XAI266" s="1242"/>
      <c r="XAJ266" s="1242"/>
      <c r="XAK266" s="1242"/>
      <c r="XAL266" s="1242"/>
      <c r="XAM266" s="1242"/>
      <c r="XAN266" s="1242"/>
      <c r="XAO266" s="1242"/>
      <c r="XAP266" s="1242"/>
      <c r="XAQ266" s="1242"/>
      <c r="XAR266" s="1242"/>
      <c r="XAS266" s="1242"/>
      <c r="XAT266" s="1242"/>
      <c r="XAU266" s="1242"/>
      <c r="XAV266" s="1242"/>
      <c r="XAW266" s="1242"/>
      <c r="XAX266" s="1242"/>
      <c r="XAY266" s="1242"/>
      <c r="XAZ266" s="1242"/>
      <c r="XBA266" s="1242"/>
      <c r="XBB266" s="1242"/>
      <c r="XBC266" s="1242"/>
      <c r="XBD266" s="1242"/>
      <c r="XBE266" s="1242"/>
      <c r="XBF266" s="1242"/>
      <c r="XBG266" s="1242"/>
      <c r="XBH266" s="1242"/>
      <c r="XBI266" s="1242"/>
      <c r="XBJ266" s="1242"/>
      <c r="XBK266" s="1242"/>
      <c r="XBL266" s="1242"/>
      <c r="XBM266" s="1242"/>
      <c r="XBN266" s="1242"/>
      <c r="XBO266" s="1242"/>
      <c r="XBP266" s="1242"/>
      <c r="XBQ266" s="1242"/>
      <c r="XBR266" s="1242"/>
      <c r="XBS266" s="1242"/>
      <c r="XBT266" s="1242"/>
      <c r="XBU266" s="1242"/>
      <c r="XBV266" s="1242"/>
      <c r="XBW266" s="1242"/>
      <c r="XBX266" s="1242"/>
      <c r="XBY266" s="1242"/>
      <c r="XBZ266" s="1242"/>
      <c r="XCA266" s="1242"/>
      <c r="XCB266" s="1242"/>
      <c r="XCC266" s="1242"/>
      <c r="XCD266" s="1242"/>
      <c r="XCE266" s="1242"/>
      <c r="XCF266" s="1242"/>
      <c r="XCG266" s="1242"/>
      <c r="XCH266" s="1242"/>
      <c r="XCI266" s="1242"/>
      <c r="XCJ266" s="1242"/>
      <c r="XCK266" s="1242"/>
      <c r="XCL266" s="1242"/>
      <c r="XCM266" s="1242"/>
      <c r="XCN266" s="1242"/>
      <c r="XCO266" s="1242"/>
      <c r="XCP266" s="1242"/>
      <c r="XCQ266" s="1242"/>
      <c r="XCR266" s="1242"/>
      <c r="XCS266" s="1242"/>
      <c r="XCT266" s="1242"/>
      <c r="XCU266" s="1242"/>
      <c r="XCV266" s="1242"/>
      <c r="XCW266" s="1242"/>
      <c r="XCX266" s="1242"/>
      <c r="XCY266" s="1242"/>
      <c r="XCZ266" s="1242"/>
      <c r="XDA266" s="1242"/>
      <c r="XDB266" s="1242"/>
      <c r="XDC266" s="1242"/>
      <c r="XDD266" s="1242"/>
      <c r="XDE266" s="1242"/>
      <c r="XDF266" s="1242"/>
      <c r="XDG266" s="1242"/>
      <c r="XDH266" s="1242"/>
      <c r="XDI266" s="1242"/>
      <c r="XDJ266" s="1242"/>
      <c r="XDK266" s="1242"/>
      <c r="XDL266" s="1242"/>
      <c r="XDM266" s="1242"/>
      <c r="XDN266" s="1242"/>
      <c r="XDO266" s="1242"/>
      <c r="XDP266" s="1242"/>
      <c r="XDQ266" s="1242"/>
      <c r="XDR266" s="1242"/>
      <c r="XDS266" s="1242"/>
      <c r="XDT266" s="1242"/>
      <c r="XDU266" s="1242"/>
      <c r="XDV266" s="1242"/>
      <c r="XDW266" s="1242"/>
      <c r="XDX266" s="1242"/>
      <c r="XDY266" s="1242"/>
      <c r="XDZ266" s="1242"/>
      <c r="XEA266" s="1242"/>
      <c r="XEB266" s="1242"/>
      <c r="XEC266" s="1242"/>
      <c r="XED266" s="1242"/>
      <c r="XEE266" s="1242"/>
      <c r="XEF266" s="1242"/>
      <c r="XEG266" s="1242"/>
      <c r="XEH266" s="1242"/>
      <c r="XEI266" s="1242"/>
      <c r="XEJ266" s="1242"/>
      <c r="XEK266" s="1242"/>
      <c r="XEL266" s="1242"/>
      <c r="XEM266" s="1242"/>
      <c r="XEN266" s="1242"/>
      <c r="XEO266" s="1242"/>
      <c r="XEP266" s="1242"/>
      <c r="XEQ266" s="1242"/>
      <c r="XER266" s="1242"/>
      <c r="XES266" s="1242"/>
      <c r="XET266" s="1242"/>
      <c r="XEU266" s="1242"/>
      <c r="XEV266" s="1242"/>
      <c r="XEW266" s="1242"/>
      <c r="XEX266" s="1242"/>
      <c r="XEY266" s="1242"/>
      <c r="XEZ266" s="1242"/>
      <c r="XFA266" s="1242"/>
    </row>
    <row r="267" spans="1:16381" s="295" customFormat="1" ht="15" customHeight="1" x14ac:dyDescent="0.25">
      <c r="A267" s="1329"/>
      <c r="B267" s="1773" t="s">
        <v>1619</v>
      </c>
      <c r="C267" s="1760" t="s">
        <v>14</v>
      </c>
      <c r="D267" s="1655" t="str">
        <f>CONCATENATE("Col ", LEFT(ADDRESS(ROW(Securitisation!C1),COLUMN(Securitisation!C1),4), 1))</f>
        <v>Col C</v>
      </c>
      <c r="E267" s="1655" t="str">
        <f>CONCATENATE("Col ", LEFT(ADDRESS(ROW(Securitisation!D1),COLUMN(Securitisation!D1),4), 1))</f>
        <v>Col D</v>
      </c>
      <c r="F267" s="1655" t="str">
        <f>CONCATENATE("Col ", LEFT(ADDRESS(ROW(Securitisation!E1),COLUMN(Securitisation!E1),4), 1))</f>
        <v>Col E</v>
      </c>
      <c r="G267" s="1655" t="str">
        <f>CONCATENATE("Col ", LEFT(ADDRESS(ROW(Securitisation!F1),COLUMN(Securitisation!F1),4), 1))</f>
        <v>Col F</v>
      </c>
      <c r="H267" s="1655" t="str">
        <f>CONCATENATE("Col ", LEFT(ADDRESS(ROW(Securitisation!G1),COLUMN(Securitisation!G1),4), 1))</f>
        <v>Col G</v>
      </c>
      <c r="I267" s="1655" t="str">
        <f>CONCATENATE("Col ", LEFT(ADDRESS(ROW(Securitisation!H1),COLUMN(Securitisation!H1),4), 1))</f>
        <v>Col H</v>
      </c>
      <c r="J267" s="1655" t="str">
        <f>CONCATENATE("Col ", LEFT(ADDRESS(ROW(Securitisation!I1),COLUMN(Securitisation!I1),4), 1))</f>
        <v>Col I</v>
      </c>
      <c r="K267" s="1655" t="str">
        <f>CONCATENATE("Col ", LEFT(ADDRESS(ROW(Securitisation!J1),COLUMN(Securitisation!J1),4), 1))</f>
        <v>Col J</v>
      </c>
      <c r="L267" s="1656" t="str">
        <f>CONCATENATE("Col ", LEFT(ADDRESS(ROW(Securitisation!L1),COLUMN(Securitisation!L1),4), 1))</f>
        <v>Col L</v>
      </c>
      <c r="M267" s="1656" t="str">
        <f>CONCATENATE("Col ", LEFT(ADDRESS(ROW(Securitisation!M1),COLUMN(Securitisation!M1),4), 1))</f>
        <v>Col M</v>
      </c>
      <c r="N267" s="1656" t="str">
        <f>CONCATENATE("Col ", LEFT(ADDRESS(ROW(Securitisation!N1),COLUMN(Securitisation!N1),4), 1))</f>
        <v>Col N</v>
      </c>
      <c r="O267" s="1656" t="str">
        <f>CONCATENATE("Col ", LEFT(ADDRESS(ROW(Securitisation!O1),COLUMN(Securitisation!O1),4), 1))</f>
        <v>Col O</v>
      </c>
      <c r="P267" s="1657" t="str">
        <f>CONCATENATE("Col ", LEFT(ADDRESS(ROW(Securitisation!P1),COLUMN(Securitisation!P1),4), 1))</f>
        <v>Col P</v>
      </c>
      <c r="Q267" s="1242"/>
      <c r="R267" s="1242"/>
      <c r="S267" s="1242"/>
      <c r="T267" s="1242"/>
      <c r="U267" s="1242"/>
      <c r="V267" s="1242"/>
      <c r="AN267" s="1330"/>
    </row>
    <row r="268" spans="1:16381" s="295" customFormat="1" ht="150" customHeight="1" x14ac:dyDescent="0.25">
      <c r="A268" s="1329"/>
      <c r="B268" s="1794"/>
      <c r="C268" s="1795"/>
      <c r="D268" s="1796"/>
      <c r="E268" s="1797"/>
      <c r="F268" s="1797"/>
      <c r="G268" s="1797"/>
      <c r="H268" s="1797"/>
      <c r="I268" s="1797"/>
      <c r="J268" s="1797"/>
      <c r="K268" s="1797"/>
      <c r="L268" s="1798" t="str">
        <f>Securitisation!L18</f>
        <v>Check
RW above floor</v>
      </c>
      <c r="M268" s="1798" t="str">
        <f>Securitisation!M18</f>
        <v>Check
RW≤1,250% 
(= for other assets)</v>
      </c>
      <c r="N268" s="1798" t="str">
        <f>Securitisation!N18</f>
        <v>Check
RW above floor</v>
      </c>
      <c r="O268" s="1798" t="str">
        <f>Securitisation!O18</f>
        <v>Check
RWA within range</v>
      </c>
      <c r="P268" s="1799" t="str">
        <f>Securitisation!P18</f>
        <v>Check
RWA under final standards not equal to floor</v>
      </c>
      <c r="Q268" s="1242"/>
      <c r="R268" s="1242"/>
      <c r="S268" s="1242"/>
      <c r="T268" s="1242"/>
      <c r="U268" s="1242"/>
      <c r="V268" s="1242"/>
      <c r="AN268" s="1330"/>
    </row>
    <row r="269" spans="1:16381" s="295" customFormat="1" ht="15" customHeight="1" x14ac:dyDescent="0.25">
      <c r="A269" s="1329"/>
      <c r="B269" s="1769" t="s">
        <v>1634</v>
      </c>
      <c r="C269" s="1775" t="str">
        <f>Securitisation!B19</f>
        <v>Non-STC securitisations; of which:</v>
      </c>
      <c r="D269" s="1759"/>
      <c r="E269" s="1774"/>
      <c r="F269" s="1774"/>
      <c r="G269" s="1774"/>
      <c r="H269" s="1774"/>
      <c r="I269" s="1774"/>
      <c r="J269" s="1774"/>
      <c r="K269" s="1774"/>
      <c r="L269" s="1691" t="str">
        <f>Securitisation!L19</f>
        <v/>
      </c>
      <c r="M269" s="1691" t="str">
        <f>Securitisation!M19</f>
        <v/>
      </c>
      <c r="N269" s="1771" t="str">
        <f>Securitisation!N19</f>
        <v/>
      </c>
      <c r="O269" s="466"/>
      <c r="P269" s="466"/>
      <c r="Q269" s="1242"/>
      <c r="R269" s="1242"/>
      <c r="S269" s="1242"/>
      <c r="T269" s="1242"/>
      <c r="U269" s="1242"/>
      <c r="V269" s="1242"/>
      <c r="AN269" s="1330"/>
    </row>
    <row r="270" spans="1:16381" s="295" customFormat="1" ht="15" customHeight="1" x14ac:dyDescent="0.25">
      <c r="A270" s="1329"/>
      <c r="B270" s="474" t="s">
        <v>1634</v>
      </c>
      <c r="C270" s="1501" t="str">
        <f>Securitisation!B20</f>
        <v>internal ratings-based approach (SEC-IRBA)</v>
      </c>
      <c r="D270" s="471"/>
      <c r="E270" s="469"/>
      <c r="F270" s="469"/>
      <c r="G270" s="469"/>
      <c r="H270" s="469"/>
      <c r="I270" s="469"/>
      <c r="J270" s="469"/>
      <c r="K270" s="469"/>
      <c r="L270" s="1340" t="str">
        <f>Securitisation!L20</f>
        <v/>
      </c>
      <c r="M270" s="1340" t="str">
        <f>Securitisation!M20</f>
        <v/>
      </c>
      <c r="N270" s="1639" t="str">
        <f>Securitisation!N20</f>
        <v/>
      </c>
      <c r="O270" s="1639" t="str">
        <f>Securitisation!O20</f>
        <v/>
      </c>
      <c r="P270" s="1639" t="str">
        <f>Securitisation!P20</f>
        <v/>
      </c>
      <c r="Q270" s="1242"/>
      <c r="R270" s="1242"/>
      <c r="S270" s="1242"/>
      <c r="T270" s="1242"/>
      <c r="U270" s="1242"/>
      <c r="V270" s="1242"/>
      <c r="AN270" s="1330"/>
    </row>
    <row r="271" spans="1:16381" s="295" customFormat="1" ht="15" customHeight="1" x14ac:dyDescent="0.25">
      <c r="A271" s="1329"/>
      <c r="B271" s="474" t="s">
        <v>1634</v>
      </c>
      <c r="C271" s="1501" t="str">
        <f>Securitisation!B21</f>
        <v>external ratings-based approach (SEC-ERBA)</v>
      </c>
      <c r="D271" s="471"/>
      <c r="E271" s="469"/>
      <c r="F271" s="469"/>
      <c r="G271" s="469"/>
      <c r="H271" s="469"/>
      <c r="I271" s="469"/>
      <c r="J271" s="469"/>
      <c r="K271" s="469"/>
      <c r="L271" s="1340" t="str">
        <f>Securitisation!L21</f>
        <v/>
      </c>
      <c r="M271" s="1340" t="str">
        <f>Securitisation!M21</f>
        <v/>
      </c>
      <c r="N271" s="1639" t="str">
        <f>Securitisation!N21</f>
        <v/>
      </c>
      <c r="O271" s="466"/>
      <c r="P271" s="466"/>
      <c r="Q271" s="1242"/>
      <c r="R271" s="1242"/>
      <c r="S271" s="1242"/>
      <c r="T271" s="1242"/>
      <c r="U271" s="1242"/>
      <c r="V271" s="1242"/>
      <c r="AN271" s="1330"/>
    </row>
    <row r="272" spans="1:16381" s="295" customFormat="1" ht="15" customHeight="1" x14ac:dyDescent="0.25">
      <c r="A272" s="1329"/>
      <c r="B272" s="474" t="s">
        <v>1634</v>
      </c>
      <c r="C272" s="1501" t="str">
        <f>Securitisation!B22</f>
        <v>internal assessment approach (IAA)</v>
      </c>
      <c r="D272" s="471"/>
      <c r="E272" s="469"/>
      <c r="F272" s="469"/>
      <c r="G272" s="469"/>
      <c r="H272" s="469"/>
      <c r="I272" s="469"/>
      <c r="J272" s="469"/>
      <c r="K272" s="469"/>
      <c r="L272" s="1340" t="str">
        <f>Securitisation!L22</f>
        <v/>
      </c>
      <c r="M272" s="1340" t="str">
        <f>Securitisation!M22</f>
        <v/>
      </c>
      <c r="N272" s="1639" t="str">
        <f>Securitisation!N22</f>
        <v/>
      </c>
      <c r="O272" s="1639" t="str">
        <f>Securitisation!O22</f>
        <v/>
      </c>
      <c r="P272" s="1639" t="str">
        <f>Securitisation!P22</f>
        <v/>
      </c>
      <c r="Q272" s="1242"/>
      <c r="R272" s="1242"/>
      <c r="S272" s="1242"/>
      <c r="T272" s="1242"/>
      <c r="U272" s="1242"/>
      <c r="V272" s="1242"/>
      <c r="AN272" s="1330"/>
    </row>
    <row r="273" spans="1:40" s="295" customFormat="1" ht="15" customHeight="1" x14ac:dyDescent="0.25">
      <c r="A273" s="1329"/>
      <c r="B273" s="474" t="s">
        <v>1634</v>
      </c>
      <c r="C273" s="1501" t="str">
        <f>Securitisation!B23</f>
        <v>standardised approach (SEC-SA); of which:</v>
      </c>
      <c r="D273" s="471"/>
      <c r="E273" s="469"/>
      <c r="F273" s="469"/>
      <c r="G273" s="469"/>
      <c r="H273" s="469"/>
      <c r="I273" s="469"/>
      <c r="J273" s="469"/>
      <c r="K273" s="469"/>
      <c r="L273" s="1340" t="str">
        <f>Securitisation!L23</f>
        <v/>
      </c>
      <c r="M273" s="1340" t="str">
        <f>Securitisation!M23</f>
        <v/>
      </c>
      <c r="N273" s="1639" t="str">
        <f>Securitisation!N23</f>
        <v/>
      </c>
      <c r="O273" s="466"/>
      <c r="P273" s="466"/>
      <c r="Q273" s="1242"/>
      <c r="R273" s="1242"/>
      <c r="S273" s="1242"/>
      <c r="T273" s="1242"/>
      <c r="U273" s="1242"/>
      <c r="V273" s="1242"/>
      <c r="AN273" s="1330"/>
    </row>
    <row r="274" spans="1:40" s="295" customFormat="1" ht="15" customHeight="1" x14ac:dyDescent="0.25">
      <c r="A274" s="1329"/>
      <c r="B274" s="474" t="s">
        <v>1634</v>
      </c>
      <c r="C274" s="1502" t="str">
        <f>Securitisation!B24</f>
        <v>resecuritisation exposures</v>
      </c>
      <c r="D274" s="471"/>
      <c r="E274" s="469"/>
      <c r="F274" s="469"/>
      <c r="G274" s="469"/>
      <c r="H274" s="469"/>
      <c r="I274" s="469"/>
      <c r="J274" s="469"/>
      <c r="K274" s="469"/>
      <c r="L274" s="1340" t="str">
        <f>Securitisation!L24</f>
        <v/>
      </c>
      <c r="M274" s="1340" t="str">
        <f>Securitisation!M24</f>
        <v/>
      </c>
      <c r="N274" s="1639" t="str">
        <f>Securitisation!N24</f>
        <v/>
      </c>
      <c r="O274" s="466"/>
      <c r="P274" s="466"/>
      <c r="Q274" s="1242"/>
      <c r="R274" s="1242"/>
      <c r="S274" s="1242"/>
      <c r="T274" s="1242"/>
      <c r="U274" s="1242"/>
      <c r="V274" s="1242"/>
      <c r="AN274" s="1330"/>
    </row>
    <row r="275" spans="1:40" s="295" customFormat="1" ht="15" customHeight="1" x14ac:dyDescent="0.25">
      <c r="A275" s="1329"/>
      <c r="B275" s="474" t="s">
        <v>1634</v>
      </c>
      <c r="C275" s="1498" t="str">
        <f>Securitisation!B25</f>
        <v>STC securitisations; of which:</v>
      </c>
      <c r="D275" s="471"/>
      <c r="E275" s="469"/>
      <c r="F275" s="469"/>
      <c r="G275" s="469"/>
      <c r="H275" s="469"/>
      <c r="I275" s="469"/>
      <c r="J275" s="469"/>
      <c r="K275" s="469"/>
      <c r="L275" s="1340" t="str">
        <f>Securitisation!L25</f>
        <v/>
      </c>
      <c r="M275" s="1340" t="str">
        <f>Securitisation!M25</f>
        <v/>
      </c>
      <c r="N275" s="1639" t="str">
        <f>Securitisation!N25</f>
        <v/>
      </c>
      <c r="O275" s="466"/>
      <c r="P275" s="466"/>
      <c r="Q275" s="1242"/>
      <c r="R275" s="1242"/>
      <c r="S275" s="1242"/>
      <c r="T275" s="1242"/>
      <c r="U275" s="1242"/>
      <c r="V275" s="1242"/>
      <c r="AN275" s="1330"/>
    </row>
    <row r="276" spans="1:40" s="295" customFormat="1" ht="15" customHeight="1" x14ac:dyDescent="0.25">
      <c r="A276" s="1329"/>
      <c r="B276" s="474" t="s">
        <v>1634</v>
      </c>
      <c r="C276" s="1501" t="str">
        <f>Securitisation!B26</f>
        <v>internal ratings-based approach (SEC-IRBA)</v>
      </c>
      <c r="D276" s="471"/>
      <c r="E276" s="469"/>
      <c r="F276" s="469"/>
      <c r="G276" s="469"/>
      <c r="H276" s="469"/>
      <c r="I276" s="469"/>
      <c r="J276" s="469"/>
      <c r="K276" s="469"/>
      <c r="L276" s="1340" t="str">
        <f>Securitisation!L26</f>
        <v/>
      </c>
      <c r="M276" s="1340" t="str">
        <f>Securitisation!M26</f>
        <v/>
      </c>
      <c r="N276" s="1639" t="str">
        <f>Securitisation!N26</f>
        <v/>
      </c>
      <c r="O276" s="1639" t="str">
        <f>Securitisation!O26</f>
        <v/>
      </c>
      <c r="P276" s="1639" t="str">
        <f>Securitisation!P26</f>
        <v/>
      </c>
      <c r="Q276" s="1242"/>
      <c r="R276" s="1242"/>
      <c r="S276" s="1242"/>
      <c r="T276" s="1242"/>
      <c r="U276" s="1242"/>
      <c r="V276" s="1242"/>
      <c r="AN276" s="1330"/>
    </row>
    <row r="277" spans="1:40" s="295" customFormat="1" ht="15" customHeight="1" x14ac:dyDescent="0.25">
      <c r="A277" s="1329"/>
      <c r="B277" s="474" t="s">
        <v>1634</v>
      </c>
      <c r="C277" s="1501" t="str">
        <f>Securitisation!B27</f>
        <v>external ratings-based approach (SEC-ERBA)</v>
      </c>
      <c r="D277" s="471"/>
      <c r="E277" s="469"/>
      <c r="F277" s="469"/>
      <c r="G277" s="469"/>
      <c r="H277" s="469"/>
      <c r="I277" s="469"/>
      <c r="J277" s="469"/>
      <c r="K277" s="469"/>
      <c r="L277" s="1340" t="str">
        <f>Securitisation!L27</f>
        <v/>
      </c>
      <c r="M277" s="1340" t="str">
        <f>Securitisation!M27</f>
        <v/>
      </c>
      <c r="N277" s="1639" t="str">
        <f>Securitisation!N27</f>
        <v/>
      </c>
      <c r="O277" s="466"/>
      <c r="P277" s="466"/>
      <c r="Q277" s="1242"/>
      <c r="R277" s="1242"/>
      <c r="S277" s="1242"/>
      <c r="T277" s="1242"/>
      <c r="U277" s="1242"/>
      <c r="V277" s="1242"/>
      <c r="AN277" s="1330"/>
    </row>
    <row r="278" spans="1:40" s="295" customFormat="1" ht="15" customHeight="1" x14ac:dyDescent="0.25">
      <c r="A278" s="1329"/>
      <c r="B278" s="474" t="s">
        <v>1634</v>
      </c>
      <c r="C278" s="1501" t="str">
        <f>Securitisation!B28</f>
        <v>internal assessment approach (IAA)</v>
      </c>
      <c r="D278" s="471"/>
      <c r="E278" s="469"/>
      <c r="F278" s="469"/>
      <c r="G278" s="469"/>
      <c r="H278" s="469"/>
      <c r="I278" s="469"/>
      <c r="J278" s="469"/>
      <c r="K278" s="469"/>
      <c r="L278" s="1340" t="str">
        <f>Securitisation!L28</f>
        <v/>
      </c>
      <c r="M278" s="1340" t="str">
        <f>Securitisation!M28</f>
        <v/>
      </c>
      <c r="N278" s="1639" t="str">
        <f>Securitisation!N28</f>
        <v/>
      </c>
      <c r="O278" s="466"/>
      <c r="P278" s="466"/>
      <c r="Q278" s="1242"/>
      <c r="R278" s="1242"/>
      <c r="S278" s="1242"/>
      <c r="T278" s="1242"/>
      <c r="U278" s="1242"/>
      <c r="V278" s="1242"/>
      <c r="AN278" s="1330"/>
    </row>
    <row r="279" spans="1:40" s="295" customFormat="1" ht="15" customHeight="1" x14ac:dyDescent="0.25">
      <c r="A279" s="1329"/>
      <c r="B279" s="474" t="s">
        <v>1634</v>
      </c>
      <c r="C279" s="1501" t="str">
        <f>Securitisation!B29</f>
        <v>standardised approach (SEC-SA)</v>
      </c>
      <c r="D279" s="471"/>
      <c r="E279" s="469"/>
      <c r="F279" s="469"/>
      <c r="G279" s="469"/>
      <c r="H279" s="469"/>
      <c r="I279" s="469"/>
      <c r="J279" s="469"/>
      <c r="K279" s="469"/>
      <c r="L279" s="1340" t="str">
        <f>Securitisation!L29</f>
        <v/>
      </c>
      <c r="M279" s="1340" t="str">
        <f>Securitisation!M29</f>
        <v/>
      </c>
      <c r="N279" s="1639" t="str">
        <f>Securitisation!N29</f>
        <v/>
      </c>
      <c r="O279" s="466"/>
      <c r="P279" s="466"/>
      <c r="Q279" s="1242"/>
      <c r="R279" s="1242"/>
      <c r="S279" s="1242"/>
      <c r="T279" s="1242"/>
      <c r="U279" s="1242"/>
      <c r="V279" s="1242"/>
      <c r="AN279" s="1330"/>
    </row>
    <row r="280" spans="1:40" s="295" customFormat="1" ht="15" customHeight="1" x14ac:dyDescent="0.25">
      <c r="A280" s="1329"/>
      <c r="B280" s="474" t="s">
        <v>1634</v>
      </c>
      <c r="C280" s="1498" t="str">
        <f>Securitisation!B30</f>
        <v>Others (1250% RW)</v>
      </c>
      <c r="D280" s="471"/>
      <c r="E280" s="469"/>
      <c r="F280" s="469"/>
      <c r="G280" s="469"/>
      <c r="H280" s="469"/>
      <c r="I280" s="469"/>
      <c r="J280" s="469"/>
      <c r="K280" s="469"/>
      <c r="L280" s="1340" t="str">
        <f>Securitisation!L30</f>
        <v/>
      </c>
      <c r="M280" s="1340" t="str">
        <f>Securitisation!M30</f>
        <v/>
      </c>
      <c r="N280" s="1639" t="str">
        <f>Securitisation!N30</f>
        <v/>
      </c>
      <c r="O280" s="466"/>
      <c r="P280" s="466"/>
      <c r="Q280" s="1242"/>
      <c r="R280" s="1242"/>
      <c r="S280" s="1242"/>
      <c r="T280" s="1242"/>
      <c r="U280" s="1242"/>
      <c r="V280" s="1242"/>
      <c r="AN280" s="1330"/>
    </row>
    <row r="281" spans="1:40" s="295" customFormat="1" ht="15" customHeight="1" x14ac:dyDescent="0.25">
      <c r="A281" s="1329"/>
      <c r="B281" s="474" t="s">
        <v>1634</v>
      </c>
      <c r="C281" s="1498" t="str">
        <f>Securitisation!B32</f>
        <v>Check: total RWA should not be higher than total reported in panel A1</v>
      </c>
      <c r="D281" s="471"/>
      <c r="E281" s="469"/>
      <c r="F281" s="469"/>
      <c r="G281" s="1340" t="str">
        <f>Securitisation!F32</f>
        <v/>
      </c>
      <c r="H281" s="469"/>
      <c r="I281" s="469"/>
      <c r="J281" s="469"/>
      <c r="K281" s="469"/>
      <c r="L281" s="469"/>
      <c r="M281" s="469"/>
      <c r="N281" s="466"/>
      <c r="O281" s="466"/>
      <c r="P281" s="466"/>
      <c r="Q281" s="1242"/>
      <c r="R281" s="1242"/>
      <c r="S281" s="1242"/>
      <c r="T281" s="1242"/>
      <c r="U281" s="1242"/>
      <c r="V281" s="1242"/>
      <c r="AN281" s="1330"/>
    </row>
    <row r="282" spans="1:40" s="295" customFormat="1" ht="15" customHeight="1" x14ac:dyDescent="0.25">
      <c r="A282" s="1329"/>
      <c r="B282" s="474" t="s">
        <v>2160</v>
      </c>
      <c r="C282" s="1498" t="str">
        <f>Securitisation!B36</f>
        <v xml:space="preserve">Securitisation exposures currently deducted: </v>
      </c>
      <c r="D282" s="471"/>
      <c r="E282" s="469"/>
      <c r="F282" s="469"/>
      <c r="G282" s="469"/>
      <c r="H282" s="469"/>
      <c r="I282" s="469"/>
      <c r="J282" s="469"/>
      <c r="K282" s="469"/>
      <c r="L282" s="469"/>
      <c r="M282" s="1340" t="str">
        <f>Securitisation!M36</f>
        <v/>
      </c>
      <c r="N282" s="1639" t="str">
        <f>Securitisation!N36</f>
        <v/>
      </c>
      <c r="O282" s="466"/>
      <c r="P282" s="466"/>
      <c r="Q282" s="1242"/>
      <c r="R282" s="1242"/>
      <c r="S282" s="1242"/>
      <c r="T282" s="1242"/>
      <c r="U282" s="1242"/>
      <c r="V282" s="1242"/>
      <c r="AN282" s="1330"/>
    </row>
    <row r="283" spans="1:40" s="295" customFormat="1" ht="15" customHeight="1" x14ac:dyDescent="0.25">
      <c r="A283" s="1329"/>
      <c r="B283" s="474" t="s">
        <v>2160</v>
      </c>
      <c r="C283" s="1501" t="str">
        <f>Securitisation!B37</f>
        <v>of which: internal ratings-based approach (SEC-IRBA)</v>
      </c>
      <c r="D283" s="471"/>
      <c r="E283" s="469"/>
      <c r="F283" s="469"/>
      <c r="G283" s="469"/>
      <c r="H283" s="469"/>
      <c r="I283" s="469"/>
      <c r="J283" s="469"/>
      <c r="K283" s="469"/>
      <c r="L283" s="469"/>
      <c r="M283" s="1340" t="str">
        <f>Securitisation!M37</f>
        <v/>
      </c>
      <c r="N283" s="1639" t="str">
        <f>Securitisation!N37</f>
        <v/>
      </c>
      <c r="O283" s="1639" t="str">
        <f>Securitisation!O37</f>
        <v/>
      </c>
      <c r="P283" s="1639" t="str">
        <f>Securitisation!P37</f>
        <v/>
      </c>
      <c r="Q283" s="1242"/>
      <c r="R283" s="1242"/>
      <c r="S283" s="1242"/>
      <c r="T283" s="1242"/>
      <c r="U283" s="1242"/>
      <c r="V283" s="1242"/>
      <c r="AN283" s="1330"/>
    </row>
    <row r="284" spans="1:40" s="295" customFormat="1" ht="15" customHeight="1" x14ac:dyDescent="0.25">
      <c r="A284" s="1329"/>
      <c r="B284" s="474" t="s">
        <v>2160</v>
      </c>
      <c r="C284" s="1501" t="str">
        <f>Securitisation!B38</f>
        <v>of which: external ratings-based approach (SEC-ERBA)</v>
      </c>
      <c r="D284" s="471"/>
      <c r="E284" s="469"/>
      <c r="F284" s="469"/>
      <c r="G284" s="469"/>
      <c r="H284" s="469"/>
      <c r="I284" s="469"/>
      <c r="J284" s="469"/>
      <c r="K284" s="469"/>
      <c r="L284" s="469"/>
      <c r="M284" s="1340" t="str">
        <f>Securitisation!M38</f>
        <v/>
      </c>
      <c r="N284" s="1639" t="str">
        <f>Securitisation!N38</f>
        <v/>
      </c>
      <c r="O284" s="466"/>
      <c r="P284" s="466"/>
      <c r="Q284" s="1242"/>
      <c r="R284" s="1242"/>
      <c r="S284" s="1242"/>
      <c r="T284" s="1242"/>
      <c r="U284" s="1242"/>
      <c r="V284" s="1242"/>
      <c r="AN284" s="1330"/>
    </row>
    <row r="285" spans="1:40" s="295" customFormat="1" ht="15" customHeight="1" x14ac:dyDescent="0.25">
      <c r="A285" s="1329"/>
      <c r="B285" s="474" t="s">
        <v>2160</v>
      </c>
      <c r="C285" s="1501" t="str">
        <f>Securitisation!B39</f>
        <v>of which: internal assessment approach (IAA)</v>
      </c>
      <c r="D285" s="471"/>
      <c r="E285" s="469"/>
      <c r="F285" s="469"/>
      <c r="G285" s="469"/>
      <c r="H285" s="469"/>
      <c r="I285" s="469"/>
      <c r="J285" s="469"/>
      <c r="K285" s="469"/>
      <c r="L285" s="469"/>
      <c r="M285" s="1340" t="str">
        <f>Securitisation!M39</f>
        <v/>
      </c>
      <c r="N285" s="1639" t="str">
        <f>Securitisation!N39</f>
        <v/>
      </c>
      <c r="O285" s="1639" t="str">
        <f>Securitisation!O39</f>
        <v/>
      </c>
      <c r="P285" s="1639" t="str">
        <f>Securitisation!P39</f>
        <v/>
      </c>
      <c r="Q285" s="1242"/>
      <c r="R285" s="1242"/>
      <c r="S285" s="1242"/>
      <c r="T285" s="1242"/>
      <c r="U285" s="1242"/>
      <c r="V285" s="1242"/>
      <c r="AN285" s="1330"/>
    </row>
    <row r="286" spans="1:40" s="295" customFormat="1" ht="15" customHeight="1" x14ac:dyDescent="0.25">
      <c r="A286" s="1329"/>
      <c r="B286" s="474" t="s">
        <v>2160</v>
      </c>
      <c r="C286" s="1501" t="str">
        <f>Securitisation!B40</f>
        <v>of which: standardised approach (SEC-SA)</v>
      </c>
      <c r="D286" s="471"/>
      <c r="E286" s="469"/>
      <c r="F286" s="469"/>
      <c r="G286" s="469"/>
      <c r="H286" s="469"/>
      <c r="I286" s="469"/>
      <c r="J286" s="469"/>
      <c r="K286" s="469"/>
      <c r="L286" s="469"/>
      <c r="M286" s="1340" t="str">
        <f>Securitisation!M40</f>
        <v/>
      </c>
      <c r="N286" s="1639" t="str">
        <f>Securitisation!N40</f>
        <v/>
      </c>
      <c r="O286" s="466"/>
      <c r="P286" s="466"/>
      <c r="Q286" s="1242"/>
      <c r="R286" s="1242"/>
      <c r="S286" s="1242"/>
      <c r="T286" s="1242"/>
      <c r="U286" s="1242"/>
      <c r="V286" s="1242"/>
      <c r="AN286" s="1330"/>
    </row>
    <row r="287" spans="1:40" s="295" customFormat="1" ht="15" customHeight="1" x14ac:dyDescent="0.25">
      <c r="A287" s="1329"/>
      <c r="B287" s="474" t="s">
        <v>2160</v>
      </c>
      <c r="C287" s="1501" t="str">
        <f>Securitisation!B41</f>
        <v>of which: Others (risk-weighted 1250%)</v>
      </c>
      <c r="D287" s="471"/>
      <c r="E287" s="469"/>
      <c r="F287" s="469"/>
      <c r="G287" s="469"/>
      <c r="H287" s="469"/>
      <c r="I287" s="469"/>
      <c r="J287" s="469"/>
      <c r="K287" s="469"/>
      <c r="L287" s="469"/>
      <c r="M287" s="1340" t="str">
        <f>Securitisation!M41</f>
        <v/>
      </c>
      <c r="N287" s="1639" t="str">
        <f>Securitisation!N41</f>
        <v/>
      </c>
      <c r="O287" s="466"/>
      <c r="P287" s="466"/>
      <c r="Q287" s="1242"/>
      <c r="R287" s="1242"/>
      <c r="S287" s="1242"/>
      <c r="T287" s="1242"/>
      <c r="U287" s="1242"/>
      <c r="V287" s="1242"/>
      <c r="AN287" s="1330"/>
    </row>
    <row r="288" spans="1:40" s="295" customFormat="1" ht="15" customHeight="1" x14ac:dyDescent="0.25">
      <c r="A288" s="1329"/>
      <c r="B288" s="474" t="s">
        <v>2160</v>
      </c>
      <c r="C288" s="1498" t="str">
        <f>Securitisation!B42</f>
        <v>Check: deductions reported in panel A3 less or equal than deductions reported in the Memo box</v>
      </c>
      <c r="D288" s="471"/>
      <c r="E288" s="469"/>
      <c r="F288" s="1340" t="str">
        <f>Securitisation!E42</f>
        <v/>
      </c>
      <c r="G288" s="469"/>
      <c r="H288" s="469"/>
      <c r="I288" s="469"/>
      <c r="J288" s="469"/>
      <c r="K288" s="469"/>
      <c r="L288" s="469"/>
      <c r="M288" s="469"/>
      <c r="N288" s="466"/>
      <c r="O288" s="466"/>
      <c r="P288" s="466"/>
      <c r="Q288" s="1242"/>
      <c r="R288" s="1242"/>
      <c r="S288" s="1242"/>
      <c r="T288" s="1242"/>
      <c r="U288" s="1242"/>
      <c r="V288" s="1242"/>
      <c r="AN288" s="1330"/>
    </row>
    <row r="289" spans="1:16381" s="295" customFormat="1" ht="15" customHeight="1" x14ac:dyDescent="0.25">
      <c r="A289" s="1329"/>
      <c r="B289" s="474" t="s">
        <v>1620</v>
      </c>
      <c r="C289" s="1498" t="str">
        <f>Securitisation!B52</f>
        <v>Check: "Total" panel A2 = "Total" panel B</v>
      </c>
      <c r="D289" s="1352" t="str">
        <f>Securitisation!C52</f>
        <v/>
      </c>
      <c r="E289" s="1340" t="str">
        <f>Securitisation!D52</f>
        <v/>
      </c>
      <c r="F289" s="1340" t="str">
        <f>Securitisation!E52</f>
        <v/>
      </c>
      <c r="G289" s="1340" t="str">
        <f>Securitisation!F52</f>
        <v/>
      </c>
      <c r="H289" s="1340" t="str">
        <f>Securitisation!G52</f>
        <v/>
      </c>
      <c r="I289" s="1340" t="str">
        <f>Securitisation!H52</f>
        <v/>
      </c>
      <c r="J289" s="1340" t="str">
        <f>Securitisation!I52</f>
        <v/>
      </c>
      <c r="K289" s="469"/>
      <c r="L289" s="469"/>
      <c r="M289" s="469"/>
      <c r="N289" s="466"/>
      <c r="O289" s="466"/>
      <c r="P289" s="466"/>
      <c r="Q289" s="1242"/>
      <c r="R289" s="1242"/>
      <c r="S289" s="1242"/>
      <c r="T289" s="1242"/>
      <c r="U289" s="1242"/>
      <c r="V289" s="1242"/>
      <c r="AN289" s="1330"/>
    </row>
    <row r="290" spans="1:16381" s="295" customFormat="1" ht="15" customHeight="1" x14ac:dyDescent="0.25">
      <c r="A290" s="1329"/>
      <c r="B290" s="474" t="s">
        <v>1620</v>
      </c>
      <c r="C290" s="1498" t="str">
        <f>Securitisation!B53</f>
        <v>Check: "Deductions" in panel A3 = "Deductions" panel B</v>
      </c>
      <c r="D290" s="471"/>
      <c r="E290" s="469"/>
      <c r="F290" s="469"/>
      <c r="G290" s="469"/>
      <c r="H290" s="469"/>
      <c r="I290" s="469"/>
      <c r="J290" s="469"/>
      <c r="K290" s="469"/>
      <c r="L290" s="469"/>
      <c r="M290" s="1948" t="str">
        <f>Securitisation!M53</f>
        <v/>
      </c>
      <c r="N290" s="466"/>
      <c r="O290" s="466"/>
      <c r="P290" s="466"/>
      <c r="Q290" s="1242"/>
      <c r="R290" s="1242"/>
      <c r="S290" s="1242"/>
      <c r="T290" s="1242"/>
      <c r="U290" s="1242"/>
      <c r="V290" s="1242"/>
      <c r="AN290" s="1330"/>
    </row>
    <row r="291" spans="1:16381" s="295" customFormat="1" ht="15" customHeight="1" x14ac:dyDescent="0.25">
      <c r="A291" s="1329"/>
      <c r="B291" s="461" t="s">
        <v>1620</v>
      </c>
      <c r="C291" s="1331" t="str">
        <f>Securitisation!B54</f>
        <v>Check: "Deduction for securitisation gain on sale"</v>
      </c>
      <c r="D291" s="473"/>
      <c r="E291" s="773"/>
      <c r="F291" s="773"/>
      <c r="G291" s="773"/>
      <c r="H291" s="773"/>
      <c r="I291" s="773"/>
      <c r="J291" s="773"/>
      <c r="K291" s="1342" t="str">
        <f>Securitisation!J54</f>
        <v/>
      </c>
      <c r="L291" s="773"/>
      <c r="M291" s="773"/>
      <c r="N291" s="774"/>
      <c r="O291" s="774"/>
      <c r="P291" s="774"/>
      <c r="Q291" s="1242"/>
      <c r="R291" s="1242"/>
      <c r="S291" s="1242"/>
      <c r="T291" s="1242"/>
      <c r="U291" s="1242"/>
      <c r="V291" s="1242"/>
      <c r="AN291" s="1330"/>
    </row>
    <row r="292" spans="1:16381" s="295" customFormat="1" ht="15" customHeight="1" x14ac:dyDescent="0.25">
      <c r="A292" s="1329"/>
      <c r="B292" s="1242"/>
      <c r="C292" s="1242"/>
      <c r="D292" s="1242"/>
      <c r="E292" s="1242"/>
      <c r="F292" s="1242"/>
      <c r="G292" s="1242"/>
      <c r="H292" s="1242"/>
      <c r="I292" s="1242"/>
      <c r="J292" s="1242"/>
      <c r="K292" s="1242"/>
      <c r="L292" s="1334"/>
      <c r="M292" s="1334"/>
      <c r="N292" s="1334"/>
      <c r="O292" s="1242"/>
      <c r="P292" s="1242"/>
      <c r="Q292" s="1242"/>
      <c r="R292" s="1242"/>
      <c r="S292" s="1242"/>
      <c r="T292" s="1242"/>
      <c r="U292" s="1242"/>
      <c r="V292" s="1242"/>
      <c r="W292" s="1332"/>
      <c r="AN292" s="1330"/>
    </row>
    <row r="293" spans="1:16381" s="295" customFormat="1" ht="45" customHeight="1" x14ac:dyDescent="0.25">
      <c r="A293" s="1787" t="s">
        <v>2345</v>
      </c>
      <c r="B293" s="1780"/>
      <c r="C293" s="1780"/>
      <c r="D293" s="1780"/>
      <c r="E293" s="1780"/>
      <c r="F293" s="1780"/>
      <c r="G293" s="1780"/>
      <c r="H293" s="1780"/>
      <c r="I293" s="1780"/>
      <c r="J293" s="1780"/>
      <c r="K293" s="1780"/>
      <c r="L293" s="1780"/>
      <c r="M293" s="1780"/>
      <c r="N293" s="1780"/>
      <c r="O293" s="1780"/>
      <c r="P293" s="1780"/>
      <c r="Q293" s="1780"/>
      <c r="R293" s="1780"/>
      <c r="S293" s="1780"/>
      <c r="T293" s="1780"/>
      <c r="U293" s="1780"/>
      <c r="V293" s="1780"/>
      <c r="W293" s="1242"/>
      <c r="X293" s="1780"/>
      <c r="Y293" s="1780"/>
      <c r="Z293" s="1780"/>
      <c r="AA293" s="2708"/>
      <c r="AB293" s="2708"/>
      <c r="AC293" s="2708"/>
      <c r="AD293" s="2708"/>
      <c r="AE293" s="2708"/>
      <c r="AF293" s="2708"/>
      <c r="AG293" s="2708"/>
      <c r="AH293" s="2708"/>
      <c r="AI293" s="2708"/>
      <c r="AJ293" s="1780"/>
      <c r="AK293" s="1780"/>
      <c r="AL293" s="1780"/>
      <c r="AM293" s="1780"/>
      <c r="AN293" s="1788"/>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c r="CB293" s="1241"/>
      <c r="CC293" s="1241"/>
      <c r="CD293" s="1241"/>
      <c r="CE293" s="1241"/>
      <c r="CF293" s="1241"/>
      <c r="CG293" s="1241"/>
      <c r="CH293" s="1241"/>
      <c r="CI293" s="1241"/>
      <c r="CJ293" s="1241"/>
      <c r="CK293" s="1241"/>
      <c r="CL293" s="1241"/>
      <c r="CM293" s="1241"/>
      <c r="CN293" s="1241"/>
      <c r="CO293" s="1241"/>
      <c r="CP293" s="1241"/>
      <c r="CQ293" s="1241"/>
      <c r="CR293" s="1241"/>
      <c r="CS293" s="1241"/>
      <c r="CT293" s="1241"/>
      <c r="CU293" s="1241"/>
      <c r="CV293" s="1241"/>
      <c r="CW293" s="1241"/>
      <c r="CX293" s="1241"/>
      <c r="CY293" s="1241"/>
      <c r="CZ293" s="1241"/>
      <c r="DA293" s="1241"/>
      <c r="DB293" s="1241"/>
      <c r="DC293" s="1241"/>
      <c r="DD293" s="1241"/>
      <c r="DE293" s="1241"/>
      <c r="DF293" s="1241"/>
      <c r="DG293" s="1241"/>
      <c r="DH293" s="1241"/>
      <c r="DI293" s="1241"/>
      <c r="DJ293" s="1241"/>
      <c r="DK293" s="1241"/>
      <c r="DL293" s="1241"/>
      <c r="DM293" s="1241"/>
      <c r="DN293" s="1241"/>
      <c r="DO293" s="1241"/>
      <c r="DP293" s="1241"/>
      <c r="DQ293" s="1241"/>
      <c r="DR293" s="1241"/>
      <c r="DS293" s="1241"/>
      <c r="DT293" s="1241"/>
      <c r="DU293" s="1241"/>
      <c r="DV293" s="1241"/>
      <c r="DW293" s="1241"/>
      <c r="DX293" s="1241"/>
      <c r="DY293" s="1241"/>
      <c r="DZ293" s="1241"/>
      <c r="EA293" s="1241"/>
      <c r="EB293" s="1241"/>
      <c r="EC293" s="1241"/>
      <c r="ED293" s="1241"/>
      <c r="EE293" s="1241"/>
      <c r="EF293" s="1241"/>
      <c r="EG293" s="1241"/>
      <c r="EH293" s="1241"/>
      <c r="EI293" s="1241"/>
      <c r="EJ293" s="1241"/>
      <c r="EK293" s="1241"/>
      <c r="EL293" s="1241"/>
      <c r="EM293" s="1241"/>
      <c r="EN293" s="1241"/>
      <c r="EO293" s="1241"/>
      <c r="EP293" s="1241"/>
      <c r="EQ293" s="1241"/>
      <c r="ER293" s="1241"/>
      <c r="ES293" s="1241"/>
      <c r="ET293" s="1241"/>
      <c r="EU293" s="1241"/>
      <c r="EV293" s="1241"/>
      <c r="EW293" s="1241"/>
      <c r="EX293" s="1241"/>
      <c r="EY293" s="1241"/>
      <c r="EZ293" s="1241"/>
      <c r="FA293" s="1241"/>
      <c r="FB293" s="1241"/>
      <c r="FC293" s="1241"/>
      <c r="FD293" s="1241"/>
      <c r="FE293" s="1241"/>
      <c r="FF293" s="1241"/>
      <c r="FG293" s="1241"/>
      <c r="FH293" s="1241"/>
      <c r="FI293" s="1241"/>
      <c r="FJ293" s="1241"/>
      <c r="FK293" s="1241"/>
      <c r="FL293" s="1241"/>
      <c r="FM293" s="1241"/>
      <c r="FN293" s="1241"/>
      <c r="FO293" s="1241"/>
      <c r="FP293" s="1241"/>
      <c r="FQ293" s="1241"/>
      <c r="FR293" s="1241"/>
      <c r="FS293" s="1241"/>
      <c r="FT293" s="1241"/>
      <c r="FU293" s="1241"/>
      <c r="FV293" s="1241"/>
      <c r="FW293" s="1241"/>
      <c r="FX293" s="1241"/>
      <c r="FY293" s="1241"/>
      <c r="FZ293" s="1241"/>
      <c r="GA293" s="1241"/>
      <c r="GB293" s="1241"/>
      <c r="GC293" s="1241"/>
      <c r="GD293" s="1241"/>
      <c r="GE293" s="1241"/>
      <c r="GF293" s="1241"/>
      <c r="GG293" s="1241"/>
      <c r="GH293" s="1241"/>
      <c r="GI293" s="1241"/>
      <c r="GJ293" s="1241"/>
      <c r="GK293" s="1241"/>
      <c r="GL293" s="1241"/>
      <c r="GM293" s="1241"/>
      <c r="GN293" s="1241"/>
      <c r="GO293" s="1241"/>
      <c r="GP293" s="1241"/>
      <c r="GQ293" s="1241"/>
      <c r="GR293" s="1241"/>
      <c r="GS293" s="1241"/>
      <c r="GT293" s="1241"/>
      <c r="GU293" s="1241"/>
      <c r="GV293" s="1241"/>
      <c r="GW293" s="1241"/>
      <c r="GX293" s="1241"/>
      <c r="GY293" s="1241"/>
      <c r="GZ293" s="1241"/>
      <c r="HA293" s="1241"/>
      <c r="HB293" s="1241"/>
      <c r="HC293" s="1241"/>
      <c r="HD293" s="1241"/>
      <c r="HE293" s="1241"/>
      <c r="HF293" s="1241"/>
      <c r="HG293" s="1241"/>
      <c r="HH293" s="1241"/>
      <c r="HI293" s="1241"/>
      <c r="HJ293" s="1241"/>
      <c r="HK293" s="1241"/>
      <c r="HL293" s="1241"/>
      <c r="HM293" s="1241"/>
      <c r="HN293" s="1241"/>
      <c r="HO293" s="1241"/>
      <c r="HP293" s="1241"/>
      <c r="HQ293" s="1241"/>
      <c r="HR293" s="1241"/>
      <c r="HS293" s="1241"/>
      <c r="HT293" s="1241"/>
      <c r="HU293" s="1241"/>
      <c r="HV293" s="1241"/>
      <c r="HW293" s="1241"/>
      <c r="HX293" s="1241"/>
      <c r="HY293" s="1241"/>
      <c r="HZ293" s="1241"/>
      <c r="IA293" s="1241"/>
      <c r="IB293" s="1241"/>
      <c r="IC293" s="1241"/>
      <c r="ID293" s="1241"/>
      <c r="IE293" s="1241"/>
      <c r="IF293" s="1241"/>
      <c r="IG293" s="1241"/>
      <c r="IH293" s="1241"/>
      <c r="II293" s="1241"/>
      <c r="IJ293" s="1241"/>
      <c r="IK293" s="1241"/>
      <c r="IL293" s="1241"/>
      <c r="IM293" s="1241"/>
      <c r="IN293" s="1241"/>
      <c r="IO293" s="1241"/>
      <c r="IP293" s="1241"/>
      <c r="IQ293" s="1241"/>
      <c r="IR293" s="1241"/>
      <c r="IS293" s="1241"/>
      <c r="IT293" s="1241"/>
      <c r="IU293" s="1241"/>
      <c r="IV293" s="1241"/>
      <c r="IW293" s="1241"/>
      <c r="IX293" s="1241"/>
      <c r="IY293" s="1241"/>
      <c r="IZ293" s="1241"/>
      <c r="JA293" s="1241"/>
      <c r="JB293" s="1241"/>
      <c r="JC293" s="1241"/>
      <c r="JD293" s="1241"/>
      <c r="JE293" s="1241"/>
      <c r="JF293" s="1241"/>
      <c r="JG293" s="1241"/>
      <c r="JH293" s="1241"/>
      <c r="JI293" s="1241"/>
      <c r="JJ293" s="1241"/>
      <c r="JK293" s="1241"/>
      <c r="JL293" s="1241"/>
      <c r="JM293" s="1241"/>
      <c r="JN293" s="1241"/>
      <c r="JO293" s="1241"/>
      <c r="JP293" s="1241"/>
      <c r="JQ293" s="1241"/>
      <c r="JR293" s="1241"/>
      <c r="JS293" s="1241"/>
      <c r="JT293" s="1241"/>
      <c r="JU293" s="1241"/>
      <c r="JV293" s="1241"/>
      <c r="JW293" s="1241"/>
      <c r="JX293" s="1241"/>
      <c r="JY293" s="1241"/>
      <c r="JZ293" s="1241"/>
      <c r="KA293" s="1241"/>
      <c r="KB293" s="1241"/>
      <c r="KC293" s="1241"/>
      <c r="KD293" s="1241"/>
      <c r="KE293" s="1241"/>
      <c r="KF293" s="1241"/>
      <c r="KG293" s="1241"/>
      <c r="KH293" s="1241"/>
      <c r="KI293" s="1241"/>
      <c r="KJ293" s="1241"/>
      <c r="KK293" s="1241"/>
      <c r="KL293" s="1241"/>
      <c r="KM293" s="1241"/>
      <c r="KN293" s="1241"/>
      <c r="KO293" s="1241"/>
      <c r="KP293" s="1241"/>
      <c r="KQ293" s="1241"/>
      <c r="KR293" s="1241"/>
      <c r="KS293" s="1241"/>
      <c r="KT293" s="1241"/>
      <c r="KU293" s="1241"/>
      <c r="KV293" s="1241"/>
      <c r="KW293" s="1241"/>
      <c r="KX293" s="1241"/>
      <c r="KY293" s="1241"/>
      <c r="KZ293" s="1241"/>
      <c r="LA293" s="1241"/>
      <c r="LB293" s="1241"/>
      <c r="LC293" s="1241"/>
      <c r="LD293" s="1241"/>
      <c r="LE293" s="1241"/>
      <c r="LF293" s="1241"/>
      <c r="LG293" s="1241"/>
      <c r="LH293" s="1241"/>
      <c r="LI293" s="1241"/>
      <c r="LJ293" s="1241"/>
      <c r="LK293" s="1241"/>
      <c r="LL293" s="1241"/>
      <c r="LM293" s="1241"/>
      <c r="LN293" s="1241"/>
      <c r="LO293" s="1241"/>
      <c r="LP293" s="1241"/>
      <c r="LQ293" s="1241"/>
      <c r="LR293" s="1241"/>
      <c r="LS293" s="1241"/>
      <c r="LT293" s="1241"/>
      <c r="LU293" s="1241"/>
      <c r="LV293" s="1241"/>
      <c r="LW293" s="1241"/>
      <c r="LX293" s="1241"/>
      <c r="LY293" s="1241"/>
      <c r="LZ293" s="1241"/>
      <c r="MA293" s="1241"/>
      <c r="MB293" s="1241"/>
      <c r="MC293" s="1241"/>
      <c r="MD293" s="1241"/>
      <c r="ME293" s="1241"/>
      <c r="MF293" s="1241"/>
      <c r="MG293" s="1241"/>
      <c r="MH293" s="1241"/>
      <c r="MI293" s="1241"/>
      <c r="MJ293" s="1241"/>
      <c r="MK293" s="1241"/>
      <c r="ML293" s="1241"/>
      <c r="MM293" s="1241"/>
      <c r="MN293" s="1241"/>
      <c r="MO293" s="1241"/>
      <c r="MP293" s="1241"/>
      <c r="MQ293" s="1241"/>
      <c r="MR293" s="1241"/>
      <c r="MS293" s="1241"/>
      <c r="MT293" s="1241"/>
      <c r="MU293" s="1241"/>
      <c r="MV293" s="1241"/>
      <c r="MW293" s="1241"/>
      <c r="MX293" s="1241"/>
      <c r="MY293" s="1241"/>
      <c r="MZ293" s="1241"/>
      <c r="NA293" s="1241"/>
      <c r="NB293" s="1241"/>
      <c r="NC293" s="1241"/>
      <c r="ND293" s="1241"/>
      <c r="NE293" s="1241"/>
      <c r="NF293" s="1241"/>
      <c r="NG293" s="1241"/>
      <c r="NH293" s="1241"/>
      <c r="NI293" s="1241"/>
      <c r="NJ293" s="1241"/>
      <c r="NK293" s="1241"/>
      <c r="NL293" s="1241"/>
      <c r="NM293" s="1241"/>
      <c r="NN293" s="1241"/>
      <c r="NO293" s="1241"/>
      <c r="NP293" s="1241"/>
      <c r="NQ293" s="1241"/>
      <c r="NR293" s="1241"/>
      <c r="NS293" s="1241"/>
      <c r="NT293" s="1241"/>
      <c r="NU293" s="1241"/>
      <c r="NV293" s="1241"/>
      <c r="NW293" s="1241"/>
      <c r="NX293" s="1241"/>
      <c r="NY293" s="1241"/>
      <c r="NZ293" s="1241"/>
      <c r="OA293" s="1241"/>
      <c r="OB293" s="1241"/>
      <c r="OC293" s="1241"/>
      <c r="OD293" s="1241"/>
      <c r="OE293" s="1241"/>
      <c r="OF293" s="1241"/>
      <c r="OG293" s="1241"/>
      <c r="OH293" s="1241"/>
      <c r="OI293" s="1241"/>
      <c r="OJ293" s="1241"/>
      <c r="OK293" s="1241"/>
      <c r="OL293" s="1241"/>
      <c r="OM293" s="1241"/>
      <c r="ON293" s="1241"/>
      <c r="OO293" s="1241"/>
      <c r="OP293" s="1241"/>
      <c r="OQ293" s="1241"/>
      <c r="OR293" s="1241"/>
      <c r="OS293" s="1241"/>
      <c r="OT293" s="1241"/>
      <c r="OU293" s="1241"/>
      <c r="OV293" s="1241"/>
      <c r="OW293" s="1241"/>
      <c r="OX293" s="1241"/>
      <c r="OY293" s="1241"/>
      <c r="OZ293" s="1241"/>
      <c r="PA293" s="1241"/>
      <c r="PB293" s="1241"/>
      <c r="PC293" s="1241"/>
      <c r="PD293" s="1241"/>
      <c r="PE293" s="1241"/>
      <c r="PF293" s="1241"/>
      <c r="PG293" s="1241"/>
      <c r="PH293" s="1241"/>
      <c r="PI293" s="1241"/>
      <c r="PJ293" s="1241"/>
      <c r="PK293" s="1241"/>
      <c r="PL293" s="1241"/>
      <c r="PM293" s="1241"/>
      <c r="PN293" s="1241"/>
      <c r="PO293" s="1241"/>
      <c r="PP293" s="1241"/>
      <c r="PQ293" s="1241"/>
      <c r="PR293" s="1241"/>
      <c r="PS293" s="1241"/>
      <c r="PT293" s="1241"/>
      <c r="PU293" s="1241"/>
      <c r="PV293" s="1241"/>
      <c r="PW293" s="1241"/>
      <c r="PX293" s="1241"/>
      <c r="PY293" s="1241"/>
      <c r="PZ293" s="1241"/>
      <c r="QA293" s="1241"/>
      <c r="QB293" s="1241"/>
      <c r="QC293" s="1241"/>
      <c r="QD293" s="1241"/>
      <c r="QE293" s="1241"/>
      <c r="QF293" s="1241"/>
      <c r="QG293" s="1241"/>
      <c r="QH293" s="1241"/>
      <c r="QI293" s="1241"/>
      <c r="QJ293" s="1241"/>
      <c r="QK293" s="1241"/>
      <c r="QL293" s="1241"/>
      <c r="QM293" s="1241"/>
      <c r="QN293" s="1241"/>
      <c r="QO293" s="1241"/>
      <c r="QP293" s="1241"/>
      <c r="QQ293" s="1241"/>
      <c r="QR293" s="1241"/>
      <c r="QS293" s="1241"/>
      <c r="QT293" s="1241"/>
      <c r="QU293" s="1241"/>
      <c r="QV293" s="1241"/>
      <c r="QW293" s="1241"/>
      <c r="QX293" s="1241"/>
      <c r="QY293" s="1241"/>
      <c r="QZ293" s="1241"/>
      <c r="RA293" s="1241"/>
      <c r="RB293" s="1241"/>
      <c r="RC293" s="1241"/>
      <c r="RD293" s="1241"/>
      <c r="RE293" s="1241"/>
      <c r="RF293" s="1241"/>
      <c r="RG293" s="1241"/>
      <c r="RH293" s="1241"/>
      <c r="RI293" s="1241"/>
      <c r="RJ293" s="1241"/>
      <c r="RK293" s="1241"/>
      <c r="RL293" s="1241"/>
      <c r="RM293" s="1241"/>
      <c r="RN293" s="1241"/>
      <c r="RO293" s="1241"/>
      <c r="RP293" s="1241"/>
      <c r="RQ293" s="1241"/>
      <c r="RR293" s="1241"/>
      <c r="RS293" s="1241"/>
      <c r="RT293" s="1241"/>
      <c r="RU293" s="1241"/>
      <c r="RV293" s="1241"/>
      <c r="RW293" s="1241"/>
      <c r="RX293" s="1241"/>
      <c r="RY293" s="1241"/>
      <c r="RZ293" s="1241"/>
      <c r="SA293" s="1241"/>
      <c r="SB293" s="1241"/>
      <c r="SC293" s="1241"/>
      <c r="SD293" s="1241"/>
      <c r="SE293" s="1241"/>
      <c r="SF293" s="1241"/>
      <c r="SG293" s="1241"/>
      <c r="SH293" s="1241"/>
      <c r="SI293" s="1241"/>
      <c r="SJ293" s="1241"/>
      <c r="SK293" s="1241"/>
      <c r="SL293" s="1241"/>
      <c r="SM293" s="1241"/>
      <c r="SN293" s="1241"/>
      <c r="SO293" s="1241"/>
      <c r="SP293" s="1241"/>
      <c r="SQ293" s="1241"/>
      <c r="SR293" s="1241"/>
      <c r="SS293" s="1241"/>
      <c r="ST293" s="1241"/>
      <c r="SU293" s="1241"/>
      <c r="SV293" s="1241"/>
      <c r="SW293" s="1241"/>
      <c r="SX293" s="1241"/>
      <c r="SY293" s="1241"/>
      <c r="SZ293" s="1241"/>
      <c r="TA293" s="1241"/>
      <c r="TB293" s="1241"/>
      <c r="TC293" s="1241"/>
      <c r="TD293" s="1241"/>
      <c r="TE293" s="1241"/>
      <c r="TF293" s="1241"/>
      <c r="TG293" s="1241"/>
      <c r="TH293" s="1241"/>
      <c r="TI293" s="1241"/>
      <c r="TJ293" s="1241"/>
      <c r="TK293" s="1241"/>
      <c r="TL293" s="1241"/>
      <c r="TM293" s="1241"/>
      <c r="TN293" s="1241"/>
      <c r="TO293" s="1241"/>
      <c r="TP293" s="1241"/>
      <c r="TQ293" s="1241"/>
      <c r="TR293" s="1241"/>
      <c r="TS293" s="1241"/>
      <c r="TT293" s="1241"/>
      <c r="TU293" s="1241"/>
      <c r="TV293" s="1241"/>
      <c r="TW293" s="1241"/>
      <c r="TX293" s="1241"/>
      <c r="TY293" s="1241"/>
      <c r="TZ293" s="1241"/>
      <c r="UA293" s="1241"/>
      <c r="UB293" s="1241"/>
      <c r="UC293" s="1241"/>
      <c r="UD293" s="1241"/>
      <c r="UE293" s="1241"/>
      <c r="UF293" s="1241"/>
      <c r="UG293" s="1241"/>
      <c r="UH293" s="1241"/>
      <c r="UI293" s="1241"/>
      <c r="UJ293" s="1241"/>
      <c r="UK293" s="1241"/>
      <c r="UL293" s="1241"/>
      <c r="UM293" s="1241"/>
      <c r="UN293" s="1241"/>
      <c r="UO293" s="1241"/>
      <c r="UP293" s="1241"/>
      <c r="UQ293" s="1241"/>
      <c r="UR293" s="1241"/>
      <c r="US293" s="1241"/>
      <c r="UT293" s="1241"/>
      <c r="UU293" s="1241"/>
      <c r="UV293" s="1241"/>
      <c r="UW293" s="1241"/>
      <c r="UX293" s="1241"/>
      <c r="UY293" s="1241"/>
      <c r="UZ293" s="1241"/>
      <c r="VA293" s="1241"/>
      <c r="VB293" s="1241"/>
      <c r="VC293" s="1241"/>
      <c r="VD293" s="1241"/>
      <c r="VE293" s="1241"/>
      <c r="VF293" s="1241"/>
      <c r="VG293" s="1241"/>
      <c r="VH293" s="1241"/>
      <c r="VI293" s="1241"/>
      <c r="VJ293" s="1241"/>
      <c r="VK293" s="1241"/>
      <c r="VL293" s="1241"/>
      <c r="VM293" s="1241"/>
      <c r="VN293" s="1241"/>
      <c r="VO293" s="1241"/>
      <c r="VP293" s="1241"/>
      <c r="VQ293" s="1241"/>
      <c r="VR293" s="1241"/>
      <c r="VS293" s="1241"/>
      <c r="VT293" s="1241"/>
      <c r="VU293" s="1241"/>
      <c r="VV293" s="1241"/>
      <c r="VW293" s="1241"/>
      <c r="VX293" s="1241"/>
      <c r="VY293" s="1241"/>
      <c r="VZ293" s="1241"/>
      <c r="WA293" s="1241"/>
      <c r="WB293" s="1241"/>
      <c r="WC293" s="1241"/>
      <c r="WD293" s="1241"/>
      <c r="WE293" s="1241"/>
      <c r="WF293" s="1241"/>
      <c r="WG293" s="1241"/>
      <c r="WH293" s="1241"/>
      <c r="WI293" s="1241"/>
      <c r="WJ293" s="1241"/>
      <c r="WK293" s="1241"/>
      <c r="WL293" s="1241"/>
      <c r="WM293" s="1241"/>
      <c r="WN293" s="1241"/>
      <c r="WO293" s="1241"/>
      <c r="WP293" s="1241"/>
      <c r="WQ293" s="1241"/>
      <c r="WR293" s="1241"/>
      <c r="WS293" s="1241"/>
      <c r="WT293" s="1241"/>
      <c r="WU293" s="1241"/>
      <c r="WV293" s="1241"/>
      <c r="WW293" s="1241"/>
      <c r="WX293" s="1241"/>
      <c r="WY293" s="1241"/>
      <c r="WZ293" s="1241"/>
      <c r="XA293" s="1241"/>
      <c r="XB293" s="1241"/>
      <c r="XC293" s="1241"/>
      <c r="XD293" s="1241"/>
      <c r="XE293" s="1241"/>
      <c r="XF293" s="1241"/>
      <c r="XG293" s="1241"/>
      <c r="XH293" s="1241"/>
      <c r="XI293" s="1241"/>
      <c r="XJ293" s="1241"/>
      <c r="XK293" s="1241"/>
      <c r="XL293" s="1241"/>
      <c r="XM293" s="1241"/>
      <c r="XN293" s="1241"/>
      <c r="XO293" s="1241"/>
      <c r="XP293" s="1241"/>
      <c r="XQ293" s="1241"/>
      <c r="XR293" s="1241"/>
      <c r="XS293" s="1241"/>
      <c r="XT293" s="1241"/>
      <c r="XU293" s="1241"/>
      <c r="XV293" s="1241"/>
      <c r="XW293" s="1241"/>
      <c r="XX293" s="1241"/>
      <c r="XY293" s="1241"/>
      <c r="XZ293" s="1241"/>
      <c r="YA293" s="1241"/>
      <c r="YB293" s="1241"/>
      <c r="YC293" s="1241"/>
      <c r="YD293" s="1241"/>
      <c r="YE293" s="1241"/>
      <c r="YF293" s="1241"/>
      <c r="YG293" s="1241"/>
      <c r="YH293" s="1241"/>
      <c r="YI293" s="1241"/>
      <c r="YJ293" s="1241"/>
      <c r="YK293" s="1241"/>
      <c r="YL293" s="1241"/>
      <c r="YM293" s="1241"/>
      <c r="YN293" s="1241"/>
      <c r="YO293" s="1241"/>
      <c r="YP293" s="1241"/>
      <c r="YQ293" s="1241"/>
      <c r="YR293" s="1241"/>
      <c r="YS293" s="1241"/>
      <c r="YT293" s="1241"/>
      <c r="YU293" s="1241"/>
      <c r="YV293" s="1241"/>
      <c r="YW293" s="1241"/>
      <c r="YX293" s="1241"/>
      <c r="YY293" s="1241"/>
      <c r="YZ293" s="1241"/>
      <c r="ZA293" s="1241"/>
      <c r="ZB293" s="1241"/>
      <c r="ZC293" s="1241"/>
      <c r="ZD293" s="1241"/>
      <c r="ZE293" s="1241"/>
      <c r="ZF293" s="1241"/>
      <c r="ZG293" s="1241"/>
      <c r="ZH293" s="1241"/>
      <c r="ZI293" s="1241"/>
      <c r="ZJ293" s="1241"/>
      <c r="ZK293" s="1241"/>
      <c r="ZL293" s="1241"/>
      <c r="ZM293" s="1241"/>
      <c r="ZN293" s="1241"/>
      <c r="ZO293" s="1241"/>
      <c r="ZP293" s="1241"/>
      <c r="ZQ293" s="1241"/>
      <c r="ZR293" s="1241"/>
      <c r="ZS293" s="1241"/>
      <c r="ZT293" s="1241"/>
      <c r="ZU293" s="1241"/>
      <c r="ZV293" s="1241"/>
      <c r="ZW293" s="1241"/>
      <c r="ZX293" s="1241"/>
      <c r="ZY293" s="1241"/>
      <c r="ZZ293" s="1241"/>
      <c r="AAA293" s="1241"/>
      <c r="AAB293" s="1241"/>
      <c r="AAC293" s="1241"/>
      <c r="AAD293" s="1241"/>
      <c r="AAE293" s="1241"/>
      <c r="AAF293" s="1241"/>
      <c r="AAG293" s="1241"/>
      <c r="AAH293" s="1241"/>
      <c r="AAI293" s="1241"/>
      <c r="AAJ293" s="1241"/>
      <c r="AAK293" s="1241"/>
      <c r="AAL293" s="1241"/>
      <c r="AAM293" s="1241"/>
      <c r="AAN293" s="1241"/>
      <c r="AAO293" s="1241"/>
      <c r="AAP293" s="1241"/>
      <c r="AAQ293" s="1241"/>
      <c r="AAR293" s="1241"/>
      <c r="AAS293" s="1241"/>
      <c r="AAT293" s="1241"/>
      <c r="AAU293" s="1241"/>
      <c r="AAV293" s="1241"/>
      <c r="AAW293" s="1241"/>
      <c r="AAX293" s="1241"/>
      <c r="AAY293" s="1241"/>
      <c r="AAZ293" s="1241"/>
      <c r="ABA293" s="1241"/>
      <c r="ABB293" s="1241"/>
      <c r="ABC293" s="1241"/>
      <c r="ABD293" s="1241"/>
      <c r="ABE293" s="1241"/>
      <c r="ABF293" s="1241"/>
      <c r="ABG293" s="1241"/>
      <c r="ABH293" s="1241"/>
      <c r="ABI293" s="1241"/>
      <c r="ABJ293" s="1241"/>
      <c r="ABK293" s="1241"/>
      <c r="ABL293" s="1241"/>
      <c r="ABM293" s="1241"/>
      <c r="ABN293" s="1241"/>
      <c r="ABO293" s="1241"/>
      <c r="ABP293" s="1241"/>
      <c r="ABQ293" s="1241"/>
      <c r="ABR293" s="1241"/>
      <c r="ABS293" s="1241"/>
      <c r="ABT293" s="1241"/>
      <c r="ABU293" s="1241"/>
      <c r="ABV293" s="1241"/>
      <c r="ABW293" s="1241"/>
      <c r="ABX293" s="1241"/>
      <c r="ABY293" s="1241"/>
      <c r="ABZ293" s="1241"/>
      <c r="ACA293" s="1241"/>
      <c r="ACB293" s="1241"/>
      <c r="ACC293" s="1241"/>
      <c r="ACD293" s="1241"/>
      <c r="ACE293" s="1241"/>
      <c r="ACF293" s="1241"/>
      <c r="ACG293" s="1241"/>
      <c r="ACH293" s="1241"/>
      <c r="ACI293" s="1241"/>
      <c r="ACJ293" s="1241"/>
      <c r="ACK293" s="1241"/>
      <c r="ACL293" s="1241"/>
      <c r="ACM293" s="1241"/>
      <c r="ACN293" s="1241"/>
      <c r="ACO293" s="1241"/>
      <c r="ACP293" s="1241"/>
      <c r="ACQ293" s="1241"/>
      <c r="ACR293" s="1241"/>
      <c r="ACS293" s="1241"/>
      <c r="ACT293" s="1241"/>
      <c r="ACU293" s="1241"/>
      <c r="ACV293" s="1241"/>
      <c r="ACW293" s="1241"/>
      <c r="ACX293" s="1241"/>
      <c r="ACY293" s="1241"/>
      <c r="ACZ293" s="1241"/>
      <c r="ADA293" s="1241"/>
      <c r="ADB293" s="1241"/>
      <c r="ADC293" s="1241"/>
      <c r="ADD293" s="1241"/>
      <c r="ADE293" s="1241"/>
      <c r="ADF293" s="1241"/>
      <c r="ADG293" s="1241"/>
      <c r="ADH293" s="1241"/>
      <c r="ADI293" s="1241"/>
      <c r="ADJ293" s="1241"/>
      <c r="ADK293" s="1241"/>
      <c r="ADL293" s="1241"/>
      <c r="ADM293" s="1241"/>
      <c r="ADN293" s="1241"/>
      <c r="ADO293" s="1241"/>
      <c r="ADP293" s="1241"/>
      <c r="ADQ293" s="1241"/>
      <c r="ADR293" s="1241"/>
      <c r="ADS293" s="1241"/>
      <c r="ADT293" s="1241"/>
      <c r="ADU293" s="1241"/>
      <c r="ADV293" s="1241"/>
      <c r="ADW293" s="1241"/>
      <c r="ADX293" s="1241"/>
      <c r="ADY293" s="1241"/>
      <c r="ADZ293" s="1241"/>
      <c r="AEA293" s="1241"/>
      <c r="AEB293" s="1241"/>
      <c r="AEC293" s="1241"/>
      <c r="AED293" s="1241"/>
      <c r="AEE293" s="1241"/>
      <c r="AEF293" s="1241"/>
      <c r="AEG293" s="1241"/>
      <c r="AEH293" s="1241"/>
      <c r="AEI293" s="1241"/>
      <c r="AEJ293" s="1241"/>
      <c r="AEK293" s="1241"/>
      <c r="AEL293" s="1241"/>
      <c r="AEM293" s="1241"/>
      <c r="AEN293" s="1241"/>
      <c r="AEO293" s="1241"/>
      <c r="AEP293" s="1241"/>
      <c r="AEQ293" s="1241"/>
      <c r="AER293" s="1241"/>
      <c r="AES293" s="1241"/>
      <c r="AET293" s="1241"/>
      <c r="AEU293" s="1241"/>
      <c r="AEV293" s="1241"/>
      <c r="AEW293" s="1241"/>
      <c r="AEX293" s="1241"/>
      <c r="AEY293" s="1241"/>
      <c r="AEZ293" s="1241"/>
      <c r="AFA293" s="1241"/>
      <c r="AFB293" s="1241"/>
      <c r="AFC293" s="1241"/>
      <c r="AFD293" s="1241"/>
      <c r="AFE293" s="1241"/>
      <c r="AFF293" s="1241"/>
      <c r="AFG293" s="1241"/>
      <c r="AFH293" s="1241"/>
      <c r="AFI293" s="1241"/>
      <c r="AFJ293" s="1241"/>
      <c r="AFK293" s="1241"/>
      <c r="AFL293" s="1241"/>
      <c r="AFM293" s="1241"/>
      <c r="AFN293" s="1241"/>
      <c r="AFO293" s="1241"/>
      <c r="AFP293" s="1241"/>
      <c r="AFQ293" s="1241"/>
      <c r="AFR293" s="1241"/>
      <c r="AFS293" s="1241"/>
      <c r="AFT293" s="1241"/>
      <c r="AFU293" s="1241"/>
      <c r="AFV293" s="1241"/>
      <c r="AFW293" s="1241"/>
      <c r="AFX293" s="1241"/>
      <c r="AFY293" s="1241"/>
      <c r="AFZ293" s="1241"/>
      <c r="AGA293" s="1241"/>
      <c r="AGB293" s="1241"/>
      <c r="AGC293" s="1241"/>
      <c r="AGD293" s="1241"/>
      <c r="AGE293" s="1241"/>
      <c r="AGF293" s="1241"/>
      <c r="AGG293" s="1241"/>
      <c r="AGH293" s="1241"/>
      <c r="AGI293" s="1241"/>
      <c r="AGJ293" s="1241"/>
      <c r="AGK293" s="1241"/>
      <c r="AGL293" s="1241"/>
      <c r="AGM293" s="1241"/>
      <c r="AGN293" s="1241"/>
      <c r="AGO293" s="1241"/>
      <c r="AGP293" s="1241"/>
      <c r="AGQ293" s="1241"/>
      <c r="AGR293" s="1241"/>
      <c r="AGS293" s="1241"/>
      <c r="AGT293" s="1241"/>
      <c r="AGU293" s="1241"/>
      <c r="AGV293" s="1241"/>
      <c r="AGW293" s="1241"/>
      <c r="AGX293" s="1241"/>
      <c r="AGY293" s="1241"/>
      <c r="AGZ293" s="1241"/>
      <c r="AHA293" s="1241"/>
      <c r="AHB293" s="1241"/>
      <c r="AHC293" s="1241"/>
      <c r="AHD293" s="1241"/>
      <c r="AHE293" s="1241"/>
      <c r="AHF293" s="1241"/>
      <c r="AHG293" s="1241"/>
      <c r="AHH293" s="1241"/>
      <c r="AHI293" s="1241"/>
      <c r="AHJ293" s="1241"/>
      <c r="AHK293" s="1241"/>
      <c r="AHL293" s="1241"/>
      <c r="AHM293" s="1241"/>
      <c r="AHN293" s="1241"/>
      <c r="AHO293" s="1241"/>
      <c r="AHP293" s="1241"/>
      <c r="AHQ293" s="1241"/>
      <c r="AHR293" s="1241"/>
      <c r="AHS293" s="1241"/>
      <c r="AHT293" s="1241"/>
      <c r="AHU293" s="1241"/>
      <c r="AHV293" s="1241"/>
      <c r="AHW293" s="1241"/>
      <c r="AHX293" s="1241"/>
      <c r="AHY293" s="1241"/>
      <c r="AHZ293" s="1241"/>
      <c r="AIA293" s="1241"/>
      <c r="AIB293" s="1241"/>
      <c r="AIC293" s="1241"/>
      <c r="AID293" s="1241"/>
      <c r="AIE293" s="1241"/>
      <c r="AIF293" s="1241"/>
      <c r="AIG293" s="1241"/>
      <c r="AIH293" s="1241"/>
      <c r="AII293" s="1241"/>
      <c r="AIJ293" s="1241"/>
      <c r="AIK293" s="1241"/>
      <c r="AIL293" s="1241"/>
      <c r="AIM293" s="1241"/>
      <c r="AIN293" s="1241"/>
      <c r="AIO293" s="1241"/>
      <c r="AIP293" s="1241"/>
      <c r="AIQ293" s="1241"/>
      <c r="AIR293" s="1241"/>
      <c r="AIS293" s="1241"/>
      <c r="AIT293" s="1241"/>
      <c r="AIU293" s="1241"/>
      <c r="AIV293" s="1241"/>
      <c r="AIW293" s="1241"/>
      <c r="AIX293" s="1241"/>
      <c r="AIY293" s="1241"/>
      <c r="AIZ293" s="1241"/>
      <c r="AJA293" s="1241"/>
      <c r="AJB293" s="1241"/>
      <c r="AJC293" s="1241"/>
      <c r="AJD293" s="1241"/>
      <c r="AJE293" s="1241"/>
      <c r="AJF293" s="1241"/>
      <c r="AJG293" s="1241"/>
      <c r="AJH293" s="1241"/>
      <c r="AJI293" s="1241"/>
      <c r="AJJ293" s="1241"/>
      <c r="AJK293" s="1241"/>
      <c r="AJL293" s="1241"/>
      <c r="AJM293" s="1241"/>
      <c r="AJN293" s="1241"/>
      <c r="AJO293" s="1241"/>
      <c r="AJP293" s="1241"/>
      <c r="AJQ293" s="1241"/>
      <c r="AJR293" s="1241"/>
      <c r="AJS293" s="1241"/>
      <c r="AJT293" s="1241"/>
      <c r="AJU293" s="1241"/>
      <c r="AJV293" s="1241"/>
      <c r="AJW293" s="1241"/>
      <c r="AJX293" s="1241"/>
      <c r="AJY293" s="1241"/>
      <c r="AJZ293" s="1241"/>
      <c r="AKA293" s="1241"/>
      <c r="AKB293" s="1241"/>
      <c r="AKC293" s="1241"/>
      <c r="AKD293" s="1241"/>
      <c r="AKE293" s="1241"/>
      <c r="AKF293" s="1241"/>
      <c r="AKG293" s="1241"/>
      <c r="AKH293" s="1241"/>
      <c r="AKI293" s="1241"/>
      <c r="AKJ293" s="1241"/>
      <c r="AKK293" s="1241"/>
      <c r="AKL293" s="1241"/>
      <c r="AKM293" s="1241"/>
      <c r="AKN293" s="1241"/>
      <c r="AKO293" s="1241"/>
      <c r="AKP293" s="1241"/>
      <c r="AKQ293" s="1241"/>
      <c r="AKR293" s="1241"/>
      <c r="AKS293" s="1241"/>
      <c r="AKT293" s="1241"/>
      <c r="AKU293" s="1241"/>
      <c r="AKV293" s="1241"/>
      <c r="AKW293" s="1241"/>
      <c r="AKX293" s="1241"/>
      <c r="AKY293" s="1241"/>
      <c r="AKZ293" s="1241"/>
      <c r="ALA293" s="1241"/>
      <c r="ALB293" s="1241"/>
      <c r="ALC293" s="1241"/>
      <c r="ALD293" s="1241"/>
      <c r="ALE293" s="1241"/>
      <c r="ALF293" s="1241"/>
      <c r="ALG293" s="1241"/>
      <c r="ALH293" s="1241"/>
      <c r="ALI293" s="1241"/>
      <c r="ALJ293" s="1241"/>
      <c r="ALK293" s="1241"/>
      <c r="ALL293" s="1241"/>
      <c r="ALM293" s="1241"/>
      <c r="ALN293" s="1241"/>
      <c r="ALO293" s="1241"/>
      <c r="ALP293" s="1241"/>
      <c r="ALQ293" s="1241"/>
      <c r="ALR293" s="1241"/>
      <c r="ALS293" s="1241"/>
      <c r="ALT293" s="1241"/>
      <c r="ALU293" s="1241"/>
      <c r="ALV293" s="1241"/>
      <c r="ALW293" s="1241"/>
      <c r="ALX293" s="1241"/>
      <c r="ALY293" s="1241"/>
      <c r="ALZ293" s="1241"/>
      <c r="AMA293" s="1241"/>
      <c r="AMB293" s="1241"/>
      <c r="AMC293" s="1241"/>
      <c r="AMD293" s="1241"/>
      <c r="AME293" s="1241"/>
      <c r="AMF293" s="1241"/>
      <c r="AMG293" s="1241"/>
      <c r="AMH293" s="1241"/>
      <c r="AMI293" s="1241"/>
      <c r="AMJ293" s="1241"/>
      <c r="AMK293" s="1241"/>
      <c r="AML293" s="1241"/>
      <c r="AMM293" s="1241"/>
      <c r="AMN293" s="1241"/>
      <c r="AMO293" s="1241"/>
      <c r="AMP293" s="1241"/>
      <c r="AMQ293" s="1241"/>
      <c r="AMR293" s="1241"/>
      <c r="AMS293" s="1241"/>
      <c r="AMT293" s="1241"/>
      <c r="AMU293" s="1241"/>
      <c r="AMV293" s="1241"/>
      <c r="AMW293" s="1241"/>
      <c r="AMX293" s="1241"/>
      <c r="AMY293" s="1241"/>
      <c r="AMZ293" s="1241"/>
      <c r="ANA293" s="1241"/>
      <c r="ANB293" s="1241"/>
      <c r="ANC293" s="1241"/>
      <c r="AND293" s="1241"/>
      <c r="ANE293" s="1241"/>
      <c r="ANF293" s="1241"/>
      <c r="ANG293" s="1241"/>
      <c r="ANH293" s="1241"/>
      <c r="ANI293" s="1241"/>
      <c r="ANJ293" s="1241"/>
      <c r="ANK293" s="1241"/>
      <c r="ANL293" s="1241"/>
      <c r="ANM293" s="1241"/>
      <c r="ANN293" s="1241"/>
      <c r="ANO293" s="1241"/>
      <c r="ANP293" s="1241"/>
      <c r="ANQ293" s="1241"/>
      <c r="ANR293" s="1241"/>
      <c r="ANS293" s="1241"/>
      <c r="ANT293" s="1241"/>
      <c r="ANU293" s="1241"/>
      <c r="ANV293" s="1241"/>
      <c r="ANW293" s="1241"/>
      <c r="ANX293" s="1241"/>
      <c r="ANY293" s="1241"/>
      <c r="ANZ293" s="1241"/>
      <c r="AOA293" s="1241"/>
      <c r="AOB293" s="1241"/>
      <c r="AOC293" s="1241"/>
      <c r="AOD293" s="1241"/>
      <c r="AOE293" s="1241"/>
      <c r="AOF293" s="1241"/>
      <c r="AOG293" s="1241"/>
      <c r="AOH293" s="1241"/>
      <c r="AOI293" s="1241"/>
      <c r="AOJ293" s="1241"/>
      <c r="AOK293" s="1241"/>
      <c r="AOL293" s="1241"/>
      <c r="AOM293" s="1241"/>
      <c r="AON293" s="1241"/>
      <c r="AOO293" s="1241"/>
      <c r="AOP293" s="1241"/>
      <c r="AOQ293" s="1241"/>
      <c r="AOR293" s="1241"/>
      <c r="AOS293" s="1241"/>
      <c r="AOT293" s="1241"/>
      <c r="AOU293" s="1241"/>
      <c r="AOV293" s="1241"/>
      <c r="AOW293" s="1241"/>
      <c r="AOX293" s="1241"/>
      <c r="AOY293" s="1241"/>
      <c r="AOZ293" s="1241"/>
      <c r="APA293" s="1241"/>
      <c r="APB293" s="1241"/>
      <c r="APC293" s="1241"/>
      <c r="APD293" s="1241"/>
      <c r="APE293" s="1241"/>
      <c r="APF293" s="1241"/>
      <c r="APG293" s="1241"/>
      <c r="APH293" s="1241"/>
      <c r="API293" s="1241"/>
      <c r="APJ293" s="1241"/>
      <c r="APK293" s="1241"/>
      <c r="APL293" s="1241"/>
      <c r="APM293" s="1241"/>
      <c r="APN293" s="1241"/>
      <c r="APO293" s="1241"/>
      <c r="APP293" s="1241"/>
      <c r="APQ293" s="1241"/>
      <c r="APR293" s="1241"/>
      <c r="APS293" s="1241"/>
      <c r="APT293" s="1241"/>
      <c r="APU293" s="1241"/>
      <c r="APV293" s="1241"/>
      <c r="APW293" s="1241"/>
      <c r="APX293" s="1241"/>
      <c r="APY293" s="1241"/>
      <c r="APZ293" s="1241"/>
      <c r="AQA293" s="1241"/>
      <c r="AQB293" s="1241"/>
      <c r="AQC293" s="1241"/>
      <c r="AQD293" s="1241"/>
      <c r="AQE293" s="1241"/>
      <c r="AQF293" s="1241"/>
      <c r="AQG293" s="1241"/>
      <c r="AQH293" s="1241"/>
      <c r="AQI293" s="1241"/>
      <c r="AQJ293" s="1241"/>
      <c r="AQK293" s="1241"/>
      <c r="AQL293" s="1241"/>
      <c r="AQM293" s="1241"/>
      <c r="AQN293" s="1241"/>
      <c r="AQO293" s="1241"/>
      <c r="AQP293" s="1241"/>
      <c r="AQQ293" s="1241"/>
      <c r="AQR293" s="1241"/>
      <c r="AQS293" s="1241"/>
      <c r="AQT293" s="1241"/>
      <c r="AQU293" s="1241"/>
      <c r="AQV293" s="1241"/>
      <c r="AQW293" s="1241"/>
      <c r="AQX293" s="1241"/>
      <c r="AQY293" s="1241"/>
      <c r="AQZ293" s="1241"/>
      <c r="ARA293" s="1241"/>
      <c r="ARB293" s="1241"/>
      <c r="ARC293" s="1241"/>
      <c r="ARD293" s="1241"/>
      <c r="ARE293" s="1241"/>
      <c r="ARF293" s="1241"/>
      <c r="ARG293" s="1241"/>
      <c r="ARH293" s="1241"/>
      <c r="ARI293" s="1241"/>
      <c r="ARJ293" s="1241"/>
      <c r="ARK293" s="1241"/>
      <c r="ARL293" s="1241"/>
      <c r="ARM293" s="1241"/>
      <c r="ARN293" s="1241"/>
      <c r="ARO293" s="1241"/>
      <c r="ARP293" s="1241"/>
      <c r="ARQ293" s="1241"/>
      <c r="ARR293" s="1241"/>
      <c r="ARS293" s="1241"/>
      <c r="ART293" s="1241"/>
      <c r="ARU293" s="1241"/>
      <c r="ARV293" s="1241"/>
      <c r="ARW293" s="1241"/>
      <c r="ARX293" s="1241"/>
      <c r="ARY293" s="1241"/>
      <c r="ARZ293" s="1241"/>
      <c r="ASA293" s="1241"/>
      <c r="ASB293" s="1241"/>
      <c r="ASC293" s="1241"/>
      <c r="ASD293" s="1241"/>
      <c r="ASE293" s="1241"/>
      <c r="ASF293" s="1241"/>
      <c r="ASG293" s="1241"/>
      <c r="ASH293" s="1241"/>
      <c r="ASI293" s="1241"/>
      <c r="ASJ293" s="1241"/>
      <c r="ASK293" s="1241"/>
      <c r="ASL293" s="1241"/>
      <c r="ASM293" s="1241"/>
      <c r="ASN293" s="1241"/>
      <c r="ASO293" s="1241"/>
      <c r="ASP293" s="1241"/>
      <c r="ASQ293" s="1241"/>
      <c r="ASR293" s="1241"/>
      <c r="ASS293" s="1241"/>
      <c r="AST293" s="1241"/>
      <c r="ASU293" s="1241"/>
      <c r="ASV293" s="1241"/>
      <c r="ASW293" s="1241"/>
      <c r="ASX293" s="1241"/>
      <c r="ASY293" s="1241"/>
      <c r="ASZ293" s="1241"/>
      <c r="ATA293" s="1241"/>
      <c r="ATB293" s="1241"/>
      <c r="ATC293" s="1241"/>
      <c r="ATD293" s="1241"/>
      <c r="ATE293" s="1241"/>
      <c r="ATF293" s="1241"/>
      <c r="ATG293" s="1241"/>
      <c r="ATH293" s="1241"/>
      <c r="ATI293" s="1241"/>
      <c r="ATJ293" s="1241"/>
      <c r="ATK293" s="1241"/>
      <c r="ATL293" s="1241"/>
      <c r="ATM293" s="1241"/>
      <c r="ATN293" s="1241"/>
      <c r="ATO293" s="1241"/>
      <c r="ATP293" s="1241"/>
      <c r="ATQ293" s="1241"/>
      <c r="ATR293" s="1241"/>
      <c r="ATS293" s="1241"/>
      <c r="ATT293" s="1241"/>
      <c r="ATU293" s="1241"/>
      <c r="ATV293" s="1241"/>
      <c r="ATW293" s="1241"/>
      <c r="ATX293" s="1241"/>
      <c r="ATY293" s="1241"/>
      <c r="ATZ293" s="1241"/>
      <c r="AUA293" s="1241"/>
      <c r="AUB293" s="1241"/>
      <c r="AUC293" s="1241"/>
      <c r="AUD293" s="1241"/>
      <c r="AUE293" s="1241"/>
      <c r="AUF293" s="1241"/>
      <c r="AUG293" s="1241"/>
      <c r="AUH293" s="1241"/>
      <c r="AUI293" s="1241"/>
      <c r="AUJ293" s="1241"/>
      <c r="AUK293" s="1241"/>
      <c r="AUL293" s="1241"/>
      <c r="AUM293" s="1241"/>
      <c r="AUN293" s="1241"/>
      <c r="AUO293" s="1241"/>
      <c r="AUP293" s="1241"/>
      <c r="AUQ293" s="1241"/>
      <c r="AUR293" s="1241"/>
      <c r="AUS293" s="1241"/>
      <c r="AUT293" s="1241"/>
      <c r="AUU293" s="1241"/>
      <c r="AUV293" s="1241"/>
      <c r="AUW293" s="1241"/>
      <c r="AUX293" s="1241"/>
      <c r="AUY293" s="1241"/>
      <c r="AUZ293" s="1241"/>
      <c r="AVA293" s="1241"/>
      <c r="AVB293" s="1241"/>
      <c r="AVC293" s="1241"/>
      <c r="AVD293" s="1241"/>
      <c r="AVE293" s="1241"/>
      <c r="AVF293" s="1241"/>
      <c r="AVG293" s="1241"/>
      <c r="AVH293" s="1241"/>
      <c r="AVI293" s="1241"/>
      <c r="AVJ293" s="1241"/>
      <c r="AVK293" s="1241"/>
      <c r="AVL293" s="1241"/>
      <c r="AVM293" s="1241"/>
      <c r="AVN293" s="1241"/>
      <c r="AVO293" s="1241"/>
      <c r="AVP293" s="1241"/>
      <c r="AVQ293" s="1241"/>
      <c r="AVR293" s="1241"/>
      <c r="AVS293" s="1241"/>
      <c r="AVT293" s="1241"/>
      <c r="AVU293" s="1241"/>
      <c r="AVV293" s="1241"/>
      <c r="AVW293" s="1241"/>
      <c r="AVX293" s="1241"/>
      <c r="AVY293" s="1241"/>
      <c r="AVZ293" s="1241"/>
      <c r="AWA293" s="1241"/>
      <c r="AWB293" s="1241"/>
      <c r="AWC293" s="1241"/>
      <c r="AWD293" s="1241"/>
      <c r="AWE293" s="1241"/>
      <c r="AWF293" s="1241"/>
      <c r="AWG293" s="1241"/>
      <c r="AWH293" s="1241"/>
      <c r="AWI293" s="1241"/>
      <c r="AWJ293" s="1241"/>
      <c r="AWK293" s="1241"/>
      <c r="AWL293" s="1241"/>
      <c r="AWM293" s="1241"/>
      <c r="AWN293" s="1241"/>
      <c r="AWO293" s="1241"/>
      <c r="AWP293" s="1241"/>
      <c r="AWQ293" s="1241"/>
      <c r="AWR293" s="1241"/>
      <c r="AWS293" s="1241"/>
      <c r="AWT293" s="1241"/>
      <c r="AWU293" s="1241"/>
      <c r="AWV293" s="1241"/>
      <c r="AWW293" s="1241"/>
      <c r="AWX293" s="1241"/>
      <c r="AWY293" s="1241"/>
      <c r="AWZ293" s="1241"/>
      <c r="AXA293" s="1241"/>
      <c r="AXB293" s="1241"/>
      <c r="AXC293" s="1241"/>
      <c r="AXD293" s="1241"/>
      <c r="AXE293" s="1241"/>
      <c r="AXF293" s="1241"/>
      <c r="AXG293" s="1241"/>
      <c r="AXH293" s="1241"/>
      <c r="AXI293" s="1241"/>
      <c r="AXJ293" s="1241"/>
      <c r="AXK293" s="1241"/>
      <c r="AXL293" s="1241"/>
      <c r="AXM293" s="1241"/>
      <c r="AXN293" s="1241"/>
      <c r="AXO293" s="1241"/>
      <c r="AXP293" s="1241"/>
      <c r="AXQ293" s="1241"/>
      <c r="AXR293" s="1241"/>
      <c r="AXS293" s="1241"/>
      <c r="AXT293" s="1241"/>
      <c r="AXU293" s="1241"/>
      <c r="AXV293" s="1241"/>
      <c r="AXW293" s="1241"/>
      <c r="AXX293" s="1241"/>
      <c r="AXY293" s="1241"/>
      <c r="AXZ293" s="1241"/>
      <c r="AYA293" s="1241"/>
      <c r="AYB293" s="1241"/>
      <c r="AYC293" s="1241"/>
      <c r="AYD293" s="1241"/>
      <c r="AYE293" s="1241"/>
      <c r="AYF293" s="1241"/>
      <c r="AYG293" s="1241"/>
      <c r="AYH293" s="1241"/>
      <c r="AYI293" s="1241"/>
      <c r="AYJ293" s="1241"/>
      <c r="AYK293" s="1241"/>
      <c r="AYL293" s="1241"/>
      <c r="AYM293" s="1241"/>
      <c r="AYN293" s="1241"/>
      <c r="AYO293" s="1241"/>
      <c r="AYP293" s="1241"/>
      <c r="AYQ293" s="1241"/>
      <c r="AYR293" s="1241"/>
      <c r="AYS293" s="1241"/>
      <c r="AYT293" s="1241"/>
      <c r="AYU293" s="1241"/>
      <c r="AYV293" s="1241"/>
      <c r="AYW293" s="1241"/>
      <c r="AYX293" s="1241"/>
      <c r="AYY293" s="1241"/>
      <c r="AYZ293" s="1241"/>
      <c r="AZA293" s="1241"/>
      <c r="AZB293" s="1241"/>
      <c r="AZC293" s="1241"/>
      <c r="AZD293" s="1241"/>
      <c r="AZE293" s="1241"/>
      <c r="AZF293" s="1241"/>
      <c r="AZG293" s="1241"/>
      <c r="AZH293" s="1241"/>
      <c r="AZI293" s="1241"/>
      <c r="AZJ293" s="1241"/>
      <c r="AZK293" s="1241"/>
      <c r="AZL293" s="1241"/>
      <c r="AZM293" s="1241"/>
      <c r="AZN293" s="1241"/>
      <c r="AZO293" s="1241"/>
      <c r="AZP293" s="1241"/>
      <c r="AZQ293" s="1241"/>
      <c r="AZR293" s="1241"/>
      <c r="AZS293" s="1241"/>
      <c r="AZT293" s="1241"/>
      <c r="AZU293" s="1241"/>
      <c r="AZV293" s="1241"/>
      <c r="AZW293" s="1241"/>
      <c r="AZX293" s="1241"/>
      <c r="AZY293" s="1241"/>
      <c r="AZZ293" s="1241"/>
      <c r="BAA293" s="1241"/>
      <c r="BAB293" s="1241"/>
      <c r="BAC293" s="1241"/>
      <c r="BAD293" s="1241"/>
      <c r="BAE293" s="1241"/>
      <c r="BAF293" s="1241"/>
      <c r="BAG293" s="1241"/>
      <c r="BAH293" s="1241"/>
      <c r="BAI293" s="1241"/>
      <c r="BAJ293" s="1241"/>
      <c r="BAK293" s="1241"/>
      <c r="BAL293" s="1241"/>
      <c r="BAM293" s="1241"/>
      <c r="BAN293" s="1241"/>
      <c r="BAO293" s="1241"/>
      <c r="BAP293" s="1241"/>
      <c r="BAQ293" s="1241"/>
      <c r="BAR293" s="1241"/>
      <c r="BAS293" s="1241"/>
      <c r="BAT293" s="1241"/>
      <c r="BAU293" s="1241"/>
      <c r="BAV293" s="1241"/>
      <c r="BAW293" s="1241"/>
      <c r="BAX293" s="1241"/>
      <c r="BAY293" s="1241"/>
      <c r="BAZ293" s="1241"/>
      <c r="BBA293" s="1241"/>
      <c r="BBB293" s="1241"/>
      <c r="BBC293" s="1241"/>
      <c r="BBD293" s="1241"/>
      <c r="BBE293" s="1241"/>
      <c r="BBF293" s="1241"/>
      <c r="BBG293" s="1241"/>
      <c r="BBH293" s="1241"/>
      <c r="BBI293" s="1241"/>
      <c r="BBJ293" s="1241"/>
      <c r="BBK293" s="1241"/>
      <c r="BBL293" s="1241"/>
      <c r="BBM293" s="1241"/>
      <c r="BBN293" s="1241"/>
      <c r="BBO293" s="1241"/>
      <c r="BBP293" s="1241"/>
      <c r="BBQ293" s="1241"/>
      <c r="BBR293" s="1241"/>
      <c r="BBS293" s="1241"/>
      <c r="BBT293" s="1241"/>
      <c r="BBU293" s="1241"/>
      <c r="BBV293" s="1241"/>
      <c r="BBW293" s="1241"/>
      <c r="BBX293" s="1241"/>
      <c r="BBY293" s="1241"/>
      <c r="BBZ293" s="1241"/>
      <c r="BCA293" s="1241"/>
      <c r="BCB293" s="1241"/>
      <c r="BCC293" s="1241"/>
      <c r="BCD293" s="1241"/>
      <c r="BCE293" s="1241"/>
      <c r="BCF293" s="1241"/>
      <c r="BCG293" s="1241"/>
      <c r="BCH293" s="1241"/>
      <c r="BCI293" s="1241"/>
      <c r="BCJ293" s="1241"/>
      <c r="BCK293" s="1241"/>
      <c r="BCL293" s="1241"/>
      <c r="BCM293" s="1241"/>
      <c r="BCN293" s="1241"/>
      <c r="BCO293" s="1241"/>
      <c r="BCP293" s="1241"/>
      <c r="BCQ293" s="1241"/>
      <c r="BCR293" s="1241"/>
      <c r="BCS293" s="1241"/>
      <c r="BCT293" s="1241"/>
      <c r="BCU293" s="1241"/>
      <c r="BCV293" s="1241"/>
      <c r="BCW293" s="1241"/>
      <c r="BCX293" s="1241"/>
      <c r="BCY293" s="1241"/>
      <c r="BCZ293" s="1241"/>
      <c r="BDA293" s="1241"/>
      <c r="BDB293" s="1241"/>
      <c r="BDC293" s="1241"/>
      <c r="BDD293" s="1241"/>
      <c r="BDE293" s="1241"/>
      <c r="BDF293" s="1241"/>
      <c r="BDG293" s="1241"/>
      <c r="BDH293" s="1241"/>
      <c r="BDI293" s="1241"/>
      <c r="BDJ293" s="1241"/>
      <c r="BDK293" s="1241"/>
      <c r="BDL293" s="1241"/>
      <c r="BDM293" s="1241"/>
      <c r="BDN293" s="1241"/>
      <c r="BDO293" s="1241"/>
      <c r="BDP293" s="1241"/>
      <c r="BDQ293" s="1241"/>
      <c r="BDR293" s="1241"/>
      <c r="BDS293" s="1241"/>
      <c r="BDT293" s="1241"/>
      <c r="BDU293" s="1241"/>
      <c r="BDV293" s="1241"/>
      <c r="BDW293" s="1241"/>
      <c r="BDX293" s="1241"/>
      <c r="BDY293" s="1241"/>
      <c r="BDZ293" s="1241"/>
      <c r="BEA293" s="1241"/>
      <c r="BEB293" s="1241"/>
      <c r="BEC293" s="1241"/>
      <c r="BED293" s="1241"/>
      <c r="BEE293" s="1241"/>
      <c r="BEF293" s="1241"/>
      <c r="BEG293" s="1241"/>
      <c r="BEH293" s="1241"/>
      <c r="BEI293" s="1241"/>
      <c r="BEJ293" s="1241"/>
      <c r="BEK293" s="1241"/>
      <c r="BEL293" s="1241"/>
      <c r="BEM293" s="1241"/>
      <c r="BEN293" s="1241"/>
      <c r="BEO293" s="1241"/>
      <c r="BEP293" s="1241"/>
      <c r="BEQ293" s="1241"/>
      <c r="BER293" s="1241"/>
      <c r="BES293" s="1241"/>
      <c r="BET293" s="1241"/>
      <c r="BEU293" s="1241"/>
      <c r="BEV293" s="1241"/>
      <c r="BEW293" s="1241"/>
      <c r="BEX293" s="1241"/>
      <c r="BEY293" s="1241"/>
      <c r="BEZ293" s="1241"/>
      <c r="BFA293" s="1241"/>
      <c r="BFB293" s="1241"/>
      <c r="BFC293" s="1241"/>
      <c r="BFD293" s="1241"/>
      <c r="BFE293" s="1241"/>
      <c r="BFF293" s="1241"/>
      <c r="BFG293" s="1241"/>
      <c r="BFH293" s="1241"/>
      <c r="BFI293" s="1241"/>
      <c r="BFJ293" s="1241"/>
      <c r="BFK293" s="1241"/>
      <c r="BFL293" s="1241"/>
      <c r="BFM293" s="1241"/>
      <c r="BFN293" s="1241"/>
      <c r="BFO293" s="1241"/>
      <c r="BFP293" s="1241"/>
      <c r="BFQ293" s="1241"/>
      <c r="BFR293" s="1241"/>
      <c r="BFS293" s="1241"/>
      <c r="BFT293" s="1241"/>
      <c r="BFU293" s="1241"/>
      <c r="BFV293" s="1241"/>
      <c r="BFW293" s="1241"/>
      <c r="BFX293" s="1241"/>
      <c r="BFY293" s="1241"/>
      <c r="BFZ293" s="1241"/>
      <c r="BGA293" s="1241"/>
      <c r="BGB293" s="1241"/>
      <c r="BGC293" s="1241"/>
      <c r="BGD293" s="1241"/>
      <c r="BGE293" s="1241"/>
      <c r="BGF293" s="1241"/>
      <c r="BGG293" s="1241"/>
      <c r="BGH293" s="1241"/>
      <c r="BGI293" s="1241"/>
      <c r="BGJ293" s="1241"/>
      <c r="BGK293" s="1241"/>
      <c r="BGL293" s="1241"/>
      <c r="BGM293" s="1241"/>
      <c r="BGN293" s="1241"/>
      <c r="BGO293" s="1241"/>
      <c r="BGP293" s="1241"/>
      <c r="BGQ293" s="1241"/>
      <c r="BGR293" s="1241"/>
      <c r="BGS293" s="1241"/>
      <c r="BGT293" s="1241"/>
      <c r="BGU293" s="1241"/>
      <c r="BGV293" s="1241"/>
      <c r="BGW293" s="1241"/>
      <c r="BGX293" s="1241"/>
      <c r="BGY293" s="1241"/>
      <c r="BGZ293" s="1241"/>
      <c r="BHA293" s="1241"/>
      <c r="BHB293" s="1241"/>
      <c r="BHC293" s="1241"/>
      <c r="BHD293" s="1241"/>
      <c r="BHE293" s="1241"/>
      <c r="BHF293" s="1241"/>
      <c r="BHG293" s="1241"/>
      <c r="BHH293" s="1241"/>
      <c r="BHI293" s="1241"/>
      <c r="BHJ293" s="1241"/>
      <c r="BHK293" s="1241"/>
      <c r="BHL293" s="1241"/>
      <c r="BHM293" s="1241"/>
      <c r="BHN293" s="1241"/>
      <c r="BHO293" s="1241"/>
      <c r="BHP293" s="1241"/>
      <c r="BHQ293" s="1241"/>
      <c r="BHR293" s="1241"/>
      <c r="BHS293" s="1241"/>
      <c r="BHT293" s="1241"/>
      <c r="BHU293" s="1241"/>
      <c r="BHV293" s="1241"/>
      <c r="BHW293" s="1241"/>
      <c r="BHX293" s="1241"/>
      <c r="BHY293" s="1241"/>
      <c r="BHZ293" s="1241"/>
      <c r="BIA293" s="1241"/>
      <c r="BIB293" s="1241"/>
      <c r="BIC293" s="1241"/>
      <c r="BID293" s="1241"/>
      <c r="BIE293" s="1241"/>
      <c r="BIF293" s="1241"/>
      <c r="BIG293" s="1241"/>
      <c r="BIH293" s="1241"/>
      <c r="BII293" s="1241"/>
      <c r="BIJ293" s="1241"/>
      <c r="BIK293" s="1241"/>
      <c r="BIL293" s="1241"/>
      <c r="BIM293" s="1241"/>
      <c r="BIN293" s="1241"/>
      <c r="BIO293" s="1241"/>
      <c r="BIP293" s="1241"/>
      <c r="BIQ293" s="1241"/>
      <c r="BIR293" s="1241"/>
      <c r="BIS293" s="1241"/>
      <c r="BIT293" s="1241"/>
      <c r="BIU293" s="1241"/>
      <c r="BIV293" s="1241"/>
      <c r="BIW293" s="1241"/>
      <c r="BIX293" s="1241"/>
      <c r="BIY293" s="1241"/>
      <c r="BIZ293" s="1241"/>
      <c r="BJA293" s="1241"/>
      <c r="BJB293" s="1241"/>
      <c r="BJC293" s="1241"/>
      <c r="BJD293" s="1241"/>
      <c r="BJE293" s="1241"/>
      <c r="BJF293" s="1241"/>
      <c r="BJG293" s="1241"/>
      <c r="BJH293" s="1241"/>
      <c r="BJI293" s="1241"/>
      <c r="BJJ293" s="1241"/>
      <c r="BJK293" s="1241"/>
      <c r="BJL293" s="1241"/>
      <c r="BJM293" s="1241"/>
      <c r="BJN293" s="1241"/>
      <c r="BJO293" s="1241"/>
      <c r="BJP293" s="1241"/>
      <c r="BJQ293" s="1241"/>
      <c r="BJR293" s="1241"/>
      <c r="BJS293" s="1241"/>
      <c r="BJT293" s="1241"/>
      <c r="BJU293" s="1241"/>
      <c r="BJV293" s="1241"/>
      <c r="BJW293" s="1241"/>
      <c r="BJX293" s="1241"/>
      <c r="BJY293" s="1241"/>
      <c r="BJZ293" s="1241"/>
      <c r="BKA293" s="1241"/>
      <c r="BKB293" s="1241"/>
      <c r="BKC293" s="1241"/>
      <c r="BKD293" s="1241"/>
      <c r="BKE293" s="1241"/>
      <c r="BKF293" s="1241"/>
      <c r="BKG293" s="1241"/>
      <c r="BKH293" s="1241"/>
      <c r="BKI293" s="1241"/>
      <c r="BKJ293" s="1241"/>
      <c r="BKK293" s="1241"/>
      <c r="BKL293" s="1241"/>
      <c r="BKM293" s="1241"/>
      <c r="BKN293" s="1241"/>
      <c r="BKO293" s="1241"/>
      <c r="BKP293" s="1241"/>
      <c r="BKQ293" s="1241"/>
      <c r="BKR293" s="1241"/>
      <c r="BKS293" s="1241"/>
      <c r="BKT293" s="1241"/>
      <c r="BKU293" s="1241"/>
      <c r="BKV293" s="1241"/>
      <c r="BKW293" s="1241"/>
      <c r="BKX293" s="1241"/>
      <c r="BKY293" s="1241"/>
      <c r="BKZ293" s="1241"/>
      <c r="BLA293" s="1241"/>
      <c r="BLB293" s="1241"/>
      <c r="BLC293" s="1241"/>
      <c r="BLD293" s="1241"/>
      <c r="BLE293" s="1241"/>
      <c r="BLF293" s="1241"/>
      <c r="BLG293" s="1241"/>
      <c r="BLH293" s="1241"/>
      <c r="BLI293" s="1241"/>
      <c r="BLJ293" s="1241"/>
      <c r="BLK293" s="1241"/>
      <c r="BLL293" s="1241"/>
      <c r="BLM293" s="1241"/>
      <c r="BLN293" s="1241"/>
      <c r="BLO293" s="1241"/>
      <c r="BLP293" s="1241"/>
      <c r="BLQ293" s="1241"/>
      <c r="BLR293" s="1241"/>
      <c r="BLS293" s="1241"/>
      <c r="BLT293" s="1241"/>
      <c r="BLU293" s="1241"/>
      <c r="BLV293" s="1241"/>
      <c r="BLW293" s="1241"/>
      <c r="BLX293" s="1241"/>
      <c r="BLY293" s="1241"/>
      <c r="BLZ293" s="1241"/>
      <c r="BMA293" s="1241"/>
      <c r="BMB293" s="1241"/>
      <c r="BMC293" s="1241"/>
      <c r="BMD293" s="1241"/>
      <c r="BME293" s="1241"/>
      <c r="BMF293" s="1241"/>
      <c r="BMG293" s="1241"/>
      <c r="BMH293" s="1241"/>
      <c r="BMI293" s="1241"/>
      <c r="BMJ293" s="1241"/>
      <c r="BMK293" s="1241"/>
      <c r="BML293" s="1241"/>
      <c r="BMM293" s="1241"/>
      <c r="BMN293" s="1241"/>
      <c r="BMO293" s="1241"/>
      <c r="BMP293" s="1241"/>
      <c r="BMQ293" s="1241"/>
      <c r="BMR293" s="1241"/>
      <c r="BMS293" s="1241"/>
      <c r="BMT293" s="1241"/>
      <c r="BMU293" s="1241"/>
      <c r="BMV293" s="1241"/>
      <c r="BMW293" s="1241"/>
      <c r="BMX293" s="1241"/>
      <c r="BMY293" s="1241"/>
      <c r="BMZ293" s="1241"/>
      <c r="BNA293" s="1241"/>
      <c r="BNB293" s="1241"/>
      <c r="BNC293" s="1241"/>
      <c r="BND293" s="1241"/>
      <c r="BNE293" s="1241"/>
      <c r="BNF293" s="1241"/>
      <c r="BNG293" s="1241"/>
      <c r="BNH293" s="1241"/>
      <c r="BNI293" s="1241"/>
      <c r="BNJ293" s="1241"/>
      <c r="BNK293" s="1241"/>
      <c r="BNL293" s="1241"/>
      <c r="BNM293" s="1241"/>
      <c r="BNN293" s="1241"/>
      <c r="BNO293" s="1241"/>
      <c r="BNP293" s="1241"/>
      <c r="BNQ293" s="1241"/>
      <c r="BNR293" s="1241"/>
      <c r="BNS293" s="1241"/>
      <c r="BNT293" s="1241"/>
      <c r="BNU293" s="1241"/>
      <c r="BNV293" s="1241"/>
      <c r="BNW293" s="1241"/>
      <c r="BNX293" s="1241"/>
      <c r="BNY293" s="1241"/>
      <c r="BNZ293" s="1241"/>
      <c r="BOA293" s="1241"/>
      <c r="BOB293" s="1241"/>
      <c r="BOC293" s="1241"/>
      <c r="BOD293" s="1241"/>
      <c r="BOE293" s="1241"/>
      <c r="BOF293" s="1241"/>
      <c r="BOG293" s="1241"/>
      <c r="BOH293" s="1241"/>
      <c r="BOI293" s="1241"/>
      <c r="BOJ293" s="1241"/>
      <c r="BOK293" s="1241"/>
      <c r="BOL293" s="1241"/>
      <c r="BOM293" s="1241"/>
      <c r="BON293" s="1241"/>
      <c r="BOO293" s="1241"/>
      <c r="BOP293" s="1241"/>
      <c r="BOQ293" s="1241"/>
      <c r="BOR293" s="1241"/>
      <c r="BOS293" s="1241"/>
      <c r="BOT293" s="1241"/>
      <c r="BOU293" s="1241"/>
      <c r="BOV293" s="1241"/>
      <c r="BOW293" s="1241"/>
      <c r="BOX293" s="1241"/>
      <c r="BOY293" s="1241"/>
      <c r="BOZ293" s="1241"/>
      <c r="BPA293" s="1241"/>
      <c r="BPB293" s="1241"/>
      <c r="BPC293" s="1241"/>
      <c r="BPD293" s="1241"/>
      <c r="BPE293" s="1241"/>
      <c r="BPF293" s="1241"/>
      <c r="BPG293" s="1241"/>
      <c r="BPH293" s="1241"/>
      <c r="BPI293" s="1241"/>
      <c r="BPJ293" s="1241"/>
      <c r="BPK293" s="1241"/>
      <c r="BPL293" s="1241"/>
      <c r="BPM293" s="1241"/>
      <c r="BPN293" s="1241"/>
      <c r="BPO293" s="1241"/>
      <c r="BPP293" s="1241"/>
      <c r="BPQ293" s="1241"/>
      <c r="BPR293" s="1241"/>
      <c r="BPS293" s="1241"/>
      <c r="BPT293" s="1241"/>
      <c r="BPU293" s="1241"/>
      <c r="BPV293" s="1241"/>
      <c r="BPW293" s="1241"/>
      <c r="BPX293" s="1241"/>
      <c r="BPY293" s="1241"/>
      <c r="BPZ293" s="1241"/>
      <c r="BQA293" s="1241"/>
      <c r="BQB293" s="1241"/>
      <c r="BQC293" s="1241"/>
      <c r="BQD293" s="1241"/>
      <c r="BQE293" s="1241"/>
      <c r="BQF293" s="1241"/>
      <c r="BQG293" s="1241"/>
      <c r="BQH293" s="1241"/>
      <c r="BQI293" s="1241"/>
      <c r="BQJ293" s="1241"/>
      <c r="BQK293" s="1241"/>
      <c r="BQL293" s="1241"/>
      <c r="BQM293" s="1241"/>
      <c r="BQN293" s="1241"/>
      <c r="BQO293" s="1241"/>
      <c r="BQP293" s="1241"/>
      <c r="BQQ293" s="1241"/>
      <c r="BQR293" s="1241"/>
      <c r="BQS293" s="1241"/>
      <c r="BQT293" s="1241"/>
      <c r="BQU293" s="1241"/>
      <c r="BQV293" s="1241"/>
      <c r="BQW293" s="1241"/>
      <c r="BQX293" s="1241"/>
      <c r="BQY293" s="1241"/>
      <c r="BQZ293" s="1241"/>
      <c r="BRA293" s="1241"/>
      <c r="BRB293" s="1241"/>
      <c r="BRC293" s="1241"/>
      <c r="BRD293" s="1241"/>
      <c r="BRE293" s="1241"/>
      <c r="BRF293" s="1241"/>
      <c r="BRG293" s="1241"/>
      <c r="BRH293" s="1241"/>
      <c r="BRI293" s="1241"/>
      <c r="BRJ293" s="1241"/>
      <c r="BRK293" s="1241"/>
      <c r="BRL293" s="1241"/>
      <c r="BRM293" s="1241"/>
      <c r="BRN293" s="1241"/>
      <c r="BRO293" s="1241"/>
      <c r="BRP293" s="1241"/>
      <c r="BRQ293" s="1241"/>
      <c r="BRR293" s="1241"/>
      <c r="BRS293" s="1241"/>
      <c r="BRT293" s="1241"/>
      <c r="BRU293" s="1241"/>
      <c r="BRV293" s="1241"/>
      <c r="BRW293" s="1241"/>
      <c r="BRX293" s="1241"/>
      <c r="BRY293" s="1241"/>
      <c r="BRZ293" s="1241"/>
      <c r="BSA293" s="1241"/>
      <c r="BSB293" s="1241"/>
      <c r="BSC293" s="1241"/>
      <c r="BSD293" s="1241"/>
      <c r="BSE293" s="1241"/>
      <c r="BSF293" s="1241"/>
      <c r="BSG293" s="1241"/>
      <c r="BSH293" s="1241"/>
      <c r="BSI293" s="1241"/>
      <c r="BSJ293" s="1241"/>
      <c r="BSK293" s="1241"/>
      <c r="BSL293" s="1241"/>
      <c r="BSM293" s="1241"/>
      <c r="BSN293" s="1241"/>
      <c r="BSO293" s="1241"/>
      <c r="BSP293" s="1241"/>
      <c r="BSQ293" s="1241"/>
      <c r="BSR293" s="1241"/>
      <c r="BSS293" s="1241"/>
      <c r="BST293" s="1241"/>
      <c r="BSU293" s="1241"/>
      <c r="BSV293" s="1241"/>
      <c r="BSW293" s="1241"/>
      <c r="BSX293" s="1241"/>
      <c r="BSY293" s="1241"/>
      <c r="BSZ293" s="1241"/>
      <c r="BTA293" s="1241"/>
      <c r="BTB293" s="1241"/>
      <c r="BTC293" s="1241"/>
      <c r="BTD293" s="1241"/>
      <c r="BTE293" s="1241"/>
      <c r="BTF293" s="1241"/>
      <c r="BTG293" s="1241"/>
      <c r="BTH293" s="1241"/>
      <c r="BTI293" s="1241"/>
      <c r="BTJ293" s="1241"/>
      <c r="BTK293" s="1241"/>
      <c r="BTL293" s="1241"/>
      <c r="BTM293" s="1241"/>
      <c r="BTN293" s="1241"/>
      <c r="BTO293" s="1241"/>
      <c r="BTP293" s="1241"/>
      <c r="BTQ293" s="1241"/>
      <c r="BTR293" s="1241"/>
      <c r="BTS293" s="1241"/>
      <c r="BTT293" s="1241"/>
      <c r="BTU293" s="1241"/>
      <c r="BTV293" s="1241"/>
      <c r="BTW293" s="1241"/>
      <c r="BTX293" s="1241"/>
      <c r="BTY293" s="1241"/>
      <c r="BTZ293" s="1241"/>
      <c r="BUA293" s="1241"/>
      <c r="BUB293" s="1241"/>
      <c r="BUC293" s="1241"/>
      <c r="BUD293" s="1241"/>
      <c r="BUE293" s="1241"/>
      <c r="BUF293" s="1241"/>
      <c r="BUG293" s="1241"/>
      <c r="BUH293" s="1241"/>
      <c r="BUI293" s="1241"/>
      <c r="BUJ293" s="1241"/>
      <c r="BUK293" s="1241"/>
      <c r="BUL293" s="1241"/>
      <c r="BUM293" s="1241"/>
      <c r="BUN293" s="1241"/>
      <c r="BUO293" s="1241"/>
      <c r="BUP293" s="1241"/>
      <c r="BUQ293" s="1241"/>
      <c r="BUR293" s="1241"/>
      <c r="BUS293" s="1241"/>
      <c r="BUT293" s="1241"/>
      <c r="BUU293" s="1241"/>
      <c r="BUV293" s="1241"/>
      <c r="BUW293" s="1241"/>
      <c r="BUX293" s="1241"/>
      <c r="BUY293" s="1241"/>
      <c r="BUZ293" s="1241"/>
      <c r="BVA293" s="1241"/>
      <c r="BVB293" s="1241"/>
      <c r="BVC293" s="1241"/>
      <c r="BVD293" s="1241"/>
      <c r="BVE293" s="1241"/>
      <c r="BVF293" s="1241"/>
      <c r="BVG293" s="1241"/>
      <c r="BVH293" s="1241"/>
      <c r="BVI293" s="1241"/>
      <c r="BVJ293" s="1241"/>
      <c r="BVK293" s="1241"/>
      <c r="BVL293" s="1241"/>
      <c r="BVM293" s="1241"/>
      <c r="BVN293" s="1241"/>
      <c r="BVO293" s="1241"/>
      <c r="BVP293" s="1241"/>
      <c r="BVQ293" s="1241"/>
      <c r="BVR293" s="1241"/>
      <c r="BVS293" s="1241"/>
      <c r="BVT293" s="1241"/>
      <c r="BVU293" s="1241"/>
      <c r="BVV293" s="1241"/>
      <c r="BVW293" s="1241"/>
      <c r="BVX293" s="1241"/>
      <c r="BVY293" s="1241"/>
      <c r="BVZ293" s="1241"/>
      <c r="BWA293" s="1241"/>
      <c r="BWB293" s="1241"/>
      <c r="BWC293" s="1241"/>
      <c r="BWD293" s="1241"/>
      <c r="BWE293" s="1241"/>
      <c r="BWF293" s="1241"/>
      <c r="BWG293" s="1241"/>
      <c r="BWH293" s="1241"/>
      <c r="BWI293" s="1241"/>
      <c r="BWJ293" s="1241"/>
      <c r="BWK293" s="1241"/>
      <c r="BWL293" s="1241"/>
      <c r="BWM293" s="1241"/>
      <c r="BWN293" s="1241"/>
      <c r="BWO293" s="1241"/>
      <c r="BWP293" s="1241"/>
      <c r="BWQ293" s="1241"/>
      <c r="BWR293" s="1241"/>
      <c r="BWS293" s="1241"/>
      <c r="BWT293" s="1241"/>
      <c r="BWU293" s="1241"/>
      <c r="BWV293" s="1241"/>
      <c r="BWW293" s="1241"/>
      <c r="BWX293" s="1241"/>
      <c r="BWY293" s="1241"/>
      <c r="BWZ293" s="1241"/>
      <c r="BXA293" s="1241"/>
      <c r="BXB293" s="1241"/>
      <c r="BXC293" s="1241"/>
      <c r="BXD293" s="1241"/>
      <c r="BXE293" s="1241"/>
      <c r="BXF293" s="1241"/>
      <c r="BXG293" s="1241"/>
      <c r="BXH293" s="1241"/>
      <c r="BXI293" s="1241"/>
      <c r="BXJ293" s="1241"/>
      <c r="BXK293" s="1241"/>
      <c r="BXL293" s="1241"/>
      <c r="BXM293" s="1241"/>
      <c r="BXN293" s="1241"/>
      <c r="BXO293" s="1241"/>
      <c r="BXP293" s="1241"/>
      <c r="BXQ293" s="1241"/>
      <c r="BXR293" s="1241"/>
      <c r="BXS293" s="1241"/>
      <c r="BXT293" s="1241"/>
      <c r="BXU293" s="1241"/>
      <c r="BXV293" s="1241"/>
      <c r="BXW293" s="1241"/>
      <c r="BXX293" s="1241"/>
      <c r="BXY293" s="1241"/>
      <c r="BXZ293" s="1241"/>
      <c r="BYA293" s="1241"/>
      <c r="BYB293" s="1241"/>
      <c r="BYC293" s="1241"/>
      <c r="BYD293" s="1241"/>
      <c r="BYE293" s="1241"/>
      <c r="BYF293" s="1241"/>
      <c r="BYG293" s="1241"/>
      <c r="BYH293" s="1241"/>
      <c r="BYI293" s="1241"/>
      <c r="BYJ293" s="1241"/>
      <c r="BYK293" s="1241"/>
      <c r="BYL293" s="1241"/>
      <c r="BYM293" s="1241"/>
      <c r="BYN293" s="1241"/>
      <c r="BYO293" s="1241"/>
      <c r="BYP293" s="1241"/>
      <c r="BYQ293" s="1241"/>
      <c r="BYR293" s="1241"/>
      <c r="BYS293" s="1241"/>
      <c r="BYT293" s="1241"/>
      <c r="BYU293" s="1241"/>
      <c r="BYV293" s="1241"/>
      <c r="BYW293" s="1241"/>
      <c r="BYX293" s="1241"/>
      <c r="BYY293" s="1241"/>
      <c r="BYZ293" s="1241"/>
      <c r="BZA293" s="1241"/>
      <c r="BZB293" s="1241"/>
      <c r="BZC293" s="1241"/>
      <c r="BZD293" s="1241"/>
      <c r="BZE293" s="1241"/>
      <c r="BZF293" s="1241"/>
      <c r="BZG293" s="1241"/>
      <c r="BZH293" s="1241"/>
      <c r="BZI293" s="1241"/>
      <c r="BZJ293" s="1241"/>
      <c r="BZK293" s="1241"/>
      <c r="BZL293" s="1241"/>
      <c r="BZM293" s="1241"/>
      <c r="BZN293" s="1241"/>
      <c r="BZO293" s="1241"/>
      <c r="BZP293" s="1241"/>
      <c r="BZQ293" s="1241"/>
      <c r="BZR293" s="1241"/>
      <c r="BZS293" s="1241"/>
      <c r="BZT293" s="1241"/>
      <c r="BZU293" s="1241"/>
      <c r="BZV293" s="1241"/>
      <c r="BZW293" s="1241"/>
      <c r="BZX293" s="1241"/>
      <c r="BZY293" s="1241"/>
      <c r="BZZ293" s="1241"/>
      <c r="CAA293" s="1241"/>
      <c r="CAB293" s="1241"/>
      <c r="CAC293" s="1241"/>
      <c r="CAD293" s="1241"/>
      <c r="CAE293" s="1241"/>
      <c r="CAF293" s="1241"/>
      <c r="CAG293" s="1241"/>
      <c r="CAH293" s="1241"/>
      <c r="CAI293" s="1241"/>
      <c r="CAJ293" s="1241"/>
      <c r="CAK293" s="1241"/>
      <c r="CAL293" s="1241"/>
      <c r="CAM293" s="1241"/>
      <c r="CAN293" s="1241"/>
      <c r="CAO293" s="1241"/>
      <c r="CAP293" s="1241"/>
      <c r="CAQ293" s="1241"/>
      <c r="CAR293" s="1241"/>
      <c r="CAS293" s="1241"/>
      <c r="CAT293" s="1241"/>
      <c r="CAU293" s="1241"/>
      <c r="CAV293" s="1241"/>
      <c r="CAW293" s="1241"/>
      <c r="CAX293" s="1241"/>
      <c r="CAY293" s="1241"/>
      <c r="CAZ293" s="1241"/>
      <c r="CBA293" s="1241"/>
      <c r="CBB293" s="1241"/>
      <c r="CBC293" s="1241"/>
      <c r="CBD293" s="1241"/>
      <c r="CBE293" s="1241"/>
      <c r="CBF293" s="1241"/>
      <c r="CBG293" s="1241"/>
      <c r="CBH293" s="1241"/>
      <c r="CBI293" s="1241"/>
      <c r="CBJ293" s="1241"/>
      <c r="CBK293" s="1241"/>
      <c r="CBL293" s="1241"/>
      <c r="CBM293" s="1241"/>
      <c r="CBN293" s="1241"/>
      <c r="CBO293" s="1241"/>
      <c r="CBP293" s="1241"/>
      <c r="CBQ293" s="1241"/>
      <c r="CBR293" s="1241"/>
      <c r="CBS293" s="1241"/>
      <c r="CBT293" s="1241"/>
      <c r="CBU293" s="1241"/>
      <c r="CBV293" s="1241"/>
      <c r="CBW293" s="1241"/>
      <c r="CBX293" s="1241"/>
      <c r="CBY293" s="1241"/>
      <c r="CBZ293" s="1241"/>
      <c r="CCA293" s="1241"/>
      <c r="CCB293" s="1241"/>
      <c r="CCC293" s="1241"/>
      <c r="CCD293" s="1241"/>
      <c r="CCE293" s="1241"/>
      <c r="CCF293" s="1241"/>
      <c r="CCG293" s="1241"/>
      <c r="CCH293" s="1241"/>
      <c r="CCI293" s="1241"/>
      <c r="CCJ293" s="1241"/>
      <c r="CCK293" s="1241"/>
      <c r="CCL293" s="1241"/>
      <c r="CCM293" s="1241"/>
      <c r="CCN293" s="1241"/>
      <c r="CCO293" s="1241"/>
      <c r="CCP293" s="1241"/>
      <c r="CCQ293" s="1241"/>
      <c r="CCR293" s="1241"/>
      <c r="CCS293" s="1241"/>
      <c r="CCT293" s="1241"/>
      <c r="CCU293" s="1241"/>
      <c r="CCV293" s="1241"/>
      <c r="CCW293" s="1241"/>
      <c r="CCX293" s="1241"/>
      <c r="CCY293" s="1241"/>
      <c r="CCZ293" s="1241"/>
      <c r="CDA293" s="1241"/>
      <c r="CDB293" s="1241"/>
      <c r="CDC293" s="1241"/>
      <c r="CDD293" s="1241"/>
      <c r="CDE293" s="1241"/>
      <c r="CDF293" s="1241"/>
      <c r="CDG293" s="1241"/>
      <c r="CDH293" s="1241"/>
      <c r="CDI293" s="1241"/>
      <c r="CDJ293" s="1241"/>
      <c r="CDK293" s="1241"/>
      <c r="CDL293" s="1241"/>
      <c r="CDM293" s="1241"/>
      <c r="CDN293" s="1241"/>
      <c r="CDO293" s="1241"/>
      <c r="CDP293" s="1241"/>
      <c r="CDQ293" s="1241"/>
      <c r="CDR293" s="1241"/>
      <c r="CDS293" s="1241"/>
      <c r="CDT293" s="1241"/>
      <c r="CDU293" s="1241"/>
      <c r="CDV293" s="1241"/>
      <c r="CDW293" s="1241"/>
      <c r="CDX293" s="1241"/>
      <c r="CDY293" s="1241"/>
      <c r="CDZ293" s="1241"/>
      <c r="CEA293" s="1241"/>
      <c r="CEB293" s="1241"/>
      <c r="CEC293" s="1241"/>
      <c r="CED293" s="1241"/>
      <c r="CEE293" s="1241"/>
      <c r="CEF293" s="1241"/>
      <c r="CEG293" s="1241"/>
      <c r="CEH293" s="1241"/>
      <c r="CEI293" s="1241"/>
      <c r="CEJ293" s="1241"/>
      <c r="CEK293" s="1241"/>
      <c r="CEL293" s="1241"/>
      <c r="CEM293" s="1241"/>
      <c r="CEN293" s="1241"/>
      <c r="CEO293" s="1241"/>
      <c r="CEP293" s="1241"/>
      <c r="CEQ293" s="1241"/>
      <c r="CER293" s="1241"/>
      <c r="CES293" s="1241"/>
      <c r="CET293" s="1241"/>
      <c r="CEU293" s="1241"/>
      <c r="CEV293" s="1241"/>
      <c r="CEW293" s="1241"/>
      <c r="CEX293" s="1241"/>
      <c r="CEY293" s="1241"/>
      <c r="CEZ293" s="1241"/>
      <c r="CFA293" s="1241"/>
      <c r="CFB293" s="1241"/>
      <c r="CFC293" s="1241"/>
      <c r="CFD293" s="1241"/>
      <c r="CFE293" s="1241"/>
      <c r="CFF293" s="1241"/>
      <c r="CFG293" s="1241"/>
      <c r="CFH293" s="1241"/>
      <c r="CFI293" s="1241"/>
      <c r="CFJ293" s="1241"/>
      <c r="CFK293" s="1241"/>
      <c r="CFL293" s="1241"/>
      <c r="CFM293" s="1241"/>
      <c r="CFN293" s="1241"/>
      <c r="CFO293" s="1241"/>
      <c r="CFP293" s="1241"/>
      <c r="CFQ293" s="1241"/>
      <c r="CFR293" s="1241"/>
      <c r="CFS293" s="1241"/>
      <c r="CFT293" s="1241"/>
      <c r="CFU293" s="1241"/>
      <c r="CFV293" s="1241"/>
      <c r="CFW293" s="1241"/>
      <c r="CFX293" s="1241"/>
      <c r="CFY293" s="1241"/>
      <c r="CFZ293" s="1241"/>
      <c r="CGA293" s="1241"/>
      <c r="CGB293" s="1241"/>
      <c r="CGC293" s="1241"/>
      <c r="CGD293" s="1241"/>
      <c r="CGE293" s="1241"/>
      <c r="CGF293" s="1241"/>
      <c r="CGG293" s="1241"/>
      <c r="CGH293" s="1241"/>
      <c r="CGI293" s="1241"/>
      <c r="CGJ293" s="1241"/>
      <c r="CGK293" s="1241"/>
      <c r="CGL293" s="1241"/>
      <c r="CGM293" s="1241"/>
      <c r="CGN293" s="1241"/>
      <c r="CGO293" s="1241"/>
      <c r="CGP293" s="1241"/>
      <c r="CGQ293" s="1241"/>
      <c r="CGR293" s="1241"/>
      <c r="CGS293" s="1241"/>
      <c r="CGT293" s="1241"/>
      <c r="CGU293" s="1241"/>
      <c r="CGV293" s="1241"/>
      <c r="CGW293" s="1241"/>
      <c r="CGX293" s="1241"/>
      <c r="CGY293" s="1241"/>
      <c r="CGZ293" s="1241"/>
      <c r="CHA293" s="1241"/>
      <c r="CHB293" s="1241"/>
      <c r="CHC293" s="1241"/>
      <c r="CHD293" s="1241"/>
      <c r="CHE293" s="1241"/>
      <c r="CHF293" s="1241"/>
      <c r="CHG293" s="1241"/>
      <c r="CHH293" s="1241"/>
      <c r="CHI293" s="1241"/>
      <c r="CHJ293" s="1241"/>
      <c r="CHK293" s="1241"/>
      <c r="CHL293" s="1241"/>
      <c r="CHM293" s="1241"/>
      <c r="CHN293" s="1241"/>
      <c r="CHO293" s="1241"/>
      <c r="CHP293" s="1241"/>
      <c r="CHQ293" s="1241"/>
      <c r="CHR293" s="1241"/>
      <c r="CHS293" s="1241"/>
      <c r="CHT293" s="1241"/>
      <c r="CHU293" s="1241"/>
      <c r="CHV293" s="1241"/>
      <c r="CHW293" s="1241"/>
      <c r="CHX293" s="1241"/>
      <c r="CHY293" s="1241"/>
      <c r="CHZ293" s="1241"/>
      <c r="CIA293" s="1241"/>
      <c r="CIB293" s="1241"/>
      <c r="CIC293" s="1241"/>
      <c r="CID293" s="1241"/>
      <c r="CIE293" s="1241"/>
      <c r="CIF293" s="1241"/>
      <c r="CIG293" s="1241"/>
      <c r="CIH293" s="1241"/>
      <c r="CII293" s="1241"/>
      <c r="CIJ293" s="1241"/>
      <c r="CIK293" s="1241"/>
      <c r="CIL293" s="1241"/>
      <c r="CIM293" s="1241"/>
      <c r="CIN293" s="1241"/>
      <c r="CIO293" s="1241"/>
      <c r="CIP293" s="1241"/>
      <c r="CIQ293" s="1241"/>
      <c r="CIR293" s="1241"/>
      <c r="CIS293" s="1241"/>
      <c r="CIT293" s="1241"/>
      <c r="CIU293" s="1241"/>
      <c r="CIV293" s="1241"/>
      <c r="CIW293" s="1241"/>
      <c r="CIX293" s="1241"/>
      <c r="CIY293" s="1241"/>
      <c r="CIZ293" s="1241"/>
      <c r="CJA293" s="1241"/>
      <c r="CJB293" s="1241"/>
      <c r="CJC293" s="1241"/>
      <c r="CJD293" s="1241"/>
      <c r="CJE293" s="1241"/>
      <c r="CJF293" s="1241"/>
      <c r="CJG293" s="1241"/>
      <c r="CJH293" s="1241"/>
      <c r="CJI293" s="1241"/>
      <c r="CJJ293" s="1241"/>
      <c r="CJK293" s="1241"/>
      <c r="CJL293" s="1241"/>
      <c r="CJM293" s="1241"/>
      <c r="CJN293" s="1241"/>
      <c r="CJO293" s="1241"/>
      <c r="CJP293" s="1241"/>
      <c r="CJQ293" s="1241"/>
      <c r="CJR293" s="1241"/>
      <c r="CJS293" s="1241"/>
      <c r="CJT293" s="1241"/>
      <c r="CJU293" s="1241"/>
      <c r="CJV293" s="1241"/>
      <c r="CJW293" s="1241"/>
      <c r="CJX293" s="1241"/>
      <c r="CJY293" s="1241"/>
      <c r="CJZ293" s="1241"/>
      <c r="CKA293" s="1241"/>
      <c r="CKB293" s="1241"/>
      <c r="CKC293" s="1241"/>
      <c r="CKD293" s="1241"/>
      <c r="CKE293" s="1241"/>
      <c r="CKF293" s="1241"/>
      <c r="CKG293" s="1241"/>
      <c r="CKH293" s="1241"/>
      <c r="CKI293" s="1241"/>
      <c r="CKJ293" s="1241"/>
      <c r="CKK293" s="1241"/>
      <c r="CKL293" s="1241"/>
      <c r="CKM293" s="1241"/>
      <c r="CKN293" s="1241"/>
      <c r="CKO293" s="1241"/>
      <c r="CKP293" s="1241"/>
      <c r="CKQ293" s="1241"/>
      <c r="CKR293" s="1241"/>
      <c r="CKS293" s="1241"/>
      <c r="CKT293" s="1241"/>
      <c r="CKU293" s="1241"/>
      <c r="CKV293" s="1241"/>
      <c r="CKW293" s="1241"/>
      <c r="CKX293" s="1241"/>
      <c r="CKY293" s="1241"/>
      <c r="CKZ293" s="1241"/>
      <c r="CLA293" s="1241"/>
      <c r="CLB293" s="1241"/>
      <c r="CLC293" s="1241"/>
      <c r="CLD293" s="1241"/>
      <c r="CLE293" s="1241"/>
      <c r="CLF293" s="1241"/>
      <c r="CLG293" s="1241"/>
      <c r="CLH293" s="1241"/>
      <c r="CLI293" s="1241"/>
      <c r="CLJ293" s="1241"/>
      <c r="CLK293" s="1241"/>
      <c r="CLL293" s="1241"/>
      <c r="CLM293" s="1241"/>
      <c r="CLN293" s="1241"/>
      <c r="CLO293" s="1241"/>
      <c r="CLP293" s="1241"/>
      <c r="CLQ293" s="1241"/>
      <c r="CLR293" s="1241"/>
      <c r="CLS293" s="1241"/>
      <c r="CLT293" s="1241"/>
      <c r="CLU293" s="1241"/>
      <c r="CLV293" s="1241"/>
      <c r="CLW293" s="1241"/>
      <c r="CLX293" s="1241"/>
      <c r="CLY293" s="1241"/>
      <c r="CLZ293" s="1241"/>
      <c r="CMA293" s="1241"/>
      <c r="CMB293" s="1241"/>
      <c r="CMC293" s="1241"/>
      <c r="CMD293" s="1241"/>
      <c r="CME293" s="1241"/>
      <c r="CMF293" s="1241"/>
      <c r="CMG293" s="1241"/>
      <c r="CMH293" s="1241"/>
      <c r="CMI293" s="1241"/>
      <c r="CMJ293" s="1241"/>
      <c r="CMK293" s="1241"/>
      <c r="CML293" s="1241"/>
      <c r="CMM293" s="1241"/>
      <c r="CMN293" s="1241"/>
      <c r="CMO293" s="1241"/>
      <c r="CMP293" s="1241"/>
      <c r="CMQ293" s="1241"/>
      <c r="CMR293" s="1241"/>
      <c r="CMS293" s="1241"/>
      <c r="CMT293" s="1241"/>
      <c r="CMU293" s="1241"/>
      <c r="CMV293" s="1241"/>
      <c r="CMW293" s="1241"/>
      <c r="CMX293" s="1241"/>
      <c r="CMY293" s="1241"/>
      <c r="CMZ293" s="1241"/>
      <c r="CNA293" s="1241"/>
      <c r="CNB293" s="1241"/>
      <c r="CNC293" s="1241"/>
      <c r="CND293" s="1241"/>
      <c r="CNE293" s="1241"/>
      <c r="CNF293" s="1241"/>
      <c r="CNG293" s="1241"/>
      <c r="CNH293" s="1241"/>
      <c r="CNI293" s="1241"/>
      <c r="CNJ293" s="1241"/>
      <c r="CNK293" s="1241"/>
      <c r="CNL293" s="1241"/>
      <c r="CNM293" s="1241"/>
      <c r="CNN293" s="1241"/>
      <c r="CNO293" s="1241"/>
      <c r="CNP293" s="1241"/>
      <c r="CNQ293" s="1241"/>
      <c r="CNR293" s="1241"/>
      <c r="CNS293" s="1241"/>
      <c r="CNT293" s="1241"/>
      <c r="CNU293" s="1241"/>
      <c r="CNV293" s="1241"/>
      <c r="CNW293" s="1241"/>
      <c r="CNX293" s="1241"/>
      <c r="CNY293" s="1241"/>
      <c r="CNZ293" s="1241"/>
      <c r="COA293" s="1241"/>
      <c r="COB293" s="1241"/>
      <c r="COC293" s="1241"/>
      <c r="COD293" s="1241"/>
      <c r="COE293" s="1241"/>
      <c r="COF293" s="1241"/>
      <c r="COG293" s="1241"/>
      <c r="COH293" s="1241"/>
      <c r="COI293" s="1241"/>
      <c r="COJ293" s="1241"/>
      <c r="COK293" s="1241"/>
      <c r="COL293" s="1241"/>
      <c r="COM293" s="1241"/>
      <c r="CON293" s="1241"/>
      <c r="COO293" s="1241"/>
      <c r="COP293" s="1241"/>
      <c r="COQ293" s="1241"/>
      <c r="COR293" s="1241"/>
      <c r="COS293" s="1241"/>
      <c r="COT293" s="1241"/>
      <c r="COU293" s="1241"/>
      <c r="COV293" s="1241"/>
      <c r="COW293" s="1241"/>
      <c r="COX293" s="1241"/>
      <c r="COY293" s="1241"/>
      <c r="COZ293" s="1241"/>
      <c r="CPA293" s="1241"/>
      <c r="CPB293" s="1241"/>
      <c r="CPC293" s="1241"/>
      <c r="CPD293" s="1241"/>
      <c r="CPE293" s="1241"/>
      <c r="CPF293" s="1241"/>
      <c r="CPG293" s="1241"/>
      <c r="CPH293" s="1241"/>
      <c r="CPI293" s="1241"/>
      <c r="CPJ293" s="1241"/>
      <c r="CPK293" s="1241"/>
      <c r="CPL293" s="1241"/>
      <c r="CPM293" s="1241"/>
      <c r="CPN293" s="1241"/>
      <c r="CPO293" s="1241"/>
      <c r="CPP293" s="1241"/>
      <c r="CPQ293" s="1241"/>
      <c r="CPR293" s="1241"/>
      <c r="CPS293" s="1241"/>
      <c r="CPT293" s="1241"/>
      <c r="CPU293" s="1241"/>
      <c r="CPV293" s="1241"/>
      <c r="CPW293" s="1241"/>
      <c r="CPX293" s="1241"/>
      <c r="CPY293" s="1241"/>
      <c r="CPZ293" s="1241"/>
      <c r="CQA293" s="1241"/>
      <c r="CQB293" s="1241"/>
      <c r="CQC293" s="1241"/>
      <c r="CQD293" s="1241"/>
      <c r="CQE293" s="1241"/>
      <c r="CQF293" s="1241"/>
      <c r="CQG293" s="1241"/>
      <c r="CQH293" s="1241"/>
      <c r="CQI293" s="1241"/>
      <c r="CQJ293" s="1241"/>
      <c r="CQK293" s="1241"/>
      <c r="CQL293" s="1241"/>
      <c r="CQM293" s="1241"/>
      <c r="CQN293" s="1241"/>
      <c r="CQO293" s="1241"/>
      <c r="CQP293" s="1241"/>
      <c r="CQQ293" s="1241"/>
      <c r="CQR293" s="1241"/>
      <c r="CQS293" s="1241"/>
      <c r="CQT293" s="1241"/>
      <c r="CQU293" s="1241"/>
      <c r="CQV293" s="1241"/>
      <c r="CQW293" s="1241"/>
      <c r="CQX293" s="1241"/>
      <c r="CQY293" s="1241"/>
      <c r="CQZ293" s="1241"/>
      <c r="CRA293" s="1241"/>
      <c r="CRB293" s="1241"/>
      <c r="CRC293" s="1241"/>
      <c r="CRD293" s="1241"/>
      <c r="CRE293" s="1241"/>
      <c r="CRF293" s="1241"/>
      <c r="CRG293" s="1241"/>
      <c r="CRH293" s="1241"/>
      <c r="CRI293" s="1241"/>
      <c r="CRJ293" s="1241"/>
      <c r="CRK293" s="1241"/>
      <c r="CRL293" s="1241"/>
      <c r="CRM293" s="1241"/>
      <c r="CRN293" s="1241"/>
      <c r="CRO293" s="1241"/>
      <c r="CRP293" s="1241"/>
      <c r="CRQ293" s="1241"/>
      <c r="CRR293" s="1241"/>
      <c r="CRS293" s="1241"/>
      <c r="CRT293" s="1241"/>
      <c r="CRU293" s="1241"/>
      <c r="CRV293" s="1241"/>
      <c r="CRW293" s="1241"/>
      <c r="CRX293" s="1241"/>
      <c r="CRY293" s="1241"/>
      <c r="CRZ293" s="1241"/>
      <c r="CSA293" s="1241"/>
      <c r="CSB293" s="1241"/>
      <c r="CSC293" s="1241"/>
      <c r="CSD293" s="1241"/>
      <c r="CSE293" s="1241"/>
      <c r="CSF293" s="1241"/>
      <c r="CSG293" s="1241"/>
      <c r="CSH293" s="1241"/>
      <c r="CSI293" s="1241"/>
      <c r="CSJ293" s="1241"/>
      <c r="CSK293" s="1241"/>
      <c r="CSL293" s="1241"/>
      <c r="CSM293" s="1241"/>
      <c r="CSN293" s="1241"/>
      <c r="CSO293" s="1241"/>
      <c r="CSP293" s="1241"/>
      <c r="CSQ293" s="1241"/>
      <c r="CSR293" s="1241"/>
      <c r="CSS293" s="1241"/>
      <c r="CST293" s="1241"/>
      <c r="CSU293" s="1241"/>
      <c r="CSV293" s="1241"/>
      <c r="CSW293" s="1241"/>
      <c r="CSX293" s="1241"/>
      <c r="CSY293" s="1241"/>
      <c r="CSZ293" s="1241"/>
      <c r="CTA293" s="1241"/>
      <c r="CTB293" s="1241"/>
      <c r="CTC293" s="1241"/>
      <c r="CTD293" s="1241"/>
      <c r="CTE293" s="1241"/>
      <c r="CTF293" s="1241"/>
      <c r="CTG293" s="1241"/>
      <c r="CTH293" s="1241"/>
      <c r="CTI293" s="1241"/>
      <c r="CTJ293" s="1241"/>
      <c r="CTK293" s="1241"/>
      <c r="CTL293" s="1241"/>
      <c r="CTM293" s="1241"/>
      <c r="CTN293" s="1241"/>
      <c r="CTO293" s="1241"/>
      <c r="CTP293" s="1241"/>
      <c r="CTQ293" s="1241"/>
      <c r="CTR293" s="1241"/>
      <c r="CTS293" s="1241"/>
      <c r="CTT293" s="1241"/>
      <c r="CTU293" s="1241"/>
      <c r="CTV293" s="1241"/>
      <c r="CTW293" s="1241"/>
      <c r="CTX293" s="1241"/>
      <c r="CTY293" s="1241"/>
      <c r="CTZ293" s="1241"/>
      <c r="CUA293" s="1241"/>
      <c r="CUB293" s="1241"/>
      <c r="CUC293" s="1241"/>
      <c r="CUD293" s="1241"/>
      <c r="CUE293" s="1241"/>
      <c r="CUF293" s="1241"/>
      <c r="CUG293" s="1241"/>
      <c r="CUH293" s="1241"/>
      <c r="CUI293" s="1241"/>
      <c r="CUJ293" s="1241"/>
      <c r="CUK293" s="1241"/>
      <c r="CUL293" s="1241"/>
      <c r="CUM293" s="1241"/>
      <c r="CUN293" s="1241"/>
      <c r="CUO293" s="1241"/>
      <c r="CUP293" s="1241"/>
      <c r="CUQ293" s="1241"/>
      <c r="CUR293" s="1241"/>
      <c r="CUS293" s="1241"/>
      <c r="CUT293" s="1241"/>
      <c r="CUU293" s="1241"/>
      <c r="CUV293" s="1241"/>
      <c r="CUW293" s="1241"/>
      <c r="CUX293" s="1241"/>
      <c r="CUY293" s="1241"/>
      <c r="CUZ293" s="1241"/>
      <c r="CVA293" s="1241"/>
      <c r="CVB293" s="1241"/>
      <c r="CVC293" s="1241"/>
      <c r="CVD293" s="1241"/>
      <c r="CVE293" s="1241"/>
      <c r="CVF293" s="1241"/>
      <c r="CVG293" s="1241"/>
      <c r="CVH293" s="1241"/>
      <c r="CVI293" s="1241"/>
      <c r="CVJ293" s="1241"/>
      <c r="CVK293" s="1241"/>
      <c r="CVL293" s="1241"/>
      <c r="CVM293" s="1241"/>
      <c r="CVN293" s="1241"/>
      <c r="CVO293" s="1241"/>
      <c r="CVP293" s="1241"/>
      <c r="CVQ293" s="1241"/>
      <c r="CVR293" s="1241"/>
      <c r="CVS293" s="1241"/>
      <c r="CVT293" s="1241"/>
      <c r="CVU293" s="1241"/>
      <c r="CVV293" s="1241"/>
      <c r="CVW293" s="1241"/>
      <c r="CVX293" s="1241"/>
      <c r="CVY293" s="1241"/>
      <c r="CVZ293" s="1241"/>
      <c r="CWA293" s="1241"/>
      <c r="CWB293" s="1241"/>
      <c r="CWC293" s="1241"/>
      <c r="CWD293" s="1241"/>
      <c r="CWE293" s="1241"/>
      <c r="CWF293" s="1241"/>
      <c r="CWG293" s="1241"/>
      <c r="CWH293" s="1241"/>
      <c r="CWI293" s="1241"/>
      <c r="CWJ293" s="1241"/>
      <c r="CWK293" s="1241"/>
      <c r="CWL293" s="1241"/>
      <c r="CWM293" s="1241"/>
      <c r="CWN293" s="1241"/>
      <c r="CWO293" s="1241"/>
      <c r="CWP293" s="1241"/>
      <c r="CWQ293" s="1241"/>
      <c r="CWR293" s="1241"/>
      <c r="CWS293" s="1241"/>
      <c r="CWT293" s="1241"/>
      <c r="CWU293" s="1241"/>
      <c r="CWV293" s="1241"/>
      <c r="CWW293" s="1241"/>
      <c r="CWX293" s="1241"/>
      <c r="CWY293" s="1241"/>
      <c r="CWZ293" s="1241"/>
      <c r="CXA293" s="1241"/>
      <c r="CXB293" s="1241"/>
      <c r="CXC293" s="1241"/>
      <c r="CXD293" s="1241"/>
      <c r="CXE293" s="1241"/>
      <c r="CXF293" s="1241"/>
      <c r="CXG293" s="1241"/>
      <c r="CXH293" s="1241"/>
      <c r="CXI293" s="1241"/>
      <c r="CXJ293" s="1241"/>
      <c r="CXK293" s="1241"/>
      <c r="CXL293" s="1241"/>
      <c r="CXM293" s="1241"/>
      <c r="CXN293" s="1241"/>
      <c r="CXO293" s="1241"/>
      <c r="CXP293" s="1241"/>
      <c r="CXQ293" s="1241"/>
      <c r="CXR293" s="1241"/>
      <c r="CXS293" s="1241"/>
      <c r="CXT293" s="1241"/>
      <c r="CXU293" s="1241"/>
      <c r="CXV293" s="1241"/>
      <c r="CXW293" s="1241"/>
      <c r="CXX293" s="1241"/>
      <c r="CXY293" s="1241"/>
      <c r="CXZ293" s="1241"/>
      <c r="CYA293" s="1241"/>
      <c r="CYB293" s="1241"/>
      <c r="CYC293" s="1241"/>
      <c r="CYD293" s="1241"/>
      <c r="CYE293" s="1241"/>
      <c r="CYF293" s="1241"/>
      <c r="CYG293" s="1241"/>
      <c r="CYH293" s="1241"/>
      <c r="CYI293" s="1241"/>
      <c r="CYJ293" s="1241"/>
      <c r="CYK293" s="1241"/>
      <c r="CYL293" s="1241"/>
      <c r="CYM293" s="1241"/>
      <c r="CYN293" s="1241"/>
      <c r="CYO293" s="1241"/>
      <c r="CYP293" s="1241"/>
      <c r="CYQ293" s="1241"/>
      <c r="CYR293" s="1241"/>
      <c r="CYS293" s="1241"/>
      <c r="CYT293" s="1241"/>
      <c r="CYU293" s="1241"/>
      <c r="CYV293" s="1241"/>
      <c r="CYW293" s="1241"/>
      <c r="CYX293" s="1241"/>
      <c r="CYY293" s="1241"/>
      <c r="CYZ293" s="1241"/>
      <c r="CZA293" s="1241"/>
      <c r="CZB293" s="1241"/>
      <c r="CZC293" s="1241"/>
      <c r="CZD293" s="1241"/>
      <c r="CZE293" s="1241"/>
      <c r="CZF293" s="1241"/>
      <c r="CZG293" s="1241"/>
      <c r="CZH293" s="1241"/>
      <c r="CZI293" s="1241"/>
      <c r="CZJ293" s="1241"/>
      <c r="CZK293" s="1241"/>
      <c r="CZL293" s="1241"/>
      <c r="CZM293" s="1241"/>
      <c r="CZN293" s="1241"/>
      <c r="CZO293" s="1241"/>
      <c r="CZP293" s="1241"/>
      <c r="CZQ293" s="1241"/>
      <c r="CZR293" s="1241"/>
      <c r="CZS293" s="1241"/>
      <c r="CZT293" s="1241"/>
      <c r="CZU293" s="1241"/>
      <c r="CZV293" s="1241"/>
      <c r="CZW293" s="1241"/>
      <c r="CZX293" s="1241"/>
      <c r="CZY293" s="1241"/>
      <c r="CZZ293" s="1241"/>
      <c r="DAA293" s="1241"/>
      <c r="DAB293" s="1241"/>
      <c r="DAC293" s="1241"/>
      <c r="DAD293" s="1241"/>
      <c r="DAE293" s="1241"/>
      <c r="DAF293" s="1241"/>
      <c r="DAG293" s="1241"/>
      <c r="DAH293" s="1241"/>
      <c r="DAI293" s="1241"/>
      <c r="DAJ293" s="1241"/>
      <c r="DAK293" s="1241"/>
      <c r="DAL293" s="1241"/>
      <c r="DAM293" s="1241"/>
      <c r="DAN293" s="1241"/>
      <c r="DAO293" s="1241"/>
      <c r="DAP293" s="1241"/>
      <c r="DAQ293" s="1241"/>
      <c r="DAR293" s="1241"/>
      <c r="DAS293" s="1241"/>
      <c r="DAT293" s="1241"/>
      <c r="DAU293" s="1241"/>
      <c r="DAV293" s="1241"/>
      <c r="DAW293" s="1241"/>
      <c r="DAX293" s="1241"/>
      <c r="DAY293" s="1241"/>
      <c r="DAZ293" s="1241"/>
      <c r="DBA293" s="1241"/>
      <c r="DBB293" s="1241"/>
      <c r="DBC293" s="1241"/>
      <c r="DBD293" s="1241"/>
      <c r="DBE293" s="1241"/>
      <c r="DBF293" s="1241"/>
      <c r="DBG293" s="1241"/>
      <c r="DBH293" s="1241"/>
      <c r="DBI293" s="1241"/>
      <c r="DBJ293" s="1241"/>
      <c r="DBK293" s="1241"/>
      <c r="DBL293" s="1241"/>
      <c r="DBM293" s="1241"/>
      <c r="DBN293" s="1241"/>
      <c r="DBO293" s="1241"/>
      <c r="DBP293" s="1241"/>
      <c r="DBQ293" s="1241"/>
      <c r="DBR293" s="1241"/>
      <c r="DBS293" s="1241"/>
      <c r="DBT293" s="1241"/>
      <c r="DBU293" s="1241"/>
      <c r="DBV293" s="1241"/>
      <c r="DBW293" s="1241"/>
      <c r="DBX293" s="1241"/>
      <c r="DBY293" s="1241"/>
      <c r="DBZ293" s="1241"/>
      <c r="DCA293" s="1241"/>
      <c r="DCB293" s="1241"/>
      <c r="DCC293" s="1241"/>
      <c r="DCD293" s="1241"/>
      <c r="DCE293" s="1241"/>
      <c r="DCF293" s="1241"/>
      <c r="DCG293" s="1241"/>
      <c r="DCH293" s="1241"/>
      <c r="DCI293" s="1241"/>
      <c r="DCJ293" s="1241"/>
      <c r="DCK293" s="1241"/>
      <c r="DCL293" s="1241"/>
      <c r="DCM293" s="1241"/>
      <c r="DCN293" s="1241"/>
      <c r="DCO293" s="1241"/>
      <c r="DCP293" s="1241"/>
      <c r="DCQ293" s="1241"/>
      <c r="DCR293" s="1241"/>
      <c r="DCS293" s="1241"/>
      <c r="DCT293" s="1241"/>
      <c r="DCU293" s="1241"/>
      <c r="DCV293" s="1241"/>
      <c r="DCW293" s="1241"/>
      <c r="DCX293" s="1241"/>
      <c r="DCY293" s="1241"/>
      <c r="DCZ293" s="1241"/>
      <c r="DDA293" s="1241"/>
      <c r="DDB293" s="1241"/>
      <c r="DDC293" s="1241"/>
      <c r="DDD293" s="1241"/>
      <c r="DDE293" s="1241"/>
      <c r="DDF293" s="1241"/>
      <c r="DDG293" s="1241"/>
      <c r="DDH293" s="1241"/>
      <c r="DDI293" s="1241"/>
      <c r="DDJ293" s="1241"/>
      <c r="DDK293" s="1241"/>
      <c r="DDL293" s="1241"/>
      <c r="DDM293" s="1241"/>
      <c r="DDN293" s="1241"/>
      <c r="DDO293" s="1241"/>
      <c r="DDP293" s="1241"/>
      <c r="DDQ293" s="1241"/>
      <c r="DDR293" s="1241"/>
      <c r="DDS293" s="1241"/>
      <c r="DDT293" s="1241"/>
      <c r="DDU293" s="1241"/>
      <c r="DDV293" s="1241"/>
      <c r="DDW293" s="1241"/>
      <c r="DDX293" s="1241"/>
      <c r="DDY293" s="1241"/>
      <c r="DDZ293" s="1241"/>
      <c r="DEA293" s="1241"/>
      <c r="DEB293" s="1241"/>
      <c r="DEC293" s="1241"/>
      <c r="DED293" s="1241"/>
      <c r="DEE293" s="1241"/>
      <c r="DEF293" s="1241"/>
      <c r="DEG293" s="1241"/>
      <c r="DEH293" s="1241"/>
      <c r="DEI293" s="1241"/>
      <c r="DEJ293" s="1241"/>
      <c r="DEK293" s="1241"/>
      <c r="DEL293" s="1241"/>
      <c r="DEM293" s="1241"/>
      <c r="DEN293" s="1241"/>
      <c r="DEO293" s="1241"/>
      <c r="DEP293" s="1241"/>
      <c r="DEQ293" s="1241"/>
      <c r="DER293" s="1241"/>
      <c r="DES293" s="1241"/>
      <c r="DET293" s="1241"/>
      <c r="DEU293" s="1241"/>
      <c r="DEV293" s="1241"/>
      <c r="DEW293" s="1241"/>
      <c r="DEX293" s="1241"/>
      <c r="DEY293" s="1241"/>
      <c r="DEZ293" s="1241"/>
      <c r="DFA293" s="1241"/>
      <c r="DFB293" s="1241"/>
      <c r="DFC293" s="1241"/>
      <c r="DFD293" s="1241"/>
      <c r="DFE293" s="1241"/>
      <c r="DFF293" s="1241"/>
      <c r="DFG293" s="1241"/>
      <c r="DFH293" s="1241"/>
      <c r="DFI293" s="1241"/>
      <c r="DFJ293" s="1241"/>
      <c r="DFK293" s="1241"/>
      <c r="DFL293" s="1241"/>
      <c r="DFM293" s="1241"/>
      <c r="DFN293" s="1241"/>
      <c r="DFO293" s="1241"/>
      <c r="DFP293" s="1241"/>
      <c r="DFQ293" s="1241"/>
      <c r="DFR293" s="1241"/>
      <c r="DFS293" s="1241"/>
      <c r="DFT293" s="1241"/>
      <c r="DFU293" s="1241"/>
      <c r="DFV293" s="1241"/>
      <c r="DFW293" s="1241"/>
      <c r="DFX293" s="1241"/>
      <c r="DFY293" s="1241"/>
      <c r="DFZ293" s="1241"/>
      <c r="DGA293" s="1241"/>
      <c r="DGB293" s="1241"/>
      <c r="DGC293" s="1241"/>
      <c r="DGD293" s="1241"/>
      <c r="DGE293" s="1241"/>
      <c r="DGF293" s="1241"/>
      <c r="DGG293" s="1241"/>
      <c r="DGH293" s="1241"/>
      <c r="DGI293" s="1241"/>
      <c r="DGJ293" s="1241"/>
      <c r="DGK293" s="1241"/>
      <c r="DGL293" s="1241"/>
      <c r="DGM293" s="1241"/>
      <c r="DGN293" s="1241"/>
      <c r="DGO293" s="1241"/>
      <c r="DGP293" s="1241"/>
      <c r="DGQ293" s="1241"/>
      <c r="DGR293" s="1241"/>
      <c r="DGS293" s="1241"/>
      <c r="DGT293" s="1241"/>
      <c r="DGU293" s="1241"/>
      <c r="DGV293" s="1241"/>
      <c r="DGW293" s="1241"/>
      <c r="DGX293" s="1241"/>
      <c r="DGY293" s="1241"/>
      <c r="DGZ293" s="1241"/>
      <c r="DHA293" s="1241"/>
      <c r="DHB293" s="1241"/>
      <c r="DHC293" s="1241"/>
      <c r="DHD293" s="1241"/>
      <c r="DHE293" s="1241"/>
      <c r="DHF293" s="1241"/>
      <c r="DHG293" s="1241"/>
      <c r="DHH293" s="1241"/>
      <c r="DHI293" s="1241"/>
      <c r="DHJ293" s="1241"/>
      <c r="DHK293" s="1241"/>
      <c r="DHL293" s="1241"/>
      <c r="DHM293" s="1241"/>
      <c r="DHN293" s="1241"/>
      <c r="DHO293" s="1241"/>
      <c r="DHP293" s="1241"/>
      <c r="DHQ293" s="1241"/>
      <c r="DHR293" s="1241"/>
      <c r="DHS293" s="1241"/>
      <c r="DHT293" s="1241"/>
      <c r="DHU293" s="1241"/>
      <c r="DHV293" s="1241"/>
      <c r="DHW293" s="1241"/>
      <c r="DHX293" s="1241"/>
      <c r="DHY293" s="1241"/>
      <c r="DHZ293" s="1241"/>
      <c r="DIA293" s="1241"/>
      <c r="DIB293" s="1241"/>
      <c r="DIC293" s="1241"/>
      <c r="DID293" s="1241"/>
      <c r="DIE293" s="1241"/>
      <c r="DIF293" s="1241"/>
      <c r="DIG293" s="1241"/>
      <c r="DIH293" s="1241"/>
      <c r="DII293" s="1241"/>
      <c r="DIJ293" s="1241"/>
      <c r="DIK293" s="1241"/>
      <c r="DIL293" s="1241"/>
      <c r="DIM293" s="1241"/>
      <c r="DIN293" s="1241"/>
      <c r="DIO293" s="1241"/>
      <c r="DIP293" s="1241"/>
      <c r="DIQ293" s="1241"/>
      <c r="DIR293" s="1241"/>
      <c r="DIS293" s="1241"/>
      <c r="DIT293" s="1241"/>
      <c r="DIU293" s="1241"/>
      <c r="DIV293" s="1241"/>
      <c r="DIW293" s="1241"/>
      <c r="DIX293" s="1241"/>
      <c r="DIY293" s="1241"/>
      <c r="DIZ293" s="1241"/>
      <c r="DJA293" s="1241"/>
      <c r="DJB293" s="1241"/>
      <c r="DJC293" s="1241"/>
      <c r="DJD293" s="1241"/>
      <c r="DJE293" s="1241"/>
      <c r="DJF293" s="1241"/>
      <c r="DJG293" s="1241"/>
      <c r="DJH293" s="1241"/>
      <c r="DJI293" s="1241"/>
      <c r="DJJ293" s="1241"/>
      <c r="DJK293" s="1241"/>
      <c r="DJL293" s="1241"/>
      <c r="DJM293" s="1241"/>
      <c r="DJN293" s="1241"/>
      <c r="DJO293" s="1241"/>
      <c r="DJP293" s="1241"/>
      <c r="DJQ293" s="1241"/>
      <c r="DJR293" s="1241"/>
      <c r="DJS293" s="1241"/>
      <c r="DJT293" s="1241"/>
      <c r="DJU293" s="1241"/>
      <c r="DJV293" s="1241"/>
      <c r="DJW293" s="1241"/>
      <c r="DJX293" s="1241"/>
      <c r="DJY293" s="1241"/>
      <c r="DJZ293" s="1241"/>
      <c r="DKA293" s="1241"/>
      <c r="DKB293" s="1241"/>
      <c r="DKC293" s="1241"/>
      <c r="DKD293" s="1241"/>
      <c r="DKE293" s="1241"/>
      <c r="DKF293" s="1241"/>
      <c r="DKG293" s="1241"/>
      <c r="DKH293" s="1241"/>
      <c r="DKI293" s="1241"/>
      <c r="DKJ293" s="1241"/>
      <c r="DKK293" s="1241"/>
      <c r="DKL293" s="1241"/>
      <c r="DKM293" s="1241"/>
      <c r="DKN293" s="1241"/>
      <c r="DKO293" s="1241"/>
      <c r="DKP293" s="1241"/>
      <c r="DKQ293" s="1241"/>
      <c r="DKR293" s="1241"/>
      <c r="DKS293" s="1241"/>
      <c r="DKT293" s="1241"/>
      <c r="DKU293" s="1241"/>
      <c r="DKV293" s="1241"/>
      <c r="DKW293" s="1241"/>
      <c r="DKX293" s="1241"/>
      <c r="DKY293" s="1241"/>
      <c r="DKZ293" s="1241"/>
      <c r="DLA293" s="1241"/>
      <c r="DLB293" s="1241"/>
      <c r="DLC293" s="1241"/>
      <c r="DLD293" s="1241"/>
      <c r="DLE293" s="1241"/>
      <c r="DLF293" s="1241"/>
      <c r="DLG293" s="1241"/>
      <c r="DLH293" s="1241"/>
      <c r="DLI293" s="1241"/>
      <c r="DLJ293" s="1241"/>
      <c r="DLK293" s="1241"/>
      <c r="DLL293" s="1241"/>
      <c r="DLM293" s="1241"/>
      <c r="DLN293" s="1241"/>
      <c r="DLO293" s="1241"/>
      <c r="DLP293" s="1241"/>
      <c r="DLQ293" s="1241"/>
      <c r="DLR293" s="1241"/>
      <c r="DLS293" s="1241"/>
      <c r="DLT293" s="1241"/>
      <c r="DLU293" s="1241"/>
      <c r="DLV293" s="1241"/>
      <c r="DLW293" s="1241"/>
      <c r="DLX293" s="1241"/>
      <c r="DLY293" s="1241"/>
      <c r="DLZ293" s="1241"/>
      <c r="DMA293" s="1241"/>
      <c r="DMB293" s="1241"/>
      <c r="DMC293" s="1241"/>
      <c r="DMD293" s="1241"/>
      <c r="DME293" s="1241"/>
      <c r="DMF293" s="1241"/>
      <c r="DMG293" s="1241"/>
      <c r="DMH293" s="1241"/>
      <c r="DMI293" s="1241"/>
      <c r="DMJ293" s="1241"/>
      <c r="DMK293" s="1241"/>
      <c r="DML293" s="1241"/>
      <c r="DMM293" s="1241"/>
      <c r="DMN293" s="1241"/>
      <c r="DMO293" s="1241"/>
      <c r="DMP293" s="1241"/>
      <c r="DMQ293" s="1241"/>
      <c r="DMR293" s="1241"/>
      <c r="DMS293" s="1241"/>
      <c r="DMT293" s="1241"/>
      <c r="DMU293" s="1241"/>
      <c r="DMV293" s="1241"/>
      <c r="DMW293" s="1241"/>
      <c r="DMX293" s="1241"/>
      <c r="DMY293" s="1241"/>
      <c r="DMZ293" s="1241"/>
      <c r="DNA293" s="1241"/>
      <c r="DNB293" s="1241"/>
      <c r="DNC293" s="1241"/>
      <c r="DND293" s="1241"/>
      <c r="DNE293" s="1241"/>
      <c r="DNF293" s="1241"/>
      <c r="DNG293" s="1241"/>
      <c r="DNH293" s="1241"/>
      <c r="DNI293" s="1241"/>
      <c r="DNJ293" s="1241"/>
      <c r="DNK293" s="1241"/>
      <c r="DNL293" s="1241"/>
      <c r="DNM293" s="1241"/>
      <c r="DNN293" s="1241"/>
      <c r="DNO293" s="1241"/>
      <c r="DNP293" s="1241"/>
      <c r="DNQ293" s="1241"/>
      <c r="DNR293" s="1241"/>
      <c r="DNS293" s="1241"/>
      <c r="DNT293" s="1241"/>
      <c r="DNU293" s="1241"/>
      <c r="DNV293" s="1241"/>
      <c r="DNW293" s="1241"/>
      <c r="DNX293" s="1241"/>
      <c r="DNY293" s="1241"/>
      <c r="DNZ293" s="1241"/>
      <c r="DOA293" s="1241"/>
      <c r="DOB293" s="1241"/>
      <c r="DOC293" s="1241"/>
      <c r="DOD293" s="1241"/>
      <c r="DOE293" s="1241"/>
      <c r="DOF293" s="1241"/>
      <c r="DOG293" s="1241"/>
      <c r="DOH293" s="1241"/>
      <c r="DOI293" s="1241"/>
      <c r="DOJ293" s="1241"/>
      <c r="DOK293" s="1241"/>
      <c r="DOL293" s="1241"/>
      <c r="DOM293" s="1241"/>
      <c r="DON293" s="1241"/>
      <c r="DOO293" s="1241"/>
      <c r="DOP293" s="1241"/>
      <c r="DOQ293" s="1241"/>
      <c r="DOR293" s="1241"/>
      <c r="DOS293" s="1241"/>
      <c r="DOT293" s="1241"/>
      <c r="DOU293" s="1241"/>
      <c r="DOV293" s="1241"/>
      <c r="DOW293" s="1241"/>
      <c r="DOX293" s="1241"/>
      <c r="DOY293" s="1241"/>
      <c r="DOZ293" s="1241"/>
      <c r="DPA293" s="1241"/>
      <c r="DPB293" s="1241"/>
      <c r="DPC293" s="1241"/>
      <c r="DPD293" s="1241"/>
      <c r="DPE293" s="1241"/>
      <c r="DPF293" s="1241"/>
      <c r="DPG293" s="1241"/>
      <c r="DPH293" s="1241"/>
      <c r="DPI293" s="1241"/>
      <c r="DPJ293" s="1241"/>
      <c r="DPK293" s="1241"/>
      <c r="DPL293" s="1241"/>
      <c r="DPM293" s="1241"/>
      <c r="DPN293" s="1241"/>
      <c r="DPO293" s="1241"/>
      <c r="DPP293" s="1241"/>
      <c r="DPQ293" s="1241"/>
      <c r="DPR293" s="1241"/>
      <c r="DPS293" s="1241"/>
      <c r="DPT293" s="1241"/>
      <c r="DPU293" s="1241"/>
      <c r="DPV293" s="1241"/>
      <c r="DPW293" s="1241"/>
      <c r="DPX293" s="1241"/>
      <c r="DPY293" s="1241"/>
      <c r="DPZ293" s="1241"/>
      <c r="DQA293" s="1241"/>
      <c r="DQB293" s="1241"/>
      <c r="DQC293" s="1241"/>
      <c r="DQD293" s="1241"/>
      <c r="DQE293" s="1241"/>
      <c r="DQF293" s="1241"/>
      <c r="DQG293" s="1241"/>
      <c r="DQH293" s="1241"/>
      <c r="DQI293" s="1241"/>
      <c r="DQJ293" s="1241"/>
      <c r="DQK293" s="1241"/>
      <c r="DQL293" s="1241"/>
      <c r="DQM293" s="1241"/>
      <c r="DQN293" s="1241"/>
      <c r="DQO293" s="1241"/>
      <c r="DQP293" s="1241"/>
      <c r="DQQ293" s="1241"/>
      <c r="DQR293" s="1241"/>
      <c r="DQS293" s="1241"/>
      <c r="DQT293" s="1241"/>
      <c r="DQU293" s="1241"/>
      <c r="DQV293" s="1241"/>
      <c r="DQW293" s="1241"/>
      <c r="DQX293" s="1241"/>
      <c r="DQY293" s="1241"/>
      <c r="DQZ293" s="1241"/>
      <c r="DRA293" s="1241"/>
      <c r="DRB293" s="1241"/>
      <c r="DRC293" s="1241"/>
      <c r="DRD293" s="1241"/>
      <c r="DRE293" s="1241"/>
      <c r="DRF293" s="1241"/>
      <c r="DRG293" s="1241"/>
      <c r="DRH293" s="1241"/>
      <c r="DRI293" s="1241"/>
      <c r="DRJ293" s="1241"/>
      <c r="DRK293" s="1241"/>
      <c r="DRL293" s="1241"/>
      <c r="DRM293" s="1241"/>
      <c r="DRN293" s="1241"/>
      <c r="DRO293" s="1241"/>
      <c r="DRP293" s="1241"/>
      <c r="DRQ293" s="1241"/>
      <c r="DRR293" s="1241"/>
      <c r="DRS293" s="1241"/>
      <c r="DRT293" s="1241"/>
      <c r="DRU293" s="1241"/>
      <c r="DRV293" s="1241"/>
      <c r="DRW293" s="1241"/>
      <c r="DRX293" s="1241"/>
      <c r="DRY293" s="1241"/>
      <c r="DRZ293" s="1241"/>
      <c r="DSA293" s="1241"/>
      <c r="DSB293" s="1241"/>
      <c r="DSC293" s="1241"/>
      <c r="DSD293" s="1241"/>
      <c r="DSE293" s="1241"/>
      <c r="DSF293" s="1241"/>
      <c r="DSG293" s="1241"/>
      <c r="DSH293" s="1241"/>
      <c r="DSI293" s="1241"/>
      <c r="DSJ293" s="1241"/>
      <c r="DSK293" s="1241"/>
      <c r="DSL293" s="1241"/>
      <c r="DSM293" s="1241"/>
      <c r="DSN293" s="1241"/>
      <c r="DSO293" s="1241"/>
      <c r="DSP293" s="1241"/>
      <c r="DSQ293" s="1241"/>
      <c r="DSR293" s="1241"/>
      <c r="DSS293" s="1241"/>
      <c r="DST293" s="1241"/>
      <c r="DSU293" s="1241"/>
      <c r="DSV293" s="1241"/>
      <c r="DSW293" s="1241"/>
      <c r="DSX293" s="1241"/>
      <c r="DSY293" s="1241"/>
      <c r="DSZ293" s="1241"/>
      <c r="DTA293" s="1241"/>
      <c r="DTB293" s="1241"/>
      <c r="DTC293" s="1241"/>
      <c r="DTD293" s="1241"/>
      <c r="DTE293" s="1241"/>
      <c r="DTF293" s="1241"/>
      <c r="DTG293" s="1241"/>
      <c r="DTH293" s="1241"/>
      <c r="DTI293" s="1241"/>
      <c r="DTJ293" s="1241"/>
      <c r="DTK293" s="1241"/>
      <c r="DTL293" s="1241"/>
      <c r="DTM293" s="1241"/>
      <c r="DTN293" s="1241"/>
      <c r="DTO293" s="1241"/>
      <c r="DTP293" s="1241"/>
      <c r="DTQ293" s="1241"/>
      <c r="DTR293" s="1241"/>
      <c r="DTS293" s="1241"/>
      <c r="DTT293" s="1241"/>
      <c r="DTU293" s="1241"/>
      <c r="DTV293" s="1241"/>
      <c r="DTW293" s="1241"/>
      <c r="DTX293" s="1241"/>
      <c r="DTY293" s="1241"/>
      <c r="DTZ293" s="1241"/>
      <c r="DUA293" s="1241"/>
      <c r="DUB293" s="1241"/>
      <c r="DUC293" s="1241"/>
      <c r="DUD293" s="1241"/>
      <c r="DUE293" s="1241"/>
      <c r="DUF293" s="1241"/>
      <c r="DUG293" s="1241"/>
      <c r="DUH293" s="1241"/>
      <c r="DUI293" s="1241"/>
      <c r="DUJ293" s="1241"/>
      <c r="DUK293" s="1241"/>
      <c r="DUL293" s="1241"/>
      <c r="DUM293" s="1241"/>
      <c r="DUN293" s="1241"/>
      <c r="DUO293" s="1241"/>
      <c r="DUP293" s="1241"/>
      <c r="DUQ293" s="1241"/>
      <c r="DUR293" s="1241"/>
      <c r="DUS293" s="1241"/>
      <c r="DUT293" s="1241"/>
      <c r="DUU293" s="1241"/>
      <c r="DUV293" s="1241"/>
      <c r="DUW293" s="1241"/>
      <c r="DUX293" s="1241"/>
      <c r="DUY293" s="1241"/>
      <c r="DUZ293" s="1241"/>
      <c r="DVA293" s="1241"/>
      <c r="DVB293" s="1241"/>
      <c r="DVC293" s="1241"/>
      <c r="DVD293" s="1241"/>
      <c r="DVE293" s="1241"/>
      <c r="DVF293" s="1241"/>
      <c r="DVG293" s="1241"/>
      <c r="DVH293" s="1241"/>
      <c r="DVI293" s="1241"/>
      <c r="DVJ293" s="1241"/>
      <c r="DVK293" s="1241"/>
      <c r="DVL293" s="1241"/>
      <c r="DVM293" s="1241"/>
      <c r="DVN293" s="1241"/>
      <c r="DVO293" s="1241"/>
      <c r="DVP293" s="1241"/>
      <c r="DVQ293" s="1241"/>
      <c r="DVR293" s="1241"/>
      <c r="DVS293" s="1241"/>
      <c r="DVT293" s="1241"/>
      <c r="DVU293" s="1241"/>
      <c r="DVV293" s="1241"/>
      <c r="DVW293" s="1241"/>
      <c r="DVX293" s="1241"/>
      <c r="DVY293" s="1241"/>
      <c r="DVZ293" s="1241"/>
      <c r="DWA293" s="1241"/>
      <c r="DWB293" s="1241"/>
      <c r="DWC293" s="1241"/>
      <c r="DWD293" s="1241"/>
      <c r="DWE293" s="1241"/>
      <c r="DWF293" s="1241"/>
      <c r="DWG293" s="1241"/>
      <c r="DWH293" s="1241"/>
      <c r="DWI293" s="1241"/>
      <c r="DWJ293" s="1241"/>
      <c r="DWK293" s="1241"/>
      <c r="DWL293" s="1241"/>
      <c r="DWM293" s="1241"/>
      <c r="DWN293" s="1241"/>
      <c r="DWO293" s="1241"/>
      <c r="DWP293" s="1241"/>
      <c r="DWQ293" s="1241"/>
      <c r="DWR293" s="1241"/>
      <c r="DWS293" s="1241"/>
      <c r="DWT293" s="1241"/>
      <c r="DWU293" s="1241"/>
      <c r="DWV293" s="1241"/>
      <c r="DWW293" s="1241"/>
      <c r="DWX293" s="1241"/>
      <c r="DWY293" s="1241"/>
      <c r="DWZ293" s="1241"/>
      <c r="DXA293" s="1241"/>
      <c r="DXB293" s="1241"/>
      <c r="DXC293" s="1241"/>
      <c r="DXD293" s="1241"/>
      <c r="DXE293" s="1241"/>
      <c r="DXF293" s="1241"/>
      <c r="DXG293" s="1241"/>
      <c r="DXH293" s="1241"/>
      <c r="DXI293" s="1241"/>
      <c r="DXJ293" s="1241"/>
      <c r="DXK293" s="1241"/>
      <c r="DXL293" s="1241"/>
      <c r="DXM293" s="1241"/>
      <c r="DXN293" s="1241"/>
      <c r="DXO293" s="1241"/>
      <c r="DXP293" s="1241"/>
      <c r="DXQ293" s="1241"/>
      <c r="DXR293" s="1241"/>
      <c r="DXS293" s="1241"/>
      <c r="DXT293" s="1241"/>
      <c r="DXU293" s="1241"/>
      <c r="DXV293" s="1241"/>
      <c r="DXW293" s="1241"/>
      <c r="DXX293" s="1241"/>
      <c r="DXY293" s="1241"/>
      <c r="DXZ293" s="1241"/>
      <c r="DYA293" s="1241"/>
      <c r="DYB293" s="1241"/>
      <c r="DYC293" s="1241"/>
      <c r="DYD293" s="1241"/>
      <c r="DYE293" s="1241"/>
      <c r="DYF293" s="1241"/>
      <c r="DYG293" s="1241"/>
      <c r="DYH293" s="1241"/>
      <c r="DYI293" s="1241"/>
      <c r="DYJ293" s="1241"/>
      <c r="DYK293" s="1241"/>
      <c r="DYL293" s="1241"/>
      <c r="DYM293" s="1241"/>
      <c r="DYN293" s="1241"/>
      <c r="DYO293" s="1241"/>
      <c r="DYP293" s="1241"/>
      <c r="DYQ293" s="1241"/>
      <c r="DYR293" s="1241"/>
      <c r="DYS293" s="1241"/>
      <c r="DYT293" s="1241"/>
      <c r="DYU293" s="1241"/>
      <c r="DYV293" s="1241"/>
      <c r="DYW293" s="1241"/>
      <c r="DYX293" s="1241"/>
      <c r="DYY293" s="1241"/>
      <c r="DYZ293" s="1241"/>
      <c r="DZA293" s="1241"/>
      <c r="DZB293" s="1241"/>
      <c r="DZC293" s="1241"/>
      <c r="DZD293" s="1241"/>
      <c r="DZE293" s="1241"/>
      <c r="DZF293" s="1241"/>
      <c r="DZG293" s="1241"/>
      <c r="DZH293" s="1241"/>
      <c r="DZI293" s="1241"/>
      <c r="DZJ293" s="1241"/>
      <c r="DZK293" s="1241"/>
      <c r="DZL293" s="1241"/>
      <c r="DZM293" s="1241"/>
      <c r="DZN293" s="1241"/>
      <c r="DZO293" s="1241"/>
      <c r="DZP293" s="1241"/>
      <c r="DZQ293" s="1241"/>
      <c r="DZR293" s="1241"/>
      <c r="DZS293" s="1241"/>
      <c r="DZT293" s="1241"/>
      <c r="DZU293" s="1241"/>
      <c r="DZV293" s="1241"/>
      <c r="DZW293" s="1241"/>
      <c r="DZX293" s="1241"/>
      <c r="DZY293" s="1241"/>
      <c r="DZZ293" s="1241"/>
      <c r="EAA293" s="1241"/>
      <c r="EAB293" s="1241"/>
      <c r="EAC293" s="1241"/>
      <c r="EAD293" s="1241"/>
      <c r="EAE293" s="1241"/>
      <c r="EAF293" s="1241"/>
      <c r="EAG293" s="1241"/>
      <c r="EAH293" s="1241"/>
      <c r="EAI293" s="1241"/>
      <c r="EAJ293" s="1241"/>
      <c r="EAK293" s="1241"/>
      <c r="EAL293" s="1241"/>
      <c r="EAM293" s="1241"/>
      <c r="EAN293" s="1241"/>
      <c r="EAO293" s="1241"/>
      <c r="EAP293" s="1241"/>
      <c r="EAQ293" s="1241"/>
      <c r="EAR293" s="1241"/>
      <c r="EAS293" s="1241"/>
      <c r="EAT293" s="1241"/>
      <c r="EAU293" s="1241"/>
      <c r="EAV293" s="1241"/>
      <c r="EAW293" s="1241"/>
      <c r="EAX293" s="1241"/>
      <c r="EAY293" s="1241"/>
      <c r="EAZ293" s="1241"/>
      <c r="EBA293" s="1241"/>
      <c r="EBB293" s="1241"/>
      <c r="EBC293" s="1241"/>
      <c r="EBD293" s="1241"/>
      <c r="EBE293" s="1241"/>
      <c r="EBF293" s="1241"/>
      <c r="EBG293" s="1241"/>
      <c r="EBH293" s="1241"/>
      <c r="EBI293" s="1241"/>
      <c r="EBJ293" s="1241"/>
      <c r="EBK293" s="1241"/>
      <c r="EBL293" s="1241"/>
      <c r="EBM293" s="1241"/>
      <c r="EBN293" s="1241"/>
      <c r="EBO293" s="1241"/>
      <c r="EBP293" s="1241"/>
      <c r="EBQ293" s="1241"/>
      <c r="EBR293" s="1241"/>
      <c r="EBS293" s="1241"/>
      <c r="EBT293" s="1241"/>
      <c r="EBU293" s="1241"/>
      <c r="EBV293" s="1241"/>
      <c r="EBW293" s="1241"/>
      <c r="EBX293" s="1241"/>
      <c r="EBY293" s="1241"/>
      <c r="EBZ293" s="1241"/>
      <c r="ECA293" s="1241"/>
      <c r="ECB293" s="1241"/>
      <c r="ECC293" s="1241"/>
      <c r="ECD293" s="1241"/>
      <c r="ECE293" s="1241"/>
      <c r="ECF293" s="1241"/>
      <c r="ECG293" s="1241"/>
      <c r="ECH293" s="1241"/>
      <c r="ECI293" s="1241"/>
      <c r="ECJ293" s="1241"/>
      <c r="ECK293" s="1241"/>
      <c r="ECL293" s="1241"/>
      <c r="ECM293" s="1241"/>
      <c r="ECN293" s="1241"/>
      <c r="ECO293" s="1241"/>
      <c r="ECP293" s="1241"/>
      <c r="ECQ293" s="1241"/>
      <c r="ECR293" s="1241"/>
      <c r="ECS293" s="1241"/>
      <c r="ECT293" s="1241"/>
      <c r="ECU293" s="1241"/>
      <c r="ECV293" s="1241"/>
      <c r="ECW293" s="1241"/>
      <c r="ECX293" s="1241"/>
      <c r="ECY293" s="1241"/>
      <c r="ECZ293" s="1241"/>
      <c r="EDA293" s="1241"/>
      <c r="EDB293" s="1241"/>
      <c r="EDC293" s="1241"/>
      <c r="EDD293" s="1241"/>
      <c r="EDE293" s="1241"/>
      <c r="EDF293" s="1241"/>
      <c r="EDG293" s="1241"/>
      <c r="EDH293" s="1241"/>
      <c r="EDI293" s="1241"/>
      <c r="EDJ293" s="1241"/>
      <c r="EDK293" s="1241"/>
      <c r="EDL293" s="1241"/>
      <c r="EDM293" s="1241"/>
      <c r="EDN293" s="1241"/>
      <c r="EDO293" s="1241"/>
      <c r="EDP293" s="1241"/>
      <c r="EDQ293" s="1241"/>
      <c r="EDR293" s="1241"/>
      <c r="EDS293" s="1241"/>
      <c r="EDT293" s="1241"/>
      <c r="EDU293" s="1241"/>
      <c r="EDV293" s="1241"/>
      <c r="EDW293" s="1241"/>
      <c r="EDX293" s="1241"/>
      <c r="EDY293" s="1241"/>
      <c r="EDZ293" s="1241"/>
      <c r="EEA293" s="1241"/>
      <c r="EEB293" s="1241"/>
      <c r="EEC293" s="1241"/>
      <c r="EED293" s="1241"/>
      <c r="EEE293" s="1241"/>
      <c r="EEF293" s="1241"/>
      <c r="EEG293" s="1241"/>
      <c r="EEH293" s="1241"/>
      <c r="EEI293" s="1241"/>
      <c r="EEJ293" s="1241"/>
      <c r="EEK293" s="1241"/>
      <c r="EEL293" s="1241"/>
      <c r="EEM293" s="1241"/>
      <c r="EEN293" s="1241"/>
      <c r="EEO293" s="1241"/>
      <c r="EEP293" s="1241"/>
      <c r="EEQ293" s="1241"/>
      <c r="EER293" s="1241"/>
      <c r="EES293" s="1241"/>
      <c r="EET293" s="1241"/>
      <c r="EEU293" s="1241"/>
      <c r="EEV293" s="1241"/>
      <c r="EEW293" s="1241"/>
      <c r="EEX293" s="1241"/>
      <c r="EEY293" s="1241"/>
      <c r="EEZ293" s="1241"/>
      <c r="EFA293" s="1241"/>
      <c r="EFB293" s="1241"/>
      <c r="EFC293" s="1241"/>
      <c r="EFD293" s="1241"/>
      <c r="EFE293" s="1241"/>
      <c r="EFF293" s="1241"/>
      <c r="EFG293" s="1241"/>
      <c r="EFH293" s="1241"/>
      <c r="EFI293" s="1241"/>
      <c r="EFJ293" s="1241"/>
      <c r="EFK293" s="1241"/>
      <c r="EFL293" s="1241"/>
      <c r="EFM293" s="1241"/>
      <c r="EFN293" s="1241"/>
      <c r="EFO293" s="1241"/>
      <c r="EFP293" s="1241"/>
      <c r="EFQ293" s="1241"/>
      <c r="EFR293" s="1241"/>
      <c r="EFS293" s="1241"/>
      <c r="EFT293" s="1241"/>
      <c r="EFU293" s="1241"/>
      <c r="EFV293" s="1241"/>
      <c r="EFW293" s="1241"/>
      <c r="EFX293" s="1241"/>
      <c r="EFY293" s="1241"/>
      <c r="EFZ293" s="1241"/>
      <c r="EGA293" s="1241"/>
      <c r="EGB293" s="1241"/>
      <c r="EGC293" s="1241"/>
      <c r="EGD293" s="1241"/>
      <c r="EGE293" s="1241"/>
      <c r="EGF293" s="1241"/>
      <c r="EGG293" s="1241"/>
      <c r="EGH293" s="1241"/>
      <c r="EGI293" s="1241"/>
      <c r="EGJ293" s="1241"/>
      <c r="EGK293" s="1241"/>
      <c r="EGL293" s="1241"/>
      <c r="EGM293" s="1241"/>
      <c r="EGN293" s="1241"/>
      <c r="EGO293" s="1241"/>
      <c r="EGP293" s="1241"/>
      <c r="EGQ293" s="1241"/>
      <c r="EGR293" s="1241"/>
      <c r="EGS293" s="1241"/>
      <c r="EGT293" s="1241"/>
      <c r="EGU293" s="1241"/>
      <c r="EGV293" s="1241"/>
      <c r="EGW293" s="1241"/>
      <c r="EGX293" s="1241"/>
      <c r="EGY293" s="1241"/>
      <c r="EGZ293" s="1241"/>
      <c r="EHA293" s="1241"/>
      <c r="EHB293" s="1241"/>
      <c r="EHC293" s="1241"/>
      <c r="EHD293" s="1241"/>
      <c r="EHE293" s="1241"/>
      <c r="EHF293" s="1241"/>
      <c r="EHG293" s="1241"/>
      <c r="EHH293" s="1241"/>
      <c r="EHI293" s="1241"/>
      <c r="EHJ293" s="1241"/>
      <c r="EHK293" s="1241"/>
      <c r="EHL293" s="1241"/>
      <c r="EHM293" s="1241"/>
      <c r="EHN293" s="1241"/>
      <c r="EHO293" s="1241"/>
      <c r="EHP293" s="1241"/>
      <c r="EHQ293" s="1241"/>
      <c r="EHR293" s="1241"/>
      <c r="EHS293" s="1241"/>
      <c r="EHT293" s="1241"/>
      <c r="EHU293" s="1241"/>
      <c r="EHV293" s="1241"/>
      <c r="EHW293" s="1241"/>
      <c r="EHX293" s="1241"/>
      <c r="EHY293" s="1241"/>
      <c r="EHZ293" s="1241"/>
      <c r="EIA293" s="1241"/>
      <c r="EIB293" s="1241"/>
      <c r="EIC293" s="1241"/>
      <c r="EID293" s="1241"/>
      <c r="EIE293" s="1241"/>
      <c r="EIF293" s="1241"/>
      <c r="EIG293" s="1241"/>
      <c r="EIH293" s="1241"/>
      <c r="EII293" s="1241"/>
      <c r="EIJ293" s="1241"/>
      <c r="EIK293" s="1241"/>
      <c r="EIL293" s="1241"/>
      <c r="EIM293" s="1241"/>
      <c r="EIN293" s="1241"/>
      <c r="EIO293" s="1241"/>
      <c r="EIP293" s="1241"/>
      <c r="EIQ293" s="1241"/>
      <c r="EIR293" s="1241"/>
      <c r="EIS293" s="1241"/>
      <c r="EIT293" s="1241"/>
      <c r="EIU293" s="1241"/>
      <c r="EIV293" s="1241"/>
      <c r="EIW293" s="1241"/>
      <c r="EIX293" s="1241"/>
      <c r="EIY293" s="1241"/>
      <c r="EIZ293" s="1241"/>
      <c r="EJA293" s="1241"/>
      <c r="EJB293" s="1241"/>
      <c r="EJC293" s="1241"/>
      <c r="EJD293" s="1241"/>
      <c r="EJE293" s="1241"/>
      <c r="EJF293" s="1241"/>
      <c r="EJG293" s="1241"/>
      <c r="EJH293" s="1241"/>
      <c r="EJI293" s="1241"/>
      <c r="EJJ293" s="1241"/>
      <c r="EJK293" s="1241"/>
      <c r="EJL293" s="1241"/>
      <c r="EJM293" s="1241"/>
      <c r="EJN293" s="1241"/>
      <c r="EJO293" s="1241"/>
      <c r="EJP293" s="1241"/>
      <c r="EJQ293" s="1241"/>
      <c r="EJR293" s="1241"/>
      <c r="EJS293" s="1241"/>
      <c r="EJT293" s="1241"/>
      <c r="EJU293" s="1241"/>
      <c r="EJV293" s="1241"/>
      <c r="EJW293" s="1241"/>
      <c r="EJX293" s="1241"/>
      <c r="EJY293" s="1241"/>
      <c r="EJZ293" s="1241"/>
      <c r="EKA293" s="1241"/>
      <c r="EKB293" s="1241"/>
      <c r="EKC293" s="1241"/>
      <c r="EKD293" s="1241"/>
      <c r="EKE293" s="1241"/>
      <c r="EKF293" s="1241"/>
      <c r="EKG293" s="1241"/>
      <c r="EKH293" s="1241"/>
      <c r="EKI293" s="1241"/>
      <c r="EKJ293" s="1241"/>
      <c r="EKK293" s="1241"/>
      <c r="EKL293" s="1241"/>
      <c r="EKM293" s="1241"/>
      <c r="EKN293" s="1241"/>
      <c r="EKO293" s="1241"/>
      <c r="EKP293" s="1241"/>
      <c r="EKQ293" s="1241"/>
      <c r="EKR293" s="1241"/>
      <c r="EKS293" s="1241"/>
      <c r="EKT293" s="1241"/>
      <c r="EKU293" s="1241"/>
      <c r="EKV293" s="1241"/>
      <c r="EKW293" s="1241"/>
      <c r="EKX293" s="1241"/>
      <c r="EKY293" s="1241"/>
      <c r="EKZ293" s="1241"/>
      <c r="ELA293" s="1241"/>
      <c r="ELB293" s="1241"/>
      <c r="ELC293" s="1241"/>
      <c r="ELD293" s="1241"/>
      <c r="ELE293" s="1241"/>
      <c r="ELF293" s="1241"/>
      <c r="ELG293" s="1241"/>
      <c r="ELH293" s="1241"/>
      <c r="ELI293" s="1241"/>
      <c r="ELJ293" s="1241"/>
      <c r="ELK293" s="1241"/>
      <c r="ELL293" s="1241"/>
      <c r="ELM293" s="1241"/>
      <c r="ELN293" s="1241"/>
      <c r="ELO293" s="1241"/>
      <c r="ELP293" s="1241"/>
      <c r="ELQ293" s="1241"/>
      <c r="ELR293" s="1241"/>
      <c r="ELS293" s="1241"/>
      <c r="ELT293" s="1241"/>
      <c r="ELU293" s="1241"/>
      <c r="ELV293" s="1241"/>
      <c r="ELW293" s="1241"/>
      <c r="ELX293" s="1241"/>
      <c r="ELY293" s="1241"/>
      <c r="ELZ293" s="1241"/>
      <c r="EMA293" s="1241"/>
      <c r="EMB293" s="1241"/>
      <c r="EMC293" s="1241"/>
      <c r="EMD293" s="1241"/>
      <c r="EME293" s="1241"/>
      <c r="EMF293" s="1241"/>
      <c r="EMG293" s="1241"/>
      <c r="EMH293" s="1241"/>
      <c r="EMI293" s="1241"/>
      <c r="EMJ293" s="1241"/>
      <c r="EMK293" s="1241"/>
      <c r="EML293" s="1241"/>
      <c r="EMM293" s="1241"/>
      <c r="EMN293" s="1241"/>
      <c r="EMO293" s="1241"/>
      <c r="EMP293" s="1241"/>
      <c r="EMQ293" s="1241"/>
      <c r="EMR293" s="1241"/>
      <c r="EMS293" s="1241"/>
      <c r="EMT293" s="1241"/>
      <c r="EMU293" s="1241"/>
      <c r="EMV293" s="1241"/>
      <c r="EMW293" s="1241"/>
      <c r="EMX293" s="1241"/>
      <c r="EMY293" s="1241"/>
      <c r="EMZ293" s="1241"/>
      <c r="ENA293" s="1241"/>
      <c r="ENB293" s="1241"/>
      <c r="ENC293" s="1241"/>
      <c r="END293" s="1241"/>
      <c r="ENE293" s="1241"/>
      <c r="ENF293" s="1241"/>
      <c r="ENG293" s="1241"/>
      <c r="ENH293" s="1241"/>
      <c r="ENI293" s="1241"/>
      <c r="ENJ293" s="1241"/>
      <c r="ENK293" s="1241"/>
      <c r="ENL293" s="1241"/>
      <c r="ENM293" s="1241"/>
      <c r="ENN293" s="1241"/>
      <c r="ENO293" s="1241"/>
      <c r="ENP293" s="1241"/>
      <c r="ENQ293" s="1241"/>
      <c r="ENR293" s="1241"/>
      <c r="ENS293" s="1241"/>
      <c r="ENT293" s="1241"/>
      <c r="ENU293" s="1241"/>
      <c r="ENV293" s="1241"/>
      <c r="ENW293" s="1241"/>
      <c r="ENX293" s="1241"/>
      <c r="ENY293" s="1241"/>
      <c r="ENZ293" s="1241"/>
      <c r="EOA293" s="1241"/>
      <c r="EOB293" s="1241"/>
      <c r="EOC293" s="1241"/>
      <c r="EOD293" s="1241"/>
      <c r="EOE293" s="1241"/>
      <c r="EOF293" s="1241"/>
      <c r="EOG293" s="1241"/>
      <c r="EOH293" s="1241"/>
      <c r="EOI293" s="1241"/>
      <c r="EOJ293" s="1241"/>
      <c r="EOK293" s="1241"/>
      <c r="EOL293" s="1241"/>
      <c r="EOM293" s="1241"/>
      <c r="EON293" s="1241"/>
      <c r="EOO293" s="1241"/>
      <c r="EOP293" s="1241"/>
      <c r="EOQ293" s="1241"/>
      <c r="EOR293" s="1241"/>
      <c r="EOS293" s="1241"/>
      <c r="EOT293" s="1241"/>
      <c r="EOU293" s="1241"/>
      <c r="EOV293" s="1241"/>
      <c r="EOW293" s="1241"/>
      <c r="EOX293" s="1241"/>
      <c r="EOY293" s="1241"/>
      <c r="EOZ293" s="1241"/>
      <c r="EPA293" s="1241"/>
      <c r="EPB293" s="1241"/>
      <c r="EPC293" s="1241"/>
      <c r="EPD293" s="1241"/>
      <c r="EPE293" s="1241"/>
      <c r="EPF293" s="1241"/>
      <c r="EPG293" s="1241"/>
      <c r="EPH293" s="1241"/>
      <c r="EPI293" s="1241"/>
      <c r="EPJ293" s="1241"/>
      <c r="EPK293" s="1241"/>
      <c r="EPL293" s="1241"/>
      <c r="EPM293" s="1241"/>
      <c r="EPN293" s="1241"/>
      <c r="EPO293" s="1241"/>
      <c r="EPP293" s="1241"/>
      <c r="EPQ293" s="1241"/>
      <c r="EPR293" s="1241"/>
      <c r="EPS293" s="1241"/>
      <c r="EPT293" s="1241"/>
      <c r="EPU293" s="1241"/>
      <c r="EPV293" s="1241"/>
      <c r="EPW293" s="1241"/>
      <c r="EPX293" s="1241"/>
      <c r="EPY293" s="1241"/>
      <c r="EPZ293" s="1241"/>
      <c r="EQA293" s="1241"/>
      <c r="EQB293" s="1241"/>
      <c r="EQC293" s="1241"/>
      <c r="EQD293" s="1241"/>
      <c r="EQE293" s="1241"/>
      <c r="EQF293" s="1241"/>
      <c r="EQG293" s="1241"/>
      <c r="EQH293" s="1241"/>
      <c r="EQI293" s="1241"/>
      <c r="EQJ293" s="1241"/>
      <c r="EQK293" s="1241"/>
      <c r="EQL293" s="1241"/>
      <c r="EQM293" s="1241"/>
      <c r="EQN293" s="1241"/>
      <c r="EQO293" s="1241"/>
      <c r="EQP293" s="1241"/>
      <c r="EQQ293" s="1241"/>
      <c r="EQR293" s="1241"/>
      <c r="EQS293" s="1241"/>
      <c r="EQT293" s="1241"/>
      <c r="EQU293" s="1241"/>
      <c r="EQV293" s="1241"/>
      <c r="EQW293" s="1241"/>
      <c r="EQX293" s="1241"/>
      <c r="EQY293" s="1241"/>
      <c r="EQZ293" s="1241"/>
      <c r="ERA293" s="1241"/>
      <c r="ERB293" s="1241"/>
      <c r="ERC293" s="1241"/>
      <c r="ERD293" s="1241"/>
      <c r="ERE293" s="1241"/>
      <c r="ERF293" s="1241"/>
      <c r="ERG293" s="1241"/>
      <c r="ERH293" s="1241"/>
      <c r="ERI293" s="1241"/>
      <c r="ERJ293" s="1241"/>
      <c r="ERK293" s="1241"/>
      <c r="ERL293" s="1241"/>
      <c r="ERM293" s="1241"/>
      <c r="ERN293" s="1241"/>
      <c r="ERO293" s="1241"/>
      <c r="ERP293" s="1241"/>
      <c r="ERQ293" s="1241"/>
      <c r="ERR293" s="1241"/>
      <c r="ERS293" s="1241"/>
      <c r="ERT293" s="1241"/>
      <c r="ERU293" s="1241"/>
      <c r="ERV293" s="1241"/>
      <c r="ERW293" s="1241"/>
      <c r="ERX293" s="1241"/>
      <c r="ERY293" s="1241"/>
      <c r="ERZ293" s="1241"/>
      <c r="ESA293" s="1241"/>
      <c r="ESB293" s="1241"/>
      <c r="ESC293" s="1241"/>
      <c r="ESD293" s="1241"/>
      <c r="ESE293" s="1241"/>
      <c r="ESF293" s="1241"/>
      <c r="ESG293" s="1241"/>
      <c r="ESH293" s="1241"/>
      <c r="ESI293" s="1241"/>
      <c r="ESJ293" s="1241"/>
      <c r="ESK293" s="1241"/>
      <c r="ESL293" s="1241"/>
      <c r="ESM293" s="1241"/>
      <c r="ESN293" s="1241"/>
      <c r="ESO293" s="1241"/>
      <c r="ESP293" s="1241"/>
      <c r="ESQ293" s="1241"/>
      <c r="ESR293" s="1241"/>
      <c r="ESS293" s="1241"/>
      <c r="EST293" s="1241"/>
      <c r="ESU293" s="1241"/>
      <c r="ESV293" s="1241"/>
      <c r="ESW293" s="1241"/>
      <c r="ESX293" s="1241"/>
      <c r="ESY293" s="1241"/>
      <c r="ESZ293" s="1241"/>
      <c r="ETA293" s="1241"/>
      <c r="ETB293" s="1241"/>
      <c r="ETC293" s="1241"/>
      <c r="ETD293" s="1241"/>
      <c r="ETE293" s="1241"/>
      <c r="ETF293" s="1241"/>
      <c r="ETG293" s="1241"/>
      <c r="ETH293" s="1241"/>
      <c r="ETI293" s="1241"/>
      <c r="ETJ293" s="1241"/>
      <c r="ETK293" s="1241"/>
      <c r="ETL293" s="1241"/>
      <c r="ETM293" s="1241"/>
      <c r="ETN293" s="1241"/>
      <c r="ETO293" s="1241"/>
      <c r="ETP293" s="1241"/>
      <c r="ETQ293" s="1241"/>
      <c r="ETR293" s="1241"/>
      <c r="ETS293" s="1241"/>
      <c r="ETT293" s="1241"/>
      <c r="ETU293" s="1241"/>
      <c r="ETV293" s="1241"/>
      <c r="ETW293" s="1241"/>
      <c r="ETX293" s="1241"/>
      <c r="ETY293" s="1241"/>
      <c r="ETZ293" s="1241"/>
      <c r="EUA293" s="1241"/>
      <c r="EUB293" s="1241"/>
      <c r="EUC293" s="1241"/>
      <c r="EUD293" s="1241"/>
      <c r="EUE293" s="1241"/>
      <c r="EUF293" s="1241"/>
      <c r="EUG293" s="1241"/>
      <c r="EUH293" s="1241"/>
      <c r="EUI293" s="1241"/>
      <c r="EUJ293" s="1241"/>
      <c r="EUK293" s="1241"/>
      <c r="EUL293" s="1241"/>
      <c r="EUM293" s="1241"/>
      <c r="EUN293" s="1241"/>
      <c r="EUO293" s="1241"/>
      <c r="EUP293" s="1241"/>
      <c r="EUQ293" s="1241"/>
      <c r="EUR293" s="1241"/>
      <c r="EUS293" s="1241"/>
      <c r="EUT293" s="1241"/>
      <c r="EUU293" s="1241"/>
      <c r="EUV293" s="1241"/>
      <c r="EUW293" s="1241"/>
      <c r="EUX293" s="1241"/>
      <c r="EUY293" s="1241"/>
      <c r="EUZ293" s="1241"/>
      <c r="EVA293" s="1241"/>
      <c r="EVB293" s="1241"/>
      <c r="EVC293" s="1241"/>
      <c r="EVD293" s="1241"/>
      <c r="EVE293" s="1241"/>
      <c r="EVF293" s="1241"/>
      <c r="EVG293" s="1241"/>
      <c r="EVH293" s="1241"/>
      <c r="EVI293" s="1241"/>
      <c r="EVJ293" s="1241"/>
      <c r="EVK293" s="1241"/>
      <c r="EVL293" s="1241"/>
      <c r="EVM293" s="1241"/>
      <c r="EVN293" s="1241"/>
      <c r="EVO293" s="1241"/>
      <c r="EVP293" s="1241"/>
      <c r="EVQ293" s="1241"/>
      <c r="EVR293" s="1241"/>
      <c r="EVS293" s="1241"/>
      <c r="EVT293" s="1241"/>
      <c r="EVU293" s="1241"/>
      <c r="EVV293" s="1241"/>
      <c r="EVW293" s="1241"/>
      <c r="EVX293" s="1241"/>
      <c r="EVY293" s="1241"/>
      <c r="EVZ293" s="1241"/>
      <c r="EWA293" s="1241"/>
      <c r="EWB293" s="1241"/>
      <c r="EWC293" s="1241"/>
      <c r="EWD293" s="1241"/>
      <c r="EWE293" s="1241"/>
      <c r="EWF293" s="1241"/>
      <c r="EWG293" s="1241"/>
      <c r="EWH293" s="1241"/>
      <c r="EWI293" s="1241"/>
      <c r="EWJ293" s="1241"/>
      <c r="EWK293" s="1241"/>
      <c r="EWL293" s="1241"/>
      <c r="EWM293" s="1241"/>
      <c r="EWN293" s="1241"/>
      <c r="EWO293" s="1241"/>
      <c r="EWP293" s="1241"/>
      <c r="EWQ293" s="1241"/>
      <c r="EWR293" s="1241"/>
      <c r="EWS293" s="1241"/>
      <c r="EWT293" s="1241"/>
      <c r="EWU293" s="1241"/>
      <c r="EWV293" s="1241"/>
      <c r="EWW293" s="1241"/>
      <c r="EWX293" s="1241"/>
      <c r="EWY293" s="1241"/>
      <c r="EWZ293" s="1241"/>
      <c r="EXA293" s="1241"/>
      <c r="EXB293" s="1241"/>
      <c r="EXC293" s="1241"/>
      <c r="EXD293" s="1241"/>
      <c r="EXE293" s="1241"/>
      <c r="EXF293" s="1241"/>
      <c r="EXG293" s="1241"/>
      <c r="EXH293" s="1241"/>
      <c r="EXI293" s="1241"/>
      <c r="EXJ293" s="1241"/>
      <c r="EXK293" s="1241"/>
      <c r="EXL293" s="1241"/>
      <c r="EXM293" s="1241"/>
      <c r="EXN293" s="1241"/>
      <c r="EXO293" s="1241"/>
      <c r="EXP293" s="1241"/>
      <c r="EXQ293" s="1241"/>
      <c r="EXR293" s="1241"/>
      <c r="EXS293" s="1241"/>
      <c r="EXT293" s="1241"/>
      <c r="EXU293" s="1241"/>
      <c r="EXV293" s="1241"/>
      <c r="EXW293" s="1241"/>
      <c r="EXX293" s="1241"/>
      <c r="EXY293" s="1241"/>
      <c r="EXZ293" s="1241"/>
      <c r="EYA293" s="1241"/>
      <c r="EYB293" s="1241"/>
      <c r="EYC293" s="1241"/>
      <c r="EYD293" s="1241"/>
      <c r="EYE293" s="1241"/>
      <c r="EYF293" s="1241"/>
      <c r="EYG293" s="1241"/>
      <c r="EYH293" s="1241"/>
      <c r="EYI293" s="1241"/>
      <c r="EYJ293" s="1241"/>
      <c r="EYK293" s="1241"/>
      <c r="EYL293" s="1241"/>
      <c r="EYM293" s="1241"/>
      <c r="EYN293" s="1241"/>
      <c r="EYO293" s="1241"/>
      <c r="EYP293" s="1241"/>
      <c r="EYQ293" s="1241"/>
      <c r="EYR293" s="1241"/>
      <c r="EYS293" s="1241"/>
      <c r="EYT293" s="1241"/>
      <c r="EYU293" s="1241"/>
      <c r="EYV293" s="1241"/>
      <c r="EYW293" s="1241"/>
      <c r="EYX293" s="1241"/>
      <c r="EYY293" s="1241"/>
      <c r="EYZ293" s="1241"/>
      <c r="EZA293" s="1241"/>
      <c r="EZB293" s="1241"/>
      <c r="EZC293" s="1241"/>
      <c r="EZD293" s="1241"/>
      <c r="EZE293" s="1241"/>
      <c r="EZF293" s="1241"/>
      <c r="EZG293" s="1241"/>
      <c r="EZH293" s="1241"/>
      <c r="EZI293" s="1241"/>
      <c r="EZJ293" s="1241"/>
      <c r="EZK293" s="1241"/>
      <c r="EZL293" s="1241"/>
      <c r="EZM293" s="1241"/>
      <c r="EZN293" s="1241"/>
      <c r="EZO293" s="1241"/>
      <c r="EZP293" s="1241"/>
      <c r="EZQ293" s="1241"/>
      <c r="EZR293" s="1241"/>
      <c r="EZS293" s="1241"/>
      <c r="EZT293" s="1241"/>
      <c r="EZU293" s="1241"/>
      <c r="EZV293" s="1241"/>
      <c r="EZW293" s="1241"/>
      <c r="EZX293" s="1241"/>
      <c r="EZY293" s="1241"/>
      <c r="EZZ293" s="1241"/>
      <c r="FAA293" s="1241"/>
      <c r="FAB293" s="1241"/>
      <c r="FAC293" s="1241"/>
      <c r="FAD293" s="1241"/>
      <c r="FAE293" s="1241"/>
      <c r="FAF293" s="1241"/>
      <c r="FAG293" s="1241"/>
      <c r="FAH293" s="1241"/>
      <c r="FAI293" s="1241"/>
      <c r="FAJ293" s="1241"/>
      <c r="FAK293" s="1241"/>
      <c r="FAL293" s="1241"/>
      <c r="FAM293" s="1241"/>
      <c r="FAN293" s="1241"/>
      <c r="FAO293" s="1241"/>
      <c r="FAP293" s="1241"/>
      <c r="FAQ293" s="1241"/>
      <c r="FAR293" s="1241"/>
      <c r="FAS293" s="1241"/>
      <c r="FAT293" s="1241"/>
      <c r="FAU293" s="1241"/>
      <c r="FAV293" s="1241"/>
      <c r="FAW293" s="1241"/>
      <c r="FAX293" s="1241"/>
      <c r="FAY293" s="1241"/>
      <c r="FAZ293" s="1241"/>
      <c r="FBA293" s="1241"/>
      <c r="FBB293" s="1241"/>
      <c r="FBC293" s="1241"/>
      <c r="FBD293" s="1241"/>
      <c r="FBE293" s="1241"/>
      <c r="FBF293" s="1241"/>
      <c r="FBG293" s="1241"/>
      <c r="FBH293" s="1241"/>
      <c r="FBI293" s="1241"/>
      <c r="FBJ293" s="1241"/>
      <c r="FBK293" s="1241"/>
      <c r="FBL293" s="1241"/>
      <c r="FBM293" s="1241"/>
      <c r="FBN293" s="1241"/>
      <c r="FBO293" s="1241"/>
      <c r="FBP293" s="1241"/>
      <c r="FBQ293" s="1241"/>
      <c r="FBR293" s="1241"/>
      <c r="FBS293" s="1241"/>
      <c r="FBT293" s="1241"/>
      <c r="FBU293" s="1241"/>
      <c r="FBV293" s="1241"/>
      <c r="FBW293" s="1241"/>
      <c r="FBX293" s="1241"/>
      <c r="FBY293" s="1241"/>
      <c r="FBZ293" s="1241"/>
      <c r="FCA293" s="1241"/>
      <c r="FCB293" s="1241"/>
      <c r="FCC293" s="1241"/>
      <c r="FCD293" s="1241"/>
      <c r="FCE293" s="1241"/>
      <c r="FCF293" s="1241"/>
      <c r="FCG293" s="1241"/>
      <c r="FCH293" s="1241"/>
      <c r="FCI293" s="1241"/>
      <c r="FCJ293" s="1241"/>
      <c r="FCK293" s="1241"/>
      <c r="FCL293" s="1241"/>
      <c r="FCM293" s="1241"/>
      <c r="FCN293" s="1241"/>
      <c r="FCO293" s="1241"/>
      <c r="FCP293" s="1241"/>
      <c r="FCQ293" s="1241"/>
      <c r="FCR293" s="1241"/>
      <c r="FCS293" s="1241"/>
      <c r="FCT293" s="1241"/>
      <c r="FCU293" s="1241"/>
      <c r="FCV293" s="1241"/>
      <c r="FCW293" s="1241"/>
      <c r="FCX293" s="1241"/>
      <c r="FCY293" s="1241"/>
      <c r="FCZ293" s="1241"/>
      <c r="FDA293" s="1241"/>
      <c r="FDB293" s="1241"/>
      <c r="FDC293" s="1241"/>
      <c r="FDD293" s="1241"/>
      <c r="FDE293" s="1241"/>
      <c r="FDF293" s="1241"/>
      <c r="FDG293" s="1241"/>
      <c r="FDH293" s="1241"/>
      <c r="FDI293" s="1241"/>
      <c r="FDJ293" s="1241"/>
      <c r="FDK293" s="1241"/>
      <c r="FDL293" s="1241"/>
      <c r="FDM293" s="1241"/>
      <c r="FDN293" s="1241"/>
      <c r="FDO293" s="1241"/>
      <c r="FDP293" s="1241"/>
      <c r="FDQ293" s="1241"/>
      <c r="FDR293" s="1241"/>
      <c r="FDS293" s="1241"/>
      <c r="FDT293" s="1241"/>
      <c r="FDU293" s="1241"/>
      <c r="FDV293" s="1241"/>
      <c r="FDW293" s="1241"/>
      <c r="FDX293" s="1241"/>
      <c r="FDY293" s="1241"/>
      <c r="FDZ293" s="1241"/>
      <c r="FEA293" s="1241"/>
      <c r="FEB293" s="1241"/>
      <c r="FEC293" s="1241"/>
      <c r="FED293" s="1241"/>
      <c r="FEE293" s="1241"/>
      <c r="FEF293" s="1241"/>
      <c r="FEG293" s="1241"/>
      <c r="FEH293" s="1241"/>
      <c r="FEI293" s="1241"/>
      <c r="FEJ293" s="1241"/>
      <c r="FEK293" s="1241"/>
      <c r="FEL293" s="1241"/>
      <c r="FEM293" s="1241"/>
      <c r="FEN293" s="1241"/>
      <c r="FEO293" s="1241"/>
      <c r="FEP293" s="1241"/>
      <c r="FEQ293" s="1241"/>
      <c r="FER293" s="1241"/>
      <c r="FES293" s="1241"/>
      <c r="FET293" s="1241"/>
      <c r="FEU293" s="1241"/>
      <c r="FEV293" s="1241"/>
      <c r="FEW293" s="1241"/>
      <c r="FEX293" s="1241"/>
      <c r="FEY293" s="1241"/>
      <c r="FEZ293" s="1241"/>
      <c r="FFA293" s="1241"/>
      <c r="FFB293" s="1241"/>
      <c r="FFC293" s="1241"/>
      <c r="FFD293" s="1241"/>
      <c r="FFE293" s="1241"/>
      <c r="FFF293" s="1241"/>
      <c r="FFG293" s="1241"/>
      <c r="FFH293" s="1241"/>
      <c r="FFI293" s="1241"/>
      <c r="FFJ293" s="1241"/>
      <c r="FFK293" s="1241"/>
      <c r="FFL293" s="1241"/>
      <c r="FFM293" s="1241"/>
      <c r="FFN293" s="1241"/>
      <c r="FFO293" s="1241"/>
      <c r="FFP293" s="1241"/>
      <c r="FFQ293" s="1241"/>
      <c r="FFR293" s="1241"/>
      <c r="FFS293" s="1241"/>
      <c r="FFT293" s="1241"/>
      <c r="FFU293" s="1241"/>
      <c r="FFV293" s="1241"/>
      <c r="FFW293" s="1241"/>
      <c r="FFX293" s="1241"/>
      <c r="FFY293" s="1241"/>
      <c r="FFZ293" s="1241"/>
      <c r="FGA293" s="1241"/>
      <c r="FGB293" s="1241"/>
      <c r="FGC293" s="1241"/>
      <c r="FGD293" s="1241"/>
      <c r="FGE293" s="1241"/>
      <c r="FGF293" s="1241"/>
      <c r="FGG293" s="1241"/>
      <c r="FGH293" s="1241"/>
      <c r="FGI293" s="1241"/>
      <c r="FGJ293" s="1241"/>
      <c r="FGK293" s="1241"/>
      <c r="FGL293" s="1241"/>
      <c r="FGM293" s="1241"/>
      <c r="FGN293" s="1241"/>
      <c r="FGO293" s="1241"/>
      <c r="FGP293" s="1241"/>
      <c r="FGQ293" s="1241"/>
      <c r="FGR293" s="1241"/>
      <c r="FGS293" s="1241"/>
      <c r="FGT293" s="1241"/>
      <c r="FGU293" s="1241"/>
      <c r="FGV293" s="1241"/>
      <c r="FGW293" s="1241"/>
      <c r="FGX293" s="1241"/>
      <c r="FGY293" s="1241"/>
      <c r="FGZ293" s="1241"/>
      <c r="FHA293" s="1241"/>
      <c r="FHB293" s="1241"/>
      <c r="FHC293" s="1241"/>
      <c r="FHD293" s="1241"/>
      <c r="FHE293" s="1241"/>
      <c r="FHF293" s="1241"/>
      <c r="FHG293" s="1241"/>
      <c r="FHH293" s="1241"/>
      <c r="FHI293" s="1241"/>
      <c r="FHJ293" s="1241"/>
      <c r="FHK293" s="1241"/>
      <c r="FHL293" s="1241"/>
      <c r="FHM293" s="1241"/>
      <c r="FHN293" s="1241"/>
      <c r="FHO293" s="1241"/>
      <c r="FHP293" s="1241"/>
      <c r="FHQ293" s="1241"/>
      <c r="FHR293" s="1241"/>
      <c r="FHS293" s="1241"/>
      <c r="FHT293" s="1241"/>
      <c r="FHU293" s="1241"/>
      <c r="FHV293" s="1241"/>
      <c r="FHW293" s="1241"/>
      <c r="FHX293" s="1241"/>
      <c r="FHY293" s="1241"/>
      <c r="FHZ293" s="1241"/>
      <c r="FIA293" s="1241"/>
      <c r="FIB293" s="1241"/>
      <c r="FIC293" s="1241"/>
      <c r="FID293" s="1241"/>
      <c r="FIE293" s="1241"/>
      <c r="FIF293" s="1241"/>
      <c r="FIG293" s="1241"/>
      <c r="FIH293" s="1241"/>
      <c r="FII293" s="1241"/>
      <c r="FIJ293" s="1241"/>
      <c r="FIK293" s="1241"/>
      <c r="FIL293" s="1241"/>
      <c r="FIM293" s="1241"/>
      <c r="FIN293" s="1241"/>
      <c r="FIO293" s="1241"/>
      <c r="FIP293" s="1241"/>
      <c r="FIQ293" s="1241"/>
      <c r="FIR293" s="1241"/>
      <c r="FIS293" s="1241"/>
      <c r="FIT293" s="1241"/>
      <c r="FIU293" s="1241"/>
      <c r="FIV293" s="1241"/>
      <c r="FIW293" s="1241"/>
      <c r="FIX293" s="1241"/>
      <c r="FIY293" s="1241"/>
      <c r="FIZ293" s="1241"/>
      <c r="FJA293" s="1241"/>
      <c r="FJB293" s="1241"/>
      <c r="FJC293" s="1241"/>
      <c r="FJD293" s="1241"/>
      <c r="FJE293" s="1241"/>
      <c r="FJF293" s="1241"/>
      <c r="FJG293" s="1241"/>
      <c r="FJH293" s="1241"/>
      <c r="FJI293" s="1241"/>
      <c r="FJJ293" s="1241"/>
      <c r="FJK293" s="1241"/>
      <c r="FJL293" s="1241"/>
      <c r="FJM293" s="1241"/>
      <c r="FJN293" s="1241"/>
      <c r="FJO293" s="1241"/>
      <c r="FJP293" s="1241"/>
      <c r="FJQ293" s="1241"/>
      <c r="FJR293" s="1241"/>
      <c r="FJS293" s="1241"/>
      <c r="FJT293" s="1241"/>
      <c r="FJU293" s="1241"/>
      <c r="FJV293" s="1241"/>
      <c r="FJW293" s="1241"/>
      <c r="FJX293" s="1241"/>
      <c r="FJY293" s="1241"/>
      <c r="FJZ293" s="1241"/>
      <c r="FKA293" s="1241"/>
      <c r="FKB293" s="1241"/>
      <c r="FKC293" s="1241"/>
      <c r="FKD293" s="1241"/>
      <c r="FKE293" s="1241"/>
      <c r="FKF293" s="1241"/>
      <c r="FKG293" s="1241"/>
      <c r="FKH293" s="1241"/>
      <c r="FKI293" s="1241"/>
      <c r="FKJ293" s="1241"/>
      <c r="FKK293" s="1241"/>
      <c r="FKL293" s="1241"/>
      <c r="FKM293" s="1241"/>
      <c r="FKN293" s="1241"/>
      <c r="FKO293" s="1241"/>
      <c r="FKP293" s="1241"/>
      <c r="FKQ293" s="1241"/>
      <c r="FKR293" s="1241"/>
      <c r="FKS293" s="1241"/>
      <c r="FKT293" s="1241"/>
      <c r="FKU293" s="1241"/>
      <c r="FKV293" s="1241"/>
      <c r="FKW293" s="1241"/>
      <c r="FKX293" s="1241"/>
      <c r="FKY293" s="1241"/>
      <c r="FKZ293" s="1241"/>
      <c r="FLA293" s="1241"/>
      <c r="FLB293" s="1241"/>
      <c r="FLC293" s="1241"/>
      <c r="FLD293" s="1241"/>
      <c r="FLE293" s="1241"/>
      <c r="FLF293" s="1241"/>
      <c r="FLG293" s="1241"/>
      <c r="FLH293" s="1241"/>
      <c r="FLI293" s="1241"/>
      <c r="FLJ293" s="1241"/>
      <c r="FLK293" s="1241"/>
      <c r="FLL293" s="1241"/>
      <c r="FLM293" s="1241"/>
      <c r="FLN293" s="1241"/>
      <c r="FLO293" s="1241"/>
      <c r="FLP293" s="1241"/>
      <c r="FLQ293" s="1241"/>
      <c r="FLR293" s="1241"/>
      <c r="FLS293" s="1241"/>
      <c r="FLT293" s="1241"/>
      <c r="FLU293" s="1241"/>
      <c r="FLV293" s="1241"/>
      <c r="FLW293" s="1241"/>
      <c r="FLX293" s="1241"/>
      <c r="FLY293" s="1241"/>
      <c r="FLZ293" s="1241"/>
      <c r="FMA293" s="1241"/>
      <c r="FMB293" s="1241"/>
      <c r="FMC293" s="1241"/>
      <c r="FMD293" s="1241"/>
      <c r="FME293" s="1241"/>
      <c r="FMF293" s="1241"/>
      <c r="FMG293" s="1241"/>
      <c r="FMH293" s="1241"/>
      <c r="FMI293" s="1241"/>
      <c r="FMJ293" s="1241"/>
      <c r="FMK293" s="1241"/>
      <c r="FML293" s="1241"/>
      <c r="FMM293" s="1241"/>
      <c r="FMN293" s="1241"/>
      <c r="FMO293" s="1241"/>
      <c r="FMP293" s="1241"/>
      <c r="FMQ293" s="1241"/>
      <c r="FMR293" s="1241"/>
      <c r="FMS293" s="1241"/>
      <c r="FMT293" s="1241"/>
      <c r="FMU293" s="1241"/>
      <c r="FMV293" s="1241"/>
      <c r="FMW293" s="1241"/>
      <c r="FMX293" s="1241"/>
      <c r="FMY293" s="1241"/>
      <c r="FMZ293" s="1241"/>
      <c r="FNA293" s="1241"/>
      <c r="FNB293" s="1241"/>
      <c r="FNC293" s="1241"/>
      <c r="FND293" s="1241"/>
      <c r="FNE293" s="1241"/>
      <c r="FNF293" s="1241"/>
      <c r="FNG293" s="1241"/>
      <c r="FNH293" s="1241"/>
      <c r="FNI293" s="1241"/>
      <c r="FNJ293" s="1241"/>
      <c r="FNK293" s="1241"/>
      <c r="FNL293" s="1241"/>
      <c r="FNM293" s="1241"/>
      <c r="FNN293" s="1241"/>
      <c r="FNO293" s="1241"/>
      <c r="FNP293" s="1241"/>
      <c r="FNQ293" s="1241"/>
      <c r="FNR293" s="1241"/>
      <c r="FNS293" s="1241"/>
      <c r="FNT293" s="1241"/>
      <c r="FNU293" s="1241"/>
      <c r="FNV293" s="1241"/>
      <c r="FNW293" s="1241"/>
      <c r="FNX293" s="1241"/>
      <c r="FNY293" s="1241"/>
      <c r="FNZ293" s="1241"/>
      <c r="FOA293" s="1241"/>
      <c r="FOB293" s="1241"/>
      <c r="FOC293" s="1241"/>
      <c r="FOD293" s="1241"/>
      <c r="FOE293" s="1241"/>
      <c r="FOF293" s="1241"/>
      <c r="FOG293" s="1241"/>
      <c r="FOH293" s="1241"/>
      <c r="FOI293" s="1241"/>
      <c r="FOJ293" s="1241"/>
      <c r="FOK293" s="1241"/>
      <c r="FOL293" s="1241"/>
      <c r="FOM293" s="1241"/>
      <c r="FON293" s="1241"/>
      <c r="FOO293" s="1241"/>
      <c r="FOP293" s="1241"/>
      <c r="FOQ293" s="1241"/>
      <c r="FOR293" s="1241"/>
      <c r="FOS293" s="1241"/>
      <c r="FOT293" s="1241"/>
      <c r="FOU293" s="1241"/>
      <c r="FOV293" s="1241"/>
      <c r="FOW293" s="1241"/>
      <c r="FOX293" s="1241"/>
      <c r="FOY293" s="1241"/>
      <c r="FOZ293" s="1241"/>
      <c r="FPA293" s="1241"/>
      <c r="FPB293" s="1241"/>
      <c r="FPC293" s="1241"/>
      <c r="FPD293" s="1241"/>
      <c r="FPE293" s="1241"/>
      <c r="FPF293" s="1241"/>
      <c r="FPG293" s="1241"/>
      <c r="FPH293" s="1241"/>
      <c r="FPI293" s="1241"/>
      <c r="FPJ293" s="1241"/>
      <c r="FPK293" s="1241"/>
      <c r="FPL293" s="1241"/>
      <c r="FPM293" s="1241"/>
      <c r="FPN293" s="1241"/>
      <c r="FPO293" s="1241"/>
      <c r="FPP293" s="1241"/>
      <c r="FPQ293" s="1241"/>
      <c r="FPR293" s="1241"/>
      <c r="FPS293" s="1241"/>
      <c r="FPT293" s="1241"/>
      <c r="FPU293" s="1241"/>
      <c r="FPV293" s="1241"/>
      <c r="FPW293" s="1241"/>
      <c r="FPX293" s="1241"/>
      <c r="FPY293" s="1241"/>
      <c r="FPZ293" s="1241"/>
      <c r="FQA293" s="1241"/>
      <c r="FQB293" s="1241"/>
      <c r="FQC293" s="1241"/>
      <c r="FQD293" s="1241"/>
      <c r="FQE293" s="1241"/>
      <c r="FQF293" s="1241"/>
      <c r="FQG293" s="1241"/>
      <c r="FQH293" s="1241"/>
      <c r="FQI293" s="1241"/>
      <c r="FQJ293" s="1241"/>
      <c r="FQK293" s="1241"/>
      <c r="FQL293" s="1241"/>
      <c r="FQM293" s="1241"/>
      <c r="FQN293" s="1241"/>
      <c r="FQO293" s="1241"/>
      <c r="FQP293" s="1241"/>
      <c r="FQQ293" s="1241"/>
      <c r="FQR293" s="1241"/>
      <c r="FQS293" s="1241"/>
      <c r="FQT293" s="1241"/>
      <c r="FQU293" s="1241"/>
      <c r="FQV293" s="1241"/>
      <c r="FQW293" s="1241"/>
      <c r="FQX293" s="1241"/>
      <c r="FQY293" s="1241"/>
      <c r="FQZ293" s="1241"/>
      <c r="FRA293" s="1241"/>
      <c r="FRB293" s="1241"/>
      <c r="FRC293" s="1241"/>
      <c r="FRD293" s="1241"/>
      <c r="FRE293" s="1241"/>
      <c r="FRF293" s="1241"/>
      <c r="FRG293" s="1241"/>
      <c r="FRH293" s="1241"/>
      <c r="FRI293" s="1241"/>
      <c r="FRJ293" s="1241"/>
      <c r="FRK293" s="1241"/>
      <c r="FRL293" s="1241"/>
      <c r="FRM293" s="1241"/>
      <c r="FRN293" s="1241"/>
      <c r="FRO293" s="1241"/>
      <c r="FRP293" s="1241"/>
      <c r="FRQ293" s="1241"/>
      <c r="FRR293" s="1241"/>
      <c r="FRS293" s="1241"/>
      <c r="FRT293" s="1241"/>
      <c r="FRU293" s="1241"/>
      <c r="FRV293" s="1241"/>
      <c r="FRW293" s="1241"/>
      <c r="FRX293" s="1241"/>
      <c r="FRY293" s="1241"/>
      <c r="FRZ293" s="1241"/>
      <c r="FSA293" s="1241"/>
      <c r="FSB293" s="1241"/>
      <c r="FSC293" s="1241"/>
      <c r="FSD293" s="1241"/>
      <c r="FSE293" s="1241"/>
      <c r="FSF293" s="1241"/>
      <c r="FSG293" s="1241"/>
      <c r="FSH293" s="1241"/>
      <c r="FSI293" s="1241"/>
      <c r="FSJ293" s="1241"/>
      <c r="FSK293" s="1241"/>
      <c r="FSL293" s="1241"/>
      <c r="FSM293" s="1241"/>
      <c r="FSN293" s="1241"/>
      <c r="FSO293" s="1241"/>
      <c r="FSP293" s="1241"/>
      <c r="FSQ293" s="1241"/>
      <c r="FSR293" s="1241"/>
      <c r="FSS293" s="1241"/>
      <c r="FST293" s="1241"/>
      <c r="FSU293" s="1241"/>
      <c r="FSV293" s="1241"/>
      <c r="FSW293" s="1241"/>
      <c r="FSX293" s="1241"/>
      <c r="FSY293" s="1241"/>
      <c r="FSZ293" s="1241"/>
      <c r="FTA293" s="1241"/>
      <c r="FTB293" s="1241"/>
      <c r="FTC293" s="1241"/>
      <c r="FTD293" s="1241"/>
      <c r="FTE293" s="1241"/>
      <c r="FTF293" s="1241"/>
      <c r="FTG293" s="1241"/>
      <c r="FTH293" s="1241"/>
      <c r="FTI293" s="1241"/>
      <c r="FTJ293" s="1241"/>
      <c r="FTK293" s="1241"/>
      <c r="FTL293" s="1241"/>
      <c r="FTM293" s="1241"/>
      <c r="FTN293" s="1241"/>
      <c r="FTO293" s="1241"/>
      <c r="FTP293" s="1241"/>
      <c r="FTQ293" s="1241"/>
      <c r="FTR293" s="1241"/>
      <c r="FTS293" s="1241"/>
      <c r="FTT293" s="1241"/>
      <c r="FTU293" s="1241"/>
      <c r="FTV293" s="1241"/>
      <c r="FTW293" s="1241"/>
      <c r="FTX293" s="1241"/>
      <c r="FTY293" s="1241"/>
      <c r="FTZ293" s="1241"/>
      <c r="FUA293" s="1241"/>
      <c r="FUB293" s="1241"/>
      <c r="FUC293" s="1241"/>
      <c r="FUD293" s="1241"/>
      <c r="FUE293" s="1241"/>
      <c r="FUF293" s="1241"/>
      <c r="FUG293" s="1241"/>
      <c r="FUH293" s="1241"/>
      <c r="FUI293" s="1241"/>
      <c r="FUJ293" s="1241"/>
      <c r="FUK293" s="1241"/>
      <c r="FUL293" s="1241"/>
      <c r="FUM293" s="1241"/>
      <c r="FUN293" s="1241"/>
      <c r="FUO293" s="1241"/>
      <c r="FUP293" s="1241"/>
      <c r="FUQ293" s="1241"/>
      <c r="FUR293" s="1241"/>
      <c r="FUS293" s="1241"/>
      <c r="FUT293" s="1241"/>
      <c r="FUU293" s="1241"/>
      <c r="FUV293" s="1241"/>
      <c r="FUW293" s="1241"/>
      <c r="FUX293" s="1241"/>
      <c r="FUY293" s="1241"/>
      <c r="FUZ293" s="1241"/>
      <c r="FVA293" s="1241"/>
      <c r="FVB293" s="1241"/>
      <c r="FVC293" s="1241"/>
      <c r="FVD293" s="1241"/>
      <c r="FVE293" s="1241"/>
      <c r="FVF293" s="1241"/>
      <c r="FVG293" s="1241"/>
      <c r="FVH293" s="1241"/>
      <c r="FVI293" s="1241"/>
      <c r="FVJ293" s="1241"/>
      <c r="FVK293" s="1241"/>
      <c r="FVL293" s="1241"/>
      <c r="FVM293" s="1241"/>
      <c r="FVN293" s="1241"/>
      <c r="FVO293" s="1241"/>
      <c r="FVP293" s="1241"/>
      <c r="FVQ293" s="1241"/>
      <c r="FVR293" s="1241"/>
      <c r="FVS293" s="1241"/>
      <c r="FVT293" s="1241"/>
      <c r="FVU293" s="1241"/>
      <c r="FVV293" s="1241"/>
      <c r="FVW293" s="1241"/>
      <c r="FVX293" s="1241"/>
      <c r="FVY293" s="1241"/>
      <c r="FVZ293" s="1241"/>
      <c r="FWA293" s="1241"/>
      <c r="FWB293" s="1241"/>
      <c r="FWC293" s="1241"/>
      <c r="FWD293" s="1241"/>
      <c r="FWE293" s="1241"/>
      <c r="FWF293" s="1241"/>
      <c r="FWG293" s="1241"/>
      <c r="FWH293" s="1241"/>
      <c r="FWI293" s="1241"/>
      <c r="FWJ293" s="1241"/>
      <c r="FWK293" s="1241"/>
      <c r="FWL293" s="1241"/>
      <c r="FWM293" s="1241"/>
      <c r="FWN293" s="1241"/>
      <c r="FWO293" s="1241"/>
      <c r="FWP293" s="1241"/>
      <c r="FWQ293" s="1241"/>
      <c r="FWR293" s="1241"/>
      <c r="FWS293" s="1241"/>
      <c r="FWT293" s="1241"/>
      <c r="FWU293" s="1241"/>
      <c r="FWV293" s="1241"/>
      <c r="FWW293" s="1241"/>
      <c r="FWX293" s="1241"/>
      <c r="FWY293" s="1241"/>
      <c r="FWZ293" s="1241"/>
      <c r="FXA293" s="1241"/>
      <c r="FXB293" s="1241"/>
      <c r="FXC293" s="1241"/>
      <c r="FXD293" s="1241"/>
      <c r="FXE293" s="1241"/>
      <c r="FXF293" s="1241"/>
      <c r="FXG293" s="1241"/>
      <c r="FXH293" s="1241"/>
      <c r="FXI293" s="1241"/>
      <c r="FXJ293" s="1241"/>
      <c r="FXK293" s="1241"/>
      <c r="FXL293" s="1241"/>
      <c r="FXM293" s="1241"/>
      <c r="FXN293" s="1241"/>
      <c r="FXO293" s="1241"/>
      <c r="FXP293" s="1241"/>
      <c r="FXQ293" s="1241"/>
      <c r="FXR293" s="1241"/>
      <c r="FXS293" s="1241"/>
      <c r="FXT293" s="1241"/>
      <c r="FXU293" s="1241"/>
      <c r="FXV293" s="1241"/>
      <c r="FXW293" s="1241"/>
      <c r="FXX293" s="1241"/>
      <c r="FXY293" s="1241"/>
      <c r="FXZ293" s="1241"/>
      <c r="FYA293" s="1241"/>
      <c r="FYB293" s="1241"/>
      <c r="FYC293" s="1241"/>
      <c r="FYD293" s="1241"/>
      <c r="FYE293" s="1241"/>
      <c r="FYF293" s="1241"/>
      <c r="FYG293" s="1241"/>
      <c r="FYH293" s="1241"/>
      <c r="FYI293" s="1241"/>
      <c r="FYJ293" s="1241"/>
      <c r="FYK293" s="1241"/>
      <c r="FYL293" s="1241"/>
      <c r="FYM293" s="1241"/>
      <c r="FYN293" s="1241"/>
      <c r="FYO293" s="1241"/>
      <c r="FYP293" s="1241"/>
      <c r="FYQ293" s="1241"/>
      <c r="FYR293" s="1241"/>
      <c r="FYS293" s="1241"/>
      <c r="FYT293" s="1241"/>
      <c r="FYU293" s="1241"/>
      <c r="FYV293" s="1241"/>
      <c r="FYW293" s="1241"/>
      <c r="FYX293" s="1241"/>
      <c r="FYY293" s="1241"/>
      <c r="FYZ293" s="1241"/>
      <c r="FZA293" s="1241"/>
      <c r="FZB293" s="1241"/>
      <c r="FZC293" s="1241"/>
      <c r="FZD293" s="1241"/>
      <c r="FZE293" s="1241"/>
      <c r="FZF293" s="1241"/>
      <c r="FZG293" s="1241"/>
      <c r="FZH293" s="1241"/>
      <c r="FZI293" s="1241"/>
      <c r="FZJ293" s="1241"/>
      <c r="FZK293" s="1241"/>
      <c r="FZL293" s="1241"/>
      <c r="FZM293" s="1241"/>
      <c r="FZN293" s="1241"/>
      <c r="FZO293" s="1241"/>
      <c r="FZP293" s="1241"/>
      <c r="FZQ293" s="1241"/>
      <c r="FZR293" s="1241"/>
      <c r="FZS293" s="1241"/>
      <c r="FZT293" s="1241"/>
      <c r="FZU293" s="1241"/>
      <c r="FZV293" s="1241"/>
      <c r="FZW293" s="1241"/>
      <c r="FZX293" s="1241"/>
      <c r="FZY293" s="1241"/>
      <c r="FZZ293" s="1241"/>
      <c r="GAA293" s="1241"/>
      <c r="GAB293" s="1241"/>
      <c r="GAC293" s="1241"/>
      <c r="GAD293" s="1241"/>
      <c r="GAE293" s="1241"/>
      <c r="GAF293" s="1241"/>
      <c r="GAG293" s="1241"/>
      <c r="GAH293" s="1241"/>
      <c r="GAI293" s="1241"/>
      <c r="GAJ293" s="1241"/>
      <c r="GAK293" s="1241"/>
      <c r="GAL293" s="1241"/>
      <c r="GAM293" s="1241"/>
      <c r="GAN293" s="1241"/>
      <c r="GAO293" s="1241"/>
      <c r="GAP293" s="1241"/>
      <c r="GAQ293" s="1241"/>
      <c r="GAR293" s="1241"/>
      <c r="GAS293" s="1241"/>
      <c r="GAT293" s="1241"/>
      <c r="GAU293" s="1241"/>
      <c r="GAV293" s="1241"/>
      <c r="GAW293" s="1241"/>
      <c r="GAX293" s="1241"/>
      <c r="GAY293" s="1241"/>
      <c r="GAZ293" s="1241"/>
      <c r="GBA293" s="1241"/>
      <c r="GBB293" s="1241"/>
      <c r="GBC293" s="1241"/>
      <c r="GBD293" s="1241"/>
      <c r="GBE293" s="1241"/>
      <c r="GBF293" s="1241"/>
      <c r="GBG293" s="1241"/>
      <c r="GBH293" s="1241"/>
      <c r="GBI293" s="1241"/>
      <c r="GBJ293" s="1241"/>
      <c r="GBK293" s="1241"/>
      <c r="GBL293" s="1241"/>
      <c r="GBM293" s="1241"/>
      <c r="GBN293" s="1241"/>
      <c r="GBO293" s="1241"/>
      <c r="GBP293" s="1241"/>
      <c r="GBQ293" s="1241"/>
      <c r="GBR293" s="1241"/>
      <c r="GBS293" s="1241"/>
      <c r="GBT293" s="1241"/>
      <c r="GBU293" s="1241"/>
      <c r="GBV293" s="1241"/>
      <c r="GBW293" s="1241"/>
      <c r="GBX293" s="1241"/>
      <c r="GBY293" s="1241"/>
      <c r="GBZ293" s="1241"/>
      <c r="GCA293" s="1241"/>
      <c r="GCB293" s="1241"/>
      <c r="GCC293" s="1241"/>
      <c r="GCD293" s="1241"/>
      <c r="GCE293" s="1241"/>
      <c r="GCF293" s="1241"/>
      <c r="GCG293" s="1241"/>
      <c r="GCH293" s="1241"/>
      <c r="GCI293" s="1241"/>
      <c r="GCJ293" s="1241"/>
      <c r="GCK293" s="1241"/>
      <c r="GCL293" s="1241"/>
      <c r="GCM293" s="1241"/>
      <c r="GCN293" s="1241"/>
      <c r="GCO293" s="1241"/>
      <c r="GCP293" s="1241"/>
      <c r="GCQ293" s="1241"/>
      <c r="GCR293" s="1241"/>
      <c r="GCS293" s="1241"/>
      <c r="GCT293" s="1241"/>
      <c r="GCU293" s="1241"/>
      <c r="GCV293" s="1241"/>
      <c r="GCW293" s="1241"/>
      <c r="GCX293" s="1241"/>
      <c r="GCY293" s="1241"/>
      <c r="GCZ293" s="1241"/>
      <c r="GDA293" s="1241"/>
      <c r="GDB293" s="1241"/>
      <c r="GDC293" s="1241"/>
      <c r="GDD293" s="1241"/>
      <c r="GDE293" s="1241"/>
      <c r="GDF293" s="1241"/>
      <c r="GDG293" s="1241"/>
      <c r="GDH293" s="1241"/>
      <c r="GDI293" s="1241"/>
      <c r="GDJ293" s="1241"/>
      <c r="GDK293" s="1241"/>
      <c r="GDL293" s="1241"/>
      <c r="GDM293" s="1241"/>
      <c r="GDN293" s="1241"/>
      <c r="GDO293" s="1241"/>
      <c r="GDP293" s="1241"/>
      <c r="GDQ293" s="1241"/>
      <c r="GDR293" s="1241"/>
      <c r="GDS293" s="1241"/>
      <c r="GDT293" s="1241"/>
      <c r="GDU293" s="1241"/>
      <c r="GDV293" s="1241"/>
      <c r="GDW293" s="1241"/>
      <c r="GDX293" s="1241"/>
      <c r="GDY293" s="1241"/>
      <c r="GDZ293" s="1241"/>
      <c r="GEA293" s="1241"/>
      <c r="GEB293" s="1241"/>
      <c r="GEC293" s="1241"/>
      <c r="GED293" s="1241"/>
      <c r="GEE293" s="1241"/>
      <c r="GEF293" s="1241"/>
      <c r="GEG293" s="1241"/>
      <c r="GEH293" s="1241"/>
      <c r="GEI293" s="1241"/>
      <c r="GEJ293" s="1241"/>
      <c r="GEK293" s="1241"/>
      <c r="GEL293" s="1241"/>
      <c r="GEM293" s="1241"/>
      <c r="GEN293" s="1241"/>
      <c r="GEO293" s="1241"/>
      <c r="GEP293" s="1241"/>
      <c r="GEQ293" s="1241"/>
      <c r="GER293" s="1241"/>
      <c r="GES293" s="1241"/>
      <c r="GET293" s="1241"/>
      <c r="GEU293" s="1241"/>
      <c r="GEV293" s="1241"/>
      <c r="GEW293" s="1241"/>
      <c r="GEX293" s="1241"/>
      <c r="GEY293" s="1241"/>
      <c r="GEZ293" s="1241"/>
      <c r="GFA293" s="1241"/>
      <c r="GFB293" s="1241"/>
      <c r="GFC293" s="1241"/>
      <c r="GFD293" s="1241"/>
      <c r="GFE293" s="1241"/>
      <c r="GFF293" s="1241"/>
      <c r="GFG293" s="1241"/>
      <c r="GFH293" s="1241"/>
      <c r="GFI293" s="1241"/>
      <c r="GFJ293" s="1241"/>
      <c r="GFK293" s="1241"/>
      <c r="GFL293" s="1241"/>
      <c r="GFM293" s="1241"/>
      <c r="GFN293" s="1241"/>
      <c r="GFO293" s="1241"/>
      <c r="GFP293" s="1241"/>
      <c r="GFQ293" s="1241"/>
      <c r="GFR293" s="1241"/>
      <c r="GFS293" s="1241"/>
      <c r="GFT293" s="1241"/>
      <c r="GFU293" s="1241"/>
      <c r="GFV293" s="1241"/>
      <c r="GFW293" s="1241"/>
      <c r="GFX293" s="1241"/>
      <c r="GFY293" s="1241"/>
      <c r="GFZ293" s="1241"/>
      <c r="GGA293" s="1241"/>
      <c r="GGB293" s="1241"/>
      <c r="GGC293" s="1241"/>
      <c r="GGD293" s="1241"/>
      <c r="GGE293" s="1241"/>
      <c r="GGF293" s="1241"/>
      <c r="GGG293" s="1241"/>
      <c r="GGH293" s="1241"/>
      <c r="GGI293" s="1241"/>
      <c r="GGJ293" s="1241"/>
      <c r="GGK293" s="1241"/>
      <c r="GGL293" s="1241"/>
      <c r="GGM293" s="1241"/>
      <c r="GGN293" s="1241"/>
      <c r="GGO293" s="1241"/>
      <c r="GGP293" s="1241"/>
      <c r="GGQ293" s="1241"/>
      <c r="GGR293" s="1241"/>
      <c r="GGS293" s="1241"/>
      <c r="GGT293" s="1241"/>
      <c r="GGU293" s="1241"/>
      <c r="GGV293" s="1241"/>
      <c r="GGW293" s="1241"/>
      <c r="GGX293" s="1241"/>
      <c r="GGY293" s="1241"/>
      <c r="GGZ293" s="1241"/>
      <c r="GHA293" s="1241"/>
      <c r="GHB293" s="1241"/>
      <c r="GHC293" s="1241"/>
      <c r="GHD293" s="1241"/>
      <c r="GHE293" s="1241"/>
      <c r="GHF293" s="1241"/>
      <c r="GHG293" s="1241"/>
      <c r="GHH293" s="1241"/>
      <c r="GHI293" s="1241"/>
      <c r="GHJ293" s="1241"/>
      <c r="GHK293" s="1241"/>
      <c r="GHL293" s="1241"/>
      <c r="GHM293" s="1241"/>
      <c r="GHN293" s="1241"/>
      <c r="GHO293" s="1241"/>
      <c r="GHP293" s="1241"/>
      <c r="GHQ293" s="1241"/>
      <c r="GHR293" s="1241"/>
      <c r="GHS293" s="1241"/>
      <c r="GHT293" s="1241"/>
      <c r="GHU293" s="1241"/>
      <c r="GHV293" s="1241"/>
      <c r="GHW293" s="1241"/>
      <c r="GHX293" s="1241"/>
      <c r="GHY293" s="1241"/>
      <c r="GHZ293" s="1241"/>
      <c r="GIA293" s="1241"/>
      <c r="GIB293" s="1241"/>
      <c r="GIC293" s="1241"/>
      <c r="GID293" s="1241"/>
      <c r="GIE293" s="1241"/>
      <c r="GIF293" s="1241"/>
      <c r="GIG293" s="1241"/>
      <c r="GIH293" s="1241"/>
      <c r="GII293" s="1241"/>
      <c r="GIJ293" s="1241"/>
      <c r="GIK293" s="1241"/>
      <c r="GIL293" s="1241"/>
      <c r="GIM293" s="1241"/>
      <c r="GIN293" s="1241"/>
      <c r="GIO293" s="1241"/>
      <c r="GIP293" s="1241"/>
      <c r="GIQ293" s="1241"/>
      <c r="GIR293" s="1241"/>
      <c r="GIS293" s="1241"/>
      <c r="GIT293" s="1241"/>
      <c r="GIU293" s="1241"/>
      <c r="GIV293" s="1241"/>
      <c r="GIW293" s="1241"/>
      <c r="GIX293" s="1241"/>
      <c r="GIY293" s="1241"/>
      <c r="GIZ293" s="1241"/>
      <c r="GJA293" s="1241"/>
      <c r="GJB293" s="1241"/>
      <c r="GJC293" s="1241"/>
      <c r="GJD293" s="1241"/>
      <c r="GJE293" s="1241"/>
      <c r="GJF293" s="1241"/>
      <c r="GJG293" s="1241"/>
      <c r="GJH293" s="1241"/>
      <c r="GJI293" s="1241"/>
      <c r="GJJ293" s="1241"/>
      <c r="GJK293" s="1241"/>
      <c r="GJL293" s="1241"/>
      <c r="GJM293" s="1241"/>
      <c r="GJN293" s="1241"/>
      <c r="GJO293" s="1241"/>
      <c r="GJP293" s="1241"/>
      <c r="GJQ293" s="1241"/>
      <c r="GJR293" s="1241"/>
      <c r="GJS293" s="1241"/>
      <c r="GJT293" s="1241"/>
      <c r="GJU293" s="1241"/>
      <c r="GJV293" s="1241"/>
      <c r="GJW293" s="1241"/>
      <c r="GJX293" s="1241"/>
      <c r="GJY293" s="1241"/>
      <c r="GJZ293" s="1241"/>
      <c r="GKA293" s="1241"/>
      <c r="GKB293" s="1241"/>
      <c r="GKC293" s="1241"/>
      <c r="GKD293" s="1241"/>
      <c r="GKE293" s="1241"/>
      <c r="GKF293" s="1241"/>
      <c r="GKG293" s="1241"/>
      <c r="GKH293" s="1241"/>
      <c r="GKI293" s="1241"/>
      <c r="GKJ293" s="1241"/>
      <c r="GKK293" s="1241"/>
      <c r="GKL293" s="1241"/>
      <c r="GKM293" s="1241"/>
      <c r="GKN293" s="1241"/>
      <c r="GKO293" s="1241"/>
      <c r="GKP293" s="1241"/>
      <c r="GKQ293" s="1241"/>
      <c r="GKR293" s="1241"/>
      <c r="GKS293" s="1241"/>
      <c r="GKT293" s="1241"/>
      <c r="GKU293" s="1241"/>
      <c r="GKV293" s="1241"/>
      <c r="GKW293" s="1241"/>
      <c r="GKX293" s="1241"/>
      <c r="GKY293" s="1241"/>
      <c r="GKZ293" s="1241"/>
      <c r="GLA293" s="1241"/>
      <c r="GLB293" s="1241"/>
      <c r="GLC293" s="1241"/>
      <c r="GLD293" s="1241"/>
      <c r="GLE293" s="1241"/>
      <c r="GLF293" s="1241"/>
      <c r="GLG293" s="1241"/>
      <c r="GLH293" s="1241"/>
      <c r="GLI293" s="1241"/>
      <c r="GLJ293" s="1241"/>
      <c r="GLK293" s="1241"/>
      <c r="GLL293" s="1241"/>
      <c r="GLM293" s="1241"/>
      <c r="GLN293" s="1241"/>
      <c r="GLO293" s="1241"/>
      <c r="GLP293" s="1241"/>
      <c r="GLQ293" s="1241"/>
      <c r="GLR293" s="1241"/>
      <c r="GLS293" s="1241"/>
      <c r="GLT293" s="1241"/>
      <c r="GLU293" s="1241"/>
      <c r="GLV293" s="1241"/>
      <c r="GLW293" s="1241"/>
      <c r="GLX293" s="1241"/>
      <c r="GLY293" s="1241"/>
      <c r="GLZ293" s="1241"/>
      <c r="GMA293" s="1241"/>
      <c r="GMB293" s="1241"/>
      <c r="GMC293" s="1241"/>
      <c r="GMD293" s="1241"/>
      <c r="GME293" s="1241"/>
      <c r="GMF293" s="1241"/>
      <c r="GMG293" s="1241"/>
      <c r="GMH293" s="1241"/>
      <c r="GMI293" s="1241"/>
      <c r="GMJ293" s="1241"/>
      <c r="GMK293" s="1241"/>
      <c r="GML293" s="1241"/>
      <c r="GMM293" s="1241"/>
      <c r="GMN293" s="1241"/>
      <c r="GMO293" s="1241"/>
      <c r="GMP293" s="1241"/>
      <c r="GMQ293" s="1241"/>
      <c r="GMR293" s="1241"/>
      <c r="GMS293" s="1241"/>
      <c r="GMT293" s="1241"/>
      <c r="GMU293" s="1241"/>
      <c r="GMV293" s="1241"/>
      <c r="GMW293" s="1241"/>
      <c r="GMX293" s="1241"/>
      <c r="GMY293" s="1241"/>
      <c r="GMZ293" s="1241"/>
      <c r="GNA293" s="1241"/>
      <c r="GNB293" s="1241"/>
      <c r="GNC293" s="1241"/>
      <c r="GND293" s="1241"/>
      <c r="GNE293" s="1241"/>
      <c r="GNF293" s="1241"/>
      <c r="GNG293" s="1241"/>
      <c r="GNH293" s="1241"/>
      <c r="GNI293" s="1241"/>
      <c r="GNJ293" s="1241"/>
      <c r="GNK293" s="1241"/>
      <c r="GNL293" s="1241"/>
      <c r="GNM293" s="1241"/>
      <c r="GNN293" s="1241"/>
      <c r="GNO293" s="1241"/>
      <c r="GNP293" s="1241"/>
      <c r="GNQ293" s="1241"/>
      <c r="GNR293" s="1241"/>
      <c r="GNS293" s="1241"/>
      <c r="GNT293" s="1241"/>
      <c r="GNU293" s="1241"/>
      <c r="GNV293" s="1241"/>
      <c r="GNW293" s="1241"/>
      <c r="GNX293" s="1241"/>
      <c r="GNY293" s="1241"/>
      <c r="GNZ293" s="1241"/>
      <c r="GOA293" s="1241"/>
      <c r="GOB293" s="1241"/>
      <c r="GOC293" s="1241"/>
      <c r="GOD293" s="1241"/>
      <c r="GOE293" s="1241"/>
      <c r="GOF293" s="1241"/>
      <c r="GOG293" s="1241"/>
      <c r="GOH293" s="1241"/>
      <c r="GOI293" s="1241"/>
      <c r="GOJ293" s="1241"/>
      <c r="GOK293" s="1241"/>
      <c r="GOL293" s="1241"/>
      <c r="GOM293" s="1241"/>
      <c r="GON293" s="1241"/>
      <c r="GOO293" s="1241"/>
      <c r="GOP293" s="1241"/>
      <c r="GOQ293" s="1241"/>
      <c r="GOR293" s="1241"/>
      <c r="GOS293" s="1241"/>
      <c r="GOT293" s="1241"/>
      <c r="GOU293" s="1241"/>
      <c r="GOV293" s="1241"/>
      <c r="GOW293" s="1241"/>
      <c r="GOX293" s="1241"/>
      <c r="GOY293" s="1241"/>
      <c r="GOZ293" s="1241"/>
      <c r="GPA293" s="1241"/>
      <c r="GPB293" s="1241"/>
      <c r="GPC293" s="1241"/>
      <c r="GPD293" s="1241"/>
      <c r="GPE293" s="1241"/>
      <c r="GPF293" s="1241"/>
      <c r="GPG293" s="1241"/>
      <c r="GPH293" s="1241"/>
      <c r="GPI293" s="1241"/>
      <c r="GPJ293" s="1241"/>
      <c r="GPK293" s="1241"/>
      <c r="GPL293" s="1241"/>
      <c r="GPM293" s="1241"/>
      <c r="GPN293" s="1241"/>
      <c r="GPO293" s="1241"/>
      <c r="GPP293" s="1241"/>
      <c r="GPQ293" s="1241"/>
      <c r="GPR293" s="1241"/>
      <c r="GPS293" s="1241"/>
      <c r="GPT293" s="1241"/>
      <c r="GPU293" s="1241"/>
      <c r="GPV293" s="1241"/>
      <c r="GPW293" s="1241"/>
      <c r="GPX293" s="1241"/>
      <c r="GPY293" s="1241"/>
      <c r="GPZ293" s="1241"/>
      <c r="GQA293" s="1241"/>
      <c r="GQB293" s="1241"/>
      <c r="GQC293" s="1241"/>
      <c r="GQD293" s="1241"/>
      <c r="GQE293" s="1241"/>
      <c r="GQF293" s="1241"/>
      <c r="GQG293" s="1241"/>
      <c r="GQH293" s="1241"/>
      <c r="GQI293" s="1241"/>
      <c r="GQJ293" s="1241"/>
      <c r="GQK293" s="1241"/>
      <c r="GQL293" s="1241"/>
      <c r="GQM293" s="1241"/>
      <c r="GQN293" s="1241"/>
      <c r="GQO293" s="1241"/>
      <c r="GQP293" s="1241"/>
      <c r="GQQ293" s="1241"/>
      <c r="GQR293" s="1241"/>
      <c r="GQS293" s="1241"/>
      <c r="GQT293" s="1241"/>
      <c r="GQU293" s="1241"/>
      <c r="GQV293" s="1241"/>
      <c r="GQW293" s="1241"/>
      <c r="GQX293" s="1241"/>
      <c r="GQY293" s="1241"/>
      <c r="GQZ293" s="1241"/>
      <c r="GRA293" s="1241"/>
      <c r="GRB293" s="1241"/>
      <c r="GRC293" s="1241"/>
      <c r="GRD293" s="1241"/>
      <c r="GRE293" s="1241"/>
      <c r="GRF293" s="1241"/>
      <c r="GRG293" s="1241"/>
      <c r="GRH293" s="1241"/>
      <c r="GRI293" s="1241"/>
      <c r="GRJ293" s="1241"/>
      <c r="GRK293" s="1241"/>
      <c r="GRL293" s="1241"/>
      <c r="GRM293" s="1241"/>
      <c r="GRN293" s="1241"/>
      <c r="GRO293" s="1241"/>
      <c r="GRP293" s="1241"/>
      <c r="GRQ293" s="1241"/>
      <c r="GRR293" s="1241"/>
      <c r="GRS293" s="1241"/>
      <c r="GRT293" s="1241"/>
      <c r="GRU293" s="1241"/>
      <c r="GRV293" s="1241"/>
      <c r="GRW293" s="1241"/>
      <c r="GRX293" s="1241"/>
      <c r="GRY293" s="1241"/>
      <c r="GRZ293" s="1241"/>
      <c r="GSA293" s="1241"/>
      <c r="GSB293" s="1241"/>
      <c r="GSC293" s="1241"/>
      <c r="GSD293" s="1241"/>
      <c r="GSE293" s="1241"/>
      <c r="GSF293" s="1241"/>
      <c r="GSG293" s="1241"/>
      <c r="GSH293" s="1241"/>
      <c r="GSI293" s="1241"/>
      <c r="GSJ293" s="1241"/>
      <c r="GSK293" s="1241"/>
      <c r="GSL293" s="1241"/>
      <c r="GSM293" s="1241"/>
      <c r="GSN293" s="1241"/>
      <c r="GSO293" s="1241"/>
      <c r="GSP293" s="1241"/>
      <c r="GSQ293" s="1241"/>
      <c r="GSR293" s="1241"/>
      <c r="GSS293" s="1241"/>
      <c r="GST293" s="1241"/>
      <c r="GSU293" s="1241"/>
      <c r="GSV293" s="1241"/>
      <c r="GSW293" s="1241"/>
      <c r="GSX293" s="1241"/>
      <c r="GSY293" s="1241"/>
      <c r="GSZ293" s="1241"/>
      <c r="GTA293" s="1241"/>
      <c r="GTB293" s="1241"/>
      <c r="GTC293" s="1241"/>
      <c r="GTD293" s="1241"/>
      <c r="GTE293" s="1241"/>
      <c r="GTF293" s="1241"/>
      <c r="GTG293" s="1241"/>
      <c r="GTH293" s="1241"/>
      <c r="GTI293" s="1241"/>
      <c r="GTJ293" s="1241"/>
      <c r="GTK293" s="1241"/>
      <c r="GTL293" s="1241"/>
      <c r="GTM293" s="1241"/>
      <c r="GTN293" s="1241"/>
      <c r="GTO293" s="1241"/>
      <c r="GTP293" s="1241"/>
      <c r="GTQ293" s="1241"/>
      <c r="GTR293" s="1241"/>
      <c r="GTS293" s="1241"/>
      <c r="GTT293" s="1241"/>
      <c r="GTU293" s="1241"/>
      <c r="GTV293" s="1241"/>
      <c r="GTW293" s="1241"/>
      <c r="GTX293" s="1241"/>
      <c r="GTY293" s="1241"/>
      <c r="GTZ293" s="1241"/>
      <c r="GUA293" s="1241"/>
      <c r="GUB293" s="1241"/>
      <c r="GUC293" s="1241"/>
      <c r="GUD293" s="1241"/>
      <c r="GUE293" s="1241"/>
      <c r="GUF293" s="1241"/>
      <c r="GUG293" s="1241"/>
      <c r="GUH293" s="1241"/>
      <c r="GUI293" s="1241"/>
      <c r="GUJ293" s="1241"/>
      <c r="GUK293" s="1241"/>
      <c r="GUL293" s="1241"/>
      <c r="GUM293" s="1241"/>
      <c r="GUN293" s="1241"/>
      <c r="GUO293" s="1241"/>
      <c r="GUP293" s="1241"/>
      <c r="GUQ293" s="1241"/>
      <c r="GUR293" s="1241"/>
      <c r="GUS293" s="1241"/>
      <c r="GUT293" s="1241"/>
      <c r="GUU293" s="1241"/>
      <c r="GUV293" s="1241"/>
      <c r="GUW293" s="1241"/>
      <c r="GUX293" s="1241"/>
      <c r="GUY293" s="1241"/>
      <c r="GUZ293" s="1241"/>
      <c r="GVA293" s="1241"/>
      <c r="GVB293" s="1241"/>
      <c r="GVC293" s="1241"/>
      <c r="GVD293" s="1241"/>
      <c r="GVE293" s="1241"/>
      <c r="GVF293" s="1241"/>
      <c r="GVG293" s="1241"/>
      <c r="GVH293" s="1241"/>
      <c r="GVI293" s="1241"/>
      <c r="GVJ293" s="1241"/>
      <c r="GVK293" s="1241"/>
      <c r="GVL293" s="1241"/>
      <c r="GVM293" s="1241"/>
      <c r="GVN293" s="1241"/>
      <c r="GVO293" s="1241"/>
      <c r="GVP293" s="1241"/>
      <c r="GVQ293" s="1241"/>
      <c r="GVR293" s="1241"/>
      <c r="GVS293" s="1241"/>
      <c r="GVT293" s="1241"/>
      <c r="GVU293" s="1241"/>
      <c r="GVV293" s="1241"/>
      <c r="GVW293" s="1241"/>
      <c r="GVX293" s="1241"/>
      <c r="GVY293" s="1241"/>
      <c r="GVZ293" s="1241"/>
      <c r="GWA293" s="1241"/>
      <c r="GWB293" s="1241"/>
      <c r="GWC293" s="1241"/>
      <c r="GWD293" s="1241"/>
      <c r="GWE293" s="1241"/>
      <c r="GWF293" s="1241"/>
      <c r="GWG293" s="1241"/>
      <c r="GWH293" s="1241"/>
      <c r="GWI293" s="1241"/>
      <c r="GWJ293" s="1241"/>
      <c r="GWK293" s="1241"/>
      <c r="GWL293" s="1241"/>
      <c r="GWM293" s="1241"/>
      <c r="GWN293" s="1241"/>
      <c r="GWO293" s="1241"/>
      <c r="GWP293" s="1241"/>
      <c r="GWQ293" s="1241"/>
      <c r="GWR293" s="1241"/>
      <c r="GWS293" s="1241"/>
      <c r="GWT293" s="1241"/>
      <c r="GWU293" s="1241"/>
      <c r="GWV293" s="1241"/>
      <c r="GWW293" s="1241"/>
      <c r="GWX293" s="1241"/>
      <c r="GWY293" s="1241"/>
      <c r="GWZ293" s="1241"/>
      <c r="GXA293" s="1241"/>
      <c r="GXB293" s="1241"/>
      <c r="GXC293" s="1241"/>
      <c r="GXD293" s="1241"/>
      <c r="GXE293" s="1241"/>
      <c r="GXF293" s="1241"/>
      <c r="GXG293" s="1241"/>
      <c r="GXH293" s="1241"/>
      <c r="GXI293" s="1241"/>
      <c r="GXJ293" s="1241"/>
      <c r="GXK293" s="1241"/>
      <c r="GXL293" s="1241"/>
      <c r="GXM293" s="1241"/>
      <c r="GXN293" s="1241"/>
      <c r="GXO293" s="1241"/>
      <c r="GXP293" s="1241"/>
      <c r="GXQ293" s="1241"/>
      <c r="GXR293" s="1241"/>
      <c r="GXS293" s="1241"/>
      <c r="GXT293" s="1241"/>
      <c r="GXU293" s="1241"/>
      <c r="GXV293" s="1241"/>
      <c r="GXW293" s="1241"/>
      <c r="GXX293" s="1241"/>
      <c r="GXY293" s="1241"/>
      <c r="GXZ293" s="1241"/>
      <c r="GYA293" s="1241"/>
      <c r="GYB293" s="1241"/>
      <c r="GYC293" s="1241"/>
      <c r="GYD293" s="1241"/>
      <c r="GYE293" s="1241"/>
      <c r="GYF293" s="1241"/>
      <c r="GYG293" s="1241"/>
      <c r="GYH293" s="1241"/>
      <c r="GYI293" s="1241"/>
      <c r="GYJ293" s="1241"/>
      <c r="GYK293" s="1241"/>
      <c r="GYL293" s="1241"/>
      <c r="GYM293" s="1241"/>
      <c r="GYN293" s="1241"/>
      <c r="GYO293" s="1241"/>
      <c r="GYP293" s="1241"/>
      <c r="GYQ293" s="1241"/>
      <c r="GYR293" s="1241"/>
      <c r="GYS293" s="1241"/>
      <c r="GYT293" s="1241"/>
      <c r="GYU293" s="1241"/>
      <c r="GYV293" s="1241"/>
      <c r="GYW293" s="1241"/>
      <c r="GYX293" s="1241"/>
      <c r="GYY293" s="1241"/>
      <c r="GYZ293" s="1241"/>
      <c r="GZA293" s="1241"/>
      <c r="GZB293" s="1241"/>
      <c r="GZC293" s="1241"/>
      <c r="GZD293" s="1241"/>
      <c r="GZE293" s="1241"/>
      <c r="GZF293" s="1241"/>
      <c r="GZG293" s="1241"/>
      <c r="GZH293" s="1241"/>
      <c r="GZI293" s="1241"/>
      <c r="GZJ293" s="1241"/>
      <c r="GZK293" s="1241"/>
      <c r="GZL293" s="1241"/>
      <c r="GZM293" s="1241"/>
      <c r="GZN293" s="1241"/>
      <c r="GZO293" s="1241"/>
      <c r="GZP293" s="1241"/>
      <c r="GZQ293" s="1241"/>
      <c r="GZR293" s="1241"/>
      <c r="GZS293" s="1241"/>
      <c r="GZT293" s="1241"/>
      <c r="GZU293" s="1241"/>
      <c r="GZV293" s="1241"/>
      <c r="GZW293" s="1241"/>
      <c r="GZX293" s="1241"/>
      <c r="GZY293" s="1241"/>
      <c r="GZZ293" s="1241"/>
      <c r="HAA293" s="1241"/>
      <c r="HAB293" s="1241"/>
      <c r="HAC293" s="1241"/>
      <c r="HAD293" s="1241"/>
      <c r="HAE293" s="1241"/>
      <c r="HAF293" s="1241"/>
      <c r="HAG293" s="1241"/>
      <c r="HAH293" s="1241"/>
      <c r="HAI293" s="1241"/>
      <c r="HAJ293" s="1241"/>
      <c r="HAK293" s="1241"/>
      <c r="HAL293" s="1241"/>
      <c r="HAM293" s="1241"/>
      <c r="HAN293" s="1241"/>
      <c r="HAO293" s="1241"/>
      <c r="HAP293" s="1241"/>
      <c r="HAQ293" s="1241"/>
      <c r="HAR293" s="1241"/>
      <c r="HAS293" s="1241"/>
      <c r="HAT293" s="1241"/>
      <c r="HAU293" s="1241"/>
      <c r="HAV293" s="1241"/>
      <c r="HAW293" s="1241"/>
      <c r="HAX293" s="1241"/>
      <c r="HAY293" s="1241"/>
      <c r="HAZ293" s="1241"/>
      <c r="HBA293" s="1241"/>
      <c r="HBB293" s="1241"/>
      <c r="HBC293" s="1241"/>
      <c r="HBD293" s="1241"/>
      <c r="HBE293" s="1241"/>
      <c r="HBF293" s="1241"/>
      <c r="HBG293" s="1241"/>
      <c r="HBH293" s="1241"/>
      <c r="HBI293" s="1241"/>
      <c r="HBJ293" s="1241"/>
      <c r="HBK293" s="1241"/>
      <c r="HBL293" s="1241"/>
      <c r="HBM293" s="1241"/>
      <c r="HBN293" s="1241"/>
      <c r="HBO293" s="1241"/>
      <c r="HBP293" s="1241"/>
      <c r="HBQ293" s="1241"/>
      <c r="HBR293" s="1241"/>
      <c r="HBS293" s="1241"/>
      <c r="HBT293" s="1241"/>
      <c r="HBU293" s="1241"/>
      <c r="HBV293" s="1241"/>
      <c r="HBW293" s="1241"/>
      <c r="HBX293" s="1241"/>
      <c r="HBY293" s="1241"/>
      <c r="HBZ293" s="1241"/>
      <c r="HCA293" s="1241"/>
      <c r="HCB293" s="1241"/>
      <c r="HCC293" s="1241"/>
      <c r="HCD293" s="1241"/>
      <c r="HCE293" s="1241"/>
      <c r="HCF293" s="1241"/>
      <c r="HCG293" s="1241"/>
      <c r="HCH293" s="1241"/>
      <c r="HCI293" s="1241"/>
      <c r="HCJ293" s="1241"/>
      <c r="HCK293" s="1241"/>
      <c r="HCL293" s="1241"/>
      <c r="HCM293" s="1241"/>
      <c r="HCN293" s="1241"/>
      <c r="HCO293" s="1241"/>
      <c r="HCP293" s="1241"/>
      <c r="HCQ293" s="1241"/>
      <c r="HCR293" s="1241"/>
      <c r="HCS293" s="1241"/>
      <c r="HCT293" s="1241"/>
      <c r="HCU293" s="1241"/>
      <c r="HCV293" s="1241"/>
      <c r="HCW293" s="1241"/>
      <c r="HCX293" s="1241"/>
      <c r="HCY293" s="1241"/>
      <c r="HCZ293" s="1241"/>
      <c r="HDA293" s="1241"/>
      <c r="HDB293" s="1241"/>
      <c r="HDC293" s="1241"/>
      <c r="HDD293" s="1241"/>
      <c r="HDE293" s="1241"/>
      <c r="HDF293" s="1241"/>
      <c r="HDG293" s="1241"/>
      <c r="HDH293" s="1241"/>
      <c r="HDI293" s="1241"/>
      <c r="HDJ293" s="1241"/>
      <c r="HDK293" s="1241"/>
      <c r="HDL293" s="1241"/>
      <c r="HDM293" s="1241"/>
      <c r="HDN293" s="1241"/>
      <c r="HDO293" s="1241"/>
      <c r="HDP293" s="1241"/>
      <c r="HDQ293" s="1241"/>
      <c r="HDR293" s="1241"/>
      <c r="HDS293" s="1241"/>
      <c r="HDT293" s="1241"/>
      <c r="HDU293" s="1241"/>
      <c r="HDV293" s="1241"/>
      <c r="HDW293" s="1241"/>
      <c r="HDX293" s="1241"/>
      <c r="HDY293" s="1241"/>
      <c r="HDZ293" s="1241"/>
      <c r="HEA293" s="1241"/>
      <c r="HEB293" s="1241"/>
      <c r="HEC293" s="1241"/>
      <c r="HED293" s="1241"/>
      <c r="HEE293" s="1241"/>
      <c r="HEF293" s="1241"/>
      <c r="HEG293" s="1241"/>
      <c r="HEH293" s="1241"/>
      <c r="HEI293" s="1241"/>
      <c r="HEJ293" s="1241"/>
      <c r="HEK293" s="1241"/>
      <c r="HEL293" s="1241"/>
      <c r="HEM293" s="1241"/>
      <c r="HEN293" s="1241"/>
      <c r="HEO293" s="1241"/>
      <c r="HEP293" s="1241"/>
      <c r="HEQ293" s="1241"/>
      <c r="HER293" s="1241"/>
      <c r="HES293" s="1241"/>
      <c r="HET293" s="1241"/>
      <c r="HEU293" s="1241"/>
      <c r="HEV293" s="1241"/>
      <c r="HEW293" s="1241"/>
      <c r="HEX293" s="1241"/>
      <c r="HEY293" s="1241"/>
      <c r="HEZ293" s="1241"/>
      <c r="HFA293" s="1241"/>
      <c r="HFB293" s="1241"/>
      <c r="HFC293" s="1241"/>
      <c r="HFD293" s="1241"/>
      <c r="HFE293" s="1241"/>
      <c r="HFF293" s="1241"/>
      <c r="HFG293" s="1241"/>
      <c r="HFH293" s="1241"/>
      <c r="HFI293" s="1241"/>
      <c r="HFJ293" s="1241"/>
      <c r="HFK293" s="1241"/>
      <c r="HFL293" s="1241"/>
      <c r="HFM293" s="1241"/>
      <c r="HFN293" s="1241"/>
      <c r="HFO293" s="1241"/>
      <c r="HFP293" s="1241"/>
      <c r="HFQ293" s="1241"/>
      <c r="HFR293" s="1241"/>
      <c r="HFS293" s="1241"/>
      <c r="HFT293" s="1241"/>
      <c r="HFU293" s="1241"/>
      <c r="HFV293" s="1241"/>
      <c r="HFW293" s="1241"/>
      <c r="HFX293" s="1241"/>
      <c r="HFY293" s="1241"/>
      <c r="HFZ293" s="1241"/>
      <c r="HGA293" s="1241"/>
      <c r="HGB293" s="1241"/>
      <c r="HGC293" s="1241"/>
      <c r="HGD293" s="1241"/>
      <c r="HGE293" s="1241"/>
      <c r="HGF293" s="1241"/>
      <c r="HGG293" s="1241"/>
      <c r="HGH293" s="1241"/>
      <c r="HGI293" s="1241"/>
      <c r="HGJ293" s="1241"/>
      <c r="HGK293" s="1241"/>
      <c r="HGL293" s="1241"/>
      <c r="HGM293" s="1241"/>
      <c r="HGN293" s="1241"/>
      <c r="HGO293" s="1241"/>
      <c r="HGP293" s="1241"/>
      <c r="HGQ293" s="1241"/>
      <c r="HGR293" s="1241"/>
      <c r="HGS293" s="1241"/>
      <c r="HGT293" s="1241"/>
      <c r="HGU293" s="1241"/>
      <c r="HGV293" s="1241"/>
      <c r="HGW293" s="1241"/>
      <c r="HGX293" s="1241"/>
      <c r="HGY293" s="1241"/>
      <c r="HGZ293" s="1241"/>
      <c r="HHA293" s="1241"/>
      <c r="HHB293" s="1241"/>
      <c r="HHC293" s="1241"/>
      <c r="HHD293" s="1241"/>
      <c r="HHE293" s="1241"/>
      <c r="HHF293" s="1241"/>
      <c r="HHG293" s="1241"/>
      <c r="HHH293" s="1241"/>
      <c r="HHI293" s="1241"/>
      <c r="HHJ293" s="1241"/>
      <c r="HHK293" s="1241"/>
      <c r="HHL293" s="1241"/>
      <c r="HHM293" s="1241"/>
      <c r="HHN293" s="1241"/>
      <c r="HHO293" s="1241"/>
      <c r="HHP293" s="1241"/>
      <c r="HHQ293" s="1241"/>
      <c r="HHR293" s="1241"/>
      <c r="HHS293" s="1241"/>
      <c r="HHT293" s="1241"/>
      <c r="HHU293" s="1241"/>
      <c r="HHV293" s="1241"/>
      <c r="HHW293" s="1241"/>
      <c r="HHX293" s="1241"/>
      <c r="HHY293" s="1241"/>
      <c r="HHZ293" s="1241"/>
      <c r="HIA293" s="1241"/>
      <c r="HIB293" s="1241"/>
      <c r="HIC293" s="1241"/>
      <c r="HID293" s="1241"/>
      <c r="HIE293" s="1241"/>
      <c r="HIF293" s="1241"/>
      <c r="HIG293" s="1241"/>
      <c r="HIH293" s="1241"/>
      <c r="HII293" s="1241"/>
      <c r="HIJ293" s="1241"/>
      <c r="HIK293" s="1241"/>
      <c r="HIL293" s="1241"/>
      <c r="HIM293" s="1241"/>
      <c r="HIN293" s="1241"/>
      <c r="HIO293" s="1241"/>
      <c r="HIP293" s="1241"/>
      <c r="HIQ293" s="1241"/>
      <c r="HIR293" s="1241"/>
      <c r="HIS293" s="1241"/>
      <c r="HIT293" s="1241"/>
      <c r="HIU293" s="1241"/>
      <c r="HIV293" s="1241"/>
      <c r="HIW293" s="1241"/>
      <c r="HIX293" s="1241"/>
      <c r="HIY293" s="1241"/>
      <c r="HIZ293" s="1241"/>
      <c r="HJA293" s="1241"/>
      <c r="HJB293" s="1241"/>
      <c r="HJC293" s="1241"/>
      <c r="HJD293" s="1241"/>
      <c r="HJE293" s="1241"/>
      <c r="HJF293" s="1241"/>
      <c r="HJG293" s="1241"/>
      <c r="HJH293" s="1241"/>
      <c r="HJI293" s="1241"/>
      <c r="HJJ293" s="1241"/>
      <c r="HJK293" s="1241"/>
      <c r="HJL293" s="1241"/>
      <c r="HJM293" s="1241"/>
      <c r="HJN293" s="1241"/>
      <c r="HJO293" s="1241"/>
      <c r="HJP293" s="1241"/>
      <c r="HJQ293" s="1241"/>
      <c r="HJR293" s="1241"/>
      <c r="HJS293" s="1241"/>
      <c r="HJT293" s="1241"/>
      <c r="HJU293" s="1241"/>
      <c r="HJV293" s="1241"/>
      <c r="HJW293" s="1241"/>
      <c r="HJX293" s="1241"/>
      <c r="HJY293" s="1241"/>
      <c r="HJZ293" s="1241"/>
      <c r="HKA293" s="1241"/>
      <c r="HKB293" s="1241"/>
      <c r="HKC293" s="1241"/>
      <c r="HKD293" s="1241"/>
      <c r="HKE293" s="1241"/>
      <c r="HKF293" s="1241"/>
      <c r="HKG293" s="1241"/>
      <c r="HKH293" s="1241"/>
      <c r="HKI293" s="1241"/>
      <c r="HKJ293" s="1241"/>
      <c r="HKK293" s="1241"/>
      <c r="HKL293" s="1241"/>
      <c r="HKM293" s="1241"/>
      <c r="HKN293" s="1241"/>
      <c r="HKO293" s="1241"/>
      <c r="HKP293" s="1241"/>
      <c r="HKQ293" s="1241"/>
      <c r="HKR293" s="1241"/>
      <c r="HKS293" s="1241"/>
      <c r="HKT293" s="1241"/>
      <c r="HKU293" s="1241"/>
      <c r="HKV293" s="1241"/>
      <c r="HKW293" s="1241"/>
      <c r="HKX293" s="1241"/>
      <c r="HKY293" s="1241"/>
      <c r="HKZ293" s="1241"/>
      <c r="HLA293" s="1241"/>
      <c r="HLB293" s="1241"/>
      <c r="HLC293" s="1241"/>
      <c r="HLD293" s="1241"/>
      <c r="HLE293" s="1241"/>
      <c r="HLF293" s="1241"/>
      <c r="HLG293" s="1241"/>
      <c r="HLH293" s="1241"/>
      <c r="HLI293" s="1241"/>
      <c r="HLJ293" s="1241"/>
      <c r="HLK293" s="1241"/>
      <c r="HLL293" s="1241"/>
      <c r="HLM293" s="1241"/>
      <c r="HLN293" s="1241"/>
      <c r="HLO293" s="1241"/>
      <c r="HLP293" s="1241"/>
      <c r="HLQ293" s="1241"/>
      <c r="HLR293" s="1241"/>
      <c r="HLS293" s="1241"/>
      <c r="HLT293" s="1241"/>
      <c r="HLU293" s="1241"/>
      <c r="HLV293" s="1241"/>
      <c r="HLW293" s="1241"/>
      <c r="HLX293" s="1241"/>
      <c r="HLY293" s="1241"/>
      <c r="HLZ293" s="1241"/>
      <c r="HMA293" s="1241"/>
      <c r="HMB293" s="1241"/>
      <c r="HMC293" s="1241"/>
      <c r="HMD293" s="1241"/>
      <c r="HME293" s="1241"/>
      <c r="HMF293" s="1241"/>
      <c r="HMG293" s="1241"/>
      <c r="HMH293" s="1241"/>
      <c r="HMI293" s="1241"/>
      <c r="HMJ293" s="1241"/>
      <c r="HMK293" s="1241"/>
      <c r="HML293" s="1241"/>
      <c r="HMM293" s="1241"/>
      <c r="HMN293" s="1241"/>
      <c r="HMO293" s="1241"/>
      <c r="HMP293" s="1241"/>
      <c r="HMQ293" s="1241"/>
      <c r="HMR293" s="1241"/>
      <c r="HMS293" s="1241"/>
      <c r="HMT293" s="1241"/>
      <c r="HMU293" s="1241"/>
      <c r="HMV293" s="1241"/>
      <c r="HMW293" s="1241"/>
      <c r="HMX293" s="1241"/>
      <c r="HMY293" s="1241"/>
      <c r="HMZ293" s="1241"/>
      <c r="HNA293" s="1241"/>
      <c r="HNB293" s="1241"/>
      <c r="HNC293" s="1241"/>
      <c r="HND293" s="1241"/>
      <c r="HNE293" s="1241"/>
      <c r="HNF293" s="1241"/>
      <c r="HNG293" s="1241"/>
      <c r="HNH293" s="1241"/>
      <c r="HNI293" s="1241"/>
      <c r="HNJ293" s="1241"/>
      <c r="HNK293" s="1241"/>
      <c r="HNL293" s="1241"/>
      <c r="HNM293" s="1241"/>
      <c r="HNN293" s="1241"/>
      <c r="HNO293" s="1241"/>
      <c r="HNP293" s="1241"/>
      <c r="HNQ293" s="1241"/>
      <c r="HNR293" s="1241"/>
      <c r="HNS293" s="1241"/>
      <c r="HNT293" s="1241"/>
      <c r="HNU293" s="1241"/>
      <c r="HNV293" s="1241"/>
      <c r="HNW293" s="1241"/>
      <c r="HNX293" s="1241"/>
      <c r="HNY293" s="1241"/>
      <c r="HNZ293" s="1241"/>
      <c r="HOA293" s="1241"/>
      <c r="HOB293" s="1241"/>
      <c r="HOC293" s="1241"/>
      <c r="HOD293" s="1241"/>
      <c r="HOE293" s="1241"/>
      <c r="HOF293" s="1241"/>
      <c r="HOG293" s="1241"/>
      <c r="HOH293" s="1241"/>
      <c r="HOI293" s="1241"/>
      <c r="HOJ293" s="1241"/>
      <c r="HOK293" s="1241"/>
      <c r="HOL293" s="1241"/>
      <c r="HOM293" s="1241"/>
      <c r="HON293" s="1241"/>
      <c r="HOO293" s="1241"/>
      <c r="HOP293" s="1241"/>
      <c r="HOQ293" s="1241"/>
      <c r="HOR293" s="1241"/>
      <c r="HOS293" s="1241"/>
      <c r="HOT293" s="1241"/>
      <c r="HOU293" s="1241"/>
      <c r="HOV293" s="1241"/>
      <c r="HOW293" s="1241"/>
      <c r="HOX293" s="1241"/>
      <c r="HOY293" s="1241"/>
      <c r="HOZ293" s="1241"/>
      <c r="HPA293" s="1241"/>
      <c r="HPB293" s="1241"/>
      <c r="HPC293" s="1241"/>
      <c r="HPD293" s="1241"/>
      <c r="HPE293" s="1241"/>
      <c r="HPF293" s="1241"/>
      <c r="HPG293" s="1241"/>
      <c r="HPH293" s="1241"/>
      <c r="HPI293" s="1241"/>
      <c r="HPJ293" s="1241"/>
      <c r="HPK293" s="1241"/>
      <c r="HPL293" s="1241"/>
      <c r="HPM293" s="1241"/>
      <c r="HPN293" s="1241"/>
      <c r="HPO293" s="1241"/>
      <c r="HPP293" s="1241"/>
      <c r="HPQ293" s="1241"/>
      <c r="HPR293" s="1241"/>
      <c r="HPS293" s="1241"/>
      <c r="HPT293" s="1241"/>
      <c r="HPU293" s="1241"/>
      <c r="HPV293" s="1241"/>
      <c r="HPW293" s="1241"/>
      <c r="HPX293" s="1241"/>
      <c r="HPY293" s="1241"/>
      <c r="HPZ293" s="1241"/>
      <c r="HQA293" s="1241"/>
      <c r="HQB293" s="1241"/>
      <c r="HQC293" s="1241"/>
      <c r="HQD293" s="1241"/>
      <c r="HQE293" s="1241"/>
      <c r="HQF293" s="1241"/>
      <c r="HQG293" s="1241"/>
      <c r="HQH293" s="1241"/>
      <c r="HQI293" s="1241"/>
      <c r="HQJ293" s="1241"/>
      <c r="HQK293" s="1241"/>
      <c r="HQL293" s="1241"/>
      <c r="HQM293" s="1241"/>
      <c r="HQN293" s="1241"/>
      <c r="HQO293" s="1241"/>
      <c r="HQP293" s="1241"/>
      <c r="HQQ293" s="1241"/>
      <c r="HQR293" s="1241"/>
      <c r="HQS293" s="1241"/>
      <c r="HQT293" s="1241"/>
      <c r="HQU293" s="1241"/>
      <c r="HQV293" s="1241"/>
      <c r="HQW293" s="1241"/>
      <c r="HQX293" s="1241"/>
      <c r="HQY293" s="1241"/>
      <c r="HQZ293" s="1241"/>
      <c r="HRA293" s="1241"/>
      <c r="HRB293" s="1241"/>
      <c r="HRC293" s="1241"/>
      <c r="HRD293" s="1241"/>
      <c r="HRE293" s="1241"/>
      <c r="HRF293" s="1241"/>
      <c r="HRG293" s="1241"/>
      <c r="HRH293" s="1241"/>
      <c r="HRI293" s="1241"/>
      <c r="HRJ293" s="1241"/>
      <c r="HRK293" s="1241"/>
      <c r="HRL293" s="1241"/>
      <c r="HRM293" s="1241"/>
      <c r="HRN293" s="1241"/>
      <c r="HRO293" s="1241"/>
      <c r="HRP293" s="1241"/>
      <c r="HRQ293" s="1241"/>
      <c r="HRR293" s="1241"/>
      <c r="HRS293" s="1241"/>
      <c r="HRT293" s="1241"/>
      <c r="HRU293" s="1241"/>
      <c r="HRV293" s="1241"/>
      <c r="HRW293" s="1241"/>
      <c r="HRX293" s="1241"/>
      <c r="HRY293" s="1241"/>
      <c r="HRZ293" s="1241"/>
      <c r="HSA293" s="1241"/>
      <c r="HSB293" s="1241"/>
      <c r="HSC293" s="1241"/>
      <c r="HSD293" s="1241"/>
      <c r="HSE293" s="1241"/>
      <c r="HSF293" s="1241"/>
      <c r="HSG293" s="1241"/>
      <c r="HSH293" s="1241"/>
      <c r="HSI293" s="1241"/>
      <c r="HSJ293" s="1241"/>
      <c r="HSK293" s="1241"/>
      <c r="HSL293" s="1241"/>
      <c r="HSM293" s="1241"/>
      <c r="HSN293" s="1241"/>
      <c r="HSO293" s="1241"/>
      <c r="HSP293" s="1241"/>
      <c r="HSQ293" s="1241"/>
      <c r="HSR293" s="1241"/>
      <c r="HSS293" s="1241"/>
      <c r="HST293" s="1241"/>
      <c r="HSU293" s="1241"/>
      <c r="HSV293" s="1241"/>
      <c r="HSW293" s="1241"/>
      <c r="HSX293" s="1241"/>
      <c r="HSY293" s="1241"/>
      <c r="HSZ293" s="1241"/>
      <c r="HTA293" s="1241"/>
      <c r="HTB293" s="1241"/>
      <c r="HTC293" s="1241"/>
      <c r="HTD293" s="1241"/>
      <c r="HTE293" s="1241"/>
      <c r="HTF293" s="1241"/>
      <c r="HTG293" s="1241"/>
      <c r="HTH293" s="1241"/>
      <c r="HTI293" s="1241"/>
      <c r="HTJ293" s="1241"/>
      <c r="HTK293" s="1241"/>
      <c r="HTL293" s="1241"/>
      <c r="HTM293" s="1241"/>
      <c r="HTN293" s="1241"/>
      <c r="HTO293" s="1241"/>
      <c r="HTP293" s="1241"/>
      <c r="HTQ293" s="1241"/>
      <c r="HTR293" s="1241"/>
      <c r="HTS293" s="1241"/>
      <c r="HTT293" s="1241"/>
      <c r="HTU293" s="1241"/>
      <c r="HTV293" s="1241"/>
      <c r="HTW293" s="1241"/>
      <c r="HTX293" s="1241"/>
      <c r="HTY293" s="1241"/>
      <c r="HTZ293" s="1241"/>
      <c r="HUA293" s="1241"/>
      <c r="HUB293" s="1241"/>
      <c r="HUC293" s="1241"/>
      <c r="HUD293" s="1241"/>
      <c r="HUE293" s="1241"/>
      <c r="HUF293" s="1241"/>
      <c r="HUG293" s="1241"/>
      <c r="HUH293" s="1241"/>
      <c r="HUI293" s="1241"/>
      <c r="HUJ293" s="1241"/>
      <c r="HUK293" s="1241"/>
      <c r="HUL293" s="1241"/>
      <c r="HUM293" s="1241"/>
      <c r="HUN293" s="1241"/>
      <c r="HUO293" s="1241"/>
      <c r="HUP293" s="1241"/>
      <c r="HUQ293" s="1241"/>
      <c r="HUR293" s="1241"/>
      <c r="HUS293" s="1241"/>
      <c r="HUT293" s="1241"/>
      <c r="HUU293" s="1241"/>
      <c r="HUV293" s="1241"/>
      <c r="HUW293" s="1241"/>
      <c r="HUX293" s="1241"/>
      <c r="HUY293" s="1241"/>
      <c r="HUZ293" s="1241"/>
      <c r="HVA293" s="1241"/>
      <c r="HVB293" s="1241"/>
      <c r="HVC293" s="1241"/>
      <c r="HVD293" s="1241"/>
      <c r="HVE293" s="1241"/>
      <c r="HVF293" s="1241"/>
      <c r="HVG293" s="1241"/>
      <c r="HVH293" s="1241"/>
      <c r="HVI293" s="1241"/>
      <c r="HVJ293" s="1241"/>
      <c r="HVK293" s="1241"/>
      <c r="HVL293" s="1241"/>
      <c r="HVM293" s="1241"/>
      <c r="HVN293" s="1241"/>
      <c r="HVO293" s="1241"/>
      <c r="HVP293" s="1241"/>
      <c r="HVQ293" s="1241"/>
      <c r="HVR293" s="1241"/>
      <c r="HVS293" s="1241"/>
      <c r="HVT293" s="1241"/>
      <c r="HVU293" s="1241"/>
      <c r="HVV293" s="1241"/>
      <c r="HVW293" s="1241"/>
      <c r="HVX293" s="1241"/>
      <c r="HVY293" s="1241"/>
      <c r="HVZ293" s="1241"/>
      <c r="HWA293" s="1241"/>
      <c r="HWB293" s="1241"/>
      <c r="HWC293" s="1241"/>
      <c r="HWD293" s="1241"/>
      <c r="HWE293" s="1241"/>
      <c r="HWF293" s="1241"/>
      <c r="HWG293" s="1241"/>
      <c r="HWH293" s="1241"/>
      <c r="HWI293" s="1241"/>
      <c r="HWJ293" s="1241"/>
      <c r="HWK293" s="1241"/>
      <c r="HWL293" s="1241"/>
      <c r="HWM293" s="1241"/>
      <c r="HWN293" s="1241"/>
      <c r="HWO293" s="1241"/>
      <c r="HWP293" s="1241"/>
      <c r="HWQ293" s="1241"/>
      <c r="HWR293" s="1241"/>
      <c r="HWS293" s="1241"/>
      <c r="HWT293" s="1241"/>
      <c r="HWU293" s="1241"/>
      <c r="HWV293" s="1241"/>
      <c r="HWW293" s="1241"/>
      <c r="HWX293" s="1241"/>
      <c r="HWY293" s="1241"/>
      <c r="HWZ293" s="1241"/>
      <c r="HXA293" s="1241"/>
      <c r="HXB293" s="1241"/>
      <c r="HXC293" s="1241"/>
      <c r="HXD293" s="1241"/>
      <c r="HXE293" s="1241"/>
      <c r="HXF293" s="1241"/>
      <c r="HXG293" s="1241"/>
      <c r="HXH293" s="1241"/>
      <c r="HXI293" s="1241"/>
      <c r="HXJ293" s="1241"/>
      <c r="HXK293" s="1241"/>
      <c r="HXL293" s="1241"/>
      <c r="HXM293" s="1241"/>
      <c r="HXN293" s="1241"/>
      <c r="HXO293" s="1241"/>
      <c r="HXP293" s="1241"/>
      <c r="HXQ293" s="1241"/>
      <c r="HXR293" s="1241"/>
      <c r="HXS293" s="1241"/>
      <c r="HXT293" s="1241"/>
      <c r="HXU293" s="1241"/>
      <c r="HXV293" s="1241"/>
      <c r="HXW293" s="1241"/>
      <c r="HXX293" s="1241"/>
      <c r="HXY293" s="1241"/>
      <c r="HXZ293" s="1241"/>
      <c r="HYA293" s="1241"/>
      <c r="HYB293" s="1241"/>
      <c r="HYC293" s="1241"/>
      <c r="HYD293" s="1241"/>
      <c r="HYE293" s="1241"/>
      <c r="HYF293" s="1241"/>
      <c r="HYG293" s="1241"/>
      <c r="HYH293" s="1241"/>
      <c r="HYI293" s="1241"/>
      <c r="HYJ293" s="1241"/>
      <c r="HYK293" s="1241"/>
      <c r="HYL293" s="1241"/>
      <c r="HYM293" s="1241"/>
      <c r="HYN293" s="1241"/>
      <c r="HYO293" s="1241"/>
      <c r="HYP293" s="1241"/>
      <c r="HYQ293" s="1241"/>
      <c r="HYR293" s="1241"/>
      <c r="HYS293" s="1241"/>
      <c r="HYT293" s="1241"/>
      <c r="HYU293" s="1241"/>
      <c r="HYV293" s="1241"/>
      <c r="HYW293" s="1241"/>
      <c r="HYX293" s="1241"/>
      <c r="HYY293" s="1241"/>
      <c r="HYZ293" s="1241"/>
      <c r="HZA293" s="1241"/>
      <c r="HZB293" s="1241"/>
      <c r="HZC293" s="1241"/>
      <c r="HZD293" s="1241"/>
      <c r="HZE293" s="1241"/>
      <c r="HZF293" s="1241"/>
      <c r="HZG293" s="1241"/>
      <c r="HZH293" s="1241"/>
      <c r="HZI293" s="1241"/>
      <c r="HZJ293" s="1241"/>
      <c r="HZK293" s="1241"/>
      <c r="HZL293" s="1241"/>
      <c r="HZM293" s="1241"/>
      <c r="HZN293" s="1241"/>
      <c r="HZO293" s="1241"/>
      <c r="HZP293" s="1241"/>
      <c r="HZQ293" s="1241"/>
      <c r="HZR293" s="1241"/>
      <c r="HZS293" s="1241"/>
      <c r="HZT293" s="1241"/>
      <c r="HZU293" s="1241"/>
      <c r="HZV293" s="1241"/>
      <c r="HZW293" s="1241"/>
      <c r="HZX293" s="1241"/>
      <c r="HZY293" s="1241"/>
      <c r="HZZ293" s="1241"/>
      <c r="IAA293" s="1241"/>
      <c r="IAB293" s="1241"/>
      <c r="IAC293" s="1241"/>
      <c r="IAD293" s="1241"/>
      <c r="IAE293" s="1241"/>
      <c r="IAF293" s="1241"/>
      <c r="IAG293" s="1241"/>
      <c r="IAH293" s="1241"/>
      <c r="IAI293" s="1241"/>
      <c r="IAJ293" s="1241"/>
      <c r="IAK293" s="1241"/>
      <c r="IAL293" s="1241"/>
      <c r="IAM293" s="1241"/>
      <c r="IAN293" s="1241"/>
      <c r="IAO293" s="1241"/>
      <c r="IAP293" s="1241"/>
      <c r="IAQ293" s="1241"/>
      <c r="IAR293" s="1241"/>
      <c r="IAS293" s="1241"/>
      <c r="IAT293" s="1241"/>
      <c r="IAU293" s="1241"/>
      <c r="IAV293" s="1241"/>
      <c r="IAW293" s="1241"/>
      <c r="IAX293" s="1241"/>
      <c r="IAY293" s="1241"/>
      <c r="IAZ293" s="1241"/>
      <c r="IBA293" s="1241"/>
      <c r="IBB293" s="1241"/>
      <c r="IBC293" s="1241"/>
      <c r="IBD293" s="1241"/>
      <c r="IBE293" s="1241"/>
      <c r="IBF293" s="1241"/>
      <c r="IBG293" s="1241"/>
      <c r="IBH293" s="1241"/>
      <c r="IBI293" s="1241"/>
      <c r="IBJ293" s="1241"/>
      <c r="IBK293" s="1241"/>
      <c r="IBL293" s="1241"/>
      <c r="IBM293" s="1241"/>
      <c r="IBN293" s="1241"/>
      <c r="IBO293" s="1241"/>
      <c r="IBP293" s="1241"/>
      <c r="IBQ293" s="1241"/>
      <c r="IBR293" s="1241"/>
      <c r="IBS293" s="1241"/>
      <c r="IBT293" s="1241"/>
      <c r="IBU293" s="1241"/>
      <c r="IBV293" s="1241"/>
      <c r="IBW293" s="1241"/>
      <c r="IBX293" s="1241"/>
      <c r="IBY293" s="1241"/>
      <c r="IBZ293" s="1241"/>
      <c r="ICA293" s="1241"/>
      <c r="ICB293" s="1241"/>
      <c r="ICC293" s="1241"/>
      <c r="ICD293" s="1241"/>
      <c r="ICE293" s="1241"/>
      <c r="ICF293" s="1241"/>
      <c r="ICG293" s="1241"/>
      <c r="ICH293" s="1241"/>
      <c r="ICI293" s="1241"/>
      <c r="ICJ293" s="1241"/>
      <c r="ICK293" s="1241"/>
      <c r="ICL293" s="1241"/>
      <c r="ICM293" s="1241"/>
      <c r="ICN293" s="1241"/>
      <c r="ICO293" s="1241"/>
      <c r="ICP293" s="1241"/>
      <c r="ICQ293" s="1241"/>
      <c r="ICR293" s="1241"/>
      <c r="ICS293" s="1241"/>
      <c r="ICT293" s="1241"/>
      <c r="ICU293" s="1241"/>
      <c r="ICV293" s="1241"/>
      <c r="ICW293" s="1241"/>
      <c r="ICX293" s="1241"/>
      <c r="ICY293" s="1241"/>
      <c r="ICZ293" s="1241"/>
      <c r="IDA293" s="1241"/>
      <c r="IDB293" s="1241"/>
      <c r="IDC293" s="1241"/>
      <c r="IDD293" s="1241"/>
      <c r="IDE293" s="1241"/>
      <c r="IDF293" s="1241"/>
      <c r="IDG293" s="1241"/>
      <c r="IDH293" s="1241"/>
      <c r="IDI293" s="1241"/>
      <c r="IDJ293" s="1241"/>
      <c r="IDK293" s="1241"/>
      <c r="IDL293" s="1241"/>
      <c r="IDM293" s="1241"/>
      <c r="IDN293" s="1241"/>
      <c r="IDO293" s="1241"/>
      <c r="IDP293" s="1241"/>
      <c r="IDQ293" s="1241"/>
      <c r="IDR293" s="1241"/>
      <c r="IDS293" s="1241"/>
      <c r="IDT293" s="1241"/>
      <c r="IDU293" s="1241"/>
      <c r="IDV293" s="1241"/>
      <c r="IDW293" s="1241"/>
      <c r="IDX293" s="1241"/>
      <c r="IDY293" s="1241"/>
      <c r="IDZ293" s="1241"/>
      <c r="IEA293" s="1241"/>
      <c r="IEB293" s="1241"/>
      <c r="IEC293" s="1241"/>
      <c r="IED293" s="1241"/>
      <c r="IEE293" s="1241"/>
      <c r="IEF293" s="1241"/>
      <c r="IEG293" s="1241"/>
      <c r="IEH293" s="1241"/>
      <c r="IEI293" s="1241"/>
      <c r="IEJ293" s="1241"/>
      <c r="IEK293" s="1241"/>
      <c r="IEL293" s="1241"/>
      <c r="IEM293" s="1241"/>
      <c r="IEN293" s="1241"/>
      <c r="IEO293" s="1241"/>
      <c r="IEP293" s="1241"/>
      <c r="IEQ293" s="1241"/>
      <c r="IER293" s="1241"/>
      <c r="IES293" s="1241"/>
      <c r="IET293" s="1241"/>
      <c r="IEU293" s="1241"/>
      <c r="IEV293" s="1241"/>
      <c r="IEW293" s="1241"/>
      <c r="IEX293" s="1241"/>
      <c r="IEY293" s="1241"/>
      <c r="IEZ293" s="1241"/>
      <c r="IFA293" s="1241"/>
      <c r="IFB293" s="1241"/>
      <c r="IFC293" s="1241"/>
      <c r="IFD293" s="1241"/>
      <c r="IFE293" s="1241"/>
      <c r="IFF293" s="1241"/>
      <c r="IFG293" s="1241"/>
      <c r="IFH293" s="1241"/>
      <c r="IFI293" s="1241"/>
      <c r="IFJ293" s="1241"/>
      <c r="IFK293" s="1241"/>
      <c r="IFL293" s="1241"/>
      <c r="IFM293" s="1241"/>
      <c r="IFN293" s="1241"/>
      <c r="IFO293" s="1241"/>
      <c r="IFP293" s="1241"/>
      <c r="IFQ293" s="1241"/>
      <c r="IFR293" s="1241"/>
      <c r="IFS293" s="1241"/>
      <c r="IFT293" s="1241"/>
      <c r="IFU293" s="1241"/>
      <c r="IFV293" s="1241"/>
      <c r="IFW293" s="1241"/>
      <c r="IFX293" s="1241"/>
      <c r="IFY293" s="1241"/>
      <c r="IFZ293" s="1241"/>
      <c r="IGA293" s="1241"/>
      <c r="IGB293" s="1241"/>
      <c r="IGC293" s="1241"/>
      <c r="IGD293" s="1241"/>
      <c r="IGE293" s="1241"/>
      <c r="IGF293" s="1241"/>
      <c r="IGG293" s="1241"/>
      <c r="IGH293" s="1241"/>
      <c r="IGI293" s="1241"/>
      <c r="IGJ293" s="1241"/>
      <c r="IGK293" s="1241"/>
      <c r="IGL293" s="1241"/>
      <c r="IGM293" s="1241"/>
      <c r="IGN293" s="1241"/>
      <c r="IGO293" s="1241"/>
      <c r="IGP293" s="1241"/>
      <c r="IGQ293" s="1241"/>
      <c r="IGR293" s="1241"/>
      <c r="IGS293" s="1241"/>
      <c r="IGT293" s="1241"/>
      <c r="IGU293" s="1241"/>
      <c r="IGV293" s="1241"/>
      <c r="IGW293" s="1241"/>
      <c r="IGX293" s="1241"/>
      <c r="IGY293" s="1241"/>
      <c r="IGZ293" s="1241"/>
      <c r="IHA293" s="1241"/>
      <c r="IHB293" s="1241"/>
      <c r="IHC293" s="1241"/>
      <c r="IHD293" s="1241"/>
      <c r="IHE293" s="1241"/>
      <c r="IHF293" s="1241"/>
      <c r="IHG293" s="1241"/>
      <c r="IHH293" s="1241"/>
      <c r="IHI293" s="1241"/>
      <c r="IHJ293" s="1241"/>
      <c r="IHK293" s="1241"/>
      <c r="IHL293" s="1241"/>
      <c r="IHM293" s="1241"/>
      <c r="IHN293" s="1241"/>
      <c r="IHO293" s="1241"/>
      <c r="IHP293" s="1241"/>
      <c r="IHQ293" s="1241"/>
      <c r="IHR293" s="1241"/>
      <c r="IHS293" s="1241"/>
      <c r="IHT293" s="1241"/>
      <c r="IHU293" s="1241"/>
      <c r="IHV293" s="1241"/>
      <c r="IHW293" s="1241"/>
      <c r="IHX293" s="1241"/>
      <c r="IHY293" s="1241"/>
      <c r="IHZ293" s="1241"/>
      <c r="IIA293" s="1241"/>
      <c r="IIB293" s="1241"/>
      <c r="IIC293" s="1241"/>
      <c r="IID293" s="1241"/>
      <c r="IIE293" s="1241"/>
      <c r="IIF293" s="1241"/>
      <c r="IIG293" s="1241"/>
      <c r="IIH293" s="1241"/>
      <c r="III293" s="1241"/>
      <c r="IIJ293" s="1241"/>
      <c r="IIK293" s="1241"/>
      <c r="IIL293" s="1241"/>
      <c r="IIM293" s="1241"/>
      <c r="IIN293" s="1241"/>
      <c r="IIO293" s="1241"/>
      <c r="IIP293" s="1241"/>
      <c r="IIQ293" s="1241"/>
      <c r="IIR293" s="1241"/>
      <c r="IIS293" s="1241"/>
      <c r="IIT293" s="1241"/>
      <c r="IIU293" s="1241"/>
      <c r="IIV293" s="1241"/>
      <c r="IIW293" s="1241"/>
      <c r="IIX293" s="1241"/>
      <c r="IIY293" s="1241"/>
      <c r="IIZ293" s="1241"/>
      <c r="IJA293" s="1241"/>
      <c r="IJB293" s="1241"/>
      <c r="IJC293" s="1241"/>
      <c r="IJD293" s="1241"/>
      <c r="IJE293" s="1241"/>
      <c r="IJF293" s="1241"/>
      <c r="IJG293" s="1241"/>
      <c r="IJH293" s="1241"/>
      <c r="IJI293" s="1241"/>
      <c r="IJJ293" s="1241"/>
      <c r="IJK293" s="1241"/>
      <c r="IJL293" s="1241"/>
      <c r="IJM293" s="1241"/>
      <c r="IJN293" s="1241"/>
      <c r="IJO293" s="1241"/>
      <c r="IJP293" s="1241"/>
      <c r="IJQ293" s="1241"/>
      <c r="IJR293" s="1241"/>
      <c r="IJS293" s="1241"/>
      <c r="IJT293" s="1241"/>
      <c r="IJU293" s="1241"/>
      <c r="IJV293" s="1241"/>
      <c r="IJW293" s="1241"/>
      <c r="IJX293" s="1241"/>
      <c r="IJY293" s="1241"/>
      <c r="IJZ293" s="1241"/>
      <c r="IKA293" s="1241"/>
      <c r="IKB293" s="1241"/>
      <c r="IKC293" s="1241"/>
      <c r="IKD293" s="1241"/>
      <c r="IKE293" s="1241"/>
      <c r="IKF293" s="1241"/>
      <c r="IKG293" s="1241"/>
      <c r="IKH293" s="1241"/>
      <c r="IKI293" s="1241"/>
      <c r="IKJ293" s="1241"/>
      <c r="IKK293" s="1241"/>
      <c r="IKL293" s="1241"/>
      <c r="IKM293" s="1241"/>
      <c r="IKN293" s="1241"/>
      <c r="IKO293" s="1241"/>
      <c r="IKP293" s="1241"/>
      <c r="IKQ293" s="1241"/>
      <c r="IKR293" s="1241"/>
      <c r="IKS293" s="1241"/>
      <c r="IKT293" s="1241"/>
      <c r="IKU293" s="1241"/>
      <c r="IKV293" s="1241"/>
      <c r="IKW293" s="1241"/>
      <c r="IKX293" s="1241"/>
      <c r="IKY293" s="1241"/>
      <c r="IKZ293" s="1241"/>
      <c r="ILA293" s="1241"/>
      <c r="ILB293" s="1241"/>
      <c r="ILC293" s="1241"/>
      <c r="ILD293" s="1241"/>
      <c r="ILE293" s="1241"/>
      <c r="ILF293" s="1241"/>
      <c r="ILG293" s="1241"/>
      <c r="ILH293" s="1241"/>
      <c r="ILI293" s="1241"/>
      <c r="ILJ293" s="1241"/>
      <c r="ILK293" s="1241"/>
      <c r="ILL293" s="1241"/>
      <c r="ILM293" s="1241"/>
      <c r="ILN293" s="1241"/>
      <c r="ILO293" s="1241"/>
      <c r="ILP293" s="1241"/>
      <c r="ILQ293" s="1241"/>
      <c r="ILR293" s="1241"/>
      <c r="ILS293" s="1241"/>
      <c r="ILT293" s="1241"/>
      <c r="ILU293" s="1241"/>
      <c r="ILV293" s="1241"/>
      <c r="ILW293" s="1241"/>
      <c r="ILX293" s="1241"/>
      <c r="ILY293" s="1241"/>
      <c r="ILZ293" s="1241"/>
      <c r="IMA293" s="1241"/>
      <c r="IMB293" s="1241"/>
      <c r="IMC293" s="1241"/>
      <c r="IMD293" s="1241"/>
      <c r="IME293" s="1241"/>
      <c r="IMF293" s="1241"/>
      <c r="IMG293" s="1241"/>
      <c r="IMH293" s="1241"/>
      <c r="IMI293" s="1241"/>
      <c r="IMJ293" s="1241"/>
      <c r="IMK293" s="1241"/>
      <c r="IML293" s="1241"/>
      <c r="IMM293" s="1241"/>
      <c r="IMN293" s="1241"/>
      <c r="IMO293" s="1241"/>
      <c r="IMP293" s="1241"/>
      <c r="IMQ293" s="1241"/>
      <c r="IMR293" s="1241"/>
      <c r="IMS293" s="1241"/>
      <c r="IMT293" s="1241"/>
      <c r="IMU293" s="1241"/>
      <c r="IMV293" s="1241"/>
      <c r="IMW293" s="1241"/>
      <c r="IMX293" s="1241"/>
      <c r="IMY293" s="1241"/>
      <c r="IMZ293" s="1241"/>
      <c r="INA293" s="1241"/>
      <c r="INB293" s="1241"/>
      <c r="INC293" s="1241"/>
      <c r="IND293" s="1241"/>
      <c r="INE293" s="1241"/>
      <c r="INF293" s="1241"/>
      <c r="ING293" s="1241"/>
      <c r="INH293" s="1241"/>
      <c r="INI293" s="1241"/>
      <c r="INJ293" s="1241"/>
      <c r="INK293" s="1241"/>
      <c r="INL293" s="1241"/>
      <c r="INM293" s="1241"/>
      <c r="INN293" s="1241"/>
      <c r="INO293" s="1241"/>
      <c r="INP293" s="1241"/>
      <c r="INQ293" s="1241"/>
      <c r="INR293" s="1241"/>
      <c r="INS293" s="1241"/>
      <c r="INT293" s="1241"/>
      <c r="INU293" s="1241"/>
      <c r="INV293" s="1241"/>
      <c r="INW293" s="1241"/>
      <c r="INX293" s="1241"/>
      <c r="INY293" s="1241"/>
      <c r="INZ293" s="1241"/>
      <c r="IOA293" s="1241"/>
      <c r="IOB293" s="1241"/>
      <c r="IOC293" s="1241"/>
      <c r="IOD293" s="1241"/>
      <c r="IOE293" s="1241"/>
      <c r="IOF293" s="1241"/>
      <c r="IOG293" s="1241"/>
      <c r="IOH293" s="1241"/>
      <c r="IOI293" s="1241"/>
      <c r="IOJ293" s="1241"/>
      <c r="IOK293" s="1241"/>
      <c r="IOL293" s="1241"/>
      <c r="IOM293" s="1241"/>
      <c r="ION293" s="1241"/>
      <c r="IOO293" s="1241"/>
      <c r="IOP293" s="1241"/>
      <c r="IOQ293" s="1241"/>
      <c r="IOR293" s="1241"/>
      <c r="IOS293" s="1241"/>
      <c r="IOT293" s="1241"/>
      <c r="IOU293" s="1241"/>
      <c r="IOV293" s="1241"/>
      <c r="IOW293" s="1241"/>
      <c r="IOX293" s="1241"/>
      <c r="IOY293" s="1241"/>
      <c r="IOZ293" s="1241"/>
      <c r="IPA293" s="1241"/>
      <c r="IPB293" s="1241"/>
      <c r="IPC293" s="1241"/>
      <c r="IPD293" s="1241"/>
      <c r="IPE293" s="1241"/>
      <c r="IPF293" s="1241"/>
      <c r="IPG293" s="1241"/>
      <c r="IPH293" s="1241"/>
      <c r="IPI293" s="1241"/>
      <c r="IPJ293" s="1241"/>
      <c r="IPK293" s="1241"/>
      <c r="IPL293" s="1241"/>
      <c r="IPM293" s="1241"/>
      <c r="IPN293" s="1241"/>
      <c r="IPO293" s="1241"/>
      <c r="IPP293" s="1241"/>
      <c r="IPQ293" s="1241"/>
      <c r="IPR293" s="1241"/>
      <c r="IPS293" s="1241"/>
      <c r="IPT293" s="1241"/>
      <c r="IPU293" s="1241"/>
      <c r="IPV293" s="1241"/>
      <c r="IPW293" s="1241"/>
      <c r="IPX293" s="1241"/>
      <c r="IPY293" s="1241"/>
      <c r="IPZ293" s="1241"/>
      <c r="IQA293" s="1241"/>
      <c r="IQB293" s="1241"/>
      <c r="IQC293" s="1241"/>
      <c r="IQD293" s="1241"/>
      <c r="IQE293" s="1241"/>
      <c r="IQF293" s="1241"/>
      <c r="IQG293" s="1241"/>
      <c r="IQH293" s="1241"/>
      <c r="IQI293" s="1241"/>
      <c r="IQJ293" s="1241"/>
      <c r="IQK293" s="1241"/>
      <c r="IQL293" s="1241"/>
      <c r="IQM293" s="1241"/>
      <c r="IQN293" s="1241"/>
      <c r="IQO293" s="1241"/>
      <c r="IQP293" s="1241"/>
      <c r="IQQ293" s="1241"/>
      <c r="IQR293" s="1241"/>
      <c r="IQS293" s="1241"/>
      <c r="IQT293" s="1241"/>
      <c r="IQU293" s="1241"/>
      <c r="IQV293" s="1241"/>
      <c r="IQW293" s="1241"/>
      <c r="IQX293" s="1241"/>
      <c r="IQY293" s="1241"/>
      <c r="IQZ293" s="1241"/>
      <c r="IRA293" s="1241"/>
      <c r="IRB293" s="1241"/>
      <c r="IRC293" s="1241"/>
      <c r="IRD293" s="1241"/>
      <c r="IRE293" s="1241"/>
      <c r="IRF293" s="1241"/>
      <c r="IRG293" s="1241"/>
      <c r="IRH293" s="1241"/>
      <c r="IRI293" s="1241"/>
      <c r="IRJ293" s="1241"/>
      <c r="IRK293" s="1241"/>
      <c r="IRL293" s="1241"/>
      <c r="IRM293" s="1241"/>
      <c r="IRN293" s="1241"/>
      <c r="IRO293" s="1241"/>
      <c r="IRP293" s="1241"/>
      <c r="IRQ293" s="1241"/>
      <c r="IRR293" s="1241"/>
      <c r="IRS293" s="1241"/>
      <c r="IRT293" s="1241"/>
      <c r="IRU293" s="1241"/>
      <c r="IRV293" s="1241"/>
      <c r="IRW293" s="1241"/>
      <c r="IRX293" s="1241"/>
      <c r="IRY293" s="1241"/>
      <c r="IRZ293" s="1241"/>
      <c r="ISA293" s="1241"/>
      <c r="ISB293" s="1241"/>
      <c r="ISC293" s="1241"/>
      <c r="ISD293" s="1241"/>
      <c r="ISE293" s="1241"/>
      <c r="ISF293" s="1241"/>
      <c r="ISG293" s="1241"/>
      <c r="ISH293" s="1241"/>
      <c r="ISI293" s="1241"/>
      <c r="ISJ293" s="1241"/>
      <c r="ISK293" s="1241"/>
      <c r="ISL293" s="1241"/>
      <c r="ISM293" s="1241"/>
      <c r="ISN293" s="1241"/>
      <c r="ISO293" s="1241"/>
      <c r="ISP293" s="1241"/>
      <c r="ISQ293" s="1241"/>
      <c r="ISR293" s="1241"/>
      <c r="ISS293" s="1241"/>
      <c r="IST293" s="1241"/>
      <c r="ISU293" s="1241"/>
      <c r="ISV293" s="1241"/>
      <c r="ISW293" s="1241"/>
      <c r="ISX293" s="1241"/>
      <c r="ISY293" s="1241"/>
      <c r="ISZ293" s="1241"/>
      <c r="ITA293" s="1241"/>
      <c r="ITB293" s="1241"/>
      <c r="ITC293" s="1241"/>
      <c r="ITD293" s="1241"/>
      <c r="ITE293" s="1241"/>
      <c r="ITF293" s="1241"/>
      <c r="ITG293" s="1241"/>
      <c r="ITH293" s="1241"/>
      <c r="ITI293" s="1241"/>
      <c r="ITJ293" s="1241"/>
      <c r="ITK293" s="1241"/>
      <c r="ITL293" s="1241"/>
      <c r="ITM293" s="1241"/>
      <c r="ITN293" s="1241"/>
      <c r="ITO293" s="1241"/>
      <c r="ITP293" s="1241"/>
      <c r="ITQ293" s="1241"/>
      <c r="ITR293" s="1241"/>
      <c r="ITS293" s="1241"/>
      <c r="ITT293" s="1241"/>
      <c r="ITU293" s="1241"/>
      <c r="ITV293" s="1241"/>
      <c r="ITW293" s="1241"/>
      <c r="ITX293" s="1241"/>
      <c r="ITY293" s="1241"/>
      <c r="ITZ293" s="1241"/>
      <c r="IUA293" s="1241"/>
      <c r="IUB293" s="1241"/>
      <c r="IUC293" s="1241"/>
      <c r="IUD293" s="1241"/>
      <c r="IUE293" s="1241"/>
      <c r="IUF293" s="1241"/>
      <c r="IUG293" s="1241"/>
      <c r="IUH293" s="1241"/>
      <c r="IUI293" s="1241"/>
      <c r="IUJ293" s="1241"/>
      <c r="IUK293" s="1241"/>
      <c r="IUL293" s="1241"/>
      <c r="IUM293" s="1241"/>
      <c r="IUN293" s="1241"/>
      <c r="IUO293" s="1241"/>
      <c r="IUP293" s="1241"/>
      <c r="IUQ293" s="1241"/>
      <c r="IUR293" s="1241"/>
      <c r="IUS293" s="1241"/>
      <c r="IUT293" s="1241"/>
      <c r="IUU293" s="1241"/>
      <c r="IUV293" s="1241"/>
      <c r="IUW293" s="1241"/>
      <c r="IUX293" s="1241"/>
      <c r="IUY293" s="1241"/>
      <c r="IUZ293" s="1241"/>
      <c r="IVA293" s="1241"/>
      <c r="IVB293" s="1241"/>
      <c r="IVC293" s="1241"/>
      <c r="IVD293" s="1241"/>
      <c r="IVE293" s="1241"/>
      <c r="IVF293" s="1241"/>
      <c r="IVG293" s="1241"/>
      <c r="IVH293" s="1241"/>
      <c r="IVI293" s="1241"/>
      <c r="IVJ293" s="1241"/>
      <c r="IVK293" s="1241"/>
      <c r="IVL293" s="1241"/>
      <c r="IVM293" s="1241"/>
      <c r="IVN293" s="1241"/>
      <c r="IVO293" s="1241"/>
      <c r="IVP293" s="1241"/>
      <c r="IVQ293" s="1241"/>
      <c r="IVR293" s="1241"/>
      <c r="IVS293" s="1241"/>
      <c r="IVT293" s="1241"/>
      <c r="IVU293" s="1241"/>
      <c r="IVV293" s="1241"/>
      <c r="IVW293" s="1241"/>
      <c r="IVX293" s="1241"/>
      <c r="IVY293" s="1241"/>
      <c r="IVZ293" s="1241"/>
      <c r="IWA293" s="1241"/>
      <c r="IWB293" s="1241"/>
      <c r="IWC293" s="1241"/>
      <c r="IWD293" s="1241"/>
      <c r="IWE293" s="1241"/>
      <c r="IWF293" s="1241"/>
      <c r="IWG293" s="1241"/>
      <c r="IWH293" s="1241"/>
      <c r="IWI293" s="1241"/>
      <c r="IWJ293" s="1241"/>
      <c r="IWK293" s="1241"/>
      <c r="IWL293" s="1241"/>
      <c r="IWM293" s="1241"/>
      <c r="IWN293" s="1241"/>
      <c r="IWO293" s="1241"/>
      <c r="IWP293" s="1241"/>
      <c r="IWQ293" s="1241"/>
      <c r="IWR293" s="1241"/>
      <c r="IWS293" s="1241"/>
      <c r="IWT293" s="1241"/>
      <c r="IWU293" s="1241"/>
      <c r="IWV293" s="1241"/>
      <c r="IWW293" s="1241"/>
      <c r="IWX293" s="1241"/>
      <c r="IWY293" s="1241"/>
      <c r="IWZ293" s="1241"/>
      <c r="IXA293" s="1241"/>
      <c r="IXB293" s="1241"/>
      <c r="IXC293" s="1241"/>
      <c r="IXD293" s="1241"/>
      <c r="IXE293" s="1241"/>
      <c r="IXF293" s="1241"/>
      <c r="IXG293" s="1241"/>
      <c r="IXH293" s="1241"/>
      <c r="IXI293" s="1241"/>
      <c r="IXJ293" s="1241"/>
      <c r="IXK293" s="1241"/>
      <c r="IXL293" s="1241"/>
      <c r="IXM293" s="1241"/>
      <c r="IXN293" s="1241"/>
      <c r="IXO293" s="1241"/>
      <c r="IXP293" s="1241"/>
      <c r="IXQ293" s="1241"/>
      <c r="IXR293" s="1241"/>
      <c r="IXS293" s="1241"/>
      <c r="IXT293" s="1241"/>
      <c r="IXU293" s="1241"/>
      <c r="IXV293" s="1241"/>
      <c r="IXW293" s="1241"/>
      <c r="IXX293" s="1241"/>
      <c r="IXY293" s="1241"/>
      <c r="IXZ293" s="1241"/>
      <c r="IYA293" s="1241"/>
      <c r="IYB293" s="1241"/>
      <c r="IYC293" s="1241"/>
      <c r="IYD293" s="1241"/>
      <c r="IYE293" s="1241"/>
      <c r="IYF293" s="1241"/>
      <c r="IYG293" s="1241"/>
      <c r="IYH293" s="1241"/>
      <c r="IYI293" s="1241"/>
      <c r="IYJ293" s="1241"/>
      <c r="IYK293" s="1241"/>
      <c r="IYL293" s="1241"/>
      <c r="IYM293" s="1241"/>
      <c r="IYN293" s="1241"/>
      <c r="IYO293" s="1241"/>
      <c r="IYP293" s="1241"/>
      <c r="IYQ293" s="1241"/>
      <c r="IYR293" s="1241"/>
      <c r="IYS293" s="1241"/>
      <c r="IYT293" s="1241"/>
      <c r="IYU293" s="1241"/>
      <c r="IYV293" s="1241"/>
      <c r="IYW293" s="1241"/>
      <c r="IYX293" s="1241"/>
      <c r="IYY293" s="1241"/>
      <c r="IYZ293" s="1241"/>
      <c r="IZA293" s="1241"/>
      <c r="IZB293" s="1241"/>
      <c r="IZC293" s="1241"/>
      <c r="IZD293" s="1241"/>
      <c r="IZE293" s="1241"/>
      <c r="IZF293" s="1241"/>
      <c r="IZG293" s="1241"/>
      <c r="IZH293" s="1241"/>
      <c r="IZI293" s="1241"/>
      <c r="IZJ293" s="1241"/>
      <c r="IZK293" s="1241"/>
      <c r="IZL293" s="1241"/>
      <c r="IZM293" s="1241"/>
      <c r="IZN293" s="1241"/>
      <c r="IZO293" s="1241"/>
      <c r="IZP293" s="1241"/>
      <c r="IZQ293" s="1241"/>
      <c r="IZR293" s="1241"/>
      <c r="IZS293" s="1241"/>
      <c r="IZT293" s="1241"/>
      <c r="IZU293" s="1241"/>
      <c r="IZV293" s="1241"/>
      <c r="IZW293" s="1241"/>
      <c r="IZX293" s="1241"/>
      <c r="IZY293" s="1241"/>
      <c r="IZZ293" s="1241"/>
      <c r="JAA293" s="1241"/>
      <c r="JAB293" s="1241"/>
      <c r="JAC293" s="1241"/>
      <c r="JAD293" s="1241"/>
      <c r="JAE293" s="1241"/>
      <c r="JAF293" s="1241"/>
      <c r="JAG293" s="1241"/>
      <c r="JAH293" s="1241"/>
      <c r="JAI293" s="1241"/>
      <c r="JAJ293" s="1241"/>
      <c r="JAK293" s="1241"/>
      <c r="JAL293" s="1241"/>
      <c r="JAM293" s="1241"/>
      <c r="JAN293" s="1241"/>
      <c r="JAO293" s="1241"/>
      <c r="JAP293" s="1241"/>
      <c r="JAQ293" s="1241"/>
      <c r="JAR293" s="1241"/>
      <c r="JAS293" s="1241"/>
      <c r="JAT293" s="1241"/>
      <c r="JAU293" s="1241"/>
      <c r="JAV293" s="1241"/>
      <c r="JAW293" s="1241"/>
      <c r="JAX293" s="1241"/>
      <c r="JAY293" s="1241"/>
      <c r="JAZ293" s="1241"/>
      <c r="JBA293" s="1241"/>
      <c r="JBB293" s="1241"/>
      <c r="JBC293" s="1241"/>
      <c r="JBD293" s="1241"/>
      <c r="JBE293" s="1241"/>
      <c r="JBF293" s="1241"/>
      <c r="JBG293" s="1241"/>
      <c r="JBH293" s="1241"/>
      <c r="JBI293" s="1241"/>
      <c r="JBJ293" s="1241"/>
      <c r="JBK293" s="1241"/>
      <c r="JBL293" s="1241"/>
      <c r="JBM293" s="1241"/>
      <c r="JBN293" s="1241"/>
      <c r="JBO293" s="1241"/>
      <c r="JBP293" s="1241"/>
      <c r="JBQ293" s="1241"/>
      <c r="JBR293" s="1241"/>
      <c r="JBS293" s="1241"/>
      <c r="JBT293" s="1241"/>
      <c r="JBU293" s="1241"/>
      <c r="JBV293" s="1241"/>
      <c r="JBW293" s="1241"/>
      <c r="JBX293" s="1241"/>
      <c r="JBY293" s="1241"/>
      <c r="JBZ293" s="1241"/>
      <c r="JCA293" s="1241"/>
      <c r="JCB293" s="1241"/>
      <c r="JCC293" s="1241"/>
      <c r="JCD293" s="1241"/>
      <c r="JCE293" s="1241"/>
      <c r="JCF293" s="1241"/>
      <c r="JCG293" s="1241"/>
      <c r="JCH293" s="1241"/>
      <c r="JCI293" s="1241"/>
      <c r="JCJ293" s="1241"/>
      <c r="JCK293" s="1241"/>
      <c r="JCL293" s="1241"/>
      <c r="JCM293" s="1241"/>
      <c r="JCN293" s="1241"/>
      <c r="JCO293" s="1241"/>
      <c r="JCP293" s="1241"/>
      <c r="JCQ293" s="1241"/>
      <c r="JCR293" s="1241"/>
      <c r="JCS293" s="1241"/>
      <c r="JCT293" s="1241"/>
      <c r="JCU293" s="1241"/>
      <c r="JCV293" s="1241"/>
      <c r="JCW293" s="1241"/>
      <c r="JCX293" s="1241"/>
      <c r="JCY293" s="1241"/>
      <c r="JCZ293" s="1241"/>
      <c r="JDA293" s="1241"/>
      <c r="JDB293" s="1241"/>
      <c r="JDC293" s="1241"/>
      <c r="JDD293" s="1241"/>
      <c r="JDE293" s="1241"/>
      <c r="JDF293" s="1241"/>
      <c r="JDG293" s="1241"/>
      <c r="JDH293" s="1241"/>
      <c r="JDI293" s="1241"/>
      <c r="JDJ293" s="1241"/>
      <c r="JDK293" s="1241"/>
      <c r="JDL293" s="1241"/>
      <c r="JDM293" s="1241"/>
      <c r="JDN293" s="1241"/>
      <c r="JDO293" s="1241"/>
      <c r="JDP293" s="1241"/>
      <c r="JDQ293" s="1241"/>
      <c r="JDR293" s="1241"/>
      <c r="JDS293" s="1241"/>
      <c r="JDT293" s="1241"/>
      <c r="JDU293" s="1241"/>
      <c r="JDV293" s="1241"/>
      <c r="JDW293" s="1241"/>
      <c r="JDX293" s="1241"/>
      <c r="JDY293" s="1241"/>
      <c r="JDZ293" s="1241"/>
      <c r="JEA293" s="1241"/>
      <c r="JEB293" s="1241"/>
      <c r="JEC293" s="1241"/>
      <c r="JED293" s="1241"/>
      <c r="JEE293" s="1241"/>
      <c r="JEF293" s="1241"/>
      <c r="JEG293" s="1241"/>
      <c r="JEH293" s="1241"/>
      <c r="JEI293" s="1241"/>
      <c r="JEJ293" s="1241"/>
      <c r="JEK293" s="1241"/>
      <c r="JEL293" s="1241"/>
      <c r="JEM293" s="1241"/>
      <c r="JEN293" s="1241"/>
      <c r="JEO293" s="1241"/>
      <c r="JEP293" s="1241"/>
      <c r="JEQ293" s="1241"/>
      <c r="JER293" s="1241"/>
      <c r="JES293" s="1241"/>
      <c r="JET293" s="1241"/>
      <c r="JEU293" s="1241"/>
      <c r="JEV293" s="1241"/>
      <c r="JEW293" s="1241"/>
      <c r="JEX293" s="1241"/>
      <c r="JEY293" s="1241"/>
      <c r="JEZ293" s="1241"/>
      <c r="JFA293" s="1241"/>
      <c r="JFB293" s="1241"/>
      <c r="JFC293" s="1241"/>
      <c r="JFD293" s="1241"/>
      <c r="JFE293" s="1241"/>
      <c r="JFF293" s="1241"/>
      <c r="JFG293" s="1241"/>
      <c r="JFH293" s="1241"/>
      <c r="JFI293" s="1241"/>
      <c r="JFJ293" s="1241"/>
      <c r="JFK293" s="1241"/>
      <c r="JFL293" s="1241"/>
      <c r="JFM293" s="1241"/>
      <c r="JFN293" s="1241"/>
      <c r="JFO293" s="1241"/>
      <c r="JFP293" s="1241"/>
      <c r="JFQ293" s="1241"/>
      <c r="JFR293" s="1241"/>
      <c r="JFS293" s="1241"/>
      <c r="JFT293" s="1241"/>
      <c r="JFU293" s="1241"/>
      <c r="JFV293" s="1241"/>
      <c r="JFW293" s="1241"/>
      <c r="JFX293" s="1241"/>
      <c r="JFY293" s="1241"/>
      <c r="JFZ293" s="1241"/>
      <c r="JGA293" s="1241"/>
      <c r="JGB293" s="1241"/>
      <c r="JGC293" s="1241"/>
      <c r="JGD293" s="1241"/>
      <c r="JGE293" s="1241"/>
      <c r="JGF293" s="1241"/>
      <c r="JGG293" s="1241"/>
      <c r="JGH293" s="1241"/>
      <c r="JGI293" s="1241"/>
      <c r="JGJ293" s="1241"/>
      <c r="JGK293" s="1241"/>
      <c r="JGL293" s="1241"/>
      <c r="JGM293" s="1241"/>
      <c r="JGN293" s="1241"/>
      <c r="JGO293" s="1241"/>
      <c r="JGP293" s="1241"/>
      <c r="JGQ293" s="1241"/>
      <c r="JGR293" s="1241"/>
      <c r="JGS293" s="1241"/>
      <c r="JGT293" s="1241"/>
      <c r="JGU293" s="1241"/>
      <c r="JGV293" s="1241"/>
      <c r="JGW293" s="1241"/>
      <c r="JGX293" s="1241"/>
      <c r="JGY293" s="1241"/>
      <c r="JGZ293" s="1241"/>
      <c r="JHA293" s="1241"/>
      <c r="JHB293" s="1241"/>
      <c r="JHC293" s="1241"/>
      <c r="JHD293" s="1241"/>
      <c r="JHE293" s="1241"/>
      <c r="JHF293" s="1241"/>
      <c r="JHG293" s="1241"/>
      <c r="JHH293" s="1241"/>
      <c r="JHI293" s="1241"/>
      <c r="JHJ293" s="1241"/>
      <c r="JHK293" s="1241"/>
      <c r="JHL293" s="1241"/>
      <c r="JHM293" s="1241"/>
      <c r="JHN293" s="1241"/>
      <c r="JHO293" s="1241"/>
      <c r="JHP293" s="1241"/>
      <c r="JHQ293" s="1241"/>
      <c r="JHR293" s="1241"/>
      <c r="JHS293" s="1241"/>
      <c r="JHT293" s="1241"/>
      <c r="JHU293" s="1241"/>
      <c r="JHV293" s="1241"/>
      <c r="JHW293" s="1241"/>
      <c r="JHX293" s="1241"/>
      <c r="JHY293" s="1241"/>
      <c r="JHZ293" s="1241"/>
      <c r="JIA293" s="1241"/>
      <c r="JIB293" s="1241"/>
      <c r="JIC293" s="1241"/>
      <c r="JID293" s="1241"/>
      <c r="JIE293" s="1241"/>
      <c r="JIF293" s="1241"/>
      <c r="JIG293" s="1241"/>
      <c r="JIH293" s="1241"/>
      <c r="JII293" s="1241"/>
      <c r="JIJ293" s="1241"/>
      <c r="JIK293" s="1241"/>
      <c r="JIL293" s="1241"/>
      <c r="JIM293" s="1241"/>
      <c r="JIN293" s="1241"/>
      <c r="JIO293" s="1241"/>
      <c r="JIP293" s="1241"/>
      <c r="JIQ293" s="1241"/>
      <c r="JIR293" s="1241"/>
      <c r="JIS293" s="1241"/>
      <c r="JIT293" s="1241"/>
      <c r="JIU293" s="1241"/>
      <c r="JIV293" s="1241"/>
      <c r="JIW293" s="1241"/>
      <c r="JIX293" s="1241"/>
      <c r="JIY293" s="1241"/>
      <c r="JIZ293" s="1241"/>
      <c r="JJA293" s="1241"/>
      <c r="JJB293" s="1241"/>
      <c r="JJC293" s="1241"/>
      <c r="JJD293" s="1241"/>
      <c r="JJE293" s="1241"/>
      <c r="JJF293" s="1241"/>
      <c r="JJG293" s="1241"/>
      <c r="JJH293" s="1241"/>
      <c r="JJI293" s="1241"/>
      <c r="JJJ293" s="1241"/>
      <c r="JJK293" s="1241"/>
      <c r="JJL293" s="1241"/>
      <c r="JJM293" s="1241"/>
      <c r="JJN293" s="1241"/>
      <c r="JJO293" s="1241"/>
      <c r="JJP293" s="1241"/>
      <c r="JJQ293" s="1241"/>
      <c r="JJR293" s="1241"/>
      <c r="JJS293" s="1241"/>
      <c r="JJT293" s="1241"/>
      <c r="JJU293" s="1241"/>
      <c r="JJV293" s="1241"/>
      <c r="JJW293" s="1241"/>
      <c r="JJX293" s="1241"/>
      <c r="JJY293" s="1241"/>
      <c r="JJZ293" s="1241"/>
      <c r="JKA293" s="1241"/>
      <c r="JKB293" s="1241"/>
      <c r="JKC293" s="1241"/>
      <c r="JKD293" s="1241"/>
      <c r="JKE293" s="1241"/>
      <c r="JKF293" s="1241"/>
      <c r="JKG293" s="1241"/>
      <c r="JKH293" s="1241"/>
      <c r="JKI293" s="1241"/>
      <c r="JKJ293" s="1241"/>
      <c r="JKK293" s="1241"/>
      <c r="JKL293" s="1241"/>
      <c r="JKM293" s="1241"/>
      <c r="JKN293" s="1241"/>
      <c r="JKO293" s="1241"/>
      <c r="JKP293" s="1241"/>
      <c r="JKQ293" s="1241"/>
      <c r="JKR293" s="1241"/>
      <c r="JKS293" s="1241"/>
      <c r="JKT293" s="1241"/>
      <c r="JKU293" s="1241"/>
      <c r="JKV293" s="1241"/>
      <c r="JKW293" s="1241"/>
      <c r="JKX293" s="1241"/>
      <c r="JKY293" s="1241"/>
      <c r="JKZ293" s="1241"/>
      <c r="JLA293" s="1241"/>
      <c r="JLB293" s="1241"/>
      <c r="JLC293" s="1241"/>
      <c r="JLD293" s="1241"/>
      <c r="JLE293" s="1241"/>
      <c r="JLF293" s="1241"/>
      <c r="JLG293" s="1241"/>
      <c r="JLH293" s="1241"/>
      <c r="JLI293" s="1241"/>
      <c r="JLJ293" s="1241"/>
      <c r="JLK293" s="1241"/>
      <c r="JLL293" s="1241"/>
      <c r="JLM293" s="1241"/>
      <c r="JLN293" s="1241"/>
      <c r="JLO293" s="1241"/>
      <c r="JLP293" s="1241"/>
      <c r="JLQ293" s="1241"/>
      <c r="JLR293" s="1241"/>
      <c r="JLS293" s="1241"/>
      <c r="JLT293" s="1241"/>
      <c r="JLU293" s="1241"/>
      <c r="JLV293" s="1241"/>
      <c r="JLW293" s="1241"/>
      <c r="JLX293" s="1241"/>
      <c r="JLY293" s="1241"/>
      <c r="JLZ293" s="1241"/>
      <c r="JMA293" s="1241"/>
      <c r="JMB293" s="1241"/>
      <c r="JMC293" s="1241"/>
      <c r="JMD293" s="1241"/>
      <c r="JME293" s="1241"/>
      <c r="JMF293" s="1241"/>
      <c r="JMG293" s="1241"/>
      <c r="JMH293" s="1241"/>
      <c r="JMI293" s="1241"/>
      <c r="JMJ293" s="1241"/>
      <c r="JMK293" s="1241"/>
      <c r="JML293" s="1241"/>
      <c r="JMM293" s="1241"/>
      <c r="JMN293" s="1241"/>
      <c r="JMO293" s="1241"/>
      <c r="JMP293" s="1241"/>
      <c r="JMQ293" s="1241"/>
      <c r="JMR293" s="1241"/>
      <c r="JMS293" s="1241"/>
      <c r="JMT293" s="1241"/>
      <c r="JMU293" s="1241"/>
      <c r="JMV293" s="1241"/>
      <c r="JMW293" s="1241"/>
      <c r="JMX293" s="1241"/>
      <c r="JMY293" s="1241"/>
      <c r="JMZ293" s="1241"/>
      <c r="JNA293" s="1241"/>
      <c r="JNB293" s="1241"/>
      <c r="JNC293" s="1241"/>
      <c r="JND293" s="1241"/>
      <c r="JNE293" s="1241"/>
      <c r="JNF293" s="1241"/>
      <c r="JNG293" s="1241"/>
      <c r="JNH293" s="1241"/>
      <c r="JNI293" s="1241"/>
      <c r="JNJ293" s="1241"/>
      <c r="JNK293" s="1241"/>
      <c r="JNL293" s="1241"/>
      <c r="JNM293" s="1241"/>
      <c r="JNN293" s="1241"/>
      <c r="JNO293" s="1241"/>
      <c r="JNP293" s="1241"/>
      <c r="JNQ293" s="1241"/>
      <c r="JNR293" s="1241"/>
      <c r="JNS293" s="1241"/>
      <c r="JNT293" s="1241"/>
      <c r="JNU293" s="1241"/>
      <c r="JNV293" s="1241"/>
      <c r="JNW293" s="1241"/>
      <c r="JNX293" s="1241"/>
      <c r="JNY293" s="1241"/>
      <c r="JNZ293" s="1241"/>
      <c r="JOA293" s="1241"/>
      <c r="JOB293" s="1241"/>
      <c r="JOC293" s="1241"/>
      <c r="JOD293" s="1241"/>
      <c r="JOE293" s="1241"/>
      <c r="JOF293" s="1241"/>
      <c r="JOG293" s="1241"/>
      <c r="JOH293" s="1241"/>
      <c r="JOI293" s="1241"/>
      <c r="JOJ293" s="1241"/>
      <c r="JOK293" s="1241"/>
      <c r="JOL293" s="1241"/>
      <c r="JOM293" s="1241"/>
      <c r="JON293" s="1241"/>
      <c r="JOO293" s="1241"/>
      <c r="JOP293" s="1241"/>
      <c r="JOQ293" s="1241"/>
      <c r="JOR293" s="1241"/>
      <c r="JOS293" s="1241"/>
      <c r="JOT293" s="1241"/>
      <c r="JOU293" s="1241"/>
      <c r="JOV293" s="1241"/>
      <c r="JOW293" s="1241"/>
      <c r="JOX293" s="1241"/>
      <c r="JOY293" s="1241"/>
      <c r="JOZ293" s="1241"/>
      <c r="JPA293" s="1241"/>
      <c r="JPB293" s="1241"/>
      <c r="JPC293" s="1241"/>
      <c r="JPD293" s="1241"/>
      <c r="JPE293" s="1241"/>
      <c r="JPF293" s="1241"/>
      <c r="JPG293" s="1241"/>
      <c r="JPH293" s="1241"/>
      <c r="JPI293" s="1241"/>
      <c r="JPJ293" s="1241"/>
      <c r="JPK293" s="1241"/>
      <c r="JPL293" s="1241"/>
      <c r="JPM293" s="1241"/>
      <c r="JPN293" s="1241"/>
      <c r="JPO293" s="1241"/>
      <c r="JPP293" s="1241"/>
      <c r="JPQ293" s="1241"/>
      <c r="JPR293" s="1241"/>
      <c r="JPS293" s="1241"/>
      <c r="JPT293" s="1241"/>
      <c r="JPU293" s="1241"/>
      <c r="JPV293" s="1241"/>
      <c r="JPW293" s="1241"/>
      <c r="JPX293" s="1241"/>
      <c r="JPY293" s="1241"/>
      <c r="JPZ293" s="1241"/>
      <c r="JQA293" s="1241"/>
      <c r="JQB293" s="1241"/>
      <c r="JQC293" s="1241"/>
      <c r="JQD293" s="1241"/>
      <c r="JQE293" s="1241"/>
      <c r="JQF293" s="1241"/>
      <c r="JQG293" s="1241"/>
      <c r="JQH293" s="1241"/>
      <c r="JQI293" s="1241"/>
      <c r="JQJ293" s="1241"/>
      <c r="JQK293" s="1241"/>
      <c r="JQL293" s="1241"/>
      <c r="JQM293" s="1241"/>
      <c r="JQN293" s="1241"/>
      <c r="JQO293" s="1241"/>
      <c r="JQP293" s="1241"/>
      <c r="JQQ293" s="1241"/>
      <c r="JQR293" s="1241"/>
      <c r="JQS293" s="1241"/>
      <c r="JQT293" s="1241"/>
      <c r="JQU293" s="1241"/>
      <c r="JQV293" s="1241"/>
      <c r="JQW293" s="1241"/>
      <c r="JQX293" s="1241"/>
      <c r="JQY293" s="1241"/>
      <c r="JQZ293" s="1241"/>
      <c r="JRA293" s="1241"/>
      <c r="JRB293" s="1241"/>
      <c r="JRC293" s="1241"/>
      <c r="JRD293" s="1241"/>
      <c r="JRE293" s="1241"/>
      <c r="JRF293" s="1241"/>
      <c r="JRG293" s="1241"/>
      <c r="JRH293" s="1241"/>
      <c r="JRI293" s="1241"/>
      <c r="JRJ293" s="1241"/>
      <c r="JRK293" s="1241"/>
      <c r="JRL293" s="1241"/>
      <c r="JRM293" s="1241"/>
      <c r="JRN293" s="1241"/>
      <c r="JRO293" s="1241"/>
      <c r="JRP293" s="1241"/>
      <c r="JRQ293" s="1241"/>
      <c r="JRR293" s="1241"/>
      <c r="JRS293" s="1241"/>
      <c r="JRT293" s="1241"/>
      <c r="JRU293" s="1241"/>
      <c r="JRV293" s="1241"/>
      <c r="JRW293" s="1241"/>
      <c r="JRX293" s="1241"/>
      <c r="JRY293" s="1241"/>
      <c r="JRZ293" s="1241"/>
      <c r="JSA293" s="1241"/>
      <c r="JSB293" s="1241"/>
      <c r="JSC293" s="1241"/>
      <c r="JSD293" s="1241"/>
      <c r="JSE293" s="1241"/>
      <c r="JSF293" s="1241"/>
      <c r="JSG293" s="1241"/>
      <c r="JSH293" s="1241"/>
      <c r="JSI293" s="1241"/>
      <c r="JSJ293" s="1241"/>
      <c r="JSK293" s="1241"/>
      <c r="JSL293" s="1241"/>
      <c r="JSM293" s="1241"/>
      <c r="JSN293" s="1241"/>
      <c r="JSO293" s="1241"/>
      <c r="JSP293" s="1241"/>
      <c r="JSQ293" s="1241"/>
      <c r="JSR293" s="1241"/>
      <c r="JSS293" s="1241"/>
      <c r="JST293" s="1241"/>
      <c r="JSU293" s="1241"/>
      <c r="JSV293" s="1241"/>
      <c r="JSW293" s="1241"/>
      <c r="JSX293" s="1241"/>
      <c r="JSY293" s="1241"/>
      <c r="JSZ293" s="1241"/>
      <c r="JTA293" s="1241"/>
      <c r="JTB293" s="1241"/>
      <c r="JTC293" s="1241"/>
      <c r="JTD293" s="1241"/>
      <c r="JTE293" s="1241"/>
      <c r="JTF293" s="1241"/>
      <c r="JTG293" s="1241"/>
      <c r="JTH293" s="1241"/>
      <c r="JTI293" s="1241"/>
      <c r="JTJ293" s="1241"/>
      <c r="JTK293" s="1241"/>
      <c r="JTL293" s="1241"/>
      <c r="JTM293" s="1241"/>
      <c r="JTN293" s="1241"/>
      <c r="JTO293" s="1241"/>
      <c r="JTP293" s="1241"/>
      <c r="JTQ293" s="1241"/>
      <c r="JTR293" s="1241"/>
      <c r="JTS293" s="1241"/>
      <c r="JTT293" s="1241"/>
      <c r="JTU293" s="1241"/>
      <c r="JTV293" s="1241"/>
      <c r="JTW293" s="1241"/>
      <c r="JTX293" s="1241"/>
      <c r="JTY293" s="1241"/>
      <c r="JTZ293" s="1241"/>
      <c r="JUA293" s="1241"/>
      <c r="JUB293" s="1241"/>
      <c r="JUC293" s="1241"/>
      <c r="JUD293" s="1241"/>
      <c r="JUE293" s="1241"/>
      <c r="JUF293" s="1241"/>
      <c r="JUG293" s="1241"/>
      <c r="JUH293" s="1241"/>
      <c r="JUI293" s="1241"/>
      <c r="JUJ293" s="1241"/>
      <c r="JUK293" s="1241"/>
      <c r="JUL293" s="1241"/>
      <c r="JUM293" s="1241"/>
      <c r="JUN293" s="1241"/>
      <c r="JUO293" s="1241"/>
      <c r="JUP293" s="1241"/>
      <c r="JUQ293" s="1241"/>
      <c r="JUR293" s="1241"/>
      <c r="JUS293" s="1241"/>
      <c r="JUT293" s="1241"/>
      <c r="JUU293" s="1241"/>
      <c r="JUV293" s="1241"/>
      <c r="JUW293" s="1241"/>
      <c r="JUX293" s="1241"/>
      <c r="JUY293" s="1241"/>
      <c r="JUZ293" s="1241"/>
      <c r="JVA293" s="1241"/>
      <c r="JVB293" s="1241"/>
      <c r="JVC293" s="1241"/>
      <c r="JVD293" s="1241"/>
      <c r="JVE293" s="1241"/>
      <c r="JVF293" s="1241"/>
      <c r="JVG293" s="1241"/>
      <c r="JVH293" s="1241"/>
      <c r="JVI293" s="1241"/>
      <c r="JVJ293" s="1241"/>
      <c r="JVK293" s="1241"/>
      <c r="JVL293" s="1241"/>
      <c r="JVM293" s="1241"/>
      <c r="JVN293" s="1241"/>
      <c r="JVO293" s="1241"/>
      <c r="JVP293" s="1241"/>
      <c r="JVQ293" s="1241"/>
      <c r="JVR293" s="1241"/>
      <c r="JVS293" s="1241"/>
      <c r="JVT293" s="1241"/>
      <c r="JVU293" s="1241"/>
      <c r="JVV293" s="1241"/>
      <c r="JVW293" s="1241"/>
      <c r="JVX293" s="1241"/>
      <c r="JVY293" s="1241"/>
      <c r="JVZ293" s="1241"/>
      <c r="JWA293" s="1241"/>
      <c r="JWB293" s="1241"/>
      <c r="JWC293" s="1241"/>
      <c r="JWD293" s="1241"/>
      <c r="JWE293" s="1241"/>
      <c r="JWF293" s="1241"/>
      <c r="JWG293" s="1241"/>
      <c r="JWH293" s="1241"/>
      <c r="JWI293" s="1241"/>
      <c r="JWJ293" s="1241"/>
      <c r="JWK293" s="1241"/>
      <c r="JWL293" s="1241"/>
      <c r="JWM293" s="1241"/>
      <c r="JWN293" s="1241"/>
      <c r="JWO293" s="1241"/>
      <c r="JWP293" s="1241"/>
      <c r="JWQ293" s="1241"/>
      <c r="JWR293" s="1241"/>
      <c r="JWS293" s="1241"/>
      <c r="JWT293" s="1241"/>
      <c r="JWU293" s="1241"/>
      <c r="JWV293" s="1241"/>
      <c r="JWW293" s="1241"/>
      <c r="JWX293" s="1241"/>
      <c r="JWY293" s="1241"/>
      <c r="JWZ293" s="1241"/>
      <c r="JXA293" s="1241"/>
      <c r="JXB293" s="1241"/>
      <c r="JXC293" s="1241"/>
      <c r="JXD293" s="1241"/>
      <c r="JXE293" s="1241"/>
      <c r="JXF293" s="1241"/>
      <c r="JXG293" s="1241"/>
      <c r="JXH293" s="1241"/>
      <c r="JXI293" s="1241"/>
      <c r="JXJ293" s="1241"/>
      <c r="JXK293" s="1241"/>
      <c r="JXL293" s="1241"/>
      <c r="JXM293" s="1241"/>
      <c r="JXN293" s="1241"/>
      <c r="JXO293" s="1241"/>
      <c r="JXP293" s="1241"/>
      <c r="JXQ293" s="1241"/>
      <c r="JXR293" s="1241"/>
      <c r="JXS293" s="1241"/>
      <c r="JXT293" s="1241"/>
      <c r="JXU293" s="1241"/>
      <c r="JXV293" s="1241"/>
      <c r="JXW293" s="1241"/>
      <c r="JXX293" s="1241"/>
      <c r="JXY293" s="1241"/>
      <c r="JXZ293" s="1241"/>
      <c r="JYA293" s="1241"/>
      <c r="JYB293" s="1241"/>
      <c r="JYC293" s="1241"/>
      <c r="JYD293" s="1241"/>
      <c r="JYE293" s="1241"/>
      <c r="JYF293" s="1241"/>
      <c r="JYG293" s="1241"/>
      <c r="JYH293" s="1241"/>
      <c r="JYI293" s="1241"/>
      <c r="JYJ293" s="1241"/>
      <c r="JYK293" s="1241"/>
      <c r="JYL293" s="1241"/>
      <c r="JYM293" s="1241"/>
      <c r="JYN293" s="1241"/>
      <c r="JYO293" s="1241"/>
      <c r="JYP293" s="1241"/>
      <c r="JYQ293" s="1241"/>
      <c r="JYR293" s="1241"/>
      <c r="JYS293" s="1241"/>
      <c r="JYT293" s="1241"/>
      <c r="JYU293" s="1241"/>
      <c r="JYV293" s="1241"/>
      <c r="JYW293" s="1241"/>
      <c r="JYX293" s="1241"/>
      <c r="JYY293" s="1241"/>
      <c r="JYZ293" s="1241"/>
      <c r="JZA293" s="1241"/>
      <c r="JZB293" s="1241"/>
      <c r="JZC293" s="1241"/>
      <c r="JZD293" s="1241"/>
      <c r="JZE293" s="1241"/>
      <c r="JZF293" s="1241"/>
      <c r="JZG293" s="1241"/>
      <c r="JZH293" s="1241"/>
      <c r="JZI293" s="1241"/>
      <c r="JZJ293" s="1241"/>
      <c r="JZK293" s="1241"/>
      <c r="JZL293" s="1241"/>
      <c r="JZM293" s="1241"/>
      <c r="JZN293" s="1241"/>
      <c r="JZO293" s="1241"/>
      <c r="JZP293" s="1241"/>
      <c r="JZQ293" s="1241"/>
      <c r="JZR293" s="1241"/>
      <c r="JZS293" s="1241"/>
      <c r="JZT293" s="1241"/>
      <c r="JZU293" s="1241"/>
      <c r="JZV293" s="1241"/>
      <c r="JZW293" s="1241"/>
      <c r="JZX293" s="1241"/>
      <c r="JZY293" s="1241"/>
      <c r="JZZ293" s="1241"/>
      <c r="KAA293" s="1241"/>
      <c r="KAB293" s="1241"/>
      <c r="KAC293" s="1241"/>
      <c r="KAD293" s="1241"/>
      <c r="KAE293" s="1241"/>
      <c r="KAF293" s="1241"/>
      <c r="KAG293" s="1241"/>
      <c r="KAH293" s="1241"/>
      <c r="KAI293" s="1241"/>
      <c r="KAJ293" s="1241"/>
      <c r="KAK293" s="1241"/>
      <c r="KAL293" s="1241"/>
      <c r="KAM293" s="1241"/>
      <c r="KAN293" s="1241"/>
      <c r="KAO293" s="1241"/>
      <c r="KAP293" s="1241"/>
      <c r="KAQ293" s="1241"/>
      <c r="KAR293" s="1241"/>
      <c r="KAS293" s="1241"/>
      <c r="KAT293" s="1241"/>
      <c r="KAU293" s="1241"/>
      <c r="KAV293" s="1241"/>
      <c r="KAW293" s="1241"/>
      <c r="KAX293" s="1241"/>
      <c r="KAY293" s="1241"/>
      <c r="KAZ293" s="1241"/>
      <c r="KBA293" s="1241"/>
      <c r="KBB293" s="1241"/>
      <c r="KBC293" s="1241"/>
      <c r="KBD293" s="1241"/>
      <c r="KBE293" s="1241"/>
      <c r="KBF293" s="1241"/>
      <c r="KBG293" s="1241"/>
      <c r="KBH293" s="1241"/>
      <c r="KBI293" s="1241"/>
      <c r="KBJ293" s="1241"/>
      <c r="KBK293" s="1241"/>
      <c r="KBL293" s="1241"/>
      <c r="KBM293" s="1241"/>
      <c r="KBN293" s="1241"/>
      <c r="KBO293" s="1241"/>
      <c r="KBP293" s="1241"/>
      <c r="KBQ293" s="1241"/>
      <c r="KBR293" s="1241"/>
      <c r="KBS293" s="1241"/>
      <c r="KBT293" s="1241"/>
      <c r="KBU293" s="1241"/>
      <c r="KBV293" s="1241"/>
      <c r="KBW293" s="1241"/>
      <c r="KBX293" s="1241"/>
      <c r="KBY293" s="1241"/>
      <c r="KBZ293" s="1241"/>
      <c r="KCA293" s="1241"/>
      <c r="KCB293" s="1241"/>
      <c r="KCC293" s="1241"/>
      <c r="KCD293" s="1241"/>
      <c r="KCE293" s="1241"/>
      <c r="KCF293" s="1241"/>
      <c r="KCG293" s="1241"/>
      <c r="KCH293" s="1241"/>
      <c r="KCI293" s="1241"/>
      <c r="KCJ293" s="1241"/>
      <c r="KCK293" s="1241"/>
      <c r="KCL293" s="1241"/>
      <c r="KCM293" s="1241"/>
      <c r="KCN293" s="1241"/>
      <c r="KCO293" s="1241"/>
      <c r="KCP293" s="1241"/>
      <c r="KCQ293" s="1241"/>
      <c r="KCR293" s="1241"/>
      <c r="KCS293" s="1241"/>
      <c r="KCT293" s="1241"/>
      <c r="KCU293" s="1241"/>
      <c r="KCV293" s="1241"/>
      <c r="KCW293" s="1241"/>
      <c r="KCX293" s="1241"/>
      <c r="KCY293" s="1241"/>
      <c r="KCZ293" s="1241"/>
      <c r="KDA293" s="1241"/>
      <c r="KDB293" s="1241"/>
      <c r="KDC293" s="1241"/>
      <c r="KDD293" s="1241"/>
      <c r="KDE293" s="1241"/>
      <c r="KDF293" s="1241"/>
      <c r="KDG293" s="1241"/>
      <c r="KDH293" s="1241"/>
      <c r="KDI293" s="1241"/>
      <c r="KDJ293" s="1241"/>
      <c r="KDK293" s="1241"/>
      <c r="KDL293" s="1241"/>
      <c r="KDM293" s="1241"/>
      <c r="KDN293" s="1241"/>
      <c r="KDO293" s="1241"/>
      <c r="KDP293" s="1241"/>
      <c r="KDQ293" s="1241"/>
      <c r="KDR293" s="1241"/>
      <c r="KDS293" s="1241"/>
      <c r="KDT293" s="1241"/>
      <c r="KDU293" s="1241"/>
      <c r="KDV293" s="1241"/>
      <c r="KDW293" s="1241"/>
      <c r="KDX293" s="1241"/>
      <c r="KDY293" s="1241"/>
      <c r="KDZ293" s="1241"/>
      <c r="KEA293" s="1241"/>
      <c r="KEB293" s="1241"/>
      <c r="KEC293" s="1241"/>
      <c r="KED293" s="1241"/>
      <c r="KEE293" s="1241"/>
      <c r="KEF293" s="1241"/>
      <c r="KEG293" s="1241"/>
      <c r="KEH293" s="1241"/>
      <c r="KEI293" s="1241"/>
      <c r="KEJ293" s="1241"/>
      <c r="KEK293" s="1241"/>
      <c r="KEL293" s="1241"/>
      <c r="KEM293" s="1241"/>
      <c r="KEN293" s="1241"/>
      <c r="KEO293" s="1241"/>
      <c r="KEP293" s="1241"/>
      <c r="KEQ293" s="1241"/>
      <c r="KER293" s="1241"/>
      <c r="KES293" s="1241"/>
      <c r="KET293" s="1241"/>
      <c r="KEU293" s="1241"/>
      <c r="KEV293" s="1241"/>
      <c r="KEW293" s="1241"/>
      <c r="KEX293" s="1241"/>
      <c r="KEY293" s="1241"/>
      <c r="KEZ293" s="1241"/>
      <c r="KFA293" s="1241"/>
      <c r="KFB293" s="1241"/>
      <c r="KFC293" s="1241"/>
      <c r="KFD293" s="1241"/>
      <c r="KFE293" s="1241"/>
      <c r="KFF293" s="1241"/>
      <c r="KFG293" s="1241"/>
      <c r="KFH293" s="1241"/>
      <c r="KFI293" s="1241"/>
      <c r="KFJ293" s="1241"/>
      <c r="KFK293" s="1241"/>
      <c r="KFL293" s="1241"/>
      <c r="KFM293" s="1241"/>
      <c r="KFN293" s="1241"/>
      <c r="KFO293" s="1241"/>
      <c r="KFP293" s="1241"/>
      <c r="KFQ293" s="1241"/>
      <c r="KFR293" s="1241"/>
      <c r="KFS293" s="1241"/>
      <c r="KFT293" s="1241"/>
      <c r="KFU293" s="1241"/>
      <c r="KFV293" s="1241"/>
      <c r="KFW293" s="1241"/>
      <c r="KFX293" s="1241"/>
      <c r="KFY293" s="1241"/>
      <c r="KFZ293" s="1241"/>
      <c r="KGA293" s="1241"/>
      <c r="KGB293" s="1241"/>
      <c r="KGC293" s="1241"/>
      <c r="KGD293" s="1241"/>
      <c r="KGE293" s="1241"/>
      <c r="KGF293" s="1241"/>
      <c r="KGG293" s="1241"/>
      <c r="KGH293" s="1241"/>
      <c r="KGI293" s="1241"/>
      <c r="KGJ293" s="1241"/>
      <c r="KGK293" s="1241"/>
      <c r="KGL293" s="1241"/>
      <c r="KGM293" s="1241"/>
      <c r="KGN293" s="1241"/>
      <c r="KGO293" s="1241"/>
      <c r="KGP293" s="1241"/>
      <c r="KGQ293" s="1241"/>
      <c r="KGR293" s="1241"/>
      <c r="KGS293" s="1241"/>
      <c r="KGT293" s="1241"/>
      <c r="KGU293" s="1241"/>
      <c r="KGV293" s="1241"/>
      <c r="KGW293" s="1241"/>
      <c r="KGX293" s="1241"/>
      <c r="KGY293" s="1241"/>
      <c r="KGZ293" s="1241"/>
      <c r="KHA293" s="1241"/>
      <c r="KHB293" s="1241"/>
      <c r="KHC293" s="1241"/>
      <c r="KHD293" s="1241"/>
      <c r="KHE293" s="1241"/>
      <c r="KHF293" s="1241"/>
      <c r="KHG293" s="1241"/>
      <c r="KHH293" s="1241"/>
      <c r="KHI293" s="1241"/>
      <c r="KHJ293" s="1241"/>
      <c r="KHK293" s="1241"/>
      <c r="KHL293" s="1241"/>
      <c r="KHM293" s="1241"/>
      <c r="KHN293" s="1241"/>
      <c r="KHO293" s="1241"/>
      <c r="KHP293" s="1241"/>
      <c r="KHQ293" s="1241"/>
      <c r="KHR293" s="1241"/>
      <c r="KHS293" s="1241"/>
      <c r="KHT293" s="1241"/>
      <c r="KHU293" s="1241"/>
      <c r="KHV293" s="1241"/>
      <c r="KHW293" s="1241"/>
      <c r="KHX293" s="1241"/>
      <c r="KHY293" s="1241"/>
      <c r="KHZ293" s="1241"/>
      <c r="KIA293" s="1241"/>
      <c r="KIB293" s="1241"/>
      <c r="KIC293" s="1241"/>
      <c r="KID293" s="1241"/>
      <c r="KIE293" s="1241"/>
      <c r="KIF293" s="1241"/>
      <c r="KIG293" s="1241"/>
      <c r="KIH293" s="1241"/>
      <c r="KII293" s="1241"/>
      <c r="KIJ293" s="1241"/>
      <c r="KIK293" s="1241"/>
      <c r="KIL293" s="1241"/>
      <c r="KIM293" s="1241"/>
      <c r="KIN293" s="1241"/>
      <c r="KIO293" s="1241"/>
      <c r="KIP293" s="1241"/>
      <c r="KIQ293" s="1241"/>
      <c r="KIR293" s="1241"/>
      <c r="KIS293" s="1241"/>
      <c r="KIT293" s="1241"/>
      <c r="KIU293" s="1241"/>
      <c r="KIV293" s="1241"/>
      <c r="KIW293" s="1241"/>
      <c r="KIX293" s="1241"/>
      <c r="KIY293" s="1241"/>
      <c r="KIZ293" s="1241"/>
      <c r="KJA293" s="1241"/>
      <c r="KJB293" s="1241"/>
      <c r="KJC293" s="1241"/>
      <c r="KJD293" s="1241"/>
      <c r="KJE293" s="1241"/>
      <c r="KJF293" s="1241"/>
      <c r="KJG293" s="1241"/>
      <c r="KJH293" s="1241"/>
      <c r="KJI293" s="1241"/>
      <c r="KJJ293" s="1241"/>
      <c r="KJK293" s="1241"/>
      <c r="KJL293" s="1241"/>
      <c r="KJM293" s="1241"/>
      <c r="KJN293" s="1241"/>
      <c r="KJO293" s="1241"/>
      <c r="KJP293" s="1241"/>
      <c r="KJQ293" s="1241"/>
      <c r="KJR293" s="1241"/>
      <c r="KJS293" s="1241"/>
      <c r="KJT293" s="1241"/>
      <c r="KJU293" s="1241"/>
      <c r="KJV293" s="1241"/>
      <c r="KJW293" s="1241"/>
      <c r="KJX293" s="1241"/>
      <c r="KJY293" s="1241"/>
      <c r="KJZ293" s="1241"/>
      <c r="KKA293" s="1241"/>
      <c r="KKB293" s="1241"/>
      <c r="KKC293" s="1241"/>
      <c r="KKD293" s="1241"/>
      <c r="KKE293" s="1241"/>
      <c r="KKF293" s="1241"/>
      <c r="KKG293" s="1241"/>
      <c r="KKH293" s="1241"/>
      <c r="KKI293" s="1241"/>
      <c r="KKJ293" s="1241"/>
      <c r="KKK293" s="1241"/>
      <c r="KKL293" s="1241"/>
      <c r="KKM293" s="1241"/>
      <c r="KKN293" s="1241"/>
      <c r="KKO293" s="1241"/>
      <c r="KKP293" s="1241"/>
      <c r="KKQ293" s="1241"/>
      <c r="KKR293" s="1241"/>
      <c r="KKS293" s="1241"/>
      <c r="KKT293" s="1241"/>
      <c r="KKU293" s="1241"/>
      <c r="KKV293" s="1241"/>
      <c r="KKW293" s="1241"/>
      <c r="KKX293" s="1241"/>
      <c r="KKY293" s="1241"/>
      <c r="KKZ293" s="1241"/>
      <c r="KLA293" s="1241"/>
      <c r="KLB293" s="1241"/>
      <c r="KLC293" s="1241"/>
      <c r="KLD293" s="1241"/>
      <c r="KLE293" s="1241"/>
      <c r="KLF293" s="1241"/>
      <c r="KLG293" s="1241"/>
      <c r="KLH293" s="1241"/>
      <c r="KLI293" s="1241"/>
      <c r="KLJ293" s="1241"/>
      <c r="KLK293" s="1241"/>
      <c r="KLL293" s="1241"/>
      <c r="KLM293" s="1241"/>
      <c r="KLN293" s="1241"/>
      <c r="KLO293" s="1241"/>
      <c r="KLP293" s="1241"/>
      <c r="KLQ293" s="1241"/>
      <c r="KLR293" s="1241"/>
      <c r="KLS293" s="1241"/>
      <c r="KLT293" s="1241"/>
      <c r="KLU293" s="1241"/>
      <c r="KLV293" s="1241"/>
      <c r="KLW293" s="1241"/>
      <c r="KLX293" s="1241"/>
      <c r="KLY293" s="1241"/>
      <c r="KLZ293" s="1241"/>
      <c r="KMA293" s="1241"/>
      <c r="KMB293" s="1241"/>
      <c r="KMC293" s="1241"/>
      <c r="KMD293" s="1241"/>
      <c r="KME293" s="1241"/>
      <c r="KMF293" s="1241"/>
      <c r="KMG293" s="1241"/>
      <c r="KMH293" s="1241"/>
      <c r="KMI293" s="1241"/>
      <c r="KMJ293" s="1241"/>
      <c r="KMK293" s="1241"/>
      <c r="KML293" s="1241"/>
      <c r="KMM293" s="1241"/>
      <c r="KMN293" s="1241"/>
      <c r="KMO293" s="1241"/>
      <c r="KMP293" s="1241"/>
      <c r="KMQ293" s="1241"/>
      <c r="KMR293" s="1241"/>
      <c r="KMS293" s="1241"/>
      <c r="KMT293" s="1241"/>
      <c r="KMU293" s="1241"/>
      <c r="KMV293" s="1241"/>
      <c r="KMW293" s="1241"/>
      <c r="KMX293" s="1241"/>
      <c r="KMY293" s="1241"/>
      <c r="KMZ293" s="1241"/>
      <c r="KNA293" s="1241"/>
      <c r="KNB293" s="1241"/>
      <c r="KNC293" s="1241"/>
      <c r="KND293" s="1241"/>
      <c r="KNE293" s="1241"/>
      <c r="KNF293" s="1241"/>
      <c r="KNG293" s="1241"/>
      <c r="KNH293" s="1241"/>
      <c r="KNI293" s="1241"/>
      <c r="KNJ293" s="1241"/>
      <c r="KNK293" s="1241"/>
      <c r="KNL293" s="1241"/>
      <c r="KNM293" s="1241"/>
      <c r="KNN293" s="1241"/>
      <c r="KNO293" s="1241"/>
      <c r="KNP293" s="1241"/>
      <c r="KNQ293" s="1241"/>
      <c r="KNR293" s="1241"/>
      <c r="KNS293" s="1241"/>
      <c r="KNT293" s="1241"/>
      <c r="KNU293" s="1241"/>
      <c r="KNV293" s="1241"/>
      <c r="KNW293" s="1241"/>
      <c r="KNX293" s="1241"/>
      <c r="KNY293" s="1241"/>
      <c r="KNZ293" s="1241"/>
      <c r="KOA293" s="1241"/>
      <c r="KOB293" s="1241"/>
      <c r="KOC293" s="1241"/>
      <c r="KOD293" s="1241"/>
      <c r="KOE293" s="1241"/>
      <c r="KOF293" s="1241"/>
      <c r="KOG293" s="1241"/>
      <c r="KOH293" s="1241"/>
      <c r="KOI293" s="1241"/>
      <c r="KOJ293" s="1241"/>
      <c r="KOK293" s="1241"/>
      <c r="KOL293" s="1241"/>
      <c r="KOM293" s="1241"/>
      <c r="KON293" s="1241"/>
      <c r="KOO293" s="1241"/>
      <c r="KOP293" s="1241"/>
      <c r="KOQ293" s="1241"/>
      <c r="KOR293" s="1241"/>
      <c r="KOS293" s="1241"/>
      <c r="KOT293" s="1241"/>
      <c r="KOU293" s="1241"/>
      <c r="KOV293" s="1241"/>
      <c r="KOW293" s="1241"/>
      <c r="KOX293" s="1241"/>
      <c r="KOY293" s="1241"/>
      <c r="KOZ293" s="1241"/>
      <c r="KPA293" s="1241"/>
      <c r="KPB293" s="1241"/>
      <c r="KPC293" s="1241"/>
      <c r="KPD293" s="1241"/>
      <c r="KPE293" s="1241"/>
      <c r="KPF293" s="1241"/>
      <c r="KPG293" s="1241"/>
      <c r="KPH293" s="1241"/>
      <c r="KPI293" s="1241"/>
      <c r="KPJ293" s="1241"/>
      <c r="KPK293" s="1241"/>
      <c r="KPL293" s="1241"/>
      <c r="KPM293" s="1241"/>
      <c r="KPN293" s="1241"/>
      <c r="KPO293" s="1241"/>
      <c r="KPP293" s="1241"/>
      <c r="KPQ293" s="1241"/>
      <c r="KPR293" s="1241"/>
      <c r="KPS293" s="1241"/>
      <c r="KPT293" s="1241"/>
      <c r="KPU293" s="1241"/>
      <c r="KPV293" s="1241"/>
      <c r="KPW293" s="1241"/>
      <c r="KPX293" s="1241"/>
      <c r="KPY293" s="1241"/>
      <c r="KPZ293" s="1241"/>
      <c r="KQA293" s="1241"/>
      <c r="KQB293" s="1241"/>
      <c r="KQC293" s="1241"/>
      <c r="KQD293" s="1241"/>
      <c r="KQE293" s="1241"/>
      <c r="KQF293" s="1241"/>
      <c r="KQG293" s="1241"/>
      <c r="KQH293" s="1241"/>
      <c r="KQI293" s="1241"/>
      <c r="KQJ293" s="1241"/>
      <c r="KQK293" s="1241"/>
      <c r="KQL293" s="1241"/>
      <c r="KQM293" s="1241"/>
      <c r="KQN293" s="1241"/>
      <c r="KQO293" s="1241"/>
      <c r="KQP293" s="1241"/>
      <c r="KQQ293" s="1241"/>
      <c r="KQR293" s="1241"/>
      <c r="KQS293" s="1241"/>
      <c r="KQT293" s="1241"/>
      <c r="KQU293" s="1241"/>
      <c r="KQV293" s="1241"/>
      <c r="KQW293" s="1241"/>
      <c r="KQX293" s="1241"/>
      <c r="KQY293" s="1241"/>
      <c r="KQZ293" s="1241"/>
      <c r="KRA293" s="1241"/>
      <c r="KRB293" s="1241"/>
      <c r="KRC293" s="1241"/>
      <c r="KRD293" s="1241"/>
      <c r="KRE293" s="1241"/>
      <c r="KRF293" s="1241"/>
      <c r="KRG293" s="1241"/>
      <c r="KRH293" s="1241"/>
      <c r="KRI293" s="1241"/>
      <c r="KRJ293" s="1241"/>
      <c r="KRK293" s="1241"/>
      <c r="KRL293" s="1241"/>
      <c r="KRM293" s="1241"/>
      <c r="KRN293" s="1241"/>
      <c r="KRO293" s="1241"/>
      <c r="KRP293" s="1241"/>
      <c r="KRQ293" s="1241"/>
      <c r="KRR293" s="1241"/>
      <c r="KRS293" s="1241"/>
      <c r="KRT293" s="1241"/>
      <c r="KRU293" s="1241"/>
      <c r="KRV293" s="1241"/>
      <c r="KRW293" s="1241"/>
      <c r="KRX293" s="1241"/>
      <c r="KRY293" s="1241"/>
      <c r="KRZ293" s="1241"/>
      <c r="KSA293" s="1241"/>
      <c r="KSB293" s="1241"/>
      <c r="KSC293" s="1241"/>
      <c r="KSD293" s="1241"/>
      <c r="KSE293" s="1241"/>
      <c r="KSF293" s="1241"/>
      <c r="KSG293" s="1241"/>
      <c r="KSH293" s="1241"/>
      <c r="KSI293" s="1241"/>
      <c r="KSJ293" s="1241"/>
      <c r="KSK293" s="1241"/>
      <c r="KSL293" s="1241"/>
      <c r="KSM293" s="1241"/>
      <c r="KSN293" s="1241"/>
      <c r="KSO293" s="1241"/>
      <c r="KSP293" s="1241"/>
      <c r="KSQ293" s="1241"/>
      <c r="KSR293" s="1241"/>
      <c r="KSS293" s="1241"/>
      <c r="KST293" s="1241"/>
      <c r="KSU293" s="1241"/>
      <c r="KSV293" s="1241"/>
      <c r="KSW293" s="1241"/>
      <c r="KSX293" s="1241"/>
      <c r="KSY293" s="1241"/>
      <c r="KSZ293" s="1241"/>
      <c r="KTA293" s="1241"/>
      <c r="KTB293" s="1241"/>
      <c r="KTC293" s="1241"/>
      <c r="KTD293" s="1241"/>
      <c r="KTE293" s="1241"/>
      <c r="KTF293" s="1241"/>
      <c r="KTG293" s="1241"/>
      <c r="KTH293" s="1241"/>
      <c r="KTI293" s="1241"/>
      <c r="KTJ293" s="1241"/>
      <c r="KTK293" s="1241"/>
      <c r="KTL293" s="1241"/>
      <c r="KTM293" s="1241"/>
      <c r="KTN293" s="1241"/>
      <c r="KTO293" s="1241"/>
      <c r="KTP293" s="1241"/>
      <c r="KTQ293" s="1241"/>
      <c r="KTR293" s="1241"/>
      <c r="KTS293" s="1241"/>
      <c r="KTT293" s="1241"/>
      <c r="KTU293" s="1241"/>
      <c r="KTV293" s="1241"/>
      <c r="KTW293" s="1241"/>
      <c r="KTX293" s="1241"/>
      <c r="KTY293" s="1241"/>
      <c r="KTZ293" s="1241"/>
      <c r="KUA293" s="1241"/>
      <c r="KUB293" s="1241"/>
      <c r="KUC293" s="1241"/>
      <c r="KUD293" s="1241"/>
      <c r="KUE293" s="1241"/>
      <c r="KUF293" s="1241"/>
      <c r="KUG293" s="1241"/>
      <c r="KUH293" s="1241"/>
      <c r="KUI293" s="1241"/>
      <c r="KUJ293" s="1241"/>
      <c r="KUK293" s="1241"/>
      <c r="KUL293" s="1241"/>
      <c r="KUM293" s="1241"/>
      <c r="KUN293" s="1241"/>
      <c r="KUO293" s="1241"/>
      <c r="KUP293" s="1241"/>
      <c r="KUQ293" s="1241"/>
      <c r="KUR293" s="1241"/>
      <c r="KUS293" s="1241"/>
      <c r="KUT293" s="1241"/>
      <c r="KUU293" s="1241"/>
      <c r="KUV293" s="1241"/>
      <c r="KUW293" s="1241"/>
      <c r="KUX293" s="1241"/>
      <c r="KUY293" s="1241"/>
      <c r="KUZ293" s="1241"/>
      <c r="KVA293" s="1241"/>
      <c r="KVB293" s="1241"/>
      <c r="KVC293" s="1241"/>
      <c r="KVD293" s="1241"/>
      <c r="KVE293" s="1241"/>
      <c r="KVF293" s="1241"/>
      <c r="KVG293" s="1241"/>
      <c r="KVH293" s="1241"/>
      <c r="KVI293" s="1241"/>
      <c r="KVJ293" s="1241"/>
      <c r="KVK293" s="1241"/>
      <c r="KVL293" s="1241"/>
      <c r="KVM293" s="1241"/>
      <c r="KVN293" s="1241"/>
      <c r="KVO293" s="1241"/>
      <c r="KVP293" s="1241"/>
      <c r="KVQ293" s="1241"/>
      <c r="KVR293" s="1241"/>
      <c r="KVS293" s="1241"/>
      <c r="KVT293" s="1241"/>
      <c r="KVU293" s="1241"/>
      <c r="KVV293" s="1241"/>
      <c r="KVW293" s="1241"/>
      <c r="KVX293" s="1241"/>
      <c r="KVY293" s="1241"/>
      <c r="KVZ293" s="1241"/>
      <c r="KWA293" s="1241"/>
      <c r="KWB293" s="1241"/>
      <c r="KWC293" s="1241"/>
      <c r="KWD293" s="1241"/>
      <c r="KWE293" s="1241"/>
      <c r="KWF293" s="1241"/>
      <c r="KWG293" s="1241"/>
      <c r="KWH293" s="1241"/>
      <c r="KWI293" s="1241"/>
      <c r="KWJ293" s="1241"/>
      <c r="KWK293" s="1241"/>
      <c r="KWL293" s="1241"/>
      <c r="KWM293" s="1241"/>
      <c r="KWN293" s="1241"/>
      <c r="KWO293" s="1241"/>
      <c r="KWP293" s="1241"/>
      <c r="KWQ293" s="1241"/>
      <c r="KWR293" s="1241"/>
      <c r="KWS293" s="1241"/>
      <c r="KWT293" s="1241"/>
      <c r="KWU293" s="1241"/>
      <c r="KWV293" s="1241"/>
      <c r="KWW293" s="1241"/>
      <c r="KWX293" s="1241"/>
      <c r="KWY293" s="1241"/>
      <c r="KWZ293" s="1241"/>
      <c r="KXA293" s="1241"/>
      <c r="KXB293" s="1241"/>
      <c r="KXC293" s="1241"/>
      <c r="KXD293" s="1241"/>
      <c r="KXE293" s="1241"/>
      <c r="KXF293" s="1241"/>
      <c r="KXG293" s="1241"/>
      <c r="KXH293" s="1241"/>
      <c r="KXI293" s="1241"/>
      <c r="KXJ293" s="1241"/>
      <c r="KXK293" s="1241"/>
      <c r="KXL293" s="1241"/>
      <c r="KXM293" s="1241"/>
      <c r="KXN293" s="1241"/>
      <c r="KXO293" s="1241"/>
      <c r="KXP293" s="1241"/>
      <c r="KXQ293" s="1241"/>
      <c r="KXR293" s="1241"/>
      <c r="KXS293" s="1241"/>
      <c r="KXT293" s="1241"/>
      <c r="KXU293" s="1241"/>
      <c r="KXV293" s="1241"/>
      <c r="KXW293" s="1241"/>
      <c r="KXX293" s="1241"/>
      <c r="KXY293" s="1241"/>
      <c r="KXZ293" s="1241"/>
      <c r="KYA293" s="1241"/>
      <c r="KYB293" s="1241"/>
      <c r="KYC293" s="1241"/>
      <c r="KYD293" s="1241"/>
      <c r="KYE293" s="1241"/>
      <c r="KYF293" s="1241"/>
      <c r="KYG293" s="1241"/>
      <c r="KYH293" s="1241"/>
      <c r="KYI293" s="1241"/>
      <c r="KYJ293" s="1241"/>
      <c r="KYK293" s="1241"/>
      <c r="KYL293" s="1241"/>
      <c r="KYM293" s="1241"/>
      <c r="KYN293" s="1241"/>
      <c r="KYO293" s="1241"/>
      <c r="KYP293" s="1241"/>
      <c r="KYQ293" s="1241"/>
      <c r="KYR293" s="1241"/>
      <c r="KYS293" s="1241"/>
      <c r="KYT293" s="1241"/>
      <c r="KYU293" s="1241"/>
      <c r="KYV293" s="1241"/>
      <c r="KYW293" s="1241"/>
      <c r="KYX293" s="1241"/>
      <c r="KYY293" s="1241"/>
      <c r="KYZ293" s="1241"/>
      <c r="KZA293" s="1241"/>
      <c r="KZB293" s="1241"/>
      <c r="KZC293" s="1241"/>
      <c r="KZD293" s="1241"/>
      <c r="KZE293" s="1241"/>
      <c r="KZF293" s="1241"/>
      <c r="KZG293" s="1241"/>
      <c r="KZH293" s="1241"/>
      <c r="KZI293" s="1241"/>
      <c r="KZJ293" s="1241"/>
      <c r="KZK293" s="1241"/>
      <c r="KZL293" s="1241"/>
      <c r="KZM293" s="1241"/>
      <c r="KZN293" s="1241"/>
      <c r="KZO293" s="1241"/>
      <c r="KZP293" s="1241"/>
      <c r="KZQ293" s="1241"/>
      <c r="KZR293" s="1241"/>
      <c r="KZS293" s="1241"/>
      <c r="KZT293" s="1241"/>
      <c r="KZU293" s="1241"/>
      <c r="KZV293" s="1241"/>
      <c r="KZW293" s="1241"/>
      <c r="KZX293" s="1241"/>
      <c r="KZY293" s="1241"/>
      <c r="KZZ293" s="1241"/>
      <c r="LAA293" s="1241"/>
      <c r="LAB293" s="1241"/>
      <c r="LAC293" s="1241"/>
      <c r="LAD293" s="1241"/>
      <c r="LAE293" s="1241"/>
      <c r="LAF293" s="1241"/>
      <c r="LAG293" s="1241"/>
      <c r="LAH293" s="1241"/>
      <c r="LAI293" s="1241"/>
      <c r="LAJ293" s="1241"/>
      <c r="LAK293" s="1241"/>
      <c r="LAL293" s="1241"/>
      <c r="LAM293" s="1241"/>
      <c r="LAN293" s="1241"/>
      <c r="LAO293" s="1241"/>
      <c r="LAP293" s="1241"/>
      <c r="LAQ293" s="1241"/>
      <c r="LAR293" s="1241"/>
      <c r="LAS293" s="1241"/>
      <c r="LAT293" s="1241"/>
      <c r="LAU293" s="1241"/>
      <c r="LAV293" s="1241"/>
      <c r="LAW293" s="1241"/>
      <c r="LAX293" s="1241"/>
      <c r="LAY293" s="1241"/>
      <c r="LAZ293" s="1241"/>
      <c r="LBA293" s="1241"/>
      <c r="LBB293" s="1241"/>
      <c r="LBC293" s="1241"/>
      <c r="LBD293" s="1241"/>
      <c r="LBE293" s="1241"/>
      <c r="LBF293" s="1241"/>
      <c r="LBG293" s="1241"/>
      <c r="LBH293" s="1241"/>
      <c r="LBI293" s="1241"/>
      <c r="LBJ293" s="1241"/>
      <c r="LBK293" s="1241"/>
      <c r="LBL293" s="1241"/>
      <c r="LBM293" s="1241"/>
      <c r="LBN293" s="1241"/>
      <c r="LBO293" s="1241"/>
      <c r="LBP293" s="1241"/>
      <c r="LBQ293" s="1241"/>
      <c r="LBR293" s="1241"/>
      <c r="LBS293" s="1241"/>
      <c r="LBT293" s="1241"/>
      <c r="LBU293" s="1241"/>
      <c r="LBV293" s="1241"/>
      <c r="LBW293" s="1241"/>
      <c r="LBX293" s="1241"/>
      <c r="LBY293" s="1241"/>
      <c r="LBZ293" s="1241"/>
      <c r="LCA293" s="1241"/>
      <c r="LCB293" s="1241"/>
      <c r="LCC293" s="1241"/>
      <c r="LCD293" s="1241"/>
      <c r="LCE293" s="1241"/>
      <c r="LCF293" s="1241"/>
      <c r="LCG293" s="1241"/>
      <c r="LCH293" s="1241"/>
      <c r="LCI293" s="1241"/>
      <c r="LCJ293" s="1241"/>
      <c r="LCK293" s="1241"/>
      <c r="LCL293" s="1241"/>
      <c r="LCM293" s="1241"/>
      <c r="LCN293" s="1241"/>
      <c r="LCO293" s="1241"/>
      <c r="LCP293" s="1241"/>
      <c r="LCQ293" s="1241"/>
      <c r="LCR293" s="1241"/>
      <c r="LCS293" s="1241"/>
      <c r="LCT293" s="1241"/>
      <c r="LCU293" s="1241"/>
      <c r="LCV293" s="1241"/>
      <c r="LCW293" s="1241"/>
      <c r="LCX293" s="1241"/>
      <c r="LCY293" s="1241"/>
      <c r="LCZ293" s="1241"/>
      <c r="LDA293" s="1241"/>
      <c r="LDB293" s="1241"/>
      <c r="LDC293" s="1241"/>
      <c r="LDD293" s="1241"/>
      <c r="LDE293" s="1241"/>
      <c r="LDF293" s="1241"/>
      <c r="LDG293" s="1241"/>
      <c r="LDH293" s="1241"/>
      <c r="LDI293" s="1241"/>
      <c r="LDJ293" s="1241"/>
      <c r="LDK293" s="1241"/>
      <c r="LDL293" s="1241"/>
      <c r="LDM293" s="1241"/>
      <c r="LDN293" s="1241"/>
      <c r="LDO293" s="1241"/>
      <c r="LDP293" s="1241"/>
      <c r="LDQ293" s="1241"/>
      <c r="LDR293" s="1241"/>
      <c r="LDS293" s="1241"/>
      <c r="LDT293" s="1241"/>
      <c r="LDU293" s="1241"/>
      <c r="LDV293" s="1241"/>
      <c r="LDW293" s="1241"/>
      <c r="LDX293" s="1241"/>
      <c r="LDY293" s="1241"/>
      <c r="LDZ293" s="1241"/>
      <c r="LEA293" s="1241"/>
      <c r="LEB293" s="1241"/>
      <c r="LEC293" s="1241"/>
      <c r="LED293" s="1241"/>
      <c r="LEE293" s="1241"/>
      <c r="LEF293" s="1241"/>
      <c r="LEG293" s="1241"/>
      <c r="LEH293" s="1241"/>
      <c r="LEI293" s="1241"/>
      <c r="LEJ293" s="1241"/>
      <c r="LEK293" s="1241"/>
      <c r="LEL293" s="1241"/>
      <c r="LEM293" s="1241"/>
      <c r="LEN293" s="1241"/>
      <c r="LEO293" s="1241"/>
      <c r="LEP293" s="1241"/>
      <c r="LEQ293" s="1241"/>
      <c r="LER293" s="1241"/>
      <c r="LES293" s="1241"/>
      <c r="LET293" s="1241"/>
      <c r="LEU293" s="1241"/>
      <c r="LEV293" s="1241"/>
      <c r="LEW293" s="1241"/>
      <c r="LEX293" s="1241"/>
      <c r="LEY293" s="1241"/>
      <c r="LEZ293" s="1241"/>
      <c r="LFA293" s="1241"/>
      <c r="LFB293" s="1241"/>
      <c r="LFC293" s="1241"/>
      <c r="LFD293" s="1241"/>
      <c r="LFE293" s="1241"/>
      <c r="LFF293" s="1241"/>
      <c r="LFG293" s="1241"/>
      <c r="LFH293" s="1241"/>
      <c r="LFI293" s="1241"/>
      <c r="LFJ293" s="1241"/>
      <c r="LFK293" s="1241"/>
      <c r="LFL293" s="1241"/>
      <c r="LFM293" s="1241"/>
      <c r="LFN293" s="1241"/>
      <c r="LFO293" s="1241"/>
      <c r="LFP293" s="1241"/>
      <c r="LFQ293" s="1241"/>
      <c r="LFR293" s="1241"/>
      <c r="LFS293" s="1241"/>
      <c r="LFT293" s="1241"/>
      <c r="LFU293" s="1241"/>
      <c r="LFV293" s="1241"/>
      <c r="LFW293" s="1241"/>
      <c r="LFX293" s="1241"/>
      <c r="LFY293" s="1241"/>
      <c r="LFZ293" s="1241"/>
      <c r="LGA293" s="1241"/>
      <c r="LGB293" s="1241"/>
      <c r="LGC293" s="1241"/>
      <c r="LGD293" s="1241"/>
      <c r="LGE293" s="1241"/>
      <c r="LGF293" s="1241"/>
      <c r="LGG293" s="1241"/>
      <c r="LGH293" s="1241"/>
      <c r="LGI293" s="1241"/>
      <c r="LGJ293" s="1241"/>
      <c r="LGK293" s="1241"/>
      <c r="LGL293" s="1241"/>
      <c r="LGM293" s="1241"/>
      <c r="LGN293" s="1241"/>
      <c r="LGO293" s="1241"/>
      <c r="LGP293" s="1241"/>
      <c r="LGQ293" s="1241"/>
      <c r="LGR293" s="1241"/>
      <c r="LGS293" s="1241"/>
      <c r="LGT293" s="1241"/>
      <c r="LGU293" s="1241"/>
      <c r="LGV293" s="1241"/>
      <c r="LGW293" s="1241"/>
      <c r="LGX293" s="1241"/>
      <c r="LGY293" s="1241"/>
      <c r="LGZ293" s="1241"/>
      <c r="LHA293" s="1241"/>
      <c r="LHB293" s="1241"/>
      <c r="LHC293" s="1241"/>
      <c r="LHD293" s="1241"/>
      <c r="LHE293" s="1241"/>
      <c r="LHF293" s="1241"/>
      <c r="LHG293" s="1241"/>
      <c r="LHH293" s="1241"/>
      <c r="LHI293" s="1241"/>
      <c r="LHJ293" s="1241"/>
      <c r="LHK293" s="1241"/>
      <c r="LHL293" s="1241"/>
      <c r="LHM293" s="1241"/>
      <c r="LHN293" s="1241"/>
      <c r="LHO293" s="1241"/>
      <c r="LHP293" s="1241"/>
      <c r="LHQ293" s="1241"/>
      <c r="LHR293" s="1241"/>
      <c r="LHS293" s="1241"/>
      <c r="LHT293" s="1241"/>
      <c r="LHU293" s="1241"/>
      <c r="LHV293" s="1241"/>
      <c r="LHW293" s="1241"/>
      <c r="LHX293" s="1241"/>
      <c r="LHY293" s="1241"/>
      <c r="LHZ293" s="1241"/>
      <c r="LIA293" s="1241"/>
      <c r="LIB293" s="1241"/>
      <c r="LIC293" s="1241"/>
      <c r="LID293" s="1241"/>
      <c r="LIE293" s="1241"/>
      <c r="LIF293" s="1241"/>
      <c r="LIG293" s="1241"/>
      <c r="LIH293" s="1241"/>
      <c r="LII293" s="1241"/>
      <c r="LIJ293" s="1241"/>
      <c r="LIK293" s="1241"/>
      <c r="LIL293" s="1241"/>
      <c r="LIM293" s="1241"/>
      <c r="LIN293" s="1241"/>
      <c r="LIO293" s="1241"/>
      <c r="LIP293" s="1241"/>
      <c r="LIQ293" s="1241"/>
      <c r="LIR293" s="1241"/>
      <c r="LIS293" s="1241"/>
      <c r="LIT293" s="1241"/>
      <c r="LIU293" s="1241"/>
      <c r="LIV293" s="1241"/>
      <c r="LIW293" s="1241"/>
      <c r="LIX293" s="1241"/>
      <c r="LIY293" s="1241"/>
      <c r="LIZ293" s="1241"/>
      <c r="LJA293" s="1241"/>
      <c r="LJB293" s="1241"/>
      <c r="LJC293" s="1241"/>
      <c r="LJD293" s="1241"/>
      <c r="LJE293" s="1241"/>
      <c r="LJF293" s="1241"/>
      <c r="LJG293" s="1241"/>
      <c r="LJH293" s="1241"/>
      <c r="LJI293" s="1241"/>
      <c r="LJJ293" s="1241"/>
      <c r="LJK293" s="1241"/>
      <c r="LJL293" s="1241"/>
      <c r="LJM293" s="1241"/>
      <c r="LJN293" s="1241"/>
      <c r="LJO293" s="1241"/>
      <c r="LJP293" s="1241"/>
      <c r="LJQ293" s="1241"/>
      <c r="LJR293" s="1241"/>
      <c r="LJS293" s="1241"/>
      <c r="LJT293" s="1241"/>
      <c r="LJU293" s="1241"/>
      <c r="LJV293" s="1241"/>
      <c r="LJW293" s="1241"/>
      <c r="LJX293" s="1241"/>
      <c r="LJY293" s="1241"/>
      <c r="LJZ293" s="1241"/>
      <c r="LKA293" s="1241"/>
      <c r="LKB293" s="1241"/>
      <c r="LKC293" s="1241"/>
      <c r="LKD293" s="1241"/>
      <c r="LKE293" s="1241"/>
      <c r="LKF293" s="1241"/>
      <c r="LKG293" s="1241"/>
      <c r="LKH293" s="1241"/>
      <c r="LKI293" s="1241"/>
      <c r="LKJ293" s="1241"/>
      <c r="LKK293" s="1241"/>
      <c r="LKL293" s="1241"/>
      <c r="LKM293" s="1241"/>
      <c r="LKN293" s="1241"/>
      <c r="LKO293" s="1241"/>
      <c r="LKP293" s="1241"/>
      <c r="LKQ293" s="1241"/>
      <c r="LKR293" s="1241"/>
      <c r="LKS293" s="1241"/>
      <c r="LKT293" s="1241"/>
      <c r="LKU293" s="1241"/>
      <c r="LKV293" s="1241"/>
      <c r="LKW293" s="1241"/>
      <c r="LKX293" s="1241"/>
      <c r="LKY293" s="1241"/>
      <c r="LKZ293" s="1241"/>
      <c r="LLA293" s="1241"/>
      <c r="LLB293" s="1241"/>
      <c r="LLC293" s="1241"/>
      <c r="LLD293" s="1241"/>
      <c r="LLE293" s="1241"/>
      <c r="LLF293" s="1241"/>
      <c r="LLG293" s="1241"/>
      <c r="LLH293" s="1241"/>
      <c r="LLI293" s="1241"/>
      <c r="LLJ293" s="1241"/>
      <c r="LLK293" s="1241"/>
      <c r="LLL293" s="1241"/>
      <c r="LLM293" s="1241"/>
      <c r="LLN293" s="1241"/>
      <c r="LLO293" s="1241"/>
      <c r="LLP293" s="1241"/>
      <c r="LLQ293" s="1241"/>
      <c r="LLR293" s="1241"/>
      <c r="LLS293" s="1241"/>
      <c r="LLT293" s="1241"/>
      <c r="LLU293" s="1241"/>
      <c r="LLV293" s="1241"/>
      <c r="LLW293" s="1241"/>
      <c r="LLX293" s="1241"/>
      <c r="LLY293" s="1241"/>
      <c r="LLZ293" s="1241"/>
      <c r="LMA293" s="1241"/>
      <c r="LMB293" s="1241"/>
      <c r="LMC293" s="1241"/>
      <c r="LMD293" s="1241"/>
      <c r="LME293" s="1241"/>
      <c r="LMF293" s="1241"/>
      <c r="LMG293" s="1241"/>
      <c r="LMH293" s="1241"/>
      <c r="LMI293" s="1241"/>
      <c r="LMJ293" s="1241"/>
      <c r="LMK293" s="1241"/>
      <c r="LML293" s="1241"/>
      <c r="LMM293" s="1241"/>
      <c r="LMN293" s="1241"/>
      <c r="LMO293" s="1241"/>
      <c r="LMP293" s="1241"/>
      <c r="LMQ293" s="1241"/>
      <c r="LMR293" s="1241"/>
      <c r="LMS293" s="1241"/>
      <c r="LMT293" s="1241"/>
      <c r="LMU293" s="1241"/>
      <c r="LMV293" s="1241"/>
      <c r="LMW293" s="1241"/>
      <c r="LMX293" s="1241"/>
      <c r="LMY293" s="1241"/>
      <c r="LMZ293" s="1241"/>
      <c r="LNA293" s="1241"/>
      <c r="LNB293" s="1241"/>
      <c r="LNC293" s="1241"/>
      <c r="LND293" s="1241"/>
      <c r="LNE293" s="1241"/>
      <c r="LNF293" s="1241"/>
      <c r="LNG293" s="1241"/>
      <c r="LNH293" s="1241"/>
      <c r="LNI293" s="1241"/>
      <c r="LNJ293" s="1241"/>
      <c r="LNK293" s="1241"/>
      <c r="LNL293" s="1241"/>
      <c r="LNM293" s="1241"/>
      <c r="LNN293" s="1241"/>
      <c r="LNO293" s="1241"/>
      <c r="LNP293" s="1241"/>
      <c r="LNQ293" s="1241"/>
      <c r="LNR293" s="1241"/>
      <c r="LNS293" s="1241"/>
      <c r="LNT293" s="1241"/>
      <c r="LNU293" s="1241"/>
      <c r="LNV293" s="1241"/>
      <c r="LNW293" s="1241"/>
      <c r="LNX293" s="1241"/>
      <c r="LNY293" s="1241"/>
      <c r="LNZ293" s="1241"/>
      <c r="LOA293" s="1241"/>
      <c r="LOB293" s="1241"/>
      <c r="LOC293" s="1241"/>
      <c r="LOD293" s="1241"/>
      <c r="LOE293" s="1241"/>
      <c r="LOF293" s="1241"/>
      <c r="LOG293" s="1241"/>
      <c r="LOH293" s="1241"/>
      <c r="LOI293" s="1241"/>
      <c r="LOJ293" s="1241"/>
      <c r="LOK293" s="1241"/>
      <c r="LOL293" s="1241"/>
      <c r="LOM293" s="1241"/>
      <c r="LON293" s="1241"/>
      <c r="LOO293" s="1241"/>
      <c r="LOP293" s="1241"/>
      <c r="LOQ293" s="1241"/>
      <c r="LOR293" s="1241"/>
      <c r="LOS293" s="1241"/>
      <c r="LOT293" s="1241"/>
      <c r="LOU293" s="1241"/>
      <c r="LOV293" s="1241"/>
      <c r="LOW293" s="1241"/>
      <c r="LOX293" s="1241"/>
      <c r="LOY293" s="1241"/>
      <c r="LOZ293" s="1241"/>
      <c r="LPA293" s="1241"/>
      <c r="LPB293" s="1241"/>
      <c r="LPC293" s="1241"/>
      <c r="LPD293" s="1241"/>
      <c r="LPE293" s="1241"/>
      <c r="LPF293" s="1241"/>
      <c r="LPG293" s="1241"/>
      <c r="LPH293" s="1241"/>
      <c r="LPI293" s="1241"/>
      <c r="LPJ293" s="1241"/>
      <c r="LPK293" s="1241"/>
      <c r="LPL293" s="1241"/>
      <c r="LPM293" s="1241"/>
      <c r="LPN293" s="1241"/>
      <c r="LPO293" s="1241"/>
      <c r="LPP293" s="1241"/>
      <c r="LPQ293" s="1241"/>
      <c r="LPR293" s="1241"/>
      <c r="LPS293" s="1241"/>
      <c r="LPT293" s="1241"/>
      <c r="LPU293" s="1241"/>
      <c r="LPV293" s="1241"/>
      <c r="LPW293" s="1241"/>
      <c r="LPX293" s="1241"/>
      <c r="LPY293" s="1241"/>
      <c r="LPZ293" s="1241"/>
      <c r="LQA293" s="1241"/>
      <c r="LQB293" s="1241"/>
      <c r="LQC293" s="1241"/>
      <c r="LQD293" s="1241"/>
      <c r="LQE293" s="1241"/>
      <c r="LQF293" s="1241"/>
      <c r="LQG293" s="1241"/>
      <c r="LQH293" s="1241"/>
      <c r="LQI293" s="1241"/>
      <c r="LQJ293" s="1241"/>
      <c r="LQK293" s="1241"/>
      <c r="LQL293" s="1241"/>
      <c r="LQM293" s="1241"/>
      <c r="LQN293" s="1241"/>
      <c r="LQO293" s="1241"/>
      <c r="LQP293" s="1241"/>
      <c r="LQQ293" s="1241"/>
      <c r="LQR293" s="1241"/>
      <c r="LQS293" s="1241"/>
      <c r="LQT293" s="1241"/>
      <c r="LQU293" s="1241"/>
      <c r="LQV293" s="1241"/>
      <c r="LQW293" s="1241"/>
      <c r="LQX293" s="1241"/>
      <c r="LQY293" s="1241"/>
      <c r="LQZ293" s="1241"/>
      <c r="LRA293" s="1241"/>
      <c r="LRB293" s="1241"/>
      <c r="LRC293" s="1241"/>
      <c r="LRD293" s="1241"/>
      <c r="LRE293" s="1241"/>
      <c r="LRF293" s="1241"/>
      <c r="LRG293" s="1241"/>
      <c r="LRH293" s="1241"/>
      <c r="LRI293" s="1241"/>
      <c r="LRJ293" s="1241"/>
      <c r="LRK293" s="1241"/>
      <c r="LRL293" s="1241"/>
      <c r="LRM293" s="1241"/>
      <c r="LRN293" s="1241"/>
      <c r="LRO293" s="1241"/>
      <c r="LRP293" s="1241"/>
      <c r="LRQ293" s="1241"/>
      <c r="LRR293" s="1241"/>
      <c r="LRS293" s="1241"/>
      <c r="LRT293" s="1241"/>
      <c r="LRU293" s="1241"/>
      <c r="LRV293" s="1241"/>
      <c r="LRW293" s="1241"/>
      <c r="LRX293" s="1241"/>
      <c r="LRY293" s="1241"/>
      <c r="LRZ293" s="1241"/>
      <c r="LSA293" s="1241"/>
      <c r="LSB293" s="1241"/>
      <c r="LSC293" s="1241"/>
      <c r="LSD293" s="1241"/>
      <c r="LSE293" s="1241"/>
      <c r="LSF293" s="1241"/>
      <c r="LSG293" s="1241"/>
      <c r="LSH293" s="1241"/>
      <c r="LSI293" s="1241"/>
      <c r="LSJ293" s="1241"/>
      <c r="LSK293" s="1241"/>
      <c r="LSL293" s="1241"/>
      <c r="LSM293" s="1241"/>
      <c r="LSN293" s="1241"/>
      <c r="LSO293" s="1241"/>
      <c r="LSP293" s="1241"/>
      <c r="LSQ293" s="1241"/>
      <c r="LSR293" s="1241"/>
      <c r="LSS293" s="1241"/>
      <c r="LST293" s="1241"/>
      <c r="LSU293" s="1241"/>
      <c r="LSV293" s="1241"/>
      <c r="LSW293" s="1241"/>
      <c r="LSX293" s="1241"/>
      <c r="LSY293" s="1241"/>
      <c r="LSZ293" s="1241"/>
      <c r="LTA293" s="1241"/>
      <c r="LTB293" s="1241"/>
      <c r="LTC293" s="1241"/>
      <c r="LTD293" s="1241"/>
      <c r="LTE293" s="1241"/>
      <c r="LTF293" s="1241"/>
      <c r="LTG293" s="1241"/>
      <c r="LTH293" s="1241"/>
      <c r="LTI293" s="1241"/>
      <c r="LTJ293" s="1241"/>
      <c r="LTK293" s="1241"/>
      <c r="LTL293" s="1241"/>
      <c r="LTM293" s="1241"/>
      <c r="LTN293" s="1241"/>
      <c r="LTO293" s="1241"/>
      <c r="LTP293" s="1241"/>
      <c r="LTQ293" s="1241"/>
      <c r="LTR293" s="1241"/>
      <c r="LTS293" s="1241"/>
      <c r="LTT293" s="1241"/>
      <c r="LTU293" s="1241"/>
      <c r="LTV293" s="1241"/>
      <c r="LTW293" s="1241"/>
      <c r="LTX293" s="1241"/>
      <c r="LTY293" s="1241"/>
      <c r="LTZ293" s="1241"/>
      <c r="LUA293" s="1241"/>
      <c r="LUB293" s="1241"/>
      <c r="LUC293" s="1241"/>
      <c r="LUD293" s="1241"/>
      <c r="LUE293" s="1241"/>
      <c r="LUF293" s="1241"/>
      <c r="LUG293" s="1241"/>
      <c r="LUH293" s="1241"/>
      <c r="LUI293" s="1241"/>
      <c r="LUJ293" s="1241"/>
      <c r="LUK293" s="1241"/>
      <c r="LUL293" s="1241"/>
      <c r="LUM293" s="1241"/>
      <c r="LUN293" s="1241"/>
      <c r="LUO293" s="1241"/>
      <c r="LUP293" s="1241"/>
      <c r="LUQ293" s="1241"/>
      <c r="LUR293" s="1241"/>
      <c r="LUS293" s="1241"/>
      <c r="LUT293" s="1241"/>
      <c r="LUU293" s="1241"/>
      <c r="LUV293" s="1241"/>
      <c r="LUW293" s="1241"/>
      <c r="LUX293" s="1241"/>
      <c r="LUY293" s="1241"/>
      <c r="LUZ293" s="1241"/>
      <c r="LVA293" s="1241"/>
      <c r="LVB293" s="1241"/>
      <c r="LVC293" s="1241"/>
      <c r="LVD293" s="1241"/>
      <c r="LVE293" s="1241"/>
      <c r="LVF293" s="1241"/>
      <c r="LVG293" s="1241"/>
      <c r="LVH293" s="1241"/>
      <c r="LVI293" s="1241"/>
      <c r="LVJ293" s="1241"/>
      <c r="LVK293" s="1241"/>
      <c r="LVL293" s="1241"/>
      <c r="LVM293" s="1241"/>
      <c r="LVN293" s="1241"/>
      <c r="LVO293" s="1241"/>
      <c r="LVP293" s="1241"/>
      <c r="LVQ293" s="1241"/>
      <c r="LVR293" s="1241"/>
      <c r="LVS293" s="1241"/>
      <c r="LVT293" s="1241"/>
      <c r="LVU293" s="1241"/>
      <c r="LVV293" s="1241"/>
      <c r="LVW293" s="1241"/>
      <c r="LVX293" s="1241"/>
      <c r="LVY293" s="1241"/>
      <c r="LVZ293" s="1241"/>
      <c r="LWA293" s="1241"/>
      <c r="LWB293" s="1241"/>
      <c r="LWC293" s="1241"/>
      <c r="LWD293" s="1241"/>
      <c r="LWE293" s="1241"/>
      <c r="LWF293" s="1241"/>
      <c r="LWG293" s="1241"/>
      <c r="LWH293" s="1241"/>
      <c r="LWI293" s="1241"/>
      <c r="LWJ293" s="1241"/>
      <c r="LWK293" s="1241"/>
      <c r="LWL293" s="1241"/>
      <c r="LWM293" s="1241"/>
      <c r="LWN293" s="1241"/>
      <c r="LWO293" s="1241"/>
      <c r="LWP293" s="1241"/>
      <c r="LWQ293" s="1241"/>
      <c r="LWR293" s="1241"/>
      <c r="LWS293" s="1241"/>
      <c r="LWT293" s="1241"/>
      <c r="LWU293" s="1241"/>
      <c r="LWV293" s="1241"/>
      <c r="LWW293" s="1241"/>
      <c r="LWX293" s="1241"/>
      <c r="LWY293" s="1241"/>
      <c r="LWZ293" s="1241"/>
      <c r="LXA293" s="1241"/>
      <c r="LXB293" s="1241"/>
      <c r="LXC293" s="1241"/>
      <c r="LXD293" s="1241"/>
      <c r="LXE293" s="1241"/>
      <c r="LXF293" s="1241"/>
      <c r="LXG293" s="1241"/>
      <c r="LXH293" s="1241"/>
      <c r="LXI293" s="1241"/>
      <c r="LXJ293" s="1241"/>
      <c r="LXK293" s="1241"/>
      <c r="LXL293" s="1241"/>
      <c r="LXM293" s="1241"/>
      <c r="LXN293" s="1241"/>
      <c r="LXO293" s="1241"/>
      <c r="LXP293" s="1241"/>
      <c r="LXQ293" s="1241"/>
      <c r="LXR293" s="1241"/>
      <c r="LXS293" s="1241"/>
      <c r="LXT293" s="1241"/>
      <c r="LXU293" s="1241"/>
      <c r="LXV293" s="1241"/>
      <c r="LXW293" s="1241"/>
      <c r="LXX293" s="1241"/>
      <c r="LXY293" s="1241"/>
      <c r="LXZ293" s="1241"/>
      <c r="LYA293" s="1241"/>
      <c r="LYB293" s="1241"/>
      <c r="LYC293" s="1241"/>
      <c r="LYD293" s="1241"/>
      <c r="LYE293" s="1241"/>
      <c r="LYF293" s="1241"/>
      <c r="LYG293" s="1241"/>
      <c r="LYH293" s="1241"/>
      <c r="LYI293" s="1241"/>
      <c r="LYJ293" s="1241"/>
      <c r="LYK293" s="1241"/>
      <c r="LYL293" s="1241"/>
      <c r="LYM293" s="1241"/>
      <c r="LYN293" s="1241"/>
      <c r="LYO293" s="1241"/>
      <c r="LYP293" s="1241"/>
      <c r="LYQ293" s="1241"/>
      <c r="LYR293" s="1241"/>
      <c r="LYS293" s="1241"/>
      <c r="LYT293" s="1241"/>
      <c r="LYU293" s="1241"/>
      <c r="LYV293" s="1241"/>
      <c r="LYW293" s="1241"/>
      <c r="LYX293" s="1241"/>
      <c r="LYY293" s="1241"/>
      <c r="LYZ293" s="1241"/>
      <c r="LZA293" s="1241"/>
      <c r="LZB293" s="1241"/>
      <c r="LZC293" s="1241"/>
      <c r="LZD293" s="1241"/>
      <c r="LZE293" s="1241"/>
      <c r="LZF293" s="1241"/>
      <c r="LZG293" s="1241"/>
      <c r="LZH293" s="1241"/>
      <c r="LZI293" s="1241"/>
      <c r="LZJ293" s="1241"/>
      <c r="LZK293" s="1241"/>
      <c r="LZL293" s="1241"/>
      <c r="LZM293" s="1241"/>
      <c r="LZN293" s="1241"/>
      <c r="LZO293" s="1241"/>
      <c r="LZP293" s="1241"/>
      <c r="LZQ293" s="1241"/>
      <c r="LZR293" s="1241"/>
      <c r="LZS293" s="1241"/>
      <c r="LZT293" s="1241"/>
      <c r="LZU293" s="1241"/>
      <c r="LZV293" s="1241"/>
      <c r="LZW293" s="1241"/>
      <c r="LZX293" s="1241"/>
      <c r="LZY293" s="1241"/>
      <c r="LZZ293" s="1241"/>
      <c r="MAA293" s="1241"/>
      <c r="MAB293" s="1241"/>
      <c r="MAC293" s="1241"/>
      <c r="MAD293" s="1241"/>
      <c r="MAE293" s="1241"/>
      <c r="MAF293" s="1241"/>
      <c r="MAG293" s="1241"/>
      <c r="MAH293" s="1241"/>
      <c r="MAI293" s="1241"/>
      <c r="MAJ293" s="1241"/>
      <c r="MAK293" s="1241"/>
      <c r="MAL293" s="1241"/>
      <c r="MAM293" s="1241"/>
      <c r="MAN293" s="1241"/>
      <c r="MAO293" s="1241"/>
      <c r="MAP293" s="1241"/>
      <c r="MAQ293" s="1241"/>
      <c r="MAR293" s="1241"/>
      <c r="MAS293" s="1241"/>
      <c r="MAT293" s="1241"/>
      <c r="MAU293" s="1241"/>
      <c r="MAV293" s="1241"/>
      <c r="MAW293" s="1241"/>
      <c r="MAX293" s="1241"/>
      <c r="MAY293" s="1241"/>
      <c r="MAZ293" s="1241"/>
      <c r="MBA293" s="1241"/>
      <c r="MBB293" s="1241"/>
      <c r="MBC293" s="1241"/>
      <c r="MBD293" s="1241"/>
      <c r="MBE293" s="1241"/>
      <c r="MBF293" s="1241"/>
      <c r="MBG293" s="1241"/>
      <c r="MBH293" s="1241"/>
      <c r="MBI293" s="1241"/>
      <c r="MBJ293" s="1241"/>
      <c r="MBK293" s="1241"/>
      <c r="MBL293" s="1241"/>
      <c r="MBM293" s="1241"/>
      <c r="MBN293" s="1241"/>
      <c r="MBO293" s="1241"/>
      <c r="MBP293" s="1241"/>
      <c r="MBQ293" s="1241"/>
      <c r="MBR293" s="1241"/>
      <c r="MBS293" s="1241"/>
      <c r="MBT293" s="1241"/>
      <c r="MBU293" s="1241"/>
      <c r="MBV293" s="1241"/>
      <c r="MBW293" s="1241"/>
      <c r="MBX293" s="1241"/>
      <c r="MBY293" s="1241"/>
      <c r="MBZ293" s="1241"/>
      <c r="MCA293" s="1241"/>
      <c r="MCB293" s="1241"/>
      <c r="MCC293" s="1241"/>
      <c r="MCD293" s="1241"/>
      <c r="MCE293" s="1241"/>
      <c r="MCF293" s="1241"/>
      <c r="MCG293" s="1241"/>
      <c r="MCH293" s="1241"/>
      <c r="MCI293" s="1241"/>
      <c r="MCJ293" s="1241"/>
      <c r="MCK293" s="1241"/>
      <c r="MCL293" s="1241"/>
      <c r="MCM293" s="1241"/>
      <c r="MCN293" s="1241"/>
      <c r="MCO293" s="1241"/>
      <c r="MCP293" s="1241"/>
      <c r="MCQ293" s="1241"/>
      <c r="MCR293" s="1241"/>
      <c r="MCS293" s="1241"/>
      <c r="MCT293" s="1241"/>
      <c r="MCU293" s="1241"/>
      <c r="MCV293" s="1241"/>
      <c r="MCW293" s="1241"/>
      <c r="MCX293" s="1241"/>
      <c r="MCY293" s="1241"/>
      <c r="MCZ293" s="1241"/>
      <c r="MDA293" s="1241"/>
      <c r="MDB293" s="1241"/>
      <c r="MDC293" s="1241"/>
      <c r="MDD293" s="1241"/>
      <c r="MDE293" s="1241"/>
      <c r="MDF293" s="1241"/>
      <c r="MDG293" s="1241"/>
      <c r="MDH293" s="1241"/>
      <c r="MDI293" s="1241"/>
      <c r="MDJ293" s="1241"/>
      <c r="MDK293" s="1241"/>
      <c r="MDL293" s="1241"/>
      <c r="MDM293" s="1241"/>
      <c r="MDN293" s="1241"/>
      <c r="MDO293" s="1241"/>
      <c r="MDP293" s="1241"/>
      <c r="MDQ293" s="1241"/>
      <c r="MDR293" s="1241"/>
      <c r="MDS293" s="1241"/>
      <c r="MDT293" s="1241"/>
      <c r="MDU293" s="1241"/>
      <c r="MDV293" s="1241"/>
      <c r="MDW293" s="1241"/>
      <c r="MDX293" s="1241"/>
      <c r="MDY293" s="1241"/>
      <c r="MDZ293" s="1241"/>
      <c r="MEA293" s="1241"/>
      <c r="MEB293" s="1241"/>
      <c r="MEC293" s="1241"/>
      <c r="MED293" s="1241"/>
      <c r="MEE293" s="1241"/>
      <c r="MEF293" s="1241"/>
      <c r="MEG293" s="1241"/>
      <c r="MEH293" s="1241"/>
      <c r="MEI293" s="1241"/>
      <c r="MEJ293" s="1241"/>
      <c r="MEK293" s="1241"/>
      <c r="MEL293" s="1241"/>
      <c r="MEM293" s="1241"/>
      <c r="MEN293" s="1241"/>
      <c r="MEO293" s="1241"/>
      <c r="MEP293" s="1241"/>
      <c r="MEQ293" s="1241"/>
      <c r="MER293" s="1241"/>
      <c r="MES293" s="1241"/>
      <c r="MET293" s="1241"/>
      <c r="MEU293" s="1241"/>
      <c r="MEV293" s="1241"/>
      <c r="MEW293" s="1241"/>
      <c r="MEX293" s="1241"/>
      <c r="MEY293" s="1241"/>
      <c r="MEZ293" s="1241"/>
      <c r="MFA293" s="1241"/>
      <c r="MFB293" s="1241"/>
      <c r="MFC293" s="1241"/>
      <c r="MFD293" s="1241"/>
      <c r="MFE293" s="1241"/>
      <c r="MFF293" s="1241"/>
      <c r="MFG293" s="1241"/>
      <c r="MFH293" s="1241"/>
      <c r="MFI293" s="1241"/>
      <c r="MFJ293" s="1241"/>
      <c r="MFK293" s="1241"/>
      <c r="MFL293" s="1241"/>
      <c r="MFM293" s="1241"/>
      <c r="MFN293" s="1241"/>
      <c r="MFO293" s="1241"/>
      <c r="MFP293" s="1241"/>
      <c r="MFQ293" s="1241"/>
      <c r="MFR293" s="1241"/>
      <c r="MFS293" s="1241"/>
      <c r="MFT293" s="1241"/>
      <c r="MFU293" s="1241"/>
      <c r="MFV293" s="1241"/>
      <c r="MFW293" s="1241"/>
      <c r="MFX293" s="1241"/>
      <c r="MFY293" s="1241"/>
      <c r="MFZ293" s="1241"/>
      <c r="MGA293" s="1241"/>
      <c r="MGB293" s="1241"/>
      <c r="MGC293" s="1241"/>
      <c r="MGD293" s="1241"/>
      <c r="MGE293" s="1241"/>
      <c r="MGF293" s="1241"/>
      <c r="MGG293" s="1241"/>
      <c r="MGH293" s="1241"/>
      <c r="MGI293" s="1241"/>
      <c r="MGJ293" s="1241"/>
      <c r="MGK293" s="1241"/>
      <c r="MGL293" s="1241"/>
      <c r="MGM293" s="1241"/>
      <c r="MGN293" s="1241"/>
      <c r="MGO293" s="1241"/>
      <c r="MGP293" s="1241"/>
      <c r="MGQ293" s="1241"/>
      <c r="MGR293" s="1241"/>
      <c r="MGS293" s="1241"/>
      <c r="MGT293" s="1241"/>
      <c r="MGU293" s="1241"/>
      <c r="MGV293" s="1241"/>
      <c r="MGW293" s="1241"/>
      <c r="MGX293" s="1241"/>
      <c r="MGY293" s="1241"/>
      <c r="MGZ293" s="1241"/>
      <c r="MHA293" s="1241"/>
      <c r="MHB293" s="1241"/>
      <c r="MHC293" s="1241"/>
      <c r="MHD293" s="1241"/>
      <c r="MHE293" s="1241"/>
      <c r="MHF293" s="1241"/>
      <c r="MHG293" s="1241"/>
      <c r="MHH293" s="1241"/>
      <c r="MHI293" s="1241"/>
      <c r="MHJ293" s="1241"/>
      <c r="MHK293" s="1241"/>
      <c r="MHL293" s="1241"/>
      <c r="MHM293" s="1241"/>
      <c r="MHN293" s="1241"/>
      <c r="MHO293" s="1241"/>
      <c r="MHP293" s="1241"/>
      <c r="MHQ293" s="1241"/>
      <c r="MHR293" s="1241"/>
      <c r="MHS293" s="1241"/>
      <c r="MHT293" s="1241"/>
      <c r="MHU293" s="1241"/>
      <c r="MHV293" s="1241"/>
      <c r="MHW293" s="1241"/>
      <c r="MHX293" s="1241"/>
      <c r="MHY293" s="1241"/>
      <c r="MHZ293" s="1241"/>
      <c r="MIA293" s="1241"/>
      <c r="MIB293" s="1241"/>
      <c r="MIC293" s="1241"/>
      <c r="MID293" s="1241"/>
      <c r="MIE293" s="1241"/>
      <c r="MIF293" s="1241"/>
      <c r="MIG293" s="1241"/>
      <c r="MIH293" s="1241"/>
      <c r="MII293" s="1241"/>
      <c r="MIJ293" s="1241"/>
      <c r="MIK293" s="1241"/>
      <c r="MIL293" s="1241"/>
      <c r="MIM293" s="1241"/>
      <c r="MIN293" s="1241"/>
      <c r="MIO293" s="1241"/>
      <c r="MIP293" s="1241"/>
      <c r="MIQ293" s="1241"/>
      <c r="MIR293" s="1241"/>
      <c r="MIS293" s="1241"/>
      <c r="MIT293" s="1241"/>
      <c r="MIU293" s="1241"/>
      <c r="MIV293" s="1241"/>
      <c r="MIW293" s="1241"/>
      <c r="MIX293" s="1241"/>
      <c r="MIY293" s="1241"/>
      <c r="MIZ293" s="1241"/>
      <c r="MJA293" s="1241"/>
      <c r="MJB293" s="1241"/>
      <c r="MJC293" s="1241"/>
      <c r="MJD293" s="1241"/>
      <c r="MJE293" s="1241"/>
      <c r="MJF293" s="1241"/>
      <c r="MJG293" s="1241"/>
      <c r="MJH293" s="1241"/>
      <c r="MJI293" s="1241"/>
      <c r="MJJ293" s="1241"/>
      <c r="MJK293" s="1241"/>
      <c r="MJL293" s="1241"/>
      <c r="MJM293" s="1241"/>
      <c r="MJN293" s="1241"/>
      <c r="MJO293" s="1241"/>
      <c r="MJP293" s="1241"/>
      <c r="MJQ293" s="1241"/>
      <c r="MJR293" s="1241"/>
      <c r="MJS293" s="1241"/>
      <c r="MJT293" s="1241"/>
      <c r="MJU293" s="1241"/>
      <c r="MJV293" s="1241"/>
      <c r="MJW293" s="1241"/>
      <c r="MJX293" s="1241"/>
      <c r="MJY293" s="1241"/>
      <c r="MJZ293" s="1241"/>
      <c r="MKA293" s="1241"/>
      <c r="MKB293" s="1241"/>
      <c r="MKC293" s="1241"/>
      <c r="MKD293" s="1241"/>
      <c r="MKE293" s="1241"/>
      <c r="MKF293" s="1241"/>
      <c r="MKG293" s="1241"/>
      <c r="MKH293" s="1241"/>
      <c r="MKI293" s="1241"/>
      <c r="MKJ293" s="1241"/>
      <c r="MKK293" s="1241"/>
      <c r="MKL293" s="1241"/>
      <c r="MKM293" s="1241"/>
      <c r="MKN293" s="1241"/>
      <c r="MKO293" s="1241"/>
      <c r="MKP293" s="1241"/>
      <c r="MKQ293" s="1241"/>
      <c r="MKR293" s="1241"/>
      <c r="MKS293" s="1241"/>
      <c r="MKT293" s="1241"/>
      <c r="MKU293" s="1241"/>
      <c r="MKV293" s="1241"/>
      <c r="MKW293" s="1241"/>
      <c r="MKX293" s="1241"/>
      <c r="MKY293" s="1241"/>
      <c r="MKZ293" s="1241"/>
      <c r="MLA293" s="1241"/>
      <c r="MLB293" s="1241"/>
      <c r="MLC293" s="1241"/>
      <c r="MLD293" s="1241"/>
      <c r="MLE293" s="1241"/>
      <c r="MLF293" s="1241"/>
      <c r="MLG293" s="1241"/>
      <c r="MLH293" s="1241"/>
      <c r="MLI293" s="1241"/>
      <c r="MLJ293" s="1241"/>
      <c r="MLK293" s="1241"/>
      <c r="MLL293" s="1241"/>
      <c r="MLM293" s="1241"/>
      <c r="MLN293" s="1241"/>
      <c r="MLO293" s="1241"/>
      <c r="MLP293" s="1241"/>
      <c r="MLQ293" s="1241"/>
      <c r="MLR293" s="1241"/>
      <c r="MLS293" s="1241"/>
      <c r="MLT293" s="1241"/>
      <c r="MLU293" s="1241"/>
      <c r="MLV293" s="1241"/>
      <c r="MLW293" s="1241"/>
      <c r="MLX293" s="1241"/>
      <c r="MLY293" s="1241"/>
      <c r="MLZ293" s="1241"/>
      <c r="MMA293" s="1241"/>
      <c r="MMB293" s="1241"/>
      <c r="MMC293" s="1241"/>
      <c r="MMD293" s="1241"/>
      <c r="MME293" s="1241"/>
      <c r="MMF293" s="1241"/>
      <c r="MMG293" s="1241"/>
      <c r="MMH293" s="1241"/>
      <c r="MMI293" s="1241"/>
      <c r="MMJ293" s="1241"/>
      <c r="MMK293" s="1241"/>
      <c r="MML293" s="1241"/>
      <c r="MMM293" s="1241"/>
      <c r="MMN293" s="1241"/>
      <c r="MMO293" s="1241"/>
      <c r="MMP293" s="1241"/>
      <c r="MMQ293" s="1241"/>
      <c r="MMR293" s="1241"/>
      <c r="MMS293" s="1241"/>
      <c r="MMT293" s="1241"/>
      <c r="MMU293" s="1241"/>
      <c r="MMV293" s="1241"/>
      <c r="MMW293" s="1241"/>
      <c r="MMX293" s="1241"/>
      <c r="MMY293" s="1241"/>
      <c r="MMZ293" s="1241"/>
      <c r="MNA293" s="1241"/>
      <c r="MNB293" s="1241"/>
      <c r="MNC293" s="1241"/>
      <c r="MND293" s="1241"/>
      <c r="MNE293" s="1241"/>
      <c r="MNF293" s="1241"/>
      <c r="MNG293" s="1241"/>
      <c r="MNH293" s="1241"/>
      <c r="MNI293" s="1241"/>
      <c r="MNJ293" s="1241"/>
      <c r="MNK293" s="1241"/>
      <c r="MNL293" s="1241"/>
      <c r="MNM293" s="1241"/>
      <c r="MNN293" s="1241"/>
      <c r="MNO293" s="1241"/>
      <c r="MNP293" s="1241"/>
      <c r="MNQ293" s="1241"/>
      <c r="MNR293" s="1241"/>
      <c r="MNS293" s="1241"/>
      <c r="MNT293" s="1241"/>
      <c r="MNU293" s="1241"/>
      <c r="MNV293" s="1241"/>
      <c r="MNW293" s="1241"/>
      <c r="MNX293" s="1241"/>
      <c r="MNY293" s="1241"/>
      <c r="MNZ293" s="1241"/>
      <c r="MOA293" s="1241"/>
      <c r="MOB293" s="1241"/>
      <c r="MOC293" s="1241"/>
      <c r="MOD293" s="1241"/>
      <c r="MOE293" s="1241"/>
      <c r="MOF293" s="1241"/>
      <c r="MOG293" s="1241"/>
      <c r="MOH293" s="1241"/>
      <c r="MOI293" s="1241"/>
      <c r="MOJ293" s="1241"/>
      <c r="MOK293" s="1241"/>
      <c r="MOL293" s="1241"/>
      <c r="MOM293" s="1241"/>
      <c r="MON293" s="1241"/>
      <c r="MOO293" s="1241"/>
      <c r="MOP293" s="1241"/>
      <c r="MOQ293" s="1241"/>
      <c r="MOR293" s="1241"/>
      <c r="MOS293" s="1241"/>
      <c r="MOT293" s="1241"/>
      <c r="MOU293" s="1241"/>
      <c r="MOV293" s="1241"/>
      <c r="MOW293" s="1241"/>
      <c r="MOX293" s="1241"/>
      <c r="MOY293" s="1241"/>
      <c r="MOZ293" s="1241"/>
      <c r="MPA293" s="1241"/>
      <c r="MPB293" s="1241"/>
      <c r="MPC293" s="1241"/>
      <c r="MPD293" s="1241"/>
      <c r="MPE293" s="1241"/>
      <c r="MPF293" s="1241"/>
      <c r="MPG293" s="1241"/>
      <c r="MPH293" s="1241"/>
      <c r="MPI293" s="1241"/>
      <c r="MPJ293" s="1241"/>
      <c r="MPK293" s="1241"/>
      <c r="MPL293" s="1241"/>
      <c r="MPM293" s="1241"/>
      <c r="MPN293" s="1241"/>
      <c r="MPO293" s="1241"/>
      <c r="MPP293" s="1241"/>
      <c r="MPQ293" s="1241"/>
      <c r="MPR293" s="1241"/>
      <c r="MPS293" s="1241"/>
      <c r="MPT293" s="1241"/>
      <c r="MPU293" s="1241"/>
      <c r="MPV293" s="1241"/>
      <c r="MPW293" s="1241"/>
      <c r="MPX293" s="1241"/>
      <c r="MPY293" s="1241"/>
      <c r="MPZ293" s="1241"/>
      <c r="MQA293" s="1241"/>
      <c r="MQB293" s="1241"/>
      <c r="MQC293" s="1241"/>
      <c r="MQD293" s="1241"/>
      <c r="MQE293" s="1241"/>
      <c r="MQF293" s="1241"/>
      <c r="MQG293" s="1241"/>
      <c r="MQH293" s="1241"/>
      <c r="MQI293" s="1241"/>
      <c r="MQJ293" s="1241"/>
      <c r="MQK293" s="1241"/>
      <c r="MQL293" s="1241"/>
      <c r="MQM293" s="1241"/>
      <c r="MQN293" s="1241"/>
      <c r="MQO293" s="1241"/>
      <c r="MQP293" s="1241"/>
      <c r="MQQ293" s="1241"/>
      <c r="MQR293" s="1241"/>
      <c r="MQS293" s="1241"/>
      <c r="MQT293" s="1241"/>
      <c r="MQU293" s="1241"/>
      <c r="MQV293" s="1241"/>
      <c r="MQW293" s="1241"/>
      <c r="MQX293" s="1241"/>
      <c r="MQY293" s="1241"/>
      <c r="MQZ293" s="1241"/>
      <c r="MRA293" s="1241"/>
      <c r="MRB293" s="1241"/>
      <c r="MRC293" s="1241"/>
      <c r="MRD293" s="1241"/>
      <c r="MRE293" s="1241"/>
      <c r="MRF293" s="1241"/>
      <c r="MRG293" s="1241"/>
      <c r="MRH293" s="1241"/>
      <c r="MRI293" s="1241"/>
      <c r="MRJ293" s="1241"/>
      <c r="MRK293" s="1241"/>
      <c r="MRL293" s="1241"/>
      <c r="MRM293" s="1241"/>
      <c r="MRN293" s="1241"/>
      <c r="MRO293" s="1241"/>
      <c r="MRP293" s="1241"/>
      <c r="MRQ293" s="1241"/>
      <c r="MRR293" s="1241"/>
      <c r="MRS293" s="1241"/>
      <c r="MRT293" s="1241"/>
      <c r="MRU293" s="1241"/>
      <c r="MRV293" s="1241"/>
      <c r="MRW293" s="1241"/>
      <c r="MRX293" s="1241"/>
      <c r="MRY293" s="1241"/>
      <c r="MRZ293" s="1241"/>
      <c r="MSA293" s="1241"/>
      <c r="MSB293" s="1241"/>
      <c r="MSC293" s="1241"/>
      <c r="MSD293" s="1241"/>
      <c r="MSE293" s="1241"/>
      <c r="MSF293" s="1241"/>
      <c r="MSG293" s="1241"/>
      <c r="MSH293" s="1241"/>
      <c r="MSI293" s="1241"/>
      <c r="MSJ293" s="1241"/>
      <c r="MSK293" s="1241"/>
      <c r="MSL293" s="1241"/>
      <c r="MSM293" s="1241"/>
      <c r="MSN293" s="1241"/>
      <c r="MSO293" s="1241"/>
      <c r="MSP293" s="1241"/>
      <c r="MSQ293" s="1241"/>
      <c r="MSR293" s="1241"/>
      <c r="MSS293" s="1241"/>
      <c r="MST293" s="1241"/>
      <c r="MSU293" s="1241"/>
      <c r="MSV293" s="1241"/>
      <c r="MSW293" s="1241"/>
      <c r="MSX293" s="1241"/>
      <c r="MSY293" s="1241"/>
      <c r="MSZ293" s="1241"/>
      <c r="MTA293" s="1241"/>
      <c r="MTB293" s="1241"/>
      <c r="MTC293" s="1241"/>
      <c r="MTD293" s="1241"/>
      <c r="MTE293" s="1241"/>
      <c r="MTF293" s="1241"/>
      <c r="MTG293" s="1241"/>
      <c r="MTH293" s="1241"/>
      <c r="MTI293" s="1241"/>
      <c r="MTJ293" s="1241"/>
      <c r="MTK293" s="1241"/>
      <c r="MTL293" s="1241"/>
      <c r="MTM293" s="1241"/>
      <c r="MTN293" s="1241"/>
      <c r="MTO293" s="1241"/>
      <c r="MTP293" s="1241"/>
      <c r="MTQ293" s="1241"/>
      <c r="MTR293" s="1241"/>
      <c r="MTS293" s="1241"/>
      <c r="MTT293" s="1241"/>
      <c r="MTU293" s="1241"/>
      <c r="MTV293" s="1241"/>
      <c r="MTW293" s="1241"/>
      <c r="MTX293" s="1241"/>
      <c r="MTY293" s="1241"/>
      <c r="MTZ293" s="1241"/>
      <c r="MUA293" s="1241"/>
      <c r="MUB293" s="1241"/>
      <c r="MUC293" s="1241"/>
      <c r="MUD293" s="1241"/>
      <c r="MUE293" s="1241"/>
      <c r="MUF293" s="1241"/>
      <c r="MUG293" s="1241"/>
      <c r="MUH293" s="1241"/>
      <c r="MUI293" s="1241"/>
      <c r="MUJ293" s="1241"/>
      <c r="MUK293" s="1241"/>
      <c r="MUL293" s="1241"/>
      <c r="MUM293" s="1241"/>
      <c r="MUN293" s="1241"/>
      <c r="MUO293" s="1241"/>
      <c r="MUP293" s="1241"/>
      <c r="MUQ293" s="1241"/>
      <c r="MUR293" s="1241"/>
      <c r="MUS293" s="1241"/>
      <c r="MUT293" s="1241"/>
      <c r="MUU293" s="1241"/>
      <c r="MUV293" s="1241"/>
      <c r="MUW293" s="1241"/>
      <c r="MUX293" s="1241"/>
      <c r="MUY293" s="1241"/>
      <c r="MUZ293" s="1241"/>
      <c r="MVA293" s="1241"/>
      <c r="MVB293" s="1241"/>
      <c r="MVC293" s="1241"/>
      <c r="MVD293" s="1241"/>
      <c r="MVE293" s="1241"/>
      <c r="MVF293" s="1241"/>
      <c r="MVG293" s="1241"/>
      <c r="MVH293" s="1241"/>
      <c r="MVI293" s="1241"/>
      <c r="MVJ293" s="1241"/>
      <c r="MVK293" s="1241"/>
      <c r="MVL293" s="1241"/>
      <c r="MVM293" s="1241"/>
      <c r="MVN293" s="1241"/>
      <c r="MVO293" s="1241"/>
      <c r="MVP293" s="1241"/>
      <c r="MVQ293" s="1241"/>
      <c r="MVR293" s="1241"/>
      <c r="MVS293" s="1241"/>
      <c r="MVT293" s="1241"/>
      <c r="MVU293" s="1241"/>
      <c r="MVV293" s="1241"/>
      <c r="MVW293" s="1241"/>
      <c r="MVX293" s="1241"/>
      <c r="MVY293" s="1241"/>
      <c r="MVZ293" s="1241"/>
      <c r="MWA293" s="1241"/>
      <c r="MWB293" s="1241"/>
      <c r="MWC293" s="1241"/>
      <c r="MWD293" s="1241"/>
      <c r="MWE293" s="1241"/>
      <c r="MWF293" s="1241"/>
      <c r="MWG293" s="1241"/>
      <c r="MWH293" s="1241"/>
      <c r="MWI293" s="1241"/>
      <c r="MWJ293" s="1241"/>
      <c r="MWK293" s="1241"/>
      <c r="MWL293" s="1241"/>
      <c r="MWM293" s="1241"/>
      <c r="MWN293" s="1241"/>
      <c r="MWO293" s="1241"/>
      <c r="MWP293" s="1241"/>
      <c r="MWQ293" s="1241"/>
      <c r="MWR293" s="1241"/>
      <c r="MWS293" s="1241"/>
      <c r="MWT293" s="1241"/>
      <c r="MWU293" s="1241"/>
      <c r="MWV293" s="1241"/>
      <c r="MWW293" s="1241"/>
      <c r="MWX293" s="1241"/>
      <c r="MWY293" s="1241"/>
      <c r="MWZ293" s="1241"/>
      <c r="MXA293" s="1241"/>
      <c r="MXB293" s="1241"/>
      <c r="MXC293" s="1241"/>
      <c r="MXD293" s="1241"/>
      <c r="MXE293" s="1241"/>
      <c r="MXF293" s="1241"/>
      <c r="MXG293" s="1241"/>
      <c r="MXH293" s="1241"/>
      <c r="MXI293" s="1241"/>
      <c r="MXJ293" s="1241"/>
      <c r="MXK293" s="1241"/>
      <c r="MXL293" s="1241"/>
      <c r="MXM293" s="1241"/>
      <c r="MXN293" s="1241"/>
      <c r="MXO293" s="1241"/>
      <c r="MXP293" s="1241"/>
      <c r="MXQ293" s="1241"/>
      <c r="MXR293" s="1241"/>
      <c r="MXS293" s="1241"/>
      <c r="MXT293" s="1241"/>
      <c r="MXU293" s="1241"/>
      <c r="MXV293" s="1241"/>
      <c r="MXW293" s="1241"/>
      <c r="MXX293" s="1241"/>
      <c r="MXY293" s="1241"/>
      <c r="MXZ293" s="1241"/>
      <c r="MYA293" s="1241"/>
      <c r="MYB293" s="1241"/>
      <c r="MYC293" s="1241"/>
      <c r="MYD293" s="1241"/>
      <c r="MYE293" s="1241"/>
      <c r="MYF293" s="1241"/>
      <c r="MYG293" s="1241"/>
      <c r="MYH293" s="1241"/>
      <c r="MYI293" s="1241"/>
      <c r="MYJ293" s="1241"/>
      <c r="MYK293" s="1241"/>
      <c r="MYL293" s="1241"/>
      <c r="MYM293" s="1241"/>
      <c r="MYN293" s="1241"/>
      <c r="MYO293" s="1241"/>
      <c r="MYP293" s="1241"/>
      <c r="MYQ293" s="1241"/>
      <c r="MYR293" s="1241"/>
      <c r="MYS293" s="1241"/>
      <c r="MYT293" s="1241"/>
      <c r="MYU293" s="1241"/>
      <c r="MYV293" s="1241"/>
      <c r="MYW293" s="1241"/>
      <c r="MYX293" s="1241"/>
      <c r="MYY293" s="1241"/>
      <c r="MYZ293" s="1241"/>
      <c r="MZA293" s="1241"/>
      <c r="MZB293" s="1241"/>
      <c r="MZC293" s="1241"/>
      <c r="MZD293" s="1241"/>
      <c r="MZE293" s="1241"/>
      <c r="MZF293" s="1241"/>
      <c r="MZG293" s="1241"/>
      <c r="MZH293" s="1241"/>
      <c r="MZI293" s="1241"/>
      <c r="MZJ293" s="1241"/>
      <c r="MZK293" s="1241"/>
      <c r="MZL293" s="1241"/>
      <c r="MZM293" s="1241"/>
      <c r="MZN293" s="1241"/>
      <c r="MZO293" s="1241"/>
      <c r="MZP293" s="1241"/>
      <c r="MZQ293" s="1241"/>
      <c r="MZR293" s="1241"/>
      <c r="MZS293" s="1241"/>
      <c r="MZT293" s="1241"/>
      <c r="MZU293" s="1241"/>
      <c r="MZV293" s="1241"/>
      <c r="MZW293" s="1241"/>
      <c r="MZX293" s="1241"/>
      <c r="MZY293" s="1241"/>
      <c r="MZZ293" s="1241"/>
      <c r="NAA293" s="1241"/>
      <c r="NAB293" s="1241"/>
      <c r="NAC293" s="1241"/>
      <c r="NAD293" s="1241"/>
      <c r="NAE293" s="1241"/>
      <c r="NAF293" s="1241"/>
      <c r="NAG293" s="1241"/>
      <c r="NAH293" s="1241"/>
      <c r="NAI293" s="1241"/>
      <c r="NAJ293" s="1241"/>
      <c r="NAK293" s="1241"/>
      <c r="NAL293" s="1241"/>
      <c r="NAM293" s="1241"/>
      <c r="NAN293" s="1241"/>
      <c r="NAO293" s="1241"/>
      <c r="NAP293" s="1241"/>
      <c r="NAQ293" s="1241"/>
      <c r="NAR293" s="1241"/>
      <c r="NAS293" s="1241"/>
      <c r="NAT293" s="1241"/>
      <c r="NAU293" s="1241"/>
      <c r="NAV293" s="1241"/>
      <c r="NAW293" s="1241"/>
      <c r="NAX293" s="1241"/>
      <c r="NAY293" s="1241"/>
      <c r="NAZ293" s="1241"/>
      <c r="NBA293" s="1241"/>
      <c r="NBB293" s="1241"/>
      <c r="NBC293" s="1241"/>
      <c r="NBD293" s="1241"/>
      <c r="NBE293" s="1241"/>
      <c r="NBF293" s="1241"/>
      <c r="NBG293" s="1241"/>
      <c r="NBH293" s="1241"/>
      <c r="NBI293" s="1241"/>
      <c r="NBJ293" s="1241"/>
      <c r="NBK293" s="1241"/>
      <c r="NBL293" s="1241"/>
      <c r="NBM293" s="1241"/>
      <c r="NBN293" s="1241"/>
      <c r="NBO293" s="1241"/>
      <c r="NBP293" s="1241"/>
      <c r="NBQ293" s="1241"/>
      <c r="NBR293" s="1241"/>
      <c r="NBS293" s="1241"/>
      <c r="NBT293" s="1241"/>
      <c r="NBU293" s="1241"/>
      <c r="NBV293" s="1241"/>
      <c r="NBW293" s="1241"/>
      <c r="NBX293" s="1241"/>
      <c r="NBY293" s="1241"/>
      <c r="NBZ293" s="1241"/>
      <c r="NCA293" s="1241"/>
      <c r="NCB293" s="1241"/>
      <c r="NCC293" s="1241"/>
      <c r="NCD293" s="1241"/>
      <c r="NCE293" s="1241"/>
      <c r="NCF293" s="1241"/>
      <c r="NCG293" s="1241"/>
      <c r="NCH293" s="1241"/>
      <c r="NCI293" s="1241"/>
      <c r="NCJ293" s="1241"/>
      <c r="NCK293" s="1241"/>
      <c r="NCL293" s="1241"/>
      <c r="NCM293" s="1241"/>
      <c r="NCN293" s="1241"/>
      <c r="NCO293" s="1241"/>
      <c r="NCP293" s="1241"/>
      <c r="NCQ293" s="1241"/>
      <c r="NCR293" s="1241"/>
      <c r="NCS293" s="1241"/>
      <c r="NCT293" s="1241"/>
      <c r="NCU293" s="1241"/>
      <c r="NCV293" s="1241"/>
      <c r="NCW293" s="1241"/>
      <c r="NCX293" s="1241"/>
      <c r="NCY293" s="1241"/>
      <c r="NCZ293" s="1241"/>
      <c r="NDA293" s="1241"/>
      <c r="NDB293" s="1241"/>
      <c r="NDC293" s="1241"/>
      <c r="NDD293" s="1241"/>
      <c r="NDE293" s="1241"/>
      <c r="NDF293" s="1241"/>
      <c r="NDG293" s="1241"/>
      <c r="NDH293" s="1241"/>
      <c r="NDI293" s="1241"/>
      <c r="NDJ293" s="1241"/>
      <c r="NDK293" s="1241"/>
      <c r="NDL293" s="1241"/>
      <c r="NDM293" s="1241"/>
      <c r="NDN293" s="1241"/>
      <c r="NDO293" s="1241"/>
      <c r="NDP293" s="1241"/>
      <c r="NDQ293" s="1241"/>
      <c r="NDR293" s="1241"/>
      <c r="NDS293" s="1241"/>
      <c r="NDT293" s="1241"/>
      <c r="NDU293" s="1241"/>
      <c r="NDV293" s="1241"/>
      <c r="NDW293" s="1241"/>
      <c r="NDX293" s="1241"/>
      <c r="NDY293" s="1241"/>
      <c r="NDZ293" s="1241"/>
      <c r="NEA293" s="1241"/>
      <c r="NEB293" s="1241"/>
      <c r="NEC293" s="1241"/>
      <c r="NED293" s="1241"/>
      <c r="NEE293" s="1241"/>
      <c r="NEF293" s="1241"/>
      <c r="NEG293" s="1241"/>
      <c r="NEH293" s="1241"/>
      <c r="NEI293" s="1241"/>
      <c r="NEJ293" s="1241"/>
      <c r="NEK293" s="1241"/>
      <c r="NEL293" s="1241"/>
      <c r="NEM293" s="1241"/>
      <c r="NEN293" s="1241"/>
      <c r="NEO293" s="1241"/>
      <c r="NEP293" s="1241"/>
      <c r="NEQ293" s="1241"/>
      <c r="NER293" s="1241"/>
      <c r="NES293" s="1241"/>
      <c r="NET293" s="1241"/>
      <c r="NEU293" s="1241"/>
      <c r="NEV293" s="1241"/>
      <c r="NEW293" s="1241"/>
      <c r="NEX293" s="1241"/>
      <c r="NEY293" s="1241"/>
      <c r="NEZ293" s="1241"/>
      <c r="NFA293" s="1241"/>
      <c r="NFB293" s="1241"/>
      <c r="NFC293" s="1241"/>
      <c r="NFD293" s="1241"/>
      <c r="NFE293" s="1241"/>
      <c r="NFF293" s="1241"/>
      <c r="NFG293" s="1241"/>
      <c r="NFH293" s="1241"/>
      <c r="NFI293" s="1241"/>
      <c r="NFJ293" s="1241"/>
      <c r="NFK293" s="1241"/>
      <c r="NFL293" s="1241"/>
      <c r="NFM293" s="1241"/>
      <c r="NFN293" s="1241"/>
      <c r="NFO293" s="1241"/>
      <c r="NFP293" s="1241"/>
      <c r="NFQ293" s="1241"/>
      <c r="NFR293" s="1241"/>
      <c r="NFS293" s="1241"/>
      <c r="NFT293" s="1241"/>
      <c r="NFU293" s="1241"/>
      <c r="NFV293" s="1241"/>
      <c r="NFW293" s="1241"/>
      <c r="NFX293" s="1241"/>
      <c r="NFY293" s="1241"/>
      <c r="NFZ293" s="1241"/>
      <c r="NGA293" s="1241"/>
      <c r="NGB293" s="1241"/>
      <c r="NGC293" s="1241"/>
      <c r="NGD293" s="1241"/>
      <c r="NGE293" s="1241"/>
      <c r="NGF293" s="1241"/>
      <c r="NGG293" s="1241"/>
      <c r="NGH293" s="1241"/>
      <c r="NGI293" s="1241"/>
      <c r="NGJ293" s="1241"/>
      <c r="NGK293" s="1241"/>
      <c r="NGL293" s="1241"/>
      <c r="NGM293" s="1241"/>
      <c r="NGN293" s="1241"/>
      <c r="NGO293" s="1241"/>
      <c r="NGP293" s="1241"/>
      <c r="NGQ293" s="1241"/>
      <c r="NGR293" s="1241"/>
      <c r="NGS293" s="1241"/>
      <c r="NGT293" s="1241"/>
      <c r="NGU293" s="1241"/>
      <c r="NGV293" s="1241"/>
      <c r="NGW293" s="1241"/>
      <c r="NGX293" s="1241"/>
      <c r="NGY293" s="1241"/>
      <c r="NGZ293" s="1241"/>
      <c r="NHA293" s="1241"/>
      <c r="NHB293" s="1241"/>
      <c r="NHC293" s="1241"/>
      <c r="NHD293" s="1241"/>
      <c r="NHE293" s="1241"/>
      <c r="NHF293" s="1241"/>
      <c r="NHG293" s="1241"/>
      <c r="NHH293" s="1241"/>
      <c r="NHI293" s="1241"/>
      <c r="NHJ293" s="1241"/>
      <c r="NHK293" s="1241"/>
      <c r="NHL293" s="1241"/>
      <c r="NHM293" s="1241"/>
      <c r="NHN293" s="1241"/>
      <c r="NHO293" s="1241"/>
      <c r="NHP293" s="1241"/>
      <c r="NHQ293" s="1241"/>
      <c r="NHR293" s="1241"/>
      <c r="NHS293" s="1241"/>
      <c r="NHT293" s="1241"/>
      <c r="NHU293" s="1241"/>
      <c r="NHV293" s="1241"/>
      <c r="NHW293" s="1241"/>
      <c r="NHX293" s="1241"/>
      <c r="NHY293" s="1241"/>
      <c r="NHZ293" s="1241"/>
      <c r="NIA293" s="1241"/>
      <c r="NIB293" s="1241"/>
      <c r="NIC293" s="1241"/>
      <c r="NID293" s="1241"/>
      <c r="NIE293" s="1241"/>
      <c r="NIF293" s="1241"/>
      <c r="NIG293" s="1241"/>
      <c r="NIH293" s="1241"/>
      <c r="NII293" s="1241"/>
      <c r="NIJ293" s="1241"/>
      <c r="NIK293" s="1241"/>
      <c r="NIL293" s="1241"/>
      <c r="NIM293" s="1241"/>
      <c r="NIN293" s="1241"/>
      <c r="NIO293" s="1241"/>
      <c r="NIP293" s="1241"/>
      <c r="NIQ293" s="1241"/>
      <c r="NIR293" s="1241"/>
      <c r="NIS293" s="1241"/>
      <c r="NIT293" s="1241"/>
      <c r="NIU293" s="1241"/>
      <c r="NIV293" s="1241"/>
      <c r="NIW293" s="1241"/>
      <c r="NIX293" s="1241"/>
      <c r="NIY293" s="1241"/>
      <c r="NIZ293" s="1241"/>
      <c r="NJA293" s="1241"/>
      <c r="NJB293" s="1241"/>
      <c r="NJC293" s="1241"/>
      <c r="NJD293" s="1241"/>
      <c r="NJE293" s="1241"/>
      <c r="NJF293" s="1241"/>
      <c r="NJG293" s="1241"/>
      <c r="NJH293" s="1241"/>
      <c r="NJI293" s="1241"/>
      <c r="NJJ293" s="1241"/>
      <c r="NJK293" s="1241"/>
      <c r="NJL293" s="1241"/>
      <c r="NJM293" s="1241"/>
      <c r="NJN293" s="1241"/>
      <c r="NJO293" s="1241"/>
      <c r="NJP293" s="1241"/>
      <c r="NJQ293" s="1241"/>
      <c r="NJR293" s="1241"/>
      <c r="NJS293" s="1241"/>
      <c r="NJT293" s="1241"/>
      <c r="NJU293" s="1241"/>
      <c r="NJV293" s="1241"/>
      <c r="NJW293" s="1241"/>
      <c r="NJX293" s="1241"/>
      <c r="NJY293" s="1241"/>
      <c r="NJZ293" s="1241"/>
      <c r="NKA293" s="1241"/>
      <c r="NKB293" s="1241"/>
      <c r="NKC293" s="1241"/>
      <c r="NKD293" s="1241"/>
      <c r="NKE293" s="1241"/>
      <c r="NKF293" s="1241"/>
      <c r="NKG293" s="1241"/>
      <c r="NKH293" s="1241"/>
      <c r="NKI293" s="1241"/>
      <c r="NKJ293" s="1241"/>
      <c r="NKK293" s="1241"/>
      <c r="NKL293" s="1241"/>
      <c r="NKM293" s="1241"/>
      <c r="NKN293" s="1241"/>
      <c r="NKO293" s="1241"/>
      <c r="NKP293" s="1241"/>
      <c r="NKQ293" s="1241"/>
      <c r="NKR293" s="1241"/>
      <c r="NKS293" s="1241"/>
      <c r="NKT293" s="1241"/>
      <c r="NKU293" s="1241"/>
      <c r="NKV293" s="1241"/>
      <c r="NKW293" s="1241"/>
      <c r="NKX293" s="1241"/>
      <c r="NKY293" s="1241"/>
      <c r="NKZ293" s="1241"/>
      <c r="NLA293" s="1241"/>
      <c r="NLB293" s="1241"/>
      <c r="NLC293" s="1241"/>
      <c r="NLD293" s="1241"/>
      <c r="NLE293" s="1241"/>
      <c r="NLF293" s="1241"/>
      <c r="NLG293" s="1241"/>
      <c r="NLH293" s="1241"/>
      <c r="NLI293" s="1241"/>
      <c r="NLJ293" s="1241"/>
      <c r="NLK293" s="1241"/>
      <c r="NLL293" s="1241"/>
      <c r="NLM293" s="1241"/>
      <c r="NLN293" s="1241"/>
      <c r="NLO293" s="1241"/>
      <c r="NLP293" s="1241"/>
      <c r="NLQ293" s="1241"/>
      <c r="NLR293" s="1241"/>
      <c r="NLS293" s="1241"/>
      <c r="NLT293" s="1241"/>
      <c r="NLU293" s="1241"/>
      <c r="NLV293" s="1241"/>
      <c r="NLW293" s="1241"/>
      <c r="NLX293" s="1241"/>
      <c r="NLY293" s="1241"/>
      <c r="NLZ293" s="1241"/>
      <c r="NMA293" s="1241"/>
      <c r="NMB293" s="1241"/>
      <c r="NMC293" s="1241"/>
      <c r="NMD293" s="1241"/>
      <c r="NME293" s="1241"/>
      <c r="NMF293" s="1241"/>
      <c r="NMG293" s="1241"/>
      <c r="NMH293" s="1241"/>
      <c r="NMI293" s="1241"/>
      <c r="NMJ293" s="1241"/>
      <c r="NMK293" s="1241"/>
      <c r="NML293" s="1241"/>
      <c r="NMM293" s="1241"/>
      <c r="NMN293" s="1241"/>
      <c r="NMO293" s="1241"/>
      <c r="NMP293" s="1241"/>
      <c r="NMQ293" s="1241"/>
      <c r="NMR293" s="1241"/>
      <c r="NMS293" s="1241"/>
      <c r="NMT293" s="1241"/>
      <c r="NMU293" s="1241"/>
      <c r="NMV293" s="1241"/>
      <c r="NMW293" s="1241"/>
      <c r="NMX293" s="1241"/>
      <c r="NMY293" s="1241"/>
      <c r="NMZ293" s="1241"/>
      <c r="NNA293" s="1241"/>
      <c r="NNB293" s="1241"/>
      <c r="NNC293" s="1241"/>
      <c r="NND293" s="1241"/>
      <c r="NNE293" s="1241"/>
      <c r="NNF293" s="1241"/>
      <c r="NNG293" s="1241"/>
      <c r="NNH293" s="1241"/>
      <c r="NNI293" s="1241"/>
      <c r="NNJ293" s="1241"/>
      <c r="NNK293" s="1241"/>
      <c r="NNL293" s="1241"/>
      <c r="NNM293" s="1241"/>
      <c r="NNN293" s="1241"/>
      <c r="NNO293" s="1241"/>
      <c r="NNP293" s="1241"/>
      <c r="NNQ293" s="1241"/>
      <c r="NNR293" s="1241"/>
      <c r="NNS293" s="1241"/>
      <c r="NNT293" s="1241"/>
      <c r="NNU293" s="1241"/>
      <c r="NNV293" s="1241"/>
      <c r="NNW293" s="1241"/>
      <c r="NNX293" s="1241"/>
      <c r="NNY293" s="1241"/>
      <c r="NNZ293" s="1241"/>
      <c r="NOA293" s="1241"/>
      <c r="NOB293" s="1241"/>
      <c r="NOC293" s="1241"/>
      <c r="NOD293" s="1241"/>
      <c r="NOE293" s="1241"/>
      <c r="NOF293" s="1241"/>
      <c r="NOG293" s="1241"/>
      <c r="NOH293" s="1241"/>
      <c r="NOI293" s="1241"/>
      <c r="NOJ293" s="1241"/>
      <c r="NOK293" s="1241"/>
      <c r="NOL293" s="1241"/>
      <c r="NOM293" s="1241"/>
      <c r="NON293" s="1241"/>
      <c r="NOO293" s="1241"/>
      <c r="NOP293" s="1241"/>
      <c r="NOQ293" s="1241"/>
      <c r="NOR293" s="1241"/>
      <c r="NOS293" s="1241"/>
      <c r="NOT293" s="1241"/>
      <c r="NOU293" s="1241"/>
      <c r="NOV293" s="1241"/>
      <c r="NOW293" s="1241"/>
      <c r="NOX293" s="1241"/>
      <c r="NOY293" s="1241"/>
      <c r="NOZ293" s="1241"/>
      <c r="NPA293" s="1241"/>
      <c r="NPB293" s="1241"/>
      <c r="NPC293" s="1241"/>
      <c r="NPD293" s="1241"/>
      <c r="NPE293" s="1241"/>
      <c r="NPF293" s="1241"/>
      <c r="NPG293" s="1241"/>
      <c r="NPH293" s="1241"/>
      <c r="NPI293" s="1241"/>
      <c r="NPJ293" s="1241"/>
      <c r="NPK293" s="1241"/>
      <c r="NPL293" s="1241"/>
      <c r="NPM293" s="1241"/>
      <c r="NPN293" s="1241"/>
      <c r="NPO293" s="1241"/>
      <c r="NPP293" s="1241"/>
      <c r="NPQ293" s="1241"/>
      <c r="NPR293" s="1241"/>
      <c r="NPS293" s="1241"/>
      <c r="NPT293" s="1241"/>
      <c r="NPU293" s="1241"/>
      <c r="NPV293" s="1241"/>
      <c r="NPW293" s="1241"/>
      <c r="NPX293" s="1241"/>
      <c r="NPY293" s="1241"/>
      <c r="NPZ293" s="1241"/>
      <c r="NQA293" s="1241"/>
      <c r="NQB293" s="1241"/>
      <c r="NQC293" s="1241"/>
      <c r="NQD293" s="1241"/>
      <c r="NQE293" s="1241"/>
      <c r="NQF293" s="1241"/>
      <c r="NQG293" s="1241"/>
      <c r="NQH293" s="1241"/>
      <c r="NQI293" s="1241"/>
      <c r="NQJ293" s="1241"/>
      <c r="NQK293" s="1241"/>
      <c r="NQL293" s="1241"/>
      <c r="NQM293" s="1241"/>
      <c r="NQN293" s="1241"/>
      <c r="NQO293" s="1241"/>
      <c r="NQP293" s="1241"/>
      <c r="NQQ293" s="1241"/>
      <c r="NQR293" s="1241"/>
      <c r="NQS293" s="1241"/>
      <c r="NQT293" s="1241"/>
      <c r="NQU293" s="1241"/>
      <c r="NQV293" s="1241"/>
      <c r="NQW293" s="1241"/>
      <c r="NQX293" s="1241"/>
      <c r="NQY293" s="1241"/>
      <c r="NQZ293" s="1241"/>
      <c r="NRA293" s="1241"/>
      <c r="NRB293" s="1241"/>
      <c r="NRC293" s="1241"/>
      <c r="NRD293" s="1241"/>
      <c r="NRE293" s="1241"/>
      <c r="NRF293" s="1241"/>
      <c r="NRG293" s="1241"/>
      <c r="NRH293" s="1241"/>
      <c r="NRI293" s="1241"/>
      <c r="NRJ293" s="1241"/>
      <c r="NRK293" s="1241"/>
      <c r="NRL293" s="1241"/>
      <c r="NRM293" s="1241"/>
      <c r="NRN293" s="1241"/>
      <c r="NRO293" s="1241"/>
      <c r="NRP293" s="1241"/>
      <c r="NRQ293" s="1241"/>
      <c r="NRR293" s="1241"/>
      <c r="NRS293" s="1241"/>
      <c r="NRT293" s="1241"/>
      <c r="NRU293" s="1241"/>
      <c r="NRV293" s="1241"/>
      <c r="NRW293" s="1241"/>
      <c r="NRX293" s="1241"/>
      <c r="NRY293" s="1241"/>
      <c r="NRZ293" s="1241"/>
      <c r="NSA293" s="1241"/>
      <c r="NSB293" s="1241"/>
      <c r="NSC293" s="1241"/>
      <c r="NSD293" s="1241"/>
      <c r="NSE293" s="1241"/>
      <c r="NSF293" s="1241"/>
      <c r="NSG293" s="1241"/>
      <c r="NSH293" s="1241"/>
      <c r="NSI293" s="1241"/>
      <c r="NSJ293" s="1241"/>
      <c r="NSK293" s="1241"/>
      <c r="NSL293" s="1241"/>
      <c r="NSM293" s="1241"/>
      <c r="NSN293" s="1241"/>
      <c r="NSO293" s="1241"/>
      <c r="NSP293" s="1241"/>
      <c r="NSQ293" s="1241"/>
      <c r="NSR293" s="1241"/>
      <c r="NSS293" s="1241"/>
      <c r="NST293" s="1241"/>
      <c r="NSU293" s="1241"/>
      <c r="NSV293" s="1241"/>
      <c r="NSW293" s="1241"/>
      <c r="NSX293" s="1241"/>
      <c r="NSY293" s="1241"/>
      <c r="NSZ293" s="1241"/>
      <c r="NTA293" s="1241"/>
      <c r="NTB293" s="1241"/>
      <c r="NTC293" s="1241"/>
      <c r="NTD293" s="1241"/>
      <c r="NTE293" s="1241"/>
      <c r="NTF293" s="1241"/>
      <c r="NTG293" s="1241"/>
      <c r="NTH293" s="1241"/>
      <c r="NTI293" s="1241"/>
      <c r="NTJ293" s="1241"/>
      <c r="NTK293" s="1241"/>
      <c r="NTL293" s="1241"/>
      <c r="NTM293" s="1241"/>
      <c r="NTN293" s="1241"/>
      <c r="NTO293" s="1241"/>
      <c r="NTP293" s="1241"/>
      <c r="NTQ293" s="1241"/>
      <c r="NTR293" s="1241"/>
      <c r="NTS293" s="1241"/>
      <c r="NTT293" s="1241"/>
      <c r="NTU293" s="1241"/>
      <c r="NTV293" s="1241"/>
      <c r="NTW293" s="1241"/>
      <c r="NTX293" s="1241"/>
      <c r="NTY293" s="1241"/>
      <c r="NTZ293" s="1241"/>
      <c r="NUA293" s="1241"/>
      <c r="NUB293" s="1241"/>
      <c r="NUC293" s="1241"/>
      <c r="NUD293" s="1241"/>
      <c r="NUE293" s="1241"/>
      <c r="NUF293" s="1241"/>
      <c r="NUG293" s="1241"/>
      <c r="NUH293" s="1241"/>
      <c r="NUI293" s="1241"/>
      <c r="NUJ293" s="1241"/>
      <c r="NUK293" s="1241"/>
      <c r="NUL293" s="1241"/>
      <c r="NUM293" s="1241"/>
      <c r="NUN293" s="1241"/>
      <c r="NUO293" s="1241"/>
      <c r="NUP293" s="1241"/>
      <c r="NUQ293" s="1241"/>
      <c r="NUR293" s="1241"/>
      <c r="NUS293" s="1241"/>
      <c r="NUT293" s="1241"/>
      <c r="NUU293" s="1241"/>
      <c r="NUV293" s="1241"/>
      <c r="NUW293" s="1241"/>
      <c r="NUX293" s="1241"/>
      <c r="NUY293" s="1241"/>
      <c r="NUZ293" s="1241"/>
      <c r="NVA293" s="1241"/>
      <c r="NVB293" s="1241"/>
      <c r="NVC293" s="1241"/>
      <c r="NVD293" s="1241"/>
      <c r="NVE293" s="1241"/>
      <c r="NVF293" s="1241"/>
      <c r="NVG293" s="1241"/>
      <c r="NVH293" s="1241"/>
      <c r="NVI293" s="1241"/>
      <c r="NVJ293" s="1241"/>
      <c r="NVK293" s="1241"/>
      <c r="NVL293" s="1241"/>
      <c r="NVM293" s="1241"/>
      <c r="NVN293" s="1241"/>
      <c r="NVO293" s="1241"/>
      <c r="NVP293" s="1241"/>
      <c r="NVQ293" s="1241"/>
      <c r="NVR293" s="1241"/>
      <c r="NVS293" s="1241"/>
      <c r="NVT293" s="1241"/>
      <c r="NVU293" s="1241"/>
      <c r="NVV293" s="1241"/>
      <c r="NVW293" s="1241"/>
      <c r="NVX293" s="1241"/>
      <c r="NVY293" s="1241"/>
      <c r="NVZ293" s="1241"/>
      <c r="NWA293" s="1241"/>
      <c r="NWB293" s="1241"/>
      <c r="NWC293" s="1241"/>
      <c r="NWD293" s="1241"/>
      <c r="NWE293" s="1241"/>
      <c r="NWF293" s="1241"/>
      <c r="NWG293" s="1241"/>
      <c r="NWH293" s="1241"/>
      <c r="NWI293" s="1241"/>
      <c r="NWJ293" s="1241"/>
      <c r="NWK293" s="1241"/>
      <c r="NWL293" s="1241"/>
      <c r="NWM293" s="1241"/>
      <c r="NWN293" s="1241"/>
      <c r="NWO293" s="1241"/>
      <c r="NWP293" s="1241"/>
      <c r="NWQ293" s="1241"/>
      <c r="NWR293" s="1241"/>
      <c r="NWS293" s="1241"/>
      <c r="NWT293" s="1241"/>
      <c r="NWU293" s="1241"/>
      <c r="NWV293" s="1241"/>
      <c r="NWW293" s="1241"/>
      <c r="NWX293" s="1241"/>
      <c r="NWY293" s="1241"/>
      <c r="NWZ293" s="1241"/>
      <c r="NXA293" s="1241"/>
      <c r="NXB293" s="1241"/>
      <c r="NXC293" s="1241"/>
      <c r="NXD293" s="1241"/>
      <c r="NXE293" s="1241"/>
      <c r="NXF293" s="1241"/>
      <c r="NXG293" s="1241"/>
      <c r="NXH293" s="1241"/>
      <c r="NXI293" s="1241"/>
      <c r="NXJ293" s="1241"/>
      <c r="NXK293" s="1241"/>
      <c r="NXL293" s="1241"/>
      <c r="NXM293" s="1241"/>
      <c r="NXN293" s="1241"/>
      <c r="NXO293" s="1241"/>
      <c r="NXP293" s="1241"/>
      <c r="NXQ293" s="1241"/>
      <c r="NXR293" s="1241"/>
      <c r="NXS293" s="1241"/>
      <c r="NXT293" s="1241"/>
      <c r="NXU293" s="1241"/>
      <c r="NXV293" s="1241"/>
      <c r="NXW293" s="1241"/>
      <c r="NXX293" s="1241"/>
      <c r="NXY293" s="1241"/>
      <c r="NXZ293" s="1241"/>
      <c r="NYA293" s="1241"/>
      <c r="NYB293" s="1241"/>
      <c r="NYC293" s="1241"/>
      <c r="NYD293" s="1241"/>
      <c r="NYE293" s="1241"/>
      <c r="NYF293" s="1241"/>
      <c r="NYG293" s="1241"/>
      <c r="NYH293" s="1241"/>
      <c r="NYI293" s="1241"/>
      <c r="NYJ293" s="1241"/>
      <c r="NYK293" s="1241"/>
      <c r="NYL293" s="1241"/>
      <c r="NYM293" s="1241"/>
      <c r="NYN293" s="1241"/>
      <c r="NYO293" s="1241"/>
      <c r="NYP293" s="1241"/>
      <c r="NYQ293" s="1241"/>
      <c r="NYR293" s="1241"/>
      <c r="NYS293" s="1241"/>
      <c r="NYT293" s="1241"/>
      <c r="NYU293" s="1241"/>
      <c r="NYV293" s="1241"/>
      <c r="NYW293" s="1241"/>
      <c r="NYX293" s="1241"/>
      <c r="NYY293" s="1241"/>
      <c r="NYZ293" s="1241"/>
      <c r="NZA293" s="1241"/>
      <c r="NZB293" s="1241"/>
      <c r="NZC293" s="1241"/>
      <c r="NZD293" s="1241"/>
      <c r="NZE293" s="1241"/>
      <c r="NZF293" s="1241"/>
      <c r="NZG293" s="1241"/>
      <c r="NZH293" s="1241"/>
      <c r="NZI293" s="1241"/>
      <c r="NZJ293" s="1241"/>
      <c r="NZK293" s="1241"/>
      <c r="NZL293" s="1241"/>
      <c r="NZM293" s="1241"/>
      <c r="NZN293" s="1241"/>
      <c r="NZO293" s="1241"/>
      <c r="NZP293" s="1241"/>
      <c r="NZQ293" s="1241"/>
      <c r="NZR293" s="1241"/>
      <c r="NZS293" s="1241"/>
      <c r="NZT293" s="1241"/>
      <c r="NZU293" s="1241"/>
      <c r="NZV293" s="1241"/>
      <c r="NZW293" s="1241"/>
      <c r="NZX293" s="1241"/>
      <c r="NZY293" s="1241"/>
      <c r="NZZ293" s="1241"/>
      <c r="OAA293" s="1241"/>
      <c r="OAB293" s="1241"/>
      <c r="OAC293" s="1241"/>
      <c r="OAD293" s="1241"/>
      <c r="OAE293" s="1241"/>
      <c r="OAF293" s="1241"/>
      <c r="OAG293" s="1241"/>
      <c r="OAH293" s="1241"/>
      <c r="OAI293" s="1241"/>
      <c r="OAJ293" s="1241"/>
      <c r="OAK293" s="1241"/>
      <c r="OAL293" s="1241"/>
      <c r="OAM293" s="1241"/>
      <c r="OAN293" s="1241"/>
      <c r="OAO293" s="1241"/>
      <c r="OAP293" s="1241"/>
      <c r="OAQ293" s="1241"/>
      <c r="OAR293" s="1241"/>
      <c r="OAS293" s="1241"/>
      <c r="OAT293" s="1241"/>
      <c r="OAU293" s="1241"/>
      <c r="OAV293" s="1241"/>
      <c r="OAW293" s="1241"/>
      <c r="OAX293" s="1241"/>
      <c r="OAY293" s="1241"/>
      <c r="OAZ293" s="1241"/>
      <c r="OBA293" s="1241"/>
      <c r="OBB293" s="1241"/>
      <c r="OBC293" s="1241"/>
      <c r="OBD293" s="1241"/>
      <c r="OBE293" s="1241"/>
      <c r="OBF293" s="1241"/>
      <c r="OBG293" s="1241"/>
      <c r="OBH293" s="1241"/>
      <c r="OBI293" s="1241"/>
      <c r="OBJ293" s="1241"/>
      <c r="OBK293" s="1241"/>
      <c r="OBL293" s="1241"/>
      <c r="OBM293" s="1241"/>
      <c r="OBN293" s="1241"/>
      <c r="OBO293" s="1241"/>
      <c r="OBP293" s="1241"/>
      <c r="OBQ293" s="1241"/>
      <c r="OBR293" s="1241"/>
      <c r="OBS293" s="1241"/>
      <c r="OBT293" s="1241"/>
      <c r="OBU293" s="1241"/>
      <c r="OBV293" s="1241"/>
      <c r="OBW293" s="1241"/>
      <c r="OBX293" s="1241"/>
      <c r="OBY293" s="1241"/>
      <c r="OBZ293" s="1241"/>
      <c r="OCA293" s="1241"/>
      <c r="OCB293" s="1241"/>
      <c r="OCC293" s="1241"/>
      <c r="OCD293" s="1241"/>
      <c r="OCE293" s="1241"/>
      <c r="OCF293" s="1241"/>
      <c r="OCG293" s="1241"/>
      <c r="OCH293" s="1241"/>
      <c r="OCI293" s="1241"/>
      <c r="OCJ293" s="1241"/>
      <c r="OCK293" s="1241"/>
      <c r="OCL293" s="1241"/>
      <c r="OCM293" s="1241"/>
      <c r="OCN293" s="1241"/>
      <c r="OCO293" s="1241"/>
      <c r="OCP293" s="1241"/>
      <c r="OCQ293" s="1241"/>
      <c r="OCR293" s="1241"/>
      <c r="OCS293" s="1241"/>
      <c r="OCT293" s="1241"/>
      <c r="OCU293" s="1241"/>
      <c r="OCV293" s="1241"/>
      <c r="OCW293" s="1241"/>
      <c r="OCX293" s="1241"/>
      <c r="OCY293" s="1241"/>
      <c r="OCZ293" s="1241"/>
      <c r="ODA293" s="1241"/>
      <c r="ODB293" s="1241"/>
      <c r="ODC293" s="1241"/>
      <c r="ODD293" s="1241"/>
      <c r="ODE293" s="1241"/>
      <c r="ODF293" s="1241"/>
      <c r="ODG293" s="1241"/>
      <c r="ODH293" s="1241"/>
      <c r="ODI293" s="1241"/>
      <c r="ODJ293" s="1241"/>
      <c r="ODK293" s="1241"/>
      <c r="ODL293" s="1241"/>
      <c r="ODM293" s="1241"/>
      <c r="ODN293" s="1241"/>
      <c r="ODO293" s="1241"/>
      <c r="ODP293" s="1241"/>
      <c r="ODQ293" s="1241"/>
      <c r="ODR293" s="1241"/>
      <c r="ODS293" s="1241"/>
      <c r="ODT293" s="1241"/>
      <c r="ODU293" s="1241"/>
      <c r="ODV293" s="1241"/>
      <c r="ODW293" s="1241"/>
      <c r="ODX293" s="1241"/>
      <c r="ODY293" s="1241"/>
      <c r="ODZ293" s="1241"/>
      <c r="OEA293" s="1241"/>
      <c r="OEB293" s="1241"/>
      <c r="OEC293" s="1241"/>
      <c r="OED293" s="1241"/>
      <c r="OEE293" s="1241"/>
      <c r="OEF293" s="1241"/>
      <c r="OEG293" s="1241"/>
      <c r="OEH293" s="1241"/>
      <c r="OEI293" s="1241"/>
      <c r="OEJ293" s="1241"/>
      <c r="OEK293" s="1241"/>
      <c r="OEL293" s="1241"/>
      <c r="OEM293" s="1241"/>
      <c r="OEN293" s="1241"/>
      <c r="OEO293" s="1241"/>
      <c r="OEP293" s="1241"/>
      <c r="OEQ293" s="1241"/>
      <c r="OER293" s="1241"/>
      <c r="OES293" s="1241"/>
      <c r="OET293" s="1241"/>
      <c r="OEU293" s="1241"/>
      <c r="OEV293" s="1241"/>
      <c r="OEW293" s="1241"/>
      <c r="OEX293" s="1241"/>
      <c r="OEY293" s="1241"/>
      <c r="OEZ293" s="1241"/>
      <c r="OFA293" s="1241"/>
      <c r="OFB293" s="1241"/>
      <c r="OFC293" s="1241"/>
      <c r="OFD293" s="1241"/>
      <c r="OFE293" s="1241"/>
      <c r="OFF293" s="1241"/>
      <c r="OFG293" s="1241"/>
      <c r="OFH293" s="1241"/>
      <c r="OFI293" s="1241"/>
      <c r="OFJ293" s="1241"/>
      <c r="OFK293" s="1241"/>
      <c r="OFL293" s="1241"/>
      <c r="OFM293" s="1241"/>
      <c r="OFN293" s="1241"/>
      <c r="OFO293" s="1241"/>
      <c r="OFP293" s="1241"/>
      <c r="OFQ293" s="1241"/>
      <c r="OFR293" s="1241"/>
      <c r="OFS293" s="1241"/>
      <c r="OFT293" s="1241"/>
      <c r="OFU293" s="1241"/>
      <c r="OFV293" s="1241"/>
      <c r="OFW293" s="1241"/>
      <c r="OFX293" s="1241"/>
      <c r="OFY293" s="1241"/>
      <c r="OFZ293" s="1241"/>
      <c r="OGA293" s="1241"/>
      <c r="OGB293" s="1241"/>
      <c r="OGC293" s="1241"/>
      <c r="OGD293" s="1241"/>
      <c r="OGE293" s="1241"/>
      <c r="OGF293" s="1241"/>
      <c r="OGG293" s="1241"/>
      <c r="OGH293" s="1241"/>
      <c r="OGI293" s="1241"/>
      <c r="OGJ293" s="1241"/>
      <c r="OGK293" s="1241"/>
      <c r="OGL293" s="1241"/>
      <c r="OGM293" s="1241"/>
      <c r="OGN293" s="1241"/>
      <c r="OGO293" s="1241"/>
      <c r="OGP293" s="1241"/>
      <c r="OGQ293" s="1241"/>
      <c r="OGR293" s="1241"/>
      <c r="OGS293" s="1241"/>
      <c r="OGT293" s="1241"/>
      <c r="OGU293" s="1241"/>
      <c r="OGV293" s="1241"/>
      <c r="OGW293" s="1241"/>
      <c r="OGX293" s="1241"/>
      <c r="OGY293" s="1241"/>
      <c r="OGZ293" s="1241"/>
      <c r="OHA293" s="1241"/>
      <c r="OHB293" s="1241"/>
      <c r="OHC293" s="1241"/>
      <c r="OHD293" s="1241"/>
      <c r="OHE293" s="1241"/>
      <c r="OHF293" s="1241"/>
      <c r="OHG293" s="1241"/>
      <c r="OHH293" s="1241"/>
      <c r="OHI293" s="1241"/>
      <c r="OHJ293" s="1241"/>
      <c r="OHK293" s="1241"/>
      <c r="OHL293" s="1241"/>
      <c r="OHM293" s="1241"/>
      <c r="OHN293" s="1241"/>
      <c r="OHO293" s="1241"/>
      <c r="OHP293" s="1241"/>
      <c r="OHQ293" s="1241"/>
      <c r="OHR293" s="1241"/>
      <c r="OHS293" s="1241"/>
      <c r="OHT293" s="1241"/>
      <c r="OHU293" s="1241"/>
      <c r="OHV293" s="1241"/>
      <c r="OHW293" s="1241"/>
      <c r="OHX293" s="1241"/>
      <c r="OHY293" s="1241"/>
      <c r="OHZ293" s="1241"/>
      <c r="OIA293" s="1241"/>
      <c r="OIB293" s="1241"/>
      <c r="OIC293" s="1241"/>
      <c r="OID293" s="1241"/>
      <c r="OIE293" s="1241"/>
      <c r="OIF293" s="1241"/>
      <c r="OIG293" s="1241"/>
      <c r="OIH293" s="1241"/>
      <c r="OII293" s="1241"/>
      <c r="OIJ293" s="1241"/>
      <c r="OIK293" s="1241"/>
      <c r="OIL293" s="1241"/>
      <c r="OIM293" s="1241"/>
      <c r="OIN293" s="1241"/>
      <c r="OIO293" s="1241"/>
      <c r="OIP293" s="1241"/>
      <c r="OIQ293" s="1241"/>
      <c r="OIR293" s="1241"/>
      <c r="OIS293" s="1241"/>
      <c r="OIT293" s="1241"/>
      <c r="OIU293" s="1241"/>
      <c r="OIV293" s="1241"/>
      <c r="OIW293" s="1241"/>
      <c r="OIX293" s="1241"/>
      <c r="OIY293" s="1241"/>
      <c r="OIZ293" s="1241"/>
      <c r="OJA293" s="1241"/>
      <c r="OJB293" s="1241"/>
      <c r="OJC293" s="1241"/>
      <c r="OJD293" s="1241"/>
      <c r="OJE293" s="1241"/>
      <c r="OJF293" s="1241"/>
      <c r="OJG293" s="1241"/>
      <c r="OJH293" s="1241"/>
      <c r="OJI293" s="1241"/>
      <c r="OJJ293" s="1241"/>
      <c r="OJK293" s="1241"/>
      <c r="OJL293" s="1241"/>
      <c r="OJM293" s="1241"/>
      <c r="OJN293" s="1241"/>
      <c r="OJO293" s="1241"/>
      <c r="OJP293" s="1241"/>
      <c r="OJQ293" s="1241"/>
      <c r="OJR293" s="1241"/>
      <c r="OJS293" s="1241"/>
      <c r="OJT293" s="1241"/>
      <c r="OJU293" s="1241"/>
      <c r="OJV293" s="1241"/>
      <c r="OJW293" s="1241"/>
      <c r="OJX293" s="1241"/>
      <c r="OJY293" s="1241"/>
      <c r="OJZ293" s="1241"/>
      <c r="OKA293" s="1241"/>
      <c r="OKB293" s="1241"/>
      <c r="OKC293" s="1241"/>
      <c r="OKD293" s="1241"/>
      <c r="OKE293" s="1241"/>
      <c r="OKF293" s="1241"/>
      <c r="OKG293" s="1241"/>
      <c r="OKH293" s="1241"/>
      <c r="OKI293" s="1241"/>
      <c r="OKJ293" s="1241"/>
      <c r="OKK293" s="1241"/>
      <c r="OKL293" s="1241"/>
      <c r="OKM293" s="1241"/>
      <c r="OKN293" s="1241"/>
      <c r="OKO293" s="1241"/>
      <c r="OKP293" s="1241"/>
      <c r="OKQ293" s="1241"/>
      <c r="OKR293" s="1241"/>
      <c r="OKS293" s="1241"/>
      <c r="OKT293" s="1241"/>
      <c r="OKU293" s="1241"/>
      <c r="OKV293" s="1241"/>
      <c r="OKW293" s="1241"/>
      <c r="OKX293" s="1241"/>
      <c r="OKY293" s="1241"/>
      <c r="OKZ293" s="1241"/>
      <c r="OLA293" s="1241"/>
      <c r="OLB293" s="1241"/>
      <c r="OLC293" s="1241"/>
      <c r="OLD293" s="1241"/>
      <c r="OLE293" s="1241"/>
      <c r="OLF293" s="1241"/>
      <c r="OLG293" s="1241"/>
      <c r="OLH293" s="1241"/>
      <c r="OLI293" s="1241"/>
      <c r="OLJ293" s="1241"/>
      <c r="OLK293" s="1241"/>
      <c r="OLL293" s="1241"/>
      <c r="OLM293" s="1241"/>
      <c r="OLN293" s="1241"/>
      <c r="OLO293" s="1241"/>
      <c r="OLP293" s="1241"/>
      <c r="OLQ293" s="1241"/>
      <c r="OLR293" s="1241"/>
      <c r="OLS293" s="1241"/>
      <c r="OLT293" s="1241"/>
      <c r="OLU293" s="1241"/>
      <c r="OLV293" s="1241"/>
      <c r="OLW293" s="1241"/>
      <c r="OLX293" s="1241"/>
      <c r="OLY293" s="1241"/>
      <c r="OLZ293" s="1241"/>
      <c r="OMA293" s="1241"/>
      <c r="OMB293" s="1241"/>
      <c r="OMC293" s="1241"/>
      <c r="OMD293" s="1241"/>
      <c r="OME293" s="1241"/>
      <c r="OMF293" s="1241"/>
      <c r="OMG293" s="1241"/>
      <c r="OMH293" s="1241"/>
      <c r="OMI293" s="1241"/>
      <c r="OMJ293" s="1241"/>
      <c r="OMK293" s="1241"/>
      <c r="OML293" s="1241"/>
      <c r="OMM293" s="1241"/>
      <c r="OMN293" s="1241"/>
      <c r="OMO293" s="1241"/>
      <c r="OMP293" s="1241"/>
      <c r="OMQ293" s="1241"/>
      <c r="OMR293" s="1241"/>
      <c r="OMS293" s="1241"/>
      <c r="OMT293" s="1241"/>
      <c r="OMU293" s="1241"/>
      <c r="OMV293" s="1241"/>
      <c r="OMW293" s="1241"/>
      <c r="OMX293" s="1241"/>
      <c r="OMY293" s="1241"/>
      <c r="OMZ293" s="1241"/>
      <c r="ONA293" s="1241"/>
      <c r="ONB293" s="1241"/>
      <c r="ONC293" s="1241"/>
      <c r="OND293" s="1241"/>
      <c r="ONE293" s="1241"/>
      <c r="ONF293" s="1241"/>
      <c r="ONG293" s="1241"/>
      <c r="ONH293" s="1241"/>
      <c r="ONI293" s="1241"/>
      <c r="ONJ293" s="1241"/>
      <c r="ONK293" s="1241"/>
      <c r="ONL293" s="1241"/>
      <c r="ONM293" s="1241"/>
      <c r="ONN293" s="1241"/>
      <c r="ONO293" s="1241"/>
      <c r="ONP293" s="1241"/>
      <c r="ONQ293" s="1241"/>
      <c r="ONR293" s="1241"/>
      <c r="ONS293" s="1241"/>
      <c r="ONT293" s="1241"/>
      <c r="ONU293" s="1241"/>
      <c r="ONV293" s="1241"/>
      <c r="ONW293" s="1241"/>
      <c r="ONX293" s="1241"/>
      <c r="ONY293" s="1241"/>
      <c r="ONZ293" s="1241"/>
      <c r="OOA293" s="1241"/>
      <c r="OOB293" s="1241"/>
      <c r="OOC293" s="1241"/>
      <c r="OOD293" s="1241"/>
      <c r="OOE293" s="1241"/>
      <c r="OOF293" s="1241"/>
      <c r="OOG293" s="1241"/>
      <c r="OOH293" s="1241"/>
      <c r="OOI293" s="1241"/>
      <c r="OOJ293" s="1241"/>
      <c r="OOK293" s="1241"/>
      <c r="OOL293" s="1241"/>
      <c r="OOM293" s="1241"/>
      <c r="OON293" s="1241"/>
      <c r="OOO293" s="1241"/>
      <c r="OOP293" s="1241"/>
      <c r="OOQ293" s="1241"/>
      <c r="OOR293" s="1241"/>
      <c r="OOS293" s="1241"/>
      <c r="OOT293" s="1241"/>
      <c r="OOU293" s="1241"/>
      <c r="OOV293" s="1241"/>
      <c r="OOW293" s="1241"/>
      <c r="OOX293" s="1241"/>
      <c r="OOY293" s="1241"/>
      <c r="OOZ293" s="1241"/>
      <c r="OPA293" s="1241"/>
      <c r="OPB293" s="1241"/>
      <c r="OPC293" s="1241"/>
      <c r="OPD293" s="1241"/>
      <c r="OPE293" s="1241"/>
      <c r="OPF293" s="1241"/>
      <c r="OPG293" s="1241"/>
      <c r="OPH293" s="1241"/>
      <c r="OPI293" s="1241"/>
      <c r="OPJ293" s="1241"/>
      <c r="OPK293" s="1241"/>
      <c r="OPL293" s="1241"/>
      <c r="OPM293" s="1241"/>
      <c r="OPN293" s="1241"/>
      <c r="OPO293" s="1241"/>
      <c r="OPP293" s="1241"/>
      <c r="OPQ293" s="1241"/>
      <c r="OPR293" s="1241"/>
      <c r="OPS293" s="1241"/>
      <c r="OPT293" s="1241"/>
      <c r="OPU293" s="1241"/>
      <c r="OPV293" s="1241"/>
      <c r="OPW293" s="1241"/>
      <c r="OPX293" s="1241"/>
      <c r="OPY293" s="1241"/>
      <c r="OPZ293" s="1241"/>
      <c r="OQA293" s="1241"/>
      <c r="OQB293" s="1241"/>
      <c r="OQC293" s="1241"/>
      <c r="OQD293" s="1241"/>
      <c r="OQE293" s="1241"/>
      <c r="OQF293" s="1241"/>
      <c r="OQG293" s="1241"/>
      <c r="OQH293" s="1241"/>
      <c r="OQI293" s="1241"/>
      <c r="OQJ293" s="1241"/>
      <c r="OQK293" s="1241"/>
      <c r="OQL293" s="1241"/>
      <c r="OQM293" s="1241"/>
      <c r="OQN293" s="1241"/>
      <c r="OQO293" s="1241"/>
      <c r="OQP293" s="1241"/>
      <c r="OQQ293" s="1241"/>
      <c r="OQR293" s="1241"/>
      <c r="OQS293" s="1241"/>
      <c r="OQT293" s="1241"/>
      <c r="OQU293" s="1241"/>
      <c r="OQV293" s="1241"/>
      <c r="OQW293" s="1241"/>
      <c r="OQX293" s="1241"/>
      <c r="OQY293" s="1241"/>
      <c r="OQZ293" s="1241"/>
      <c r="ORA293" s="1241"/>
      <c r="ORB293" s="1241"/>
      <c r="ORC293" s="1241"/>
      <c r="ORD293" s="1241"/>
      <c r="ORE293" s="1241"/>
      <c r="ORF293" s="1241"/>
      <c r="ORG293" s="1241"/>
      <c r="ORH293" s="1241"/>
      <c r="ORI293" s="1241"/>
      <c r="ORJ293" s="1241"/>
      <c r="ORK293" s="1241"/>
      <c r="ORL293" s="1241"/>
      <c r="ORM293" s="1241"/>
      <c r="ORN293" s="1241"/>
      <c r="ORO293" s="1241"/>
      <c r="ORP293" s="1241"/>
      <c r="ORQ293" s="1241"/>
      <c r="ORR293" s="1241"/>
      <c r="ORS293" s="1241"/>
      <c r="ORT293" s="1241"/>
      <c r="ORU293" s="1241"/>
      <c r="ORV293" s="1241"/>
      <c r="ORW293" s="1241"/>
      <c r="ORX293" s="1241"/>
      <c r="ORY293" s="1241"/>
      <c r="ORZ293" s="1241"/>
      <c r="OSA293" s="1241"/>
      <c r="OSB293" s="1241"/>
      <c r="OSC293" s="1241"/>
      <c r="OSD293" s="1241"/>
      <c r="OSE293" s="1241"/>
      <c r="OSF293" s="1241"/>
      <c r="OSG293" s="1241"/>
      <c r="OSH293" s="1241"/>
      <c r="OSI293" s="1241"/>
      <c r="OSJ293" s="1241"/>
      <c r="OSK293" s="1241"/>
      <c r="OSL293" s="1241"/>
      <c r="OSM293" s="1241"/>
      <c r="OSN293" s="1241"/>
      <c r="OSO293" s="1241"/>
      <c r="OSP293" s="1241"/>
      <c r="OSQ293" s="1241"/>
      <c r="OSR293" s="1241"/>
      <c r="OSS293" s="1241"/>
      <c r="OST293" s="1241"/>
      <c r="OSU293" s="1241"/>
      <c r="OSV293" s="1241"/>
      <c r="OSW293" s="1241"/>
      <c r="OSX293" s="1241"/>
      <c r="OSY293" s="1241"/>
      <c r="OSZ293" s="1241"/>
      <c r="OTA293" s="1241"/>
      <c r="OTB293" s="1241"/>
      <c r="OTC293" s="1241"/>
      <c r="OTD293" s="1241"/>
      <c r="OTE293" s="1241"/>
      <c r="OTF293" s="1241"/>
      <c r="OTG293" s="1241"/>
      <c r="OTH293" s="1241"/>
      <c r="OTI293" s="1241"/>
      <c r="OTJ293" s="1241"/>
      <c r="OTK293" s="1241"/>
      <c r="OTL293" s="1241"/>
      <c r="OTM293" s="1241"/>
      <c r="OTN293" s="1241"/>
      <c r="OTO293" s="1241"/>
      <c r="OTP293" s="1241"/>
      <c r="OTQ293" s="1241"/>
      <c r="OTR293" s="1241"/>
      <c r="OTS293" s="1241"/>
      <c r="OTT293" s="1241"/>
      <c r="OTU293" s="1241"/>
      <c r="OTV293" s="1241"/>
      <c r="OTW293" s="1241"/>
      <c r="OTX293" s="1241"/>
      <c r="OTY293" s="1241"/>
      <c r="OTZ293" s="1241"/>
      <c r="OUA293" s="1241"/>
      <c r="OUB293" s="1241"/>
      <c r="OUC293" s="1241"/>
      <c r="OUD293" s="1241"/>
      <c r="OUE293" s="1241"/>
      <c r="OUF293" s="1241"/>
      <c r="OUG293" s="1241"/>
      <c r="OUH293" s="1241"/>
      <c r="OUI293" s="1241"/>
      <c r="OUJ293" s="1241"/>
      <c r="OUK293" s="1241"/>
      <c r="OUL293" s="1241"/>
      <c r="OUM293" s="1241"/>
      <c r="OUN293" s="1241"/>
      <c r="OUO293" s="1241"/>
      <c r="OUP293" s="1241"/>
      <c r="OUQ293" s="1241"/>
      <c r="OUR293" s="1241"/>
      <c r="OUS293" s="1241"/>
      <c r="OUT293" s="1241"/>
      <c r="OUU293" s="1241"/>
      <c r="OUV293" s="1241"/>
      <c r="OUW293" s="1241"/>
      <c r="OUX293" s="1241"/>
      <c r="OUY293" s="1241"/>
      <c r="OUZ293" s="1241"/>
      <c r="OVA293" s="1241"/>
      <c r="OVB293" s="1241"/>
      <c r="OVC293" s="1241"/>
      <c r="OVD293" s="1241"/>
      <c r="OVE293" s="1241"/>
      <c r="OVF293" s="1241"/>
      <c r="OVG293" s="1241"/>
      <c r="OVH293" s="1241"/>
      <c r="OVI293" s="1241"/>
      <c r="OVJ293" s="1241"/>
      <c r="OVK293" s="1241"/>
      <c r="OVL293" s="1241"/>
      <c r="OVM293" s="1241"/>
      <c r="OVN293" s="1241"/>
      <c r="OVO293" s="1241"/>
      <c r="OVP293" s="1241"/>
      <c r="OVQ293" s="1241"/>
      <c r="OVR293" s="1241"/>
      <c r="OVS293" s="1241"/>
      <c r="OVT293" s="1241"/>
      <c r="OVU293" s="1241"/>
      <c r="OVV293" s="1241"/>
      <c r="OVW293" s="1241"/>
      <c r="OVX293" s="1241"/>
      <c r="OVY293" s="1241"/>
      <c r="OVZ293" s="1241"/>
      <c r="OWA293" s="1241"/>
      <c r="OWB293" s="1241"/>
      <c r="OWC293" s="1241"/>
      <c r="OWD293" s="1241"/>
      <c r="OWE293" s="1241"/>
      <c r="OWF293" s="1241"/>
      <c r="OWG293" s="1241"/>
      <c r="OWH293" s="1241"/>
      <c r="OWI293" s="1241"/>
      <c r="OWJ293" s="1241"/>
      <c r="OWK293" s="1241"/>
      <c r="OWL293" s="1241"/>
      <c r="OWM293" s="1241"/>
      <c r="OWN293" s="1241"/>
      <c r="OWO293" s="1241"/>
      <c r="OWP293" s="1241"/>
      <c r="OWQ293" s="1241"/>
      <c r="OWR293" s="1241"/>
      <c r="OWS293" s="1241"/>
      <c r="OWT293" s="1241"/>
      <c r="OWU293" s="1241"/>
      <c r="OWV293" s="1241"/>
      <c r="OWW293" s="1241"/>
      <c r="OWX293" s="1241"/>
      <c r="OWY293" s="1241"/>
      <c r="OWZ293" s="1241"/>
      <c r="OXA293" s="1241"/>
      <c r="OXB293" s="1241"/>
      <c r="OXC293" s="1241"/>
      <c r="OXD293" s="1241"/>
      <c r="OXE293" s="1241"/>
      <c r="OXF293" s="1241"/>
      <c r="OXG293" s="1241"/>
      <c r="OXH293" s="1241"/>
      <c r="OXI293" s="1241"/>
      <c r="OXJ293" s="1241"/>
      <c r="OXK293" s="1241"/>
      <c r="OXL293" s="1241"/>
      <c r="OXM293" s="1241"/>
      <c r="OXN293" s="1241"/>
      <c r="OXO293" s="1241"/>
      <c r="OXP293" s="1241"/>
      <c r="OXQ293" s="1241"/>
      <c r="OXR293" s="1241"/>
      <c r="OXS293" s="1241"/>
      <c r="OXT293" s="1241"/>
      <c r="OXU293" s="1241"/>
      <c r="OXV293" s="1241"/>
      <c r="OXW293" s="1241"/>
      <c r="OXX293" s="1241"/>
      <c r="OXY293" s="1241"/>
      <c r="OXZ293" s="1241"/>
      <c r="OYA293" s="1241"/>
      <c r="OYB293" s="1241"/>
      <c r="OYC293" s="1241"/>
      <c r="OYD293" s="1241"/>
      <c r="OYE293" s="1241"/>
      <c r="OYF293" s="1241"/>
      <c r="OYG293" s="1241"/>
      <c r="OYH293" s="1241"/>
      <c r="OYI293" s="1241"/>
      <c r="OYJ293" s="1241"/>
      <c r="OYK293" s="1241"/>
      <c r="OYL293" s="1241"/>
      <c r="OYM293" s="1241"/>
      <c r="OYN293" s="1241"/>
      <c r="OYO293" s="1241"/>
      <c r="OYP293" s="1241"/>
      <c r="OYQ293" s="1241"/>
      <c r="OYR293" s="1241"/>
      <c r="OYS293" s="1241"/>
      <c r="OYT293" s="1241"/>
      <c r="OYU293" s="1241"/>
      <c r="OYV293" s="1241"/>
      <c r="OYW293" s="1241"/>
      <c r="OYX293" s="1241"/>
      <c r="OYY293" s="1241"/>
      <c r="OYZ293" s="1241"/>
      <c r="OZA293" s="1241"/>
      <c r="OZB293" s="1241"/>
      <c r="OZC293" s="1241"/>
      <c r="OZD293" s="1241"/>
      <c r="OZE293" s="1241"/>
      <c r="OZF293" s="1241"/>
      <c r="OZG293" s="1241"/>
      <c r="OZH293" s="1241"/>
      <c r="OZI293" s="1241"/>
      <c r="OZJ293" s="1241"/>
      <c r="OZK293" s="1241"/>
      <c r="OZL293" s="1241"/>
      <c r="OZM293" s="1241"/>
      <c r="OZN293" s="1241"/>
      <c r="OZO293" s="1241"/>
      <c r="OZP293" s="1241"/>
      <c r="OZQ293" s="1241"/>
      <c r="OZR293" s="1241"/>
      <c r="OZS293" s="1241"/>
      <c r="OZT293" s="1241"/>
      <c r="OZU293" s="1241"/>
      <c r="OZV293" s="1241"/>
      <c r="OZW293" s="1241"/>
      <c r="OZX293" s="1241"/>
      <c r="OZY293" s="1241"/>
      <c r="OZZ293" s="1241"/>
      <c r="PAA293" s="1241"/>
      <c r="PAB293" s="1241"/>
      <c r="PAC293" s="1241"/>
      <c r="PAD293" s="1241"/>
      <c r="PAE293" s="1241"/>
      <c r="PAF293" s="1241"/>
      <c r="PAG293" s="1241"/>
      <c r="PAH293" s="1241"/>
      <c r="PAI293" s="1241"/>
      <c r="PAJ293" s="1241"/>
      <c r="PAK293" s="1241"/>
      <c r="PAL293" s="1241"/>
      <c r="PAM293" s="1241"/>
      <c r="PAN293" s="1241"/>
      <c r="PAO293" s="1241"/>
      <c r="PAP293" s="1241"/>
      <c r="PAQ293" s="1241"/>
      <c r="PAR293" s="1241"/>
      <c r="PAS293" s="1241"/>
      <c r="PAT293" s="1241"/>
      <c r="PAU293" s="1241"/>
      <c r="PAV293" s="1241"/>
      <c r="PAW293" s="1241"/>
      <c r="PAX293" s="1241"/>
      <c r="PAY293" s="1241"/>
      <c r="PAZ293" s="1241"/>
      <c r="PBA293" s="1241"/>
      <c r="PBB293" s="1241"/>
      <c r="PBC293" s="1241"/>
      <c r="PBD293" s="1241"/>
      <c r="PBE293" s="1241"/>
      <c r="PBF293" s="1241"/>
      <c r="PBG293" s="1241"/>
      <c r="PBH293" s="1241"/>
      <c r="PBI293" s="1241"/>
      <c r="PBJ293" s="1241"/>
      <c r="PBK293" s="1241"/>
      <c r="PBL293" s="1241"/>
      <c r="PBM293" s="1241"/>
      <c r="PBN293" s="1241"/>
      <c r="PBO293" s="1241"/>
      <c r="PBP293" s="1241"/>
      <c r="PBQ293" s="1241"/>
      <c r="PBR293" s="1241"/>
      <c r="PBS293" s="1241"/>
      <c r="PBT293" s="1241"/>
      <c r="PBU293" s="1241"/>
      <c r="PBV293" s="1241"/>
      <c r="PBW293" s="1241"/>
      <c r="PBX293" s="1241"/>
      <c r="PBY293" s="1241"/>
      <c r="PBZ293" s="1241"/>
      <c r="PCA293" s="1241"/>
      <c r="PCB293" s="1241"/>
      <c r="PCC293" s="1241"/>
      <c r="PCD293" s="1241"/>
      <c r="PCE293" s="1241"/>
      <c r="PCF293" s="1241"/>
      <c r="PCG293" s="1241"/>
      <c r="PCH293" s="1241"/>
      <c r="PCI293" s="1241"/>
      <c r="PCJ293" s="1241"/>
      <c r="PCK293" s="1241"/>
      <c r="PCL293" s="1241"/>
      <c r="PCM293" s="1241"/>
      <c r="PCN293" s="1241"/>
      <c r="PCO293" s="1241"/>
      <c r="PCP293" s="1241"/>
      <c r="PCQ293" s="1241"/>
      <c r="PCR293" s="1241"/>
      <c r="PCS293" s="1241"/>
      <c r="PCT293" s="1241"/>
      <c r="PCU293" s="1241"/>
      <c r="PCV293" s="1241"/>
      <c r="PCW293" s="1241"/>
      <c r="PCX293" s="1241"/>
      <c r="PCY293" s="1241"/>
      <c r="PCZ293" s="1241"/>
      <c r="PDA293" s="1241"/>
      <c r="PDB293" s="1241"/>
      <c r="PDC293" s="1241"/>
      <c r="PDD293" s="1241"/>
      <c r="PDE293" s="1241"/>
      <c r="PDF293" s="1241"/>
      <c r="PDG293" s="1241"/>
      <c r="PDH293" s="1241"/>
      <c r="PDI293" s="1241"/>
      <c r="PDJ293" s="1241"/>
      <c r="PDK293" s="1241"/>
      <c r="PDL293" s="1241"/>
      <c r="PDM293" s="1241"/>
      <c r="PDN293" s="1241"/>
      <c r="PDO293" s="1241"/>
      <c r="PDP293" s="1241"/>
      <c r="PDQ293" s="1241"/>
      <c r="PDR293" s="1241"/>
      <c r="PDS293" s="1241"/>
      <c r="PDT293" s="1241"/>
      <c r="PDU293" s="1241"/>
      <c r="PDV293" s="1241"/>
      <c r="PDW293" s="1241"/>
      <c r="PDX293" s="1241"/>
      <c r="PDY293" s="1241"/>
      <c r="PDZ293" s="1241"/>
      <c r="PEA293" s="1241"/>
      <c r="PEB293" s="1241"/>
      <c r="PEC293" s="1241"/>
      <c r="PED293" s="1241"/>
      <c r="PEE293" s="1241"/>
      <c r="PEF293" s="1241"/>
      <c r="PEG293" s="1241"/>
      <c r="PEH293" s="1241"/>
      <c r="PEI293" s="1241"/>
      <c r="PEJ293" s="1241"/>
      <c r="PEK293" s="1241"/>
      <c r="PEL293" s="1241"/>
      <c r="PEM293" s="1241"/>
      <c r="PEN293" s="1241"/>
      <c r="PEO293" s="1241"/>
      <c r="PEP293" s="1241"/>
      <c r="PEQ293" s="1241"/>
      <c r="PER293" s="1241"/>
      <c r="PES293" s="1241"/>
      <c r="PET293" s="1241"/>
      <c r="PEU293" s="1241"/>
      <c r="PEV293" s="1241"/>
      <c r="PEW293" s="1241"/>
      <c r="PEX293" s="1241"/>
      <c r="PEY293" s="1241"/>
      <c r="PEZ293" s="1241"/>
      <c r="PFA293" s="1241"/>
      <c r="PFB293" s="1241"/>
      <c r="PFC293" s="1241"/>
      <c r="PFD293" s="1241"/>
      <c r="PFE293" s="1241"/>
      <c r="PFF293" s="1241"/>
      <c r="PFG293" s="1241"/>
      <c r="PFH293" s="1241"/>
      <c r="PFI293" s="1241"/>
      <c r="PFJ293" s="1241"/>
      <c r="PFK293" s="1241"/>
      <c r="PFL293" s="1241"/>
      <c r="PFM293" s="1241"/>
      <c r="PFN293" s="1241"/>
      <c r="PFO293" s="1241"/>
      <c r="PFP293" s="1241"/>
      <c r="PFQ293" s="1241"/>
      <c r="PFR293" s="1241"/>
      <c r="PFS293" s="1241"/>
      <c r="PFT293" s="1241"/>
      <c r="PFU293" s="1241"/>
      <c r="PFV293" s="1241"/>
      <c r="PFW293" s="1241"/>
      <c r="PFX293" s="1241"/>
      <c r="PFY293" s="1241"/>
      <c r="PFZ293" s="1241"/>
      <c r="PGA293" s="1241"/>
      <c r="PGB293" s="1241"/>
      <c r="PGC293" s="1241"/>
      <c r="PGD293" s="1241"/>
      <c r="PGE293" s="1241"/>
      <c r="PGF293" s="1241"/>
      <c r="PGG293" s="1241"/>
      <c r="PGH293" s="1241"/>
      <c r="PGI293" s="1241"/>
      <c r="PGJ293" s="1241"/>
      <c r="PGK293" s="1241"/>
      <c r="PGL293" s="1241"/>
      <c r="PGM293" s="1241"/>
      <c r="PGN293" s="1241"/>
      <c r="PGO293" s="1241"/>
      <c r="PGP293" s="1241"/>
      <c r="PGQ293" s="1241"/>
      <c r="PGR293" s="1241"/>
      <c r="PGS293" s="1241"/>
      <c r="PGT293" s="1241"/>
      <c r="PGU293" s="1241"/>
      <c r="PGV293" s="1241"/>
      <c r="PGW293" s="1241"/>
      <c r="PGX293" s="1241"/>
      <c r="PGY293" s="1241"/>
      <c r="PGZ293" s="1241"/>
      <c r="PHA293" s="1241"/>
      <c r="PHB293" s="1241"/>
      <c r="PHC293" s="1241"/>
      <c r="PHD293" s="1241"/>
      <c r="PHE293" s="1241"/>
      <c r="PHF293" s="1241"/>
      <c r="PHG293" s="1241"/>
      <c r="PHH293" s="1241"/>
      <c r="PHI293" s="1241"/>
      <c r="PHJ293" s="1241"/>
      <c r="PHK293" s="1241"/>
      <c r="PHL293" s="1241"/>
      <c r="PHM293" s="1241"/>
      <c r="PHN293" s="1241"/>
      <c r="PHO293" s="1241"/>
      <c r="PHP293" s="1241"/>
      <c r="PHQ293" s="1241"/>
      <c r="PHR293" s="1241"/>
      <c r="PHS293" s="1241"/>
      <c r="PHT293" s="1241"/>
      <c r="PHU293" s="1241"/>
      <c r="PHV293" s="1241"/>
      <c r="PHW293" s="1241"/>
      <c r="PHX293" s="1241"/>
      <c r="PHY293" s="1241"/>
      <c r="PHZ293" s="1241"/>
      <c r="PIA293" s="1241"/>
      <c r="PIB293" s="1241"/>
      <c r="PIC293" s="1241"/>
      <c r="PID293" s="1241"/>
      <c r="PIE293" s="1241"/>
      <c r="PIF293" s="1241"/>
      <c r="PIG293" s="1241"/>
      <c r="PIH293" s="1241"/>
      <c r="PII293" s="1241"/>
      <c r="PIJ293" s="1241"/>
      <c r="PIK293" s="1241"/>
      <c r="PIL293" s="1241"/>
      <c r="PIM293" s="1241"/>
      <c r="PIN293" s="1241"/>
      <c r="PIO293" s="1241"/>
      <c r="PIP293" s="1241"/>
      <c r="PIQ293" s="1241"/>
      <c r="PIR293" s="1241"/>
      <c r="PIS293" s="1241"/>
      <c r="PIT293" s="1241"/>
      <c r="PIU293" s="1241"/>
      <c r="PIV293" s="1241"/>
      <c r="PIW293" s="1241"/>
      <c r="PIX293" s="1241"/>
      <c r="PIY293" s="1241"/>
      <c r="PIZ293" s="1241"/>
      <c r="PJA293" s="1241"/>
      <c r="PJB293" s="1241"/>
      <c r="PJC293" s="1241"/>
      <c r="PJD293" s="1241"/>
      <c r="PJE293" s="1241"/>
      <c r="PJF293" s="1241"/>
      <c r="PJG293" s="1241"/>
      <c r="PJH293" s="1241"/>
      <c r="PJI293" s="1241"/>
      <c r="PJJ293" s="1241"/>
      <c r="PJK293" s="1241"/>
      <c r="PJL293" s="1241"/>
      <c r="PJM293" s="1241"/>
      <c r="PJN293" s="1241"/>
      <c r="PJO293" s="1241"/>
      <c r="PJP293" s="1241"/>
      <c r="PJQ293" s="1241"/>
      <c r="PJR293" s="1241"/>
      <c r="PJS293" s="1241"/>
      <c r="PJT293" s="1241"/>
      <c r="PJU293" s="1241"/>
      <c r="PJV293" s="1241"/>
      <c r="PJW293" s="1241"/>
      <c r="PJX293" s="1241"/>
      <c r="PJY293" s="1241"/>
      <c r="PJZ293" s="1241"/>
      <c r="PKA293" s="1241"/>
      <c r="PKB293" s="1241"/>
      <c r="PKC293" s="1241"/>
      <c r="PKD293" s="1241"/>
      <c r="PKE293" s="1241"/>
      <c r="PKF293" s="1241"/>
      <c r="PKG293" s="1241"/>
      <c r="PKH293" s="1241"/>
      <c r="PKI293" s="1241"/>
      <c r="PKJ293" s="1241"/>
      <c r="PKK293" s="1241"/>
      <c r="PKL293" s="1241"/>
      <c r="PKM293" s="1241"/>
      <c r="PKN293" s="1241"/>
      <c r="PKO293" s="1241"/>
      <c r="PKP293" s="1241"/>
      <c r="PKQ293" s="1241"/>
      <c r="PKR293" s="1241"/>
      <c r="PKS293" s="1241"/>
      <c r="PKT293" s="1241"/>
      <c r="PKU293" s="1241"/>
      <c r="PKV293" s="1241"/>
      <c r="PKW293" s="1241"/>
      <c r="PKX293" s="1241"/>
      <c r="PKY293" s="1241"/>
      <c r="PKZ293" s="1241"/>
      <c r="PLA293" s="1241"/>
      <c r="PLB293" s="1241"/>
      <c r="PLC293" s="1241"/>
      <c r="PLD293" s="1241"/>
      <c r="PLE293" s="1241"/>
      <c r="PLF293" s="1241"/>
      <c r="PLG293" s="1241"/>
      <c r="PLH293" s="1241"/>
      <c r="PLI293" s="1241"/>
      <c r="PLJ293" s="1241"/>
      <c r="PLK293" s="1241"/>
      <c r="PLL293" s="1241"/>
      <c r="PLM293" s="1241"/>
      <c r="PLN293" s="1241"/>
      <c r="PLO293" s="1241"/>
      <c r="PLP293" s="1241"/>
      <c r="PLQ293" s="1241"/>
      <c r="PLR293" s="1241"/>
      <c r="PLS293" s="1241"/>
      <c r="PLT293" s="1241"/>
      <c r="PLU293" s="1241"/>
      <c r="PLV293" s="1241"/>
      <c r="PLW293" s="1241"/>
      <c r="PLX293" s="1241"/>
      <c r="PLY293" s="1241"/>
      <c r="PLZ293" s="1241"/>
      <c r="PMA293" s="1241"/>
      <c r="PMB293" s="1241"/>
      <c r="PMC293" s="1241"/>
      <c r="PMD293" s="1241"/>
      <c r="PME293" s="1241"/>
      <c r="PMF293" s="1241"/>
      <c r="PMG293" s="1241"/>
      <c r="PMH293" s="1241"/>
      <c r="PMI293" s="1241"/>
      <c r="PMJ293" s="1241"/>
      <c r="PMK293" s="1241"/>
      <c r="PML293" s="1241"/>
      <c r="PMM293" s="1241"/>
      <c r="PMN293" s="1241"/>
      <c r="PMO293" s="1241"/>
      <c r="PMP293" s="1241"/>
      <c r="PMQ293" s="1241"/>
      <c r="PMR293" s="1241"/>
      <c r="PMS293" s="1241"/>
      <c r="PMT293" s="1241"/>
      <c r="PMU293" s="1241"/>
      <c r="PMV293" s="1241"/>
      <c r="PMW293" s="1241"/>
      <c r="PMX293" s="1241"/>
      <c r="PMY293" s="1241"/>
      <c r="PMZ293" s="1241"/>
      <c r="PNA293" s="1241"/>
      <c r="PNB293" s="1241"/>
      <c r="PNC293" s="1241"/>
      <c r="PND293" s="1241"/>
      <c r="PNE293" s="1241"/>
      <c r="PNF293" s="1241"/>
      <c r="PNG293" s="1241"/>
      <c r="PNH293" s="1241"/>
      <c r="PNI293" s="1241"/>
      <c r="PNJ293" s="1241"/>
      <c r="PNK293" s="1241"/>
      <c r="PNL293" s="1241"/>
      <c r="PNM293" s="1241"/>
      <c r="PNN293" s="1241"/>
      <c r="PNO293" s="1241"/>
      <c r="PNP293" s="1241"/>
      <c r="PNQ293" s="1241"/>
      <c r="PNR293" s="1241"/>
      <c r="PNS293" s="1241"/>
      <c r="PNT293" s="1241"/>
      <c r="PNU293" s="1241"/>
      <c r="PNV293" s="1241"/>
      <c r="PNW293" s="1241"/>
      <c r="PNX293" s="1241"/>
      <c r="PNY293" s="1241"/>
      <c r="PNZ293" s="1241"/>
      <c r="POA293" s="1241"/>
      <c r="POB293" s="1241"/>
      <c r="POC293" s="1241"/>
      <c r="POD293" s="1241"/>
      <c r="POE293" s="1241"/>
      <c r="POF293" s="1241"/>
      <c r="POG293" s="1241"/>
      <c r="POH293" s="1241"/>
      <c r="POI293" s="1241"/>
      <c r="POJ293" s="1241"/>
      <c r="POK293" s="1241"/>
      <c r="POL293" s="1241"/>
      <c r="POM293" s="1241"/>
      <c r="PON293" s="1241"/>
      <c r="POO293" s="1241"/>
      <c r="POP293" s="1241"/>
      <c r="POQ293" s="1241"/>
      <c r="POR293" s="1241"/>
      <c r="POS293" s="1241"/>
      <c r="POT293" s="1241"/>
      <c r="POU293" s="1241"/>
      <c r="POV293" s="1241"/>
      <c r="POW293" s="1241"/>
      <c r="POX293" s="1241"/>
      <c r="POY293" s="1241"/>
      <c r="POZ293" s="1241"/>
      <c r="PPA293" s="1241"/>
      <c r="PPB293" s="1241"/>
      <c r="PPC293" s="1241"/>
      <c r="PPD293" s="1241"/>
      <c r="PPE293" s="1241"/>
      <c r="PPF293" s="1241"/>
      <c r="PPG293" s="1241"/>
      <c r="PPH293" s="1241"/>
      <c r="PPI293" s="1241"/>
      <c r="PPJ293" s="1241"/>
      <c r="PPK293" s="1241"/>
      <c r="PPL293" s="1241"/>
      <c r="PPM293" s="1241"/>
      <c r="PPN293" s="1241"/>
      <c r="PPO293" s="1241"/>
      <c r="PPP293" s="1241"/>
      <c r="PPQ293" s="1241"/>
      <c r="PPR293" s="1241"/>
      <c r="PPS293" s="1241"/>
      <c r="PPT293" s="1241"/>
      <c r="PPU293" s="1241"/>
      <c r="PPV293" s="1241"/>
      <c r="PPW293" s="1241"/>
      <c r="PPX293" s="1241"/>
      <c r="PPY293" s="1241"/>
      <c r="PPZ293" s="1241"/>
      <c r="PQA293" s="1241"/>
      <c r="PQB293" s="1241"/>
      <c r="PQC293" s="1241"/>
      <c r="PQD293" s="1241"/>
      <c r="PQE293" s="1241"/>
      <c r="PQF293" s="1241"/>
      <c r="PQG293" s="1241"/>
      <c r="PQH293" s="1241"/>
      <c r="PQI293" s="1241"/>
      <c r="PQJ293" s="1241"/>
      <c r="PQK293" s="1241"/>
      <c r="PQL293" s="1241"/>
      <c r="PQM293" s="1241"/>
      <c r="PQN293" s="1241"/>
      <c r="PQO293" s="1241"/>
      <c r="PQP293" s="1241"/>
      <c r="PQQ293" s="1241"/>
      <c r="PQR293" s="1241"/>
      <c r="PQS293" s="1241"/>
      <c r="PQT293" s="1241"/>
      <c r="PQU293" s="1241"/>
      <c r="PQV293" s="1241"/>
      <c r="PQW293" s="1241"/>
      <c r="PQX293" s="1241"/>
      <c r="PQY293" s="1241"/>
      <c r="PQZ293" s="1241"/>
      <c r="PRA293" s="1241"/>
      <c r="PRB293" s="1241"/>
      <c r="PRC293" s="1241"/>
      <c r="PRD293" s="1241"/>
      <c r="PRE293" s="1241"/>
      <c r="PRF293" s="1241"/>
      <c r="PRG293" s="1241"/>
      <c r="PRH293" s="1241"/>
      <c r="PRI293" s="1241"/>
      <c r="PRJ293" s="1241"/>
      <c r="PRK293" s="1241"/>
      <c r="PRL293" s="1241"/>
      <c r="PRM293" s="1241"/>
      <c r="PRN293" s="1241"/>
      <c r="PRO293" s="1241"/>
      <c r="PRP293" s="1241"/>
      <c r="PRQ293" s="1241"/>
      <c r="PRR293" s="1241"/>
      <c r="PRS293" s="1241"/>
      <c r="PRT293" s="1241"/>
      <c r="PRU293" s="1241"/>
      <c r="PRV293" s="1241"/>
      <c r="PRW293" s="1241"/>
      <c r="PRX293" s="1241"/>
      <c r="PRY293" s="1241"/>
      <c r="PRZ293" s="1241"/>
      <c r="PSA293" s="1241"/>
      <c r="PSB293" s="1241"/>
      <c r="PSC293" s="1241"/>
      <c r="PSD293" s="1241"/>
      <c r="PSE293" s="1241"/>
      <c r="PSF293" s="1241"/>
      <c r="PSG293" s="1241"/>
      <c r="PSH293" s="1241"/>
      <c r="PSI293" s="1241"/>
      <c r="PSJ293" s="1241"/>
      <c r="PSK293" s="1241"/>
      <c r="PSL293" s="1241"/>
      <c r="PSM293" s="1241"/>
      <c r="PSN293" s="1241"/>
      <c r="PSO293" s="1241"/>
      <c r="PSP293" s="1241"/>
      <c r="PSQ293" s="1241"/>
      <c r="PSR293" s="1241"/>
      <c r="PSS293" s="1241"/>
      <c r="PST293" s="1241"/>
      <c r="PSU293" s="1241"/>
      <c r="PSV293" s="1241"/>
      <c r="PSW293" s="1241"/>
      <c r="PSX293" s="1241"/>
      <c r="PSY293" s="1241"/>
      <c r="PSZ293" s="1241"/>
      <c r="PTA293" s="1241"/>
      <c r="PTB293" s="1241"/>
      <c r="PTC293" s="1241"/>
      <c r="PTD293" s="1241"/>
      <c r="PTE293" s="1241"/>
      <c r="PTF293" s="1241"/>
      <c r="PTG293" s="1241"/>
      <c r="PTH293" s="1241"/>
      <c r="PTI293" s="1241"/>
      <c r="PTJ293" s="1241"/>
      <c r="PTK293" s="1241"/>
      <c r="PTL293" s="1241"/>
      <c r="PTM293" s="1241"/>
      <c r="PTN293" s="1241"/>
      <c r="PTO293" s="1241"/>
      <c r="PTP293" s="1241"/>
      <c r="PTQ293" s="1241"/>
      <c r="PTR293" s="1241"/>
      <c r="PTS293" s="1241"/>
      <c r="PTT293" s="1241"/>
      <c r="PTU293" s="1241"/>
      <c r="PTV293" s="1241"/>
      <c r="PTW293" s="1241"/>
      <c r="PTX293" s="1241"/>
      <c r="PTY293" s="1241"/>
      <c r="PTZ293" s="1241"/>
      <c r="PUA293" s="1241"/>
      <c r="PUB293" s="1241"/>
      <c r="PUC293" s="1241"/>
      <c r="PUD293" s="1241"/>
      <c r="PUE293" s="1241"/>
      <c r="PUF293" s="1241"/>
      <c r="PUG293" s="1241"/>
      <c r="PUH293" s="1241"/>
      <c r="PUI293" s="1241"/>
      <c r="PUJ293" s="1241"/>
      <c r="PUK293" s="1241"/>
      <c r="PUL293" s="1241"/>
      <c r="PUM293" s="1241"/>
      <c r="PUN293" s="1241"/>
      <c r="PUO293" s="1241"/>
      <c r="PUP293" s="1241"/>
      <c r="PUQ293" s="1241"/>
      <c r="PUR293" s="1241"/>
      <c r="PUS293" s="1241"/>
      <c r="PUT293" s="1241"/>
      <c r="PUU293" s="1241"/>
      <c r="PUV293" s="1241"/>
      <c r="PUW293" s="1241"/>
      <c r="PUX293" s="1241"/>
      <c r="PUY293" s="1241"/>
      <c r="PUZ293" s="1241"/>
      <c r="PVA293" s="1241"/>
      <c r="PVB293" s="1241"/>
      <c r="PVC293" s="1241"/>
      <c r="PVD293" s="1241"/>
      <c r="PVE293" s="1241"/>
      <c r="PVF293" s="1241"/>
      <c r="PVG293" s="1241"/>
      <c r="PVH293" s="1241"/>
      <c r="PVI293" s="1241"/>
      <c r="PVJ293" s="1241"/>
      <c r="PVK293" s="1241"/>
      <c r="PVL293" s="1241"/>
      <c r="PVM293" s="1241"/>
      <c r="PVN293" s="1241"/>
      <c r="PVO293" s="1241"/>
      <c r="PVP293" s="1241"/>
      <c r="PVQ293" s="1241"/>
      <c r="PVR293" s="1241"/>
      <c r="PVS293" s="1241"/>
      <c r="PVT293" s="1241"/>
      <c r="PVU293" s="1241"/>
      <c r="PVV293" s="1241"/>
      <c r="PVW293" s="1241"/>
      <c r="PVX293" s="1241"/>
      <c r="PVY293" s="1241"/>
      <c r="PVZ293" s="1241"/>
      <c r="PWA293" s="1241"/>
      <c r="PWB293" s="1241"/>
      <c r="PWC293" s="1241"/>
      <c r="PWD293" s="1241"/>
      <c r="PWE293" s="1241"/>
      <c r="PWF293" s="1241"/>
      <c r="PWG293" s="1241"/>
      <c r="PWH293" s="1241"/>
      <c r="PWI293" s="1241"/>
      <c r="PWJ293" s="1241"/>
      <c r="PWK293" s="1241"/>
      <c r="PWL293" s="1241"/>
      <c r="PWM293" s="1241"/>
      <c r="PWN293" s="1241"/>
      <c r="PWO293" s="1241"/>
      <c r="PWP293" s="1241"/>
      <c r="PWQ293" s="1241"/>
      <c r="PWR293" s="1241"/>
      <c r="PWS293" s="1241"/>
      <c r="PWT293" s="1241"/>
      <c r="PWU293" s="1241"/>
      <c r="PWV293" s="1241"/>
      <c r="PWW293" s="1241"/>
      <c r="PWX293" s="1241"/>
      <c r="PWY293" s="1241"/>
      <c r="PWZ293" s="1241"/>
      <c r="PXA293" s="1241"/>
      <c r="PXB293" s="1241"/>
      <c r="PXC293" s="1241"/>
      <c r="PXD293" s="1241"/>
      <c r="PXE293" s="1241"/>
      <c r="PXF293" s="1241"/>
      <c r="PXG293" s="1241"/>
      <c r="PXH293" s="1241"/>
      <c r="PXI293" s="1241"/>
      <c r="PXJ293" s="1241"/>
      <c r="PXK293" s="1241"/>
      <c r="PXL293" s="1241"/>
      <c r="PXM293" s="1241"/>
      <c r="PXN293" s="1241"/>
      <c r="PXO293" s="1241"/>
      <c r="PXP293" s="1241"/>
      <c r="PXQ293" s="1241"/>
      <c r="PXR293" s="1241"/>
      <c r="PXS293" s="1241"/>
      <c r="PXT293" s="1241"/>
      <c r="PXU293" s="1241"/>
      <c r="PXV293" s="1241"/>
      <c r="PXW293" s="1241"/>
      <c r="PXX293" s="1241"/>
      <c r="PXY293" s="1241"/>
      <c r="PXZ293" s="1241"/>
      <c r="PYA293" s="1241"/>
      <c r="PYB293" s="1241"/>
      <c r="PYC293" s="1241"/>
      <c r="PYD293" s="1241"/>
      <c r="PYE293" s="1241"/>
      <c r="PYF293" s="1241"/>
      <c r="PYG293" s="1241"/>
      <c r="PYH293" s="1241"/>
      <c r="PYI293" s="1241"/>
      <c r="PYJ293" s="1241"/>
      <c r="PYK293" s="1241"/>
      <c r="PYL293" s="1241"/>
      <c r="PYM293" s="1241"/>
      <c r="PYN293" s="1241"/>
      <c r="PYO293" s="1241"/>
      <c r="PYP293" s="1241"/>
      <c r="PYQ293" s="1241"/>
      <c r="PYR293" s="1241"/>
      <c r="PYS293" s="1241"/>
      <c r="PYT293" s="1241"/>
      <c r="PYU293" s="1241"/>
      <c r="PYV293" s="1241"/>
      <c r="PYW293" s="1241"/>
      <c r="PYX293" s="1241"/>
      <c r="PYY293" s="1241"/>
      <c r="PYZ293" s="1241"/>
      <c r="PZA293" s="1241"/>
      <c r="PZB293" s="1241"/>
      <c r="PZC293" s="1241"/>
      <c r="PZD293" s="1241"/>
      <c r="PZE293" s="1241"/>
      <c r="PZF293" s="1241"/>
      <c r="PZG293" s="1241"/>
      <c r="PZH293" s="1241"/>
      <c r="PZI293" s="1241"/>
      <c r="PZJ293" s="1241"/>
      <c r="PZK293" s="1241"/>
      <c r="PZL293" s="1241"/>
      <c r="PZM293" s="1241"/>
      <c r="PZN293" s="1241"/>
      <c r="PZO293" s="1241"/>
      <c r="PZP293" s="1241"/>
      <c r="PZQ293" s="1241"/>
      <c r="PZR293" s="1241"/>
      <c r="PZS293" s="1241"/>
      <c r="PZT293" s="1241"/>
      <c r="PZU293" s="1241"/>
      <c r="PZV293" s="1241"/>
      <c r="PZW293" s="1241"/>
      <c r="PZX293" s="1241"/>
      <c r="PZY293" s="1241"/>
      <c r="PZZ293" s="1241"/>
      <c r="QAA293" s="1241"/>
      <c r="QAB293" s="1241"/>
      <c r="QAC293" s="1241"/>
      <c r="QAD293" s="1241"/>
      <c r="QAE293" s="1241"/>
      <c r="QAF293" s="1241"/>
      <c r="QAG293" s="1241"/>
      <c r="QAH293" s="1241"/>
      <c r="QAI293" s="1241"/>
      <c r="QAJ293" s="1241"/>
      <c r="QAK293" s="1241"/>
      <c r="QAL293" s="1241"/>
      <c r="QAM293" s="1241"/>
      <c r="QAN293" s="1241"/>
      <c r="QAO293" s="1241"/>
      <c r="QAP293" s="1241"/>
      <c r="QAQ293" s="1241"/>
      <c r="QAR293" s="1241"/>
      <c r="QAS293" s="1241"/>
      <c r="QAT293" s="1241"/>
      <c r="QAU293" s="1241"/>
      <c r="QAV293" s="1241"/>
      <c r="QAW293" s="1241"/>
      <c r="QAX293" s="1241"/>
      <c r="QAY293" s="1241"/>
      <c r="QAZ293" s="1241"/>
      <c r="QBA293" s="1241"/>
      <c r="QBB293" s="1241"/>
      <c r="QBC293" s="1241"/>
      <c r="QBD293" s="1241"/>
      <c r="QBE293" s="1241"/>
      <c r="QBF293" s="1241"/>
      <c r="QBG293" s="1241"/>
      <c r="QBH293" s="1241"/>
      <c r="QBI293" s="1241"/>
      <c r="QBJ293" s="1241"/>
      <c r="QBK293" s="1241"/>
      <c r="QBL293" s="1241"/>
      <c r="QBM293" s="1241"/>
      <c r="QBN293" s="1241"/>
      <c r="QBO293" s="1241"/>
      <c r="QBP293" s="1241"/>
      <c r="QBQ293" s="1241"/>
      <c r="QBR293" s="1241"/>
      <c r="QBS293" s="1241"/>
      <c r="QBT293" s="1241"/>
      <c r="QBU293" s="1241"/>
      <c r="QBV293" s="1241"/>
      <c r="QBW293" s="1241"/>
      <c r="QBX293" s="1241"/>
      <c r="QBY293" s="1241"/>
      <c r="QBZ293" s="1241"/>
      <c r="QCA293" s="1241"/>
      <c r="QCB293" s="1241"/>
      <c r="QCC293" s="1241"/>
      <c r="QCD293" s="1241"/>
      <c r="QCE293" s="1241"/>
      <c r="QCF293" s="1241"/>
      <c r="QCG293" s="1241"/>
      <c r="QCH293" s="1241"/>
      <c r="QCI293" s="1241"/>
      <c r="QCJ293" s="1241"/>
      <c r="QCK293" s="1241"/>
      <c r="QCL293" s="1241"/>
      <c r="QCM293" s="1241"/>
      <c r="QCN293" s="1241"/>
      <c r="QCO293" s="1241"/>
      <c r="QCP293" s="1241"/>
      <c r="QCQ293" s="1241"/>
      <c r="QCR293" s="1241"/>
      <c r="QCS293" s="1241"/>
      <c r="QCT293" s="1241"/>
      <c r="QCU293" s="1241"/>
      <c r="QCV293" s="1241"/>
      <c r="QCW293" s="1241"/>
      <c r="QCX293" s="1241"/>
      <c r="QCY293" s="1241"/>
      <c r="QCZ293" s="1241"/>
      <c r="QDA293" s="1241"/>
      <c r="QDB293" s="1241"/>
      <c r="QDC293" s="1241"/>
      <c r="QDD293" s="1241"/>
      <c r="QDE293" s="1241"/>
      <c r="QDF293" s="1241"/>
      <c r="QDG293" s="1241"/>
      <c r="QDH293" s="1241"/>
      <c r="QDI293" s="1241"/>
      <c r="QDJ293" s="1241"/>
      <c r="QDK293" s="1241"/>
      <c r="QDL293" s="1241"/>
      <c r="QDM293" s="1241"/>
      <c r="QDN293" s="1241"/>
      <c r="QDO293" s="1241"/>
      <c r="QDP293" s="1241"/>
      <c r="QDQ293" s="1241"/>
      <c r="QDR293" s="1241"/>
      <c r="QDS293" s="1241"/>
      <c r="QDT293" s="1241"/>
      <c r="QDU293" s="1241"/>
      <c r="QDV293" s="1241"/>
      <c r="QDW293" s="1241"/>
      <c r="QDX293" s="1241"/>
      <c r="QDY293" s="1241"/>
      <c r="QDZ293" s="1241"/>
      <c r="QEA293" s="1241"/>
      <c r="QEB293" s="1241"/>
      <c r="QEC293" s="1241"/>
      <c r="QED293" s="1241"/>
      <c r="QEE293" s="1241"/>
      <c r="QEF293" s="1241"/>
      <c r="QEG293" s="1241"/>
      <c r="QEH293" s="1241"/>
      <c r="QEI293" s="1241"/>
      <c r="QEJ293" s="1241"/>
      <c r="QEK293" s="1241"/>
      <c r="QEL293" s="1241"/>
      <c r="QEM293" s="1241"/>
      <c r="QEN293" s="1241"/>
      <c r="QEO293" s="1241"/>
      <c r="QEP293" s="1241"/>
      <c r="QEQ293" s="1241"/>
      <c r="QER293" s="1241"/>
      <c r="QES293" s="1241"/>
      <c r="QET293" s="1241"/>
      <c r="QEU293" s="1241"/>
      <c r="QEV293" s="1241"/>
      <c r="QEW293" s="1241"/>
      <c r="QEX293" s="1241"/>
      <c r="QEY293" s="1241"/>
      <c r="QEZ293" s="1241"/>
      <c r="QFA293" s="1241"/>
      <c r="QFB293" s="1241"/>
      <c r="QFC293" s="1241"/>
      <c r="QFD293" s="1241"/>
      <c r="QFE293" s="1241"/>
      <c r="QFF293" s="1241"/>
      <c r="QFG293" s="1241"/>
      <c r="QFH293" s="1241"/>
      <c r="QFI293" s="1241"/>
      <c r="QFJ293" s="1241"/>
      <c r="QFK293" s="1241"/>
      <c r="QFL293" s="1241"/>
      <c r="QFM293" s="1241"/>
      <c r="QFN293" s="1241"/>
      <c r="QFO293" s="1241"/>
      <c r="QFP293" s="1241"/>
      <c r="QFQ293" s="1241"/>
      <c r="QFR293" s="1241"/>
      <c r="QFS293" s="1241"/>
      <c r="QFT293" s="1241"/>
      <c r="QFU293" s="1241"/>
      <c r="QFV293" s="1241"/>
      <c r="QFW293" s="1241"/>
      <c r="QFX293" s="1241"/>
      <c r="QFY293" s="1241"/>
      <c r="QFZ293" s="1241"/>
      <c r="QGA293" s="1241"/>
      <c r="QGB293" s="1241"/>
      <c r="QGC293" s="1241"/>
      <c r="QGD293" s="1241"/>
      <c r="QGE293" s="1241"/>
      <c r="QGF293" s="1241"/>
      <c r="QGG293" s="1241"/>
      <c r="QGH293" s="1241"/>
      <c r="QGI293" s="1241"/>
      <c r="QGJ293" s="1241"/>
      <c r="QGK293" s="1241"/>
      <c r="QGL293" s="1241"/>
      <c r="QGM293" s="1241"/>
      <c r="QGN293" s="1241"/>
      <c r="QGO293" s="1241"/>
      <c r="QGP293" s="1241"/>
      <c r="QGQ293" s="1241"/>
      <c r="QGR293" s="1241"/>
      <c r="QGS293" s="1241"/>
      <c r="QGT293" s="1241"/>
      <c r="QGU293" s="1241"/>
      <c r="QGV293" s="1241"/>
      <c r="QGW293" s="1241"/>
      <c r="QGX293" s="1241"/>
      <c r="QGY293" s="1241"/>
      <c r="QGZ293" s="1241"/>
      <c r="QHA293" s="1241"/>
      <c r="QHB293" s="1241"/>
      <c r="QHC293" s="1241"/>
      <c r="QHD293" s="1241"/>
      <c r="QHE293" s="1241"/>
      <c r="QHF293" s="1241"/>
      <c r="QHG293" s="1241"/>
      <c r="QHH293" s="1241"/>
      <c r="QHI293" s="1241"/>
      <c r="QHJ293" s="1241"/>
      <c r="QHK293" s="1241"/>
      <c r="QHL293" s="1241"/>
      <c r="QHM293" s="1241"/>
      <c r="QHN293" s="1241"/>
      <c r="QHO293" s="1241"/>
      <c r="QHP293" s="1241"/>
      <c r="QHQ293" s="1241"/>
      <c r="QHR293" s="1241"/>
      <c r="QHS293" s="1241"/>
      <c r="QHT293" s="1241"/>
      <c r="QHU293" s="1241"/>
      <c r="QHV293" s="1241"/>
      <c r="QHW293" s="1241"/>
      <c r="QHX293" s="1241"/>
      <c r="QHY293" s="1241"/>
      <c r="QHZ293" s="1241"/>
      <c r="QIA293" s="1241"/>
      <c r="QIB293" s="1241"/>
      <c r="QIC293" s="1241"/>
      <c r="QID293" s="1241"/>
      <c r="QIE293" s="1241"/>
      <c r="QIF293" s="1241"/>
      <c r="QIG293" s="1241"/>
      <c r="QIH293" s="1241"/>
      <c r="QII293" s="1241"/>
      <c r="QIJ293" s="1241"/>
      <c r="QIK293" s="1241"/>
      <c r="QIL293" s="1241"/>
      <c r="QIM293" s="1241"/>
      <c r="QIN293" s="1241"/>
      <c r="QIO293" s="1241"/>
      <c r="QIP293" s="1241"/>
      <c r="QIQ293" s="1241"/>
      <c r="QIR293" s="1241"/>
      <c r="QIS293" s="1241"/>
      <c r="QIT293" s="1241"/>
      <c r="QIU293" s="1241"/>
      <c r="QIV293" s="1241"/>
      <c r="QIW293" s="1241"/>
      <c r="QIX293" s="1241"/>
      <c r="QIY293" s="1241"/>
      <c r="QIZ293" s="1241"/>
      <c r="QJA293" s="1241"/>
      <c r="QJB293" s="1241"/>
      <c r="QJC293" s="1241"/>
      <c r="QJD293" s="1241"/>
      <c r="QJE293" s="1241"/>
      <c r="QJF293" s="1241"/>
      <c r="QJG293" s="1241"/>
      <c r="QJH293" s="1241"/>
      <c r="QJI293" s="1241"/>
      <c r="QJJ293" s="1241"/>
      <c r="QJK293" s="1241"/>
      <c r="QJL293" s="1241"/>
      <c r="QJM293" s="1241"/>
      <c r="QJN293" s="1241"/>
      <c r="QJO293" s="1241"/>
      <c r="QJP293" s="1241"/>
      <c r="QJQ293" s="1241"/>
      <c r="QJR293" s="1241"/>
      <c r="QJS293" s="1241"/>
      <c r="QJT293" s="1241"/>
      <c r="QJU293" s="1241"/>
      <c r="QJV293" s="1241"/>
      <c r="QJW293" s="1241"/>
      <c r="QJX293" s="1241"/>
      <c r="QJY293" s="1241"/>
      <c r="QJZ293" s="1241"/>
      <c r="QKA293" s="1241"/>
      <c r="QKB293" s="1241"/>
      <c r="QKC293" s="1241"/>
      <c r="QKD293" s="1241"/>
      <c r="QKE293" s="1241"/>
      <c r="QKF293" s="1241"/>
      <c r="QKG293" s="1241"/>
      <c r="QKH293" s="1241"/>
      <c r="QKI293" s="1241"/>
      <c r="QKJ293" s="1241"/>
      <c r="QKK293" s="1241"/>
      <c r="QKL293" s="1241"/>
      <c r="QKM293" s="1241"/>
      <c r="QKN293" s="1241"/>
      <c r="QKO293" s="1241"/>
      <c r="QKP293" s="1241"/>
      <c r="QKQ293" s="1241"/>
      <c r="QKR293" s="1241"/>
      <c r="QKS293" s="1241"/>
      <c r="QKT293" s="1241"/>
      <c r="QKU293" s="1241"/>
      <c r="QKV293" s="1241"/>
      <c r="QKW293" s="1241"/>
      <c r="QKX293" s="1241"/>
      <c r="QKY293" s="1241"/>
      <c r="QKZ293" s="1241"/>
      <c r="QLA293" s="1241"/>
      <c r="QLB293" s="1241"/>
      <c r="QLC293" s="1241"/>
      <c r="QLD293" s="1241"/>
      <c r="QLE293" s="1241"/>
      <c r="QLF293" s="1241"/>
      <c r="QLG293" s="1241"/>
      <c r="QLH293" s="1241"/>
      <c r="QLI293" s="1241"/>
      <c r="QLJ293" s="1241"/>
      <c r="QLK293" s="1241"/>
      <c r="QLL293" s="1241"/>
      <c r="QLM293" s="1241"/>
      <c r="QLN293" s="1241"/>
      <c r="QLO293" s="1241"/>
      <c r="QLP293" s="1241"/>
      <c r="QLQ293" s="1241"/>
      <c r="QLR293" s="1241"/>
      <c r="QLS293" s="1241"/>
      <c r="QLT293" s="1241"/>
      <c r="QLU293" s="1241"/>
      <c r="QLV293" s="1241"/>
      <c r="QLW293" s="1241"/>
      <c r="QLX293" s="1241"/>
      <c r="QLY293" s="1241"/>
      <c r="QLZ293" s="1241"/>
      <c r="QMA293" s="1241"/>
      <c r="QMB293" s="1241"/>
      <c r="QMC293" s="1241"/>
      <c r="QMD293" s="1241"/>
      <c r="QME293" s="1241"/>
      <c r="QMF293" s="1241"/>
      <c r="QMG293" s="1241"/>
      <c r="QMH293" s="1241"/>
      <c r="QMI293" s="1241"/>
      <c r="QMJ293" s="1241"/>
      <c r="QMK293" s="1241"/>
      <c r="QML293" s="1241"/>
      <c r="QMM293" s="1241"/>
      <c r="QMN293" s="1241"/>
      <c r="QMO293" s="1241"/>
      <c r="QMP293" s="1241"/>
      <c r="QMQ293" s="1241"/>
      <c r="QMR293" s="1241"/>
      <c r="QMS293" s="1241"/>
      <c r="QMT293" s="1241"/>
      <c r="QMU293" s="1241"/>
      <c r="QMV293" s="1241"/>
      <c r="QMW293" s="1241"/>
      <c r="QMX293" s="1241"/>
      <c r="QMY293" s="1241"/>
      <c r="QMZ293" s="1241"/>
      <c r="QNA293" s="1241"/>
      <c r="QNB293" s="1241"/>
      <c r="QNC293" s="1241"/>
      <c r="QND293" s="1241"/>
      <c r="QNE293" s="1241"/>
      <c r="QNF293" s="1241"/>
      <c r="QNG293" s="1241"/>
      <c r="QNH293" s="1241"/>
      <c r="QNI293" s="1241"/>
      <c r="QNJ293" s="1241"/>
      <c r="QNK293" s="1241"/>
      <c r="QNL293" s="1241"/>
      <c r="QNM293" s="1241"/>
      <c r="QNN293" s="1241"/>
      <c r="QNO293" s="1241"/>
      <c r="QNP293" s="1241"/>
      <c r="QNQ293" s="1241"/>
      <c r="QNR293" s="1241"/>
      <c r="QNS293" s="1241"/>
      <c r="QNT293" s="1241"/>
      <c r="QNU293" s="1241"/>
      <c r="QNV293" s="1241"/>
      <c r="QNW293" s="1241"/>
      <c r="QNX293" s="1241"/>
      <c r="QNY293" s="1241"/>
      <c r="QNZ293" s="1241"/>
      <c r="QOA293" s="1241"/>
      <c r="QOB293" s="1241"/>
      <c r="QOC293" s="1241"/>
      <c r="QOD293" s="1241"/>
      <c r="QOE293" s="1241"/>
      <c r="QOF293" s="1241"/>
      <c r="QOG293" s="1241"/>
      <c r="QOH293" s="1241"/>
      <c r="QOI293" s="1241"/>
      <c r="QOJ293" s="1241"/>
      <c r="QOK293" s="1241"/>
      <c r="QOL293" s="1241"/>
      <c r="QOM293" s="1241"/>
      <c r="QON293" s="1241"/>
      <c r="QOO293" s="1241"/>
      <c r="QOP293" s="1241"/>
      <c r="QOQ293" s="1241"/>
      <c r="QOR293" s="1241"/>
      <c r="QOS293" s="1241"/>
      <c r="QOT293" s="1241"/>
      <c r="QOU293" s="1241"/>
      <c r="QOV293" s="1241"/>
      <c r="QOW293" s="1241"/>
      <c r="QOX293" s="1241"/>
      <c r="QOY293" s="1241"/>
      <c r="QOZ293" s="1241"/>
      <c r="QPA293" s="1241"/>
      <c r="QPB293" s="1241"/>
      <c r="QPC293" s="1241"/>
      <c r="QPD293" s="1241"/>
      <c r="QPE293" s="1241"/>
      <c r="QPF293" s="1241"/>
      <c r="QPG293" s="1241"/>
      <c r="QPH293" s="1241"/>
      <c r="QPI293" s="1241"/>
      <c r="QPJ293" s="1241"/>
      <c r="QPK293" s="1241"/>
      <c r="QPL293" s="1241"/>
      <c r="QPM293" s="1241"/>
      <c r="QPN293" s="1241"/>
      <c r="QPO293" s="1241"/>
      <c r="QPP293" s="1241"/>
      <c r="QPQ293" s="1241"/>
      <c r="QPR293" s="1241"/>
      <c r="QPS293" s="1241"/>
      <c r="QPT293" s="1241"/>
      <c r="QPU293" s="1241"/>
      <c r="QPV293" s="1241"/>
      <c r="QPW293" s="1241"/>
      <c r="QPX293" s="1241"/>
      <c r="QPY293" s="1241"/>
      <c r="QPZ293" s="1241"/>
      <c r="QQA293" s="1241"/>
      <c r="QQB293" s="1241"/>
      <c r="QQC293" s="1241"/>
      <c r="QQD293" s="1241"/>
      <c r="QQE293" s="1241"/>
      <c r="QQF293" s="1241"/>
      <c r="QQG293" s="1241"/>
      <c r="QQH293" s="1241"/>
      <c r="QQI293" s="1241"/>
      <c r="QQJ293" s="1241"/>
      <c r="QQK293" s="1241"/>
      <c r="QQL293" s="1241"/>
      <c r="QQM293" s="1241"/>
      <c r="QQN293" s="1241"/>
      <c r="QQO293" s="1241"/>
      <c r="QQP293" s="1241"/>
      <c r="QQQ293" s="1241"/>
      <c r="QQR293" s="1241"/>
      <c r="QQS293" s="1241"/>
      <c r="QQT293" s="1241"/>
      <c r="QQU293" s="1241"/>
      <c r="QQV293" s="1241"/>
      <c r="QQW293" s="1241"/>
      <c r="QQX293" s="1241"/>
      <c r="QQY293" s="1241"/>
      <c r="QQZ293" s="1241"/>
      <c r="QRA293" s="1241"/>
      <c r="QRB293" s="1241"/>
      <c r="QRC293" s="1241"/>
      <c r="QRD293" s="1241"/>
      <c r="QRE293" s="1241"/>
      <c r="QRF293" s="1241"/>
      <c r="QRG293" s="1241"/>
      <c r="QRH293" s="1241"/>
      <c r="QRI293" s="1241"/>
      <c r="QRJ293" s="1241"/>
      <c r="QRK293" s="1241"/>
      <c r="QRL293" s="1241"/>
      <c r="QRM293" s="1241"/>
      <c r="QRN293" s="1241"/>
      <c r="QRO293" s="1241"/>
      <c r="QRP293" s="1241"/>
      <c r="QRQ293" s="1241"/>
      <c r="QRR293" s="1241"/>
      <c r="QRS293" s="1241"/>
      <c r="QRT293" s="1241"/>
      <c r="QRU293" s="1241"/>
      <c r="QRV293" s="1241"/>
      <c r="QRW293" s="1241"/>
      <c r="QRX293" s="1241"/>
      <c r="QRY293" s="1241"/>
      <c r="QRZ293" s="1241"/>
      <c r="QSA293" s="1241"/>
      <c r="QSB293" s="1241"/>
      <c r="QSC293" s="1241"/>
      <c r="QSD293" s="1241"/>
      <c r="QSE293" s="1241"/>
      <c r="QSF293" s="1241"/>
      <c r="QSG293" s="1241"/>
      <c r="QSH293" s="1241"/>
      <c r="QSI293" s="1241"/>
      <c r="QSJ293" s="1241"/>
      <c r="QSK293" s="1241"/>
      <c r="QSL293" s="1241"/>
      <c r="QSM293" s="1241"/>
      <c r="QSN293" s="1241"/>
      <c r="QSO293" s="1241"/>
      <c r="QSP293" s="1241"/>
      <c r="QSQ293" s="1241"/>
      <c r="QSR293" s="1241"/>
      <c r="QSS293" s="1241"/>
      <c r="QST293" s="1241"/>
      <c r="QSU293" s="1241"/>
      <c r="QSV293" s="1241"/>
      <c r="QSW293" s="1241"/>
      <c r="QSX293" s="1241"/>
      <c r="QSY293" s="1241"/>
      <c r="QSZ293" s="1241"/>
      <c r="QTA293" s="1241"/>
      <c r="QTB293" s="1241"/>
      <c r="QTC293" s="1241"/>
      <c r="QTD293" s="1241"/>
      <c r="QTE293" s="1241"/>
      <c r="QTF293" s="1241"/>
      <c r="QTG293" s="1241"/>
      <c r="QTH293" s="1241"/>
      <c r="QTI293" s="1241"/>
      <c r="QTJ293" s="1241"/>
      <c r="QTK293" s="1241"/>
      <c r="QTL293" s="1241"/>
      <c r="QTM293" s="1241"/>
      <c r="QTN293" s="1241"/>
      <c r="QTO293" s="1241"/>
      <c r="QTP293" s="1241"/>
      <c r="QTQ293" s="1241"/>
      <c r="QTR293" s="1241"/>
      <c r="QTS293" s="1241"/>
      <c r="QTT293" s="1241"/>
      <c r="QTU293" s="1241"/>
      <c r="QTV293" s="1241"/>
      <c r="QTW293" s="1241"/>
      <c r="QTX293" s="1241"/>
      <c r="QTY293" s="1241"/>
      <c r="QTZ293" s="1241"/>
      <c r="QUA293" s="1241"/>
      <c r="QUB293" s="1241"/>
      <c r="QUC293" s="1241"/>
      <c r="QUD293" s="1241"/>
      <c r="QUE293" s="1241"/>
      <c r="QUF293" s="1241"/>
      <c r="QUG293" s="1241"/>
      <c r="QUH293" s="1241"/>
      <c r="QUI293" s="1241"/>
      <c r="QUJ293" s="1241"/>
      <c r="QUK293" s="1241"/>
      <c r="QUL293" s="1241"/>
      <c r="QUM293" s="1241"/>
      <c r="QUN293" s="1241"/>
      <c r="QUO293" s="1241"/>
      <c r="QUP293" s="1241"/>
      <c r="QUQ293" s="1241"/>
      <c r="QUR293" s="1241"/>
      <c r="QUS293" s="1241"/>
      <c r="QUT293" s="1241"/>
      <c r="QUU293" s="1241"/>
      <c r="QUV293" s="1241"/>
      <c r="QUW293" s="1241"/>
      <c r="QUX293" s="1241"/>
      <c r="QUY293" s="1241"/>
      <c r="QUZ293" s="1241"/>
      <c r="QVA293" s="1241"/>
      <c r="QVB293" s="1241"/>
      <c r="QVC293" s="1241"/>
      <c r="QVD293" s="1241"/>
      <c r="QVE293" s="1241"/>
      <c r="QVF293" s="1241"/>
      <c r="QVG293" s="1241"/>
      <c r="QVH293" s="1241"/>
      <c r="QVI293" s="1241"/>
      <c r="QVJ293" s="1241"/>
      <c r="QVK293" s="1241"/>
      <c r="QVL293" s="1241"/>
      <c r="QVM293" s="1241"/>
      <c r="QVN293" s="1241"/>
      <c r="QVO293" s="1241"/>
      <c r="QVP293" s="1241"/>
      <c r="QVQ293" s="1241"/>
      <c r="QVR293" s="1241"/>
      <c r="QVS293" s="1241"/>
      <c r="QVT293" s="1241"/>
      <c r="QVU293" s="1241"/>
      <c r="QVV293" s="1241"/>
      <c r="QVW293" s="1241"/>
      <c r="QVX293" s="1241"/>
      <c r="QVY293" s="1241"/>
      <c r="QVZ293" s="1241"/>
      <c r="QWA293" s="1241"/>
      <c r="QWB293" s="1241"/>
      <c r="QWC293" s="1241"/>
      <c r="QWD293" s="1241"/>
      <c r="QWE293" s="1241"/>
      <c r="QWF293" s="1241"/>
      <c r="QWG293" s="1241"/>
      <c r="QWH293" s="1241"/>
      <c r="QWI293" s="1241"/>
      <c r="QWJ293" s="1241"/>
      <c r="QWK293" s="1241"/>
      <c r="QWL293" s="1241"/>
      <c r="QWM293" s="1241"/>
      <c r="QWN293" s="1241"/>
      <c r="QWO293" s="1241"/>
      <c r="QWP293" s="1241"/>
      <c r="QWQ293" s="1241"/>
      <c r="QWR293" s="1241"/>
      <c r="QWS293" s="1241"/>
      <c r="QWT293" s="1241"/>
      <c r="QWU293" s="1241"/>
      <c r="QWV293" s="1241"/>
      <c r="QWW293" s="1241"/>
      <c r="QWX293" s="1241"/>
      <c r="QWY293" s="1241"/>
      <c r="QWZ293" s="1241"/>
      <c r="QXA293" s="1241"/>
      <c r="QXB293" s="1241"/>
      <c r="QXC293" s="1241"/>
      <c r="QXD293" s="1241"/>
      <c r="QXE293" s="1241"/>
      <c r="QXF293" s="1241"/>
      <c r="QXG293" s="1241"/>
      <c r="QXH293" s="1241"/>
      <c r="QXI293" s="1241"/>
      <c r="QXJ293" s="1241"/>
      <c r="QXK293" s="1241"/>
      <c r="QXL293" s="1241"/>
      <c r="QXM293" s="1241"/>
      <c r="QXN293" s="1241"/>
      <c r="QXO293" s="1241"/>
      <c r="QXP293" s="1241"/>
      <c r="QXQ293" s="1241"/>
      <c r="QXR293" s="1241"/>
      <c r="QXS293" s="1241"/>
      <c r="QXT293" s="1241"/>
      <c r="QXU293" s="1241"/>
      <c r="QXV293" s="1241"/>
      <c r="QXW293" s="1241"/>
      <c r="QXX293" s="1241"/>
      <c r="QXY293" s="1241"/>
      <c r="QXZ293" s="1241"/>
      <c r="QYA293" s="1241"/>
      <c r="QYB293" s="1241"/>
      <c r="QYC293" s="1241"/>
      <c r="QYD293" s="1241"/>
      <c r="QYE293" s="1241"/>
      <c r="QYF293" s="1241"/>
      <c r="QYG293" s="1241"/>
      <c r="QYH293" s="1241"/>
      <c r="QYI293" s="1241"/>
      <c r="QYJ293" s="1241"/>
      <c r="QYK293" s="1241"/>
      <c r="QYL293" s="1241"/>
      <c r="QYM293" s="1241"/>
      <c r="QYN293" s="1241"/>
      <c r="QYO293" s="1241"/>
      <c r="QYP293" s="1241"/>
      <c r="QYQ293" s="1241"/>
      <c r="QYR293" s="1241"/>
      <c r="QYS293" s="1241"/>
      <c r="QYT293" s="1241"/>
      <c r="QYU293" s="1241"/>
      <c r="QYV293" s="1241"/>
      <c r="QYW293" s="1241"/>
      <c r="QYX293" s="1241"/>
      <c r="QYY293" s="1241"/>
      <c r="QYZ293" s="1241"/>
      <c r="QZA293" s="1241"/>
      <c r="QZB293" s="1241"/>
      <c r="QZC293" s="1241"/>
      <c r="QZD293" s="1241"/>
      <c r="QZE293" s="1241"/>
      <c r="QZF293" s="1241"/>
      <c r="QZG293" s="1241"/>
      <c r="QZH293" s="1241"/>
      <c r="QZI293" s="1241"/>
      <c r="QZJ293" s="1241"/>
      <c r="QZK293" s="1241"/>
      <c r="QZL293" s="1241"/>
      <c r="QZM293" s="1241"/>
      <c r="QZN293" s="1241"/>
      <c r="QZO293" s="1241"/>
      <c r="QZP293" s="1241"/>
      <c r="QZQ293" s="1241"/>
      <c r="QZR293" s="1241"/>
      <c r="QZS293" s="1241"/>
      <c r="QZT293" s="1241"/>
      <c r="QZU293" s="1241"/>
      <c r="QZV293" s="1241"/>
      <c r="QZW293" s="1241"/>
      <c r="QZX293" s="1241"/>
      <c r="QZY293" s="1241"/>
      <c r="QZZ293" s="1241"/>
      <c r="RAA293" s="1241"/>
      <c r="RAB293" s="1241"/>
      <c r="RAC293" s="1241"/>
      <c r="RAD293" s="1241"/>
      <c r="RAE293" s="1241"/>
      <c r="RAF293" s="1241"/>
      <c r="RAG293" s="1241"/>
      <c r="RAH293" s="1241"/>
      <c r="RAI293" s="1241"/>
      <c r="RAJ293" s="1241"/>
      <c r="RAK293" s="1241"/>
      <c r="RAL293" s="1241"/>
      <c r="RAM293" s="1241"/>
      <c r="RAN293" s="1241"/>
      <c r="RAO293" s="1241"/>
      <c r="RAP293" s="1241"/>
      <c r="RAQ293" s="1241"/>
      <c r="RAR293" s="1241"/>
      <c r="RAS293" s="1241"/>
      <c r="RAT293" s="1241"/>
      <c r="RAU293" s="1241"/>
      <c r="RAV293" s="1241"/>
      <c r="RAW293" s="1241"/>
      <c r="RAX293" s="1241"/>
      <c r="RAY293" s="1241"/>
      <c r="RAZ293" s="1241"/>
      <c r="RBA293" s="1241"/>
      <c r="RBB293" s="1241"/>
      <c r="RBC293" s="1241"/>
      <c r="RBD293" s="1241"/>
      <c r="RBE293" s="1241"/>
      <c r="RBF293" s="1241"/>
      <c r="RBG293" s="1241"/>
      <c r="RBH293" s="1241"/>
      <c r="RBI293" s="1241"/>
      <c r="RBJ293" s="1241"/>
      <c r="RBK293" s="1241"/>
      <c r="RBL293" s="1241"/>
      <c r="RBM293" s="1241"/>
      <c r="RBN293" s="1241"/>
      <c r="RBO293" s="1241"/>
      <c r="RBP293" s="1241"/>
      <c r="RBQ293" s="1241"/>
      <c r="RBR293" s="1241"/>
      <c r="RBS293" s="1241"/>
      <c r="RBT293" s="1241"/>
      <c r="RBU293" s="1241"/>
      <c r="RBV293" s="1241"/>
      <c r="RBW293" s="1241"/>
      <c r="RBX293" s="1241"/>
      <c r="RBY293" s="1241"/>
      <c r="RBZ293" s="1241"/>
      <c r="RCA293" s="1241"/>
      <c r="RCB293" s="1241"/>
      <c r="RCC293" s="1241"/>
      <c r="RCD293" s="1241"/>
      <c r="RCE293" s="1241"/>
      <c r="RCF293" s="1241"/>
      <c r="RCG293" s="1241"/>
      <c r="RCH293" s="1241"/>
      <c r="RCI293" s="1241"/>
      <c r="RCJ293" s="1241"/>
      <c r="RCK293" s="1241"/>
      <c r="RCL293" s="1241"/>
      <c r="RCM293" s="1241"/>
      <c r="RCN293" s="1241"/>
      <c r="RCO293" s="1241"/>
      <c r="RCP293" s="1241"/>
      <c r="RCQ293" s="1241"/>
      <c r="RCR293" s="1241"/>
      <c r="RCS293" s="1241"/>
      <c r="RCT293" s="1241"/>
      <c r="RCU293" s="1241"/>
      <c r="RCV293" s="1241"/>
      <c r="RCW293" s="1241"/>
      <c r="RCX293" s="1241"/>
      <c r="RCY293" s="1241"/>
      <c r="RCZ293" s="1241"/>
      <c r="RDA293" s="1241"/>
      <c r="RDB293" s="1241"/>
      <c r="RDC293" s="1241"/>
      <c r="RDD293" s="1241"/>
      <c r="RDE293" s="1241"/>
      <c r="RDF293" s="1241"/>
      <c r="RDG293" s="1241"/>
      <c r="RDH293" s="1241"/>
      <c r="RDI293" s="1241"/>
      <c r="RDJ293" s="1241"/>
      <c r="RDK293" s="1241"/>
      <c r="RDL293" s="1241"/>
      <c r="RDM293" s="1241"/>
      <c r="RDN293" s="1241"/>
      <c r="RDO293" s="1241"/>
      <c r="RDP293" s="1241"/>
      <c r="RDQ293" s="1241"/>
      <c r="RDR293" s="1241"/>
      <c r="RDS293" s="1241"/>
      <c r="RDT293" s="1241"/>
      <c r="RDU293" s="1241"/>
      <c r="RDV293" s="1241"/>
      <c r="RDW293" s="1241"/>
      <c r="RDX293" s="1241"/>
      <c r="RDY293" s="1241"/>
      <c r="RDZ293" s="1241"/>
      <c r="REA293" s="1241"/>
      <c r="REB293" s="1241"/>
      <c r="REC293" s="1241"/>
      <c r="RED293" s="1241"/>
      <c r="REE293" s="1241"/>
      <c r="REF293" s="1241"/>
      <c r="REG293" s="1241"/>
      <c r="REH293" s="1241"/>
      <c r="REI293" s="1241"/>
      <c r="REJ293" s="1241"/>
      <c r="REK293" s="1241"/>
      <c r="REL293" s="1241"/>
      <c r="REM293" s="1241"/>
      <c r="REN293" s="1241"/>
      <c r="REO293" s="1241"/>
      <c r="REP293" s="1241"/>
      <c r="REQ293" s="1241"/>
      <c r="RER293" s="1241"/>
      <c r="RES293" s="1241"/>
      <c r="RET293" s="1241"/>
      <c r="REU293" s="1241"/>
      <c r="REV293" s="1241"/>
      <c r="REW293" s="1241"/>
      <c r="REX293" s="1241"/>
      <c r="REY293" s="1241"/>
      <c r="REZ293" s="1241"/>
      <c r="RFA293" s="1241"/>
      <c r="RFB293" s="1241"/>
      <c r="RFC293" s="1241"/>
      <c r="RFD293" s="1241"/>
      <c r="RFE293" s="1241"/>
      <c r="RFF293" s="1241"/>
      <c r="RFG293" s="1241"/>
      <c r="RFH293" s="1241"/>
      <c r="RFI293" s="1241"/>
      <c r="RFJ293" s="1241"/>
      <c r="RFK293" s="1241"/>
      <c r="RFL293" s="1241"/>
      <c r="RFM293" s="1241"/>
      <c r="RFN293" s="1241"/>
      <c r="RFO293" s="1241"/>
      <c r="RFP293" s="1241"/>
      <c r="RFQ293" s="1241"/>
      <c r="RFR293" s="1241"/>
      <c r="RFS293" s="1241"/>
      <c r="RFT293" s="1241"/>
      <c r="RFU293" s="1241"/>
      <c r="RFV293" s="1241"/>
      <c r="RFW293" s="1241"/>
      <c r="RFX293" s="1241"/>
      <c r="RFY293" s="1241"/>
      <c r="RFZ293" s="1241"/>
      <c r="RGA293" s="1241"/>
      <c r="RGB293" s="1241"/>
      <c r="RGC293" s="1241"/>
      <c r="RGD293" s="1241"/>
      <c r="RGE293" s="1241"/>
      <c r="RGF293" s="1241"/>
      <c r="RGG293" s="1241"/>
      <c r="RGH293" s="1241"/>
      <c r="RGI293" s="1241"/>
      <c r="RGJ293" s="1241"/>
      <c r="RGK293" s="1241"/>
      <c r="RGL293" s="1241"/>
      <c r="RGM293" s="1241"/>
      <c r="RGN293" s="1241"/>
      <c r="RGO293" s="1241"/>
      <c r="RGP293" s="1241"/>
      <c r="RGQ293" s="1241"/>
      <c r="RGR293" s="1241"/>
      <c r="RGS293" s="1241"/>
      <c r="RGT293" s="1241"/>
      <c r="RGU293" s="1241"/>
      <c r="RGV293" s="1241"/>
      <c r="RGW293" s="1241"/>
      <c r="RGX293" s="1241"/>
      <c r="RGY293" s="1241"/>
      <c r="RGZ293" s="1241"/>
      <c r="RHA293" s="1241"/>
      <c r="RHB293" s="1241"/>
      <c r="RHC293" s="1241"/>
      <c r="RHD293" s="1241"/>
      <c r="RHE293" s="1241"/>
      <c r="RHF293" s="1241"/>
      <c r="RHG293" s="1241"/>
      <c r="RHH293" s="1241"/>
      <c r="RHI293" s="1241"/>
      <c r="RHJ293" s="1241"/>
      <c r="RHK293" s="1241"/>
      <c r="RHL293" s="1241"/>
      <c r="RHM293" s="1241"/>
      <c r="RHN293" s="1241"/>
      <c r="RHO293" s="1241"/>
      <c r="RHP293" s="1241"/>
      <c r="RHQ293" s="1241"/>
      <c r="RHR293" s="1241"/>
      <c r="RHS293" s="1241"/>
      <c r="RHT293" s="1241"/>
      <c r="RHU293" s="1241"/>
      <c r="RHV293" s="1241"/>
      <c r="RHW293" s="1241"/>
      <c r="RHX293" s="1241"/>
      <c r="RHY293" s="1241"/>
      <c r="RHZ293" s="1241"/>
      <c r="RIA293" s="1241"/>
      <c r="RIB293" s="1241"/>
      <c r="RIC293" s="1241"/>
      <c r="RID293" s="1241"/>
      <c r="RIE293" s="1241"/>
      <c r="RIF293" s="1241"/>
      <c r="RIG293" s="1241"/>
      <c r="RIH293" s="1241"/>
      <c r="RII293" s="1241"/>
      <c r="RIJ293" s="1241"/>
      <c r="RIK293" s="1241"/>
      <c r="RIL293" s="1241"/>
      <c r="RIM293" s="1241"/>
      <c r="RIN293" s="1241"/>
      <c r="RIO293" s="1241"/>
      <c r="RIP293" s="1241"/>
      <c r="RIQ293" s="1241"/>
      <c r="RIR293" s="1241"/>
      <c r="RIS293" s="1241"/>
      <c r="RIT293" s="1241"/>
      <c r="RIU293" s="1241"/>
      <c r="RIV293" s="1241"/>
      <c r="RIW293" s="1241"/>
      <c r="RIX293" s="1241"/>
      <c r="RIY293" s="1241"/>
      <c r="RIZ293" s="1241"/>
      <c r="RJA293" s="1241"/>
      <c r="RJB293" s="1241"/>
      <c r="RJC293" s="1241"/>
      <c r="RJD293" s="1241"/>
      <c r="RJE293" s="1241"/>
      <c r="RJF293" s="1241"/>
      <c r="RJG293" s="1241"/>
      <c r="RJH293" s="1241"/>
      <c r="RJI293" s="1241"/>
      <c r="RJJ293" s="1241"/>
      <c r="RJK293" s="1241"/>
      <c r="RJL293" s="1241"/>
      <c r="RJM293" s="1241"/>
      <c r="RJN293" s="1241"/>
      <c r="RJO293" s="1241"/>
      <c r="RJP293" s="1241"/>
      <c r="RJQ293" s="1241"/>
      <c r="RJR293" s="1241"/>
      <c r="RJS293" s="1241"/>
      <c r="RJT293" s="1241"/>
      <c r="RJU293" s="1241"/>
      <c r="RJV293" s="1241"/>
      <c r="RJW293" s="1241"/>
      <c r="RJX293" s="1241"/>
      <c r="RJY293" s="1241"/>
      <c r="RJZ293" s="1241"/>
      <c r="RKA293" s="1241"/>
      <c r="RKB293" s="1241"/>
      <c r="RKC293" s="1241"/>
      <c r="RKD293" s="1241"/>
      <c r="RKE293" s="1241"/>
      <c r="RKF293" s="1241"/>
      <c r="RKG293" s="1241"/>
      <c r="RKH293" s="1241"/>
      <c r="RKI293" s="1241"/>
      <c r="RKJ293" s="1241"/>
      <c r="RKK293" s="1241"/>
      <c r="RKL293" s="1241"/>
      <c r="RKM293" s="1241"/>
      <c r="RKN293" s="1241"/>
      <c r="RKO293" s="1241"/>
      <c r="RKP293" s="1241"/>
      <c r="RKQ293" s="1241"/>
      <c r="RKR293" s="1241"/>
      <c r="RKS293" s="1241"/>
      <c r="RKT293" s="1241"/>
      <c r="RKU293" s="1241"/>
      <c r="RKV293" s="1241"/>
      <c r="RKW293" s="1241"/>
      <c r="RKX293" s="1241"/>
      <c r="RKY293" s="1241"/>
      <c r="RKZ293" s="1241"/>
      <c r="RLA293" s="1241"/>
      <c r="RLB293" s="1241"/>
      <c r="RLC293" s="1241"/>
      <c r="RLD293" s="1241"/>
      <c r="RLE293" s="1241"/>
      <c r="RLF293" s="1241"/>
      <c r="RLG293" s="1241"/>
      <c r="RLH293" s="1241"/>
      <c r="RLI293" s="1241"/>
      <c r="RLJ293" s="1241"/>
      <c r="RLK293" s="1241"/>
      <c r="RLL293" s="1241"/>
      <c r="RLM293" s="1241"/>
      <c r="RLN293" s="1241"/>
      <c r="RLO293" s="1241"/>
      <c r="RLP293" s="1241"/>
      <c r="RLQ293" s="1241"/>
      <c r="RLR293" s="1241"/>
      <c r="RLS293" s="1241"/>
      <c r="RLT293" s="1241"/>
      <c r="RLU293" s="1241"/>
      <c r="RLV293" s="1241"/>
      <c r="RLW293" s="1241"/>
      <c r="RLX293" s="1241"/>
      <c r="RLY293" s="1241"/>
      <c r="RLZ293" s="1241"/>
      <c r="RMA293" s="1241"/>
      <c r="RMB293" s="1241"/>
      <c r="RMC293" s="1241"/>
      <c r="RMD293" s="1241"/>
      <c r="RME293" s="1241"/>
      <c r="RMF293" s="1241"/>
      <c r="RMG293" s="1241"/>
      <c r="RMH293" s="1241"/>
      <c r="RMI293" s="1241"/>
      <c r="RMJ293" s="1241"/>
      <c r="RMK293" s="1241"/>
      <c r="RML293" s="1241"/>
      <c r="RMM293" s="1241"/>
      <c r="RMN293" s="1241"/>
      <c r="RMO293" s="1241"/>
      <c r="RMP293" s="1241"/>
      <c r="RMQ293" s="1241"/>
      <c r="RMR293" s="1241"/>
      <c r="RMS293" s="1241"/>
      <c r="RMT293" s="1241"/>
      <c r="RMU293" s="1241"/>
      <c r="RMV293" s="1241"/>
      <c r="RMW293" s="1241"/>
      <c r="RMX293" s="1241"/>
      <c r="RMY293" s="1241"/>
      <c r="RMZ293" s="1241"/>
      <c r="RNA293" s="1241"/>
      <c r="RNB293" s="1241"/>
      <c r="RNC293" s="1241"/>
      <c r="RND293" s="1241"/>
      <c r="RNE293" s="1241"/>
      <c r="RNF293" s="1241"/>
      <c r="RNG293" s="1241"/>
      <c r="RNH293" s="1241"/>
      <c r="RNI293" s="1241"/>
      <c r="RNJ293" s="1241"/>
      <c r="RNK293" s="1241"/>
      <c r="RNL293" s="1241"/>
      <c r="RNM293" s="1241"/>
      <c r="RNN293" s="1241"/>
      <c r="RNO293" s="1241"/>
      <c r="RNP293" s="1241"/>
      <c r="RNQ293" s="1241"/>
      <c r="RNR293" s="1241"/>
      <c r="RNS293" s="1241"/>
      <c r="RNT293" s="1241"/>
      <c r="RNU293" s="1241"/>
      <c r="RNV293" s="1241"/>
      <c r="RNW293" s="1241"/>
      <c r="RNX293" s="1241"/>
      <c r="RNY293" s="1241"/>
      <c r="RNZ293" s="1241"/>
      <c r="ROA293" s="1241"/>
      <c r="ROB293" s="1241"/>
      <c r="ROC293" s="1241"/>
      <c r="ROD293" s="1241"/>
      <c r="ROE293" s="1241"/>
      <c r="ROF293" s="1241"/>
      <c r="ROG293" s="1241"/>
      <c r="ROH293" s="1241"/>
      <c r="ROI293" s="1241"/>
      <c r="ROJ293" s="1241"/>
      <c r="ROK293" s="1241"/>
      <c r="ROL293" s="1241"/>
      <c r="ROM293" s="1241"/>
      <c r="RON293" s="1241"/>
      <c r="ROO293" s="1241"/>
      <c r="ROP293" s="1241"/>
      <c r="ROQ293" s="1241"/>
      <c r="ROR293" s="1241"/>
      <c r="ROS293" s="1241"/>
      <c r="ROT293" s="1241"/>
      <c r="ROU293" s="1241"/>
      <c r="ROV293" s="1241"/>
      <c r="ROW293" s="1241"/>
      <c r="ROX293" s="1241"/>
      <c r="ROY293" s="1241"/>
      <c r="ROZ293" s="1241"/>
      <c r="RPA293" s="1241"/>
      <c r="RPB293" s="1241"/>
      <c r="RPC293" s="1241"/>
      <c r="RPD293" s="1241"/>
      <c r="RPE293" s="1241"/>
      <c r="RPF293" s="1241"/>
      <c r="RPG293" s="1241"/>
      <c r="RPH293" s="1241"/>
      <c r="RPI293" s="1241"/>
      <c r="RPJ293" s="1241"/>
      <c r="RPK293" s="1241"/>
      <c r="RPL293" s="1241"/>
      <c r="RPM293" s="1241"/>
      <c r="RPN293" s="1241"/>
      <c r="RPO293" s="1241"/>
      <c r="RPP293" s="1241"/>
      <c r="RPQ293" s="1241"/>
      <c r="RPR293" s="1241"/>
      <c r="RPS293" s="1241"/>
      <c r="RPT293" s="1241"/>
      <c r="RPU293" s="1241"/>
      <c r="RPV293" s="1241"/>
      <c r="RPW293" s="1241"/>
      <c r="RPX293" s="1241"/>
      <c r="RPY293" s="1241"/>
      <c r="RPZ293" s="1241"/>
      <c r="RQA293" s="1241"/>
      <c r="RQB293" s="1241"/>
      <c r="RQC293" s="1241"/>
      <c r="RQD293" s="1241"/>
      <c r="RQE293" s="1241"/>
      <c r="RQF293" s="1241"/>
      <c r="RQG293" s="1241"/>
      <c r="RQH293" s="1241"/>
      <c r="RQI293" s="1241"/>
      <c r="RQJ293" s="1241"/>
      <c r="RQK293" s="1241"/>
      <c r="RQL293" s="1241"/>
      <c r="RQM293" s="1241"/>
      <c r="RQN293" s="1241"/>
      <c r="RQO293" s="1241"/>
      <c r="RQP293" s="1241"/>
      <c r="RQQ293" s="1241"/>
      <c r="RQR293" s="1241"/>
      <c r="RQS293" s="1241"/>
      <c r="RQT293" s="1241"/>
      <c r="RQU293" s="1241"/>
      <c r="RQV293" s="1241"/>
      <c r="RQW293" s="1241"/>
      <c r="RQX293" s="1241"/>
      <c r="RQY293" s="1241"/>
      <c r="RQZ293" s="1241"/>
      <c r="RRA293" s="1241"/>
      <c r="RRB293" s="1241"/>
      <c r="RRC293" s="1241"/>
      <c r="RRD293" s="1241"/>
      <c r="RRE293" s="1241"/>
      <c r="RRF293" s="1241"/>
      <c r="RRG293" s="1241"/>
      <c r="RRH293" s="1241"/>
      <c r="RRI293" s="1241"/>
      <c r="RRJ293" s="1241"/>
      <c r="RRK293" s="1241"/>
      <c r="RRL293" s="1241"/>
      <c r="RRM293" s="1241"/>
      <c r="RRN293" s="1241"/>
      <c r="RRO293" s="1241"/>
      <c r="RRP293" s="1241"/>
      <c r="RRQ293" s="1241"/>
      <c r="RRR293" s="1241"/>
      <c r="RRS293" s="1241"/>
      <c r="RRT293" s="1241"/>
      <c r="RRU293" s="1241"/>
      <c r="RRV293" s="1241"/>
      <c r="RRW293" s="1241"/>
      <c r="RRX293" s="1241"/>
      <c r="RRY293" s="1241"/>
      <c r="RRZ293" s="1241"/>
      <c r="RSA293" s="1241"/>
      <c r="RSB293" s="1241"/>
      <c r="RSC293" s="1241"/>
      <c r="RSD293" s="1241"/>
      <c r="RSE293" s="1241"/>
      <c r="RSF293" s="1241"/>
      <c r="RSG293" s="1241"/>
      <c r="RSH293" s="1241"/>
      <c r="RSI293" s="1241"/>
      <c r="RSJ293" s="1241"/>
      <c r="RSK293" s="1241"/>
      <c r="RSL293" s="1241"/>
      <c r="RSM293" s="1241"/>
      <c r="RSN293" s="1241"/>
      <c r="RSO293" s="1241"/>
      <c r="RSP293" s="1241"/>
      <c r="RSQ293" s="1241"/>
      <c r="RSR293" s="1241"/>
      <c r="RSS293" s="1241"/>
      <c r="RST293" s="1241"/>
      <c r="RSU293" s="1241"/>
      <c r="RSV293" s="1241"/>
      <c r="RSW293" s="1241"/>
      <c r="RSX293" s="1241"/>
      <c r="RSY293" s="1241"/>
      <c r="RSZ293" s="1241"/>
      <c r="RTA293" s="1241"/>
      <c r="RTB293" s="1241"/>
      <c r="RTC293" s="1241"/>
      <c r="RTD293" s="1241"/>
      <c r="RTE293" s="1241"/>
      <c r="RTF293" s="1241"/>
      <c r="RTG293" s="1241"/>
      <c r="RTH293" s="1241"/>
      <c r="RTI293" s="1241"/>
      <c r="RTJ293" s="1241"/>
      <c r="RTK293" s="1241"/>
      <c r="RTL293" s="1241"/>
      <c r="RTM293" s="1241"/>
      <c r="RTN293" s="1241"/>
      <c r="RTO293" s="1241"/>
      <c r="RTP293" s="1241"/>
      <c r="RTQ293" s="1241"/>
      <c r="RTR293" s="1241"/>
      <c r="RTS293" s="1241"/>
      <c r="RTT293" s="1241"/>
      <c r="RTU293" s="1241"/>
      <c r="RTV293" s="1241"/>
      <c r="RTW293" s="1241"/>
      <c r="RTX293" s="1241"/>
      <c r="RTY293" s="1241"/>
      <c r="RTZ293" s="1241"/>
      <c r="RUA293" s="1241"/>
      <c r="RUB293" s="1241"/>
      <c r="RUC293" s="1241"/>
      <c r="RUD293" s="1241"/>
      <c r="RUE293" s="1241"/>
      <c r="RUF293" s="1241"/>
      <c r="RUG293" s="1241"/>
      <c r="RUH293" s="1241"/>
      <c r="RUI293" s="1241"/>
      <c r="RUJ293" s="1241"/>
      <c r="RUK293" s="1241"/>
      <c r="RUL293" s="1241"/>
      <c r="RUM293" s="1241"/>
      <c r="RUN293" s="1241"/>
      <c r="RUO293" s="1241"/>
      <c r="RUP293" s="1241"/>
      <c r="RUQ293" s="1241"/>
      <c r="RUR293" s="1241"/>
      <c r="RUS293" s="1241"/>
      <c r="RUT293" s="1241"/>
      <c r="RUU293" s="1241"/>
      <c r="RUV293" s="1241"/>
      <c r="RUW293" s="1241"/>
      <c r="RUX293" s="1241"/>
      <c r="RUY293" s="1241"/>
      <c r="RUZ293" s="1241"/>
      <c r="RVA293" s="1241"/>
      <c r="RVB293" s="1241"/>
      <c r="RVC293" s="1241"/>
      <c r="RVD293" s="1241"/>
      <c r="RVE293" s="1241"/>
      <c r="RVF293" s="1241"/>
      <c r="RVG293" s="1241"/>
      <c r="RVH293" s="1241"/>
      <c r="RVI293" s="1241"/>
      <c r="RVJ293" s="1241"/>
      <c r="RVK293" s="1241"/>
      <c r="RVL293" s="1241"/>
      <c r="RVM293" s="1241"/>
      <c r="RVN293" s="1241"/>
      <c r="RVO293" s="1241"/>
      <c r="RVP293" s="1241"/>
      <c r="RVQ293" s="1241"/>
      <c r="RVR293" s="1241"/>
      <c r="RVS293" s="1241"/>
      <c r="RVT293" s="1241"/>
      <c r="RVU293" s="1241"/>
      <c r="RVV293" s="1241"/>
      <c r="RVW293" s="1241"/>
      <c r="RVX293" s="1241"/>
      <c r="RVY293" s="1241"/>
      <c r="RVZ293" s="1241"/>
      <c r="RWA293" s="1241"/>
      <c r="RWB293" s="1241"/>
      <c r="RWC293" s="1241"/>
      <c r="RWD293" s="1241"/>
      <c r="RWE293" s="1241"/>
      <c r="RWF293" s="1241"/>
      <c r="RWG293" s="1241"/>
      <c r="RWH293" s="1241"/>
      <c r="RWI293" s="1241"/>
      <c r="RWJ293" s="1241"/>
      <c r="RWK293" s="1241"/>
      <c r="RWL293" s="1241"/>
      <c r="RWM293" s="1241"/>
      <c r="RWN293" s="1241"/>
      <c r="RWO293" s="1241"/>
      <c r="RWP293" s="1241"/>
      <c r="RWQ293" s="1241"/>
      <c r="RWR293" s="1241"/>
      <c r="RWS293" s="1241"/>
      <c r="RWT293" s="1241"/>
      <c r="RWU293" s="1241"/>
      <c r="RWV293" s="1241"/>
      <c r="RWW293" s="1241"/>
      <c r="RWX293" s="1241"/>
      <c r="RWY293" s="1241"/>
      <c r="RWZ293" s="1241"/>
      <c r="RXA293" s="1241"/>
      <c r="RXB293" s="1241"/>
      <c r="RXC293" s="1241"/>
      <c r="RXD293" s="1241"/>
      <c r="RXE293" s="1241"/>
      <c r="RXF293" s="1241"/>
      <c r="RXG293" s="1241"/>
      <c r="RXH293" s="1241"/>
      <c r="RXI293" s="1241"/>
      <c r="RXJ293" s="1241"/>
      <c r="RXK293" s="1241"/>
      <c r="RXL293" s="1241"/>
      <c r="RXM293" s="1241"/>
      <c r="RXN293" s="1241"/>
      <c r="RXO293" s="1241"/>
      <c r="RXP293" s="1241"/>
      <c r="RXQ293" s="1241"/>
      <c r="RXR293" s="1241"/>
      <c r="RXS293" s="1241"/>
      <c r="RXT293" s="1241"/>
      <c r="RXU293" s="1241"/>
      <c r="RXV293" s="1241"/>
      <c r="RXW293" s="1241"/>
      <c r="RXX293" s="1241"/>
      <c r="RXY293" s="1241"/>
      <c r="RXZ293" s="1241"/>
      <c r="RYA293" s="1241"/>
      <c r="RYB293" s="1241"/>
      <c r="RYC293" s="1241"/>
      <c r="RYD293" s="1241"/>
      <c r="RYE293" s="1241"/>
      <c r="RYF293" s="1241"/>
      <c r="RYG293" s="1241"/>
      <c r="RYH293" s="1241"/>
      <c r="RYI293" s="1241"/>
      <c r="RYJ293" s="1241"/>
      <c r="RYK293" s="1241"/>
      <c r="RYL293" s="1241"/>
      <c r="RYM293" s="1241"/>
      <c r="RYN293" s="1241"/>
      <c r="RYO293" s="1241"/>
      <c r="RYP293" s="1241"/>
      <c r="RYQ293" s="1241"/>
      <c r="RYR293" s="1241"/>
      <c r="RYS293" s="1241"/>
      <c r="RYT293" s="1241"/>
      <c r="RYU293" s="1241"/>
      <c r="RYV293" s="1241"/>
      <c r="RYW293" s="1241"/>
      <c r="RYX293" s="1241"/>
      <c r="RYY293" s="1241"/>
      <c r="RYZ293" s="1241"/>
      <c r="RZA293" s="1241"/>
      <c r="RZB293" s="1241"/>
      <c r="RZC293" s="1241"/>
      <c r="RZD293" s="1241"/>
      <c r="RZE293" s="1241"/>
      <c r="RZF293" s="1241"/>
      <c r="RZG293" s="1241"/>
      <c r="RZH293" s="1241"/>
      <c r="RZI293" s="1241"/>
      <c r="RZJ293" s="1241"/>
      <c r="RZK293" s="1241"/>
      <c r="RZL293" s="1241"/>
      <c r="RZM293" s="1241"/>
      <c r="RZN293" s="1241"/>
      <c r="RZO293" s="1241"/>
      <c r="RZP293" s="1241"/>
      <c r="RZQ293" s="1241"/>
      <c r="RZR293" s="1241"/>
      <c r="RZS293" s="1241"/>
      <c r="RZT293" s="1241"/>
      <c r="RZU293" s="1241"/>
      <c r="RZV293" s="1241"/>
      <c r="RZW293" s="1241"/>
      <c r="RZX293" s="1241"/>
      <c r="RZY293" s="1241"/>
      <c r="RZZ293" s="1241"/>
      <c r="SAA293" s="1241"/>
      <c r="SAB293" s="1241"/>
      <c r="SAC293" s="1241"/>
      <c r="SAD293" s="1241"/>
      <c r="SAE293" s="1241"/>
      <c r="SAF293" s="1241"/>
      <c r="SAG293" s="1241"/>
      <c r="SAH293" s="1241"/>
      <c r="SAI293" s="1241"/>
      <c r="SAJ293" s="1241"/>
      <c r="SAK293" s="1241"/>
      <c r="SAL293" s="1241"/>
      <c r="SAM293" s="1241"/>
      <c r="SAN293" s="1241"/>
      <c r="SAO293" s="1241"/>
      <c r="SAP293" s="1241"/>
      <c r="SAQ293" s="1241"/>
      <c r="SAR293" s="1241"/>
      <c r="SAS293" s="1241"/>
      <c r="SAT293" s="1241"/>
      <c r="SAU293" s="1241"/>
      <c r="SAV293" s="1241"/>
      <c r="SAW293" s="1241"/>
      <c r="SAX293" s="1241"/>
      <c r="SAY293" s="1241"/>
      <c r="SAZ293" s="1241"/>
      <c r="SBA293" s="1241"/>
      <c r="SBB293" s="1241"/>
      <c r="SBC293" s="1241"/>
      <c r="SBD293" s="1241"/>
      <c r="SBE293" s="1241"/>
      <c r="SBF293" s="1241"/>
      <c r="SBG293" s="1241"/>
      <c r="SBH293" s="1241"/>
      <c r="SBI293" s="1241"/>
      <c r="SBJ293" s="1241"/>
      <c r="SBK293" s="1241"/>
      <c r="SBL293" s="1241"/>
      <c r="SBM293" s="1241"/>
      <c r="SBN293" s="1241"/>
      <c r="SBO293" s="1241"/>
      <c r="SBP293" s="1241"/>
      <c r="SBQ293" s="1241"/>
      <c r="SBR293" s="1241"/>
      <c r="SBS293" s="1241"/>
      <c r="SBT293" s="1241"/>
      <c r="SBU293" s="1241"/>
      <c r="SBV293" s="1241"/>
      <c r="SBW293" s="1241"/>
      <c r="SBX293" s="1241"/>
      <c r="SBY293" s="1241"/>
      <c r="SBZ293" s="1241"/>
      <c r="SCA293" s="1241"/>
      <c r="SCB293" s="1241"/>
      <c r="SCC293" s="1241"/>
      <c r="SCD293" s="1241"/>
      <c r="SCE293" s="1241"/>
      <c r="SCF293" s="1241"/>
      <c r="SCG293" s="1241"/>
      <c r="SCH293" s="1241"/>
      <c r="SCI293" s="1241"/>
      <c r="SCJ293" s="1241"/>
      <c r="SCK293" s="1241"/>
      <c r="SCL293" s="1241"/>
      <c r="SCM293" s="1241"/>
      <c r="SCN293" s="1241"/>
      <c r="SCO293" s="1241"/>
      <c r="SCP293" s="1241"/>
      <c r="SCQ293" s="1241"/>
      <c r="SCR293" s="1241"/>
      <c r="SCS293" s="1241"/>
      <c r="SCT293" s="1241"/>
      <c r="SCU293" s="1241"/>
      <c r="SCV293" s="1241"/>
      <c r="SCW293" s="1241"/>
      <c r="SCX293" s="1241"/>
      <c r="SCY293" s="1241"/>
      <c r="SCZ293" s="1241"/>
      <c r="SDA293" s="1241"/>
      <c r="SDB293" s="1241"/>
      <c r="SDC293" s="1241"/>
      <c r="SDD293" s="1241"/>
      <c r="SDE293" s="1241"/>
      <c r="SDF293" s="1241"/>
      <c r="SDG293" s="1241"/>
      <c r="SDH293" s="1241"/>
      <c r="SDI293" s="1241"/>
      <c r="SDJ293" s="1241"/>
      <c r="SDK293" s="1241"/>
      <c r="SDL293" s="1241"/>
      <c r="SDM293" s="1241"/>
      <c r="SDN293" s="1241"/>
      <c r="SDO293" s="1241"/>
      <c r="SDP293" s="1241"/>
      <c r="SDQ293" s="1241"/>
      <c r="SDR293" s="1241"/>
      <c r="SDS293" s="1241"/>
      <c r="SDT293" s="1241"/>
      <c r="SDU293" s="1241"/>
      <c r="SDV293" s="1241"/>
      <c r="SDW293" s="1241"/>
      <c r="SDX293" s="1241"/>
      <c r="SDY293" s="1241"/>
      <c r="SDZ293" s="1241"/>
      <c r="SEA293" s="1241"/>
      <c r="SEB293" s="1241"/>
      <c r="SEC293" s="1241"/>
      <c r="SED293" s="1241"/>
      <c r="SEE293" s="1241"/>
      <c r="SEF293" s="1241"/>
      <c r="SEG293" s="1241"/>
      <c r="SEH293" s="1241"/>
      <c r="SEI293" s="1241"/>
      <c r="SEJ293" s="1241"/>
      <c r="SEK293" s="1241"/>
      <c r="SEL293" s="1241"/>
      <c r="SEM293" s="1241"/>
      <c r="SEN293" s="1241"/>
      <c r="SEO293" s="1241"/>
      <c r="SEP293" s="1241"/>
      <c r="SEQ293" s="1241"/>
      <c r="SER293" s="1241"/>
      <c r="SES293" s="1241"/>
      <c r="SET293" s="1241"/>
      <c r="SEU293" s="1241"/>
      <c r="SEV293" s="1241"/>
      <c r="SEW293" s="1241"/>
      <c r="SEX293" s="1241"/>
      <c r="SEY293" s="1241"/>
      <c r="SEZ293" s="1241"/>
      <c r="SFA293" s="1241"/>
      <c r="SFB293" s="1241"/>
      <c r="SFC293" s="1241"/>
      <c r="SFD293" s="1241"/>
      <c r="SFE293" s="1241"/>
      <c r="SFF293" s="1241"/>
      <c r="SFG293" s="1241"/>
      <c r="SFH293" s="1241"/>
      <c r="SFI293" s="1241"/>
      <c r="SFJ293" s="1241"/>
      <c r="SFK293" s="1241"/>
      <c r="SFL293" s="1241"/>
      <c r="SFM293" s="1241"/>
      <c r="SFN293" s="1241"/>
      <c r="SFO293" s="1241"/>
      <c r="SFP293" s="1241"/>
      <c r="SFQ293" s="1241"/>
      <c r="SFR293" s="1241"/>
      <c r="SFS293" s="1241"/>
      <c r="SFT293" s="1241"/>
      <c r="SFU293" s="1241"/>
      <c r="SFV293" s="1241"/>
      <c r="SFW293" s="1241"/>
      <c r="SFX293" s="1241"/>
      <c r="SFY293" s="1241"/>
      <c r="SFZ293" s="1241"/>
      <c r="SGA293" s="1241"/>
      <c r="SGB293" s="1241"/>
      <c r="SGC293" s="1241"/>
      <c r="SGD293" s="1241"/>
      <c r="SGE293" s="1241"/>
      <c r="SGF293" s="1241"/>
      <c r="SGG293" s="1241"/>
      <c r="SGH293" s="1241"/>
      <c r="SGI293" s="1241"/>
      <c r="SGJ293" s="1241"/>
      <c r="SGK293" s="1241"/>
      <c r="SGL293" s="1241"/>
      <c r="SGM293" s="1241"/>
      <c r="SGN293" s="1241"/>
      <c r="SGO293" s="1241"/>
      <c r="SGP293" s="1241"/>
      <c r="SGQ293" s="1241"/>
      <c r="SGR293" s="1241"/>
      <c r="SGS293" s="1241"/>
      <c r="SGT293" s="1241"/>
      <c r="SGU293" s="1241"/>
      <c r="SGV293" s="1241"/>
      <c r="SGW293" s="1241"/>
      <c r="SGX293" s="1241"/>
      <c r="SGY293" s="1241"/>
      <c r="SGZ293" s="1241"/>
      <c r="SHA293" s="1241"/>
      <c r="SHB293" s="1241"/>
      <c r="SHC293" s="1241"/>
      <c r="SHD293" s="1241"/>
      <c r="SHE293" s="1241"/>
      <c r="SHF293" s="1241"/>
      <c r="SHG293" s="1241"/>
      <c r="SHH293" s="1241"/>
      <c r="SHI293" s="1241"/>
      <c r="SHJ293" s="1241"/>
      <c r="SHK293" s="1241"/>
      <c r="SHL293" s="1241"/>
      <c r="SHM293" s="1241"/>
      <c r="SHN293" s="1241"/>
      <c r="SHO293" s="1241"/>
      <c r="SHP293" s="1241"/>
      <c r="SHQ293" s="1241"/>
      <c r="SHR293" s="1241"/>
      <c r="SHS293" s="1241"/>
      <c r="SHT293" s="1241"/>
      <c r="SHU293" s="1241"/>
      <c r="SHV293" s="1241"/>
      <c r="SHW293" s="1241"/>
      <c r="SHX293" s="1241"/>
      <c r="SHY293" s="1241"/>
      <c r="SHZ293" s="1241"/>
      <c r="SIA293" s="1241"/>
      <c r="SIB293" s="1241"/>
      <c r="SIC293" s="1241"/>
      <c r="SID293" s="1241"/>
      <c r="SIE293" s="1241"/>
      <c r="SIF293" s="1241"/>
      <c r="SIG293" s="1241"/>
      <c r="SIH293" s="1241"/>
      <c r="SII293" s="1241"/>
      <c r="SIJ293" s="1241"/>
      <c r="SIK293" s="1241"/>
      <c r="SIL293" s="1241"/>
      <c r="SIM293" s="1241"/>
      <c r="SIN293" s="1241"/>
      <c r="SIO293" s="1241"/>
      <c r="SIP293" s="1241"/>
      <c r="SIQ293" s="1241"/>
      <c r="SIR293" s="1241"/>
      <c r="SIS293" s="1241"/>
      <c r="SIT293" s="1241"/>
      <c r="SIU293" s="1241"/>
      <c r="SIV293" s="1241"/>
      <c r="SIW293" s="1241"/>
      <c r="SIX293" s="1241"/>
      <c r="SIY293" s="1241"/>
      <c r="SIZ293" s="1241"/>
      <c r="SJA293" s="1241"/>
      <c r="SJB293" s="1241"/>
      <c r="SJC293" s="1241"/>
      <c r="SJD293" s="1241"/>
      <c r="SJE293" s="1241"/>
      <c r="SJF293" s="1241"/>
      <c r="SJG293" s="1241"/>
      <c r="SJH293" s="1241"/>
      <c r="SJI293" s="1241"/>
      <c r="SJJ293" s="1241"/>
      <c r="SJK293" s="1241"/>
      <c r="SJL293" s="1241"/>
      <c r="SJM293" s="1241"/>
      <c r="SJN293" s="1241"/>
      <c r="SJO293" s="1241"/>
      <c r="SJP293" s="1241"/>
      <c r="SJQ293" s="1241"/>
      <c r="SJR293" s="1241"/>
      <c r="SJS293" s="1241"/>
      <c r="SJT293" s="1241"/>
      <c r="SJU293" s="1241"/>
      <c r="SJV293" s="1241"/>
      <c r="SJW293" s="1241"/>
      <c r="SJX293" s="1241"/>
      <c r="SJY293" s="1241"/>
      <c r="SJZ293" s="1241"/>
      <c r="SKA293" s="1241"/>
      <c r="SKB293" s="1241"/>
      <c r="SKC293" s="1241"/>
      <c r="SKD293" s="1241"/>
      <c r="SKE293" s="1241"/>
      <c r="SKF293" s="1241"/>
      <c r="SKG293" s="1241"/>
      <c r="SKH293" s="1241"/>
      <c r="SKI293" s="1241"/>
      <c r="SKJ293" s="1241"/>
      <c r="SKK293" s="1241"/>
      <c r="SKL293" s="1241"/>
      <c r="SKM293" s="1241"/>
      <c r="SKN293" s="1241"/>
      <c r="SKO293" s="1241"/>
      <c r="SKP293" s="1241"/>
      <c r="SKQ293" s="1241"/>
      <c r="SKR293" s="1241"/>
      <c r="SKS293" s="1241"/>
      <c r="SKT293" s="1241"/>
      <c r="SKU293" s="1241"/>
      <c r="SKV293" s="1241"/>
      <c r="SKW293" s="1241"/>
      <c r="SKX293" s="1241"/>
      <c r="SKY293" s="1241"/>
      <c r="SKZ293" s="1241"/>
      <c r="SLA293" s="1241"/>
      <c r="SLB293" s="1241"/>
      <c r="SLC293" s="1241"/>
      <c r="SLD293" s="1241"/>
      <c r="SLE293" s="1241"/>
      <c r="SLF293" s="1241"/>
      <c r="SLG293" s="1241"/>
      <c r="SLH293" s="1241"/>
      <c r="SLI293" s="1241"/>
      <c r="SLJ293" s="1241"/>
      <c r="SLK293" s="1241"/>
      <c r="SLL293" s="1241"/>
      <c r="SLM293" s="1241"/>
      <c r="SLN293" s="1241"/>
      <c r="SLO293" s="1241"/>
      <c r="SLP293" s="1241"/>
      <c r="SLQ293" s="1241"/>
      <c r="SLR293" s="1241"/>
      <c r="SLS293" s="1241"/>
      <c r="SLT293" s="1241"/>
      <c r="SLU293" s="1241"/>
      <c r="SLV293" s="1241"/>
      <c r="SLW293" s="1241"/>
      <c r="SLX293" s="1241"/>
      <c r="SLY293" s="1241"/>
      <c r="SLZ293" s="1241"/>
      <c r="SMA293" s="1241"/>
      <c r="SMB293" s="1241"/>
      <c r="SMC293" s="1241"/>
      <c r="SMD293" s="1241"/>
      <c r="SME293" s="1241"/>
      <c r="SMF293" s="1241"/>
      <c r="SMG293" s="1241"/>
      <c r="SMH293" s="1241"/>
      <c r="SMI293" s="1241"/>
      <c r="SMJ293" s="1241"/>
      <c r="SMK293" s="1241"/>
      <c r="SML293" s="1241"/>
      <c r="SMM293" s="1241"/>
      <c r="SMN293" s="1241"/>
      <c r="SMO293" s="1241"/>
      <c r="SMP293" s="1241"/>
      <c r="SMQ293" s="1241"/>
      <c r="SMR293" s="1241"/>
      <c r="SMS293" s="1241"/>
      <c r="SMT293" s="1241"/>
      <c r="SMU293" s="1241"/>
      <c r="SMV293" s="1241"/>
      <c r="SMW293" s="1241"/>
      <c r="SMX293" s="1241"/>
      <c r="SMY293" s="1241"/>
      <c r="SMZ293" s="1241"/>
      <c r="SNA293" s="1241"/>
      <c r="SNB293" s="1241"/>
      <c r="SNC293" s="1241"/>
      <c r="SND293" s="1241"/>
      <c r="SNE293" s="1241"/>
      <c r="SNF293" s="1241"/>
      <c r="SNG293" s="1241"/>
      <c r="SNH293" s="1241"/>
      <c r="SNI293" s="1241"/>
      <c r="SNJ293" s="1241"/>
      <c r="SNK293" s="1241"/>
      <c r="SNL293" s="1241"/>
      <c r="SNM293" s="1241"/>
      <c r="SNN293" s="1241"/>
      <c r="SNO293" s="1241"/>
      <c r="SNP293" s="1241"/>
      <c r="SNQ293" s="1241"/>
      <c r="SNR293" s="1241"/>
      <c r="SNS293" s="1241"/>
      <c r="SNT293" s="1241"/>
      <c r="SNU293" s="1241"/>
      <c r="SNV293" s="1241"/>
      <c r="SNW293" s="1241"/>
      <c r="SNX293" s="1241"/>
      <c r="SNY293" s="1241"/>
      <c r="SNZ293" s="1241"/>
      <c r="SOA293" s="1241"/>
      <c r="SOB293" s="1241"/>
      <c r="SOC293" s="1241"/>
      <c r="SOD293" s="1241"/>
      <c r="SOE293" s="1241"/>
      <c r="SOF293" s="1241"/>
      <c r="SOG293" s="1241"/>
      <c r="SOH293" s="1241"/>
      <c r="SOI293" s="1241"/>
      <c r="SOJ293" s="1241"/>
      <c r="SOK293" s="1241"/>
      <c r="SOL293" s="1241"/>
      <c r="SOM293" s="1241"/>
      <c r="SON293" s="1241"/>
      <c r="SOO293" s="1241"/>
      <c r="SOP293" s="1241"/>
      <c r="SOQ293" s="1241"/>
      <c r="SOR293" s="1241"/>
      <c r="SOS293" s="1241"/>
      <c r="SOT293" s="1241"/>
      <c r="SOU293" s="1241"/>
      <c r="SOV293" s="1241"/>
      <c r="SOW293" s="1241"/>
      <c r="SOX293" s="1241"/>
      <c r="SOY293" s="1241"/>
      <c r="SOZ293" s="1241"/>
      <c r="SPA293" s="1241"/>
      <c r="SPB293" s="1241"/>
      <c r="SPC293" s="1241"/>
      <c r="SPD293" s="1241"/>
      <c r="SPE293" s="1241"/>
      <c r="SPF293" s="1241"/>
      <c r="SPG293" s="1241"/>
      <c r="SPH293" s="1241"/>
      <c r="SPI293" s="1241"/>
      <c r="SPJ293" s="1241"/>
      <c r="SPK293" s="1241"/>
      <c r="SPL293" s="1241"/>
      <c r="SPM293" s="1241"/>
      <c r="SPN293" s="1241"/>
      <c r="SPO293" s="1241"/>
      <c r="SPP293" s="1241"/>
      <c r="SPQ293" s="1241"/>
      <c r="SPR293" s="1241"/>
      <c r="SPS293" s="1241"/>
      <c r="SPT293" s="1241"/>
      <c r="SPU293" s="1241"/>
      <c r="SPV293" s="1241"/>
      <c r="SPW293" s="1241"/>
      <c r="SPX293" s="1241"/>
      <c r="SPY293" s="1241"/>
      <c r="SPZ293" s="1241"/>
      <c r="SQA293" s="1241"/>
      <c r="SQB293" s="1241"/>
      <c r="SQC293" s="1241"/>
      <c r="SQD293" s="1241"/>
      <c r="SQE293" s="1241"/>
      <c r="SQF293" s="1241"/>
      <c r="SQG293" s="1241"/>
      <c r="SQH293" s="1241"/>
      <c r="SQI293" s="1241"/>
      <c r="SQJ293" s="1241"/>
      <c r="SQK293" s="1241"/>
      <c r="SQL293" s="1241"/>
      <c r="SQM293" s="1241"/>
      <c r="SQN293" s="1241"/>
      <c r="SQO293" s="1241"/>
      <c r="SQP293" s="1241"/>
      <c r="SQQ293" s="1241"/>
      <c r="SQR293" s="1241"/>
      <c r="SQS293" s="1241"/>
      <c r="SQT293" s="1241"/>
      <c r="SQU293" s="1241"/>
      <c r="SQV293" s="1241"/>
      <c r="SQW293" s="1241"/>
      <c r="SQX293" s="1241"/>
      <c r="SQY293" s="1241"/>
      <c r="SQZ293" s="1241"/>
      <c r="SRA293" s="1241"/>
      <c r="SRB293" s="1241"/>
      <c r="SRC293" s="1241"/>
      <c r="SRD293" s="1241"/>
      <c r="SRE293" s="1241"/>
      <c r="SRF293" s="1241"/>
      <c r="SRG293" s="1241"/>
      <c r="SRH293" s="1241"/>
      <c r="SRI293" s="1241"/>
      <c r="SRJ293" s="1241"/>
      <c r="SRK293" s="1241"/>
      <c r="SRL293" s="1241"/>
      <c r="SRM293" s="1241"/>
      <c r="SRN293" s="1241"/>
      <c r="SRO293" s="1241"/>
      <c r="SRP293" s="1241"/>
      <c r="SRQ293" s="1241"/>
      <c r="SRR293" s="1241"/>
      <c r="SRS293" s="1241"/>
      <c r="SRT293" s="1241"/>
      <c r="SRU293" s="1241"/>
      <c r="SRV293" s="1241"/>
      <c r="SRW293" s="1241"/>
      <c r="SRX293" s="1241"/>
      <c r="SRY293" s="1241"/>
      <c r="SRZ293" s="1241"/>
      <c r="SSA293" s="1241"/>
      <c r="SSB293" s="1241"/>
      <c r="SSC293" s="1241"/>
      <c r="SSD293" s="1241"/>
      <c r="SSE293" s="1241"/>
      <c r="SSF293" s="1241"/>
      <c r="SSG293" s="1241"/>
      <c r="SSH293" s="1241"/>
      <c r="SSI293" s="1241"/>
      <c r="SSJ293" s="1241"/>
      <c r="SSK293" s="1241"/>
      <c r="SSL293" s="1241"/>
      <c r="SSM293" s="1241"/>
      <c r="SSN293" s="1241"/>
      <c r="SSO293" s="1241"/>
      <c r="SSP293" s="1241"/>
      <c r="SSQ293" s="1241"/>
      <c r="SSR293" s="1241"/>
      <c r="SSS293" s="1241"/>
      <c r="SST293" s="1241"/>
      <c r="SSU293" s="1241"/>
      <c r="SSV293" s="1241"/>
      <c r="SSW293" s="1241"/>
      <c r="SSX293" s="1241"/>
      <c r="SSY293" s="1241"/>
      <c r="SSZ293" s="1241"/>
      <c r="STA293" s="1241"/>
      <c r="STB293" s="1241"/>
      <c r="STC293" s="1241"/>
      <c r="STD293" s="1241"/>
      <c r="STE293" s="1241"/>
      <c r="STF293" s="1241"/>
      <c r="STG293" s="1241"/>
      <c r="STH293" s="1241"/>
      <c r="STI293" s="1241"/>
      <c r="STJ293" s="1241"/>
      <c r="STK293" s="1241"/>
      <c r="STL293" s="1241"/>
      <c r="STM293" s="1241"/>
      <c r="STN293" s="1241"/>
      <c r="STO293" s="1241"/>
      <c r="STP293" s="1241"/>
      <c r="STQ293" s="1241"/>
      <c r="STR293" s="1241"/>
      <c r="STS293" s="1241"/>
      <c r="STT293" s="1241"/>
      <c r="STU293" s="1241"/>
      <c r="STV293" s="1241"/>
      <c r="STW293" s="1241"/>
      <c r="STX293" s="1241"/>
      <c r="STY293" s="1241"/>
      <c r="STZ293" s="1241"/>
      <c r="SUA293" s="1241"/>
      <c r="SUB293" s="1241"/>
      <c r="SUC293" s="1241"/>
      <c r="SUD293" s="1241"/>
      <c r="SUE293" s="1241"/>
      <c r="SUF293" s="1241"/>
      <c r="SUG293" s="1241"/>
      <c r="SUH293" s="1241"/>
      <c r="SUI293" s="1241"/>
      <c r="SUJ293" s="1241"/>
      <c r="SUK293" s="1241"/>
      <c r="SUL293" s="1241"/>
      <c r="SUM293" s="1241"/>
      <c r="SUN293" s="1241"/>
      <c r="SUO293" s="1241"/>
      <c r="SUP293" s="1241"/>
      <c r="SUQ293" s="1241"/>
      <c r="SUR293" s="1241"/>
      <c r="SUS293" s="1241"/>
      <c r="SUT293" s="1241"/>
      <c r="SUU293" s="1241"/>
      <c r="SUV293" s="1241"/>
      <c r="SUW293" s="1241"/>
      <c r="SUX293" s="1241"/>
      <c r="SUY293" s="1241"/>
      <c r="SUZ293" s="1241"/>
      <c r="SVA293" s="1241"/>
      <c r="SVB293" s="1241"/>
      <c r="SVC293" s="1241"/>
      <c r="SVD293" s="1241"/>
      <c r="SVE293" s="1241"/>
      <c r="SVF293" s="1241"/>
      <c r="SVG293" s="1241"/>
      <c r="SVH293" s="1241"/>
      <c r="SVI293" s="1241"/>
      <c r="SVJ293" s="1241"/>
      <c r="SVK293" s="1241"/>
      <c r="SVL293" s="1241"/>
      <c r="SVM293" s="1241"/>
      <c r="SVN293" s="1241"/>
      <c r="SVO293" s="1241"/>
      <c r="SVP293" s="1241"/>
      <c r="SVQ293" s="1241"/>
      <c r="SVR293" s="1241"/>
      <c r="SVS293" s="1241"/>
      <c r="SVT293" s="1241"/>
      <c r="SVU293" s="1241"/>
      <c r="SVV293" s="1241"/>
      <c r="SVW293" s="1241"/>
      <c r="SVX293" s="1241"/>
      <c r="SVY293" s="1241"/>
      <c r="SVZ293" s="1241"/>
      <c r="SWA293" s="1241"/>
      <c r="SWB293" s="1241"/>
      <c r="SWC293" s="1241"/>
      <c r="SWD293" s="1241"/>
      <c r="SWE293" s="1241"/>
      <c r="SWF293" s="1241"/>
      <c r="SWG293" s="1241"/>
      <c r="SWH293" s="1241"/>
      <c r="SWI293" s="1241"/>
      <c r="SWJ293" s="1241"/>
      <c r="SWK293" s="1241"/>
      <c r="SWL293" s="1241"/>
      <c r="SWM293" s="1241"/>
      <c r="SWN293" s="1241"/>
      <c r="SWO293" s="1241"/>
      <c r="SWP293" s="1241"/>
      <c r="SWQ293" s="1241"/>
      <c r="SWR293" s="1241"/>
      <c r="SWS293" s="1241"/>
      <c r="SWT293" s="1241"/>
      <c r="SWU293" s="1241"/>
      <c r="SWV293" s="1241"/>
      <c r="SWW293" s="1241"/>
      <c r="SWX293" s="1241"/>
      <c r="SWY293" s="1241"/>
      <c r="SWZ293" s="1241"/>
      <c r="SXA293" s="1241"/>
      <c r="SXB293" s="1241"/>
      <c r="SXC293" s="1241"/>
      <c r="SXD293" s="1241"/>
      <c r="SXE293" s="1241"/>
      <c r="SXF293" s="1241"/>
      <c r="SXG293" s="1241"/>
      <c r="SXH293" s="1241"/>
      <c r="SXI293" s="1241"/>
      <c r="SXJ293" s="1241"/>
      <c r="SXK293" s="1241"/>
      <c r="SXL293" s="1241"/>
      <c r="SXM293" s="1241"/>
      <c r="SXN293" s="1241"/>
      <c r="SXO293" s="1241"/>
      <c r="SXP293" s="1241"/>
      <c r="SXQ293" s="1241"/>
      <c r="SXR293" s="1241"/>
      <c r="SXS293" s="1241"/>
      <c r="SXT293" s="1241"/>
      <c r="SXU293" s="1241"/>
      <c r="SXV293" s="1241"/>
      <c r="SXW293" s="1241"/>
      <c r="SXX293" s="1241"/>
      <c r="SXY293" s="1241"/>
      <c r="SXZ293" s="1241"/>
      <c r="SYA293" s="1241"/>
      <c r="SYB293" s="1241"/>
      <c r="SYC293" s="1241"/>
      <c r="SYD293" s="1241"/>
      <c r="SYE293" s="1241"/>
      <c r="SYF293" s="1241"/>
      <c r="SYG293" s="1241"/>
      <c r="SYH293" s="1241"/>
      <c r="SYI293" s="1241"/>
      <c r="SYJ293" s="1241"/>
      <c r="SYK293" s="1241"/>
      <c r="SYL293" s="1241"/>
      <c r="SYM293" s="1241"/>
      <c r="SYN293" s="1241"/>
      <c r="SYO293" s="1241"/>
      <c r="SYP293" s="1241"/>
      <c r="SYQ293" s="1241"/>
      <c r="SYR293" s="1241"/>
      <c r="SYS293" s="1241"/>
      <c r="SYT293" s="1241"/>
      <c r="SYU293" s="1241"/>
      <c r="SYV293" s="1241"/>
      <c r="SYW293" s="1241"/>
      <c r="SYX293" s="1241"/>
      <c r="SYY293" s="1241"/>
      <c r="SYZ293" s="1241"/>
      <c r="SZA293" s="1241"/>
      <c r="SZB293" s="1241"/>
      <c r="SZC293" s="1241"/>
      <c r="SZD293" s="1241"/>
      <c r="SZE293" s="1241"/>
      <c r="SZF293" s="1241"/>
      <c r="SZG293" s="1241"/>
      <c r="SZH293" s="1241"/>
      <c r="SZI293" s="1241"/>
      <c r="SZJ293" s="1241"/>
      <c r="SZK293" s="1241"/>
      <c r="SZL293" s="1241"/>
      <c r="SZM293" s="1241"/>
      <c r="SZN293" s="1241"/>
      <c r="SZO293" s="1241"/>
      <c r="SZP293" s="1241"/>
      <c r="SZQ293" s="1241"/>
      <c r="SZR293" s="1241"/>
      <c r="SZS293" s="1241"/>
      <c r="SZT293" s="1241"/>
      <c r="SZU293" s="1241"/>
      <c r="SZV293" s="1241"/>
      <c r="SZW293" s="1241"/>
      <c r="SZX293" s="1241"/>
      <c r="SZY293" s="1241"/>
      <c r="SZZ293" s="1241"/>
      <c r="TAA293" s="1241"/>
      <c r="TAB293" s="1241"/>
      <c r="TAC293" s="1241"/>
      <c r="TAD293" s="1241"/>
      <c r="TAE293" s="1241"/>
      <c r="TAF293" s="1241"/>
      <c r="TAG293" s="1241"/>
      <c r="TAH293" s="1241"/>
      <c r="TAI293" s="1241"/>
      <c r="TAJ293" s="1241"/>
      <c r="TAK293" s="1241"/>
      <c r="TAL293" s="1241"/>
      <c r="TAM293" s="1241"/>
      <c r="TAN293" s="1241"/>
      <c r="TAO293" s="1241"/>
      <c r="TAP293" s="1241"/>
      <c r="TAQ293" s="1241"/>
      <c r="TAR293" s="1241"/>
      <c r="TAS293" s="1241"/>
      <c r="TAT293" s="1241"/>
      <c r="TAU293" s="1241"/>
      <c r="TAV293" s="1241"/>
      <c r="TAW293" s="1241"/>
      <c r="TAX293" s="1241"/>
      <c r="TAY293" s="1241"/>
      <c r="TAZ293" s="1241"/>
      <c r="TBA293" s="1241"/>
      <c r="TBB293" s="1241"/>
      <c r="TBC293" s="1241"/>
      <c r="TBD293" s="1241"/>
      <c r="TBE293" s="1241"/>
      <c r="TBF293" s="1241"/>
      <c r="TBG293" s="1241"/>
      <c r="TBH293" s="1241"/>
      <c r="TBI293" s="1241"/>
      <c r="TBJ293" s="1241"/>
      <c r="TBK293" s="1241"/>
      <c r="TBL293" s="1241"/>
      <c r="TBM293" s="1241"/>
      <c r="TBN293" s="1241"/>
      <c r="TBO293" s="1241"/>
      <c r="TBP293" s="1241"/>
      <c r="TBQ293" s="1241"/>
      <c r="TBR293" s="1241"/>
      <c r="TBS293" s="1241"/>
      <c r="TBT293" s="1241"/>
      <c r="TBU293" s="1241"/>
      <c r="TBV293" s="1241"/>
      <c r="TBW293" s="1241"/>
      <c r="TBX293" s="1241"/>
      <c r="TBY293" s="1241"/>
      <c r="TBZ293" s="1241"/>
      <c r="TCA293" s="1241"/>
      <c r="TCB293" s="1241"/>
      <c r="TCC293" s="1241"/>
      <c r="TCD293" s="1241"/>
      <c r="TCE293" s="1241"/>
      <c r="TCF293" s="1241"/>
      <c r="TCG293" s="1241"/>
      <c r="TCH293" s="1241"/>
      <c r="TCI293" s="1241"/>
      <c r="TCJ293" s="1241"/>
      <c r="TCK293" s="1241"/>
      <c r="TCL293" s="1241"/>
      <c r="TCM293" s="1241"/>
      <c r="TCN293" s="1241"/>
      <c r="TCO293" s="1241"/>
      <c r="TCP293" s="1241"/>
      <c r="TCQ293" s="1241"/>
      <c r="TCR293" s="1241"/>
      <c r="TCS293" s="1241"/>
      <c r="TCT293" s="1241"/>
      <c r="TCU293" s="1241"/>
      <c r="TCV293" s="1241"/>
      <c r="TCW293" s="1241"/>
      <c r="TCX293" s="1241"/>
      <c r="TCY293" s="1241"/>
      <c r="TCZ293" s="1241"/>
      <c r="TDA293" s="1241"/>
      <c r="TDB293" s="1241"/>
      <c r="TDC293" s="1241"/>
      <c r="TDD293" s="1241"/>
      <c r="TDE293" s="1241"/>
      <c r="TDF293" s="1241"/>
      <c r="TDG293" s="1241"/>
      <c r="TDH293" s="1241"/>
      <c r="TDI293" s="1241"/>
      <c r="TDJ293" s="1241"/>
      <c r="TDK293" s="1241"/>
      <c r="TDL293" s="1241"/>
      <c r="TDM293" s="1241"/>
      <c r="TDN293" s="1241"/>
      <c r="TDO293" s="1241"/>
      <c r="TDP293" s="1241"/>
      <c r="TDQ293" s="1241"/>
      <c r="TDR293" s="1241"/>
      <c r="TDS293" s="1241"/>
      <c r="TDT293" s="1241"/>
      <c r="TDU293" s="1241"/>
      <c r="TDV293" s="1241"/>
      <c r="TDW293" s="1241"/>
      <c r="TDX293" s="1241"/>
      <c r="TDY293" s="1241"/>
      <c r="TDZ293" s="1241"/>
      <c r="TEA293" s="1241"/>
      <c r="TEB293" s="1241"/>
      <c r="TEC293" s="1241"/>
      <c r="TED293" s="1241"/>
      <c r="TEE293" s="1241"/>
      <c r="TEF293" s="1241"/>
      <c r="TEG293" s="1241"/>
      <c r="TEH293" s="1241"/>
      <c r="TEI293" s="1241"/>
      <c r="TEJ293" s="1241"/>
      <c r="TEK293" s="1241"/>
      <c r="TEL293" s="1241"/>
      <c r="TEM293" s="1241"/>
      <c r="TEN293" s="1241"/>
      <c r="TEO293" s="1241"/>
      <c r="TEP293" s="1241"/>
      <c r="TEQ293" s="1241"/>
      <c r="TER293" s="1241"/>
      <c r="TES293" s="1241"/>
      <c r="TET293" s="1241"/>
      <c r="TEU293" s="1241"/>
      <c r="TEV293" s="1241"/>
      <c r="TEW293" s="1241"/>
      <c r="TEX293" s="1241"/>
      <c r="TEY293" s="1241"/>
      <c r="TEZ293" s="1241"/>
      <c r="TFA293" s="1241"/>
      <c r="TFB293" s="1241"/>
      <c r="TFC293" s="1241"/>
      <c r="TFD293" s="1241"/>
      <c r="TFE293" s="1241"/>
      <c r="TFF293" s="1241"/>
      <c r="TFG293" s="1241"/>
      <c r="TFH293" s="1241"/>
      <c r="TFI293" s="1241"/>
      <c r="TFJ293" s="1241"/>
      <c r="TFK293" s="1241"/>
      <c r="TFL293" s="1241"/>
      <c r="TFM293" s="1241"/>
      <c r="TFN293" s="1241"/>
      <c r="TFO293" s="1241"/>
      <c r="TFP293" s="1241"/>
      <c r="TFQ293" s="1241"/>
      <c r="TFR293" s="1241"/>
      <c r="TFS293" s="1241"/>
      <c r="TFT293" s="1241"/>
      <c r="TFU293" s="1241"/>
      <c r="TFV293" s="1241"/>
      <c r="TFW293" s="1241"/>
      <c r="TFX293" s="1241"/>
      <c r="TFY293" s="1241"/>
      <c r="TFZ293" s="1241"/>
      <c r="TGA293" s="1241"/>
      <c r="TGB293" s="1241"/>
      <c r="TGC293" s="1241"/>
      <c r="TGD293" s="1241"/>
      <c r="TGE293" s="1241"/>
      <c r="TGF293" s="1241"/>
      <c r="TGG293" s="1241"/>
      <c r="TGH293" s="1241"/>
      <c r="TGI293" s="1241"/>
      <c r="TGJ293" s="1241"/>
      <c r="TGK293" s="1241"/>
      <c r="TGL293" s="1241"/>
      <c r="TGM293" s="1241"/>
      <c r="TGN293" s="1241"/>
      <c r="TGO293" s="1241"/>
      <c r="TGP293" s="1241"/>
      <c r="TGQ293" s="1241"/>
      <c r="TGR293" s="1241"/>
      <c r="TGS293" s="1241"/>
      <c r="TGT293" s="1241"/>
      <c r="TGU293" s="1241"/>
      <c r="TGV293" s="1241"/>
      <c r="TGW293" s="1241"/>
      <c r="TGX293" s="1241"/>
      <c r="TGY293" s="1241"/>
      <c r="TGZ293" s="1241"/>
      <c r="THA293" s="1241"/>
      <c r="THB293" s="1241"/>
      <c r="THC293" s="1241"/>
      <c r="THD293" s="1241"/>
      <c r="THE293" s="1241"/>
      <c r="THF293" s="1241"/>
      <c r="THG293" s="1241"/>
      <c r="THH293" s="1241"/>
      <c r="THI293" s="1241"/>
      <c r="THJ293" s="1241"/>
      <c r="THK293" s="1241"/>
      <c r="THL293" s="1241"/>
      <c r="THM293" s="1241"/>
      <c r="THN293" s="1241"/>
      <c r="THO293" s="1241"/>
      <c r="THP293" s="1241"/>
      <c r="THQ293" s="1241"/>
      <c r="THR293" s="1241"/>
      <c r="THS293" s="1241"/>
      <c r="THT293" s="1241"/>
      <c r="THU293" s="1241"/>
      <c r="THV293" s="1241"/>
      <c r="THW293" s="1241"/>
      <c r="THX293" s="1241"/>
      <c r="THY293" s="1241"/>
      <c r="THZ293" s="1241"/>
      <c r="TIA293" s="1241"/>
      <c r="TIB293" s="1241"/>
      <c r="TIC293" s="1241"/>
      <c r="TID293" s="1241"/>
      <c r="TIE293" s="1241"/>
      <c r="TIF293" s="1241"/>
      <c r="TIG293" s="1241"/>
      <c r="TIH293" s="1241"/>
      <c r="TII293" s="1241"/>
      <c r="TIJ293" s="1241"/>
      <c r="TIK293" s="1241"/>
      <c r="TIL293" s="1241"/>
      <c r="TIM293" s="1241"/>
      <c r="TIN293" s="1241"/>
      <c r="TIO293" s="1241"/>
      <c r="TIP293" s="1241"/>
      <c r="TIQ293" s="1241"/>
      <c r="TIR293" s="1241"/>
      <c r="TIS293" s="1241"/>
      <c r="TIT293" s="1241"/>
      <c r="TIU293" s="1241"/>
      <c r="TIV293" s="1241"/>
      <c r="TIW293" s="1241"/>
      <c r="TIX293" s="1241"/>
      <c r="TIY293" s="1241"/>
      <c r="TIZ293" s="1241"/>
      <c r="TJA293" s="1241"/>
      <c r="TJB293" s="1241"/>
      <c r="TJC293" s="1241"/>
      <c r="TJD293" s="1241"/>
      <c r="TJE293" s="1241"/>
      <c r="TJF293" s="1241"/>
      <c r="TJG293" s="1241"/>
      <c r="TJH293" s="1241"/>
      <c r="TJI293" s="1241"/>
      <c r="TJJ293" s="1241"/>
      <c r="TJK293" s="1241"/>
      <c r="TJL293" s="1241"/>
      <c r="TJM293" s="1241"/>
      <c r="TJN293" s="1241"/>
      <c r="TJO293" s="1241"/>
      <c r="TJP293" s="1241"/>
      <c r="TJQ293" s="1241"/>
      <c r="TJR293" s="1241"/>
      <c r="TJS293" s="1241"/>
      <c r="TJT293" s="1241"/>
      <c r="TJU293" s="1241"/>
      <c r="TJV293" s="1241"/>
      <c r="TJW293" s="1241"/>
      <c r="TJX293" s="1241"/>
      <c r="TJY293" s="1241"/>
      <c r="TJZ293" s="1241"/>
      <c r="TKA293" s="1241"/>
      <c r="TKB293" s="1241"/>
      <c r="TKC293" s="1241"/>
      <c r="TKD293" s="1241"/>
      <c r="TKE293" s="1241"/>
      <c r="TKF293" s="1241"/>
      <c r="TKG293" s="1241"/>
      <c r="TKH293" s="1241"/>
      <c r="TKI293" s="1241"/>
      <c r="TKJ293" s="1241"/>
      <c r="TKK293" s="1241"/>
      <c r="TKL293" s="1241"/>
      <c r="TKM293" s="1241"/>
      <c r="TKN293" s="1241"/>
      <c r="TKO293" s="1241"/>
      <c r="TKP293" s="1241"/>
      <c r="TKQ293" s="1241"/>
      <c r="TKR293" s="1241"/>
      <c r="TKS293" s="1241"/>
      <c r="TKT293" s="1241"/>
      <c r="TKU293" s="1241"/>
      <c r="TKV293" s="1241"/>
      <c r="TKW293" s="1241"/>
      <c r="TKX293" s="1241"/>
      <c r="TKY293" s="1241"/>
      <c r="TKZ293" s="1241"/>
      <c r="TLA293" s="1241"/>
      <c r="TLB293" s="1241"/>
      <c r="TLC293" s="1241"/>
      <c r="TLD293" s="1241"/>
      <c r="TLE293" s="1241"/>
      <c r="TLF293" s="1241"/>
      <c r="TLG293" s="1241"/>
      <c r="TLH293" s="1241"/>
      <c r="TLI293" s="1241"/>
      <c r="TLJ293" s="1241"/>
      <c r="TLK293" s="1241"/>
      <c r="TLL293" s="1241"/>
      <c r="TLM293" s="1241"/>
      <c r="TLN293" s="1241"/>
      <c r="TLO293" s="1241"/>
      <c r="TLP293" s="1241"/>
      <c r="TLQ293" s="1241"/>
      <c r="TLR293" s="1241"/>
      <c r="TLS293" s="1241"/>
      <c r="TLT293" s="1241"/>
      <c r="TLU293" s="1241"/>
      <c r="TLV293" s="1241"/>
      <c r="TLW293" s="1241"/>
      <c r="TLX293" s="1241"/>
      <c r="TLY293" s="1241"/>
      <c r="TLZ293" s="1241"/>
      <c r="TMA293" s="1241"/>
      <c r="TMB293" s="1241"/>
      <c r="TMC293" s="1241"/>
      <c r="TMD293" s="1241"/>
      <c r="TME293" s="1241"/>
      <c r="TMF293" s="1241"/>
      <c r="TMG293" s="1241"/>
      <c r="TMH293" s="1241"/>
      <c r="TMI293" s="1241"/>
      <c r="TMJ293" s="1241"/>
      <c r="TMK293" s="1241"/>
      <c r="TML293" s="1241"/>
      <c r="TMM293" s="1241"/>
      <c r="TMN293" s="1241"/>
      <c r="TMO293" s="1241"/>
      <c r="TMP293" s="1241"/>
      <c r="TMQ293" s="1241"/>
      <c r="TMR293" s="1241"/>
      <c r="TMS293" s="1241"/>
      <c r="TMT293" s="1241"/>
      <c r="TMU293" s="1241"/>
      <c r="TMV293" s="1241"/>
      <c r="TMW293" s="1241"/>
      <c r="TMX293" s="1241"/>
      <c r="TMY293" s="1241"/>
      <c r="TMZ293" s="1241"/>
      <c r="TNA293" s="1241"/>
      <c r="TNB293" s="1241"/>
      <c r="TNC293" s="1241"/>
      <c r="TND293" s="1241"/>
      <c r="TNE293" s="1241"/>
      <c r="TNF293" s="1241"/>
      <c r="TNG293" s="1241"/>
      <c r="TNH293" s="1241"/>
      <c r="TNI293" s="1241"/>
      <c r="TNJ293" s="1241"/>
      <c r="TNK293" s="1241"/>
      <c r="TNL293" s="1241"/>
      <c r="TNM293" s="1241"/>
      <c r="TNN293" s="1241"/>
      <c r="TNO293" s="1241"/>
      <c r="TNP293" s="1241"/>
      <c r="TNQ293" s="1241"/>
      <c r="TNR293" s="1241"/>
      <c r="TNS293" s="1241"/>
      <c r="TNT293" s="1241"/>
      <c r="TNU293" s="1241"/>
      <c r="TNV293" s="1241"/>
      <c r="TNW293" s="1241"/>
      <c r="TNX293" s="1241"/>
      <c r="TNY293" s="1241"/>
      <c r="TNZ293" s="1241"/>
      <c r="TOA293" s="1241"/>
      <c r="TOB293" s="1241"/>
      <c r="TOC293" s="1241"/>
      <c r="TOD293" s="1241"/>
      <c r="TOE293" s="1241"/>
      <c r="TOF293" s="1241"/>
      <c r="TOG293" s="1241"/>
      <c r="TOH293" s="1241"/>
      <c r="TOI293" s="1241"/>
      <c r="TOJ293" s="1241"/>
      <c r="TOK293" s="1241"/>
      <c r="TOL293" s="1241"/>
      <c r="TOM293" s="1241"/>
      <c r="TON293" s="1241"/>
      <c r="TOO293" s="1241"/>
      <c r="TOP293" s="1241"/>
      <c r="TOQ293" s="1241"/>
      <c r="TOR293" s="1241"/>
      <c r="TOS293" s="1241"/>
      <c r="TOT293" s="1241"/>
      <c r="TOU293" s="1241"/>
      <c r="TOV293" s="1241"/>
      <c r="TOW293" s="1241"/>
      <c r="TOX293" s="1241"/>
      <c r="TOY293" s="1241"/>
      <c r="TOZ293" s="1241"/>
      <c r="TPA293" s="1241"/>
      <c r="TPB293" s="1241"/>
      <c r="TPC293" s="1241"/>
      <c r="TPD293" s="1241"/>
      <c r="TPE293" s="1241"/>
      <c r="TPF293" s="1241"/>
      <c r="TPG293" s="1241"/>
      <c r="TPH293" s="1241"/>
      <c r="TPI293" s="1241"/>
      <c r="TPJ293" s="1241"/>
      <c r="TPK293" s="1241"/>
      <c r="TPL293" s="1241"/>
      <c r="TPM293" s="1241"/>
      <c r="TPN293" s="1241"/>
      <c r="TPO293" s="1241"/>
      <c r="TPP293" s="1241"/>
      <c r="TPQ293" s="1241"/>
      <c r="TPR293" s="1241"/>
      <c r="TPS293" s="1241"/>
      <c r="TPT293" s="1241"/>
      <c r="TPU293" s="1241"/>
      <c r="TPV293" s="1241"/>
      <c r="TPW293" s="1241"/>
      <c r="TPX293" s="1241"/>
      <c r="TPY293" s="1241"/>
      <c r="TPZ293" s="1241"/>
      <c r="TQA293" s="1241"/>
      <c r="TQB293" s="1241"/>
      <c r="TQC293" s="1241"/>
      <c r="TQD293" s="1241"/>
      <c r="TQE293" s="1241"/>
      <c r="TQF293" s="1241"/>
      <c r="TQG293" s="1241"/>
      <c r="TQH293" s="1241"/>
      <c r="TQI293" s="1241"/>
      <c r="TQJ293" s="1241"/>
      <c r="TQK293" s="1241"/>
      <c r="TQL293" s="1241"/>
      <c r="TQM293" s="1241"/>
      <c r="TQN293" s="1241"/>
      <c r="TQO293" s="1241"/>
      <c r="TQP293" s="1241"/>
      <c r="TQQ293" s="1241"/>
      <c r="TQR293" s="1241"/>
      <c r="TQS293" s="1241"/>
      <c r="TQT293" s="1241"/>
      <c r="TQU293" s="1241"/>
      <c r="TQV293" s="1241"/>
      <c r="TQW293" s="1241"/>
      <c r="TQX293" s="1241"/>
      <c r="TQY293" s="1241"/>
      <c r="TQZ293" s="1241"/>
      <c r="TRA293" s="1241"/>
      <c r="TRB293" s="1241"/>
      <c r="TRC293" s="1241"/>
      <c r="TRD293" s="1241"/>
      <c r="TRE293" s="1241"/>
      <c r="TRF293" s="1241"/>
      <c r="TRG293" s="1241"/>
      <c r="TRH293" s="1241"/>
      <c r="TRI293" s="1241"/>
      <c r="TRJ293" s="1241"/>
      <c r="TRK293" s="1241"/>
      <c r="TRL293" s="1241"/>
      <c r="TRM293" s="1241"/>
      <c r="TRN293" s="1241"/>
      <c r="TRO293" s="1241"/>
      <c r="TRP293" s="1241"/>
      <c r="TRQ293" s="1241"/>
      <c r="TRR293" s="1241"/>
      <c r="TRS293" s="1241"/>
      <c r="TRT293" s="1241"/>
      <c r="TRU293" s="1241"/>
      <c r="TRV293" s="1241"/>
      <c r="TRW293" s="1241"/>
      <c r="TRX293" s="1241"/>
      <c r="TRY293" s="1241"/>
      <c r="TRZ293" s="1241"/>
      <c r="TSA293" s="1241"/>
      <c r="TSB293" s="1241"/>
      <c r="TSC293" s="1241"/>
      <c r="TSD293" s="1241"/>
      <c r="TSE293" s="1241"/>
      <c r="TSF293" s="1241"/>
      <c r="TSG293" s="1241"/>
      <c r="TSH293" s="1241"/>
      <c r="TSI293" s="1241"/>
      <c r="TSJ293" s="1241"/>
      <c r="TSK293" s="1241"/>
      <c r="TSL293" s="1241"/>
      <c r="TSM293" s="1241"/>
      <c r="TSN293" s="1241"/>
      <c r="TSO293" s="1241"/>
      <c r="TSP293" s="1241"/>
      <c r="TSQ293" s="1241"/>
      <c r="TSR293" s="1241"/>
      <c r="TSS293" s="1241"/>
      <c r="TST293" s="1241"/>
      <c r="TSU293" s="1241"/>
      <c r="TSV293" s="1241"/>
      <c r="TSW293" s="1241"/>
      <c r="TSX293" s="1241"/>
      <c r="TSY293" s="1241"/>
      <c r="TSZ293" s="1241"/>
      <c r="TTA293" s="1241"/>
      <c r="TTB293" s="1241"/>
      <c r="TTC293" s="1241"/>
      <c r="TTD293" s="1241"/>
      <c r="TTE293" s="1241"/>
      <c r="TTF293" s="1241"/>
      <c r="TTG293" s="1241"/>
      <c r="TTH293" s="1241"/>
      <c r="TTI293" s="1241"/>
      <c r="TTJ293" s="1241"/>
      <c r="TTK293" s="1241"/>
      <c r="TTL293" s="1241"/>
      <c r="TTM293" s="1241"/>
      <c r="TTN293" s="1241"/>
      <c r="TTO293" s="1241"/>
      <c r="TTP293" s="1241"/>
      <c r="TTQ293" s="1241"/>
      <c r="TTR293" s="1241"/>
      <c r="TTS293" s="1241"/>
      <c r="TTT293" s="1241"/>
      <c r="TTU293" s="1241"/>
      <c r="TTV293" s="1241"/>
      <c r="TTW293" s="1241"/>
      <c r="TTX293" s="1241"/>
      <c r="TTY293" s="1241"/>
      <c r="TTZ293" s="1241"/>
      <c r="TUA293" s="1241"/>
      <c r="TUB293" s="1241"/>
      <c r="TUC293" s="1241"/>
      <c r="TUD293" s="1241"/>
      <c r="TUE293" s="1241"/>
      <c r="TUF293" s="1241"/>
      <c r="TUG293" s="1241"/>
      <c r="TUH293" s="1241"/>
      <c r="TUI293" s="1241"/>
      <c r="TUJ293" s="1241"/>
      <c r="TUK293" s="1241"/>
      <c r="TUL293" s="1241"/>
      <c r="TUM293" s="1241"/>
      <c r="TUN293" s="1241"/>
      <c r="TUO293" s="1241"/>
      <c r="TUP293" s="1241"/>
      <c r="TUQ293" s="1241"/>
      <c r="TUR293" s="1241"/>
      <c r="TUS293" s="1241"/>
      <c r="TUT293" s="1241"/>
      <c r="TUU293" s="1241"/>
      <c r="TUV293" s="1241"/>
      <c r="TUW293" s="1241"/>
      <c r="TUX293" s="1241"/>
      <c r="TUY293" s="1241"/>
      <c r="TUZ293" s="1241"/>
      <c r="TVA293" s="1241"/>
      <c r="TVB293" s="1241"/>
      <c r="TVC293" s="1241"/>
      <c r="TVD293" s="1241"/>
      <c r="TVE293" s="1241"/>
      <c r="TVF293" s="1241"/>
      <c r="TVG293" s="1241"/>
      <c r="TVH293" s="1241"/>
      <c r="TVI293" s="1241"/>
      <c r="TVJ293" s="1241"/>
      <c r="TVK293" s="1241"/>
      <c r="TVL293" s="1241"/>
      <c r="TVM293" s="1241"/>
      <c r="TVN293" s="1241"/>
      <c r="TVO293" s="1241"/>
      <c r="TVP293" s="1241"/>
      <c r="TVQ293" s="1241"/>
      <c r="TVR293" s="1241"/>
      <c r="TVS293" s="1241"/>
      <c r="TVT293" s="1241"/>
      <c r="TVU293" s="1241"/>
      <c r="TVV293" s="1241"/>
      <c r="TVW293" s="1241"/>
      <c r="TVX293" s="1241"/>
      <c r="TVY293" s="1241"/>
      <c r="TVZ293" s="1241"/>
      <c r="TWA293" s="1241"/>
      <c r="TWB293" s="1241"/>
      <c r="TWC293" s="1241"/>
      <c r="TWD293" s="1241"/>
      <c r="TWE293" s="1241"/>
      <c r="TWF293" s="1241"/>
      <c r="TWG293" s="1241"/>
      <c r="TWH293" s="1241"/>
      <c r="TWI293" s="1241"/>
      <c r="TWJ293" s="1241"/>
      <c r="TWK293" s="1241"/>
      <c r="TWL293" s="1241"/>
      <c r="TWM293" s="1241"/>
      <c r="TWN293" s="1241"/>
      <c r="TWO293" s="1241"/>
      <c r="TWP293" s="1241"/>
      <c r="TWQ293" s="1241"/>
      <c r="TWR293" s="1241"/>
      <c r="TWS293" s="1241"/>
      <c r="TWT293" s="1241"/>
      <c r="TWU293" s="1241"/>
      <c r="TWV293" s="1241"/>
      <c r="TWW293" s="1241"/>
      <c r="TWX293" s="1241"/>
      <c r="TWY293" s="1241"/>
      <c r="TWZ293" s="1241"/>
      <c r="TXA293" s="1241"/>
      <c r="TXB293" s="1241"/>
      <c r="TXC293" s="1241"/>
      <c r="TXD293" s="1241"/>
      <c r="TXE293" s="1241"/>
      <c r="TXF293" s="1241"/>
      <c r="TXG293" s="1241"/>
      <c r="TXH293" s="1241"/>
      <c r="TXI293" s="1241"/>
      <c r="TXJ293" s="1241"/>
      <c r="TXK293" s="1241"/>
      <c r="TXL293" s="1241"/>
      <c r="TXM293" s="1241"/>
      <c r="TXN293" s="1241"/>
      <c r="TXO293" s="1241"/>
      <c r="TXP293" s="1241"/>
      <c r="TXQ293" s="1241"/>
      <c r="TXR293" s="1241"/>
      <c r="TXS293" s="1241"/>
      <c r="TXT293" s="1241"/>
      <c r="TXU293" s="1241"/>
      <c r="TXV293" s="1241"/>
      <c r="TXW293" s="1241"/>
      <c r="TXX293" s="1241"/>
      <c r="TXY293" s="1241"/>
      <c r="TXZ293" s="1241"/>
      <c r="TYA293" s="1241"/>
      <c r="TYB293" s="1241"/>
      <c r="TYC293" s="1241"/>
      <c r="TYD293" s="1241"/>
      <c r="TYE293" s="1241"/>
      <c r="TYF293" s="1241"/>
      <c r="TYG293" s="1241"/>
      <c r="TYH293" s="1241"/>
      <c r="TYI293" s="1241"/>
      <c r="TYJ293" s="1241"/>
      <c r="TYK293" s="1241"/>
      <c r="TYL293" s="1241"/>
      <c r="TYM293" s="1241"/>
      <c r="TYN293" s="1241"/>
      <c r="TYO293" s="1241"/>
      <c r="TYP293" s="1241"/>
      <c r="TYQ293" s="1241"/>
      <c r="TYR293" s="1241"/>
      <c r="TYS293" s="1241"/>
      <c r="TYT293" s="1241"/>
      <c r="TYU293" s="1241"/>
      <c r="TYV293" s="1241"/>
      <c r="TYW293" s="1241"/>
      <c r="TYX293" s="1241"/>
      <c r="TYY293" s="1241"/>
      <c r="TYZ293" s="1241"/>
      <c r="TZA293" s="1241"/>
      <c r="TZB293" s="1241"/>
      <c r="TZC293" s="1241"/>
      <c r="TZD293" s="1241"/>
      <c r="TZE293" s="1241"/>
      <c r="TZF293" s="1241"/>
      <c r="TZG293" s="1241"/>
      <c r="TZH293" s="1241"/>
      <c r="TZI293" s="1241"/>
      <c r="TZJ293" s="1241"/>
      <c r="TZK293" s="1241"/>
      <c r="TZL293" s="1241"/>
      <c r="TZM293" s="1241"/>
      <c r="TZN293" s="1241"/>
      <c r="TZO293" s="1241"/>
      <c r="TZP293" s="1241"/>
      <c r="TZQ293" s="1241"/>
      <c r="TZR293" s="1241"/>
      <c r="TZS293" s="1241"/>
      <c r="TZT293" s="1241"/>
      <c r="TZU293" s="1241"/>
      <c r="TZV293" s="1241"/>
      <c r="TZW293" s="1241"/>
      <c r="TZX293" s="1241"/>
      <c r="TZY293" s="1241"/>
      <c r="TZZ293" s="1241"/>
      <c r="UAA293" s="1241"/>
      <c r="UAB293" s="1241"/>
      <c r="UAC293" s="1241"/>
      <c r="UAD293" s="1241"/>
      <c r="UAE293" s="1241"/>
      <c r="UAF293" s="1241"/>
      <c r="UAG293" s="1241"/>
      <c r="UAH293" s="1241"/>
      <c r="UAI293" s="1241"/>
      <c r="UAJ293" s="1241"/>
      <c r="UAK293" s="1241"/>
      <c r="UAL293" s="1241"/>
      <c r="UAM293" s="1241"/>
      <c r="UAN293" s="1241"/>
      <c r="UAO293" s="1241"/>
      <c r="UAP293" s="1241"/>
      <c r="UAQ293" s="1241"/>
      <c r="UAR293" s="1241"/>
      <c r="UAS293" s="1241"/>
      <c r="UAT293" s="1241"/>
      <c r="UAU293" s="1241"/>
      <c r="UAV293" s="1241"/>
      <c r="UAW293" s="1241"/>
      <c r="UAX293" s="1241"/>
      <c r="UAY293" s="1241"/>
      <c r="UAZ293" s="1241"/>
      <c r="UBA293" s="1241"/>
      <c r="UBB293" s="1241"/>
      <c r="UBC293" s="1241"/>
      <c r="UBD293" s="1241"/>
      <c r="UBE293" s="1241"/>
      <c r="UBF293" s="1241"/>
      <c r="UBG293" s="1241"/>
      <c r="UBH293" s="1241"/>
      <c r="UBI293" s="1241"/>
      <c r="UBJ293" s="1241"/>
      <c r="UBK293" s="1241"/>
      <c r="UBL293" s="1241"/>
      <c r="UBM293" s="1241"/>
      <c r="UBN293" s="1241"/>
      <c r="UBO293" s="1241"/>
      <c r="UBP293" s="1241"/>
      <c r="UBQ293" s="1241"/>
      <c r="UBR293" s="1241"/>
      <c r="UBS293" s="1241"/>
      <c r="UBT293" s="1241"/>
      <c r="UBU293" s="1241"/>
      <c r="UBV293" s="1241"/>
      <c r="UBW293" s="1241"/>
      <c r="UBX293" s="1241"/>
      <c r="UBY293" s="1241"/>
      <c r="UBZ293" s="1241"/>
      <c r="UCA293" s="1241"/>
      <c r="UCB293" s="1241"/>
      <c r="UCC293" s="1241"/>
      <c r="UCD293" s="1241"/>
      <c r="UCE293" s="1241"/>
      <c r="UCF293" s="1241"/>
      <c r="UCG293" s="1241"/>
      <c r="UCH293" s="1241"/>
      <c r="UCI293" s="1241"/>
      <c r="UCJ293" s="1241"/>
      <c r="UCK293" s="1241"/>
      <c r="UCL293" s="1241"/>
      <c r="UCM293" s="1241"/>
      <c r="UCN293" s="1241"/>
      <c r="UCO293" s="1241"/>
      <c r="UCP293" s="1241"/>
      <c r="UCQ293" s="1241"/>
      <c r="UCR293" s="1241"/>
      <c r="UCS293" s="1241"/>
      <c r="UCT293" s="1241"/>
      <c r="UCU293" s="1241"/>
      <c r="UCV293" s="1241"/>
      <c r="UCW293" s="1241"/>
      <c r="UCX293" s="1241"/>
      <c r="UCY293" s="1241"/>
      <c r="UCZ293" s="1241"/>
      <c r="UDA293" s="1241"/>
      <c r="UDB293" s="1241"/>
      <c r="UDC293" s="1241"/>
      <c r="UDD293" s="1241"/>
      <c r="UDE293" s="1241"/>
      <c r="UDF293" s="1241"/>
      <c r="UDG293" s="1241"/>
      <c r="UDH293" s="1241"/>
      <c r="UDI293" s="1241"/>
      <c r="UDJ293" s="1241"/>
      <c r="UDK293" s="1241"/>
      <c r="UDL293" s="1241"/>
      <c r="UDM293" s="1241"/>
      <c r="UDN293" s="1241"/>
      <c r="UDO293" s="1241"/>
      <c r="UDP293" s="1241"/>
      <c r="UDQ293" s="1241"/>
      <c r="UDR293" s="1241"/>
      <c r="UDS293" s="1241"/>
      <c r="UDT293" s="1241"/>
      <c r="UDU293" s="1241"/>
      <c r="UDV293" s="1241"/>
      <c r="UDW293" s="1241"/>
      <c r="UDX293" s="1241"/>
      <c r="UDY293" s="1241"/>
      <c r="UDZ293" s="1241"/>
      <c r="UEA293" s="1241"/>
      <c r="UEB293" s="1241"/>
      <c r="UEC293" s="1241"/>
      <c r="UED293" s="1241"/>
      <c r="UEE293" s="1241"/>
      <c r="UEF293" s="1241"/>
      <c r="UEG293" s="1241"/>
      <c r="UEH293" s="1241"/>
      <c r="UEI293" s="1241"/>
      <c r="UEJ293" s="1241"/>
      <c r="UEK293" s="1241"/>
      <c r="UEL293" s="1241"/>
      <c r="UEM293" s="1241"/>
      <c r="UEN293" s="1241"/>
      <c r="UEO293" s="1241"/>
      <c r="UEP293" s="1241"/>
      <c r="UEQ293" s="1241"/>
      <c r="UER293" s="1241"/>
      <c r="UES293" s="1241"/>
      <c r="UET293" s="1241"/>
      <c r="UEU293" s="1241"/>
      <c r="UEV293" s="1241"/>
      <c r="UEW293" s="1241"/>
      <c r="UEX293" s="1241"/>
      <c r="UEY293" s="1241"/>
      <c r="UEZ293" s="1241"/>
      <c r="UFA293" s="1241"/>
      <c r="UFB293" s="1241"/>
      <c r="UFC293" s="1241"/>
      <c r="UFD293" s="1241"/>
      <c r="UFE293" s="1241"/>
      <c r="UFF293" s="1241"/>
      <c r="UFG293" s="1241"/>
      <c r="UFH293" s="1241"/>
      <c r="UFI293" s="1241"/>
      <c r="UFJ293" s="1241"/>
      <c r="UFK293" s="1241"/>
      <c r="UFL293" s="1241"/>
      <c r="UFM293" s="1241"/>
      <c r="UFN293" s="1241"/>
      <c r="UFO293" s="1241"/>
      <c r="UFP293" s="1241"/>
      <c r="UFQ293" s="1241"/>
      <c r="UFR293" s="1241"/>
      <c r="UFS293" s="1241"/>
      <c r="UFT293" s="1241"/>
      <c r="UFU293" s="1241"/>
      <c r="UFV293" s="1241"/>
      <c r="UFW293" s="1241"/>
      <c r="UFX293" s="1241"/>
      <c r="UFY293" s="1241"/>
      <c r="UFZ293" s="1241"/>
      <c r="UGA293" s="1241"/>
      <c r="UGB293" s="1241"/>
      <c r="UGC293" s="1241"/>
      <c r="UGD293" s="1241"/>
      <c r="UGE293" s="1241"/>
      <c r="UGF293" s="1241"/>
      <c r="UGG293" s="1241"/>
      <c r="UGH293" s="1241"/>
      <c r="UGI293" s="1241"/>
      <c r="UGJ293" s="1241"/>
      <c r="UGK293" s="1241"/>
      <c r="UGL293" s="1241"/>
      <c r="UGM293" s="1241"/>
      <c r="UGN293" s="1241"/>
      <c r="UGO293" s="1241"/>
      <c r="UGP293" s="1241"/>
      <c r="UGQ293" s="1241"/>
      <c r="UGR293" s="1241"/>
      <c r="UGS293" s="1241"/>
      <c r="UGT293" s="1241"/>
      <c r="UGU293" s="1241"/>
      <c r="UGV293" s="1241"/>
      <c r="UGW293" s="1241"/>
      <c r="UGX293" s="1241"/>
      <c r="UGY293" s="1241"/>
      <c r="UGZ293" s="1241"/>
      <c r="UHA293" s="1241"/>
      <c r="UHB293" s="1241"/>
      <c r="UHC293" s="1241"/>
      <c r="UHD293" s="1241"/>
      <c r="UHE293" s="1241"/>
      <c r="UHF293" s="1241"/>
      <c r="UHG293" s="1241"/>
      <c r="UHH293" s="1241"/>
      <c r="UHI293" s="1241"/>
      <c r="UHJ293" s="1241"/>
      <c r="UHK293" s="1241"/>
      <c r="UHL293" s="1241"/>
      <c r="UHM293" s="1241"/>
      <c r="UHN293" s="1241"/>
      <c r="UHO293" s="1241"/>
      <c r="UHP293" s="1241"/>
      <c r="UHQ293" s="1241"/>
      <c r="UHR293" s="1241"/>
      <c r="UHS293" s="1241"/>
      <c r="UHT293" s="1241"/>
      <c r="UHU293" s="1241"/>
      <c r="UHV293" s="1241"/>
      <c r="UHW293" s="1241"/>
      <c r="UHX293" s="1241"/>
      <c r="UHY293" s="1241"/>
      <c r="UHZ293" s="1241"/>
      <c r="UIA293" s="1241"/>
      <c r="UIB293" s="1241"/>
      <c r="UIC293" s="1241"/>
      <c r="UID293" s="1241"/>
      <c r="UIE293" s="1241"/>
      <c r="UIF293" s="1241"/>
      <c r="UIG293" s="1241"/>
      <c r="UIH293" s="1241"/>
      <c r="UII293" s="1241"/>
      <c r="UIJ293" s="1241"/>
      <c r="UIK293" s="1241"/>
      <c r="UIL293" s="1241"/>
      <c r="UIM293" s="1241"/>
      <c r="UIN293" s="1241"/>
      <c r="UIO293" s="1241"/>
      <c r="UIP293" s="1241"/>
      <c r="UIQ293" s="1241"/>
      <c r="UIR293" s="1241"/>
      <c r="UIS293" s="1241"/>
      <c r="UIT293" s="1241"/>
      <c r="UIU293" s="1241"/>
      <c r="UIV293" s="1241"/>
      <c r="UIW293" s="1241"/>
      <c r="UIX293" s="1241"/>
      <c r="UIY293" s="1241"/>
      <c r="UIZ293" s="1241"/>
      <c r="UJA293" s="1241"/>
      <c r="UJB293" s="1241"/>
      <c r="UJC293" s="1241"/>
      <c r="UJD293" s="1241"/>
      <c r="UJE293" s="1241"/>
      <c r="UJF293" s="1241"/>
      <c r="UJG293" s="1241"/>
      <c r="UJH293" s="1241"/>
      <c r="UJI293" s="1241"/>
      <c r="UJJ293" s="1241"/>
      <c r="UJK293" s="1241"/>
      <c r="UJL293" s="1241"/>
      <c r="UJM293" s="1241"/>
      <c r="UJN293" s="1241"/>
      <c r="UJO293" s="1241"/>
      <c r="UJP293" s="1241"/>
      <c r="UJQ293" s="1241"/>
      <c r="UJR293" s="1241"/>
      <c r="UJS293" s="1241"/>
      <c r="UJT293" s="1241"/>
      <c r="UJU293" s="1241"/>
      <c r="UJV293" s="1241"/>
      <c r="UJW293" s="1241"/>
      <c r="UJX293" s="1241"/>
      <c r="UJY293" s="1241"/>
      <c r="UJZ293" s="1241"/>
      <c r="UKA293" s="1241"/>
      <c r="UKB293" s="1241"/>
      <c r="UKC293" s="1241"/>
      <c r="UKD293" s="1241"/>
      <c r="UKE293" s="1241"/>
      <c r="UKF293" s="1241"/>
      <c r="UKG293" s="1241"/>
      <c r="UKH293" s="1241"/>
      <c r="UKI293" s="1241"/>
      <c r="UKJ293" s="1241"/>
      <c r="UKK293" s="1241"/>
      <c r="UKL293" s="1241"/>
      <c r="UKM293" s="1241"/>
      <c r="UKN293" s="1241"/>
      <c r="UKO293" s="1241"/>
      <c r="UKP293" s="1241"/>
      <c r="UKQ293" s="1241"/>
      <c r="UKR293" s="1241"/>
      <c r="UKS293" s="1241"/>
      <c r="UKT293" s="1241"/>
      <c r="UKU293" s="1241"/>
      <c r="UKV293" s="1241"/>
      <c r="UKW293" s="1241"/>
      <c r="UKX293" s="1241"/>
      <c r="UKY293" s="1241"/>
      <c r="UKZ293" s="1241"/>
      <c r="ULA293" s="1241"/>
      <c r="ULB293" s="1241"/>
      <c r="ULC293" s="1241"/>
      <c r="ULD293" s="1241"/>
      <c r="ULE293" s="1241"/>
      <c r="ULF293" s="1241"/>
      <c r="ULG293" s="1241"/>
      <c r="ULH293" s="1241"/>
      <c r="ULI293" s="1241"/>
      <c r="ULJ293" s="1241"/>
      <c r="ULK293" s="1241"/>
      <c r="ULL293" s="1241"/>
      <c r="ULM293" s="1241"/>
      <c r="ULN293" s="1241"/>
      <c r="ULO293" s="1241"/>
      <c r="ULP293" s="1241"/>
      <c r="ULQ293" s="1241"/>
      <c r="ULR293" s="1241"/>
      <c r="ULS293" s="1241"/>
      <c r="ULT293" s="1241"/>
      <c r="ULU293" s="1241"/>
      <c r="ULV293" s="1241"/>
      <c r="ULW293" s="1241"/>
      <c r="ULX293" s="1241"/>
      <c r="ULY293" s="1241"/>
      <c r="ULZ293" s="1241"/>
      <c r="UMA293" s="1241"/>
      <c r="UMB293" s="1241"/>
      <c r="UMC293" s="1241"/>
      <c r="UMD293" s="1241"/>
      <c r="UME293" s="1241"/>
      <c r="UMF293" s="1241"/>
      <c r="UMG293" s="1241"/>
      <c r="UMH293" s="1241"/>
      <c r="UMI293" s="1241"/>
      <c r="UMJ293" s="1241"/>
      <c r="UMK293" s="1241"/>
      <c r="UML293" s="1241"/>
      <c r="UMM293" s="1241"/>
      <c r="UMN293" s="1241"/>
      <c r="UMO293" s="1241"/>
      <c r="UMP293" s="1241"/>
      <c r="UMQ293" s="1241"/>
      <c r="UMR293" s="1241"/>
      <c r="UMS293" s="1241"/>
      <c r="UMT293" s="1241"/>
      <c r="UMU293" s="1241"/>
      <c r="UMV293" s="1241"/>
      <c r="UMW293" s="1241"/>
      <c r="UMX293" s="1241"/>
      <c r="UMY293" s="1241"/>
      <c r="UMZ293" s="1241"/>
      <c r="UNA293" s="1241"/>
      <c r="UNB293" s="1241"/>
      <c r="UNC293" s="1241"/>
      <c r="UND293" s="1241"/>
      <c r="UNE293" s="1241"/>
      <c r="UNF293" s="1241"/>
      <c r="UNG293" s="1241"/>
      <c r="UNH293" s="1241"/>
      <c r="UNI293" s="1241"/>
      <c r="UNJ293" s="1241"/>
      <c r="UNK293" s="1241"/>
      <c r="UNL293" s="1241"/>
      <c r="UNM293" s="1241"/>
      <c r="UNN293" s="1241"/>
      <c r="UNO293" s="1241"/>
      <c r="UNP293" s="1241"/>
      <c r="UNQ293" s="1241"/>
      <c r="UNR293" s="1241"/>
      <c r="UNS293" s="1241"/>
      <c r="UNT293" s="1241"/>
      <c r="UNU293" s="1241"/>
      <c r="UNV293" s="1241"/>
      <c r="UNW293" s="1241"/>
      <c r="UNX293" s="1241"/>
      <c r="UNY293" s="1241"/>
      <c r="UNZ293" s="1241"/>
      <c r="UOA293" s="1241"/>
      <c r="UOB293" s="1241"/>
      <c r="UOC293" s="1241"/>
      <c r="UOD293" s="1241"/>
      <c r="UOE293" s="1241"/>
      <c r="UOF293" s="1241"/>
      <c r="UOG293" s="1241"/>
      <c r="UOH293" s="1241"/>
      <c r="UOI293" s="1241"/>
      <c r="UOJ293" s="1241"/>
      <c r="UOK293" s="1241"/>
      <c r="UOL293" s="1241"/>
      <c r="UOM293" s="1241"/>
      <c r="UON293" s="1241"/>
      <c r="UOO293" s="1241"/>
      <c r="UOP293" s="1241"/>
      <c r="UOQ293" s="1241"/>
      <c r="UOR293" s="1241"/>
      <c r="UOS293" s="1241"/>
      <c r="UOT293" s="1241"/>
      <c r="UOU293" s="1241"/>
      <c r="UOV293" s="1241"/>
      <c r="UOW293" s="1241"/>
      <c r="UOX293" s="1241"/>
      <c r="UOY293" s="1241"/>
      <c r="UOZ293" s="1241"/>
      <c r="UPA293" s="1241"/>
      <c r="UPB293" s="1241"/>
      <c r="UPC293" s="1241"/>
      <c r="UPD293" s="1241"/>
      <c r="UPE293" s="1241"/>
      <c r="UPF293" s="1241"/>
      <c r="UPG293" s="1241"/>
      <c r="UPH293" s="1241"/>
      <c r="UPI293" s="1241"/>
      <c r="UPJ293" s="1241"/>
      <c r="UPK293" s="1241"/>
      <c r="UPL293" s="1241"/>
      <c r="UPM293" s="1241"/>
      <c r="UPN293" s="1241"/>
      <c r="UPO293" s="1241"/>
      <c r="UPP293" s="1241"/>
      <c r="UPQ293" s="1241"/>
      <c r="UPR293" s="1241"/>
      <c r="UPS293" s="1241"/>
      <c r="UPT293" s="1241"/>
      <c r="UPU293" s="1241"/>
      <c r="UPV293" s="1241"/>
      <c r="UPW293" s="1241"/>
      <c r="UPX293" s="1241"/>
      <c r="UPY293" s="1241"/>
      <c r="UPZ293" s="1241"/>
      <c r="UQA293" s="1241"/>
      <c r="UQB293" s="1241"/>
      <c r="UQC293" s="1241"/>
      <c r="UQD293" s="1241"/>
      <c r="UQE293" s="1241"/>
      <c r="UQF293" s="1241"/>
      <c r="UQG293" s="1241"/>
      <c r="UQH293" s="1241"/>
      <c r="UQI293" s="1241"/>
      <c r="UQJ293" s="1241"/>
      <c r="UQK293" s="1241"/>
      <c r="UQL293" s="1241"/>
      <c r="UQM293" s="1241"/>
      <c r="UQN293" s="1241"/>
      <c r="UQO293" s="1241"/>
      <c r="UQP293" s="1241"/>
      <c r="UQQ293" s="1241"/>
      <c r="UQR293" s="1241"/>
      <c r="UQS293" s="1241"/>
      <c r="UQT293" s="1241"/>
      <c r="UQU293" s="1241"/>
      <c r="UQV293" s="1241"/>
      <c r="UQW293" s="1241"/>
      <c r="UQX293" s="1241"/>
      <c r="UQY293" s="1241"/>
      <c r="UQZ293" s="1241"/>
      <c r="URA293" s="1241"/>
      <c r="URB293" s="1241"/>
      <c r="URC293" s="1241"/>
      <c r="URD293" s="1241"/>
      <c r="URE293" s="1241"/>
      <c r="URF293" s="1241"/>
      <c r="URG293" s="1241"/>
      <c r="URH293" s="1241"/>
      <c r="URI293" s="1241"/>
      <c r="URJ293" s="1241"/>
      <c r="URK293" s="1241"/>
      <c r="URL293" s="1241"/>
      <c r="URM293" s="1241"/>
      <c r="URN293" s="1241"/>
      <c r="URO293" s="1241"/>
      <c r="URP293" s="1241"/>
      <c r="URQ293" s="1241"/>
      <c r="URR293" s="1241"/>
      <c r="URS293" s="1241"/>
      <c r="URT293" s="1241"/>
      <c r="URU293" s="1241"/>
      <c r="URV293" s="1241"/>
      <c r="URW293" s="1241"/>
      <c r="URX293" s="1241"/>
      <c r="URY293" s="1241"/>
      <c r="URZ293" s="1241"/>
      <c r="USA293" s="1241"/>
      <c r="USB293" s="1241"/>
      <c r="USC293" s="1241"/>
      <c r="USD293" s="1241"/>
      <c r="USE293" s="1241"/>
      <c r="USF293" s="1241"/>
      <c r="USG293" s="1241"/>
      <c r="USH293" s="1241"/>
      <c r="USI293" s="1241"/>
      <c r="USJ293" s="1241"/>
      <c r="USK293" s="1241"/>
      <c r="USL293" s="1241"/>
      <c r="USM293" s="1241"/>
      <c r="USN293" s="1241"/>
      <c r="USO293" s="1241"/>
      <c r="USP293" s="1241"/>
      <c r="USQ293" s="1241"/>
      <c r="USR293" s="1241"/>
      <c r="USS293" s="1241"/>
      <c r="UST293" s="1241"/>
      <c r="USU293" s="1241"/>
      <c r="USV293" s="1241"/>
      <c r="USW293" s="1241"/>
      <c r="USX293" s="1241"/>
      <c r="USY293" s="1241"/>
      <c r="USZ293" s="1241"/>
      <c r="UTA293" s="1241"/>
      <c r="UTB293" s="1241"/>
      <c r="UTC293" s="1241"/>
      <c r="UTD293" s="1241"/>
      <c r="UTE293" s="1241"/>
      <c r="UTF293" s="1241"/>
      <c r="UTG293" s="1241"/>
      <c r="UTH293" s="1241"/>
      <c r="UTI293" s="1241"/>
      <c r="UTJ293" s="1241"/>
      <c r="UTK293" s="1241"/>
      <c r="UTL293" s="1241"/>
      <c r="UTM293" s="1241"/>
      <c r="UTN293" s="1241"/>
      <c r="UTO293" s="1241"/>
      <c r="UTP293" s="1241"/>
      <c r="UTQ293" s="1241"/>
      <c r="UTR293" s="1241"/>
      <c r="UTS293" s="1241"/>
      <c r="UTT293" s="1241"/>
      <c r="UTU293" s="1241"/>
      <c r="UTV293" s="1241"/>
      <c r="UTW293" s="1241"/>
      <c r="UTX293" s="1241"/>
      <c r="UTY293" s="1241"/>
      <c r="UTZ293" s="1241"/>
      <c r="UUA293" s="1241"/>
      <c r="UUB293" s="1241"/>
      <c r="UUC293" s="1241"/>
      <c r="UUD293" s="1241"/>
      <c r="UUE293" s="1241"/>
      <c r="UUF293" s="1241"/>
      <c r="UUG293" s="1241"/>
      <c r="UUH293" s="1241"/>
      <c r="UUI293" s="1241"/>
      <c r="UUJ293" s="1241"/>
      <c r="UUK293" s="1241"/>
      <c r="UUL293" s="1241"/>
      <c r="UUM293" s="1241"/>
      <c r="UUN293" s="1241"/>
      <c r="UUO293" s="1241"/>
      <c r="UUP293" s="1241"/>
      <c r="UUQ293" s="1241"/>
      <c r="UUR293" s="1241"/>
      <c r="UUS293" s="1241"/>
      <c r="UUT293" s="1241"/>
      <c r="UUU293" s="1241"/>
      <c r="UUV293" s="1241"/>
      <c r="UUW293" s="1241"/>
      <c r="UUX293" s="1241"/>
      <c r="UUY293" s="1241"/>
      <c r="UUZ293" s="1241"/>
      <c r="UVA293" s="1241"/>
      <c r="UVB293" s="1241"/>
      <c r="UVC293" s="1241"/>
      <c r="UVD293" s="1241"/>
      <c r="UVE293" s="1241"/>
      <c r="UVF293" s="1241"/>
      <c r="UVG293" s="1241"/>
      <c r="UVH293" s="1241"/>
      <c r="UVI293" s="1241"/>
      <c r="UVJ293" s="1241"/>
      <c r="UVK293" s="1241"/>
      <c r="UVL293" s="1241"/>
      <c r="UVM293" s="1241"/>
      <c r="UVN293" s="1241"/>
      <c r="UVO293" s="1241"/>
      <c r="UVP293" s="1241"/>
      <c r="UVQ293" s="1241"/>
      <c r="UVR293" s="1241"/>
      <c r="UVS293" s="1241"/>
      <c r="UVT293" s="1241"/>
      <c r="UVU293" s="1241"/>
      <c r="UVV293" s="1241"/>
      <c r="UVW293" s="1241"/>
      <c r="UVX293" s="1241"/>
      <c r="UVY293" s="1241"/>
      <c r="UVZ293" s="1241"/>
      <c r="UWA293" s="1241"/>
      <c r="UWB293" s="1241"/>
      <c r="UWC293" s="1241"/>
      <c r="UWD293" s="1241"/>
      <c r="UWE293" s="1241"/>
      <c r="UWF293" s="1241"/>
      <c r="UWG293" s="1241"/>
      <c r="UWH293" s="1241"/>
      <c r="UWI293" s="1241"/>
      <c r="UWJ293" s="1241"/>
      <c r="UWK293" s="1241"/>
      <c r="UWL293" s="1241"/>
      <c r="UWM293" s="1241"/>
      <c r="UWN293" s="1241"/>
      <c r="UWO293" s="1241"/>
      <c r="UWP293" s="1241"/>
      <c r="UWQ293" s="1241"/>
      <c r="UWR293" s="1241"/>
      <c r="UWS293" s="1241"/>
      <c r="UWT293" s="1241"/>
      <c r="UWU293" s="1241"/>
      <c r="UWV293" s="1241"/>
      <c r="UWW293" s="1241"/>
      <c r="UWX293" s="1241"/>
      <c r="UWY293" s="1241"/>
      <c r="UWZ293" s="1241"/>
      <c r="UXA293" s="1241"/>
      <c r="UXB293" s="1241"/>
      <c r="UXC293" s="1241"/>
      <c r="UXD293" s="1241"/>
      <c r="UXE293" s="1241"/>
      <c r="UXF293" s="1241"/>
      <c r="UXG293" s="1241"/>
      <c r="UXH293" s="1241"/>
      <c r="UXI293" s="1241"/>
      <c r="UXJ293" s="1241"/>
      <c r="UXK293" s="1241"/>
      <c r="UXL293" s="1241"/>
      <c r="UXM293" s="1241"/>
      <c r="UXN293" s="1241"/>
      <c r="UXO293" s="1241"/>
      <c r="UXP293" s="1241"/>
      <c r="UXQ293" s="1241"/>
      <c r="UXR293" s="1241"/>
      <c r="UXS293" s="1241"/>
      <c r="UXT293" s="1241"/>
      <c r="UXU293" s="1241"/>
      <c r="UXV293" s="1241"/>
      <c r="UXW293" s="1241"/>
      <c r="UXX293" s="1241"/>
      <c r="UXY293" s="1241"/>
      <c r="UXZ293" s="1241"/>
      <c r="UYA293" s="1241"/>
      <c r="UYB293" s="1241"/>
      <c r="UYC293" s="1241"/>
      <c r="UYD293" s="1241"/>
      <c r="UYE293" s="1241"/>
      <c r="UYF293" s="1241"/>
      <c r="UYG293" s="1241"/>
      <c r="UYH293" s="1241"/>
      <c r="UYI293" s="1241"/>
      <c r="UYJ293" s="1241"/>
      <c r="UYK293" s="1241"/>
      <c r="UYL293" s="1241"/>
      <c r="UYM293" s="1241"/>
      <c r="UYN293" s="1241"/>
      <c r="UYO293" s="1241"/>
      <c r="UYP293" s="1241"/>
      <c r="UYQ293" s="1241"/>
      <c r="UYR293" s="1241"/>
      <c r="UYS293" s="1241"/>
      <c r="UYT293" s="1241"/>
      <c r="UYU293" s="1241"/>
      <c r="UYV293" s="1241"/>
      <c r="UYW293" s="1241"/>
      <c r="UYX293" s="1241"/>
      <c r="UYY293" s="1241"/>
      <c r="UYZ293" s="1241"/>
      <c r="UZA293" s="1241"/>
      <c r="UZB293" s="1241"/>
      <c r="UZC293" s="1241"/>
      <c r="UZD293" s="1241"/>
      <c r="UZE293" s="1241"/>
      <c r="UZF293" s="1241"/>
      <c r="UZG293" s="1241"/>
      <c r="UZH293" s="1241"/>
      <c r="UZI293" s="1241"/>
      <c r="UZJ293" s="1241"/>
      <c r="UZK293" s="1241"/>
      <c r="UZL293" s="1241"/>
      <c r="UZM293" s="1241"/>
      <c r="UZN293" s="1241"/>
      <c r="UZO293" s="1241"/>
      <c r="UZP293" s="1241"/>
      <c r="UZQ293" s="1241"/>
      <c r="UZR293" s="1241"/>
      <c r="UZS293" s="1241"/>
      <c r="UZT293" s="1241"/>
      <c r="UZU293" s="1241"/>
      <c r="UZV293" s="1241"/>
      <c r="UZW293" s="1241"/>
      <c r="UZX293" s="1241"/>
      <c r="UZY293" s="1241"/>
      <c r="UZZ293" s="1241"/>
      <c r="VAA293" s="1241"/>
      <c r="VAB293" s="1241"/>
      <c r="VAC293" s="1241"/>
      <c r="VAD293" s="1241"/>
      <c r="VAE293" s="1241"/>
      <c r="VAF293" s="1241"/>
      <c r="VAG293" s="1241"/>
      <c r="VAH293" s="1241"/>
      <c r="VAI293" s="1241"/>
      <c r="VAJ293" s="1241"/>
      <c r="VAK293" s="1241"/>
      <c r="VAL293" s="1241"/>
      <c r="VAM293" s="1241"/>
      <c r="VAN293" s="1241"/>
      <c r="VAO293" s="1241"/>
      <c r="VAP293" s="1241"/>
      <c r="VAQ293" s="1241"/>
      <c r="VAR293" s="1241"/>
      <c r="VAS293" s="1241"/>
      <c r="VAT293" s="1241"/>
      <c r="VAU293" s="1241"/>
      <c r="VAV293" s="1241"/>
      <c r="VAW293" s="1241"/>
      <c r="VAX293" s="1241"/>
      <c r="VAY293" s="1241"/>
      <c r="VAZ293" s="1241"/>
      <c r="VBA293" s="1241"/>
      <c r="VBB293" s="1241"/>
      <c r="VBC293" s="1241"/>
      <c r="VBD293" s="1241"/>
      <c r="VBE293" s="1241"/>
      <c r="VBF293" s="1241"/>
      <c r="VBG293" s="1241"/>
      <c r="VBH293" s="1241"/>
      <c r="VBI293" s="1241"/>
      <c r="VBJ293" s="1241"/>
      <c r="VBK293" s="1241"/>
      <c r="VBL293" s="1241"/>
      <c r="VBM293" s="1241"/>
      <c r="VBN293" s="1241"/>
      <c r="VBO293" s="1241"/>
      <c r="VBP293" s="1241"/>
      <c r="VBQ293" s="1241"/>
      <c r="VBR293" s="1241"/>
      <c r="VBS293" s="1241"/>
      <c r="VBT293" s="1241"/>
      <c r="VBU293" s="1241"/>
      <c r="VBV293" s="1241"/>
      <c r="VBW293" s="1241"/>
      <c r="VBX293" s="1241"/>
      <c r="VBY293" s="1241"/>
      <c r="VBZ293" s="1241"/>
      <c r="VCA293" s="1241"/>
      <c r="VCB293" s="1241"/>
      <c r="VCC293" s="1241"/>
      <c r="VCD293" s="1241"/>
      <c r="VCE293" s="1241"/>
      <c r="VCF293" s="1241"/>
      <c r="VCG293" s="1241"/>
      <c r="VCH293" s="1241"/>
      <c r="VCI293" s="1241"/>
      <c r="VCJ293" s="1241"/>
      <c r="VCK293" s="1241"/>
      <c r="VCL293" s="1241"/>
      <c r="VCM293" s="1241"/>
      <c r="VCN293" s="1241"/>
      <c r="VCO293" s="1241"/>
      <c r="VCP293" s="1241"/>
      <c r="VCQ293" s="1241"/>
      <c r="VCR293" s="1241"/>
      <c r="VCS293" s="1241"/>
      <c r="VCT293" s="1241"/>
      <c r="VCU293" s="1241"/>
      <c r="VCV293" s="1241"/>
      <c r="VCW293" s="1241"/>
      <c r="VCX293" s="1241"/>
      <c r="VCY293" s="1241"/>
      <c r="VCZ293" s="1241"/>
      <c r="VDA293" s="1241"/>
      <c r="VDB293" s="1241"/>
      <c r="VDC293" s="1241"/>
      <c r="VDD293" s="1241"/>
      <c r="VDE293" s="1241"/>
      <c r="VDF293" s="1241"/>
      <c r="VDG293" s="1241"/>
      <c r="VDH293" s="1241"/>
      <c r="VDI293" s="1241"/>
      <c r="VDJ293" s="1241"/>
      <c r="VDK293" s="1241"/>
      <c r="VDL293" s="1241"/>
      <c r="VDM293" s="1241"/>
      <c r="VDN293" s="1241"/>
      <c r="VDO293" s="1241"/>
      <c r="VDP293" s="1241"/>
      <c r="VDQ293" s="1241"/>
      <c r="VDR293" s="1241"/>
      <c r="VDS293" s="1241"/>
      <c r="VDT293" s="1241"/>
      <c r="VDU293" s="1241"/>
      <c r="VDV293" s="1241"/>
      <c r="VDW293" s="1241"/>
      <c r="VDX293" s="1241"/>
      <c r="VDY293" s="1241"/>
      <c r="VDZ293" s="1241"/>
      <c r="VEA293" s="1241"/>
      <c r="VEB293" s="1241"/>
      <c r="VEC293" s="1241"/>
      <c r="VED293" s="1241"/>
      <c r="VEE293" s="1241"/>
      <c r="VEF293" s="1241"/>
      <c r="VEG293" s="1241"/>
      <c r="VEH293" s="1241"/>
      <c r="VEI293" s="1241"/>
      <c r="VEJ293" s="1241"/>
      <c r="VEK293" s="1241"/>
      <c r="VEL293" s="1241"/>
      <c r="VEM293" s="1241"/>
      <c r="VEN293" s="1241"/>
      <c r="VEO293" s="1241"/>
      <c r="VEP293" s="1241"/>
      <c r="VEQ293" s="1241"/>
      <c r="VER293" s="1241"/>
      <c r="VES293" s="1241"/>
      <c r="VET293" s="1241"/>
      <c r="VEU293" s="1241"/>
      <c r="VEV293" s="1241"/>
      <c r="VEW293" s="1241"/>
      <c r="VEX293" s="1241"/>
      <c r="VEY293" s="1241"/>
      <c r="VEZ293" s="1241"/>
      <c r="VFA293" s="1241"/>
      <c r="VFB293" s="1241"/>
      <c r="VFC293" s="1241"/>
      <c r="VFD293" s="1241"/>
      <c r="VFE293" s="1241"/>
      <c r="VFF293" s="1241"/>
      <c r="VFG293" s="1241"/>
      <c r="VFH293" s="1241"/>
      <c r="VFI293" s="1241"/>
      <c r="VFJ293" s="1241"/>
      <c r="VFK293" s="1241"/>
      <c r="VFL293" s="1241"/>
      <c r="VFM293" s="1241"/>
      <c r="VFN293" s="1241"/>
      <c r="VFO293" s="1241"/>
      <c r="VFP293" s="1241"/>
      <c r="VFQ293" s="1241"/>
      <c r="VFR293" s="1241"/>
      <c r="VFS293" s="1241"/>
      <c r="VFT293" s="1241"/>
      <c r="VFU293" s="1241"/>
      <c r="VFV293" s="1241"/>
      <c r="VFW293" s="1241"/>
      <c r="VFX293" s="1241"/>
      <c r="VFY293" s="1241"/>
      <c r="VFZ293" s="1241"/>
      <c r="VGA293" s="1241"/>
      <c r="VGB293" s="1241"/>
      <c r="VGC293" s="1241"/>
      <c r="VGD293" s="1241"/>
      <c r="VGE293" s="1241"/>
      <c r="VGF293" s="1241"/>
      <c r="VGG293" s="1241"/>
      <c r="VGH293" s="1241"/>
      <c r="VGI293" s="1241"/>
      <c r="VGJ293" s="1241"/>
      <c r="VGK293" s="1241"/>
      <c r="VGL293" s="1241"/>
      <c r="VGM293" s="1241"/>
      <c r="VGN293" s="1241"/>
      <c r="VGO293" s="1241"/>
      <c r="VGP293" s="1241"/>
      <c r="VGQ293" s="1241"/>
      <c r="VGR293" s="1241"/>
      <c r="VGS293" s="1241"/>
      <c r="VGT293" s="1241"/>
      <c r="VGU293" s="1241"/>
      <c r="VGV293" s="1241"/>
      <c r="VGW293" s="1241"/>
      <c r="VGX293" s="1241"/>
      <c r="VGY293" s="1241"/>
      <c r="VGZ293" s="1241"/>
      <c r="VHA293" s="1241"/>
      <c r="VHB293" s="1241"/>
      <c r="VHC293" s="1241"/>
      <c r="VHD293" s="1241"/>
      <c r="VHE293" s="1241"/>
      <c r="VHF293" s="1241"/>
      <c r="VHG293" s="1241"/>
      <c r="VHH293" s="1241"/>
      <c r="VHI293" s="1241"/>
      <c r="VHJ293" s="1241"/>
      <c r="VHK293" s="1241"/>
      <c r="VHL293" s="1241"/>
      <c r="VHM293" s="1241"/>
      <c r="VHN293" s="1241"/>
      <c r="VHO293" s="1241"/>
      <c r="VHP293" s="1241"/>
      <c r="VHQ293" s="1241"/>
      <c r="VHR293" s="1241"/>
      <c r="VHS293" s="1241"/>
      <c r="VHT293" s="1241"/>
      <c r="VHU293" s="1241"/>
      <c r="VHV293" s="1241"/>
      <c r="VHW293" s="1241"/>
      <c r="VHX293" s="1241"/>
      <c r="VHY293" s="1241"/>
      <c r="VHZ293" s="1241"/>
      <c r="VIA293" s="1241"/>
      <c r="VIB293" s="1241"/>
      <c r="VIC293" s="1241"/>
      <c r="VID293" s="1241"/>
      <c r="VIE293" s="1241"/>
      <c r="VIF293" s="1241"/>
      <c r="VIG293" s="1241"/>
      <c r="VIH293" s="1241"/>
      <c r="VII293" s="1241"/>
      <c r="VIJ293" s="1241"/>
      <c r="VIK293" s="1241"/>
      <c r="VIL293" s="1241"/>
      <c r="VIM293" s="1241"/>
      <c r="VIN293" s="1241"/>
      <c r="VIO293" s="1241"/>
      <c r="VIP293" s="1241"/>
      <c r="VIQ293" s="1241"/>
      <c r="VIR293" s="1241"/>
      <c r="VIS293" s="1241"/>
      <c r="VIT293" s="1241"/>
      <c r="VIU293" s="1241"/>
      <c r="VIV293" s="1241"/>
      <c r="VIW293" s="1241"/>
      <c r="VIX293" s="1241"/>
      <c r="VIY293" s="1241"/>
      <c r="VIZ293" s="1241"/>
      <c r="VJA293" s="1241"/>
      <c r="VJB293" s="1241"/>
      <c r="VJC293" s="1241"/>
      <c r="VJD293" s="1241"/>
      <c r="VJE293" s="1241"/>
      <c r="VJF293" s="1241"/>
      <c r="VJG293" s="1241"/>
      <c r="VJH293" s="1241"/>
      <c r="VJI293" s="1241"/>
      <c r="VJJ293" s="1241"/>
      <c r="VJK293" s="1241"/>
      <c r="VJL293" s="1241"/>
      <c r="VJM293" s="1241"/>
      <c r="VJN293" s="1241"/>
      <c r="VJO293" s="1241"/>
      <c r="VJP293" s="1241"/>
      <c r="VJQ293" s="1241"/>
      <c r="VJR293" s="1241"/>
      <c r="VJS293" s="1241"/>
      <c r="VJT293" s="1241"/>
      <c r="VJU293" s="1241"/>
      <c r="VJV293" s="1241"/>
      <c r="VJW293" s="1241"/>
      <c r="VJX293" s="1241"/>
      <c r="VJY293" s="1241"/>
      <c r="VJZ293" s="1241"/>
      <c r="VKA293" s="1241"/>
      <c r="VKB293" s="1241"/>
      <c r="VKC293" s="1241"/>
      <c r="VKD293" s="1241"/>
      <c r="VKE293" s="1241"/>
      <c r="VKF293" s="1241"/>
      <c r="VKG293" s="1241"/>
      <c r="VKH293" s="1241"/>
      <c r="VKI293" s="1241"/>
      <c r="VKJ293" s="1241"/>
      <c r="VKK293" s="1241"/>
      <c r="VKL293" s="1241"/>
      <c r="VKM293" s="1241"/>
      <c r="VKN293" s="1241"/>
      <c r="VKO293" s="1241"/>
      <c r="VKP293" s="1241"/>
      <c r="VKQ293" s="1241"/>
      <c r="VKR293" s="1241"/>
      <c r="VKS293" s="1241"/>
      <c r="VKT293" s="1241"/>
      <c r="VKU293" s="1241"/>
      <c r="VKV293" s="1241"/>
      <c r="VKW293" s="1241"/>
      <c r="VKX293" s="1241"/>
      <c r="VKY293" s="1241"/>
      <c r="VKZ293" s="1241"/>
      <c r="VLA293" s="1241"/>
      <c r="VLB293" s="1241"/>
      <c r="VLC293" s="1241"/>
      <c r="VLD293" s="1241"/>
      <c r="VLE293" s="1241"/>
      <c r="VLF293" s="1241"/>
      <c r="VLG293" s="1241"/>
      <c r="VLH293" s="1241"/>
      <c r="VLI293" s="1241"/>
      <c r="VLJ293" s="1241"/>
      <c r="VLK293" s="1241"/>
      <c r="VLL293" s="1241"/>
      <c r="VLM293" s="1241"/>
      <c r="VLN293" s="1241"/>
      <c r="VLO293" s="1241"/>
      <c r="VLP293" s="1241"/>
      <c r="VLQ293" s="1241"/>
      <c r="VLR293" s="1241"/>
      <c r="VLS293" s="1241"/>
      <c r="VLT293" s="1241"/>
      <c r="VLU293" s="1241"/>
      <c r="VLV293" s="1241"/>
      <c r="VLW293" s="1241"/>
      <c r="VLX293" s="1241"/>
      <c r="VLY293" s="1241"/>
      <c r="VLZ293" s="1241"/>
      <c r="VMA293" s="1241"/>
      <c r="VMB293" s="1241"/>
      <c r="VMC293" s="1241"/>
      <c r="VMD293" s="1241"/>
      <c r="VME293" s="1241"/>
      <c r="VMF293" s="1241"/>
      <c r="VMG293" s="1241"/>
      <c r="VMH293" s="1241"/>
      <c r="VMI293" s="1241"/>
      <c r="VMJ293" s="1241"/>
      <c r="VMK293" s="1241"/>
      <c r="VML293" s="1241"/>
      <c r="VMM293" s="1241"/>
      <c r="VMN293" s="1241"/>
      <c r="VMO293" s="1241"/>
      <c r="VMP293" s="1241"/>
      <c r="VMQ293" s="1241"/>
      <c r="VMR293" s="1241"/>
      <c r="VMS293" s="1241"/>
      <c r="VMT293" s="1241"/>
      <c r="VMU293" s="1241"/>
      <c r="VMV293" s="1241"/>
      <c r="VMW293" s="1241"/>
      <c r="VMX293" s="1241"/>
      <c r="VMY293" s="1241"/>
      <c r="VMZ293" s="1241"/>
      <c r="VNA293" s="1241"/>
      <c r="VNB293" s="1241"/>
      <c r="VNC293" s="1241"/>
      <c r="VND293" s="1241"/>
      <c r="VNE293" s="1241"/>
      <c r="VNF293" s="1241"/>
      <c r="VNG293" s="1241"/>
      <c r="VNH293" s="1241"/>
      <c r="VNI293" s="1241"/>
      <c r="VNJ293" s="1241"/>
      <c r="VNK293" s="1241"/>
      <c r="VNL293" s="1241"/>
      <c r="VNM293" s="1241"/>
      <c r="VNN293" s="1241"/>
      <c r="VNO293" s="1241"/>
      <c r="VNP293" s="1241"/>
      <c r="VNQ293" s="1241"/>
      <c r="VNR293" s="1241"/>
      <c r="VNS293" s="1241"/>
      <c r="VNT293" s="1241"/>
      <c r="VNU293" s="1241"/>
      <c r="VNV293" s="1241"/>
      <c r="VNW293" s="1241"/>
      <c r="VNX293" s="1241"/>
      <c r="VNY293" s="1241"/>
      <c r="VNZ293" s="1241"/>
      <c r="VOA293" s="1241"/>
      <c r="VOB293" s="1241"/>
      <c r="VOC293" s="1241"/>
      <c r="VOD293" s="1241"/>
      <c r="VOE293" s="1241"/>
      <c r="VOF293" s="1241"/>
      <c r="VOG293" s="1241"/>
      <c r="VOH293" s="1241"/>
      <c r="VOI293" s="1241"/>
      <c r="VOJ293" s="1241"/>
      <c r="VOK293" s="1241"/>
      <c r="VOL293" s="1241"/>
      <c r="VOM293" s="1241"/>
      <c r="VON293" s="1241"/>
      <c r="VOO293" s="1241"/>
      <c r="VOP293" s="1241"/>
      <c r="VOQ293" s="1241"/>
      <c r="VOR293" s="1241"/>
      <c r="VOS293" s="1241"/>
      <c r="VOT293" s="1241"/>
      <c r="VOU293" s="1241"/>
      <c r="VOV293" s="1241"/>
      <c r="VOW293" s="1241"/>
      <c r="VOX293" s="1241"/>
      <c r="VOY293" s="1241"/>
      <c r="VOZ293" s="1241"/>
      <c r="VPA293" s="1241"/>
      <c r="VPB293" s="1241"/>
      <c r="VPC293" s="1241"/>
      <c r="VPD293" s="1241"/>
      <c r="VPE293" s="1241"/>
      <c r="VPF293" s="1241"/>
      <c r="VPG293" s="1241"/>
      <c r="VPH293" s="1241"/>
      <c r="VPI293" s="1241"/>
      <c r="VPJ293" s="1241"/>
      <c r="VPK293" s="1241"/>
      <c r="VPL293" s="1241"/>
      <c r="VPM293" s="1241"/>
      <c r="VPN293" s="1241"/>
      <c r="VPO293" s="1241"/>
      <c r="VPP293" s="1241"/>
      <c r="VPQ293" s="1241"/>
      <c r="VPR293" s="1241"/>
      <c r="VPS293" s="1241"/>
      <c r="VPT293" s="1241"/>
      <c r="VPU293" s="1241"/>
      <c r="VPV293" s="1241"/>
      <c r="VPW293" s="1241"/>
      <c r="VPX293" s="1241"/>
      <c r="VPY293" s="1241"/>
      <c r="VPZ293" s="1241"/>
      <c r="VQA293" s="1241"/>
      <c r="VQB293" s="1241"/>
      <c r="VQC293" s="1241"/>
      <c r="VQD293" s="1241"/>
      <c r="VQE293" s="1241"/>
      <c r="VQF293" s="1241"/>
      <c r="VQG293" s="1241"/>
      <c r="VQH293" s="1241"/>
      <c r="VQI293" s="1241"/>
      <c r="VQJ293" s="1241"/>
      <c r="VQK293" s="1241"/>
      <c r="VQL293" s="1241"/>
      <c r="VQM293" s="1241"/>
      <c r="VQN293" s="1241"/>
      <c r="VQO293" s="1241"/>
      <c r="VQP293" s="1241"/>
      <c r="VQQ293" s="1241"/>
      <c r="VQR293" s="1241"/>
      <c r="VQS293" s="1241"/>
      <c r="VQT293" s="1241"/>
      <c r="VQU293" s="1241"/>
      <c r="VQV293" s="1241"/>
      <c r="VQW293" s="1241"/>
      <c r="VQX293" s="1241"/>
      <c r="VQY293" s="1241"/>
      <c r="VQZ293" s="1241"/>
      <c r="VRA293" s="1241"/>
      <c r="VRB293" s="1241"/>
      <c r="VRC293" s="1241"/>
      <c r="VRD293" s="1241"/>
      <c r="VRE293" s="1241"/>
      <c r="VRF293" s="1241"/>
      <c r="VRG293" s="1241"/>
      <c r="VRH293" s="1241"/>
      <c r="VRI293" s="1241"/>
      <c r="VRJ293" s="1241"/>
      <c r="VRK293" s="1241"/>
      <c r="VRL293" s="1241"/>
      <c r="VRM293" s="1241"/>
      <c r="VRN293" s="1241"/>
      <c r="VRO293" s="1241"/>
      <c r="VRP293" s="1241"/>
      <c r="VRQ293" s="1241"/>
      <c r="VRR293" s="1241"/>
      <c r="VRS293" s="1241"/>
      <c r="VRT293" s="1241"/>
      <c r="VRU293" s="1241"/>
      <c r="VRV293" s="1241"/>
      <c r="VRW293" s="1241"/>
      <c r="VRX293" s="1241"/>
      <c r="VRY293" s="1241"/>
      <c r="VRZ293" s="1241"/>
      <c r="VSA293" s="1241"/>
      <c r="VSB293" s="1241"/>
      <c r="VSC293" s="1241"/>
      <c r="VSD293" s="1241"/>
      <c r="VSE293" s="1241"/>
      <c r="VSF293" s="1241"/>
      <c r="VSG293" s="1241"/>
      <c r="VSH293" s="1241"/>
      <c r="VSI293" s="1241"/>
      <c r="VSJ293" s="1241"/>
      <c r="VSK293" s="1241"/>
      <c r="VSL293" s="1241"/>
      <c r="VSM293" s="1241"/>
      <c r="VSN293" s="1241"/>
      <c r="VSO293" s="1241"/>
      <c r="VSP293" s="1241"/>
      <c r="VSQ293" s="1241"/>
      <c r="VSR293" s="1241"/>
      <c r="VSS293" s="1241"/>
      <c r="VST293" s="1241"/>
      <c r="VSU293" s="1241"/>
      <c r="VSV293" s="1241"/>
      <c r="VSW293" s="1241"/>
      <c r="VSX293" s="1241"/>
      <c r="VSY293" s="1241"/>
      <c r="VSZ293" s="1241"/>
      <c r="VTA293" s="1241"/>
      <c r="VTB293" s="1241"/>
      <c r="VTC293" s="1241"/>
      <c r="VTD293" s="1241"/>
      <c r="VTE293" s="1241"/>
      <c r="VTF293" s="1241"/>
      <c r="VTG293" s="1241"/>
      <c r="VTH293" s="1241"/>
      <c r="VTI293" s="1241"/>
      <c r="VTJ293" s="1241"/>
      <c r="VTK293" s="1241"/>
      <c r="VTL293" s="1241"/>
      <c r="VTM293" s="1241"/>
      <c r="VTN293" s="1241"/>
      <c r="VTO293" s="1241"/>
      <c r="VTP293" s="1241"/>
      <c r="VTQ293" s="1241"/>
      <c r="VTR293" s="1241"/>
      <c r="VTS293" s="1241"/>
      <c r="VTT293" s="1241"/>
      <c r="VTU293" s="1241"/>
      <c r="VTV293" s="1241"/>
      <c r="VTW293" s="1241"/>
      <c r="VTX293" s="1241"/>
      <c r="VTY293" s="1241"/>
      <c r="VTZ293" s="1241"/>
      <c r="VUA293" s="1241"/>
      <c r="VUB293" s="1241"/>
      <c r="VUC293" s="1241"/>
      <c r="VUD293" s="1241"/>
      <c r="VUE293" s="1241"/>
      <c r="VUF293" s="1241"/>
      <c r="VUG293" s="1241"/>
      <c r="VUH293" s="1241"/>
      <c r="VUI293" s="1241"/>
      <c r="VUJ293" s="1241"/>
      <c r="VUK293" s="1241"/>
      <c r="VUL293" s="1241"/>
      <c r="VUM293" s="1241"/>
      <c r="VUN293" s="1241"/>
      <c r="VUO293" s="1241"/>
      <c r="VUP293" s="1241"/>
      <c r="VUQ293" s="1241"/>
      <c r="VUR293" s="1241"/>
      <c r="VUS293" s="1241"/>
      <c r="VUT293" s="1241"/>
      <c r="VUU293" s="1241"/>
      <c r="VUV293" s="1241"/>
      <c r="VUW293" s="1241"/>
      <c r="VUX293" s="1241"/>
      <c r="VUY293" s="1241"/>
      <c r="VUZ293" s="1241"/>
      <c r="VVA293" s="1241"/>
      <c r="VVB293" s="1241"/>
      <c r="VVC293" s="1241"/>
      <c r="VVD293" s="1241"/>
      <c r="VVE293" s="1241"/>
      <c r="VVF293" s="1241"/>
      <c r="VVG293" s="1241"/>
      <c r="VVH293" s="1241"/>
      <c r="VVI293" s="1241"/>
      <c r="VVJ293" s="1241"/>
      <c r="VVK293" s="1241"/>
      <c r="VVL293" s="1241"/>
      <c r="VVM293" s="1241"/>
      <c r="VVN293" s="1241"/>
      <c r="VVO293" s="1241"/>
      <c r="VVP293" s="1241"/>
      <c r="VVQ293" s="1241"/>
      <c r="VVR293" s="1241"/>
      <c r="VVS293" s="1241"/>
      <c r="VVT293" s="1241"/>
      <c r="VVU293" s="1241"/>
      <c r="VVV293" s="1241"/>
      <c r="VVW293" s="1241"/>
      <c r="VVX293" s="1241"/>
      <c r="VVY293" s="1241"/>
      <c r="VVZ293" s="1241"/>
      <c r="VWA293" s="1241"/>
      <c r="VWB293" s="1241"/>
      <c r="VWC293" s="1241"/>
      <c r="VWD293" s="1241"/>
      <c r="VWE293" s="1241"/>
      <c r="VWF293" s="1241"/>
      <c r="VWG293" s="1241"/>
      <c r="VWH293" s="1241"/>
      <c r="VWI293" s="1241"/>
      <c r="VWJ293" s="1241"/>
      <c r="VWK293" s="1241"/>
      <c r="VWL293" s="1241"/>
      <c r="VWM293" s="1241"/>
      <c r="VWN293" s="1241"/>
      <c r="VWO293" s="1241"/>
      <c r="VWP293" s="1241"/>
      <c r="VWQ293" s="1241"/>
      <c r="VWR293" s="1241"/>
      <c r="VWS293" s="1241"/>
      <c r="VWT293" s="1241"/>
      <c r="VWU293" s="1241"/>
      <c r="VWV293" s="1241"/>
      <c r="VWW293" s="1241"/>
      <c r="VWX293" s="1241"/>
      <c r="VWY293" s="1241"/>
      <c r="VWZ293" s="1241"/>
      <c r="VXA293" s="1241"/>
      <c r="VXB293" s="1241"/>
      <c r="VXC293" s="1241"/>
      <c r="VXD293" s="1241"/>
      <c r="VXE293" s="1241"/>
      <c r="VXF293" s="1241"/>
      <c r="VXG293" s="1241"/>
      <c r="VXH293" s="1241"/>
      <c r="VXI293" s="1241"/>
      <c r="VXJ293" s="1241"/>
      <c r="VXK293" s="1241"/>
      <c r="VXL293" s="1241"/>
      <c r="VXM293" s="1241"/>
      <c r="VXN293" s="1241"/>
      <c r="VXO293" s="1241"/>
      <c r="VXP293" s="1241"/>
      <c r="VXQ293" s="1241"/>
      <c r="VXR293" s="1241"/>
      <c r="VXS293" s="1241"/>
      <c r="VXT293" s="1241"/>
      <c r="VXU293" s="1241"/>
      <c r="VXV293" s="1241"/>
      <c r="VXW293" s="1241"/>
      <c r="VXX293" s="1241"/>
      <c r="VXY293" s="1241"/>
      <c r="VXZ293" s="1241"/>
      <c r="VYA293" s="1241"/>
      <c r="VYB293" s="1241"/>
      <c r="VYC293" s="1241"/>
      <c r="VYD293" s="1241"/>
      <c r="VYE293" s="1241"/>
      <c r="VYF293" s="1241"/>
      <c r="VYG293" s="1241"/>
      <c r="VYH293" s="1241"/>
      <c r="VYI293" s="1241"/>
      <c r="VYJ293" s="1241"/>
      <c r="VYK293" s="1241"/>
      <c r="VYL293" s="1241"/>
      <c r="VYM293" s="1241"/>
      <c r="VYN293" s="1241"/>
      <c r="VYO293" s="1241"/>
      <c r="VYP293" s="1241"/>
      <c r="VYQ293" s="1241"/>
      <c r="VYR293" s="1241"/>
      <c r="VYS293" s="1241"/>
      <c r="VYT293" s="1241"/>
      <c r="VYU293" s="1241"/>
      <c r="VYV293" s="1241"/>
      <c r="VYW293" s="1241"/>
      <c r="VYX293" s="1241"/>
      <c r="VYY293" s="1241"/>
      <c r="VYZ293" s="1241"/>
      <c r="VZA293" s="1241"/>
      <c r="VZB293" s="1241"/>
      <c r="VZC293" s="1241"/>
      <c r="VZD293" s="1241"/>
      <c r="VZE293" s="1241"/>
      <c r="VZF293" s="1241"/>
      <c r="VZG293" s="1241"/>
      <c r="VZH293" s="1241"/>
      <c r="VZI293" s="1241"/>
      <c r="VZJ293" s="1241"/>
      <c r="VZK293" s="1241"/>
      <c r="VZL293" s="1241"/>
      <c r="VZM293" s="1241"/>
      <c r="VZN293" s="1241"/>
      <c r="VZO293" s="1241"/>
      <c r="VZP293" s="1241"/>
      <c r="VZQ293" s="1241"/>
      <c r="VZR293" s="1241"/>
      <c r="VZS293" s="1241"/>
      <c r="VZT293" s="1241"/>
      <c r="VZU293" s="1241"/>
      <c r="VZV293" s="1241"/>
      <c r="VZW293" s="1241"/>
      <c r="VZX293" s="1241"/>
      <c r="VZY293" s="1241"/>
      <c r="VZZ293" s="1241"/>
      <c r="WAA293" s="1241"/>
      <c r="WAB293" s="1241"/>
      <c r="WAC293" s="1241"/>
      <c r="WAD293" s="1241"/>
      <c r="WAE293" s="1241"/>
      <c r="WAF293" s="1241"/>
      <c r="WAG293" s="1241"/>
      <c r="WAH293" s="1241"/>
      <c r="WAI293" s="1241"/>
      <c r="WAJ293" s="1241"/>
      <c r="WAK293" s="1241"/>
      <c r="WAL293" s="1241"/>
      <c r="WAM293" s="1241"/>
      <c r="WAN293" s="1241"/>
      <c r="WAO293" s="1241"/>
      <c r="WAP293" s="1241"/>
      <c r="WAQ293" s="1241"/>
      <c r="WAR293" s="1241"/>
      <c r="WAS293" s="1241"/>
      <c r="WAT293" s="1241"/>
      <c r="WAU293" s="1241"/>
      <c r="WAV293" s="1241"/>
      <c r="WAW293" s="1241"/>
      <c r="WAX293" s="1241"/>
      <c r="WAY293" s="1241"/>
      <c r="WAZ293" s="1241"/>
      <c r="WBA293" s="1241"/>
      <c r="WBB293" s="1241"/>
      <c r="WBC293" s="1241"/>
      <c r="WBD293" s="1241"/>
      <c r="WBE293" s="1241"/>
      <c r="WBF293" s="1241"/>
      <c r="WBG293" s="1241"/>
      <c r="WBH293" s="1241"/>
      <c r="WBI293" s="1241"/>
      <c r="WBJ293" s="1241"/>
      <c r="WBK293" s="1241"/>
      <c r="WBL293" s="1241"/>
      <c r="WBM293" s="1241"/>
      <c r="WBN293" s="1241"/>
      <c r="WBO293" s="1241"/>
      <c r="WBP293" s="1241"/>
      <c r="WBQ293" s="1241"/>
      <c r="WBR293" s="1241"/>
      <c r="WBS293" s="1241"/>
      <c r="WBT293" s="1241"/>
      <c r="WBU293" s="1241"/>
      <c r="WBV293" s="1241"/>
      <c r="WBW293" s="1241"/>
      <c r="WBX293" s="1241"/>
      <c r="WBY293" s="1241"/>
      <c r="WBZ293" s="1241"/>
      <c r="WCA293" s="1241"/>
      <c r="WCB293" s="1241"/>
      <c r="WCC293" s="1241"/>
      <c r="WCD293" s="1241"/>
      <c r="WCE293" s="1241"/>
      <c r="WCF293" s="1241"/>
      <c r="WCG293" s="1241"/>
      <c r="WCH293" s="1241"/>
      <c r="WCI293" s="1241"/>
      <c r="WCJ293" s="1241"/>
      <c r="WCK293" s="1241"/>
      <c r="WCL293" s="1241"/>
      <c r="WCM293" s="1241"/>
      <c r="WCN293" s="1241"/>
      <c r="WCO293" s="1241"/>
      <c r="WCP293" s="1241"/>
      <c r="WCQ293" s="1241"/>
      <c r="WCR293" s="1241"/>
      <c r="WCS293" s="1241"/>
      <c r="WCT293" s="1241"/>
      <c r="WCU293" s="1241"/>
      <c r="WCV293" s="1241"/>
      <c r="WCW293" s="1241"/>
      <c r="WCX293" s="1241"/>
      <c r="WCY293" s="1241"/>
      <c r="WCZ293" s="1241"/>
      <c r="WDA293" s="1241"/>
      <c r="WDB293" s="1241"/>
      <c r="WDC293" s="1241"/>
      <c r="WDD293" s="1241"/>
      <c r="WDE293" s="1241"/>
      <c r="WDF293" s="1241"/>
      <c r="WDG293" s="1241"/>
      <c r="WDH293" s="1241"/>
      <c r="WDI293" s="1241"/>
      <c r="WDJ293" s="1241"/>
      <c r="WDK293" s="1241"/>
      <c r="WDL293" s="1241"/>
      <c r="WDM293" s="1241"/>
      <c r="WDN293" s="1241"/>
      <c r="WDO293" s="1241"/>
      <c r="WDP293" s="1241"/>
      <c r="WDQ293" s="1241"/>
      <c r="WDR293" s="1241"/>
      <c r="WDS293" s="1241"/>
      <c r="WDT293" s="1241"/>
      <c r="WDU293" s="1241"/>
      <c r="WDV293" s="1241"/>
      <c r="WDW293" s="1241"/>
      <c r="WDX293" s="1241"/>
      <c r="WDY293" s="1241"/>
      <c r="WDZ293" s="1241"/>
      <c r="WEA293" s="1241"/>
      <c r="WEB293" s="1241"/>
      <c r="WEC293" s="1241"/>
      <c r="WED293" s="1241"/>
      <c r="WEE293" s="1241"/>
      <c r="WEF293" s="1241"/>
      <c r="WEG293" s="1241"/>
      <c r="WEH293" s="1241"/>
      <c r="WEI293" s="1241"/>
      <c r="WEJ293" s="1241"/>
      <c r="WEK293" s="1241"/>
      <c r="WEL293" s="1241"/>
      <c r="WEM293" s="1241"/>
      <c r="WEN293" s="1241"/>
      <c r="WEO293" s="1241"/>
      <c r="WEP293" s="1241"/>
      <c r="WEQ293" s="1241"/>
      <c r="WER293" s="1241"/>
      <c r="WES293" s="1241"/>
      <c r="WET293" s="1241"/>
      <c r="WEU293" s="1241"/>
      <c r="WEV293" s="1241"/>
      <c r="WEW293" s="1241"/>
      <c r="WEX293" s="1241"/>
      <c r="WEY293" s="1241"/>
      <c r="WEZ293" s="1241"/>
      <c r="WFA293" s="1241"/>
      <c r="WFB293" s="1241"/>
      <c r="WFC293" s="1241"/>
      <c r="WFD293" s="1241"/>
      <c r="WFE293" s="1241"/>
      <c r="WFF293" s="1241"/>
      <c r="WFG293" s="1241"/>
      <c r="WFH293" s="1241"/>
      <c r="WFI293" s="1241"/>
      <c r="WFJ293" s="1241"/>
      <c r="WFK293" s="1241"/>
      <c r="WFL293" s="1241"/>
      <c r="WFM293" s="1241"/>
      <c r="WFN293" s="1241"/>
      <c r="WFO293" s="1241"/>
      <c r="WFP293" s="1241"/>
      <c r="WFQ293" s="1241"/>
      <c r="WFR293" s="1241"/>
      <c r="WFS293" s="1241"/>
      <c r="WFT293" s="1241"/>
      <c r="WFU293" s="1241"/>
      <c r="WFV293" s="1241"/>
      <c r="WFW293" s="1241"/>
      <c r="WFX293" s="1241"/>
      <c r="WFY293" s="1241"/>
      <c r="WFZ293" s="1241"/>
      <c r="WGA293" s="1241"/>
      <c r="WGB293" s="1241"/>
      <c r="WGC293" s="1241"/>
      <c r="WGD293" s="1241"/>
      <c r="WGE293" s="1241"/>
      <c r="WGF293" s="1241"/>
      <c r="WGG293" s="1241"/>
      <c r="WGH293" s="1241"/>
      <c r="WGI293" s="1241"/>
      <c r="WGJ293" s="1241"/>
      <c r="WGK293" s="1241"/>
      <c r="WGL293" s="1241"/>
      <c r="WGM293" s="1241"/>
      <c r="WGN293" s="1241"/>
      <c r="WGO293" s="1241"/>
      <c r="WGP293" s="1241"/>
      <c r="WGQ293" s="1241"/>
      <c r="WGR293" s="1241"/>
      <c r="WGS293" s="1241"/>
      <c r="WGT293" s="1241"/>
      <c r="WGU293" s="1241"/>
      <c r="WGV293" s="1241"/>
      <c r="WGW293" s="1241"/>
      <c r="WGX293" s="1241"/>
      <c r="WGY293" s="1241"/>
      <c r="WGZ293" s="1241"/>
      <c r="WHA293" s="1241"/>
      <c r="WHB293" s="1241"/>
      <c r="WHC293" s="1241"/>
      <c r="WHD293" s="1241"/>
      <c r="WHE293" s="1241"/>
      <c r="WHF293" s="1241"/>
      <c r="WHG293" s="1241"/>
      <c r="WHH293" s="1241"/>
      <c r="WHI293" s="1241"/>
      <c r="WHJ293" s="1241"/>
      <c r="WHK293" s="1241"/>
      <c r="WHL293" s="1241"/>
      <c r="WHM293" s="1241"/>
      <c r="WHN293" s="1241"/>
      <c r="WHO293" s="1241"/>
      <c r="WHP293" s="1241"/>
      <c r="WHQ293" s="1241"/>
      <c r="WHR293" s="1241"/>
      <c r="WHS293" s="1241"/>
      <c r="WHT293" s="1241"/>
      <c r="WHU293" s="1241"/>
      <c r="WHV293" s="1241"/>
      <c r="WHW293" s="1241"/>
      <c r="WHX293" s="1241"/>
      <c r="WHY293" s="1241"/>
      <c r="WHZ293" s="1241"/>
      <c r="WIA293" s="1241"/>
      <c r="WIB293" s="1241"/>
      <c r="WIC293" s="1241"/>
      <c r="WID293" s="1241"/>
      <c r="WIE293" s="1241"/>
      <c r="WIF293" s="1241"/>
      <c r="WIG293" s="1241"/>
      <c r="WIH293" s="1241"/>
      <c r="WII293" s="1241"/>
      <c r="WIJ293" s="1241"/>
      <c r="WIK293" s="1241"/>
      <c r="WIL293" s="1241"/>
      <c r="WIM293" s="1241"/>
      <c r="WIN293" s="1241"/>
      <c r="WIO293" s="1241"/>
      <c r="WIP293" s="1241"/>
      <c r="WIQ293" s="1241"/>
      <c r="WIR293" s="1241"/>
      <c r="WIS293" s="1241"/>
      <c r="WIT293" s="1241"/>
      <c r="WIU293" s="1241"/>
      <c r="WIV293" s="1241"/>
      <c r="WIW293" s="1241"/>
      <c r="WIX293" s="1241"/>
      <c r="WIY293" s="1241"/>
      <c r="WIZ293" s="1241"/>
      <c r="WJA293" s="1241"/>
      <c r="WJB293" s="1241"/>
      <c r="WJC293" s="1241"/>
      <c r="WJD293" s="1241"/>
      <c r="WJE293" s="1241"/>
      <c r="WJF293" s="1241"/>
      <c r="WJG293" s="1241"/>
      <c r="WJH293" s="1241"/>
      <c r="WJI293" s="1241"/>
      <c r="WJJ293" s="1241"/>
      <c r="WJK293" s="1241"/>
      <c r="WJL293" s="1241"/>
      <c r="WJM293" s="1241"/>
      <c r="WJN293" s="1241"/>
      <c r="WJO293" s="1241"/>
      <c r="WJP293" s="1241"/>
      <c r="WJQ293" s="1241"/>
      <c r="WJR293" s="1241"/>
      <c r="WJS293" s="1241"/>
      <c r="WJT293" s="1241"/>
      <c r="WJU293" s="1241"/>
      <c r="WJV293" s="1241"/>
      <c r="WJW293" s="1241"/>
      <c r="WJX293" s="1241"/>
      <c r="WJY293" s="1241"/>
      <c r="WJZ293" s="1241"/>
      <c r="WKA293" s="1241"/>
      <c r="WKB293" s="1241"/>
      <c r="WKC293" s="1241"/>
      <c r="WKD293" s="1241"/>
      <c r="WKE293" s="1241"/>
      <c r="WKF293" s="1241"/>
      <c r="WKG293" s="1241"/>
      <c r="WKH293" s="1241"/>
      <c r="WKI293" s="1241"/>
      <c r="WKJ293" s="1241"/>
      <c r="WKK293" s="1241"/>
      <c r="WKL293" s="1241"/>
      <c r="WKM293" s="1241"/>
      <c r="WKN293" s="1241"/>
      <c r="WKO293" s="1241"/>
      <c r="WKP293" s="1241"/>
      <c r="WKQ293" s="1241"/>
      <c r="WKR293" s="1241"/>
      <c r="WKS293" s="1241"/>
      <c r="WKT293" s="1241"/>
      <c r="WKU293" s="1241"/>
      <c r="WKV293" s="1241"/>
      <c r="WKW293" s="1241"/>
      <c r="WKX293" s="1241"/>
      <c r="WKY293" s="1241"/>
      <c r="WKZ293" s="1241"/>
      <c r="WLA293" s="1241"/>
      <c r="WLB293" s="1241"/>
      <c r="WLC293" s="1241"/>
      <c r="WLD293" s="1241"/>
      <c r="WLE293" s="1241"/>
      <c r="WLF293" s="1241"/>
      <c r="WLG293" s="1241"/>
      <c r="WLH293" s="1241"/>
      <c r="WLI293" s="1241"/>
      <c r="WLJ293" s="1241"/>
      <c r="WLK293" s="1241"/>
      <c r="WLL293" s="1241"/>
      <c r="WLM293" s="1241"/>
      <c r="WLN293" s="1241"/>
      <c r="WLO293" s="1241"/>
      <c r="WLP293" s="1241"/>
      <c r="WLQ293" s="1241"/>
      <c r="WLR293" s="1241"/>
      <c r="WLS293" s="1241"/>
      <c r="WLT293" s="1241"/>
      <c r="WLU293" s="1241"/>
      <c r="WLV293" s="1241"/>
      <c r="WLW293" s="1241"/>
      <c r="WLX293" s="1241"/>
      <c r="WLY293" s="1241"/>
      <c r="WLZ293" s="1241"/>
      <c r="WMA293" s="1241"/>
      <c r="WMB293" s="1241"/>
      <c r="WMC293" s="1241"/>
      <c r="WMD293" s="1241"/>
      <c r="WME293" s="1241"/>
      <c r="WMF293" s="1241"/>
      <c r="WMG293" s="1241"/>
      <c r="WMH293" s="1241"/>
      <c r="WMI293" s="1241"/>
      <c r="WMJ293" s="1241"/>
      <c r="WMK293" s="1241"/>
      <c r="WML293" s="1241"/>
      <c r="WMM293" s="1241"/>
      <c r="WMN293" s="1241"/>
      <c r="WMO293" s="1241"/>
      <c r="WMP293" s="1241"/>
      <c r="WMQ293" s="1241"/>
      <c r="WMR293" s="1241"/>
      <c r="WMS293" s="1241"/>
      <c r="WMT293" s="1241"/>
      <c r="WMU293" s="1241"/>
      <c r="WMV293" s="1241"/>
      <c r="WMW293" s="1241"/>
      <c r="WMX293" s="1241"/>
      <c r="WMY293" s="1241"/>
      <c r="WMZ293" s="1241"/>
      <c r="WNA293" s="1241"/>
      <c r="WNB293" s="1241"/>
      <c r="WNC293" s="1241"/>
      <c r="WND293" s="1241"/>
      <c r="WNE293" s="1241"/>
      <c r="WNF293" s="1241"/>
      <c r="WNG293" s="1241"/>
      <c r="WNH293" s="1241"/>
      <c r="WNI293" s="1241"/>
      <c r="WNJ293" s="1241"/>
      <c r="WNK293" s="1241"/>
      <c r="WNL293" s="1241"/>
      <c r="WNM293" s="1241"/>
      <c r="WNN293" s="1241"/>
      <c r="WNO293" s="1241"/>
      <c r="WNP293" s="1241"/>
      <c r="WNQ293" s="1241"/>
      <c r="WNR293" s="1241"/>
      <c r="WNS293" s="1241"/>
      <c r="WNT293" s="1241"/>
      <c r="WNU293" s="1241"/>
      <c r="WNV293" s="1241"/>
      <c r="WNW293" s="1241"/>
      <c r="WNX293" s="1241"/>
      <c r="WNY293" s="1241"/>
      <c r="WNZ293" s="1241"/>
      <c r="WOA293" s="1241"/>
      <c r="WOB293" s="1241"/>
      <c r="WOC293" s="1241"/>
      <c r="WOD293" s="1241"/>
      <c r="WOE293" s="1241"/>
      <c r="WOF293" s="1241"/>
      <c r="WOG293" s="1241"/>
      <c r="WOH293" s="1241"/>
      <c r="WOI293" s="1241"/>
      <c r="WOJ293" s="1241"/>
      <c r="WOK293" s="1241"/>
      <c r="WOL293" s="1241"/>
      <c r="WOM293" s="1241"/>
      <c r="WON293" s="1241"/>
      <c r="WOO293" s="1241"/>
      <c r="WOP293" s="1241"/>
      <c r="WOQ293" s="1241"/>
      <c r="WOR293" s="1241"/>
      <c r="WOS293" s="1241"/>
      <c r="WOT293" s="1241"/>
      <c r="WOU293" s="1241"/>
      <c r="WOV293" s="1241"/>
      <c r="WOW293" s="1241"/>
      <c r="WOX293" s="1241"/>
      <c r="WOY293" s="1241"/>
      <c r="WOZ293" s="1241"/>
      <c r="WPA293" s="1241"/>
      <c r="WPB293" s="1241"/>
      <c r="WPC293" s="1241"/>
      <c r="WPD293" s="1241"/>
      <c r="WPE293" s="1241"/>
      <c r="WPF293" s="1241"/>
      <c r="WPG293" s="1241"/>
      <c r="WPH293" s="1241"/>
      <c r="WPI293" s="1241"/>
      <c r="WPJ293" s="1241"/>
      <c r="WPK293" s="1241"/>
      <c r="WPL293" s="1241"/>
      <c r="WPM293" s="1241"/>
      <c r="WPN293" s="1241"/>
      <c r="WPO293" s="1241"/>
      <c r="WPP293" s="1241"/>
      <c r="WPQ293" s="1241"/>
      <c r="WPR293" s="1241"/>
      <c r="WPS293" s="1241"/>
      <c r="WPT293" s="1241"/>
      <c r="WPU293" s="1241"/>
      <c r="WPV293" s="1241"/>
      <c r="WPW293" s="1241"/>
      <c r="WPX293" s="1241"/>
      <c r="WPY293" s="1241"/>
      <c r="WPZ293" s="1241"/>
      <c r="WQA293" s="1241"/>
      <c r="WQB293" s="1241"/>
      <c r="WQC293" s="1241"/>
      <c r="WQD293" s="1241"/>
      <c r="WQE293" s="1241"/>
      <c r="WQF293" s="1241"/>
      <c r="WQG293" s="1241"/>
      <c r="WQH293" s="1241"/>
      <c r="WQI293" s="1241"/>
      <c r="WQJ293" s="1241"/>
      <c r="WQK293" s="1241"/>
      <c r="WQL293" s="1241"/>
      <c r="WQM293" s="1241"/>
      <c r="WQN293" s="1241"/>
      <c r="WQO293" s="1241"/>
      <c r="WQP293" s="1241"/>
      <c r="WQQ293" s="1241"/>
      <c r="WQR293" s="1241"/>
      <c r="WQS293" s="1241"/>
      <c r="WQT293" s="1241"/>
      <c r="WQU293" s="1241"/>
      <c r="WQV293" s="1241"/>
      <c r="WQW293" s="1241"/>
      <c r="WQX293" s="1241"/>
      <c r="WQY293" s="1241"/>
      <c r="WQZ293" s="1241"/>
      <c r="WRA293" s="1241"/>
      <c r="WRB293" s="1241"/>
      <c r="WRC293" s="1241"/>
      <c r="WRD293" s="1241"/>
      <c r="WRE293" s="1241"/>
      <c r="WRF293" s="1241"/>
      <c r="WRG293" s="1241"/>
      <c r="WRH293" s="1241"/>
      <c r="WRI293" s="1241"/>
      <c r="WRJ293" s="1241"/>
      <c r="WRK293" s="1241"/>
      <c r="WRL293" s="1241"/>
      <c r="WRM293" s="1241"/>
      <c r="WRN293" s="1241"/>
      <c r="WRO293" s="1241"/>
      <c r="WRP293" s="1241"/>
      <c r="WRQ293" s="1241"/>
      <c r="WRR293" s="1241"/>
      <c r="WRS293" s="1241"/>
      <c r="WRT293" s="1241"/>
      <c r="WRU293" s="1241"/>
      <c r="WRV293" s="1241"/>
      <c r="WRW293" s="1241"/>
      <c r="WRX293" s="1241"/>
      <c r="WRY293" s="1241"/>
      <c r="WRZ293" s="1241"/>
      <c r="WSA293" s="1241"/>
      <c r="WSB293" s="1241"/>
      <c r="WSC293" s="1241"/>
      <c r="WSD293" s="1241"/>
      <c r="WSE293" s="1241"/>
      <c r="WSF293" s="1241"/>
      <c r="WSG293" s="1241"/>
      <c r="WSH293" s="1241"/>
      <c r="WSI293" s="1241"/>
      <c r="WSJ293" s="1241"/>
      <c r="WSK293" s="1241"/>
      <c r="WSL293" s="1241"/>
      <c r="WSM293" s="1241"/>
      <c r="WSN293" s="1241"/>
      <c r="WSO293" s="1241"/>
      <c r="WSP293" s="1241"/>
      <c r="WSQ293" s="1241"/>
      <c r="WSR293" s="1241"/>
      <c r="WSS293" s="1241"/>
      <c r="WST293" s="1241"/>
      <c r="WSU293" s="1241"/>
      <c r="WSV293" s="1241"/>
      <c r="WSW293" s="1241"/>
      <c r="WSX293" s="1241"/>
      <c r="WSY293" s="1241"/>
      <c r="WSZ293" s="1241"/>
      <c r="WTA293" s="1241"/>
      <c r="WTB293" s="1241"/>
      <c r="WTC293" s="1241"/>
      <c r="WTD293" s="1241"/>
      <c r="WTE293" s="1241"/>
      <c r="WTF293" s="1241"/>
      <c r="WTG293" s="1241"/>
      <c r="WTH293" s="1241"/>
      <c r="WTI293" s="1241"/>
      <c r="WTJ293" s="1241"/>
      <c r="WTK293" s="1241"/>
      <c r="WTL293" s="1241"/>
      <c r="WTM293" s="1241"/>
      <c r="WTN293" s="1241"/>
      <c r="WTO293" s="1241"/>
      <c r="WTP293" s="1241"/>
      <c r="WTQ293" s="1241"/>
      <c r="WTR293" s="1241"/>
      <c r="WTS293" s="1241"/>
      <c r="WTT293" s="1241"/>
      <c r="WTU293" s="1241"/>
      <c r="WTV293" s="1241"/>
      <c r="WTW293" s="1241"/>
      <c r="WTX293" s="1241"/>
      <c r="WTY293" s="1241"/>
      <c r="WTZ293" s="1241"/>
      <c r="WUA293" s="1241"/>
      <c r="WUB293" s="1241"/>
      <c r="WUC293" s="1241"/>
      <c r="WUD293" s="1241"/>
      <c r="WUE293" s="1241"/>
      <c r="WUF293" s="1241"/>
      <c r="WUG293" s="1241"/>
      <c r="WUH293" s="1241"/>
      <c r="WUI293" s="1241"/>
      <c r="WUJ293" s="1241"/>
      <c r="WUK293" s="1241"/>
      <c r="WUL293" s="1241"/>
      <c r="WUM293" s="1241"/>
      <c r="WUN293" s="1241"/>
      <c r="WUO293" s="1241"/>
      <c r="WUP293" s="1241"/>
      <c r="WUQ293" s="1241"/>
      <c r="WUR293" s="1241"/>
      <c r="WUS293" s="1241"/>
      <c r="WUT293" s="1241"/>
      <c r="WUU293" s="1241"/>
      <c r="WUV293" s="1241"/>
      <c r="WUW293" s="1241"/>
      <c r="WUX293" s="1241"/>
      <c r="WUY293" s="1241"/>
      <c r="WUZ293" s="1241"/>
      <c r="WVA293" s="1241"/>
      <c r="WVB293" s="1241"/>
      <c r="WVC293" s="1241"/>
      <c r="WVD293" s="1241"/>
      <c r="WVE293" s="1241"/>
      <c r="WVF293" s="1241"/>
      <c r="WVG293" s="1241"/>
      <c r="WVH293" s="1241"/>
      <c r="WVI293" s="1241"/>
      <c r="WVJ293" s="1241"/>
      <c r="WVK293" s="1241"/>
      <c r="WVL293" s="1241"/>
      <c r="WVM293" s="1241"/>
      <c r="WVN293" s="1241"/>
      <c r="WVO293" s="1241"/>
      <c r="WVP293" s="1241"/>
      <c r="WVQ293" s="1241"/>
      <c r="WVR293" s="1241"/>
      <c r="WVS293" s="1241"/>
      <c r="WVT293" s="1241"/>
      <c r="WVU293" s="1241"/>
      <c r="WVV293" s="1241"/>
      <c r="WVW293" s="1241"/>
      <c r="WVX293" s="1241"/>
      <c r="WVY293" s="1241"/>
      <c r="WVZ293" s="1241"/>
      <c r="WWA293" s="1241"/>
      <c r="WWB293" s="1241"/>
      <c r="WWC293" s="1241"/>
      <c r="WWD293" s="1241"/>
      <c r="WWE293" s="1241"/>
      <c r="WWF293" s="1241"/>
      <c r="WWG293" s="1241"/>
      <c r="WWH293" s="1241"/>
      <c r="WWI293" s="1241"/>
      <c r="WWJ293" s="1241"/>
      <c r="WWK293" s="1241"/>
      <c r="WWL293" s="1241"/>
      <c r="WWM293" s="1241"/>
      <c r="WWN293" s="1241"/>
      <c r="WWO293" s="1241"/>
      <c r="WWP293" s="1241"/>
      <c r="WWQ293" s="1241"/>
      <c r="WWR293" s="1241"/>
      <c r="WWS293" s="1241"/>
      <c r="WWT293" s="1241"/>
      <c r="WWU293" s="1241"/>
      <c r="WWV293" s="1241"/>
      <c r="WWW293" s="1241"/>
      <c r="WWX293" s="1241"/>
      <c r="WWY293" s="1241"/>
      <c r="WWZ293" s="1241"/>
      <c r="WXA293" s="1241"/>
      <c r="WXB293" s="1241"/>
      <c r="WXC293" s="1241"/>
      <c r="WXD293" s="1241"/>
      <c r="WXE293" s="1241"/>
      <c r="WXF293" s="1241"/>
      <c r="WXG293" s="1241"/>
      <c r="WXH293" s="1241"/>
      <c r="WXI293" s="1241"/>
      <c r="WXJ293" s="1241"/>
      <c r="WXK293" s="1241"/>
      <c r="WXL293" s="1241"/>
      <c r="WXM293" s="1241"/>
      <c r="WXN293" s="1241"/>
      <c r="WXO293" s="1241"/>
      <c r="WXP293" s="1241"/>
      <c r="WXQ293" s="1241"/>
      <c r="WXR293" s="1241"/>
      <c r="WXS293" s="1241"/>
      <c r="WXT293" s="1241"/>
      <c r="WXU293" s="1241"/>
      <c r="WXV293" s="1241"/>
      <c r="WXW293" s="1241"/>
      <c r="WXX293" s="1241"/>
      <c r="WXY293" s="1241"/>
      <c r="WXZ293" s="1241"/>
      <c r="WYA293" s="1241"/>
      <c r="WYB293" s="1241"/>
      <c r="WYC293" s="1241"/>
      <c r="WYD293" s="1241"/>
      <c r="WYE293" s="1241"/>
      <c r="WYF293" s="1241"/>
      <c r="WYG293" s="1241"/>
      <c r="WYH293" s="1241"/>
      <c r="WYI293" s="1241"/>
      <c r="WYJ293" s="1241"/>
      <c r="WYK293" s="1241"/>
      <c r="WYL293" s="1241"/>
      <c r="WYM293" s="1241"/>
      <c r="WYN293" s="1241"/>
      <c r="WYO293" s="1241"/>
      <c r="WYP293" s="1241"/>
      <c r="WYQ293" s="1241"/>
      <c r="WYR293" s="1241"/>
      <c r="WYS293" s="1241"/>
      <c r="WYT293" s="1241"/>
      <c r="WYU293" s="1241"/>
      <c r="WYV293" s="1241"/>
      <c r="WYW293" s="1241"/>
      <c r="WYX293" s="1241"/>
      <c r="WYY293" s="1241"/>
      <c r="WYZ293" s="1241"/>
      <c r="WZA293" s="1241"/>
      <c r="WZB293" s="1241"/>
      <c r="WZC293" s="1241"/>
      <c r="WZD293" s="1241"/>
      <c r="WZE293" s="1241"/>
      <c r="WZF293" s="1241"/>
      <c r="WZG293" s="1241"/>
      <c r="WZH293" s="1241"/>
      <c r="WZI293" s="1241"/>
      <c r="WZJ293" s="1241"/>
      <c r="WZK293" s="1241"/>
      <c r="WZL293" s="1241"/>
      <c r="WZM293" s="1241"/>
      <c r="WZN293" s="1241"/>
      <c r="WZO293" s="1241"/>
      <c r="WZP293" s="1241"/>
      <c r="WZQ293" s="1241"/>
      <c r="WZR293" s="1241"/>
      <c r="WZS293" s="1241"/>
      <c r="WZT293" s="1241"/>
      <c r="WZU293" s="1241"/>
      <c r="WZV293" s="1241"/>
      <c r="WZW293" s="1241"/>
      <c r="WZX293" s="1241"/>
      <c r="WZY293" s="1241"/>
      <c r="WZZ293" s="1241"/>
      <c r="XAA293" s="1241"/>
      <c r="XAB293" s="1241"/>
      <c r="XAC293" s="1241"/>
      <c r="XAD293" s="1241"/>
      <c r="XAE293" s="1241"/>
      <c r="XAF293" s="1241"/>
      <c r="XAG293" s="1241"/>
      <c r="XAH293" s="1241"/>
      <c r="XAI293" s="1241"/>
      <c r="XAJ293" s="1241"/>
      <c r="XAK293" s="1241"/>
      <c r="XAL293" s="1241"/>
      <c r="XAM293" s="1241"/>
      <c r="XAN293" s="1241"/>
      <c r="XAO293" s="1241"/>
      <c r="XAP293" s="1241"/>
      <c r="XAQ293" s="1241"/>
      <c r="XAR293" s="1241"/>
      <c r="XAS293" s="1241"/>
      <c r="XAT293" s="1241"/>
      <c r="XAU293" s="1241"/>
      <c r="XAV293" s="1241"/>
      <c r="XAW293" s="1241"/>
      <c r="XAX293" s="1241"/>
      <c r="XAY293" s="1241"/>
      <c r="XAZ293" s="1241"/>
      <c r="XBA293" s="1241"/>
      <c r="XBB293" s="1241"/>
      <c r="XBC293" s="1241"/>
      <c r="XBD293" s="1241"/>
      <c r="XBE293" s="1241"/>
      <c r="XBF293" s="1241"/>
      <c r="XBG293" s="1241"/>
      <c r="XBH293" s="1241"/>
      <c r="XBI293" s="1241"/>
      <c r="XBJ293" s="1241"/>
      <c r="XBK293" s="1241"/>
      <c r="XBL293" s="1241"/>
      <c r="XBM293" s="1241"/>
      <c r="XBN293" s="1241"/>
      <c r="XBO293" s="1241"/>
      <c r="XBP293" s="1241"/>
      <c r="XBQ293" s="1241"/>
      <c r="XBR293" s="1241"/>
      <c r="XBS293" s="1241"/>
      <c r="XBT293" s="1241"/>
      <c r="XBU293" s="1241"/>
      <c r="XBV293" s="1241"/>
      <c r="XBW293" s="1241"/>
      <c r="XBX293" s="1241"/>
      <c r="XBY293" s="1241"/>
      <c r="XBZ293" s="1241"/>
      <c r="XCA293" s="1241"/>
      <c r="XCB293" s="1241"/>
      <c r="XCC293" s="1241"/>
      <c r="XCD293" s="1241"/>
      <c r="XCE293" s="1241"/>
      <c r="XCF293" s="1241"/>
      <c r="XCG293" s="1241"/>
      <c r="XCH293" s="1241"/>
      <c r="XCI293" s="1241"/>
      <c r="XCJ293" s="1241"/>
      <c r="XCK293" s="1241"/>
      <c r="XCL293" s="1241"/>
      <c r="XCM293" s="1241"/>
      <c r="XCN293" s="1241"/>
      <c r="XCO293" s="1241"/>
      <c r="XCP293" s="1241"/>
      <c r="XCQ293" s="1241"/>
      <c r="XCR293" s="1241"/>
      <c r="XCS293" s="1241"/>
      <c r="XCT293" s="1241"/>
      <c r="XCU293" s="1241"/>
      <c r="XCV293" s="1241"/>
      <c r="XCW293" s="1241"/>
      <c r="XCX293" s="1241"/>
      <c r="XCY293" s="1241"/>
      <c r="XCZ293" s="1241"/>
      <c r="XDA293" s="1241"/>
      <c r="XDB293" s="1241"/>
      <c r="XDC293" s="1241"/>
      <c r="XDD293" s="1241"/>
      <c r="XDE293" s="1241"/>
      <c r="XDF293" s="1241"/>
      <c r="XDG293" s="1241"/>
      <c r="XDH293" s="1241"/>
      <c r="XDI293" s="1241"/>
      <c r="XDJ293" s="1241"/>
      <c r="XDK293" s="1241"/>
      <c r="XDL293" s="1241"/>
      <c r="XDM293" s="1241"/>
      <c r="XDN293" s="1241"/>
      <c r="XDO293" s="1241"/>
      <c r="XDP293" s="1241"/>
      <c r="XDQ293" s="1241"/>
      <c r="XDR293" s="1241"/>
      <c r="XDS293" s="1241"/>
      <c r="XDT293" s="1241"/>
      <c r="XDU293" s="1241"/>
      <c r="XDV293" s="1241"/>
      <c r="XDW293" s="1241"/>
      <c r="XDX293" s="1241"/>
      <c r="XDY293" s="1241"/>
      <c r="XDZ293" s="1241"/>
      <c r="XEA293" s="1241"/>
      <c r="XEB293" s="1241"/>
      <c r="XEC293" s="1241"/>
      <c r="XED293" s="1241"/>
      <c r="XEE293" s="1241"/>
      <c r="XEF293" s="1241"/>
      <c r="XEG293" s="1241"/>
      <c r="XEH293" s="1241"/>
      <c r="XEI293" s="1241"/>
      <c r="XEJ293" s="1241"/>
      <c r="XEK293" s="1241"/>
      <c r="XEL293" s="1241"/>
      <c r="XEM293" s="1241"/>
      <c r="XEN293" s="1241"/>
      <c r="XEO293" s="1241"/>
      <c r="XEP293" s="1241"/>
      <c r="XEQ293" s="1241"/>
      <c r="XER293" s="1241"/>
      <c r="XES293" s="1241"/>
      <c r="XET293" s="1241"/>
      <c r="XEU293" s="1241"/>
      <c r="XEV293" s="1241"/>
      <c r="XEW293" s="1241"/>
      <c r="XEX293" s="1241"/>
      <c r="XEY293" s="1241"/>
      <c r="XEZ293" s="1241"/>
      <c r="XFA293" s="1241"/>
    </row>
    <row r="294" spans="1:16381" s="295" customFormat="1" ht="15" customHeight="1" x14ac:dyDescent="0.25">
      <c r="A294" s="1242"/>
      <c r="B294" s="1242" t="s">
        <v>2438</v>
      </c>
      <c r="C294" s="1242"/>
      <c r="D294" s="1242"/>
      <c r="E294" s="1242"/>
      <c r="F294" s="1242"/>
      <c r="G294" s="1242"/>
      <c r="H294" s="1242"/>
      <c r="I294" s="1242"/>
      <c r="J294" s="1242"/>
      <c r="K294" s="1242"/>
      <c r="L294" s="1242"/>
      <c r="M294" s="1242"/>
      <c r="N294" s="1242"/>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328"/>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c r="CB294" s="1242"/>
      <c r="CC294" s="1242"/>
      <c r="CD294" s="1242"/>
      <c r="CE294" s="1242"/>
      <c r="CF294" s="1242"/>
      <c r="CG294" s="1242"/>
      <c r="CH294" s="1242"/>
      <c r="CI294" s="1242"/>
      <c r="CJ294" s="1242"/>
      <c r="CK294" s="1242"/>
      <c r="CL294" s="1242"/>
      <c r="CM294" s="1242"/>
      <c r="CN294" s="1242"/>
      <c r="CO294" s="1242"/>
      <c r="CP294" s="1242"/>
      <c r="CQ294" s="1242"/>
      <c r="CR294" s="1242"/>
      <c r="CS294" s="1242"/>
      <c r="CT294" s="1242"/>
      <c r="CU294" s="1242"/>
      <c r="CV294" s="1242"/>
      <c r="CW294" s="1242"/>
      <c r="CX294" s="1242"/>
      <c r="CY294" s="1242"/>
      <c r="CZ294" s="1242"/>
      <c r="DA294" s="1242"/>
      <c r="DB294" s="1242"/>
      <c r="DC294" s="1242"/>
      <c r="DD294" s="1242"/>
      <c r="DE294" s="1242"/>
      <c r="DF294" s="1242"/>
      <c r="DG294" s="1242"/>
      <c r="DH294" s="1242"/>
      <c r="DI294" s="1242"/>
      <c r="DJ294" s="1242"/>
      <c r="DK294" s="1242"/>
      <c r="DL294" s="1242"/>
      <c r="DM294" s="1242"/>
      <c r="DN294" s="1242"/>
      <c r="DO294" s="1242"/>
      <c r="DP294" s="1242"/>
      <c r="DQ294" s="1242"/>
      <c r="DR294" s="1242"/>
      <c r="DS294" s="1242"/>
      <c r="DT294" s="1242"/>
      <c r="DU294" s="1242"/>
      <c r="DV294" s="1242"/>
      <c r="DW294" s="1242"/>
      <c r="DX294" s="1242"/>
      <c r="DY294" s="1242"/>
      <c r="DZ294" s="1242"/>
      <c r="EA294" s="1242"/>
      <c r="EB294" s="1242"/>
      <c r="EC294" s="1242"/>
      <c r="ED294" s="1242"/>
      <c r="EE294" s="1242"/>
      <c r="EF294" s="1242"/>
      <c r="EG294" s="1242"/>
      <c r="EH294" s="1242"/>
      <c r="EI294" s="1242"/>
      <c r="EJ294" s="1242"/>
      <c r="EK294" s="1242"/>
      <c r="EL294" s="1242"/>
      <c r="EM294" s="1242"/>
      <c r="EN294" s="1242"/>
      <c r="EO294" s="1242"/>
      <c r="EP294" s="1242"/>
      <c r="EQ294" s="1242"/>
      <c r="ER294" s="1242"/>
      <c r="ES294" s="1242"/>
      <c r="ET294" s="1242"/>
      <c r="EU294" s="1242"/>
      <c r="EV294" s="1242"/>
      <c r="EW294" s="1242"/>
      <c r="EX294" s="1242"/>
      <c r="EY294" s="1242"/>
      <c r="EZ294" s="1242"/>
      <c r="FA294" s="1242"/>
      <c r="FB294" s="1242"/>
      <c r="FC294" s="1242"/>
      <c r="FD294" s="1242"/>
      <c r="FE294" s="1242"/>
      <c r="FF294" s="1242"/>
      <c r="FG294" s="1242"/>
      <c r="FH294" s="1242"/>
      <c r="FI294" s="1242"/>
      <c r="FJ294" s="1242"/>
      <c r="FK294" s="1242"/>
      <c r="FL294" s="1242"/>
      <c r="FM294" s="1242"/>
      <c r="FN294" s="1242"/>
      <c r="FO294" s="1242"/>
      <c r="FP294" s="1242"/>
      <c r="FQ294" s="1242"/>
      <c r="FR294" s="1242"/>
      <c r="FS294" s="1242"/>
      <c r="FT294" s="1242"/>
      <c r="FU294" s="1242"/>
      <c r="FV294" s="1242"/>
      <c r="FW294" s="1242"/>
      <c r="FX294" s="1242"/>
      <c r="FY294" s="1242"/>
      <c r="FZ294" s="1242"/>
      <c r="GA294" s="1242"/>
      <c r="GB294" s="1242"/>
      <c r="GC294" s="1242"/>
      <c r="GD294" s="1242"/>
      <c r="GE294" s="1242"/>
      <c r="GF294" s="1242"/>
      <c r="GG294" s="1242"/>
      <c r="GH294" s="1242"/>
      <c r="GI294" s="1242"/>
      <c r="GJ294" s="1242"/>
      <c r="GK294" s="1242"/>
      <c r="GL294" s="1242"/>
      <c r="GM294" s="1242"/>
      <c r="GN294" s="1242"/>
      <c r="GO294" s="1242"/>
      <c r="GP294" s="1242"/>
      <c r="GQ294" s="1242"/>
      <c r="GR294" s="1242"/>
      <c r="GS294" s="1242"/>
      <c r="GT294" s="1242"/>
      <c r="GU294" s="1242"/>
      <c r="GV294" s="1242"/>
      <c r="GW294" s="1242"/>
      <c r="GX294" s="1242"/>
      <c r="GY294" s="1242"/>
      <c r="GZ294" s="1242"/>
      <c r="HA294" s="1242"/>
      <c r="HB294" s="1242"/>
      <c r="HC294" s="1242"/>
      <c r="HD294" s="1242"/>
      <c r="HE294" s="1242"/>
      <c r="HF294" s="1242"/>
      <c r="HG294" s="1242"/>
      <c r="HH294" s="1242"/>
      <c r="HI294" s="1242"/>
      <c r="HJ294" s="1242"/>
      <c r="HK294" s="1242"/>
      <c r="HL294" s="1242"/>
      <c r="HM294" s="1242"/>
      <c r="HN294" s="1242"/>
      <c r="HO294" s="1242"/>
      <c r="HP294" s="1242"/>
      <c r="HQ294" s="1242"/>
      <c r="HR294" s="1242"/>
      <c r="HS294" s="1242"/>
      <c r="HT294" s="1242"/>
      <c r="HU294" s="1242"/>
      <c r="HV294" s="1242"/>
      <c r="HW294" s="1242"/>
      <c r="HX294" s="1242"/>
      <c r="HY294" s="1242"/>
      <c r="HZ294" s="1242"/>
      <c r="IA294" s="1242"/>
      <c r="IB294" s="1242"/>
      <c r="IC294" s="1242"/>
      <c r="ID294" s="1242"/>
      <c r="IE294" s="1242"/>
      <c r="IF294" s="1242"/>
      <c r="IG294" s="1242"/>
      <c r="IH294" s="1242"/>
      <c r="II294" s="1242"/>
      <c r="IJ294" s="1242"/>
      <c r="IK294" s="1242"/>
      <c r="IL294" s="1242"/>
      <c r="IM294" s="1242"/>
      <c r="IN294" s="1242"/>
      <c r="IO294" s="1242"/>
      <c r="IP294" s="1242"/>
      <c r="IQ294" s="1242"/>
      <c r="IR294" s="1242"/>
      <c r="IS294" s="1242"/>
      <c r="IT294" s="1242"/>
      <c r="IU294" s="1242"/>
      <c r="IV294" s="1242"/>
      <c r="IW294" s="1242"/>
      <c r="IX294" s="1242"/>
      <c r="IY294" s="1242"/>
      <c r="IZ294" s="1242"/>
      <c r="JA294" s="1242"/>
      <c r="JB294" s="1242"/>
      <c r="JC294" s="1242"/>
      <c r="JD294" s="1242"/>
      <c r="JE294" s="1242"/>
      <c r="JF294" s="1242"/>
      <c r="JG294" s="1242"/>
      <c r="JH294" s="1242"/>
      <c r="JI294" s="1242"/>
      <c r="JJ294" s="1242"/>
      <c r="JK294" s="1242"/>
      <c r="JL294" s="1242"/>
      <c r="JM294" s="1242"/>
      <c r="JN294" s="1242"/>
      <c r="JO294" s="1242"/>
      <c r="JP294" s="1242"/>
      <c r="JQ294" s="1242"/>
      <c r="JR294" s="1242"/>
      <c r="JS294" s="1242"/>
      <c r="JT294" s="1242"/>
      <c r="JU294" s="1242"/>
      <c r="JV294" s="1242"/>
      <c r="JW294" s="1242"/>
      <c r="JX294" s="1242"/>
      <c r="JY294" s="1242"/>
      <c r="JZ294" s="1242"/>
      <c r="KA294" s="1242"/>
      <c r="KB294" s="1242"/>
      <c r="KC294" s="1242"/>
      <c r="KD294" s="1242"/>
      <c r="KE294" s="1242"/>
      <c r="KF294" s="1242"/>
      <c r="KG294" s="1242"/>
      <c r="KH294" s="1242"/>
      <c r="KI294" s="1242"/>
      <c r="KJ294" s="1242"/>
      <c r="KK294" s="1242"/>
      <c r="KL294" s="1242"/>
      <c r="KM294" s="1242"/>
      <c r="KN294" s="1242"/>
      <c r="KO294" s="1242"/>
      <c r="KP294" s="1242"/>
      <c r="KQ294" s="1242"/>
      <c r="KR294" s="1242"/>
      <c r="KS294" s="1242"/>
      <c r="KT294" s="1242"/>
      <c r="KU294" s="1242"/>
      <c r="KV294" s="1242"/>
      <c r="KW294" s="1242"/>
      <c r="KX294" s="1242"/>
      <c r="KY294" s="1242"/>
      <c r="KZ294" s="1242"/>
      <c r="LA294" s="1242"/>
      <c r="LB294" s="1242"/>
      <c r="LC294" s="1242"/>
      <c r="LD294" s="1242"/>
      <c r="LE294" s="1242"/>
      <c r="LF294" s="1242"/>
      <c r="LG294" s="1242"/>
      <c r="LH294" s="1242"/>
      <c r="LI294" s="1242"/>
      <c r="LJ294" s="1242"/>
      <c r="LK294" s="1242"/>
      <c r="LL294" s="1242"/>
      <c r="LM294" s="1242"/>
      <c r="LN294" s="1242"/>
      <c r="LO294" s="1242"/>
      <c r="LP294" s="1242"/>
      <c r="LQ294" s="1242"/>
      <c r="LR294" s="1242"/>
      <c r="LS294" s="1242"/>
      <c r="LT294" s="1242"/>
      <c r="LU294" s="1242"/>
      <c r="LV294" s="1242"/>
      <c r="LW294" s="1242"/>
      <c r="LX294" s="1242"/>
      <c r="LY294" s="1242"/>
      <c r="LZ294" s="1242"/>
      <c r="MA294" s="1242"/>
      <c r="MB294" s="1242"/>
      <c r="MC294" s="1242"/>
      <c r="MD294" s="1242"/>
      <c r="ME294" s="1242"/>
      <c r="MF294" s="1242"/>
      <c r="MG294" s="1242"/>
      <c r="MH294" s="1242"/>
      <c r="MI294" s="1242"/>
      <c r="MJ294" s="1242"/>
      <c r="MK294" s="1242"/>
      <c r="ML294" s="1242"/>
      <c r="MM294" s="1242"/>
      <c r="MN294" s="1242"/>
      <c r="MO294" s="1242"/>
      <c r="MP294" s="1242"/>
      <c r="MQ294" s="1242"/>
      <c r="MR294" s="1242"/>
      <c r="MS294" s="1242"/>
      <c r="MT294" s="1242"/>
      <c r="MU294" s="1242"/>
      <c r="MV294" s="1242"/>
      <c r="MW294" s="1242"/>
      <c r="MX294" s="1242"/>
      <c r="MY294" s="1242"/>
      <c r="MZ294" s="1242"/>
      <c r="NA294" s="1242"/>
      <c r="NB294" s="1242"/>
      <c r="NC294" s="1242"/>
      <c r="ND294" s="1242"/>
      <c r="NE294" s="1242"/>
      <c r="NF294" s="1242"/>
      <c r="NG294" s="1242"/>
      <c r="NH294" s="1242"/>
      <c r="NI294" s="1242"/>
      <c r="NJ294" s="1242"/>
      <c r="NK294" s="1242"/>
      <c r="NL294" s="1242"/>
      <c r="NM294" s="1242"/>
      <c r="NN294" s="1242"/>
      <c r="NO294" s="1242"/>
      <c r="NP294" s="1242"/>
      <c r="NQ294" s="1242"/>
      <c r="NR294" s="1242"/>
      <c r="NS294" s="1242"/>
      <c r="NT294" s="1242"/>
      <c r="NU294" s="1242"/>
      <c r="NV294" s="1242"/>
      <c r="NW294" s="1242"/>
      <c r="NX294" s="1242"/>
      <c r="NY294" s="1242"/>
      <c r="NZ294" s="1242"/>
      <c r="OA294" s="1242"/>
      <c r="OB294" s="1242"/>
      <c r="OC294" s="1242"/>
      <c r="OD294" s="1242"/>
      <c r="OE294" s="1242"/>
      <c r="OF294" s="1242"/>
      <c r="OG294" s="1242"/>
      <c r="OH294" s="1242"/>
      <c r="OI294" s="1242"/>
      <c r="OJ294" s="1242"/>
      <c r="OK294" s="1242"/>
      <c r="OL294" s="1242"/>
      <c r="OM294" s="1242"/>
      <c r="ON294" s="1242"/>
      <c r="OO294" s="1242"/>
      <c r="OP294" s="1242"/>
      <c r="OQ294" s="1242"/>
      <c r="OR294" s="1242"/>
      <c r="OS294" s="1242"/>
      <c r="OT294" s="1242"/>
      <c r="OU294" s="1242"/>
      <c r="OV294" s="1242"/>
      <c r="OW294" s="1242"/>
      <c r="OX294" s="1242"/>
      <c r="OY294" s="1242"/>
      <c r="OZ294" s="1242"/>
      <c r="PA294" s="1242"/>
      <c r="PB294" s="1242"/>
      <c r="PC294" s="1242"/>
      <c r="PD294" s="1242"/>
      <c r="PE294" s="1242"/>
      <c r="PF294" s="1242"/>
      <c r="PG294" s="1242"/>
      <c r="PH294" s="1242"/>
      <c r="PI294" s="1242"/>
      <c r="PJ294" s="1242"/>
      <c r="PK294" s="1242"/>
      <c r="PL294" s="1242"/>
      <c r="PM294" s="1242"/>
      <c r="PN294" s="1242"/>
      <c r="PO294" s="1242"/>
      <c r="PP294" s="1242"/>
      <c r="PQ294" s="1242"/>
      <c r="PR294" s="1242"/>
      <c r="PS294" s="1242"/>
      <c r="PT294" s="1242"/>
      <c r="PU294" s="1242"/>
      <c r="PV294" s="1242"/>
      <c r="PW294" s="1242"/>
      <c r="PX294" s="1242"/>
      <c r="PY294" s="1242"/>
      <c r="PZ294" s="1242"/>
      <c r="QA294" s="1242"/>
      <c r="QB294" s="1242"/>
      <c r="QC294" s="1242"/>
      <c r="QD294" s="1242"/>
      <c r="QE294" s="1242"/>
      <c r="QF294" s="1242"/>
      <c r="QG294" s="1242"/>
      <c r="QH294" s="1242"/>
      <c r="QI294" s="1242"/>
      <c r="QJ294" s="1242"/>
      <c r="QK294" s="1242"/>
      <c r="QL294" s="1242"/>
      <c r="QM294" s="1242"/>
      <c r="QN294" s="1242"/>
      <c r="QO294" s="1242"/>
      <c r="QP294" s="1242"/>
      <c r="QQ294" s="1242"/>
      <c r="QR294" s="1242"/>
      <c r="QS294" s="1242"/>
      <c r="QT294" s="1242"/>
      <c r="QU294" s="1242"/>
      <c r="QV294" s="1242"/>
      <c r="QW294" s="1242"/>
      <c r="QX294" s="1242"/>
      <c r="QY294" s="1242"/>
      <c r="QZ294" s="1242"/>
      <c r="RA294" s="1242"/>
      <c r="RB294" s="1242"/>
      <c r="RC294" s="1242"/>
      <c r="RD294" s="1242"/>
      <c r="RE294" s="1242"/>
      <c r="RF294" s="1242"/>
      <c r="RG294" s="1242"/>
      <c r="RH294" s="1242"/>
      <c r="RI294" s="1242"/>
      <c r="RJ294" s="1242"/>
      <c r="RK294" s="1242"/>
      <c r="RL294" s="1242"/>
      <c r="RM294" s="1242"/>
      <c r="RN294" s="1242"/>
      <c r="RO294" s="1242"/>
      <c r="RP294" s="1242"/>
      <c r="RQ294" s="1242"/>
      <c r="RR294" s="1242"/>
      <c r="RS294" s="1242"/>
      <c r="RT294" s="1242"/>
      <c r="RU294" s="1242"/>
      <c r="RV294" s="1242"/>
      <c r="RW294" s="1242"/>
      <c r="RX294" s="1242"/>
      <c r="RY294" s="1242"/>
      <c r="RZ294" s="1242"/>
      <c r="SA294" s="1242"/>
      <c r="SB294" s="1242"/>
      <c r="SC294" s="1242"/>
      <c r="SD294" s="1242"/>
      <c r="SE294" s="1242"/>
      <c r="SF294" s="1242"/>
      <c r="SG294" s="1242"/>
      <c r="SH294" s="1242"/>
      <c r="SI294" s="1242"/>
      <c r="SJ294" s="1242"/>
      <c r="SK294" s="1242"/>
      <c r="SL294" s="1242"/>
      <c r="SM294" s="1242"/>
      <c r="SN294" s="1242"/>
      <c r="SO294" s="1242"/>
      <c r="SP294" s="1242"/>
      <c r="SQ294" s="1242"/>
      <c r="SR294" s="1242"/>
      <c r="SS294" s="1242"/>
      <c r="ST294" s="1242"/>
      <c r="SU294" s="1242"/>
      <c r="SV294" s="1242"/>
      <c r="SW294" s="1242"/>
      <c r="SX294" s="1242"/>
      <c r="SY294" s="1242"/>
      <c r="SZ294" s="1242"/>
      <c r="TA294" s="1242"/>
      <c r="TB294" s="1242"/>
      <c r="TC294" s="1242"/>
      <c r="TD294" s="1242"/>
      <c r="TE294" s="1242"/>
      <c r="TF294" s="1242"/>
      <c r="TG294" s="1242"/>
      <c r="TH294" s="1242"/>
      <c r="TI294" s="1242"/>
      <c r="TJ294" s="1242"/>
      <c r="TK294" s="1242"/>
      <c r="TL294" s="1242"/>
      <c r="TM294" s="1242"/>
      <c r="TN294" s="1242"/>
      <c r="TO294" s="1242"/>
      <c r="TP294" s="1242"/>
      <c r="TQ294" s="1242"/>
      <c r="TR294" s="1242"/>
      <c r="TS294" s="1242"/>
      <c r="TT294" s="1242"/>
      <c r="TU294" s="1242"/>
      <c r="TV294" s="1242"/>
      <c r="TW294" s="1242"/>
      <c r="TX294" s="1242"/>
      <c r="TY294" s="1242"/>
      <c r="TZ294" s="1242"/>
      <c r="UA294" s="1242"/>
      <c r="UB294" s="1242"/>
      <c r="UC294" s="1242"/>
      <c r="UD294" s="1242"/>
      <c r="UE294" s="1242"/>
      <c r="UF294" s="1242"/>
      <c r="UG294" s="1242"/>
      <c r="UH294" s="1242"/>
      <c r="UI294" s="1242"/>
      <c r="UJ294" s="1242"/>
      <c r="UK294" s="1242"/>
      <c r="UL294" s="1242"/>
      <c r="UM294" s="1242"/>
      <c r="UN294" s="1242"/>
      <c r="UO294" s="1242"/>
      <c r="UP294" s="1242"/>
      <c r="UQ294" s="1242"/>
      <c r="UR294" s="1242"/>
      <c r="US294" s="1242"/>
      <c r="UT294" s="1242"/>
      <c r="UU294" s="1242"/>
      <c r="UV294" s="1242"/>
      <c r="UW294" s="1242"/>
      <c r="UX294" s="1242"/>
      <c r="UY294" s="1242"/>
      <c r="UZ294" s="1242"/>
      <c r="VA294" s="1242"/>
      <c r="VB294" s="1242"/>
      <c r="VC294" s="1242"/>
      <c r="VD294" s="1242"/>
      <c r="VE294" s="1242"/>
      <c r="VF294" s="1242"/>
      <c r="VG294" s="1242"/>
      <c r="VH294" s="1242"/>
      <c r="VI294" s="1242"/>
      <c r="VJ294" s="1242"/>
      <c r="VK294" s="1242"/>
      <c r="VL294" s="1242"/>
      <c r="VM294" s="1242"/>
      <c r="VN294" s="1242"/>
      <c r="VO294" s="1242"/>
      <c r="VP294" s="1242"/>
      <c r="VQ294" s="1242"/>
      <c r="VR294" s="1242"/>
      <c r="VS294" s="1242"/>
      <c r="VT294" s="1242"/>
      <c r="VU294" s="1242"/>
      <c r="VV294" s="1242"/>
      <c r="VW294" s="1242"/>
      <c r="VX294" s="1242"/>
      <c r="VY294" s="1242"/>
      <c r="VZ294" s="1242"/>
      <c r="WA294" s="1242"/>
      <c r="WB294" s="1242"/>
      <c r="WC294" s="1242"/>
      <c r="WD294" s="1242"/>
      <c r="WE294" s="1242"/>
      <c r="WF294" s="1242"/>
      <c r="WG294" s="1242"/>
      <c r="WH294" s="1242"/>
      <c r="WI294" s="1242"/>
      <c r="WJ294" s="1242"/>
      <c r="WK294" s="1242"/>
      <c r="WL294" s="1242"/>
      <c r="WM294" s="1242"/>
      <c r="WN294" s="1242"/>
      <c r="WO294" s="1242"/>
      <c r="WP294" s="1242"/>
      <c r="WQ294" s="1242"/>
      <c r="WR294" s="1242"/>
      <c r="WS294" s="1242"/>
      <c r="WT294" s="1242"/>
      <c r="WU294" s="1242"/>
      <c r="WV294" s="1242"/>
      <c r="WW294" s="1242"/>
      <c r="WX294" s="1242"/>
      <c r="WY294" s="1242"/>
      <c r="WZ294" s="1242"/>
      <c r="XA294" s="1242"/>
      <c r="XB294" s="1242"/>
      <c r="XC294" s="1242"/>
      <c r="XD294" s="1242"/>
      <c r="XE294" s="1242"/>
      <c r="XF294" s="1242"/>
      <c r="XG294" s="1242"/>
      <c r="XH294" s="1242"/>
      <c r="XI294" s="1242"/>
      <c r="XJ294" s="1242"/>
      <c r="XK294" s="1242"/>
      <c r="XL294" s="1242"/>
      <c r="XM294" s="1242"/>
      <c r="XN294" s="1242"/>
      <c r="XO294" s="1242"/>
      <c r="XP294" s="1242"/>
      <c r="XQ294" s="1242"/>
      <c r="XR294" s="1242"/>
      <c r="XS294" s="1242"/>
      <c r="XT294" s="1242"/>
      <c r="XU294" s="1242"/>
      <c r="XV294" s="1242"/>
      <c r="XW294" s="1242"/>
      <c r="XX294" s="1242"/>
      <c r="XY294" s="1242"/>
      <c r="XZ294" s="1242"/>
      <c r="YA294" s="1242"/>
      <c r="YB294" s="1242"/>
      <c r="YC294" s="1242"/>
      <c r="YD294" s="1242"/>
      <c r="YE294" s="1242"/>
      <c r="YF294" s="1242"/>
      <c r="YG294" s="1242"/>
      <c r="YH294" s="1242"/>
      <c r="YI294" s="1242"/>
      <c r="YJ294" s="1242"/>
      <c r="YK294" s="1242"/>
      <c r="YL294" s="1242"/>
      <c r="YM294" s="1242"/>
      <c r="YN294" s="1242"/>
      <c r="YO294" s="1242"/>
      <c r="YP294" s="1242"/>
      <c r="YQ294" s="1242"/>
      <c r="YR294" s="1242"/>
      <c r="YS294" s="1242"/>
      <c r="YT294" s="1242"/>
      <c r="YU294" s="1242"/>
      <c r="YV294" s="1242"/>
      <c r="YW294" s="1242"/>
      <c r="YX294" s="1242"/>
      <c r="YY294" s="1242"/>
      <c r="YZ294" s="1242"/>
      <c r="ZA294" s="1242"/>
      <c r="ZB294" s="1242"/>
      <c r="ZC294" s="1242"/>
      <c r="ZD294" s="1242"/>
      <c r="ZE294" s="1242"/>
      <c r="ZF294" s="1242"/>
      <c r="ZG294" s="1242"/>
      <c r="ZH294" s="1242"/>
      <c r="ZI294" s="1242"/>
      <c r="ZJ294" s="1242"/>
      <c r="ZK294" s="1242"/>
      <c r="ZL294" s="1242"/>
      <c r="ZM294" s="1242"/>
      <c r="ZN294" s="1242"/>
      <c r="ZO294" s="1242"/>
      <c r="ZP294" s="1242"/>
      <c r="ZQ294" s="1242"/>
      <c r="ZR294" s="1242"/>
      <c r="ZS294" s="1242"/>
      <c r="ZT294" s="1242"/>
      <c r="ZU294" s="1242"/>
      <c r="ZV294" s="1242"/>
      <c r="ZW294" s="1242"/>
      <c r="ZX294" s="1242"/>
      <c r="ZY294" s="1242"/>
      <c r="ZZ294" s="1242"/>
      <c r="AAA294" s="1242"/>
      <c r="AAB294" s="1242"/>
      <c r="AAC294" s="1242"/>
      <c r="AAD294" s="1242"/>
      <c r="AAE294" s="1242"/>
      <c r="AAF294" s="1242"/>
      <c r="AAG294" s="1242"/>
      <c r="AAH294" s="1242"/>
      <c r="AAI294" s="1242"/>
      <c r="AAJ294" s="1242"/>
      <c r="AAK294" s="1242"/>
      <c r="AAL294" s="1242"/>
      <c r="AAM294" s="1242"/>
      <c r="AAN294" s="1242"/>
      <c r="AAO294" s="1242"/>
      <c r="AAP294" s="1242"/>
      <c r="AAQ294" s="1242"/>
      <c r="AAR294" s="1242"/>
      <c r="AAS294" s="1242"/>
      <c r="AAT294" s="1242"/>
      <c r="AAU294" s="1242"/>
      <c r="AAV294" s="1242"/>
      <c r="AAW294" s="1242"/>
      <c r="AAX294" s="1242"/>
      <c r="AAY294" s="1242"/>
      <c r="AAZ294" s="1242"/>
      <c r="ABA294" s="1242"/>
      <c r="ABB294" s="1242"/>
      <c r="ABC294" s="1242"/>
      <c r="ABD294" s="1242"/>
      <c r="ABE294" s="1242"/>
      <c r="ABF294" s="1242"/>
      <c r="ABG294" s="1242"/>
      <c r="ABH294" s="1242"/>
      <c r="ABI294" s="1242"/>
      <c r="ABJ294" s="1242"/>
      <c r="ABK294" s="1242"/>
      <c r="ABL294" s="1242"/>
      <c r="ABM294" s="1242"/>
      <c r="ABN294" s="1242"/>
      <c r="ABO294" s="1242"/>
      <c r="ABP294" s="1242"/>
      <c r="ABQ294" s="1242"/>
      <c r="ABR294" s="1242"/>
      <c r="ABS294" s="1242"/>
      <c r="ABT294" s="1242"/>
      <c r="ABU294" s="1242"/>
      <c r="ABV294" s="1242"/>
      <c r="ABW294" s="1242"/>
      <c r="ABX294" s="1242"/>
      <c r="ABY294" s="1242"/>
      <c r="ABZ294" s="1242"/>
      <c r="ACA294" s="1242"/>
      <c r="ACB294" s="1242"/>
      <c r="ACC294" s="1242"/>
      <c r="ACD294" s="1242"/>
      <c r="ACE294" s="1242"/>
      <c r="ACF294" s="1242"/>
      <c r="ACG294" s="1242"/>
      <c r="ACH294" s="1242"/>
      <c r="ACI294" s="1242"/>
      <c r="ACJ294" s="1242"/>
      <c r="ACK294" s="1242"/>
      <c r="ACL294" s="1242"/>
      <c r="ACM294" s="1242"/>
      <c r="ACN294" s="1242"/>
      <c r="ACO294" s="1242"/>
      <c r="ACP294" s="1242"/>
      <c r="ACQ294" s="1242"/>
      <c r="ACR294" s="1242"/>
      <c r="ACS294" s="1242"/>
      <c r="ACT294" s="1242"/>
      <c r="ACU294" s="1242"/>
      <c r="ACV294" s="1242"/>
      <c r="ACW294" s="1242"/>
      <c r="ACX294" s="1242"/>
      <c r="ACY294" s="1242"/>
      <c r="ACZ294" s="1242"/>
      <c r="ADA294" s="1242"/>
      <c r="ADB294" s="1242"/>
      <c r="ADC294" s="1242"/>
      <c r="ADD294" s="1242"/>
      <c r="ADE294" s="1242"/>
      <c r="ADF294" s="1242"/>
      <c r="ADG294" s="1242"/>
      <c r="ADH294" s="1242"/>
      <c r="ADI294" s="1242"/>
      <c r="ADJ294" s="1242"/>
      <c r="ADK294" s="1242"/>
      <c r="ADL294" s="1242"/>
      <c r="ADM294" s="1242"/>
      <c r="ADN294" s="1242"/>
      <c r="ADO294" s="1242"/>
      <c r="ADP294" s="1242"/>
      <c r="ADQ294" s="1242"/>
      <c r="ADR294" s="1242"/>
      <c r="ADS294" s="1242"/>
      <c r="ADT294" s="1242"/>
      <c r="ADU294" s="1242"/>
      <c r="ADV294" s="1242"/>
      <c r="ADW294" s="1242"/>
      <c r="ADX294" s="1242"/>
      <c r="ADY294" s="1242"/>
      <c r="ADZ294" s="1242"/>
      <c r="AEA294" s="1242"/>
      <c r="AEB294" s="1242"/>
      <c r="AEC294" s="1242"/>
      <c r="AED294" s="1242"/>
      <c r="AEE294" s="1242"/>
      <c r="AEF294" s="1242"/>
      <c r="AEG294" s="1242"/>
      <c r="AEH294" s="1242"/>
      <c r="AEI294" s="1242"/>
      <c r="AEJ294" s="1242"/>
      <c r="AEK294" s="1242"/>
      <c r="AEL294" s="1242"/>
      <c r="AEM294" s="1242"/>
      <c r="AEN294" s="1242"/>
      <c r="AEO294" s="1242"/>
      <c r="AEP294" s="1242"/>
      <c r="AEQ294" s="1242"/>
      <c r="AER294" s="1242"/>
      <c r="AES294" s="1242"/>
      <c r="AET294" s="1242"/>
      <c r="AEU294" s="1242"/>
      <c r="AEV294" s="1242"/>
      <c r="AEW294" s="1242"/>
      <c r="AEX294" s="1242"/>
      <c r="AEY294" s="1242"/>
      <c r="AEZ294" s="1242"/>
      <c r="AFA294" s="1242"/>
      <c r="AFB294" s="1242"/>
      <c r="AFC294" s="1242"/>
      <c r="AFD294" s="1242"/>
      <c r="AFE294" s="1242"/>
      <c r="AFF294" s="1242"/>
      <c r="AFG294" s="1242"/>
      <c r="AFH294" s="1242"/>
      <c r="AFI294" s="1242"/>
      <c r="AFJ294" s="1242"/>
      <c r="AFK294" s="1242"/>
      <c r="AFL294" s="1242"/>
      <c r="AFM294" s="1242"/>
      <c r="AFN294" s="1242"/>
      <c r="AFO294" s="1242"/>
      <c r="AFP294" s="1242"/>
      <c r="AFQ294" s="1242"/>
      <c r="AFR294" s="1242"/>
      <c r="AFS294" s="1242"/>
      <c r="AFT294" s="1242"/>
      <c r="AFU294" s="1242"/>
      <c r="AFV294" s="1242"/>
      <c r="AFW294" s="1242"/>
      <c r="AFX294" s="1242"/>
      <c r="AFY294" s="1242"/>
      <c r="AFZ294" s="1242"/>
      <c r="AGA294" s="1242"/>
      <c r="AGB294" s="1242"/>
      <c r="AGC294" s="1242"/>
      <c r="AGD294" s="1242"/>
      <c r="AGE294" s="1242"/>
      <c r="AGF294" s="1242"/>
      <c r="AGG294" s="1242"/>
      <c r="AGH294" s="1242"/>
      <c r="AGI294" s="1242"/>
      <c r="AGJ294" s="1242"/>
      <c r="AGK294" s="1242"/>
      <c r="AGL294" s="1242"/>
      <c r="AGM294" s="1242"/>
      <c r="AGN294" s="1242"/>
      <c r="AGO294" s="1242"/>
      <c r="AGP294" s="1242"/>
      <c r="AGQ294" s="1242"/>
      <c r="AGR294" s="1242"/>
      <c r="AGS294" s="1242"/>
      <c r="AGT294" s="1242"/>
      <c r="AGU294" s="1242"/>
      <c r="AGV294" s="1242"/>
      <c r="AGW294" s="1242"/>
      <c r="AGX294" s="1242"/>
      <c r="AGY294" s="1242"/>
      <c r="AGZ294" s="1242"/>
      <c r="AHA294" s="1242"/>
      <c r="AHB294" s="1242"/>
      <c r="AHC294" s="1242"/>
      <c r="AHD294" s="1242"/>
      <c r="AHE294" s="1242"/>
      <c r="AHF294" s="1242"/>
      <c r="AHG294" s="1242"/>
      <c r="AHH294" s="1242"/>
      <c r="AHI294" s="1242"/>
      <c r="AHJ294" s="1242"/>
      <c r="AHK294" s="1242"/>
      <c r="AHL294" s="1242"/>
      <c r="AHM294" s="1242"/>
      <c r="AHN294" s="1242"/>
      <c r="AHO294" s="1242"/>
      <c r="AHP294" s="1242"/>
      <c r="AHQ294" s="1242"/>
      <c r="AHR294" s="1242"/>
      <c r="AHS294" s="1242"/>
      <c r="AHT294" s="1242"/>
      <c r="AHU294" s="1242"/>
      <c r="AHV294" s="1242"/>
      <c r="AHW294" s="1242"/>
      <c r="AHX294" s="1242"/>
      <c r="AHY294" s="1242"/>
      <c r="AHZ294" s="1242"/>
      <c r="AIA294" s="1242"/>
      <c r="AIB294" s="1242"/>
      <c r="AIC294" s="1242"/>
      <c r="AID294" s="1242"/>
      <c r="AIE294" s="1242"/>
      <c r="AIF294" s="1242"/>
      <c r="AIG294" s="1242"/>
      <c r="AIH294" s="1242"/>
      <c r="AII294" s="1242"/>
      <c r="AIJ294" s="1242"/>
      <c r="AIK294" s="1242"/>
      <c r="AIL294" s="1242"/>
      <c r="AIM294" s="1242"/>
      <c r="AIN294" s="1242"/>
      <c r="AIO294" s="1242"/>
      <c r="AIP294" s="1242"/>
      <c r="AIQ294" s="1242"/>
      <c r="AIR294" s="1242"/>
      <c r="AIS294" s="1242"/>
      <c r="AIT294" s="1242"/>
      <c r="AIU294" s="1242"/>
      <c r="AIV294" s="1242"/>
      <c r="AIW294" s="1242"/>
      <c r="AIX294" s="1242"/>
      <c r="AIY294" s="1242"/>
      <c r="AIZ294" s="1242"/>
      <c r="AJA294" s="1242"/>
      <c r="AJB294" s="1242"/>
      <c r="AJC294" s="1242"/>
      <c r="AJD294" s="1242"/>
      <c r="AJE294" s="1242"/>
      <c r="AJF294" s="1242"/>
      <c r="AJG294" s="1242"/>
      <c r="AJH294" s="1242"/>
      <c r="AJI294" s="1242"/>
      <c r="AJJ294" s="1242"/>
      <c r="AJK294" s="1242"/>
      <c r="AJL294" s="1242"/>
      <c r="AJM294" s="1242"/>
      <c r="AJN294" s="1242"/>
      <c r="AJO294" s="1242"/>
      <c r="AJP294" s="1242"/>
      <c r="AJQ294" s="1242"/>
      <c r="AJR294" s="1242"/>
      <c r="AJS294" s="1242"/>
      <c r="AJT294" s="1242"/>
      <c r="AJU294" s="1242"/>
      <c r="AJV294" s="1242"/>
      <c r="AJW294" s="1242"/>
      <c r="AJX294" s="1242"/>
      <c r="AJY294" s="1242"/>
      <c r="AJZ294" s="1242"/>
      <c r="AKA294" s="1242"/>
      <c r="AKB294" s="1242"/>
      <c r="AKC294" s="1242"/>
      <c r="AKD294" s="1242"/>
      <c r="AKE294" s="1242"/>
      <c r="AKF294" s="1242"/>
      <c r="AKG294" s="1242"/>
      <c r="AKH294" s="1242"/>
      <c r="AKI294" s="1242"/>
      <c r="AKJ294" s="1242"/>
      <c r="AKK294" s="1242"/>
      <c r="AKL294" s="1242"/>
      <c r="AKM294" s="1242"/>
      <c r="AKN294" s="1242"/>
      <c r="AKO294" s="1242"/>
      <c r="AKP294" s="1242"/>
      <c r="AKQ294" s="1242"/>
      <c r="AKR294" s="1242"/>
      <c r="AKS294" s="1242"/>
      <c r="AKT294" s="1242"/>
      <c r="AKU294" s="1242"/>
      <c r="AKV294" s="1242"/>
      <c r="AKW294" s="1242"/>
      <c r="AKX294" s="1242"/>
      <c r="AKY294" s="1242"/>
      <c r="AKZ294" s="1242"/>
      <c r="ALA294" s="1242"/>
      <c r="ALB294" s="1242"/>
      <c r="ALC294" s="1242"/>
      <c r="ALD294" s="1242"/>
      <c r="ALE294" s="1242"/>
      <c r="ALF294" s="1242"/>
      <c r="ALG294" s="1242"/>
      <c r="ALH294" s="1242"/>
      <c r="ALI294" s="1242"/>
      <c r="ALJ294" s="1242"/>
      <c r="ALK294" s="1242"/>
      <c r="ALL294" s="1242"/>
      <c r="ALM294" s="1242"/>
      <c r="ALN294" s="1242"/>
      <c r="ALO294" s="1242"/>
      <c r="ALP294" s="1242"/>
      <c r="ALQ294" s="1242"/>
      <c r="ALR294" s="1242"/>
      <c r="ALS294" s="1242"/>
      <c r="ALT294" s="1242"/>
      <c r="ALU294" s="1242"/>
      <c r="ALV294" s="1242"/>
      <c r="ALW294" s="1242"/>
      <c r="ALX294" s="1242"/>
      <c r="ALY294" s="1242"/>
      <c r="ALZ294" s="1242"/>
      <c r="AMA294" s="1242"/>
      <c r="AMB294" s="1242"/>
      <c r="AMC294" s="1242"/>
      <c r="AMD294" s="1242"/>
      <c r="AME294" s="1242"/>
      <c r="AMF294" s="1242"/>
      <c r="AMG294" s="1242"/>
      <c r="AMH294" s="1242"/>
      <c r="AMI294" s="1242"/>
      <c r="AMJ294" s="1242"/>
      <c r="AMK294" s="1242"/>
      <c r="AML294" s="1242"/>
      <c r="AMM294" s="1242"/>
      <c r="AMN294" s="1242"/>
      <c r="AMO294" s="1242"/>
      <c r="AMP294" s="1242"/>
      <c r="AMQ294" s="1242"/>
      <c r="AMR294" s="1242"/>
      <c r="AMS294" s="1242"/>
      <c r="AMT294" s="1242"/>
      <c r="AMU294" s="1242"/>
      <c r="AMV294" s="1242"/>
      <c r="AMW294" s="1242"/>
      <c r="AMX294" s="1242"/>
      <c r="AMY294" s="1242"/>
      <c r="AMZ294" s="1242"/>
      <c r="ANA294" s="1242"/>
      <c r="ANB294" s="1242"/>
      <c r="ANC294" s="1242"/>
      <c r="AND294" s="1242"/>
      <c r="ANE294" s="1242"/>
      <c r="ANF294" s="1242"/>
      <c r="ANG294" s="1242"/>
      <c r="ANH294" s="1242"/>
      <c r="ANI294" s="1242"/>
      <c r="ANJ294" s="1242"/>
      <c r="ANK294" s="1242"/>
      <c r="ANL294" s="1242"/>
      <c r="ANM294" s="1242"/>
      <c r="ANN294" s="1242"/>
      <c r="ANO294" s="1242"/>
      <c r="ANP294" s="1242"/>
      <c r="ANQ294" s="1242"/>
      <c r="ANR294" s="1242"/>
      <c r="ANS294" s="1242"/>
      <c r="ANT294" s="1242"/>
      <c r="ANU294" s="1242"/>
      <c r="ANV294" s="1242"/>
      <c r="ANW294" s="1242"/>
      <c r="ANX294" s="1242"/>
      <c r="ANY294" s="1242"/>
      <c r="ANZ294" s="1242"/>
      <c r="AOA294" s="1242"/>
      <c r="AOB294" s="1242"/>
      <c r="AOC294" s="1242"/>
      <c r="AOD294" s="1242"/>
      <c r="AOE294" s="1242"/>
      <c r="AOF294" s="1242"/>
      <c r="AOG294" s="1242"/>
      <c r="AOH294" s="1242"/>
      <c r="AOI294" s="1242"/>
      <c r="AOJ294" s="1242"/>
      <c r="AOK294" s="1242"/>
      <c r="AOL294" s="1242"/>
      <c r="AOM294" s="1242"/>
      <c r="AON294" s="1242"/>
      <c r="AOO294" s="1242"/>
      <c r="AOP294" s="1242"/>
      <c r="AOQ294" s="1242"/>
      <c r="AOR294" s="1242"/>
      <c r="AOS294" s="1242"/>
      <c r="AOT294" s="1242"/>
      <c r="AOU294" s="1242"/>
      <c r="AOV294" s="1242"/>
      <c r="AOW294" s="1242"/>
      <c r="AOX294" s="1242"/>
      <c r="AOY294" s="1242"/>
      <c r="AOZ294" s="1242"/>
      <c r="APA294" s="1242"/>
      <c r="APB294" s="1242"/>
      <c r="APC294" s="1242"/>
      <c r="APD294" s="1242"/>
      <c r="APE294" s="1242"/>
      <c r="APF294" s="1242"/>
      <c r="APG294" s="1242"/>
      <c r="APH294" s="1242"/>
      <c r="API294" s="1242"/>
      <c r="APJ294" s="1242"/>
      <c r="APK294" s="1242"/>
      <c r="APL294" s="1242"/>
      <c r="APM294" s="1242"/>
      <c r="APN294" s="1242"/>
      <c r="APO294" s="1242"/>
      <c r="APP294" s="1242"/>
      <c r="APQ294" s="1242"/>
      <c r="APR294" s="1242"/>
      <c r="APS294" s="1242"/>
      <c r="APT294" s="1242"/>
      <c r="APU294" s="1242"/>
      <c r="APV294" s="1242"/>
      <c r="APW294" s="1242"/>
      <c r="APX294" s="1242"/>
      <c r="APY294" s="1242"/>
      <c r="APZ294" s="1242"/>
      <c r="AQA294" s="1242"/>
      <c r="AQB294" s="1242"/>
      <c r="AQC294" s="1242"/>
      <c r="AQD294" s="1242"/>
      <c r="AQE294" s="1242"/>
      <c r="AQF294" s="1242"/>
      <c r="AQG294" s="1242"/>
      <c r="AQH294" s="1242"/>
      <c r="AQI294" s="1242"/>
      <c r="AQJ294" s="1242"/>
      <c r="AQK294" s="1242"/>
      <c r="AQL294" s="1242"/>
      <c r="AQM294" s="1242"/>
      <c r="AQN294" s="1242"/>
      <c r="AQO294" s="1242"/>
      <c r="AQP294" s="1242"/>
      <c r="AQQ294" s="1242"/>
      <c r="AQR294" s="1242"/>
      <c r="AQS294" s="1242"/>
      <c r="AQT294" s="1242"/>
      <c r="AQU294" s="1242"/>
      <c r="AQV294" s="1242"/>
      <c r="AQW294" s="1242"/>
      <c r="AQX294" s="1242"/>
      <c r="AQY294" s="1242"/>
      <c r="AQZ294" s="1242"/>
      <c r="ARA294" s="1242"/>
      <c r="ARB294" s="1242"/>
      <c r="ARC294" s="1242"/>
      <c r="ARD294" s="1242"/>
      <c r="ARE294" s="1242"/>
      <c r="ARF294" s="1242"/>
      <c r="ARG294" s="1242"/>
      <c r="ARH294" s="1242"/>
      <c r="ARI294" s="1242"/>
      <c r="ARJ294" s="1242"/>
      <c r="ARK294" s="1242"/>
      <c r="ARL294" s="1242"/>
      <c r="ARM294" s="1242"/>
      <c r="ARN294" s="1242"/>
      <c r="ARO294" s="1242"/>
      <c r="ARP294" s="1242"/>
      <c r="ARQ294" s="1242"/>
      <c r="ARR294" s="1242"/>
      <c r="ARS294" s="1242"/>
      <c r="ART294" s="1242"/>
      <c r="ARU294" s="1242"/>
      <c r="ARV294" s="1242"/>
      <c r="ARW294" s="1242"/>
      <c r="ARX294" s="1242"/>
      <c r="ARY294" s="1242"/>
      <c r="ARZ294" s="1242"/>
      <c r="ASA294" s="1242"/>
      <c r="ASB294" s="1242"/>
      <c r="ASC294" s="1242"/>
      <c r="ASD294" s="1242"/>
      <c r="ASE294" s="1242"/>
      <c r="ASF294" s="1242"/>
      <c r="ASG294" s="1242"/>
      <c r="ASH294" s="1242"/>
      <c r="ASI294" s="1242"/>
      <c r="ASJ294" s="1242"/>
      <c r="ASK294" s="1242"/>
      <c r="ASL294" s="1242"/>
      <c r="ASM294" s="1242"/>
      <c r="ASN294" s="1242"/>
      <c r="ASO294" s="1242"/>
      <c r="ASP294" s="1242"/>
      <c r="ASQ294" s="1242"/>
      <c r="ASR294" s="1242"/>
      <c r="ASS294" s="1242"/>
      <c r="AST294" s="1242"/>
      <c r="ASU294" s="1242"/>
      <c r="ASV294" s="1242"/>
      <c r="ASW294" s="1242"/>
      <c r="ASX294" s="1242"/>
      <c r="ASY294" s="1242"/>
      <c r="ASZ294" s="1242"/>
      <c r="ATA294" s="1242"/>
      <c r="ATB294" s="1242"/>
      <c r="ATC294" s="1242"/>
      <c r="ATD294" s="1242"/>
      <c r="ATE294" s="1242"/>
      <c r="ATF294" s="1242"/>
      <c r="ATG294" s="1242"/>
      <c r="ATH294" s="1242"/>
      <c r="ATI294" s="1242"/>
      <c r="ATJ294" s="1242"/>
      <c r="ATK294" s="1242"/>
      <c r="ATL294" s="1242"/>
      <c r="ATM294" s="1242"/>
      <c r="ATN294" s="1242"/>
      <c r="ATO294" s="1242"/>
      <c r="ATP294" s="1242"/>
      <c r="ATQ294" s="1242"/>
      <c r="ATR294" s="1242"/>
      <c r="ATS294" s="1242"/>
      <c r="ATT294" s="1242"/>
      <c r="ATU294" s="1242"/>
      <c r="ATV294" s="1242"/>
      <c r="ATW294" s="1242"/>
      <c r="ATX294" s="1242"/>
      <c r="ATY294" s="1242"/>
      <c r="ATZ294" s="1242"/>
      <c r="AUA294" s="1242"/>
      <c r="AUB294" s="1242"/>
      <c r="AUC294" s="1242"/>
      <c r="AUD294" s="1242"/>
      <c r="AUE294" s="1242"/>
      <c r="AUF294" s="1242"/>
      <c r="AUG294" s="1242"/>
      <c r="AUH294" s="1242"/>
      <c r="AUI294" s="1242"/>
      <c r="AUJ294" s="1242"/>
      <c r="AUK294" s="1242"/>
      <c r="AUL294" s="1242"/>
      <c r="AUM294" s="1242"/>
      <c r="AUN294" s="1242"/>
      <c r="AUO294" s="1242"/>
      <c r="AUP294" s="1242"/>
      <c r="AUQ294" s="1242"/>
      <c r="AUR294" s="1242"/>
      <c r="AUS294" s="1242"/>
      <c r="AUT294" s="1242"/>
      <c r="AUU294" s="1242"/>
      <c r="AUV294" s="1242"/>
      <c r="AUW294" s="1242"/>
      <c r="AUX294" s="1242"/>
      <c r="AUY294" s="1242"/>
      <c r="AUZ294" s="1242"/>
      <c r="AVA294" s="1242"/>
      <c r="AVB294" s="1242"/>
      <c r="AVC294" s="1242"/>
      <c r="AVD294" s="1242"/>
      <c r="AVE294" s="1242"/>
      <c r="AVF294" s="1242"/>
      <c r="AVG294" s="1242"/>
      <c r="AVH294" s="1242"/>
      <c r="AVI294" s="1242"/>
      <c r="AVJ294" s="1242"/>
      <c r="AVK294" s="1242"/>
      <c r="AVL294" s="1242"/>
      <c r="AVM294" s="1242"/>
      <c r="AVN294" s="1242"/>
      <c r="AVO294" s="1242"/>
      <c r="AVP294" s="1242"/>
      <c r="AVQ294" s="1242"/>
      <c r="AVR294" s="1242"/>
      <c r="AVS294" s="1242"/>
      <c r="AVT294" s="1242"/>
      <c r="AVU294" s="1242"/>
      <c r="AVV294" s="1242"/>
      <c r="AVW294" s="1242"/>
      <c r="AVX294" s="1242"/>
      <c r="AVY294" s="1242"/>
      <c r="AVZ294" s="1242"/>
      <c r="AWA294" s="1242"/>
      <c r="AWB294" s="1242"/>
      <c r="AWC294" s="1242"/>
      <c r="AWD294" s="1242"/>
      <c r="AWE294" s="1242"/>
      <c r="AWF294" s="1242"/>
      <c r="AWG294" s="1242"/>
      <c r="AWH294" s="1242"/>
      <c r="AWI294" s="1242"/>
      <c r="AWJ294" s="1242"/>
      <c r="AWK294" s="1242"/>
      <c r="AWL294" s="1242"/>
      <c r="AWM294" s="1242"/>
      <c r="AWN294" s="1242"/>
      <c r="AWO294" s="1242"/>
      <c r="AWP294" s="1242"/>
      <c r="AWQ294" s="1242"/>
      <c r="AWR294" s="1242"/>
      <c r="AWS294" s="1242"/>
      <c r="AWT294" s="1242"/>
      <c r="AWU294" s="1242"/>
      <c r="AWV294" s="1242"/>
      <c r="AWW294" s="1242"/>
      <c r="AWX294" s="1242"/>
      <c r="AWY294" s="1242"/>
      <c r="AWZ294" s="1242"/>
      <c r="AXA294" s="1242"/>
      <c r="AXB294" s="1242"/>
      <c r="AXC294" s="1242"/>
      <c r="AXD294" s="1242"/>
      <c r="AXE294" s="1242"/>
      <c r="AXF294" s="1242"/>
      <c r="AXG294" s="1242"/>
      <c r="AXH294" s="1242"/>
      <c r="AXI294" s="1242"/>
      <c r="AXJ294" s="1242"/>
      <c r="AXK294" s="1242"/>
      <c r="AXL294" s="1242"/>
      <c r="AXM294" s="1242"/>
      <c r="AXN294" s="1242"/>
      <c r="AXO294" s="1242"/>
      <c r="AXP294" s="1242"/>
      <c r="AXQ294" s="1242"/>
      <c r="AXR294" s="1242"/>
      <c r="AXS294" s="1242"/>
      <c r="AXT294" s="1242"/>
      <c r="AXU294" s="1242"/>
      <c r="AXV294" s="1242"/>
      <c r="AXW294" s="1242"/>
      <c r="AXX294" s="1242"/>
      <c r="AXY294" s="1242"/>
      <c r="AXZ294" s="1242"/>
      <c r="AYA294" s="1242"/>
      <c r="AYB294" s="1242"/>
      <c r="AYC294" s="1242"/>
      <c r="AYD294" s="1242"/>
      <c r="AYE294" s="1242"/>
      <c r="AYF294" s="1242"/>
      <c r="AYG294" s="1242"/>
      <c r="AYH294" s="1242"/>
      <c r="AYI294" s="1242"/>
      <c r="AYJ294" s="1242"/>
      <c r="AYK294" s="1242"/>
      <c r="AYL294" s="1242"/>
      <c r="AYM294" s="1242"/>
      <c r="AYN294" s="1242"/>
      <c r="AYO294" s="1242"/>
      <c r="AYP294" s="1242"/>
      <c r="AYQ294" s="1242"/>
      <c r="AYR294" s="1242"/>
      <c r="AYS294" s="1242"/>
      <c r="AYT294" s="1242"/>
      <c r="AYU294" s="1242"/>
      <c r="AYV294" s="1242"/>
      <c r="AYW294" s="1242"/>
      <c r="AYX294" s="1242"/>
      <c r="AYY294" s="1242"/>
      <c r="AYZ294" s="1242"/>
      <c r="AZA294" s="1242"/>
      <c r="AZB294" s="1242"/>
      <c r="AZC294" s="1242"/>
      <c r="AZD294" s="1242"/>
      <c r="AZE294" s="1242"/>
      <c r="AZF294" s="1242"/>
      <c r="AZG294" s="1242"/>
      <c r="AZH294" s="1242"/>
      <c r="AZI294" s="1242"/>
      <c r="AZJ294" s="1242"/>
      <c r="AZK294" s="1242"/>
      <c r="AZL294" s="1242"/>
      <c r="AZM294" s="1242"/>
      <c r="AZN294" s="1242"/>
      <c r="AZO294" s="1242"/>
      <c r="AZP294" s="1242"/>
      <c r="AZQ294" s="1242"/>
      <c r="AZR294" s="1242"/>
      <c r="AZS294" s="1242"/>
      <c r="AZT294" s="1242"/>
      <c r="AZU294" s="1242"/>
      <c r="AZV294" s="1242"/>
      <c r="AZW294" s="1242"/>
      <c r="AZX294" s="1242"/>
      <c r="AZY294" s="1242"/>
      <c r="AZZ294" s="1242"/>
      <c r="BAA294" s="1242"/>
      <c r="BAB294" s="1242"/>
      <c r="BAC294" s="1242"/>
      <c r="BAD294" s="1242"/>
      <c r="BAE294" s="1242"/>
      <c r="BAF294" s="1242"/>
      <c r="BAG294" s="1242"/>
      <c r="BAH294" s="1242"/>
      <c r="BAI294" s="1242"/>
      <c r="BAJ294" s="1242"/>
      <c r="BAK294" s="1242"/>
      <c r="BAL294" s="1242"/>
      <c r="BAM294" s="1242"/>
      <c r="BAN294" s="1242"/>
      <c r="BAO294" s="1242"/>
      <c r="BAP294" s="1242"/>
      <c r="BAQ294" s="1242"/>
      <c r="BAR294" s="1242"/>
      <c r="BAS294" s="1242"/>
      <c r="BAT294" s="1242"/>
      <c r="BAU294" s="1242"/>
      <c r="BAV294" s="1242"/>
      <c r="BAW294" s="1242"/>
      <c r="BAX294" s="1242"/>
      <c r="BAY294" s="1242"/>
      <c r="BAZ294" s="1242"/>
      <c r="BBA294" s="1242"/>
      <c r="BBB294" s="1242"/>
      <c r="BBC294" s="1242"/>
      <c r="BBD294" s="1242"/>
      <c r="BBE294" s="1242"/>
      <c r="BBF294" s="1242"/>
      <c r="BBG294" s="1242"/>
      <c r="BBH294" s="1242"/>
      <c r="BBI294" s="1242"/>
      <c r="BBJ294" s="1242"/>
      <c r="BBK294" s="1242"/>
      <c r="BBL294" s="1242"/>
      <c r="BBM294" s="1242"/>
      <c r="BBN294" s="1242"/>
      <c r="BBO294" s="1242"/>
      <c r="BBP294" s="1242"/>
      <c r="BBQ294" s="1242"/>
      <c r="BBR294" s="1242"/>
      <c r="BBS294" s="1242"/>
      <c r="BBT294" s="1242"/>
      <c r="BBU294" s="1242"/>
      <c r="BBV294" s="1242"/>
      <c r="BBW294" s="1242"/>
      <c r="BBX294" s="1242"/>
      <c r="BBY294" s="1242"/>
      <c r="BBZ294" s="1242"/>
      <c r="BCA294" s="1242"/>
      <c r="BCB294" s="1242"/>
      <c r="BCC294" s="1242"/>
      <c r="BCD294" s="1242"/>
      <c r="BCE294" s="1242"/>
      <c r="BCF294" s="1242"/>
      <c r="BCG294" s="1242"/>
      <c r="BCH294" s="1242"/>
      <c r="BCI294" s="1242"/>
      <c r="BCJ294" s="1242"/>
      <c r="BCK294" s="1242"/>
      <c r="BCL294" s="1242"/>
      <c r="BCM294" s="1242"/>
      <c r="BCN294" s="1242"/>
      <c r="BCO294" s="1242"/>
      <c r="BCP294" s="1242"/>
      <c r="BCQ294" s="1242"/>
      <c r="BCR294" s="1242"/>
      <c r="BCS294" s="1242"/>
      <c r="BCT294" s="1242"/>
      <c r="BCU294" s="1242"/>
      <c r="BCV294" s="1242"/>
      <c r="BCW294" s="1242"/>
      <c r="BCX294" s="1242"/>
      <c r="BCY294" s="1242"/>
      <c r="BCZ294" s="1242"/>
      <c r="BDA294" s="1242"/>
      <c r="BDB294" s="1242"/>
      <c r="BDC294" s="1242"/>
      <c r="BDD294" s="1242"/>
      <c r="BDE294" s="1242"/>
      <c r="BDF294" s="1242"/>
      <c r="BDG294" s="1242"/>
      <c r="BDH294" s="1242"/>
      <c r="BDI294" s="1242"/>
      <c r="BDJ294" s="1242"/>
      <c r="BDK294" s="1242"/>
      <c r="BDL294" s="1242"/>
      <c r="BDM294" s="1242"/>
      <c r="BDN294" s="1242"/>
      <c r="BDO294" s="1242"/>
      <c r="BDP294" s="1242"/>
      <c r="BDQ294" s="1242"/>
      <c r="BDR294" s="1242"/>
      <c r="BDS294" s="1242"/>
      <c r="BDT294" s="1242"/>
      <c r="BDU294" s="1242"/>
      <c r="BDV294" s="1242"/>
      <c r="BDW294" s="1242"/>
      <c r="BDX294" s="1242"/>
      <c r="BDY294" s="1242"/>
      <c r="BDZ294" s="1242"/>
      <c r="BEA294" s="1242"/>
      <c r="BEB294" s="1242"/>
      <c r="BEC294" s="1242"/>
      <c r="BED294" s="1242"/>
      <c r="BEE294" s="1242"/>
      <c r="BEF294" s="1242"/>
      <c r="BEG294" s="1242"/>
      <c r="BEH294" s="1242"/>
      <c r="BEI294" s="1242"/>
      <c r="BEJ294" s="1242"/>
      <c r="BEK294" s="1242"/>
      <c r="BEL294" s="1242"/>
      <c r="BEM294" s="1242"/>
      <c r="BEN294" s="1242"/>
      <c r="BEO294" s="1242"/>
      <c r="BEP294" s="1242"/>
      <c r="BEQ294" s="1242"/>
      <c r="BER294" s="1242"/>
      <c r="BES294" s="1242"/>
      <c r="BET294" s="1242"/>
      <c r="BEU294" s="1242"/>
      <c r="BEV294" s="1242"/>
      <c r="BEW294" s="1242"/>
      <c r="BEX294" s="1242"/>
      <c r="BEY294" s="1242"/>
      <c r="BEZ294" s="1242"/>
      <c r="BFA294" s="1242"/>
      <c r="BFB294" s="1242"/>
      <c r="BFC294" s="1242"/>
      <c r="BFD294" s="1242"/>
      <c r="BFE294" s="1242"/>
      <c r="BFF294" s="1242"/>
      <c r="BFG294" s="1242"/>
      <c r="BFH294" s="1242"/>
      <c r="BFI294" s="1242"/>
      <c r="BFJ294" s="1242"/>
      <c r="BFK294" s="1242"/>
      <c r="BFL294" s="1242"/>
      <c r="BFM294" s="1242"/>
      <c r="BFN294" s="1242"/>
      <c r="BFO294" s="1242"/>
      <c r="BFP294" s="1242"/>
      <c r="BFQ294" s="1242"/>
      <c r="BFR294" s="1242"/>
      <c r="BFS294" s="1242"/>
      <c r="BFT294" s="1242"/>
      <c r="BFU294" s="1242"/>
      <c r="BFV294" s="1242"/>
      <c r="BFW294" s="1242"/>
      <c r="BFX294" s="1242"/>
      <c r="BFY294" s="1242"/>
      <c r="BFZ294" s="1242"/>
      <c r="BGA294" s="1242"/>
      <c r="BGB294" s="1242"/>
      <c r="BGC294" s="1242"/>
      <c r="BGD294" s="1242"/>
      <c r="BGE294" s="1242"/>
      <c r="BGF294" s="1242"/>
      <c r="BGG294" s="1242"/>
      <c r="BGH294" s="1242"/>
      <c r="BGI294" s="1242"/>
      <c r="BGJ294" s="1242"/>
      <c r="BGK294" s="1242"/>
      <c r="BGL294" s="1242"/>
      <c r="BGM294" s="1242"/>
      <c r="BGN294" s="1242"/>
      <c r="BGO294" s="1242"/>
      <c r="BGP294" s="1242"/>
      <c r="BGQ294" s="1242"/>
      <c r="BGR294" s="1242"/>
      <c r="BGS294" s="1242"/>
      <c r="BGT294" s="1242"/>
      <c r="BGU294" s="1242"/>
      <c r="BGV294" s="1242"/>
      <c r="BGW294" s="1242"/>
      <c r="BGX294" s="1242"/>
      <c r="BGY294" s="1242"/>
      <c r="BGZ294" s="1242"/>
      <c r="BHA294" s="1242"/>
      <c r="BHB294" s="1242"/>
      <c r="BHC294" s="1242"/>
      <c r="BHD294" s="1242"/>
      <c r="BHE294" s="1242"/>
      <c r="BHF294" s="1242"/>
      <c r="BHG294" s="1242"/>
      <c r="BHH294" s="1242"/>
      <c r="BHI294" s="1242"/>
      <c r="BHJ294" s="1242"/>
      <c r="BHK294" s="1242"/>
      <c r="BHL294" s="1242"/>
      <c r="BHM294" s="1242"/>
      <c r="BHN294" s="1242"/>
      <c r="BHO294" s="1242"/>
      <c r="BHP294" s="1242"/>
      <c r="BHQ294" s="1242"/>
      <c r="BHR294" s="1242"/>
      <c r="BHS294" s="1242"/>
      <c r="BHT294" s="1242"/>
      <c r="BHU294" s="1242"/>
      <c r="BHV294" s="1242"/>
      <c r="BHW294" s="1242"/>
      <c r="BHX294" s="1242"/>
      <c r="BHY294" s="1242"/>
      <c r="BHZ294" s="1242"/>
      <c r="BIA294" s="1242"/>
      <c r="BIB294" s="1242"/>
      <c r="BIC294" s="1242"/>
      <c r="BID294" s="1242"/>
      <c r="BIE294" s="1242"/>
      <c r="BIF294" s="1242"/>
      <c r="BIG294" s="1242"/>
      <c r="BIH294" s="1242"/>
      <c r="BII294" s="1242"/>
      <c r="BIJ294" s="1242"/>
      <c r="BIK294" s="1242"/>
      <c r="BIL294" s="1242"/>
      <c r="BIM294" s="1242"/>
      <c r="BIN294" s="1242"/>
      <c r="BIO294" s="1242"/>
      <c r="BIP294" s="1242"/>
      <c r="BIQ294" s="1242"/>
      <c r="BIR294" s="1242"/>
      <c r="BIS294" s="1242"/>
      <c r="BIT294" s="1242"/>
      <c r="BIU294" s="1242"/>
      <c r="BIV294" s="1242"/>
      <c r="BIW294" s="1242"/>
      <c r="BIX294" s="1242"/>
      <c r="BIY294" s="1242"/>
      <c r="BIZ294" s="1242"/>
      <c r="BJA294" s="1242"/>
      <c r="BJB294" s="1242"/>
      <c r="BJC294" s="1242"/>
      <c r="BJD294" s="1242"/>
      <c r="BJE294" s="1242"/>
      <c r="BJF294" s="1242"/>
      <c r="BJG294" s="1242"/>
      <c r="BJH294" s="1242"/>
      <c r="BJI294" s="1242"/>
      <c r="BJJ294" s="1242"/>
      <c r="BJK294" s="1242"/>
      <c r="BJL294" s="1242"/>
      <c r="BJM294" s="1242"/>
      <c r="BJN294" s="1242"/>
      <c r="BJO294" s="1242"/>
      <c r="BJP294" s="1242"/>
      <c r="BJQ294" s="1242"/>
      <c r="BJR294" s="1242"/>
      <c r="BJS294" s="1242"/>
      <c r="BJT294" s="1242"/>
      <c r="BJU294" s="1242"/>
      <c r="BJV294" s="1242"/>
      <c r="BJW294" s="1242"/>
      <c r="BJX294" s="1242"/>
      <c r="BJY294" s="1242"/>
      <c r="BJZ294" s="1242"/>
      <c r="BKA294" s="1242"/>
      <c r="BKB294" s="1242"/>
      <c r="BKC294" s="1242"/>
      <c r="BKD294" s="1242"/>
      <c r="BKE294" s="1242"/>
      <c r="BKF294" s="1242"/>
      <c r="BKG294" s="1242"/>
      <c r="BKH294" s="1242"/>
      <c r="BKI294" s="1242"/>
      <c r="BKJ294" s="1242"/>
      <c r="BKK294" s="1242"/>
      <c r="BKL294" s="1242"/>
      <c r="BKM294" s="1242"/>
      <c r="BKN294" s="1242"/>
      <c r="BKO294" s="1242"/>
      <c r="BKP294" s="1242"/>
      <c r="BKQ294" s="1242"/>
      <c r="BKR294" s="1242"/>
      <c r="BKS294" s="1242"/>
      <c r="BKT294" s="1242"/>
      <c r="BKU294" s="1242"/>
      <c r="BKV294" s="1242"/>
      <c r="BKW294" s="1242"/>
      <c r="BKX294" s="1242"/>
      <c r="BKY294" s="1242"/>
      <c r="BKZ294" s="1242"/>
      <c r="BLA294" s="1242"/>
      <c r="BLB294" s="1242"/>
      <c r="BLC294" s="1242"/>
      <c r="BLD294" s="1242"/>
      <c r="BLE294" s="1242"/>
      <c r="BLF294" s="1242"/>
      <c r="BLG294" s="1242"/>
      <c r="BLH294" s="1242"/>
      <c r="BLI294" s="1242"/>
      <c r="BLJ294" s="1242"/>
      <c r="BLK294" s="1242"/>
      <c r="BLL294" s="1242"/>
      <c r="BLM294" s="1242"/>
      <c r="BLN294" s="1242"/>
      <c r="BLO294" s="1242"/>
      <c r="BLP294" s="1242"/>
      <c r="BLQ294" s="1242"/>
      <c r="BLR294" s="1242"/>
      <c r="BLS294" s="1242"/>
      <c r="BLT294" s="1242"/>
      <c r="BLU294" s="1242"/>
      <c r="BLV294" s="1242"/>
      <c r="BLW294" s="1242"/>
      <c r="BLX294" s="1242"/>
      <c r="BLY294" s="1242"/>
      <c r="BLZ294" s="1242"/>
      <c r="BMA294" s="1242"/>
      <c r="BMB294" s="1242"/>
      <c r="BMC294" s="1242"/>
      <c r="BMD294" s="1242"/>
      <c r="BME294" s="1242"/>
      <c r="BMF294" s="1242"/>
      <c r="BMG294" s="1242"/>
      <c r="BMH294" s="1242"/>
      <c r="BMI294" s="1242"/>
      <c r="BMJ294" s="1242"/>
      <c r="BMK294" s="1242"/>
      <c r="BML294" s="1242"/>
      <c r="BMM294" s="1242"/>
      <c r="BMN294" s="1242"/>
      <c r="BMO294" s="1242"/>
      <c r="BMP294" s="1242"/>
      <c r="BMQ294" s="1242"/>
      <c r="BMR294" s="1242"/>
      <c r="BMS294" s="1242"/>
      <c r="BMT294" s="1242"/>
      <c r="BMU294" s="1242"/>
      <c r="BMV294" s="1242"/>
      <c r="BMW294" s="1242"/>
      <c r="BMX294" s="1242"/>
      <c r="BMY294" s="1242"/>
      <c r="BMZ294" s="1242"/>
      <c r="BNA294" s="1242"/>
      <c r="BNB294" s="1242"/>
      <c r="BNC294" s="1242"/>
      <c r="BND294" s="1242"/>
      <c r="BNE294" s="1242"/>
      <c r="BNF294" s="1242"/>
      <c r="BNG294" s="1242"/>
      <c r="BNH294" s="1242"/>
      <c r="BNI294" s="1242"/>
      <c r="BNJ294" s="1242"/>
      <c r="BNK294" s="1242"/>
      <c r="BNL294" s="1242"/>
      <c r="BNM294" s="1242"/>
      <c r="BNN294" s="1242"/>
      <c r="BNO294" s="1242"/>
      <c r="BNP294" s="1242"/>
      <c r="BNQ294" s="1242"/>
      <c r="BNR294" s="1242"/>
      <c r="BNS294" s="1242"/>
      <c r="BNT294" s="1242"/>
      <c r="BNU294" s="1242"/>
      <c r="BNV294" s="1242"/>
      <c r="BNW294" s="1242"/>
      <c r="BNX294" s="1242"/>
      <c r="BNY294" s="1242"/>
      <c r="BNZ294" s="1242"/>
      <c r="BOA294" s="1242"/>
      <c r="BOB294" s="1242"/>
      <c r="BOC294" s="1242"/>
      <c r="BOD294" s="1242"/>
      <c r="BOE294" s="1242"/>
      <c r="BOF294" s="1242"/>
      <c r="BOG294" s="1242"/>
      <c r="BOH294" s="1242"/>
      <c r="BOI294" s="1242"/>
      <c r="BOJ294" s="1242"/>
      <c r="BOK294" s="1242"/>
      <c r="BOL294" s="1242"/>
      <c r="BOM294" s="1242"/>
      <c r="BON294" s="1242"/>
      <c r="BOO294" s="1242"/>
      <c r="BOP294" s="1242"/>
      <c r="BOQ294" s="1242"/>
      <c r="BOR294" s="1242"/>
      <c r="BOS294" s="1242"/>
      <c r="BOT294" s="1242"/>
      <c r="BOU294" s="1242"/>
      <c r="BOV294" s="1242"/>
      <c r="BOW294" s="1242"/>
      <c r="BOX294" s="1242"/>
      <c r="BOY294" s="1242"/>
      <c r="BOZ294" s="1242"/>
      <c r="BPA294" s="1242"/>
      <c r="BPB294" s="1242"/>
      <c r="BPC294" s="1242"/>
      <c r="BPD294" s="1242"/>
      <c r="BPE294" s="1242"/>
      <c r="BPF294" s="1242"/>
      <c r="BPG294" s="1242"/>
      <c r="BPH294" s="1242"/>
      <c r="BPI294" s="1242"/>
      <c r="BPJ294" s="1242"/>
      <c r="BPK294" s="1242"/>
      <c r="BPL294" s="1242"/>
      <c r="BPM294" s="1242"/>
      <c r="BPN294" s="1242"/>
      <c r="BPO294" s="1242"/>
      <c r="BPP294" s="1242"/>
      <c r="BPQ294" s="1242"/>
      <c r="BPR294" s="1242"/>
      <c r="BPS294" s="1242"/>
      <c r="BPT294" s="1242"/>
      <c r="BPU294" s="1242"/>
      <c r="BPV294" s="1242"/>
      <c r="BPW294" s="1242"/>
      <c r="BPX294" s="1242"/>
      <c r="BPY294" s="1242"/>
      <c r="BPZ294" s="1242"/>
      <c r="BQA294" s="1242"/>
      <c r="BQB294" s="1242"/>
      <c r="BQC294" s="1242"/>
      <c r="BQD294" s="1242"/>
      <c r="BQE294" s="1242"/>
      <c r="BQF294" s="1242"/>
      <c r="BQG294" s="1242"/>
      <c r="BQH294" s="1242"/>
      <c r="BQI294" s="1242"/>
      <c r="BQJ294" s="1242"/>
      <c r="BQK294" s="1242"/>
      <c r="BQL294" s="1242"/>
      <c r="BQM294" s="1242"/>
      <c r="BQN294" s="1242"/>
      <c r="BQO294" s="1242"/>
      <c r="BQP294" s="1242"/>
      <c r="BQQ294" s="1242"/>
      <c r="BQR294" s="1242"/>
      <c r="BQS294" s="1242"/>
      <c r="BQT294" s="1242"/>
      <c r="BQU294" s="1242"/>
      <c r="BQV294" s="1242"/>
      <c r="BQW294" s="1242"/>
      <c r="BQX294" s="1242"/>
      <c r="BQY294" s="1242"/>
      <c r="BQZ294" s="1242"/>
      <c r="BRA294" s="1242"/>
      <c r="BRB294" s="1242"/>
      <c r="BRC294" s="1242"/>
      <c r="BRD294" s="1242"/>
      <c r="BRE294" s="1242"/>
      <c r="BRF294" s="1242"/>
      <c r="BRG294" s="1242"/>
      <c r="BRH294" s="1242"/>
      <c r="BRI294" s="1242"/>
      <c r="BRJ294" s="1242"/>
      <c r="BRK294" s="1242"/>
      <c r="BRL294" s="1242"/>
      <c r="BRM294" s="1242"/>
      <c r="BRN294" s="1242"/>
      <c r="BRO294" s="1242"/>
      <c r="BRP294" s="1242"/>
      <c r="BRQ294" s="1242"/>
      <c r="BRR294" s="1242"/>
      <c r="BRS294" s="1242"/>
      <c r="BRT294" s="1242"/>
      <c r="BRU294" s="1242"/>
      <c r="BRV294" s="1242"/>
      <c r="BRW294" s="1242"/>
      <c r="BRX294" s="1242"/>
      <c r="BRY294" s="1242"/>
      <c r="BRZ294" s="1242"/>
      <c r="BSA294" s="1242"/>
      <c r="BSB294" s="1242"/>
      <c r="BSC294" s="1242"/>
      <c r="BSD294" s="1242"/>
      <c r="BSE294" s="1242"/>
      <c r="BSF294" s="1242"/>
      <c r="BSG294" s="1242"/>
      <c r="BSH294" s="1242"/>
      <c r="BSI294" s="1242"/>
      <c r="BSJ294" s="1242"/>
      <c r="BSK294" s="1242"/>
      <c r="BSL294" s="1242"/>
      <c r="BSM294" s="1242"/>
      <c r="BSN294" s="1242"/>
      <c r="BSO294" s="1242"/>
      <c r="BSP294" s="1242"/>
      <c r="BSQ294" s="1242"/>
      <c r="BSR294" s="1242"/>
      <c r="BSS294" s="1242"/>
      <c r="BST294" s="1242"/>
      <c r="BSU294" s="1242"/>
      <c r="BSV294" s="1242"/>
      <c r="BSW294" s="1242"/>
      <c r="BSX294" s="1242"/>
      <c r="BSY294" s="1242"/>
      <c r="BSZ294" s="1242"/>
      <c r="BTA294" s="1242"/>
      <c r="BTB294" s="1242"/>
      <c r="BTC294" s="1242"/>
      <c r="BTD294" s="1242"/>
      <c r="BTE294" s="1242"/>
      <c r="BTF294" s="1242"/>
      <c r="BTG294" s="1242"/>
      <c r="BTH294" s="1242"/>
      <c r="BTI294" s="1242"/>
      <c r="BTJ294" s="1242"/>
      <c r="BTK294" s="1242"/>
      <c r="BTL294" s="1242"/>
      <c r="BTM294" s="1242"/>
      <c r="BTN294" s="1242"/>
      <c r="BTO294" s="1242"/>
      <c r="BTP294" s="1242"/>
      <c r="BTQ294" s="1242"/>
      <c r="BTR294" s="1242"/>
      <c r="BTS294" s="1242"/>
      <c r="BTT294" s="1242"/>
      <c r="BTU294" s="1242"/>
      <c r="BTV294" s="1242"/>
      <c r="BTW294" s="1242"/>
      <c r="BTX294" s="1242"/>
      <c r="BTY294" s="1242"/>
      <c r="BTZ294" s="1242"/>
      <c r="BUA294" s="1242"/>
      <c r="BUB294" s="1242"/>
      <c r="BUC294" s="1242"/>
      <c r="BUD294" s="1242"/>
      <c r="BUE294" s="1242"/>
      <c r="BUF294" s="1242"/>
      <c r="BUG294" s="1242"/>
      <c r="BUH294" s="1242"/>
      <c r="BUI294" s="1242"/>
      <c r="BUJ294" s="1242"/>
      <c r="BUK294" s="1242"/>
      <c r="BUL294" s="1242"/>
      <c r="BUM294" s="1242"/>
      <c r="BUN294" s="1242"/>
      <c r="BUO294" s="1242"/>
      <c r="BUP294" s="1242"/>
      <c r="BUQ294" s="1242"/>
      <c r="BUR294" s="1242"/>
      <c r="BUS294" s="1242"/>
      <c r="BUT294" s="1242"/>
      <c r="BUU294" s="1242"/>
      <c r="BUV294" s="1242"/>
      <c r="BUW294" s="1242"/>
      <c r="BUX294" s="1242"/>
      <c r="BUY294" s="1242"/>
      <c r="BUZ294" s="1242"/>
      <c r="BVA294" s="1242"/>
      <c r="BVB294" s="1242"/>
      <c r="BVC294" s="1242"/>
      <c r="BVD294" s="1242"/>
      <c r="BVE294" s="1242"/>
      <c r="BVF294" s="1242"/>
      <c r="BVG294" s="1242"/>
      <c r="BVH294" s="1242"/>
      <c r="BVI294" s="1242"/>
      <c r="BVJ294" s="1242"/>
      <c r="BVK294" s="1242"/>
      <c r="BVL294" s="1242"/>
      <c r="BVM294" s="1242"/>
      <c r="BVN294" s="1242"/>
      <c r="BVO294" s="1242"/>
      <c r="BVP294" s="1242"/>
      <c r="BVQ294" s="1242"/>
      <c r="BVR294" s="1242"/>
      <c r="BVS294" s="1242"/>
      <c r="BVT294" s="1242"/>
      <c r="BVU294" s="1242"/>
      <c r="BVV294" s="1242"/>
      <c r="BVW294" s="1242"/>
      <c r="BVX294" s="1242"/>
      <c r="BVY294" s="1242"/>
      <c r="BVZ294" s="1242"/>
      <c r="BWA294" s="1242"/>
      <c r="BWB294" s="1242"/>
      <c r="BWC294" s="1242"/>
      <c r="BWD294" s="1242"/>
      <c r="BWE294" s="1242"/>
      <c r="BWF294" s="1242"/>
      <c r="BWG294" s="1242"/>
      <c r="BWH294" s="1242"/>
      <c r="BWI294" s="1242"/>
      <c r="BWJ294" s="1242"/>
      <c r="BWK294" s="1242"/>
      <c r="BWL294" s="1242"/>
      <c r="BWM294" s="1242"/>
      <c r="BWN294" s="1242"/>
      <c r="BWO294" s="1242"/>
      <c r="BWP294" s="1242"/>
      <c r="BWQ294" s="1242"/>
      <c r="BWR294" s="1242"/>
      <c r="BWS294" s="1242"/>
      <c r="BWT294" s="1242"/>
      <c r="BWU294" s="1242"/>
      <c r="BWV294" s="1242"/>
      <c r="BWW294" s="1242"/>
      <c r="BWX294" s="1242"/>
      <c r="BWY294" s="1242"/>
      <c r="BWZ294" s="1242"/>
      <c r="BXA294" s="1242"/>
      <c r="BXB294" s="1242"/>
      <c r="BXC294" s="1242"/>
      <c r="BXD294" s="1242"/>
      <c r="BXE294" s="1242"/>
      <c r="BXF294" s="1242"/>
      <c r="BXG294" s="1242"/>
      <c r="BXH294" s="1242"/>
      <c r="BXI294" s="1242"/>
      <c r="BXJ294" s="1242"/>
      <c r="BXK294" s="1242"/>
      <c r="BXL294" s="1242"/>
      <c r="BXM294" s="1242"/>
      <c r="BXN294" s="1242"/>
      <c r="BXO294" s="1242"/>
      <c r="BXP294" s="1242"/>
      <c r="BXQ294" s="1242"/>
      <c r="BXR294" s="1242"/>
      <c r="BXS294" s="1242"/>
      <c r="BXT294" s="1242"/>
      <c r="BXU294" s="1242"/>
      <c r="BXV294" s="1242"/>
      <c r="BXW294" s="1242"/>
      <c r="BXX294" s="1242"/>
      <c r="BXY294" s="1242"/>
      <c r="BXZ294" s="1242"/>
      <c r="BYA294" s="1242"/>
      <c r="BYB294" s="1242"/>
      <c r="BYC294" s="1242"/>
      <c r="BYD294" s="1242"/>
      <c r="BYE294" s="1242"/>
      <c r="BYF294" s="1242"/>
      <c r="BYG294" s="1242"/>
      <c r="BYH294" s="1242"/>
      <c r="BYI294" s="1242"/>
      <c r="BYJ294" s="1242"/>
      <c r="BYK294" s="1242"/>
      <c r="BYL294" s="1242"/>
      <c r="BYM294" s="1242"/>
      <c r="BYN294" s="1242"/>
      <c r="BYO294" s="1242"/>
      <c r="BYP294" s="1242"/>
      <c r="BYQ294" s="1242"/>
      <c r="BYR294" s="1242"/>
      <c r="BYS294" s="1242"/>
      <c r="BYT294" s="1242"/>
      <c r="BYU294" s="1242"/>
      <c r="BYV294" s="1242"/>
      <c r="BYW294" s="1242"/>
      <c r="BYX294" s="1242"/>
      <c r="BYY294" s="1242"/>
      <c r="BYZ294" s="1242"/>
      <c r="BZA294" s="1242"/>
      <c r="BZB294" s="1242"/>
      <c r="BZC294" s="1242"/>
      <c r="BZD294" s="1242"/>
      <c r="BZE294" s="1242"/>
      <c r="BZF294" s="1242"/>
      <c r="BZG294" s="1242"/>
      <c r="BZH294" s="1242"/>
      <c r="BZI294" s="1242"/>
      <c r="BZJ294" s="1242"/>
      <c r="BZK294" s="1242"/>
      <c r="BZL294" s="1242"/>
      <c r="BZM294" s="1242"/>
      <c r="BZN294" s="1242"/>
      <c r="BZO294" s="1242"/>
      <c r="BZP294" s="1242"/>
      <c r="BZQ294" s="1242"/>
      <c r="BZR294" s="1242"/>
      <c r="BZS294" s="1242"/>
      <c r="BZT294" s="1242"/>
      <c r="BZU294" s="1242"/>
      <c r="BZV294" s="1242"/>
      <c r="BZW294" s="1242"/>
      <c r="BZX294" s="1242"/>
      <c r="BZY294" s="1242"/>
      <c r="BZZ294" s="1242"/>
      <c r="CAA294" s="1242"/>
      <c r="CAB294" s="1242"/>
      <c r="CAC294" s="1242"/>
      <c r="CAD294" s="1242"/>
      <c r="CAE294" s="1242"/>
      <c r="CAF294" s="1242"/>
      <c r="CAG294" s="1242"/>
      <c r="CAH294" s="1242"/>
      <c r="CAI294" s="1242"/>
      <c r="CAJ294" s="1242"/>
      <c r="CAK294" s="1242"/>
      <c r="CAL294" s="1242"/>
      <c r="CAM294" s="1242"/>
      <c r="CAN294" s="1242"/>
      <c r="CAO294" s="1242"/>
      <c r="CAP294" s="1242"/>
      <c r="CAQ294" s="1242"/>
      <c r="CAR294" s="1242"/>
      <c r="CAS294" s="1242"/>
      <c r="CAT294" s="1242"/>
      <c r="CAU294" s="1242"/>
      <c r="CAV294" s="1242"/>
      <c r="CAW294" s="1242"/>
      <c r="CAX294" s="1242"/>
      <c r="CAY294" s="1242"/>
      <c r="CAZ294" s="1242"/>
      <c r="CBA294" s="1242"/>
      <c r="CBB294" s="1242"/>
      <c r="CBC294" s="1242"/>
      <c r="CBD294" s="1242"/>
      <c r="CBE294" s="1242"/>
      <c r="CBF294" s="1242"/>
      <c r="CBG294" s="1242"/>
      <c r="CBH294" s="1242"/>
      <c r="CBI294" s="1242"/>
      <c r="CBJ294" s="1242"/>
      <c r="CBK294" s="1242"/>
      <c r="CBL294" s="1242"/>
      <c r="CBM294" s="1242"/>
      <c r="CBN294" s="1242"/>
      <c r="CBO294" s="1242"/>
      <c r="CBP294" s="1242"/>
      <c r="CBQ294" s="1242"/>
      <c r="CBR294" s="1242"/>
      <c r="CBS294" s="1242"/>
      <c r="CBT294" s="1242"/>
      <c r="CBU294" s="1242"/>
      <c r="CBV294" s="1242"/>
      <c r="CBW294" s="1242"/>
      <c r="CBX294" s="1242"/>
      <c r="CBY294" s="1242"/>
      <c r="CBZ294" s="1242"/>
      <c r="CCA294" s="1242"/>
      <c r="CCB294" s="1242"/>
      <c r="CCC294" s="1242"/>
      <c r="CCD294" s="1242"/>
      <c r="CCE294" s="1242"/>
      <c r="CCF294" s="1242"/>
      <c r="CCG294" s="1242"/>
      <c r="CCH294" s="1242"/>
      <c r="CCI294" s="1242"/>
      <c r="CCJ294" s="1242"/>
      <c r="CCK294" s="1242"/>
      <c r="CCL294" s="1242"/>
      <c r="CCM294" s="1242"/>
      <c r="CCN294" s="1242"/>
      <c r="CCO294" s="1242"/>
      <c r="CCP294" s="1242"/>
      <c r="CCQ294" s="1242"/>
      <c r="CCR294" s="1242"/>
      <c r="CCS294" s="1242"/>
      <c r="CCT294" s="1242"/>
      <c r="CCU294" s="1242"/>
      <c r="CCV294" s="1242"/>
      <c r="CCW294" s="1242"/>
      <c r="CCX294" s="1242"/>
      <c r="CCY294" s="1242"/>
      <c r="CCZ294" s="1242"/>
      <c r="CDA294" s="1242"/>
      <c r="CDB294" s="1242"/>
      <c r="CDC294" s="1242"/>
      <c r="CDD294" s="1242"/>
      <c r="CDE294" s="1242"/>
      <c r="CDF294" s="1242"/>
      <c r="CDG294" s="1242"/>
      <c r="CDH294" s="1242"/>
      <c r="CDI294" s="1242"/>
      <c r="CDJ294" s="1242"/>
      <c r="CDK294" s="1242"/>
      <c r="CDL294" s="1242"/>
      <c r="CDM294" s="1242"/>
      <c r="CDN294" s="1242"/>
      <c r="CDO294" s="1242"/>
      <c r="CDP294" s="1242"/>
      <c r="CDQ294" s="1242"/>
      <c r="CDR294" s="1242"/>
      <c r="CDS294" s="1242"/>
      <c r="CDT294" s="1242"/>
      <c r="CDU294" s="1242"/>
      <c r="CDV294" s="1242"/>
      <c r="CDW294" s="1242"/>
      <c r="CDX294" s="1242"/>
      <c r="CDY294" s="1242"/>
      <c r="CDZ294" s="1242"/>
      <c r="CEA294" s="1242"/>
      <c r="CEB294" s="1242"/>
      <c r="CEC294" s="1242"/>
      <c r="CED294" s="1242"/>
      <c r="CEE294" s="1242"/>
      <c r="CEF294" s="1242"/>
      <c r="CEG294" s="1242"/>
      <c r="CEH294" s="1242"/>
      <c r="CEI294" s="1242"/>
      <c r="CEJ294" s="1242"/>
      <c r="CEK294" s="1242"/>
      <c r="CEL294" s="1242"/>
      <c r="CEM294" s="1242"/>
      <c r="CEN294" s="1242"/>
      <c r="CEO294" s="1242"/>
      <c r="CEP294" s="1242"/>
      <c r="CEQ294" s="1242"/>
      <c r="CER294" s="1242"/>
      <c r="CES294" s="1242"/>
      <c r="CET294" s="1242"/>
      <c r="CEU294" s="1242"/>
      <c r="CEV294" s="1242"/>
      <c r="CEW294" s="1242"/>
      <c r="CEX294" s="1242"/>
      <c r="CEY294" s="1242"/>
      <c r="CEZ294" s="1242"/>
      <c r="CFA294" s="1242"/>
      <c r="CFB294" s="1242"/>
      <c r="CFC294" s="1242"/>
      <c r="CFD294" s="1242"/>
      <c r="CFE294" s="1242"/>
      <c r="CFF294" s="1242"/>
      <c r="CFG294" s="1242"/>
      <c r="CFH294" s="1242"/>
      <c r="CFI294" s="1242"/>
      <c r="CFJ294" s="1242"/>
      <c r="CFK294" s="1242"/>
      <c r="CFL294" s="1242"/>
      <c r="CFM294" s="1242"/>
      <c r="CFN294" s="1242"/>
      <c r="CFO294" s="1242"/>
      <c r="CFP294" s="1242"/>
      <c r="CFQ294" s="1242"/>
      <c r="CFR294" s="1242"/>
      <c r="CFS294" s="1242"/>
      <c r="CFT294" s="1242"/>
      <c r="CFU294" s="1242"/>
      <c r="CFV294" s="1242"/>
      <c r="CFW294" s="1242"/>
      <c r="CFX294" s="1242"/>
      <c r="CFY294" s="1242"/>
      <c r="CFZ294" s="1242"/>
      <c r="CGA294" s="1242"/>
      <c r="CGB294" s="1242"/>
      <c r="CGC294" s="1242"/>
      <c r="CGD294" s="1242"/>
      <c r="CGE294" s="1242"/>
      <c r="CGF294" s="1242"/>
      <c r="CGG294" s="1242"/>
      <c r="CGH294" s="1242"/>
      <c r="CGI294" s="1242"/>
      <c r="CGJ294" s="1242"/>
      <c r="CGK294" s="1242"/>
      <c r="CGL294" s="1242"/>
      <c r="CGM294" s="1242"/>
      <c r="CGN294" s="1242"/>
      <c r="CGO294" s="1242"/>
      <c r="CGP294" s="1242"/>
      <c r="CGQ294" s="1242"/>
      <c r="CGR294" s="1242"/>
      <c r="CGS294" s="1242"/>
      <c r="CGT294" s="1242"/>
      <c r="CGU294" s="1242"/>
      <c r="CGV294" s="1242"/>
      <c r="CGW294" s="1242"/>
      <c r="CGX294" s="1242"/>
      <c r="CGY294" s="1242"/>
      <c r="CGZ294" s="1242"/>
      <c r="CHA294" s="1242"/>
      <c r="CHB294" s="1242"/>
      <c r="CHC294" s="1242"/>
      <c r="CHD294" s="1242"/>
      <c r="CHE294" s="1242"/>
      <c r="CHF294" s="1242"/>
      <c r="CHG294" s="1242"/>
      <c r="CHH294" s="1242"/>
      <c r="CHI294" s="1242"/>
      <c r="CHJ294" s="1242"/>
      <c r="CHK294" s="1242"/>
      <c r="CHL294" s="1242"/>
      <c r="CHM294" s="1242"/>
      <c r="CHN294" s="1242"/>
      <c r="CHO294" s="1242"/>
      <c r="CHP294" s="1242"/>
      <c r="CHQ294" s="1242"/>
      <c r="CHR294" s="1242"/>
      <c r="CHS294" s="1242"/>
      <c r="CHT294" s="1242"/>
      <c r="CHU294" s="1242"/>
      <c r="CHV294" s="1242"/>
      <c r="CHW294" s="1242"/>
      <c r="CHX294" s="1242"/>
      <c r="CHY294" s="1242"/>
      <c r="CHZ294" s="1242"/>
      <c r="CIA294" s="1242"/>
      <c r="CIB294" s="1242"/>
      <c r="CIC294" s="1242"/>
      <c r="CID294" s="1242"/>
      <c r="CIE294" s="1242"/>
      <c r="CIF294" s="1242"/>
      <c r="CIG294" s="1242"/>
      <c r="CIH294" s="1242"/>
      <c r="CII294" s="1242"/>
      <c r="CIJ294" s="1242"/>
      <c r="CIK294" s="1242"/>
      <c r="CIL294" s="1242"/>
      <c r="CIM294" s="1242"/>
      <c r="CIN294" s="1242"/>
      <c r="CIO294" s="1242"/>
      <c r="CIP294" s="1242"/>
      <c r="CIQ294" s="1242"/>
      <c r="CIR294" s="1242"/>
      <c r="CIS294" s="1242"/>
      <c r="CIT294" s="1242"/>
      <c r="CIU294" s="1242"/>
      <c r="CIV294" s="1242"/>
      <c r="CIW294" s="1242"/>
      <c r="CIX294" s="1242"/>
      <c r="CIY294" s="1242"/>
      <c r="CIZ294" s="1242"/>
      <c r="CJA294" s="1242"/>
      <c r="CJB294" s="1242"/>
      <c r="CJC294" s="1242"/>
      <c r="CJD294" s="1242"/>
      <c r="CJE294" s="1242"/>
      <c r="CJF294" s="1242"/>
      <c r="CJG294" s="1242"/>
      <c r="CJH294" s="1242"/>
      <c r="CJI294" s="1242"/>
      <c r="CJJ294" s="1242"/>
      <c r="CJK294" s="1242"/>
      <c r="CJL294" s="1242"/>
      <c r="CJM294" s="1242"/>
      <c r="CJN294" s="1242"/>
      <c r="CJO294" s="1242"/>
      <c r="CJP294" s="1242"/>
      <c r="CJQ294" s="1242"/>
      <c r="CJR294" s="1242"/>
      <c r="CJS294" s="1242"/>
      <c r="CJT294" s="1242"/>
      <c r="CJU294" s="1242"/>
      <c r="CJV294" s="1242"/>
      <c r="CJW294" s="1242"/>
      <c r="CJX294" s="1242"/>
      <c r="CJY294" s="1242"/>
      <c r="CJZ294" s="1242"/>
      <c r="CKA294" s="1242"/>
      <c r="CKB294" s="1242"/>
      <c r="CKC294" s="1242"/>
      <c r="CKD294" s="1242"/>
      <c r="CKE294" s="1242"/>
      <c r="CKF294" s="1242"/>
      <c r="CKG294" s="1242"/>
      <c r="CKH294" s="1242"/>
      <c r="CKI294" s="1242"/>
      <c r="CKJ294" s="1242"/>
      <c r="CKK294" s="1242"/>
      <c r="CKL294" s="1242"/>
      <c r="CKM294" s="1242"/>
      <c r="CKN294" s="1242"/>
      <c r="CKO294" s="1242"/>
      <c r="CKP294" s="1242"/>
      <c r="CKQ294" s="1242"/>
      <c r="CKR294" s="1242"/>
      <c r="CKS294" s="1242"/>
      <c r="CKT294" s="1242"/>
      <c r="CKU294" s="1242"/>
      <c r="CKV294" s="1242"/>
      <c r="CKW294" s="1242"/>
      <c r="CKX294" s="1242"/>
      <c r="CKY294" s="1242"/>
      <c r="CKZ294" s="1242"/>
      <c r="CLA294" s="1242"/>
      <c r="CLB294" s="1242"/>
      <c r="CLC294" s="1242"/>
      <c r="CLD294" s="1242"/>
      <c r="CLE294" s="1242"/>
      <c r="CLF294" s="1242"/>
      <c r="CLG294" s="1242"/>
      <c r="CLH294" s="1242"/>
      <c r="CLI294" s="1242"/>
      <c r="CLJ294" s="1242"/>
      <c r="CLK294" s="1242"/>
      <c r="CLL294" s="1242"/>
      <c r="CLM294" s="1242"/>
      <c r="CLN294" s="1242"/>
      <c r="CLO294" s="1242"/>
      <c r="CLP294" s="1242"/>
      <c r="CLQ294" s="1242"/>
      <c r="CLR294" s="1242"/>
      <c r="CLS294" s="1242"/>
      <c r="CLT294" s="1242"/>
      <c r="CLU294" s="1242"/>
      <c r="CLV294" s="1242"/>
      <c r="CLW294" s="1242"/>
      <c r="CLX294" s="1242"/>
      <c r="CLY294" s="1242"/>
      <c r="CLZ294" s="1242"/>
      <c r="CMA294" s="1242"/>
      <c r="CMB294" s="1242"/>
      <c r="CMC294" s="1242"/>
      <c r="CMD294" s="1242"/>
      <c r="CME294" s="1242"/>
      <c r="CMF294" s="1242"/>
      <c r="CMG294" s="1242"/>
      <c r="CMH294" s="1242"/>
      <c r="CMI294" s="1242"/>
      <c r="CMJ294" s="1242"/>
      <c r="CMK294" s="1242"/>
      <c r="CML294" s="1242"/>
      <c r="CMM294" s="1242"/>
      <c r="CMN294" s="1242"/>
      <c r="CMO294" s="1242"/>
      <c r="CMP294" s="1242"/>
      <c r="CMQ294" s="1242"/>
      <c r="CMR294" s="1242"/>
      <c r="CMS294" s="1242"/>
      <c r="CMT294" s="1242"/>
      <c r="CMU294" s="1242"/>
      <c r="CMV294" s="1242"/>
      <c r="CMW294" s="1242"/>
      <c r="CMX294" s="1242"/>
      <c r="CMY294" s="1242"/>
      <c r="CMZ294" s="1242"/>
      <c r="CNA294" s="1242"/>
      <c r="CNB294" s="1242"/>
      <c r="CNC294" s="1242"/>
      <c r="CND294" s="1242"/>
      <c r="CNE294" s="1242"/>
      <c r="CNF294" s="1242"/>
      <c r="CNG294" s="1242"/>
      <c r="CNH294" s="1242"/>
      <c r="CNI294" s="1242"/>
      <c r="CNJ294" s="1242"/>
      <c r="CNK294" s="1242"/>
      <c r="CNL294" s="1242"/>
      <c r="CNM294" s="1242"/>
      <c r="CNN294" s="1242"/>
      <c r="CNO294" s="1242"/>
      <c r="CNP294" s="1242"/>
      <c r="CNQ294" s="1242"/>
      <c r="CNR294" s="1242"/>
      <c r="CNS294" s="1242"/>
      <c r="CNT294" s="1242"/>
      <c r="CNU294" s="1242"/>
      <c r="CNV294" s="1242"/>
      <c r="CNW294" s="1242"/>
      <c r="CNX294" s="1242"/>
      <c r="CNY294" s="1242"/>
      <c r="CNZ294" s="1242"/>
      <c r="COA294" s="1242"/>
      <c r="COB294" s="1242"/>
      <c r="COC294" s="1242"/>
      <c r="COD294" s="1242"/>
      <c r="COE294" s="1242"/>
      <c r="COF294" s="1242"/>
      <c r="COG294" s="1242"/>
      <c r="COH294" s="1242"/>
      <c r="COI294" s="1242"/>
      <c r="COJ294" s="1242"/>
      <c r="COK294" s="1242"/>
      <c r="COL294" s="1242"/>
      <c r="COM294" s="1242"/>
      <c r="CON294" s="1242"/>
      <c r="COO294" s="1242"/>
      <c r="COP294" s="1242"/>
      <c r="COQ294" s="1242"/>
      <c r="COR294" s="1242"/>
      <c r="COS294" s="1242"/>
      <c r="COT294" s="1242"/>
      <c r="COU294" s="1242"/>
      <c r="COV294" s="1242"/>
      <c r="COW294" s="1242"/>
      <c r="COX294" s="1242"/>
      <c r="COY294" s="1242"/>
      <c r="COZ294" s="1242"/>
      <c r="CPA294" s="1242"/>
      <c r="CPB294" s="1242"/>
      <c r="CPC294" s="1242"/>
      <c r="CPD294" s="1242"/>
      <c r="CPE294" s="1242"/>
      <c r="CPF294" s="1242"/>
      <c r="CPG294" s="1242"/>
      <c r="CPH294" s="1242"/>
      <c r="CPI294" s="1242"/>
      <c r="CPJ294" s="1242"/>
      <c r="CPK294" s="1242"/>
      <c r="CPL294" s="1242"/>
      <c r="CPM294" s="1242"/>
      <c r="CPN294" s="1242"/>
      <c r="CPO294" s="1242"/>
      <c r="CPP294" s="1242"/>
      <c r="CPQ294" s="1242"/>
      <c r="CPR294" s="1242"/>
      <c r="CPS294" s="1242"/>
      <c r="CPT294" s="1242"/>
      <c r="CPU294" s="1242"/>
      <c r="CPV294" s="1242"/>
      <c r="CPW294" s="1242"/>
      <c r="CPX294" s="1242"/>
      <c r="CPY294" s="1242"/>
      <c r="CPZ294" s="1242"/>
      <c r="CQA294" s="1242"/>
      <c r="CQB294" s="1242"/>
      <c r="CQC294" s="1242"/>
      <c r="CQD294" s="1242"/>
      <c r="CQE294" s="1242"/>
      <c r="CQF294" s="1242"/>
      <c r="CQG294" s="1242"/>
      <c r="CQH294" s="1242"/>
      <c r="CQI294" s="1242"/>
      <c r="CQJ294" s="1242"/>
      <c r="CQK294" s="1242"/>
      <c r="CQL294" s="1242"/>
      <c r="CQM294" s="1242"/>
      <c r="CQN294" s="1242"/>
      <c r="CQO294" s="1242"/>
      <c r="CQP294" s="1242"/>
      <c r="CQQ294" s="1242"/>
      <c r="CQR294" s="1242"/>
      <c r="CQS294" s="1242"/>
      <c r="CQT294" s="1242"/>
      <c r="CQU294" s="1242"/>
      <c r="CQV294" s="1242"/>
      <c r="CQW294" s="1242"/>
      <c r="CQX294" s="1242"/>
      <c r="CQY294" s="1242"/>
      <c r="CQZ294" s="1242"/>
      <c r="CRA294" s="1242"/>
      <c r="CRB294" s="1242"/>
      <c r="CRC294" s="1242"/>
      <c r="CRD294" s="1242"/>
      <c r="CRE294" s="1242"/>
      <c r="CRF294" s="1242"/>
      <c r="CRG294" s="1242"/>
      <c r="CRH294" s="1242"/>
      <c r="CRI294" s="1242"/>
      <c r="CRJ294" s="1242"/>
      <c r="CRK294" s="1242"/>
      <c r="CRL294" s="1242"/>
      <c r="CRM294" s="1242"/>
      <c r="CRN294" s="1242"/>
      <c r="CRO294" s="1242"/>
      <c r="CRP294" s="1242"/>
      <c r="CRQ294" s="1242"/>
      <c r="CRR294" s="1242"/>
      <c r="CRS294" s="1242"/>
      <c r="CRT294" s="1242"/>
      <c r="CRU294" s="1242"/>
      <c r="CRV294" s="1242"/>
      <c r="CRW294" s="1242"/>
      <c r="CRX294" s="1242"/>
      <c r="CRY294" s="1242"/>
      <c r="CRZ294" s="1242"/>
      <c r="CSA294" s="1242"/>
      <c r="CSB294" s="1242"/>
      <c r="CSC294" s="1242"/>
      <c r="CSD294" s="1242"/>
      <c r="CSE294" s="1242"/>
      <c r="CSF294" s="1242"/>
      <c r="CSG294" s="1242"/>
      <c r="CSH294" s="1242"/>
      <c r="CSI294" s="1242"/>
      <c r="CSJ294" s="1242"/>
      <c r="CSK294" s="1242"/>
      <c r="CSL294" s="1242"/>
      <c r="CSM294" s="1242"/>
      <c r="CSN294" s="1242"/>
      <c r="CSO294" s="1242"/>
      <c r="CSP294" s="1242"/>
      <c r="CSQ294" s="1242"/>
      <c r="CSR294" s="1242"/>
      <c r="CSS294" s="1242"/>
      <c r="CST294" s="1242"/>
      <c r="CSU294" s="1242"/>
      <c r="CSV294" s="1242"/>
      <c r="CSW294" s="1242"/>
      <c r="CSX294" s="1242"/>
      <c r="CSY294" s="1242"/>
      <c r="CSZ294" s="1242"/>
      <c r="CTA294" s="1242"/>
      <c r="CTB294" s="1242"/>
      <c r="CTC294" s="1242"/>
      <c r="CTD294" s="1242"/>
      <c r="CTE294" s="1242"/>
      <c r="CTF294" s="1242"/>
      <c r="CTG294" s="1242"/>
      <c r="CTH294" s="1242"/>
      <c r="CTI294" s="1242"/>
      <c r="CTJ294" s="1242"/>
      <c r="CTK294" s="1242"/>
      <c r="CTL294" s="1242"/>
      <c r="CTM294" s="1242"/>
      <c r="CTN294" s="1242"/>
      <c r="CTO294" s="1242"/>
      <c r="CTP294" s="1242"/>
      <c r="CTQ294" s="1242"/>
      <c r="CTR294" s="1242"/>
      <c r="CTS294" s="1242"/>
      <c r="CTT294" s="1242"/>
      <c r="CTU294" s="1242"/>
      <c r="CTV294" s="1242"/>
      <c r="CTW294" s="1242"/>
      <c r="CTX294" s="1242"/>
      <c r="CTY294" s="1242"/>
      <c r="CTZ294" s="1242"/>
      <c r="CUA294" s="1242"/>
      <c r="CUB294" s="1242"/>
      <c r="CUC294" s="1242"/>
      <c r="CUD294" s="1242"/>
      <c r="CUE294" s="1242"/>
      <c r="CUF294" s="1242"/>
      <c r="CUG294" s="1242"/>
      <c r="CUH294" s="1242"/>
      <c r="CUI294" s="1242"/>
      <c r="CUJ294" s="1242"/>
      <c r="CUK294" s="1242"/>
      <c r="CUL294" s="1242"/>
      <c r="CUM294" s="1242"/>
      <c r="CUN294" s="1242"/>
      <c r="CUO294" s="1242"/>
      <c r="CUP294" s="1242"/>
      <c r="CUQ294" s="1242"/>
      <c r="CUR294" s="1242"/>
      <c r="CUS294" s="1242"/>
      <c r="CUT294" s="1242"/>
      <c r="CUU294" s="1242"/>
      <c r="CUV294" s="1242"/>
      <c r="CUW294" s="1242"/>
      <c r="CUX294" s="1242"/>
      <c r="CUY294" s="1242"/>
      <c r="CUZ294" s="1242"/>
      <c r="CVA294" s="1242"/>
      <c r="CVB294" s="1242"/>
      <c r="CVC294" s="1242"/>
      <c r="CVD294" s="1242"/>
      <c r="CVE294" s="1242"/>
      <c r="CVF294" s="1242"/>
      <c r="CVG294" s="1242"/>
      <c r="CVH294" s="1242"/>
      <c r="CVI294" s="1242"/>
      <c r="CVJ294" s="1242"/>
      <c r="CVK294" s="1242"/>
      <c r="CVL294" s="1242"/>
      <c r="CVM294" s="1242"/>
      <c r="CVN294" s="1242"/>
      <c r="CVO294" s="1242"/>
      <c r="CVP294" s="1242"/>
      <c r="CVQ294" s="1242"/>
      <c r="CVR294" s="1242"/>
      <c r="CVS294" s="1242"/>
      <c r="CVT294" s="1242"/>
      <c r="CVU294" s="1242"/>
      <c r="CVV294" s="1242"/>
      <c r="CVW294" s="1242"/>
      <c r="CVX294" s="1242"/>
      <c r="CVY294" s="1242"/>
      <c r="CVZ294" s="1242"/>
      <c r="CWA294" s="1242"/>
      <c r="CWB294" s="1242"/>
      <c r="CWC294" s="1242"/>
      <c r="CWD294" s="1242"/>
      <c r="CWE294" s="1242"/>
      <c r="CWF294" s="1242"/>
      <c r="CWG294" s="1242"/>
      <c r="CWH294" s="1242"/>
      <c r="CWI294" s="1242"/>
      <c r="CWJ294" s="1242"/>
      <c r="CWK294" s="1242"/>
      <c r="CWL294" s="1242"/>
      <c r="CWM294" s="1242"/>
      <c r="CWN294" s="1242"/>
      <c r="CWO294" s="1242"/>
      <c r="CWP294" s="1242"/>
      <c r="CWQ294" s="1242"/>
      <c r="CWR294" s="1242"/>
      <c r="CWS294" s="1242"/>
      <c r="CWT294" s="1242"/>
      <c r="CWU294" s="1242"/>
      <c r="CWV294" s="1242"/>
      <c r="CWW294" s="1242"/>
      <c r="CWX294" s="1242"/>
      <c r="CWY294" s="1242"/>
      <c r="CWZ294" s="1242"/>
      <c r="CXA294" s="1242"/>
      <c r="CXB294" s="1242"/>
      <c r="CXC294" s="1242"/>
      <c r="CXD294" s="1242"/>
      <c r="CXE294" s="1242"/>
      <c r="CXF294" s="1242"/>
      <c r="CXG294" s="1242"/>
      <c r="CXH294" s="1242"/>
      <c r="CXI294" s="1242"/>
      <c r="CXJ294" s="1242"/>
      <c r="CXK294" s="1242"/>
      <c r="CXL294" s="1242"/>
      <c r="CXM294" s="1242"/>
      <c r="CXN294" s="1242"/>
      <c r="CXO294" s="1242"/>
      <c r="CXP294" s="1242"/>
      <c r="CXQ294" s="1242"/>
      <c r="CXR294" s="1242"/>
      <c r="CXS294" s="1242"/>
      <c r="CXT294" s="1242"/>
      <c r="CXU294" s="1242"/>
      <c r="CXV294" s="1242"/>
      <c r="CXW294" s="1242"/>
      <c r="CXX294" s="1242"/>
      <c r="CXY294" s="1242"/>
      <c r="CXZ294" s="1242"/>
      <c r="CYA294" s="1242"/>
      <c r="CYB294" s="1242"/>
      <c r="CYC294" s="1242"/>
      <c r="CYD294" s="1242"/>
      <c r="CYE294" s="1242"/>
      <c r="CYF294" s="1242"/>
      <c r="CYG294" s="1242"/>
      <c r="CYH294" s="1242"/>
      <c r="CYI294" s="1242"/>
      <c r="CYJ294" s="1242"/>
      <c r="CYK294" s="1242"/>
      <c r="CYL294" s="1242"/>
      <c r="CYM294" s="1242"/>
      <c r="CYN294" s="1242"/>
      <c r="CYO294" s="1242"/>
      <c r="CYP294" s="1242"/>
      <c r="CYQ294" s="1242"/>
      <c r="CYR294" s="1242"/>
      <c r="CYS294" s="1242"/>
      <c r="CYT294" s="1242"/>
      <c r="CYU294" s="1242"/>
      <c r="CYV294" s="1242"/>
      <c r="CYW294" s="1242"/>
      <c r="CYX294" s="1242"/>
      <c r="CYY294" s="1242"/>
      <c r="CYZ294" s="1242"/>
      <c r="CZA294" s="1242"/>
      <c r="CZB294" s="1242"/>
      <c r="CZC294" s="1242"/>
      <c r="CZD294" s="1242"/>
      <c r="CZE294" s="1242"/>
      <c r="CZF294" s="1242"/>
      <c r="CZG294" s="1242"/>
      <c r="CZH294" s="1242"/>
      <c r="CZI294" s="1242"/>
      <c r="CZJ294" s="1242"/>
      <c r="CZK294" s="1242"/>
      <c r="CZL294" s="1242"/>
      <c r="CZM294" s="1242"/>
      <c r="CZN294" s="1242"/>
      <c r="CZO294" s="1242"/>
      <c r="CZP294" s="1242"/>
      <c r="CZQ294" s="1242"/>
      <c r="CZR294" s="1242"/>
      <c r="CZS294" s="1242"/>
      <c r="CZT294" s="1242"/>
      <c r="CZU294" s="1242"/>
      <c r="CZV294" s="1242"/>
      <c r="CZW294" s="1242"/>
      <c r="CZX294" s="1242"/>
      <c r="CZY294" s="1242"/>
      <c r="CZZ294" s="1242"/>
      <c r="DAA294" s="1242"/>
      <c r="DAB294" s="1242"/>
      <c r="DAC294" s="1242"/>
      <c r="DAD294" s="1242"/>
      <c r="DAE294" s="1242"/>
      <c r="DAF294" s="1242"/>
      <c r="DAG294" s="1242"/>
      <c r="DAH294" s="1242"/>
      <c r="DAI294" s="1242"/>
      <c r="DAJ294" s="1242"/>
      <c r="DAK294" s="1242"/>
      <c r="DAL294" s="1242"/>
      <c r="DAM294" s="1242"/>
      <c r="DAN294" s="1242"/>
      <c r="DAO294" s="1242"/>
      <c r="DAP294" s="1242"/>
      <c r="DAQ294" s="1242"/>
      <c r="DAR294" s="1242"/>
      <c r="DAS294" s="1242"/>
      <c r="DAT294" s="1242"/>
      <c r="DAU294" s="1242"/>
      <c r="DAV294" s="1242"/>
      <c r="DAW294" s="1242"/>
      <c r="DAX294" s="1242"/>
      <c r="DAY294" s="1242"/>
      <c r="DAZ294" s="1242"/>
      <c r="DBA294" s="1242"/>
      <c r="DBB294" s="1242"/>
      <c r="DBC294" s="1242"/>
      <c r="DBD294" s="1242"/>
      <c r="DBE294" s="1242"/>
      <c r="DBF294" s="1242"/>
      <c r="DBG294" s="1242"/>
      <c r="DBH294" s="1242"/>
      <c r="DBI294" s="1242"/>
      <c r="DBJ294" s="1242"/>
      <c r="DBK294" s="1242"/>
      <c r="DBL294" s="1242"/>
      <c r="DBM294" s="1242"/>
      <c r="DBN294" s="1242"/>
      <c r="DBO294" s="1242"/>
      <c r="DBP294" s="1242"/>
      <c r="DBQ294" s="1242"/>
      <c r="DBR294" s="1242"/>
      <c r="DBS294" s="1242"/>
      <c r="DBT294" s="1242"/>
      <c r="DBU294" s="1242"/>
      <c r="DBV294" s="1242"/>
      <c r="DBW294" s="1242"/>
      <c r="DBX294" s="1242"/>
      <c r="DBY294" s="1242"/>
      <c r="DBZ294" s="1242"/>
      <c r="DCA294" s="1242"/>
      <c r="DCB294" s="1242"/>
      <c r="DCC294" s="1242"/>
      <c r="DCD294" s="1242"/>
      <c r="DCE294" s="1242"/>
      <c r="DCF294" s="1242"/>
      <c r="DCG294" s="1242"/>
      <c r="DCH294" s="1242"/>
      <c r="DCI294" s="1242"/>
      <c r="DCJ294" s="1242"/>
      <c r="DCK294" s="1242"/>
      <c r="DCL294" s="1242"/>
      <c r="DCM294" s="1242"/>
      <c r="DCN294" s="1242"/>
      <c r="DCO294" s="1242"/>
      <c r="DCP294" s="1242"/>
      <c r="DCQ294" s="1242"/>
      <c r="DCR294" s="1242"/>
      <c r="DCS294" s="1242"/>
      <c r="DCT294" s="1242"/>
      <c r="DCU294" s="1242"/>
      <c r="DCV294" s="1242"/>
      <c r="DCW294" s="1242"/>
      <c r="DCX294" s="1242"/>
      <c r="DCY294" s="1242"/>
      <c r="DCZ294" s="1242"/>
      <c r="DDA294" s="1242"/>
      <c r="DDB294" s="1242"/>
      <c r="DDC294" s="1242"/>
      <c r="DDD294" s="1242"/>
      <c r="DDE294" s="1242"/>
      <c r="DDF294" s="1242"/>
      <c r="DDG294" s="1242"/>
      <c r="DDH294" s="1242"/>
      <c r="DDI294" s="1242"/>
      <c r="DDJ294" s="1242"/>
      <c r="DDK294" s="1242"/>
      <c r="DDL294" s="1242"/>
      <c r="DDM294" s="1242"/>
      <c r="DDN294" s="1242"/>
      <c r="DDO294" s="1242"/>
      <c r="DDP294" s="1242"/>
      <c r="DDQ294" s="1242"/>
      <c r="DDR294" s="1242"/>
      <c r="DDS294" s="1242"/>
      <c r="DDT294" s="1242"/>
      <c r="DDU294" s="1242"/>
      <c r="DDV294" s="1242"/>
      <c r="DDW294" s="1242"/>
      <c r="DDX294" s="1242"/>
      <c r="DDY294" s="1242"/>
      <c r="DDZ294" s="1242"/>
      <c r="DEA294" s="1242"/>
      <c r="DEB294" s="1242"/>
      <c r="DEC294" s="1242"/>
      <c r="DED294" s="1242"/>
      <c r="DEE294" s="1242"/>
      <c r="DEF294" s="1242"/>
      <c r="DEG294" s="1242"/>
      <c r="DEH294" s="1242"/>
      <c r="DEI294" s="1242"/>
      <c r="DEJ294" s="1242"/>
      <c r="DEK294" s="1242"/>
      <c r="DEL294" s="1242"/>
      <c r="DEM294" s="1242"/>
      <c r="DEN294" s="1242"/>
      <c r="DEO294" s="1242"/>
      <c r="DEP294" s="1242"/>
      <c r="DEQ294" s="1242"/>
      <c r="DER294" s="1242"/>
      <c r="DES294" s="1242"/>
      <c r="DET294" s="1242"/>
      <c r="DEU294" s="1242"/>
      <c r="DEV294" s="1242"/>
      <c r="DEW294" s="1242"/>
      <c r="DEX294" s="1242"/>
      <c r="DEY294" s="1242"/>
      <c r="DEZ294" s="1242"/>
      <c r="DFA294" s="1242"/>
      <c r="DFB294" s="1242"/>
      <c r="DFC294" s="1242"/>
      <c r="DFD294" s="1242"/>
      <c r="DFE294" s="1242"/>
      <c r="DFF294" s="1242"/>
      <c r="DFG294" s="1242"/>
      <c r="DFH294" s="1242"/>
      <c r="DFI294" s="1242"/>
      <c r="DFJ294" s="1242"/>
      <c r="DFK294" s="1242"/>
      <c r="DFL294" s="1242"/>
      <c r="DFM294" s="1242"/>
      <c r="DFN294" s="1242"/>
      <c r="DFO294" s="1242"/>
      <c r="DFP294" s="1242"/>
      <c r="DFQ294" s="1242"/>
      <c r="DFR294" s="1242"/>
      <c r="DFS294" s="1242"/>
      <c r="DFT294" s="1242"/>
      <c r="DFU294" s="1242"/>
      <c r="DFV294" s="1242"/>
      <c r="DFW294" s="1242"/>
      <c r="DFX294" s="1242"/>
      <c r="DFY294" s="1242"/>
      <c r="DFZ294" s="1242"/>
      <c r="DGA294" s="1242"/>
      <c r="DGB294" s="1242"/>
      <c r="DGC294" s="1242"/>
      <c r="DGD294" s="1242"/>
      <c r="DGE294" s="1242"/>
      <c r="DGF294" s="1242"/>
      <c r="DGG294" s="1242"/>
      <c r="DGH294" s="1242"/>
      <c r="DGI294" s="1242"/>
      <c r="DGJ294" s="1242"/>
      <c r="DGK294" s="1242"/>
      <c r="DGL294" s="1242"/>
      <c r="DGM294" s="1242"/>
      <c r="DGN294" s="1242"/>
      <c r="DGO294" s="1242"/>
      <c r="DGP294" s="1242"/>
      <c r="DGQ294" s="1242"/>
      <c r="DGR294" s="1242"/>
      <c r="DGS294" s="1242"/>
      <c r="DGT294" s="1242"/>
      <c r="DGU294" s="1242"/>
      <c r="DGV294" s="1242"/>
      <c r="DGW294" s="1242"/>
      <c r="DGX294" s="1242"/>
      <c r="DGY294" s="1242"/>
      <c r="DGZ294" s="1242"/>
      <c r="DHA294" s="1242"/>
      <c r="DHB294" s="1242"/>
      <c r="DHC294" s="1242"/>
      <c r="DHD294" s="1242"/>
      <c r="DHE294" s="1242"/>
      <c r="DHF294" s="1242"/>
      <c r="DHG294" s="1242"/>
      <c r="DHH294" s="1242"/>
      <c r="DHI294" s="1242"/>
      <c r="DHJ294" s="1242"/>
      <c r="DHK294" s="1242"/>
      <c r="DHL294" s="1242"/>
      <c r="DHM294" s="1242"/>
      <c r="DHN294" s="1242"/>
      <c r="DHO294" s="1242"/>
      <c r="DHP294" s="1242"/>
      <c r="DHQ294" s="1242"/>
      <c r="DHR294" s="1242"/>
      <c r="DHS294" s="1242"/>
      <c r="DHT294" s="1242"/>
      <c r="DHU294" s="1242"/>
      <c r="DHV294" s="1242"/>
      <c r="DHW294" s="1242"/>
      <c r="DHX294" s="1242"/>
      <c r="DHY294" s="1242"/>
      <c r="DHZ294" s="1242"/>
      <c r="DIA294" s="1242"/>
      <c r="DIB294" s="1242"/>
      <c r="DIC294" s="1242"/>
      <c r="DID294" s="1242"/>
      <c r="DIE294" s="1242"/>
      <c r="DIF294" s="1242"/>
      <c r="DIG294" s="1242"/>
      <c r="DIH294" s="1242"/>
      <c r="DII294" s="1242"/>
      <c r="DIJ294" s="1242"/>
      <c r="DIK294" s="1242"/>
      <c r="DIL294" s="1242"/>
      <c r="DIM294" s="1242"/>
      <c r="DIN294" s="1242"/>
      <c r="DIO294" s="1242"/>
      <c r="DIP294" s="1242"/>
      <c r="DIQ294" s="1242"/>
      <c r="DIR294" s="1242"/>
      <c r="DIS294" s="1242"/>
      <c r="DIT294" s="1242"/>
      <c r="DIU294" s="1242"/>
      <c r="DIV294" s="1242"/>
      <c r="DIW294" s="1242"/>
      <c r="DIX294" s="1242"/>
      <c r="DIY294" s="1242"/>
      <c r="DIZ294" s="1242"/>
      <c r="DJA294" s="1242"/>
      <c r="DJB294" s="1242"/>
      <c r="DJC294" s="1242"/>
      <c r="DJD294" s="1242"/>
      <c r="DJE294" s="1242"/>
      <c r="DJF294" s="1242"/>
      <c r="DJG294" s="1242"/>
      <c r="DJH294" s="1242"/>
      <c r="DJI294" s="1242"/>
      <c r="DJJ294" s="1242"/>
      <c r="DJK294" s="1242"/>
      <c r="DJL294" s="1242"/>
      <c r="DJM294" s="1242"/>
      <c r="DJN294" s="1242"/>
      <c r="DJO294" s="1242"/>
      <c r="DJP294" s="1242"/>
      <c r="DJQ294" s="1242"/>
      <c r="DJR294" s="1242"/>
      <c r="DJS294" s="1242"/>
      <c r="DJT294" s="1242"/>
      <c r="DJU294" s="1242"/>
      <c r="DJV294" s="1242"/>
      <c r="DJW294" s="1242"/>
      <c r="DJX294" s="1242"/>
      <c r="DJY294" s="1242"/>
      <c r="DJZ294" s="1242"/>
      <c r="DKA294" s="1242"/>
      <c r="DKB294" s="1242"/>
      <c r="DKC294" s="1242"/>
      <c r="DKD294" s="1242"/>
      <c r="DKE294" s="1242"/>
      <c r="DKF294" s="1242"/>
      <c r="DKG294" s="1242"/>
      <c r="DKH294" s="1242"/>
      <c r="DKI294" s="1242"/>
      <c r="DKJ294" s="1242"/>
      <c r="DKK294" s="1242"/>
      <c r="DKL294" s="1242"/>
      <c r="DKM294" s="1242"/>
      <c r="DKN294" s="1242"/>
      <c r="DKO294" s="1242"/>
      <c r="DKP294" s="1242"/>
      <c r="DKQ294" s="1242"/>
      <c r="DKR294" s="1242"/>
      <c r="DKS294" s="1242"/>
      <c r="DKT294" s="1242"/>
      <c r="DKU294" s="1242"/>
      <c r="DKV294" s="1242"/>
      <c r="DKW294" s="1242"/>
      <c r="DKX294" s="1242"/>
      <c r="DKY294" s="1242"/>
      <c r="DKZ294" s="1242"/>
      <c r="DLA294" s="1242"/>
      <c r="DLB294" s="1242"/>
      <c r="DLC294" s="1242"/>
      <c r="DLD294" s="1242"/>
      <c r="DLE294" s="1242"/>
      <c r="DLF294" s="1242"/>
      <c r="DLG294" s="1242"/>
      <c r="DLH294" s="1242"/>
      <c r="DLI294" s="1242"/>
      <c r="DLJ294" s="1242"/>
      <c r="DLK294" s="1242"/>
      <c r="DLL294" s="1242"/>
      <c r="DLM294" s="1242"/>
      <c r="DLN294" s="1242"/>
      <c r="DLO294" s="1242"/>
      <c r="DLP294" s="1242"/>
      <c r="DLQ294" s="1242"/>
      <c r="DLR294" s="1242"/>
      <c r="DLS294" s="1242"/>
      <c r="DLT294" s="1242"/>
      <c r="DLU294" s="1242"/>
      <c r="DLV294" s="1242"/>
      <c r="DLW294" s="1242"/>
      <c r="DLX294" s="1242"/>
      <c r="DLY294" s="1242"/>
      <c r="DLZ294" s="1242"/>
      <c r="DMA294" s="1242"/>
      <c r="DMB294" s="1242"/>
      <c r="DMC294" s="1242"/>
      <c r="DMD294" s="1242"/>
      <c r="DME294" s="1242"/>
      <c r="DMF294" s="1242"/>
      <c r="DMG294" s="1242"/>
      <c r="DMH294" s="1242"/>
      <c r="DMI294" s="1242"/>
      <c r="DMJ294" s="1242"/>
      <c r="DMK294" s="1242"/>
      <c r="DML294" s="1242"/>
      <c r="DMM294" s="1242"/>
      <c r="DMN294" s="1242"/>
      <c r="DMO294" s="1242"/>
      <c r="DMP294" s="1242"/>
      <c r="DMQ294" s="1242"/>
      <c r="DMR294" s="1242"/>
      <c r="DMS294" s="1242"/>
      <c r="DMT294" s="1242"/>
      <c r="DMU294" s="1242"/>
      <c r="DMV294" s="1242"/>
      <c r="DMW294" s="1242"/>
      <c r="DMX294" s="1242"/>
      <c r="DMY294" s="1242"/>
      <c r="DMZ294" s="1242"/>
      <c r="DNA294" s="1242"/>
      <c r="DNB294" s="1242"/>
      <c r="DNC294" s="1242"/>
      <c r="DND294" s="1242"/>
      <c r="DNE294" s="1242"/>
      <c r="DNF294" s="1242"/>
      <c r="DNG294" s="1242"/>
      <c r="DNH294" s="1242"/>
      <c r="DNI294" s="1242"/>
      <c r="DNJ294" s="1242"/>
      <c r="DNK294" s="1242"/>
      <c r="DNL294" s="1242"/>
      <c r="DNM294" s="1242"/>
      <c r="DNN294" s="1242"/>
      <c r="DNO294" s="1242"/>
      <c r="DNP294" s="1242"/>
      <c r="DNQ294" s="1242"/>
      <c r="DNR294" s="1242"/>
      <c r="DNS294" s="1242"/>
      <c r="DNT294" s="1242"/>
      <c r="DNU294" s="1242"/>
      <c r="DNV294" s="1242"/>
      <c r="DNW294" s="1242"/>
      <c r="DNX294" s="1242"/>
      <c r="DNY294" s="1242"/>
      <c r="DNZ294" s="1242"/>
      <c r="DOA294" s="1242"/>
      <c r="DOB294" s="1242"/>
      <c r="DOC294" s="1242"/>
      <c r="DOD294" s="1242"/>
      <c r="DOE294" s="1242"/>
      <c r="DOF294" s="1242"/>
      <c r="DOG294" s="1242"/>
      <c r="DOH294" s="1242"/>
      <c r="DOI294" s="1242"/>
      <c r="DOJ294" s="1242"/>
      <c r="DOK294" s="1242"/>
      <c r="DOL294" s="1242"/>
      <c r="DOM294" s="1242"/>
      <c r="DON294" s="1242"/>
      <c r="DOO294" s="1242"/>
      <c r="DOP294" s="1242"/>
      <c r="DOQ294" s="1242"/>
      <c r="DOR294" s="1242"/>
      <c r="DOS294" s="1242"/>
      <c r="DOT294" s="1242"/>
      <c r="DOU294" s="1242"/>
      <c r="DOV294" s="1242"/>
      <c r="DOW294" s="1242"/>
      <c r="DOX294" s="1242"/>
      <c r="DOY294" s="1242"/>
      <c r="DOZ294" s="1242"/>
      <c r="DPA294" s="1242"/>
      <c r="DPB294" s="1242"/>
      <c r="DPC294" s="1242"/>
      <c r="DPD294" s="1242"/>
      <c r="DPE294" s="1242"/>
      <c r="DPF294" s="1242"/>
      <c r="DPG294" s="1242"/>
      <c r="DPH294" s="1242"/>
      <c r="DPI294" s="1242"/>
      <c r="DPJ294" s="1242"/>
      <c r="DPK294" s="1242"/>
      <c r="DPL294" s="1242"/>
      <c r="DPM294" s="1242"/>
      <c r="DPN294" s="1242"/>
      <c r="DPO294" s="1242"/>
      <c r="DPP294" s="1242"/>
      <c r="DPQ294" s="1242"/>
      <c r="DPR294" s="1242"/>
      <c r="DPS294" s="1242"/>
      <c r="DPT294" s="1242"/>
      <c r="DPU294" s="1242"/>
      <c r="DPV294" s="1242"/>
      <c r="DPW294" s="1242"/>
      <c r="DPX294" s="1242"/>
      <c r="DPY294" s="1242"/>
      <c r="DPZ294" s="1242"/>
      <c r="DQA294" s="1242"/>
      <c r="DQB294" s="1242"/>
      <c r="DQC294" s="1242"/>
      <c r="DQD294" s="1242"/>
      <c r="DQE294" s="1242"/>
      <c r="DQF294" s="1242"/>
      <c r="DQG294" s="1242"/>
      <c r="DQH294" s="1242"/>
      <c r="DQI294" s="1242"/>
      <c r="DQJ294" s="1242"/>
      <c r="DQK294" s="1242"/>
      <c r="DQL294" s="1242"/>
      <c r="DQM294" s="1242"/>
      <c r="DQN294" s="1242"/>
      <c r="DQO294" s="1242"/>
      <c r="DQP294" s="1242"/>
      <c r="DQQ294" s="1242"/>
      <c r="DQR294" s="1242"/>
      <c r="DQS294" s="1242"/>
      <c r="DQT294" s="1242"/>
      <c r="DQU294" s="1242"/>
      <c r="DQV294" s="1242"/>
      <c r="DQW294" s="1242"/>
      <c r="DQX294" s="1242"/>
      <c r="DQY294" s="1242"/>
      <c r="DQZ294" s="1242"/>
      <c r="DRA294" s="1242"/>
      <c r="DRB294" s="1242"/>
      <c r="DRC294" s="1242"/>
      <c r="DRD294" s="1242"/>
      <c r="DRE294" s="1242"/>
      <c r="DRF294" s="1242"/>
      <c r="DRG294" s="1242"/>
      <c r="DRH294" s="1242"/>
      <c r="DRI294" s="1242"/>
      <c r="DRJ294" s="1242"/>
      <c r="DRK294" s="1242"/>
      <c r="DRL294" s="1242"/>
      <c r="DRM294" s="1242"/>
      <c r="DRN294" s="1242"/>
      <c r="DRO294" s="1242"/>
      <c r="DRP294" s="1242"/>
      <c r="DRQ294" s="1242"/>
      <c r="DRR294" s="1242"/>
      <c r="DRS294" s="1242"/>
      <c r="DRT294" s="1242"/>
      <c r="DRU294" s="1242"/>
      <c r="DRV294" s="1242"/>
      <c r="DRW294" s="1242"/>
      <c r="DRX294" s="1242"/>
      <c r="DRY294" s="1242"/>
      <c r="DRZ294" s="1242"/>
      <c r="DSA294" s="1242"/>
      <c r="DSB294" s="1242"/>
      <c r="DSC294" s="1242"/>
      <c r="DSD294" s="1242"/>
      <c r="DSE294" s="1242"/>
      <c r="DSF294" s="1242"/>
      <c r="DSG294" s="1242"/>
      <c r="DSH294" s="1242"/>
      <c r="DSI294" s="1242"/>
      <c r="DSJ294" s="1242"/>
      <c r="DSK294" s="1242"/>
      <c r="DSL294" s="1242"/>
      <c r="DSM294" s="1242"/>
      <c r="DSN294" s="1242"/>
      <c r="DSO294" s="1242"/>
      <c r="DSP294" s="1242"/>
      <c r="DSQ294" s="1242"/>
      <c r="DSR294" s="1242"/>
      <c r="DSS294" s="1242"/>
      <c r="DST294" s="1242"/>
      <c r="DSU294" s="1242"/>
      <c r="DSV294" s="1242"/>
      <c r="DSW294" s="1242"/>
      <c r="DSX294" s="1242"/>
      <c r="DSY294" s="1242"/>
      <c r="DSZ294" s="1242"/>
      <c r="DTA294" s="1242"/>
      <c r="DTB294" s="1242"/>
      <c r="DTC294" s="1242"/>
      <c r="DTD294" s="1242"/>
      <c r="DTE294" s="1242"/>
      <c r="DTF294" s="1242"/>
      <c r="DTG294" s="1242"/>
      <c r="DTH294" s="1242"/>
      <c r="DTI294" s="1242"/>
      <c r="DTJ294" s="1242"/>
      <c r="DTK294" s="1242"/>
      <c r="DTL294" s="1242"/>
      <c r="DTM294" s="1242"/>
      <c r="DTN294" s="1242"/>
      <c r="DTO294" s="1242"/>
      <c r="DTP294" s="1242"/>
      <c r="DTQ294" s="1242"/>
      <c r="DTR294" s="1242"/>
      <c r="DTS294" s="1242"/>
      <c r="DTT294" s="1242"/>
      <c r="DTU294" s="1242"/>
      <c r="DTV294" s="1242"/>
      <c r="DTW294" s="1242"/>
      <c r="DTX294" s="1242"/>
      <c r="DTY294" s="1242"/>
      <c r="DTZ294" s="1242"/>
      <c r="DUA294" s="1242"/>
      <c r="DUB294" s="1242"/>
      <c r="DUC294" s="1242"/>
      <c r="DUD294" s="1242"/>
      <c r="DUE294" s="1242"/>
      <c r="DUF294" s="1242"/>
      <c r="DUG294" s="1242"/>
      <c r="DUH294" s="1242"/>
      <c r="DUI294" s="1242"/>
      <c r="DUJ294" s="1242"/>
      <c r="DUK294" s="1242"/>
      <c r="DUL294" s="1242"/>
      <c r="DUM294" s="1242"/>
      <c r="DUN294" s="1242"/>
      <c r="DUO294" s="1242"/>
      <c r="DUP294" s="1242"/>
      <c r="DUQ294" s="1242"/>
      <c r="DUR294" s="1242"/>
      <c r="DUS294" s="1242"/>
      <c r="DUT294" s="1242"/>
      <c r="DUU294" s="1242"/>
      <c r="DUV294" s="1242"/>
      <c r="DUW294" s="1242"/>
      <c r="DUX294" s="1242"/>
      <c r="DUY294" s="1242"/>
      <c r="DUZ294" s="1242"/>
      <c r="DVA294" s="1242"/>
      <c r="DVB294" s="1242"/>
      <c r="DVC294" s="1242"/>
      <c r="DVD294" s="1242"/>
      <c r="DVE294" s="1242"/>
      <c r="DVF294" s="1242"/>
      <c r="DVG294" s="1242"/>
      <c r="DVH294" s="1242"/>
      <c r="DVI294" s="1242"/>
      <c r="DVJ294" s="1242"/>
      <c r="DVK294" s="1242"/>
      <c r="DVL294" s="1242"/>
      <c r="DVM294" s="1242"/>
      <c r="DVN294" s="1242"/>
      <c r="DVO294" s="1242"/>
      <c r="DVP294" s="1242"/>
      <c r="DVQ294" s="1242"/>
      <c r="DVR294" s="1242"/>
      <c r="DVS294" s="1242"/>
      <c r="DVT294" s="1242"/>
      <c r="DVU294" s="1242"/>
      <c r="DVV294" s="1242"/>
      <c r="DVW294" s="1242"/>
      <c r="DVX294" s="1242"/>
      <c r="DVY294" s="1242"/>
      <c r="DVZ294" s="1242"/>
      <c r="DWA294" s="1242"/>
      <c r="DWB294" s="1242"/>
      <c r="DWC294" s="1242"/>
      <c r="DWD294" s="1242"/>
      <c r="DWE294" s="1242"/>
      <c r="DWF294" s="1242"/>
      <c r="DWG294" s="1242"/>
      <c r="DWH294" s="1242"/>
      <c r="DWI294" s="1242"/>
      <c r="DWJ294" s="1242"/>
      <c r="DWK294" s="1242"/>
      <c r="DWL294" s="1242"/>
      <c r="DWM294" s="1242"/>
      <c r="DWN294" s="1242"/>
      <c r="DWO294" s="1242"/>
      <c r="DWP294" s="1242"/>
      <c r="DWQ294" s="1242"/>
      <c r="DWR294" s="1242"/>
      <c r="DWS294" s="1242"/>
      <c r="DWT294" s="1242"/>
      <c r="DWU294" s="1242"/>
      <c r="DWV294" s="1242"/>
      <c r="DWW294" s="1242"/>
      <c r="DWX294" s="1242"/>
      <c r="DWY294" s="1242"/>
      <c r="DWZ294" s="1242"/>
      <c r="DXA294" s="1242"/>
      <c r="DXB294" s="1242"/>
      <c r="DXC294" s="1242"/>
      <c r="DXD294" s="1242"/>
      <c r="DXE294" s="1242"/>
      <c r="DXF294" s="1242"/>
      <c r="DXG294" s="1242"/>
      <c r="DXH294" s="1242"/>
      <c r="DXI294" s="1242"/>
      <c r="DXJ294" s="1242"/>
      <c r="DXK294" s="1242"/>
      <c r="DXL294" s="1242"/>
      <c r="DXM294" s="1242"/>
      <c r="DXN294" s="1242"/>
      <c r="DXO294" s="1242"/>
      <c r="DXP294" s="1242"/>
      <c r="DXQ294" s="1242"/>
      <c r="DXR294" s="1242"/>
      <c r="DXS294" s="1242"/>
      <c r="DXT294" s="1242"/>
      <c r="DXU294" s="1242"/>
      <c r="DXV294" s="1242"/>
      <c r="DXW294" s="1242"/>
      <c r="DXX294" s="1242"/>
      <c r="DXY294" s="1242"/>
      <c r="DXZ294" s="1242"/>
      <c r="DYA294" s="1242"/>
      <c r="DYB294" s="1242"/>
      <c r="DYC294" s="1242"/>
      <c r="DYD294" s="1242"/>
      <c r="DYE294" s="1242"/>
      <c r="DYF294" s="1242"/>
      <c r="DYG294" s="1242"/>
      <c r="DYH294" s="1242"/>
      <c r="DYI294" s="1242"/>
      <c r="DYJ294" s="1242"/>
      <c r="DYK294" s="1242"/>
      <c r="DYL294" s="1242"/>
      <c r="DYM294" s="1242"/>
      <c r="DYN294" s="1242"/>
      <c r="DYO294" s="1242"/>
      <c r="DYP294" s="1242"/>
      <c r="DYQ294" s="1242"/>
      <c r="DYR294" s="1242"/>
      <c r="DYS294" s="1242"/>
      <c r="DYT294" s="1242"/>
      <c r="DYU294" s="1242"/>
      <c r="DYV294" s="1242"/>
      <c r="DYW294" s="1242"/>
      <c r="DYX294" s="1242"/>
      <c r="DYY294" s="1242"/>
      <c r="DYZ294" s="1242"/>
      <c r="DZA294" s="1242"/>
      <c r="DZB294" s="1242"/>
      <c r="DZC294" s="1242"/>
      <c r="DZD294" s="1242"/>
      <c r="DZE294" s="1242"/>
      <c r="DZF294" s="1242"/>
      <c r="DZG294" s="1242"/>
      <c r="DZH294" s="1242"/>
      <c r="DZI294" s="1242"/>
      <c r="DZJ294" s="1242"/>
      <c r="DZK294" s="1242"/>
      <c r="DZL294" s="1242"/>
      <c r="DZM294" s="1242"/>
      <c r="DZN294" s="1242"/>
      <c r="DZO294" s="1242"/>
      <c r="DZP294" s="1242"/>
      <c r="DZQ294" s="1242"/>
      <c r="DZR294" s="1242"/>
      <c r="DZS294" s="1242"/>
      <c r="DZT294" s="1242"/>
      <c r="DZU294" s="1242"/>
      <c r="DZV294" s="1242"/>
      <c r="DZW294" s="1242"/>
      <c r="DZX294" s="1242"/>
      <c r="DZY294" s="1242"/>
      <c r="DZZ294" s="1242"/>
      <c r="EAA294" s="1242"/>
      <c r="EAB294" s="1242"/>
      <c r="EAC294" s="1242"/>
      <c r="EAD294" s="1242"/>
      <c r="EAE294" s="1242"/>
      <c r="EAF294" s="1242"/>
      <c r="EAG294" s="1242"/>
      <c r="EAH294" s="1242"/>
      <c r="EAI294" s="1242"/>
      <c r="EAJ294" s="1242"/>
      <c r="EAK294" s="1242"/>
      <c r="EAL294" s="1242"/>
      <c r="EAM294" s="1242"/>
      <c r="EAN294" s="1242"/>
      <c r="EAO294" s="1242"/>
      <c r="EAP294" s="1242"/>
      <c r="EAQ294" s="1242"/>
      <c r="EAR294" s="1242"/>
      <c r="EAS294" s="1242"/>
      <c r="EAT294" s="1242"/>
      <c r="EAU294" s="1242"/>
      <c r="EAV294" s="1242"/>
      <c r="EAW294" s="1242"/>
      <c r="EAX294" s="1242"/>
      <c r="EAY294" s="1242"/>
      <c r="EAZ294" s="1242"/>
      <c r="EBA294" s="1242"/>
      <c r="EBB294" s="1242"/>
      <c r="EBC294" s="1242"/>
      <c r="EBD294" s="1242"/>
      <c r="EBE294" s="1242"/>
      <c r="EBF294" s="1242"/>
      <c r="EBG294" s="1242"/>
      <c r="EBH294" s="1242"/>
      <c r="EBI294" s="1242"/>
      <c r="EBJ294" s="1242"/>
      <c r="EBK294" s="1242"/>
      <c r="EBL294" s="1242"/>
      <c r="EBM294" s="1242"/>
      <c r="EBN294" s="1242"/>
      <c r="EBO294" s="1242"/>
      <c r="EBP294" s="1242"/>
      <c r="EBQ294" s="1242"/>
      <c r="EBR294" s="1242"/>
      <c r="EBS294" s="1242"/>
      <c r="EBT294" s="1242"/>
      <c r="EBU294" s="1242"/>
      <c r="EBV294" s="1242"/>
      <c r="EBW294" s="1242"/>
      <c r="EBX294" s="1242"/>
      <c r="EBY294" s="1242"/>
      <c r="EBZ294" s="1242"/>
      <c r="ECA294" s="1242"/>
      <c r="ECB294" s="1242"/>
      <c r="ECC294" s="1242"/>
      <c r="ECD294" s="1242"/>
      <c r="ECE294" s="1242"/>
      <c r="ECF294" s="1242"/>
      <c r="ECG294" s="1242"/>
      <c r="ECH294" s="1242"/>
      <c r="ECI294" s="1242"/>
      <c r="ECJ294" s="1242"/>
      <c r="ECK294" s="1242"/>
      <c r="ECL294" s="1242"/>
      <c r="ECM294" s="1242"/>
      <c r="ECN294" s="1242"/>
      <c r="ECO294" s="1242"/>
      <c r="ECP294" s="1242"/>
      <c r="ECQ294" s="1242"/>
      <c r="ECR294" s="1242"/>
      <c r="ECS294" s="1242"/>
      <c r="ECT294" s="1242"/>
      <c r="ECU294" s="1242"/>
      <c r="ECV294" s="1242"/>
      <c r="ECW294" s="1242"/>
      <c r="ECX294" s="1242"/>
      <c r="ECY294" s="1242"/>
      <c r="ECZ294" s="1242"/>
      <c r="EDA294" s="1242"/>
      <c r="EDB294" s="1242"/>
      <c r="EDC294" s="1242"/>
      <c r="EDD294" s="1242"/>
      <c r="EDE294" s="1242"/>
      <c r="EDF294" s="1242"/>
      <c r="EDG294" s="1242"/>
      <c r="EDH294" s="1242"/>
      <c r="EDI294" s="1242"/>
      <c r="EDJ294" s="1242"/>
      <c r="EDK294" s="1242"/>
      <c r="EDL294" s="1242"/>
      <c r="EDM294" s="1242"/>
      <c r="EDN294" s="1242"/>
      <c r="EDO294" s="1242"/>
      <c r="EDP294" s="1242"/>
      <c r="EDQ294" s="1242"/>
      <c r="EDR294" s="1242"/>
      <c r="EDS294" s="1242"/>
      <c r="EDT294" s="1242"/>
      <c r="EDU294" s="1242"/>
      <c r="EDV294" s="1242"/>
      <c r="EDW294" s="1242"/>
      <c r="EDX294" s="1242"/>
      <c r="EDY294" s="1242"/>
      <c r="EDZ294" s="1242"/>
      <c r="EEA294" s="1242"/>
      <c r="EEB294" s="1242"/>
      <c r="EEC294" s="1242"/>
      <c r="EED294" s="1242"/>
      <c r="EEE294" s="1242"/>
      <c r="EEF294" s="1242"/>
      <c r="EEG294" s="1242"/>
      <c r="EEH294" s="1242"/>
      <c r="EEI294" s="1242"/>
      <c r="EEJ294" s="1242"/>
      <c r="EEK294" s="1242"/>
      <c r="EEL294" s="1242"/>
      <c r="EEM294" s="1242"/>
      <c r="EEN294" s="1242"/>
      <c r="EEO294" s="1242"/>
      <c r="EEP294" s="1242"/>
      <c r="EEQ294" s="1242"/>
      <c r="EER294" s="1242"/>
      <c r="EES294" s="1242"/>
      <c r="EET294" s="1242"/>
      <c r="EEU294" s="1242"/>
      <c r="EEV294" s="1242"/>
      <c r="EEW294" s="1242"/>
      <c r="EEX294" s="1242"/>
      <c r="EEY294" s="1242"/>
      <c r="EEZ294" s="1242"/>
      <c r="EFA294" s="1242"/>
      <c r="EFB294" s="1242"/>
      <c r="EFC294" s="1242"/>
      <c r="EFD294" s="1242"/>
      <c r="EFE294" s="1242"/>
      <c r="EFF294" s="1242"/>
      <c r="EFG294" s="1242"/>
      <c r="EFH294" s="1242"/>
      <c r="EFI294" s="1242"/>
      <c r="EFJ294" s="1242"/>
      <c r="EFK294" s="1242"/>
      <c r="EFL294" s="1242"/>
      <c r="EFM294" s="1242"/>
      <c r="EFN294" s="1242"/>
      <c r="EFO294" s="1242"/>
      <c r="EFP294" s="1242"/>
      <c r="EFQ294" s="1242"/>
      <c r="EFR294" s="1242"/>
      <c r="EFS294" s="1242"/>
      <c r="EFT294" s="1242"/>
      <c r="EFU294" s="1242"/>
      <c r="EFV294" s="1242"/>
      <c r="EFW294" s="1242"/>
      <c r="EFX294" s="1242"/>
      <c r="EFY294" s="1242"/>
      <c r="EFZ294" s="1242"/>
      <c r="EGA294" s="1242"/>
      <c r="EGB294" s="1242"/>
      <c r="EGC294" s="1242"/>
      <c r="EGD294" s="1242"/>
      <c r="EGE294" s="1242"/>
      <c r="EGF294" s="1242"/>
      <c r="EGG294" s="1242"/>
      <c r="EGH294" s="1242"/>
      <c r="EGI294" s="1242"/>
      <c r="EGJ294" s="1242"/>
      <c r="EGK294" s="1242"/>
      <c r="EGL294" s="1242"/>
      <c r="EGM294" s="1242"/>
      <c r="EGN294" s="1242"/>
      <c r="EGO294" s="1242"/>
      <c r="EGP294" s="1242"/>
      <c r="EGQ294" s="1242"/>
      <c r="EGR294" s="1242"/>
      <c r="EGS294" s="1242"/>
      <c r="EGT294" s="1242"/>
      <c r="EGU294" s="1242"/>
      <c r="EGV294" s="1242"/>
      <c r="EGW294" s="1242"/>
      <c r="EGX294" s="1242"/>
      <c r="EGY294" s="1242"/>
      <c r="EGZ294" s="1242"/>
      <c r="EHA294" s="1242"/>
      <c r="EHB294" s="1242"/>
      <c r="EHC294" s="1242"/>
      <c r="EHD294" s="1242"/>
      <c r="EHE294" s="1242"/>
      <c r="EHF294" s="1242"/>
      <c r="EHG294" s="1242"/>
      <c r="EHH294" s="1242"/>
      <c r="EHI294" s="1242"/>
      <c r="EHJ294" s="1242"/>
      <c r="EHK294" s="1242"/>
      <c r="EHL294" s="1242"/>
      <c r="EHM294" s="1242"/>
      <c r="EHN294" s="1242"/>
      <c r="EHO294" s="1242"/>
      <c r="EHP294" s="1242"/>
      <c r="EHQ294" s="1242"/>
      <c r="EHR294" s="1242"/>
      <c r="EHS294" s="1242"/>
      <c r="EHT294" s="1242"/>
      <c r="EHU294" s="1242"/>
      <c r="EHV294" s="1242"/>
      <c r="EHW294" s="1242"/>
      <c r="EHX294" s="1242"/>
      <c r="EHY294" s="1242"/>
      <c r="EHZ294" s="1242"/>
      <c r="EIA294" s="1242"/>
      <c r="EIB294" s="1242"/>
      <c r="EIC294" s="1242"/>
      <c r="EID294" s="1242"/>
      <c r="EIE294" s="1242"/>
      <c r="EIF294" s="1242"/>
      <c r="EIG294" s="1242"/>
      <c r="EIH294" s="1242"/>
      <c r="EII294" s="1242"/>
      <c r="EIJ294" s="1242"/>
      <c r="EIK294" s="1242"/>
      <c r="EIL294" s="1242"/>
      <c r="EIM294" s="1242"/>
      <c r="EIN294" s="1242"/>
      <c r="EIO294" s="1242"/>
      <c r="EIP294" s="1242"/>
      <c r="EIQ294" s="1242"/>
      <c r="EIR294" s="1242"/>
      <c r="EIS294" s="1242"/>
      <c r="EIT294" s="1242"/>
      <c r="EIU294" s="1242"/>
      <c r="EIV294" s="1242"/>
      <c r="EIW294" s="1242"/>
      <c r="EIX294" s="1242"/>
      <c r="EIY294" s="1242"/>
      <c r="EIZ294" s="1242"/>
      <c r="EJA294" s="1242"/>
      <c r="EJB294" s="1242"/>
      <c r="EJC294" s="1242"/>
      <c r="EJD294" s="1242"/>
      <c r="EJE294" s="1242"/>
      <c r="EJF294" s="1242"/>
      <c r="EJG294" s="1242"/>
      <c r="EJH294" s="1242"/>
      <c r="EJI294" s="1242"/>
      <c r="EJJ294" s="1242"/>
      <c r="EJK294" s="1242"/>
      <c r="EJL294" s="1242"/>
      <c r="EJM294" s="1242"/>
      <c r="EJN294" s="1242"/>
      <c r="EJO294" s="1242"/>
      <c r="EJP294" s="1242"/>
      <c r="EJQ294" s="1242"/>
      <c r="EJR294" s="1242"/>
      <c r="EJS294" s="1242"/>
      <c r="EJT294" s="1242"/>
      <c r="EJU294" s="1242"/>
      <c r="EJV294" s="1242"/>
      <c r="EJW294" s="1242"/>
      <c r="EJX294" s="1242"/>
      <c r="EJY294" s="1242"/>
      <c r="EJZ294" s="1242"/>
      <c r="EKA294" s="1242"/>
      <c r="EKB294" s="1242"/>
      <c r="EKC294" s="1242"/>
      <c r="EKD294" s="1242"/>
      <c r="EKE294" s="1242"/>
      <c r="EKF294" s="1242"/>
      <c r="EKG294" s="1242"/>
      <c r="EKH294" s="1242"/>
      <c r="EKI294" s="1242"/>
      <c r="EKJ294" s="1242"/>
      <c r="EKK294" s="1242"/>
      <c r="EKL294" s="1242"/>
      <c r="EKM294" s="1242"/>
      <c r="EKN294" s="1242"/>
      <c r="EKO294" s="1242"/>
      <c r="EKP294" s="1242"/>
      <c r="EKQ294" s="1242"/>
      <c r="EKR294" s="1242"/>
      <c r="EKS294" s="1242"/>
      <c r="EKT294" s="1242"/>
      <c r="EKU294" s="1242"/>
      <c r="EKV294" s="1242"/>
      <c r="EKW294" s="1242"/>
      <c r="EKX294" s="1242"/>
      <c r="EKY294" s="1242"/>
      <c r="EKZ294" s="1242"/>
      <c r="ELA294" s="1242"/>
      <c r="ELB294" s="1242"/>
      <c r="ELC294" s="1242"/>
      <c r="ELD294" s="1242"/>
      <c r="ELE294" s="1242"/>
      <c r="ELF294" s="1242"/>
      <c r="ELG294" s="1242"/>
      <c r="ELH294" s="1242"/>
      <c r="ELI294" s="1242"/>
      <c r="ELJ294" s="1242"/>
      <c r="ELK294" s="1242"/>
      <c r="ELL294" s="1242"/>
      <c r="ELM294" s="1242"/>
      <c r="ELN294" s="1242"/>
      <c r="ELO294" s="1242"/>
      <c r="ELP294" s="1242"/>
      <c r="ELQ294" s="1242"/>
      <c r="ELR294" s="1242"/>
      <c r="ELS294" s="1242"/>
      <c r="ELT294" s="1242"/>
      <c r="ELU294" s="1242"/>
      <c r="ELV294" s="1242"/>
      <c r="ELW294" s="1242"/>
      <c r="ELX294" s="1242"/>
      <c r="ELY294" s="1242"/>
      <c r="ELZ294" s="1242"/>
      <c r="EMA294" s="1242"/>
      <c r="EMB294" s="1242"/>
      <c r="EMC294" s="1242"/>
      <c r="EMD294" s="1242"/>
      <c r="EME294" s="1242"/>
      <c r="EMF294" s="1242"/>
      <c r="EMG294" s="1242"/>
      <c r="EMH294" s="1242"/>
      <c r="EMI294" s="1242"/>
      <c r="EMJ294" s="1242"/>
      <c r="EMK294" s="1242"/>
      <c r="EML294" s="1242"/>
      <c r="EMM294" s="1242"/>
      <c r="EMN294" s="1242"/>
      <c r="EMO294" s="1242"/>
      <c r="EMP294" s="1242"/>
      <c r="EMQ294" s="1242"/>
      <c r="EMR294" s="1242"/>
      <c r="EMS294" s="1242"/>
      <c r="EMT294" s="1242"/>
      <c r="EMU294" s="1242"/>
      <c r="EMV294" s="1242"/>
      <c r="EMW294" s="1242"/>
      <c r="EMX294" s="1242"/>
      <c r="EMY294" s="1242"/>
      <c r="EMZ294" s="1242"/>
      <c r="ENA294" s="1242"/>
      <c r="ENB294" s="1242"/>
      <c r="ENC294" s="1242"/>
      <c r="END294" s="1242"/>
      <c r="ENE294" s="1242"/>
      <c r="ENF294" s="1242"/>
      <c r="ENG294" s="1242"/>
      <c r="ENH294" s="1242"/>
      <c r="ENI294" s="1242"/>
      <c r="ENJ294" s="1242"/>
      <c r="ENK294" s="1242"/>
      <c r="ENL294" s="1242"/>
      <c r="ENM294" s="1242"/>
      <c r="ENN294" s="1242"/>
      <c r="ENO294" s="1242"/>
      <c r="ENP294" s="1242"/>
      <c r="ENQ294" s="1242"/>
      <c r="ENR294" s="1242"/>
      <c r="ENS294" s="1242"/>
      <c r="ENT294" s="1242"/>
      <c r="ENU294" s="1242"/>
      <c r="ENV294" s="1242"/>
      <c r="ENW294" s="1242"/>
      <c r="ENX294" s="1242"/>
      <c r="ENY294" s="1242"/>
      <c r="ENZ294" s="1242"/>
      <c r="EOA294" s="1242"/>
      <c r="EOB294" s="1242"/>
      <c r="EOC294" s="1242"/>
      <c r="EOD294" s="1242"/>
      <c r="EOE294" s="1242"/>
      <c r="EOF294" s="1242"/>
      <c r="EOG294" s="1242"/>
      <c r="EOH294" s="1242"/>
      <c r="EOI294" s="1242"/>
      <c r="EOJ294" s="1242"/>
      <c r="EOK294" s="1242"/>
      <c r="EOL294" s="1242"/>
      <c r="EOM294" s="1242"/>
      <c r="EON294" s="1242"/>
      <c r="EOO294" s="1242"/>
      <c r="EOP294" s="1242"/>
      <c r="EOQ294" s="1242"/>
      <c r="EOR294" s="1242"/>
      <c r="EOS294" s="1242"/>
      <c r="EOT294" s="1242"/>
      <c r="EOU294" s="1242"/>
      <c r="EOV294" s="1242"/>
      <c r="EOW294" s="1242"/>
      <c r="EOX294" s="1242"/>
      <c r="EOY294" s="1242"/>
      <c r="EOZ294" s="1242"/>
      <c r="EPA294" s="1242"/>
      <c r="EPB294" s="1242"/>
      <c r="EPC294" s="1242"/>
      <c r="EPD294" s="1242"/>
      <c r="EPE294" s="1242"/>
      <c r="EPF294" s="1242"/>
      <c r="EPG294" s="1242"/>
      <c r="EPH294" s="1242"/>
      <c r="EPI294" s="1242"/>
      <c r="EPJ294" s="1242"/>
      <c r="EPK294" s="1242"/>
      <c r="EPL294" s="1242"/>
      <c r="EPM294" s="1242"/>
      <c r="EPN294" s="1242"/>
      <c r="EPO294" s="1242"/>
      <c r="EPP294" s="1242"/>
      <c r="EPQ294" s="1242"/>
      <c r="EPR294" s="1242"/>
      <c r="EPS294" s="1242"/>
      <c r="EPT294" s="1242"/>
      <c r="EPU294" s="1242"/>
      <c r="EPV294" s="1242"/>
      <c r="EPW294" s="1242"/>
      <c r="EPX294" s="1242"/>
      <c r="EPY294" s="1242"/>
      <c r="EPZ294" s="1242"/>
      <c r="EQA294" s="1242"/>
      <c r="EQB294" s="1242"/>
      <c r="EQC294" s="1242"/>
      <c r="EQD294" s="1242"/>
      <c r="EQE294" s="1242"/>
      <c r="EQF294" s="1242"/>
      <c r="EQG294" s="1242"/>
      <c r="EQH294" s="1242"/>
      <c r="EQI294" s="1242"/>
      <c r="EQJ294" s="1242"/>
      <c r="EQK294" s="1242"/>
      <c r="EQL294" s="1242"/>
      <c r="EQM294" s="1242"/>
      <c r="EQN294" s="1242"/>
      <c r="EQO294" s="1242"/>
      <c r="EQP294" s="1242"/>
      <c r="EQQ294" s="1242"/>
      <c r="EQR294" s="1242"/>
      <c r="EQS294" s="1242"/>
      <c r="EQT294" s="1242"/>
      <c r="EQU294" s="1242"/>
      <c r="EQV294" s="1242"/>
      <c r="EQW294" s="1242"/>
      <c r="EQX294" s="1242"/>
      <c r="EQY294" s="1242"/>
      <c r="EQZ294" s="1242"/>
      <c r="ERA294" s="1242"/>
      <c r="ERB294" s="1242"/>
      <c r="ERC294" s="1242"/>
      <c r="ERD294" s="1242"/>
      <c r="ERE294" s="1242"/>
      <c r="ERF294" s="1242"/>
      <c r="ERG294" s="1242"/>
      <c r="ERH294" s="1242"/>
      <c r="ERI294" s="1242"/>
      <c r="ERJ294" s="1242"/>
      <c r="ERK294" s="1242"/>
      <c r="ERL294" s="1242"/>
      <c r="ERM294" s="1242"/>
      <c r="ERN294" s="1242"/>
      <c r="ERO294" s="1242"/>
      <c r="ERP294" s="1242"/>
      <c r="ERQ294" s="1242"/>
      <c r="ERR294" s="1242"/>
      <c r="ERS294" s="1242"/>
      <c r="ERT294" s="1242"/>
      <c r="ERU294" s="1242"/>
      <c r="ERV294" s="1242"/>
      <c r="ERW294" s="1242"/>
      <c r="ERX294" s="1242"/>
      <c r="ERY294" s="1242"/>
      <c r="ERZ294" s="1242"/>
      <c r="ESA294" s="1242"/>
      <c r="ESB294" s="1242"/>
      <c r="ESC294" s="1242"/>
      <c r="ESD294" s="1242"/>
      <c r="ESE294" s="1242"/>
      <c r="ESF294" s="1242"/>
      <c r="ESG294" s="1242"/>
      <c r="ESH294" s="1242"/>
      <c r="ESI294" s="1242"/>
      <c r="ESJ294" s="1242"/>
      <c r="ESK294" s="1242"/>
      <c r="ESL294" s="1242"/>
      <c r="ESM294" s="1242"/>
      <c r="ESN294" s="1242"/>
      <c r="ESO294" s="1242"/>
      <c r="ESP294" s="1242"/>
      <c r="ESQ294" s="1242"/>
      <c r="ESR294" s="1242"/>
      <c r="ESS294" s="1242"/>
      <c r="EST294" s="1242"/>
      <c r="ESU294" s="1242"/>
      <c r="ESV294" s="1242"/>
      <c r="ESW294" s="1242"/>
      <c r="ESX294" s="1242"/>
      <c r="ESY294" s="1242"/>
      <c r="ESZ294" s="1242"/>
      <c r="ETA294" s="1242"/>
      <c r="ETB294" s="1242"/>
      <c r="ETC294" s="1242"/>
      <c r="ETD294" s="1242"/>
      <c r="ETE294" s="1242"/>
      <c r="ETF294" s="1242"/>
      <c r="ETG294" s="1242"/>
      <c r="ETH294" s="1242"/>
      <c r="ETI294" s="1242"/>
      <c r="ETJ294" s="1242"/>
      <c r="ETK294" s="1242"/>
      <c r="ETL294" s="1242"/>
      <c r="ETM294" s="1242"/>
      <c r="ETN294" s="1242"/>
      <c r="ETO294" s="1242"/>
      <c r="ETP294" s="1242"/>
      <c r="ETQ294" s="1242"/>
      <c r="ETR294" s="1242"/>
      <c r="ETS294" s="1242"/>
      <c r="ETT294" s="1242"/>
      <c r="ETU294" s="1242"/>
      <c r="ETV294" s="1242"/>
      <c r="ETW294" s="1242"/>
      <c r="ETX294" s="1242"/>
      <c r="ETY294" s="1242"/>
      <c r="ETZ294" s="1242"/>
      <c r="EUA294" s="1242"/>
      <c r="EUB294" s="1242"/>
      <c r="EUC294" s="1242"/>
      <c r="EUD294" s="1242"/>
      <c r="EUE294" s="1242"/>
      <c r="EUF294" s="1242"/>
      <c r="EUG294" s="1242"/>
      <c r="EUH294" s="1242"/>
      <c r="EUI294" s="1242"/>
      <c r="EUJ294" s="1242"/>
      <c r="EUK294" s="1242"/>
      <c r="EUL294" s="1242"/>
      <c r="EUM294" s="1242"/>
      <c r="EUN294" s="1242"/>
      <c r="EUO294" s="1242"/>
      <c r="EUP294" s="1242"/>
      <c r="EUQ294" s="1242"/>
      <c r="EUR294" s="1242"/>
      <c r="EUS294" s="1242"/>
      <c r="EUT294" s="1242"/>
      <c r="EUU294" s="1242"/>
      <c r="EUV294" s="1242"/>
      <c r="EUW294" s="1242"/>
      <c r="EUX294" s="1242"/>
      <c r="EUY294" s="1242"/>
      <c r="EUZ294" s="1242"/>
      <c r="EVA294" s="1242"/>
      <c r="EVB294" s="1242"/>
      <c r="EVC294" s="1242"/>
      <c r="EVD294" s="1242"/>
      <c r="EVE294" s="1242"/>
      <c r="EVF294" s="1242"/>
      <c r="EVG294" s="1242"/>
      <c r="EVH294" s="1242"/>
      <c r="EVI294" s="1242"/>
      <c r="EVJ294" s="1242"/>
      <c r="EVK294" s="1242"/>
      <c r="EVL294" s="1242"/>
      <c r="EVM294" s="1242"/>
      <c r="EVN294" s="1242"/>
      <c r="EVO294" s="1242"/>
      <c r="EVP294" s="1242"/>
      <c r="EVQ294" s="1242"/>
      <c r="EVR294" s="1242"/>
      <c r="EVS294" s="1242"/>
      <c r="EVT294" s="1242"/>
      <c r="EVU294" s="1242"/>
      <c r="EVV294" s="1242"/>
      <c r="EVW294" s="1242"/>
      <c r="EVX294" s="1242"/>
      <c r="EVY294" s="1242"/>
      <c r="EVZ294" s="1242"/>
      <c r="EWA294" s="1242"/>
      <c r="EWB294" s="1242"/>
      <c r="EWC294" s="1242"/>
      <c r="EWD294" s="1242"/>
      <c r="EWE294" s="1242"/>
      <c r="EWF294" s="1242"/>
      <c r="EWG294" s="1242"/>
      <c r="EWH294" s="1242"/>
      <c r="EWI294" s="1242"/>
      <c r="EWJ294" s="1242"/>
      <c r="EWK294" s="1242"/>
      <c r="EWL294" s="1242"/>
      <c r="EWM294" s="1242"/>
      <c r="EWN294" s="1242"/>
      <c r="EWO294" s="1242"/>
      <c r="EWP294" s="1242"/>
      <c r="EWQ294" s="1242"/>
      <c r="EWR294" s="1242"/>
      <c r="EWS294" s="1242"/>
      <c r="EWT294" s="1242"/>
      <c r="EWU294" s="1242"/>
      <c r="EWV294" s="1242"/>
      <c r="EWW294" s="1242"/>
      <c r="EWX294" s="1242"/>
      <c r="EWY294" s="1242"/>
      <c r="EWZ294" s="1242"/>
      <c r="EXA294" s="1242"/>
      <c r="EXB294" s="1242"/>
      <c r="EXC294" s="1242"/>
      <c r="EXD294" s="1242"/>
      <c r="EXE294" s="1242"/>
      <c r="EXF294" s="1242"/>
      <c r="EXG294" s="1242"/>
      <c r="EXH294" s="1242"/>
      <c r="EXI294" s="1242"/>
      <c r="EXJ294" s="1242"/>
      <c r="EXK294" s="1242"/>
      <c r="EXL294" s="1242"/>
      <c r="EXM294" s="1242"/>
      <c r="EXN294" s="1242"/>
      <c r="EXO294" s="1242"/>
      <c r="EXP294" s="1242"/>
      <c r="EXQ294" s="1242"/>
      <c r="EXR294" s="1242"/>
      <c r="EXS294" s="1242"/>
      <c r="EXT294" s="1242"/>
      <c r="EXU294" s="1242"/>
      <c r="EXV294" s="1242"/>
      <c r="EXW294" s="1242"/>
      <c r="EXX294" s="1242"/>
      <c r="EXY294" s="1242"/>
      <c r="EXZ294" s="1242"/>
      <c r="EYA294" s="1242"/>
      <c r="EYB294" s="1242"/>
      <c r="EYC294" s="1242"/>
      <c r="EYD294" s="1242"/>
      <c r="EYE294" s="1242"/>
      <c r="EYF294" s="1242"/>
      <c r="EYG294" s="1242"/>
      <c r="EYH294" s="1242"/>
      <c r="EYI294" s="1242"/>
      <c r="EYJ294" s="1242"/>
      <c r="EYK294" s="1242"/>
      <c r="EYL294" s="1242"/>
      <c r="EYM294" s="1242"/>
      <c r="EYN294" s="1242"/>
      <c r="EYO294" s="1242"/>
      <c r="EYP294" s="1242"/>
      <c r="EYQ294" s="1242"/>
      <c r="EYR294" s="1242"/>
      <c r="EYS294" s="1242"/>
      <c r="EYT294" s="1242"/>
      <c r="EYU294" s="1242"/>
      <c r="EYV294" s="1242"/>
      <c r="EYW294" s="1242"/>
      <c r="EYX294" s="1242"/>
      <c r="EYY294" s="1242"/>
      <c r="EYZ294" s="1242"/>
      <c r="EZA294" s="1242"/>
      <c r="EZB294" s="1242"/>
      <c r="EZC294" s="1242"/>
      <c r="EZD294" s="1242"/>
      <c r="EZE294" s="1242"/>
      <c r="EZF294" s="1242"/>
      <c r="EZG294" s="1242"/>
      <c r="EZH294" s="1242"/>
      <c r="EZI294" s="1242"/>
      <c r="EZJ294" s="1242"/>
      <c r="EZK294" s="1242"/>
      <c r="EZL294" s="1242"/>
      <c r="EZM294" s="1242"/>
      <c r="EZN294" s="1242"/>
      <c r="EZO294" s="1242"/>
      <c r="EZP294" s="1242"/>
      <c r="EZQ294" s="1242"/>
      <c r="EZR294" s="1242"/>
      <c r="EZS294" s="1242"/>
      <c r="EZT294" s="1242"/>
      <c r="EZU294" s="1242"/>
      <c r="EZV294" s="1242"/>
      <c r="EZW294" s="1242"/>
      <c r="EZX294" s="1242"/>
      <c r="EZY294" s="1242"/>
      <c r="EZZ294" s="1242"/>
      <c r="FAA294" s="1242"/>
      <c r="FAB294" s="1242"/>
      <c r="FAC294" s="1242"/>
      <c r="FAD294" s="1242"/>
      <c r="FAE294" s="1242"/>
      <c r="FAF294" s="1242"/>
      <c r="FAG294" s="1242"/>
      <c r="FAH294" s="1242"/>
      <c r="FAI294" s="1242"/>
      <c r="FAJ294" s="1242"/>
      <c r="FAK294" s="1242"/>
      <c r="FAL294" s="1242"/>
      <c r="FAM294" s="1242"/>
      <c r="FAN294" s="1242"/>
      <c r="FAO294" s="1242"/>
      <c r="FAP294" s="1242"/>
      <c r="FAQ294" s="1242"/>
      <c r="FAR294" s="1242"/>
      <c r="FAS294" s="1242"/>
      <c r="FAT294" s="1242"/>
      <c r="FAU294" s="1242"/>
      <c r="FAV294" s="1242"/>
      <c r="FAW294" s="1242"/>
      <c r="FAX294" s="1242"/>
      <c r="FAY294" s="1242"/>
      <c r="FAZ294" s="1242"/>
      <c r="FBA294" s="1242"/>
      <c r="FBB294" s="1242"/>
      <c r="FBC294" s="1242"/>
      <c r="FBD294" s="1242"/>
      <c r="FBE294" s="1242"/>
      <c r="FBF294" s="1242"/>
      <c r="FBG294" s="1242"/>
      <c r="FBH294" s="1242"/>
      <c r="FBI294" s="1242"/>
      <c r="FBJ294" s="1242"/>
      <c r="FBK294" s="1242"/>
      <c r="FBL294" s="1242"/>
      <c r="FBM294" s="1242"/>
      <c r="FBN294" s="1242"/>
      <c r="FBO294" s="1242"/>
      <c r="FBP294" s="1242"/>
      <c r="FBQ294" s="1242"/>
      <c r="FBR294" s="1242"/>
      <c r="FBS294" s="1242"/>
      <c r="FBT294" s="1242"/>
      <c r="FBU294" s="1242"/>
      <c r="FBV294" s="1242"/>
      <c r="FBW294" s="1242"/>
      <c r="FBX294" s="1242"/>
      <c r="FBY294" s="1242"/>
      <c r="FBZ294" s="1242"/>
      <c r="FCA294" s="1242"/>
      <c r="FCB294" s="1242"/>
      <c r="FCC294" s="1242"/>
      <c r="FCD294" s="1242"/>
      <c r="FCE294" s="1242"/>
      <c r="FCF294" s="1242"/>
      <c r="FCG294" s="1242"/>
      <c r="FCH294" s="1242"/>
      <c r="FCI294" s="1242"/>
      <c r="FCJ294" s="1242"/>
      <c r="FCK294" s="1242"/>
      <c r="FCL294" s="1242"/>
      <c r="FCM294" s="1242"/>
      <c r="FCN294" s="1242"/>
      <c r="FCO294" s="1242"/>
      <c r="FCP294" s="1242"/>
      <c r="FCQ294" s="1242"/>
      <c r="FCR294" s="1242"/>
      <c r="FCS294" s="1242"/>
      <c r="FCT294" s="1242"/>
      <c r="FCU294" s="1242"/>
      <c r="FCV294" s="1242"/>
      <c r="FCW294" s="1242"/>
      <c r="FCX294" s="1242"/>
      <c r="FCY294" s="1242"/>
      <c r="FCZ294" s="1242"/>
      <c r="FDA294" s="1242"/>
      <c r="FDB294" s="1242"/>
      <c r="FDC294" s="1242"/>
      <c r="FDD294" s="1242"/>
      <c r="FDE294" s="1242"/>
      <c r="FDF294" s="1242"/>
      <c r="FDG294" s="1242"/>
      <c r="FDH294" s="1242"/>
      <c r="FDI294" s="1242"/>
      <c r="FDJ294" s="1242"/>
      <c r="FDK294" s="1242"/>
      <c r="FDL294" s="1242"/>
      <c r="FDM294" s="1242"/>
      <c r="FDN294" s="1242"/>
      <c r="FDO294" s="1242"/>
      <c r="FDP294" s="1242"/>
      <c r="FDQ294" s="1242"/>
      <c r="FDR294" s="1242"/>
      <c r="FDS294" s="1242"/>
      <c r="FDT294" s="1242"/>
      <c r="FDU294" s="1242"/>
      <c r="FDV294" s="1242"/>
      <c r="FDW294" s="1242"/>
      <c r="FDX294" s="1242"/>
      <c r="FDY294" s="1242"/>
      <c r="FDZ294" s="1242"/>
      <c r="FEA294" s="1242"/>
      <c r="FEB294" s="1242"/>
      <c r="FEC294" s="1242"/>
      <c r="FED294" s="1242"/>
      <c r="FEE294" s="1242"/>
      <c r="FEF294" s="1242"/>
      <c r="FEG294" s="1242"/>
      <c r="FEH294" s="1242"/>
      <c r="FEI294" s="1242"/>
      <c r="FEJ294" s="1242"/>
      <c r="FEK294" s="1242"/>
      <c r="FEL294" s="1242"/>
      <c r="FEM294" s="1242"/>
      <c r="FEN294" s="1242"/>
      <c r="FEO294" s="1242"/>
      <c r="FEP294" s="1242"/>
      <c r="FEQ294" s="1242"/>
      <c r="FER294" s="1242"/>
      <c r="FES294" s="1242"/>
      <c r="FET294" s="1242"/>
      <c r="FEU294" s="1242"/>
      <c r="FEV294" s="1242"/>
      <c r="FEW294" s="1242"/>
      <c r="FEX294" s="1242"/>
      <c r="FEY294" s="1242"/>
      <c r="FEZ294" s="1242"/>
      <c r="FFA294" s="1242"/>
      <c r="FFB294" s="1242"/>
      <c r="FFC294" s="1242"/>
      <c r="FFD294" s="1242"/>
      <c r="FFE294" s="1242"/>
      <c r="FFF294" s="1242"/>
      <c r="FFG294" s="1242"/>
      <c r="FFH294" s="1242"/>
      <c r="FFI294" s="1242"/>
      <c r="FFJ294" s="1242"/>
      <c r="FFK294" s="1242"/>
      <c r="FFL294" s="1242"/>
      <c r="FFM294" s="1242"/>
      <c r="FFN294" s="1242"/>
      <c r="FFO294" s="1242"/>
      <c r="FFP294" s="1242"/>
      <c r="FFQ294" s="1242"/>
      <c r="FFR294" s="1242"/>
      <c r="FFS294" s="1242"/>
      <c r="FFT294" s="1242"/>
      <c r="FFU294" s="1242"/>
      <c r="FFV294" s="1242"/>
      <c r="FFW294" s="1242"/>
      <c r="FFX294" s="1242"/>
      <c r="FFY294" s="1242"/>
      <c r="FFZ294" s="1242"/>
      <c r="FGA294" s="1242"/>
      <c r="FGB294" s="1242"/>
      <c r="FGC294" s="1242"/>
      <c r="FGD294" s="1242"/>
      <c r="FGE294" s="1242"/>
      <c r="FGF294" s="1242"/>
      <c r="FGG294" s="1242"/>
      <c r="FGH294" s="1242"/>
      <c r="FGI294" s="1242"/>
      <c r="FGJ294" s="1242"/>
      <c r="FGK294" s="1242"/>
      <c r="FGL294" s="1242"/>
      <c r="FGM294" s="1242"/>
      <c r="FGN294" s="1242"/>
      <c r="FGO294" s="1242"/>
      <c r="FGP294" s="1242"/>
      <c r="FGQ294" s="1242"/>
      <c r="FGR294" s="1242"/>
      <c r="FGS294" s="1242"/>
      <c r="FGT294" s="1242"/>
      <c r="FGU294" s="1242"/>
      <c r="FGV294" s="1242"/>
      <c r="FGW294" s="1242"/>
      <c r="FGX294" s="1242"/>
      <c r="FGY294" s="1242"/>
      <c r="FGZ294" s="1242"/>
      <c r="FHA294" s="1242"/>
      <c r="FHB294" s="1242"/>
      <c r="FHC294" s="1242"/>
      <c r="FHD294" s="1242"/>
      <c r="FHE294" s="1242"/>
      <c r="FHF294" s="1242"/>
      <c r="FHG294" s="1242"/>
      <c r="FHH294" s="1242"/>
      <c r="FHI294" s="1242"/>
      <c r="FHJ294" s="1242"/>
      <c r="FHK294" s="1242"/>
      <c r="FHL294" s="1242"/>
      <c r="FHM294" s="1242"/>
      <c r="FHN294" s="1242"/>
      <c r="FHO294" s="1242"/>
      <c r="FHP294" s="1242"/>
      <c r="FHQ294" s="1242"/>
      <c r="FHR294" s="1242"/>
      <c r="FHS294" s="1242"/>
      <c r="FHT294" s="1242"/>
      <c r="FHU294" s="1242"/>
      <c r="FHV294" s="1242"/>
      <c r="FHW294" s="1242"/>
      <c r="FHX294" s="1242"/>
      <c r="FHY294" s="1242"/>
      <c r="FHZ294" s="1242"/>
      <c r="FIA294" s="1242"/>
      <c r="FIB294" s="1242"/>
      <c r="FIC294" s="1242"/>
      <c r="FID294" s="1242"/>
      <c r="FIE294" s="1242"/>
      <c r="FIF294" s="1242"/>
      <c r="FIG294" s="1242"/>
      <c r="FIH294" s="1242"/>
      <c r="FII294" s="1242"/>
      <c r="FIJ294" s="1242"/>
      <c r="FIK294" s="1242"/>
      <c r="FIL294" s="1242"/>
      <c r="FIM294" s="1242"/>
      <c r="FIN294" s="1242"/>
      <c r="FIO294" s="1242"/>
      <c r="FIP294" s="1242"/>
      <c r="FIQ294" s="1242"/>
      <c r="FIR294" s="1242"/>
      <c r="FIS294" s="1242"/>
      <c r="FIT294" s="1242"/>
      <c r="FIU294" s="1242"/>
      <c r="FIV294" s="1242"/>
      <c r="FIW294" s="1242"/>
      <c r="FIX294" s="1242"/>
      <c r="FIY294" s="1242"/>
      <c r="FIZ294" s="1242"/>
      <c r="FJA294" s="1242"/>
      <c r="FJB294" s="1242"/>
      <c r="FJC294" s="1242"/>
      <c r="FJD294" s="1242"/>
      <c r="FJE294" s="1242"/>
      <c r="FJF294" s="1242"/>
      <c r="FJG294" s="1242"/>
      <c r="FJH294" s="1242"/>
      <c r="FJI294" s="1242"/>
      <c r="FJJ294" s="1242"/>
      <c r="FJK294" s="1242"/>
      <c r="FJL294" s="1242"/>
      <c r="FJM294" s="1242"/>
      <c r="FJN294" s="1242"/>
      <c r="FJO294" s="1242"/>
      <c r="FJP294" s="1242"/>
      <c r="FJQ294" s="1242"/>
      <c r="FJR294" s="1242"/>
      <c r="FJS294" s="1242"/>
      <c r="FJT294" s="1242"/>
      <c r="FJU294" s="1242"/>
      <c r="FJV294" s="1242"/>
      <c r="FJW294" s="1242"/>
      <c r="FJX294" s="1242"/>
      <c r="FJY294" s="1242"/>
      <c r="FJZ294" s="1242"/>
      <c r="FKA294" s="1242"/>
      <c r="FKB294" s="1242"/>
      <c r="FKC294" s="1242"/>
      <c r="FKD294" s="1242"/>
      <c r="FKE294" s="1242"/>
      <c r="FKF294" s="1242"/>
      <c r="FKG294" s="1242"/>
      <c r="FKH294" s="1242"/>
      <c r="FKI294" s="1242"/>
      <c r="FKJ294" s="1242"/>
      <c r="FKK294" s="1242"/>
      <c r="FKL294" s="1242"/>
      <c r="FKM294" s="1242"/>
      <c r="FKN294" s="1242"/>
      <c r="FKO294" s="1242"/>
      <c r="FKP294" s="1242"/>
      <c r="FKQ294" s="1242"/>
      <c r="FKR294" s="1242"/>
      <c r="FKS294" s="1242"/>
      <c r="FKT294" s="1242"/>
      <c r="FKU294" s="1242"/>
      <c r="FKV294" s="1242"/>
      <c r="FKW294" s="1242"/>
      <c r="FKX294" s="1242"/>
      <c r="FKY294" s="1242"/>
      <c r="FKZ294" s="1242"/>
      <c r="FLA294" s="1242"/>
      <c r="FLB294" s="1242"/>
      <c r="FLC294" s="1242"/>
      <c r="FLD294" s="1242"/>
      <c r="FLE294" s="1242"/>
      <c r="FLF294" s="1242"/>
      <c r="FLG294" s="1242"/>
      <c r="FLH294" s="1242"/>
      <c r="FLI294" s="1242"/>
      <c r="FLJ294" s="1242"/>
      <c r="FLK294" s="1242"/>
      <c r="FLL294" s="1242"/>
      <c r="FLM294" s="1242"/>
      <c r="FLN294" s="1242"/>
      <c r="FLO294" s="1242"/>
      <c r="FLP294" s="1242"/>
      <c r="FLQ294" s="1242"/>
      <c r="FLR294" s="1242"/>
      <c r="FLS294" s="1242"/>
      <c r="FLT294" s="1242"/>
      <c r="FLU294" s="1242"/>
      <c r="FLV294" s="1242"/>
      <c r="FLW294" s="1242"/>
      <c r="FLX294" s="1242"/>
      <c r="FLY294" s="1242"/>
      <c r="FLZ294" s="1242"/>
      <c r="FMA294" s="1242"/>
      <c r="FMB294" s="1242"/>
      <c r="FMC294" s="1242"/>
      <c r="FMD294" s="1242"/>
      <c r="FME294" s="1242"/>
      <c r="FMF294" s="1242"/>
      <c r="FMG294" s="1242"/>
      <c r="FMH294" s="1242"/>
      <c r="FMI294" s="1242"/>
      <c r="FMJ294" s="1242"/>
      <c r="FMK294" s="1242"/>
      <c r="FML294" s="1242"/>
      <c r="FMM294" s="1242"/>
      <c r="FMN294" s="1242"/>
      <c r="FMO294" s="1242"/>
      <c r="FMP294" s="1242"/>
      <c r="FMQ294" s="1242"/>
      <c r="FMR294" s="1242"/>
      <c r="FMS294" s="1242"/>
      <c r="FMT294" s="1242"/>
      <c r="FMU294" s="1242"/>
      <c r="FMV294" s="1242"/>
      <c r="FMW294" s="1242"/>
      <c r="FMX294" s="1242"/>
      <c r="FMY294" s="1242"/>
      <c r="FMZ294" s="1242"/>
      <c r="FNA294" s="1242"/>
      <c r="FNB294" s="1242"/>
      <c r="FNC294" s="1242"/>
      <c r="FND294" s="1242"/>
      <c r="FNE294" s="1242"/>
      <c r="FNF294" s="1242"/>
      <c r="FNG294" s="1242"/>
      <c r="FNH294" s="1242"/>
      <c r="FNI294" s="1242"/>
      <c r="FNJ294" s="1242"/>
      <c r="FNK294" s="1242"/>
      <c r="FNL294" s="1242"/>
      <c r="FNM294" s="1242"/>
      <c r="FNN294" s="1242"/>
      <c r="FNO294" s="1242"/>
      <c r="FNP294" s="1242"/>
      <c r="FNQ294" s="1242"/>
      <c r="FNR294" s="1242"/>
      <c r="FNS294" s="1242"/>
      <c r="FNT294" s="1242"/>
      <c r="FNU294" s="1242"/>
      <c r="FNV294" s="1242"/>
      <c r="FNW294" s="1242"/>
      <c r="FNX294" s="1242"/>
      <c r="FNY294" s="1242"/>
      <c r="FNZ294" s="1242"/>
      <c r="FOA294" s="1242"/>
      <c r="FOB294" s="1242"/>
      <c r="FOC294" s="1242"/>
      <c r="FOD294" s="1242"/>
      <c r="FOE294" s="1242"/>
      <c r="FOF294" s="1242"/>
      <c r="FOG294" s="1242"/>
      <c r="FOH294" s="1242"/>
      <c r="FOI294" s="1242"/>
      <c r="FOJ294" s="1242"/>
      <c r="FOK294" s="1242"/>
      <c r="FOL294" s="1242"/>
      <c r="FOM294" s="1242"/>
      <c r="FON294" s="1242"/>
      <c r="FOO294" s="1242"/>
      <c r="FOP294" s="1242"/>
      <c r="FOQ294" s="1242"/>
      <c r="FOR294" s="1242"/>
      <c r="FOS294" s="1242"/>
      <c r="FOT294" s="1242"/>
      <c r="FOU294" s="1242"/>
      <c r="FOV294" s="1242"/>
      <c r="FOW294" s="1242"/>
      <c r="FOX294" s="1242"/>
      <c r="FOY294" s="1242"/>
      <c r="FOZ294" s="1242"/>
      <c r="FPA294" s="1242"/>
      <c r="FPB294" s="1242"/>
      <c r="FPC294" s="1242"/>
      <c r="FPD294" s="1242"/>
      <c r="FPE294" s="1242"/>
      <c r="FPF294" s="1242"/>
      <c r="FPG294" s="1242"/>
      <c r="FPH294" s="1242"/>
      <c r="FPI294" s="1242"/>
      <c r="FPJ294" s="1242"/>
      <c r="FPK294" s="1242"/>
      <c r="FPL294" s="1242"/>
      <c r="FPM294" s="1242"/>
      <c r="FPN294" s="1242"/>
      <c r="FPO294" s="1242"/>
      <c r="FPP294" s="1242"/>
      <c r="FPQ294" s="1242"/>
      <c r="FPR294" s="1242"/>
      <c r="FPS294" s="1242"/>
      <c r="FPT294" s="1242"/>
      <c r="FPU294" s="1242"/>
      <c r="FPV294" s="1242"/>
      <c r="FPW294" s="1242"/>
      <c r="FPX294" s="1242"/>
      <c r="FPY294" s="1242"/>
      <c r="FPZ294" s="1242"/>
      <c r="FQA294" s="1242"/>
      <c r="FQB294" s="1242"/>
      <c r="FQC294" s="1242"/>
      <c r="FQD294" s="1242"/>
      <c r="FQE294" s="1242"/>
      <c r="FQF294" s="1242"/>
      <c r="FQG294" s="1242"/>
      <c r="FQH294" s="1242"/>
      <c r="FQI294" s="1242"/>
      <c r="FQJ294" s="1242"/>
      <c r="FQK294" s="1242"/>
      <c r="FQL294" s="1242"/>
      <c r="FQM294" s="1242"/>
      <c r="FQN294" s="1242"/>
      <c r="FQO294" s="1242"/>
      <c r="FQP294" s="1242"/>
      <c r="FQQ294" s="1242"/>
      <c r="FQR294" s="1242"/>
      <c r="FQS294" s="1242"/>
      <c r="FQT294" s="1242"/>
      <c r="FQU294" s="1242"/>
      <c r="FQV294" s="1242"/>
      <c r="FQW294" s="1242"/>
      <c r="FQX294" s="1242"/>
      <c r="FQY294" s="1242"/>
      <c r="FQZ294" s="1242"/>
      <c r="FRA294" s="1242"/>
      <c r="FRB294" s="1242"/>
      <c r="FRC294" s="1242"/>
      <c r="FRD294" s="1242"/>
      <c r="FRE294" s="1242"/>
      <c r="FRF294" s="1242"/>
      <c r="FRG294" s="1242"/>
      <c r="FRH294" s="1242"/>
      <c r="FRI294" s="1242"/>
      <c r="FRJ294" s="1242"/>
      <c r="FRK294" s="1242"/>
      <c r="FRL294" s="1242"/>
      <c r="FRM294" s="1242"/>
      <c r="FRN294" s="1242"/>
      <c r="FRO294" s="1242"/>
      <c r="FRP294" s="1242"/>
      <c r="FRQ294" s="1242"/>
      <c r="FRR294" s="1242"/>
      <c r="FRS294" s="1242"/>
      <c r="FRT294" s="1242"/>
      <c r="FRU294" s="1242"/>
      <c r="FRV294" s="1242"/>
      <c r="FRW294" s="1242"/>
      <c r="FRX294" s="1242"/>
      <c r="FRY294" s="1242"/>
      <c r="FRZ294" s="1242"/>
      <c r="FSA294" s="1242"/>
      <c r="FSB294" s="1242"/>
      <c r="FSC294" s="1242"/>
      <c r="FSD294" s="1242"/>
      <c r="FSE294" s="1242"/>
      <c r="FSF294" s="1242"/>
      <c r="FSG294" s="1242"/>
      <c r="FSH294" s="1242"/>
      <c r="FSI294" s="1242"/>
      <c r="FSJ294" s="1242"/>
      <c r="FSK294" s="1242"/>
      <c r="FSL294" s="1242"/>
      <c r="FSM294" s="1242"/>
      <c r="FSN294" s="1242"/>
      <c r="FSO294" s="1242"/>
      <c r="FSP294" s="1242"/>
      <c r="FSQ294" s="1242"/>
      <c r="FSR294" s="1242"/>
      <c r="FSS294" s="1242"/>
      <c r="FST294" s="1242"/>
      <c r="FSU294" s="1242"/>
      <c r="FSV294" s="1242"/>
      <c r="FSW294" s="1242"/>
      <c r="FSX294" s="1242"/>
      <c r="FSY294" s="1242"/>
      <c r="FSZ294" s="1242"/>
      <c r="FTA294" s="1242"/>
      <c r="FTB294" s="1242"/>
      <c r="FTC294" s="1242"/>
      <c r="FTD294" s="1242"/>
      <c r="FTE294" s="1242"/>
      <c r="FTF294" s="1242"/>
      <c r="FTG294" s="1242"/>
      <c r="FTH294" s="1242"/>
      <c r="FTI294" s="1242"/>
      <c r="FTJ294" s="1242"/>
      <c r="FTK294" s="1242"/>
      <c r="FTL294" s="1242"/>
      <c r="FTM294" s="1242"/>
      <c r="FTN294" s="1242"/>
      <c r="FTO294" s="1242"/>
      <c r="FTP294" s="1242"/>
      <c r="FTQ294" s="1242"/>
      <c r="FTR294" s="1242"/>
      <c r="FTS294" s="1242"/>
      <c r="FTT294" s="1242"/>
      <c r="FTU294" s="1242"/>
      <c r="FTV294" s="1242"/>
      <c r="FTW294" s="1242"/>
      <c r="FTX294" s="1242"/>
      <c r="FTY294" s="1242"/>
      <c r="FTZ294" s="1242"/>
      <c r="FUA294" s="1242"/>
      <c r="FUB294" s="1242"/>
      <c r="FUC294" s="1242"/>
      <c r="FUD294" s="1242"/>
      <c r="FUE294" s="1242"/>
      <c r="FUF294" s="1242"/>
      <c r="FUG294" s="1242"/>
      <c r="FUH294" s="1242"/>
      <c r="FUI294" s="1242"/>
      <c r="FUJ294" s="1242"/>
      <c r="FUK294" s="1242"/>
      <c r="FUL294" s="1242"/>
      <c r="FUM294" s="1242"/>
      <c r="FUN294" s="1242"/>
      <c r="FUO294" s="1242"/>
      <c r="FUP294" s="1242"/>
      <c r="FUQ294" s="1242"/>
      <c r="FUR294" s="1242"/>
      <c r="FUS294" s="1242"/>
      <c r="FUT294" s="1242"/>
      <c r="FUU294" s="1242"/>
      <c r="FUV294" s="1242"/>
      <c r="FUW294" s="1242"/>
      <c r="FUX294" s="1242"/>
      <c r="FUY294" s="1242"/>
      <c r="FUZ294" s="1242"/>
      <c r="FVA294" s="1242"/>
      <c r="FVB294" s="1242"/>
      <c r="FVC294" s="1242"/>
      <c r="FVD294" s="1242"/>
      <c r="FVE294" s="1242"/>
      <c r="FVF294" s="1242"/>
      <c r="FVG294" s="1242"/>
      <c r="FVH294" s="1242"/>
      <c r="FVI294" s="1242"/>
      <c r="FVJ294" s="1242"/>
      <c r="FVK294" s="1242"/>
      <c r="FVL294" s="1242"/>
      <c r="FVM294" s="1242"/>
      <c r="FVN294" s="1242"/>
      <c r="FVO294" s="1242"/>
      <c r="FVP294" s="1242"/>
      <c r="FVQ294" s="1242"/>
      <c r="FVR294" s="1242"/>
      <c r="FVS294" s="1242"/>
      <c r="FVT294" s="1242"/>
      <c r="FVU294" s="1242"/>
      <c r="FVV294" s="1242"/>
      <c r="FVW294" s="1242"/>
      <c r="FVX294" s="1242"/>
      <c r="FVY294" s="1242"/>
      <c r="FVZ294" s="1242"/>
      <c r="FWA294" s="1242"/>
      <c r="FWB294" s="1242"/>
      <c r="FWC294" s="1242"/>
      <c r="FWD294" s="1242"/>
      <c r="FWE294" s="1242"/>
      <c r="FWF294" s="1242"/>
      <c r="FWG294" s="1242"/>
      <c r="FWH294" s="1242"/>
      <c r="FWI294" s="1242"/>
      <c r="FWJ294" s="1242"/>
      <c r="FWK294" s="1242"/>
      <c r="FWL294" s="1242"/>
      <c r="FWM294" s="1242"/>
      <c r="FWN294" s="1242"/>
      <c r="FWO294" s="1242"/>
      <c r="FWP294" s="1242"/>
      <c r="FWQ294" s="1242"/>
      <c r="FWR294" s="1242"/>
      <c r="FWS294" s="1242"/>
      <c r="FWT294" s="1242"/>
      <c r="FWU294" s="1242"/>
      <c r="FWV294" s="1242"/>
      <c r="FWW294" s="1242"/>
      <c r="FWX294" s="1242"/>
      <c r="FWY294" s="1242"/>
      <c r="FWZ294" s="1242"/>
      <c r="FXA294" s="1242"/>
      <c r="FXB294" s="1242"/>
      <c r="FXC294" s="1242"/>
      <c r="FXD294" s="1242"/>
      <c r="FXE294" s="1242"/>
      <c r="FXF294" s="1242"/>
      <c r="FXG294" s="1242"/>
      <c r="FXH294" s="1242"/>
      <c r="FXI294" s="1242"/>
      <c r="FXJ294" s="1242"/>
      <c r="FXK294" s="1242"/>
      <c r="FXL294" s="1242"/>
      <c r="FXM294" s="1242"/>
      <c r="FXN294" s="1242"/>
      <c r="FXO294" s="1242"/>
      <c r="FXP294" s="1242"/>
      <c r="FXQ294" s="1242"/>
      <c r="FXR294" s="1242"/>
      <c r="FXS294" s="1242"/>
      <c r="FXT294" s="1242"/>
      <c r="FXU294" s="1242"/>
      <c r="FXV294" s="1242"/>
      <c r="FXW294" s="1242"/>
      <c r="FXX294" s="1242"/>
      <c r="FXY294" s="1242"/>
      <c r="FXZ294" s="1242"/>
      <c r="FYA294" s="1242"/>
      <c r="FYB294" s="1242"/>
      <c r="FYC294" s="1242"/>
      <c r="FYD294" s="1242"/>
      <c r="FYE294" s="1242"/>
      <c r="FYF294" s="1242"/>
      <c r="FYG294" s="1242"/>
      <c r="FYH294" s="1242"/>
      <c r="FYI294" s="1242"/>
      <c r="FYJ294" s="1242"/>
      <c r="FYK294" s="1242"/>
      <c r="FYL294" s="1242"/>
      <c r="FYM294" s="1242"/>
      <c r="FYN294" s="1242"/>
      <c r="FYO294" s="1242"/>
      <c r="FYP294" s="1242"/>
      <c r="FYQ294" s="1242"/>
      <c r="FYR294" s="1242"/>
      <c r="FYS294" s="1242"/>
      <c r="FYT294" s="1242"/>
      <c r="FYU294" s="1242"/>
      <c r="FYV294" s="1242"/>
      <c r="FYW294" s="1242"/>
      <c r="FYX294" s="1242"/>
      <c r="FYY294" s="1242"/>
      <c r="FYZ294" s="1242"/>
      <c r="FZA294" s="1242"/>
      <c r="FZB294" s="1242"/>
      <c r="FZC294" s="1242"/>
      <c r="FZD294" s="1242"/>
      <c r="FZE294" s="1242"/>
      <c r="FZF294" s="1242"/>
      <c r="FZG294" s="1242"/>
      <c r="FZH294" s="1242"/>
      <c r="FZI294" s="1242"/>
      <c r="FZJ294" s="1242"/>
      <c r="FZK294" s="1242"/>
      <c r="FZL294" s="1242"/>
      <c r="FZM294" s="1242"/>
      <c r="FZN294" s="1242"/>
      <c r="FZO294" s="1242"/>
      <c r="FZP294" s="1242"/>
      <c r="FZQ294" s="1242"/>
      <c r="FZR294" s="1242"/>
      <c r="FZS294" s="1242"/>
      <c r="FZT294" s="1242"/>
      <c r="FZU294" s="1242"/>
      <c r="FZV294" s="1242"/>
      <c r="FZW294" s="1242"/>
      <c r="FZX294" s="1242"/>
      <c r="FZY294" s="1242"/>
      <c r="FZZ294" s="1242"/>
      <c r="GAA294" s="1242"/>
      <c r="GAB294" s="1242"/>
      <c r="GAC294" s="1242"/>
      <c r="GAD294" s="1242"/>
      <c r="GAE294" s="1242"/>
      <c r="GAF294" s="1242"/>
      <c r="GAG294" s="1242"/>
      <c r="GAH294" s="1242"/>
      <c r="GAI294" s="1242"/>
      <c r="GAJ294" s="1242"/>
      <c r="GAK294" s="1242"/>
      <c r="GAL294" s="1242"/>
      <c r="GAM294" s="1242"/>
      <c r="GAN294" s="1242"/>
      <c r="GAO294" s="1242"/>
      <c r="GAP294" s="1242"/>
      <c r="GAQ294" s="1242"/>
      <c r="GAR294" s="1242"/>
      <c r="GAS294" s="1242"/>
      <c r="GAT294" s="1242"/>
      <c r="GAU294" s="1242"/>
      <c r="GAV294" s="1242"/>
      <c r="GAW294" s="1242"/>
      <c r="GAX294" s="1242"/>
      <c r="GAY294" s="1242"/>
      <c r="GAZ294" s="1242"/>
      <c r="GBA294" s="1242"/>
      <c r="GBB294" s="1242"/>
      <c r="GBC294" s="1242"/>
      <c r="GBD294" s="1242"/>
      <c r="GBE294" s="1242"/>
      <c r="GBF294" s="1242"/>
      <c r="GBG294" s="1242"/>
      <c r="GBH294" s="1242"/>
      <c r="GBI294" s="1242"/>
      <c r="GBJ294" s="1242"/>
      <c r="GBK294" s="1242"/>
      <c r="GBL294" s="1242"/>
      <c r="GBM294" s="1242"/>
      <c r="GBN294" s="1242"/>
      <c r="GBO294" s="1242"/>
      <c r="GBP294" s="1242"/>
      <c r="GBQ294" s="1242"/>
      <c r="GBR294" s="1242"/>
      <c r="GBS294" s="1242"/>
      <c r="GBT294" s="1242"/>
      <c r="GBU294" s="1242"/>
      <c r="GBV294" s="1242"/>
      <c r="GBW294" s="1242"/>
      <c r="GBX294" s="1242"/>
      <c r="GBY294" s="1242"/>
      <c r="GBZ294" s="1242"/>
      <c r="GCA294" s="1242"/>
      <c r="GCB294" s="1242"/>
      <c r="GCC294" s="1242"/>
      <c r="GCD294" s="1242"/>
      <c r="GCE294" s="1242"/>
      <c r="GCF294" s="1242"/>
      <c r="GCG294" s="1242"/>
      <c r="GCH294" s="1242"/>
      <c r="GCI294" s="1242"/>
      <c r="GCJ294" s="1242"/>
      <c r="GCK294" s="1242"/>
      <c r="GCL294" s="1242"/>
      <c r="GCM294" s="1242"/>
      <c r="GCN294" s="1242"/>
      <c r="GCO294" s="1242"/>
      <c r="GCP294" s="1242"/>
      <c r="GCQ294" s="1242"/>
      <c r="GCR294" s="1242"/>
      <c r="GCS294" s="1242"/>
      <c r="GCT294" s="1242"/>
      <c r="GCU294" s="1242"/>
      <c r="GCV294" s="1242"/>
      <c r="GCW294" s="1242"/>
      <c r="GCX294" s="1242"/>
      <c r="GCY294" s="1242"/>
      <c r="GCZ294" s="1242"/>
      <c r="GDA294" s="1242"/>
      <c r="GDB294" s="1242"/>
      <c r="GDC294" s="1242"/>
      <c r="GDD294" s="1242"/>
      <c r="GDE294" s="1242"/>
      <c r="GDF294" s="1242"/>
      <c r="GDG294" s="1242"/>
      <c r="GDH294" s="1242"/>
      <c r="GDI294" s="1242"/>
      <c r="GDJ294" s="1242"/>
      <c r="GDK294" s="1242"/>
      <c r="GDL294" s="1242"/>
      <c r="GDM294" s="1242"/>
      <c r="GDN294" s="1242"/>
      <c r="GDO294" s="1242"/>
      <c r="GDP294" s="1242"/>
      <c r="GDQ294" s="1242"/>
      <c r="GDR294" s="1242"/>
      <c r="GDS294" s="1242"/>
      <c r="GDT294" s="1242"/>
      <c r="GDU294" s="1242"/>
      <c r="GDV294" s="1242"/>
      <c r="GDW294" s="1242"/>
      <c r="GDX294" s="1242"/>
      <c r="GDY294" s="1242"/>
      <c r="GDZ294" s="1242"/>
      <c r="GEA294" s="1242"/>
      <c r="GEB294" s="1242"/>
      <c r="GEC294" s="1242"/>
      <c r="GED294" s="1242"/>
      <c r="GEE294" s="1242"/>
      <c r="GEF294" s="1242"/>
      <c r="GEG294" s="1242"/>
      <c r="GEH294" s="1242"/>
      <c r="GEI294" s="1242"/>
      <c r="GEJ294" s="1242"/>
      <c r="GEK294" s="1242"/>
      <c r="GEL294" s="1242"/>
      <c r="GEM294" s="1242"/>
      <c r="GEN294" s="1242"/>
      <c r="GEO294" s="1242"/>
      <c r="GEP294" s="1242"/>
      <c r="GEQ294" s="1242"/>
      <c r="GER294" s="1242"/>
      <c r="GES294" s="1242"/>
      <c r="GET294" s="1242"/>
      <c r="GEU294" s="1242"/>
      <c r="GEV294" s="1242"/>
      <c r="GEW294" s="1242"/>
      <c r="GEX294" s="1242"/>
      <c r="GEY294" s="1242"/>
      <c r="GEZ294" s="1242"/>
      <c r="GFA294" s="1242"/>
      <c r="GFB294" s="1242"/>
      <c r="GFC294" s="1242"/>
      <c r="GFD294" s="1242"/>
      <c r="GFE294" s="1242"/>
      <c r="GFF294" s="1242"/>
      <c r="GFG294" s="1242"/>
      <c r="GFH294" s="1242"/>
      <c r="GFI294" s="1242"/>
      <c r="GFJ294" s="1242"/>
      <c r="GFK294" s="1242"/>
      <c r="GFL294" s="1242"/>
      <c r="GFM294" s="1242"/>
      <c r="GFN294" s="1242"/>
      <c r="GFO294" s="1242"/>
      <c r="GFP294" s="1242"/>
      <c r="GFQ294" s="1242"/>
      <c r="GFR294" s="1242"/>
      <c r="GFS294" s="1242"/>
      <c r="GFT294" s="1242"/>
      <c r="GFU294" s="1242"/>
      <c r="GFV294" s="1242"/>
      <c r="GFW294" s="1242"/>
      <c r="GFX294" s="1242"/>
      <c r="GFY294" s="1242"/>
      <c r="GFZ294" s="1242"/>
      <c r="GGA294" s="1242"/>
      <c r="GGB294" s="1242"/>
      <c r="GGC294" s="1242"/>
      <c r="GGD294" s="1242"/>
      <c r="GGE294" s="1242"/>
      <c r="GGF294" s="1242"/>
      <c r="GGG294" s="1242"/>
      <c r="GGH294" s="1242"/>
      <c r="GGI294" s="1242"/>
      <c r="GGJ294" s="1242"/>
      <c r="GGK294" s="1242"/>
      <c r="GGL294" s="1242"/>
      <c r="GGM294" s="1242"/>
      <c r="GGN294" s="1242"/>
      <c r="GGO294" s="1242"/>
      <c r="GGP294" s="1242"/>
      <c r="GGQ294" s="1242"/>
      <c r="GGR294" s="1242"/>
      <c r="GGS294" s="1242"/>
      <c r="GGT294" s="1242"/>
      <c r="GGU294" s="1242"/>
      <c r="GGV294" s="1242"/>
      <c r="GGW294" s="1242"/>
      <c r="GGX294" s="1242"/>
      <c r="GGY294" s="1242"/>
      <c r="GGZ294" s="1242"/>
      <c r="GHA294" s="1242"/>
      <c r="GHB294" s="1242"/>
      <c r="GHC294" s="1242"/>
      <c r="GHD294" s="1242"/>
      <c r="GHE294" s="1242"/>
      <c r="GHF294" s="1242"/>
      <c r="GHG294" s="1242"/>
      <c r="GHH294" s="1242"/>
      <c r="GHI294" s="1242"/>
      <c r="GHJ294" s="1242"/>
      <c r="GHK294" s="1242"/>
      <c r="GHL294" s="1242"/>
      <c r="GHM294" s="1242"/>
      <c r="GHN294" s="1242"/>
      <c r="GHO294" s="1242"/>
      <c r="GHP294" s="1242"/>
      <c r="GHQ294" s="1242"/>
      <c r="GHR294" s="1242"/>
      <c r="GHS294" s="1242"/>
      <c r="GHT294" s="1242"/>
      <c r="GHU294" s="1242"/>
      <c r="GHV294" s="1242"/>
      <c r="GHW294" s="1242"/>
      <c r="GHX294" s="1242"/>
      <c r="GHY294" s="1242"/>
      <c r="GHZ294" s="1242"/>
      <c r="GIA294" s="1242"/>
      <c r="GIB294" s="1242"/>
      <c r="GIC294" s="1242"/>
      <c r="GID294" s="1242"/>
      <c r="GIE294" s="1242"/>
      <c r="GIF294" s="1242"/>
      <c r="GIG294" s="1242"/>
      <c r="GIH294" s="1242"/>
      <c r="GII294" s="1242"/>
      <c r="GIJ294" s="1242"/>
      <c r="GIK294" s="1242"/>
      <c r="GIL294" s="1242"/>
      <c r="GIM294" s="1242"/>
      <c r="GIN294" s="1242"/>
      <c r="GIO294" s="1242"/>
      <c r="GIP294" s="1242"/>
      <c r="GIQ294" s="1242"/>
      <c r="GIR294" s="1242"/>
      <c r="GIS294" s="1242"/>
      <c r="GIT294" s="1242"/>
      <c r="GIU294" s="1242"/>
      <c r="GIV294" s="1242"/>
      <c r="GIW294" s="1242"/>
      <c r="GIX294" s="1242"/>
      <c r="GIY294" s="1242"/>
      <c r="GIZ294" s="1242"/>
      <c r="GJA294" s="1242"/>
      <c r="GJB294" s="1242"/>
      <c r="GJC294" s="1242"/>
      <c r="GJD294" s="1242"/>
      <c r="GJE294" s="1242"/>
      <c r="GJF294" s="1242"/>
      <c r="GJG294" s="1242"/>
      <c r="GJH294" s="1242"/>
      <c r="GJI294" s="1242"/>
      <c r="GJJ294" s="1242"/>
      <c r="GJK294" s="1242"/>
      <c r="GJL294" s="1242"/>
      <c r="GJM294" s="1242"/>
      <c r="GJN294" s="1242"/>
      <c r="GJO294" s="1242"/>
      <c r="GJP294" s="1242"/>
      <c r="GJQ294" s="1242"/>
      <c r="GJR294" s="1242"/>
      <c r="GJS294" s="1242"/>
      <c r="GJT294" s="1242"/>
      <c r="GJU294" s="1242"/>
      <c r="GJV294" s="1242"/>
      <c r="GJW294" s="1242"/>
      <c r="GJX294" s="1242"/>
      <c r="GJY294" s="1242"/>
      <c r="GJZ294" s="1242"/>
      <c r="GKA294" s="1242"/>
      <c r="GKB294" s="1242"/>
      <c r="GKC294" s="1242"/>
      <c r="GKD294" s="1242"/>
      <c r="GKE294" s="1242"/>
      <c r="GKF294" s="1242"/>
      <c r="GKG294" s="1242"/>
      <c r="GKH294" s="1242"/>
      <c r="GKI294" s="1242"/>
      <c r="GKJ294" s="1242"/>
      <c r="GKK294" s="1242"/>
      <c r="GKL294" s="1242"/>
      <c r="GKM294" s="1242"/>
      <c r="GKN294" s="1242"/>
      <c r="GKO294" s="1242"/>
      <c r="GKP294" s="1242"/>
      <c r="GKQ294" s="1242"/>
      <c r="GKR294" s="1242"/>
      <c r="GKS294" s="1242"/>
      <c r="GKT294" s="1242"/>
      <c r="GKU294" s="1242"/>
      <c r="GKV294" s="1242"/>
      <c r="GKW294" s="1242"/>
      <c r="GKX294" s="1242"/>
      <c r="GKY294" s="1242"/>
      <c r="GKZ294" s="1242"/>
      <c r="GLA294" s="1242"/>
      <c r="GLB294" s="1242"/>
      <c r="GLC294" s="1242"/>
      <c r="GLD294" s="1242"/>
      <c r="GLE294" s="1242"/>
      <c r="GLF294" s="1242"/>
      <c r="GLG294" s="1242"/>
      <c r="GLH294" s="1242"/>
      <c r="GLI294" s="1242"/>
      <c r="GLJ294" s="1242"/>
      <c r="GLK294" s="1242"/>
      <c r="GLL294" s="1242"/>
      <c r="GLM294" s="1242"/>
      <c r="GLN294" s="1242"/>
      <c r="GLO294" s="1242"/>
      <c r="GLP294" s="1242"/>
      <c r="GLQ294" s="1242"/>
      <c r="GLR294" s="1242"/>
      <c r="GLS294" s="1242"/>
      <c r="GLT294" s="1242"/>
      <c r="GLU294" s="1242"/>
      <c r="GLV294" s="1242"/>
      <c r="GLW294" s="1242"/>
      <c r="GLX294" s="1242"/>
      <c r="GLY294" s="1242"/>
      <c r="GLZ294" s="1242"/>
      <c r="GMA294" s="1242"/>
      <c r="GMB294" s="1242"/>
      <c r="GMC294" s="1242"/>
      <c r="GMD294" s="1242"/>
      <c r="GME294" s="1242"/>
      <c r="GMF294" s="1242"/>
      <c r="GMG294" s="1242"/>
      <c r="GMH294" s="1242"/>
      <c r="GMI294" s="1242"/>
      <c r="GMJ294" s="1242"/>
      <c r="GMK294" s="1242"/>
      <c r="GML294" s="1242"/>
      <c r="GMM294" s="1242"/>
      <c r="GMN294" s="1242"/>
      <c r="GMO294" s="1242"/>
      <c r="GMP294" s="1242"/>
      <c r="GMQ294" s="1242"/>
      <c r="GMR294" s="1242"/>
      <c r="GMS294" s="1242"/>
      <c r="GMT294" s="1242"/>
      <c r="GMU294" s="1242"/>
      <c r="GMV294" s="1242"/>
      <c r="GMW294" s="1242"/>
      <c r="GMX294" s="1242"/>
      <c r="GMY294" s="1242"/>
      <c r="GMZ294" s="1242"/>
      <c r="GNA294" s="1242"/>
      <c r="GNB294" s="1242"/>
      <c r="GNC294" s="1242"/>
      <c r="GND294" s="1242"/>
      <c r="GNE294" s="1242"/>
      <c r="GNF294" s="1242"/>
      <c r="GNG294" s="1242"/>
      <c r="GNH294" s="1242"/>
      <c r="GNI294" s="1242"/>
      <c r="GNJ294" s="1242"/>
      <c r="GNK294" s="1242"/>
      <c r="GNL294" s="1242"/>
      <c r="GNM294" s="1242"/>
      <c r="GNN294" s="1242"/>
      <c r="GNO294" s="1242"/>
      <c r="GNP294" s="1242"/>
      <c r="GNQ294" s="1242"/>
      <c r="GNR294" s="1242"/>
      <c r="GNS294" s="1242"/>
      <c r="GNT294" s="1242"/>
      <c r="GNU294" s="1242"/>
      <c r="GNV294" s="1242"/>
      <c r="GNW294" s="1242"/>
      <c r="GNX294" s="1242"/>
      <c r="GNY294" s="1242"/>
      <c r="GNZ294" s="1242"/>
      <c r="GOA294" s="1242"/>
      <c r="GOB294" s="1242"/>
      <c r="GOC294" s="1242"/>
      <c r="GOD294" s="1242"/>
      <c r="GOE294" s="1242"/>
      <c r="GOF294" s="1242"/>
      <c r="GOG294" s="1242"/>
      <c r="GOH294" s="1242"/>
      <c r="GOI294" s="1242"/>
      <c r="GOJ294" s="1242"/>
      <c r="GOK294" s="1242"/>
      <c r="GOL294" s="1242"/>
      <c r="GOM294" s="1242"/>
      <c r="GON294" s="1242"/>
      <c r="GOO294" s="1242"/>
      <c r="GOP294" s="1242"/>
      <c r="GOQ294" s="1242"/>
      <c r="GOR294" s="1242"/>
      <c r="GOS294" s="1242"/>
      <c r="GOT294" s="1242"/>
      <c r="GOU294" s="1242"/>
      <c r="GOV294" s="1242"/>
      <c r="GOW294" s="1242"/>
      <c r="GOX294" s="1242"/>
      <c r="GOY294" s="1242"/>
      <c r="GOZ294" s="1242"/>
      <c r="GPA294" s="1242"/>
      <c r="GPB294" s="1242"/>
      <c r="GPC294" s="1242"/>
      <c r="GPD294" s="1242"/>
      <c r="GPE294" s="1242"/>
      <c r="GPF294" s="1242"/>
      <c r="GPG294" s="1242"/>
      <c r="GPH294" s="1242"/>
      <c r="GPI294" s="1242"/>
      <c r="GPJ294" s="1242"/>
      <c r="GPK294" s="1242"/>
      <c r="GPL294" s="1242"/>
      <c r="GPM294" s="1242"/>
      <c r="GPN294" s="1242"/>
      <c r="GPO294" s="1242"/>
      <c r="GPP294" s="1242"/>
      <c r="GPQ294" s="1242"/>
      <c r="GPR294" s="1242"/>
      <c r="GPS294" s="1242"/>
      <c r="GPT294" s="1242"/>
      <c r="GPU294" s="1242"/>
      <c r="GPV294" s="1242"/>
      <c r="GPW294" s="1242"/>
      <c r="GPX294" s="1242"/>
      <c r="GPY294" s="1242"/>
      <c r="GPZ294" s="1242"/>
      <c r="GQA294" s="1242"/>
      <c r="GQB294" s="1242"/>
      <c r="GQC294" s="1242"/>
      <c r="GQD294" s="1242"/>
      <c r="GQE294" s="1242"/>
      <c r="GQF294" s="1242"/>
      <c r="GQG294" s="1242"/>
      <c r="GQH294" s="1242"/>
      <c r="GQI294" s="1242"/>
      <c r="GQJ294" s="1242"/>
      <c r="GQK294" s="1242"/>
      <c r="GQL294" s="1242"/>
      <c r="GQM294" s="1242"/>
      <c r="GQN294" s="1242"/>
      <c r="GQO294" s="1242"/>
      <c r="GQP294" s="1242"/>
      <c r="GQQ294" s="1242"/>
      <c r="GQR294" s="1242"/>
      <c r="GQS294" s="1242"/>
      <c r="GQT294" s="1242"/>
      <c r="GQU294" s="1242"/>
      <c r="GQV294" s="1242"/>
      <c r="GQW294" s="1242"/>
      <c r="GQX294" s="1242"/>
      <c r="GQY294" s="1242"/>
      <c r="GQZ294" s="1242"/>
      <c r="GRA294" s="1242"/>
      <c r="GRB294" s="1242"/>
      <c r="GRC294" s="1242"/>
      <c r="GRD294" s="1242"/>
      <c r="GRE294" s="1242"/>
      <c r="GRF294" s="1242"/>
      <c r="GRG294" s="1242"/>
      <c r="GRH294" s="1242"/>
      <c r="GRI294" s="1242"/>
      <c r="GRJ294" s="1242"/>
      <c r="GRK294" s="1242"/>
      <c r="GRL294" s="1242"/>
      <c r="GRM294" s="1242"/>
      <c r="GRN294" s="1242"/>
      <c r="GRO294" s="1242"/>
      <c r="GRP294" s="1242"/>
      <c r="GRQ294" s="1242"/>
      <c r="GRR294" s="1242"/>
      <c r="GRS294" s="1242"/>
      <c r="GRT294" s="1242"/>
      <c r="GRU294" s="1242"/>
      <c r="GRV294" s="1242"/>
      <c r="GRW294" s="1242"/>
      <c r="GRX294" s="1242"/>
      <c r="GRY294" s="1242"/>
      <c r="GRZ294" s="1242"/>
      <c r="GSA294" s="1242"/>
      <c r="GSB294" s="1242"/>
      <c r="GSC294" s="1242"/>
      <c r="GSD294" s="1242"/>
      <c r="GSE294" s="1242"/>
      <c r="GSF294" s="1242"/>
      <c r="GSG294" s="1242"/>
      <c r="GSH294" s="1242"/>
      <c r="GSI294" s="1242"/>
      <c r="GSJ294" s="1242"/>
      <c r="GSK294" s="1242"/>
      <c r="GSL294" s="1242"/>
      <c r="GSM294" s="1242"/>
      <c r="GSN294" s="1242"/>
      <c r="GSO294" s="1242"/>
      <c r="GSP294" s="1242"/>
      <c r="GSQ294" s="1242"/>
      <c r="GSR294" s="1242"/>
      <c r="GSS294" s="1242"/>
      <c r="GST294" s="1242"/>
      <c r="GSU294" s="1242"/>
      <c r="GSV294" s="1242"/>
      <c r="GSW294" s="1242"/>
      <c r="GSX294" s="1242"/>
      <c r="GSY294" s="1242"/>
      <c r="GSZ294" s="1242"/>
      <c r="GTA294" s="1242"/>
      <c r="GTB294" s="1242"/>
      <c r="GTC294" s="1242"/>
      <c r="GTD294" s="1242"/>
      <c r="GTE294" s="1242"/>
      <c r="GTF294" s="1242"/>
      <c r="GTG294" s="1242"/>
      <c r="GTH294" s="1242"/>
      <c r="GTI294" s="1242"/>
      <c r="GTJ294" s="1242"/>
      <c r="GTK294" s="1242"/>
      <c r="GTL294" s="1242"/>
      <c r="GTM294" s="1242"/>
      <c r="GTN294" s="1242"/>
      <c r="GTO294" s="1242"/>
      <c r="GTP294" s="1242"/>
      <c r="GTQ294" s="1242"/>
      <c r="GTR294" s="1242"/>
      <c r="GTS294" s="1242"/>
      <c r="GTT294" s="1242"/>
      <c r="GTU294" s="1242"/>
      <c r="GTV294" s="1242"/>
      <c r="GTW294" s="1242"/>
      <c r="GTX294" s="1242"/>
      <c r="GTY294" s="1242"/>
      <c r="GTZ294" s="1242"/>
      <c r="GUA294" s="1242"/>
      <c r="GUB294" s="1242"/>
      <c r="GUC294" s="1242"/>
      <c r="GUD294" s="1242"/>
      <c r="GUE294" s="1242"/>
      <c r="GUF294" s="1242"/>
      <c r="GUG294" s="1242"/>
      <c r="GUH294" s="1242"/>
      <c r="GUI294" s="1242"/>
      <c r="GUJ294" s="1242"/>
      <c r="GUK294" s="1242"/>
      <c r="GUL294" s="1242"/>
      <c r="GUM294" s="1242"/>
      <c r="GUN294" s="1242"/>
      <c r="GUO294" s="1242"/>
      <c r="GUP294" s="1242"/>
      <c r="GUQ294" s="1242"/>
      <c r="GUR294" s="1242"/>
      <c r="GUS294" s="1242"/>
      <c r="GUT294" s="1242"/>
      <c r="GUU294" s="1242"/>
      <c r="GUV294" s="1242"/>
      <c r="GUW294" s="1242"/>
      <c r="GUX294" s="1242"/>
      <c r="GUY294" s="1242"/>
      <c r="GUZ294" s="1242"/>
      <c r="GVA294" s="1242"/>
      <c r="GVB294" s="1242"/>
      <c r="GVC294" s="1242"/>
      <c r="GVD294" s="1242"/>
      <c r="GVE294" s="1242"/>
      <c r="GVF294" s="1242"/>
      <c r="GVG294" s="1242"/>
      <c r="GVH294" s="1242"/>
      <c r="GVI294" s="1242"/>
      <c r="GVJ294" s="1242"/>
      <c r="GVK294" s="1242"/>
      <c r="GVL294" s="1242"/>
      <c r="GVM294" s="1242"/>
      <c r="GVN294" s="1242"/>
      <c r="GVO294" s="1242"/>
      <c r="GVP294" s="1242"/>
      <c r="GVQ294" s="1242"/>
      <c r="GVR294" s="1242"/>
      <c r="GVS294" s="1242"/>
      <c r="GVT294" s="1242"/>
      <c r="GVU294" s="1242"/>
      <c r="GVV294" s="1242"/>
      <c r="GVW294" s="1242"/>
      <c r="GVX294" s="1242"/>
      <c r="GVY294" s="1242"/>
      <c r="GVZ294" s="1242"/>
      <c r="GWA294" s="1242"/>
      <c r="GWB294" s="1242"/>
      <c r="GWC294" s="1242"/>
      <c r="GWD294" s="1242"/>
      <c r="GWE294" s="1242"/>
      <c r="GWF294" s="1242"/>
      <c r="GWG294" s="1242"/>
      <c r="GWH294" s="1242"/>
      <c r="GWI294" s="1242"/>
      <c r="GWJ294" s="1242"/>
      <c r="GWK294" s="1242"/>
      <c r="GWL294" s="1242"/>
      <c r="GWM294" s="1242"/>
      <c r="GWN294" s="1242"/>
      <c r="GWO294" s="1242"/>
      <c r="GWP294" s="1242"/>
      <c r="GWQ294" s="1242"/>
      <c r="GWR294" s="1242"/>
      <c r="GWS294" s="1242"/>
      <c r="GWT294" s="1242"/>
      <c r="GWU294" s="1242"/>
      <c r="GWV294" s="1242"/>
      <c r="GWW294" s="1242"/>
      <c r="GWX294" s="1242"/>
      <c r="GWY294" s="1242"/>
      <c r="GWZ294" s="1242"/>
      <c r="GXA294" s="1242"/>
      <c r="GXB294" s="1242"/>
      <c r="GXC294" s="1242"/>
      <c r="GXD294" s="1242"/>
      <c r="GXE294" s="1242"/>
      <c r="GXF294" s="1242"/>
      <c r="GXG294" s="1242"/>
      <c r="GXH294" s="1242"/>
      <c r="GXI294" s="1242"/>
      <c r="GXJ294" s="1242"/>
      <c r="GXK294" s="1242"/>
      <c r="GXL294" s="1242"/>
      <c r="GXM294" s="1242"/>
      <c r="GXN294" s="1242"/>
      <c r="GXO294" s="1242"/>
      <c r="GXP294" s="1242"/>
      <c r="GXQ294" s="1242"/>
      <c r="GXR294" s="1242"/>
      <c r="GXS294" s="1242"/>
      <c r="GXT294" s="1242"/>
      <c r="GXU294" s="1242"/>
      <c r="GXV294" s="1242"/>
      <c r="GXW294" s="1242"/>
      <c r="GXX294" s="1242"/>
      <c r="GXY294" s="1242"/>
      <c r="GXZ294" s="1242"/>
      <c r="GYA294" s="1242"/>
      <c r="GYB294" s="1242"/>
      <c r="GYC294" s="1242"/>
      <c r="GYD294" s="1242"/>
      <c r="GYE294" s="1242"/>
      <c r="GYF294" s="1242"/>
      <c r="GYG294" s="1242"/>
      <c r="GYH294" s="1242"/>
      <c r="GYI294" s="1242"/>
      <c r="GYJ294" s="1242"/>
      <c r="GYK294" s="1242"/>
      <c r="GYL294" s="1242"/>
      <c r="GYM294" s="1242"/>
      <c r="GYN294" s="1242"/>
      <c r="GYO294" s="1242"/>
      <c r="GYP294" s="1242"/>
      <c r="GYQ294" s="1242"/>
      <c r="GYR294" s="1242"/>
      <c r="GYS294" s="1242"/>
      <c r="GYT294" s="1242"/>
      <c r="GYU294" s="1242"/>
      <c r="GYV294" s="1242"/>
      <c r="GYW294" s="1242"/>
      <c r="GYX294" s="1242"/>
      <c r="GYY294" s="1242"/>
      <c r="GYZ294" s="1242"/>
      <c r="GZA294" s="1242"/>
      <c r="GZB294" s="1242"/>
      <c r="GZC294" s="1242"/>
      <c r="GZD294" s="1242"/>
      <c r="GZE294" s="1242"/>
      <c r="GZF294" s="1242"/>
      <c r="GZG294" s="1242"/>
      <c r="GZH294" s="1242"/>
      <c r="GZI294" s="1242"/>
      <c r="GZJ294" s="1242"/>
      <c r="GZK294" s="1242"/>
      <c r="GZL294" s="1242"/>
      <c r="GZM294" s="1242"/>
      <c r="GZN294" s="1242"/>
      <c r="GZO294" s="1242"/>
      <c r="GZP294" s="1242"/>
      <c r="GZQ294" s="1242"/>
      <c r="GZR294" s="1242"/>
      <c r="GZS294" s="1242"/>
      <c r="GZT294" s="1242"/>
      <c r="GZU294" s="1242"/>
      <c r="GZV294" s="1242"/>
      <c r="GZW294" s="1242"/>
      <c r="GZX294" s="1242"/>
      <c r="GZY294" s="1242"/>
      <c r="GZZ294" s="1242"/>
      <c r="HAA294" s="1242"/>
      <c r="HAB294" s="1242"/>
      <c r="HAC294" s="1242"/>
      <c r="HAD294" s="1242"/>
      <c r="HAE294" s="1242"/>
      <c r="HAF294" s="1242"/>
      <c r="HAG294" s="1242"/>
      <c r="HAH294" s="1242"/>
      <c r="HAI294" s="1242"/>
      <c r="HAJ294" s="1242"/>
      <c r="HAK294" s="1242"/>
      <c r="HAL294" s="1242"/>
      <c r="HAM294" s="1242"/>
      <c r="HAN294" s="1242"/>
      <c r="HAO294" s="1242"/>
      <c r="HAP294" s="1242"/>
      <c r="HAQ294" s="1242"/>
      <c r="HAR294" s="1242"/>
      <c r="HAS294" s="1242"/>
      <c r="HAT294" s="1242"/>
      <c r="HAU294" s="1242"/>
      <c r="HAV294" s="1242"/>
      <c r="HAW294" s="1242"/>
      <c r="HAX294" s="1242"/>
      <c r="HAY294" s="1242"/>
      <c r="HAZ294" s="1242"/>
      <c r="HBA294" s="1242"/>
      <c r="HBB294" s="1242"/>
      <c r="HBC294" s="1242"/>
      <c r="HBD294" s="1242"/>
      <c r="HBE294" s="1242"/>
      <c r="HBF294" s="1242"/>
      <c r="HBG294" s="1242"/>
      <c r="HBH294" s="1242"/>
      <c r="HBI294" s="1242"/>
      <c r="HBJ294" s="1242"/>
      <c r="HBK294" s="1242"/>
      <c r="HBL294" s="1242"/>
      <c r="HBM294" s="1242"/>
      <c r="HBN294" s="1242"/>
      <c r="HBO294" s="1242"/>
      <c r="HBP294" s="1242"/>
      <c r="HBQ294" s="1242"/>
      <c r="HBR294" s="1242"/>
      <c r="HBS294" s="1242"/>
      <c r="HBT294" s="1242"/>
      <c r="HBU294" s="1242"/>
      <c r="HBV294" s="1242"/>
      <c r="HBW294" s="1242"/>
      <c r="HBX294" s="1242"/>
      <c r="HBY294" s="1242"/>
      <c r="HBZ294" s="1242"/>
      <c r="HCA294" s="1242"/>
      <c r="HCB294" s="1242"/>
      <c r="HCC294" s="1242"/>
      <c r="HCD294" s="1242"/>
      <c r="HCE294" s="1242"/>
      <c r="HCF294" s="1242"/>
      <c r="HCG294" s="1242"/>
      <c r="HCH294" s="1242"/>
      <c r="HCI294" s="1242"/>
      <c r="HCJ294" s="1242"/>
      <c r="HCK294" s="1242"/>
      <c r="HCL294" s="1242"/>
      <c r="HCM294" s="1242"/>
      <c r="HCN294" s="1242"/>
      <c r="HCO294" s="1242"/>
      <c r="HCP294" s="1242"/>
      <c r="HCQ294" s="1242"/>
      <c r="HCR294" s="1242"/>
      <c r="HCS294" s="1242"/>
      <c r="HCT294" s="1242"/>
      <c r="HCU294" s="1242"/>
      <c r="HCV294" s="1242"/>
      <c r="HCW294" s="1242"/>
      <c r="HCX294" s="1242"/>
      <c r="HCY294" s="1242"/>
      <c r="HCZ294" s="1242"/>
      <c r="HDA294" s="1242"/>
      <c r="HDB294" s="1242"/>
      <c r="HDC294" s="1242"/>
      <c r="HDD294" s="1242"/>
      <c r="HDE294" s="1242"/>
      <c r="HDF294" s="1242"/>
      <c r="HDG294" s="1242"/>
      <c r="HDH294" s="1242"/>
      <c r="HDI294" s="1242"/>
      <c r="HDJ294" s="1242"/>
      <c r="HDK294" s="1242"/>
      <c r="HDL294" s="1242"/>
      <c r="HDM294" s="1242"/>
      <c r="HDN294" s="1242"/>
      <c r="HDO294" s="1242"/>
      <c r="HDP294" s="1242"/>
      <c r="HDQ294" s="1242"/>
      <c r="HDR294" s="1242"/>
      <c r="HDS294" s="1242"/>
      <c r="HDT294" s="1242"/>
      <c r="HDU294" s="1242"/>
      <c r="HDV294" s="1242"/>
      <c r="HDW294" s="1242"/>
      <c r="HDX294" s="1242"/>
      <c r="HDY294" s="1242"/>
      <c r="HDZ294" s="1242"/>
      <c r="HEA294" s="1242"/>
      <c r="HEB294" s="1242"/>
      <c r="HEC294" s="1242"/>
      <c r="HED294" s="1242"/>
      <c r="HEE294" s="1242"/>
      <c r="HEF294" s="1242"/>
      <c r="HEG294" s="1242"/>
      <c r="HEH294" s="1242"/>
      <c r="HEI294" s="1242"/>
      <c r="HEJ294" s="1242"/>
      <c r="HEK294" s="1242"/>
      <c r="HEL294" s="1242"/>
      <c r="HEM294" s="1242"/>
      <c r="HEN294" s="1242"/>
      <c r="HEO294" s="1242"/>
      <c r="HEP294" s="1242"/>
      <c r="HEQ294" s="1242"/>
      <c r="HER294" s="1242"/>
      <c r="HES294" s="1242"/>
      <c r="HET294" s="1242"/>
      <c r="HEU294" s="1242"/>
      <c r="HEV294" s="1242"/>
      <c r="HEW294" s="1242"/>
      <c r="HEX294" s="1242"/>
      <c r="HEY294" s="1242"/>
      <c r="HEZ294" s="1242"/>
      <c r="HFA294" s="1242"/>
      <c r="HFB294" s="1242"/>
      <c r="HFC294" s="1242"/>
      <c r="HFD294" s="1242"/>
      <c r="HFE294" s="1242"/>
      <c r="HFF294" s="1242"/>
      <c r="HFG294" s="1242"/>
      <c r="HFH294" s="1242"/>
      <c r="HFI294" s="1242"/>
      <c r="HFJ294" s="1242"/>
      <c r="HFK294" s="1242"/>
      <c r="HFL294" s="1242"/>
      <c r="HFM294" s="1242"/>
      <c r="HFN294" s="1242"/>
      <c r="HFO294" s="1242"/>
      <c r="HFP294" s="1242"/>
      <c r="HFQ294" s="1242"/>
      <c r="HFR294" s="1242"/>
      <c r="HFS294" s="1242"/>
      <c r="HFT294" s="1242"/>
      <c r="HFU294" s="1242"/>
      <c r="HFV294" s="1242"/>
      <c r="HFW294" s="1242"/>
      <c r="HFX294" s="1242"/>
      <c r="HFY294" s="1242"/>
      <c r="HFZ294" s="1242"/>
      <c r="HGA294" s="1242"/>
      <c r="HGB294" s="1242"/>
      <c r="HGC294" s="1242"/>
      <c r="HGD294" s="1242"/>
      <c r="HGE294" s="1242"/>
      <c r="HGF294" s="1242"/>
      <c r="HGG294" s="1242"/>
      <c r="HGH294" s="1242"/>
      <c r="HGI294" s="1242"/>
      <c r="HGJ294" s="1242"/>
      <c r="HGK294" s="1242"/>
      <c r="HGL294" s="1242"/>
      <c r="HGM294" s="1242"/>
      <c r="HGN294" s="1242"/>
      <c r="HGO294" s="1242"/>
      <c r="HGP294" s="1242"/>
      <c r="HGQ294" s="1242"/>
      <c r="HGR294" s="1242"/>
      <c r="HGS294" s="1242"/>
      <c r="HGT294" s="1242"/>
      <c r="HGU294" s="1242"/>
      <c r="HGV294" s="1242"/>
      <c r="HGW294" s="1242"/>
      <c r="HGX294" s="1242"/>
      <c r="HGY294" s="1242"/>
      <c r="HGZ294" s="1242"/>
      <c r="HHA294" s="1242"/>
      <c r="HHB294" s="1242"/>
      <c r="HHC294" s="1242"/>
      <c r="HHD294" s="1242"/>
      <c r="HHE294" s="1242"/>
      <c r="HHF294" s="1242"/>
      <c r="HHG294" s="1242"/>
      <c r="HHH294" s="1242"/>
      <c r="HHI294" s="1242"/>
      <c r="HHJ294" s="1242"/>
      <c r="HHK294" s="1242"/>
      <c r="HHL294" s="1242"/>
      <c r="HHM294" s="1242"/>
      <c r="HHN294" s="1242"/>
      <c r="HHO294" s="1242"/>
      <c r="HHP294" s="1242"/>
      <c r="HHQ294" s="1242"/>
      <c r="HHR294" s="1242"/>
      <c r="HHS294" s="1242"/>
      <c r="HHT294" s="1242"/>
      <c r="HHU294" s="1242"/>
      <c r="HHV294" s="1242"/>
      <c r="HHW294" s="1242"/>
      <c r="HHX294" s="1242"/>
      <c r="HHY294" s="1242"/>
      <c r="HHZ294" s="1242"/>
      <c r="HIA294" s="1242"/>
      <c r="HIB294" s="1242"/>
      <c r="HIC294" s="1242"/>
      <c r="HID294" s="1242"/>
      <c r="HIE294" s="1242"/>
      <c r="HIF294" s="1242"/>
      <c r="HIG294" s="1242"/>
      <c r="HIH294" s="1242"/>
      <c r="HII294" s="1242"/>
      <c r="HIJ294" s="1242"/>
      <c r="HIK294" s="1242"/>
      <c r="HIL294" s="1242"/>
      <c r="HIM294" s="1242"/>
      <c r="HIN294" s="1242"/>
      <c r="HIO294" s="1242"/>
      <c r="HIP294" s="1242"/>
      <c r="HIQ294" s="1242"/>
      <c r="HIR294" s="1242"/>
      <c r="HIS294" s="1242"/>
      <c r="HIT294" s="1242"/>
      <c r="HIU294" s="1242"/>
      <c r="HIV294" s="1242"/>
      <c r="HIW294" s="1242"/>
      <c r="HIX294" s="1242"/>
      <c r="HIY294" s="1242"/>
      <c r="HIZ294" s="1242"/>
      <c r="HJA294" s="1242"/>
      <c r="HJB294" s="1242"/>
      <c r="HJC294" s="1242"/>
      <c r="HJD294" s="1242"/>
      <c r="HJE294" s="1242"/>
      <c r="HJF294" s="1242"/>
      <c r="HJG294" s="1242"/>
      <c r="HJH294" s="1242"/>
      <c r="HJI294" s="1242"/>
      <c r="HJJ294" s="1242"/>
      <c r="HJK294" s="1242"/>
      <c r="HJL294" s="1242"/>
      <c r="HJM294" s="1242"/>
      <c r="HJN294" s="1242"/>
      <c r="HJO294" s="1242"/>
      <c r="HJP294" s="1242"/>
      <c r="HJQ294" s="1242"/>
      <c r="HJR294" s="1242"/>
      <c r="HJS294" s="1242"/>
      <c r="HJT294" s="1242"/>
      <c r="HJU294" s="1242"/>
      <c r="HJV294" s="1242"/>
      <c r="HJW294" s="1242"/>
      <c r="HJX294" s="1242"/>
      <c r="HJY294" s="1242"/>
      <c r="HJZ294" s="1242"/>
      <c r="HKA294" s="1242"/>
      <c r="HKB294" s="1242"/>
      <c r="HKC294" s="1242"/>
      <c r="HKD294" s="1242"/>
      <c r="HKE294" s="1242"/>
      <c r="HKF294" s="1242"/>
      <c r="HKG294" s="1242"/>
      <c r="HKH294" s="1242"/>
      <c r="HKI294" s="1242"/>
      <c r="HKJ294" s="1242"/>
      <c r="HKK294" s="1242"/>
      <c r="HKL294" s="1242"/>
      <c r="HKM294" s="1242"/>
      <c r="HKN294" s="1242"/>
      <c r="HKO294" s="1242"/>
      <c r="HKP294" s="1242"/>
      <c r="HKQ294" s="1242"/>
      <c r="HKR294" s="1242"/>
      <c r="HKS294" s="1242"/>
      <c r="HKT294" s="1242"/>
      <c r="HKU294" s="1242"/>
      <c r="HKV294" s="1242"/>
      <c r="HKW294" s="1242"/>
      <c r="HKX294" s="1242"/>
      <c r="HKY294" s="1242"/>
      <c r="HKZ294" s="1242"/>
      <c r="HLA294" s="1242"/>
      <c r="HLB294" s="1242"/>
      <c r="HLC294" s="1242"/>
      <c r="HLD294" s="1242"/>
      <c r="HLE294" s="1242"/>
      <c r="HLF294" s="1242"/>
      <c r="HLG294" s="1242"/>
      <c r="HLH294" s="1242"/>
      <c r="HLI294" s="1242"/>
      <c r="HLJ294" s="1242"/>
      <c r="HLK294" s="1242"/>
      <c r="HLL294" s="1242"/>
      <c r="HLM294" s="1242"/>
      <c r="HLN294" s="1242"/>
      <c r="HLO294" s="1242"/>
      <c r="HLP294" s="1242"/>
      <c r="HLQ294" s="1242"/>
      <c r="HLR294" s="1242"/>
      <c r="HLS294" s="1242"/>
      <c r="HLT294" s="1242"/>
      <c r="HLU294" s="1242"/>
      <c r="HLV294" s="1242"/>
      <c r="HLW294" s="1242"/>
      <c r="HLX294" s="1242"/>
      <c r="HLY294" s="1242"/>
      <c r="HLZ294" s="1242"/>
      <c r="HMA294" s="1242"/>
      <c r="HMB294" s="1242"/>
      <c r="HMC294" s="1242"/>
      <c r="HMD294" s="1242"/>
      <c r="HME294" s="1242"/>
      <c r="HMF294" s="1242"/>
      <c r="HMG294" s="1242"/>
      <c r="HMH294" s="1242"/>
      <c r="HMI294" s="1242"/>
      <c r="HMJ294" s="1242"/>
      <c r="HMK294" s="1242"/>
      <c r="HML294" s="1242"/>
      <c r="HMM294" s="1242"/>
      <c r="HMN294" s="1242"/>
      <c r="HMO294" s="1242"/>
      <c r="HMP294" s="1242"/>
      <c r="HMQ294" s="1242"/>
      <c r="HMR294" s="1242"/>
      <c r="HMS294" s="1242"/>
      <c r="HMT294" s="1242"/>
      <c r="HMU294" s="1242"/>
      <c r="HMV294" s="1242"/>
      <c r="HMW294" s="1242"/>
      <c r="HMX294" s="1242"/>
      <c r="HMY294" s="1242"/>
      <c r="HMZ294" s="1242"/>
      <c r="HNA294" s="1242"/>
      <c r="HNB294" s="1242"/>
      <c r="HNC294" s="1242"/>
      <c r="HND294" s="1242"/>
      <c r="HNE294" s="1242"/>
      <c r="HNF294" s="1242"/>
      <c r="HNG294" s="1242"/>
      <c r="HNH294" s="1242"/>
      <c r="HNI294" s="1242"/>
      <c r="HNJ294" s="1242"/>
      <c r="HNK294" s="1242"/>
      <c r="HNL294" s="1242"/>
      <c r="HNM294" s="1242"/>
      <c r="HNN294" s="1242"/>
      <c r="HNO294" s="1242"/>
      <c r="HNP294" s="1242"/>
      <c r="HNQ294" s="1242"/>
      <c r="HNR294" s="1242"/>
      <c r="HNS294" s="1242"/>
      <c r="HNT294" s="1242"/>
      <c r="HNU294" s="1242"/>
      <c r="HNV294" s="1242"/>
      <c r="HNW294" s="1242"/>
      <c r="HNX294" s="1242"/>
      <c r="HNY294" s="1242"/>
      <c r="HNZ294" s="1242"/>
      <c r="HOA294" s="1242"/>
      <c r="HOB294" s="1242"/>
      <c r="HOC294" s="1242"/>
      <c r="HOD294" s="1242"/>
      <c r="HOE294" s="1242"/>
      <c r="HOF294" s="1242"/>
      <c r="HOG294" s="1242"/>
      <c r="HOH294" s="1242"/>
      <c r="HOI294" s="1242"/>
      <c r="HOJ294" s="1242"/>
      <c r="HOK294" s="1242"/>
      <c r="HOL294" s="1242"/>
      <c r="HOM294" s="1242"/>
      <c r="HON294" s="1242"/>
      <c r="HOO294" s="1242"/>
      <c r="HOP294" s="1242"/>
      <c r="HOQ294" s="1242"/>
      <c r="HOR294" s="1242"/>
      <c r="HOS294" s="1242"/>
      <c r="HOT294" s="1242"/>
      <c r="HOU294" s="1242"/>
      <c r="HOV294" s="1242"/>
      <c r="HOW294" s="1242"/>
      <c r="HOX294" s="1242"/>
      <c r="HOY294" s="1242"/>
      <c r="HOZ294" s="1242"/>
      <c r="HPA294" s="1242"/>
      <c r="HPB294" s="1242"/>
      <c r="HPC294" s="1242"/>
      <c r="HPD294" s="1242"/>
      <c r="HPE294" s="1242"/>
      <c r="HPF294" s="1242"/>
      <c r="HPG294" s="1242"/>
      <c r="HPH294" s="1242"/>
      <c r="HPI294" s="1242"/>
      <c r="HPJ294" s="1242"/>
      <c r="HPK294" s="1242"/>
      <c r="HPL294" s="1242"/>
      <c r="HPM294" s="1242"/>
      <c r="HPN294" s="1242"/>
      <c r="HPO294" s="1242"/>
      <c r="HPP294" s="1242"/>
      <c r="HPQ294" s="1242"/>
      <c r="HPR294" s="1242"/>
      <c r="HPS294" s="1242"/>
      <c r="HPT294" s="1242"/>
      <c r="HPU294" s="1242"/>
      <c r="HPV294" s="1242"/>
      <c r="HPW294" s="1242"/>
      <c r="HPX294" s="1242"/>
      <c r="HPY294" s="1242"/>
      <c r="HPZ294" s="1242"/>
      <c r="HQA294" s="1242"/>
      <c r="HQB294" s="1242"/>
      <c r="HQC294" s="1242"/>
      <c r="HQD294" s="1242"/>
      <c r="HQE294" s="1242"/>
      <c r="HQF294" s="1242"/>
      <c r="HQG294" s="1242"/>
      <c r="HQH294" s="1242"/>
      <c r="HQI294" s="1242"/>
      <c r="HQJ294" s="1242"/>
      <c r="HQK294" s="1242"/>
      <c r="HQL294" s="1242"/>
      <c r="HQM294" s="1242"/>
      <c r="HQN294" s="1242"/>
      <c r="HQO294" s="1242"/>
      <c r="HQP294" s="1242"/>
      <c r="HQQ294" s="1242"/>
      <c r="HQR294" s="1242"/>
      <c r="HQS294" s="1242"/>
      <c r="HQT294" s="1242"/>
      <c r="HQU294" s="1242"/>
      <c r="HQV294" s="1242"/>
      <c r="HQW294" s="1242"/>
      <c r="HQX294" s="1242"/>
      <c r="HQY294" s="1242"/>
      <c r="HQZ294" s="1242"/>
      <c r="HRA294" s="1242"/>
      <c r="HRB294" s="1242"/>
      <c r="HRC294" s="1242"/>
      <c r="HRD294" s="1242"/>
      <c r="HRE294" s="1242"/>
      <c r="HRF294" s="1242"/>
      <c r="HRG294" s="1242"/>
      <c r="HRH294" s="1242"/>
      <c r="HRI294" s="1242"/>
      <c r="HRJ294" s="1242"/>
      <c r="HRK294" s="1242"/>
      <c r="HRL294" s="1242"/>
      <c r="HRM294" s="1242"/>
      <c r="HRN294" s="1242"/>
      <c r="HRO294" s="1242"/>
      <c r="HRP294" s="1242"/>
      <c r="HRQ294" s="1242"/>
      <c r="HRR294" s="1242"/>
      <c r="HRS294" s="1242"/>
      <c r="HRT294" s="1242"/>
      <c r="HRU294" s="1242"/>
      <c r="HRV294" s="1242"/>
      <c r="HRW294" s="1242"/>
      <c r="HRX294" s="1242"/>
      <c r="HRY294" s="1242"/>
      <c r="HRZ294" s="1242"/>
      <c r="HSA294" s="1242"/>
      <c r="HSB294" s="1242"/>
      <c r="HSC294" s="1242"/>
      <c r="HSD294" s="1242"/>
      <c r="HSE294" s="1242"/>
      <c r="HSF294" s="1242"/>
      <c r="HSG294" s="1242"/>
      <c r="HSH294" s="1242"/>
      <c r="HSI294" s="1242"/>
      <c r="HSJ294" s="1242"/>
      <c r="HSK294" s="1242"/>
      <c r="HSL294" s="1242"/>
      <c r="HSM294" s="1242"/>
      <c r="HSN294" s="1242"/>
      <c r="HSO294" s="1242"/>
      <c r="HSP294" s="1242"/>
      <c r="HSQ294" s="1242"/>
      <c r="HSR294" s="1242"/>
      <c r="HSS294" s="1242"/>
      <c r="HST294" s="1242"/>
      <c r="HSU294" s="1242"/>
      <c r="HSV294" s="1242"/>
      <c r="HSW294" s="1242"/>
      <c r="HSX294" s="1242"/>
      <c r="HSY294" s="1242"/>
      <c r="HSZ294" s="1242"/>
      <c r="HTA294" s="1242"/>
      <c r="HTB294" s="1242"/>
      <c r="HTC294" s="1242"/>
      <c r="HTD294" s="1242"/>
      <c r="HTE294" s="1242"/>
      <c r="HTF294" s="1242"/>
      <c r="HTG294" s="1242"/>
      <c r="HTH294" s="1242"/>
      <c r="HTI294" s="1242"/>
      <c r="HTJ294" s="1242"/>
      <c r="HTK294" s="1242"/>
      <c r="HTL294" s="1242"/>
      <c r="HTM294" s="1242"/>
      <c r="HTN294" s="1242"/>
      <c r="HTO294" s="1242"/>
      <c r="HTP294" s="1242"/>
      <c r="HTQ294" s="1242"/>
      <c r="HTR294" s="1242"/>
      <c r="HTS294" s="1242"/>
      <c r="HTT294" s="1242"/>
      <c r="HTU294" s="1242"/>
      <c r="HTV294" s="1242"/>
      <c r="HTW294" s="1242"/>
      <c r="HTX294" s="1242"/>
      <c r="HTY294" s="1242"/>
      <c r="HTZ294" s="1242"/>
      <c r="HUA294" s="1242"/>
      <c r="HUB294" s="1242"/>
      <c r="HUC294" s="1242"/>
      <c r="HUD294" s="1242"/>
      <c r="HUE294" s="1242"/>
      <c r="HUF294" s="1242"/>
      <c r="HUG294" s="1242"/>
      <c r="HUH294" s="1242"/>
      <c r="HUI294" s="1242"/>
      <c r="HUJ294" s="1242"/>
      <c r="HUK294" s="1242"/>
      <c r="HUL294" s="1242"/>
      <c r="HUM294" s="1242"/>
      <c r="HUN294" s="1242"/>
      <c r="HUO294" s="1242"/>
      <c r="HUP294" s="1242"/>
      <c r="HUQ294" s="1242"/>
      <c r="HUR294" s="1242"/>
      <c r="HUS294" s="1242"/>
      <c r="HUT294" s="1242"/>
      <c r="HUU294" s="1242"/>
      <c r="HUV294" s="1242"/>
      <c r="HUW294" s="1242"/>
      <c r="HUX294" s="1242"/>
      <c r="HUY294" s="1242"/>
      <c r="HUZ294" s="1242"/>
      <c r="HVA294" s="1242"/>
      <c r="HVB294" s="1242"/>
      <c r="HVC294" s="1242"/>
      <c r="HVD294" s="1242"/>
      <c r="HVE294" s="1242"/>
      <c r="HVF294" s="1242"/>
      <c r="HVG294" s="1242"/>
      <c r="HVH294" s="1242"/>
      <c r="HVI294" s="1242"/>
      <c r="HVJ294" s="1242"/>
      <c r="HVK294" s="1242"/>
      <c r="HVL294" s="1242"/>
      <c r="HVM294" s="1242"/>
      <c r="HVN294" s="1242"/>
      <c r="HVO294" s="1242"/>
      <c r="HVP294" s="1242"/>
      <c r="HVQ294" s="1242"/>
      <c r="HVR294" s="1242"/>
      <c r="HVS294" s="1242"/>
      <c r="HVT294" s="1242"/>
      <c r="HVU294" s="1242"/>
      <c r="HVV294" s="1242"/>
      <c r="HVW294" s="1242"/>
      <c r="HVX294" s="1242"/>
      <c r="HVY294" s="1242"/>
      <c r="HVZ294" s="1242"/>
      <c r="HWA294" s="1242"/>
      <c r="HWB294" s="1242"/>
      <c r="HWC294" s="1242"/>
      <c r="HWD294" s="1242"/>
      <c r="HWE294" s="1242"/>
      <c r="HWF294" s="1242"/>
      <c r="HWG294" s="1242"/>
      <c r="HWH294" s="1242"/>
      <c r="HWI294" s="1242"/>
      <c r="HWJ294" s="1242"/>
      <c r="HWK294" s="1242"/>
      <c r="HWL294" s="1242"/>
      <c r="HWM294" s="1242"/>
      <c r="HWN294" s="1242"/>
      <c r="HWO294" s="1242"/>
      <c r="HWP294" s="1242"/>
      <c r="HWQ294" s="1242"/>
      <c r="HWR294" s="1242"/>
      <c r="HWS294" s="1242"/>
      <c r="HWT294" s="1242"/>
      <c r="HWU294" s="1242"/>
      <c r="HWV294" s="1242"/>
      <c r="HWW294" s="1242"/>
      <c r="HWX294" s="1242"/>
      <c r="HWY294" s="1242"/>
      <c r="HWZ294" s="1242"/>
      <c r="HXA294" s="1242"/>
      <c r="HXB294" s="1242"/>
      <c r="HXC294" s="1242"/>
      <c r="HXD294" s="1242"/>
      <c r="HXE294" s="1242"/>
      <c r="HXF294" s="1242"/>
      <c r="HXG294" s="1242"/>
      <c r="HXH294" s="1242"/>
      <c r="HXI294" s="1242"/>
      <c r="HXJ294" s="1242"/>
      <c r="HXK294" s="1242"/>
      <c r="HXL294" s="1242"/>
      <c r="HXM294" s="1242"/>
      <c r="HXN294" s="1242"/>
      <c r="HXO294" s="1242"/>
      <c r="HXP294" s="1242"/>
      <c r="HXQ294" s="1242"/>
      <c r="HXR294" s="1242"/>
      <c r="HXS294" s="1242"/>
      <c r="HXT294" s="1242"/>
      <c r="HXU294" s="1242"/>
      <c r="HXV294" s="1242"/>
      <c r="HXW294" s="1242"/>
      <c r="HXX294" s="1242"/>
      <c r="HXY294" s="1242"/>
      <c r="HXZ294" s="1242"/>
      <c r="HYA294" s="1242"/>
      <c r="HYB294" s="1242"/>
      <c r="HYC294" s="1242"/>
      <c r="HYD294" s="1242"/>
      <c r="HYE294" s="1242"/>
      <c r="HYF294" s="1242"/>
      <c r="HYG294" s="1242"/>
      <c r="HYH294" s="1242"/>
      <c r="HYI294" s="1242"/>
      <c r="HYJ294" s="1242"/>
      <c r="HYK294" s="1242"/>
      <c r="HYL294" s="1242"/>
      <c r="HYM294" s="1242"/>
      <c r="HYN294" s="1242"/>
      <c r="HYO294" s="1242"/>
      <c r="HYP294" s="1242"/>
      <c r="HYQ294" s="1242"/>
      <c r="HYR294" s="1242"/>
      <c r="HYS294" s="1242"/>
      <c r="HYT294" s="1242"/>
      <c r="HYU294" s="1242"/>
      <c r="HYV294" s="1242"/>
      <c r="HYW294" s="1242"/>
      <c r="HYX294" s="1242"/>
      <c r="HYY294" s="1242"/>
      <c r="HYZ294" s="1242"/>
      <c r="HZA294" s="1242"/>
      <c r="HZB294" s="1242"/>
      <c r="HZC294" s="1242"/>
      <c r="HZD294" s="1242"/>
      <c r="HZE294" s="1242"/>
      <c r="HZF294" s="1242"/>
      <c r="HZG294" s="1242"/>
      <c r="HZH294" s="1242"/>
      <c r="HZI294" s="1242"/>
      <c r="HZJ294" s="1242"/>
      <c r="HZK294" s="1242"/>
      <c r="HZL294" s="1242"/>
      <c r="HZM294" s="1242"/>
      <c r="HZN294" s="1242"/>
      <c r="HZO294" s="1242"/>
      <c r="HZP294" s="1242"/>
      <c r="HZQ294" s="1242"/>
      <c r="HZR294" s="1242"/>
      <c r="HZS294" s="1242"/>
      <c r="HZT294" s="1242"/>
      <c r="HZU294" s="1242"/>
      <c r="HZV294" s="1242"/>
      <c r="HZW294" s="1242"/>
      <c r="HZX294" s="1242"/>
      <c r="HZY294" s="1242"/>
      <c r="HZZ294" s="1242"/>
      <c r="IAA294" s="1242"/>
      <c r="IAB294" s="1242"/>
      <c r="IAC294" s="1242"/>
      <c r="IAD294" s="1242"/>
      <c r="IAE294" s="1242"/>
      <c r="IAF294" s="1242"/>
      <c r="IAG294" s="1242"/>
      <c r="IAH294" s="1242"/>
      <c r="IAI294" s="1242"/>
      <c r="IAJ294" s="1242"/>
      <c r="IAK294" s="1242"/>
      <c r="IAL294" s="1242"/>
      <c r="IAM294" s="1242"/>
      <c r="IAN294" s="1242"/>
      <c r="IAO294" s="1242"/>
      <c r="IAP294" s="1242"/>
      <c r="IAQ294" s="1242"/>
      <c r="IAR294" s="1242"/>
      <c r="IAS294" s="1242"/>
      <c r="IAT294" s="1242"/>
      <c r="IAU294" s="1242"/>
      <c r="IAV294" s="1242"/>
      <c r="IAW294" s="1242"/>
      <c r="IAX294" s="1242"/>
      <c r="IAY294" s="1242"/>
      <c r="IAZ294" s="1242"/>
      <c r="IBA294" s="1242"/>
      <c r="IBB294" s="1242"/>
      <c r="IBC294" s="1242"/>
      <c r="IBD294" s="1242"/>
      <c r="IBE294" s="1242"/>
      <c r="IBF294" s="1242"/>
      <c r="IBG294" s="1242"/>
      <c r="IBH294" s="1242"/>
      <c r="IBI294" s="1242"/>
      <c r="IBJ294" s="1242"/>
      <c r="IBK294" s="1242"/>
      <c r="IBL294" s="1242"/>
      <c r="IBM294" s="1242"/>
      <c r="IBN294" s="1242"/>
      <c r="IBO294" s="1242"/>
      <c r="IBP294" s="1242"/>
      <c r="IBQ294" s="1242"/>
      <c r="IBR294" s="1242"/>
      <c r="IBS294" s="1242"/>
      <c r="IBT294" s="1242"/>
      <c r="IBU294" s="1242"/>
      <c r="IBV294" s="1242"/>
      <c r="IBW294" s="1242"/>
      <c r="IBX294" s="1242"/>
      <c r="IBY294" s="1242"/>
      <c r="IBZ294" s="1242"/>
      <c r="ICA294" s="1242"/>
      <c r="ICB294" s="1242"/>
      <c r="ICC294" s="1242"/>
      <c r="ICD294" s="1242"/>
      <c r="ICE294" s="1242"/>
      <c r="ICF294" s="1242"/>
      <c r="ICG294" s="1242"/>
      <c r="ICH294" s="1242"/>
      <c r="ICI294" s="1242"/>
      <c r="ICJ294" s="1242"/>
      <c r="ICK294" s="1242"/>
      <c r="ICL294" s="1242"/>
      <c r="ICM294" s="1242"/>
      <c r="ICN294" s="1242"/>
      <c r="ICO294" s="1242"/>
      <c r="ICP294" s="1242"/>
      <c r="ICQ294" s="1242"/>
      <c r="ICR294" s="1242"/>
      <c r="ICS294" s="1242"/>
      <c r="ICT294" s="1242"/>
      <c r="ICU294" s="1242"/>
      <c r="ICV294" s="1242"/>
      <c r="ICW294" s="1242"/>
      <c r="ICX294" s="1242"/>
      <c r="ICY294" s="1242"/>
      <c r="ICZ294" s="1242"/>
      <c r="IDA294" s="1242"/>
      <c r="IDB294" s="1242"/>
      <c r="IDC294" s="1242"/>
      <c r="IDD294" s="1242"/>
      <c r="IDE294" s="1242"/>
      <c r="IDF294" s="1242"/>
      <c r="IDG294" s="1242"/>
      <c r="IDH294" s="1242"/>
      <c r="IDI294" s="1242"/>
      <c r="IDJ294" s="1242"/>
      <c r="IDK294" s="1242"/>
      <c r="IDL294" s="1242"/>
      <c r="IDM294" s="1242"/>
      <c r="IDN294" s="1242"/>
      <c r="IDO294" s="1242"/>
      <c r="IDP294" s="1242"/>
      <c r="IDQ294" s="1242"/>
      <c r="IDR294" s="1242"/>
      <c r="IDS294" s="1242"/>
      <c r="IDT294" s="1242"/>
      <c r="IDU294" s="1242"/>
      <c r="IDV294" s="1242"/>
      <c r="IDW294" s="1242"/>
      <c r="IDX294" s="1242"/>
      <c r="IDY294" s="1242"/>
      <c r="IDZ294" s="1242"/>
      <c r="IEA294" s="1242"/>
      <c r="IEB294" s="1242"/>
      <c r="IEC294" s="1242"/>
      <c r="IED294" s="1242"/>
      <c r="IEE294" s="1242"/>
      <c r="IEF294" s="1242"/>
      <c r="IEG294" s="1242"/>
      <c r="IEH294" s="1242"/>
      <c r="IEI294" s="1242"/>
      <c r="IEJ294" s="1242"/>
      <c r="IEK294" s="1242"/>
      <c r="IEL294" s="1242"/>
      <c r="IEM294" s="1242"/>
      <c r="IEN294" s="1242"/>
      <c r="IEO294" s="1242"/>
      <c r="IEP294" s="1242"/>
      <c r="IEQ294" s="1242"/>
      <c r="IER294" s="1242"/>
      <c r="IES294" s="1242"/>
      <c r="IET294" s="1242"/>
      <c r="IEU294" s="1242"/>
      <c r="IEV294" s="1242"/>
      <c r="IEW294" s="1242"/>
      <c r="IEX294" s="1242"/>
      <c r="IEY294" s="1242"/>
      <c r="IEZ294" s="1242"/>
      <c r="IFA294" s="1242"/>
      <c r="IFB294" s="1242"/>
      <c r="IFC294" s="1242"/>
      <c r="IFD294" s="1242"/>
      <c r="IFE294" s="1242"/>
      <c r="IFF294" s="1242"/>
      <c r="IFG294" s="1242"/>
      <c r="IFH294" s="1242"/>
      <c r="IFI294" s="1242"/>
      <c r="IFJ294" s="1242"/>
      <c r="IFK294" s="1242"/>
      <c r="IFL294" s="1242"/>
      <c r="IFM294" s="1242"/>
      <c r="IFN294" s="1242"/>
      <c r="IFO294" s="1242"/>
      <c r="IFP294" s="1242"/>
      <c r="IFQ294" s="1242"/>
      <c r="IFR294" s="1242"/>
      <c r="IFS294" s="1242"/>
      <c r="IFT294" s="1242"/>
      <c r="IFU294" s="1242"/>
      <c r="IFV294" s="1242"/>
      <c r="IFW294" s="1242"/>
      <c r="IFX294" s="1242"/>
      <c r="IFY294" s="1242"/>
      <c r="IFZ294" s="1242"/>
      <c r="IGA294" s="1242"/>
      <c r="IGB294" s="1242"/>
      <c r="IGC294" s="1242"/>
      <c r="IGD294" s="1242"/>
      <c r="IGE294" s="1242"/>
      <c r="IGF294" s="1242"/>
      <c r="IGG294" s="1242"/>
      <c r="IGH294" s="1242"/>
      <c r="IGI294" s="1242"/>
      <c r="IGJ294" s="1242"/>
      <c r="IGK294" s="1242"/>
      <c r="IGL294" s="1242"/>
      <c r="IGM294" s="1242"/>
      <c r="IGN294" s="1242"/>
      <c r="IGO294" s="1242"/>
      <c r="IGP294" s="1242"/>
      <c r="IGQ294" s="1242"/>
      <c r="IGR294" s="1242"/>
      <c r="IGS294" s="1242"/>
      <c r="IGT294" s="1242"/>
      <c r="IGU294" s="1242"/>
      <c r="IGV294" s="1242"/>
      <c r="IGW294" s="1242"/>
      <c r="IGX294" s="1242"/>
      <c r="IGY294" s="1242"/>
      <c r="IGZ294" s="1242"/>
      <c r="IHA294" s="1242"/>
      <c r="IHB294" s="1242"/>
      <c r="IHC294" s="1242"/>
      <c r="IHD294" s="1242"/>
      <c r="IHE294" s="1242"/>
      <c r="IHF294" s="1242"/>
      <c r="IHG294" s="1242"/>
      <c r="IHH294" s="1242"/>
      <c r="IHI294" s="1242"/>
      <c r="IHJ294" s="1242"/>
      <c r="IHK294" s="1242"/>
      <c r="IHL294" s="1242"/>
      <c r="IHM294" s="1242"/>
      <c r="IHN294" s="1242"/>
      <c r="IHO294" s="1242"/>
      <c r="IHP294" s="1242"/>
      <c r="IHQ294" s="1242"/>
      <c r="IHR294" s="1242"/>
      <c r="IHS294" s="1242"/>
      <c r="IHT294" s="1242"/>
      <c r="IHU294" s="1242"/>
      <c r="IHV294" s="1242"/>
      <c r="IHW294" s="1242"/>
      <c r="IHX294" s="1242"/>
      <c r="IHY294" s="1242"/>
      <c r="IHZ294" s="1242"/>
      <c r="IIA294" s="1242"/>
      <c r="IIB294" s="1242"/>
      <c r="IIC294" s="1242"/>
      <c r="IID294" s="1242"/>
      <c r="IIE294" s="1242"/>
      <c r="IIF294" s="1242"/>
      <c r="IIG294" s="1242"/>
      <c r="IIH294" s="1242"/>
      <c r="III294" s="1242"/>
      <c r="IIJ294" s="1242"/>
      <c r="IIK294" s="1242"/>
      <c r="IIL294" s="1242"/>
      <c r="IIM294" s="1242"/>
      <c r="IIN294" s="1242"/>
      <c r="IIO294" s="1242"/>
      <c r="IIP294" s="1242"/>
      <c r="IIQ294" s="1242"/>
      <c r="IIR294" s="1242"/>
      <c r="IIS294" s="1242"/>
      <c r="IIT294" s="1242"/>
      <c r="IIU294" s="1242"/>
      <c r="IIV294" s="1242"/>
      <c r="IIW294" s="1242"/>
      <c r="IIX294" s="1242"/>
      <c r="IIY294" s="1242"/>
      <c r="IIZ294" s="1242"/>
      <c r="IJA294" s="1242"/>
      <c r="IJB294" s="1242"/>
      <c r="IJC294" s="1242"/>
      <c r="IJD294" s="1242"/>
      <c r="IJE294" s="1242"/>
      <c r="IJF294" s="1242"/>
      <c r="IJG294" s="1242"/>
      <c r="IJH294" s="1242"/>
      <c r="IJI294" s="1242"/>
      <c r="IJJ294" s="1242"/>
      <c r="IJK294" s="1242"/>
      <c r="IJL294" s="1242"/>
      <c r="IJM294" s="1242"/>
      <c r="IJN294" s="1242"/>
      <c r="IJO294" s="1242"/>
      <c r="IJP294" s="1242"/>
      <c r="IJQ294" s="1242"/>
      <c r="IJR294" s="1242"/>
      <c r="IJS294" s="1242"/>
      <c r="IJT294" s="1242"/>
      <c r="IJU294" s="1242"/>
      <c r="IJV294" s="1242"/>
      <c r="IJW294" s="1242"/>
      <c r="IJX294" s="1242"/>
      <c r="IJY294" s="1242"/>
      <c r="IJZ294" s="1242"/>
      <c r="IKA294" s="1242"/>
      <c r="IKB294" s="1242"/>
      <c r="IKC294" s="1242"/>
      <c r="IKD294" s="1242"/>
      <c r="IKE294" s="1242"/>
      <c r="IKF294" s="1242"/>
      <c r="IKG294" s="1242"/>
      <c r="IKH294" s="1242"/>
      <c r="IKI294" s="1242"/>
      <c r="IKJ294" s="1242"/>
      <c r="IKK294" s="1242"/>
      <c r="IKL294" s="1242"/>
      <c r="IKM294" s="1242"/>
      <c r="IKN294" s="1242"/>
      <c r="IKO294" s="1242"/>
      <c r="IKP294" s="1242"/>
      <c r="IKQ294" s="1242"/>
      <c r="IKR294" s="1242"/>
      <c r="IKS294" s="1242"/>
      <c r="IKT294" s="1242"/>
      <c r="IKU294" s="1242"/>
      <c r="IKV294" s="1242"/>
      <c r="IKW294" s="1242"/>
      <c r="IKX294" s="1242"/>
      <c r="IKY294" s="1242"/>
      <c r="IKZ294" s="1242"/>
      <c r="ILA294" s="1242"/>
      <c r="ILB294" s="1242"/>
      <c r="ILC294" s="1242"/>
      <c r="ILD294" s="1242"/>
      <c r="ILE294" s="1242"/>
      <c r="ILF294" s="1242"/>
      <c r="ILG294" s="1242"/>
      <c r="ILH294" s="1242"/>
      <c r="ILI294" s="1242"/>
      <c r="ILJ294" s="1242"/>
      <c r="ILK294" s="1242"/>
      <c r="ILL294" s="1242"/>
      <c r="ILM294" s="1242"/>
      <c r="ILN294" s="1242"/>
      <c r="ILO294" s="1242"/>
      <c r="ILP294" s="1242"/>
      <c r="ILQ294" s="1242"/>
      <c r="ILR294" s="1242"/>
      <c r="ILS294" s="1242"/>
      <c r="ILT294" s="1242"/>
      <c r="ILU294" s="1242"/>
      <c r="ILV294" s="1242"/>
      <c r="ILW294" s="1242"/>
      <c r="ILX294" s="1242"/>
      <c r="ILY294" s="1242"/>
      <c r="ILZ294" s="1242"/>
      <c r="IMA294" s="1242"/>
      <c r="IMB294" s="1242"/>
      <c r="IMC294" s="1242"/>
      <c r="IMD294" s="1242"/>
      <c r="IME294" s="1242"/>
      <c r="IMF294" s="1242"/>
      <c r="IMG294" s="1242"/>
      <c r="IMH294" s="1242"/>
      <c r="IMI294" s="1242"/>
      <c r="IMJ294" s="1242"/>
      <c r="IMK294" s="1242"/>
      <c r="IML294" s="1242"/>
      <c r="IMM294" s="1242"/>
      <c r="IMN294" s="1242"/>
      <c r="IMO294" s="1242"/>
      <c r="IMP294" s="1242"/>
      <c r="IMQ294" s="1242"/>
      <c r="IMR294" s="1242"/>
      <c r="IMS294" s="1242"/>
      <c r="IMT294" s="1242"/>
      <c r="IMU294" s="1242"/>
      <c r="IMV294" s="1242"/>
      <c r="IMW294" s="1242"/>
      <c r="IMX294" s="1242"/>
      <c r="IMY294" s="1242"/>
      <c r="IMZ294" s="1242"/>
      <c r="INA294" s="1242"/>
      <c r="INB294" s="1242"/>
      <c r="INC294" s="1242"/>
      <c r="IND294" s="1242"/>
      <c r="INE294" s="1242"/>
      <c r="INF294" s="1242"/>
      <c r="ING294" s="1242"/>
      <c r="INH294" s="1242"/>
      <c r="INI294" s="1242"/>
      <c r="INJ294" s="1242"/>
      <c r="INK294" s="1242"/>
      <c r="INL294" s="1242"/>
      <c r="INM294" s="1242"/>
      <c r="INN294" s="1242"/>
      <c r="INO294" s="1242"/>
      <c r="INP294" s="1242"/>
      <c r="INQ294" s="1242"/>
      <c r="INR294" s="1242"/>
      <c r="INS294" s="1242"/>
      <c r="INT294" s="1242"/>
      <c r="INU294" s="1242"/>
      <c r="INV294" s="1242"/>
      <c r="INW294" s="1242"/>
      <c r="INX294" s="1242"/>
      <c r="INY294" s="1242"/>
      <c r="INZ294" s="1242"/>
      <c r="IOA294" s="1242"/>
      <c r="IOB294" s="1242"/>
      <c r="IOC294" s="1242"/>
      <c r="IOD294" s="1242"/>
      <c r="IOE294" s="1242"/>
      <c r="IOF294" s="1242"/>
      <c r="IOG294" s="1242"/>
      <c r="IOH294" s="1242"/>
      <c r="IOI294" s="1242"/>
      <c r="IOJ294" s="1242"/>
      <c r="IOK294" s="1242"/>
      <c r="IOL294" s="1242"/>
      <c r="IOM294" s="1242"/>
      <c r="ION294" s="1242"/>
      <c r="IOO294" s="1242"/>
      <c r="IOP294" s="1242"/>
      <c r="IOQ294" s="1242"/>
      <c r="IOR294" s="1242"/>
      <c r="IOS294" s="1242"/>
      <c r="IOT294" s="1242"/>
      <c r="IOU294" s="1242"/>
      <c r="IOV294" s="1242"/>
      <c r="IOW294" s="1242"/>
      <c r="IOX294" s="1242"/>
      <c r="IOY294" s="1242"/>
      <c r="IOZ294" s="1242"/>
      <c r="IPA294" s="1242"/>
      <c r="IPB294" s="1242"/>
      <c r="IPC294" s="1242"/>
      <c r="IPD294" s="1242"/>
      <c r="IPE294" s="1242"/>
      <c r="IPF294" s="1242"/>
      <c r="IPG294" s="1242"/>
      <c r="IPH294" s="1242"/>
      <c r="IPI294" s="1242"/>
      <c r="IPJ294" s="1242"/>
      <c r="IPK294" s="1242"/>
      <c r="IPL294" s="1242"/>
      <c r="IPM294" s="1242"/>
      <c r="IPN294" s="1242"/>
      <c r="IPO294" s="1242"/>
      <c r="IPP294" s="1242"/>
      <c r="IPQ294" s="1242"/>
      <c r="IPR294" s="1242"/>
      <c r="IPS294" s="1242"/>
      <c r="IPT294" s="1242"/>
      <c r="IPU294" s="1242"/>
      <c r="IPV294" s="1242"/>
      <c r="IPW294" s="1242"/>
      <c r="IPX294" s="1242"/>
      <c r="IPY294" s="1242"/>
      <c r="IPZ294" s="1242"/>
      <c r="IQA294" s="1242"/>
      <c r="IQB294" s="1242"/>
      <c r="IQC294" s="1242"/>
      <c r="IQD294" s="1242"/>
      <c r="IQE294" s="1242"/>
      <c r="IQF294" s="1242"/>
      <c r="IQG294" s="1242"/>
      <c r="IQH294" s="1242"/>
      <c r="IQI294" s="1242"/>
      <c r="IQJ294" s="1242"/>
      <c r="IQK294" s="1242"/>
      <c r="IQL294" s="1242"/>
      <c r="IQM294" s="1242"/>
      <c r="IQN294" s="1242"/>
      <c r="IQO294" s="1242"/>
      <c r="IQP294" s="1242"/>
      <c r="IQQ294" s="1242"/>
      <c r="IQR294" s="1242"/>
      <c r="IQS294" s="1242"/>
      <c r="IQT294" s="1242"/>
      <c r="IQU294" s="1242"/>
      <c r="IQV294" s="1242"/>
      <c r="IQW294" s="1242"/>
      <c r="IQX294" s="1242"/>
      <c r="IQY294" s="1242"/>
      <c r="IQZ294" s="1242"/>
      <c r="IRA294" s="1242"/>
      <c r="IRB294" s="1242"/>
      <c r="IRC294" s="1242"/>
      <c r="IRD294" s="1242"/>
      <c r="IRE294" s="1242"/>
      <c r="IRF294" s="1242"/>
      <c r="IRG294" s="1242"/>
      <c r="IRH294" s="1242"/>
      <c r="IRI294" s="1242"/>
      <c r="IRJ294" s="1242"/>
      <c r="IRK294" s="1242"/>
      <c r="IRL294" s="1242"/>
      <c r="IRM294" s="1242"/>
      <c r="IRN294" s="1242"/>
      <c r="IRO294" s="1242"/>
      <c r="IRP294" s="1242"/>
      <c r="IRQ294" s="1242"/>
      <c r="IRR294" s="1242"/>
      <c r="IRS294" s="1242"/>
      <c r="IRT294" s="1242"/>
      <c r="IRU294" s="1242"/>
      <c r="IRV294" s="1242"/>
      <c r="IRW294" s="1242"/>
      <c r="IRX294" s="1242"/>
      <c r="IRY294" s="1242"/>
      <c r="IRZ294" s="1242"/>
      <c r="ISA294" s="1242"/>
      <c r="ISB294" s="1242"/>
      <c r="ISC294" s="1242"/>
      <c r="ISD294" s="1242"/>
      <c r="ISE294" s="1242"/>
      <c r="ISF294" s="1242"/>
      <c r="ISG294" s="1242"/>
      <c r="ISH294" s="1242"/>
      <c r="ISI294" s="1242"/>
      <c r="ISJ294" s="1242"/>
      <c r="ISK294" s="1242"/>
      <c r="ISL294" s="1242"/>
      <c r="ISM294" s="1242"/>
      <c r="ISN294" s="1242"/>
      <c r="ISO294" s="1242"/>
      <c r="ISP294" s="1242"/>
      <c r="ISQ294" s="1242"/>
      <c r="ISR294" s="1242"/>
      <c r="ISS294" s="1242"/>
      <c r="IST294" s="1242"/>
      <c r="ISU294" s="1242"/>
      <c r="ISV294" s="1242"/>
      <c r="ISW294" s="1242"/>
      <c r="ISX294" s="1242"/>
      <c r="ISY294" s="1242"/>
      <c r="ISZ294" s="1242"/>
      <c r="ITA294" s="1242"/>
      <c r="ITB294" s="1242"/>
      <c r="ITC294" s="1242"/>
      <c r="ITD294" s="1242"/>
      <c r="ITE294" s="1242"/>
      <c r="ITF294" s="1242"/>
      <c r="ITG294" s="1242"/>
      <c r="ITH294" s="1242"/>
      <c r="ITI294" s="1242"/>
      <c r="ITJ294" s="1242"/>
      <c r="ITK294" s="1242"/>
      <c r="ITL294" s="1242"/>
      <c r="ITM294" s="1242"/>
      <c r="ITN294" s="1242"/>
      <c r="ITO294" s="1242"/>
      <c r="ITP294" s="1242"/>
      <c r="ITQ294" s="1242"/>
      <c r="ITR294" s="1242"/>
      <c r="ITS294" s="1242"/>
      <c r="ITT294" s="1242"/>
      <c r="ITU294" s="1242"/>
      <c r="ITV294" s="1242"/>
      <c r="ITW294" s="1242"/>
      <c r="ITX294" s="1242"/>
      <c r="ITY294" s="1242"/>
      <c r="ITZ294" s="1242"/>
      <c r="IUA294" s="1242"/>
      <c r="IUB294" s="1242"/>
      <c r="IUC294" s="1242"/>
      <c r="IUD294" s="1242"/>
      <c r="IUE294" s="1242"/>
      <c r="IUF294" s="1242"/>
      <c r="IUG294" s="1242"/>
      <c r="IUH294" s="1242"/>
      <c r="IUI294" s="1242"/>
      <c r="IUJ294" s="1242"/>
      <c r="IUK294" s="1242"/>
      <c r="IUL294" s="1242"/>
      <c r="IUM294" s="1242"/>
      <c r="IUN294" s="1242"/>
      <c r="IUO294" s="1242"/>
      <c r="IUP294" s="1242"/>
      <c r="IUQ294" s="1242"/>
      <c r="IUR294" s="1242"/>
      <c r="IUS294" s="1242"/>
      <c r="IUT294" s="1242"/>
      <c r="IUU294" s="1242"/>
      <c r="IUV294" s="1242"/>
      <c r="IUW294" s="1242"/>
      <c r="IUX294" s="1242"/>
      <c r="IUY294" s="1242"/>
      <c r="IUZ294" s="1242"/>
      <c r="IVA294" s="1242"/>
      <c r="IVB294" s="1242"/>
      <c r="IVC294" s="1242"/>
      <c r="IVD294" s="1242"/>
      <c r="IVE294" s="1242"/>
      <c r="IVF294" s="1242"/>
      <c r="IVG294" s="1242"/>
      <c r="IVH294" s="1242"/>
      <c r="IVI294" s="1242"/>
      <c r="IVJ294" s="1242"/>
      <c r="IVK294" s="1242"/>
      <c r="IVL294" s="1242"/>
      <c r="IVM294" s="1242"/>
      <c r="IVN294" s="1242"/>
      <c r="IVO294" s="1242"/>
      <c r="IVP294" s="1242"/>
      <c r="IVQ294" s="1242"/>
      <c r="IVR294" s="1242"/>
      <c r="IVS294" s="1242"/>
      <c r="IVT294" s="1242"/>
      <c r="IVU294" s="1242"/>
      <c r="IVV294" s="1242"/>
      <c r="IVW294" s="1242"/>
      <c r="IVX294" s="1242"/>
      <c r="IVY294" s="1242"/>
      <c r="IVZ294" s="1242"/>
      <c r="IWA294" s="1242"/>
      <c r="IWB294" s="1242"/>
      <c r="IWC294" s="1242"/>
      <c r="IWD294" s="1242"/>
      <c r="IWE294" s="1242"/>
      <c r="IWF294" s="1242"/>
      <c r="IWG294" s="1242"/>
      <c r="IWH294" s="1242"/>
      <c r="IWI294" s="1242"/>
      <c r="IWJ294" s="1242"/>
      <c r="IWK294" s="1242"/>
      <c r="IWL294" s="1242"/>
      <c r="IWM294" s="1242"/>
      <c r="IWN294" s="1242"/>
      <c r="IWO294" s="1242"/>
      <c r="IWP294" s="1242"/>
      <c r="IWQ294" s="1242"/>
      <c r="IWR294" s="1242"/>
      <c r="IWS294" s="1242"/>
      <c r="IWT294" s="1242"/>
      <c r="IWU294" s="1242"/>
      <c r="IWV294" s="1242"/>
      <c r="IWW294" s="1242"/>
      <c r="IWX294" s="1242"/>
      <c r="IWY294" s="1242"/>
      <c r="IWZ294" s="1242"/>
      <c r="IXA294" s="1242"/>
      <c r="IXB294" s="1242"/>
      <c r="IXC294" s="1242"/>
      <c r="IXD294" s="1242"/>
      <c r="IXE294" s="1242"/>
      <c r="IXF294" s="1242"/>
      <c r="IXG294" s="1242"/>
      <c r="IXH294" s="1242"/>
      <c r="IXI294" s="1242"/>
      <c r="IXJ294" s="1242"/>
      <c r="IXK294" s="1242"/>
      <c r="IXL294" s="1242"/>
      <c r="IXM294" s="1242"/>
      <c r="IXN294" s="1242"/>
      <c r="IXO294" s="1242"/>
      <c r="IXP294" s="1242"/>
      <c r="IXQ294" s="1242"/>
      <c r="IXR294" s="1242"/>
      <c r="IXS294" s="1242"/>
      <c r="IXT294" s="1242"/>
      <c r="IXU294" s="1242"/>
      <c r="IXV294" s="1242"/>
      <c r="IXW294" s="1242"/>
      <c r="IXX294" s="1242"/>
      <c r="IXY294" s="1242"/>
      <c r="IXZ294" s="1242"/>
      <c r="IYA294" s="1242"/>
      <c r="IYB294" s="1242"/>
      <c r="IYC294" s="1242"/>
      <c r="IYD294" s="1242"/>
      <c r="IYE294" s="1242"/>
      <c r="IYF294" s="1242"/>
      <c r="IYG294" s="1242"/>
      <c r="IYH294" s="1242"/>
      <c r="IYI294" s="1242"/>
      <c r="IYJ294" s="1242"/>
      <c r="IYK294" s="1242"/>
      <c r="IYL294" s="1242"/>
      <c r="IYM294" s="1242"/>
      <c r="IYN294" s="1242"/>
      <c r="IYO294" s="1242"/>
      <c r="IYP294" s="1242"/>
      <c r="IYQ294" s="1242"/>
      <c r="IYR294" s="1242"/>
      <c r="IYS294" s="1242"/>
      <c r="IYT294" s="1242"/>
      <c r="IYU294" s="1242"/>
      <c r="IYV294" s="1242"/>
      <c r="IYW294" s="1242"/>
      <c r="IYX294" s="1242"/>
      <c r="IYY294" s="1242"/>
      <c r="IYZ294" s="1242"/>
      <c r="IZA294" s="1242"/>
      <c r="IZB294" s="1242"/>
      <c r="IZC294" s="1242"/>
      <c r="IZD294" s="1242"/>
      <c r="IZE294" s="1242"/>
      <c r="IZF294" s="1242"/>
      <c r="IZG294" s="1242"/>
      <c r="IZH294" s="1242"/>
      <c r="IZI294" s="1242"/>
      <c r="IZJ294" s="1242"/>
      <c r="IZK294" s="1242"/>
      <c r="IZL294" s="1242"/>
      <c r="IZM294" s="1242"/>
      <c r="IZN294" s="1242"/>
      <c r="IZO294" s="1242"/>
      <c r="IZP294" s="1242"/>
      <c r="IZQ294" s="1242"/>
      <c r="IZR294" s="1242"/>
      <c r="IZS294" s="1242"/>
      <c r="IZT294" s="1242"/>
      <c r="IZU294" s="1242"/>
      <c r="IZV294" s="1242"/>
      <c r="IZW294" s="1242"/>
      <c r="IZX294" s="1242"/>
      <c r="IZY294" s="1242"/>
      <c r="IZZ294" s="1242"/>
      <c r="JAA294" s="1242"/>
      <c r="JAB294" s="1242"/>
      <c r="JAC294" s="1242"/>
      <c r="JAD294" s="1242"/>
      <c r="JAE294" s="1242"/>
      <c r="JAF294" s="1242"/>
      <c r="JAG294" s="1242"/>
      <c r="JAH294" s="1242"/>
      <c r="JAI294" s="1242"/>
      <c r="JAJ294" s="1242"/>
      <c r="JAK294" s="1242"/>
      <c r="JAL294" s="1242"/>
      <c r="JAM294" s="1242"/>
      <c r="JAN294" s="1242"/>
      <c r="JAO294" s="1242"/>
      <c r="JAP294" s="1242"/>
      <c r="JAQ294" s="1242"/>
      <c r="JAR294" s="1242"/>
      <c r="JAS294" s="1242"/>
      <c r="JAT294" s="1242"/>
      <c r="JAU294" s="1242"/>
      <c r="JAV294" s="1242"/>
      <c r="JAW294" s="1242"/>
      <c r="JAX294" s="1242"/>
      <c r="JAY294" s="1242"/>
      <c r="JAZ294" s="1242"/>
      <c r="JBA294" s="1242"/>
      <c r="JBB294" s="1242"/>
      <c r="JBC294" s="1242"/>
      <c r="JBD294" s="1242"/>
      <c r="JBE294" s="1242"/>
      <c r="JBF294" s="1242"/>
      <c r="JBG294" s="1242"/>
      <c r="JBH294" s="1242"/>
      <c r="JBI294" s="1242"/>
      <c r="JBJ294" s="1242"/>
      <c r="JBK294" s="1242"/>
      <c r="JBL294" s="1242"/>
      <c r="JBM294" s="1242"/>
      <c r="JBN294" s="1242"/>
      <c r="JBO294" s="1242"/>
      <c r="JBP294" s="1242"/>
      <c r="JBQ294" s="1242"/>
      <c r="JBR294" s="1242"/>
      <c r="JBS294" s="1242"/>
      <c r="JBT294" s="1242"/>
      <c r="JBU294" s="1242"/>
      <c r="JBV294" s="1242"/>
      <c r="JBW294" s="1242"/>
      <c r="JBX294" s="1242"/>
      <c r="JBY294" s="1242"/>
      <c r="JBZ294" s="1242"/>
      <c r="JCA294" s="1242"/>
      <c r="JCB294" s="1242"/>
      <c r="JCC294" s="1242"/>
      <c r="JCD294" s="1242"/>
      <c r="JCE294" s="1242"/>
      <c r="JCF294" s="1242"/>
      <c r="JCG294" s="1242"/>
      <c r="JCH294" s="1242"/>
      <c r="JCI294" s="1242"/>
      <c r="JCJ294" s="1242"/>
      <c r="JCK294" s="1242"/>
      <c r="JCL294" s="1242"/>
      <c r="JCM294" s="1242"/>
      <c r="JCN294" s="1242"/>
      <c r="JCO294" s="1242"/>
      <c r="JCP294" s="1242"/>
      <c r="JCQ294" s="1242"/>
      <c r="JCR294" s="1242"/>
      <c r="JCS294" s="1242"/>
      <c r="JCT294" s="1242"/>
      <c r="JCU294" s="1242"/>
      <c r="JCV294" s="1242"/>
      <c r="JCW294" s="1242"/>
      <c r="JCX294" s="1242"/>
      <c r="JCY294" s="1242"/>
      <c r="JCZ294" s="1242"/>
      <c r="JDA294" s="1242"/>
      <c r="JDB294" s="1242"/>
      <c r="JDC294" s="1242"/>
      <c r="JDD294" s="1242"/>
      <c r="JDE294" s="1242"/>
      <c r="JDF294" s="1242"/>
      <c r="JDG294" s="1242"/>
      <c r="JDH294" s="1242"/>
      <c r="JDI294" s="1242"/>
      <c r="JDJ294" s="1242"/>
      <c r="JDK294" s="1242"/>
      <c r="JDL294" s="1242"/>
      <c r="JDM294" s="1242"/>
      <c r="JDN294" s="1242"/>
      <c r="JDO294" s="1242"/>
      <c r="JDP294" s="1242"/>
      <c r="JDQ294" s="1242"/>
      <c r="JDR294" s="1242"/>
      <c r="JDS294" s="1242"/>
      <c r="JDT294" s="1242"/>
      <c r="JDU294" s="1242"/>
      <c r="JDV294" s="1242"/>
      <c r="JDW294" s="1242"/>
      <c r="JDX294" s="1242"/>
      <c r="JDY294" s="1242"/>
      <c r="JDZ294" s="1242"/>
      <c r="JEA294" s="1242"/>
      <c r="JEB294" s="1242"/>
      <c r="JEC294" s="1242"/>
      <c r="JED294" s="1242"/>
      <c r="JEE294" s="1242"/>
      <c r="JEF294" s="1242"/>
      <c r="JEG294" s="1242"/>
      <c r="JEH294" s="1242"/>
      <c r="JEI294" s="1242"/>
      <c r="JEJ294" s="1242"/>
      <c r="JEK294" s="1242"/>
      <c r="JEL294" s="1242"/>
      <c r="JEM294" s="1242"/>
      <c r="JEN294" s="1242"/>
      <c r="JEO294" s="1242"/>
      <c r="JEP294" s="1242"/>
      <c r="JEQ294" s="1242"/>
      <c r="JER294" s="1242"/>
      <c r="JES294" s="1242"/>
      <c r="JET294" s="1242"/>
      <c r="JEU294" s="1242"/>
      <c r="JEV294" s="1242"/>
      <c r="JEW294" s="1242"/>
      <c r="JEX294" s="1242"/>
      <c r="JEY294" s="1242"/>
      <c r="JEZ294" s="1242"/>
      <c r="JFA294" s="1242"/>
      <c r="JFB294" s="1242"/>
      <c r="JFC294" s="1242"/>
      <c r="JFD294" s="1242"/>
      <c r="JFE294" s="1242"/>
      <c r="JFF294" s="1242"/>
      <c r="JFG294" s="1242"/>
      <c r="JFH294" s="1242"/>
      <c r="JFI294" s="1242"/>
      <c r="JFJ294" s="1242"/>
      <c r="JFK294" s="1242"/>
      <c r="JFL294" s="1242"/>
      <c r="JFM294" s="1242"/>
      <c r="JFN294" s="1242"/>
      <c r="JFO294" s="1242"/>
      <c r="JFP294" s="1242"/>
      <c r="JFQ294" s="1242"/>
      <c r="JFR294" s="1242"/>
      <c r="JFS294" s="1242"/>
      <c r="JFT294" s="1242"/>
      <c r="JFU294" s="1242"/>
      <c r="JFV294" s="1242"/>
      <c r="JFW294" s="1242"/>
      <c r="JFX294" s="1242"/>
      <c r="JFY294" s="1242"/>
      <c r="JFZ294" s="1242"/>
      <c r="JGA294" s="1242"/>
      <c r="JGB294" s="1242"/>
      <c r="JGC294" s="1242"/>
      <c r="JGD294" s="1242"/>
      <c r="JGE294" s="1242"/>
      <c r="JGF294" s="1242"/>
      <c r="JGG294" s="1242"/>
      <c r="JGH294" s="1242"/>
      <c r="JGI294" s="1242"/>
      <c r="JGJ294" s="1242"/>
      <c r="JGK294" s="1242"/>
      <c r="JGL294" s="1242"/>
      <c r="JGM294" s="1242"/>
      <c r="JGN294" s="1242"/>
      <c r="JGO294" s="1242"/>
      <c r="JGP294" s="1242"/>
      <c r="JGQ294" s="1242"/>
      <c r="JGR294" s="1242"/>
      <c r="JGS294" s="1242"/>
      <c r="JGT294" s="1242"/>
      <c r="JGU294" s="1242"/>
      <c r="JGV294" s="1242"/>
      <c r="JGW294" s="1242"/>
      <c r="JGX294" s="1242"/>
      <c r="JGY294" s="1242"/>
      <c r="JGZ294" s="1242"/>
      <c r="JHA294" s="1242"/>
      <c r="JHB294" s="1242"/>
      <c r="JHC294" s="1242"/>
      <c r="JHD294" s="1242"/>
      <c r="JHE294" s="1242"/>
      <c r="JHF294" s="1242"/>
      <c r="JHG294" s="1242"/>
      <c r="JHH294" s="1242"/>
      <c r="JHI294" s="1242"/>
      <c r="JHJ294" s="1242"/>
      <c r="JHK294" s="1242"/>
      <c r="JHL294" s="1242"/>
      <c r="JHM294" s="1242"/>
      <c r="JHN294" s="1242"/>
      <c r="JHO294" s="1242"/>
      <c r="JHP294" s="1242"/>
      <c r="JHQ294" s="1242"/>
      <c r="JHR294" s="1242"/>
      <c r="JHS294" s="1242"/>
      <c r="JHT294" s="1242"/>
      <c r="JHU294" s="1242"/>
      <c r="JHV294" s="1242"/>
      <c r="JHW294" s="1242"/>
      <c r="JHX294" s="1242"/>
      <c r="JHY294" s="1242"/>
      <c r="JHZ294" s="1242"/>
      <c r="JIA294" s="1242"/>
      <c r="JIB294" s="1242"/>
      <c r="JIC294" s="1242"/>
      <c r="JID294" s="1242"/>
      <c r="JIE294" s="1242"/>
      <c r="JIF294" s="1242"/>
      <c r="JIG294" s="1242"/>
      <c r="JIH294" s="1242"/>
      <c r="JII294" s="1242"/>
      <c r="JIJ294" s="1242"/>
      <c r="JIK294" s="1242"/>
      <c r="JIL294" s="1242"/>
      <c r="JIM294" s="1242"/>
      <c r="JIN294" s="1242"/>
      <c r="JIO294" s="1242"/>
      <c r="JIP294" s="1242"/>
      <c r="JIQ294" s="1242"/>
      <c r="JIR294" s="1242"/>
      <c r="JIS294" s="1242"/>
      <c r="JIT294" s="1242"/>
      <c r="JIU294" s="1242"/>
      <c r="JIV294" s="1242"/>
      <c r="JIW294" s="1242"/>
      <c r="JIX294" s="1242"/>
      <c r="JIY294" s="1242"/>
      <c r="JIZ294" s="1242"/>
      <c r="JJA294" s="1242"/>
      <c r="JJB294" s="1242"/>
      <c r="JJC294" s="1242"/>
      <c r="JJD294" s="1242"/>
      <c r="JJE294" s="1242"/>
      <c r="JJF294" s="1242"/>
      <c r="JJG294" s="1242"/>
      <c r="JJH294" s="1242"/>
      <c r="JJI294" s="1242"/>
      <c r="JJJ294" s="1242"/>
      <c r="JJK294" s="1242"/>
      <c r="JJL294" s="1242"/>
      <c r="JJM294" s="1242"/>
      <c r="JJN294" s="1242"/>
      <c r="JJO294" s="1242"/>
      <c r="JJP294" s="1242"/>
      <c r="JJQ294" s="1242"/>
      <c r="JJR294" s="1242"/>
      <c r="JJS294" s="1242"/>
      <c r="JJT294" s="1242"/>
      <c r="JJU294" s="1242"/>
      <c r="JJV294" s="1242"/>
      <c r="JJW294" s="1242"/>
      <c r="JJX294" s="1242"/>
      <c r="JJY294" s="1242"/>
      <c r="JJZ294" s="1242"/>
      <c r="JKA294" s="1242"/>
      <c r="JKB294" s="1242"/>
      <c r="JKC294" s="1242"/>
      <c r="JKD294" s="1242"/>
      <c r="JKE294" s="1242"/>
      <c r="JKF294" s="1242"/>
      <c r="JKG294" s="1242"/>
      <c r="JKH294" s="1242"/>
      <c r="JKI294" s="1242"/>
      <c r="JKJ294" s="1242"/>
      <c r="JKK294" s="1242"/>
      <c r="JKL294" s="1242"/>
      <c r="JKM294" s="1242"/>
      <c r="JKN294" s="1242"/>
      <c r="JKO294" s="1242"/>
      <c r="JKP294" s="1242"/>
      <c r="JKQ294" s="1242"/>
      <c r="JKR294" s="1242"/>
      <c r="JKS294" s="1242"/>
      <c r="JKT294" s="1242"/>
      <c r="JKU294" s="1242"/>
      <c r="JKV294" s="1242"/>
      <c r="JKW294" s="1242"/>
      <c r="JKX294" s="1242"/>
      <c r="JKY294" s="1242"/>
      <c r="JKZ294" s="1242"/>
      <c r="JLA294" s="1242"/>
      <c r="JLB294" s="1242"/>
      <c r="JLC294" s="1242"/>
      <c r="JLD294" s="1242"/>
      <c r="JLE294" s="1242"/>
      <c r="JLF294" s="1242"/>
      <c r="JLG294" s="1242"/>
      <c r="JLH294" s="1242"/>
      <c r="JLI294" s="1242"/>
      <c r="JLJ294" s="1242"/>
      <c r="JLK294" s="1242"/>
      <c r="JLL294" s="1242"/>
      <c r="JLM294" s="1242"/>
      <c r="JLN294" s="1242"/>
      <c r="JLO294" s="1242"/>
      <c r="JLP294" s="1242"/>
      <c r="JLQ294" s="1242"/>
      <c r="JLR294" s="1242"/>
      <c r="JLS294" s="1242"/>
      <c r="JLT294" s="1242"/>
      <c r="JLU294" s="1242"/>
      <c r="JLV294" s="1242"/>
      <c r="JLW294" s="1242"/>
      <c r="JLX294" s="1242"/>
      <c r="JLY294" s="1242"/>
      <c r="JLZ294" s="1242"/>
      <c r="JMA294" s="1242"/>
      <c r="JMB294" s="1242"/>
      <c r="JMC294" s="1242"/>
      <c r="JMD294" s="1242"/>
      <c r="JME294" s="1242"/>
      <c r="JMF294" s="1242"/>
      <c r="JMG294" s="1242"/>
      <c r="JMH294" s="1242"/>
      <c r="JMI294" s="1242"/>
      <c r="JMJ294" s="1242"/>
      <c r="JMK294" s="1242"/>
      <c r="JML294" s="1242"/>
      <c r="JMM294" s="1242"/>
      <c r="JMN294" s="1242"/>
      <c r="JMO294" s="1242"/>
      <c r="JMP294" s="1242"/>
      <c r="JMQ294" s="1242"/>
      <c r="JMR294" s="1242"/>
      <c r="JMS294" s="1242"/>
      <c r="JMT294" s="1242"/>
      <c r="JMU294" s="1242"/>
      <c r="JMV294" s="1242"/>
      <c r="JMW294" s="1242"/>
      <c r="JMX294" s="1242"/>
      <c r="JMY294" s="1242"/>
      <c r="JMZ294" s="1242"/>
      <c r="JNA294" s="1242"/>
      <c r="JNB294" s="1242"/>
      <c r="JNC294" s="1242"/>
      <c r="JND294" s="1242"/>
      <c r="JNE294" s="1242"/>
      <c r="JNF294" s="1242"/>
      <c r="JNG294" s="1242"/>
      <c r="JNH294" s="1242"/>
      <c r="JNI294" s="1242"/>
      <c r="JNJ294" s="1242"/>
      <c r="JNK294" s="1242"/>
      <c r="JNL294" s="1242"/>
      <c r="JNM294" s="1242"/>
      <c r="JNN294" s="1242"/>
      <c r="JNO294" s="1242"/>
      <c r="JNP294" s="1242"/>
      <c r="JNQ294" s="1242"/>
      <c r="JNR294" s="1242"/>
      <c r="JNS294" s="1242"/>
      <c r="JNT294" s="1242"/>
      <c r="JNU294" s="1242"/>
      <c r="JNV294" s="1242"/>
      <c r="JNW294" s="1242"/>
      <c r="JNX294" s="1242"/>
      <c r="JNY294" s="1242"/>
      <c r="JNZ294" s="1242"/>
      <c r="JOA294" s="1242"/>
      <c r="JOB294" s="1242"/>
      <c r="JOC294" s="1242"/>
      <c r="JOD294" s="1242"/>
      <c r="JOE294" s="1242"/>
      <c r="JOF294" s="1242"/>
      <c r="JOG294" s="1242"/>
      <c r="JOH294" s="1242"/>
      <c r="JOI294" s="1242"/>
      <c r="JOJ294" s="1242"/>
      <c r="JOK294" s="1242"/>
      <c r="JOL294" s="1242"/>
      <c r="JOM294" s="1242"/>
      <c r="JON294" s="1242"/>
      <c r="JOO294" s="1242"/>
      <c r="JOP294" s="1242"/>
      <c r="JOQ294" s="1242"/>
      <c r="JOR294" s="1242"/>
      <c r="JOS294" s="1242"/>
      <c r="JOT294" s="1242"/>
      <c r="JOU294" s="1242"/>
      <c r="JOV294" s="1242"/>
      <c r="JOW294" s="1242"/>
      <c r="JOX294" s="1242"/>
      <c r="JOY294" s="1242"/>
      <c r="JOZ294" s="1242"/>
      <c r="JPA294" s="1242"/>
      <c r="JPB294" s="1242"/>
      <c r="JPC294" s="1242"/>
      <c r="JPD294" s="1242"/>
      <c r="JPE294" s="1242"/>
      <c r="JPF294" s="1242"/>
      <c r="JPG294" s="1242"/>
      <c r="JPH294" s="1242"/>
      <c r="JPI294" s="1242"/>
      <c r="JPJ294" s="1242"/>
      <c r="JPK294" s="1242"/>
      <c r="JPL294" s="1242"/>
      <c r="JPM294" s="1242"/>
      <c r="JPN294" s="1242"/>
      <c r="JPO294" s="1242"/>
      <c r="JPP294" s="1242"/>
      <c r="JPQ294" s="1242"/>
      <c r="JPR294" s="1242"/>
      <c r="JPS294" s="1242"/>
      <c r="JPT294" s="1242"/>
      <c r="JPU294" s="1242"/>
      <c r="JPV294" s="1242"/>
      <c r="JPW294" s="1242"/>
      <c r="JPX294" s="1242"/>
      <c r="JPY294" s="1242"/>
      <c r="JPZ294" s="1242"/>
      <c r="JQA294" s="1242"/>
      <c r="JQB294" s="1242"/>
      <c r="JQC294" s="1242"/>
      <c r="JQD294" s="1242"/>
      <c r="JQE294" s="1242"/>
      <c r="JQF294" s="1242"/>
      <c r="JQG294" s="1242"/>
      <c r="JQH294" s="1242"/>
      <c r="JQI294" s="1242"/>
      <c r="JQJ294" s="1242"/>
      <c r="JQK294" s="1242"/>
      <c r="JQL294" s="1242"/>
      <c r="JQM294" s="1242"/>
      <c r="JQN294" s="1242"/>
      <c r="JQO294" s="1242"/>
      <c r="JQP294" s="1242"/>
      <c r="JQQ294" s="1242"/>
      <c r="JQR294" s="1242"/>
      <c r="JQS294" s="1242"/>
      <c r="JQT294" s="1242"/>
      <c r="JQU294" s="1242"/>
      <c r="JQV294" s="1242"/>
      <c r="JQW294" s="1242"/>
      <c r="JQX294" s="1242"/>
      <c r="JQY294" s="1242"/>
      <c r="JQZ294" s="1242"/>
      <c r="JRA294" s="1242"/>
      <c r="JRB294" s="1242"/>
      <c r="JRC294" s="1242"/>
      <c r="JRD294" s="1242"/>
      <c r="JRE294" s="1242"/>
      <c r="JRF294" s="1242"/>
      <c r="JRG294" s="1242"/>
      <c r="JRH294" s="1242"/>
      <c r="JRI294" s="1242"/>
      <c r="JRJ294" s="1242"/>
      <c r="JRK294" s="1242"/>
      <c r="JRL294" s="1242"/>
      <c r="JRM294" s="1242"/>
      <c r="JRN294" s="1242"/>
      <c r="JRO294" s="1242"/>
      <c r="JRP294" s="1242"/>
      <c r="JRQ294" s="1242"/>
      <c r="JRR294" s="1242"/>
      <c r="JRS294" s="1242"/>
      <c r="JRT294" s="1242"/>
      <c r="JRU294" s="1242"/>
      <c r="JRV294" s="1242"/>
      <c r="JRW294" s="1242"/>
      <c r="JRX294" s="1242"/>
      <c r="JRY294" s="1242"/>
      <c r="JRZ294" s="1242"/>
      <c r="JSA294" s="1242"/>
      <c r="JSB294" s="1242"/>
      <c r="JSC294" s="1242"/>
      <c r="JSD294" s="1242"/>
      <c r="JSE294" s="1242"/>
      <c r="JSF294" s="1242"/>
      <c r="JSG294" s="1242"/>
      <c r="JSH294" s="1242"/>
      <c r="JSI294" s="1242"/>
      <c r="JSJ294" s="1242"/>
      <c r="JSK294" s="1242"/>
      <c r="JSL294" s="1242"/>
      <c r="JSM294" s="1242"/>
      <c r="JSN294" s="1242"/>
      <c r="JSO294" s="1242"/>
      <c r="JSP294" s="1242"/>
      <c r="JSQ294" s="1242"/>
      <c r="JSR294" s="1242"/>
      <c r="JSS294" s="1242"/>
      <c r="JST294" s="1242"/>
      <c r="JSU294" s="1242"/>
      <c r="JSV294" s="1242"/>
      <c r="JSW294" s="1242"/>
      <c r="JSX294" s="1242"/>
      <c r="JSY294" s="1242"/>
      <c r="JSZ294" s="1242"/>
      <c r="JTA294" s="1242"/>
      <c r="JTB294" s="1242"/>
      <c r="JTC294" s="1242"/>
      <c r="JTD294" s="1242"/>
      <c r="JTE294" s="1242"/>
      <c r="JTF294" s="1242"/>
      <c r="JTG294" s="1242"/>
      <c r="JTH294" s="1242"/>
      <c r="JTI294" s="1242"/>
      <c r="JTJ294" s="1242"/>
      <c r="JTK294" s="1242"/>
      <c r="JTL294" s="1242"/>
      <c r="JTM294" s="1242"/>
      <c r="JTN294" s="1242"/>
      <c r="JTO294" s="1242"/>
      <c r="JTP294" s="1242"/>
      <c r="JTQ294" s="1242"/>
      <c r="JTR294" s="1242"/>
      <c r="JTS294" s="1242"/>
      <c r="JTT294" s="1242"/>
      <c r="JTU294" s="1242"/>
      <c r="JTV294" s="1242"/>
      <c r="JTW294" s="1242"/>
      <c r="JTX294" s="1242"/>
      <c r="JTY294" s="1242"/>
      <c r="JTZ294" s="1242"/>
      <c r="JUA294" s="1242"/>
      <c r="JUB294" s="1242"/>
      <c r="JUC294" s="1242"/>
      <c r="JUD294" s="1242"/>
      <c r="JUE294" s="1242"/>
      <c r="JUF294" s="1242"/>
      <c r="JUG294" s="1242"/>
      <c r="JUH294" s="1242"/>
      <c r="JUI294" s="1242"/>
      <c r="JUJ294" s="1242"/>
      <c r="JUK294" s="1242"/>
      <c r="JUL294" s="1242"/>
      <c r="JUM294" s="1242"/>
      <c r="JUN294" s="1242"/>
      <c r="JUO294" s="1242"/>
      <c r="JUP294" s="1242"/>
      <c r="JUQ294" s="1242"/>
      <c r="JUR294" s="1242"/>
      <c r="JUS294" s="1242"/>
      <c r="JUT294" s="1242"/>
      <c r="JUU294" s="1242"/>
      <c r="JUV294" s="1242"/>
      <c r="JUW294" s="1242"/>
      <c r="JUX294" s="1242"/>
      <c r="JUY294" s="1242"/>
      <c r="JUZ294" s="1242"/>
      <c r="JVA294" s="1242"/>
      <c r="JVB294" s="1242"/>
      <c r="JVC294" s="1242"/>
      <c r="JVD294" s="1242"/>
      <c r="JVE294" s="1242"/>
      <c r="JVF294" s="1242"/>
      <c r="JVG294" s="1242"/>
      <c r="JVH294" s="1242"/>
      <c r="JVI294" s="1242"/>
      <c r="JVJ294" s="1242"/>
      <c r="JVK294" s="1242"/>
      <c r="JVL294" s="1242"/>
      <c r="JVM294" s="1242"/>
      <c r="JVN294" s="1242"/>
      <c r="JVO294" s="1242"/>
      <c r="JVP294" s="1242"/>
      <c r="JVQ294" s="1242"/>
      <c r="JVR294" s="1242"/>
      <c r="JVS294" s="1242"/>
      <c r="JVT294" s="1242"/>
      <c r="JVU294" s="1242"/>
      <c r="JVV294" s="1242"/>
      <c r="JVW294" s="1242"/>
      <c r="JVX294" s="1242"/>
      <c r="JVY294" s="1242"/>
      <c r="JVZ294" s="1242"/>
      <c r="JWA294" s="1242"/>
      <c r="JWB294" s="1242"/>
      <c r="JWC294" s="1242"/>
      <c r="JWD294" s="1242"/>
      <c r="JWE294" s="1242"/>
      <c r="JWF294" s="1242"/>
      <c r="JWG294" s="1242"/>
      <c r="JWH294" s="1242"/>
      <c r="JWI294" s="1242"/>
      <c r="JWJ294" s="1242"/>
      <c r="JWK294" s="1242"/>
      <c r="JWL294" s="1242"/>
      <c r="JWM294" s="1242"/>
      <c r="JWN294" s="1242"/>
      <c r="JWO294" s="1242"/>
      <c r="JWP294" s="1242"/>
      <c r="JWQ294" s="1242"/>
      <c r="JWR294" s="1242"/>
      <c r="JWS294" s="1242"/>
      <c r="JWT294" s="1242"/>
      <c r="JWU294" s="1242"/>
      <c r="JWV294" s="1242"/>
      <c r="JWW294" s="1242"/>
      <c r="JWX294" s="1242"/>
      <c r="JWY294" s="1242"/>
      <c r="JWZ294" s="1242"/>
      <c r="JXA294" s="1242"/>
      <c r="JXB294" s="1242"/>
      <c r="JXC294" s="1242"/>
      <c r="JXD294" s="1242"/>
      <c r="JXE294" s="1242"/>
      <c r="JXF294" s="1242"/>
      <c r="JXG294" s="1242"/>
      <c r="JXH294" s="1242"/>
      <c r="JXI294" s="1242"/>
      <c r="JXJ294" s="1242"/>
      <c r="JXK294" s="1242"/>
      <c r="JXL294" s="1242"/>
      <c r="JXM294" s="1242"/>
      <c r="JXN294" s="1242"/>
      <c r="JXO294" s="1242"/>
      <c r="JXP294" s="1242"/>
      <c r="JXQ294" s="1242"/>
      <c r="JXR294" s="1242"/>
      <c r="JXS294" s="1242"/>
      <c r="JXT294" s="1242"/>
      <c r="JXU294" s="1242"/>
      <c r="JXV294" s="1242"/>
      <c r="JXW294" s="1242"/>
      <c r="JXX294" s="1242"/>
      <c r="JXY294" s="1242"/>
      <c r="JXZ294" s="1242"/>
      <c r="JYA294" s="1242"/>
      <c r="JYB294" s="1242"/>
      <c r="JYC294" s="1242"/>
      <c r="JYD294" s="1242"/>
      <c r="JYE294" s="1242"/>
      <c r="JYF294" s="1242"/>
      <c r="JYG294" s="1242"/>
      <c r="JYH294" s="1242"/>
      <c r="JYI294" s="1242"/>
      <c r="JYJ294" s="1242"/>
      <c r="JYK294" s="1242"/>
      <c r="JYL294" s="1242"/>
      <c r="JYM294" s="1242"/>
      <c r="JYN294" s="1242"/>
      <c r="JYO294" s="1242"/>
      <c r="JYP294" s="1242"/>
      <c r="JYQ294" s="1242"/>
      <c r="JYR294" s="1242"/>
      <c r="JYS294" s="1242"/>
      <c r="JYT294" s="1242"/>
      <c r="JYU294" s="1242"/>
      <c r="JYV294" s="1242"/>
      <c r="JYW294" s="1242"/>
      <c r="JYX294" s="1242"/>
      <c r="JYY294" s="1242"/>
      <c r="JYZ294" s="1242"/>
      <c r="JZA294" s="1242"/>
      <c r="JZB294" s="1242"/>
      <c r="JZC294" s="1242"/>
      <c r="JZD294" s="1242"/>
      <c r="JZE294" s="1242"/>
      <c r="JZF294" s="1242"/>
      <c r="JZG294" s="1242"/>
      <c r="JZH294" s="1242"/>
      <c r="JZI294" s="1242"/>
      <c r="JZJ294" s="1242"/>
      <c r="JZK294" s="1242"/>
      <c r="JZL294" s="1242"/>
      <c r="JZM294" s="1242"/>
      <c r="JZN294" s="1242"/>
      <c r="JZO294" s="1242"/>
      <c r="JZP294" s="1242"/>
      <c r="JZQ294" s="1242"/>
      <c r="JZR294" s="1242"/>
      <c r="JZS294" s="1242"/>
      <c r="JZT294" s="1242"/>
      <c r="JZU294" s="1242"/>
      <c r="JZV294" s="1242"/>
      <c r="JZW294" s="1242"/>
      <c r="JZX294" s="1242"/>
      <c r="JZY294" s="1242"/>
      <c r="JZZ294" s="1242"/>
      <c r="KAA294" s="1242"/>
      <c r="KAB294" s="1242"/>
      <c r="KAC294" s="1242"/>
      <c r="KAD294" s="1242"/>
      <c r="KAE294" s="1242"/>
      <c r="KAF294" s="1242"/>
      <c r="KAG294" s="1242"/>
      <c r="KAH294" s="1242"/>
      <c r="KAI294" s="1242"/>
      <c r="KAJ294" s="1242"/>
      <c r="KAK294" s="1242"/>
      <c r="KAL294" s="1242"/>
      <c r="KAM294" s="1242"/>
      <c r="KAN294" s="1242"/>
      <c r="KAO294" s="1242"/>
      <c r="KAP294" s="1242"/>
      <c r="KAQ294" s="1242"/>
      <c r="KAR294" s="1242"/>
      <c r="KAS294" s="1242"/>
      <c r="KAT294" s="1242"/>
      <c r="KAU294" s="1242"/>
      <c r="KAV294" s="1242"/>
      <c r="KAW294" s="1242"/>
      <c r="KAX294" s="1242"/>
      <c r="KAY294" s="1242"/>
      <c r="KAZ294" s="1242"/>
      <c r="KBA294" s="1242"/>
      <c r="KBB294" s="1242"/>
      <c r="KBC294" s="1242"/>
      <c r="KBD294" s="1242"/>
      <c r="KBE294" s="1242"/>
      <c r="KBF294" s="1242"/>
      <c r="KBG294" s="1242"/>
      <c r="KBH294" s="1242"/>
      <c r="KBI294" s="1242"/>
      <c r="KBJ294" s="1242"/>
      <c r="KBK294" s="1242"/>
      <c r="KBL294" s="1242"/>
      <c r="KBM294" s="1242"/>
      <c r="KBN294" s="1242"/>
      <c r="KBO294" s="1242"/>
      <c r="KBP294" s="1242"/>
      <c r="KBQ294" s="1242"/>
      <c r="KBR294" s="1242"/>
      <c r="KBS294" s="1242"/>
      <c r="KBT294" s="1242"/>
      <c r="KBU294" s="1242"/>
      <c r="KBV294" s="1242"/>
      <c r="KBW294" s="1242"/>
      <c r="KBX294" s="1242"/>
      <c r="KBY294" s="1242"/>
      <c r="KBZ294" s="1242"/>
      <c r="KCA294" s="1242"/>
      <c r="KCB294" s="1242"/>
      <c r="KCC294" s="1242"/>
      <c r="KCD294" s="1242"/>
      <c r="KCE294" s="1242"/>
      <c r="KCF294" s="1242"/>
      <c r="KCG294" s="1242"/>
      <c r="KCH294" s="1242"/>
      <c r="KCI294" s="1242"/>
      <c r="KCJ294" s="1242"/>
      <c r="KCK294" s="1242"/>
      <c r="KCL294" s="1242"/>
      <c r="KCM294" s="1242"/>
      <c r="KCN294" s="1242"/>
      <c r="KCO294" s="1242"/>
      <c r="KCP294" s="1242"/>
      <c r="KCQ294" s="1242"/>
      <c r="KCR294" s="1242"/>
      <c r="KCS294" s="1242"/>
      <c r="KCT294" s="1242"/>
      <c r="KCU294" s="1242"/>
      <c r="KCV294" s="1242"/>
      <c r="KCW294" s="1242"/>
      <c r="KCX294" s="1242"/>
      <c r="KCY294" s="1242"/>
      <c r="KCZ294" s="1242"/>
      <c r="KDA294" s="1242"/>
      <c r="KDB294" s="1242"/>
      <c r="KDC294" s="1242"/>
      <c r="KDD294" s="1242"/>
      <c r="KDE294" s="1242"/>
      <c r="KDF294" s="1242"/>
      <c r="KDG294" s="1242"/>
      <c r="KDH294" s="1242"/>
      <c r="KDI294" s="1242"/>
      <c r="KDJ294" s="1242"/>
      <c r="KDK294" s="1242"/>
      <c r="KDL294" s="1242"/>
      <c r="KDM294" s="1242"/>
      <c r="KDN294" s="1242"/>
      <c r="KDO294" s="1242"/>
      <c r="KDP294" s="1242"/>
      <c r="KDQ294" s="1242"/>
      <c r="KDR294" s="1242"/>
      <c r="KDS294" s="1242"/>
      <c r="KDT294" s="1242"/>
      <c r="KDU294" s="1242"/>
      <c r="KDV294" s="1242"/>
      <c r="KDW294" s="1242"/>
      <c r="KDX294" s="1242"/>
      <c r="KDY294" s="1242"/>
      <c r="KDZ294" s="1242"/>
      <c r="KEA294" s="1242"/>
      <c r="KEB294" s="1242"/>
      <c r="KEC294" s="1242"/>
      <c r="KED294" s="1242"/>
      <c r="KEE294" s="1242"/>
      <c r="KEF294" s="1242"/>
      <c r="KEG294" s="1242"/>
      <c r="KEH294" s="1242"/>
      <c r="KEI294" s="1242"/>
      <c r="KEJ294" s="1242"/>
      <c r="KEK294" s="1242"/>
      <c r="KEL294" s="1242"/>
      <c r="KEM294" s="1242"/>
      <c r="KEN294" s="1242"/>
      <c r="KEO294" s="1242"/>
      <c r="KEP294" s="1242"/>
      <c r="KEQ294" s="1242"/>
      <c r="KER294" s="1242"/>
      <c r="KES294" s="1242"/>
      <c r="KET294" s="1242"/>
      <c r="KEU294" s="1242"/>
      <c r="KEV294" s="1242"/>
      <c r="KEW294" s="1242"/>
      <c r="KEX294" s="1242"/>
      <c r="KEY294" s="1242"/>
      <c r="KEZ294" s="1242"/>
      <c r="KFA294" s="1242"/>
      <c r="KFB294" s="1242"/>
      <c r="KFC294" s="1242"/>
      <c r="KFD294" s="1242"/>
      <c r="KFE294" s="1242"/>
      <c r="KFF294" s="1242"/>
      <c r="KFG294" s="1242"/>
      <c r="KFH294" s="1242"/>
      <c r="KFI294" s="1242"/>
      <c r="KFJ294" s="1242"/>
      <c r="KFK294" s="1242"/>
      <c r="KFL294" s="1242"/>
      <c r="KFM294" s="1242"/>
      <c r="KFN294" s="1242"/>
      <c r="KFO294" s="1242"/>
      <c r="KFP294" s="1242"/>
      <c r="KFQ294" s="1242"/>
      <c r="KFR294" s="1242"/>
      <c r="KFS294" s="1242"/>
      <c r="KFT294" s="1242"/>
      <c r="KFU294" s="1242"/>
      <c r="KFV294" s="1242"/>
      <c r="KFW294" s="1242"/>
      <c r="KFX294" s="1242"/>
      <c r="KFY294" s="1242"/>
      <c r="KFZ294" s="1242"/>
      <c r="KGA294" s="1242"/>
      <c r="KGB294" s="1242"/>
      <c r="KGC294" s="1242"/>
      <c r="KGD294" s="1242"/>
      <c r="KGE294" s="1242"/>
      <c r="KGF294" s="1242"/>
      <c r="KGG294" s="1242"/>
      <c r="KGH294" s="1242"/>
      <c r="KGI294" s="1242"/>
      <c r="KGJ294" s="1242"/>
      <c r="KGK294" s="1242"/>
      <c r="KGL294" s="1242"/>
      <c r="KGM294" s="1242"/>
      <c r="KGN294" s="1242"/>
      <c r="KGO294" s="1242"/>
      <c r="KGP294" s="1242"/>
      <c r="KGQ294" s="1242"/>
      <c r="KGR294" s="1242"/>
      <c r="KGS294" s="1242"/>
      <c r="KGT294" s="1242"/>
      <c r="KGU294" s="1242"/>
      <c r="KGV294" s="1242"/>
      <c r="KGW294" s="1242"/>
      <c r="KGX294" s="1242"/>
      <c r="KGY294" s="1242"/>
      <c r="KGZ294" s="1242"/>
      <c r="KHA294" s="1242"/>
      <c r="KHB294" s="1242"/>
      <c r="KHC294" s="1242"/>
      <c r="KHD294" s="1242"/>
      <c r="KHE294" s="1242"/>
      <c r="KHF294" s="1242"/>
      <c r="KHG294" s="1242"/>
      <c r="KHH294" s="1242"/>
      <c r="KHI294" s="1242"/>
      <c r="KHJ294" s="1242"/>
      <c r="KHK294" s="1242"/>
      <c r="KHL294" s="1242"/>
      <c r="KHM294" s="1242"/>
      <c r="KHN294" s="1242"/>
      <c r="KHO294" s="1242"/>
      <c r="KHP294" s="1242"/>
      <c r="KHQ294" s="1242"/>
      <c r="KHR294" s="1242"/>
      <c r="KHS294" s="1242"/>
      <c r="KHT294" s="1242"/>
      <c r="KHU294" s="1242"/>
      <c r="KHV294" s="1242"/>
      <c r="KHW294" s="1242"/>
      <c r="KHX294" s="1242"/>
      <c r="KHY294" s="1242"/>
      <c r="KHZ294" s="1242"/>
      <c r="KIA294" s="1242"/>
      <c r="KIB294" s="1242"/>
      <c r="KIC294" s="1242"/>
      <c r="KID294" s="1242"/>
      <c r="KIE294" s="1242"/>
      <c r="KIF294" s="1242"/>
      <c r="KIG294" s="1242"/>
      <c r="KIH294" s="1242"/>
      <c r="KII294" s="1242"/>
      <c r="KIJ294" s="1242"/>
      <c r="KIK294" s="1242"/>
      <c r="KIL294" s="1242"/>
      <c r="KIM294" s="1242"/>
      <c r="KIN294" s="1242"/>
      <c r="KIO294" s="1242"/>
      <c r="KIP294" s="1242"/>
      <c r="KIQ294" s="1242"/>
      <c r="KIR294" s="1242"/>
      <c r="KIS294" s="1242"/>
      <c r="KIT294" s="1242"/>
      <c r="KIU294" s="1242"/>
      <c r="KIV294" s="1242"/>
      <c r="KIW294" s="1242"/>
      <c r="KIX294" s="1242"/>
      <c r="KIY294" s="1242"/>
      <c r="KIZ294" s="1242"/>
      <c r="KJA294" s="1242"/>
      <c r="KJB294" s="1242"/>
      <c r="KJC294" s="1242"/>
      <c r="KJD294" s="1242"/>
      <c r="KJE294" s="1242"/>
      <c r="KJF294" s="1242"/>
      <c r="KJG294" s="1242"/>
      <c r="KJH294" s="1242"/>
      <c r="KJI294" s="1242"/>
      <c r="KJJ294" s="1242"/>
      <c r="KJK294" s="1242"/>
      <c r="KJL294" s="1242"/>
      <c r="KJM294" s="1242"/>
      <c r="KJN294" s="1242"/>
      <c r="KJO294" s="1242"/>
      <c r="KJP294" s="1242"/>
      <c r="KJQ294" s="1242"/>
      <c r="KJR294" s="1242"/>
      <c r="KJS294" s="1242"/>
      <c r="KJT294" s="1242"/>
      <c r="KJU294" s="1242"/>
      <c r="KJV294" s="1242"/>
      <c r="KJW294" s="1242"/>
      <c r="KJX294" s="1242"/>
      <c r="KJY294" s="1242"/>
      <c r="KJZ294" s="1242"/>
      <c r="KKA294" s="1242"/>
      <c r="KKB294" s="1242"/>
      <c r="KKC294" s="1242"/>
      <c r="KKD294" s="1242"/>
      <c r="KKE294" s="1242"/>
      <c r="KKF294" s="1242"/>
      <c r="KKG294" s="1242"/>
      <c r="KKH294" s="1242"/>
      <c r="KKI294" s="1242"/>
      <c r="KKJ294" s="1242"/>
      <c r="KKK294" s="1242"/>
      <c r="KKL294" s="1242"/>
      <c r="KKM294" s="1242"/>
      <c r="KKN294" s="1242"/>
      <c r="KKO294" s="1242"/>
      <c r="KKP294" s="1242"/>
      <c r="KKQ294" s="1242"/>
      <c r="KKR294" s="1242"/>
      <c r="KKS294" s="1242"/>
      <c r="KKT294" s="1242"/>
      <c r="KKU294" s="1242"/>
      <c r="KKV294" s="1242"/>
      <c r="KKW294" s="1242"/>
      <c r="KKX294" s="1242"/>
      <c r="KKY294" s="1242"/>
      <c r="KKZ294" s="1242"/>
      <c r="KLA294" s="1242"/>
      <c r="KLB294" s="1242"/>
      <c r="KLC294" s="1242"/>
      <c r="KLD294" s="1242"/>
      <c r="KLE294" s="1242"/>
      <c r="KLF294" s="1242"/>
      <c r="KLG294" s="1242"/>
      <c r="KLH294" s="1242"/>
      <c r="KLI294" s="1242"/>
      <c r="KLJ294" s="1242"/>
      <c r="KLK294" s="1242"/>
      <c r="KLL294" s="1242"/>
      <c r="KLM294" s="1242"/>
      <c r="KLN294" s="1242"/>
      <c r="KLO294" s="1242"/>
      <c r="KLP294" s="1242"/>
      <c r="KLQ294" s="1242"/>
      <c r="KLR294" s="1242"/>
      <c r="KLS294" s="1242"/>
      <c r="KLT294" s="1242"/>
      <c r="KLU294" s="1242"/>
      <c r="KLV294" s="1242"/>
      <c r="KLW294" s="1242"/>
      <c r="KLX294" s="1242"/>
      <c r="KLY294" s="1242"/>
      <c r="KLZ294" s="1242"/>
      <c r="KMA294" s="1242"/>
      <c r="KMB294" s="1242"/>
      <c r="KMC294" s="1242"/>
      <c r="KMD294" s="1242"/>
      <c r="KME294" s="1242"/>
      <c r="KMF294" s="1242"/>
      <c r="KMG294" s="1242"/>
      <c r="KMH294" s="1242"/>
      <c r="KMI294" s="1242"/>
      <c r="KMJ294" s="1242"/>
      <c r="KMK294" s="1242"/>
      <c r="KML294" s="1242"/>
      <c r="KMM294" s="1242"/>
      <c r="KMN294" s="1242"/>
      <c r="KMO294" s="1242"/>
      <c r="KMP294" s="1242"/>
      <c r="KMQ294" s="1242"/>
      <c r="KMR294" s="1242"/>
      <c r="KMS294" s="1242"/>
      <c r="KMT294" s="1242"/>
      <c r="KMU294" s="1242"/>
      <c r="KMV294" s="1242"/>
      <c r="KMW294" s="1242"/>
      <c r="KMX294" s="1242"/>
      <c r="KMY294" s="1242"/>
      <c r="KMZ294" s="1242"/>
      <c r="KNA294" s="1242"/>
      <c r="KNB294" s="1242"/>
      <c r="KNC294" s="1242"/>
      <c r="KND294" s="1242"/>
      <c r="KNE294" s="1242"/>
      <c r="KNF294" s="1242"/>
      <c r="KNG294" s="1242"/>
      <c r="KNH294" s="1242"/>
      <c r="KNI294" s="1242"/>
      <c r="KNJ294" s="1242"/>
      <c r="KNK294" s="1242"/>
      <c r="KNL294" s="1242"/>
      <c r="KNM294" s="1242"/>
      <c r="KNN294" s="1242"/>
      <c r="KNO294" s="1242"/>
      <c r="KNP294" s="1242"/>
      <c r="KNQ294" s="1242"/>
      <c r="KNR294" s="1242"/>
      <c r="KNS294" s="1242"/>
      <c r="KNT294" s="1242"/>
      <c r="KNU294" s="1242"/>
      <c r="KNV294" s="1242"/>
      <c r="KNW294" s="1242"/>
      <c r="KNX294" s="1242"/>
      <c r="KNY294" s="1242"/>
      <c r="KNZ294" s="1242"/>
      <c r="KOA294" s="1242"/>
      <c r="KOB294" s="1242"/>
      <c r="KOC294" s="1242"/>
      <c r="KOD294" s="1242"/>
      <c r="KOE294" s="1242"/>
      <c r="KOF294" s="1242"/>
      <c r="KOG294" s="1242"/>
      <c r="KOH294" s="1242"/>
      <c r="KOI294" s="1242"/>
      <c r="KOJ294" s="1242"/>
      <c r="KOK294" s="1242"/>
      <c r="KOL294" s="1242"/>
      <c r="KOM294" s="1242"/>
      <c r="KON294" s="1242"/>
      <c r="KOO294" s="1242"/>
      <c r="KOP294" s="1242"/>
      <c r="KOQ294" s="1242"/>
      <c r="KOR294" s="1242"/>
      <c r="KOS294" s="1242"/>
      <c r="KOT294" s="1242"/>
      <c r="KOU294" s="1242"/>
      <c r="KOV294" s="1242"/>
      <c r="KOW294" s="1242"/>
      <c r="KOX294" s="1242"/>
      <c r="KOY294" s="1242"/>
      <c r="KOZ294" s="1242"/>
      <c r="KPA294" s="1242"/>
      <c r="KPB294" s="1242"/>
      <c r="KPC294" s="1242"/>
      <c r="KPD294" s="1242"/>
      <c r="KPE294" s="1242"/>
      <c r="KPF294" s="1242"/>
      <c r="KPG294" s="1242"/>
      <c r="KPH294" s="1242"/>
      <c r="KPI294" s="1242"/>
      <c r="KPJ294" s="1242"/>
      <c r="KPK294" s="1242"/>
      <c r="KPL294" s="1242"/>
      <c r="KPM294" s="1242"/>
      <c r="KPN294" s="1242"/>
      <c r="KPO294" s="1242"/>
      <c r="KPP294" s="1242"/>
      <c r="KPQ294" s="1242"/>
      <c r="KPR294" s="1242"/>
      <c r="KPS294" s="1242"/>
      <c r="KPT294" s="1242"/>
      <c r="KPU294" s="1242"/>
      <c r="KPV294" s="1242"/>
      <c r="KPW294" s="1242"/>
      <c r="KPX294" s="1242"/>
      <c r="KPY294" s="1242"/>
      <c r="KPZ294" s="1242"/>
      <c r="KQA294" s="1242"/>
      <c r="KQB294" s="1242"/>
      <c r="KQC294" s="1242"/>
      <c r="KQD294" s="1242"/>
      <c r="KQE294" s="1242"/>
      <c r="KQF294" s="1242"/>
      <c r="KQG294" s="1242"/>
      <c r="KQH294" s="1242"/>
      <c r="KQI294" s="1242"/>
      <c r="KQJ294" s="1242"/>
      <c r="KQK294" s="1242"/>
      <c r="KQL294" s="1242"/>
      <c r="KQM294" s="1242"/>
      <c r="KQN294" s="1242"/>
      <c r="KQO294" s="1242"/>
      <c r="KQP294" s="1242"/>
      <c r="KQQ294" s="1242"/>
      <c r="KQR294" s="1242"/>
      <c r="KQS294" s="1242"/>
      <c r="KQT294" s="1242"/>
      <c r="KQU294" s="1242"/>
      <c r="KQV294" s="1242"/>
      <c r="KQW294" s="1242"/>
      <c r="KQX294" s="1242"/>
      <c r="KQY294" s="1242"/>
      <c r="KQZ294" s="1242"/>
      <c r="KRA294" s="1242"/>
      <c r="KRB294" s="1242"/>
      <c r="KRC294" s="1242"/>
      <c r="KRD294" s="1242"/>
      <c r="KRE294" s="1242"/>
      <c r="KRF294" s="1242"/>
      <c r="KRG294" s="1242"/>
      <c r="KRH294" s="1242"/>
      <c r="KRI294" s="1242"/>
      <c r="KRJ294" s="1242"/>
      <c r="KRK294" s="1242"/>
      <c r="KRL294" s="1242"/>
      <c r="KRM294" s="1242"/>
      <c r="KRN294" s="1242"/>
      <c r="KRO294" s="1242"/>
      <c r="KRP294" s="1242"/>
      <c r="KRQ294" s="1242"/>
      <c r="KRR294" s="1242"/>
      <c r="KRS294" s="1242"/>
      <c r="KRT294" s="1242"/>
      <c r="KRU294" s="1242"/>
      <c r="KRV294" s="1242"/>
      <c r="KRW294" s="1242"/>
      <c r="KRX294" s="1242"/>
      <c r="KRY294" s="1242"/>
      <c r="KRZ294" s="1242"/>
      <c r="KSA294" s="1242"/>
      <c r="KSB294" s="1242"/>
      <c r="KSC294" s="1242"/>
      <c r="KSD294" s="1242"/>
      <c r="KSE294" s="1242"/>
      <c r="KSF294" s="1242"/>
      <c r="KSG294" s="1242"/>
      <c r="KSH294" s="1242"/>
      <c r="KSI294" s="1242"/>
      <c r="KSJ294" s="1242"/>
      <c r="KSK294" s="1242"/>
      <c r="KSL294" s="1242"/>
      <c r="KSM294" s="1242"/>
      <c r="KSN294" s="1242"/>
      <c r="KSO294" s="1242"/>
      <c r="KSP294" s="1242"/>
      <c r="KSQ294" s="1242"/>
      <c r="KSR294" s="1242"/>
      <c r="KSS294" s="1242"/>
      <c r="KST294" s="1242"/>
      <c r="KSU294" s="1242"/>
      <c r="KSV294" s="1242"/>
      <c r="KSW294" s="1242"/>
      <c r="KSX294" s="1242"/>
      <c r="KSY294" s="1242"/>
      <c r="KSZ294" s="1242"/>
      <c r="KTA294" s="1242"/>
      <c r="KTB294" s="1242"/>
      <c r="KTC294" s="1242"/>
      <c r="KTD294" s="1242"/>
      <c r="KTE294" s="1242"/>
      <c r="KTF294" s="1242"/>
      <c r="KTG294" s="1242"/>
      <c r="KTH294" s="1242"/>
      <c r="KTI294" s="1242"/>
      <c r="KTJ294" s="1242"/>
      <c r="KTK294" s="1242"/>
      <c r="KTL294" s="1242"/>
      <c r="KTM294" s="1242"/>
      <c r="KTN294" s="1242"/>
      <c r="KTO294" s="1242"/>
      <c r="KTP294" s="1242"/>
      <c r="KTQ294" s="1242"/>
      <c r="KTR294" s="1242"/>
      <c r="KTS294" s="1242"/>
      <c r="KTT294" s="1242"/>
      <c r="KTU294" s="1242"/>
      <c r="KTV294" s="1242"/>
      <c r="KTW294" s="1242"/>
      <c r="KTX294" s="1242"/>
      <c r="KTY294" s="1242"/>
      <c r="KTZ294" s="1242"/>
      <c r="KUA294" s="1242"/>
      <c r="KUB294" s="1242"/>
      <c r="KUC294" s="1242"/>
      <c r="KUD294" s="1242"/>
      <c r="KUE294" s="1242"/>
      <c r="KUF294" s="1242"/>
      <c r="KUG294" s="1242"/>
      <c r="KUH294" s="1242"/>
      <c r="KUI294" s="1242"/>
      <c r="KUJ294" s="1242"/>
      <c r="KUK294" s="1242"/>
      <c r="KUL294" s="1242"/>
      <c r="KUM294" s="1242"/>
      <c r="KUN294" s="1242"/>
      <c r="KUO294" s="1242"/>
      <c r="KUP294" s="1242"/>
      <c r="KUQ294" s="1242"/>
      <c r="KUR294" s="1242"/>
      <c r="KUS294" s="1242"/>
      <c r="KUT294" s="1242"/>
      <c r="KUU294" s="1242"/>
      <c r="KUV294" s="1242"/>
      <c r="KUW294" s="1242"/>
      <c r="KUX294" s="1242"/>
      <c r="KUY294" s="1242"/>
      <c r="KUZ294" s="1242"/>
      <c r="KVA294" s="1242"/>
      <c r="KVB294" s="1242"/>
      <c r="KVC294" s="1242"/>
      <c r="KVD294" s="1242"/>
      <c r="KVE294" s="1242"/>
      <c r="KVF294" s="1242"/>
      <c r="KVG294" s="1242"/>
      <c r="KVH294" s="1242"/>
      <c r="KVI294" s="1242"/>
      <c r="KVJ294" s="1242"/>
      <c r="KVK294" s="1242"/>
      <c r="KVL294" s="1242"/>
      <c r="KVM294" s="1242"/>
      <c r="KVN294" s="1242"/>
      <c r="KVO294" s="1242"/>
      <c r="KVP294" s="1242"/>
      <c r="KVQ294" s="1242"/>
      <c r="KVR294" s="1242"/>
      <c r="KVS294" s="1242"/>
      <c r="KVT294" s="1242"/>
      <c r="KVU294" s="1242"/>
      <c r="KVV294" s="1242"/>
      <c r="KVW294" s="1242"/>
      <c r="KVX294" s="1242"/>
      <c r="KVY294" s="1242"/>
      <c r="KVZ294" s="1242"/>
      <c r="KWA294" s="1242"/>
      <c r="KWB294" s="1242"/>
      <c r="KWC294" s="1242"/>
      <c r="KWD294" s="1242"/>
      <c r="KWE294" s="1242"/>
      <c r="KWF294" s="1242"/>
      <c r="KWG294" s="1242"/>
      <c r="KWH294" s="1242"/>
      <c r="KWI294" s="1242"/>
      <c r="KWJ294" s="1242"/>
      <c r="KWK294" s="1242"/>
      <c r="KWL294" s="1242"/>
      <c r="KWM294" s="1242"/>
      <c r="KWN294" s="1242"/>
      <c r="KWO294" s="1242"/>
      <c r="KWP294" s="1242"/>
      <c r="KWQ294" s="1242"/>
      <c r="KWR294" s="1242"/>
      <c r="KWS294" s="1242"/>
      <c r="KWT294" s="1242"/>
      <c r="KWU294" s="1242"/>
      <c r="KWV294" s="1242"/>
      <c r="KWW294" s="1242"/>
      <c r="KWX294" s="1242"/>
      <c r="KWY294" s="1242"/>
      <c r="KWZ294" s="1242"/>
      <c r="KXA294" s="1242"/>
      <c r="KXB294" s="1242"/>
      <c r="KXC294" s="1242"/>
      <c r="KXD294" s="1242"/>
      <c r="KXE294" s="1242"/>
      <c r="KXF294" s="1242"/>
      <c r="KXG294" s="1242"/>
      <c r="KXH294" s="1242"/>
      <c r="KXI294" s="1242"/>
      <c r="KXJ294" s="1242"/>
      <c r="KXK294" s="1242"/>
      <c r="KXL294" s="1242"/>
      <c r="KXM294" s="1242"/>
      <c r="KXN294" s="1242"/>
      <c r="KXO294" s="1242"/>
      <c r="KXP294" s="1242"/>
      <c r="KXQ294" s="1242"/>
      <c r="KXR294" s="1242"/>
      <c r="KXS294" s="1242"/>
      <c r="KXT294" s="1242"/>
      <c r="KXU294" s="1242"/>
      <c r="KXV294" s="1242"/>
      <c r="KXW294" s="1242"/>
      <c r="KXX294" s="1242"/>
      <c r="KXY294" s="1242"/>
      <c r="KXZ294" s="1242"/>
      <c r="KYA294" s="1242"/>
      <c r="KYB294" s="1242"/>
      <c r="KYC294" s="1242"/>
      <c r="KYD294" s="1242"/>
      <c r="KYE294" s="1242"/>
      <c r="KYF294" s="1242"/>
      <c r="KYG294" s="1242"/>
      <c r="KYH294" s="1242"/>
      <c r="KYI294" s="1242"/>
      <c r="KYJ294" s="1242"/>
      <c r="KYK294" s="1242"/>
      <c r="KYL294" s="1242"/>
      <c r="KYM294" s="1242"/>
      <c r="KYN294" s="1242"/>
      <c r="KYO294" s="1242"/>
      <c r="KYP294" s="1242"/>
      <c r="KYQ294" s="1242"/>
      <c r="KYR294" s="1242"/>
      <c r="KYS294" s="1242"/>
      <c r="KYT294" s="1242"/>
      <c r="KYU294" s="1242"/>
      <c r="KYV294" s="1242"/>
      <c r="KYW294" s="1242"/>
      <c r="KYX294" s="1242"/>
      <c r="KYY294" s="1242"/>
      <c r="KYZ294" s="1242"/>
      <c r="KZA294" s="1242"/>
      <c r="KZB294" s="1242"/>
      <c r="KZC294" s="1242"/>
      <c r="KZD294" s="1242"/>
      <c r="KZE294" s="1242"/>
      <c r="KZF294" s="1242"/>
      <c r="KZG294" s="1242"/>
      <c r="KZH294" s="1242"/>
      <c r="KZI294" s="1242"/>
      <c r="KZJ294" s="1242"/>
      <c r="KZK294" s="1242"/>
      <c r="KZL294" s="1242"/>
      <c r="KZM294" s="1242"/>
      <c r="KZN294" s="1242"/>
      <c r="KZO294" s="1242"/>
      <c r="KZP294" s="1242"/>
      <c r="KZQ294" s="1242"/>
      <c r="KZR294" s="1242"/>
      <c r="KZS294" s="1242"/>
      <c r="KZT294" s="1242"/>
      <c r="KZU294" s="1242"/>
      <c r="KZV294" s="1242"/>
      <c r="KZW294" s="1242"/>
      <c r="KZX294" s="1242"/>
      <c r="KZY294" s="1242"/>
      <c r="KZZ294" s="1242"/>
      <c r="LAA294" s="1242"/>
      <c r="LAB294" s="1242"/>
      <c r="LAC294" s="1242"/>
      <c r="LAD294" s="1242"/>
      <c r="LAE294" s="1242"/>
      <c r="LAF294" s="1242"/>
      <c r="LAG294" s="1242"/>
      <c r="LAH294" s="1242"/>
      <c r="LAI294" s="1242"/>
      <c r="LAJ294" s="1242"/>
      <c r="LAK294" s="1242"/>
      <c r="LAL294" s="1242"/>
      <c r="LAM294" s="1242"/>
      <c r="LAN294" s="1242"/>
      <c r="LAO294" s="1242"/>
      <c r="LAP294" s="1242"/>
      <c r="LAQ294" s="1242"/>
      <c r="LAR294" s="1242"/>
      <c r="LAS294" s="1242"/>
      <c r="LAT294" s="1242"/>
      <c r="LAU294" s="1242"/>
      <c r="LAV294" s="1242"/>
      <c r="LAW294" s="1242"/>
      <c r="LAX294" s="1242"/>
      <c r="LAY294" s="1242"/>
      <c r="LAZ294" s="1242"/>
      <c r="LBA294" s="1242"/>
      <c r="LBB294" s="1242"/>
      <c r="LBC294" s="1242"/>
      <c r="LBD294" s="1242"/>
      <c r="LBE294" s="1242"/>
      <c r="LBF294" s="1242"/>
      <c r="LBG294" s="1242"/>
      <c r="LBH294" s="1242"/>
      <c r="LBI294" s="1242"/>
      <c r="LBJ294" s="1242"/>
      <c r="LBK294" s="1242"/>
      <c r="LBL294" s="1242"/>
      <c r="LBM294" s="1242"/>
      <c r="LBN294" s="1242"/>
      <c r="LBO294" s="1242"/>
      <c r="LBP294" s="1242"/>
      <c r="LBQ294" s="1242"/>
      <c r="LBR294" s="1242"/>
      <c r="LBS294" s="1242"/>
      <c r="LBT294" s="1242"/>
      <c r="LBU294" s="1242"/>
      <c r="LBV294" s="1242"/>
      <c r="LBW294" s="1242"/>
      <c r="LBX294" s="1242"/>
      <c r="LBY294" s="1242"/>
      <c r="LBZ294" s="1242"/>
      <c r="LCA294" s="1242"/>
      <c r="LCB294" s="1242"/>
      <c r="LCC294" s="1242"/>
      <c r="LCD294" s="1242"/>
      <c r="LCE294" s="1242"/>
      <c r="LCF294" s="1242"/>
      <c r="LCG294" s="1242"/>
      <c r="LCH294" s="1242"/>
      <c r="LCI294" s="1242"/>
      <c r="LCJ294" s="1242"/>
      <c r="LCK294" s="1242"/>
      <c r="LCL294" s="1242"/>
      <c r="LCM294" s="1242"/>
      <c r="LCN294" s="1242"/>
      <c r="LCO294" s="1242"/>
      <c r="LCP294" s="1242"/>
      <c r="LCQ294" s="1242"/>
      <c r="LCR294" s="1242"/>
      <c r="LCS294" s="1242"/>
      <c r="LCT294" s="1242"/>
      <c r="LCU294" s="1242"/>
      <c r="LCV294" s="1242"/>
      <c r="LCW294" s="1242"/>
      <c r="LCX294" s="1242"/>
      <c r="LCY294" s="1242"/>
      <c r="LCZ294" s="1242"/>
      <c r="LDA294" s="1242"/>
      <c r="LDB294" s="1242"/>
      <c r="LDC294" s="1242"/>
      <c r="LDD294" s="1242"/>
      <c r="LDE294" s="1242"/>
      <c r="LDF294" s="1242"/>
      <c r="LDG294" s="1242"/>
      <c r="LDH294" s="1242"/>
      <c r="LDI294" s="1242"/>
      <c r="LDJ294" s="1242"/>
      <c r="LDK294" s="1242"/>
      <c r="LDL294" s="1242"/>
      <c r="LDM294" s="1242"/>
      <c r="LDN294" s="1242"/>
      <c r="LDO294" s="1242"/>
      <c r="LDP294" s="1242"/>
      <c r="LDQ294" s="1242"/>
      <c r="LDR294" s="1242"/>
      <c r="LDS294" s="1242"/>
      <c r="LDT294" s="1242"/>
      <c r="LDU294" s="1242"/>
      <c r="LDV294" s="1242"/>
      <c r="LDW294" s="1242"/>
      <c r="LDX294" s="1242"/>
      <c r="LDY294" s="1242"/>
      <c r="LDZ294" s="1242"/>
      <c r="LEA294" s="1242"/>
      <c r="LEB294" s="1242"/>
      <c r="LEC294" s="1242"/>
      <c r="LED294" s="1242"/>
      <c r="LEE294" s="1242"/>
      <c r="LEF294" s="1242"/>
      <c r="LEG294" s="1242"/>
      <c r="LEH294" s="1242"/>
      <c r="LEI294" s="1242"/>
      <c r="LEJ294" s="1242"/>
      <c r="LEK294" s="1242"/>
      <c r="LEL294" s="1242"/>
      <c r="LEM294" s="1242"/>
      <c r="LEN294" s="1242"/>
      <c r="LEO294" s="1242"/>
      <c r="LEP294" s="1242"/>
      <c r="LEQ294" s="1242"/>
      <c r="LER294" s="1242"/>
      <c r="LES294" s="1242"/>
      <c r="LET294" s="1242"/>
      <c r="LEU294" s="1242"/>
      <c r="LEV294" s="1242"/>
      <c r="LEW294" s="1242"/>
      <c r="LEX294" s="1242"/>
      <c r="LEY294" s="1242"/>
      <c r="LEZ294" s="1242"/>
      <c r="LFA294" s="1242"/>
      <c r="LFB294" s="1242"/>
      <c r="LFC294" s="1242"/>
      <c r="LFD294" s="1242"/>
      <c r="LFE294" s="1242"/>
      <c r="LFF294" s="1242"/>
      <c r="LFG294" s="1242"/>
      <c r="LFH294" s="1242"/>
      <c r="LFI294" s="1242"/>
      <c r="LFJ294" s="1242"/>
      <c r="LFK294" s="1242"/>
      <c r="LFL294" s="1242"/>
      <c r="LFM294" s="1242"/>
      <c r="LFN294" s="1242"/>
      <c r="LFO294" s="1242"/>
      <c r="LFP294" s="1242"/>
      <c r="LFQ294" s="1242"/>
      <c r="LFR294" s="1242"/>
      <c r="LFS294" s="1242"/>
      <c r="LFT294" s="1242"/>
      <c r="LFU294" s="1242"/>
      <c r="LFV294" s="1242"/>
      <c r="LFW294" s="1242"/>
      <c r="LFX294" s="1242"/>
      <c r="LFY294" s="1242"/>
      <c r="LFZ294" s="1242"/>
      <c r="LGA294" s="1242"/>
      <c r="LGB294" s="1242"/>
      <c r="LGC294" s="1242"/>
      <c r="LGD294" s="1242"/>
      <c r="LGE294" s="1242"/>
      <c r="LGF294" s="1242"/>
      <c r="LGG294" s="1242"/>
      <c r="LGH294" s="1242"/>
      <c r="LGI294" s="1242"/>
      <c r="LGJ294" s="1242"/>
      <c r="LGK294" s="1242"/>
      <c r="LGL294" s="1242"/>
      <c r="LGM294" s="1242"/>
      <c r="LGN294" s="1242"/>
      <c r="LGO294" s="1242"/>
      <c r="LGP294" s="1242"/>
      <c r="LGQ294" s="1242"/>
      <c r="LGR294" s="1242"/>
      <c r="LGS294" s="1242"/>
      <c r="LGT294" s="1242"/>
      <c r="LGU294" s="1242"/>
      <c r="LGV294" s="1242"/>
      <c r="LGW294" s="1242"/>
      <c r="LGX294" s="1242"/>
      <c r="LGY294" s="1242"/>
      <c r="LGZ294" s="1242"/>
      <c r="LHA294" s="1242"/>
      <c r="LHB294" s="1242"/>
      <c r="LHC294" s="1242"/>
      <c r="LHD294" s="1242"/>
      <c r="LHE294" s="1242"/>
      <c r="LHF294" s="1242"/>
      <c r="LHG294" s="1242"/>
      <c r="LHH294" s="1242"/>
      <c r="LHI294" s="1242"/>
      <c r="LHJ294" s="1242"/>
      <c r="LHK294" s="1242"/>
      <c r="LHL294" s="1242"/>
      <c r="LHM294" s="1242"/>
      <c r="LHN294" s="1242"/>
      <c r="LHO294" s="1242"/>
      <c r="LHP294" s="1242"/>
      <c r="LHQ294" s="1242"/>
      <c r="LHR294" s="1242"/>
      <c r="LHS294" s="1242"/>
      <c r="LHT294" s="1242"/>
      <c r="LHU294" s="1242"/>
      <c r="LHV294" s="1242"/>
      <c r="LHW294" s="1242"/>
      <c r="LHX294" s="1242"/>
      <c r="LHY294" s="1242"/>
      <c r="LHZ294" s="1242"/>
      <c r="LIA294" s="1242"/>
      <c r="LIB294" s="1242"/>
      <c r="LIC294" s="1242"/>
      <c r="LID294" s="1242"/>
      <c r="LIE294" s="1242"/>
      <c r="LIF294" s="1242"/>
      <c r="LIG294" s="1242"/>
      <c r="LIH294" s="1242"/>
      <c r="LII294" s="1242"/>
      <c r="LIJ294" s="1242"/>
      <c r="LIK294" s="1242"/>
      <c r="LIL294" s="1242"/>
      <c r="LIM294" s="1242"/>
      <c r="LIN294" s="1242"/>
      <c r="LIO294" s="1242"/>
      <c r="LIP294" s="1242"/>
      <c r="LIQ294" s="1242"/>
      <c r="LIR294" s="1242"/>
      <c r="LIS294" s="1242"/>
      <c r="LIT294" s="1242"/>
      <c r="LIU294" s="1242"/>
      <c r="LIV294" s="1242"/>
      <c r="LIW294" s="1242"/>
      <c r="LIX294" s="1242"/>
      <c r="LIY294" s="1242"/>
      <c r="LIZ294" s="1242"/>
      <c r="LJA294" s="1242"/>
      <c r="LJB294" s="1242"/>
      <c r="LJC294" s="1242"/>
      <c r="LJD294" s="1242"/>
      <c r="LJE294" s="1242"/>
      <c r="LJF294" s="1242"/>
      <c r="LJG294" s="1242"/>
      <c r="LJH294" s="1242"/>
      <c r="LJI294" s="1242"/>
      <c r="LJJ294" s="1242"/>
      <c r="LJK294" s="1242"/>
      <c r="LJL294" s="1242"/>
      <c r="LJM294" s="1242"/>
      <c r="LJN294" s="1242"/>
      <c r="LJO294" s="1242"/>
      <c r="LJP294" s="1242"/>
      <c r="LJQ294" s="1242"/>
      <c r="LJR294" s="1242"/>
      <c r="LJS294" s="1242"/>
      <c r="LJT294" s="1242"/>
      <c r="LJU294" s="1242"/>
      <c r="LJV294" s="1242"/>
      <c r="LJW294" s="1242"/>
      <c r="LJX294" s="1242"/>
      <c r="LJY294" s="1242"/>
      <c r="LJZ294" s="1242"/>
      <c r="LKA294" s="1242"/>
      <c r="LKB294" s="1242"/>
      <c r="LKC294" s="1242"/>
      <c r="LKD294" s="1242"/>
      <c r="LKE294" s="1242"/>
      <c r="LKF294" s="1242"/>
      <c r="LKG294" s="1242"/>
      <c r="LKH294" s="1242"/>
      <c r="LKI294" s="1242"/>
      <c r="LKJ294" s="1242"/>
      <c r="LKK294" s="1242"/>
      <c r="LKL294" s="1242"/>
      <c r="LKM294" s="1242"/>
      <c r="LKN294" s="1242"/>
      <c r="LKO294" s="1242"/>
      <c r="LKP294" s="1242"/>
      <c r="LKQ294" s="1242"/>
      <c r="LKR294" s="1242"/>
      <c r="LKS294" s="1242"/>
      <c r="LKT294" s="1242"/>
      <c r="LKU294" s="1242"/>
      <c r="LKV294" s="1242"/>
      <c r="LKW294" s="1242"/>
      <c r="LKX294" s="1242"/>
      <c r="LKY294" s="1242"/>
      <c r="LKZ294" s="1242"/>
      <c r="LLA294" s="1242"/>
      <c r="LLB294" s="1242"/>
      <c r="LLC294" s="1242"/>
      <c r="LLD294" s="1242"/>
      <c r="LLE294" s="1242"/>
      <c r="LLF294" s="1242"/>
      <c r="LLG294" s="1242"/>
      <c r="LLH294" s="1242"/>
      <c r="LLI294" s="1242"/>
      <c r="LLJ294" s="1242"/>
      <c r="LLK294" s="1242"/>
      <c r="LLL294" s="1242"/>
      <c r="LLM294" s="1242"/>
      <c r="LLN294" s="1242"/>
      <c r="LLO294" s="1242"/>
      <c r="LLP294" s="1242"/>
      <c r="LLQ294" s="1242"/>
      <c r="LLR294" s="1242"/>
      <c r="LLS294" s="1242"/>
      <c r="LLT294" s="1242"/>
      <c r="LLU294" s="1242"/>
      <c r="LLV294" s="1242"/>
      <c r="LLW294" s="1242"/>
      <c r="LLX294" s="1242"/>
      <c r="LLY294" s="1242"/>
      <c r="LLZ294" s="1242"/>
      <c r="LMA294" s="1242"/>
      <c r="LMB294" s="1242"/>
      <c r="LMC294" s="1242"/>
      <c r="LMD294" s="1242"/>
      <c r="LME294" s="1242"/>
      <c r="LMF294" s="1242"/>
      <c r="LMG294" s="1242"/>
      <c r="LMH294" s="1242"/>
      <c r="LMI294" s="1242"/>
      <c r="LMJ294" s="1242"/>
      <c r="LMK294" s="1242"/>
      <c r="LML294" s="1242"/>
      <c r="LMM294" s="1242"/>
      <c r="LMN294" s="1242"/>
      <c r="LMO294" s="1242"/>
      <c r="LMP294" s="1242"/>
      <c r="LMQ294" s="1242"/>
      <c r="LMR294" s="1242"/>
      <c r="LMS294" s="1242"/>
      <c r="LMT294" s="1242"/>
      <c r="LMU294" s="1242"/>
      <c r="LMV294" s="1242"/>
      <c r="LMW294" s="1242"/>
      <c r="LMX294" s="1242"/>
      <c r="LMY294" s="1242"/>
      <c r="LMZ294" s="1242"/>
      <c r="LNA294" s="1242"/>
      <c r="LNB294" s="1242"/>
      <c r="LNC294" s="1242"/>
      <c r="LND294" s="1242"/>
      <c r="LNE294" s="1242"/>
      <c r="LNF294" s="1242"/>
      <c r="LNG294" s="1242"/>
      <c r="LNH294" s="1242"/>
      <c r="LNI294" s="1242"/>
      <c r="LNJ294" s="1242"/>
      <c r="LNK294" s="1242"/>
      <c r="LNL294" s="1242"/>
      <c r="LNM294" s="1242"/>
      <c r="LNN294" s="1242"/>
      <c r="LNO294" s="1242"/>
      <c r="LNP294" s="1242"/>
      <c r="LNQ294" s="1242"/>
      <c r="LNR294" s="1242"/>
      <c r="LNS294" s="1242"/>
      <c r="LNT294" s="1242"/>
      <c r="LNU294" s="1242"/>
      <c r="LNV294" s="1242"/>
      <c r="LNW294" s="1242"/>
      <c r="LNX294" s="1242"/>
      <c r="LNY294" s="1242"/>
      <c r="LNZ294" s="1242"/>
      <c r="LOA294" s="1242"/>
      <c r="LOB294" s="1242"/>
      <c r="LOC294" s="1242"/>
      <c r="LOD294" s="1242"/>
      <c r="LOE294" s="1242"/>
      <c r="LOF294" s="1242"/>
      <c r="LOG294" s="1242"/>
      <c r="LOH294" s="1242"/>
      <c r="LOI294" s="1242"/>
      <c r="LOJ294" s="1242"/>
      <c r="LOK294" s="1242"/>
      <c r="LOL294" s="1242"/>
      <c r="LOM294" s="1242"/>
      <c r="LON294" s="1242"/>
      <c r="LOO294" s="1242"/>
      <c r="LOP294" s="1242"/>
      <c r="LOQ294" s="1242"/>
      <c r="LOR294" s="1242"/>
      <c r="LOS294" s="1242"/>
      <c r="LOT294" s="1242"/>
      <c r="LOU294" s="1242"/>
      <c r="LOV294" s="1242"/>
      <c r="LOW294" s="1242"/>
      <c r="LOX294" s="1242"/>
      <c r="LOY294" s="1242"/>
      <c r="LOZ294" s="1242"/>
      <c r="LPA294" s="1242"/>
      <c r="LPB294" s="1242"/>
      <c r="LPC294" s="1242"/>
      <c r="LPD294" s="1242"/>
      <c r="LPE294" s="1242"/>
      <c r="LPF294" s="1242"/>
      <c r="LPG294" s="1242"/>
      <c r="LPH294" s="1242"/>
      <c r="LPI294" s="1242"/>
      <c r="LPJ294" s="1242"/>
      <c r="LPK294" s="1242"/>
      <c r="LPL294" s="1242"/>
      <c r="LPM294" s="1242"/>
      <c r="LPN294" s="1242"/>
      <c r="LPO294" s="1242"/>
      <c r="LPP294" s="1242"/>
      <c r="LPQ294" s="1242"/>
      <c r="LPR294" s="1242"/>
      <c r="LPS294" s="1242"/>
      <c r="LPT294" s="1242"/>
      <c r="LPU294" s="1242"/>
      <c r="LPV294" s="1242"/>
      <c r="LPW294" s="1242"/>
      <c r="LPX294" s="1242"/>
      <c r="LPY294" s="1242"/>
      <c r="LPZ294" s="1242"/>
      <c r="LQA294" s="1242"/>
      <c r="LQB294" s="1242"/>
      <c r="LQC294" s="1242"/>
      <c r="LQD294" s="1242"/>
      <c r="LQE294" s="1242"/>
      <c r="LQF294" s="1242"/>
      <c r="LQG294" s="1242"/>
      <c r="LQH294" s="1242"/>
      <c r="LQI294" s="1242"/>
      <c r="LQJ294" s="1242"/>
      <c r="LQK294" s="1242"/>
      <c r="LQL294" s="1242"/>
      <c r="LQM294" s="1242"/>
      <c r="LQN294" s="1242"/>
      <c r="LQO294" s="1242"/>
      <c r="LQP294" s="1242"/>
      <c r="LQQ294" s="1242"/>
      <c r="LQR294" s="1242"/>
      <c r="LQS294" s="1242"/>
      <c r="LQT294" s="1242"/>
      <c r="LQU294" s="1242"/>
      <c r="LQV294" s="1242"/>
      <c r="LQW294" s="1242"/>
      <c r="LQX294" s="1242"/>
      <c r="LQY294" s="1242"/>
      <c r="LQZ294" s="1242"/>
      <c r="LRA294" s="1242"/>
      <c r="LRB294" s="1242"/>
      <c r="LRC294" s="1242"/>
      <c r="LRD294" s="1242"/>
      <c r="LRE294" s="1242"/>
      <c r="LRF294" s="1242"/>
      <c r="LRG294" s="1242"/>
      <c r="LRH294" s="1242"/>
      <c r="LRI294" s="1242"/>
      <c r="LRJ294" s="1242"/>
      <c r="LRK294" s="1242"/>
      <c r="LRL294" s="1242"/>
      <c r="LRM294" s="1242"/>
      <c r="LRN294" s="1242"/>
      <c r="LRO294" s="1242"/>
      <c r="LRP294" s="1242"/>
      <c r="LRQ294" s="1242"/>
      <c r="LRR294" s="1242"/>
      <c r="LRS294" s="1242"/>
      <c r="LRT294" s="1242"/>
      <c r="LRU294" s="1242"/>
      <c r="LRV294" s="1242"/>
      <c r="LRW294" s="1242"/>
      <c r="LRX294" s="1242"/>
      <c r="LRY294" s="1242"/>
      <c r="LRZ294" s="1242"/>
      <c r="LSA294" s="1242"/>
      <c r="LSB294" s="1242"/>
      <c r="LSC294" s="1242"/>
      <c r="LSD294" s="1242"/>
      <c r="LSE294" s="1242"/>
      <c r="LSF294" s="1242"/>
      <c r="LSG294" s="1242"/>
      <c r="LSH294" s="1242"/>
      <c r="LSI294" s="1242"/>
      <c r="LSJ294" s="1242"/>
      <c r="LSK294" s="1242"/>
      <c r="LSL294" s="1242"/>
      <c r="LSM294" s="1242"/>
      <c r="LSN294" s="1242"/>
      <c r="LSO294" s="1242"/>
      <c r="LSP294" s="1242"/>
      <c r="LSQ294" s="1242"/>
      <c r="LSR294" s="1242"/>
      <c r="LSS294" s="1242"/>
      <c r="LST294" s="1242"/>
      <c r="LSU294" s="1242"/>
      <c r="LSV294" s="1242"/>
      <c r="LSW294" s="1242"/>
      <c r="LSX294" s="1242"/>
      <c r="LSY294" s="1242"/>
      <c r="LSZ294" s="1242"/>
      <c r="LTA294" s="1242"/>
      <c r="LTB294" s="1242"/>
      <c r="LTC294" s="1242"/>
      <c r="LTD294" s="1242"/>
      <c r="LTE294" s="1242"/>
      <c r="LTF294" s="1242"/>
      <c r="LTG294" s="1242"/>
      <c r="LTH294" s="1242"/>
      <c r="LTI294" s="1242"/>
      <c r="LTJ294" s="1242"/>
      <c r="LTK294" s="1242"/>
      <c r="LTL294" s="1242"/>
      <c r="LTM294" s="1242"/>
      <c r="LTN294" s="1242"/>
      <c r="LTO294" s="1242"/>
      <c r="LTP294" s="1242"/>
      <c r="LTQ294" s="1242"/>
      <c r="LTR294" s="1242"/>
      <c r="LTS294" s="1242"/>
      <c r="LTT294" s="1242"/>
      <c r="LTU294" s="1242"/>
      <c r="LTV294" s="1242"/>
      <c r="LTW294" s="1242"/>
      <c r="LTX294" s="1242"/>
      <c r="LTY294" s="1242"/>
      <c r="LTZ294" s="1242"/>
      <c r="LUA294" s="1242"/>
      <c r="LUB294" s="1242"/>
      <c r="LUC294" s="1242"/>
      <c r="LUD294" s="1242"/>
      <c r="LUE294" s="1242"/>
      <c r="LUF294" s="1242"/>
      <c r="LUG294" s="1242"/>
      <c r="LUH294" s="1242"/>
      <c r="LUI294" s="1242"/>
      <c r="LUJ294" s="1242"/>
      <c r="LUK294" s="1242"/>
      <c r="LUL294" s="1242"/>
      <c r="LUM294" s="1242"/>
      <c r="LUN294" s="1242"/>
      <c r="LUO294" s="1242"/>
      <c r="LUP294" s="1242"/>
      <c r="LUQ294" s="1242"/>
      <c r="LUR294" s="1242"/>
      <c r="LUS294" s="1242"/>
      <c r="LUT294" s="1242"/>
      <c r="LUU294" s="1242"/>
      <c r="LUV294" s="1242"/>
      <c r="LUW294" s="1242"/>
      <c r="LUX294" s="1242"/>
      <c r="LUY294" s="1242"/>
      <c r="LUZ294" s="1242"/>
      <c r="LVA294" s="1242"/>
      <c r="LVB294" s="1242"/>
      <c r="LVC294" s="1242"/>
      <c r="LVD294" s="1242"/>
      <c r="LVE294" s="1242"/>
      <c r="LVF294" s="1242"/>
      <c r="LVG294" s="1242"/>
      <c r="LVH294" s="1242"/>
      <c r="LVI294" s="1242"/>
      <c r="LVJ294" s="1242"/>
      <c r="LVK294" s="1242"/>
      <c r="LVL294" s="1242"/>
      <c r="LVM294" s="1242"/>
      <c r="LVN294" s="1242"/>
      <c r="LVO294" s="1242"/>
      <c r="LVP294" s="1242"/>
      <c r="LVQ294" s="1242"/>
      <c r="LVR294" s="1242"/>
      <c r="LVS294" s="1242"/>
      <c r="LVT294" s="1242"/>
      <c r="LVU294" s="1242"/>
      <c r="LVV294" s="1242"/>
      <c r="LVW294" s="1242"/>
      <c r="LVX294" s="1242"/>
      <c r="LVY294" s="1242"/>
      <c r="LVZ294" s="1242"/>
      <c r="LWA294" s="1242"/>
      <c r="LWB294" s="1242"/>
      <c r="LWC294" s="1242"/>
      <c r="LWD294" s="1242"/>
      <c r="LWE294" s="1242"/>
      <c r="LWF294" s="1242"/>
      <c r="LWG294" s="1242"/>
      <c r="LWH294" s="1242"/>
      <c r="LWI294" s="1242"/>
      <c r="LWJ294" s="1242"/>
      <c r="LWK294" s="1242"/>
      <c r="LWL294" s="1242"/>
      <c r="LWM294" s="1242"/>
      <c r="LWN294" s="1242"/>
      <c r="LWO294" s="1242"/>
      <c r="LWP294" s="1242"/>
      <c r="LWQ294" s="1242"/>
      <c r="LWR294" s="1242"/>
      <c r="LWS294" s="1242"/>
      <c r="LWT294" s="1242"/>
      <c r="LWU294" s="1242"/>
      <c r="LWV294" s="1242"/>
      <c r="LWW294" s="1242"/>
      <c r="LWX294" s="1242"/>
      <c r="LWY294" s="1242"/>
      <c r="LWZ294" s="1242"/>
      <c r="LXA294" s="1242"/>
      <c r="LXB294" s="1242"/>
      <c r="LXC294" s="1242"/>
      <c r="LXD294" s="1242"/>
      <c r="LXE294" s="1242"/>
      <c r="LXF294" s="1242"/>
      <c r="LXG294" s="1242"/>
      <c r="LXH294" s="1242"/>
      <c r="LXI294" s="1242"/>
      <c r="LXJ294" s="1242"/>
      <c r="LXK294" s="1242"/>
      <c r="LXL294" s="1242"/>
      <c r="LXM294" s="1242"/>
      <c r="LXN294" s="1242"/>
      <c r="LXO294" s="1242"/>
      <c r="LXP294" s="1242"/>
      <c r="LXQ294" s="1242"/>
      <c r="LXR294" s="1242"/>
      <c r="LXS294" s="1242"/>
      <c r="LXT294" s="1242"/>
      <c r="LXU294" s="1242"/>
      <c r="LXV294" s="1242"/>
      <c r="LXW294" s="1242"/>
      <c r="LXX294" s="1242"/>
      <c r="LXY294" s="1242"/>
      <c r="LXZ294" s="1242"/>
      <c r="LYA294" s="1242"/>
      <c r="LYB294" s="1242"/>
      <c r="LYC294" s="1242"/>
      <c r="LYD294" s="1242"/>
      <c r="LYE294" s="1242"/>
      <c r="LYF294" s="1242"/>
      <c r="LYG294" s="1242"/>
      <c r="LYH294" s="1242"/>
      <c r="LYI294" s="1242"/>
      <c r="LYJ294" s="1242"/>
      <c r="LYK294" s="1242"/>
      <c r="LYL294" s="1242"/>
      <c r="LYM294" s="1242"/>
      <c r="LYN294" s="1242"/>
      <c r="LYO294" s="1242"/>
      <c r="LYP294" s="1242"/>
      <c r="LYQ294" s="1242"/>
      <c r="LYR294" s="1242"/>
      <c r="LYS294" s="1242"/>
      <c r="LYT294" s="1242"/>
      <c r="LYU294" s="1242"/>
      <c r="LYV294" s="1242"/>
      <c r="LYW294" s="1242"/>
      <c r="LYX294" s="1242"/>
      <c r="LYY294" s="1242"/>
      <c r="LYZ294" s="1242"/>
      <c r="LZA294" s="1242"/>
      <c r="LZB294" s="1242"/>
      <c r="LZC294" s="1242"/>
      <c r="LZD294" s="1242"/>
      <c r="LZE294" s="1242"/>
      <c r="LZF294" s="1242"/>
      <c r="LZG294" s="1242"/>
      <c r="LZH294" s="1242"/>
      <c r="LZI294" s="1242"/>
      <c r="LZJ294" s="1242"/>
      <c r="LZK294" s="1242"/>
      <c r="LZL294" s="1242"/>
      <c r="LZM294" s="1242"/>
      <c r="LZN294" s="1242"/>
      <c r="LZO294" s="1242"/>
      <c r="LZP294" s="1242"/>
      <c r="LZQ294" s="1242"/>
      <c r="LZR294" s="1242"/>
      <c r="LZS294" s="1242"/>
      <c r="LZT294" s="1242"/>
      <c r="LZU294" s="1242"/>
      <c r="LZV294" s="1242"/>
      <c r="LZW294" s="1242"/>
      <c r="LZX294" s="1242"/>
      <c r="LZY294" s="1242"/>
      <c r="LZZ294" s="1242"/>
      <c r="MAA294" s="1242"/>
      <c r="MAB294" s="1242"/>
      <c r="MAC294" s="1242"/>
      <c r="MAD294" s="1242"/>
      <c r="MAE294" s="1242"/>
      <c r="MAF294" s="1242"/>
      <c r="MAG294" s="1242"/>
      <c r="MAH294" s="1242"/>
      <c r="MAI294" s="1242"/>
      <c r="MAJ294" s="1242"/>
      <c r="MAK294" s="1242"/>
      <c r="MAL294" s="1242"/>
      <c r="MAM294" s="1242"/>
      <c r="MAN294" s="1242"/>
      <c r="MAO294" s="1242"/>
      <c r="MAP294" s="1242"/>
      <c r="MAQ294" s="1242"/>
      <c r="MAR294" s="1242"/>
      <c r="MAS294" s="1242"/>
      <c r="MAT294" s="1242"/>
      <c r="MAU294" s="1242"/>
      <c r="MAV294" s="1242"/>
      <c r="MAW294" s="1242"/>
      <c r="MAX294" s="1242"/>
      <c r="MAY294" s="1242"/>
      <c r="MAZ294" s="1242"/>
      <c r="MBA294" s="1242"/>
      <c r="MBB294" s="1242"/>
      <c r="MBC294" s="1242"/>
      <c r="MBD294" s="1242"/>
      <c r="MBE294" s="1242"/>
      <c r="MBF294" s="1242"/>
      <c r="MBG294" s="1242"/>
      <c r="MBH294" s="1242"/>
      <c r="MBI294" s="1242"/>
      <c r="MBJ294" s="1242"/>
      <c r="MBK294" s="1242"/>
      <c r="MBL294" s="1242"/>
      <c r="MBM294" s="1242"/>
      <c r="MBN294" s="1242"/>
      <c r="MBO294" s="1242"/>
      <c r="MBP294" s="1242"/>
      <c r="MBQ294" s="1242"/>
      <c r="MBR294" s="1242"/>
      <c r="MBS294" s="1242"/>
      <c r="MBT294" s="1242"/>
      <c r="MBU294" s="1242"/>
      <c r="MBV294" s="1242"/>
      <c r="MBW294" s="1242"/>
      <c r="MBX294" s="1242"/>
      <c r="MBY294" s="1242"/>
      <c r="MBZ294" s="1242"/>
      <c r="MCA294" s="1242"/>
      <c r="MCB294" s="1242"/>
      <c r="MCC294" s="1242"/>
      <c r="MCD294" s="1242"/>
      <c r="MCE294" s="1242"/>
      <c r="MCF294" s="1242"/>
      <c r="MCG294" s="1242"/>
      <c r="MCH294" s="1242"/>
      <c r="MCI294" s="1242"/>
      <c r="MCJ294" s="1242"/>
      <c r="MCK294" s="1242"/>
      <c r="MCL294" s="1242"/>
      <c r="MCM294" s="1242"/>
      <c r="MCN294" s="1242"/>
      <c r="MCO294" s="1242"/>
      <c r="MCP294" s="1242"/>
      <c r="MCQ294" s="1242"/>
      <c r="MCR294" s="1242"/>
      <c r="MCS294" s="1242"/>
      <c r="MCT294" s="1242"/>
      <c r="MCU294" s="1242"/>
      <c r="MCV294" s="1242"/>
      <c r="MCW294" s="1242"/>
      <c r="MCX294" s="1242"/>
      <c r="MCY294" s="1242"/>
      <c r="MCZ294" s="1242"/>
      <c r="MDA294" s="1242"/>
      <c r="MDB294" s="1242"/>
      <c r="MDC294" s="1242"/>
      <c r="MDD294" s="1242"/>
      <c r="MDE294" s="1242"/>
      <c r="MDF294" s="1242"/>
      <c r="MDG294" s="1242"/>
      <c r="MDH294" s="1242"/>
      <c r="MDI294" s="1242"/>
      <c r="MDJ294" s="1242"/>
      <c r="MDK294" s="1242"/>
      <c r="MDL294" s="1242"/>
      <c r="MDM294" s="1242"/>
      <c r="MDN294" s="1242"/>
      <c r="MDO294" s="1242"/>
      <c r="MDP294" s="1242"/>
      <c r="MDQ294" s="1242"/>
      <c r="MDR294" s="1242"/>
      <c r="MDS294" s="1242"/>
      <c r="MDT294" s="1242"/>
      <c r="MDU294" s="1242"/>
      <c r="MDV294" s="1242"/>
      <c r="MDW294" s="1242"/>
      <c r="MDX294" s="1242"/>
      <c r="MDY294" s="1242"/>
      <c r="MDZ294" s="1242"/>
      <c r="MEA294" s="1242"/>
      <c r="MEB294" s="1242"/>
      <c r="MEC294" s="1242"/>
      <c r="MED294" s="1242"/>
      <c r="MEE294" s="1242"/>
      <c r="MEF294" s="1242"/>
      <c r="MEG294" s="1242"/>
      <c r="MEH294" s="1242"/>
      <c r="MEI294" s="1242"/>
      <c r="MEJ294" s="1242"/>
      <c r="MEK294" s="1242"/>
      <c r="MEL294" s="1242"/>
      <c r="MEM294" s="1242"/>
      <c r="MEN294" s="1242"/>
      <c r="MEO294" s="1242"/>
      <c r="MEP294" s="1242"/>
      <c r="MEQ294" s="1242"/>
      <c r="MER294" s="1242"/>
      <c r="MES294" s="1242"/>
      <c r="MET294" s="1242"/>
      <c r="MEU294" s="1242"/>
      <c r="MEV294" s="1242"/>
      <c r="MEW294" s="1242"/>
      <c r="MEX294" s="1242"/>
      <c r="MEY294" s="1242"/>
      <c r="MEZ294" s="1242"/>
      <c r="MFA294" s="1242"/>
      <c r="MFB294" s="1242"/>
      <c r="MFC294" s="1242"/>
      <c r="MFD294" s="1242"/>
      <c r="MFE294" s="1242"/>
      <c r="MFF294" s="1242"/>
      <c r="MFG294" s="1242"/>
      <c r="MFH294" s="1242"/>
      <c r="MFI294" s="1242"/>
      <c r="MFJ294" s="1242"/>
      <c r="MFK294" s="1242"/>
      <c r="MFL294" s="1242"/>
      <c r="MFM294" s="1242"/>
      <c r="MFN294" s="1242"/>
      <c r="MFO294" s="1242"/>
      <c r="MFP294" s="1242"/>
      <c r="MFQ294" s="1242"/>
      <c r="MFR294" s="1242"/>
      <c r="MFS294" s="1242"/>
      <c r="MFT294" s="1242"/>
      <c r="MFU294" s="1242"/>
      <c r="MFV294" s="1242"/>
      <c r="MFW294" s="1242"/>
      <c r="MFX294" s="1242"/>
      <c r="MFY294" s="1242"/>
      <c r="MFZ294" s="1242"/>
      <c r="MGA294" s="1242"/>
      <c r="MGB294" s="1242"/>
      <c r="MGC294" s="1242"/>
      <c r="MGD294" s="1242"/>
      <c r="MGE294" s="1242"/>
      <c r="MGF294" s="1242"/>
      <c r="MGG294" s="1242"/>
      <c r="MGH294" s="1242"/>
      <c r="MGI294" s="1242"/>
      <c r="MGJ294" s="1242"/>
      <c r="MGK294" s="1242"/>
      <c r="MGL294" s="1242"/>
      <c r="MGM294" s="1242"/>
      <c r="MGN294" s="1242"/>
      <c r="MGO294" s="1242"/>
      <c r="MGP294" s="1242"/>
      <c r="MGQ294" s="1242"/>
      <c r="MGR294" s="1242"/>
      <c r="MGS294" s="1242"/>
      <c r="MGT294" s="1242"/>
      <c r="MGU294" s="1242"/>
      <c r="MGV294" s="1242"/>
      <c r="MGW294" s="1242"/>
      <c r="MGX294" s="1242"/>
      <c r="MGY294" s="1242"/>
      <c r="MGZ294" s="1242"/>
      <c r="MHA294" s="1242"/>
      <c r="MHB294" s="1242"/>
      <c r="MHC294" s="1242"/>
      <c r="MHD294" s="1242"/>
      <c r="MHE294" s="1242"/>
      <c r="MHF294" s="1242"/>
      <c r="MHG294" s="1242"/>
      <c r="MHH294" s="1242"/>
      <c r="MHI294" s="1242"/>
      <c r="MHJ294" s="1242"/>
      <c r="MHK294" s="1242"/>
      <c r="MHL294" s="1242"/>
      <c r="MHM294" s="1242"/>
      <c r="MHN294" s="1242"/>
      <c r="MHO294" s="1242"/>
      <c r="MHP294" s="1242"/>
      <c r="MHQ294" s="1242"/>
      <c r="MHR294" s="1242"/>
      <c r="MHS294" s="1242"/>
      <c r="MHT294" s="1242"/>
      <c r="MHU294" s="1242"/>
      <c r="MHV294" s="1242"/>
      <c r="MHW294" s="1242"/>
      <c r="MHX294" s="1242"/>
      <c r="MHY294" s="1242"/>
      <c r="MHZ294" s="1242"/>
      <c r="MIA294" s="1242"/>
      <c r="MIB294" s="1242"/>
      <c r="MIC294" s="1242"/>
      <c r="MID294" s="1242"/>
      <c r="MIE294" s="1242"/>
      <c r="MIF294" s="1242"/>
      <c r="MIG294" s="1242"/>
      <c r="MIH294" s="1242"/>
      <c r="MII294" s="1242"/>
      <c r="MIJ294" s="1242"/>
      <c r="MIK294" s="1242"/>
      <c r="MIL294" s="1242"/>
      <c r="MIM294" s="1242"/>
      <c r="MIN294" s="1242"/>
      <c r="MIO294" s="1242"/>
      <c r="MIP294" s="1242"/>
      <c r="MIQ294" s="1242"/>
      <c r="MIR294" s="1242"/>
      <c r="MIS294" s="1242"/>
      <c r="MIT294" s="1242"/>
      <c r="MIU294" s="1242"/>
      <c r="MIV294" s="1242"/>
      <c r="MIW294" s="1242"/>
      <c r="MIX294" s="1242"/>
      <c r="MIY294" s="1242"/>
      <c r="MIZ294" s="1242"/>
      <c r="MJA294" s="1242"/>
      <c r="MJB294" s="1242"/>
      <c r="MJC294" s="1242"/>
      <c r="MJD294" s="1242"/>
      <c r="MJE294" s="1242"/>
      <c r="MJF294" s="1242"/>
      <c r="MJG294" s="1242"/>
      <c r="MJH294" s="1242"/>
      <c r="MJI294" s="1242"/>
      <c r="MJJ294" s="1242"/>
      <c r="MJK294" s="1242"/>
      <c r="MJL294" s="1242"/>
      <c r="MJM294" s="1242"/>
      <c r="MJN294" s="1242"/>
      <c r="MJO294" s="1242"/>
      <c r="MJP294" s="1242"/>
      <c r="MJQ294" s="1242"/>
      <c r="MJR294" s="1242"/>
      <c r="MJS294" s="1242"/>
      <c r="MJT294" s="1242"/>
      <c r="MJU294" s="1242"/>
      <c r="MJV294" s="1242"/>
      <c r="MJW294" s="1242"/>
      <c r="MJX294" s="1242"/>
      <c r="MJY294" s="1242"/>
      <c r="MJZ294" s="1242"/>
      <c r="MKA294" s="1242"/>
      <c r="MKB294" s="1242"/>
      <c r="MKC294" s="1242"/>
      <c r="MKD294" s="1242"/>
      <c r="MKE294" s="1242"/>
      <c r="MKF294" s="1242"/>
      <c r="MKG294" s="1242"/>
      <c r="MKH294" s="1242"/>
      <c r="MKI294" s="1242"/>
      <c r="MKJ294" s="1242"/>
      <c r="MKK294" s="1242"/>
      <c r="MKL294" s="1242"/>
      <c r="MKM294" s="1242"/>
      <c r="MKN294" s="1242"/>
      <c r="MKO294" s="1242"/>
      <c r="MKP294" s="1242"/>
      <c r="MKQ294" s="1242"/>
      <c r="MKR294" s="1242"/>
      <c r="MKS294" s="1242"/>
      <c r="MKT294" s="1242"/>
      <c r="MKU294" s="1242"/>
      <c r="MKV294" s="1242"/>
      <c r="MKW294" s="1242"/>
      <c r="MKX294" s="1242"/>
      <c r="MKY294" s="1242"/>
      <c r="MKZ294" s="1242"/>
      <c r="MLA294" s="1242"/>
      <c r="MLB294" s="1242"/>
      <c r="MLC294" s="1242"/>
      <c r="MLD294" s="1242"/>
      <c r="MLE294" s="1242"/>
      <c r="MLF294" s="1242"/>
      <c r="MLG294" s="1242"/>
      <c r="MLH294" s="1242"/>
      <c r="MLI294" s="1242"/>
      <c r="MLJ294" s="1242"/>
      <c r="MLK294" s="1242"/>
      <c r="MLL294" s="1242"/>
      <c r="MLM294" s="1242"/>
      <c r="MLN294" s="1242"/>
      <c r="MLO294" s="1242"/>
      <c r="MLP294" s="1242"/>
      <c r="MLQ294" s="1242"/>
      <c r="MLR294" s="1242"/>
      <c r="MLS294" s="1242"/>
      <c r="MLT294" s="1242"/>
      <c r="MLU294" s="1242"/>
      <c r="MLV294" s="1242"/>
      <c r="MLW294" s="1242"/>
      <c r="MLX294" s="1242"/>
      <c r="MLY294" s="1242"/>
      <c r="MLZ294" s="1242"/>
      <c r="MMA294" s="1242"/>
      <c r="MMB294" s="1242"/>
      <c r="MMC294" s="1242"/>
      <c r="MMD294" s="1242"/>
      <c r="MME294" s="1242"/>
      <c r="MMF294" s="1242"/>
      <c r="MMG294" s="1242"/>
      <c r="MMH294" s="1242"/>
      <c r="MMI294" s="1242"/>
      <c r="MMJ294" s="1242"/>
      <c r="MMK294" s="1242"/>
      <c r="MML294" s="1242"/>
      <c r="MMM294" s="1242"/>
      <c r="MMN294" s="1242"/>
      <c r="MMO294" s="1242"/>
      <c r="MMP294" s="1242"/>
      <c r="MMQ294" s="1242"/>
      <c r="MMR294" s="1242"/>
      <c r="MMS294" s="1242"/>
      <c r="MMT294" s="1242"/>
      <c r="MMU294" s="1242"/>
      <c r="MMV294" s="1242"/>
      <c r="MMW294" s="1242"/>
      <c r="MMX294" s="1242"/>
      <c r="MMY294" s="1242"/>
      <c r="MMZ294" s="1242"/>
      <c r="MNA294" s="1242"/>
      <c r="MNB294" s="1242"/>
      <c r="MNC294" s="1242"/>
      <c r="MND294" s="1242"/>
      <c r="MNE294" s="1242"/>
      <c r="MNF294" s="1242"/>
      <c r="MNG294" s="1242"/>
      <c r="MNH294" s="1242"/>
      <c r="MNI294" s="1242"/>
      <c r="MNJ294" s="1242"/>
      <c r="MNK294" s="1242"/>
      <c r="MNL294" s="1242"/>
      <c r="MNM294" s="1242"/>
      <c r="MNN294" s="1242"/>
      <c r="MNO294" s="1242"/>
      <c r="MNP294" s="1242"/>
      <c r="MNQ294" s="1242"/>
      <c r="MNR294" s="1242"/>
      <c r="MNS294" s="1242"/>
      <c r="MNT294" s="1242"/>
      <c r="MNU294" s="1242"/>
      <c r="MNV294" s="1242"/>
      <c r="MNW294" s="1242"/>
      <c r="MNX294" s="1242"/>
      <c r="MNY294" s="1242"/>
      <c r="MNZ294" s="1242"/>
      <c r="MOA294" s="1242"/>
      <c r="MOB294" s="1242"/>
      <c r="MOC294" s="1242"/>
      <c r="MOD294" s="1242"/>
      <c r="MOE294" s="1242"/>
      <c r="MOF294" s="1242"/>
      <c r="MOG294" s="1242"/>
      <c r="MOH294" s="1242"/>
      <c r="MOI294" s="1242"/>
      <c r="MOJ294" s="1242"/>
      <c r="MOK294" s="1242"/>
      <c r="MOL294" s="1242"/>
      <c r="MOM294" s="1242"/>
      <c r="MON294" s="1242"/>
      <c r="MOO294" s="1242"/>
      <c r="MOP294" s="1242"/>
      <c r="MOQ294" s="1242"/>
      <c r="MOR294" s="1242"/>
      <c r="MOS294" s="1242"/>
      <c r="MOT294" s="1242"/>
      <c r="MOU294" s="1242"/>
      <c r="MOV294" s="1242"/>
      <c r="MOW294" s="1242"/>
      <c r="MOX294" s="1242"/>
      <c r="MOY294" s="1242"/>
      <c r="MOZ294" s="1242"/>
      <c r="MPA294" s="1242"/>
      <c r="MPB294" s="1242"/>
      <c r="MPC294" s="1242"/>
      <c r="MPD294" s="1242"/>
      <c r="MPE294" s="1242"/>
      <c r="MPF294" s="1242"/>
      <c r="MPG294" s="1242"/>
      <c r="MPH294" s="1242"/>
      <c r="MPI294" s="1242"/>
      <c r="MPJ294" s="1242"/>
      <c r="MPK294" s="1242"/>
      <c r="MPL294" s="1242"/>
      <c r="MPM294" s="1242"/>
      <c r="MPN294" s="1242"/>
      <c r="MPO294" s="1242"/>
      <c r="MPP294" s="1242"/>
      <c r="MPQ294" s="1242"/>
      <c r="MPR294" s="1242"/>
      <c r="MPS294" s="1242"/>
      <c r="MPT294" s="1242"/>
      <c r="MPU294" s="1242"/>
      <c r="MPV294" s="1242"/>
      <c r="MPW294" s="1242"/>
      <c r="MPX294" s="1242"/>
      <c r="MPY294" s="1242"/>
      <c r="MPZ294" s="1242"/>
      <c r="MQA294" s="1242"/>
      <c r="MQB294" s="1242"/>
      <c r="MQC294" s="1242"/>
      <c r="MQD294" s="1242"/>
      <c r="MQE294" s="1242"/>
      <c r="MQF294" s="1242"/>
      <c r="MQG294" s="1242"/>
      <c r="MQH294" s="1242"/>
      <c r="MQI294" s="1242"/>
      <c r="MQJ294" s="1242"/>
      <c r="MQK294" s="1242"/>
      <c r="MQL294" s="1242"/>
      <c r="MQM294" s="1242"/>
      <c r="MQN294" s="1242"/>
      <c r="MQO294" s="1242"/>
      <c r="MQP294" s="1242"/>
      <c r="MQQ294" s="1242"/>
      <c r="MQR294" s="1242"/>
      <c r="MQS294" s="1242"/>
      <c r="MQT294" s="1242"/>
      <c r="MQU294" s="1242"/>
      <c r="MQV294" s="1242"/>
      <c r="MQW294" s="1242"/>
      <c r="MQX294" s="1242"/>
      <c r="MQY294" s="1242"/>
      <c r="MQZ294" s="1242"/>
      <c r="MRA294" s="1242"/>
      <c r="MRB294" s="1242"/>
      <c r="MRC294" s="1242"/>
      <c r="MRD294" s="1242"/>
      <c r="MRE294" s="1242"/>
      <c r="MRF294" s="1242"/>
      <c r="MRG294" s="1242"/>
      <c r="MRH294" s="1242"/>
      <c r="MRI294" s="1242"/>
      <c r="MRJ294" s="1242"/>
      <c r="MRK294" s="1242"/>
      <c r="MRL294" s="1242"/>
      <c r="MRM294" s="1242"/>
      <c r="MRN294" s="1242"/>
      <c r="MRO294" s="1242"/>
      <c r="MRP294" s="1242"/>
      <c r="MRQ294" s="1242"/>
      <c r="MRR294" s="1242"/>
      <c r="MRS294" s="1242"/>
      <c r="MRT294" s="1242"/>
      <c r="MRU294" s="1242"/>
      <c r="MRV294" s="1242"/>
      <c r="MRW294" s="1242"/>
      <c r="MRX294" s="1242"/>
      <c r="MRY294" s="1242"/>
      <c r="MRZ294" s="1242"/>
      <c r="MSA294" s="1242"/>
      <c r="MSB294" s="1242"/>
      <c r="MSC294" s="1242"/>
      <c r="MSD294" s="1242"/>
      <c r="MSE294" s="1242"/>
      <c r="MSF294" s="1242"/>
      <c r="MSG294" s="1242"/>
      <c r="MSH294" s="1242"/>
      <c r="MSI294" s="1242"/>
      <c r="MSJ294" s="1242"/>
      <c r="MSK294" s="1242"/>
      <c r="MSL294" s="1242"/>
      <c r="MSM294" s="1242"/>
      <c r="MSN294" s="1242"/>
      <c r="MSO294" s="1242"/>
      <c r="MSP294" s="1242"/>
      <c r="MSQ294" s="1242"/>
      <c r="MSR294" s="1242"/>
      <c r="MSS294" s="1242"/>
      <c r="MST294" s="1242"/>
      <c r="MSU294" s="1242"/>
      <c r="MSV294" s="1242"/>
      <c r="MSW294" s="1242"/>
      <c r="MSX294" s="1242"/>
      <c r="MSY294" s="1242"/>
      <c r="MSZ294" s="1242"/>
      <c r="MTA294" s="1242"/>
      <c r="MTB294" s="1242"/>
      <c r="MTC294" s="1242"/>
      <c r="MTD294" s="1242"/>
      <c r="MTE294" s="1242"/>
      <c r="MTF294" s="1242"/>
      <c r="MTG294" s="1242"/>
      <c r="MTH294" s="1242"/>
      <c r="MTI294" s="1242"/>
      <c r="MTJ294" s="1242"/>
      <c r="MTK294" s="1242"/>
      <c r="MTL294" s="1242"/>
      <c r="MTM294" s="1242"/>
      <c r="MTN294" s="1242"/>
      <c r="MTO294" s="1242"/>
      <c r="MTP294" s="1242"/>
      <c r="MTQ294" s="1242"/>
      <c r="MTR294" s="1242"/>
      <c r="MTS294" s="1242"/>
      <c r="MTT294" s="1242"/>
      <c r="MTU294" s="1242"/>
      <c r="MTV294" s="1242"/>
      <c r="MTW294" s="1242"/>
      <c r="MTX294" s="1242"/>
      <c r="MTY294" s="1242"/>
      <c r="MTZ294" s="1242"/>
      <c r="MUA294" s="1242"/>
      <c r="MUB294" s="1242"/>
      <c r="MUC294" s="1242"/>
      <c r="MUD294" s="1242"/>
      <c r="MUE294" s="1242"/>
      <c r="MUF294" s="1242"/>
      <c r="MUG294" s="1242"/>
      <c r="MUH294" s="1242"/>
      <c r="MUI294" s="1242"/>
      <c r="MUJ294" s="1242"/>
      <c r="MUK294" s="1242"/>
      <c r="MUL294" s="1242"/>
      <c r="MUM294" s="1242"/>
      <c r="MUN294" s="1242"/>
      <c r="MUO294" s="1242"/>
      <c r="MUP294" s="1242"/>
      <c r="MUQ294" s="1242"/>
      <c r="MUR294" s="1242"/>
      <c r="MUS294" s="1242"/>
      <c r="MUT294" s="1242"/>
      <c r="MUU294" s="1242"/>
      <c r="MUV294" s="1242"/>
      <c r="MUW294" s="1242"/>
      <c r="MUX294" s="1242"/>
      <c r="MUY294" s="1242"/>
      <c r="MUZ294" s="1242"/>
      <c r="MVA294" s="1242"/>
      <c r="MVB294" s="1242"/>
      <c r="MVC294" s="1242"/>
      <c r="MVD294" s="1242"/>
      <c r="MVE294" s="1242"/>
      <c r="MVF294" s="1242"/>
      <c r="MVG294" s="1242"/>
      <c r="MVH294" s="1242"/>
      <c r="MVI294" s="1242"/>
      <c r="MVJ294" s="1242"/>
      <c r="MVK294" s="1242"/>
      <c r="MVL294" s="1242"/>
      <c r="MVM294" s="1242"/>
      <c r="MVN294" s="1242"/>
      <c r="MVO294" s="1242"/>
      <c r="MVP294" s="1242"/>
      <c r="MVQ294" s="1242"/>
      <c r="MVR294" s="1242"/>
      <c r="MVS294" s="1242"/>
      <c r="MVT294" s="1242"/>
      <c r="MVU294" s="1242"/>
      <c r="MVV294" s="1242"/>
      <c r="MVW294" s="1242"/>
      <c r="MVX294" s="1242"/>
      <c r="MVY294" s="1242"/>
      <c r="MVZ294" s="1242"/>
      <c r="MWA294" s="1242"/>
      <c r="MWB294" s="1242"/>
      <c r="MWC294" s="1242"/>
      <c r="MWD294" s="1242"/>
      <c r="MWE294" s="1242"/>
      <c r="MWF294" s="1242"/>
      <c r="MWG294" s="1242"/>
      <c r="MWH294" s="1242"/>
      <c r="MWI294" s="1242"/>
      <c r="MWJ294" s="1242"/>
      <c r="MWK294" s="1242"/>
      <c r="MWL294" s="1242"/>
      <c r="MWM294" s="1242"/>
      <c r="MWN294" s="1242"/>
      <c r="MWO294" s="1242"/>
      <c r="MWP294" s="1242"/>
      <c r="MWQ294" s="1242"/>
      <c r="MWR294" s="1242"/>
      <c r="MWS294" s="1242"/>
      <c r="MWT294" s="1242"/>
      <c r="MWU294" s="1242"/>
      <c r="MWV294" s="1242"/>
      <c r="MWW294" s="1242"/>
      <c r="MWX294" s="1242"/>
      <c r="MWY294" s="1242"/>
      <c r="MWZ294" s="1242"/>
      <c r="MXA294" s="1242"/>
      <c r="MXB294" s="1242"/>
      <c r="MXC294" s="1242"/>
      <c r="MXD294" s="1242"/>
      <c r="MXE294" s="1242"/>
      <c r="MXF294" s="1242"/>
      <c r="MXG294" s="1242"/>
      <c r="MXH294" s="1242"/>
      <c r="MXI294" s="1242"/>
      <c r="MXJ294" s="1242"/>
      <c r="MXK294" s="1242"/>
      <c r="MXL294" s="1242"/>
      <c r="MXM294" s="1242"/>
      <c r="MXN294" s="1242"/>
      <c r="MXO294" s="1242"/>
      <c r="MXP294" s="1242"/>
      <c r="MXQ294" s="1242"/>
      <c r="MXR294" s="1242"/>
      <c r="MXS294" s="1242"/>
      <c r="MXT294" s="1242"/>
      <c r="MXU294" s="1242"/>
      <c r="MXV294" s="1242"/>
      <c r="MXW294" s="1242"/>
      <c r="MXX294" s="1242"/>
      <c r="MXY294" s="1242"/>
      <c r="MXZ294" s="1242"/>
      <c r="MYA294" s="1242"/>
      <c r="MYB294" s="1242"/>
      <c r="MYC294" s="1242"/>
      <c r="MYD294" s="1242"/>
      <c r="MYE294" s="1242"/>
      <c r="MYF294" s="1242"/>
      <c r="MYG294" s="1242"/>
      <c r="MYH294" s="1242"/>
      <c r="MYI294" s="1242"/>
      <c r="MYJ294" s="1242"/>
      <c r="MYK294" s="1242"/>
      <c r="MYL294" s="1242"/>
      <c r="MYM294" s="1242"/>
      <c r="MYN294" s="1242"/>
      <c r="MYO294" s="1242"/>
      <c r="MYP294" s="1242"/>
      <c r="MYQ294" s="1242"/>
      <c r="MYR294" s="1242"/>
      <c r="MYS294" s="1242"/>
      <c r="MYT294" s="1242"/>
      <c r="MYU294" s="1242"/>
      <c r="MYV294" s="1242"/>
      <c r="MYW294" s="1242"/>
      <c r="MYX294" s="1242"/>
      <c r="MYY294" s="1242"/>
      <c r="MYZ294" s="1242"/>
      <c r="MZA294" s="1242"/>
      <c r="MZB294" s="1242"/>
      <c r="MZC294" s="1242"/>
      <c r="MZD294" s="1242"/>
      <c r="MZE294" s="1242"/>
      <c r="MZF294" s="1242"/>
      <c r="MZG294" s="1242"/>
      <c r="MZH294" s="1242"/>
      <c r="MZI294" s="1242"/>
      <c r="MZJ294" s="1242"/>
      <c r="MZK294" s="1242"/>
      <c r="MZL294" s="1242"/>
      <c r="MZM294" s="1242"/>
      <c r="MZN294" s="1242"/>
      <c r="MZO294" s="1242"/>
      <c r="MZP294" s="1242"/>
      <c r="MZQ294" s="1242"/>
      <c r="MZR294" s="1242"/>
      <c r="MZS294" s="1242"/>
      <c r="MZT294" s="1242"/>
      <c r="MZU294" s="1242"/>
      <c r="MZV294" s="1242"/>
      <c r="MZW294" s="1242"/>
      <c r="MZX294" s="1242"/>
      <c r="MZY294" s="1242"/>
      <c r="MZZ294" s="1242"/>
      <c r="NAA294" s="1242"/>
      <c r="NAB294" s="1242"/>
      <c r="NAC294" s="1242"/>
      <c r="NAD294" s="1242"/>
      <c r="NAE294" s="1242"/>
      <c r="NAF294" s="1242"/>
      <c r="NAG294" s="1242"/>
      <c r="NAH294" s="1242"/>
      <c r="NAI294" s="1242"/>
      <c r="NAJ294" s="1242"/>
      <c r="NAK294" s="1242"/>
      <c r="NAL294" s="1242"/>
      <c r="NAM294" s="1242"/>
      <c r="NAN294" s="1242"/>
      <c r="NAO294" s="1242"/>
      <c r="NAP294" s="1242"/>
      <c r="NAQ294" s="1242"/>
      <c r="NAR294" s="1242"/>
      <c r="NAS294" s="1242"/>
      <c r="NAT294" s="1242"/>
      <c r="NAU294" s="1242"/>
      <c r="NAV294" s="1242"/>
      <c r="NAW294" s="1242"/>
      <c r="NAX294" s="1242"/>
      <c r="NAY294" s="1242"/>
      <c r="NAZ294" s="1242"/>
      <c r="NBA294" s="1242"/>
      <c r="NBB294" s="1242"/>
      <c r="NBC294" s="1242"/>
      <c r="NBD294" s="1242"/>
      <c r="NBE294" s="1242"/>
      <c r="NBF294" s="1242"/>
      <c r="NBG294" s="1242"/>
      <c r="NBH294" s="1242"/>
      <c r="NBI294" s="1242"/>
      <c r="NBJ294" s="1242"/>
      <c r="NBK294" s="1242"/>
      <c r="NBL294" s="1242"/>
      <c r="NBM294" s="1242"/>
      <c r="NBN294" s="1242"/>
      <c r="NBO294" s="1242"/>
      <c r="NBP294" s="1242"/>
      <c r="NBQ294" s="1242"/>
      <c r="NBR294" s="1242"/>
      <c r="NBS294" s="1242"/>
      <c r="NBT294" s="1242"/>
      <c r="NBU294" s="1242"/>
      <c r="NBV294" s="1242"/>
      <c r="NBW294" s="1242"/>
      <c r="NBX294" s="1242"/>
      <c r="NBY294" s="1242"/>
      <c r="NBZ294" s="1242"/>
      <c r="NCA294" s="1242"/>
      <c r="NCB294" s="1242"/>
      <c r="NCC294" s="1242"/>
      <c r="NCD294" s="1242"/>
      <c r="NCE294" s="1242"/>
      <c r="NCF294" s="1242"/>
      <c r="NCG294" s="1242"/>
      <c r="NCH294" s="1242"/>
      <c r="NCI294" s="1242"/>
      <c r="NCJ294" s="1242"/>
      <c r="NCK294" s="1242"/>
      <c r="NCL294" s="1242"/>
      <c r="NCM294" s="1242"/>
      <c r="NCN294" s="1242"/>
      <c r="NCO294" s="1242"/>
      <c r="NCP294" s="1242"/>
      <c r="NCQ294" s="1242"/>
      <c r="NCR294" s="1242"/>
      <c r="NCS294" s="1242"/>
      <c r="NCT294" s="1242"/>
      <c r="NCU294" s="1242"/>
      <c r="NCV294" s="1242"/>
      <c r="NCW294" s="1242"/>
      <c r="NCX294" s="1242"/>
      <c r="NCY294" s="1242"/>
      <c r="NCZ294" s="1242"/>
      <c r="NDA294" s="1242"/>
      <c r="NDB294" s="1242"/>
      <c r="NDC294" s="1242"/>
      <c r="NDD294" s="1242"/>
      <c r="NDE294" s="1242"/>
      <c r="NDF294" s="1242"/>
      <c r="NDG294" s="1242"/>
      <c r="NDH294" s="1242"/>
      <c r="NDI294" s="1242"/>
      <c r="NDJ294" s="1242"/>
      <c r="NDK294" s="1242"/>
      <c r="NDL294" s="1242"/>
      <c r="NDM294" s="1242"/>
      <c r="NDN294" s="1242"/>
      <c r="NDO294" s="1242"/>
      <c r="NDP294" s="1242"/>
      <c r="NDQ294" s="1242"/>
      <c r="NDR294" s="1242"/>
      <c r="NDS294" s="1242"/>
      <c r="NDT294" s="1242"/>
      <c r="NDU294" s="1242"/>
      <c r="NDV294" s="1242"/>
      <c r="NDW294" s="1242"/>
      <c r="NDX294" s="1242"/>
      <c r="NDY294" s="1242"/>
      <c r="NDZ294" s="1242"/>
      <c r="NEA294" s="1242"/>
      <c r="NEB294" s="1242"/>
      <c r="NEC294" s="1242"/>
      <c r="NED294" s="1242"/>
      <c r="NEE294" s="1242"/>
      <c r="NEF294" s="1242"/>
      <c r="NEG294" s="1242"/>
      <c r="NEH294" s="1242"/>
      <c r="NEI294" s="1242"/>
      <c r="NEJ294" s="1242"/>
      <c r="NEK294" s="1242"/>
      <c r="NEL294" s="1242"/>
      <c r="NEM294" s="1242"/>
      <c r="NEN294" s="1242"/>
      <c r="NEO294" s="1242"/>
      <c r="NEP294" s="1242"/>
      <c r="NEQ294" s="1242"/>
      <c r="NER294" s="1242"/>
      <c r="NES294" s="1242"/>
      <c r="NET294" s="1242"/>
      <c r="NEU294" s="1242"/>
      <c r="NEV294" s="1242"/>
      <c r="NEW294" s="1242"/>
      <c r="NEX294" s="1242"/>
      <c r="NEY294" s="1242"/>
      <c r="NEZ294" s="1242"/>
      <c r="NFA294" s="1242"/>
      <c r="NFB294" s="1242"/>
      <c r="NFC294" s="1242"/>
      <c r="NFD294" s="1242"/>
      <c r="NFE294" s="1242"/>
      <c r="NFF294" s="1242"/>
      <c r="NFG294" s="1242"/>
      <c r="NFH294" s="1242"/>
      <c r="NFI294" s="1242"/>
      <c r="NFJ294" s="1242"/>
      <c r="NFK294" s="1242"/>
      <c r="NFL294" s="1242"/>
      <c r="NFM294" s="1242"/>
      <c r="NFN294" s="1242"/>
      <c r="NFO294" s="1242"/>
      <c r="NFP294" s="1242"/>
      <c r="NFQ294" s="1242"/>
      <c r="NFR294" s="1242"/>
      <c r="NFS294" s="1242"/>
      <c r="NFT294" s="1242"/>
      <c r="NFU294" s="1242"/>
      <c r="NFV294" s="1242"/>
      <c r="NFW294" s="1242"/>
      <c r="NFX294" s="1242"/>
      <c r="NFY294" s="1242"/>
      <c r="NFZ294" s="1242"/>
      <c r="NGA294" s="1242"/>
      <c r="NGB294" s="1242"/>
      <c r="NGC294" s="1242"/>
      <c r="NGD294" s="1242"/>
      <c r="NGE294" s="1242"/>
      <c r="NGF294" s="1242"/>
      <c r="NGG294" s="1242"/>
      <c r="NGH294" s="1242"/>
      <c r="NGI294" s="1242"/>
      <c r="NGJ294" s="1242"/>
      <c r="NGK294" s="1242"/>
      <c r="NGL294" s="1242"/>
      <c r="NGM294" s="1242"/>
      <c r="NGN294" s="1242"/>
      <c r="NGO294" s="1242"/>
      <c r="NGP294" s="1242"/>
      <c r="NGQ294" s="1242"/>
      <c r="NGR294" s="1242"/>
      <c r="NGS294" s="1242"/>
      <c r="NGT294" s="1242"/>
      <c r="NGU294" s="1242"/>
      <c r="NGV294" s="1242"/>
      <c r="NGW294" s="1242"/>
      <c r="NGX294" s="1242"/>
      <c r="NGY294" s="1242"/>
      <c r="NGZ294" s="1242"/>
      <c r="NHA294" s="1242"/>
      <c r="NHB294" s="1242"/>
      <c r="NHC294" s="1242"/>
      <c r="NHD294" s="1242"/>
      <c r="NHE294" s="1242"/>
      <c r="NHF294" s="1242"/>
      <c r="NHG294" s="1242"/>
      <c r="NHH294" s="1242"/>
      <c r="NHI294" s="1242"/>
      <c r="NHJ294" s="1242"/>
      <c r="NHK294" s="1242"/>
      <c r="NHL294" s="1242"/>
      <c r="NHM294" s="1242"/>
      <c r="NHN294" s="1242"/>
      <c r="NHO294" s="1242"/>
      <c r="NHP294" s="1242"/>
      <c r="NHQ294" s="1242"/>
      <c r="NHR294" s="1242"/>
      <c r="NHS294" s="1242"/>
      <c r="NHT294" s="1242"/>
      <c r="NHU294" s="1242"/>
      <c r="NHV294" s="1242"/>
      <c r="NHW294" s="1242"/>
      <c r="NHX294" s="1242"/>
      <c r="NHY294" s="1242"/>
      <c r="NHZ294" s="1242"/>
      <c r="NIA294" s="1242"/>
      <c r="NIB294" s="1242"/>
      <c r="NIC294" s="1242"/>
      <c r="NID294" s="1242"/>
      <c r="NIE294" s="1242"/>
      <c r="NIF294" s="1242"/>
      <c r="NIG294" s="1242"/>
      <c r="NIH294" s="1242"/>
      <c r="NII294" s="1242"/>
      <c r="NIJ294" s="1242"/>
      <c r="NIK294" s="1242"/>
      <c r="NIL294" s="1242"/>
      <c r="NIM294" s="1242"/>
      <c r="NIN294" s="1242"/>
      <c r="NIO294" s="1242"/>
      <c r="NIP294" s="1242"/>
      <c r="NIQ294" s="1242"/>
      <c r="NIR294" s="1242"/>
      <c r="NIS294" s="1242"/>
      <c r="NIT294" s="1242"/>
      <c r="NIU294" s="1242"/>
      <c r="NIV294" s="1242"/>
      <c r="NIW294" s="1242"/>
      <c r="NIX294" s="1242"/>
      <c r="NIY294" s="1242"/>
      <c r="NIZ294" s="1242"/>
      <c r="NJA294" s="1242"/>
      <c r="NJB294" s="1242"/>
      <c r="NJC294" s="1242"/>
      <c r="NJD294" s="1242"/>
      <c r="NJE294" s="1242"/>
      <c r="NJF294" s="1242"/>
      <c r="NJG294" s="1242"/>
      <c r="NJH294" s="1242"/>
      <c r="NJI294" s="1242"/>
      <c r="NJJ294" s="1242"/>
      <c r="NJK294" s="1242"/>
      <c r="NJL294" s="1242"/>
      <c r="NJM294" s="1242"/>
      <c r="NJN294" s="1242"/>
      <c r="NJO294" s="1242"/>
      <c r="NJP294" s="1242"/>
      <c r="NJQ294" s="1242"/>
      <c r="NJR294" s="1242"/>
      <c r="NJS294" s="1242"/>
      <c r="NJT294" s="1242"/>
      <c r="NJU294" s="1242"/>
      <c r="NJV294" s="1242"/>
      <c r="NJW294" s="1242"/>
      <c r="NJX294" s="1242"/>
      <c r="NJY294" s="1242"/>
      <c r="NJZ294" s="1242"/>
      <c r="NKA294" s="1242"/>
      <c r="NKB294" s="1242"/>
      <c r="NKC294" s="1242"/>
      <c r="NKD294" s="1242"/>
      <c r="NKE294" s="1242"/>
      <c r="NKF294" s="1242"/>
      <c r="NKG294" s="1242"/>
      <c r="NKH294" s="1242"/>
      <c r="NKI294" s="1242"/>
      <c r="NKJ294" s="1242"/>
      <c r="NKK294" s="1242"/>
      <c r="NKL294" s="1242"/>
      <c r="NKM294" s="1242"/>
      <c r="NKN294" s="1242"/>
      <c r="NKO294" s="1242"/>
      <c r="NKP294" s="1242"/>
      <c r="NKQ294" s="1242"/>
      <c r="NKR294" s="1242"/>
      <c r="NKS294" s="1242"/>
      <c r="NKT294" s="1242"/>
      <c r="NKU294" s="1242"/>
      <c r="NKV294" s="1242"/>
      <c r="NKW294" s="1242"/>
      <c r="NKX294" s="1242"/>
      <c r="NKY294" s="1242"/>
      <c r="NKZ294" s="1242"/>
      <c r="NLA294" s="1242"/>
      <c r="NLB294" s="1242"/>
      <c r="NLC294" s="1242"/>
      <c r="NLD294" s="1242"/>
      <c r="NLE294" s="1242"/>
      <c r="NLF294" s="1242"/>
      <c r="NLG294" s="1242"/>
      <c r="NLH294" s="1242"/>
      <c r="NLI294" s="1242"/>
      <c r="NLJ294" s="1242"/>
      <c r="NLK294" s="1242"/>
      <c r="NLL294" s="1242"/>
      <c r="NLM294" s="1242"/>
      <c r="NLN294" s="1242"/>
      <c r="NLO294" s="1242"/>
      <c r="NLP294" s="1242"/>
      <c r="NLQ294" s="1242"/>
      <c r="NLR294" s="1242"/>
      <c r="NLS294" s="1242"/>
      <c r="NLT294" s="1242"/>
      <c r="NLU294" s="1242"/>
      <c r="NLV294" s="1242"/>
      <c r="NLW294" s="1242"/>
      <c r="NLX294" s="1242"/>
      <c r="NLY294" s="1242"/>
      <c r="NLZ294" s="1242"/>
      <c r="NMA294" s="1242"/>
      <c r="NMB294" s="1242"/>
      <c r="NMC294" s="1242"/>
      <c r="NMD294" s="1242"/>
      <c r="NME294" s="1242"/>
      <c r="NMF294" s="1242"/>
      <c r="NMG294" s="1242"/>
      <c r="NMH294" s="1242"/>
      <c r="NMI294" s="1242"/>
      <c r="NMJ294" s="1242"/>
      <c r="NMK294" s="1242"/>
      <c r="NML294" s="1242"/>
      <c r="NMM294" s="1242"/>
      <c r="NMN294" s="1242"/>
      <c r="NMO294" s="1242"/>
      <c r="NMP294" s="1242"/>
      <c r="NMQ294" s="1242"/>
      <c r="NMR294" s="1242"/>
      <c r="NMS294" s="1242"/>
      <c r="NMT294" s="1242"/>
      <c r="NMU294" s="1242"/>
      <c r="NMV294" s="1242"/>
      <c r="NMW294" s="1242"/>
      <c r="NMX294" s="1242"/>
      <c r="NMY294" s="1242"/>
      <c r="NMZ294" s="1242"/>
      <c r="NNA294" s="1242"/>
      <c r="NNB294" s="1242"/>
      <c r="NNC294" s="1242"/>
      <c r="NND294" s="1242"/>
      <c r="NNE294" s="1242"/>
      <c r="NNF294" s="1242"/>
      <c r="NNG294" s="1242"/>
      <c r="NNH294" s="1242"/>
      <c r="NNI294" s="1242"/>
      <c r="NNJ294" s="1242"/>
      <c r="NNK294" s="1242"/>
      <c r="NNL294" s="1242"/>
      <c r="NNM294" s="1242"/>
      <c r="NNN294" s="1242"/>
      <c r="NNO294" s="1242"/>
      <c r="NNP294" s="1242"/>
      <c r="NNQ294" s="1242"/>
      <c r="NNR294" s="1242"/>
      <c r="NNS294" s="1242"/>
      <c r="NNT294" s="1242"/>
      <c r="NNU294" s="1242"/>
      <c r="NNV294" s="1242"/>
      <c r="NNW294" s="1242"/>
      <c r="NNX294" s="1242"/>
      <c r="NNY294" s="1242"/>
      <c r="NNZ294" s="1242"/>
      <c r="NOA294" s="1242"/>
      <c r="NOB294" s="1242"/>
      <c r="NOC294" s="1242"/>
      <c r="NOD294" s="1242"/>
      <c r="NOE294" s="1242"/>
      <c r="NOF294" s="1242"/>
      <c r="NOG294" s="1242"/>
      <c r="NOH294" s="1242"/>
      <c r="NOI294" s="1242"/>
      <c r="NOJ294" s="1242"/>
      <c r="NOK294" s="1242"/>
      <c r="NOL294" s="1242"/>
      <c r="NOM294" s="1242"/>
      <c r="NON294" s="1242"/>
      <c r="NOO294" s="1242"/>
      <c r="NOP294" s="1242"/>
      <c r="NOQ294" s="1242"/>
      <c r="NOR294" s="1242"/>
      <c r="NOS294" s="1242"/>
      <c r="NOT294" s="1242"/>
      <c r="NOU294" s="1242"/>
      <c r="NOV294" s="1242"/>
      <c r="NOW294" s="1242"/>
      <c r="NOX294" s="1242"/>
      <c r="NOY294" s="1242"/>
      <c r="NOZ294" s="1242"/>
      <c r="NPA294" s="1242"/>
      <c r="NPB294" s="1242"/>
      <c r="NPC294" s="1242"/>
      <c r="NPD294" s="1242"/>
      <c r="NPE294" s="1242"/>
      <c r="NPF294" s="1242"/>
      <c r="NPG294" s="1242"/>
      <c r="NPH294" s="1242"/>
      <c r="NPI294" s="1242"/>
      <c r="NPJ294" s="1242"/>
      <c r="NPK294" s="1242"/>
      <c r="NPL294" s="1242"/>
      <c r="NPM294" s="1242"/>
      <c r="NPN294" s="1242"/>
      <c r="NPO294" s="1242"/>
      <c r="NPP294" s="1242"/>
      <c r="NPQ294" s="1242"/>
      <c r="NPR294" s="1242"/>
      <c r="NPS294" s="1242"/>
      <c r="NPT294" s="1242"/>
      <c r="NPU294" s="1242"/>
      <c r="NPV294" s="1242"/>
      <c r="NPW294" s="1242"/>
      <c r="NPX294" s="1242"/>
      <c r="NPY294" s="1242"/>
      <c r="NPZ294" s="1242"/>
      <c r="NQA294" s="1242"/>
      <c r="NQB294" s="1242"/>
      <c r="NQC294" s="1242"/>
      <c r="NQD294" s="1242"/>
      <c r="NQE294" s="1242"/>
      <c r="NQF294" s="1242"/>
      <c r="NQG294" s="1242"/>
      <c r="NQH294" s="1242"/>
      <c r="NQI294" s="1242"/>
      <c r="NQJ294" s="1242"/>
      <c r="NQK294" s="1242"/>
      <c r="NQL294" s="1242"/>
      <c r="NQM294" s="1242"/>
      <c r="NQN294" s="1242"/>
      <c r="NQO294" s="1242"/>
      <c r="NQP294" s="1242"/>
      <c r="NQQ294" s="1242"/>
      <c r="NQR294" s="1242"/>
      <c r="NQS294" s="1242"/>
      <c r="NQT294" s="1242"/>
      <c r="NQU294" s="1242"/>
      <c r="NQV294" s="1242"/>
      <c r="NQW294" s="1242"/>
      <c r="NQX294" s="1242"/>
      <c r="NQY294" s="1242"/>
      <c r="NQZ294" s="1242"/>
      <c r="NRA294" s="1242"/>
      <c r="NRB294" s="1242"/>
      <c r="NRC294" s="1242"/>
      <c r="NRD294" s="1242"/>
      <c r="NRE294" s="1242"/>
      <c r="NRF294" s="1242"/>
      <c r="NRG294" s="1242"/>
      <c r="NRH294" s="1242"/>
      <c r="NRI294" s="1242"/>
      <c r="NRJ294" s="1242"/>
      <c r="NRK294" s="1242"/>
      <c r="NRL294" s="1242"/>
      <c r="NRM294" s="1242"/>
      <c r="NRN294" s="1242"/>
      <c r="NRO294" s="1242"/>
      <c r="NRP294" s="1242"/>
      <c r="NRQ294" s="1242"/>
      <c r="NRR294" s="1242"/>
      <c r="NRS294" s="1242"/>
      <c r="NRT294" s="1242"/>
      <c r="NRU294" s="1242"/>
      <c r="NRV294" s="1242"/>
      <c r="NRW294" s="1242"/>
      <c r="NRX294" s="1242"/>
      <c r="NRY294" s="1242"/>
      <c r="NRZ294" s="1242"/>
      <c r="NSA294" s="1242"/>
      <c r="NSB294" s="1242"/>
      <c r="NSC294" s="1242"/>
      <c r="NSD294" s="1242"/>
      <c r="NSE294" s="1242"/>
      <c r="NSF294" s="1242"/>
      <c r="NSG294" s="1242"/>
      <c r="NSH294" s="1242"/>
      <c r="NSI294" s="1242"/>
      <c r="NSJ294" s="1242"/>
      <c r="NSK294" s="1242"/>
      <c r="NSL294" s="1242"/>
      <c r="NSM294" s="1242"/>
      <c r="NSN294" s="1242"/>
      <c r="NSO294" s="1242"/>
      <c r="NSP294" s="1242"/>
      <c r="NSQ294" s="1242"/>
      <c r="NSR294" s="1242"/>
      <c r="NSS294" s="1242"/>
      <c r="NST294" s="1242"/>
      <c r="NSU294" s="1242"/>
      <c r="NSV294" s="1242"/>
      <c r="NSW294" s="1242"/>
      <c r="NSX294" s="1242"/>
      <c r="NSY294" s="1242"/>
      <c r="NSZ294" s="1242"/>
      <c r="NTA294" s="1242"/>
      <c r="NTB294" s="1242"/>
      <c r="NTC294" s="1242"/>
      <c r="NTD294" s="1242"/>
      <c r="NTE294" s="1242"/>
      <c r="NTF294" s="1242"/>
      <c r="NTG294" s="1242"/>
      <c r="NTH294" s="1242"/>
      <c r="NTI294" s="1242"/>
      <c r="NTJ294" s="1242"/>
      <c r="NTK294" s="1242"/>
      <c r="NTL294" s="1242"/>
      <c r="NTM294" s="1242"/>
      <c r="NTN294" s="1242"/>
      <c r="NTO294" s="1242"/>
      <c r="NTP294" s="1242"/>
      <c r="NTQ294" s="1242"/>
      <c r="NTR294" s="1242"/>
      <c r="NTS294" s="1242"/>
      <c r="NTT294" s="1242"/>
      <c r="NTU294" s="1242"/>
      <c r="NTV294" s="1242"/>
      <c r="NTW294" s="1242"/>
      <c r="NTX294" s="1242"/>
      <c r="NTY294" s="1242"/>
      <c r="NTZ294" s="1242"/>
      <c r="NUA294" s="1242"/>
      <c r="NUB294" s="1242"/>
      <c r="NUC294" s="1242"/>
      <c r="NUD294" s="1242"/>
      <c r="NUE294" s="1242"/>
      <c r="NUF294" s="1242"/>
      <c r="NUG294" s="1242"/>
      <c r="NUH294" s="1242"/>
      <c r="NUI294" s="1242"/>
      <c r="NUJ294" s="1242"/>
      <c r="NUK294" s="1242"/>
      <c r="NUL294" s="1242"/>
      <c r="NUM294" s="1242"/>
      <c r="NUN294" s="1242"/>
      <c r="NUO294" s="1242"/>
      <c r="NUP294" s="1242"/>
      <c r="NUQ294" s="1242"/>
      <c r="NUR294" s="1242"/>
      <c r="NUS294" s="1242"/>
      <c r="NUT294" s="1242"/>
      <c r="NUU294" s="1242"/>
      <c r="NUV294" s="1242"/>
      <c r="NUW294" s="1242"/>
      <c r="NUX294" s="1242"/>
      <c r="NUY294" s="1242"/>
      <c r="NUZ294" s="1242"/>
      <c r="NVA294" s="1242"/>
      <c r="NVB294" s="1242"/>
      <c r="NVC294" s="1242"/>
      <c r="NVD294" s="1242"/>
      <c r="NVE294" s="1242"/>
      <c r="NVF294" s="1242"/>
      <c r="NVG294" s="1242"/>
      <c r="NVH294" s="1242"/>
      <c r="NVI294" s="1242"/>
      <c r="NVJ294" s="1242"/>
      <c r="NVK294" s="1242"/>
      <c r="NVL294" s="1242"/>
      <c r="NVM294" s="1242"/>
      <c r="NVN294" s="1242"/>
      <c r="NVO294" s="1242"/>
      <c r="NVP294" s="1242"/>
      <c r="NVQ294" s="1242"/>
      <c r="NVR294" s="1242"/>
      <c r="NVS294" s="1242"/>
      <c r="NVT294" s="1242"/>
      <c r="NVU294" s="1242"/>
      <c r="NVV294" s="1242"/>
      <c r="NVW294" s="1242"/>
      <c r="NVX294" s="1242"/>
      <c r="NVY294" s="1242"/>
      <c r="NVZ294" s="1242"/>
      <c r="NWA294" s="1242"/>
      <c r="NWB294" s="1242"/>
      <c r="NWC294" s="1242"/>
      <c r="NWD294" s="1242"/>
      <c r="NWE294" s="1242"/>
      <c r="NWF294" s="1242"/>
      <c r="NWG294" s="1242"/>
      <c r="NWH294" s="1242"/>
      <c r="NWI294" s="1242"/>
      <c r="NWJ294" s="1242"/>
      <c r="NWK294" s="1242"/>
      <c r="NWL294" s="1242"/>
      <c r="NWM294" s="1242"/>
      <c r="NWN294" s="1242"/>
      <c r="NWO294" s="1242"/>
      <c r="NWP294" s="1242"/>
      <c r="NWQ294" s="1242"/>
      <c r="NWR294" s="1242"/>
      <c r="NWS294" s="1242"/>
      <c r="NWT294" s="1242"/>
      <c r="NWU294" s="1242"/>
      <c r="NWV294" s="1242"/>
      <c r="NWW294" s="1242"/>
      <c r="NWX294" s="1242"/>
      <c r="NWY294" s="1242"/>
      <c r="NWZ294" s="1242"/>
      <c r="NXA294" s="1242"/>
      <c r="NXB294" s="1242"/>
      <c r="NXC294" s="1242"/>
      <c r="NXD294" s="1242"/>
      <c r="NXE294" s="1242"/>
      <c r="NXF294" s="1242"/>
      <c r="NXG294" s="1242"/>
      <c r="NXH294" s="1242"/>
      <c r="NXI294" s="1242"/>
      <c r="NXJ294" s="1242"/>
      <c r="NXK294" s="1242"/>
      <c r="NXL294" s="1242"/>
      <c r="NXM294" s="1242"/>
      <c r="NXN294" s="1242"/>
      <c r="NXO294" s="1242"/>
      <c r="NXP294" s="1242"/>
      <c r="NXQ294" s="1242"/>
      <c r="NXR294" s="1242"/>
      <c r="NXS294" s="1242"/>
      <c r="NXT294" s="1242"/>
      <c r="NXU294" s="1242"/>
      <c r="NXV294" s="1242"/>
      <c r="NXW294" s="1242"/>
      <c r="NXX294" s="1242"/>
      <c r="NXY294" s="1242"/>
      <c r="NXZ294" s="1242"/>
      <c r="NYA294" s="1242"/>
      <c r="NYB294" s="1242"/>
      <c r="NYC294" s="1242"/>
      <c r="NYD294" s="1242"/>
      <c r="NYE294" s="1242"/>
      <c r="NYF294" s="1242"/>
      <c r="NYG294" s="1242"/>
      <c r="NYH294" s="1242"/>
      <c r="NYI294" s="1242"/>
      <c r="NYJ294" s="1242"/>
      <c r="NYK294" s="1242"/>
      <c r="NYL294" s="1242"/>
      <c r="NYM294" s="1242"/>
      <c r="NYN294" s="1242"/>
      <c r="NYO294" s="1242"/>
      <c r="NYP294" s="1242"/>
      <c r="NYQ294" s="1242"/>
      <c r="NYR294" s="1242"/>
      <c r="NYS294" s="1242"/>
      <c r="NYT294" s="1242"/>
      <c r="NYU294" s="1242"/>
      <c r="NYV294" s="1242"/>
      <c r="NYW294" s="1242"/>
      <c r="NYX294" s="1242"/>
      <c r="NYY294" s="1242"/>
      <c r="NYZ294" s="1242"/>
      <c r="NZA294" s="1242"/>
      <c r="NZB294" s="1242"/>
      <c r="NZC294" s="1242"/>
      <c r="NZD294" s="1242"/>
      <c r="NZE294" s="1242"/>
      <c r="NZF294" s="1242"/>
      <c r="NZG294" s="1242"/>
      <c r="NZH294" s="1242"/>
      <c r="NZI294" s="1242"/>
      <c r="NZJ294" s="1242"/>
      <c r="NZK294" s="1242"/>
      <c r="NZL294" s="1242"/>
      <c r="NZM294" s="1242"/>
      <c r="NZN294" s="1242"/>
      <c r="NZO294" s="1242"/>
      <c r="NZP294" s="1242"/>
      <c r="NZQ294" s="1242"/>
      <c r="NZR294" s="1242"/>
      <c r="NZS294" s="1242"/>
      <c r="NZT294" s="1242"/>
      <c r="NZU294" s="1242"/>
      <c r="NZV294" s="1242"/>
      <c r="NZW294" s="1242"/>
      <c r="NZX294" s="1242"/>
      <c r="NZY294" s="1242"/>
      <c r="NZZ294" s="1242"/>
      <c r="OAA294" s="1242"/>
      <c r="OAB294" s="1242"/>
      <c r="OAC294" s="1242"/>
      <c r="OAD294" s="1242"/>
      <c r="OAE294" s="1242"/>
      <c r="OAF294" s="1242"/>
      <c r="OAG294" s="1242"/>
      <c r="OAH294" s="1242"/>
      <c r="OAI294" s="1242"/>
      <c r="OAJ294" s="1242"/>
      <c r="OAK294" s="1242"/>
      <c r="OAL294" s="1242"/>
      <c r="OAM294" s="1242"/>
      <c r="OAN294" s="1242"/>
      <c r="OAO294" s="1242"/>
      <c r="OAP294" s="1242"/>
      <c r="OAQ294" s="1242"/>
      <c r="OAR294" s="1242"/>
      <c r="OAS294" s="1242"/>
      <c r="OAT294" s="1242"/>
      <c r="OAU294" s="1242"/>
      <c r="OAV294" s="1242"/>
      <c r="OAW294" s="1242"/>
      <c r="OAX294" s="1242"/>
      <c r="OAY294" s="1242"/>
      <c r="OAZ294" s="1242"/>
      <c r="OBA294" s="1242"/>
      <c r="OBB294" s="1242"/>
      <c r="OBC294" s="1242"/>
      <c r="OBD294" s="1242"/>
      <c r="OBE294" s="1242"/>
      <c r="OBF294" s="1242"/>
      <c r="OBG294" s="1242"/>
      <c r="OBH294" s="1242"/>
      <c r="OBI294" s="1242"/>
      <c r="OBJ294" s="1242"/>
      <c r="OBK294" s="1242"/>
      <c r="OBL294" s="1242"/>
      <c r="OBM294" s="1242"/>
      <c r="OBN294" s="1242"/>
      <c r="OBO294" s="1242"/>
      <c r="OBP294" s="1242"/>
      <c r="OBQ294" s="1242"/>
      <c r="OBR294" s="1242"/>
      <c r="OBS294" s="1242"/>
      <c r="OBT294" s="1242"/>
      <c r="OBU294" s="1242"/>
      <c r="OBV294" s="1242"/>
      <c r="OBW294" s="1242"/>
      <c r="OBX294" s="1242"/>
      <c r="OBY294" s="1242"/>
      <c r="OBZ294" s="1242"/>
      <c r="OCA294" s="1242"/>
      <c r="OCB294" s="1242"/>
      <c r="OCC294" s="1242"/>
      <c r="OCD294" s="1242"/>
      <c r="OCE294" s="1242"/>
      <c r="OCF294" s="1242"/>
      <c r="OCG294" s="1242"/>
      <c r="OCH294" s="1242"/>
      <c r="OCI294" s="1242"/>
      <c r="OCJ294" s="1242"/>
      <c r="OCK294" s="1242"/>
      <c r="OCL294" s="1242"/>
      <c r="OCM294" s="1242"/>
      <c r="OCN294" s="1242"/>
      <c r="OCO294" s="1242"/>
      <c r="OCP294" s="1242"/>
      <c r="OCQ294" s="1242"/>
      <c r="OCR294" s="1242"/>
      <c r="OCS294" s="1242"/>
      <c r="OCT294" s="1242"/>
      <c r="OCU294" s="1242"/>
      <c r="OCV294" s="1242"/>
      <c r="OCW294" s="1242"/>
      <c r="OCX294" s="1242"/>
      <c r="OCY294" s="1242"/>
      <c r="OCZ294" s="1242"/>
      <c r="ODA294" s="1242"/>
      <c r="ODB294" s="1242"/>
      <c r="ODC294" s="1242"/>
      <c r="ODD294" s="1242"/>
      <c r="ODE294" s="1242"/>
      <c r="ODF294" s="1242"/>
      <c r="ODG294" s="1242"/>
      <c r="ODH294" s="1242"/>
      <c r="ODI294" s="1242"/>
      <c r="ODJ294" s="1242"/>
      <c r="ODK294" s="1242"/>
      <c r="ODL294" s="1242"/>
      <c r="ODM294" s="1242"/>
      <c r="ODN294" s="1242"/>
      <c r="ODO294" s="1242"/>
      <c r="ODP294" s="1242"/>
      <c r="ODQ294" s="1242"/>
      <c r="ODR294" s="1242"/>
      <c r="ODS294" s="1242"/>
      <c r="ODT294" s="1242"/>
      <c r="ODU294" s="1242"/>
      <c r="ODV294" s="1242"/>
      <c r="ODW294" s="1242"/>
      <c r="ODX294" s="1242"/>
      <c r="ODY294" s="1242"/>
      <c r="ODZ294" s="1242"/>
      <c r="OEA294" s="1242"/>
      <c r="OEB294" s="1242"/>
      <c r="OEC294" s="1242"/>
      <c r="OED294" s="1242"/>
      <c r="OEE294" s="1242"/>
      <c r="OEF294" s="1242"/>
      <c r="OEG294" s="1242"/>
      <c r="OEH294" s="1242"/>
      <c r="OEI294" s="1242"/>
      <c r="OEJ294" s="1242"/>
      <c r="OEK294" s="1242"/>
      <c r="OEL294" s="1242"/>
      <c r="OEM294" s="1242"/>
      <c r="OEN294" s="1242"/>
      <c r="OEO294" s="1242"/>
      <c r="OEP294" s="1242"/>
      <c r="OEQ294" s="1242"/>
      <c r="OER294" s="1242"/>
      <c r="OES294" s="1242"/>
      <c r="OET294" s="1242"/>
      <c r="OEU294" s="1242"/>
      <c r="OEV294" s="1242"/>
      <c r="OEW294" s="1242"/>
      <c r="OEX294" s="1242"/>
      <c r="OEY294" s="1242"/>
      <c r="OEZ294" s="1242"/>
      <c r="OFA294" s="1242"/>
      <c r="OFB294" s="1242"/>
      <c r="OFC294" s="1242"/>
      <c r="OFD294" s="1242"/>
      <c r="OFE294" s="1242"/>
      <c r="OFF294" s="1242"/>
      <c r="OFG294" s="1242"/>
      <c r="OFH294" s="1242"/>
      <c r="OFI294" s="1242"/>
      <c r="OFJ294" s="1242"/>
      <c r="OFK294" s="1242"/>
      <c r="OFL294" s="1242"/>
      <c r="OFM294" s="1242"/>
      <c r="OFN294" s="1242"/>
      <c r="OFO294" s="1242"/>
      <c r="OFP294" s="1242"/>
      <c r="OFQ294" s="1242"/>
      <c r="OFR294" s="1242"/>
      <c r="OFS294" s="1242"/>
      <c r="OFT294" s="1242"/>
      <c r="OFU294" s="1242"/>
      <c r="OFV294" s="1242"/>
      <c r="OFW294" s="1242"/>
      <c r="OFX294" s="1242"/>
      <c r="OFY294" s="1242"/>
      <c r="OFZ294" s="1242"/>
      <c r="OGA294" s="1242"/>
      <c r="OGB294" s="1242"/>
      <c r="OGC294" s="1242"/>
      <c r="OGD294" s="1242"/>
      <c r="OGE294" s="1242"/>
      <c r="OGF294" s="1242"/>
      <c r="OGG294" s="1242"/>
      <c r="OGH294" s="1242"/>
      <c r="OGI294" s="1242"/>
      <c r="OGJ294" s="1242"/>
      <c r="OGK294" s="1242"/>
      <c r="OGL294" s="1242"/>
      <c r="OGM294" s="1242"/>
      <c r="OGN294" s="1242"/>
      <c r="OGO294" s="1242"/>
      <c r="OGP294" s="1242"/>
      <c r="OGQ294" s="1242"/>
      <c r="OGR294" s="1242"/>
      <c r="OGS294" s="1242"/>
      <c r="OGT294" s="1242"/>
      <c r="OGU294" s="1242"/>
      <c r="OGV294" s="1242"/>
      <c r="OGW294" s="1242"/>
      <c r="OGX294" s="1242"/>
      <c r="OGY294" s="1242"/>
      <c r="OGZ294" s="1242"/>
      <c r="OHA294" s="1242"/>
      <c r="OHB294" s="1242"/>
      <c r="OHC294" s="1242"/>
      <c r="OHD294" s="1242"/>
      <c r="OHE294" s="1242"/>
      <c r="OHF294" s="1242"/>
      <c r="OHG294" s="1242"/>
      <c r="OHH294" s="1242"/>
      <c r="OHI294" s="1242"/>
      <c r="OHJ294" s="1242"/>
      <c r="OHK294" s="1242"/>
      <c r="OHL294" s="1242"/>
      <c r="OHM294" s="1242"/>
      <c r="OHN294" s="1242"/>
      <c r="OHO294" s="1242"/>
      <c r="OHP294" s="1242"/>
      <c r="OHQ294" s="1242"/>
      <c r="OHR294" s="1242"/>
      <c r="OHS294" s="1242"/>
      <c r="OHT294" s="1242"/>
      <c r="OHU294" s="1242"/>
      <c r="OHV294" s="1242"/>
      <c r="OHW294" s="1242"/>
      <c r="OHX294" s="1242"/>
      <c r="OHY294" s="1242"/>
      <c r="OHZ294" s="1242"/>
      <c r="OIA294" s="1242"/>
      <c r="OIB294" s="1242"/>
      <c r="OIC294" s="1242"/>
      <c r="OID294" s="1242"/>
      <c r="OIE294" s="1242"/>
      <c r="OIF294" s="1242"/>
      <c r="OIG294" s="1242"/>
      <c r="OIH294" s="1242"/>
      <c r="OII294" s="1242"/>
      <c r="OIJ294" s="1242"/>
      <c r="OIK294" s="1242"/>
      <c r="OIL294" s="1242"/>
      <c r="OIM294" s="1242"/>
      <c r="OIN294" s="1242"/>
      <c r="OIO294" s="1242"/>
      <c r="OIP294" s="1242"/>
      <c r="OIQ294" s="1242"/>
      <c r="OIR294" s="1242"/>
      <c r="OIS294" s="1242"/>
      <c r="OIT294" s="1242"/>
      <c r="OIU294" s="1242"/>
      <c r="OIV294" s="1242"/>
      <c r="OIW294" s="1242"/>
      <c r="OIX294" s="1242"/>
      <c r="OIY294" s="1242"/>
      <c r="OIZ294" s="1242"/>
      <c r="OJA294" s="1242"/>
      <c r="OJB294" s="1242"/>
      <c r="OJC294" s="1242"/>
      <c r="OJD294" s="1242"/>
      <c r="OJE294" s="1242"/>
      <c r="OJF294" s="1242"/>
      <c r="OJG294" s="1242"/>
      <c r="OJH294" s="1242"/>
      <c r="OJI294" s="1242"/>
      <c r="OJJ294" s="1242"/>
      <c r="OJK294" s="1242"/>
      <c r="OJL294" s="1242"/>
      <c r="OJM294" s="1242"/>
      <c r="OJN294" s="1242"/>
      <c r="OJO294" s="1242"/>
      <c r="OJP294" s="1242"/>
      <c r="OJQ294" s="1242"/>
      <c r="OJR294" s="1242"/>
      <c r="OJS294" s="1242"/>
      <c r="OJT294" s="1242"/>
      <c r="OJU294" s="1242"/>
      <c r="OJV294" s="1242"/>
      <c r="OJW294" s="1242"/>
      <c r="OJX294" s="1242"/>
      <c r="OJY294" s="1242"/>
      <c r="OJZ294" s="1242"/>
      <c r="OKA294" s="1242"/>
      <c r="OKB294" s="1242"/>
      <c r="OKC294" s="1242"/>
      <c r="OKD294" s="1242"/>
      <c r="OKE294" s="1242"/>
      <c r="OKF294" s="1242"/>
      <c r="OKG294" s="1242"/>
      <c r="OKH294" s="1242"/>
      <c r="OKI294" s="1242"/>
      <c r="OKJ294" s="1242"/>
      <c r="OKK294" s="1242"/>
      <c r="OKL294" s="1242"/>
      <c r="OKM294" s="1242"/>
      <c r="OKN294" s="1242"/>
      <c r="OKO294" s="1242"/>
      <c r="OKP294" s="1242"/>
      <c r="OKQ294" s="1242"/>
      <c r="OKR294" s="1242"/>
      <c r="OKS294" s="1242"/>
      <c r="OKT294" s="1242"/>
      <c r="OKU294" s="1242"/>
      <c r="OKV294" s="1242"/>
      <c r="OKW294" s="1242"/>
      <c r="OKX294" s="1242"/>
      <c r="OKY294" s="1242"/>
      <c r="OKZ294" s="1242"/>
      <c r="OLA294" s="1242"/>
      <c r="OLB294" s="1242"/>
      <c r="OLC294" s="1242"/>
      <c r="OLD294" s="1242"/>
      <c r="OLE294" s="1242"/>
      <c r="OLF294" s="1242"/>
      <c r="OLG294" s="1242"/>
      <c r="OLH294" s="1242"/>
      <c r="OLI294" s="1242"/>
      <c r="OLJ294" s="1242"/>
      <c r="OLK294" s="1242"/>
      <c r="OLL294" s="1242"/>
      <c r="OLM294" s="1242"/>
      <c r="OLN294" s="1242"/>
      <c r="OLO294" s="1242"/>
      <c r="OLP294" s="1242"/>
      <c r="OLQ294" s="1242"/>
      <c r="OLR294" s="1242"/>
      <c r="OLS294" s="1242"/>
      <c r="OLT294" s="1242"/>
      <c r="OLU294" s="1242"/>
      <c r="OLV294" s="1242"/>
      <c r="OLW294" s="1242"/>
      <c r="OLX294" s="1242"/>
      <c r="OLY294" s="1242"/>
      <c r="OLZ294" s="1242"/>
      <c r="OMA294" s="1242"/>
      <c r="OMB294" s="1242"/>
      <c r="OMC294" s="1242"/>
      <c r="OMD294" s="1242"/>
      <c r="OME294" s="1242"/>
      <c r="OMF294" s="1242"/>
      <c r="OMG294" s="1242"/>
      <c r="OMH294" s="1242"/>
      <c r="OMI294" s="1242"/>
      <c r="OMJ294" s="1242"/>
      <c r="OMK294" s="1242"/>
      <c r="OML294" s="1242"/>
      <c r="OMM294" s="1242"/>
      <c r="OMN294" s="1242"/>
      <c r="OMO294" s="1242"/>
      <c r="OMP294" s="1242"/>
      <c r="OMQ294" s="1242"/>
      <c r="OMR294" s="1242"/>
      <c r="OMS294" s="1242"/>
      <c r="OMT294" s="1242"/>
      <c r="OMU294" s="1242"/>
      <c r="OMV294" s="1242"/>
      <c r="OMW294" s="1242"/>
      <c r="OMX294" s="1242"/>
      <c r="OMY294" s="1242"/>
      <c r="OMZ294" s="1242"/>
      <c r="ONA294" s="1242"/>
      <c r="ONB294" s="1242"/>
      <c r="ONC294" s="1242"/>
      <c r="OND294" s="1242"/>
      <c r="ONE294" s="1242"/>
      <c r="ONF294" s="1242"/>
      <c r="ONG294" s="1242"/>
      <c r="ONH294" s="1242"/>
      <c r="ONI294" s="1242"/>
      <c r="ONJ294" s="1242"/>
      <c r="ONK294" s="1242"/>
      <c r="ONL294" s="1242"/>
      <c r="ONM294" s="1242"/>
      <c r="ONN294" s="1242"/>
      <c r="ONO294" s="1242"/>
      <c r="ONP294" s="1242"/>
      <c r="ONQ294" s="1242"/>
      <c r="ONR294" s="1242"/>
      <c r="ONS294" s="1242"/>
      <c r="ONT294" s="1242"/>
      <c r="ONU294" s="1242"/>
      <c r="ONV294" s="1242"/>
      <c r="ONW294" s="1242"/>
      <c r="ONX294" s="1242"/>
      <c r="ONY294" s="1242"/>
      <c r="ONZ294" s="1242"/>
      <c r="OOA294" s="1242"/>
      <c r="OOB294" s="1242"/>
      <c r="OOC294" s="1242"/>
      <c r="OOD294" s="1242"/>
      <c r="OOE294" s="1242"/>
      <c r="OOF294" s="1242"/>
      <c r="OOG294" s="1242"/>
      <c r="OOH294" s="1242"/>
      <c r="OOI294" s="1242"/>
      <c r="OOJ294" s="1242"/>
      <c r="OOK294" s="1242"/>
      <c r="OOL294" s="1242"/>
      <c r="OOM294" s="1242"/>
      <c r="OON294" s="1242"/>
      <c r="OOO294" s="1242"/>
      <c r="OOP294" s="1242"/>
      <c r="OOQ294" s="1242"/>
      <c r="OOR294" s="1242"/>
      <c r="OOS294" s="1242"/>
      <c r="OOT294" s="1242"/>
      <c r="OOU294" s="1242"/>
      <c r="OOV294" s="1242"/>
      <c r="OOW294" s="1242"/>
      <c r="OOX294" s="1242"/>
      <c r="OOY294" s="1242"/>
      <c r="OOZ294" s="1242"/>
      <c r="OPA294" s="1242"/>
      <c r="OPB294" s="1242"/>
      <c r="OPC294" s="1242"/>
      <c r="OPD294" s="1242"/>
      <c r="OPE294" s="1242"/>
      <c r="OPF294" s="1242"/>
      <c r="OPG294" s="1242"/>
      <c r="OPH294" s="1242"/>
      <c r="OPI294" s="1242"/>
      <c r="OPJ294" s="1242"/>
      <c r="OPK294" s="1242"/>
      <c r="OPL294" s="1242"/>
      <c r="OPM294" s="1242"/>
      <c r="OPN294" s="1242"/>
      <c r="OPO294" s="1242"/>
      <c r="OPP294" s="1242"/>
      <c r="OPQ294" s="1242"/>
      <c r="OPR294" s="1242"/>
      <c r="OPS294" s="1242"/>
      <c r="OPT294" s="1242"/>
      <c r="OPU294" s="1242"/>
      <c r="OPV294" s="1242"/>
      <c r="OPW294" s="1242"/>
      <c r="OPX294" s="1242"/>
      <c r="OPY294" s="1242"/>
      <c r="OPZ294" s="1242"/>
      <c r="OQA294" s="1242"/>
      <c r="OQB294" s="1242"/>
      <c r="OQC294" s="1242"/>
      <c r="OQD294" s="1242"/>
      <c r="OQE294" s="1242"/>
      <c r="OQF294" s="1242"/>
      <c r="OQG294" s="1242"/>
      <c r="OQH294" s="1242"/>
      <c r="OQI294" s="1242"/>
      <c r="OQJ294" s="1242"/>
      <c r="OQK294" s="1242"/>
      <c r="OQL294" s="1242"/>
      <c r="OQM294" s="1242"/>
      <c r="OQN294" s="1242"/>
      <c r="OQO294" s="1242"/>
      <c r="OQP294" s="1242"/>
      <c r="OQQ294" s="1242"/>
      <c r="OQR294" s="1242"/>
      <c r="OQS294" s="1242"/>
      <c r="OQT294" s="1242"/>
      <c r="OQU294" s="1242"/>
      <c r="OQV294" s="1242"/>
      <c r="OQW294" s="1242"/>
      <c r="OQX294" s="1242"/>
      <c r="OQY294" s="1242"/>
      <c r="OQZ294" s="1242"/>
      <c r="ORA294" s="1242"/>
      <c r="ORB294" s="1242"/>
      <c r="ORC294" s="1242"/>
      <c r="ORD294" s="1242"/>
      <c r="ORE294" s="1242"/>
      <c r="ORF294" s="1242"/>
      <c r="ORG294" s="1242"/>
      <c r="ORH294" s="1242"/>
      <c r="ORI294" s="1242"/>
      <c r="ORJ294" s="1242"/>
      <c r="ORK294" s="1242"/>
      <c r="ORL294" s="1242"/>
      <c r="ORM294" s="1242"/>
      <c r="ORN294" s="1242"/>
      <c r="ORO294" s="1242"/>
      <c r="ORP294" s="1242"/>
      <c r="ORQ294" s="1242"/>
      <c r="ORR294" s="1242"/>
      <c r="ORS294" s="1242"/>
      <c r="ORT294" s="1242"/>
      <c r="ORU294" s="1242"/>
      <c r="ORV294" s="1242"/>
      <c r="ORW294" s="1242"/>
      <c r="ORX294" s="1242"/>
      <c r="ORY294" s="1242"/>
      <c r="ORZ294" s="1242"/>
      <c r="OSA294" s="1242"/>
      <c r="OSB294" s="1242"/>
      <c r="OSC294" s="1242"/>
      <c r="OSD294" s="1242"/>
      <c r="OSE294" s="1242"/>
      <c r="OSF294" s="1242"/>
      <c r="OSG294" s="1242"/>
      <c r="OSH294" s="1242"/>
      <c r="OSI294" s="1242"/>
      <c r="OSJ294" s="1242"/>
      <c r="OSK294" s="1242"/>
      <c r="OSL294" s="1242"/>
      <c r="OSM294" s="1242"/>
      <c r="OSN294" s="1242"/>
      <c r="OSO294" s="1242"/>
      <c r="OSP294" s="1242"/>
      <c r="OSQ294" s="1242"/>
      <c r="OSR294" s="1242"/>
      <c r="OSS294" s="1242"/>
      <c r="OST294" s="1242"/>
      <c r="OSU294" s="1242"/>
      <c r="OSV294" s="1242"/>
      <c r="OSW294" s="1242"/>
      <c r="OSX294" s="1242"/>
      <c r="OSY294" s="1242"/>
      <c r="OSZ294" s="1242"/>
      <c r="OTA294" s="1242"/>
      <c r="OTB294" s="1242"/>
      <c r="OTC294" s="1242"/>
      <c r="OTD294" s="1242"/>
      <c r="OTE294" s="1242"/>
      <c r="OTF294" s="1242"/>
      <c r="OTG294" s="1242"/>
      <c r="OTH294" s="1242"/>
      <c r="OTI294" s="1242"/>
      <c r="OTJ294" s="1242"/>
      <c r="OTK294" s="1242"/>
      <c r="OTL294" s="1242"/>
      <c r="OTM294" s="1242"/>
      <c r="OTN294" s="1242"/>
      <c r="OTO294" s="1242"/>
      <c r="OTP294" s="1242"/>
      <c r="OTQ294" s="1242"/>
      <c r="OTR294" s="1242"/>
      <c r="OTS294" s="1242"/>
      <c r="OTT294" s="1242"/>
      <c r="OTU294" s="1242"/>
      <c r="OTV294" s="1242"/>
      <c r="OTW294" s="1242"/>
      <c r="OTX294" s="1242"/>
      <c r="OTY294" s="1242"/>
      <c r="OTZ294" s="1242"/>
      <c r="OUA294" s="1242"/>
      <c r="OUB294" s="1242"/>
      <c r="OUC294" s="1242"/>
      <c r="OUD294" s="1242"/>
      <c r="OUE294" s="1242"/>
      <c r="OUF294" s="1242"/>
      <c r="OUG294" s="1242"/>
      <c r="OUH294" s="1242"/>
      <c r="OUI294" s="1242"/>
      <c r="OUJ294" s="1242"/>
      <c r="OUK294" s="1242"/>
      <c r="OUL294" s="1242"/>
      <c r="OUM294" s="1242"/>
      <c r="OUN294" s="1242"/>
      <c r="OUO294" s="1242"/>
      <c r="OUP294" s="1242"/>
      <c r="OUQ294" s="1242"/>
      <c r="OUR294" s="1242"/>
      <c r="OUS294" s="1242"/>
      <c r="OUT294" s="1242"/>
      <c r="OUU294" s="1242"/>
      <c r="OUV294" s="1242"/>
      <c r="OUW294" s="1242"/>
      <c r="OUX294" s="1242"/>
      <c r="OUY294" s="1242"/>
      <c r="OUZ294" s="1242"/>
      <c r="OVA294" s="1242"/>
      <c r="OVB294" s="1242"/>
      <c r="OVC294" s="1242"/>
      <c r="OVD294" s="1242"/>
      <c r="OVE294" s="1242"/>
      <c r="OVF294" s="1242"/>
      <c r="OVG294" s="1242"/>
      <c r="OVH294" s="1242"/>
      <c r="OVI294" s="1242"/>
      <c r="OVJ294" s="1242"/>
      <c r="OVK294" s="1242"/>
      <c r="OVL294" s="1242"/>
      <c r="OVM294" s="1242"/>
      <c r="OVN294" s="1242"/>
      <c r="OVO294" s="1242"/>
      <c r="OVP294" s="1242"/>
      <c r="OVQ294" s="1242"/>
      <c r="OVR294" s="1242"/>
      <c r="OVS294" s="1242"/>
      <c r="OVT294" s="1242"/>
      <c r="OVU294" s="1242"/>
      <c r="OVV294" s="1242"/>
      <c r="OVW294" s="1242"/>
      <c r="OVX294" s="1242"/>
      <c r="OVY294" s="1242"/>
      <c r="OVZ294" s="1242"/>
      <c r="OWA294" s="1242"/>
      <c r="OWB294" s="1242"/>
      <c r="OWC294" s="1242"/>
      <c r="OWD294" s="1242"/>
      <c r="OWE294" s="1242"/>
      <c r="OWF294" s="1242"/>
      <c r="OWG294" s="1242"/>
      <c r="OWH294" s="1242"/>
      <c r="OWI294" s="1242"/>
      <c r="OWJ294" s="1242"/>
      <c r="OWK294" s="1242"/>
      <c r="OWL294" s="1242"/>
      <c r="OWM294" s="1242"/>
      <c r="OWN294" s="1242"/>
      <c r="OWO294" s="1242"/>
      <c r="OWP294" s="1242"/>
      <c r="OWQ294" s="1242"/>
      <c r="OWR294" s="1242"/>
      <c r="OWS294" s="1242"/>
      <c r="OWT294" s="1242"/>
      <c r="OWU294" s="1242"/>
      <c r="OWV294" s="1242"/>
      <c r="OWW294" s="1242"/>
      <c r="OWX294" s="1242"/>
      <c r="OWY294" s="1242"/>
      <c r="OWZ294" s="1242"/>
      <c r="OXA294" s="1242"/>
      <c r="OXB294" s="1242"/>
      <c r="OXC294" s="1242"/>
      <c r="OXD294" s="1242"/>
      <c r="OXE294" s="1242"/>
      <c r="OXF294" s="1242"/>
      <c r="OXG294" s="1242"/>
      <c r="OXH294" s="1242"/>
      <c r="OXI294" s="1242"/>
      <c r="OXJ294" s="1242"/>
      <c r="OXK294" s="1242"/>
      <c r="OXL294" s="1242"/>
      <c r="OXM294" s="1242"/>
      <c r="OXN294" s="1242"/>
      <c r="OXO294" s="1242"/>
      <c r="OXP294" s="1242"/>
      <c r="OXQ294" s="1242"/>
      <c r="OXR294" s="1242"/>
      <c r="OXS294" s="1242"/>
      <c r="OXT294" s="1242"/>
      <c r="OXU294" s="1242"/>
      <c r="OXV294" s="1242"/>
      <c r="OXW294" s="1242"/>
      <c r="OXX294" s="1242"/>
      <c r="OXY294" s="1242"/>
      <c r="OXZ294" s="1242"/>
      <c r="OYA294" s="1242"/>
      <c r="OYB294" s="1242"/>
      <c r="OYC294" s="1242"/>
      <c r="OYD294" s="1242"/>
      <c r="OYE294" s="1242"/>
      <c r="OYF294" s="1242"/>
      <c r="OYG294" s="1242"/>
      <c r="OYH294" s="1242"/>
      <c r="OYI294" s="1242"/>
      <c r="OYJ294" s="1242"/>
      <c r="OYK294" s="1242"/>
      <c r="OYL294" s="1242"/>
      <c r="OYM294" s="1242"/>
      <c r="OYN294" s="1242"/>
      <c r="OYO294" s="1242"/>
      <c r="OYP294" s="1242"/>
      <c r="OYQ294" s="1242"/>
      <c r="OYR294" s="1242"/>
      <c r="OYS294" s="1242"/>
      <c r="OYT294" s="1242"/>
      <c r="OYU294" s="1242"/>
      <c r="OYV294" s="1242"/>
      <c r="OYW294" s="1242"/>
      <c r="OYX294" s="1242"/>
      <c r="OYY294" s="1242"/>
      <c r="OYZ294" s="1242"/>
      <c r="OZA294" s="1242"/>
      <c r="OZB294" s="1242"/>
      <c r="OZC294" s="1242"/>
      <c r="OZD294" s="1242"/>
      <c r="OZE294" s="1242"/>
      <c r="OZF294" s="1242"/>
      <c r="OZG294" s="1242"/>
      <c r="OZH294" s="1242"/>
      <c r="OZI294" s="1242"/>
      <c r="OZJ294" s="1242"/>
      <c r="OZK294" s="1242"/>
      <c r="OZL294" s="1242"/>
      <c r="OZM294" s="1242"/>
      <c r="OZN294" s="1242"/>
      <c r="OZO294" s="1242"/>
      <c r="OZP294" s="1242"/>
      <c r="OZQ294" s="1242"/>
      <c r="OZR294" s="1242"/>
      <c r="OZS294" s="1242"/>
      <c r="OZT294" s="1242"/>
      <c r="OZU294" s="1242"/>
      <c r="OZV294" s="1242"/>
      <c r="OZW294" s="1242"/>
      <c r="OZX294" s="1242"/>
      <c r="OZY294" s="1242"/>
      <c r="OZZ294" s="1242"/>
      <c r="PAA294" s="1242"/>
      <c r="PAB294" s="1242"/>
      <c r="PAC294" s="1242"/>
      <c r="PAD294" s="1242"/>
      <c r="PAE294" s="1242"/>
      <c r="PAF294" s="1242"/>
      <c r="PAG294" s="1242"/>
      <c r="PAH294" s="1242"/>
      <c r="PAI294" s="1242"/>
      <c r="PAJ294" s="1242"/>
      <c r="PAK294" s="1242"/>
      <c r="PAL294" s="1242"/>
      <c r="PAM294" s="1242"/>
      <c r="PAN294" s="1242"/>
      <c r="PAO294" s="1242"/>
      <c r="PAP294" s="1242"/>
      <c r="PAQ294" s="1242"/>
      <c r="PAR294" s="1242"/>
      <c r="PAS294" s="1242"/>
      <c r="PAT294" s="1242"/>
      <c r="PAU294" s="1242"/>
      <c r="PAV294" s="1242"/>
      <c r="PAW294" s="1242"/>
      <c r="PAX294" s="1242"/>
      <c r="PAY294" s="1242"/>
      <c r="PAZ294" s="1242"/>
      <c r="PBA294" s="1242"/>
      <c r="PBB294" s="1242"/>
      <c r="PBC294" s="1242"/>
      <c r="PBD294" s="1242"/>
      <c r="PBE294" s="1242"/>
      <c r="PBF294" s="1242"/>
      <c r="PBG294" s="1242"/>
      <c r="PBH294" s="1242"/>
      <c r="PBI294" s="1242"/>
      <c r="PBJ294" s="1242"/>
      <c r="PBK294" s="1242"/>
      <c r="PBL294" s="1242"/>
      <c r="PBM294" s="1242"/>
      <c r="PBN294" s="1242"/>
      <c r="PBO294" s="1242"/>
      <c r="PBP294" s="1242"/>
      <c r="PBQ294" s="1242"/>
      <c r="PBR294" s="1242"/>
      <c r="PBS294" s="1242"/>
      <c r="PBT294" s="1242"/>
      <c r="PBU294" s="1242"/>
      <c r="PBV294" s="1242"/>
      <c r="PBW294" s="1242"/>
      <c r="PBX294" s="1242"/>
      <c r="PBY294" s="1242"/>
      <c r="PBZ294" s="1242"/>
      <c r="PCA294" s="1242"/>
      <c r="PCB294" s="1242"/>
      <c r="PCC294" s="1242"/>
      <c r="PCD294" s="1242"/>
      <c r="PCE294" s="1242"/>
      <c r="PCF294" s="1242"/>
      <c r="PCG294" s="1242"/>
      <c r="PCH294" s="1242"/>
      <c r="PCI294" s="1242"/>
      <c r="PCJ294" s="1242"/>
      <c r="PCK294" s="1242"/>
      <c r="PCL294" s="1242"/>
      <c r="PCM294" s="1242"/>
      <c r="PCN294" s="1242"/>
      <c r="PCO294" s="1242"/>
      <c r="PCP294" s="1242"/>
      <c r="PCQ294" s="1242"/>
      <c r="PCR294" s="1242"/>
      <c r="PCS294" s="1242"/>
      <c r="PCT294" s="1242"/>
      <c r="PCU294" s="1242"/>
      <c r="PCV294" s="1242"/>
      <c r="PCW294" s="1242"/>
      <c r="PCX294" s="1242"/>
      <c r="PCY294" s="1242"/>
      <c r="PCZ294" s="1242"/>
      <c r="PDA294" s="1242"/>
      <c r="PDB294" s="1242"/>
      <c r="PDC294" s="1242"/>
      <c r="PDD294" s="1242"/>
      <c r="PDE294" s="1242"/>
      <c r="PDF294" s="1242"/>
      <c r="PDG294" s="1242"/>
      <c r="PDH294" s="1242"/>
      <c r="PDI294" s="1242"/>
      <c r="PDJ294" s="1242"/>
      <c r="PDK294" s="1242"/>
      <c r="PDL294" s="1242"/>
      <c r="PDM294" s="1242"/>
      <c r="PDN294" s="1242"/>
      <c r="PDO294" s="1242"/>
      <c r="PDP294" s="1242"/>
      <c r="PDQ294" s="1242"/>
      <c r="PDR294" s="1242"/>
      <c r="PDS294" s="1242"/>
      <c r="PDT294" s="1242"/>
      <c r="PDU294" s="1242"/>
      <c r="PDV294" s="1242"/>
      <c r="PDW294" s="1242"/>
      <c r="PDX294" s="1242"/>
      <c r="PDY294" s="1242"/>
      <c r="PDZ294" s="1242"/>
      <c r="PEA294" s="1242"/>
      <c r="PEB294" s="1242"/>
      <c r="PEC294" s="1242"/>
      <c r="PED294" s="1242"/>
      <c r="PEE294" s="1242"/>
      <c r="PEF294" s="1242"/>
      <c r="PEG294" s="1242"/>
      <c r="PEH294" s="1242"/>
      <c r="PEI294" s="1242"/>
      <c r="PEJ294" s="1242"/>
      <c r="PEK294" s="1242"/>
      <c r="PEL294" s="1242"/>
      <c r="PEM294" s="1242"/>
      <c r="PEN294" s="1242"/>
      <c r="PEO294" s="1242"/>
      <c r="PEP294" s="1242"/>
      <c r="PEQ294" s="1242"/>
      <c r="PER294" s="1242"/>
      <c r="PES294" s="1242"/>
      <c r="PET294" s="1242"/>
      <c r="PEU294" s="1242"/>
      <c r="PEV294" s="1242"/>
      <c r="PEW294" s="1242"/>
      <c r="PEX294" s="1242"/>
      <c r="PEY294" s="1242"/>
      <c r="PEZ294" s="1242"/>
      <c r="PFA294" s="1242"/>
      <c r="PFB294" s="1242"/>
      <c r="PFC294" s="1242"/>
      <c r="PFD294" s="1242"/>
      <c r="PFE294" s="1242"/>
      <c r="PFF294" s="1242"/>
      <c r="PFG294" s="1242"/>
      <c r="PFH294" s="1242"/>
      <c r="PFI294" s="1242"/>
      <c r="PFJ294" s="1242"/>
      <c r="PFK294" s="1242"/>
      <c r="PFL294" s="1242"/>
      <c r="PFM294" s="1242"/>
      <c r="PFN294" s="1242"/>
      <c r="PFO294" s="1242"/>
      <c r="PFP294" s="1242"/>
      <c r="PFQ294" s="1242"/>
      <c r="PFR294" s="1242"/>
      <c r="PFS294" s="1242"/>
      <c r="PFT294" s="1242"/>
      <c r="PFU294" s="1242"/>
      <c r="PFV294" s="1242"/>
      <c r="PFW294" s="1242"/>
      <c r="PFX294" s="1242"/>
      <c r="PFY294" s="1242"/>
      <c r="PFZ294" s="1242"/>
      <c r="PGA294" s="1242"/>
      <c r="PGB294" s="1242"/>
      <c r="PGC294" s="1242"/>
      <c r="PGD294" s="1242"/>
      <c r="PGE294" s="1242"/>
      <c r="PGF294" s="1242"/>
      <c r="PGG294" s="1242"/>
      <c r="PGH294" s="1242"/>
      <c r="PGI294" s="1242"/>
      <c r="PGJ294" s="1242"/>
      <c r="PGK294" s="1242"/>
      <c r="PGL294" s="1242"/>
      <c r="PGM294" s="1242"/>
      <c r="PGN294" s="1242"/>
      <c r="PGO294" s="1242"/>
      <c r="PGP294" s="1242"/>
      <c r="PGQ294" s="1242"/>
      <c r="PGR294" s="1242"/>
      <c r="PGS294" s="1242"/>
      <c r="PGT294" s="1242"/>
      <c r="PGU294" s="1242"/>
      <c r="PGV294" s="1242"/>
      <c r="PGW294" s="1242"/>
      <c r="PGX294" s="1242"/>
      <c r="PGY294" s="1242"/>
      <c r="PGZ294" s="1242"/>
      <c r="PHA294" s="1242"/>
      <c r="PHB294" s="1242"/>
      <c r="PHC294" s="1242"/>
      <c r="PHD294" s="1242"/>
      <c r="PHE294" s="1242"/>
      <c r="PHF294" s="1242"/>
      <c r="PHG294" s="1242"/>
      <c r="PHH294" s="1242"/>
      <c r="PHI294" s="1242"/>
      <c r="PHJ294" s="1242"/>
      <c r="PHK294" s="1242"/>
      <c r="PHL294" s="1242"/>
      <c r="PHM294" s="1242"/>
      <c r="PHN294" s="1242"/>
      <c r="PHO294" s="1242"/>
      <c r="PHP294" s="1242"/>
      <c r="PHQ294" s="1242"/>
      <c r="PHR294" s="1242"/>
      <c r="PHS294" s="1242"/>
      <c r="PHT294" s="1242"/>
      <c r="PHU294" s="1242"/>
      <c r="PHV294" s="1242"/>
      <c r="PHW294" s="1242"/>
      <c r="PHX294" s="1242"/>
      <c r="PHY294" s="1242"/>
      <c r="PHZ294" s="1242"/>
      <c r="PIA294" s="1242"/>
      <c r="PIB294" s="1242"/>
      <c r="PIC294" s="1242"/>
      <c r="PID294" s="1242"/>
      <c r="PIE294" s="1242"/>
      <c r="PIF294" s="1242"/>
      <c r="PIG294" s="1242"/>
      <c r="PIH294" s="1242"/>
      <c r="PII294" s="1242"/>
      <c r="PIJ294" s="1242"/>
      <c r="PIK294" s="1242"/>
      <c r="PIL294" s="1242"/>
      <c r="PIM294" s="1242"/>
      <c r="PIN294" s="1242"/>
      <c r="PIO294" s="1242"/>
      <c r="PIP294" s="1242"/>
      <c r="PIQ294" s="1242"/>
      <c r="PIR294" s="1242"/>
      <c r="PIS294" s="1242"/>
      <c r="PIT294" s="1242"/>
      <c r="PIU294" s="1242"/>
      <c r="PIV294" s="1242"/>
      <c r="PIW294" s="1242"/>
      <c r="PIX294" s="1242"/>
      <c r="PIY294" s="1242"/>
      <c r="PIZ294" s="1242"/>
      <c r="PJA294" s="1242"/>
      <c r="PJB294" s="1242"/>
      <c r="PJC294" s="1242"/>
      <c r="PJD294" s="1242"/>
      <c r="PJE294" s="1242"/>
      <c r="PJF294" s="1242"/>
      <c r="PJG294" s="1242"/>
      <c r="PJH294" s="1242"/>
      <c r="PJI294" s="1242"/>
      <c r="PJJ294" s="1242"/>
      <c r="PJK294" s="1242"/>
      <c r="PJL294" s="1242"/>
      <c r="PJM294" s="1242"/>
      <c r="PJN294" s="1242"/>
      <c r="PJO294" s="1242"/>
      <c r="PJP294" s="1242"/>
      <c r="PJQ294" s="1242"/>
      <c r="PJR294" s="1242"/>
      <c r="PJS294" s="1242"/>
      <c r="PJT294" s="1242"/>
      <c r="PJU294" s="1242"/>
      <c r="PJV294" s="1242"/>
      <c r="PJW294" s="1242"/>
      <c r="PJX294" s="1242"/>
      <c r="PJY294" s="1242"/>
      <c r="PJZ294" s="1242"/>
      <c r="PKA294" s="1242"/>
      <c r="PKB294" s="1242"/>
      <c r="PKC294" s="1242"/>
      <c r="PKD294" s="1242"/>
      <c r="PKE294" s="1242"/>
      <c r="PKF294" s="1242"/>
      <c r="PKG294" s="1242"/>
      <c r="PKH294" s="1242"/>
      <c r="PKI294" s="1242"/>
      <c r="PKJ294" s="1242"/>
      <c r="PKK294" s="1242"/>
      <c r="PKL294" s="1242"/>
      <c r="PKM294" s="1242"/>
      <c r="PKN294" s="1242"/>
      <c r="PKO294" s="1242"/>
      <c r="PKP294" s="1242"/>
      <c r="PKQ294" s="1242"/>
      <c r="PKR294" s="1242"/>
      <c r="PKS294" s="1242"/>
      <c r="PKT294" s="1242"/>
      <c r="PKU294" s="1242"/>
      <c r="PKV294" s="1242"/>
      <c r="PKW294" s="1242"/>
      <c r="PKX294" s="1242"/>
      <c r="PKY294" s="1242"/>
      <c r="PKZ294" s="1242"/>
      <c r="PLA294" s="1242"/>
      <c r="PLB294" s="1242"/>
      <c r="PLC294" s="1242"/>
      <c r="PLD294" s="1242"/>
      <c r="PLE294" s="1242"/>
      <c r="PLF294" s="1242"/>
      <c r="PLG294" s="1242"/>
      <c r="PLH294" s="1242"/>
      <c r="PLI294" s="1242"/>
      <c r="PLJ294" s="1242"/>
      <c r="PLK294" s="1242"/>
      <c r="PLL294" s="1242"/>
      <c r="PLM294" s="1242"/>
      <c r="PLN294" s="1242"/>
      <c r="PLO294" s="1242"/>
      <c r="PLP294" s="1242"/>
      <c r="PLQ294" s="1242"/>
      <c r="PLR294" s="1242"/>
      <c r="PLS294" s="1242"/>
      <c r="PLT294" s="1242"/>
      <c r="PLU294" s="1242"/>
      <c r="PLV294" s="1242"/>
      <c r="PLW294" s="1242"/>
      <c r="PLX294" s="1242"/>
      <c r="PLY294" s="1242"/>
      <c r="PLZ294" s="1242"/>
      <c r="PMA294" s="1242"/>
      <c r="PMB294" s="1242"/>
      <c r="PMC294" s="1242"/>
      <c r="PMD294" s="1242"/>
      <c r="PME294" s="1242"/>
      <c r="PMF294" s="1242"/>
      <c r="PMG294" s="1242"/>
      <c r="PMH294" s="1242"/>
      <c r="PMI294" s="1242"/>
      <c r="PMJ294" s="1242"/>
      <c r="PMK294" s="1242"/>
      <c r="PML294" s="1242"/>
      <c r="PMM294" s="1242"/>
      <c r="PMN294" s="1242"/>
      <c r="PMO294" s="1242"/>
      <c r="PMP294" s="1242"/>
      <c r="PMQ294" s="1242"/>
      <c r="PMR294" s="1242"/>
      <c r="PMS294" s="1242"/>
      <c r="PMT294" s="1242"/>
      <c r="PMU294" s="1242"/>
      <c r="PMV294" s="1242"/>
      <c r="PMW294" s="1242"/>
      <c r="PMX294" s="1242"/>
      <c r="PMY294" s="1242"/>
      <c r="PMZ294" s="1242"/>
      <c r="PNA294" s="1242"/>
      <c r="PNB294" s="1242"/>
      <c r="PNC294" s="1242"/>
      <c r="PND294" s="1242"/>
      <c r="PNE294" s="1242"/>
      <c r="PNF294" s="1242"/>
      <c r="PNG294" s="1242"/>
      <c r="PNH294" s="1242"/>
      <c r="PNI294" s="1242"/>
      <c r="PNJ294" s="1242"/>
      <c r="PNK294" s="1242"/>
      <c r="PNL294" s="1242"/>
      <c r="PNM294" s="1242"/>
      <c r="PNN294" s="1242"/>
      <c r="PNO294" s="1242"/>
      <c r="PNP294" s="1242"/>
      <c r="PNQ294" s="1242"/>
      <c r="PNR294" s="1242"/>
      <c r="PNS294" s="1242"/>
      <c r="PNT294" s="1242"/>
      <c r="PNU294" s="1242"/>
      <c r="PNV294" s="1242"/>
      <c r="PNW294" s="1242"/>
      <c r="PNX294" s="1242"/>
      <c r="PNY294" s="1242"/>
      <c r="PNZ294" s="1242"/>
      <c r="POA294" s="1242"/>
      <c r="POB294" s="1242"/>
      <c r="POC294" s="1242"/>
      <c r="POD294" s="1242"/>
      <c r="POE294" s="1242"/>
      <c r="POF294" s="1242"/>
      <c r="POG294" s="1242"/>
      <c r="POH294" s="1242"/>
      <c r="POI294" s="1242"/>
      <c r="POJ294" s="1242"/>
      <c r="POK294" s="1242"/>
      <c r="POL294" s="1242"/>
      <c r="POM294" s="1242"/>
      <c r="PON294" s="1242"/>
      <c r="POO294" s="1242"/>
      <c r="POP294" s="1242"/>
      <c r="POQ294" s="1242"/>
      <c r="POR294" s="1242"/>
      <c r="POS294" s="1242"/>
      <c r="POT294" s="1242"/>
      <c r="POU294" s="1242"/>
      <c r="POV294" s="1242"/>
      <c r="POW294" s="1242"/>
      <c r="POX294" s="1242"/>
      <c r="POY294" s="1242"/>
      <c r="POZ294" s="1242"/>
      <c r="PPA294" s="1242"/>
      <c r="PPB294" s="1242"/>
      <c r="PPC294" s="1242"/>
      <c r="PPD294" s="1242"/>
      <c r="PPE294" s="1242"/>
      <c r="PPF294" s="1242"/>
      <c r="PPG294" s="1242"/>
      <c r="PPH294" s="1242"/>
      <c r="PPI294" s="1242"/>
      <c r="PPJ294" s="1242"/>
      <c r="PPK294" s="1242"/>
      <c r="PPL294" s="1242"/>
      <c r="PPM294" s="1242"/>
      <c r="PPN294" s="1242"/>
      <c r="PPO294" s="1242"/>
      <c r="PPP294" s="1242"/>
      <c r="PPQ294" s="1242"/>
      <c r="PPR294" s="1242"/>
      <c r="PPS294" s="1242"/>
      <c r="PPT294" s="1242"/>
      <c r="PPU294" s="1242"/>
      <c r="PPV294" s="1242"/>
      <c r="PPW294" s="1242"/>
      <c r="PPX294" s="1242"/>
      <c r="PPY294" s="1242"/>
      <c r="PPZ294" s="1242"/>
      <c r="PQA294" s="1242"/>
      <c r="PQB294" s="1242"/>
      <c r="PQC294" s="1242"/>
      <c r="PQD294" s="1242"/>
      <c r="PQE294" s="1242"/>
      <c r="PQF294" s="1242"/>
      <c r="PQG294" s="1242"/>
      <c r="PQH294" s="1242"/>
      <c r="PQI294" s="1242"/>
      <c r="PQJ294" s="1242"/>
      <c r="PQK294" s="1242"/>
      <c r="PQL294" s="1242"/>
      <c r="PQM294" s="1242"/>
      <c r="PQN294" s="1242"/>
      <c r="PQO294" s="1242"/>
      <c r="PQP294" s="1242"/>
      <c r="PQQ294" s="1242"/>
      <c r="PQR294" s="1242"/>
      <c r="PQS294" s="1242"/>
      <c r="PQT294" s="1242"/>
      <c r="PQU294" s="1242"/>
      <c r="PQV294" s="1242"/>
      <c r="PQW294" s="1242"/>
      <c r="PQX294" s="1242"/>
      <c r="PQY294" s="1242"/>
      <c r="PQZ294" s="1242"/>
      <c r="PRA294" s="1242"/>
      <c r="PRB294" s="1242"/>
      <c r="PRC294" s="1242"/>
      <c r="PRD294" s="1242"/>
      <c r="PRE294" s="1242"/>
      <c r="PRF294" s="1242"/>
      <c r="PRG294" s="1242"/>
      <c r="PRH294" s="1242"/>
      <c r="PRI294" s="1242"/>
      <c r="PRJ294" s="1242"/>
      <c r="PRK294" s="1242"/>
      <c r="PRL294" s="1242"/>
      <c r="PRM294" s="1242"/>
      <c r="PRN294" s="1242"/>
      <c r="PRO294" s="1242"/>
      <c r="PRP294" s="1242"/>
      <c r="PRQ294" s="1242"/>
      <c r="PRR294" s="1242"/>
      <c r="PRS294" s="1242"/>
      <c r="PRT294" s="1242"/>
      <c r="PRU294" s="1242"/>
      <c r="PRV294" s="1242"/>
      <c r="PRW294" s="1242"/>
      <c r="PRX294" s="1242"/>
      <c r="PRY294" s="1242"/>
      <c r="PRZ294" s="1242"/>
      <c r="PSA294" s="1242"/>
      <c r="PSB294" s="1242"/>
      <c r="PSC294" s="1242"/>
      <c r="PSD294" s="1242"/>
      <c r="PSE294" s="1242"/>
      <c r="PSF294" s="1242"/>
      <c r="PSG294" s="1242"/>
      <c r="PSH294" s="1242"/>
      <c r="PSI294" s="1242"/>
      <c r="PSJ294" s="1242"/>
      <c r="PSK294" s="1242"/>
      <c r="PSL294" s="1242"/>
      <c r="PSM294" s="1242"/>
      <c r="PSN294" s="1242"/>
      <c r="PSO294" s="1242"/>
      <c r="PSP294" s="1242"/>
      <c r="PSQ294" s="1242"/>
      <c r="PSR294" s="1242"/>
      <c r="PSS294" s="1242"/>
      <c r="PST294" s="1242"/>
      <c r="PSU294" s="1242"/>
      <c r="PSV294" s="1242"/>
      <c r="PSW294" s="1242"/>
      <c r="PSX294" s="1242"/>
      <c r="PSY294" s="1242"/>
      <c r="PSZ294" s="1242"/>
      <c r="PTA294" s="1242"/>
      <c r="PTB294" s="1242"/>
      <c r="PTC294" s="1242"/>
      <c r="PTD294" s="1242"/>
      <c r="PTE294" s="1242"/>
      <c r="PTF294" s="1242"/>
      <c r="PTG294" s="1242"/>
      <c r="PTH294" s="1242"/>
      <c r="PTI294" s="1242"/>
      <c r="PTJ294" s="1242"/>
      <c r="PTK294" s="1242"/>
      <c r="PTL294" s="1242"/>
      <c r="PTM294" s="1242"/>
      <c r="PTN294" s="1242"/>
      <c r="PTO294" s="1242"/>
      <c r="PTP294" s="1242"/>
      <c r="PTQ294" s="1242"/>
      <c r="PTR294" s="1242"/>
      <c r="PTS294" s="1242"/>
      <c r="PTT294" s="1242"/>
      <c r="PTU294" s="1242"/>
      <c r="PTV294" s="1242"/>
      <c r="PTW294" s="1242"/>
      <c r="PTX294" s="1242"/>
      <c r="PTY294" s="1242"/>
      <c r="PTZ294" s="1242"/>
      <c r="PUA294" s="1242"/>
      <c r="PUB294" s="1242"/>
      <c r="PUC294" s="1242"/>
      <c r="PUD294" s="1242"/>
      <c r="PUE294" s="1242"/>
      <c r="PUF294" s="1242"/>
      <c r="PUG294" s="1242"/>
      <c r="PUH294" s="1242"/>
      <c r="PUI294" s="1242"/>
      <c r="PUJ294" s="1242"/>
      <c r="PUK294" s="1242"/>
      <c r="PUL294" s="1242"/>
      <c r="PUM294" s="1242"/>
      <c r="PUN294" s="1242"/>
      <c r="PUO294" s="1242"/>
      <c r="PUP294" s="1242"/>
      <c r="PUQ294" s="1242"/>
      <c r="PUR294" s="1242"/>
      <c r="PUS294" s="1242"/>
      <c r="PUT294" s="1242"/>
      <c r="PUU294" s="1242"/>
      <c r="PUV294" s="1242"/>
      <c r="PUW294" s="1242"/>
      <c r="PUX294" s="1242"/>
      <c r="PUY294" s="1242"/>
      <c r="PUZ294" s="1242"/>
      <c r="PVA294" s="1242"/>
      <c r="PVB294" s="1242"/>
      <c r="PVC294" s="1242"/>
      <c r="PVD294" s="1242"/>
      <c r="PVE294" s="1242"/>
      <c r="PVF294" s="1242"/>
      <c r="PVG294" s="1242"/>
      <c r="PVH294" s="1242"/>
      <c r="PVI294" s="1242"/>
      <c r="PVJ294" s="1242"/>
      <c r="PVK294" s="1242"/>
      <c r="PVL294" s="1242"/>
      <c r="PVM294" s="1242"/>
      <c r="PVN294" s="1242"/>
      <c r="PVO294" s="1242"/>
      <c r="PVP294" s="1242"/>
      <c r="PVQ294" s="1242"/>
      <c r="PVR294" s="1242"/>
      <c r="PVS294" s="1242"/>
      <c r="PVT294" s="1242"/>
      <c r="PVU294" s="1242"/>
      <c r="PVV294" s="1242"/>
      <c r="PVW294" s="1242"/>
      <c r="PVX294" s="1242"/>
      <c r="PVY294" s="1242"/>
      <c r="PVZ294" s="1242"/>
      <c r="PWA294" s="1242"/>
      <c r="PWB294" s="1242"/>
      <c r="PWC294" s="1242"/>
      <c r="PWD294" s="1242"/>
      <c r="PWE294" s="1242"/>
      <c r="PWF294" s="1242"/>
      <c r="PWG294" s="1242"/>
      <c r="PWH294" s="1242"/>
      <c r="PWI294" s="1242"/>
      <c r="PWJ294" s="1242"/>
      <c r="PWK294" s="1242"/>
      <c r="PWL294" s="1242"/>
      <c r="PWM294" s="1242"/>
      <c r="PWN294" s="1242"/>
      <c r="PWO294" s="1242"/>
      <c r="PWP294" s="1242"/>
      <c r="PWQ294" s="1242"/>
      <c r="PWR294" s="1242"/>
      <c r="PWS294" s="1242"/>
      <c r="PWT294" s="1242"/>
      <c r="PWU294" s="1242"/>
      <c r="PWV294" s="1242"/>
      <c r="PWW294" s="1242"/>
      <c r="PWX294" s="1242"/>
      <c r="PWY294" s="1242"/>
      <c r="PWZ294" s="1242"/>
      <c r="PXA294" s="1242"/>
      <c r="PXB294" s="1242"/>
      <c r="PXC294" s="1242"/>
      <c r="PXD294" s="1242"/>
      <c r="PXE294" s="1242"/>
      <c r="PXF294" s="1242"/>
      <c r="PXG294" s="1242"/>
      <c r="PXH294" s="1242"/>
      <c r="PXI294" s="1242"/>
      <c r="PXJ294" s="1242"/>
      <c r="PXK294" s="1242"/>
      <c r="PXL294" s="1242"/>
      <c r="PXM294" s="1242"/>
      <c r="PXN294" s="1242"/>
      <c r="PXO294" s="1242"/>
      <c r="PXP294" s="1242"/>
      <c r="PXQ294" s="1242"/>
      <c r="PXR294" s="1242"/>
      <c r="PXS294" s="1242"/>
      <c r="PXT294" s="1242"/>
      <c r="PXU294" s="1242"/>
      <c r="PXV294" s="1242"/>
      <c r="PXW294" s="1242"/>
      <c r="PXX294" s="1242"/>
      <c r="PXY294" s="1242"/>
      <c r="PXZ294" s="1242"/>
      <c r="PYA294" s="1242"/>
      <c r="PYB294" s="1242"/>
      <c r="PYC294" s="1242"/>
      <c r="PYD294" s="1242"/>
      <c r="PYE294" s="1242"/>
      <c r="PYF294" s="1242"/>
      <c r="PYG294" s="1242"/>
      <c r="PYH294" s="1242"/>
      <c r="PYI294" s="1242"/>
      <c r="PYJ294" s="1242"/>
      <c r="PYK294" s="1242"/>
      <c r="PYL294" s="1242"/>
      <c r="PYM294" s="1242"/>
      <c r="PYN294" s="1242"/>
      <c r="PYO294" s="1242"/>
      <c r="PYP294" s="1242"/>
      <c r="PYQ294" s="1242"/>
      <c r="PYR294" s="1242"/>
      <c r="PYS294" s="1242"/>
      <c r="PYT294" s="1242"/>
      <c r="PYU294" s="1242"/>
      <c r="PYV294" s="1242"/>
      <c r="PYW294" s="1242"/>
      <c r="PYX294" s="1242"/>
      <c r="PYY294" s="1242"/>
      <c r="PYZ294" s="1242"/>
      <c r="PZA294" s="1242"/>
      <c r="PZB294" s="1242"/>
      <c r="PZC294" s="1242"/>
      <c r="PZD294" s="1242"/>
      <c r="PZE294" s="1242"/>
      <c r="PZF294" s="1242"/>
      <c r="PZG294" s="1242"/>
      <c r="PZH294" s="1242"/>
      <c r="PZI294" s="1242"/>
      <c r="PZJ294" s="1242"/>
      <c r="PZK294" s="1242"/>
      <c r="PZL294" s="1242"/>
      <c r="PZM294" s="1242"/>
      <c r="PZN294" s="1242"/>
      <c r="PZO294" s="1242"/>
      <c r="PZP294" s="1242"/>
      <c r="PZQ294" s="1242"/>
      <c r="PZR294" s="1242"/>
      <c r="PZS294" s="1242"/>
      <c r="PZT294" s="1242"/>
      <c r="PZU294" s="1242"/>
      <c r="PZV294" s="1242"/>
      <c r="PZW294" s="1242"/>
      <c r="PZX294" s="1242"/>
      <c r="PZY294" s="1242"/>
      <c r="PZZ294" s="1242"/>
      <c r="QAA294" s="1242"/>
      <c r="QAB294" s="1242"/>
      <c r="QAC294" s="1242"/>
      <c r="QAD294" s="1242"/>
      <c r="QAE294" s="1242"/>
      <c r="QAF294" s="1242"/>
      <c r="QAG294" s="1242"/>
      <c r="QAH294" s="1242"/>
      <c r="QAI294" s="1242"/>
      <c r="QAJ294" s="1242"/>
      <c r="QAK294" s="1242"/>
      <c r="QAL294" s="1242"/>
      <c r="QAM294" s="1242"/>
      <c r="QAN294" s="1242"/>
      <c r="QAO294" s="1242"/>
      <c r="QAP294" s="1242"/>
      <c r="QAQ294" s="1242"/>
      <c r="QAR294" s="1242"/>
      <c r="QAS294" s="1242"/>
      <c r="QAT294" s="1242"/>
      <c r="QAU294" s="1242"/>
      <c r="QAV294" s="1242"/>
      <c r="QAW294" s="1242"/>
      <c r="QAX294" s="1242"/>
      <c r="QAY294" s="1242"/>
      <c r="QAZ294" s="1242"/>
      <c r="QBA294" s="1242"/>
      <c r="QBB294" s="1242"/>
      <c r="QBC294" s="1242"/>
      <c r="QBD294" s="1242"/>
      <c r="QBE294" s="1242"/>
      <c r="QBF294" s="1242"/>
      <c r="QBG294" s="1242"/>
      <c r="QBH294" s="1242"/>
      <c r="QBI294" s="1242"/>
      <c r="QBJ294" s="1242"/>
      <c r="QBK294" s="1242"/>
      <c r="QBL294" s="1242"/>
      <c r="QBM294" s="1242"/>
      <c r="QBN294" s="1242"/>
      <c r="QBO294" s="1242"/>
      <c r="QBP294" s="1242"/>
      <c r="QBQ294" s="1242"/>
      <c r="QBR294" s="1242"/>
      <c r="QBS294" s="1242"/>
      <c r="QBT294" s="1242"/>
      <c r="QBU294" s="1242"/>
      <c r="QBV294" s="1242"/>
      <c r="QBW294" s="1242"/>
      <c r="QBX294" s="1242"/>
      <c r="QBY294" s="1242"/>
      <c r="QBZ294" s="1242"/>
      <c r="QCA294" s="1242"/>
      <c r="QCB294" s="1242"/>
      <c r="QCC294" s="1242"/>
      <c r="QCD294" s="1242"/>
      <c r="QCE294" s="1242"/>
      <c r="QCF294" s="1242"/>
      <c r="QCG294" s="1242"/>
      <c r="QCH294" s="1242"/>
      <c r="QCI294" s="1242"/>
      <c r="QCJ294" s="1242"/>
      <c r="QCK294" s="1242"/>
      <c r="QCL294" s="1242"/>
      <c r="QCM294" s="1242"/>
      <c r="QCN294" s="1242"/>
      <c r="QCO294" s="1242"/>
      <c r="QCP294" s="1242"/>
      <c r="QCQ294" s="1242"/>
      <c r="QCR294" s="1242"/>
      <c r="QCS294" s="1242"/>
      <c r="QCT294" s="1242"/>
      <c r="QCU294" s="1242"/>
      <c r="QCV294" s="1242"/>
      <c r="QCW294" s="1242"/>
      <c r="QCX294" s="1242"/>
      <c r="QCY294" s="1242"/>
      <c r="QCZ294" s="1242"/>
      <c r="QDA294" s="1242"/>
      <c r="QDB294" s="1242"/>
      <c r="QDC294" s="1242"/>
      <c r="QDD294" s="1242"/>
      <c r="QDE294" s="1242"/>
      <c r="QDF294" s="1242"/>
      <c r="QDG294" s="1242"/>
      <c r="QDH294" s="1242"/>
      <c r="QDI294" s="1242"/>
      <c r="QDJ294" s="1242"/>
      <c r="QDK294" s="1242"/>
      <c r="QDL294" s="1242"/>
      <c r="QDM294" s="1242"/>
      <c r="QDN294" s="1242"/>
      <c r="QDO294" s="1242"/>
      <c r="QDP294" s="1242"/>
      <c r="QDQ294" s="1242"/>
      <c r="QDR294" s="1242"/>
      <c r="QDS294" s="1242"/>
      <c r="QDT294" s="1242"/>
      <c r="QDU294" s="1242"/>
      <c r="QDV294" s="1242"/>
      <c r="QDW294" s="1242"/>
      <c r="QDX294" s="1242"/>
      <c r="QDY294" s="1242"/>
      <c r="QDZ294" s="1242"/>
      <c r="QEA294" s="1242"/>
      <c r="QEB294" s="1242"/>
      <c r="QEC294" s="1242"/>
      <c r="QED294" s="1242"/>
      <c r="QEE294" s="1242"/>
      <c r="QEF294" s="1242"/>
      <c r="QEG294" s="1242"/>
      <c r="QEH294" s="1242"/>
      <c r="QEI294" s="1242"/>
      <c r="QEJ294" s="1242"/>
      <c r="QEK294" s="1242"/>
      <c r="QEL294" s="1242"/>
      <c r="QEM294" s="1242"/>
      <c r="QEN294" s="1242"/>
      <c r="QEO294" s="1242"/>
      <c r="QEP294" s="1242"/>
      <c r="QEQ294" s="1242"/>
      <c r="QER294" s="1242"/>
      <c r="QES294" s="1242"/>
      <c r="QET294" s="1242"/>
      <c r="QEU294" s="1242"/>
      <c r="QEV294" s="1242"/>
      <c r="QEW294" s="1242"/>
      <c r="QEX294" s="1242"/>
      <c r="QEY294" s="1242"/>
      <c r="QEZ294" s="1242"/>
      <c r="QFA294" s="1242"/>
      <c r="QFB294" s="1242"/>
      <c r="QFC294" s="1242"/>
      <c r="QFD294" s="1242"/>
      <c r="QFE294" s="1242"/>
      <c r="QFF294" s="1242"/>
      <c r="QFG294" s="1242"/>
      <c r="QFH294" s="1242"/>
      <c r="QFI294" s="1242"/>
      <c r="QFJ294" s="1242"/>
      <c r="QFK294" s="1242"/>
      <c r="QFL294" s="1242"/>
      <c r="QFM294" s="1242"/>
      <c r="QFN294" s="1242"/>
      <c r="QFO294" s="1242"/>
      <c r="QFP294" s="1242"/>
      <c r="QFQ294" s="1242"/>
      <c r="QFR294" s="1242"/>
      <c r="QFS294" s="1242"/>
      <c r="QFT294" s="1242"/>
      <c r="QFU294" s="1242"/>
      <c r="QFV294" s="1242"/>
      <c r="QFW294" s="1242"/>
      <c r="QFX294" s="1242"/>
      <c r="QFY294" s="1242"/>
      <c r="QFZ294" s="1242"/>
      <c r="QGA294" s="1242"/>
      <c r="QGB294" s="1242"/>
      <c r="QGC294" s="1242"/>
      <c r="QGD294" s="1242"/>
      <c r="QGE294" s="1242"/>
      <c r="QGF294" s="1242"/>
      <c r="QGG294" s="1242"/>
      <c r="QGH294" s="1242"/>
      <c r="QGI294" s="1242"/>
      <c r="QGJ294" s="1242"/>
      <c r="QGK294" s="1242"/>
      <c r="QGL294" s="1242"/>
      <c r="QGM294" s="1242"/>
      <c r="QGN294" s="1242"/>
      <c r="QGO294" s="1242"/>
      <c r="QGP294" s="1242"/>
      <c r="QGQ294" s="1242"/>
      <c r="QGR294" s="1242"/>
      <c r="QGS294" s="1242"/>
      <c r="QGT294" s="1242"/>
      <c r="QGU294" s="1242"/>
      <c r="QGV294" s="1242"/>
      <c r="QGW294" s="1242"/>
      <c r="QGX294" s="1242"/>
      <c r="QGY294" s="1242"/>
      <c r="QGZ294" s="1242"/>
      <c r="QHA294" s="1242"/>
      <c r="QHB294" s="1242"/>
      <c r="QHC294" s="1242"/>
      <c r="QHD294" s="1242"/>
      <c r="QHE294" s="1242"/>
      <c r="QHF294" s="1242"/>
      <c r="QHG294" s="1242"/>
      <c r="QHH294" s="1242"/>
      <c r="QHI294" s="1242"/>
      <c r="QHJ294" s="1242"/>
      <c r="QHK294" s="1242"/>
      <c r="QHL294" s="1242"/>
      <c r="QHM294" s="1242"/>
      <c r="QHN294" s="1242"/>
      <c r="QHO294" s="1242"/>
      <c r="QHP294" s="1242"/>
      <c r="QHQ294" s="1242"/>
      <c r="QHR294" s="1242"/>
      <c r="QHS294" s="1242"/>
      <c r="QHT294" s="1242"/>
      <c r="QHU294" s="1242"/>
      <c r="QHV294" s="1242"/>
      <c r="QHW294" s="1242"/>
      <c r="QHX294" s="1242"/>
      <c r="QHY294" s="1242"/>
      <c r="QHZ294" s="1242"/>
      <c r="QIA294" s="1242"/>
      <c r="QIB294" s="1242"/>
      <c r="QIC294" s="1242"/>
      <c r="QID294" s="1242"/>
      <c r="QIE294" s="1242"/>
      <c r="QIF294" s="1242"/>
      <c r="QIG294" s="1242"/>
      <c r="QIH294" s="1242"/>
      <c r="QII294" s="1242"/>
      <c r="QIJ294" s="1242"/>
      <c r="QIK294" s="1242"/>
      <c r="QIL294" s="1242"/>
      <c r="QIM294" s="1242"/>
      <c r="QIN294" s="1242"/>
      <c r="QIO294" s="1242"/>
      <c r="QIP294" s="1242"/>
      <c r="QIQ294" s="1242"/>
      <c r="QIR294" s="1242"/>
      <c r="QIS294" s="1242"/>
      <c r="QIT294" s="1242"/>
      <c r="QIU294" s="1242"/>
      <c r="QIV294" s="1242"/>
      <c r="QIW294" s="1242"/>
      <c r="QIX294" s="1242"/>
      <c r="QIY294" s="1242"/>
      <c r="QIZ294" s="1242"/>
      <c r="QJA294" s="1242"/>
      <c r="QJB294" s="1242"/>
      <c r="QJC294" s="1242"/>
      <c r="QJD294" s="1242"/>
      <c r="QJE294" s="1242"/>
      <c r="QJF294" s="1242"/>
      <c r="QJG294" s="1242"/>
      <c r="QJH294" s="1242"/>
      <c r="QJI294" s="1242"/>
      <c r="QJJ294" s="1242"/>
      <c r="QJK294" s="1242"/>
      <c r="QJL294" s="1242"/>
      <c r="QJM294" s="1242"/>
      <c r="QJN294" s="1242"/>
      <c r="QJO294" s="1242"/>
      <c r="QJP294" s="1242"/>
      <c r="QJQ294" s="1242"/>
      <c r="QJR294" s="1242"/>
      <c r="QJS294" s="1242"/>
      <c r="QJT294" s="1242"/>
      <c r="QJU294" s="1242"/>
      <c r="QJV294" s="1242"/>
      <c r="QJW294" s="1242"/>
      <c r="QJX294" s="1242"/>
      <c r="QJY294" s="1242"/>
      <c r="QJZ294" s="1242"/>
      <c r="QKA294" s="1242"/>
      <c r="QKB294" s="1242"/>
      <c r="QKC294" s="1242"/>
      <c r="QKD294" s="1242"/>
      <c r="QKE294" s="1242"/>
      <c r="QKF294" s="1242"/>
      <c r="QKG294" s="1242"/>
      <c r="QKH294" s="1242"/>
      <c r="QKI294" s="1242"/>
      <c r="QKJ294" s="1242"/>
      <c r="QKK294" s="1242"/>
      <c r="QKL294" s="1242"/>
      <c r="QKM294" s="1242"/>
      <c r="QKN294" s="1242"/>
      <c r="QKO294" s="1242"/>
      <c r="QKP294" s="1242"/>
      <c r="QKQ294" s="1242"/>
      <c r="QKR294" s="1242"/>
      <c r="QKS294" s="1242"/>
      <c r="QKT294" s="1242"/>
      <c r="QKU294" s="1242"/>
      <c r="QKV294" s="1242"/>
      <c r="QKW294" s="1242"/>
      <c r="QKX294" s="1242"/>
      <c r="QKY294" s="1242"/>
      <c r="QKZ294" s="1242"/>
      <c r="QLA294" s="1242"/>
      <c r="QLB294" s="1242"/>
      <c r="QLC294" s="1242"/>
      <c r="QLD294" s="1242"/>
      <c r="QLE294" s="1242"/>
      <c r="QLF294" s="1242"/>
      <c r="QLG294" s="1242"/>
      <c r="QLH294" s="1242"/>
      <c r="QLI294" s="1242"/>
      <c r="QLJ294" s="1242"/>
      <c r="QLK294" s="1242"/>
      <c r="QLL294" s="1242"/>
      <c r="QLM294" s="1242"/>
      <c r="QLN294" s="1242"/>
      <c r="QLO294" s="1242"/>
      <c r="QLP294" s="1242"/>
      <c r="QLQ294" s="1242"/>
      <c r="QLR294" s="1242"/>
      <c r="QLS294" s="1242"/>
      <c r="QLT294" s="1242"/>
      <c r="QLU294" s="1242"/>
      <c r="QLV294" s="1242"/>
      <c r="QLW294" s="1242"/>
      <c r="QLX294" s="1242"/>
      <c r="QLY294" s="1242"/>
      <c r="QLZ294" s="1242"/>
      <c r="QMA294" s="1242"/>
      <c r="QMB294" s="1242"/>
      <c r="QMC294" s="1242"/>
      <c r="QMD294" s="1242"/>
      <c r="QME294" s="1242"/>
      <c r="QMF294" s="1242"/>
      <c r="QMG294" s="1242"/>
      <c r="QMH294" s="1242"/>
      <c r="QMI294" s="1242"/>
      <c r="QMJ294" s="1242"/>
      <c r="QMK294" s="1242"/>
      <c r="QML294" s="1242"/>
      <c r="QMM294" s="1242"/>
      <c r="QMN294" s="1242"/>
      <c r="QMO294" s="1242"/>
      <c r="QMP294" s="1242"/>
      <c r="QMQ294" s="1242"/>
      <c r="QMR294" s="1242"/>
      <c r="QMS294" s="1242"/>
      <c r="QMT294" s="1242"/>
      <c r="QMU294" s="1242"/>
      <c r="QMV294" s="1242"/>
      <c r="QMW294" s="1242"/>
      <c r="QMX294" s="1242"/>
      <c r="QMY294" s="1242"/>
      <c r="QMZ294" s="1242"/>
      <c r="QNA294" s="1242"/>
      <c r="QNB294" s="1242"/>
      <c r="QNC294" s="1242"/>
      <c r="QND294" s="1242"/>
      <c r="QNE294" s="1242"/>
      <c r="QNF294" s="1242"/>
      <c r="QNG294" s="1242"/>
      <c r="QNH294" s="1242"/>
      <c r="QNI294" s="1242"/>
      <c r="QNJ294" s="1242"/>
      <c r="QNK294" s="1242"/>
      <c r="QNL294" s="1242"/>
      <c r="QNM294" s="1242"/>
      <c r="QNN294" s="1242"/>
      <c r="QNO294" s="1242"/>
      <c r="QNP294" s="1242"/>
      <c r="QNQ294" s="1242"/>
      <c r="QNR294" s="1242"/>
      <c r="QNS294" s="1242"/>
      <c r="QNT294" s="1242"/>
      <c r="QNU294" s="1242"/>
      <c r="QNV294" s="1242"/>
      <c r="QNW294" s="1242"/>
      <c r="QNX294" s="1242"/>
      <c r="QNY294" s="1242"/>
      <c r="QNZ294" s="1242"/>
      <c r="QOA294" s="1242"/>
      <c r="QOB294" s="1242"/>
      <c r="QOC294" s="1242"/>
      <c r="QOD294" s="1242"/>
      <c r="QOE294" s="1242"/>
      <c r="QOF294" s="1242"/>
      <c r="QOG294" s="1242"/>
      <c r="QOH294" s="1242"/>
      <c r="QOI294" s="1242"/>
      <c r="QOJ294" s="1242"/>
      <c r="QOK294" s="1242"/>
      <c r="QOL294" s="1242"/>
      <c r="QOM294" s="1242"/>
      <c r="QON294" s="1242"/>
      <c r="QOO294" s="1242"/>
      <c r="QOP294" s="1242"/>
      <c r="QOQ294" s="1242"/>
      <c r="QOR294" s="1242"/>
      <c r="QOS294" s="1242"/>
      <c r="QOT294" s="1242"/>
      <c r="QOU294" s="1242"/>
      <c r="QOV294" s="1242"/>
      <c r="QOW294" s="1242"/>
      <c r="QOX294" s="1242"/>
      <c r="QOY294" s="1242"/>
      <c r="QOZ294" s="1242"/>
      <c r="QPA294" s="1242"/>
      <c r="QPB294" s="1242"/>
      <c r="QPC294" s="1242"/>
      <c r="QPD294" s="1242"/>
      <c r="QPE294" s="1242"/>
      <c r="QPF294" s="1242"/>
      <c r="QPG294" s="1242"/>
      <c r="QPH294" s="1242"/>
      <c r="QPI294" s="1242"/>
      <c r="QPJ294" s="1242"/>
      <c r="QPK294" s="1242"/>
      <c r="QPL294" s="1242"/>
      <c r="QPM294" s="1242"/>
      <c r="QPN294" s="1242"/>
      <c r="QPO294" s="1242"/>
      <c r="QPP294" s="1242"/>
      <c r="QPQ294" s="1242"/>
      <c r="QPR294" s="1242"/>
      <c r="QPS294" s="1242"/>
      <c r="QPT294" s="1242"/>
      <c r="QPU294" s="1242"/>
      <c r="QPV294" s="1242"/>
      <c r="QPW294" s="1242"/>
      <c r="QPX294" s="1242"/>
      <c r="QPY294" s="1242"/>
      <c r="QPZ294" s="1242"/>
      <c r="QQA294" s="1242"/>
      <c r="QQB294" s="1242"/>
      <c r="QQC294" s="1242"/>
      <c r="QQD294" s="1242"/>
      <c r="QQE294" s="1242"/>
      <c r="QQF294" s="1242"/>
      <c r="QQG294" s="1242"/>
      <c r="QQH294" s="1242"/>
      <c r="QQI294" s="1242"/>
      <c r="QQJ294" s="1242"/>
      <c r="QQK294" s="1242"/>
      <c r="QQL294" s="1242"/>
      <c r="QQM294" s="1242"/>
      <c r="QQN294" s="1242"/>
      <c r="QQO294" s="1242"/>
      <c r="QQP294" s="1242"/>
      <c r="QQQ294" s="1242"/>
      <c r="QQR294" s="1242"/>
      <c r="QQS294" s="1242"/>
      <c r="QQT294" s="1242"/>
      <c r="QQU294" s="1242"/>
      <c r="QQV294" s="1242"/>
      <c r="QQW294" s="1242"/>
      <c r="QQX294" s="1242"/>
      <c r="QQY294" s="1242"/>
      <c r="QQZ294" s="1242"/>
      <c r="QRA294" s="1242"/>
      <c r="QRB294" s="1242"/>
      <c r="QRC294" s="1242"/>
      <c r="QRD294" s="1242"/>
      <c r="QRE294" s="1242"/>
      <c r="QRF294" s="1242"/>
      <c r="QRG294" s="1242"/>
      <c r="QRH294" s="1242"/>
      <c r="QRI294" s="1242"/>
      <c r="QRJ294" s="1242"/>
      <c r="QRK294" s="1242"/>
      <c r="QRL294" s="1242"/>
      <c r="QRM294" s="1242"/>
      <c r="QRN294" s="1242"/>
      <c r="QRO294" s="1242"/>
      <c r="QRP294" s="1242"/>
      <c r="QRQ294" s="1242"/>
      <c r="QRR294" s="1242"/>
      <c r="QRS294" s="1242"/>
      <c r="QRT294" s="1242"/>
      <c r="QRU294" s="1242"/>
      <c r="QRV294" s="1242"/>
      <c r="QRW294" s="1242"/>
      <c r="QRX294" s="1242"/>
      <c r="QRY294" s="1242"/>
      <c r="QRZ294" s="1242"/>
      <c r="QSA294" s="1242"/>
      <c r="QSB294" s="1242"/>
      <c r="QSC294" s="1242"/>
      <c r="QSD294" s="1242"/>
      <c r="QSE294" s="1242"/>
      <c r="QSF294" s="1242"/>
      <c r="QSG294" s="1242"/>
      <c r="QSH294" s="1242"/>
      <c r="QSI294" s="1242"/>
      <c r="QSJ294" s="1242"/>
      <c r="QSK294" s="1242"/>
      <c r="QSL294" s="1242"/>
      <c r="QSM294" s="1242"/>
      <c r="QSN294" s="1242"/>
      <c r="QSO294" s="1242"/>
      <c r="QSP294" s="1242"/>
      <c r="QSQ294" s="1242"/>
      <c r="QSR294" s="1242"/>
      <c r="QSS294" s="1242"/>
      <c r="QST294" s="1242"/>
      <c r="QSU294" s="1242"/>
      <c r="QSV294" s="1242"/>
      <c r="QSW294" s="1242"/>
      <c r="QSX294" s="1242"/>
      <c r="QSY294" s="1242"/>
      <c r="QSZ294" s="1242"/>
      <c r="QTA294" s="1242"/>
      <c r="QTB294" s="1242"/>
      <c r="QTC294" s="1242"/>
      <c r="QTD294" s="1242"/>
      <c r="QTE294" s="1242"/>
      <c r="QTF294" s="1242"/>
      <c r="QTG294" s="1242"/>
      <c r="QTH294" s="1242"/>
      <c r="QTI294" s="1242"/>
      <c r="QTJ294" s="1242"/>
      <c r="QTK294" s="1242"/>
      <c r="QTL294" s="1242"/>
      <c r="QTM294" s="1242"/>
      <c r="QTN294" s="1242"/>
      <c r="QTO294" s="1242"/>
      <c r="QTP294" s="1242"/>
      <c r="QTQ294" s="1242"/>
      <c r="QTR294" s="1242"/>
      <c r="QTS294" s="1242"/>
      <c r="QTT294" s="1242"/>
      <c r="QTU294" s="1242"/>
      <c r="QTV294" s="1242"/>
      <c r="QTW294" s="1242"/>
      <c r="QTX294" s="1242"/>
      <c r="QTY294" s="1242"/>
      <c r="QTZ294" s="1242"/>
      <c r="QUA294" s="1242"/>
      <c r="QUB294" s="1242"/>
      <c r="QUC294" s="1242"/>
      <c r="QUD294" s="1242"/>
      <c r="QUE294" s="1242"/>
      <c r="QUF294" s="1242"/>
      <c r="QUG294" s="1242"/>
      <c r="QUH294" s="1242"/>
      <c r="QUI294" s="1242"/>
      <c r="QUJ294" s="1242"/>
      <c r="QUK294" s="1242"/>
      <c r="QUL294" s="1242"/>
      <c r="QUM294" s="1242"/>
      <c r="QUN294" s="1242"/>
      <c r="QUO294" s="1242"/>
      <c r="QUP294" s="1242"/>
      <c r="QUQ294" s="1242"/>
      <c r="QUR294" s="1242"/>
      <c r="QUS294" s="1242"/>
      <c r="QUT294" s="1242"/>
      <c r="QUU294" s="1242"/>
      <c r="QUV294" s="1242"/>
      <c r="QUW294" s="1242"/>
      <c r="QUX294" s="1242"/>
      <c r="QUY294" s="1242"/>
      <c r="QUZ294" s="1242"/>
      <c r="QVA294" s="1242"/>
      <c r="QVB294" s="1242"/>
      <c r="QVC294" s="1242"/>
      <c r="QVD294" s="1242"/>
      <c r="QVE294" s="1242"/>
      <c r="QVF294" s="1242"/>
      <c r="QVG294" s="1242"/>
      <c r="QVH294" s="1242"/>
      <c r="QVI294" s="1242"/>
      <c r="QVJ294" s="1242"/>
      <c r="QVK294" s="1242"/>
      <c r="QVL294" s="1242"/>
      <c r="QVM294" s="1242"/>
      <c r="QVN294" s="1242"/>
      <c r="QVO294" s="1242"/>
      <c r="QVP294" s="1242"/>
      <c r="QVQ294" s="1242"/>
      <c r="QVR294" s="1242"/>
      <c r="QVS294" s="1242"/>
      <c r="QVT294" s="1242"/>
      <c r="QVU294" s="1242"/>
      <c r="QVV294" s="1242"/>
      <c r="QVW294" s="1242"/>
      <c r="QVX294" s="1242"/>
      <c r="QVY294" s="1242"/>
      <c r="QVZ294" s="1242"/>
      <c r="QWA294" s="1242"/>
      <c r="QWB294" s="1242"/>
      <c r="QWC294" s="1242"/>
      <c r="QWD294" s="1242"/>
      <c r="QWE294" s="1242"/>
      <c r="QWF294" s="1242"/>
      <c r="QWG294" s="1242"/>
      <c r="QWH294" s="1242"/>
      <c r="QWI294" s="1242"/>
      <c r="QWJ294" s="1242"/>
      <c r="QWK294" s="1242"/>
      <c r="QWL294" s="1242"/>
      <c r="QWM294" s="1242"/>
      <c r="QWN294" s="1242"/>
      <c r="QWO294" s="1242"/>
      <c r="QWP294" s="1242"/>
      <c r="QWQ294" s="1242"/>
      <c r="QWR294" s="1242"/>
      <c r="QWS294" s="1242"/>
      <c r="QWT294" s="1242"/>
      <c r="QWU294" s="1242"/>
      <c r="QWV294" s="1242"/>
      <c r="QWW294" s="1242"/>
      <c r="QWX294" s="1242"/>
      <c r="QWY294" s="1242"/>
      <c r="QWZ294" s="1242"/>
      <c r="QXA294" s="1242"/>
      <c r="QXB294" s="1242"/>
      <c r="QXC294" s="1242"/>
      <c r="QXD294" s="1242"/>
      <c r="QXE294" s="1242"/>
      <c r="QXF294" s="1242"/>
      <c r="QXG294" s="1242"/>
      <c r="QXH294" s="1242"/>
      <c r="QXI294" s="1242"/>
      <c r="QXJ294" s="1242"/>
      <c r="QXK294" s="1242"/>
      <c r="QXL294" s="1242"/>
      <c r="QXM294" s="1242"/>
      <c r="QXN294" s="1242"/>
      <c r="QXO294" s="1242"/>
      <c r="QXP294" s="1242"/>
      <c r="QXQ294" s="1242"/>
      <c r="QXR294" s="1242"/>
      <c r="QXS294" s="1242"/>
      <c r="QXT294" s="1242"/>
      <c r="QXU294" s="1242"/>
      <c r="QXV294" s="1242"/>
      <c r="QXW294" s="1242"/>
      <c r="QXX294" s="1242"/>
      <c r="QXY294" s="1242"/>
      <c r="QXZ294" s="1242"/>
      <c r="QYA294" s="1242"/>
      <c r="QYB294" s="1242"/>
      <c r="QYC294" s="1242"/>
      <c r="QYD294" s="1242"/>
      <c r="QYE294" s="1242"/>
      <c r="QYF294" s="1242"/>
      <c r="QYG294" s="1242"/>
      <c r="QYH294" s="1242"/>
      <c r="QYI294" s="1242"/>
      <c r="QYJ294" s="1242"/>
      <c r="QYK294" s="1242"/>
      <c r="QYL294" s="1242"/>
      <c r="QYM294" s="1242"/>
      <c r="QYN294" s="1242"/>
      <c r="QYO294" s="1242"/>
      <c r="QYP294" s="1242"/>
      <c r="QYQ294" s="1242"/>
      <c r="QYR294" s="1242"/>
      <c r="QYS294" s="1242"/>
      <c r="QYT294" s="1242"/>
      <c r="QYU294" s="1242"/>
      <c r="QYV294" s="1242"/>
      <c r="QYW294" s="1242"/>
      <c r="QYX294" s="1242"/>
      <c r="QYY294" s="1242"/>
      <c r="QYZ294" s="1242"/>
      <c r="QZA294" s="1242"/>
      <c r="QZB294" s="1242"/>
      <c r="QZC294" s="1242"/>
      <c r="QZD294" s="1242"/>
      <c r="QZE294" s="1242"/>
      <c r="QZF294" s="1242"/>
      <c r="QZG294" s="1242"/>
      <c r="QZH294" s="1242"/>
      <c r="QZI294" s="1242"/>
      <c r="QZJ294" s="1242"/>
      <c r="QZK294" s="1242"/>
      <c r="QZL294" s="1242"/>
      <c r="QZM294" s="1242"/>
      <c r="QZN294" s="1242"/>
      <c r="QZO294" s="1242"/>
      <c r="QZP294" s="1242"/>
      <c r="QZQ294" s="1242"/>
      <c r="QZR294" s="1242"/>
      <c r="QZS294" s="1242"/>
      <c r="QZT294" s="1242"/>
      <c r="QZU294" s="1242"/>
      <c r="QZV294" s="1242"/>
      <c r="QZW294" s="1242"/>
      <c r="QZX294" s="1242"/>
      <c r="QZY294" s="1242"/>
      <c r="QZZ294" s="1242"/>
      <c r="RAA294" s="1242"/>
      <c r="RAB294" s="1242"/>
      <c r="RAC294" s="1242"/>
      <c r="RAD294" s="1242"/>
      <c r="RAE294" s="1242"/>
      <c r="RAF294" s="1242"/>
      <c r="RAG294" s="1242"/>
      <c r="RAH294" s="1242"/>
      <c r="RAI294" s="1242"/>
      <c r="RAJ294" s="1242"/>
      <c r="RAK294" s="1242"/>
      <c r="RAL294" s="1242"/>
      <c r="RAM294" s="1242"/>
      <c r="RAN294" s="1242"/>
      <c r="RAO294" s="1242"/>
      <c r="RAP294" s="1242"/>
      <c r="RAQ294" s="1242"/>
      <c r="RAR294" s="1242"/>
      <c r="RAS294" s="1242"/>
      <c r="RAT294" s="1242"/>
      <c r="RAU294" s="1242"/>
      <c r="RAV294" s="1242"/>
      <c r="RAW294" s="1242"/>
      <c r="RAX294" s="1242"/>
      <c r="RAY294" s="1242"/>
      <c r="RAZ294" s="1242"/>
      <c r="RBA294" s="1242"/>
      <c r="RBB294" s="1242"/>
      <c r="RBC294" s="1242"/>
      <c r="RBD294" s="1242"/>
      <c r="RBE294" s="1242"/>
      <c r="RBF294" s="1242"/>
      <c r="RBG294" s="1242"/>
      <c r="RBH294" s="1242"/>
      <c r="RBI294" s="1242"/>
      <c r="RBJ294" s="1242"/>
      <c r="RBK294" s="1242"/>
      <c r="RBL294" s="1242"/>
      <c r="RBM294" s="1242"/>
      <c r="RBN294" s="1242"/>
      <c r="RBO294" s="1242"/>
      <c r="RBP294" s="1242"/>
      <c r="RBQ294" s="1242"/>
      <c r="RBR294" s="1242"/>
      <c r="RBS294" s="1242"/>
      <c r="RBT294" s="1242"/>
      <c r="RBU294" s="1242"/>
      <c r="RBV294" s="1242"/>
      <c r="RBW294" s="1242"/>
      <c r="RBX294" s="1242"/>
      <c r="RBY294" s="1242"/>
      <c r="RBZ294" s="1242"/>
      <c r="RCA294" s="1242"/>
      <c r="RCB294" s="1242"/>
      <c r="RCC294" s="1242"/>
      <c r="RCD294" s="1242"/>
      <c r="RCE294" s="1242"/>
      <c r="RCF294" s="1242"/>
      <c r="RCG294" s="1242"/>
      <c r="RCH294" s="1242"/>
      <c r="RCI294" s="1242"/>
      <c r="RCJ294" s="1242"/>
      <c r="RCK294" s="1242"/>
      <c r="RCL294" s="1242"/>
      <c r="RCM294" s="1242"/>
      <c r="RCN294" s="1242"/>
      <c r="RCO294" s="1242"/>
      <c r="RCP294" s="1242"/>
      <c r="RCQ294" s="1242"/>
      <c r="RCR294" s="1242"/>
      <c r="RCS294" s="1242"/>
      <c r="RCT294" s="1242"/>
      <c r="RCU294" s="1242"/>
      <c r="RCV294" s="1242"/>
      <c r="RCW294" s="1242"/>
      <c r="RCX294" s="1242"/>
      <c r="RCY294" s="1242"/>
      <c r="RCZ294" s="1242"/>
      <c r="RDA294" s="1242"/>
      <c r="RDB294" s="1242"/>
      <c r="RDC294" s="1242"/>
      <c r="RDD294" s="1242"/>
      <c r="RDE294" s="1242"/>
      <c r="RDF294" s="1242"/>
      <c r="RDG294" s="1242"/>
      <c r="RDH294" s="1242"/>
      <c r="RDI294" s="1242"/>
      <c r="RDJ294" s="1242"/>
      <c r="RDK294" s="1242"/>
      <c r="RDL294" s="1242"/>
      <c r="RDM294" s="1242"/>
      <c r="RDN294" s="1242"/>
      <c r="RDO294" s="1242"/>
      <c r="RDP294" s="1242"/>
      <c r="RDQ294" s="1242"/>
      <c r="RDR294" s="1242"/>
      <c r="RDS294" s="1242"/>
      <c r="RDT294" s="1242"/>
      <c r="RDU294" s="1242"/>
      <c r="RDV294" s="1242"/>
      <c r="RDW294" s="1242"/>
      <c r="RDX294" s="1242"/>
      <c r="RDY294" s="1242"/>
      <c r="RDZ294" s="1242"/>
      <c r="REA294" s="1242"/>
      <c r="REB294" s="1242"/>
      <c r="REC294" s="1242"/>
      <c r="RED294" s="1242"/>
      <c r="REE294" s="1242"/>
      <c r="REF294" s="1242"/>
      <c r="REG294" s="1242"/>
      <c r="REH294" s="1242"/>
      <c r="REI294" s="1242"/>
      <c r="REJ294" s="1242"/>
      <c r="REK294" s="1242"/>
      <c r="REL294" s="1242"/>
      <c r="REM294" s="1242"/>
      <c r="REN294" s="1242"/>
      <c r="REO294" s="1242"/>
      <c r="REP294" s="1242"/>
      <c r="REQ294" s="1242"/>
      <c r="RER294" s="1242"/>
      <c r="RES294" s="1242"/>
      <c r="RET294" s="1242"/>
      <c r="REU294" s="1242"/>
      <c r="REV294" s="1242"/>
      <c r="REW294" s="1242"/>
      <c r="REX294" s="1242"/>
      <c r="REY294" s="1242"/>
      <c r="REZ294" s="1242"/>
      <c r="RFA294" s="1242"/>
      <c r="RFB294" s="1242"/>
      <c r="RFC294" s="1242"/>
      <c r="RFD294" s="1242"/>
      <c r="RFE294" s="1242"/>
      <c r="RFF294" s="1242"/>
      <c r="RFG294" s="1242"/>
      <c r="RFH294" s="1242"/>
      <c r="RFI294" s="1242"/>
      <c r="RFJ294" s="1242"/>
      <c r="RFK294" s="1242"/>
      <c r="RFL294" s="1242"/>
      <c r="RFM294" s="1242"/>
      <c r="RFN294" s="1242"/>
      <c r="RFO294" s="1242"/>
      <c r="RFP294" s="1242"/>
      <c r="RFQ294" s="1242"/>
      <c r="RFR294" s="1242"/>
      <c r="RFS294" s="1242"/>
      <c r="RFT294" s="1242"/>
      <c r="RFU294" s="1242"/>
      <c r="RFV294" s="1242"/>
      <c r="RFW294" s="1242"/>
      <c r="RFX294" s="1242"/>
      <c r="RFY294" s="1242"/>
      <c r="RFZ294" s="1242"/>
      <c r="RGA294" s="1242"/>
      <c r="RGB294" s="1242"/>
      <c r="RGC294" s="1242"/>
      <c r="RGD294" s="1242"/>
      <c r="RGE294" s="1242"/>
      <c r="RGF294" s="1242"/>
      <c r="RGG294" s="1242"/>
      <c r="RGH294" s="1242"/>
      <c r="RGI294" s="1242"/>
      <c r="RGJ294" s="1242"/>
      <c r="RGK294" s="1242"/>
      <c r="RGL294" s="1242"/>
      <c r="RGM294" s="1242"/>
      <c r="RGN294" s="1242"/>
      <c r="RGO294" s="1242"/>
      <c r="RGP294" s="1242"/>
      <c r="RGQ294" s="1242"/>
      <c r="RGR294" s="1242"/>
      <c r="RGS294" s="1242"/>
      <c r="RGT294" s="1242"/>
      <c r="RGU294" s="1242"/>
      <c r="RGV294" s="1242"/>
      <c r="RGW294" s="1242"/>
      <c r="RGX294" s="1242"/>
      <c r="RGY294" s="1242"/>
      <c r="RGZ294" s="1242"/>
      <c r="RHA294" s="1242"/>
      <c r="RHB294" s="1242"/>
      <c r="RHC294" s="1242"/>
      <c r="RHD294" s="1242"/>
      <c r="RHE294" s="1242"/>
      <c r="RHF294" s="1242"/>
      <c r="RHG294" s="1242"/>
      <c r="RHH294" s="1242"/>
      <c r="RHI294" s="1242"/>
      <c r="RHJ294" s="1242"/>
      <c r="RHK294" s="1242"/>
      <c r="RHL294" s="1242"/>
      <c r="RHM294" s="1242"/>
      <c r="RHN294" s="1242"/>
      <c r="RHO294" s="1242"/>
      <c r="RHP294" s="1242"/>
      <c r="RHQ294" s="1242"/>
      <c r="RHR294" s="1242"/>
      <c r="RHS294" s="1242"/>
      <c r="RHT294" s="1242"/>
      <c r="RHU294" s="1242"/>
      <c r="RHV294" s="1242"/>
      <c r="RHW294" s="1242"/>
      <c r="RHX294" s="1242"/>
      <c r="RHY294" s="1242"/>
      <c r="RHZ294" s="1242"/>
      <c r="RIA294" s="1242"/>
      <c r="RIB294" s="1242"/>
      <c r="RIC294" s="1242"/>
      <c r="RID294" s="1242"/>
      <c r="RIE294" s="1242"/>
      <c r="RIF294" s="1242"/>
      <c r="RIG294" s="1242"/>
      <c r="RIH294" s="1242"/>
      <c r="RII294" s="1242"/>
      <c r="RIJ294" s="1242"/>
      <c r="RIK294" s="1242"/>
      <c r="RIL294" s="1242"/>
      <c r="RIM294" s="1242"/>
      <c r="RIN294" s="1242"/>
      <c r="RIO294" s="1242"/>
      <c r="RIP294" s="1242"/>
      <c r="RIQ294" s="1242"/>
      <c r="RIR294" s="1242"/>
      <c r="RIS294" s="1242"/>
      <c r="RIT294" s="1242"/>
      <c r="RIU294" s="1242"/>
      <c r="RIV294" s="1242"/>
      <c r="RIW294" s="1242"/>
      <c r="RIX294" s="1242"/>
      <c r="RIY294" s="1242"/>
      <c r="RIZ294" s="1242"/>
      <c r="RJA294" s="1242"/>
      <c r="RJB294" s="1242"/>
      <c r="RJC294" s="1242"/>
      <c r="RJD294" s="1242"/>
      <c r="RJE294" s="1242"/>
      <c r="RJF294" s="1242"/>
      <c r="RJG294" s="1242"/>
      <c r="RJH294" s="1242"/>
      <c r="RJI294" s="1242"/>
      <c r="RJJ294" s="1242"/>
      <c r="RJK294" s="1242"/>
      <c r="RJL294" s="1242"/>
      <c r="RJM294" s="1242"/>
      <c r="RJN294" s="1242"/>
      <c r="RJO294" s="1242"/>
      <c r="RJP294" s="1242"/>
      <c r="RJQ294" s="1242"/>
      <c r="RJR294" s="1242"/>
      <c r="RJS294" s="1242"/>
      <c r="RJT294" s="1242"/>
      <c r="RJU294" s="1242"/>
      <c r="RJV294" s="1242"/>
      <c r="RJW294" s="1242"/>
      <c r="RJX294" s="1242"/>
      <c r="RJY294" s="1242"/>
      <c r="RJZ294" s="1242"/>
      <c r="RKA294" s="1242"/>
      <c r="RKB294" s="1242"/>
      <c r="RKC294" s="1242"/>
      <c r="RKD294" s="1242"/>
      <c r="RKE294" s="1242"/>
      <c r="RKF294" s="1242"/>
      <c r="RKG294" s="1242"/>
      <c r="RKH294" s="1242"/>
      <c r="RKI294" s="1242"/>
      <c r="RKJ294" s="1242"/>
      <c r="RKK294" s="1242"/>
      <c r="RKL294" s="1242"/>
      <c r="RKM294" s="1242"/>
      <c r="RKN294" s="1242"/>
      <c r="RKO294" s="1242"/>
      <c r="RKP294" s="1242"/>
      <c r="RKQ294" s="1242"/>
      <c r="RKR294" s="1242"/>
      <c r="RKS294" s="1242"/>
      <c r="RKT294" s="1242"/>
      <c r="RKU294" s="1242"/>
      <c r="RKV294" s="1242"/>
      <c r="RKW294" s="1242"/>
      <c r="RKX294" s="1242"/>
      <c r="RKY294" s="1242"/>
      <c r="RKZ294" s="1242"/>
      <c r="RLA294" s="1242"/>
      <c r="RLB294" s="1242"/>
      <c r="RLC294" s="1242"/>
      <c r="RLD294" s="1242"/>
      <c r="RLE294" s="1242"/>
      <c r="RLF294" s="1242"/>
      <c r="RLG294" s="1242"/>
      <c r="RLH294" s="1242"/>
      <c r="RLI294" s="1242"/>
      <c r="RLJ294" s="1242"/>
      <c r="RLK294" s="1242"/>
      <c r="RLL294" s="1242"/>
      <c r="RLM294" s="1242"/>
      <c r="RLN294" s="1242"/>
      <c r="RLO294" s="1242"/>
      <c r="RLP294" s="1242"/>
      <c r="RLQ294" s="1242"/>
      <c r="RLR294" s="1242"/>
      <c r="RLS294" s="1242"/>
      <c r="RLT294" s="1242"/>
      <c r="RLU294" s="1242"/>
      <c r="RLV294" s="1242"/>
      <c r="RLW294" s="1242"/>
      <c r="RLX294" s="1242"/>
      <c r="RLY294" s="1242"/>
      <c r="RLZ294" s="1242"/>
      <c r="RMA294" s="1242"/>
      <c r="RMB294" s="1242"/>
      <c r="RMC294" s="1242"/>
      <c r="RMD294" s="1242"/>
      <c r="RME294" s="1242"/>
      <c r="RMF294" s="1242"/>
      <c r="RMG294" s="1242"/>
      <c r="RMH294" s="1242"/>
      <c r="RMI294" s="1242"/>
      <c r="RMJ294" s="1242"/>
      <c r="RMK294" s="1242"/>
      <c r="RML294" s="1242"/>
      <c r="RMM294" s="1242"/>
      <c r="RMN294" s="1242"/>
      <c r="RMO294" s="1242"/>
      <c r="RMP294" s="1242"/>
      <c r="RMQ294" s="1242"/>
      <c r="RMR294" s="1242"/>
      <c r="RMS294" s="1242"/>
      <c r="RMT294" s="1242"/>
      <c r="RMU294" s="1242"/>
      <c r="RMV294" s="1242"/>
      <c r="RMW294" s="1242"/>
      <c r="RMX294" s="1242"/>
      <c r="RMY294" s="1242"/>
      <c r="RMZ294" s="1242"/>
      <c r="RNA294" s="1242"/>
      <c r="RNB294" s="1242"/>
      <c r="RNC294" s="1242"/>
      <c r="RND294" s="1242"/>
      <c r="RNE294" s="1242"/>
      <c r="RNF294" s="1242"/>
      <c r="RNG294" s="1242"/>
      <c r="RNH294" s="1242"/>
      <c r="RNI294" s="1242"/>
      <c r="RNJ294" s="1242"/>
      <c r="RNK294" s="1242"/>
      <c r="RNL294" s="1242"/>
      <c r="RNM294" s="1242"/>
      <c r="RNN294" s="1242"/>
      <c r="RNO294" s="1242"/>
      <c r="RNP294" s="1242"/>
      <c r="RNQ294" s="1242"/>
      <c r="RNR294" s="1242"/>
      <c r="RNS294" s="1242"/>
      <c r="RNT294" s="1242"/>
      <c r="RNU294" s="1242"/>
      <c r="RNV294" s="1242"/>
      <c r="RNW294" s="1242"/>
      <c r="RNX294" s="1242"/>
      <c r="RNY294" s="1242"/>
      <c r="RNZ294" s="1242"/>
      <c r="ROA294" s="1242"/>
      <c r="ROB294" s="1242"/>
      <c r="ROC294" s="1242"/>
      <c r="ROD294" s="1242"/>
      <c r="ROE294" s="1242"/>
      <c r="ROF294" s="1242"/>
      <c r="ROG294" s="1242"/>
      <c r="ROH294" s="1242"/>
      <c r="ROI294" s="1242"/>
      <c r="ROJ294" s="1242"/>
      <c r="ROK294" s="1242"/>
      <c r="ROL294" s="1242"/>
      <c r="ROM294" s="1242"/>
      <c r="RON294" s="1242"/>
      <c r="ROO294" s="1242"/>
      <c r="ROP294" s="1242"/>
      <c r="ROQ294" s="1242"/>
      <c r="ROR294" s="1242"/>
      <c r="ROS294" s="1242"/>
      <c r="ROT294" s="1242"/>
      <c r="ROU294" s="1242"/>
      <c r="ROV294" s="1242"/>
      <c r="ROW294" s="1242"/>
      <c r="ROX294" s="1242"/>
      <c r="ROY294" s="1242"/>
      <c r="ROZ294" s="1242"/>
      <c r="RPA294" s="1242"/>
      <c r="RPB294" s="1242"/>
      <c r="RPC294" s="1242"/>
      <c r="RPD294" s="1242"/>
      <c r="RPE294" s="1242"/>
      <c r="RPF294" s="1242"/>
      <c r="RPG294" s="1242"/>
      <c r="RPH294" s="1242"/>
      <c r="RPI294" s="1242"/>
      <c r="RPJ294" s="1242"/>
      <c r="RPK294" s="1242"/>
      <c r="RPL294" s="1242"/>
      <c r="RPM294" s="1242"/>
      <c r="RPN294" s="1242"/>
      <c r="RPO294" s="1242"/>
      <c r="RPP294" s="1242"/>
      <c r="RPQ294" s="1242"/>
      <c r="RPR294" s="1242"/>
      <c r="RPS294" s="1242"/>
      <c r="RPT294" s="1242"/>
      <c r="RPU294" s="1242"/>
      <c r="RPV294" s="1242"/>
      <c r="RPW294" s="1242"/>
      <c r="RPX294" s="1242"/>
      <c r="RPY294" s="1242"/>
      <c r="RPZ294" s="1242"/>
      <c r="RQA294" s="1242"/>
      <c r="RQB294" s="1242"/>
      <c r="RQC294" s="1242"/>
      <c r="RQD294" s="1242"/>
      <c r="RQE294" s="1242"/>
      <c r="RQF294" s="1242"/>
      <c r="RQG294" s="1242"/>
      <c r="RQH294" s="1242"/>
      <c r="RQI294" s="1242"/>
      <c r="RQJ294" s="1242"/>
      <c r="RQK294" s="1242"/>
      <c r="RQL294" s="1242"/>
      <c r="RQM294" s="1242"/>
      <c r="RQN294" s="1242"/>
      <c r="RQO294" s="1242"/>
      <c r="RQP294" s="1242"/>
      <c r="RQQ294" s="1242"/>
      <c r="RQR294" s="1242"/>
      <c r="RQS294" s="1242"/>
      <c r="RQT294" s="1242"/>
      <c r="RQU294" s="1242"/>
      <c r="RQV294" s="1242"/>
      <c r="RQW294" s="1242"/>
      <c r="RQX294" s="1242"/>
      <c r="RQY294" s="1242"/>
      <c r="RQZ294" s="1242"/>
      <c r="RRA294" s="1242"/>
      <c r="RRB294" s="1242"/>
      <c r="RRC294" s="1242"/>
      <c r="RRD294" s="1242"/>
      <c r="RRE294" s="1242"/>
      <c r="RRF294" s="1242"/>
      <c r="RRG294" s="1242"/>
      <c r="RRH294" s="1242"/>
      <c r="RRI294" s="1242"/>
      <c r="RRJ294" s="1242"/>
      <c r="RRK294" s="1242"/>
      <c r="RRL294" s="1242"/>
      <c r="RRM294" s="1242"/>
      <c r="RRN294" s="1242"/>
      <c r="RRO294" s="1242"/>
      <c r="RRP294" s="1242"/>
      <c r="RRQ294" s="1242"/>
      <c r="RRR294" s="1242"/>
      <c r="RRS294" s="1242"/>
      <c r="RRT294" s="1242"/>
      <c r="RRU294" s="1242"/>
      <c r="RRV294" s="1242"/>
      <c r="RRW294" s="1242"/>
      <c r="RRX294" s="1242"/>
      <c r="RRY294" s="1242"/>
      <c r="RRZ294" s="1242"/>
      <c r="RSA294" s="1242"/>
      <c r="RSB294" s="1242"/>
      <c r="RSC294" s="1242"/>
      <c r="RSD294" s="1242"/>
      <c r="RSE294" s="1242"/>
      <c r="RSF294" s="1242"/>
      <c r="RSG294" s="1242"/>
      <c r="RSH294" s="1242"/>
      <c r="RSI294" s="1242"/>
      <c r="RSJ294" s="1242"/>
      <c r="RSK294" s="1242"/>
      <c r="RSL294" s="1242"/>
      <c r="RSM294" s="1242"/>
      <c r="RSN294" s="1242"/>
      <c r="RSO294" s="1242"/>
      <c r="RSP294" s="1242"/>
      <c r="RSQ294" s="1242"/>
      <c r="RSR294" s="1242"/>
      <c r="RSS294" s="1242"/>
      <c r="RST294" s="1242"/>
      <c r="RSU294" s="1242"/>
      <c r="RSV294" s="1242"/>
      <c r="RSW294" s="1242"/>
      <c r="RSX294" s="1242"/>
      <c r="RSY294" s="1242"/>
      <c r="RSZ294" s="1242"/>
      <c r="RTA294" s="1242"/>
      <c r="RTB294" s="1242"/>
      <c r="RTC294" s="1242"/>
      <c r="RTD294" s="1242"/>
      <c r="RTE294" s="1242"/>
      <c r="RTF294" s="1242"/>
      <c r="RTG294" s="1242"/>
      <c r="RTH294" s="1242"/>
      <c r="RTI294" s="1242"/>
      <c r="RTJ294" s="1242"/>
      <c r="RTK294" s="1242"/>
      <c r="RTL294" s="1242"/>
      <c r="RTM294" s="1242"/>
      <c r="RTN294" s="1242"/>
      <c r="RTO294" s="1242"/>
      <c r="RTP294" s="1242"/>
      <c r="RTQ294" s="1242"/>
      <c r="RTR294" s="1242"/>
      <c r="RTS294" s="1242"/>
      <c r="RTT294" s="1242"/>
      <c r="RTU294" s="1242"/>
      <c r="RTV294" s="1242"/>
      <c r="RTW294" s="1242"/>
      <c r="RTX294" s="1242"/>
      <c r="RTY294" s="1242"/>
      <c r="RTZ294" s="1242"/>
      <c r="RUA294" s="1242"/>
      <c r="RUB294" s="1242"/>
      <c r="RUC294" s="1242"/>
      <c r="RUD294" s="1242"/>
      <c r="RUE294" s="1242"/>
      <c r="RUF294" s="1242"/>
      <c r="RUG294" s="1242"/>
      <c r="RUH294" s="1242"/>
      <c r="RUI294" s="1242"/>
      <c r="RUJ294" s="1242"/>
      <c r="RUK294" s="1242"/>
      <c r="RUL294" s="1242"/>
      <c r="RUM294" s="1242"/>
      <c r="RUN294" s="1242"/>
      <c r="RUO294" s="1242"/>
      <c r="RUP294" s="1242"/>
      <c r="RUQ294" s="1242"/>
      <c r="RUR294" s="1242"/>
      <c r="RUS294" s="1242"/>
      <c r="RUT294" s="1242"/>
      <c r="RUU294" s="1242"/>
      <c r="RUV294" s="1242"/>
      <c r="RUW294" s="1242"/>
      <c r="RUX294" s="1242"/>
      <c r="RUY294" s="1242"/>
      <c r="RUZ294" s="1242"/>
      <c r="RVA294" s="1242"/>
      <c r="RVB294" s="1242"/>
      <c r="RVC294" s="1242"/>
      <c r="RVD294" s="1242"/>
      <c r="RVE294" s="1242"/>
      <c r="RVF294" s="1242"/>
      <c r="RVG294" s="1242"/>
      <c r="RVH294" s="1242"/>
      <c r="RVI294" s="1242"/>
      <c r="RVJ294" s="1242"/>
      <c r="RVK294" s="1242"/>
      <c r="RVL294" s="1242"/>
      <c r="RVM294" s="1242"/>
      <c r="RVN294" s="1242"/>
      <c r="RVO294" s="1242"/>
      <c r="RVP294" s="1242"/>
      <c r="RVQ294" s="1242"/>
      <c r="RVR294" s="1242"/>
      <c r="RVS294" s="1242"/>
      <c r="RVT294" s="1242"/>
      <c r="RVU294" s="1242"/>
      <c r="RVV294" s="1242"/>
      <c r="RVW294" s="1242"/>
      <c r="RVX294" s="1242"/>
      <c r="RVY294" s="1242"/>
      <c r="RVZ294" s="1242"/>
      <c r="RWA294" s="1242"/>
      <c r="RWB294" s="1242"/>
      <c r="RWC294" s="1242"/>
      <c r="RWD294" s="1242"/>
      <c r="RWE294" s="1242"/>
      <c r="RWF294" s="1242"/>
      <c r="RWG294" s="1242"/>
      <c r="RWH294" s="1242"/>
      <c r="RWI294" s="1242"/>
      <c r="RWJ294" s="1242"/>
      <c r="RWK294" s="1242"/>
      <c r="RWL294" s="1242"/>
      <c r="RWM294" s="1242"/>
      <c r="RWN294" s="1242"/>
      <c r="RWO294" s="1242"/>
      <c r="RWP294" s="1242"/>
      <c r="RWQ294" s="1242"/>
      <c r="RWR294" s="1242"/>
      <c r="RWS294" s="1242"/>
      <c r="RWT294" s="1242"/>
      <c r="RWU294" s="1242"/>
      <c r="RWV294" s="1242"/>
      <c r="RWW294" s="1242"/>
      <c r="RWX294" s="1242"/>
      <c r="RWY294" s="1242"/>
      <c r="RWZ294" s="1242"/>
      <c r="RXA294" s="1242"/>
      <c r="RXB294" s="1242"/>
      <c r="RXC294" s="1242"/>
      <c r="RXD294" s="1242"/>
      <c r="RXE294" s="1242"/>
      <c r="RXF294" s="1242"/>
      <c r="RXG294" s="1242"/>
      <c r="RXH294" s="1242"/>
      <c r="RXI294" s="1242"/>
      <c r="RXJ294" s="1242"/>
      <c r="RXK294" s="1242"/>
      <c r="RXL294" s="1242"/>
      <c r="RXM294" s="1242"/>
      <c r="RXN294" s="1242"/>
      <c r="RXO294" s="1242"/>
      <c r="RXP294" s="1242"/>
      <c r="RXQ294" s="1242"/>
      <c r="RXR294" s="1242"/>
      <c r="RXS294" s="1242"/>
      <c r="RXT294" s="1242"/>
      <c r="RXU294" s="1242"/>
      <c r="RXV294" s="1242"/>
      <c r="RXW294" s="1242"/>
      <c r="RXX294" s="1242"/>
      <c r="RXY294" s="1242"/>
      <c r="RXZ294" s="1242"/>
      <c r="RYA294" s="1242"/>
      <c r="RYB294" s="1242"/>
      <c r="RYC294" s="1242"/>
      <c r="RYD294" s="1242"/>
      <c r="RYE294" s="1242"/>
      <c r="RYF294" s="1242"/>
      <c r="RYG294" s="1242"/>
      <c r="RYH294" s="1242"/>
      <c r="RYI294" s="1242"/>
      <c r="RYJ294" s="1242"/>
      <c r="RYK294" s="1242"/>
      <c r="RYL294" s="1242"/>
      <c r="RYM294" s="1242"/>
      <c r="RYN294" s="1242"/>
      <c r="RYO294" s="1242"/>
      <c r="RYP294" s="1242"/>
      <c r="RYQ294" s="1242"/>
      <c r="RYR294" s="1242"/>
      <c r="RYS294" s="1242"/>
      <c r="RYT294" s="1242"/>
      <c r="RYU294" s="1242"/>
      <c r="RYV294" s="1242"/>
      <c r="RYW294" s="1242"/>
      <c r="RYX294" s="1242"/>
      <c r="RYY294" s="1242"/>
      <c r="RYZ294" s="1242"/>
      <c r="RZA294" s="1242"/>
      <c r="RZB294" s="1242"/>
      <c r="RZC294" s="1242"/>
      <c r="RZD294" s="1242"/>
      <c r="RZE294" s="1242"/>
      <c r="RZF294" s="1242"/>
      <c r="RZG294" s="1242"/>
      <c r="RZH294" s="1242"/>
      <c r="RZI294" s="1242"/>
      <c r="RZJ294" s="1242"/>
      <c r="RZK294" s="1242"/>
      <c r="RZL294" s="1242"/>
      <c r="RZM294" s="1242"/>
      <c r="RZN294" s="1242"/>
      <c r="RZO294" s="1242"/>
      <c r="RZP294" s="1242"/>
      <c r="RZQ294" s="1242"/>
      <c r="RZR294" s="1242"/>
      <c r="RZS294" s="1242"/>
      <c r="RZT294" s="1242"/>
      <c r="RZU294" s="1242"/>
      <c r="RZV294" s="1242"/>
      <c r="RZW294" s="1242"/>
      <c r="RZX294" s="1242"/>
      <c r="RZY294" s="1242"/>
      <c r="RZZ294" s="1242"/>
      <c r="SAA294" s="1242"/>
      <c r="SAB294" s="1242"/>
      <c r="SAC294" s="1242"/>
      <c r="SAD294" s="1242"/>
      <c r="SAE294" s="1242"/>
      <c r="SAF294" s="1242"/>
      <c r="SAG294" s="1242"/>
      <c r="SAH294" s="1242"/>
      <c r="SAI294" s="1242"/>
      <c r="SAJ294" s="1242"/>
      <c r="SAK294" s="1242"/>
      <c r="SAL294" s="1242"/>
      <c r="SAM294" s="1242"/>
      <c r="SAN294" s="1242"/>
      <c r="SAO294" s="1242"/>
      <c r="SAP294" s="1242"/>
      <c r="SAQ294" s="1242"/>
      <c r="SAR294" s="1242"/>
      <c r="SAS294" s="1242"/>
      <c r="SAT294" s="1242"/>
      <c r="SAU294" s="1242"/>
      <c r="SAV294" s="1242"/>
      <c r="SAW294" s="1242"/>
      <c r="SAX294" s="1242"/>
      <c r="SAY294" s="1242"/>
      <c r="SAZ294" s="1242"/>
      <c r="SBA294" s="1242"/>
      <c r="SBB294" s="1242"/>
      <c r="SBC294" s="1242"/>
      <c r="SBD294" s="1242"/>
      <c r="SBE294" s="1242"/>
      <c r="SBF294" s="1242"/>
      <c r="SBG294" s="1242"/>
      <c r="SBH294" s="1242"/>
      <c r="SBI294" s="1242"/>
      <c r="SBJ294" s="1242"/>
      <c r="SBK294" s="1242"/>
      <c r="SBL294" s="1242"/>
      <c r="SBM294" s="1242"/>
      <c r="SBN294" s="1242"/>
      <c r="SBO294" s="1242"/>
      <c r="SBP294" s="1242"/>
      <c r="SBQ294" s="1242"/>
      <c r="SBR294" s="1242"/>
      <c r="SBS294" s="1242"/>
      <c r="SBT294" s="1242"/>
      <c r="SBU294" s="1242"/>
      <c r="SBV294" s="1242"/>
      <c r="SBW294" s="1242"/>
      <c r="SBX294" s="1242"/>
      <c r="SBY294" s="1242"/>
      <c r="SBZ294" s="1242"/>
      <c r="SCA294" s="1242"/>
      <c r="SCB294" s="1242"/>
      <c r="SCC294" s="1242"/>
      <c r="SCD294" s="1242"/>
      <c r="SCE294" s="1242"/>
      <c r="SCF294" s="1242"/>
      <c r="SCG294" s="1242"/>
      <c r="SCH294" s="1242"/>
      <c r="SCI294" s="1242"/>
      <c r="SCJ294" s="1242"/>
      <c r="SCK294" s="1242"/>
      <c r="SCL294" s="1242"/>
      <c r="SCM294" s="1242"/>
      <c r="SCN294" s="1242"/>
      <c r="SCO294" s="1242"/>
      <c r="SCP294" s="1242"/>
      <c r="SCQ294" s="1242"/>
      <c r="SCR294" s="1242"/>
      <c r="SCS294" s="1242"/>
      <c r="SCT294" s="1242"/>
      <c r="SCU294" s="1242"/>
      <c r="SCV294" s="1242"/>
      <c r="SCW294" s="1242"/>
      <c r="SCX294" s="1242"/>
      <c r="SCY294" s="1242"/>
      <c r="SCZ294" s="1242"/>
      <c r="SDA294" s="1242"/>
      <c r="SDB294" s="1242"/>
      <c r="SDC294" s="1242"/>
      <c r="SDD294" s="1242"/>
      <c r="SDE294" s="1242"/>
      <c r="SDF294" s="1242"/>
      <c r="SDG294" s="1242"/>
      <c r="SDH294" s="1242"/>
      <c r="SDI294" s="1242"/>
      <c r="SDJ294" s="1242"/>
      <c r="SDK294" s="1242"/>
      <c r="SDL294" s="1242"/>
      <c r="SDM294" s="1242"/>
      <c r="SDN294" s="1242"/>
      <c r="SDO294" s="1242"/>
      <c r="SDP294" s="1242"/>
      <c r="SDQ294" s="1242"/>
      <c r="SDR294" s="1242"/>
      <c r="SDS294" s="1242"/>
      <c r="SDT294" s="1242"/>
      <c r="SDU294" s="1242"/>
      <c r="SDV294" s="1242"/>
      <c r="SDW294" s="1242"/>
      <c r="SDX294" s="1242"/>
      <c r="SDY294" s="1242"/>
      <c r="SDZ294" s="1242"/>
      <c r="SEA294" s="1242"/>
      <c r="SEB294" s="1242"/>
      <c r="SEC294" s="1242"/>
      <c r="SED294" s="1242"/>
      <c r="SEE294" s="1242"/>
      <c r="SEF294" s="1242"/>
      <c r="SEG294" s="1242"/>
      <c r="SEH294" s="1242"/>
      <c r="SEI294" s="1242"/>
      <c r="SEJ294" s="1242"/>
      <c r="SEK294" s="1242"/>
      <c r="SEL294" s="1242"/>
      <c r="SEM294" s="1242"/>
      <c r="SEN294" s="1242"/>
      <c r="SEO294" s="1242"/>
      <c r="SEP294" s="1242"/>
      <c r="SEQ294" s="1242"/>
      <c r="SER294" s="1242"/>
      <c r="SES294" s="1242"/>
      <c r="SET294" s="1242"/>
      <c r="SEU294" s="1242"/>
      <c r="SEV294" s="1242"/>
      <c r="SEW294" s="1242"/>
      <c r="SEX294" s="1242"/>
      <c r="SEY294" s="1242"/>
      <c r="SEZ294" s="1242"/>
      <c r="SFA294" s="1242"/>
      <c r="SFB294" s="1242"/>
      <c r="SFC294" s="1242"/>
      <c r="SFD294" s="1242"/>
      <c r="SFE294" s="1242"/>
      <c r="SFF294" s="1242"/>
      <c r="SFG294" s="1242"/>
      <c r="SFH294" s="1242"/>
      <c r="SFI294" s="1242"/>
      <c r="SFJ294" s="1242"/>
      <c r="SFK294" s="1242"/>
      <c r="SFL294" s="1242"/>
      <c r="SFM294" s="1242"/>
      <c r="SFN294" s="1242"/>
      <c r="SFO294" s="1242"/>
      <c r="SFP294" s="1242"/>
      <c r="SFQ294" s="1242"/>
      <c r="SFR294" s="1242"/>
      <c r="SFS294" s="1242"/>
      <c r="SFT294" s="1242"/>
      <c r="SFU294" s="1242"/>
      <c r="SFV294" s="1242"/>
      <c r="SFW294" s="1242"/>
      <c r="SFX294" s="1242"/>
      <c r="SFY294" s="1242"/>
      <c r="SFZ294" s="1242"/>
      <c r="SGA294" s="1242"/>
      <c r="SGB294" s="1242"/>
      <c r="SGC294" s="1242"/>
      <c r="SGD294" s="1242"/>
      <c r="SGE294" s="1242"/>
      <c r="SGF294" s="1242"/>
      <c r="SGG294" s="1242"/>
      <c r="SGH294" s="1242"/>
      <c r="SGI294" s="1242"/>
      <c r="SGJ294" s="1242"/>
      <c r="SGK294" s="1242"/>
      <c r="SGL294" s="1242"/>
      <c r="SGM294" s="1242"/>
      <c r="SGN294" s="1242"/>
      <c r="SGO294" s="1242"/>
      <c r="SGP294" s="1242"/>
      <c r="SGQ294" s="1242"/>
      <c r="SGR294" s="1242"/>
      <c r="SGS294" s="1242"/>
      <c r="SGT294" s="1242"/>
      <c r="SGU294" s="1242"/>
      <c r="SGV294" s="1242"/>
      <c r="SGW294" s="1242"/>
      <c r="SGX294" s="1242"/>
      <c r="SGY294" s="1242"/>
      <c r="SGZ294" s="1242"/>
      <c r="SHA294" s="1242"/>
      <c r="SHB294" s="1242"/>
      <c r="SHC294" s="1242"/>
      <c r="SHD294" s="1242"/>
      <c r="SHE294" s="1242"/>
      <c r="SHF294" s="1242"/>
      <c r="SHG294" s="1242"/>
      <c r="SHH294" s="1242"/>
      <c r="SHI294" s="1242"/>
      <c r="SHJ294" s="1242"/>
      <c r="SHK294" s="1242"/>
      <c r="SHL294" s="1242"/>
      <c r="SHM294" s="1242"/>
      <c r="SHN294" s="1242"/>
      <c r="SHO294" s="1242"/>
      <c r="SHP294" s="1242"/>
      <c r="SHQ294" s="1242"/>
      <c r="SHR294" s="1242"/>
      <c r="SHS294" s="1242"/>
      <c r="SHT294" s="1242"/>
      <c r="SHU294" s="1242"/>
      <c r="SHV294" s="1242"/>
      <c r="SHW294" s="1242"/>
      <c r="SHX294" s="1242"/>
      <c r="SHY294" s="1242"/>
      <c r="SHZ294" s="1242"/>
      <c r="SIA294" s="1242"/>
      <c r="SIB294" s="1242"/>
      <c r="SIC294" s="1242"/>
      <c r="SID294" s="1242"/>
      <c r="SIE294" s="1242"/>
      <c r="SIF294" s="1242"/>
      <c r="SIG294" s="1242"/>
      <c r="SIH294" s="1242"/>
      <c r="SII294" s="1242"/>
      <c r="SIJ294" s="1242"/>
      <c r="SIK294" s="1242"/>
      <c r="SIL294" s="1242"/>
      <c r="SIM294" s="1242"/>
      <c r="SIN294" s="1242"/>
      <c r="SIO294" s="1242"/>
      <c r="SIP294" s="1242"/>
      <c r="SIQ294" s="1242"/>
      <c r="SIR294" s="1242"/>
      <c r="SIS294" s="1242"/>
      <c r="SIT294" s="1242"/>
      <c r="SIU294" s="1242"/>
      <c r="SIV294" s="1242"/>
      <c r="SIW294" s="1242"/>
      <c r="SIX294" s="1242"/>
      <c r="SIY294" s="1242"/>
      <c r="SIZ294" s="1242"/>
      <c r="SJA294" s="1242"/>
      <c r="SJB294" s="1242"/>
      <c r="SJC294" s="1242"/>
      <c r="SJD294" s="1242"/>
      <c r="SJE294" s="1242"/>
      <c r="SJF294" s="1242"/>
      <c r="SJG294" s="1242"/>
      <c r="SJH294" s="1242"/>
      <c r="SJI294" s="1242"/>
      <c r="SJJ294" s="1242"/>
      <c r="SJK294" s="1242"/>
      <c r="SJL294" s="1242"/>
      <c r="SJM294" s="1242"/>
      <c r="SJN294" s="1242"/>
      <c r="SJO294" s="1242"/>
      <c r="SJP294" s="1242"/>
      <c r="SJQ294" s="1242"/>
      <c r="SJR294" s="1242"/>
      <c r="SJS294" s="1242"/>
      <c r="SJT294" s="1242"/>
      <c r="SJU294" s="1242"/>
      <c r="SJV294" s="1242"/>
      <c r="SJW294" s="1242"/>
      <c r="SJX294" s="1242"/>
      <c r="SJY294" s="1242"/>
      <c r="SJZ294" s="1242"/>
      <c r="SKA294" s="1242"/>
      <c r="SKB294" s="1242"/>
      <c r="SKC294" s="1242"/>
      <c r="SKD294" s="1242"/>
      <c r="SKE294" s="1242"/>
      <c r="SKF294" s="1242"/>
      <c r="SKG294" s="1242"/>
      <c r="SKH294" s="1242"/>
      <c r="SKI294" s="1242"/>
      <c r="SKJ294" s="1242"/>
      <c r="SKK294" s="1242"/>
      <c r="SKL294" s="1242"/>
      <c r="SKM294" s="1242"/>
      <c r="SKN294" s="1242"/>
      <c r="SKO294" s="1242"/>
      <c r="SKP294" s="1242"/>
      <c r="SKQ294" s="1242"/>
      <c r="SKR294" s="1242"/>
      <c r="SKS294" s="1242"/>
      <c r="SKT294" s="1242"/>
      <c r="SKU294" s="1242"/>
      <c r="SKV294" s="1242"/>
      <c r="SKW294" s="1242"/>
      <c r="SKX294" s="1242"/>
      <c r="SKY294" s="1242"/>
      <c r="SKZ294" s="1242"/>
      <c r="SLA294" s="1242"/>
      <c r="SLB294" s="1242"/>
      <c r="SLC294" s="1242"/>
      <c r="SLD294" s="1242"/>
      <c r="SLE294" s="1242"/>
      <c r="SLF294" s="1242"/>
      <c r="SLG294" s="1242"/>
      <c r="SLH294" s="1242"/>
      <c r="SLI294" s="1242"/>
      <c r="SLJ294" s="1242"/>
      <c r="SLK294" s="1242"/>
      <c r="SLL294" s="1242"/>
      <c r="SLM294" s="1242"/>
      <c r="SLN294" s="1242"/>
      <c r="SLO294" s="1242"/>
      <c r="SLP294" s="1242"/>
      <c r="SLQ294" s="1242"/>
      <c r="SLR294" s="1242"/>
      <c r="SLS294" s="1242"/>
      <c r="SLT294" s="1242"/>
      <c r="SLU294" s="1242"/>
      <c r="SLV294" s="1242"/>
      <c r="SLW294" s="1242"/>
      <c r="SLX294" s="1242"/>
      <c r="SLY294" s="1242"/>
      <c r="SLZ294" s="1242"/>
      <c r="SMA294" s="1242"/>
      <c r="SMB294" s="1242"/>
      <c r="SMC294" s="1242"/>
      <c r="SMD294" s="1242"/>
      <c r="SME294" s="1242"/>
      <c r="SMF294" s="1242"/>
      <c r="SMG294" s="1242"/>
      <c r="SMH294" s="1242"/>
      <c r="SMI294" s="1242"/>
      <c r="SMJ294" s="1242"/>
      <c r="SMK294" s="1242"/>
      <c r="SML294" s="1242"/>
      <c r="SMM294" s="1242"/>
      <c r="SMN294" s="1242"/>
      <c r="SMO294" s="1242"/>
      <c r="SMP294" s="1242"/>
      <c r="SMQ294" s="1242"/>
      <c r="SMR294" s="1242"/>
      <c r="SMS294" s="1242"/>
      <c r="SMT294" s="1242"/>
      <c r="SMU294" s="1242"/>
      <c r="SMV294" s="1242"/>
      <c r="SMW294" s="1242"/>
      <c r="SMX294" s="1242"/>
      <c r="SMY294" s="1242"/>
      <c r="SMZ294" s="1242"/>
      <c r="SNA294" s="1242"/>
      <c r="SNB294" s="1242"/>
      <c r="SNC294" s="1242"/>
      <c r="SND294" s="1242"/>
      <c r="SNE294" s="1242"/>
      <c r="SNF294" s="1242"/>
      <c r="SNG294" s="1242"/>
      <c r="SNH294" s="1242"/>
      <c r="SNI294" s="1242"/>
      <c r="SNJ294" s="1242"/>
      <c r="SNK294" s="1242"/>
      <c r="SNL294" s="1242"/>
      <c r="SNM294" s="1242"/>
      <c r="SNN294" s="1242"/>
      <c r="SNO294" s="1242"/>
      <c r="SNP294" s="1242"/>
      <c r="SNQ294" s="1242"/>
      <c r="SNR294" s="1242"/>
      <c r="SNS294" s="1242"/>
      <c r="SNT294" s="1242"/>
      <c r="SNU294" s="1242"/>
      <c r="SNV294" s="1242"/>
      <c r="SNW294" s="1242"/>
      <c r="SNX294" s="1242"/>
      <c r="SNY294" s="1242"/>
      <c r="SNZ294" s="1242"/>
      <c r="SOA294" s="1242"/>
      <c r="SOB294" s="1242"/>
      <c r="SOC294" s="1242"/>
      <c r="SOD294" s="1242"/>
      <c r="SOE294" s="1242"/>
      <c r="SOF294" s="1242"/>
      <c r="SOG294" s="1242"/>
      <c r="SOH294" s="1242"/>
      <c r="SOI294" s="1242"/>
      <c r="SOJ294" s="1242"/>
      <c r="SOK294" s="1242"/>
      <c r="SOL294" s="1242"/>
      <c r="SOM294" s="1242"/>
      <c r="SON294" s="1242"/>
      <c r="SOO294" s="1242"/>
      <c r="SOP294" s="1242"/>
      <c r="SOQ294" s="1242"/>
      <c r="SOR294" s="1242"/>
      <c r="SOS294" s="1242"/>
      <c r="SOT294" s="1242"/>
      <c r="SOU294" s="1242"/>
      <c r="SOV294" s="1242"/>
      <c r="SOW294" s="1242"/>
      <c r="SOX294" s="1242"/>
      <c r="SOY294" s="1242"/>
      <c r="SOZ294" s="1242"/>
      <c r="SPA294" s="1242"/>
      <c r="SPB294" s="1242"/>
      <c r="SPC294" s="1242"/>
      <c r="SPD294" s="1242"/>
      <c r="SPE294" s="1242"/>
      <c r="SPF294" s="1242"/>
      <c r="SPG294" s="1242"/>
      <c r="SPH294" s="1242"/>
      <c r="SPI294" s="1242"/>
      <c r="SPJ294" s="1242"/>
      <c r="SPK294" s="1242"/>
      <c r="SPL294" s="1242"/>
      <c r="SPM294" s="1242"/>
      <c r="SPN294" s="1242"/>
      <c r="SPO294" s="1242"/>
      <c r="SPP294" s="1242"/>
      <c r="SPQ294" s="1242"/>
      <c r="SPR294" s="1242"/>
      <c r="SPS294" s="1242"/>
      <c r="SPT294" s="1242"/>
      <c r="SPU294" s="1242"/>
      <c r="SPV294" s="1242"/>
      <c r="SPW294" s="1242"/>
      <c r="SPX294" s="1242"/>
      <c r="SPY294" s="1242"/>
      <c r="SPZ294" s="1242"/>
      <c r="SQA294" s="1242"/>
      <c r="SQB294" s="1242"/>
      <c r="SQC294" s="1242"/>
      <c r="SQD294" s="1242"/>
      <c r="SQE294" s="1242"/>
      <c r="SQF294" s="1242"/>
      <c r="SQG294" s="1242"/>
      <c r="SQH294" s="1242"/>
      <c r="SQI294" s="1242"/>
      <c r="SQJ294" s="1242"/>
      <c r="SQK294" s="1242"/>
      <c r="SQL294" s="1242"/>
      <c r="SQM294" s="1242"/>
      <c r="SQN294" s="1242"/>
      <c r="SQO294" s="1242"/>
      <c r="SQP294" s="1242"/>
      <c r="SQQ294" s="1242"/>
      <c r="SQR294" s="1242"/>
      <c r="SQS294" s="1242"/>
      <c r="SQT294" s="1242"/>
      <c r="SQU294" s="1242"/>
      <c r="SQV294" s="1242"/>
      <c r="SQW294" s="1242"/>
      <c r="SQX294" s="1242"/>
      <c r="SQY294" s="1242"/>
      <c r="SQZ294" s="1242"/>
      <c r="SRA294" s="1242"/>
      <c r="SRB294" s="1242"/>
      <c r="SRC294" s="1242"/>
      <c r="SRD294" s="1242"/>
      <c r="SRE294" s="1242"/>
      <c r="SRF294" s="1242"/>
      <c r="SRG294" s="1242"/>
      <c r="SRH294" s="1242"/>
      <c r="SRI294" s="1242"/>
      <c r="SRJ294" s="1242"/>
      <c r="SRK294" s="1242"/>
      <c r="SRL294" s="1242"/>
      <c r="SRM294" s="1242"/>
      <c r="SRN294" s="1242"/>
      <c r="SRO294" s="1242"/>
      <c r="SRP294" s="1242"/>
      <c r="SRQ294" s="1242"/>
      <c r="SRR294" s="1242"/>
      <c r="SRS294" s="1242"/>
      <c r="SRT294" s="1242"/>
      <c r="SRU294" s="1242"/>
      <c r="SRV294" s="1242"/>
      <c r="SRW294" s="1242"/>
      <c r="SRX294" s="1242"/>
      <c r="SRY294" s="1242"/>
      <c r="SRZ294" s="1242"/>
      <c r="SSA294" s="1242"/>
      <c r="SSB294" s="1242"/>
      <c r="SSC294" s="1242"/>
      <c r="SSD294" s="1242"/>
      <c r="SSE294" s="1242"/>
      <c r="SSF294" s="1242"/>
      <c r="SSG294" s="1242"/>
      <c r="SSH294" s="1242"/>
      <c r="SSI294" s="1242"/>
      <c r="SSJ294" s="1242"/>
      <c r="SSK294" s="1242"/>
      <c r="SSL294" s="1242"/>
      <c r="SSM294" s="1242"/>
      <c r="SSN294" s="1242"/>
      <c r="SSO294" s="1242"/>
      <c r="SSP294" s="1242"/>
      <c r="SSQ294" s="1242"/>
      <c r="SSR294" s="1242"/>
      <c r="SSS294" s="1242"/>
      <c r="SST294" s="1242"/>
      <c r="SSU294" s="1242"/>
      <c r="SSV294" s="1242"/>
      <c r="SSW294" s="1242"/>
      <c r="SSX294" s="1242"/>
      <c r="SSY294" s="1242"/>
      <c r="SSZ294" s="1242"/>
      <c r="STA294" s="1242"/>
      <c r="STB294" s="1242"/>
      <c r="STC294" s="1242"/>
      <c r="STD294" s="1242"/>
      <c r="STE294" s="1242"/>
      <c r="STF294" s="1242"/>
      <c r="STG294" s="1242"/>
      <c r="STH294" s="1242"/>
      <c r="STI294" s="1242"/>
      <c r="STJ294" s="1242"/>
      <c r="STK294" s="1242"/>
      <c r="STL294" s="1242"/>
      <c r="STM294" s="1242"/>
      <c r="STN294" s="1242"/>
      <c r="STO294" s="1242"/>
      <c r="STP294" s="1242"/>
      <c r="STQ294" s="1242"/>
      <c r="STR294" s="1242"/>
      <c r="STS294" s="1242"/>
      <c r="STT294" s="1242"/>
      <c r="STU294" s="1242"/>
      <c r="STV294" s="1242"/>
      <c r="STW294" s="1242"/>
      <c r="STX294" s="1242"/>
      <c r="STY294" s="1242"/>
      <c r="STZ294" s="1242"/>
      <c r="SUA294" s="1242"/>
      <c r="SUB294" s="1242"/>
      <c r="SUC294" s="1242"/>
      <c r="SUD294" s="1242"/>
      <c r="SUE294" s="1242"/>
      <c r="SUF294" s="1242"/>
      <c r="SUG294" s="1242"/>
      <c r="SUH294" s="1242"/>
      <c r="SUI294" s="1242"/>
      <c r="SUJ294" s="1242"/>
      <c r="SUK294" s="1242"/>
      <c r="SUL294" s="1242"/>
      <c r="SUM294" s="1242"/>
      <c r="SUN294" s="1242"/>
      <c r="SUO294" s="1242"/>
      <c r="SUP294" s="1242"/>
      <c r="SUQ294" s="1242"/>
      <c r="SUR294" s="1242"/>
      <c r="SUS294" s="1242"/>
      <c r="SUT294" s="1242"/>
      <c r="SUU294" s="1242"/>
      <c r="SUV294" s="1242"/>
      <c r="SUW294" s="1242"/>
      <c r="SUX294" s="1242"/>
      <c r="SUY294" s="1242"/>
      <c r="SUZ294" s="1242"/>
      <c r="SVA294" s="1242"/>
      <c r="SVB294" s="1242"/>
      <c r="SVC294" s="1242"/>
      <c r="SVD294" s="1242"/>
      <c r="SVE294" s="1242"/>
      <c r="SVF294" s="1242"/>
      <c r="SVG294" s="1242"/>
      <c r="SVH294" s="1242"/>
      <c r="SVI294" s="1242"/>
      <c r="SVJ294" s="1242"/>
      <c r="SVK294" s="1242"/>
      <c r="SVL294" s="1242"/>
      <c r="SVM294" s="1242"/>
      <c r="SVN294" s="1242"/>
      <c r="SVO294" s="1242"/>
      <c r="SVP294" s="1242"/>
      <c r="SVQ294" s="1242"/>
      <c r="SVR294" s="1242"/>
      <c r="SVS294" s="1242"/>
      <c r="SVT294" s="1242"/>
      <c r="SVU294" s="1242"/>
      <c r="SVV294" s="1242"/>
      <c r="SVW294" s="1242"/>
      <c r="SVX294" s="1242"/>
      <c r="SVY294" s="1242"/>
      <c r="SVZ294" s="1242"/>
      <c r="SWA294" s="1242"/>
      <c r="SWB294" s="1242"/>
      <c r="SWC294" s="1242"/>
      <c r="SWD294" s="1242"/>
      <c r="SWE294" s="1242"/>
      <c r="SWF294" s="1242"/>
      <c r="SWG294" s="1242"/>
      <c r="SWH294" s="1242"/>
      <c r="SWI294" s="1242"/>
      <c r="SWJ294" s="1242"/>
      <c r="SWK294" s="1242"/>
      <c r="SWL294" s="1242"/>
      <c r="SWM294" s="1242"/>
      <c r="SWN294" s="1242"/>
      <c r="SWO294" s="1242"/>
      <c r="SWP294" s="1242"/>
      <c r="SWQ294" s="1242"/>
      <c r="SWR294" s="1242"/>
      <c r="SWS294" s="1242"/>
      <c r="SWT294" s="1242"/>
      <c r="SWU294" s="1242"/>
      <c r="SWV294" s="1242"/>
      <c r="SWW294" s="1242"/>
      <c r="SWX294" s="1242"/>
      <c r="SWY294" s="1242"/>
      <c r="SWZ294" s="1242"/>
      <c r="SXA294" s="1242"/>
      <c r="SXB294" s="1242"/>
      <c r="SXC294" s="1242"/>
      <c r="SXD294" s="1242"/>
      <c r="SXE294" s="1242"/>
      <c r="SXF294" s="1242"/>
      <c r="SXG294" s="1242"/>
      <c r="SXH294" s="1242"/>
      <c r="SXI294" s="1242"/>
      <c r="SXJ294" s="1242"/>
      <c r="SXK294" s="1242"/>
      <c r="SXL294" s="1242"/>
      <c r="SXM294" s="1242"/>
      <c r="SXN294" s="1242"/>
      <c r="SXO294" s="1242"/>
      <c r="SXP294" s="1242"/>
      <c r="SXQ294" s="1242"/>
      <c r="SXR294" s="1242"/>
      <c r="SXS294" s="1242"/>
      <c r="SXT294" s="1242"/>
      <c r="SXU294" s="1242"/>
      <c r="SXV294" s="1242"/>
      <c r="SXW294" s="1242"/>
      <c r="SXX294" s="1242"/>
      <c r="SXY294" s="1242"/>
      <c r="SXZ294" s="1242"/>
      <c r="SYA294" s="1242"/>
      <c r="SYB294" s="1242"/>
      <c r="SYC294" s="1242"/>
      <c r="SYD294" s="1242"/>
      <c r="SYE294" s="1242"/>
      <c r="SYF294" s="1242"/>
      <c r="SYG294" s="1242"/>
      <c r="SYH294" s="1242"/>
      <c r="SYI294" s="1242"/>
      <c r="SYJ294" s="1242"/>
      <c r="SYK294" s="1242"/>
      <c r="SYL294" s="1242"/>
      <c r="SYM294" s="1242"/>
      <c r="SYN294" s="1242"/>
      <c r="SYO294" s="1242"/>
      <c r="SYP294" s="1242"/>
      <c r="SYQ294" s="1242"/>
      <c r="SYR294" s="1242"/>
      <c r="SYS294" s="1242"/>
      <c r="SYT294" s="1242"/>
      <c r="SYU294" s="1242"/>
      <c r="SYV294" s="1242"/>
      <c r="SYW294" s="1242"/>
      <c r="SYX294" s="1242"/>
      <c r="SYY294" s="1242"/>
      <c r="SYZ294" s="1242"/>
      <c r="SZA294" s="1242"/>
      <c r="SZB294" s="1242"/>
      <c r="SZC294" s="1242"/>
      <c r="SZD294" s="1242"/>
      <c r="SZE294" s="1242"/>
      <c r="SZF294" s="1242"/>
      <c r="SZG294" s="1242"/>
      <c r="SZH294" s="1242"/>
      <c r="SZI294" s="1242"/>
      <c r="SZJ294" s="1242"/>
      <c r="SZK294" s="1242"/>
      <c r="SZL294" s="1242"/>
      <c r="SZM294" s="1242"/>
      <c r="SZN294" s="1242"/>
      <c r="SZO294" s="1242"/>
      <c r="SZP294" s="1242"/>
      <c r="SZQ294" s="1242"/>
      <c r="SZR294" s="1242"/>
      <c r="SZS294" s="1242"/>
      <c r="SZT294" s="1242"/>
      <c r="SZU294" s="1242"/>
      <c r="SZV294" s="1242"/>
      <c r="SZW294" s="1242"/>
      <c r="SZX294" s="1242"/>
      <c r="SZY294" s="1242"/>
      <c r="SZZ294" s="1242"/>
      <c r="TAA294" s="1242"/>
      <c r="TAB294" s="1242"/>
      <c r="TAC294" s="1242"/>
      <c r="TAD294" s="1242"/>
      <c r="TAE294" s="1242"/>
      <c r="TAF294" s="1242"/>
      <c r="TAG294" s="1242"/>
      <c r="TAH294" s="1242"/>
      <c r="TAI294" s="1242"/>
      <c r="TAJ294" s="1242"/>
      <c r="TAK294" s="1242"/>
      <c r="TAL294" s="1242"/>
      <c r="TAM294" s="1242"/>
      <c r="TAN294" s="1242"/>
      <c r="TAO294" s="1242"/>
      <c r="TAP294" s="1242"/>
      <c r="TAQ294" s="1242"/>
      <c r="TAR294" s="1242"/>
      <c r="TAS294" s="1242"/>
      <c r="TAT294" s="1242"/>
      <c r="TAU294" s="1242"/>
      <c r="TAV294" s="1242"/>
      <c r="TAW294" s="1242"/>
      <c r="TAX294" s="1242"/>
      <c r="TAY294" s="1242"/>
      <c r="TAZ294" s="1242"/>
      <c r="TBA294" s="1242"/>
      <c r="TBB294" s="1242"/>
      <c r="TBC294" s="1242"/>
      <c r="TBD294" s="1242"/>
      <c r="TBE294" s="1242"/>
      <c r="TBF294" s="1242"/>
      <c r="TBG294" s="1242"/>
      <c r="TBH294" s="1242"/>
      <c r="TBI294" s="1242"/>
      <c r="TBJ294" s="1242"/>
      <c r="TBK294" s="1242"/>
      <c r="TBL294" s="1242"/>
      <c r="TBM294" s="1242"/>
      <c r="TBN294" s="1242"/>
      <c r="TBO294" s="1242"/>
      <c r="TBP294" s="1242"/>
      <c r="TBQ294" s="1242"/>
      <c r="TBR294" s="1242"/>
      <c r="TBS294" s="1242"/>
      <c r="TBT294" s="1242"/>
      <c r="TBU294" s="1242"/>
      <c r="TBV294" s="1242"/>
      <c r="TBW294" s="1242"/>
      <c r="TBX294" s="1242"/>
      <c r="TBY294" s="1242"/>
      <c r="TBZ294" s="1242"/>
      <c r="TCA294" s="1242"/>
      <c r="TCB294" s="1242"/>
      <c r="TCC294" s="1242"/>
      <c r="TCD294" s="1242"/>
      <c r="TCE294" s="1242"/>
      <c r="TCF294" s="1242"/>
      <c r="TCG294" s="1242"/>
      <c r="TCH294" s="1242"/>
      <c r="TCI294" s="1242"/>
      <c r="TCJ294" s="1242"/>
      <c r="TCK294" s="1242"/>
      <c r="TCL294" s="1242"/>
      <c r="TCM294" s="1242"/>
      <c r="TCN294" s="1242"/>
      <c r="TCO294" s="1242"/>
      <c r="TCP294" s="1242"/>
      <c r="TCQ294" s="1242"/>
      <c r="TCR294" s="1242"/>
      <c r="TCS294" s="1242"/>
      <c r="TCT294" s="1242"/>
      <c r="TCU294" s="1242"/>
      <c r="TCV294" s="1242"/>
      <c r="TCW294" s="1242"/>
      <c r="TCX294" s="1242"/>
      <c r="TCY294" s="1242"/>
      <c r="TCZ294" s="1242"/>
      <c r="TDA294" s="1242"/>
      <c r="TDB294" s="1242"/>
      <c r="TDC294" s="1242"/>
      <c r="TDD294" s="1242"/>
      <c r="TDE294" s="1242"/>
      <c r="TDF294" s="1242"/>
      <c r="TDG294" s="1242"/>
      <c r="TDH294" s="1242"/>
      <c r="TDI294" s="1242"/>
      <c r="TDJ294" s="1242"/>
      <c r="TDK294" s="1242"/>
      <c r="TDL294" s="1242"/>
      <c r="TDM294" s="1242"/>
      <c r="TDN294" s="1242"/>
      <c r="TDO294" s="1242"/>
      <c r="TDP294" s="1242"/>
      <c r="TDQ294" s="1242"/>
      <c r="TDR294" s="1242"/>
      <c r="TDS294" s="1242"/>
      <c r="TDT294" s="1242"/>
      <c r="TDU294" s="1242"/>
      <c r="TDV294" s="1242"/>
      <c r="TDW294" s="1242"/>
      <c r="TDX294" s="1242"/>
      <c r="TDY294" s="1242"/>
      <c r="TDZ294" s="1242"/>
      <c r="TEA294" s="1242"/>
      <c r="TEB294" s="1242"/>
      <c r="TEC294" s="1242"/>
      <c r="TED294" s="1242"/>
      <c r="TEE294" s="1242"/>
      <c r="TEF294" s="1242"/>
      <c r="TEG294" s="1242"/>
      <c r="TEH294" s="1242"/>
      <c r="TEI294" s="1242"/>
      <c r="TEJ294" s="1242"/>
      <c r="TEK294" s="1242"/>
      <c r="TEL294" s="1242"/>
      <c r="TEM294" s="1242"/>
      <c r="TEN294" s="1242"/>
      <c r="TEO294" s="1242"/>
      <c r="TEP294" s="1242"/>
      <c r="TEQ294" s="1242"/>
      <c r="TER294" s="1242"/>
      <c r="TES294" s="1242"/>
      <c r="TET294" s="1242"/>
      <c r="TEU294" s="1242"/>
      <c r="TEV294" s="1242"/>
      <c r="TEW294" s="1242"/>
      <c r="TEX294" s="1242"/>
      <c r="TEY294" s="1242"/>
      <c r="TEZ294" s="1242"/>
      <c r="TFA294" s="1242"/>
      <c r="TFB294" s="1242"/>
      <c r="TFC294" s="1242"/>
      <c r="TFD294" s="1242"/>
      <c r="TFE294" s="1242"/>
      <c r="TFF294" s="1242"/>
      <c r="TFG294" s="1242"/>
      <c r="TFH294" s="1242"/>
      <c r="TFI294" s="1242"/>
      <c r="TFJ294" s="1242"/>
      <c r="TFK294" s="1242"/>
      <c r="TFL294" s="1242"/>
      <c r="TFM294" s="1242"/>
      <c r="TFN294" s="1242"/>
      <c r="TFO294" s="1242"/>
      <c r="TFP294" s="1242"/>
      <c r="TFQ294" s="1242"/>
      <c r="TFR294" s="1242"/>
      <c r="TFS294" s="1242"/>
      <c r="TFT294" s="1242"/>
      <c r="TFU294" s="1242"/>
      <c r="TFV294" s="1242"/>
      <c r="TFW294" s="1242"/>
      <c r="TFX294" s="1242"/>
      <c r="TFY294" s="1242"/>
      <c r="TFZ294" s="1242"/>
      <c r="TGA294" s="1242"/>
      <c r="TGB294" s="1242"/>
      <c r="TGC294" s="1242"/>
      <c r="TGD294" s="1242"/>
      <c r="TGE294" s="1242"/>
      <c r="TGF294" s="1242"/>
      <c r="TGG294" s="1242"/>
      <c r="TGH294" s="1242"/>
      <c r="TGI294" s="1242"/>
      <c r="TGJ294" s="1242"/>
      <c r="TGK294" s="1242"/>
      <c r="TGL294" s="1242"/>
      <c r="TGM294" s="1242"/>
      <c r="TGN294" s="1242"/>
      <c r="TGO294" s="1242"/>
      <c r="TGP294" s="1242"/>
      <c r="TGQ294" s="1242"/>
      <c r="TGR294" s="1242"/>
      <c r="TGS294" s="1242"/>
      <c r="TGT294" s="1242"/>
      <c r="TGU294" s="1242"/>
      <c r="TGV294" s="1242"/>
      <c r="TGW294" s="1242"/>
      <c r="TGX294" s="1242"/>
      <c r="TGY294" s="1242"/>
      <c r="TGZ294" s="1242"/>
      <c r="THA294" s="1242"/>
      <c r="THB294" s="1242"/>
      <c r="THC294" s="1242"/>
      <c r="THD294" s="1242"/>
      <c r="THE294" s="1242"/>
      <c r="THF294" s="1242"/>
      <c r="THG294" s="1242"/>
      <c r="THH294" s="1242"/>
      <c r="THI294" s="1242"/>
      <c r="THJ294" s="1242"/>
      <c r="THK294" s="1242"/>
      <c r="THL294" s="1242"/>
      <c r="THM294" s="1242"/>
      <c r="THN294" s="1242"/>
      <c r="THO294" s="1242"/>
      <c r="THP294" s="1242"/>
      <c r="THQ294" s="1242"/>
      <c r="THR294" s="1242"/>
      <c r="THS294" s="1242"/>
      <c r="THT294" s="1242"/>
      <c r="THU294" s="1242"/>
      <c r="THV294" s="1242"/>
      <c r="THW294" s="1242"/>
      <c r="THX294" s="1242"/>
      <c r="THY294" s="1242"/>
      <c r="THZ294" s="1242"/>
      <c r="TIA294" s="1242"/>
      <c r="TIB294" s="1242"/>
      <c r="TIC294" s="1242"/>
      <c r="TID294" s="1242"/>
      <c r="TIE294" s="1242"/>
      <c r="TIF294" s="1242"/>
      <c r="TIG294" s="1242"/>
      <c r="TIH294" s="1242"/>
      <c r="TII294" s="1242"/>
      <c r="TIJ294" s="1242"/>
      <c r="TIK294" s="1242"/>
      <c r="TIL294" s="1242"/>
      <c r="TIM294" s="1242"/>
      <c r="TIN294" s="1242"/>
      <c r="TIO294" s="1242"/>
      <c r="TIP294" s="1242"/>
      <c r="TIQ294" s="1242"/>
      <c r="TIR294" s="1242"/>
      <c r="TIS294" s="1242"/>
      <c r="TIT294" s="1242"/>
      <c r="TIU294" s="1242"/>
      <c r="TIV294" s="1242"/>
      <c r="TIW294" s="1242"/>
      <c r="TIX294" s="1242"/>
      <c r="TIY294" s="1242"/>
      <c r="TIZ294" s="1242"/>
      <c r="TJA294" s="1242"/>
      <c r="TJB294" s="1242"/>
      <c r="TJC294" s="1242"/>
      <c r="TJD294" s="1242"/>
      <c r="TJE294" s="1242"/>
      <c r="TJF294" s="1242"/>
      <c r="TJG294" s="1242"/>
      <c r="TJH294" s="1242"/>
      <c r="TJI294" s="1242"/>
      <c r="TJJ294" s="1242"/>
      <c r="TJK294" s="1242"/>
      <c r="TJL294" s="1242"/>
      <c r="TJM294" s="1242"/>
      <c r="TJN294" s="1242"/>
      <c r="TJO294" s="1242"/>
      <c r="TJP294" s="1242"/>
      <c r="TJQ294" s="1242"/>
      <c r="TJR294" s="1242"/>
      <c r="TJS294" s="1242"/>
      <c r="TJT294" s="1242"/>
      <c r="TJU294" s="1242"/>
      <c r="TJV294" s="1242"/>
      <c r="TJW294" s="1242"/>
      <c r="TJX294" s="1242"/>
      <c r="TJY294" s="1242"/>
      <c r="TJZ294" s="1242"/>
      <c r="TKA294" s="1242"/>
      <c r="TKB294" s="1242"/>
      <c r="TKC294" s="1242"/>
      <c r="TKD294" s="1242"/>
      <c r="TKE294" s="1242"/>
      <c r="TKF294" s="1242"/>
      <c r="TKG294" s="1242"/>
      <c r="TKH294" s="1242"/>
      <c r="TKI294" s="1242"/>
      <c r="TKJ294" s="1242"/>
      <c r="TKK294" s="1242"/>
      <c r="TKL294" s="1242"/>
      <c r="TKM294" s="1242"/>
      <c r="TKN294" s="1242"/>
      <c r="TKO294" s="1242"/>
      <c r="TKP294" s="1242"/>
      <c r="TKQ294" s="1242"/>
      <c r="TKR294" s="1242"/>
      <c r="TKS294" s="1242"/>
      <c r="TKT294" s="1242"/>
      <c r="TKU294" s="1242"/>
      <c r="TKV294" s="1242"/>
      <c r="TKW294" s="1242"/>
      <c r="TKX294" s="1242"/>
      <c r="TKY294" s="1242"/>
      <c r="TKZ294" s="1242"/>
      <c r="TLA294" s="1242"/>
      <c r="TLB294" s="1242"/>
      <c r="TLC294" s="1242"/>
      <c r="TLD294" s="1242"/>
      <c r="TLE294" s="1242"/>
      <c r="TLF294" s="1242"/>
      <c r="TLG294" s="1242"/>
      <c r="TLH294" s="1242"/>
      <c r="TLI294" s="1242"/>
      <c r="TLJ294" s="1242"/>
      <c r="TLK294" s="1242"/>
      <c r="TLL294" s="1242"/>
      <c r="TLM294" s="1242"/>
      <c r="TLN294" s="1242"/>
      <c r="TLO294" s="1242"/>
      <c r="TLP294" s="1242"/>
      <c r="TLQ294" s="1242"/>
      <c r="TLR294" s="1242"/>
      <c r="TLS294" s="1242"/>
      <c r="TLT294" s="1242"/>
      <c r="TLU294" s="1242"/>
      <c r="TLV294" s="1242"/>
      <c r="TLW294" s="1242"/>
      <c r="TLX294" s="1242"/>
      <c r="TLY294" s="1242"/>
      <c r="TLZ294" s="1242"/>
      <c r="TMA294" s="1242"/>
      <c r="TMB294" s="1242"/>
      <c r="TMC294" s="1242"/>
      <c r="TMD294" s="1242"/>
      <c r="TME294" s="1242"/>
      <c r="TMF294" s="1242"/>
      <c r="TMG294" s="1242"/>
      <c r="TMH294" s="1242"/>
      <c r="TMI294" s="1242"/>
      <c r="TMJ294" s="1242"/>
      <c r="TMK294" s="1242"/>
      <c r="TML294" s="1242"/>
      <c r="TMM294" s="1242"/>
      <c r="TMN294" s="1242"/>
      <c r="TMO294" s="1242"/>
      <c r="TMP294" s="1242"/>
      <c r="TMQ294" s="1242"/>
      <c r="TMR294" s="1242"/>
      <c r="TMS294" s="1242"/>
      <c r="TMT294" s="1242"/>
      <c r="TMU294" s="1242"/>
      <c r="TMV294" s="1242"/>
      <c r="TMW294" s="1242"/>
      <c r="TMX294" s="1242"/>
      <c r="TMY294" s="1242"/>
      <c r="TMZ294" s="1242"/>
      <c r="TNA294" s="1242"/>
      <c r="TNB294" s="1242"/>
      <c r="TNC294" s="1242"/>
      <c r="TND294" s="1242"/>
      <c r="TNE294" s="1242"/>
      <c r="TNF294" s="1242"/>
      <c r="TNG294" s="1242"/>
      <c r="TNH294" s="1242"/>
      <c r="TNI294" s="1242"/>
      <c r="TNJ294" s="1242"/>
      <c r="TNK294" s="1242"/>
      <c r="TNL294" s="1242"/>
      <c r="TNM294" s="1242"/>
      <c r="TNN294" s="1242"/>
      <c r="TNO294" s="1242"/>
      <c r="TNP294" s="1242"/>
      <c r="TNQ294" s="1242"/>
      <c r="TNR294" s="1242"/>
      <c r="TNS294" s="1242"/>
      <c r="TNT294" s="1242"/>
      <c r="TNU294" s="1242"/>
      <c r="TNV294" s="1242"/>
      <c r="TNW294" s="1242"/>
      <c r="TNX294" s="1242"/>
      <c r="TNY294" s="1242"/>
      <c r="TNZ294" s="1242"/>
      <c r="TOA294" s="1242"/>
      <c r="TOB294" s="1242"/>
      <c r="TOC294" s="1242"/>
      <c r="TOD294" s="1242"/>
      <c r="TOE294" s="1242"/>
      <c r="TOF294" s="1242"/>
      <c r="TOG294" s="1242"/>
      <c r="TOH294" s="1242"/>
      <c r="TOI294" s="1242"/>
      <c r="TOJ294" s="1242"/>
      <c r="TOK294" s="1242"/>
      <c r="TOL294" s="1242"/>
      <c r="TOM294" s="1242"/>
      <c r="TON294" s="1242"/>
      <c r="TOO294" s="1242"/>
      <c r="TOP294" s="1242"/>
      <c r="TOQ294" s="1242"/>
      <c r="TOR294" s="1242"/>
      <c r="TOS294" s="1242"/>
      <c r="TOT294" s="1242"/>
      <c r="TOU294" s="1242"/>
      <c r="TOV294" s="1242"/>
      <c r="TOW294" s="1242"/>
      <c r="TOX294" s="1242"/>
      <c r="TOY294" s="1242"/>
      <c r="TOZ294" s="1242"/>
      <c r="TPA294" s="1242"/>
      <c r="TPB294" s="1242"/>
      <c r="TPC294" s="1242"/>
      <c r="TPD294" s="1242"/>
      <c r="TPE294" s="1242"/>
      <c r="TPF294" s="1242"/>
      <c r="TPG294" s="1242"/>
      <c r="TPH294" s="1242"/>
      <c r="TPI294" s="1242"/>
      <c r="TPJ294" s="1242"/>
      <c r="TPK294" s="1242"/>
      <c r="TPL294" s="1242"/>
      <c r="TPM294" s="1242"/>
      <c r="TPN294" s="1242"/>
      <c r="TPO294" s="1242"/>
      <c r="TPP294" s="1242"/>
      <c r="TPQ294" s="1242"/>
      <c r="TPR294" s="1242"/>
      <c r="TPS294" s="1242"/>
      <c r="TPT294" s="1242"/>
      <c r="TPU294" s="1242"/>
      <c r="TPV294" s="1242"/>
      <c r="TPW294" s="1242"/>
      <c r="TPX294" s="1242"/>
      <c r="TPY294" s="1242"/>
      <c r="TPZ294" s="1242"/>
      <c r="TQA294" s="1242"/>
      <c r="TQB294" s="1242"/>
      <c r="TQC294" s="1242"/>
      <c r="TQD294" s="1242"/>
      <c r="TQE294" s="1242"/>
      <c r="TQF294" s="1242"/>
      <c r="TQG294" s="1242"/>
      <c r="TQH294" s="1242"/>
      <c r="TQI294" s="1242"/>
      <c r="TQJ294" s="1242"/>
      <c r="TQK294" s="1242"/>
      <c r="TQL294" s="1242"/>
      <c r="TQM294" s="1242"/>
      <c r="TQN294" s="1242"/>
      <c r="TQO294" s="1242"/>
      <c r="TQP294" s="1242"/>
      <c r="TQQ294" s="1242"/>
      <c r="TQR294" s="1242"/>
      <c r="TQS294" s="1242"/>
      <c r="TQT294" s="1242"/>
      <c r="TQU294" s="1242"/>
      <c r="TQV294" s="1242"/>
      <c r="TQW294" s="1242"/>
      <c r="TQX294" s="1242"/>
      <c r="TQY294" s="1242"/>
      <c r="TQZ294" s="1242"/>
      <c r="TRA294" s="1242"/>
      <c r="TRB294" s="1242"/>
      <c r="TRC294" s="1242"/>
      <c r="TRD294" s="1242"/>
      <c r="TRE294" s="1242"/>
      <c r="TRF294" s="1242"/>
      <c r="TRG294" s="1242"/>
      <c r="TRH294" s="1242"/>
      <c r="TRI294" s="1242"/>
      <c r="TRJ294" s="1242"/>
      <c r="TRK294" s="1242"/>
      <c r="TRL294" s="1242"/>
      <c r="TRM294" s="1242"/>
      <c r="TRN294" s="1242"/>
      <c r="TRO294" s="1242"/>
      <c r="TRP294" s="1242"/>
      <c r="TRQ294" s="1242"/>
      <c r="TRR294" s="1242"/>
      <c r="TRS294" s="1242"/>
      <c r="TRT294" s="1242"/>
      <c r="TRU294" s="1242"/>
      <c r="TRV294" s="1242"/>
      <c r="TRW294" s="1242"/>
      <c r="TRX294" s="1242"/>
      <c r="TRY294" s="1242"/>
      <c r="TRZ294" s="1242"/>
      <c r="TSA294" s="1242"/>
      <c r="TSB294" s="1242"/>
      <c r="TSC294" s="1242"/>
      <c r="TSD294" s="1242"/>
      <c r="TSE294" s="1242"/>
      <c r="TSF294" s="1242"/>
      <c r="TSG294" s="1242"/>
      <c r="TSH294" s="1242"/>
      <c r="TSI294" s="1242"/>
      <c r="TSJ294" s="1242"/>
      <c r="TSK294" s="1242"/>
      <c r="TSL294" s="1242"/>
      <c r="TSM294" s="1242"/>
      <c r="TSN294" s="1242"/>
      <c r="TSO294" s="1242"/>
      <c r="TSP294" s="1242"/>
      <c r="TSQ294" s="1242"/>
      <c r="TSR294" s="1242"/>
      <c r="TSS294" s="1242"/>
      <c r="TST294" s="1242"/>
      <c r="TSU294" s="1242"/>
      <c r="TSV294" s="1242"/>
      <c r="TSW294" s="1242"/>
      <c r="TSX294" s="1242"/>
      <c r="TSY294" s="1242"/>
      <c r="TSZ294" s="1242"/>
      <c r="TTA294" s="1242"/>
      <c r="TTB294" s="1242"/>
      <c r="TTC294" s="1242"/>
      <c r="TTD294" s="1242"/>
      <c r="TTE294" s="1242"/>
      <c r="TTF294" s="1242"/>
      <c r="TTG294" s="1242"/>
      <c r="TTH294" s="1242"/>
      <c r="TTI294" s="1242"/>
      <c r="TTJ294" s="1242"/>
      <c r="TTK294" s="1242"/>
      <c r="TTL294" s="1242"/>
      <c r="TTM294" s="1242"/>
      <c r="TTN294" s="1242"/>
      <c r="TTO294" s="1242"/>
      <c r="TTP294" s="1242"/>
      <c r="TTQ294" s="1242"/>
      <c r="TTR294" s="1242"/>
      <c r="TTS294" s="1242"/>
      <c r="TTT294" s="1242"/>
      <c r="TTU294" s="1242"/>
      <c r="TTV294" s="1242"/>
      <c r="TTW294" s="1242"/>
      <c r="TTX294" s="1242"/>
      <c r="TTY294" s="1242"/>
      <c r="TTZ294" s="1242"/>
      <c r="TUA294" s="1242"/>
      <c r="TUB294" s="1242"/>
      <c r="TUC294" s="1242"/>
      <c r="TUD294" s="1242"/>
      <c r="TUE294" s="1242"/>
      <c r="TUF294" s="1242"/>
      <c r="TUG294" s="1242"/>
      <c r="TUH294" s="1242"/>
      <c r="TUI294" s="1242"/>
      <c r="TUJ294" s="1242"/>
      <c r="TUK294" s="1242"/>
      <c r="TUL294" s="1242"/>
      <c r="TUM294" s="1242"/>
      <c r="TUN294" s="1242"/>
      <c r="TUO294" s="1242"/>
      <c r="TUP294" s="1242"/>
      <c r="TUQ294" s="1242"/>
      <c r="TUR294" s="1242"/>
      <c r="TUS294" s="1242"/>
      <c r="TUT294" s="1242"/>
      <c r="TUU294" s="1242"/>
      <c r="TUV294" s="1242"/>
      <c r="TUW294" s="1242"/>
      <c r="TUX294" s="1242"/>
      <c r="TUY294" s="1242"/>
      <c r="TUZ294" s="1242"/>
      <c r="TVA294" s="1242"/>
      <c r="TVB294" s="1242"/>
      <c r="TVC294" s="1242"/>
      <c r="TVD294" s="1242"/>
      <c r="TVE294" s="1242"/>
      <c r="TVF294" s="1242"/>
      <c r="TVG294" s="1242"/>
      <c r="TVH294" s="1242"/>
      <c r="TVI294" s="1242"/>
      <c r="TVJ294" s="1242"/>
      <c r="TVK294" s="1242"/>
      <c r="TVL294" s="1242"/>
      <c r="TVM294" s="1242"/>
      <c r="TVN294" s="1242"/>
      <c r="TVO294" s="1242"/>
      <c r="TVP294" s="1242"/>
      <c r="TVQ294" s="1242"/>
      <c r="TVR294" s="1242"/>
      <c r="TVS294" s="1242"/>
      <c r="TVT294" s="1242"/>
      <c r="TVU294" s="1242"/>
      <c r="TVV294" s="1242"/>
      <c r="TVW294" s="1242"/>
      <c r="TVX294" s="1242"/>
      <c r="TVY294" s="1242"/>
      <c r="TVZ294" s="1242"/>
      <c r="TWA294" s="1242"/>
      <c r="TWB294" s="1242"/>
      <c r="TWC294" s="1242"/>
      <c r="TWD294" s="1242"/>
      <c r="TWE294" s="1242"/>
      <c r="TWF294" s="1242"/>
      <c r="TWG294" s="1242"/>
      <c r="TWH294" s="1242"/>
      <c r="TWI294" s="1242"/>
      <c r="TWJ294" s="1242"/>
      <c r="TWK294" s="1242"/>
      <c r="TWL294" s="1242"/>
      <c r="TWM294" s="1242"/>
      <c r="TWN294" s="1242"/>
      <c r="TWO294" s="1242"/>
      <c r="TWP294" s="1242"/>
      <c r="TWQ294" s="1242"/>
      <c r="TWR294" s="1242"/>
      <c r="TWS294" s="1242"/>
      <c r="TWT294" s="1242"/>
      <c r="TWU294" s="1242"/>
      <c r="TWV294" s="1242"/>
      <c r="TWW294" s="1242"/>
      <c r="TWX294" s="1242"/>
      <c r="TWY294" s="1242"/>
      <c r="TWZ294" s="1242"/>
      <c r="TXA294" s="1242"/>
      <c r="TXB294" s="1242"/>
      <c r="TXC294" s="1242"/>
      <c r="TXD294" s="1242"/>
      <c r="TXE294" s="1242"/>
      <c r="TXF294" s="1242"/>
      <c r="TXG294" s="1242"/>
      <c r="TXH294" s="1242"/>
      <c r="TXI294" s="1242"/>
      <c r="TXJ294" s="1242"/>
      <c r="TXK294" s="1242"/>
      <c r="TXL294" s="1242"/>
      <c r="TXM294" s="1242"/>
      <c r="TXN294" s="1242"/>
      <c r="TXO294" s="1242"/>
      <c r="TXP294" s="1242"/>
      <c r="TXQ294" s="1242"/>
      <c r="TXR294" s="1242"/>
      <c r="TXS294" s="1242"/>
      <c r="TXT294" s="1242"/>
      <c r="TXU294" s="1242"/>
      <c r="TXV294" s="1242"/>
      <c r="TXW294" s="1242"/>
      <c r="TXX294" s="1242"/>
      <c r="TXY294" s="1242"/>
      <c r="TXZ294" s="1242"/>
      <c r="TYA294" s="1242"/>
      <c r="TYB294" s="1242"/>
      <c r="TYC294" s="1242"/>
      <c r="TYD294" s="1242"/>
      <c r="TYE294" s="1242"/>
      <c r="TYF294" s="1242"/>
      <c r="TYG294" s="1242"/>
      <c r="TYH294" s="1242"/>
      <c r="TYI294" s="1242"/>
      <c r="TYJ294" s="1242"/>
      <c r="TYK294" s="1242"/>
      <c r="TYL294" s="1242"/>
      <c r="TYM294" s="1242"/>
      <c r="TYN294" s="1242"/>
      <c r="TYO294" s="1242"/>
      <c r="TYP294" s="1242"/>
      <c r="TYQ294" s="1242"/>
      <c r="TYR294" s="1242"/>
      <c r="TYS294" s="1242"/>
      <c r="TYT294" s="1242"/>
      <c r="TYU294" s="1242"/>
      <c r="TYV294" s="1242"/>
      <c r="TYW294" s="1242"/>
      <c r="TYX294" s="1242"/>
      <c r="TYY294" s="1242"/>
      <c r="TYZ294" s="1242"/>
      <c r="TZA294" s="1242"/>
      <c r="TZB294" s="1242"/>
      <c r="TZC294" s="1242"/>
      <c r="TZD294" s="1242"/>
      <c r="TZE294" s="1242"/>
      <c r="TZF294" s="1242"/>
      <c r="TZG294" s="1242"/>
      <c r="TZH294" s="1242"/>
      <c r="TZI294" s="1242"/>
      <c r="TZJ294" s="1242"/>
      <c r="TZK294" s="1242"/>
      <c r="TZL294" s="1242"/>
      <c r="TZM294" s="1242"/>
      <c r="TZN294" s="1242"/>
      <c r="TZO294" s="1242"/>
      <c r="TZP294" s="1242"/>
      <c r="TZQ294" s="1242"/>
      <c r="TZR294" s="1242"/>
      <c r="TZS294" s="1242"/>
      <c r="TZT294" s="1242"/>
      <c r="TZU294" s="1242"/>
      <c r="TZV294" s="1242"/>
      <c r="TZW294" s="1242"/>
      <c r="TZX294" s="1242"/>
      <c r="TZY294" s="1242"/>
      <c r="TZZ294" s="1242"/>
      <c r="UAA294" s="1242"/>
      <c r="UAB294" s="1242"/>
      <c r="UAC294" s="1242"/>
      <c r="UAD294" s="1242"/>
      <c r="UAE294" s="1242"/>
      <c r="UAF294" s="1242"/>
      <c r="UAG294" s="1242"/>
      <c r="UAH294" s="1242"/>
      <c r="UAI294" s="1242"/>
      <c r="UAJ294" s="1242"/>
      <c r="UAK294" s="1242"/>
      <c r="UAL294" s="1242"/>
      <c r="UAM294" s="1242"/>
      <c r="UAN294" s="1242"/>
      <c r="UAO294" s="1242"/>
      <c r="UAP294" s="1242"/>
      <c r="UAQ294" s="1242"/>
      <c r="UAR294" s="1242"/>
      <c r="UAS294" s="1242"/>
      <c r="UAT294" s="1242"/>
      <c r="UAU294" s="1242"/>
      <c r="UAV294" s="1242"/>
      <c r="UAW294" s="1242"/>
      <c r="UAX294" s="1242"/>
      <c r="UAY294" s="1242"/>
      <c r="UAZ294" s="1242"/>
      <c r="UBA294" s="1242"/>
      <c r="UBB294" s="1242"/>
      <c r="UBC294" s="1242"/>
      <c r="UBD294" s="1242"/>
      <c r="UBE294" s="1242"/>
      <c r="UBF294" s="1242"/>
      <c r="UBG294" s="1242"/>
      <c r="UBH294" s="1242"/>
      <c r="UBI294" s="1242"/>
      <c r="UBJ294" s="1242"/>
      <c r="UBK294" s="1242"/>
      <c r="UBL294" s="1242"/>
      <c r="UBM294" s="1242"/>
      <c r="UBN294" s="1242"/>
      <c r="UBO294" s="1242"/>
      <c r="UBP294" s="1242"/>
      <c r="UBQ294" s="1242"/>
      <c r="UBR294" s="1242"/>
      <c r="UBS294" s="1242"/>
      <c r="UBT294" s="1242"/>
      <c r="UBU294" s="1242"/>
      <c r="UBV294" s="1242"/>
      <c r="UBW294" s="1242"/>
      <c r="UBX294" s="1242"/>
      <c r="UBY294" s="1242"/>
      <c r="UBZ294" s="1242"/>
      <c r="UCA294" s="1242"/>
      <c r="UCB294" s="1242"/>
      <c r="UCC294" s="1242"/>
      <c r="UCD294" s="1242"/>
      <c r="UCE294" s="1242"/>
      <c r="UCF294" s="1242"/>
      <c r="UCG294" s="1242"/>
      <c r="UCH294" s="1242"/>
      <c r="UCI294" s="1242"/>
      <c r="UCJ294" s="1242"/>
      <c r="UCK294" s="1242"/>
      <c r="UCL294" s="1242"/>
      <c r="UCM294" s="1242"/>
      <c r="UCN294" s="1242"/>
      <c r="UCO294" s="1242"/>
      <c r="UCP294" s="1242"/>
      <c r="UCQ294" s="1242"/>
      <c r="UCR294" s="1242"/>
      <c r="UCS294" s="1242"/>
      <c r="UCT294" s="1242"/>
      <c r="UCU294" s="1242"/>
      <c r="UCV294" s="1242"/>
      <c r="UCW294" s="1242"/>
      <c r="UCX294" s="1242"/>
      <c r="UCY294" s="1242"/>
      <c r="UCZ294" s="1242"/>
      <c r="UDA294" s="1242"/>
      <c r="UDB294" s="1242"/>
      <c r="UDC294" s="1242"/>
      <c r="UDD294" s="1242"/>
      <c r="UDE294" s="1242"/>
      <c r="UDF294" s="1242"/>
      <c r="UDG294" s="1242"/>
      <c r="UDH294" s="1242"/>
      <c r="UDI294" s="1242"/>
      <c r="UDJ294" s="1242"/>
      <c r="UDK294" s="1242"/>
      <c r="UDL294" s="1242"/>
      <c r="UDM294" s="1242"/>
      <c r="UDN294" s="1242"/>
      <c r="UDO294" s="1242"/>
      <c r="UDP294" s="1242"/>
      <c r="UDQ294" s="1242"/>
      <c r="UDR294" s="1242"/>
      <c r="UDS294" s="1242"/>
      <c r="UDT294" s="1242"/>
      <c r="UDU294" s="1242"/>
      <c r="UDV294" s="1242"/>
      <c r="UDW294" s="1242"/>
      <c r="UDX294" s="1242"/>
      <c r="UDY294" s="1242"/>
      <c r="UDZ294" s="1242"/>
      <c r="UEA294" s="1242"/>
      <c r="UEB294" s="1242"/>
      <c r="UEC294" s="1242"/>
      <c r="UED294" s="1242"/>
      <c r="UEE294" s="1242"/>
      <c r="UEF294" s="1242"/>
      <c r="UEG294" s="1242"/>
      <c r="UEH294" s="1242"/>
      <c r="UEI294" s="1242"/>
      <c r="UEJ294" s="1242"/>
      <c r="UEK294" s="1242"/>
      <c r="UEL294" s="1242"/>
      <c r="UEM294" s="1242"/>
      <c r="UEN294" s="1242"/>
      <c r="UEO294" s="1242"/>
      <c r="UEP294" s="1242"/>
      <c r="UEQ294" s="1242"/>
      <c r="UER294" s="1242"/>
      <c r="UES294" s="1242"/>
      <c r="UET294" s="1242"/>
      <c r="UEU294" s="1242"/>
      <c r="UEV294" s="1242"/>
      <c r="UEW294" s="1242"/>
      <c r="UEX294" s="1242"/>
      <c r="UEY294" s="1242"/>
      <c r="UEZ294" s="1242"/>
      <c r="UFA294" s="1242"/>
      <c r="UFB294" s="1242"/>
      <c r="UFC294" s="1242"/>
      <c r="UFD294" s="1242"/>
      <c r="UFE294" s="1242"/>
      <c r="UFF294" s="1242"/>
      <c r="UFG294" s="1242"/>
      <c r="UFH294" s="1242"/>
      <c r="UFI294" s="1242"/>
      <c r="UFJ294" s="1242"/>
      <c r="UFK294" s="1242"/>
      <c r="UFL294" s="1242"/>
      <c r="UFM294" s="1242"/>
      <c r="UFN294" s="1242"/>
      <c r="UFO294" s="1242"/>
      <c r="UFP294" s="1242"/>
      <c r="UFQ294" s="1242"/>
      <c r="UFR294" s="1242"/>
      <c r="UFS294" s="1242"/>
      <c r="UFT294" s="1242"/>
      <c r="UFU294" s="1242"/>
      <c r="UFV294" s="1242"/>
      <c r="UFW294" s="1242"/>
      <c r="UFX294" s="1242"/>
      <c r="UFY294" s="1242"/>
      <c r="UFZ294" s="1242"/>
      <c r="UGA294" s="1242"/>
      <c r="UGB294" s="1242"/>
      <c r="UGC294" s="1242"/>
      <c r="UGD294" s="1242"/>
      <c r="UGE294" s="1242"/>
      <c r="UGF294" s="1242"/>
      <c r="UGG294" s="1242"/>
      <c r="UGH294" s="1242"/>
      <c r="UGI294" s="1242"/>
      <c r="UGJ294" s="1242"/>
      <c r="UGK294" s="1242"/>
      <c r="UGL294" s="1242"/>
      <c r="UGM294" s="1242"/>
      <c r="UGN294" s="1242"/>
      <c r="UGO294" s="1242"/>
      <c r="UGP294" s="1242"/>
      <c r="UGQ294" s="1242"/>
      <c r="UGR294" s="1242"/>
      <c r="UGS294" s="1242"/>
      <c r="UGT294" s="1242"/>
      <c r="UGU294" s="1242"/>
      <c r="UGV294" s="1242"/>
      <c r="UGW294" s="1242"/>
      <c r="UGX294" s="1242"/>
      <c r="UGY294" s="1242"/>
      <c r="UGZ294" s="1242"/>
      <c r="UHA294" s="1242"/>
      <c r="UHB294" s="1242"/>
      <c r="UHC294" s="1242"/>
      <c r="UHD294" s="1242"/>
      <c r="UHE294" s="1242"/>
      <c r="UHF294" s="1242"/>
      <c r="UHG294" s="1242"/>
      <c r="UHH294" s="1242"/>
      <c r="UHI294" s="1242"/>
      <c r="UHJ294" s="1242"/>
      <c r="UHK294" s="1242"/>
      <c r="UHL294" s="1242"/>
      <c r="UHM294" s="1242"/>
      <c r="UHN294" s="1242"/>
      <c r="UHO294" s="1242"/>
      <c r="UHP294" s="1242"/>
      <c r="UHQ294" s="1242"/>
      <c r="UHR294" s="1242"/>
      <c r="UHS294" s="1242"/>
      <c r="UHT294" s="1242"/>
      <c r="UHU294" s="1242"/>
      <c r="UHV294" s="1242"/>
      <c r="UHW294" s="1242"/>
      <c r="UHX294" s="1242"/>
      <c r="UHY294" s="1242"/>
      <c r="UHZ294" s="1242"/>
      <c r="UIA294" s="1242"/>
      <c r="UIB294" s="1242"/>
      <c r="UIC294" s="1242"/>
      <c r="UID294" s="1242"/>
      <c r="UIE294" s="1242"/>
      <c r="UIF294" s="1242"/>
      <c r="UIG294" s="1242"/>
      <c r="UIH294" s="1242"/>
      <c r="UII294" s="1242"/>
      <c r="UIJ294" s="1242"/>
      <c r="UIK294" s="1242"/>
      <c r="UIL294" s="1242"/>
      <c r="UIM294" s="1242"/>
      <c r="UIN294" s="1242"/>
      <c r="UIO294" s="1242"/>
      <c r="UIP294" s="1242"/>
      <c r="UIQ294" s="1242"/>
      <c r="UIR294" s="1242"/>
      <c r="UIS294" s="1242"/>
      <c r="UIT294" s="1242"/>
      <c r="UIU294" s="1242"/>
      <c r="UIV294" s="1242"/>
      <c r="UIW294" s="1242"/>
      <c r="UIX294" s="1242"/>
      <c r="UIY294" s="1242"/>
      <c r="UIZ294" s="1242"/>
      <c r="UJA294" s="1242"/>
      <c r="UJB294" s="1242"/>
      <c r="UJC294" s="1242"/>
      <c r="UJD294" s="1242"/>
      <c r="UJE294" s="1242"/>
      <c r="UJF294" s="1242"/>
      <c r="UJG294" s="1242"/>
      <c r="UJH294" s="1242"/>
      <c r="UJI294" s="1242"/>
      <c r="UJJ294" s="1242"/>
      <c r="UJK294" s="1242"/>
      <c r="UJL294" s="1242"/>
      <c r="UJM294" s="1242"/>
      <c r="UJN294" s="1242"/>
      <c r="UJO294" s="1242"/>
      <c r="UJP294" s="1242"/>
      <c r="UJQ294" s="1242"/>
      <c r="UJR294" s="1242"/>
      <c r="UJS294" s="1242"/>
      <c r="UJT294" s="1242"/>
      <c r="UJU294" s="1242"/>
      <c r="UJV294" s="1242"/>
      <c r="UJW294" s="1242"/>
      <c r="UJX294" s="1242"/>
      <c r="UJY294" s="1242"/>
      <c r="UJZ294" s="1242"/>
      <c r="UKA294" s="1242"/>
      <c r="UKB294" s="1242"/>
      <c r="UKC294" s="1242"/>
      <c r="UKD294" s="1242"/>
      <c r="UKE294" s="1242"/>
      <c r="UKF294" s="1242"/>
      <c r="UKG294" s="1242"/>
      <c r="UKH294" s="1242"/>
      <c r="UKI294" s="1242"/>
      <c r="UKJ294" s="1242"/>
      <c r="UKK294" s="1242"/>
      <c r="UKL294" s="1242"/>
      <c r="UKM294" s="1242"/>
      <c r="UKN294" s="1242"/>
      <c r="UKO294" s="1242"/>
      <c r="UKP294" s="1242"/>
      <c r="UKQ294" s="1242"/>
      <c r="UKR294" s="1242"/>
      <c r="UKS294" s="1242"/>
      <c r="UKT294" s="1242"/>
      <c r="UKU294" s="1242"/>
      <c r="UKV294" s="1242"/>
      <c r="UKW294" s="1242"/>
      <c r="UKX294" s="1242"/>
      <c r="UKY294" s="1242"/>
      <c r="UKZ294" s="1242"/>
      <c r="ULA294" s="1242"/>
      <c r="ULB294" s="1242"/>
      <c r="ULC294" s="1242"/>
      <c r="ULD294" s="1242"/>
      <c r="ULE294" s="1242"/>
      <c r="ULF294" s="1242"/>
      <c r="ULG294" s="1242"/>
      <c r="ULH294" s="1242"/>
      <c r="ULI294" s="1242"/>
      <c r="ULJ294" s="1242"/>
      <c r="ULK294" s="1242"/>
      <c r="ULL294" s="1242"/>
      <c r="ULM294" s="1242"/>
      <c r="ULN294" s="1242"/>
      <c r="ULO294" s="1242"/>
      <c r="ULP294" s="1242"/>
      <c r="ULQ294" s="1242"/>
      <c r="ULR294" s="1242"/>
      <c r="ULS294" s="1242"/>
      <c r="ULT294" s="1242"/>
      <c r="ULU294" s="1242"/>
      <c r="ULV294" s="1242"/>
      <c r="ULW294" s="1242"/>
      <c r="ULX294" s="1242"/>
      <c r="ULY294" s="1242"/>
      <c r="ULZ294" s="1242"/>
      <c r="UMA294" s="1242"/>
      <c r="UMB294" s="1242"/>
      <c r="UMC294" s="1242"/>
      <c r="UMD294" s="1242"/>
      <c r="UME294" s="1242"/>
      <c r="UMF294" s="1242"/>
      <c r="UMG294" s="1242"/>
      <c r="UMH294" s="1242"/>
      <c r="UMI294" s="1242"/>
      <c r="UMJ294" s="1242"/>
      <c r="UMK294" s="1242"/>
      <c r="UML294" s="1242"/>
      <c r="UMM294" s="1242"/>
      <c r="UMN294" s="1242"/>
      <c r="UMO294" s="1242"/>
      <c r="UMP294" s="1242"/>
      <c r="UMQ294" s="1242"/>
      <c r="UMR294" s="1242"/>
      <c r="UMS294" s="1242"/>
      <c r="UMT294" s="1242"/>
      <c r="UMU294" s="1242"/>
      <c r="UMV294" s="1242"/>
      <c r="UMW294" s="1242"/>
      <c r="UMX294" s="1242"/>
      <c r="UMY294" s="1242"/>
      <c r="UMZ294" s="1242"/>
      <c r="UNA294" s="1242"/>
      <c r="UNB294" s="1242"/>
      <c r="UNC294" s="1242"/>
      <c r="UND294" s="1242"/>
      <c r="UNE294" s="1242"/>
      <c r="UNF294" s="1242"/>
      <c r="UNG294" s="1242"/>
      <c r="UNH294" s="1242"/>
      <c r="UNI294" s="1242"/>
      <c r="UNJ294" s="1242"/>
      <c r="UNK294" s="1242"/>
      <c r="UNL294" s="1242"/>
      <c r="UNM294" s="1242"/>
      <c r="UNN294" s="1242"/>
      <c r="UNO294" s="1242"/>
      <c r="UNP294" s="1242"/>
      <c r="UNQ294" s="1242"/>
      <c r="UNR294" s="1242"/>
      <c r="UNS294" s="1242"/>
      <c r="UNT294" s="1242"/>
      <c r="UNU294" s="1242"/>
      <c r="UNV294" s="1242"/>
      <c r="UNW294" s="1242"/>
      <c r="UNX294" s="1242"/>
      <c r="UNY294" s="1242"/>
      <c r="UNZ294" s="1242"/>
      <c r="UOA294" s="1242"/>
      <c r="UOB294" s="1242"/>
      <c r="UOC294" s="1242"/>
      <c r="UOD294" s="1242"/>
      <c r="UOE294" s="1242"/>
      <c r="UOF294" s="1242"/>
      <c r="UOG294" s="1242"/>
      <c r="UOH294" s="1242"/>
      <c r="UOI294" s="1242"/>
      <c r="UOJ294" s="1242"/>
      <c r="UOK294" s="1242"/>
      <c r="UOL294" s="1242"/>
      <c r="UOM294" s="1242"/>
      <c r="UON294" s="1242"/>
      <c r="UOO294" s="1242"/>
      <c r="UOP294" s="1242"/>
      <c r="UOQ294" s="1242"/>
      <c r="UOR294" s="1242"/>
      <c r="UOS294" s="1242"/>
      <c r="UOT294" s="1242"/>
      <c r="UOU294" s="1242"/>
      <c r="UOV294" s="1242"/>
      <c r="UOW294" s="1242"/>
      <c r="UOX294" s="1242"/>
      <c r="UOY294" s="1242"/>
      <c r="UOZ294" s="1242"/>
      <c r="UPA294" s="1242"/>
      <c r="UPB294" s="1242"/>
      <c r="UPC294" s="1242"/>
      <c r="UPD294" s="1242"/>
      <c r="UPE294" s="1242"/>
      <c r="UPF294" s="1242"/>
      <c r="UPG294" s="1242"/>
      <c r="UPH294" s="1242"/>
      <c r="UPI294" s="1242"/>
      <c r="UPJ294" s="1242"/>
      <c r="UPK294" s="1242"/>
      <c r="UPL294" s="1242"/>
      <c r="UPM294" s="1242"/>
      <c r="UPN294" s="1242"/>
      <c r="UPO294" s="1242"/>
      <c r="UPP294" s="1242"/>
      <c r="UPQ294" s="1242"/>
      <c r="UPR294" s="1242"/>
      <c r="UPS294" s="1242"/>
      <c r="UPT294" s="1242"/>
      <c r="UPU294" s="1242"/>
      <c r="UPV294" s="1242"/>
      <c r="UPW294" s="1242"/>
      <c r="UPX294" s="1242"/>
      <c r="UPY294" s="1242"/>
      <c r="UPZ294" s="1242"/>
      <c r="UQA294" s="1242"/>
      <c r="UQB294" s="1242"/>
      <c r="UQC294" s="1242"/>
      <c r="UQD294" s="1242"/>
      <c r="UQE294" s="1242"/>
      <c r="UQF294" s="1242"/>
      <c r="UQG294" s="1242"/>
      <c r="UQH294" s="1242"/>
      <c r="UQI294" s="1242"/>
      <c r="UQJ294" s="1242"/>
      <c r="UQK294" s="1242"/>
      <c r="UQL294" s="1242"/>
      <c r="UQM294" s="1242"/>
      <c r="UQN294" s="1242"/>
      <c r="UQO294" s="1242"/>
      <c r="UQP294" s="1242"/>
      <c r="UQQ294" s="1242"/>
      <c r="UQR294" s="1242"/>
      <c r="UQS294" s="1242"/>
      <c r="UQT294" s="1242"/>
      <c r="UQU294" s="1242"/>
      <c r="UQV294" s="1242"/>
      <c r="UQW294" s="1242"/>
      <c r="UQX294" s="1242"/>
      <c r="UQY294" s="1242"/>
      <c r="UQZ294" s="1242"/>
      <c r="URA294" s="1242"/>
      <c r="URB294" s="1242"/>
      <c r="URC294" s="1242"/>
      <c r="URD294" s="1242"/>
      <c r="URE294" s="1242"/>
      <c r="URF294" s="1242"/>
      <c r="URG294" s="1242"/>
      <c r="URH294" s="1242"/>
      <c r="URI294" s="1242"/>
      <c r="URJ294" s="1242"/>
      <c r="URK294" s="1242"/>
      <c r="URL294" s="1242"/>
      <c r="URM294" s="1242"/>
      <c r="URN294" s="1242"/>
      <c r="URO294" s="1242"/>
      <c r="URP294" s="1242"/>
      <c r="URQ294" s="1242"/>
      <c r="URR294" s="1242"/>
      <c r="URS294" s="1242"/>
      <c r="URT294" s="1242"/>
      <c r="URU294" s="1242"/>
      <c r="URV294" s="1242"/>
      <c r="URW294" s="1242"/>
      <c r="URX294" s="1242"/>
      <c r="URY294" s="1242"/>
      <c r="URZ294" s="1242"/>
      <c r="USA294" s="1242"/>
      <c r="USB294" s="1242"/>
      <c r="USC294" s="1242"/>
      <c r="USD294" s="1242"/>
      <c r="USE294" s="1242"/>
      <c r="USF294" s="1242"/>
      <c r="USG294" s="1242"/>
      <c r="USH294" s="1242"/>
      <c r="USI294" s="1242"/>
      <c r="USJ294" s="1242"/>
      <c r="USK294" s="1242"/>
      <c r="USL294" s="1242"/>
      <c r="USM294" s="1242"/>
      <c r="USN294" s="1242"/>
      <c r="USO294" s="1242"/>
      <c r="USP294" s="1242"/>
      <c r="USQ294" s="1242"/>
      <c r="USR294" s="1242"/>
      <c r="USS294" s="1242"/>
      <c r="UST294" s="1242"/>
      <c r="USU294" s="1242"/>
      <c r="USV294" s="1242"/>
      <c r="USW294" s="1242"/>
      <c r="USX294" s="1242"/>
      <c r="USY294" s="1242"/>
      <c r="USZ294" s="1242"/>
      <c r="UTA294" s="1242"/>
      <c r="UTB294" s="1242"/>
      <c r="UTC294" s="1242"/>
      <c r="UTD294" s="1242"/>
      <c r="UTE294" s="1242"/>
      <c r="UTF294" s="1242"/>
      <c r="UTG294" s="1242"/>
      <c r="UTH294" s="1242"/>
      <c r="UTI294" s="1242"/>
      <c r="UTJ294" s="1242"/>
      <c r="UTK294" s="1242"/>
      <c r="UTL294" s="1242"/>
      <c r="UTM294" s="1242"/>
      <c r="UTN294" s="1242"/>
      <c r="UTO294" s="1242"/>
      <c r="UTP294" s="1242"/>
      <c r="UTQ294" s="1242"/>
      <c r="UTR294" s="1242"/>
      <c r="UTS294" s="1242"/>
      <c r="UTT294" s="1242"/>
      <c r="UTU294" s="1242"/>
      <c r="UTV294" s="1242"/>
      <c r="UTW294" s="1242"/>
      <c r="UTX294" s="1242"/>
      <c r="UTY294" s="1242"/>
      <c r="UTZ294" s="1242"/>
      <c r="UUA294" s="1242"/>
      <c r="UUB294" s="1242"/>
      <c r="UUC294" s="1242"/>
      <c r="UUD294" s="1242"/>
      <c r="UUE294" s="1242"/>
      <c r="UUF294" s="1242"/>
      <c r="UUG294" s="1242"/>
      <c r="UUH294" s="1242"/>
      <c r="UUI294" s="1242"/>
      <c r="UUJ294" s="1242"/>
      <c r="UUK294" s="1242"/>
      <c r="UUL294" s="1242"/>
      <c r="UUM294" s="1242"/>
      <c r="UUN294" s="1242"/>
      <c r="UUO294" s="1242"/>
      <c r="UUP294" s="1242"/>
      <c r="UUQ294" s="1242"/>
      <c r="UUR294" s="1242"/>
      <c r="UUS294" s="1242"/>
      <c r="UUT294" s="1242"/>
      <c r="UUU294" s="1242"/>
      <c r="UUV294" s="1242"/>
      <c r="UUW294" s="1242"/>
      <c r="UUX294" s="1242"/>
      <c r="UUY294" s="1242"/>
      <c r="UUZ294" s="1242"/>
      <c r="UVA294" s="1242"/>
      <c r="UVB294" s="1242"/>
      <c r="UVC294" s="1242"/>
      <c r="UVD294" s="1242"/>
      <c r="UVE294" s="1242"/>
      <c r="UVF294" s="1242"/>
      <c r="UVG294" s="1242"/>
      <c r="UVH294" s="1242"/>
      <c r="UVI294" s="1242"/>
      <c r="UVJ294" s="1242"/>
      <c r="UVK294" s="1242"/>
      <c r="UVL294" s="1242"/>
      <c r="UVM294" s="1242"/>
      <c r="UVN294" s="1242"/>
      <c r="UVO294" s="1242"/>
      <c r="UVP294" s="1242"/>
      <c r="UVQ294" s="1242"/>
      <c r="UVR294" s="1242"/>
      <c r="UVS294" s="1242"/>
      <c r="UVT294" s="1242"/>
      <c r="UVU294" s="1242"/>
      <c r="UVV294" s="1242"/>
      <c r="UVW294" s="1242"/>
      <c r="UVX294" s="1242"/>
      <c r="UVY294" s="1242"/>
      <c r="UVZ294" s="1242"/>
      <c r="UWA294" s="1242"/>
      <c r="UWB294" s="1242"/>
      <c r="UWC294" s="1242"/>
      <c r="UWD294" s="1242"/>
      <c r="UWE294" s="1242"/>
      <c r="UWF294" s="1242"/>
      <c r="UWG294" s="1242"/>
      <c r="UWH294" s="1242"/>
      <c r="UWI294" s="1242"/>
      <c r="UWJ294" s="1242"/>
      <c r="UWK294" s="1242"/>
      <c r="UWL294" s="1242"/>
      <c r="UWM294" s="1242"/>
      <c r="UWN294" s="1242"/>
      <c r="UWO294" s="1242"/>
      <c r="UWP294" s="1242"/>
      <c r="UWQ294" s="1242"/>
      <c r="UWR294" s="1242"/>
      <c r="UWS294" s="1242"/>
      <c r="UWT294" s="1242"/>
      <c r="UWU294" s="1242"/>
      <c r="UWV294" s="1242"/>
      <c r="UWW294" s="1242"/>
      <c r="UWX294" s="1242"/>
      <c r="UWY294" s="1242"/>
      <c r="UWZ294" s="1242"/>
      <c r="UXA294" s="1242"/>
      <c r="UXB294" s="1242"/>
      <c r="UXC294" s="1242"/>
      <c r="UXD294" s="1242"/>
      <c r="UXE294" s="1242"/>
      <c r="UXF294" s="1242"/>
      <c r="UXG294" s="1242"/>
      <c r="UXH294" s="1242"/>
      <c r="UXI294" s="1242"/>
      <c r="UXJ294" s="1242"/>
      <c r="UXK294" s="1242"/>
      <c r="UXL294" s="1242"/>
      <c r="UXM294" s="1242"/>
      <c r="UXN294" s="1242"/>
      <c r="UXO294" s="1242"/>
      <c r="UXP294" s="1242"/>
      <c r="UXQ294" s="1242"/>
      <c r="UXR294" s="1242"/>
      <c r="UXS294" s="1242"/>
      <c r="UXT294" s="1242"/>
      <c r="UXU294" s="1242"/>
      <c r="UXV294" s="1242"/>
      <c r="UXW294" s="1242"/>
      <c r="UXX294" s="1242"/>
      <c r="UXY294" s="1242"/>
      <c r="UXZ294" s="1242"/>
      <c r="UYA294" s="1242"/>
      <c r="UYB294" s="1242"/>
      <c r="UYC294" s="1242"/>
      <c r="UYD294" s="1242"/>
      <c r="UYE294" s="1242"/>
      <c r="UYF294" s="1242"/>
      <c r="UYG294" s="1242"/>
      <c r="UYH294" s="1242"/>
      <c r="UYI294" s="1242"/>
      <c r="UYJ294" s="1242"/>
      <c r="UYK294" s="1242"/>
      <c r="UYL294" s="1242"/>
      <c r="UYM294" s="1242"/>
      <c r="UYN294" s="1242"/>
      <c r="UYO294" s="1242"/>
      <c r="UYP294" s="1242"/>
      <c r="UYQ294" s="1242"/>
      <c r="UYR294" s="1242"/>
      <c r="UYS294" s="1242"/>
      <c r="UYT294" s="1242"/>
      <c r="UYU294" s="1242"/>
      <c r="UYV294" s="1242"/>
      <c r="UYW294" s="1242"/>
      <c r="UYX294" s="1242"/>
      <c r="UYY294" s="1242"/>
      <c r="UYZ294" s="1242"/>
      <c r="UZA294" s="1242"/>
      <c r="UZB294" s="1242"/>
      <c r="UZC294" s="1242"/>
      <c r="UZD294" s="1242"/>
      <c r="UZE294" s="1242"/>
      <c r="UZF294" s="1242"/>
      <c r="UZG294" s="1242"/>
      <c r="UZH294" s="1242"/>
      <c r="UZI294" s="1242"/>
      <c r="UZJ294" s="1242"/>
      <c r="UZK294" s="1242"/>
      <c r="UZL294" s="1242"/>
      <c r="UZM294" s="1242"/>
      <c r="UZN294" s="1242"/>
      <c r="UZO294" s="1242"/>
      <c r="UZP294" s="1242"/>
      <c r="UZQ294" s="1242"/>
      <c r="UZR294" s="1242"/>
      <c r="UZS294" s="1242"/>
      <c r="UZT294" s="1242"/>
      <c r="UZU294" s="1242"/>
      <c r="UZV294" s="1242"/>
      <c r="UZW294" s="1242"/>
      <c r="UZX294" s="1242"/>
      <c r="UZY294" s="1242"/>
      <c r="UZZ294" s="1242"/>
      <c r="VAA294" s="1242"/>
      <c r="VAB294" s="1242"/>
      <c r="VAC294" s="1242"/>
      <c r="VAD294" s="1242"/>
      <c r="VAE294" s="1242"/>
      <c r="VAF294" s="1242"/>
      <c r="VAG294" s="1242"/>
      <c r="VAH294" s="1242"/>
      <c r="VAI294" s="1242"/>
      <c r="VAJ294" s="1242"/>
      <c r="VAK294" s="1242"/>
      <c r="VAL294" s="1242"/>
      <c r="VAM294" s="1242"/>
      <c r="VAN294" s="1242"/>
      <c r="VAO294" s="1242"/>
      <c r="VAP294" s="1242"/>
      <c r="VAQ294" s="1242"/>
      <c r="VAR294" s="1242"/>
      <c r="VAS294" s="1242"/>
      <c r="VAT294" s="1242"/>
      <c r="VAU294" s="1242"/>
      <c r="VAV294" s="1242"/>
      <c r="VAW294" s="1242"/>
      <c r="VAX294" s="1242"/>
      <c r="VAY294" s="1242"/>
      <c r="VAZ294" s="1242"/>
      <c r="VBA294" s="1242"/>
      <c r="VBB294" s="1242"/>
      <c r="VBC294" s="1242"/>
      <c r="VBD294" s="1242"/>
      <c r="VBE294" s="1242"/>
      <c r="VBF294" s="1242"/>
      <c r="VBG294" s="1242"/>
      <c r="VBH294" s="1242"/>
      <c r="VBI294" s="1242"/>
      <c r="VBJ294" s="1242"/>
      <c r="VBK294" s="1242"/>
      <c r="VBL294" s="1242"/>
      <c r="VBM294" s="1242"/>
      <c r="VBN294" s="1242"/>
      <c r="VBO294" s="1242"/>
      <c r="VBP294" s="1242"/>
      <c r="VBQ294" s="1242"/>
      <c r="VBR294" s="1242"/>
      <c r="VBS294" s="1242"/>
      <c r="VBT294" s="1242"/>
      <c r="VBU294" s="1242"/>
      <c r="VBV294" s="1242"/>
      <c r="VBW294" s="1242"/>
      <c r="VBX294" s="1242"/>
      <c r="VBY294" s="1242"/>
      <c r="VBZ294" s="1242"/>
      <c r="VCA294" s="1242"/>
      <c r="VCB294" s="1242"/>
      <c r="VCC294" s="1242"/>
      <c r="VCD294" s="1242"/>
      <c r="VCE294" s="1242"/>
      <c r="VCF294" s="1242"/>
      <c r="VCG294" s="1242"/>
      <c r="VCH294" s="1242"/>
      <c r="VCI294" s="1242"/>
      <c r="VCJ294" s="1242"/>
      <c r="VCK294" s="1242"/>
      <c r="VCL294" s="1242"/>
      <c r="VCM294" s="1242"/>
      <c r="VCN294" s="1242"/>
      <c r="VCO294" s="1242"/>
      <c r="VCP294" s="1242"/>
      <c r="VCQ294" s="1242"/>
      <c r="VCR294" s="1242"/>
      <c r="VCS294" s="1242"/>
      <c r="VCT294" s="1242"/>
      <c r="VCU294" s="1242"/>
      <c r="VCV294" s="1242"/>
      <c r="VCW294" s="1242"/>
      <c r="VCX294" s="1242"/>
      <c r="VCY294" s="1242"/>
      <c r="VCZ294" s="1242"/>
      <c r="VDA294" s="1242"/>
      <c r="VDB294" s="1242"/>
      <c r="VDC294" s="1242"/>
      <c r="VDD294" s="1242"/>
      <c r="VDE294" s="1242"/>
      <c r="VDF294" s="1242"/>
      <c r="VDG294" s="1242"/>
      <c r="VDH294" s="1242"/>
      <c r="VDI294" s="1242"/>
      <c r="VDJ294" s="1242"/>
      <c r="VDK294" s="1242"/>
      <c r="VDL294" s="1242"/>
      <c r="VDM294" s="1242"/>
      <c r="VDN294" s="1242"/>
      <c r="VDO294" s="1242"/>
      <c r="VDP294" s="1242"/>
      <c r="VDQ294" s="1242"/>
      <c r="VDR294" s="1242"/>
      <c r="VDS294" s="1242"/>
      <c r="VDT294" s="1242"/>
      <c r="VDU294" s="1242"/>
      <c r="VDV294" s="1242"/>
      <c r="VDW294" s="1242"/>
      <c r="VDX294" s="1242"/>
      <c r="VDY294" s="1242"/>
      <c r="VDZ294" s="1242"/>
      <c r="VEA294" s="1242"/>
      <c r="VEB294" s="1242"/>
      <c r="VEC294" s="1242"/>
      <c r="VED294" s="1242"/>
      <c r="VEE294" s="1242"/>
      <c r="VEF294" s="1242"/>
      <c r="VEG294" s="1242"/>
      <c r="VEH294" s="1242"/>
      <c r="VEI294" s="1242"/>
      <c r="VEJ294" s="1242"/>
      <c r="VEK294" s="1242"/>
      <c r="VEL294" s="1242"/>
      <c r="VEM294" s="1242"/>
      <c r="VEN294" s="1242"/>
      <c r="VEO294" s="1242"/>
      <c r="VEP294" s="1242"/>
      <c r="VEQ294" s="1242"/>
      <c r="VER294" s="1242"/>
      <c r="VES294" s="1242"/>
      <c r="VET294" s="1242"/>
      <c r="VEU294" s="1242"/>
      <c r="VEV294" s="1242"/>
      <c r="VEW294" s="1242"/>
      <c r="VEX294" s="1242"/>
      <c r="VEY294" s="1242"/>
      <c r="VEZ294" s="1242"/>
      <c r="VFA294" s="1242"/>
      <c r="VFB294" s="1242"/>
      <c r="VFC294" s="1242"/>
      <c r="VFD294" s="1242"/>
      <c r="VFE294" s="1242"/>
      <c r="VFF294" s="1242"/>
      <c r="VFG294" s="1242"/>
      <c r="VFH294" s="1242"/>
      <c r="VFI294" s="1242"/>
      <c r="VFJ294" s="1242"/>
      <c r="VFK294" s="1242"/>
      <c r="VFL294" s="1242"/>
      <c r="VFM294" s="1242"/>
      <c r="VFN294" s="1242"/>
      <c r="VFO294" s="1242"/>
      <c r="VFP294" s="1242"/>
      <c r="VFQ294" s="1242"/>
      <c r="VFR294" s="1242"/>
      <c r="VFS294" s="1242"/>
      <c r="VFT294" s="1242"/>
      <c r="VFU294" s="1242"/>
      <c r="VFV294" s="1242"/>
      <c r="VFW294" s="1242"/>
      <c r="VFX294" s="1242"/>
      <c r="VFY294" s="1242"/>
      <c r="VFZ294" s="1242"/>
      <c r="VGA294" s="1242"/>
      <c r="VGB294" s="1242"/>
      <c r="VGC294" s="1242"/>
      <c r="VGD294" s="1242"/>
      <c r="VGE294" s="1242"/>
      <c r="VGF294" s="1242"/>
      <c r="VGG294" s="1242"/>
      <c r="VGH294" s="1242"/>
      <c r="VGI294" s="1242"/>
      <c r="VGJ294" s="1242"/>
      <c r="VGK294" s="1242"/>
      <c r="VGL294" s="1242"/>
      <c r="VGM294" s="1242"/>
      <c r="VGN294" s="1242"/>
      <c r="VGO294" s="1242"/>
      <c r="VGP294" s="1242"/>
      <c r="VGQ294" s="1242"/>
      <c r="VGR294" s="1242"/>
      <c r="VGS294" s="1242"/>
      <c r="VGT294" s="1242"/>
      <c r="VGU294" s="1242"/>
      <c r="VGV294" s="1242"/>
      <c r="VGW294" s="1242"/>
      <c r="VGX294" s="1242"/>
      <c r="VGY294" s="1242"/>
      <c r="VGZ294" s="1242"/>
      <c r="VHA294" s="1242"/>
      <c r="VHB294" s="1242"/>
      <c r="VHC294" s="1242"/>
      <c r="VHD294" s="1242"/>
      <c r="VHE294" s="1242"/>
      <c r="VHF294" s="1242"/>
      <c r="VHG294" s="1242"/>
      <c r="VHH294" s="1242"/>
      <c r="VHI294" s="1242"/>
      <c r="VHJ294" s="1242"/>
      <c r="VHK294" s="1242"/>
      <c r="VHL294" s="1242"/>
      <c r="VHM294" s="1242"/>
      <c r="VHN294" s="1242"/>
      <c r="VHO294" s="1242"/>
      <c r="VHP294" s="1242"/>
      <c r="VHQ294" s="1242"/>
      <c r="VHR294" s="1242"/>
      <c r="VHS294" s="1242"/>
      <c r="VHT294" s="1242"/>
      <c r="VHU294" s="1242"/>
      <c r="VHV294" s="1242"/>
      <c r="VHW294" s="1242"/>
      <c r="VHX294" s="1242"/>
      <c r="VHY294" s="1242"/>
      <c r="VHZ294" s="1242"/>
      <c r="VIA294" s="1242"/>
      <c r="VIB294" s="1242"/>
      <c r="VIC294" s="1242"/>
      <c r="VID294" s="1242"/>
      <c r="VIE294" s="1242"/>
      <c r="VIF294" s="1242"/>
      <c r="VIG294" s="1242"/>
      <c r="VIH294" s="1242"/>
      <c r="VII294" s="1242"/>
      <c r="VIJ294" s="1242"/>
      <c r="VIK294" s="1242"/>
      <c r="VIL294" s="1242"/>
      <c r="VIM294" s="1242"/>
      <c r="VIN294" s="1242"/>
      <c r="VIO294" s="1242"/>
      <c r="VIP294" s="1242"/>
      <c r="VIQ294" s="1242"/>
      <c r="VIR294" s="1242"/>
      <c r="VIS294" s="1242"/>
      <c r="VIT294" s="1242"/>
      <c r="VIU294" s="1242"/>
      <c r="VIV294" s="1242"/>
      <c r="VIW294" s="1242"/>
      <c r="VIX294" s="1242"/>
      <c r="VIY294" s="1242"/>
      <c r="VIZ294" s="1242"/>
      <c r="VJA294" s="1242"/>
      <c r="VJB294" s="1242"/>
      <c r="VJC294" s="1242"/>
      <c r="VJD294" s="1242"/>
      <c r="VJE294" s="1242"/>
      <c r="VJF294" s="1242"/>
      <c r="VJG294" s="1242"/>
      <c r="VJH294" s="1242"/>
      <c r="VJI294" s="1242"/>
      <c r="VJJ294" s="1242"/>
      <c r="VJK294" s="1242"/>
      <c r="VJL294" s="1242"/>
      <c r="VJM294" s="1242"/>
      <c r="VJN294" s="1242"/>
      <c r="VJO294" s="1242"/>
      <c r="VJP294" s="1242"/>
      <c r="VJQ294" s="1242"/>
      <c r="VJR294" s="1242"/>
      <c r="VJS294" s="1242"/>
      <c r="VJT294" s="1242"/>
      <c r="VJU294" s="1242"/>
      <c r="VJV294" s="1242"/>
      <c r="VJW294" s="1242"/>
      <c r="VJX294" s="1242"/>
      <c r="VJY294" s="1242"/>
      <c r="VJZ294" s="1242"/>
      <c r="VKA294" s="1242"/>
      <c r="VKB294" s="1242"/>
      <c r="VKC294" s="1242"/>
      <c r="VKD294" s="1242"/>
      <c r="VKE294" s="1242"/>
      <c r="VKF294" s="1242"/>
      <c r="VKG294" s="1242"/>
      <c r="VKH294" s="1242"/>
      <c r="VKI294" s="1242"/>
      <c r="VKJ294" s="1242"/>
      <c r="VKK294" s="1242"/>
      <c r="VKL294" s="1242"/>
      <c r="VKM294" s="1242"/>
      <c r="VKN294" s="1242"/>
      <c r="VKO294" s="1242"/>
      <c r="VKP294" s="1242"/>
      <c r="VKQ294" s="1242"/>
      <c r="VKR294" s="1242"/>
      <c r="VKS294" s="1242"/>
      <c r="VKT294" s="1242"/>
      <c r="VKU294" s="1242"/>
      <c r="VKV294" s="1242"/>
      <c r="VKW294" s="1242"/>
      <c r="VKX294" s="1242"/>
      <c r="VKY294" s="1242"/>
      <c r="VKZ294" s="1242"/>
      <c r="VLA294" s="1242"/>
      <c r="VLB294" s="1242"/>
      <c r="VLC294" s="1242"/>
      <c r="VLD294" s="1242"/>
      <c r="VLE294" s="1242"/>
      <c r="VLF294" s="1242"/>
      <c r="VLG294" s="1242"/>
      <c r="VLH294" s="1242"/>
      <c r="VLI294" s="1242"/>
      <c r="VLJ294" s="1242"/>
      <c r="VLK294" s="1242"/>
      <c r="VLL294" s="1242"/>
      <c r="VLM294" s="1242"/>
      <c r="VLN294" s="1242"/>
      <c r="VLO294" s="1242"/>
      <c r="VLP294" s="1242"/>
      <c r="VLQ294" s="1242"/>
      <c r="VLR294" s="1242"/>
      <c r="VLS294" s="1242"/>
      <c r="VLT294" s="1242"/>
      <c r="VLU294" s="1242"/>
      <c r="VLV294" s="1242"/>
      <c r="VLW294" s="1242"/>
      <c r="VLX294" s="1242"/>
      <c r="VLY294" s="1242"/>
      <c r="VLZ294" s="1242"/>
      <c r="VMA294" s="1242"/>
      <c r="VMB294" s="1242"/>
      <c r="VMC294" s="1242"/>
      <c r="VMD294" s="1242"/>
      <c r="VME294" s="1242"/>
      <c r="VMF294" s="1242"/>
      <c r="VMG294" s="1242"/>
      <c r="VMH294" s="1242"/>
      <c r="VMI294" s="1242"/>
      <c r="VMJ294" s="1242"/>
      <c r="VMK294" s="1242"/>
      <c r="VML294" s="1242"/>
      <c r="VMM294" s="1242"/>
      <c r="VMN294" s="1242"/>
      <c r="VMO294" s="1242"/>
      <c r="VMP294" s="1242"/>
      <c r="VMQ294" s="1242"/>
      <c r="VMR294" s="1242"/>
      <c r="VMS294" s="1242"/>
      <c r="VMT294" s="1242"/>
      <c r="VMU294" s="1242"/>
      <c r="VMV294" s="1242"/>
      <c r="VMW294" s="1242"/>
      <c r="VMX294" s="1242"/>
      <c r="VMY294" s="1242"/>
      <c r="VMZ294" s="1242"/>
      <c r="VNA294" s="1242"/>
      <c r="VNB294" s="1242"/>
      <c r="VNC294" s="1242"/>
      <c r="VND294" s="1242"/>
      <c r="VNE294" s="1242"/>
      <c r="VNF294" s="1242"/>
      <c r="VNG294" s="1242"/>
      <c r="VNH294" s="1242"/>
      <c r="VNI294" s="1242"/>
      <c r="VNJ294" s="1242"/>
      <c r="VNK294" s="1242"/>
      <c r="VNL294" s="1242"/>
      <c r="VNM294" s="1242"/>
      <c r="VNN294" s="1242"/>
      <c r="VNO294" s="1242"/>
      <c r="VNP294" s="1242"/>
      <c r="VNQ294" s="1242"/>
      <c r="VNR294" s="1242"/>
      <c r="VNS294" s="1242"/>
      <c r="VNT294" s="1242"/>
      <c r="VNU294" s="1242"/>
      <c r="VNV294" s="1242"/>
      <c r="VNW294" s="1242"/>
      <c r="VNX294" s="1242"/>
      <c r="VNY294" s="1242"/>
      <c r="VNZ294" s="1242"/>
      <c r="VOA294" s="1242"/>
      <c r="VOB294" s="1242"/>
      <c r="VOC294" s="1242"/>
      <c r="VOD294" s="1242"/>
      <c r="VOE294" s="1242"/>
      <c r="VOF294" s="1242"/>
      <c r="VOG294" s="1242"/>
      <c r="VOH294" s="1242"/>
      <c r="VOI294" s="1242"/>
      <c r="VOJ294" s="1242"/>
      <c r="VOK294" s="1242"/>
      <c r="VOL294" s="1242"/>
      <c r="VOM294" s="1242"/>
      <c r="VON294" s="1242"/>
      <c r="VOO294" s="1242"/>
      <c r="VOP294" s="1242"/>
      <c r="VOQ294" s="1242"/>
      <c r="VOR294" s="1242"/>
      <c r="VOS294" s="1242"/>
      <c r="VOT294" s="1242"/>
      <c r="VOU294" s="1242"/>
      <c r="VOV294" s="1242"/>
      <c r="VOW294" s="1242"/>
      <c r="VOX294" s="1242"/>
      <c r="VOY294" s="1242"/>
      <c r="VOZ294" s="1242"/>
      <c r="VPA294" s="1242"/>
      <c r="VPB294" s="1242"/>
      <c r="VPC294" s="1242"/>
      <c r="VPD294" s="1242"/>
      <c r="VPE294" s="1242"/>
      <c r="VPF294" s="1242"/>
      <c r="VPG294" s="1242"/>
      <c r="VPH294" s="1242"/>
      <c r="VPI294" s="1242"/>
      <c r="VPJ294" s="1242"/>
      <c r="VPK294" s="1242"/>
      <c r="VPL294" s="1242"/>
      <c r="VPM294" s="1242"/>
      <c r="VPN294" s="1242"/>
      <c r="VPO294" s="1242"/>
      <c r="VPP294" s="1242"/>
      <c r="VPQ294" s="1242"/>
      <c r="VPR294" s="1242"/>
      <c r="VPS294" s="1242"/>
      <c r="VPT294" s="1242"/>
      <c r="VPU294" s="1242"/>
      <c r="VPV294" s="1242"/>
      <c r="VPW294" s="1242"/>
      <c r="VPX294" s="1242"/>
      <c r="VPY294" s="1242"/>
      <c r="VPZ294" s="1242"/>
      <c r="VQA294" s="1242"/>
      <c r="VQB294" s="1242"/>
      <c r="VQC294" s="1242"/>
      <c r="VQD294" s="1242"/>
      <c r="VQE294" s="1242"/>
      <c r="VQF294" s="1242"/>
      <c r="VQG294" s="1242"/>
      <c r="VQH294" s="1242"/>
      <c r="VQI294" s="1242"/>
      <c r="VQJ294" s="1242"/>
      <c r="VQK294" s="1242"/>
      <c r="VQL294" s="1242"/>
      <c r="VQM294" s="1242"/>
      <c r="VQN294" s="1242"/>
      <c r="VQO294" s="1242"/>
      <c r="VQP294" s="1242"/>
      <c r="VQQ294" s="1242"/>
      <c r="VQR294" s="1242"/>
      <c r="VQS294" s="1242"/>
      <c r="VQT294" s="1242"/>
      <c r="VQU294" s="1242"/>
      <c r="VQV294" s="1242"/>
      <c r="VQW294" s="1242"/>
      <c r="VQX294" s="1242"/>
      <c r="VQY294" s="1242"/>
      <c r="VQZ294" s="1242"/>
      <c r="VRA294" s="1242"/>
      <c r="VRB294" s="1242"/>
      <c r="VRC294" s="1242"/>
      <c r="VRD294" s="1242"/>
      <c r="VRE294" s="1242"/>
      <c r="VRF294" s="1242"/>
      <c r="VRG294" s="1242"/>
      <c r="VRH294" s="1242"/>
      <c r="VRI294" s="1242"/>
      <c r="VRJ294" s="1242"/>
      <c r="VRK294" s="1242"/>
      <c r="VRL294" s="1242"/>
      <c r="VRM294" s="1242"/>
      <c r="VRN294" s="1242"/>
      <c r="VRO294" s="1242"/>
      <c r="VRP294" s="1242"/>
      <c r="VRQ294" s="1242"/>
      <c r="VRR294" s="1242"/>
      <c r="VRS294" s="1242"/>
      <c r="VRT294" s="1242"/>
      <c r="VRU294" s="1242"/>
      <c r="VRV294" s="1242"/>
      <c r="VRW294" s="1242"/>
      <c r="VRX294" s="1242"/>
      <c r="VRY294" s="1242"/>
      <c r="VRZ294" s="1242"/>
      <c r="VSA294" s="1242"/>
      <c r="VSB294" s="1242"/>
      <c r="VSC294" s="1242"/>
      <c r="VSD294" s="1242"/>
      <c r="VSE294" s="1242"/>
      <c r="VSF294" s="1242"/>
      <c r="VSG294" s="1242"/>
      <c r="VSH294" s="1242"/>
      <c r="VSI294" s="1242"/>
      <c r="VSJ294" s="1242"/>
      <c r="VSK294" s="1242"/>
      <c r="VSL294" s="1242"/>
      <c r="VSM294" s="1242"/>
      <c r="VSN294" s="1242"/>
      <c r="VSO294" s="1242"/>
      <c r="VSP294" s="1242"/>
      <c r="VSQ294" s="1242"/>
      <c r="VSR294" s="1242"/>
      <c r="VSS294" s="1242"/>
      <c r="VST294" s="1242"/>
      <c r="VSU294" s="1242"/>
      <c r="VSV294" s="1242"/>
      <c r="VSW294" s="1242"/>
      <c r="VSX294" s="1242"/>
      <c r="VSY294" s="1242"/>
      <c r="VSZ294" s="1242"/>
      <c r="VTA294" s="1242"/>
      <c r="VTB294" s="1242"/>
      <c r="VTC294" s="1242"/>
      <c r="VTD294" s="1242"/>
      <c r="VTE294" s="1242"/>
      <c r="VTF294" s="1242"/>
      <c r="VTG294" s="1242"/>
      <c r="VTH294" s="1242"/>
      <c r="VTI294" s="1242"/>
      <c r="VTJ294" s="1242"/>
      <c r="VTK294" s="1242"/>
      <c r="VTL294" s="1242"/>
      <c r="VTM294" s="1242"/>
      <c r="VTN294" s="1242"/>
      <c r="VTO294" s="1242"/>
      <c r="VTP294" s="1242"/>
      <c r="VTQ294" s="1242"/>
      <c r="VTR294" s="1242"/>
      <c r="VTS294" s="1242"/>
      <c r="VTT294" s="1242"/>
      <c r="VTU294" s="1242"/>
      <c r="VTV294" s="1242"/>
      <c r="VTW294" s="1242"/>
      <c r="VTX294" s="1242"/>
      <c r="VTY294" s="1242"/>
      <c r="VTZ294" s="1242"/>
      <c r="VUA294" s="1242"/>
      <c r="VUB294" s="1242"/>
      <c r="VUC294" s="1242"/>
      <c r="VUD294" s="1242"/>
      <c r="VUE294" s="1242"/>
      <c r="VUF294" s="1242"/>
      <c r="VUG294" s="1242"/>
      <c r="VUH294" s="1242"/>
      <c r="VUI294" s="1242"/>
      <c r="VUJ294" s="1242"/>
      <c r="VUK294" s="1242"/>
      <c r="VUL294" s="1242"/>
      <c r="VUM294" s="1242"/>
      <c r="VUN294" s="1242"/>
      <c r="VUO294" s="1242"/>
      <c r="VUP294" s="1242"/>
      <c r="VUQ294" s="1242"/>
      <c r="VUR294" s="1242"/>
      <c r="VUS294" s="1242"/>
      <c r="VUT294" s="1242"/>
      <c r="VUU294" s="1242"/>
      <c r="VUV294" s="1242"/>
      <c r="VUW294" s="1242"/>
      <c r="VUX294" s="1242"/>
      <c r="VUY294" s="1242"/>
      <c r="VUZ294" s="1242"/>
      <c r="VVA294" s="1242"/>
      <c r="VVB294" s="1242"/>
      <c r="VVC294" s="1242"/>
      <c r="VVD294" s="1242"/>
      <c r="VVE294" s="1242"/>
      <c r="VVF294" s="1242"/>
      <c r="VVG294" s="1242"/>
      <c r="VVH294" s="1242"/>
      <c r="VVI294" s="1242"/>
      <c r="VVJ294" s="1242"/>
      <c r="VVK294" s="1242"/>
      <c r="VVL294" s="1242"/>
      <c r="VVM294" s="1242"/>
      <c r="VVN294" s="1242"/>
      <c r="VVO294" s="1242"/>
      <c r="VVP294" s="1242"/>
      <c r="VVQ294" s="1242"/>
      <c r="VVR294" s="1242"/>
      <c r="VVS294" s="1242"/>
      <c r="VVT294" s="1242"/>
      <c r="VVU294" s="1242"/>
      <c r="VVV294" s="1242"/>
      <c r="VVW294" s="1242"/>
      <c r="VVX294" s="1242"/>
      <c r="VVY294" s="1242"/>
      <c r="VVZ294" s="1242"/>
      <c r="VWA294" s="1242"/>
      <c r="VWB294" s="1242"/>
      <c r="VWC294" s="1242"/>
      <c r="VWD294" s="1242"/>
      <c r="VWE294" s="1242"/>
      <c r="VWF294" s="1242"/>
      <c r="VWG294" s="1242"/>
      <c r="VWH294" s="1242"/>
      <c r="VWI294" s="1242"/>
      <c r="VWJ294" s="1242"/>
      <c r="VWK294" s="1242"/>
      <c r="VWL294" s="1242"/>
      <c r="VWM294" s="1242"/>
      <c r="VWN294" s="1242"/>
      <c r="VWO294" s="1242"/>
      <c r="VWP294" s="1242"/>
      <c r="VWQ294" s="1242"/>
      <c r="VWR294" s="1242"/>
      <c r="VWS294" s="1242"/>
      <c r="VWT294" s="1242"/>
      <c r="VWU294" s="1242"/>
      <c r="VWV294" s="1242"/>
      <c r="VWW294" s="1242"/>
      <c r="VWX294" s="1242"/>
      <c r="VWY294" s="1242"/>
      <c r="VWZ294" s="1242"/>
      <c r="VXA294" s="1242"/>
      <c r="VXB294" s="1242"/>
      <c r="VXC294" s="1242"/>
      <c r="VXD294" s="1242"/>
      <c r="VXE294" s="1242"/>
      <c r="VXF294" s="1242"/>
      <c r="VXG294" s="1242"/>
      <c r="VXH294" s="1242"/>
      <c r="VXI294" s="1242"/>
      <c r="VXJ294" s="1242"/>
      <c r="VXK294" s="1242"/>
      <c r="VXL294" s="1242"/>
      <c r="VXM294" s="1242"/>
      <c r="VXN294" s="1242"/>
      <c r="VXO294" s="1242"/>
      <c r="VXP294" s="1242"/>
      <c r="VXQ294" s="1242"/>
      <c r="VXR294" s="1242"/>
      <c r="VXS294" s="1242"/>
      <c r="VXT294" s="1242"/>
      <c r="VXU294" s="1242"/>
      <c r="VXV294" s="1242"/>
      <c r="VXW294" s="1242"/>
      <c r="VXX294" s="1242"/>
      <c r="VXY294" s="1242"/>
      <c r="VXZ294" s="1242"/>
      <c r="VYA294" s="1242"/>
      <c r="VYB294" s="1242"/>
      <c r="VYC294" s="1242"/>
      <c r="VYD294" s="1242"/>
      <c r="VYE294" s="1242"/>
      <c r="VYF294" s="1242"/>
      <c r="VYG294" s="1242"/>
      <c r="VYH294" s="1242"/>
      <c r="VYI294" s="1242"/>
      <c r="VYJ294" s="1242"/>
      <c r="VYK294" s="1242"/>
      <c r="VYL294" s="1242"/>
      <c r="VYM294" s="1242"/>
      <c r="VYN294" s="1242"/>
      <c r="VYO294" s="1242"/>
      <c r="VYP294" s="1242"/>
      <c r="VYQ294" s="1242"/>
      <c r="VYR294" s="1242"/>
      <c r="VYS294" s="1242"/>
      <c r="VYT294" s="1242"/>
      <c r="VYU294" s="1242"/>
      <c r="VYV294" s="1242"/>
      <c r="VYW294" s="1242"/>
      <c r="VYX294" s="1242"/>
      <c r="VYY294" s="1242"/>
      <c r="VYZ294" s="1242"/>
      <c r="VZA294" s="1242"/>
      <c r="VZB294" s="1242"/>
      <c r="VZC294" s="1242"/>
      <c r="VZD294" s="1242"/>
      <c r="VZE294" s="1242"/>
      <c r="VZF294" s="1242"/>
      <c r="VZG294" s="1242"/>
      <c r="VZH294" s="1242"/>
      <c r="VZI294" s="1242"/>
      <c r="VZJ294" s="1242"/>
      <c r="VZK294" s="1242"/>
      <c r="VZL294" s="1242"/>
      <c r="VZM294" s="1242"/>
      <c r="VZN294" s="1242"/>
      <c r="VZO294" s="1242"/>
      <c r="VZP294" s="1242"/>
      <c r="VZQ294" s="1242"/>
      <c r="VZR294" s="1242"/>
      <c r="VZS294" s="1242"/>
      <c r="VZT294" s="1242"/>
      <c r="VZU294" s="1242"/>
      <c r="VZV294" s="1242"/>
      <c r="VZW294" s="1242"/>
      <c r="VZX294" s="1242"/>
      <c r="VZY294" s="1242"/>
      <c r="VZZ294" s="1242"/>
      <c r="WAA294" s="1242"/>
      <c r="WAB294" s="1242"/>
      <c r="WAC294" s="1242"/>
      <c r="WAD294" s="1242"/>
      <c r="WAE294" s="1242"/>
      <c r="WAF294" s="1242"/>
      <c r="WAG294" s="1242"/>
      <c r="WAH294" s="1242"/>
      <c r="WAI294" s="1242"/>
      <c r="WAJ294" s="1242"/>
      <c r="WAK294" s="1242"/>
      <c r="WAL294" s="1242"/>
      <c r="WAM294" s="1242"/>
      <c r="WAN294" s="1242"/>
      <c r="WAO294" s="1242"/>
      <c r="WAP294" s="1242"/>
      <c r="WAQ294" s="1242"/>
      <c r="WAR294" s="1242"/>
      <c r="WAS294" s="1242"/>
      <c r="WAT294" s="1242"/>
      <c r="WAU294" s="1242"/>
      <c r="WAV294" s="1242"/>
      <c r="WAW294" s="1242"/>
      <c r="WAX294" s="1242"/>
      <c r="WAY294" s="1242"/>
      <c r="WAZ294" s="1242"/>
      <c r="WBA294" s="1242"/>
      <c r="WBB294" s="1242"/>
      <c r="WBC294" s="1242"/>
      <c r="WBD294" s="1242"/>
      <c r="WBE294" s="1242"/>
      <c r="WBF294" s="1242"/>
      <c r="WBG294" s="1242"/>
      <c r="WBH294" s="1242"/>
      <c r="WBI294" s="1242"/>
      <c r="WBJ294" s="1242"/>
      <c r="WBK294" s="1242"/>
      <c r="WBL294" s="1242"/>
      <c r="WBM294" s="1242"/>
      <c r="WBN294" s="1242"/>
      <c r="WBO294" s="1242"/>
      <c r="WBP294" s="1242"/>
      <c r="WBQ294" s="1242"/>
      <c r="WBR294" s="1242"/>
      <c r="WBS294" s="1242"/>
      <c r="WBT294" s="1242"/>
      <c r="WBU294" s="1242"/>
      <c r="WBV294" s="1242"/>
      <c r="WBW294" s="1242"/>
      <c r="WBX294" s="1242"/>
      <c r="WBY294" s="1242"/>
      <c r="WBZ294" s="1242"/>
      <c r="WCA294" s="1242"/>
      <c r="WCB294" s="1242"/>
      <c r="WCC294" s="1242"/>
      <c r="WCD294" s="1242"/>
      <c r="WCE294" s="1242"/>
      <c r="WCF294" s="1242"/>
      <c r="WCG294" s="1242"/>
      <c r="WCH294" s="1242"/>
      <c r="WCI294" s="1242"/>
      <c r="WCJ294" s="1242"/>
      <c r="WCK294" s="1242"/>
      <c r="WCL294" s="1242"/>
      <c r="WCM294" s="1242"/>
      <c r="WCN294" s="1242"/>
      <c r="WCO294" s="1242"/>
      <c r="WCP294" s="1242"/>
      <c r="WCQ294" s="1242"/>
      <c r="WCR294" s="1242"/>
      <c r="WCS294" s="1242"/>
      <c r="WCT294" s="1242"/>
      <c r="WCU294" s="1242"/>
      <c r="WCV294" s="1242"/>
      <c r="WCW294" s="1242"/>
      <c r="WCX294" s="1242"/>
      <c r="WCY294" s="1242"/>
      <c r="WCZ294" s="1242"/>
      <c r="WDA294" s="1242"/>
      <c r="WDB294" s="1242"/>
      <c r="WDC294" s="1242"/>
      <c r="WDD294" s="1242"/>
      <c r="WDE294" s="1242"/>
      <c r="WDF294" s="1242"/>
      <c r="WDG294" s="1242"/>
      <c r="WDH294" s="1242"/>
      <c r="WDI294" s="1242"/>
      <c r="WDJ294" s="1242"/>
      <c r="WDK294" s="1242"/>
      <c r="WDL294" s="1242"/>
      <c r="WDM294" s="1242"/>
      <c r="WDN294" s="1242"/>
      <c r="WDO294" s="1242"/>
      <c r="WDP294" s="1242"/>
      <c r="WDQ294" s="1242"/>
      <c r="WDR294" s="1242"/>
      <c r="WDS294" s="1242"/>
      <c r="WDT294" s="1242"/>
      <c r="WDU294" s="1242"/>
      <c r="WDV294" s="1242"/>
      <c r="WDW294" s="1242"/>
      <c r="WDX294" s="1242"/>
      <c r="WDY294" s="1242"/>
      <c r="WDZ294" s="1242"/>
      <c r="WEA294" s="1242"/>
      <c r="WEB294" s="1242"/>
      <c r="WEC294" s="1242"/>
      <c r="WED294" s="1242"/>
      <c r="WEE294" s="1242"/>
      <c r="WEF294" s="1242"/>
      <c r="WEG294" s="1242"/>
      <c r="WEH294" s="1242"/>
      <c r="WEI294" s="1242"/>
      <c r="WEJ294" s="1242"/>
      <c r="WEK294" s="1242"/>
      <c r="WEL294" s="1242"/>
      <c r="WEM294" s="1242"/>
      <c r="WEN294" s="1242"/>
      <c r="WEO294" s="1242"/>
      <c r="WEP294" s="1242"/>
      <c r="WEQ294" s="1242"/>
      <c r="WER294" s="1242"/>
      <c r="WES294" s="1242"/>
      <c r="WET294" s="1242"/>
      <c r="WEU294" s="1242"/>
      <c r="WEV294" s="1242"/>
      <c r="WEW294" s="1242"/>
      <c r="WEX294" s="1242"/>
      <c r="WEY294" s="1242"/>
      <c r="WEZ294" s="1242"/>
      <c r="WFA294" s="1242"/>
      <c r="WFB294" s="1242"/>
      <c r="WFC294" s="1242"/>
      <c r="WFD294" s="1242"/>
      <c r="WFE294" s="1242"/>
      <c r="WFF294" s="1242"/>
      <c r="WFG294" s="1242"/>
      <c r="WFH294" s="1242"/>
      <c r="WFI294" s="1242"/>
      <c r="WFJ294" s="1242"/>
      <c r="WFK294" s="1242"/>
      <c r="WFL294" s="1242"/>
      <c r="WFM294" s="1242"/>
      <c r="WFN294" s="1242"/>
      <c r="WFO294" s="1242"/>
      <c r="WFP294" s="1242"/>
      <c r="WFQ294" s="1242"/>
      <c r="WFR294" s="1242"/>
      <c r="WFS294" s="1242"/>
      <c r="WFT294" s="1242"/>
      <c r="WFU294" s="1242"/>
      <c r="WFV294" s="1242"/>
      <c r="WFW294" s="1242"/>
      <c r="WFX294" s="1242"/>
      <c r="WFY294" s="1242"/>
      <c r="WFZ294" s="1242"/>
      <c r="WGA294" s="1242"/>
      <c r="WGB294" s="1242"/>
      <c r="WGC294" s="1242"/>
      <c r="WGD294" s="1242"/>
      <c r="WGE294" s="1242"/>
      <c r="WGF294" s="1242"/>
      <c r="WGG294" s="1242"/>
      <c r="WGH294" s="1242"/>
      <c r="WGI294" s="1242"/>
      <c r="WGJ294" s="1242"/>
      <c r="WGK294" s="1242"/>
      <c r="WGL294" s="1242"/>
      <c r="WGM294" s="1242"/>
      <c r="WGN294" s="1242"/>
      <c r="WGO294" s="1242"/>
      <c r="WGP294" s="1242"/>
      <c r="WGQ294" s="1242"/>
      <c r="WGR294" s="1242"/>
      <c r="WGS294" s="1242"/>
      <c r="WGT294" s="1242"/>
      <c r="WGU294" s="1242"/>
      <c r="WGV294" s="1242"/>
      <c r="WGW294" s="1242"/>
      <c r="WGX294" s="1242"/>
      <c r="WGY294" s="1242"/>
      <c r="WGZ294" s="1242"/>
      <c r="WHA294" s="1242"/>
      <c r="WHB294" s="1242"/>
      <c r="WHC294" s="1242"/>
      <c r="WHD294" s="1242"/>
      <c r="WHE294" s="1242"/>
      <c r="WHF294" s="1242"/>
      <c r="WHG294" s="1242"/>
      <c r="WHH294" s="1242"/>
      <c r="WHI294" s="1242"/>
      <c r="WHJ294" s="1242"/>
      <c r="WHK294" s="1242"/>
      <c r="WHL294" s="1242"/>
      <c r="WHM294" s="1242"/>
      <c r="WHN294" s="1242"/>
      <c r="WHO294" s="1242"/>
      <c r="WHP294" s="1242"/>
      <c r="WHQ294" s="1242"/>
      <c r="WHR294" s="1242"/>
      <c r="WHS294" s="1242"/>
      <c r="WHT294" s="1242"/>
      <c r="WHU294" s="1242"/>
      <c r="WHV294" s="1242"/>
      <c r="WHW294" s="1242"/>
      <c r="WHX294" s="1242"/>
      <c r="WHY294" s="1242"/>
      <c r="WHZ294" s="1242"/>
      <c r="WIA294" s="1242"/>
      <c r="WIB294" s="1242"/>
      <c r="WIC294" s="1242"/>
      <c r="WID294" s="1242"/>
      <c r="WIE294" s="1242"/>
      <c r="WIF294" s="1242"/>
      <c r="WIG294" s="1242"/>
      <c r="WIH294" s="1242"/>
      <c r="WII294" s="1242"/>
      <c r="WIJ294" s="1242"/>
      <c r="WIK294" s="1242"/>
      <c r="WIL294" s="1242"/>
      <c r="WIM294" s="1242"/>
      <c r="WIN294" s="1242"/>
      <c r="WIO294" s="1242"/>
      <c r="WIP294" s="1242"/>
      <c r="WIQ294" s="1242"/>
      <c r="WIR294" s="1242"/>
      <c r="WIS294" s="1242"/>
      <c r="WIT294" s="1242"/>
      <c r="WIU294" s="1242"/>
      <c r="WIV294" s="1242"/>
      <c r="WIW294" s="1242"/>
      <c r="WIX294" s="1242"/>
      <c r="WIY294" s="1242"/>
      <c r="WIZ294" s="1242"/>
      <c r="WJA294" s="1242"/>
      <c r="WJB294" s="1242"/>
      <c r="WJC294" s="1242"/>
      <c r="WJD294" s="1242"/>
      <c r="WJE294" s="1242"/>
      <c r="WJF294" s="1242"/>
      <c r="WJG294" s="1242"/>
      <c r="WJH294" s="1242"/>
      <c r="WJI294" s="1242"/>
      <c r="WJJ294" s="1242"/>
      <c r="WJK294" s="1242"/>
      <c r="WJL294" s="1242"/>
      <c r="WJM294" s="1242"/>
      <c r="WJN294" s="1242"/>
      <c r="WJO294" s="1242"/>
      <c r="WJP294" s="1242"/>
      <c r="WJQ294" s="1242"/>
      <c r="WJR294" s="1242"/>
      <c r="WJS294" s="1242"/>
      <c r="WJT294" s="1242"/>
      <c r="WJU294" s="1242"/>
      <c r="WJV294" s="1242"/>
      <c r="WJW294" s="1242"/>
      <c r="WJX294" s="1242"/>
      <c r="WJY294" s="1242"/>
      <c r="WJZ294" s="1242"/>
      <c r="WKA294" s="1242"/>
      <c r="WKB294" s="1242"/>
      <c r="WKC294" s="1242"/>
      <c r="WKD294" s="1242"/>
      <c r="WKE294" s="1242"/>
      <c r="WKF294" s="1242"/>
      <c r="WKG294" s="1242"/>
      <c r="WKH294" s="1242"/>
      <c r="WKI294" s="1242"/>
      <c r="WKJ294" s="1242"/>
      <c r="WKK294" s="1242"/>
      <c r="WKL294" s="1242"/>
      <c r="WKM294" s="1242"/>
      <c r="WKN294" s="1242"/>
      <c r="WKO294" s="1242"/>
      <c r="WKP294" s="1242"/>
      <c r="WKQ294" s="1242"/>
      <c r="WKR294" s="1242"/>
      <c r="WKS294" s="1242"/>
      <c r="WKT294" s="1242"/>
      <c r="WKU294" s="1242"/>
      <c r="WKV294" s="1242"/>
      <c r="WKW294" s="1242"/>
      <c r="WKX294" s="1242"/>
      <c r="WKY294" s="1242"/>
      <c r="WKZ294" s="1242"/>
      <c r="WLA294" s="1242"/>
      <c r="WLB294" s="1242"/>
      <c r="WLC294" s="1242"/>
      <c r="WLD294" s="1242"/>
      <c r="WLE294" s="1242"/>
      <c r="WLF294" s="1242"/>
      <c r="WLG294" s="1242"/>
      <c r="WLH294" s="1242"/>
      <c r="WLI294" s="1242"/>
      <c r="WLJ294" s="1242"/>
      <c r="WLK294" s="1242"/>
      <c r="WLL294" s="1242"/>
      <c r="WLM294" s="1242"/>
      <c r="WLN294" s="1242"/>
      <c r="WLO294" s="1242"/>
      <c r="WLP294" s="1242"/>
      <c r="WLQ294" s="1242"/>
      <c r="WLR294" s="1242"/>
      <c r="WLS294" s="1242"/>
      <c r="WLT294" s="1242"/>
      <c r="WLU294" s="1242"/>
      <c r="WLV294" s="1242"/>
      <c r="WLW294" s="1242"/>
      <c r="WLX294" s="1242"/>
      <c r="WLY294" s="1242"/>
      <c r="WLZ294" s="1242"/>
      <c r="WMA294" s="1242"/>
      <c r="WMB294" s="1242"/>
      <c r="WMC294" s="1242"/>
      <c r="WMD294" s="1242"/>
      <c r="WME294" s="1242"/>
      <c r="WMF294" s="1242"/>
      <c r="WMG294" s="1242"/>
      <c r="WMH294" s="1242"/>
      <c r="WMI294" s="1242"/>
      <c r="WMJ294" s="1242"/>
      <c r="WMK294" s="1242"/>
      <c r="WML294" s="1242"/>
      <c r="WMM294" s="1242"/>
      <c r="WMN294" s="1242"/>
      <c r="WMO294" s="1242"/>
      <c r="WMP294" s="1242"/>
      <c r="WMQ294" s="1242"/>
      <c r="WMR294" s="1242"/>
      <c r="WMS294" s="1242"/>
      <c r="WMT294" s="1242"/>
      <c r="WMU294" s="1242"/>
      <c r="WMV294" s="1242"/>
      <c r="WMW294" s="1242"/>
      <c r="WMX294" s="1242"/>
      <c r="WMY294" s="1242"/>
      <c r="WMZ294" s="1242"/>
      <c r="WNA294" s="1242"/>
      <c r="WNB294" s="1242"/>
      <c r="WNC294" s="1242"/>
      <c r="WND294" s="1242"/>
      <c r="WNE294" s="1242"/>
      <c r="WNF294" s="1242"/>
      <c r="WNG294" s="1242"/>
      <c r="WNH294" s="1242"/>
      <c r="WNI294" s="1242"/>
      <c r="WNJ294" s="1242"/>
      <c r="WNK294" s="1242"/>
      <c r="WNL294" s="1242"/>
      <c r="WNM294" s="1242"/>
      <c r="WNN294" s="1242"/>
      <c r="WNO294" s="1242"/>
      <c r="WNP294" s="1242"/>
      <c r="WNQ294" s="1242"/>
      <c r="WNR294" s="1242"/>
      <c r="WNS294" s="1242"/>
      <c r="WNT294" s="1242"/>
      <c r="WNU294" s="1242"/>
      <c r="WNV294" s="1242"/>
      <c r="WNW294" s="1242"/>
      <c r="WNX294" s="1242"/>
      <c r="WNY294" s="1242"/>
      <c r="WNZ294" s="1242"/>
      <c r="WOA294" s="1242"/>
      <c r="WOB294" s="1242"/>
      <c r="WOC294" s="1242"/>
      <c r="WOD294" s="1242"/>
      <c r="WOE294" s="1242"/>
      <c r="WOF294" s="1242"/>
      <c r="WOG294" s="1242"/>
      <c r="WOH294" s="1242"/>
      <c r="WOI294" s="1242"/>
      <c r="WOJ294" s="1242"/>
      <c r="WOK294" s="1242"/>
      <c r="WOL294" s="1242"/>
      <c r="WOM294" s="1242"/>
      <c r="WON294" s="1242"/>
      <c r="WOO294" s="1242"/>
      <c r="WOP294" s="1242"/>
      <c r="WOQ294" s="1242"/>
      <c r="WOR294" s="1242"/>
      <c r="WOS294" s="1242"/>
      <c r="WOT294" s="1242"/>
      <c r="WOU294" s="1242"/>
      <c r="WOV294" s="1242"/>
      <c r="WOW294" s="1242"/>
      <c r="WOX294" s="1242"/>
      <c r="WOY294" s="1242"/>
      <c r="WOZ294" s="1242"/>
      <c r="WPA294" s="1242"/>
      <c r="WPB294" s="1242"/>
      <c r="WPC294" s="1242"/>
      <c r="WPD294" s="1242"/>
      <c r="WPE294" s="1242"/>
      <c r="WPF294" s="1242"/>
      <c r="WPG294" s="1242"/>
      <c r="WPH294" s="1242"/>
      <c r="WPI294" s="1242"/>
      <c r="WPJ294" s="1242"/>
      <c r="WPK294" s="1242"/>
      <c r="WPL294" s="1242"/>
      <c r="WPM294" s="1242"/>
      <c r="WPN294" s="1242"/>
      <c r="WPO294" s="1242"/>
      <c r="WPP294" s="1242"/>
      <c r="WPQ294" s="1242"/>
      <c r="WPR294" s="1242"/>
      <c r="WPS294" s="1242"/>
      <c r="WPT294" s="1242"/>
      <c r="WPU294" s="1242"/>
      <c r="WPV294" s="1242"/>
      <c r="WPW294" s="1242"/>
      <c r="WPX294" s="1242"/>
      <c r="WPY294" s="1242"/>
      <c r="WPZ294" s="1242"/>
      <c r="WQA294" s="1242"/>
      <c r="WQB294" s="1242"/>
      <c r="WQC294" s="1242"/>
      <c r="WQD294" s="1242"/>
      <c r="WQE294" s="1242"/>
      <c r="WQF294" s="1242"/>
      <c r="WQG294" s="1242"/>
      <c r="WQH294" s="1242"/>
      <c r="WQI294" s="1242"/>
      <c r="WQJ294" s="1242"/>
      <c r="WQK294" s="1242"/>
      <c r="WQL294" s="1242"/>
      <c r="WQM294" s="1242"/>
      <c r="WQN294" s="1242"/>
      <c r="WQO294" s="1242"/>
      <c r="WQP294" s="1242"/>
      <c r="WQQ294" s="1242"/>
      <c r="WQR294" s="1242"/>
      <c r="WQS294" s="1242"/>
      <c r="WQT294" s="1242"/>
      <c r="WQU294" s="1242"/>
      <c r="WQV294" s="1242"/>
      <c r="WQW294" s="1242"/>
      <c r="WQX294" s="1242"/>
      <c r="WQY294" s="1242"/>
      <c r="WQZ294" s="1242"/>
      <c r="WRA294" s="1242"/>
      <c r="WRB294" s="1242"/>
      <c r="WRC294" s="1242"/>
      <c r="WRD294" s="1242"/>
      <c r="WRE294" s="1242"/>
      <c r="WRF294" s="1242"/>
      <c r="WRG294" s="1242"/>
      <c r="WRH294" s="1242"/>
      <c r="WRI294" s="1242"/>
      <c r="WRJ294" s="1242"/>
      <c r="WRK294" s="1242"/>
      <c r="WRL294" s="1242"/>
      <c r="WRM294" s="1242"/>
      <c r="WRN294" s="1242"/>
      <c r="WRO294" s="1242"/>
      <c r="WRP294" s="1242"/>
      <c r="WRQ294" s="1242"/>
      <c r="WRR294" s="1242"/>
      <c r="WRS294" s="1242"/>
      <c r="WRT294" s="1242"/>
      <c r="WRU294" s="1242"/>
      <c r="WRV294" s="1242"/>
      <c r="WRW294" s="1242"/>
      <c r="WRX294" s="1242"/>
      <c r="WRY294" s="1242"/>
      <c r="WRZ294" s="1242"/>
      <c r="WSA294" s="1242"/>
      <c r="WSB294" s="1242"/>
      <c r="WSC294" s="1242"/>
      <c r="WSD294" s="1242"/>
      <c r="WSE294" s="1242"/>
      <c r="WSF294" s="1242"/>
      <c r="WSG294" s="1242"/>
      <c r="WSH294" s="1242"/>
      <c r="WSI294" s="1242"/>
      <c r="WSJ294" s="1242"/>
      <c r="WSK294" s="1242"/>
      <c r="WSL294" s="1242"/>
      <c r="WSM294" s="1242"/>
      <c r="WSN294" s="1242"/>
      <c r="WSO294" s="1242"/>
      <c r="WSP294" s="1242"/>
      <c r="WSQ294" s="1242"/>
      <c r="WSR294" s="1242"/>
      <c r="WSS294" s="1242"/>
      <c r="WST294" s="1242"/>
      <c r="WSU294" s="1242"/>
      <c r="WSV294" s="1242"/>
      <c r="WSW294" s="1242"/>
      <c r="WSX294" s="1242"/>
      <c r="WSY294" s="1242"/>
      <c r="WSZ294" s="1242"/>
      <c r="WTA294" s="1242"/>
      <c r="WTB294" s="1242"/>
      <c r="WTC294" s="1242"/>
      <c r="WTD294" s="1242"/>
      <c r="WTE294" s="1242"/>
      <c r="WTF294" s="1242"/>
      <c r="WTG294" s="1242"/>
      <c r="WTH294" s="1242"/>
      <c r="WTI294" s="1242"/>
      <c r="WTJ294" s="1242"/>
      <c r="WTK294" s="1242"/>
      <c r="WTL294" s="1242"/>
      <c r="WTM294" s="1242"/>
      <c r="WTN294" s="1242"/>
      <c r="WTO294" s="1242"/>
      <c r="WTP294" s="1242"/>
      <c r="WTQ294" s="1242"/>
      <c r="WTR294" s="1242"/>
      <c r="WTS294" s="1242"/>
      <c r="WTT294" s="1242"/>
      <c r="WTU294" s="1242"/>
      <c r="WTV294" s="1242"/>
      <c r="WTW294" s="1242"/>
      <c r="WTX294" s="1242"/>
      <c r="WTY294" s="1242"/>
      <c r="WTZ294" s="1242"/>
      <c r="WUA294" s="1242"/>
      <c r="WUB294" s="1242"/>
      <c r="WUC294" s="1242"/>
      <c r="WUD294" s="1242"/>
      <c r="WUE294" s="1242"/>
      <c r="WUF294" s="1242"/>
      <c r="WUG294" s="1242"/>
      <c r="WUH294" s="1242"/>
      <c r="WUI294" s="1242"/>
      <c r="WUJ294" s="1242"/>
      <c r="WUK294" s="1242"/>
      <c r="WUL294" s="1242"/>
      <c r="WUM294" s="1242"/>
      <c r="WUN294" s="1242"/>
      <c r="WUO294" s="1242"/>
      <c r="WUP294" s="1242"/>
      <c r="WUQ294" s="1242"/>
      <c r="WUR294" s="1242"/>
      <c r="WUS294" s="1242"/>
      <c r="WUT294" s="1242"/>
      <c r="WUU294" s="1242"/>
      <c r="WUV294" s="1242"/>
      <c r="WUW294" s="1242"/>
      <c r="WUX294" s="1242"/>
      <c r="WUY294" s="1242"/>
      <c r="WUZ294" s="1242"/>
      <c r="WVA294" s="1242"/>
      <c r="WVB294" s="1242"/>
      <c r="WVC294" s="1242"/>
      <c r="WVD294" s="1242"/>
      <c r="WVE294" s="1242"/>
      <c r="WVF294" s="1242"/>
      <c r="WVG294" s="1242"/>
      <c r="WVH294" s="1242"/>
      <c r="WVI294" s="1242"/>
      <c r="WVJ294" s="1242"/>
      <c r="WVK294" s="1242"/>
      <c r="WVL294" s="1242"/>
      <c r="WVM294" s="1242"/>
      <c r="WVN294" s="1242"/>
      <c r="WVO294" s="1242"/>
      <c r="WVP294" s="1242"/>
      <c r="WVQ294" s="1242"/>
      <c r="WVR294" s="1242"/>
      <c r="WVS294" s="1242"/>
      <c r="WVT294" s="1242"/>
      <c r="WVU294" s="1242"/>
      <c r="WVV294" s="1242"/>
      <c r="WVW294" s="1242"/>
      <c r="WVX294" s="1242"/>
      <c r="WVY294" s="1242"/>
      <c r="WVZ294" s="1242"/>
      <c r="WWA294" s="1242"/>
      <c r="WWB294" s="1242"/>
      <c r="WWC294" s="1242"/>
      <c r="WWD294" s="1242"/>
      <c r="WWE294" s="1242"/>
      <c r="WWF294" s="1242"/>
      <c r="WWG294" s="1242"/>
      <c r="WWH294" s="1242"/>
      <c r="WWI294" s="1242"/>
      <c r="WWJ294" s="1242"/>
      <c r="WWK294" s="1242"/>
      <c r="WWL294" s="1242"/>
      <c r="WWM294" s="1242"/>
      <c r="WWN294" s="1242"/>
      <c r="WWO294" s="1242"/>
      <c r="WWP294" s="1242"/>
      <c r="WWQ294" s="1242"/>
      <c r="WWR294" s="1242"/>
      <c r="WWS294" s="1242"/>
      <c r="WWT294" s="1242"/>
      <c r="WWU294" s="1242"/>
      <c r="WWV294" s="1242"/>
      <c r="WWW294" s="1242"/>
      <c r="WWX294" s="1242"/>
      <c r="WWY294" s="1242"/>
      <c r="WWZ294" s="1242"/>
      <c r="WXA294" s="1242"/>
      <c r="WXB294" s="1242"/>
      <c r="WXC294" s="1242"/>
      <c r="WXD294" s="1242"/>
      <c r="WXE294" s="1242"/>
      <c r="WXF294" s="1242"/>
      <c r="WXG294" s="1242"/>
      <c r="WXH294" s="1242"/>
      <c r="WXI294" s="1242"/>
      <c r="WXJ294" s="1242"/>
      <c r="WXK294" s="1242"/>
      <c r="WXL294" s="1242"/>
      <c r="WXM294" s="1242"/>
      <c r="WXN294" s="1242"/>
      <c r="WXO294" s="1242"/>
      <c r="WXP294" s="1242"/>
      <c r="WXQ294" s="1242"/>
      <c r="WXR294" s="1242"/>
      <c r="WXS294" s="1242"/>
      <c r="WXT294" s="1242"/>
      <c r="WXU294" s="1242"/>
      <c r="WXV294" s="1242"/>
      <c r="WXW294" s="1242"/>
      <c r="WXX294" s="1242"/>
      <c r="WXY294" s="1242"/>
      <c r="WXZ294" s="1242"/>
      <c r="WYA294" s="1242"/>
      <c r="WYB294" s="1242"/>
      <c r="WYC294" s="1242"/>
      <c r="WYD294" s="1242"/>
      <c r="WYE294" s="1242"/>
      <c r="WYF294" s="1242"/>
      <c r="WYG294" s="1242"/>
      <c r="WYH294" s="1242"/>
      <c r="WYI294" s="1242"/>
      <c r="WYJ294" s="1242"/>
      <c r="WYK294" s="1242"/>
      <c r="WYL294" s="1242"/>
      <c r="WYM294" s="1242"/>
      <c r="WYN294" s="1242"/>
      <c r="WYO294" s="1242"/>
      <c r="WYP294" s="1242"/>
      <c r="WYQ294" s="1242"/>
      <c r="WYR294" s="1242"/>
      <c r="WYS294" s="1242"/>
      <c r="WYT294" s="1242"/>
      <c r="WYU294" s="1242"/>
      <c r="WYV294" s="1242"/>
      <c r="WYW294" s="1242"/>
      <c r="WYX294" s="1242"/>
      <c r="WYY294" s="1242"/>
      <c r="WYZ294" s="1242"/>
      <c r="WZA294" s="1242"/>
      <c r="WZB294" s="1242"/>
      <c r="WZC294" s="1242"/>
      <c r="WZD294" s="1242"/>
      <c r="WZE294" s="1242"/>
      <c r="WZF294" s="1242"/>
      <c r="WZG294" s="1242"/>
      <c r="WZH294" s="1242"/>
      <c r="WZI294" s="1242"/>
      <c r="WZJ294" s="1242"/>
      <c r="WZK294" s="1242"/>
      <c r="WZL294" s="1242"/>
      <c r="WZM294" s="1242"/>
      <c r="WZN294" s="1242"/>
      <c r="WZO294" s="1242"/>
      <c r="WZP294" s="1242"/>
      <c r="WZQ294" s="1242"/>
      <c r="WZR294" s="1242"/>
      <c r="WZS294" s="1242"/>
      <c r="WZT294" s="1242"/>
      <c r="WZU294" s="1242"/>
      <c r="WZV294" s="1242"/>
      <c r="WZW294" s="1242"/>
      <c r="WZX294" s="1242"/>
      <c r="WZY294" s="1242"/>
      <c r="WZZ294" s="1242"/>
      <c r="XAA294" s="1242"/>
      <c r="XAB294" s="1242"/>
      <c r="XAC294" s="1242"/>
      <c r="XAD294" s="1242"/>
      <c r="XAE294" s="1242"/>
      <c r="XAF294" s="1242"/>
      <c r="XAG294" s="1242"/>
      <c r="XAH294" s="1242"/>
      <c r="XAI294" s="1242"/>
      <c r="XAJ294" s="1242"/>
      <c r="XAK294" s="1242"/>
      <c r="XAL294" s="1242"/>
      <c r="XAM294" s="1242"/>
      <c r="XAN294" s="1242"/>
      <c r="XAO294" s="1242"/>
      <c r="XAP294" s="1242"/>
      <c r="XAQ294" s="1242"/>
      <c r="XAR294" s="1242"/>
      <c r="XAS294" s="1242"/>
      <c r="XAT294" s="1242"/>
      <c r="XAU294" s="1242"/>
      <c r="XAV294" s="1242"/>
      <c r="XAW294" s="1242"/>
      <c r="XAX294" s="1242"/>
      <c r="XAY294" s="1242"/>
      <c r="XAZ294" s="1242"/>
      <c r="XBA294" s="1242"/>
      <c r="XBB294" s="1242"/>
      <c r="XBC294" s="1242"/>
      <c r="XBD294" s="1242"/>
      <c r="XBE294" s="1242"/>
      <c r="XBF294" s="1242"/>
      <c r="XBG294" s="1242"/>
      <c r="XBH294" s="1242"/>
      <c r="XBI294" s="1242"/>
      <c r="XBJ294" s="1242"/>
      <c r="XBK294" s="1242"/>
      <c r="XBL294" s="1242"/>
      <c r="XBM294" s="1242"/>
      <c r="XBN294" s="1242"/>
      <c r="XBO294" s="1242"/>
      <c r="XBP294" s="1242"/>
      <c r="XBQ294" s="1242"/>
      <c r="XBR294" s="1242"/>
      <c r="XBS294" s="1242"/>
      <c r="XBT294" s="1242"/>
      <c r="XBU294" s="1242"/>
      <c r="XBV294" s="1242"/>
      <c r="XBW294" s="1242"/>
      <c r="XBX294" s="1242"/>
      <c r="XBY294" s="1242"/>
      <c r="XBZ294" s="1242"/>
      <c r="XCA294" s="1242"/>
      <c r="XCB294" s="1242"/>
      <c r="XCC294" s="1242"/>
      <c r="XCD294" s="1242"/>
      <c r="XCE294" s="1242"/>
      <c r="XCF294" s="1242"/>
      <c r="XCG294" s="1242"/>
      <c r="XCH294" s="1242"/>
      <c r="XCI294" s="1242"/>
      <c r="XCJ294" s="1242"/>
      <c r="XCK294" s="1242"/>
      <c r="XCL294" s="1242"/>
      <c r="XCM294" s="1242"/>
      <c r="XCN294" s="1242"/>
      <c r="XCO294" s="1242"/>
      <c r="XCP294" s="1242"/>
      <c r="XCQ294" s="1242"/>
      <c r="XCR294" s="1242"/>
      <c r="XCS294" s="1242"/>
      <c r="XCT294" s="1242"/>
      <c r="XCU294" s="1242"/>
      <c r="XCV294" s="1242"/>
      <c r="XCW294" s="1242"/>
      <c r="XCX294" s="1242"/>
      <c r="XCY294" s="1242"/>
      <c r="XCZ294" s="1242"/>
      <c r="XDA294" s="1242"/>
      <c r="XDB294" s="1242"/>
      <c r="XDC294" s="1242"/>
      <c r="XDD294" s="1242"/>
      <c r="XDE294" s="1242"/>
      <c r="XDF294" s="1242"/>
      <c r="XDG294" s="1242"/>
      <c r="XDH294" s="1242"/>
      <c r="XDI294" s="1242"/>
      <c r="XDJ294" s="1242"/>
      <c r="XDK294" s="1242"/>
      <c r="XDL294" s="1242"/>
      <c r="XDM294" s="1242"/>
      <c r="XDN294" s="1242"/>
      <c r="XDO294" s="1242"/>
      <c r="XDP294" s="1242"/>
      <c r="XDQ294" s="1242"/>
      <c r="XDR294" s="1242"/>
      <c r="XDS294" s="1242"/>
      <c r="XDT294" s="1242"/>
      <c r="XDU294" s="1242"/>
      <c r="XDV294" s="1242"/>
      <c r="XDW294" s="1242"/>
      <c r="XDX294" s="1242"/>
      <c r="XDY294" s="1242"/>
      <c r="XDZ294" s="1242"/>
      <c r="XEA294" s="1242"/>
      <c r="XEB294" s="1242"/>
      <c r="XEC294" s="1242"/>
      <c r="XED294" s="1242"/>
      <c r="XEE294" s="1242"/>
      <c r="XEF294" s="1242"/>
      <c r="XEG294" s="1242"/>
      <c r="XEH294" s="1242"/>
      <c r="XEI294" s="1242"/>
      <c r="XEJ294" s="1242"/>
      <c r="XEK294" s="1242"/>
      <c r="XEL294" s="1242"/>
      <c r="XEM294" s="1242"/>
      <c r="XEN294" s="1242"/>
      <c r="XEO294" s="1242"/>
      <c r="XEP294" s="1242"/>
      <c r="XEQ294" s="1242"/>
      <c r="XER294" s="1242"/>
      <c r="XES294" s="1242"/>
      <c r="XET294" s="1242"/>
      <c r="XEU294" s="1242"/>
      <c r="XEV294" s="1242"/>
      <c r="XEW294" s="1242"/>
      <c r="XEX294" s="1242"/>
      <c r="XEY294" s="1242"/>
      <c r="XEZ294" s="1242"/>
      <c r="XFA294" s="1242"/>
    </row>
    <row r="295" spans="1:16381" s="295" customFormat="1" ht="15" customHeight="1" x14ac:dyDescent="0.25">
      <c r="A295" s="1329"/>
      <c r="B295" s="1242"/>
      <c r="C295" s="1242"/>
      <c r="D295" s="1242"/>
      <c r="E295" s="1242"/>
      <c r="F295" s="1242"/>
      <c r="G295" s="1242"/>
      <c r="H295" s="1242"/>
      <c r="I295" s="1242"/>
      <c r="J295" s="1242"/>
      <c r="K295" s="1242"/>
      <c r="L295" s="1334"/>
      <c r="M295" s="1334"/>
      <c r="N295" s="1334"/>
      <c r="O295" s="1242"/>
      <c r="P295" s="1242"/>
      <c r="Q295" s="1242"/>
      <c r="R295" s="1242"/>
      <c r="S295" s="1242"/>
      <c r="T295" s="1242"/>
      <c r="U295" s="1242"/>
      <c r="V295" s="1242"/>
      <c r="W295" s="1332"/>
      <c r="AN295" s="1330"/>
    </row>
    <row r="296" spans="1:16381" s="295" customFormat="1" ht="45" customHeight="1" x14ac:dyDescent="0.25">
      <c r="A296" s="1787" t="s">
        <v>2346</v>
      </c>
      <c r="B296" s="1780"/>
      <c r="C296" s="1780"/>
      <c r="D296" s="1780"/>
      <c r="E296" s="1780"/>
      <c r="F296" s="1780"/>
      <c r="G296" s="1780"/>
      <c r="H296" s="1780"/>
      <c r="I296" s="1780"/>
      <c r="J296" s="1780"/>
      <c r="K296" s="1780"/>
      <c r="L296" s="1780"/>
      <c r="M296" s="1780"/>
      <c r="N296" s="1780"/>
      <c r="O296" s="1780"/>
      <c r="P296" s="1780"/>
      <c r="Q296" s="1780"/>
      <c r="R296" s="1780"/>
      <c r="S296" s="1780"/>
      <c r="T296" s="1780"/>
      <c r="U296" s="1780"/>
      <c r="V296" s="1780"/>
      <c r="W296" s="1242"/>
      <c r="X296" s="1780"/>
      <c r="Y296" s="1780"/>
      <c r="Z296" s="1780"/>
      <c r="AA296" s="2708"/>
      <c r="AB296" s="2708"/>
      <c r="AC296" s="2708"/>
      <c r="AD296" s="2708"/>
      <c r="AE296" s="2708"/>
      <c r="AF296" s="2708"/>
      <c r="AG296" s="2708"/>
      <c r="AH296" s="2708"/>
      <c r="AI296" s="2708"/>
      <c r="AJ296" s="1780"/>
      <c r="AK296" s="1780"/>
      <c r="AL296" s="1780"/>
      <c r="AM296" s="1780"/>
      <c r="AN296" s="1788"/>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c r="CB296" s="1241"/>
      <c r="CC296" s="1241"/>
      <c r="CD296" s="1241"/>
      <c r="CE296" s="1241"/>
      <c r="CF296" s="1241"/>
      <c r="CG296" s="1241"/>
      <c r="CH296" s="1241"/>
      <c r="CI296" s="1241"/>
      <c r="CJ296" s="1241"/>
      <c r="CK296" s="1241"/>
      <c r="CL296" s="1241"/>
      <c r="CM296" s="1241"/>
      <c r="CN296" s="1241"/>
      <c r="CO296" s="1241"/>
      <c r="CP296" s="1241"/>
      <c r="CQ296" s="1241"/>
      <c r="CR296" s="1241"/>
      <c r="CS296" s="1241"/>
      <c r="CT296" s="1241"/>
      <c r="CU296" s="1241"/>
      <c r="CV296" s="1241"/>
      <c r="CW296" s="1241"/>
      <c r="CX296" s="1241"/>
      <c r="CY296" s="1241"/>
      <c r="CZ296" s="1241"/>
      <c r="DA296" s="1241"/>
      <c r="DB296" s="1241"/>
      <c r="DC296" s="1241"/>
      <c r="DD296" s="1241"/>
      <c r="DE296" s="1241"/>
      <c r="DF296" s="1241"/>
      <c r="DG296" s="1241"/>
      <c r="DH296" s="1241"/>
      <c r="DI296" s="1241"/>
      <c r="DJ296" s="1241"/>
      <c r="DK296" s="1241"/>
      <c r="DL296" s="1241"/>
      <c r="DM296" s="1241"/>
      <c r="DN296" s="1241"/>
      <c r="DO296" s="1241"/>
      <c r="DP296" s="1241"/>
      <c r="DQ296" s="1241"/>
      <c r="DR296" s="1241"/>
      <c r="DS296" s="1241"/>
      <c r="DT296" s="1241"/>
      <c r="DU296" s="1241"/>
      <c r="DV296" s="1241"/>
      <c r="DW296" s="1241"/>
      <c r="DX296" s="1241"/>
      <c r="DY296" s="1241"/>
      <c r="DZ296" s="1241"/>
      <c r="EA296" s="1241"/>
      <c r="EB296" s="1241"/>
      <c r="EC296" s="1241"/>
      <c r="ED296" s="1241"/>
      <c r="EE296" s="1241"/>
      <c r="EF296" s="1241"/>
      <c r="EG296" s="1241"/>
      <c r="EH296" s="1241"/>
      <c r="EI296" s="1241"/>
      <c r="EJ296" s="1241"/>
      <c r="EK296" s="1241"/>
      <c r="EL296" s="1241"/>
      <c r="EM296" s="1241"/>
      <c r="EN296" s="1241"/>
      <c r="EO296" s="1241"/>
      <c r="EP296" s="1241"/>
      <c r="EQ296" s="1241"/>
      <c r="ER296" s="1241"/>
      <c r="ES296" s="1241"/>
      <c r="ET296" s="1241"/>
      <c r="EU296" s="1241"/>
      <c r="EV296" s="1241"/>
      <c r="EW296" s="1241"/>
      <c r="EX296" s="1241"/>
      <c r="EY296" s="1241"/>
      <c r="EZ296" s="1241"/>
      <c r="FA296" s="1241"/>
      <c r="FB296" s="1241"/>
      <c r="FC296" s="1241"/>
      <c r="FD296" s="1241"/>
      <c r="FE296" s="1241"/>
      <c r="FF296" s="1241"/>
      <c r="FG296" s="1241"/>
      <c r="FH296" s="1241"/>
      <c r="FI296" s="1241"/>
      <c r="FJ296" s="1241"/>
      <c r="FK296" s="1241"/>
      <c r="FL296" s="1241"/>
      <c r="FM296" s="1241"/>
      <c r="FN296" s="1241"/>
      <c r="FO296" s="1241"/>
      <c r="FP296" s="1241"/>
      <c r="FQ296" s="1241"/>
      <c r="FR296" s="1241"/>
      <c r="FS296" s="1241"/>
      <c r="FT296" s="1241"/>
      <c r="FU296" s="1241"/>
      <c r="FV296" s="1241"/>
      <c r="FW296" s="1241"/>
      <c r="FX296" s="1241"/>
      <c r="FY296" s="1241"/>
      <c r="FZ296" s="1241"/>
      <c r="GA296" s="1241"/>
      <c r="GB296" s="1241"/>
      <c r="GC296" s="1241"/>
      <c r="GD296" s="1241"/>
      <c r="GE296" s="1241"/>
      <c r="GF296" s="1241"/>
      <c r="GG296" s="1241"/>
      <c r="GH296" s="1241"/>
      <c r="GI296" s="1241"/>
      <c r="GJ296" s="1241"/>
      <c r="GK296" s="1241"/>
      <c r="GL296" s="1241"/>
      <c r="GM296" s="1241"/>
      <c r="GN296" s="1241"/>
      <c r="GO296" s="1241"/>
      <c r="GP296" s="1241"/>
      <c r="GQ296" s="1241"/>
      <c r="GR296" s="1241"/>
      <c r="GS296" s="1241"/>
      <c r="GT296" s="1241"/>
      <c r="GU296" s="1241"/>
      <c r="GV296" s="1241"/>
      <c r="GW296" s="1241"/>
      <c r="GX296" s="1241"/>
      <c r="GY296" s="1241"/>
      <c r="GZ296" s="1241"/>
      <c r="HA296" s="1241"/>
      <c r="HB296" s="1241"/>
      <c r="HC296" s="1241"/>
      <c r="HD296" s="1241"/>
      <c r="HE296" s="1241"/>
      <c r="HF296" s="1241"/>
      <c r="HG296" s="1241"/>
      <c r="HH296" s="1241"/>
      <c r="HI296" s="1241"/>
      <c r="HJ296" s="1241"/>
      <c r="HK296" s="1241"/>
      <c r="HL296" s="1241"/>
      <c r="HM296" s="1241"/>
      <c r="HN296" s="1241"/>
      <c r="HO296" s="1241"/>
      <c r="HP296" s="1241"/>
      <c r="HQ296" s="1241"/>
      <c r="HR296" s="1241"/>
      <c r="HS296" s="1241"/>
      <c r="HT296" s="1241"/>
      <c r="HU296" s="1241"/>
      <c r="HV296" s="1241"/>
      <c r="HW296" s="1241"/>
      <c r="HX296" s="1241"/>
      <c r="HY296" s="1241"/>
      <c r="HZ296" s="1241"/>
      <c r="IA296" s="1241"/>
      <c r="IB296" s="1241"/>
      <c r="IC296" s="1241"/>
      <c r="ID296" s="1241"/>
      <c r="IE296" s="1241"/>
      <c r="IF296" s="1241"/>
      <c r="IG296" s="1241"/>
      <c r="IH296" s="1241"/>
      <c r="II296" s="1241"/>
      <c r="IJ296" s="1241"/>
      <c r="IK296" s="1241"/>
      <c r="IL296" s="1241"/>
      <c r="IM296" s="1241"/>
      <c r="IN296" s="1241"/>
      <c r="IO296" s="1241"/>
      <c r="IP296" s="1241"/>
      <c r="IQ296" s="1241"/>
      <c r="IR296" s="1241"/>
      <c r="IS296" s="1241"/>
      <c r="IT296" s="1241"/>
      <c r="IU296" s="1241"/>
      <c r="IV296" s="1241"/>
      <c r="IW296" s="1241"/>
      <c r="IX296" s="1241"/>
      <c r="IY296" s="1241"/>
      <c r="IZ296" s="1241"/>
      <c r="JA296" s="1241"/>
      <c r="JB296" s="1241"/>
      <c r="JC296" s="1241"/>
      <c r="JD296" s="1241"/>
      <c r="JE296" s="1241"/>
      <c r="JF296" s="1241"/>
      <c r="JG296" s="1241"/>
      <c r="JH296" s="1241"/>
      <c r="JI296" s="1241"/>
      <c r="JJ296" s="1241"/>
      <c r="JK296" s="1241"/>
      <c r="JL296" s="1241"/>
      <c r="JM296" s="1241"/>
      <c r="JN296" s="1241"/>
      <c r="JO296" s="1241"/>
      <c r="JP296" s="1241"/>
      <c r="JQ296" s="1241"/>
      <c r="JR296" s="1241"/>
      <c r="JS296" s="1241"/>
      <c r="JT296" s="1241"/>
      <c r="JU296" s="1241"/>
      <c r="JV296" s="1241"/>
      <c r="JW296" s="1241"/>
      <c r="JX296" s="1241"/>
      <c r="JY296" s="1241"/>
      <c r="JZ296" s="1241"/>
      <c r="KA296" s="1241"/>
      <c r="KB296" s="1241"/>
      <c r="KC296" s="1241"/>
      <c r="KD296" s="1241"/>
      <c r="KE296" s="1241"/>
      <c r="KF296" s="1241"/>
      <c r="KG296" s="1241"/>
      <c r="KH296" s="1241"/>
      <c r="KI296" s="1241"/>
      <c r="KJ296" s="1241"/>
      <c r="KK296" s="1241"/>
      <c r="KL296" s="1241"/>
      <c r="KM296" s="1241"/>
      <c r="KN296" s="1241"/>
      <c r="KO296" s="1241"/>
      <c r="KP296" s="1241"/>
      <c r="KQ296" s="1241"/>
      <c r="KR296" s="1241"/>
      <c r="KS296" s="1241"/>
      <c r="KT296" s="1241"/>
      <c r="KU296" s="1241"/>
      <c r="KV296" s="1241"/>
      <c r="KW296" s="1241"/>
      <c r="KX296" s="1241"/>
      <c r="KY296" s="1241"/>
      <c r="KZ296" s="1241"/>
      <c r="LA296" s="1241"/>
      <c r="LB296" s="1241"/>
      <c r="LC296" s="1241"/>
      <c r="LD296" s="1241"/>
      <c r="LE296" s="1241"/>
      <c r="LF296" s="1241"/>
      <c r="LG296" s="1241"/>
      <c r="LH296" s="1241"/>
      <c r="LI296" s="1241"/>
      <c r="LJ296" s="1241"/>
      <c r="LK296" s="1241"/>
      <c r="LL296" s="1241"/>
      <c r="LM296" s="1241"/>
      <c r="LN296" s="1241"/>
      <c r="LO296" s="1241"/>
      <c r="LP296" s="1241"/>
      <c r="LQ296" s="1241"/>
      <c r="LR296" s="1241"/>
      <c r="LS296" s="1241"/>
      <c r="LT296" s="1241"/>
      <c r="LU296" s="1241"/>
      <c r="LV296" s="1241"/>
      <c r="LW296" s="1241"/>
      <c r="LX296" s="1241"/>
      <c r="LY296" s="1241"/>
      <c r="LZ296" s="1241"/>
      <c r="MA296" s="1241"/>
      <c r="MB296" s="1241"/>
      <c r="MC296" s="1241"/>
      <c r="MD296" s="1241"/>
      <c r="ME296" s="1241"/>
      <c r="MF296" s="1241"/>
      <c r="MG296" s="1241"/>
      <c r="MH296" s="1241"/>
      <c r="MI296" s="1241"/>
      <c r="MJ296" s="1241"/>
      <c r="MK296" s="1241"/>
      <c r="ML296" s="1241"/>
      <c r="MM296" s="1241"/>
      <c r="MN296" s="1241"/>
      <c r="MO296" s="1241"/>
      <c r="MP296" s="1241"/>
      <c r="MQ296" s="1241"/>
      <c r="MR296" s="1241"/>
      <c r="MS296" s="1241"/>
      <c r="MT296" s="1241"/>
      <c r="MU296" s="1241"/>
      <c r="MV296" s="1241"/>
      <c r="MW296" s="1241"/>
      <c r="MX296" s="1241"/>
      <c r="MY296" s="1241"/>
      <c r="MZ296" s="1241"/>
      <c r="NA296" s="1241"/>
      <c r="NB296" s="1241"/>
      <c r="NC296" s="1241"/>
      <c r="ND296" s="1241"/>
      <c r="NE296" s="1241"/>
      <c r="NF296" s="1241"/>
      <c r="NG296" s="1241"/>
      <c r="NH296" s="1241"/>
      <c r="NI296" s="1241"/>
      <c r="NJ296" s="1241"/>
      <c r="NK296" s="1241"/>
      <c r="NL296" s="1241"/>
      <c r="NM296" s="1241"/>
      <c r="NN296" s="1241"/>
      <c r="NO296" s="1241"/>
      <c r="NP296" s="1241"/>
      <c r="NQ296" s="1241"/>
      <c r="NR296" s="1241"/>
      <c r="NS296" s="1241"/>
      <c r="NT296" s="1241"/>
      <c r="NU296" s="1241"/>
      <c r="NV296" s="1241"/>
      <c r="NW296" s="1241"/>
      <c r="NX296" s="1241"/>
      <c r="NY296" s="1241"/>
      <c r="NZ296" s="1241"/>
      <c r="OA296" s="1241"/>
      <c r="OB296" s="1241"/>
      <c r="OC296" s="1241"/>
      <c r="OD296" s="1241"/>
      <c r="OE296" s="1241"/>
      <c r="OF296" s="1241"/>
      <c r="OG296" s="1241"/>
      <c r="OH296" s="1241"/>
      <c r="OI296" s="1241"/>
      <c r="OJ296" s="1241"/>
      <c r="OK296" s="1241"/>
      <c r="OL296" s="1241"/>
      <c r="OM296" s="1241"/>
      <c r="ON296" s="1241"/>
      <c r="OO296" s="1241"/>
      <c r="OP296" s="1241"/>
      <c r="OQ296" s="1241"/>
      <c r="OR296" s="1241"/>
      <c r="OS296" s="1241"/>
      <c r="OT296" s="1241"/>
      <c r="OU296" s="1241"/>
      <c r="OV296" s="1241"/>
      <c r="OW296" s="1241"/>
      <c r="OX296" s="1241"/>
      <c r="OY296" s="1241"/>
      <c r="OZ296" s="1241"/>
      <c r="PA296" s="1241"/>
      <c r="PB296" s="1241"/>
      <c r="PC296" s="1241"/>
      <c r="PD296" s="1241"/>
      <c r="PE296" s="1241"/>
      <c r="PF296" s="1241"/>
      <c r="PG296" s="1241"/>
      <c r="PH296" s="1241"/>
      <c r="PI296" s="1241"/>
      <c r="PJ296" s="1241"/>
      <c r="PK296" s="1241"/>
      <c r="PL296" s="1241"/>
      <c r="PM296" s="1241"/>
      <c r="PN296" s="1241"/>
      <c r="PO296" s="1241"/>
      <c r="PP296" s="1241"/>
      <c r="PQ296" s="1241"/>
      <c r="PR296" s="1241"/>
      <c r="PS296" s="1241"/>
      <c r="PT296" s="1241"/>
      <c r="PU296" s="1241"/>
      <c r="PV296" s="1241"/>
      <c r="PW296" s="1241"/>
      <c r="PX296" s="1241"/>
      <c r="PY296" s="1241"/>
      <c r="PZ296" s="1241"/>
      <c r="QA296" s="1241"/>
      <c r="QB296" s="1241"/>
      <c r="QC296" s="1241"/>
      <c r="QD296" s="1241"/>
      <c r="QE296" s="1241"/>
      <c r="QF296" s="1241"/>
      <c r="QG296" s="1241"/>
      <c r="QH296" s="1241"/>
      <c r="QI296" s="1241"/>
      <c r="QJ296" s="1241"/>
      <c r="QK296" s="1241"/>
      <c r="QL296" s="1241"/>
      <c r="QM296" s="1241"/>
      <c r="QN296" s="1241"/>
      <c r="QO296" s="1241"/>
      <c r="QP296" s="1241"/>
      <c r="QQ296" s="1241"/>
      <c r="QR296" s="1241"/>
      <c r="QS296" s="1241"/>
      <c r="QT296" s="1241"/>
      <c r="QU296" s="1241"/>
      <c r="QV296" s="1241"/>
      <c r="QW296" s="1241"/>
      <c r="QX296" s="1241"/>
      <c r="QY296" s="1241"/>
      <c r="QZ296" s="1241"/>
      <c r="RA296" s="1241"/>
      <c r="RB296" s="1241"/>
      <c r="RC296" s="1241"/>
      <c r="RD296" s="1241"/>
      <c r="RE296" s="1241"/>
      <c r="RF296" s="1241"/>
      <c r="RG296" s="1241"/>
      <c r="RH296" s="1241"/>
      <c r="RI296" s="1241"/>
      <c r="RJ296" s="1241"/>
      <c r="RK296" s="1241"/>
      <c r="RL296" s="1241"/>
      <c r="RM296" s="1241"/>
      <c r="RN296" s="1241"/>
      <c r="RO296" s="1241"/>
      <c r="RP296" s="1241"/>
      <c r="RQ296" s="1241"/>
      <c r="RR296" s="1241"/>
      <c r="RS296" s="1241"/>
      <c r="RT296" s="1241"/>
      <c r="RU296" s="1241"/>
      <c r="RV296" s="1241"/>
      <c r="RW296" s="1241"/>
      <c r="RX296" s="1241"/>
      <c r="RY296" s="1241"/>
      <c r="RZ296" s="1241"/>
      <c r="SA296" s="1241"/>
      <c r="SB296" s="1241"/>
      <c r="SC296" s="1241"/>
      <c r="SD296" s="1241"/>
      <c r="SE296" s="1241"/>
      <c r="SF296" s="1241"/>
      <c r="SG296" s="1241"/>
      <c r="SH296" s="1241"/>
      <c r="SI296" s="1241"/>
      <c r="SJ296" s="1241"/>
      <c r="SK296" s="1241"/>
      <c r="SL296" s="1241"/>
      <c r="SM296" s="1241"/>
      <c r="SN296" s="1241"/>
      <c r="SO296" s="1241"/>
      <c r="SP296" s="1241"/>
      <c r="SQ296" s="1241"/>
      <c r="SR296" s="1241"/>
      <c r="SS296" s="1241"/>
      <c r="ST296" s="1241"/>
      <c r="SU296" s="1241"/>
      <c r="SV296" s="1241"/>
      <c r="SW296" s="1241"/>
      <c r="SX296" s="1241"/>
      <c r="SY296" s="1241"/>
      <c r="SZ296" s="1241"/>
      <c r="TA296" s="1241"/>
      <c r="TB296" s="1241"/>
      <c r="TC296" s="1241"/>
      <c r="TD296" s="1241"/>
      <c r="TE296" s="1241"/>
      <c r="TF296" s="1241"/>
      <c r="TG296" s="1241"/>
      <c r="TH296" s="1241"/>
      <c r="TI296" s="1241"/>
      <c r="TJ296" s="1241"/>
      <c r="TK296" s="1241"/>
      <c r="TL296" s="1241"/>
      <c r="TM296" s="1241"/>
      <c r="TN296" s="1241"/>
      <c r="TO296" s="1241"/>
      <c r="TP296" s="1241"/>
      <c r="TQ296" s="1241"/>
      <c r="TR296" s="1241"/>
      <c r="TS296" s="1241"/>
      <c r="TT296" s="1241"/>
      <c r="TU296" s="1241"/>
      <c r="TV296" s="1241"/>
      <c r="TW296" s="1241"/>
      <c r="TX296" s="1241"/>
      <c r="TY296" s="1241"/>
      <c r="TZ296" s="1241"/>
      <c r="UA296" s="1241"/>
      <c r="UB296" s="1241"/>
      <c r="UC296" s="1241"/>
      <c r="UD296" s="1241"/>
      <c r="UE296" s="1241"/>
      <c r="UF296" s="1241"/>
      <c r="UG296" s="1241"/>
      <c r="UH296" s="1241"/>
      <c r="UI296" s="1241"/>
      <c r="UJ296" s="1241"/>
      <c r="UK296" s="1241"/>
      <c r="UL296" s="1241"/>
      <c r="UM296" s="1241"/>
      <c r="UN296" s="1241"/>
      <c r="UO296" s="1241"/>
      <c r="UP296" s="1241"/>
      <c r="UQ296" s="1241"/>
      <c r="UR296" s="1241"/>
      <c r="US296" s="1241"/>
      <c r="UT296" s="1241"/>
      <c r="UU296" s="1241"/>
      <c r="UV296" s="1241"/>
      <c r="UW296" s="1241"/>
      <c r="UX296" s="1241"/>
      <c r="UY296" s="1241"/>
      <c r="UZ296" s="1241"/>
      <c r="VA296" s="1241"/>
      <c r="VB296" s="1241"/>
      <c r="VC296" s="1241"/>
      <c r="VD296" s="1241"/>
      <c r="VE296" s="1241"/>
      <c r="VF296" s="1241"/>
      <c r="VG296" s="1241"/>
      <c r="VH296" s="1241"/>
      <c r="VI296" s="1241"/>
      <c r="VJ296" s="1241"/>
      <c r="VK296" s="1241"/>
      <c r="VL296" s="1241"/>
      <c r="VM296" s="1241"/>
      <c r="VN296" s="1241"/>
      <c r="VO296" s="1241"/>
      <c r="VP296" s="1241"/>
      <c r="VQ296" s="1241"/>
      <c r="VR296" s="1241"/>
      <c r="VS296" s="1241"/>
      <c r="VT296" s="1241"/>
      <c r="VU296" s="1241"/>
      <c r="VV296" s="1241"/>
      <c r="VW296" s="1241"/>
      <c r="VX296" s="1241"/>
      <c r="VY296" s="1241"/>
      <c r="VZ296" s="1241"/>
      <c r="WA296" s="1241"/>
      <c r="WB296" s="1241"/>
      <c r="WC296" s="1241"/>
      <c r="WD296" s="1241"/>
      <c r="WE296" s="1241"/>
      <c r="WF296" s="1241"/>
      <c r="WG296" s="1241"/>
      <c r="WH296" s="1241"/>
      <c r="WI296" s="1241"/>
      <c r="WJ296" s="1241"/>
      <c r="WK296" s="1241"/>
      <c r="WL296" s="1241"/>
      <c r="WM296" s="1241"/>
      <c r="WN296" s="1241"/>
      <c r="WO296" s="1241"/>
      <c r="WP296" s="1241"/>
      <c r="WQ296" s="1241"/>
      <c r="WR296" s="1241"/>
      <c r="WS296" s="1241"/>
      <c r="WT296" s="1241"/>
      <c r="WU296" s="1241"/>
      <c r="WV296" s="1241"/>
      <c r="WW296" s="1241"/>
      <c r="WX296" s="1241"/>
      <c r="WY296" s="1241"/>
      <c r="WZ296" s="1241"/>
      <c r="XA296" s="1241"/>
      <c r="XB296" s="1241"/>
      <c r="XC296" s="1241"/>
      <c r="XD296" s="1241"/>
      <c r="XE296" s="1241"/>
      <c r="XF296" s="1241"/>
      <c r="XG296" s="1241"/>
      <c r="XH296" s="1241"/>
      <c r="XI296" s="1241"/>
      <c r="XJ296" s="1241"/>
      <c r="XK296" s="1241"/>
      <c r="XL296" s="1241"/>
      <c r="XM296" s="1241"/>
      <c r="XN296" s="1241"/>
      <c r="XO296" s="1241"/>
      <c r="XP296" s="1241"/>
      <c r="XQ296" s="1241"/>
      <c r="XR296" s="1241"/>
      <c r="XS296" s="1241"/>
      <c r="XT296" s="1241"/>
      <c r="XU296" s="1241"/>
      <c r="XV296" s="1241"/>
      <c r="XW296" s="1241"/>
      <c r="XX296" s="1241"/>
      <c r="XY296" s="1241"/>
      <c r="XZ296" s="1241"/>
      <c r="YA296" s="1241"/>
      <c r="YB296" s="1241"/>
      <c r="YC296" s="1241"/>
      <c r="YD296" s="1241"/>
      <c r="YE296" s="1241"/>
      <c r="YF296" s="1241"/>
      <c r="YG296" s="1241"/>
      <c r="YH296" s="1241"/>
      <c r="YI296" s="1241"/>
      <c r="YJ296" s="1241"/>
      <c r="YK296" s="1241"/>
      <c r="YL296" s="1241"/>
      <c r="YM296" s="1241"/>
      <c r="YN296" s="1241"/>
      <c r="YO296" s="1241"/>
      <c r="YP296" s="1241"/>
      <c r="YQ296" s="1241"/>
      <c r="YR296" s="1241"/>
      <c r="YS296" s="1241"/>
      <c r="YT296" s="1241"/>
      <c r="YU296" s="1241"/>
      <c r="YV296" s="1241"/>
      <c r="YW296" s="1241"/>
      <c r="YX296" s="1241"/>
      <c r="YY296" s="1241"/>
      <c r="YZ296" s="1241"/>
      <c r="ZA296" s="1241"/>
      <c r="ZB296" s="1241"/>
      <c r="ZC296" s="1241"/>
      <c r="ZD296" s="1241"/>
      <c r="ZE296" s="1241"/>
      <c r="ZF296" s="1241"/>
      <c r="ZG296" s="1241"/>
      <c r="ZH296" s="1241"/>
      <c r="ZI296" s="1241"/>
      <c r="ZJ296" s="1241"/>
      <c r="ZK296" s="1241"/>
      <c r="ZL296" s="1241"/>
      <c r="ZM296" s="1241"/>
      <c r="ZN296" s="1241"/>
      <c r="ZO296" s="1241"/>
      <c r="ZP296" s="1241"/>
      <c r="ZQ296" s="1241"/>
      <c r="ZR296" s="1241"/>
      <c r="ZS296" s="1241"/>
      <c r="ZT296" s="1241"/>
      <c r="ZU296" s="1241"/>
      <c r="ZV296" s="1241"/>
      <c r="ZW296" s="1241"/>
      <c r="ZX296" s="1241"/>
      <c r="ZY296" s="1241"/>
      <c r="ZZ296" s="1241"/>
      <c r="AAA296" s="1241"/>
      <c r="AAB296" s="1241"/>
      <c r="AAC296" s="1241"/>
      <c r="AAD296" s="1241"/>
      <c r="AAE296" s="1241"/>
      <c r="AAF296" s="1241"/>
      <c r="AAG296" s="1241"/>
      <c r="AAH296" s="1241"/>
      <c r="AAI296" s="1241"/>
      <c r="AAJ296" s="1241"/>
      <c r="AAK296" s="1241"/>
      <c r="AAL296" s="1241"/>
      <c r="AAM296" s="1241"/>
      <c r="AAN296" s="1241"/>
      <c r="AAO296" s="1241"/>
      <c r="AAP296" s="1241"/>
      <c r="AAQ296" s="1241"/>
      <c r="AAR296" s="1241"/>
      <c r="AAS296" s="1241"/>
      <c r="AAT296" s="1241"/>
      <c r="AAU296" s="1241"/>
      <c r="AAV296" s="1241"/>
      <c r="AAW296" s="1241"/>
      <c r="AAX296" s="1241"/>
      <c r="AAY296" s="1241"/>
      <c r="AAZ296" s="1241"/>
      <c r="ABA296" s="1241"/>
      <c r="ABB296" s="1241"/>
      <c r="ABC296" s="1241"/>
      <c r="ABD296" s="1241"/>
      <c r="ABE296" s="1241"/>
      <c r="ABF296" s="1241"/>
      <c r="ABG296" s="1241"/>
      <c r="ABH296" s="1241"/>
      <c r="ABI296" s="1241"/>
      <c r="ABJ296" s="1241"/>
      <c r="ABK296" s="1241"/>
      <c r="ABL296" s="1241"/>
      <c r="ABM296" s="1241"/>
      <c r="ABN296" s="1241"/>
      <c r="ABO296" s="1241"/>
      <c r="ABP296" s="1241"/>
      <c r="ABQ296" s="1241"/>
      <c r="ABR296" s="1241"/>
      <c r="ABS296" s="1241"/>
      <c r="ABT296" s="1241"/>
      <c r="ABU296" s="1241"/>
      <c r="ABV296" s="1241"/>
      <c r="ABW296" s="1241"/>
      <c r="ABX296" s="1241"/>
      <c r="ABY296" s="1241"/>
      <c r="ABZ296" s="1241"/>
      <c r="ACA296" s="1241"/>
      <c r="ACB296" s="1241"/>
      <c r="ACC296" s="1241"/>
      <c r="ACD296" s="1241"/>
      <c r="ACE296" s="1241"/>
      <c r="ACF296" s="1241"/>
      <c r="ACG296" s="1241"/>
      <c r="ACH296" s="1241"/>
      <c r="ACI296" s="1241"/>
      <c r="ACJ296" s="1241"/>
      <c r="ACK296" s="1241"/>
      <c r="ACL296" s="1241"/>
      <c r="ACM296" s="1241"/>
      <c r="ACN296" s="1241"/>
      <c r="ACO296" s="1241"/>
      <c r="ACP296" s="1241"/>
      <c r="ACQ296" s="1241"/>
      <c r="ACR296" s="1241"/>
      <c r="ACS296" s="1241"/>
      <c r="ACT296" s="1241"/>
      <c r="ACU296" s="1241"/>
      <c r="ACV296" s="1241"/>
      <c r="ACW296" s="1241"/>
      <c r="ACX296" s="1241"/>
      <c r="ACY296" s="1241"/>
      <c r="ACZ296" s="1241"/>
      <c r="ADA296" s="1241"/>
      <c r="ADB296" s="1241"/>
      <c r="ADC296" s="1241"/>
      <c r="ADD296" s="1241"/>
      <c r="ADE296" s="1241"/>
      <c r="ADF296" s="1241"/>
      <c r="ADG296" s="1241"/>
      <c r="ADH296" s="1241"/>
      <c r="ADI296" s="1241"/>
      <c r="ADJ296" s="1241"/>
      <c r="ADK296" s="1241"/>
      <c r="ADL296" s="1241"/>
      <c r="ADM296" s="1241"/>
      <c r="ADN296" s="1241"/>
      <c r="ADO296" s="1241"/>
      <c r="ADP296" s="1241"/>
      <c r="ADQ296" s="1241"/>
      <c r="ADR296" s="1241"/>
      <c r="ADS296" s="1241"/>
      <c r="ADT296" s="1241"/>
      <c r="ADU296" s="1241"/>
      <c r="ADV296" s="1241"/>
      <c r="ADW296" s="1241"/>
      <c r="ADX296" s="1241"/>
      <c r="ADY296" s="1241"/>
      <c r="ADZ296" s="1241"/>
      <c r="AEA296" s="1241"/>
      <c r="AEB296" s="1241"/>
      <c r="AEC296" s="1241"/>
      <c r="AED296" s="1241"/>
      <c r="AEE296" s="1241"/>
      <c r="AEF296" s="1241"/>
      <c r="AEG296" s="1241"/>
      <c r="AEH296" s="1241"/>
      <c r="AEI296" s="1241"/>
      <c r="AEJ296" s="1241"/>
      <c r="AEK296" s="1241"/>
      <c r="AEL296" s="1241"/>
      <c r="AEM296" s="1241"/>
      <c r="AEN296" s="1241"/>
      <c r="AEO296" s="1241"/>
      <c r="AEP296" s="1241"/>
      <c r="AEQ296" s="1241"/>
      <c r="AER296" s="1241"/>
      <c r="AES296" s="1241"/>
      <c r="AET296" s="1241"/>
      <c r="AEU296" s="1241"/>
      <c r="AEV296" s="1241"/>
      <c r="AEW296" s="1241"/>
      <c r="AEX296" s="1241"/>
      <c r="AEY296" s="1241"/>
      <c r="AEZ296" s="1241"/>
      <c r="AFA296" s="1241"/>
      <c r="AFB296" s="1241"/>
      <c r="AFC296" s="1241"/>
      <c r="AFD296" s="1241"/>
      <c r="AFE296" s="1241"/>
      <c r="AFF296" s="1241"/>
      <c r="AFG296" s="1241"/>
      <c r="AFH296" s="1241"/>
      <c r="AFI296" s="1241"/>
      <c r="AFJ296" s="1241"/>
      <c r="AFK296" s="1241"/>
      <c r="AFL296" s="1241"/>
      <c r="AFM296" s="1241"/>
      <c r="AFN296" s="1241"/>
      <c r="AFO296" s="1241"/>
      <c r="AFP296" s="1241"/>
      <c r="AFQ296" s="1241"/>
      <c r="AFR296" s="1241"/>
      <c r="AFS296" s="1241"/>
      <c r="AFT296" s="1241"/>
      <c r="AFU296" s="1241"/>
      <c r="AFV296" s="1241"/>
      <c r="AFW296" s="1241"/>
      <c r="AFX296" s="1241"/>
      <c r="AFY296" s="1241"/>
      <c r="AFZ296" s="1241"/>
      <c r="AGA296" s="1241"/>
      <c r="AGB296" s="1241"/>
      <c r="AGC296" s="1241"/>
      <c r="AGD296" s="1241"/>
      <c r="AGE296" s="1241"/>
      <c r="AGF296" s="1241"/>
      <c r="AGG296" s="1241"/>
      <c r="AGH296" s="1241"/>
      <c r="AGI296" s="1241"/>
      <c r="AGJ296" s="1241"/>
      <c r="AGK296" s="1241"/>
      <c r="AGL296" s="1241"/>
      <c r="AGM296" s="1241"/>
      <c r="AGN296" s="1241"/>
      <c r="AGO296" s="1241"/>
      <c r="AGP296" s="1241"/>
      <c r="AGQ296" s="1241"/>
      <c r="AGR296" s="1241"/>
      <c r="AGS296" s="1241"/>
      <c r="AGT296" s="1241"/>
      <c r="AGU296" s="1241"/>
      <c r="AGV296" s="1241"/>
      <c r="AGW296" s="1241"/>
      <c r="AGX296" s="1241"/>
      <c r="AGY296" s="1241"/>
      <c r="AGZ296" s="1241"/>
      <c r="AHA296" s="1241"/>
      <c r="AHB296" s="1241"/>
      <c r="AHC296" s="1241"/>
      <c r="AHD296" s="1241"/>
      <c r="AHE296" s="1241"/>
      <c r="AHF296" s="1241"/>
      <c r="AHG296" s="1241"/>
      <c r="AHH296" s="1241"/>
      <c r="AHI296" s="1241"/>
      <c r="AHJ296" s="1241"/>
      <c r="AHK296" s="1241"/>
      <c r="AHL296" s="1241"/>
      <c r="AHM296" s="1241"/>
      <c r="AHN296" s="1241"/>
      <c r="AHO296" s="1241"/>
      <c r="AHP296" s="1241"/>
      <c r="AHQ296" s="1241"/>
      <c r="AHR296" s="1241"/>
      <c r="AHS296" s="1241"/>
      <c r="AHT296" s="1241"/>
      <c r="AHU296" s="1241"/>
      <c r="AHV296" s="1241"/>
      <c r="AHW296" s="1241"/>
      <c r="AHX296" s="1241"/>
      <c r="AHY296" s="1241"/>
      <c r="AHZ296" s="1241"/>
      <c r="AIA296" s="1241"/>
      <c r="AIB296" s="1241"/>
      <c r="AIC296" s="1241"/>
      <c r="AID296" s="1241"/>
      <c r="AIE296" s="1241"/>
      <c r="AIF296" s="1241"/>
      <c r="AIG296" s="1241"/>
      <c r="AIH296" s="1241"/>
      <c r="AII296" s="1241"/>
      <c r="AIJ296" s="1241"/>
      <c r="AIK296" s="1241"/>
      <c r="AIL296" s="1241"/>
      <c r="AIM296" s="1241"/>
      <c r="AIN296" s="1241"/>
      <c r="AIO296" s="1241"/>
      <c r="AIP296" s="1241"/>
      <c r="AIQ296" s="1241"/>
      <c r="AIR296" s="1241"/>
      <c r="AIS296" s="1241"/>
      <c r="AIT296" s="1241"/>
      <c r="AIU296" s="1241"/>
      <c r="AIV296" s="1241"/>
      <c r="AIW296" s="1241"/>
      <c r="AIX296" s="1241"/>
      <c r="AIY296" s="1241"/>
      <c r="AIZ296" s="1241"/>
      <c r="AJA296" s="1241"/>
      <c r="AJB296" s="1241"/>
      <c r="AJC296" s="1241"/>
      <c r="AJD296" s="1241"/>
      <c r="AJE296" s="1241"/>
      <c r="AJF296" s="1241"/>
      <c r="AJG296" s="1241"/>
      <c r="AJH296" s="1241"/>
      <c r="AJI296" s="1241"/>
      <c r="AJJ296" s="1241"/>
      <c r="AJK296" s="1241"/>
      <c r="AJL296" s="1241"/>
      <c r="AJM296" s="1241"/>
      <c r="AJN296" s="1241"/>
      <c r="AJO296" s="1241"/>
      <c r="AJP296" s="1241"/>
      <c r="AJQ296" s="1241"/>
      <c r="AJR296" s="1241"/>
      <c r="AJS296" s="1241"/>
      <c r="AJT296" s="1241"/>
      <c r="AJU296" s="1241"/>
      <c r="AJV296" s="1241"/>
      <c r="AJW296" s="1241"/>
      <c r="AJX296" s="1241"/>
      <c r="AJY296" s="1241"/>
      <c r="AJZ296" s="1241"/>
      <c r="AKA296" s="1241"/>
      <c r="AKB296" s="1241"/>
      <c r="AKC296" s="1241"/>
      <c r="AKD296" s="1241"/>
      <c r="AKE296" s="1241"/>
      <c r="AKF296" s="1241"/>
      <c r="AKG296" s="1241"/>
      <c r="AKH296" s="1241"/>
      <c r="AKI296" s="1241"/>
      <c r="AKJ296" s="1241"/>
      <c r="AKK296" s="1241"/>
      <c r="AKL296" s="1241"/>
      <c r="AKM296" s="1241"/>
      <c r="AKN296" s="1241"/>
      <c r="AKO296" s="1241"/>
      <c r="AKP296" s="1241"/>
      <c r="AKQ296" s="1241"/>
      <c r="AKR296" s="1241"/>
      <c r="AKS296" s="1241"/>
      <c r="AKT296" s="1241"/>
      <c r="AKU296" s="1241"/>
      <c r="AKV296" s="1241"/>
      <c r="AKW296" s="1241"/>
      <c r="AKX296" s="1241"/>
      <c r="AKY296" s="1241"/>
      <c r="AKZ296" s="1241"/>
      <c r="ALA296" s="1241"/>
      <c r="ALB296" s="1241"/>
      <c r="ALC296" s="1241"/>
      <c r="ALD296" s="1241"/>
      <c r="ALE296" s="1241"/>
      <c r="ALF296" s="1241"/>
      <c r="ALG296" s="1241"/>
      <c r="ALH296" s="1241"/>
      <c r="ALI296" s="1241"/>
      <c r="ALJ296" s="1241"/>
      <c r="ALK296" s="1241"/>
      <c r="ALL296" s="1241"/>
      <c r="ALM296" s="1241"/>
      <c r="ALN296" s="1241"/>
      <c r="ALO296" s="1241"/>
      <c r="ALP296" s="1241"/>
      <c r="ALQ296" s="1241"/>
      <c r="ALR296" s="1241"/>
      <c r="ALS296" s="1241"/>
      <c r="ALT296" s="1241"/>
      <c r="ALU296" s="1241"/>
      <c r="ALV296" s="1241"/>
      <c r="ALW296" s="1241"/>
      <c r="ALX296" s="1241"/>
      <c r="ALY296" s="1241"/>
      <c r="ALZ296" s="1241"/>
      <c r="AMA296" s="1241"/>
      <c r="AMB296" s="1241"/>
      <c r="AMC296" s="1241"/>
      <c r="AMD296" s="1241"/>
      <c r="AME296" s="1241"/>
      <c r="AMF296" s="1241"/>
      <c r="AMG296" s="1241"/>
      <c r="AMH296" s="1241"/>
      <c r="AMI296" s="1241"/>
      <c r="AMJ296" s="1241"/>
      <c r="AMK296" s="1241"/>
      <c r="AML296" s="1241"/>
      <c r="AMM296" s="1241"/>
      <c r="AMN296" s="1241"/>
      <c r="AMO296" s="1241"/>
      <c r="AMP296" s="1241"/>
      <c r="AMQ296" s="1241"/>
      <c r="AMR296" s="1241"/>
      <c r="AMS296" s="1241"/>
      <c r="AMT296" s="1241"/>
      <c r="AMU296" s="1241"/>
      <c r="AMV296" s="1241"/>
      <c r="AMW296" s="1241"/>
      <c r="AMX296" s="1241"/>
      <c r="AMY296" s="1241"/>
      <c r="AMZ296" s="1241"/>
      <c r="ANA296" s="1241"/>
      <c r="ANB296" s="1241"/>
      <c r="ANC296" s="1241"/>
      <c r="AND296" s="1241"/>
      <c r="ANE296" s="1241"/>
      <c r="ANF296" s="1241"/>
      <c r="ANG296" s="1241"/>
      <c r="ANH296" s="1241"/>
      <c r="ANI296" s="1241"/>
      <c r="ANJ296" s="1241"/>
      <c r="ANK296" s="1241"/>
      <c r="ANL296" s="1241"/>
      <c r="ANM296" s="1241"/>
      <c r="ANN296" s="1241"/>
      <c r="ANO296" s="1241"/>
      <c r="ANP296" s="1241"/>
      <c r="ANQ296" s="1241"/>
      <c r="ANR296" s="1241"/>
      <c r="ANS296" s="1241"/>
      <c r="ANT296" s="1241"/>
      <c r="ANU296" s="1241"/>
      <c r="ANV296" s="1241"/>
      <c r="ANW296" s="1241"/>
      <c r="ANX296" s="1241"/>
      <c r="ANY296" s="1241"/>
      <c r="ANZ296" s="1241"/>
      <c r="AOA296" s="1241"/>
      <c r="AOB296" s="1241"/>
      <c r="AOC296" s="1241"/>
      <c r="AOD296" s="1241"/>
      <c r="AOE296" s="1241"/>
      <c r="AOF296" s="1241"/>
      <c r="AOG296" s="1241"/>
      <c r="AOH296" s="1241"/>
      <c r="AOI296" s="1241"/>
      <c r="AOJ296" s="1241"/>
      <c r="AOK296" s="1241"/>
      <c r="AOL296" s="1241"/>
      <c r="AOM296" s="1241"/>
      <c r="AON296" s="1241"/>
      <c r="AOO296" s="1241"/>
      <c r="AOP296" s="1241"/>
      <c r="AOQ296" s="1241"/>
      <c r="AOR296" s="1241"/>
      <c r="AOS296" s="1241"/>
      <c r="AOT296" s="1241"/>
      <c r="AOU296" s="1241"/>
      <c r="AOV296" s="1241"/>
      <c r="AOW296" s="1241"/>
      <c r="AOX296" s="1241"/>
      <c r="AOY296" s="1241"/>
      <c r="AOZ296" s="1241"/>
      <c r="APA296" s="1241"/>
      <c r="APB296" s="1241"/>
      <c r="APC296" s="1241"/>
      <c r="APD296" s="1241"/>
      <c r="APE296" s="1241"/>
      <c r="APF296" s="1241"/>
      <c r="APG296" s="1241"/>
      <c r="APH296" s="1241"/>
      <c r="API296" s="1241"/>
      <c r="APJ296" s="1241"/>
      <c r="APK296" s="1241"/>
      <c r="APL296" s="1241"/>
      <c r="APM296" s="1241"/>
      <c r="APN296" s="1241"/>
      <c r="APO296" s="1241"/>
      <c r="APP296" s="1241"/>
      <c r="APQ296" s="1241"/>
      <c r="APR296" s="1241"/>
      <c r="APS296" s="1241"/>
      <c r="APT296" s="1241"/>
      <c r="APU296" s="1241"/>
      <c r="APV296" s="1241"/>
      <c r="APW296" s="1241"/>
      <c r="APX296" s="1241"/>
      <c r="APY296" s="1241"/>
      <c r="APZ296" s="1241"/>
      <c r="AQA296" s="1241"/>
      <c r="AQB296" s="1241"/>
      <c r="AQC296" s="1241"/>
      <c r="AQD296" s="1241"/>
      <c r="AQE296" s="1241"/>
      <c r="AQF296" s="1241"/>
      <c r="AQG296" s="1241"/>
      <c r="AQH296" s="1241"/>
      <c r="AQI296" s="1241"/>
      <c r="AQJ296" s="1241"/>
      <c r="AQK296" s="1241"/>
      <c r="AQL296" s="1241"/>
      <c r="AQM296" s="1241"/>
      <c r="AQN296" s="1241"/>
      <c r="AQO296" s="1241"/>
      <c r="AQP296" s="1241"/>
      <c r="AQQ296" s="1241"/>
      <c r="AQR296" s="1241"/>
      <c r="AQS296" s="1241"/>
      <c r="AQT296" s="1241"/>
      <c r="AQU296" s="1241"/>
      <c r="AQV296" s="1241"/>
      <c r="AQW296" s="1241"/>
      <c r="AQX296" s="1241"/>
      <c r="AQY296" s="1241"/>
      <c r="AQZ296" s="1241"/>
      <c r="ARA296" s="1241"/>
      <c r="ARB296" s="1241"/>
      <c r="ARC296" s="1241"/>
      <c r="ARD296" s="1241"/>
      <c r="ARE296" s="1241"/>
      <c r="ARF296" s="1241"/>
      <c r="ARG296" s="1241"/>
      <c r="ARH296" s="1241"/>
      <c r="ARI296" s="1241"/>
      <c r="ARJ296" s="1241"/>
      <c r="ARK296" s="1241"/>
      <c r="ARL296" s="1241"/>
      <c r="ARM296" s="1241"/>
      <c r="ARN296" s="1241"/>
      <c r="ARO296" s="1241"/>
      <c r="ARP296" s="1241"/>
      <c r="ARQ296" s="1241"/>
      <c r="ARR296" s="1241"/>
      <c r="ARS296" s="1241"/>
      <c r="ART296" s="1241"/>
      <c r="ARU296" s="1241"/>
      <c r="ARV296" s="1241"/>
      <c r="ARW296" s="1241"/>
      <c r="ARX296" s="1241"/>
      <c r="ARY296" s="1241"/>
      <c r="ARZ296" s="1241"/>
      <c r="ASA296" s="1241"/>
      <c r="ASB296" s="1241"/>
      <c r="ASC296" s="1241"/>
      <c r="ASD296" s="1241"/>
      <c r="ASE296" s="1241"/>
      <c r="ASF296" s="1241"/>
      <c r="ASG296" s="1241"/>
      <c r="ASH296" s="1241"/>
      <c r="ASI296" s="1241"/>
      <c r="ASJ296" s="1241"/>
      <c r="ASK296" s="1241"/>
      <c r="ASL296" s="1241"/>
      <c r="ASM296" s="1241"/>
      <c r="ASN296" s="1241"/>
      <c r="ASO296" s="1241"/>
      <c r="ASP296" s="1241"/>
      <c r="ASQ296" s="1241"/>
      <c r="ASR296" s="1241"/>
      <c r="ASS296" s="1241"/>
      <c r="AST296" s="1241"/>
      <c r="ASU296" s="1241"/>
      <c r="ASV296" s="1241"/>
      <c r="ASW296" s="1241"/>
      <c r="ASX296" s="1241"/>
      <c r="ASY296" s="1241"/>
      <c r="ASZ296" s="1241"/>
      <c r="ATA296" s="1241"/>
      <c r="ATB296" s="1241"/>
      <c r="ATC296" s="1241"/>
      <c r="ATD296" s="1241"/>
      <c r="ATE296" s="1241"/>
      <c r="ATF296" s="1241"/>
      <c r="ATG296" s="1241"/>
      <c r="ATH296" s="1241"/>
      <c r="ATI296" s="1241"/>
      <c r="ATJ296" s="1241"/>
      <c r="ATK296" s="1241"/>
      <c r="ATL296" s="1241"/>
      <c r="ATM296" s="1241"/>
      <c r="ATN296" s="1241"/>
      <c r="ATO296" s="1241"/>
      <c r="ATP296" s="1241"/>
      <c r="ATQ296" s="1241"/>
      <c r="ATR296" s="1241"/>
      <c r="ATS296" s="1241"/>
      <c r="ATT296" s="1241"/>
      <c r="ATU296" s="1241"/>
      <c r="ATV296" s="1241"/>
      <c r="ATW296" s="1241"/>
      <c r="ATX296" s="1241"/>
      <c r="ATY296" s="1241"/>
      <c r="ATZ296" s="1241"/>
      <c r="AUA296" s="1241"/>
      <c r="AUB296" s="1241"/>
      <c r="AUC296" s="1241"/>
      <c r="AUD296" s="1241"/>
      <c r="AUE296" s="1241"/>
      <c r="AUF296" s="1241"/>
      <c r="AUG296" s="1241"/>
      <c r="AUH296" s="1241"/>
      <c r="AUI296" s="1241"/>
      <c r="AUJ296" s="1241"/>
      <c r="AUK296" s="1241"/>
      <c r="AUL296" s="1241"/>
      <c r="AUM296" s="1241"/>
      <c r="AUN296" s="1241"/>
      <c r="AUO296" s="1241"/>
      <c r="AUP296" s="1241"/>
      <c r="AUQ296" s="1241"/>
      <c r="AUR296" s="1241"/>
      <c r="AUS296" s="1241"/>
      <c r="AUT296" s="1241"/>
      <c r="AUU296" s="1241"/>
      <c r="AUV296" s="1241"/>
      <c r="AUW296" s="1241"/>
      <c r="AUX296" s="1241"/>
      <c r="AUY296" s="1241"/>
      <c r="AUZ296" s="1241"/>
      <c r="AVA296" s="1241"/>
      <c r="AVB296" s="1241"/>
      <c r="AVC296" s="1241"/>
      <c r="AVD296" s="1241"/>
      <c r="AVE296" s="1241"/>
      <c r="AVF296" s="1241"/>
      <c r="AVG296" s="1241"/>
      <c r="AVH296" s="1241"/>
      <c r="AVI296" s="1241"/>
      <c r="AVJ296" s="1241"/>
      <c r="AVK296" s="1241"/>
      <c r="AVL296" s="1241"/>
      <c r="AVM296" s="1241"/>
      <c r="AVN296" s="1241"/>
      <c r="AVO296" s="1241"/>
      <c r="AVP296" s="1241"/>
      <c r="AVQ296" s="1241"/>
      <c r="AVR296" s="1241"/>
      <c r="AVS296" s="1241"/>
      <c r="AVT296" s="1241"/>
      <c r="AVU296" s="1241"/>
      <c r="AVV296" s="1241"/>
      <c r="AVW296" s="1241"/>
      <c r="AVX296" s="1241"/>
      <c r="AVY296" s="1241"/>
      <c r="AVZ296" s="1241"/>
      <c r="AWA296" s="1241"/>
      <c r="AWB296" s="1241"/>
      <c r="AWC296" s="1241"/>
      <c r="AWD296" s="1241"/>
      <c r="AWE296" s="1241"/>
      <c r="AWF296" s="1241"/>
      <c r="AWG296" s="1241"/>
      <c r="AWH296" s="1241"/>
      <c r="AWI296" s="1241"/>
      <c r="AWJ296" s="1241"/>
      <c r="AWK296" s="1241"/>
      <c r="AWL296" s="1241"/>
      <c r="AWM296" s="1241"/>
      <c r="AWN296" s="1241"/>
      <c r="AWO296" s="1241"/>
      <c r="AWP296" s="1241"/>
      <c r="AWQ296" s="1241"/>
      <c r="AWR296" s="1241"/>
      <c r="AWS296" s="1241"/>
      <c r="AWT296" s="1241"/>
      <c r="AWU296" s="1241"/>
      <c r="AWV296" s="1241"/>
      <c r="AWW296" s="1241"/>
      <c r="AWX296" s="1241"/>
      <c r="AWY296" s="1241"/>
      <c r="AWZ296" s="1241"/>
      <c r="AXA296" s="1241"/>
      <c r="AXB296" s="1241"/>
      <c r="AXC296" s="1241"/>
      <c r="AXD296" s="1241"/>
      <c r="AXE296" s="1241"/>
      <c r="AXF296" s="1241"/>
      <c r="AXG296" s="1241"/>
      <c r="AXH296" s="1241"/>
      <c r="AXI296" s="1241"/>
      <c r="AXJ296" s="1241"/>
      <c r="AXK296" s="1241"/>
      <c r="AXL296" s="1241"/>
      <c r="AXM296" s="1241"/>
      <c r="AXN296" s="1241"/>
      <c r="AXO296" s="1241"/>
      <c r="AXP296" s="1241"/>
      <c r="AXQ296" s="1241"/>
      <c r="AXR296" s="1241"/>
      <c r="AXS296" s="1241"/>
      <c r="AXT296" s="1241"/>
      <c r="AXU296" s="1241"/>
      <c r="AXV296" s="1241"/>
      <c r="AXW296" s="1241"/>
      <c r="AXX296" s="1241"/>
      <c r="AXY296" s="1241"/>
      <c r="AXZ296" s="1241"/>
      <c r="AYA296" s="1241"/>
      <c r="AYB296" s="1241"/>
      <c r="AYC296" s="1241"/>
      <c r="AYD296" s="1241"/>
      <c r="AYE296" s="1241"/>
      <c r="AYF296" s="1241"/>
      <c r="AYG296" s="1241"/>
      <c r="AYH296" s="1241"/>
      <c r="AYI296" s="1241"/>
      <c r="AYJ296" s="1241"/>
      <c r="AYK296" s="1241"/>
      <c r="AYL296" s="1241"/>
      <c r="AYM296" s="1241"/>
      <c r="AYN296" s="1241"/>
      <c r="AYO296" s="1241"/>
      <c r="AYP296" s="1241"/>
      <c r="AYQ296" s="1241"/>
      <c r="AYR296" s="1241"/>
      <c r="AYS296" s="1241"/>
      <c r="AYT296" s="1241"/>
      <c r="AYU296" s="1241"/>
      <c r="AYV296" s="1241"/>
      <c r="AYW296" s="1241"/>
      <c r="AYX296" s="1241"/>
      <c r="AYY296" s="1241"/>
      <c r="AYZ296" s="1241"/>
      <c r="AZA296" s="1241"/>
      <c r="AZB296" s="1241"/>
      <c r="AZC296" s="1241"/>
      <c r="AZD296" s="1241"/>
      <c r="AZE296" s="1241"/>
      <c r="AZF296" s="1241"/>
      <c r="AZG296" s="1241"/>
      <c r="AZH296" s="1241"/>
      <c r="AZI296" s="1241"/>
      <c r="AZJ296" s="1241"/>
      <c r="AZK296" s="1241"/>
      <c r="AZL296" s="1241"/>
      <c r="AZM296" s="1241"/>
      <c r="AZN296" s="1241"/>
      <c r="AZO296" s="1241"/>
      <c r="AZP296" s="1241"/>
      <c r="AZQ296" s="1241"/>
      <c r="AZR296" s="1241"/>
      <c r="AZS296" s="1241"/>
      <c r="AZT296" s="1241"/>
      <c r="AZU296" s="1241"/>
      <c r="AZV296" s="1241"/>
      <c r="AZW296" s="1241"/>
      <c r="AZX296" s="1241"/>
      <c r="AZY296" s="1241"/>
      <c r="AZZ296" s="1241"/>
      <c r="BAA296" s="1241"/>
      <c r="BAB296" s="1241"/>
      <c r="BAC296" s="1241"/>
      <c r="BAD296" s="1241"/>
      <c r="BAE296" s="1241"/>
      <c r="BAF296" s="1241"/>
      <c r="BAG296" s="1241"/>
      <c r="BAH296" s="1241"/>
      <c r="BAI296" s="1241"/>
      <c r="BAJ296" s="1241"/>
      <c r="BAK296" s="1241"/>
      <c r="BAL296" s="1241"/>
      <c r="BAM296" s="1241"/>
      <c r="BAN296" s="1241"/>
      <c r="BAO296" s="1241"/>
      <c r="BAP296" s="1241"/>
      <c r="BAQ296" s="1241"/>
      <c r="BAR296" s="1241"/>
      <c r="BAS296" s="1241"/>
      <c r="BAT296" s="1241"/>
      <c r="BAU296" s="1241"/>
      <c r="BAV296" s="1241"/>
      <c r="BAW296" s="1241"/>
      <c r="BAX296" s="1241"/>
      <c r="BAY296" s="1241"/>
      <c r="BAZ296" s="1241"/>
      <c r="BBA296" s="1241"/>
      <c r="BBB296" s="1241"/>
      <c r="BBC296" s="1241"/>
      <c r="BBD296" s="1241"/>
      <c r="BBE296" s="1241"/>
      <c r="BBF296" s="1241"/>
      <c r="BBG296" s="1241"/>
      <c r="BBH296" s="1241"/>
      <c r="BBI296" s="1241"/>
      <c r="BBJ296" s="1241"/>
      <c r="BBK296" s="1241"/>
      <c r="BBL296" s="1241"/>
      <c r="BBM296" s="1241"/>
      <c r="BBN296" s="1241"/>
      <c r="BBO296" s="1241"/>
      <c r="BBP296" s="1241"/>
      <c r="BBQ296" s="1241"/>
      <c r="BBR296" s="1241"/>
      <c r="BBS296" s="1241"/>
      <c r="BBT296" s="1241"/>
      <c r="BBU296" s="1241"/>
      <c r="BBV296" s="1241"/>
      <c r="BBW296" s="1241"/>
      <c r="BBX296" s="1241"/>
      <c r="BBY296" s="1241"/>
      <c r="BBZ296" s="1241"/>
      <c r="BCA296" s="1241"/>
      <c r="BCB296" s="1241"/>
      <c r="BCC296" s="1241"/>
      <c r="BCD296" s="1241"/>
      <c r="BCE296" s="1241"/>
      <c r="BCF296" s="1241"/>
      <c r="BCG296" s="1241"/>
      <c r="BCH296" s="1241"/>
      <c r="BCI296" s="1241"/>
      <c r="BCJ296" s="1241"/>
      <c r="BCK296" s="1241"/>
      <c r="BCL296" s="1241"/>
      <c r="BCM296" s="1241"/>
      <c r="BCN296" s="1241"/>
      <c r="BCO296" s="1241"/>
      <c r="BCP296" s="1241"/>
      <c r="BCQ296" s="1241"/>
      <c r="BCR296" s="1241"/>
      <c r="BCS296" s="1241"/>
      <c r="BCT296" s="1241"/>
      <c r="BCU296" s="1241"/>
      <c r="BCV296" s="1241"/>
      <c r="BCW296" s="1241"/>
      <c r="BCX296" s="1241"/>
      <c r="BCY296" s="1241"/>
      <c r="BCZ296" s="1241"/>
      <c r="BDA296" s="1241"/>
      <c r="BDB296" s="1241"/>
      <c r="BDC296" s="1241"/>
      <c r="BDD296" s="1241"/>
      <c r="BDE296" s="1241"/>
      <c r="BDF296" s="1241"/>
      <c r="BDG296" s="1241"/>
      <c r="BDH296" s="1241"/>
      <c r="BDI296" s="1241"/>
      <c r="BDJ296" s="1241"/>
      <c r="BDK296" s="1241"/>
      <c r="BDL296" s="1241"/>
      <c r="BDM296" s="1241"/>
      <c r="BDN296" s="1241"/>
      <c r="BDO296" s="1241"/>
      <c r="BDP296" s="1241"/>
      <c r="BDQ296" s="1241"/>
      <c r="BDR296" s="1241"/>
      <c r="BDS296" s="1241"/>
      <c r="BDT296" s="1241"/>
      <c r="BDU296" s="1241"/>
      <c r="BDV296" s="1241"/>
      <c r="BDW296" s="1241"/>
      <c r="BDX296" s="1241"/>
      <c r="BDY296" s="1241"/>
      <c r="BDZ296" s="1241"/>
      <c r="BEA296" s="1241"/>
      <c r="BEB296" s="1241"/>
      <c r="BEC296" s="1241"/>
      <c r="BED296" s="1241"/>
      <c r="BEE296" s="1241"/>
      <c r="BEF296" s="1241"/>
      <c r="BEG296" s="1241"/>
      <c r="BEH296" s="1241"/>
      <c r="BEI296" s="1241"/>
      <c r="BEJ296" s="1241"/>
      <c r="BEK296" s="1241"/>
      <c r="BEL296" s="1241"/>
      <c r="BEM296" s="1241"/>
      <c r="BEN296" s="1241"/>
      <c r="BEO296" s="1241"/>
      <c r="BEP296" s="1241"/>
      <c r="BEQ296" s="1241"/>
      <c r="BER296" s="1241"/>
      <c r="BES296" s="1241"/>
      <c r="BET296" s="1241"/>
      <c r="BEU296" s="1241"/>
      <c r="BEV296" s="1241"/>
      <c r="BEW296" s="1241"/>
      <c r="BEX296" s="1241"/>
      <c r="BEY296" s="1241"/>
      <c r="BEZ296" s="1241"/>
      <c r="BFA296" s="1241"/>
      <c r="BFB296" s="1241"/>
      <c r="BFC296" s="1241"/>
      <c r="BFD296" s="1241"/>
      <c r="BFE296" s="1241"/>
      <c r="BFF296" s="1241"/>
      <c r="BFG296" s="1241"/>
      <c r="BFH296" s="1241"/>
      <c r="BFI296" s="1241"/>
      <c r="BFJ296" s="1241"/>
      <c r="BFK296" s="1241"/>
      <c r="BFL296" s="1241"/>
      <c r="BFM296" s="1241"/>
      <c r="BFN296" s="1241"/>
      <c r="BFO296" s="1241"/>
      <c r="BFP296" s="1241"/>
      <c r="BFQ296" s="1241"/>
      <c r="BFR296" s="1241"/>
      <c r="BFS296" s="1241"/>
      <c r="BFT296" s="1241"/>
      <c r="BFU296" s="1241"/>
      <c r="BFV296" s="1241"/>
      <c r="BFW296" s="1241"/>
      <c r="BFX296" s="1241"/>
      <c r="BFY296" s="1241"/>
      <c r="BFZ296" s="1241"/>
      <c r="BGA296" s="1241"/>
      <c r="BGB296" s="1241"/>
      <c r="BGC296" s="1241"/>
      <c r="BGD296" s="1241"/>
      <c r="BGE296" s="1241"/>
      <c r="BGF296" s="1241"/>
      <c r="BGG296" s="1241"/>
      <c r="BGH296" s="1241"/>
      <c r="BGI296" s="1241"/>
      <c r="BGJ296" s="1241"/>
      <c r="BGK296" s="1241"/>
      <c r="BGL296" s="1241"/>
      <c r="BGM296" s="1241"/>
      <c r="BGN296" s="1241"/>
      <c r="BGO296" s="1241"/>
      <c r="BGP296" s="1241"/>
      <c r="BGQ296" s="1241"/>
      <c r="BGR296" s="1241"/>
      <c r="BGS296" s="1241"/>
      <c r="BGT296" s="1241"/>
      <c r="BGU296" s="1241"/>
      <c r="BGV296" s="1241"/>
      <c r="BGW296" s="1241"/>
      <c r="BGX296" s="1241"/>
      <c r="BGY296" s="1241"/>
      <c r="BGZ296" s="1241"/>
      <c r="BHA296" s="1241"/>
      <c r="BHB296" s="1241"/>
      <c r="BHC296" s="1241"/>
      <c r="BHD296" s="1241"/>
      <c r="BHE296" s="1241"/>
      <c r="BHF296" s="1241"/>
      <c r="BHG296" s="1241"/>
      <c r="BHH296" s="1241"/>
      <c r="BHI296" s="1241"/>
      <c r="BHJ296" s="1241"/>
      <c r="BHK296" s="1241"/>
      <c r="BHL296" s="1241"/>
      <c r="BHM296" s="1241"/>
      <c r="BHN296" s="1241"/>
      <c r="BHO296" s="1241"/>
      <c r="BHP296" s="1241"/>
      <c r="BHQ296" s="1241"/>
      <c r="BHR296" s="1241"/>
      <c r="BHS296" s="1241"/>
      <c r="BHT296" s="1241"/>
      <c r="BHU296" s="1241"/>
      <c r="BHV296" s="1241"/>
      <c r="BHW296" s="1241"/>
      <c r="BHX296" s="1241"/>
      <c r="BHY296" s="1241"/>
      <c r="BHZ296" s="1241"/>
      <c r="BIA296" s="1241"/>
      <c r="BIB296" s="1241"/>
      <c r="BIC296" s="1241"/>
      <c r="BID296" s="1241"/>
      <c r="BIE296" s="1241"/>
      <c r="BIF296" s="1241"/>
      <c r="BIG296" s="1241"/>
      <c r="BIH296" s="1241"/>
      <c r="BII296" s="1241"/>
      <c r="BIJ296" s="1241"/>
      <c r="BIK296" s="1241"/>
      <c r="BIL296" s="1241"/>
      <c r="BIM296" s="1241"/>
      <c r="BIN296" s="1241"/>
      <c r="BIO296" s="1241"/>
      <c r="BIP296" s="1241"/>
      <c r="BIQ296" s="1241"/>
      <c r="BIR296" s="1241"/>
      <c r="BIS296" s="1241"/>
      <c r="BIT296" s="1241"/>
      <c r="BIU296" s="1241"/>
      <c r="BIV296" s="1241"/>
      <c r="BIW296" s="1241"/>
      <c r="BIX296" s="1241"/>
      <c r="BIY296" s="1241"/>
      <c r="BIZ296" s="1241"/>
      <c r="BJA296" s="1241"/>
      <c r="BJB296" s="1241"/>
      <c r="BJC296" s="1241"/>
      <c r="BJD296" s="1241"/>
      <c r="BJE296" s="1241"/>
      <c r="BJF296" s="1241"/>
      <c r="BJG296" s="1241"/>
      <c r="BJH296" s="1241"/>
      <c r="BJI296" s="1241"/>
      <c r="BJJ296" s="1241"/>
      <c r="BJK296" s="1241"/>
      <c r="BJL296" s="1241"/>
      <c r="BJM296" s="1241"/>
      <c r="BJN296" s="1241"/>
      <c r="BJO296" s="1241"/>
      <c r="BJP296" s="1241"/>
      <c r="BJQ296" s="1241"/>
      <c r="BJR296" s="1241"/>
      <c r="BJS296" s="1241"/>
      <c r="BJT296" s="1241"/>
      <c r="BJU296" s="1241"/>
      <c r="BJV296" s="1241"/>
      <c r="BJW296" s="1241"/>
      <c r="BJX296" s="1241"/>
      <c r="BJY296" s="1241"/>
      <c r="BJZ296" s="1241"/>
      <c r="BKA296" s="1241"/>
      <c r="BKB296" s="1241"/>
      <c r="BKC296" s="1241"/>
      <c r="BKD296" s="1241"/>
      <c r="BKE296" s="1241"/>
      <c r="BKF296" s="1241"/>
      <c r="BKG296" s="1241"/>
      <c r="BKH296" s="1241"/>
      <c r="BKI296" s="1241"/>
      <c r="BKJ296" s="1241"/>
      <c r="BKK296" s="1241"/>
      <c r="BKL296" s="1241"/>
      <c r="BKM296" s="1241"/>
      <c r="BKN296" s="1241"/>
      <c r="BKO296" s="1241"/>
      <c r="BKP296" s="1241"/>
      <c r="BKQ296" s="1241"/>
      <c r="BKR296" s="1241"/>
      <c r="BKS296" s="1241"/>
      <c r="BKT296" s="1241"/>
      <c r="BKU296" s="1241"/>
      <c r="BKV296" s="1241"/>
      <c r="BKW296" s="1241"/>
      <c r="BKX296" s="1241"/>
      <c r="BKY296" s="1241"/>
      <c r="BKZ296" s="1241"/>
      <c r="BLA296" s="1241"/>
      <c r="BLB296" s="1241"/>
      <c r="BLC296" s="1241"/>
      <c r="BLD296" s="1241"/>
      <c r="BLE296" s="1241"/>
      <c r="BLF296" s="1241"/>
      <c r="BLG296" s="1241"/>
      <c r="BLH296" s="1241"/>
      <c r="BLI296" s="1241"/>
      <c r="BLJ296" s="1241"/>
      <c r="BLK296" s="1241"/>
      <c r="BLL296" s="1241"/>
      <c r="BLM296" s="1241"/>
      <c r="BLN296" s="1241"/>
      <c r="BLO296" s="1241"/>
      <c r="BLP296" s="1241"/>
      <c r="BLQ296" s="1241"/>
      <c r="BLR296" s="1241"/>
      <c r="BLS296" s="1241"/>
      <c r="BLT296" s="1241"/>
      <c r="BLU296" s="1241"/>
      <c r="BLV296" s="1241"/>
      <c r="BLW296" s="1241"/>
      <c r="BLX296" s="1241"/>
      <c r="BLY296" s="1241"/>
      <c r="BLZ296" s="1241"/>
      <c r="BMA296" s="1241"/>
      <c r="BMB296" s="1241"/>
      <c r="BMC296" s="1241"/>
      <c r="BMD296" s="1241"/>
      <c r="BME296" s="1241"/>
      <c r="BMF296" s="1241"/>
      <c r="BMG296" s="1241"/>
      <c r="BMH296" s="1241"/>
      <c r="BMI296" s="1241"/>
      <c r="BMJ296" s="1241"/>
      <c r="BMK296" s="1241"/>
      <c r="BML296" s="1241"/>
      <c r="BMM296" s="1241"/>
      <c r="BMN296" s="1241"/>
      <c r="BMO296" s="1241"/>
      <c r="BMP296" s="1241"/>
      <c r="BMQ296" s="1241"/>
      <c r="BMR296" s="1241"/>
      <c r="BMS296" s="1241"/>
      <c r="BMT296" s="1241"/>
      <c r="BMU296" s="1241"/>
      <c r="BMV296" s="1241"/>
      <c r="BMW296" s="1241"/>
      <c r="BMX296" s="1241"/>
      <c r="BMY296" s="1241"/>
      <c r="BMZ296" s="1241"/>
      <c r="BNA296" s="1241"/>
      <c r="BNB296" s="1241"/>
      <c r="BNC296" s="1241"/>
      <c r="BND296" s="1241"/>
      <c r="BNE296" s="1241"/>
      <c r="BNF296" s="1241"/>
      <c r="BNG296" s="1241"/>
      <c r="BNH296" s="1241"/>
      <c r="BNI296" s="1241"/>
      <c r="BNJ296" s="1241"/>
      <c r="BNK296" s="1241"/>
      <c r="BNL296" s="1241"/>
      <c r="BNM296" s="1241"/>
      <c r="BNN296" s="1241"/>
      <c r="BNO296" s="1241"/>
      <c r="BNP296" s="1241"/>
      <c r="BNQ296" s="1241"/>
      <c r="BNR296" s="1241"/>
      <c r="BNS296" s="1241"/>
      <c r="BNT296" s="1241"/>
      <c r="BNU296" s="1241"/>
      <c r="BNV296" s="1241"/>
      <c r="BNW296" s="1241"/>
      <c r="BNX296" s="1241"/>
      <c r="BNY296" s="1241"/>
      <c r="BNZ296" s="1241"/>
      <c r="BOA296" s="1241"/>
      <c r="BOB296" s="1241"/>
      <c r="BOC296" s="1241"/>
      <c r="BOD296" s="1241"/>
      <c r="BOE296" s="1241"/>
      <c r="BOF296" s="1241"/>
      <c r="BOG296" s="1241"/>
      <c r="BOH296" s="1241"/>
      <c r="BOI296" s="1241"/>
      <c r="BOJ296" s="1241"/>
      <c r="BOK296" s="1241"/>
      <c r="BOL296" s="1241"/>
      <c r="BOM296" s="1241"/>
      <c r="BON296" s="1241"/>
      <c r="BOO296" s="1241"/>
      <c r="BOP296" s="1241"/>
      <c r="BOQ296" s="1241"/>
      <c r="BOR296" s="1241"/>
      <c r="BOS296" s="1241"/>
      <c r="BOT296" s="1241"/>
      <c r="BOU296" s="1241"/>
      <c r="BOV296" s="1241"/>
      <c r="BOW296" s="1241"/>
      <c r="BOX296" s="1241"/>
      <c r="BOY296" s="1241"/>
      <c r="BOZ296" s="1241"/>
      <c r="BPA296" s="1241"/>
      <c r="BPB296" s="1241"/>
      <c r="BPC296" s="1241"/>
      <c r="BPD296" s="1241"/>
      <c r="BPE296" s="1241"/>
      <c r="BPF296" s="1241"/>
      <c r="BPG296" s="1241"/>
      <c r="BPH296" s="1241"/>
      <c r="BPI296" s="1241"/>
      <c r="BPJ296" s="1241"/>
      <c r="BPK296" s="1241"/>
      <c r="BPL296" s="1241"/>
      <c r="BPM296" s="1241"/>
      <c r="BPN296" s="1241"/>
      <c r="BPO296" s="1241"/>
      <c r="BPP296" s="1241"/>
      <c r="BPQ296" s="1241"/>
      <c r="BPR296" s="1241"/>
      <c r="BPS296" s="1241"/>
      <c r="BPT296" s="1241"/>
      <c r="BPU296" s="1241"/>
      <c r="BPV296" s="1241"/>
      <c r="BPW296" s="1241"/>
      <c r="BPX296" s="1241"/>
      <c r="BPY296" s="1241"/>
      <c r="BPZ296" s="1241"/>
      <c r="BQA296" s="1241"/>
      <c r="BQB296" s="1241"/>
      <c r="BQC296" s="1241"/>
      <c r="BQD296" s="1241"/>
      <c r="BQE296" s="1241"/>
      <c r="BQF296" s="1241"/>
      <c r="BQG296" s="1241"/>
      <c r="BQH296" s="1241"/>
      <c r="BQI296" s="1241"/>
      <c r="BQJ296" s="1241"/>
      <c r="BQK296" s="1241"/>
      <c r="BQL296" s="1241"/>
      <c r="BQM296" s="1241"/>
      <c r="BQN296" s="1241"/>
      <c r="BQO296" s="1241"/>
      <c r="BQP296" s="1241"/>
      <c r="BQQ296" s="1241"/>
      <c r="BQR296" s="1241"/>
      <c r="BQS296" s="1241"/>
      <c r="BQT296" s="1241"/>
      <c r="BQU296" s="1241"/>
      <c r="BQV296" s="1241"/>
      <c r="BQW296" s="1241"/>
      <c r="BQX296" s="1241"/>
      <c r="BQY296" s="1241"/>
      <c r="BQZ296" s="1241"/>
      <c r="BRA296" s="1241"/>
      <c r="BRB296" s="1241"/>
      <c r="BRC296" s="1241"/>
      <c r="BRD296" s="1241"/>
      <c r="BRE296" s="1241"/>
      <c r="BRF296" s="1241"/>
      <c r="BRG296" s="1241"/>
      <c r="BRH296" s="1241"/>
      <c r="BRI296" s="1241"/>
      <c r="BRJ296" s="1241"/>
      <c r="BRK296" s="1241"/>
      <c r="BRL296" s="1241"/>
      <c r="BRM296" s="1241"/>
      <c r="BRN296" s="1241"/>
      <c r="BRO296" s="1241"/>
      <c r="BRP296" s="1241"/>
      <c r="BRQ296" s="1241"/>
      <c r="BRR296" s="1241"/>
      <c r="BRS296" s="1241"/>
      <c r="BRT296" s="1241"/>
      <c r="BRU296" s="1241"/>
      <c r="BRV296" s="1241"/>
      <c r="BRW296" s="1241"/>
      <c r="BRX296" s="1241"/>
      <c r="BRY296" s="1241"/>
      <c r="BRZ296" s="1241"/>
      <c r="BSA296" s="1241"/>
      <c r="BSB296" s="1241"/>
      <c r="BSC296" s="1241"/>
      <c r="BSD296" s="1241"/>
      <c r="BSE296" s="1241"/>
      <c r="BSF296" s="1241"/>
      <c r="BSG296" s="1241"/>
      <c r="BSH296" s="1241"/>
      <c r="BSI296" s="1241"/>
      <c r="BSJ296" s="1241"/>
      <c r="BSK296" s="1241"/>
      <c r="BSL296" s="1241"/>
      <c r="BSM296" s="1241"/>
      <c r="BSN296" s="1241"/>
      <c r="BSO296" s="1241"/>
      <c r="BSP296" s="1241"/>
      <c r="BSQ296" s="1241"/>
      <c r="BSR296" s="1241"/>
      <c r="BSS296" s="1241"/>
      <c r="BST296" s="1241"/>
      <c r="BSU296" s="1241"/>
      <c r="BSV296" s="1241"/>
      <c r="BSW296" s="1241"/>
      <c r="BSX296" s="1241"/>
      <c r="BSY296" s="1241"/>
      <c r="BSZ296" s="1241"/>
      <c r="BTA296" s="1241"/>
      <c r="BTB296" s="1241"/>
      <c r="BTC296" s="1241"/>
      <c r="BTD296" s="1241"/>
      <c r="BTE296" s="1241"/>
      <c r="BTF296" s="1241"/>
      <c r="BTG296" s="1241"/>
      <c r="BTH296" s="1241"/>
      <c r="BTI296" s="1241"/>
      <c r="BTJ296" s="1241"/>
      <c r="BTK296" s="1241"/>
      <c r="BTL296" s="1241"/>
      <c r="BTM296" s="1241"/>
      <c r="BTN296" s="1241"/>
      <c r="BTO296" s="1241"/>
      <c r="BTP296" s="1241"/>
      <c r="BTQ296" s="1241"/>
      <c r="BTR296" s="1241"/>
      <c r="BTS296" s="1241"/>
      <c r="BTT296" s="1241"/>
      <c r="BTU296" s="1241"/>
      <c r="BTV296" s="1241"/>
      <c r="BTW296" s="1241"/>
      <c r="BTX296" s="1241"/>
      <c r="BTY296" s="1241"/>
      <c r="BTZ296" s="1241"/>
      <c r="BUA296" s="1241"/>
      <c r="BUB296" s="1241"/>
      <c r="BUC296" s="1241"/>
      <c r="BUD296" s="1241"/>
      <c r="BUE296" s="1241"/>
      <c r="BUF296" s="1241"/>
      <c r="BUG296" s="1241"/>
      <c r="BUH296" s="1241"/>
      <c r="BUI296" s="1241"/>
      <c r="BUJ296" s="1241"/>
      <c r="BUK296" s="1241"/>
      <c r="BUL296" s="1241"/>
      <c r="BUM296" s="1241"/>
      <c r="BUN296" s="1241"/>
      <c r="BUO296" s="1241"/>
      <c r="BUP296" s="1241"/>
      <c r="BUQ296" s="1241"/>
      <c r="BUR296" s="1241"/>
      <c r="BUS296" s="1241"/>
      <c r="BUT296" s="1241"/>
      <c r="BUU296" s="1241"/>
      <c r="BUV296" s="1241"/>
      <c r="BUW296" s="1241"/>
      <c r="BUX296" s="1241"/>
      <c r="BUY296" s="1241"/>
      <c r="BUZ296" s="1241"/>
      <c r="BVA296" s="1241"/>
      <c r="BVB296" s="1241"/>
      <c r="BVC296" s="1241"/>
      <c r="BVD296" s="1241"/>
      <c r="BVE296" s="1241"/>
      <c r="BVF296" s="1241"/>
      <c r="BVG296" s="1241"/>
      <c r="BVH296" s="1241"/>
      <c r="BVI296" s="1241"/>
      <c r="BVJ296" s="1241"/>
      <c r="BVK296" s="1241"/>
      <c r="BVL296" s="1241"/>
      <c r="BVM296" s="1241"/>
      <c r="BVN296" s="1241"/>
      <c r="BVO296" s="1241"/>
      <c r="BVP296" s="1241"/>
      <c r="BVQ296" s="1241"/>
      <c r="BVR296" s="1241"/>
      <c r="BVS296" s="1241"/>
      <c r="BVT296" s="1241"/>
      <c r="BVU296" s="1241"/>
      <c r="BVV296" s="1241"/>
      <c r="BVW296" s="1241"/>
      <c r="BVX296" s="1241"/>
      <c r="BVY296" s="1241"/>
      <c r="BVZ296" s="1241"/>
      <c r="BWA296" s="1241"/>
      <c r="BWB296" s="1241"/>
      <c r="BWC296" s="1241"/>
      <c r="BWD296" s="1241"/>
      <c r="BWE296" s="1241"/>
      <c r="BWF296" s="1241"/>
      <c r="BWG296" s="1241"/>
      <c r="BWH296" s="1241"/>
      <c r="BWI296" s="1241"/>
      <c r="BWJ296" s="1241"/>
      <c r="BWK296" s="1241"/>
      <c r="BWL296" s="1241"/>
      <c r="BWM296" s="1241"/>
      <c r="BWN296" s="1241"/>
      <c r="BWO296" s="1241"/>
      <c r="BWP296" s="1241"/>
      <c r="BWQ296" s="1241"/>
      <c r="BWR296" s="1241"/>
      <c r="BWS296" s="1241"/>
      <c r="BWT296" s="1241"/>
      <c r="BWU296" s="1241"/>
      <c r="BWV296" s="1241"/>
      <c r="BWW296" s="1241"/>
      <c r="BWX296" s="1241"/>
      <c r="BWY296" s="1241"/>
      <c r="BWZ296" s="1241"/>
      <c r="BXA296" s="1241"/>
      <c r="BXB296" s="1241"/>
      <c r="BXC296" s="1241"/>
      <c r="BXD296" s="1241"/>
      <c r="BXE296" s="1241"/>
      <c r="BXF296" s="1241"/>
      <c r="BXG296" s="1241"/>
      <c r="BXH296" s="1241"/>
      <c r="BXI296" s="1241"/>
      <c r="BXJ296" s="1241"/>
      <c r="BXK296" s="1241"/>
      <c r="BXL296" s="1241"/>
      <c r="BXM296" s="1241"/>
      <c r="BXN296" s="1241"/>
      <c r="BXO296" s="1241"/>
      <c r="BXP296" s="1241"/>
      <c r="BXQ296" s="1241"/>
      <c r="BXR296" s="1241"/>
      <c r="BXS296" s="1241"/>
      <c r="BXT296" s="1241"/>
      <c r="BXU296" s="1241"/>
      <c r="BXV296" s="1241"/>
      <c r="BXW296" s="1241"/>
      <c r="BXX296" s="1241"/>
      <c r="BXY296" s="1241"/>
      <c r="BXZ296" s="1241"/>
      <c r="BYA296" s="1241"/>
      <c r="BYB296" s="1241"/>
      <c r="BYC296" s="1241"/>
      <c r="BYD296" s="1241"/>
      <c r="BYE296" s="1241"/>
      <c r="BYF296" s="1241"/>
      <c r="BYG296" s="1241"/>
      <c r="BYH296" s="1241"/>
      <c r="BYI296" s="1241"/>
      <c r="BYJ296" s="1241"/>
      <c r="BYK296" s="1241"/>
      <c r="BYL296" s="1241"/>
      <c r="BYM296" s="1241"/>
      <c r="BYN296" s="1241"/>
      <c r="BYO296" s="1241"/>
      <c r="BYP296" s="1241"/>
      <c r="BYQ296" s="1241"/>
      <c r="BYR296" s="1241"/>
      <c r="BYS296" s="1241"/>
      <c r="BYT296" s="1241"/>
      <c r="BYU296" s="1241"/>
      <c r="BYV296" s="1241"/>
      <c r="BYW296" s="1241"/>
      <c r="BYX296" s="1241"/>
      <c r="BYY296" s="1241"/>
      <c r="BYZ296" s="1241"/>
      <c r="BZA296" s="1241"/>
      <c r="BZB296" s="1241"/>
      <c r="BZC296" s="1241"/>
      <c r="BZD296" s="1241"/>
      <c r="BZE296" s="1241"/>
      <c r="BZF296" s="1241"/>
      <c r="BZG296" s="1241"/>
      <c r="BZH296" s="1241"/>
      <c r="BZI296" s="1241"/>
      <c r="BZJ296" s="1241"/>
      <c r="BZK296" s="1241"/>
      <c r="BZL296" s="1241"/>
      <c r="BZM296" s="1241"/>
      <c r="BZN296" s="1241"/>
      <c r="BZO296" s="1241"/>
      <c r="BZP296" s="1241"/>
      <c r="BZQ296" s="1241"/>
      <c r="BZR296" s="1241"/>
      <c r="BZS296" s="1241"/>
      <c r="BZT296" s="1241"/>
      <c r="BZU296" s="1241"/>
      <c r="BZV296" s="1241"/>
      <c r="BZW296" s="1241"/>
      <c r="BZX296" s="1241"/>
      <c r="BZY296" s="1241"/>
      <c r="BZZ296" s="1241"/>
      <c r="CAA296" s="1241"/>
      <c r="CAB296" s="1241"/>
      <c r="CAC296" s="1241"/>
      <c r="CAD296" s="1241"/>
      <c r="CAE296" s="1241"/>
      <c r="CAF296" s="1241"/>
      <c r="CAG296" s="1241"/>
      <c r="CAH296" s="1241"/>
      <c r="CAI296" s="1241"/>
      <c r="CAJ296" s="1241"/>
      <c r="CAK296" s="1241"/>
      <c r="CAL296" s="1241"/>
      <c r="CAM296" s="1241"/>
      <c r="CAN296" s="1241"/>
      <c r="CAO296" s="1241"/>
      <c r="CAP296" s="1241"/>
      <c r="CAQ296" s="1241"/>
      <c r="CAR296" s="1241"/>
      <c r="CAS296" s="1241"/>
      <c r="CAT296" s="1241"/>
      <c r="CAU296" s="1241"/>
      <c r="CAV296" s="1241"/>
      <c r="CAW296" s="1241"/>
      <c r="CAX296" s="1241"/>
      <c r="CAY296" s="1241"/>
      <c r="CAZ296" s="1241"/>
      <c r="CBA296" s="1241"/>
      <c r="CBB296" s="1241"/>
      <c r="CBC296" s="1241"/>
      <c r="CBD296" s="1241"/>
      <c r="CBE296" s="1241"/>
      <c r="CBF296" s="1241"/>
      <c r="CBG296" s="1241"/>
      <c r="CBH296" s="1241"/>
      <c r="CBI296" s="1241"/>
      <c r="CBJ296" s="1241"/>
      <c r="CBK296" s="1241"/>
      <c r="CBL296" s="1241"/>
      <c r="CBM296" s="1241"/>
      <c r="CBN296" s="1241"/>
      <c r="CBO296" s="1241"/>
      <c r="CBP296" s="1241"/>
      <c r="CBQ296" s="1241"/>
      <c r="CBR296" s="1241"/>
      <c r="CBS296" s="1241"/>
      <c r="CBT296" s="1241"/>
      <c r="CBU296" s="1241"/>
      <c r="CBV296" s="1241"/>
      <c r="CBW296" s="1241"/>
      <c r="CBX296" s="1241"/>
      <c r="CBY296" s="1241"/>
      <c r="CBZ296" s="1241"/>
      <c r="CCA296" s="1241"/>
      <c r="CCB296" s="1241"/>
      <c r="CCC296" s="1241"/>
      <c r="CCD296" s="1241"/>
      <c r="CCE296" s="1241"/>
      <c r="CCF296" s="1241"/>
      <c r="CCG296" s="1241"/>
      <c r="CCH296" s="1241"/>
      <c r="CCI296" s="1241"/>
      <c r="CCJ296" s="1241"/>
      <c r="CCK296" s="1241"/>
      <c r="CCL296" s="1241"/>
      <c r="CCM296" s="1241"/>
      <c r="CCN296" s="1241"/>
      <c r="CCO296" s="1241"/>
      <c r="CCP296" s="1241"/>
      <c r="CCQ296" s="1241"/>
      <c r="CCR296" s="1241"/>
      <c r="CCS296" s="1241"/>
      <c r="CCT296" s="1241"/>
      <c r="CCU296" s="1241"/>
      <c r="CCV296" s="1241"/>
      <c r="CCW296" s="1241"/>
      <c r="CCX296" s="1241"/>
      <c r="CCY296" s="1241"/>
      <c r="CCZ296" s="1241"/>
      <c r="CDA296" s="1241"/>
      <c r="CDB296" s="1241"/>
      <c r="CDC296" s="1241"/>
      <c r="CDD296" s="1241"/>
      <c r="CDE296" s="1241"/>
      <c r="CDF296" s="1241"/>
      <c r="CDG296" s="1241"/>
      <c r="CDH296" s="1241"/>
      <c r="CDI296" s="1241"/>
      <c r="CDJ296" s="1241"/>
      <c r="CDK296" s="1241"/>
      <c r="CDL296" s="1241"/>
      <c r="CDM296" s="1241"/>
      <c r="CDN296" s="1241"/>
      <c r="CDO296" s="1241"/>
      <c r="CDP296" s="1241"/>
      <c r="CDQ296" s="1241"/>
      <c r="CDR296" s="1241"/>
      <c r="CDS296" s="1241"/>
      <c r="CDT296" s="1241"/>
      <c r="CDU296" s="1241"/>
      <c r="CDV296" s="1241"/>
      <c r="CDW296" s="1241"/>
      <c r="CDX296" s="1241"/>
      <c r="CDY296" s="1241"/>
      <c r="CDZ296" s="1241"/>
      <c r="CEA296" s="1241"/>
      <c r="CEB296" s="1241"/>
      <c r="CEC296" s="1241"/>
      <c r="CED296" s="1241"/>
      <c r="CEE296" s="1241"/>
      <c r="CEF296" s="1241"/>
      <c r="CEG296" s="1241"/>
      <c r="CEH296" s="1241"/>
      <c r="CEI296" s="1241"/>
      <c r="CEJ296" s="1241"/>
      <c r="CEK296" s="1241"/>
      <c r="CEL296" s="1241"/>
      <c r="CEM296" s="1241"/>
      <c r="CEN296" s="1241"/>
      <c r="CEO296" s="1241"/>
      <c r="CEP296" s="1241"/>
      <c r="CEQ296" s="1241"/>
      <c r="CER296" s="1241"/>
      <c r="CES296" s="1241"/>
      <c r="CET296" s="1241"/>
      <c r="CEU296" s="1241"/>
      <c r="CEV296" s="1241"/>
      <c r="CEW296" s="1241"/>
      <c r="CEX296" s="1241"/>
      <c r="CEY296" s="1241"/>
      <c r="CEZ296" s="1241"/>
      <c r="CFA296" s="1241"/>
      <c r="CFB296" s="1241"/>
      <c r="CFC296" s="1241"/>
      <c r="CFD296" s="1241"/>
      <c r="CFE296" s="1241"/>
      <c r="CFF296" s="1241"/>
      <c r="CFG296" s="1241"/>
      <c r="CFH296" s="1241"/>
      <c r="CFI296" s="1241"/>
      <c r="CFJ296" s="1241"/>
      <c r="CFK296" s="1241"/>
      <c r="CFL296" s="1241"/>
      <c r="CFM296" s="1241"/>
      <c r="CFN296" s="1241"/>
      <c r="CFO296" s="1241"/>
      <c r="CFP296" s="1241"/>
      <c r="CFQ296" s="1241"/>
      <c r="CFR296" s="1241"/>
      <c r="CFS296" s="1241"/>
      <c r="CFT296" s="1241"/>
      <c r="CFU296" s="1241"/>
      <c r="CFV296" s="1241"/>
      <c r="CFW296" s="1241"/>
      <c r="CFX296" s="1241"/>
      <c r="CFY296" s="1241"/>
      <c r="CFZ296" s="1241"/>
      <c r="CGA296" s="1241"/>
      <c r="CGB296" s="1241"/>
      <c r="CGC296" s="1241"/>
      <c r="CGD296" s="1241"/>
      <c r="CGE296" s="1241"/>
      <c r="CGF296" s="1241"/>
      <c r="CGG296" s="1241"/>
      <c r="CGH296" s="1241"/>
      <c r="CGI296" s="1241"/>
      <c r="CGJ296" s="1241"/>
      <c r="CGK296" s="1241"/>
      <c r="CGL296" s="1241"/>
      <c r="CGM296" s="1241"/>
      <c r="CGN296" s="1241"/>
      <c r="CGO296" s="1241"/>
      <c r="CGP296" s="1241"/>
      <c r="CGQ296" s="1241"/>
      <c r="CGR296" s="1241"/>
      <c r="CGS296" s="1241"/>
      <c r="CGT296" s="1241"/>
      <c r="CGU296" s="1241"/>
      <c r="CGV296" s="1241"/>
      <c r="CGW296" s="1241"/>
      <c r="CGX296" s="1241"/>
      <c r="CGY296" s="1241"/>
      <c r="CGZ296" s="1241"/>
      <c r="CHA296" s="1241"/>
      <c r="CHB296" s="1241"/>
      <c r="CHC296" s="1241"/>
      <c r="CHD296" s="1241"/>
      <c r="CHE296" s="1241"/>
      <c r="CHF296" s="1241"/>
      <c r="CHG296" s="1241"/>
      <c r="CHH296" s="1241"/>
      <c r="CHI296" s="1241"/>
      <c r="CHJ296" s="1241"/>
      <c r="CHK296" s="1241"/>
      <c r="CHL296" s="1241"/>
      <c r="CHM296" s="1241"/>
      <c r="CHN296" s="1241"/>
      <c r="CHO296" s="1241"/>
      <c r="CHP296" s="1241"/>
      <c r="CHQ296" s="1241"/>
      <c r="CHR296" s="1241"/>
      <c r="CHS296" s="1241"/>
      <c r="CHT296" s="1241"/>
      <c r="CHU296" s="1241"/>
      <c r="CHV296" s="1241"/>
      <c r="CHW296" s="1241"/>
      <c r="CHX296" s="1241"/>
      <c r="CHY296" s="1241"/>
      <c r="CHZ296" s="1241"/>
      <c r="CIA296" s="1241"/>
      <c r="CIB296" s="1241"/>
      <c r="CIC296" s="1241"/>
      <c r="CID296" s="1241"/>
      <c r="CIE296" s="1241"/>
      <c r="CIF296" s="1241"/>
      <c r="CIG296" s="1241"/>
      <c r="CIH296" s="1241"/>
      <c r="CII296" s="1241"/>
      <c r="CIJ296" s="1241"/>
      <c r="CIK296" s="1241"/>
      <c r="CIL296" s="1241"/>
      <c r="CIM296" s="1241"/>
      <c r="CIN296" s="1241"/>
      <c r="CIO296" s="1241"/>
      <c r="CIP296" s="1241"/>
      <c r="CIQ296" s="1241"/>
      <c r="CIR296" s="1241"/>
      <c r="CIS296" s="1241"/>
      <c r="CIT296" s="1241"/>
      <c r="CIU296" s="1241"/>
      <c r="CIV296" s="1241"/>
      <c r="CIW296" s="1241"/>
      <c r="CIX296" s="1241"/>
      <c r="CIY296" s="1241"/>
      <c r="CIZ296" s="1241"/>
      <c r="CJA296" s="1241"/>
      <c r="CJB296" s="1241"/>
      <c r="CJC296" s="1241"/>
      <c r="CJD296" s="1241"/>
      <c r="CJE296" s="1241"/>
      <c r="CJF296" s="1241"/>
      <c r="CJG296" s="1241"/>
      <c r="CJH296" s="1241"/>
      <c r="CJI296" s="1241"/>
      <c r="CJJ296" s="1241"/>
      <c r="CJK296" s="1241"/>
      <c r="CJL296" s="1241"/>
      <c r="CJM296" s="1241"/>
      <c r="CJN296" s="1241"/>
      <c r="CJO296" s="1241"/>
      <c r="CJP296" s="1241"/>
      <c r="CJQ296" s="1241"/>
      <c r="CJR296" s="1241"/>
      <c r="CJS296" s="1241"/>
      <c r="CJT296" s="1241"/>
      <c r="CJU296" s="1241"/>
      <c r="CJV296" s="1241"/>
      <c r="CJW296" s="1241"/>
      <c r="CJX296" s="1241"/>
      <c r="CJY296" s="1241"/>
      <c r="CJZ296" s="1241"/>
      <c r="CKA296" s="1241"/>
      <c r="CKB296" s="1241"/>
      <c r="CKC296" s="1241"/>
      <c r="CKD296" s="1241"/>
      <c r="CKE296" s="1241"/>
      <c r="CKF296" s="1241"/>
      <c r="CKG296" s="1241"/>
      <c r="CKH296" s="1241"/>
      <c r="CKI296" s="1241"/>
      <c r="CKJ296" s="1241"/>
      <c r="CKK296" s="1241"/>
      <c r="CKL296" s="1241"/>
      <c r="CKM296" s="1241"/>
      <c r="CKN296" s="1241"/>
      <c r="CKO296" s="1241"/>
      <c r="CKP296" s="1241"/>
      <c r="CKQ296" s="1241"/>
      <c r="CKR296" s="1241"/>
      <c r="CKS296" s="1241"/>
      <c r="CKT296" s="1241"/>
      <c r="CKU296" s="1241"/>
      <c r="CKV296" s="1241"/>
      <c r="CKW296" s="1241"/>
      <c r="CKX296" s="1241"/>
      <c r="CKY296" s="1241"/>
      <c r="CKZ296" s="1241"/>
      <c r="CLA296" s="1241"/>
      <c r="CLB296" s="1241"/>
      <c r="CLC296" s="1241"/>
      <c r="CLD296" s="1241"/>
      <c r="CLE296" s="1241"/>
      <c r="CLF296" s="1241"/>
      <c r="CLG296" s="1241"/>
      <c r="CLH296" s="1241"/>
      <c r="CLI296" s="1241"/>
      <c r="CLJ296" s="1241"/>
      <c r="CLK296" s="1241"/>
      <c r="CLL296" s="1241"/>
      <c r="CLM296" s="1241"/>
      <c r="CLN296" s="1241"/>
      <c r="CLO296" s="1241"/>
      <c r="CLP296" s="1241"/>
      <c r="CLQ296" s="1241"/>
      <c r="CLR296" s="1241"/>
      <c r="CLS296" s="1241"/>
      <c r="CLT296" s="1241"/>
      <c r="CLU296" s="1241"/>
      <c r="CLV296" s="1241"/>
      <c r="CLW296" s="1241"/>
      <c r="CLX296" s="1241"/>
      <c r="CLY296" s="1241"/>
      <c r="CLZ296" s="1241"/>
      <c r="CMA296" s="1241"/>
      <c r="CMB296" s="1241"/>
      <c r="CMC296" s="1241"/>
      <c r="CMD296" s="1241"/>
      <c r="CME296" s="1241"/>
      <c r="CMF296" s="1241"/>
      <c r="CMG296" s="1241"/>
      <c r="CMH296" s="1241"/>
      <c r="CMI296" s="1241"/>
      <c r="CMJ296" s="1241"/>
      <c r="CMK296" s="1241"/>
      <c r="CML296" s="1241"/>
      <c r="CMM296" s="1241"/>
      <c r="CMN296" s="1241"/>
      <c r="CMO296" s="1241"/>
      <c r="CMP296" s="1241"/>
      <c r="CMQ296" s="1241"/>
      <c r="CMR296" s="1241"/>
      <c r="CMS296" s="1241"/>
      <c r="CMT296" s="1241"/>
      <c r="CMU296" s="1241"/>
      <c r="CMV296" s="1241"/>
      <c r="CMW296" s="1241"/>
      <c r="CMX296" s="1241"/>
      <c r="CMY296" s="1241"/>
      <c r="CMZ296" s="1241"/>
      <c r="CNA296" s="1241"/>
      <c r="CNB296" s="1241"/>
      <c r="CNC296" s="1241"/>
      <c r="CND296" s="1241"/>
      <c r="CNE296" s="1241"/>
      <c r="CNF296" s="1241"/>
      <c r="CNG296" s="1241"/>
      <c r="CNH296" s="1241"/>
      <c r="CNI296" s="1241"/>
      <c r="CNJ296" s="1241"/>
      <c r="CNK296" s="1241"/>
      <c r="CNL296" s="1241"/>
      <c r="CNM296" s="1241"/>
      <c r="CNN296" s="1241"/>
      <c r="CNO296" s="1241"/>
      <c r="CNP296" s="1241"/>
      <c r="CNQ296" s="1241"/>
      <c r="CNR296" s="1241"/>
      <c r="CNS296" s="1241"/>
      <c r="CNT296" s="1241"/>
      <c r="CNU296" s="1241"/>
      <c r="CNV296" s="1241"/>
      <c r="CNW296" s="1241"/>
      <c r="CNX296" s="1241"/>
      <c r="CNY296" s="1241"/>
      <c r="CNZ296" s="1241"/>
      <c r="COA296" s="1241"/>
      <c r="COB296" s="1241"/>
      <c r="COC296" s="1241"/>
      <c r="COD296" s="1241"/>
      <c r="COE296" s="1241"/>
      <c r="COF296" s="1241"/>
      <c r="COG296" s="1241"/>
      <c r="COH296" s="1241"/>
      <c r="COI296" s="1241"/>
      <c r="COJ296" s="1241"/>
      <c r="COK296" s="1241"/>
      <c r="COL296" s="1241"/>
      <c r="COM296" s="1241"/>
      <c r="CON296" s="1241"/>
      <c r="COO296" s="1241"/>
      <c r="COP296" s="1241"/>
      <c r="COQ296" s="1241"/>
      <c r="COR296" s="1241"/>
      <c r="COS296" s="1241"/>
      <c r="COT296" s="1241"/>
      <c r="COU296" s="1241"/>
      <c r="COV296" s="1241"/>
      <c r="COW296" s="1241"/>
      <c r="COX296" s="1241"/>
      <c r="COY296" s="1241"/>
      <c r="COZ296" s="1241"/>
      <c r="CPA296" s="1241"/>
      <c r="CPB296" s="1241"/>
      <c r="CPC296" s="1241"/>
      <c r="CPD296" s="1241"/>
      <c r="CPE296" s="1241"/>
      <c r="CPF296" s="1241"/>
      <c r="CPG296" s="1241"/>
      <c r="CPH296" s="1241"/>
      <c r="CPI296" s="1241"/>
      <c r="CPJ296" s="1241"/>
      <c r="CPK296" s="1241"/>
      <c r="CPL296" s="1241"/>
      <c r="CPM296" s="1241"/>
      <c r="CPN296" s="1241"/>
      <c r="CPO296" s="1241"/>
      <c r="CPP296" s="1241"/>
      <c r="CPQ296" s="1241"/>
      <c r="CPR296" s="1241"/>
      <c r="CPS296" s="1241"/>
      <c r="CPT296" s="1241"/>
      <c r="CPU296" s="1241"/>
      <c r="CPV296" s="1241"/>
      <c r="CPW296" s="1241"/>
      <c r="CPX296" s="1241"/>
      <c r="CPY296" s="1241"/>
      <c r="CPZ296" s="1241"/>
      <c r="CQA296" s="1241"/>
      <c r="CQB296" s="1241"/>
      <c r="CQC296" s="1241"/>
      <c r="CQD296" s="1241"/>
      <c r="CQE296" s="1241"/>
      <c r="CQF296" s="1241"/>
      <c r="CQG296" s="1241"/>
      <c r="CQH296" s="1241"/>
      <c r="CQI296" s="1241"/>
      <c r="CQJ296" s="1241"/>
      <c r="CQK296" s="1241"/>
      <c r="CQL296" s="1241"/>
      <c r="CQM296" s="1241"/>
      <c r="CQN296" s="1241"/>
      <c r="CQO296" s="1241"/>
      <c r="CQP296" s="1241"/>
      <c r="CQQ296" s="1241"/>
      <c r="CQR296" s="1241"/>
      <c r="CQS296" s="1241"/>
      <c r="CQT296" s="1241"/>
      <c r="CQU296" s="1241"/>
      <c r="CQV296" s="1241"/>
      <c r="CQW296" s="1241"/>
      <c r="CQX296" s="1241"/>
      <c r="CQY296" s="1241"/>
      <c r="CQZ296" s="1241"/>
      <c r="CRA296" s="1241"/>
      <c r="CRB296" s="1241"/>
      <c r="CRC296" s="1241"/>
      <c r="CRD296" s="1241"/>
      <c r="CRE296" s="1241"/>
      <c r="CRF296" s="1241"/>
      <c r="CRG296" s="1241"/>
      <c r="CRH296" s="1241"/>
      <c r="CRI296" s="1241"/>
      <c r="CRJ296" s="1241"/>
      <c r="CRK296" s="1241"/>
      <c r="CRL296" s="1241"/>
      <c r="CRM296" s="1241"/>
      <c r="CRN296" s="1241"/>
      <c r="CRO296" s="1241"/>
      <c r="CRP296" s="1241"/>
      <c r="CRQ296" s="1241"/>
      <c r="CRR296" s="1241"/>
      <c r="CRS296" s="1241"/>
      <c r="CRT296" s="1241"/>
      <c r="CRU296" s="1241"/>
      <c r="CRV296" s="1241"/>
      <c r="CRW296" s="1241"/>
      <c r="CRX296" s="1241"/>
      <c r="CRY296" s="1241"/>
      <c r="CRZ296" s="1241"/>
      <c r="CSA296" s="1241"/>
      <c r="CSB296" s="1241"/>
      <c r="CSC296" s="1241"/>
      <c r="CSD296" s="1241"/>
      <c r="CSE296" s="1241"/>
      <c r="CSF296" s="1241"/>
      <c r="CSG296" s="1241"/>
      <c r="CSH296" s="1241"/>
      <c r="CSI296" s="1241"/>
      <c r="CSJ296" s="1241"/>
      <c r="CSK296" s="1241"/>
      <c r="CSL296" s="1241"/>
      <c r="CSM296" s="1241"/>
      <c r="CSN296" s="1241"/>
      <c r="CSO296" s="1241"/>
      <c r="CSP296" s="1241"/>
      <c r="CSQ296" s="1241"/>
      <c r="CSR296" s="1241"/>
      <c r="CSS296" s="1241"/>
      <c r="CST296" s="1241"/>
      <c r="CSU296" s="1241"/>
      <c r="CSV296" s="1241"/>
      <c r="CSW296" s="1241"/>
      <c r="CSX296" s="1241"/>
      <c r="CSY296" s="1241"/>
      <c r="CSZ296" s="1241"/>
      <c r="CTA296" s="1241"/>
      <c r="CTB296" s="1241"/>
      <c r="CTC296" s="1241"/>
      <c r="CTD296" s="1241"/>
      <c r="CTE296" s="1241"/>
      <c r="CTF296" s="1241"/>
      <c r="CTG296" s="1241"/>
      <c r="CTH296" s="1241"/>
      <c r="CTI296" s="1241"/>
      <c r="CTJ296" s="1241"/>
      <c r="CTK296" s="1241"/>
      <c r="CTL296" s="1241"/>
      <c r="CTM296" s="1241"/>
      <c r="CTN296" s="1241"/>
      <c r="CTO296" s="1241"/>
      <c r="CTP296" s="1241"/>
      <c r="CTQ296" s="1241"/>
      <c r="CTR296" s="1241"/>
      <c r="CTS296" s="1241"/>
      <c r="CTT296" s="1241"/>
      <c r="CTU296" s="1241"/>
      <c r="CTV296" s="1241"/>
      <c r="CTW296" s="1241"/>
      <c r="CTX296" s="1241"/>
      <c r="CTY296" s="1241"/>
      <c r="CTZ296" s="1241"/>
      <c r="CUA296" s="1241"/>
      <c r="CUB296" s="1241"/>
      <c r="CUC296" s="1241"/>
      <c r="CUD296" s="1241"/>
      <c r="CUE296" s="1241"/>
      <c r="CUF296" s="1241"/>
      <c r="CUG296" s="1241"/>
      <c r="CUH296" s="1241"/>
      <c r="CUI296" s="1241"/>
      <c r="CUJ296" s="1241"/>
      <c r="CUK296" s="1241"/>
      <c r="CUL296" s="1241"/>
      <c r="CUM296" s="1241"/>
      <c r="CUN296" s="1241"/>
      <c r="CUO296" s="1241"/>
      <c r="CUP296" s="1241"/>
      <c r="CUQ296" s="1241"/>
      <c r="CUR296" s="1241"/>
      <c r="CUS296" s="1241"/>
      <c r="CUT296" s="1241"/>
      <c r="CUU296" s="1241"/>
      <c r="CUV296" s="1241"/>
      <c r="CUW296" s="1241"/>
      <c r="CUX296" s="1241"/>
      <c r="CUY296" s="1241"/>
      <c r="CUZ296" s="1241"/>
      <c r="CVA296" s="1241"/>
      <c r="CVB296" s="1241"/>
      <c r="CVC296" s="1241"/>
      <c r="CVD296" s="1241"/>
      <c r="CVE296" s="1241"/>
      <c r="CVF296" s="1241"/>
      <c r="CVG296" s="1241"/>
      <c r="CVH296" s="1241"/>
      <c r="CVI296" s="1241"/>
      <c r="CVJ296" s="1241"/>
      <c r="CVK296" s="1241"/>
      <c r="CVL296" s="1241"/>
      <c r="CVM296" s="1241"/>
      <c r="CVN296" s="1241"/>
      <c r="CVO296" s="1241"/>
      <c r="CVP296" s="1241"/>
      <c r="CVQ296" s="1241"/>
      <c r="CVR296" s="1241"/>
      <c r="CVS296" s="1241"/>
      <c r="CVT296" s="1241"/>
      <c r="CVU296" s="1241"/>
      <c r="CVV296" s="1241"/>
      <c r="CVW296" s="1241"/>
      <c r="CVX296" s="1241"/>
      <c r="CVY296" s="1241"/>
      <c r="CVZ296" s="1241"/>
      <c r="CWA296" s="1241"/>
      <c r="CWB296" s="1241"/>
      <c r="CWC296" s="1241"/>
      <c r="CWD296" s="1241"/>
      <c r="CWE296" s="1241"/>
      <c r="CWF296" s="1241"/>
      <c r="CWG296" s="1241"/>
      <c r="CWH296" s="1241"/>
      <c r="CWI296" s="1241"/>
      <c r="CWJ296" s="1241"/>
      <c r="CWK296" s="1241"/>
      <c r="CWL296" s="1241"/>
      <c r="CWM296" s="1241"/>
      <c r="CWN296" s="1241"/>
      <c r="CWO296" s="1241"/>
      <c r="CWP296" s="1241"/>
      <c r="CWQ296" s="1241"/>
      <c r="CWR296" s="1241"/>
      <c r="CWS296" s="1241"/>
      <c r="CWT296" s="1241"/>
      <c r="CWU296" s="1241"/>
      <c r="CWV296" s="1241"/>
      <c r="CWW296" s="1241"/>
      <c r="CWX296" s="1241"/>
      <c r="CWY296" s="1241"/>
      <c r="CWZ296" s="1241"/>
      <c r="CXA296" s="1241"/>
      <c r="CXB296" s="1241"/>
      <c r="CXC296" s="1241"/>
      <c r="CXD296" s="1241"/>
      <c r="CXE296" s="1241"/>
      <c r="CXF296" s="1241"/>
      <c r="CXG296" s="1241"/>
      <c r="CXH296" s="1241"/>
      <c r="CXI296" s="1241"/>
      <c r="CXJ296" s="1241"/>
      <c r="CXK296" s="1241"/>
      <c r="CXL296" s="1241"/>
      <c r="CXM296" s="1241"/>
      <c r="CXN296" s="1241"/>
      <c r="CXO296" s="1241"/>
      <c r="CXP296" s="1241"/>
      <c r="CXQ296" s="1241"/>
      <c r="CXR296" s="1241"/>
      <c r="CXS296" s="1241"/>
      <c r="CXT296" s="1241"/>
      <c r="CXU296" s="1241"/>
      <c r="CXV296" s="1241"/>
      <c r="CXW296" s="1241"/>
      <c r="CXX296" s="1241"/>
      <c r="CXY296" s="1241"/>
      <c r="CXZ296" s="1241"/>
      <c r="CYA296" s="1241"/>
      <c r="CYB296" s="1241"/>
      <c r="CYC296" s="1241"/>
      <c r="CYD296" s="1241"/>
      <c r="CYE296" s="1241"/>
      <c r="CYF296" s="1241"/>
      <c r="CYG296" s="1241"/>
      <c r="CYH296" s="1241"/>
      <c r="CYI296" s="1241"/>
      <c r="CYJ296" s="1241"/>
      <c r="CYK296" s="1241"/>
      <c r="CYL296" s="1241"/>
      <c r="CYM296" s="1241"/>
      <c r="CYN296" s="1241"/>
      <c r="CYO296" s="1241"/>
      <c r="CYP296" s="1241"/>
      <c r="CYQ296" s="1241"/>
      <c r="CYR296" s="1241"/>
      <c r="CYS296" s="1241"/>
      <c r="CYT296" s="1241"/>
      <c r="CYU296" s="1241"/>
      <c r="CYV296" s="1241"/>
      <c r="CYW296" s="1241"/>
      <c r="CYX296" s="1241"/>
      <c r="CYY296" s="1241"/>
      <c r="CYZ296" s="1241"/>
      <c r="CZA296" s="1241"/>
      <c r="CZB296" s="1241"/>
      <c r="CZC296" s="1241"/>
      <c r="CZD296" s="1241"/>
      <c r="CZE296" s="1241"/>
      <c r="CZF296" s="1241"/>
      <c r="CZG296" s="1241"/>
      <c r="CZH296" s="1241"/>
      <c r="CZI296" s="1241"/>
      <c r="CZJ296" s="1241"/>
      <c r="CZK296" s="1241"/>
      <c r="CZL296" s="1241"/>
      <c r="CZM296" s="1241"/>
      <c r="CZN296" s="1241"/>
      <c r="CZO296" s="1241"/>
      <c r="CZP296" s="1241"/>
      <c r="CZQ296" s="1241"/>
      <c r="CZR296" s="1241"/>
      <c r="CZS296" s="1241"/>
      <c r="CZT296" s="1241"/>
      <c r="CZU296" s="1241"/>
      <c r="CZV296" s="1241"/>
      <c r="CZW296" s="1241"/>
      <c r="CZX296" s="1241"/>
      <c r="CZY296" s="1241"/>
      <c r="CZZ296" s="1241"/>
      <c r="DAA296" s="1241"/>
      <c r="DAB296" s="1241"/>
      <c r="DAC296" s="1241"/>
      <c r="DAD296" s="1241"/>
      <c r="DAE296" s="1241"/>
      <c r="DAF296" s="1241"/>
      <c r="DAG296" s="1241"/>
      <c r="DAH296" s="1241"/>
      <c r="DAI296" s="1241"/>
      <c r="DAJ296" s="1241"/>
      <c r="DAK296" s="1241"/>
      <c r="DAL296" s="1241"/>
      <c r="DAM296" s="1241"/>
      <c r="DAN296" s="1241"/>
      <c r="DAO296" s="1241"/>
      <c r="DAP296" s="1241"/>
      <c r="DAQ296" s="1241"/>
      <c r="DAR296" s="1241"/>
      <c r="DAS296" s="1241"/>
      <c r="DAT296" s="1241"/>
      <c r="DAU296" s="1241"/>
      <c r="DAV296" s="1241"/>
      <c r="DAW296" s="1241"/>
      <c r="DAX296" s="1241"/>
      <c r="DAY296" s="1241"/>
      <c r="DAZ296" s="1241"/>
      <c r="DBA296" s="1241"/>
      <c r="DBB296" s="1241"/>
      <c r="DBC296" s="1241"/>
      <c r="DBD296" s="1241"/>
      <c r="DBE296" s="1241"/>
      <c r="DBF296" s="1241"/>
      <c r="DBG296" s="1241"/>
      <c r="DBH296" s="1241"/>
      <c r="DBI296" s="1241"/>
      <c r="DBJ296" s="1241"/>
      <c r="DBK296" s="1241"/>
      <c r="DBL296" s="1241"/>
      <c r="DBM296" s="1241"/>
      <c r="DBN296" s="1241"/>
      <c r="DBO296" s="1241"/>
      <c r="DBP296" s="1241"/>
      <c r="DBQ296" s="1241"/>
      <c r="DBR296" s="1241"/>
      <c r="DBS296" s="1241"/>
      <c r="DBT296" s="1241"/>
      <c r="DBU296" s="1241"/>
      <c r="DBV296" s="1241"/>
      <c r="DBW296" s="1241"/>
      <c r="DBX296" s="1241"/>
      <c r="DBY296" s="1241"/>
      <c r="DBZ296" s="1241"/>
      <c r="DCA296" s="1241"/>
      <c r="DCB296" s="1241"/>
      <c r="DCC296" s="1241"/>
      <c r="DCD296" s="1241"/>
      <c r="DCE296" s="1241"/>
      <c r="DCF296" s="1241"/>
      <c r="DCG296" s="1241"/>
      <c r="DCH296" s="1241"/>
      <c r="DCI296" s="1241"/>
      <c r="DCJ296" s="1241"/>
      <c r="DCK296" s="1241"/>
      <c r="DCL296" s="1241"/>
      <c r="DCM296" s="1241"/>
      <c r="DCN296" s="1241"/>
      <c r="DCO296" s="1241"/>
      <c r="DCP296" s="1241"/>
      <c r="DCQ296" s="1241"/>
      <c r="DCR296" s="1241"/>
      <c r="DCS296" s="1241"/>
      <c r="DCT296" s="1241"/>
      <c r="DCU296" s="1241"/>
      <c r="DCV296" s="1241"/>
      <c r="DCW296" s="1241"/>
      <c r="DCX296" s="1241"/>
      <c r="DCY296" s="1241"/>
      <c r="DCZ296" s="1241"/>
      <c r="DDA296" s="1241"/>
      <c r="DDB296" s="1241"/>
      <c r="DDC296" s="1241"/>
      <c r="DDD296" s="1241"/>
      <c r="DDE296" s="1241"/>
      <c r="DDF296" s="1241"/>
      <c r="DDG296" s="1241"/>
      <c r="DDH296" s="1241"/>
      <c r="DDI296" s="1241"/>
      <c r="DDJ296" s="1241"/>
      <c r="DDK296" s="1241"/>
      <c r="DDL296" s="1241"/>
      <c r="DDM296" s="1241"/>
      <c r="DDN296" s="1241"/>
      <c r="DDO296" s="1241"/>
      <c r="DDP296" s="1241"/>
      <c r="DDQ296" s="1241"/>
      <c r="DDR296" s="1241"/>
      <c r="DDS296" s="1241"/>
      <c r="DDT296" s="1241"/>
      <c r="DDU296" s="1241"/>
      <c r="DDV296" s="1241"/>
      <c r="DDW296" s="1241"/>
      <c r="DDX296" s="1241"/>
      <c r="DDY296" s="1241"/>
      <c r="DDZ296" s="1241"/>
      <c r="DEA296" s="1241"/>
      <c r="DEB296" s="1241"/>
      <c r="DEC296" s="1241"/>
      <c r="DED296" s="1241"/>
      <c r="DEE296" s="1241"/>
      <c r="DEF296" s="1241"/>
      <c r="DEG296" s="1241"/>
      <c r="DEH296" s="1241"/>
      <c r="DEI296" s="1241"/>
      <c r="DEJ296" s="1241"/>
      <c r="DEK296" s="1241"/>
      <c r="DEL296" s="1241"/>
      <c r="DEM296" s="1241"/>
      <c r="DEN296" s="1241"/>
      <c r="DEO296" s="1241"/>
      <c r="DEP296" s="1241"/>
      <c r="DEQ296" s="1241"/>
      <c r="DER296" s="1241"/>
      <c r="DES296" s="1241"/>
      <c r="DET296" s="1241"/>
      <c r="DEU296" s="1241"/>
      <c r="DEV296" s="1241"/>
      <c r="DEW296" s="1241"/>
      <c r="DEX296" s="1241"/>
      <c r="DEY296" s="1241"/>
      <c r="DEZ296" s="1241"/>
      <c r="DFA296" s="1241"/>
      <c r="DFB296" s="1241"/>
      <c r="DFC296" s="1241"/>
      <c r="DFD296" s="1241"/>
      <c r="DFE296" s="1241"/>
      <c r="DFF296" s="1241"/>
      <c r="DFG296" s="1241"/>
      <c r="DFH296" s="1241"/>
      <c r="DFI296" s="1241"/>
      <c r="DFJ296" s="1241"/>
      <c r="DFK296" s="1241"/>
      <c r="DFL296" s="1241"/>
      <c r="DFM296" s="1241"/>
      <c r="DFN296" s="1241"/>
      <c r="DFO296" s="1241"/>
      <c r="DFP296" s="1241"/>
      <c r="DFQ296" s="1241"/>
      <c r="DFR296" s="1241"/>
      <c r="DFS296" s="1241"/>
      <c r="DFT296" s="1241"/>
      <c r="DFU296" s="1241"/>
      <c r="DFV296" s="1241"/>
      <c r="DFW296" s="1241"/>
      <c r="DFX296" s="1241"/>
      <c r="DFY296" s="1241"/>
      <c r="DFZ296" s="1241"/>
      <c r="DGA296" s="1241"/>
      <c r="DGB296" s="1241"/>
      <c r="DGC296" s="1241"/>
      <c r="DGD296" s="1241"/>
      <c r="DGE296" s="1241"/>
      <c r="DGF296" s="1241"/>
      <c r="DGG296" s="1241"/>
      <c r="DGH296" s="1241"/>
      <c r="DGI296" s="1241"/>
      <c r="DGJ296" s="1241"/>
      <c r="DGK296" s="1241"/>
      <c r="DGL296" s="1241"/>
      <c r="DGM296" s="1241"/>
      <c r="DGN296" s="1241"/>
      <c r="DGO296" s="1241"/>
      <c r="DGP296" s="1241"/>
      <c r="DGQ296" s="1241"/>
      <c r="DGR296" s="1241"/>
      <c r="DGS296" s="1241"/>
      <c r="DGT296" s="1241"/>
      <c r="DGU296" s="1241"/>
      <c r="DGV296" s="1241"/>
      <c r="DGW296" s="1241"/>
      <c r="DGX296" s="1241"/>
      <c r="DGY296" s="1241"/>
      <c r="DGZ296" s="1241"/>
      <c r="DHA296" s="1241"/>
      <c r="DHB296" s="1241"/>
      <c r="DHC296" s="1241"/>
      <c r="DHD296" s="1241"/>
      <c r="DHE296" s="1241"/>
      <c r="DHF296" s="1241"/>
      <c r="DHG296" s="1241"/>
      <c r="DHH296" s="1241"/>
      <c r="DHI296" s="1241"/>
      <c r="DHJ296" s="1241"/>
      <c r="DHK296" s="1241"/>
      <c r="DHL296" s="1241"/>
      <c r="DHM296" s="1241"/>
      <c r="DHN296" s="1241"/>
      <c r="DHO296" s="1241"/>
      <c r="DHP296" s="1241"/>
      <c r="DHQ296" s="1241"/>
      <c r="DHR296" s="1241"/>
      <c r="DHS296" s="1241"/>
      <c r="DHT296" s="1241"/>
      <c r="DHU296" s="1241"/>
      <c r="DHV296" s="1241"/>
      <c r="DHW296" s="1241"/>
      <c r="DHX296" s="1241"/>
      <c r="DHY296" s="1241"/>
      <c r="DHZ296" s="1241"/>
      <c r="DIA296" s="1241"/>
      <c r="DIB296" s="1241"/>
      <c r="DIC296" s="1241"/>
      <c r="DID296" s="1241"/>
      <c r="DIE296" s="1241"/>
      <c r="DIF296" s="1241"/>
      <c r="DIG296" s="1241"/>
      <c r="DIH296" s="1241"/>
      <c r="DII296" s="1241"/>
      <c r="DIJ296" s="1241"/>
      <c r="DIK296" s="1241"/>
      <c r="DIL296" s="1241"/>
      <c r="DIM296" s="1241"/>
      <c r="DIN296" s="1241"/>
      <c r="DIO296" s="1241"/>
      <c r="DIP296" s="1241"/>
      <c r="DIQ296" s="1241"/>
      <c r="DIR296" s="1241"/>
      <c r="DIS296" s="1241"/>
      <c r="DIT296" s="1241"/>
      <c r="DIU296" s="1241"/>
      <c r="DIV296" s="1241"/>
      <c r="DIW296" s="1241"/>
      <c r="DIX296" s="1241"/>
      <c r="DIY296" s="1241"/>
      <c r="DIZ296" s="1241"/>
      <c r="DJA296" s="1241"/>
      <c r="DJB296" s="1241"/>
      <c r="DJC296" s="1241"/>
      <c r="DJD296" s="1241"/>
      <c r="DJE296" s="1241"/>
      <c r="DJF296" s="1241"/>
      <c r="DJG296" s="1241"/>
      <c r="DJH296" s="1241"/>
      <c r="DJI296" s="1241"/>
      <c r="DJJ296" s="1241"/>
      <c r="DJK296" s="1241"/>
      <c r="DJL296" s="1241"/>
      <c r="DJM296" s="1241"/>
      <c r="DJN296" s="1241"/>
      <c r="DJO296" s="1241"/>
      <c r="DJP296" s="1241"/>
      <c r="DJQ296" s="1241"/>
      <c r="DJR296" s="1241"/>
      <c r="DJS296" s="1241"/>
      <c r="DJT296" s="1241"/>
      <c r="DJU296" s="1241"/>
      <c r="DJV296" s="1241"/>
      <c r="DJW296" s="1241"/>
      <c r="DJX296" s="1241"/>
      <c r="DJY296" s="1241"/>
      <c r="DJZ296" s="1241"/>
      <c r="DKA296" s="1241"/>
      <c r="DKB296" s="1241"/>
      <c r="DKC296" s="1241"/>
      <c r="DKD296" s="1241"/>
      <c r="DKE296" s="1241"/>
      <c r="DKF296" s="1241"/>
      <c r="DKG296" s="1241"/>
      <c r="DKH296" s="1241"/>
      <c r="DKI296" s="1241"/>
      <c r="DKJ296" s="1241"/>
      <c r="DKK296" s="1241"/>
      <c r="DKL296" s="1241"/>
      <c r="DKM296" s="1241"/>
      <c r="DKN296" s="1241"/>
      <c r="DKO296" s="1241"/>
      <c r="DKP296" s="1241"/>
      <c r="DKQ296" s="1241"/>
      <c r="DKR296" s="1241"/>
      <c r="DKS296" s="1241"/>
      <c r="DKT296" s="1241"/>
      <c r="DKU296" s="1241"/>
      <c r="DKV296" s="1241"/>
      <c r="DKW296" s="1241"/>
      <c r="DKX296" s="1241"/>
      <c r="DKY296" s="1241"/>
      <c r="DKZ296" s="1241"/>
      <c r="DLA296" s="1241"/>
      <c r="DLB296" s="1241"/>
      <c r="DLC296" s="1241"/>
      <c r="DLD296" s="1241"/>
      <c r="DLE296" s="1241"/>
      <c r="DLF296" s="1241"/>
      <c r="DLG296" s="1241"/>
      <c r="DLH296" s="1241"/>
      <c r="DLI296" s="1241"/>
      <c r="DLJ296" s="1241"/>
      <c r="DLK296" s="1241"/>
      <c r="DLL296" s="1241"/>
      <c r="DLM296" s="1241"/>
      <c r="DLN296" s="1241"/>
      <c r="DLO296" s="1241"/>
      <c r="DLP296" s="1241"/>
      <c r="DLQ296" s="1241"/>
      <c r="DLR296" s="1241"/>
      <c r="DLS296" s="1241"/>
      <c r="DLT296" s="1241"/>
      <c r="DLU296" s="1241"/>
      <c r="DLV296" s="1241"/>
      <c r="DLW296" s="1241"/>
      <c r="DLX296" s="1241"/>
      <c r="DLY296" s="1241"/>
      <c r="DLZ296" s="1241"/>
      <c r="DMA296" s="1241"/>
      <c r="DMB296" s="1241"/>
      <c r="DMC296" s="1241"/>
      <c r="DMD296" s="1241"/>
      <c r="DME296" s="1241"/>
      <c r="DMF296" s="1241"/>
      <c r="DMG296" s="1241"/>
      <c r="DMH296" s="1241"/>
      <c r="DMI296" s="1241"/>
      <c r="DMJ296" s="1241"/>
      <c r="DMK296" s="1241"/>
      <c r="DML296" s="1241"/>
      <c r="DMM296" s="1241"/>
      <c r="DMN296" s="1241"/>
      <c r="DMO296" s="1241"/>
      <c r="DMP296" s="1241"/>
      <c r="DMQ296" s="1241"/>
      <c r="DMR296" s="1241"/>
      <c r="DMS296" s="1241"/>
      <c r="DMT296" s="1241"/>
      <c r="DMU296" s="1241"/>
      <c r="DMV296" s="1241"/>
      <c r="DMW296" s="1241"/>
      <c r="DMX296" s="1241"/>
      <c r="DMY296" s="1241"/>
      <c r="DMZ296" s="1241"/>
      <c r="DNA296" s="1241"/>
      <c r="DNB296" s="1241"/>
      <c r="DNC296" s="1241"/>
      <c r="DND296" s="1241"/>
      <c r="DNE296" s="1241"/>
      <c r="DNF296" s="1241"/>
      <c r="DNG296" s="1241"/>
      <c r="DNH296" s="1241"/>
      <c r="DNI296" s="1241"/>
      <c r="DNJ296" s="1241"/>
      <c r="DNK296" s="1241"/>
      <c r="DNL296" s="1241"/>
      <c r="DNM296" s="1241"/>
      <c r="DNN296" s="1241"/>
      <c r="DNO296" s="1241"/>
      <c r="DNP296" s="1241"/>
      <c r="DNQ296" s="1241"/>
      <c r="DNR296" s="1241"/>
      <c r="DNS296" s="1241"/>
      <c r="DNT296" s="1241"/>
      <c r="DNU296" s="1241"/>
      <c r="DNV296" s="1241"/>
      <c r="DNW296" s="1241"/>
      <c r="DNX296" s="1241"/>
      <c r="DNY296" s="1241"/>
      <c r="DNZ296" s="1241"/>
      <c r="DOA296" s="1241"/>
      <c r="DOB296" s="1241"/>
      <c r="DOC296" s="1241"/>
      <c r="DOD296" s="1241"/>
      <c r="DOE296" s="1241"/>
      <c r="DOF296" s="1241"/>
      <c r="DOG296" s="1241"/>
      <c r="DOH296" s="1241"/>
      <c r="DOI296" s="1241"/>
      <c r="DOJ296" s="1241"/>
      <c r="DOK296" s="1241"/>
      <c r="DOL296" s="1241"/>
      <c r="DOM296" s="1241"/>
      <c r="DON296" s="1241"/>
      <c r="DOO296" s="1241"/>
      <c r="DOP296" s="1241"/>
      <c r="DOQ296" s="1241"/>
      <c r="DOR296" s="1241"/>
      <c r="DOS296" s="1241"/>
      <c r="DOT296" s="1241"/>
      <c r="DOU296" s="1241"/>
      <c r="DOV296" s="1241"/>
      <c r="DOW296" s="1241"/>
      <c r="DOX296" s="1241"/>
      <c r="DOY296" s="1241"/>
      <c r="DOZ296" s="1241"/>
      <c r="DPA296" s="1241"/>
      <c r="DPB296" s="1241"/>
      <c r="DPC296" s="1241"/>
      <c r="DPD296" s="1241"/>
      <c r="DPE296" s="1241"/>
      <c r="DPF296" s="1241"/>
      <c r="DPG296" s="1241"/>
      <c r="DPH296" s="1241"/>
      <c r="DPI296" s="1241"/>
      <c r="DPJ296" s="1241"/>
      <c r="DPK296" s="1241"/>
      <c r="DPL296" s="1241"/>
      <c r="DPM296" s="1241"/>
      <c r="DPN296" s="1241"/>
      <c r="DPO296" s="1241"/>
      <c r="DPP296" s="1241"/>
      <c r="DPQ296" s="1241"/>
      <c r="DPR296" s="1241"/>
      <c r="DPS296" s="1241"/>
      <c r="DPT296" s="1241"/>
      <c r="DPU296" s="1241"/>
      <c r="DPV296" s="1241"/>
      <c r="DPW296" s="1241"/>
      <c r="DPX296" s="1241"/>
      <c r="DPY296" s="1241"/>
      <c r="DPZ296" s="1241"/>
      <c r="DQA296" s="1241"/>
      <c r="DQB296" s="1241"/>
      <c r="DQC296" s="1241"/>
      <c r="DQD296" s="1241"/>
      <c r="DQE296" s="1241"/>
      <c r="DQF296" s="1241"/>
      <c r="DQG296" s="1241"/>
      <c r="DQH296" s="1241"/>
      <c r="DQI296" s="1241"/>
      <c r="DQJ296" s="1241"/>
      <c r="DQK296" s="1241"/>
      <c r="DQL296" s="1241"/>
      <c r="DQM296" s="1241"/>
      <c r="DQN296" s="1241"/>
      <c r="DQO296" s="1241"/>
      <c r="DQP296" s="1241"/>
      <c r="DQQ296" s="1241"/>
      <c r="DQR296" s="1241"/>
      <c r="DQS296" s="1241"/>
      <c r="DQT296" s="1241"/>
      <c r="DQU296" s="1241"/>
      <c r="DQV296" s="1241"/>
      <c r="DQW296" s="1241"/>
      <c r="DQX296" s="1241"/>
      <c r="DQY296" s="1241"/>
      <c r="DQZ296" s="1241"/>
      <c r="DRA296" s="1241"/>
      <c r="DRB296" s="1241"/>
      <c r="DRC296" s="1241"/>
      <c r="DRD296" s="1241"/>
      <c r="DRE296" s="1241"/>
      <c r="DRF296" s="1241"/>
      <c r="DRG296" s="1241"/>
      <c r="DRH296" s="1241"/>
      <c r="DRI296" s="1241"/>
      <c r="DRJ296" s="1241"/>
      <c r="DRK296" s="1241"/>
      <c r="DRL296" s="1241"/>
      <c r="DRM296" s="1241"/>
      <c r="DRN296" s="1241"/>
      <c r="DRO296" s="1241"/>
      <c r="DRP296" s="1241"/>
      <c r="DRQ296" s="1241"/>
      <c r="DRR296" s="1241"/>
      <c r="DRS296" s="1241"/>
      <c r="DRT296" s="1241"/>
      <c r="DRU296" s="1241"/>
      <c r="DRV296" s="1241"/>
      <c r="DRW296" s="1241"/>
      <c r="DRX296" s="1241"/>
      <c r="DRY296" s="1241"/>
      <c r="DRZ296" s="1241"/>
      <c r="DSA296" s="1241"/>
      <c r="DSB296" s="1241"/>
      <c r="DSC296" s="1241"/>
      <c r="DSD296" s="1241"/>
      <c r="DSE296" s="1241"/>
      <c r="DSF296" s="1241"/>
      <c r="DSG296" s="1241"/>
      <c r="DSH296" s="1241"/>
      <c r="DSI296" s="1241"/>
      <c r="DSJ296" s="1241"/>
      <c r="DSK296" s="1241"/>
      <c r="DSL296" s="1241"/>
      <c r="DSM296" s="1241"/>
      <c r="DSN296" s="1241"/>
      <c r="DSO296" s="1241"/>
      <c r="DSP296" s="1241"/>
      <c r="DSQ296" s="1241"/>
      <c r="DSR296" s="1241"/>
      <c r="DSS296" s="1241"/>
      <c r="DST296" s="1241"/>
      <c r="DSU296" s="1241"/>
      <c r="DSV296" s="1241"/>
      <c r="DSW296" s="1241"/>
      <c r="DSX296" s="1241"/>
      <c r="DSY296" s="1241"/>
      <c r="DSZ296" s="1241"/>
      <c r="DTA296" s="1241"/>
      <c r="DTB296" s="1241"/>
      <c r="DTC296" s="1241"/>
      <c r="DTD296" s="1241"/>
      <c r="DTE296" s="1241"/>
      <c r="DTF296" s="1241"/>
      <c r="DTG296" s="1241"/>
      <c r="DTH296" s="1241"/>
      <c r="DTI296" s="1241"/>
      <c r="DTJ296" s="1241"/>
      <c r="DTK296" s="1241"/>
      <c r="DTL296" s="1241"/>
      <c r="DTM296" s="1241"/>
      <c r="DTN296" s="1241"/>
      <c r="DTO296" s="1241"/>
      <c r="DTP296" s="1241"/>
      <c r="DTQ296" s="1241"/>
      <c r="DTR296" s="1241"/>
      <c r="DTS296" s="1241"/>
      <c r="DTT296" s="1241"/>
      <c r="DTU296" s="1241"/>
      <c r="DTV296" s="1241"/>
      <c r="DTW296" s="1241"/>
      <c r="DTX296" s="1241"/>
      <c r="DTY296" s="1241"/>
      <c r="DTZ296" s="1241"/>
      <c r="DUA296" s="1241"/>
      <c r="DUB296" s="1241"/>
      <c r="DUC296" s="1241"/>
      <c r="DUD296" s="1241"/>
      <c r="DUE296" s="1241"/>
      <c r="DUF296" s="1241"/>
      <c r="DUG296" s="1241"/>
      <c r="DUH296" s="1241"/>
      <c r="DUI296" s="1241"/>
      <c r="DUJ296" s="1241"/>
      <c r="DUK296" s="1241"/>
      <c r="DUL296" s="1241"/>
      <c r="DUM296" s="1241"/>
      <c r="DUN296" s="1241"/>
      <c r="DUO296" s="1241"/>
      <c r="DUP296" s="1241"/>
      <c r="DUQ296" s="1241"/>
      <c r="DUR296" s="1241"/>
      <c r="DUS296" s="1241"/>
      <c r="DUT296" s="1241"/>
      <c r="DUU296" s="1241"/>
      <c r="DUV296" s="1241"/>
      <c r="DUW296" s="1241"/>
      <c r="DUX296" s="1241"/>
      <c r="DUY296" s="1241"/>
      <c r="DUZ296" s="1241"/>
      <c r="DVA296" s="1241"/>
      <c r="DVB296" s="1241"/>
      <c r="DVC296" s="1241"/>
      <c r="DVD296" s="1241"/>
      <c r="DVE296" s="1241"/>
      <c r="DVF296" s="1241"/>
      <c r="DVG296" s="1241"/>
      <c r="DVH296" s="1241"/>
      <c r="DVI296" s="1241"/>
      <c r="DVJ296" s="1241"/>
      <c r="DVK296" s="1241"/>
      <c r="DVL296" s="1241"/>
      <c r="DVM296" s="1241"/>
      <c r="DVN296" s="1241"/>
      <c r="DVO296" s="1241"/>
      <c r="DVP296" s="1241"/>
      <c r="DVQ296" s="1241"/>
      <c r="DVR296" s="1241"/>
      <c r="DVS296" s="1241"/>
      <c r="DVT296" s="1241"/>
      <c r="DVU296" s="1241"/>
      <c r="DVV296" s="1241"/>
      <c r="DVW296" s="1241"/>
      <c r="DVX296" s="1241"/>
      <c r="DVY296" s="1241"/>
      <c r="DVZ296" s="1241"/>
      <c r="DWA296" s="1241"/>
      <c r="DWB296" s="1241"/>
      <c r="DWC296" s="1241"/>
      <c r="DWD296" s="1241"/>
      <c r="DWE296" s="1241"/>
      <c r="DWF296" s="1241"/>
      <c r="DWG296" s="1241"/>
      <c r="DWH296" s="1241"/>
      <c r="DWI296" s="1241"/>
      <c r="DWJ296" s="1241"/>
      <c r="DWK296" s="1241"/>
      <c r="DWL296" s="1241"/>
      <c r="DWM296" s="1241"/>
      <c r="DWN296" s="1241"/>
      <c r="DWO296" s="1241"/>
      <c r="DWP296" s="1241"/>
      <c r="DWQ296" s="1241"/>
      <c r="DWR296" s="1241"/>
      <c r="DWS296" s="1241"/>
      <c r="DWT296" s="1241"/>
      <c r="DWU296" s="1241"/>
      <c r="DWV296" s="1241"/>
      <c r="DWW296" s="1241"/>
      <c r="DWX296" s="1241"/>
      <c r="DWY296" s="1241"/>
      <c r="DWZ296" s="1241"/>
      <c r="DXA296" s="1241"/>
      <c r="DXB296" s="1241"/>
      <c r="DXC296" s="1241"/>
      <c r="DXD296" s="1241"/>
      <c r="DXE296" s="1241"/>
      <c r="DXF296" s="1241"/>
      <c r="DXG296" s="1241"/>
      <c r="DXH296" s="1241"/>
      <c r="DXI296" s="1241"/>
      <c r="DXJ296" s="1241"/>
      <c r="DXK296" s="1241"/>
      <c r="DXL296" s="1241"/>
      <c r="DXM296" s="1241"/>
      <c r="DXN296" s="1241"/>
      <c r="DXO296" s="1241"/>
      <c r="DXP296" s="1241"/>
      <c r="DXQ296" s="1241"/>
      <c r="DXR296" s="1241"/>
      <c r="DXS296" s="1241"/>
      <c r="DXT296" s="1241"/>
      <c r="DXU296" s="1241"/>
      <c r="DXV296" s="1241"/>
      <c r="DXW296" s="1241"/>
      <c r="DXX296" s="1241"/>
      <c r="DXY296" s="1241"/>
      <c r="DXZ296" s="1241"/>
      <c r="DYA296" s="1241"/>
      <c r="DYB296" s="1241"/>
      <c r="DYC296" s="1241"/>
      <c r="DYD296" s="1241"/>
      <c r="DYE296" s="1241"/>
      <c r="DYF296" s="1241"/>
      <c r="DYG296" s="1241"/>
      <c r="DYH296" s="1241"/>
      <c r="DYI296" s="1241"/>
      <c r="DYJ296" s="1241"/>
      <c r="DYK296" s="1241"/>
      <c r="DYL296" s="1241"/>
      <c r="DYM296" s="1241"/>
      <c r="DYN296" s="1241"/>
      <c r="DYO296" s="1241"/>
      <c r="DYP296" s="1241"/>
      <c r="DYQ296" s="1241"/>
      <c r="DYR296" s="1241"/>
      <c r="DYS296" s="1241"/>
      <c r="DYT296" s="1241"/>
      <c r="DYU296" s="1241"/>
      <c r="DYV296" s="1241"/>
      <c r="DYW296" s="1241"/>
      <c r="DYX296" s="1241"/>
      <c r="DYY296" s="1241"/>
      <c r="DYZ296" s="1241"/>
      <c r="DZA296" s="1241"/>
      <c r="DZB296" s="1241"/>
      <c r="DZC296" s="1241"/>
      <c r="DZD296" s="1241"/>
      <c r="DZE296" s="1241"/>
      <c r="DZF296" s="1241"/>
      <c r="DZG296" s="1241"/>
      <c r="DZH296" s="1241"/>
      <c r="DZI296" s="1241"/>
      <c r="DZJ296" s="1241"/>
      <c r="DZK296" s="1241"/>
      <c r="DZL296" s="1241"/>
      <c r="DZM296" s="1241"/>
      <c r="DZN296" s="1241"/>
      <c r="DZO296" s="1241"/>
      <c r="DZP296" s="1241"/>
      <c r="DZQ296" s="1241"/>
      <c r="DZR296" s="1241"/>
      <c r="DZS296" s="1241"/>
      <c r="DZT296" s="1241"/>
      <c r="DZU296" s="1241"/>
      <c r="DZV296" s="1241"/>
      <c r="DZW296" s="1241"/>
      <c r="DZX296" s="1241"/>
      <c r="DZY296" s="1241"/>
      <c r="DZZ296" s="1241"/>
      <c r="EAA296" s="1241"/>
      <c r="EAB296" s="1241"/>
      <c r="EAC296" s="1241"/>
      <c r="EAD296" s="1241"/>
      <c r="EAE296" s="1241"/>
      <c r="EAF296" s="1241"/>
      <c r="EAG296" s="1241"/>
      <c r="EAH296" s="1241"/>
      <c r="EAI296" s="1241"/>
      <c r="EAJ296" s="1241"/>
      <c r="EAK296" s="1241"/>
      <c r="EAL296" s="1241"/>
      <c r="EAM296" s="1241"/>
      <c r="EAN296" s="1241"/>
      <c r="EAO296" s="1241"/>
      <c r="EAP296" s="1241"/>
      <c r="EAQ296" s="1241"/>
      <c r="EAR296" s="1241"/>
      <c r="EAS296" s="1241"/>
      <c r="EAT296" s="1241"/>
      <c r="EAU296" s="1241"/>
      <c r="EAV296" s="1241"/>
      <c r="EAW296" s="1241"/>
      <c r="EAX296" s="1241"/>
      <c r="EAY296" s="1241"/>
      <c r="EAZ296" s="1241"/>
      <c r="EBA296" s="1241"/>
      <c r="EBB296" s="1241"/>
      <c r="EBC296" s="1241"/>
      <c r="EBD296" s="1241"/>
      <c r="EBE296" s="1241"/>
      <c r="EBF296" s="1241"/>
      <c r="EBG296" s="1241"/>
      <c r="EBH296" s="1241"/>
      <c r="EBI296" s="1241"/>
      <c r="EBJ296" s="1241"/>
      <c r="EBK296" s="1241"/>
      <c r="EBL296" s="1241"/>
      <c r="EBM296" s="1241"/>
      <c r="EBN296" s="1241"/>
      <c r="EBO296" s="1241"/>
      <c r="EBP296" s="1241"/>
      <c r="EBQ296" s="1241"/>
      <c r="EBR296" s="1241"/>
      <c r="EBS296" s="1241"/>
      <c r="EBT296" s="1241"/>
      <c r="EBU296" s="1241"/>
      <c r="EBV296" s="1241"/>
      <c r="EBW296" s="1241"/>
      <c r="EBX296" s="1241"/>
      <c r="EBY296" s="1241"/>
      <c r="EBZ296" s="1241"/>
      <c r="ECA296" s="1241"/>
      <c r="ECB296" s="1241"/>
      <c r="ECC296" s="1241"/>
      <c r="ECD296" s="1241"/>
      <c r="ECE296" s="1241"/>
      <c r="ECF296" s="1241"/>
      <c r="ECG296" s="1241"/>
      <c r="ECH296" s="1241"/>
      <c r="ECI296" s="1241"/>
      <c r="ECJ296" s="1241"/>
      <c r="ECK296" s="1241"/>
      <c r="ECL296" s="1241"/>
      <c r="ECM296" s="1241"/>
      <c r="ECN296" s="1241"/>
      <c r="ECO296" s="1241"/>
      <c r="ECP296" s="1241"/>
      <c r="ECQ296" s="1241"/>
      <c r="ECR296" s="1241"/>
      <c r="ECS296" s="1241"/>
      <c r="ECT296" s="1241"/>
      <c r="ECU296" s="1241"/>
      <c r="ECV296" s="1241"/>
      <c r="ECW296" s="1241"/>
      <c r="ECX296" s="1241"/>
      <c r="ECY296" s="1241"/>
      <c r="ECZ296" s="1241"/>
      <c r="EDA296" s="1241"/>
      <c r="EDB296" s="1241"/>
      <c r="EDC296" s="1241"/>
      <c r="EDD296" s="1241"/>
      <c r="EDE296" s="1241"/>
      <c r="EDF296" s="1241"/>
      <c r="EDG296" s="1241"/>
      <c r="EDH296" s="1241"/>
      <c r="EDI296" s="1241"/>
      <c r="EDJ296" s="1241"/>
      <c r="EDK296" s="1241"/>
      <c r="EDL296" s="1241"/>
      <c r="EDM296" s="1241"/>
      <c r="EDN296" s="1241"/>
      <c r="EDO296" s="1241"/>
      <c r="EDP296" s="1241"/>
      <c r="EDQ296" s="1241"/>
      <c r="EDR296" s="1241"/>
      <c r="EDS296" s="1241"/>
      <c r="EDT296" s="1241"/>
      <c r="EDU296" s="1241"/>
      <c r="EDV296" s="1241"/>
      <c r="EDW296" s="1241"/>
      <c r="EDX296" s="1241"/>
      <c r="EDY296" s="1241"/>
      <c r="EDZ296" s="1241"/>
      <c r="EEA296" s="1241"/>
      <c r="EEB296" s="1241"/>
      <c r="EEC296" s="1241"/>
      <c r="EED296" s="1241"/>
      <c r="EEE296" s="1241"/>
      <c r="EEF296" s="1241"/>
      <c r="EEG296" s="1241"/>
      <c r="EEH296" s="1241"/>
      <c r="EEI296" s="1241"/>
      <c r="EEJ296" s="1241"/>
      <c r="EEK296" s="1241"/>
      <c r="EEL296" s="1241"/>
      <c r="EEM296" s="1241"/>
      <c r="EEN296" s="1241"/>
      <c r="EEO296" s="1241"/>
      <c r="EEP296" s="1241"/>
      <c r="EEQ296" s="1241"/>
      <c r="EER296" s="1241"/>
      <c r="EES296" s="1241"/>
      <c r="EET296" s="1241"/>
      <c r="EEU296" s="1241"/>
      <c r="EEV296" s="1241"/>
      <c r="EEW296" s="1241"/>
      <c r="EEX296" s="1241"/>
      <c r="EEY296" s="1241"/>
      <c r="EEZ296" s="1241"/>
      <c r="EFA296" s="1241"/>
      <c r="EFB296" s="1241"/>
      <c r="EFC296" s="1241"/>
      <c r="EFD296" s="1241"/>
      <c r="EFE296" s="1241"/>
      <c r="EFF296" s="1241"/>
      <c r="EFG296" s="1241"/>
      <c r="EFH296" s="1241"/>
      <c r="EFI296" s="1241"/>
      <c r="EFJ296" s="1241"/>
      <c r="EFK296" s="1241"/>
      <c r="EFL296" s="1241"/>
      <c r="EFM296" s="1241"/>
      <c r="EFN296" s="1241"/>
      <c r="EFO296" s="1241"/>
      <c r="EFP296" s="1241"/>
      <c r="EFQ296" s="1241"/>
      <c r="EFR296" s="1241"/>
      <c r="EFS296" s="1241"/>
      <c r="EFT296" s="1241"/>
      <c r="EFU296" s="1241"/>
      <c r="EFV296" s="1241"/>
      <c r="EFW296" s="1241"/>
      <c r="EFX296" s="1241"/>
      <c r="EFY296" s="1241"/>
      <c r="EFZ296" s="1241"/>
      <c r="EGA296" s="1241"/>
      <c r="EGB296" s="1241"/>
      <c r="EGC296" s="1241"/>
      <c r="EGD296" s="1241"/>
      <c r="EGE296" s="1241"/>
      <c r="EGF296" s="1241"/>
      <c r="EGG296" s="1241"/>
      <c r="EGH296" s="1241"/>
      <c r="EGI296" s="1241"/>
      <c r="EGJ296" s="1241"/>
      <c r="EGK296" s="1241"/>
      <c r="EGL296" s="1241"/>
      <c r="EGM296" s="1241"/>
      <c r="EGN296" s="1241"/>
      <c r="EGO296" s="1241"/>
      <c r="EGP296" s="1241"/>
      <c r="EGQ296" s="1241"/>
      <c r="EGR296" s="1241"/>
      <c r="EGS296" s="1241"/>
      <c r="EGT296" s="1241"/>
      <c r="EGU296" s="1241"/>
      <c r="EGV296" s="1241"/>
      <c r="EGW296" s="1241"/>
      <c r="EGX296" s="1241"/>
      <c r="EGY296" s="1241"/>
      <c r="EGZ296" s="1241"/>
      <c r="EHA296" s="1241"/>
      <c r="EHB296" s="1241"/>
      <c r="EHC296" s="1241"/>
      <c r="EHD296" s="1241"/>
      <c r="EHE296" s="1241"/>
      <c r="EHF296" s="1241"/>
      <c r="EHG296" s="1241"/>
      <c r="EHH296" s="1241"/>
      <c r="EHI296" s="1241"/>
      <c r="EHJ296" s="1241"/>
      <c r="EHK296" s="1241"/>
      <c r="EHL296" s="1241"/>
      <c r="EHM296" s="1241"/>
      <c r="EHN296" s="1241"/>
      <c r="EHO296" s="1241"/>
      <c r="EHP296" s="1241"/>
      <c r="EHQ296" s="1241"/>
      <c r="EHR296" s="1241"/>
      <c r="EHS296" s="1241"/>
      <c r="EHT296" s="1241"/>
      <c r="EHU296" s="1241"/>
      <c r="EHV296" s="1241"/>
      <c r="EHW296" s="1241"/>
      <c r="EHX296" s="1241"/>
      <c r="EHY296" s="1241"/>
      <c r="EHZ296" s="1241"/>
      <c r="EIA296" s="1241"/>
      <c r="EIB296" s="1241"/>
      <c r="EIC296" s="1241"/>
      <c r="EID296" s="1241"/>
      <c r="EIE296" s="1241"/>
      <c r="EIF296" s="1241"/>
      <c r="EIG296" s="1241"/>
      <c r="EIH296" s="1241"/>
      <c r="EII296" s="1241"/>
      <c r="EIJ296" s="1241"/>
      <c r="EIK296" s="1241"/>
      <c r="EIL296" s="1241"/>
      <c r="EIM296" s="1241"/>
      <c r="EIN296" s="1241"/>
      <c r="EIO296" s="1241"/>
      <c r="EIP296" s="1241"/>
      <c r="EIQ296" s="1241"/>
      <c r="EIR296" s="1241"/>
      <c r="EIS296" s="1241"/>
      <c r="EIT296" s="1241"/>
      <c r="EIU296" s="1241"/>
      <c r="EIV296" s="1241"/>
      <c r="EIW296" s="1241"/>
      <c r="EIX296" s="1241"/>
      <c r="EIY296" s="1241"/>
      <c r="EIZ296" s="1241"/>
      <c r="EJA296" s="1241"/>
      <c r="EJB296" s="1241"/>
      <c r="EJC296" s="1241"/>
      <c r="EJD296" s="1241"/>
      <c r="EJE296" s="1241"/>
      <c r="EJF296" s="1241"/>
      <c r="EJG296" s="1241"/>
      <c r="EJH296" s="1241"/>
      <c r="EJI296" s="1241"/>
      <c r="EJJ296" s="1241"/>
      <c r="EJK296" s="1241"/>
      <c r="EJL296" s="1241"/>
      <c r="EJM296" s="1241"/>
      <c r="EJN296" s="1241"/>
      <c r="EJO296" s="1241"/>
      <c r="EJP296" s="1241"/>
      <c r="EJQ296" s="1241"/>
      <c r="EJR296" s="1241"/>
      <c r="EJS296" s="1241"/>
      <c r="EJT296" s="1241"/>
      <c r="EJU296" s="1241"/>
      <c r="EJV296" s="1241"/>
      <c r="EJW296" s="1241"/>
      <c r="EJX296" s="1241"/>
      <c r="EJY296" s="1241"/>
      <c r="EJZ296" s="1241"/>
      <c r="EKA296" s="1241"/>
      <c r="EKB296" s="1241"/>
      <c r="EKC296" s="1241"/>
      <c r="EKD296" s="1241"/>
      <c r="EKE296" s="1241"/>
      <c r="EKF296" s="1241"/>
      <c r="EKG296" s="1241"/>
      <c r="EKH296" s="1241"/>
      <c r="EKI296" s="1241"/>
      <c r="EKJ296" s="1241"/>
      <c r="EKK296" s="1241"/>
      <c r="EKL296" s="1241"/>
      <c r="EKM296" s="1241"/>
      <c r="EKN296" s="1241"/>
      <c r="EKO296" s="1241"/>
      <c r="EKP296" s="1241"/>
      <c r="EKQ296" s="1241"/>
      <c r="EKR296" s="1241"/>
      <c r="EKS296" s="1241"/>
      <c r="EKT296" s="1241"/>
      <c r="EKU296" s="1241"/>
      <c r="EKV296" s="1241"/>
      <c r="EKW296" s="1241"/>
      <c r="EKX296" s="1241"/>
      <c r="EKY296" s="1241"/>
      <c r="EKZ296" s="1241"/>
      <c r="ELA296" s="1241"/>
      <c r="ELB296" s="1241"/>
      <c r="ELC296" s="1241"/>
      <c r="ELD296" s="1241"/>
      <c r="ELE296" s="1241"/>
      <c r="ELF296" s="1241"/>
      <c r="ELG296" s="1241"/>
      <c r="ELH296" s="1241"/>
      <c r="ELI296" s="1241"/>
      <c r="ELJ296" s="1241"/>
      <c r="ELK296" s="1241"/>
      <c r="ELL296" s="1241"/>
      <c r="ELM296" s="1241"/>
      <c r="ELN296" s="1241"/>
      <c r="ELO296" s="1241"/>
      <c r="ELP296" s="1241"/>
      <c r="ELQ296" s="1241"/>
      <c r="ELR296" s="1241"/>
      <c r="ELS296" s="1241"/>
      <c r="ELT296" s="1241"/>
      <c r="ELU296" s="1241"/>
      <c r="ELV296" s="1241"/>
      <c r="ELW296" s="1241"/>
      <c r="ELX296" s="1241"/>
      <c r="ELY296" s="1241"/>
      <c r="ELZ296" s="1241"/>
      <c r="EMA296" s="1241"/>
      <c r="EMB296" s="1241"/>
      <c r="EMC296" s="1241"/>
      <c r="EMD296" s="1241"/>
      <c r="EME296" s="1241"/>
      <c r="EMF296" s="1241"/>
      <c r="EMG296" s="1241"/>
      <c r="EMH296" s="1241"/>
      <c r="EMI296" s="1241"/>
      <c r="EMJ296" s="1241"/>
      <c r="EMK296" s="1241"/>
      <c r="EML296" s="1241"/>
      <c r="EMM296" s="1241"/>
      <c r="EMN296" s="1241"/>
      <c r="EMO296" s="1241"/>
      <c r="EMP296" s="1241"/>
      <c r="EMQ296" s="1241"/>
      <c r="EMR296" s="1241"/>
      <c r="EMS296" s="1241"/>
      <c r="EMT296" s="1241"/>
      <c r="EMU296" s="1241"/>
      <c r="EMV296" s="1241"/>
      <c r="EMW296" s="1241"/>
      <c r="EMX296" s="1241"/>
      <c r="EMY296" s="1241"/>
      <c r="EMZ296" s="1241"/>
      <c r="ENA296" s="1241"/>
      <c r="ENB296" s="1241"/>
      <c r="ENC296" s="1241"/>
      <c r="END296" s="1241"/>
      <c r="ENE296" s="1241"/>
      <c r="ENF296" s="1241"/>
      <c r="ENG296" s="1241"/>
      <c r="ENH296" s="1241"/>
      <c r="ENI296" s="1241"/>
      <c r="ENJ296" s="1241"/>
      <c r="ENK296" s="1241"/>
      <c r="ENL296" s="1241"/>
      <c r="ENM296" s="1241"/>
      <c r="ENN296" s="1241"/>
      <c r="ENO296" s="1241"/>
      <c r="ENP296" s="1241"/>
      <c r="ENQ296" s="1241"/>
      <c r="ENR296" s="1241"/>
      <c r="ENS296" s="1241"/>
      <c r="ENT296" s="1241"/>
      <c r="ENU296" s="1241"/>
      <c r="ENV296" s="1241"/>
      <c r="ENW296" s="1241"/>
      <c r="ENX296" s="1241"/>
      <c r="ENY296" s="1241"/>
      <c r="ENZ296" s="1241"/>
      <c r="EOA296" s="1241"/>
      <c r="EOB296" s="1241"/>
      <c r="EOC296" s="1241"/>
      <c r="EOD296" s="1241"/>
      <c r="EOE296" s="1241"/>
      <c r="EOF296" s="1241"/>
      <c r="EOG296" s="1241"/>
      <c r="EOH296" s="1241"/>
      <c r="EOI296" s="1241"/>
      <c r="EOJ296" s="1241"/>
      <c r="EOK296" s="1241"/>
      <c r="EOL296" s="1241"/>
      <c r="EOM296" s="1241"/>
      <c r="EON296" s="1241"/>
      <c r="EOO296" s="1241"/>
      <c r="EOP296" s="1241"/>
      <c r="EOQ296" s="1241"/>
      <c r="EOR296" s="1241"/>
      <c r="EOS296" s="1241"/>
      <c r="EOT296" s="1241"/>
      <c r="EOU296" s="1241"/>
      <c r="EOV296" s="1241"/>
      <c r="EOW296" s="1241"/>
      <c r="EOX296" s="1241"/>
      <c r="EOY296" s="1241"/>
      <c r="EOZ296" s="1241"/>
      <c r="EPA296" s="1241"/>
      <c r="EPB296" s="1241"/>
      <c r="EPC296" s="1241"/>
      <c r="EPD296" s="1241"/>
      <c r="EPE296" s="1241"/>
      <c r="EPF296" s="1241"/>
      <c r="EPG296" s="1241"/>
      <c r="EPH296" s="1241"/>
      <c r="EPI296" s="1241"/>
      <c r="EPJ296" s="1241"/>
      <c r="EPK296" s="1241"/>
      <c r="EPL296" s="1241"/>
      <c r="EPM296" s="1241"/>
      <c r="EPN296" s="1241"/>
      <c r="EPO296" s="1241"/>
      <c r="EPP296" s="1241"/>
      <c r="EPQ296" s="1241"/>
      <c r="EPR296" s="1241"/>
      <c r="EPS296" s="1241"/>
      <c r="EPT296" s="1241"/>
      <c r="EPU296" s="1241"/>
      <c r="EPV296" s="1241"/>
      <c r="EPW296" s="1241"/>
      <c r="EPX296" s="1241"/>
      <c r="EPY296" s="1241"/>
      <c r="EPZ296" s="1241"/>
      <c r="EQA296" s="1241"/>
      <c r="EQB296" s="1241"/>
      <c r="EQC296" s="1241"/>
      <c r="EQD296" s="1241"/>
      <c r="EQE296" s="1241"/>
      <c r="EQF296" s="1241"/>
      <c r="EQG296" s="1241"/>
      <c r="EQH296" s="1241"/>
      <c r="EQI296" s="1241"/>
      <c r="EQJ296" s="1241"/>
      <c r="EQK296" s="1241"/>
      <c r="EQL296" s="1241"/>
      <c r="EQM296" s="1241"/>
      <c r="EQN296" s="1241"/>
      <c r="EQO296" s="1241"/>
      <c r="EQP296" s="1241"/>
      <c r="EQQ296" s="1241"/>
      <c r="EQR296" s="1241"/>
      <c r="EQS296" s="1241"/>
      <c r="EQT296" s="1241"/>
      <c r="EQU296" s="1241"/>
      <c r="EQV296" s="1241"/>
      <c r="EQW296" s="1241"/>
      <c r="EQX296" s="1241"/>
      <c r="EQY296" s="1241"/>
      <c r="EQZ296" s="1241"/>
      <c r="ERA296" s="1241"/>
      <c r="ERB296" s="1241"/>
      <c r="ERC296" s="1241"/>
      <c r="ERD296" s="1241"/>
      <c r="ERE296" s="1241"/>
      <c r="ERF296" s="1241"/>
      <c r="ERG296" s="1241"/>
      <c r="ERH296" s="1241"/>
      <c r="ERI296" s="1241"/>
      <c r="ERJ296" s="1241"/>
      <c r="ERK296" s="1241"/>
      <c r="ERL296" s="1241"/>
      <c r="ERM296" s="1241"/>
      <c r="ERN296" s="1241"/>
      <c r="ERO296" s="1241"/>
      <c r="ERP296" s="1241"/>
      <c r="ERQ296" s="1241"/>
      <c r="ERR296" s="1241"/>
      <c r="ERS296" s="1241"/>
      <c r="ERT296" s="1241"/>
      <c r="ERU296" s="1241"/>
      <c r="ERV296" s="1241"/>
      <c r="ERW296" s="1241"/>
      <c r="ERX296" s="1241"/>
      <c r="ERY296" s="1241"/>
      <c r="ERZ296" s="1241"/>
      <c r="ESA296" s="1241"/>
      <c r="ESB296" s="1241"/>
      <c r="ESC296" s="1241"/>
      <c r="ESD296" s="1241"/>
      <c r="ESE296" s="1241"/>
      <c r="ESF296" s="1241"/>
      <c r="ESG296" s="1241"/>
      <c r="ESH296" s="1241"/>
      <c r="ESI296" s="1241"/>
      <c r="ESJ296" s="1241"/>
      <c r="ESK296" s="1241"/>
      <c r="ESL296" s="1241"/>
      <c r="ESM296" s="1241"/>
      <c r="ESN296" s="1241"/>
      <c r="ESO296" s="1241"/>
      <c r="ESP296" s="1241"/>
      <c r="ESQ296" s="1241"/>
      <c r="ESR296" s="1241"/>
      <c r="ESS296" s="1241"/>
      <c r="EST296" s="1241"/>
      <c r="ESU296" s="1241"/>
      <c r="ESV296" s="1241"/>
      <c r="ESW296" s="1241"/>
      <c r="ESX296" s="1241"/>
      <c r="ESY296" s="1241"/>
      <c r="ESZ296" s="1241"/>
      <c r="ETA296" s="1241"/>
      <c r="ETB296" s="1241"/>
      <c r="ETC296" s="1241"/>
      <c r="ETD296" s="1241"/>
      <c r="ETE296" s="1241"/>
      <c r="ETF296" s="1241"/>
      <c r="ETG296" s="1241"/>
      <c r="ETH296" s="1241"/>
      <c r="ETI296" s="1241"/>
      <c r="ETJ296" s="1241"/>
      <c r="ETK296" s="1241"/>
      <c r="ETL296" s="1241"/>
      <c r="ETM296" s="1241"/>
      <c r="ETN296" s="1241"/>
      <c r="ETO296" s="1241"/>
      <c r="ETP296" s="1241"/>
      <c r="ETQ296" s="1241"/>
      <c r="ETR296" s="1241"/>
      <c r="ETS296" s="1241"/>
      <c r="ETT296" s="1241"/>
      <c r="ETU296" s="1241"/>
      <c r="ETV296" s="1241"/>
      <c r="ETW296" s="1241"/>
      <c r="ETX296" s="1241"/>
      <c r="ETY296" s="1241"/>
      <c r="ETZ296" s="1241"/>
      <c r="EUA296" s="1241"/>
      <c r="EUB296" s="1241"/>
      <c r="EUC296" s="1241"/>
      <c r="EUD296" s="1241"/>
      <c r="EUE296" s="1241"/>
      <c r="EUF296" s="1241"/>
      <c r="EUG296" s="1241"/>
      <c r="EUH296" s="1241"/>
      <c r="EUI296" s="1241"/>
      <c r="EUJ296" s="1241"/>
      <c r="EUK296" s="1241"/>
      <c r="EUL296" s="1241"/>
      <c r="EUM296" s="1241"/>
      <c r="EUN296" s="1241"/>
      <c r="EUO296" s="1241"/>
      <c r="EUP296" s="1241"/>
      <c r="EUQ296" s="1241"/>
      <c r="EUR296" s="1241"/>
      <c r="EUS296" s="1241"/>
      <c r="EUT296" s="1241"/>
      <c r="EUU296" s="1241"/>
      <c r="EUV296" s="1241"/>
      <c r="EUW296" s="1241"/>
      <c r="EUX296" s="1241"/>
      <c r="EUY296" s="1241"/>
      <c r="EUZ296" s="1241"/>
      <c r="EVA296" s="1241"/>
      <c r="EVB296" s="1241"/>
      <c r="EVC296" s="1241"/>
      <c r="EVD296" s="1241"/>
      <c r="EVE296" s="1241"/>
      <c r="EVF296" s="1241"/>
      <c r="EVG296" s="1241"/>
      <c r="EVH296" s="1241"/>
      <c r="EVI296" s="1241"/>
      <c r="EVJ296" s="1241"/>
      <c r="EVK296" s="1241"/>
      <c r="EVL296" s="1241"/>
      <c r="EVM296" s="1241"/>
      <c r="EVN296" s="1241"/>
      <c r="EVO296" s="1241"/>
      <c r="EVP296" s="1241"/>
      <c r="EVQ296" s="1241"/>
      <c r="EVR296" s="1241"/>
      <c r="EVS296" s="1241"/>
      <c r="EVT296" s="1241"/>
      <c r="EVU296" s="1241"/>
      <c r="EVV296" s="1241"/>
      <c r="EVW296" s="1241"/>
      <c r="EVX296" s="1241"/>
      <c r="EVY296" s="1241"/>
      <c r="EVZ296" s="1241"/>
      <c r="EWA296" s="1241"/>
      <c r="EWB296" s="1241"/>
      <c r="EWC296" s="1241"/>
      <c r="EWD296" s="1241"/>
      <c r="EWE296" s="1241"/>
      <c r="EWF296" s="1241"/>
      <c r="EWG296" s="1241"/>
      <c r="EWH296" s="1241"/>
      <c r="EWI296" s="1241"/>
      <c r="EWJ296" s="1241"/>
      <c r="EWK296" s="1241"/>
      <c r="EWL296" s="1241"/>
      <c r="EWM296" s="1241"/>
      <c r="EWN296" s="1241"/>
      <c r="EWO296" s="1241"/>
      <c r="EWP296" s="1241"/>
      <c r="EWQ296" s="1241"/>
      <c r="EWR296" s="1241"/>
      <c r="EWS296" s="1241"/>
      <c r="EWT296" s="1241"/>
      <c r="EWU296" s="1241"/>
      <c r="EWV296" s="1241"/>
      <c r="EWW296" s="1241"/>
      <c r="EWX296" s="1241"/>
      <c r="EWY296" s="1241"/>
      <c r="EWZ296" s="1241"/>
      <c r="EXA296" s="1241"/>
      <c r="EXB296" s="1241"/>
      <c r="EXC296" s="1241"/>
      <c r="EXD296" s="1241"/>
      <c r="EXE296" s="1241"/>
      <c r="EXF296" s="1241"/>
      <c r="EXG296" s="1241"/>
      <c r="EXH296" s="1241"/>
      <c r="EXI296" s="1241"/>
      <c r="EXJ296" s="1241"/>
      <c r="EXK296" s="1241"/>
      <c r="EXL296" s="1241"/>
      <c r="EXM296" s="1241"/>
      <c r="EXN296" s="1241"/>
      <c r="EXO296" s="1241"/>
      <c r="EXP296" s="1241"/>
      <c r="EXQ296" s="1241"/>
      <c r="EXR296" s="1241"/>
      <c r="EXS296" s="1241"/>
      <c r="EXT296" s="1241"/>
      <c r="EXU296" s="1241"/>
      <c r="EXV296" s="1241"/>
      <c r="EXW296" s="1241"/>
      <c r="EXX296" s="1241"/>
      <c r="EXY296" s="1241"/>
      <c r="EXZ296" s="1241"/>
      <c r="EYA296" s="1241"/>
      <c r="EYB296" s="1241"/>
      <c r="EYC296" s="1241"/>
      <c r="EYD296" s="1241"/>
      <c r="EYE296" s="1241"/>
      <c r="EYF296" s="1241"/>
      <c r="EYG296" s="1241"/>
      <c r="EYH296" s="1241"/>
      <c r="EYI296" s="1241"/>
      <c r="EYJ296" s="1241"/>
      <c r="EYK296" s="1241"/>
      <c r="EYL296" s="1241"/>
      <c r="EYM296" s="1241"/>
      <c r="EYN296" s="1241"/>
      <c r="EYO296" s="1241"/>
      <c r="EYP296" s="1241"/>
      <c r="EYQ296" s="1241"/>
      <c r="EYR296" s="1241"/>
      <c r="EYS296" s="1241"/>
      <c r="EYT296" s="1241"/>
      <c r="EYU296" s="1241"/>
      <c r="EYV296" s="1241"/>
      <c r="EYW296" s="1241"/>
      <c r="EYX296" s="1241"/>
      <c r="EYY296" s="1241"/>
      <c r="EYZ296" s="1241"/>
      <c r="EZA296" s="1241"/>
      <c r="EZB296" s="1241"/>
      <c r="EZC296" s="1241"/>
      <c r="EZD296" s="1241"/>
      <c r="EZE296" s="1241"/>
      <c r="EZF296" s="1241"/>
      <c r="EZG296" s="1241"/>
      <c r="EZH296" s="1241"/>
      <c r="EZI296" s="1241"/>
      <c r="EZJ296" s="1241"/>
      <c r="EZK296" s="1241"/>
      <c r="EZL296" s="1241"/>
      <c r="EZM296" s="1241"/>
      <c r="EZN296" s="1241"/>
      <c r="EZO296" s="1241"/>
      <c r="EZP296" s="1241"/>
      <c r="EZQ296" s="1241"/>
      <c r="EZR296" s="1241"/>
      <c r="EZS296" s="1241"/>
      <c r="EZT296" s="1241"/>
      <c r="EZU296" s="1241"/>
      <c r="EZV296" s="1241"/>
      <c r="EZW296" s="1241"/>
      <c r="EZX296" s="1241"/>
      <c r="EZY296" s="1241"/>
      <c r="EZZ296" s="1241"/>
      <c r="FAA296" s="1241"/>
      <c r="FAB296" s="1241"/>
      <c r="FAC296" s="1241"/>
      <c r="FAD296" s="1241"/>
      <c r="FAE296" s="1241"/>
      <c r="FAF296" s="1241"/>
      <c r="FAG296" s="1241"/>
      <c r="FAH296" s="1241"/>
      <c r="FAI296" s="1241"/>
      <c r="FAJ296" s="1241"/>
      <c r="FAK296" s="1241"/>
      <c r="FAL296" s="1241"/>
      <c r="FAM296" s="1241"/>
      <c r="FAN296" s="1241"/>
      <c r="FAO296" s="1241"/>
      <c r="FAP296" s="1241"/>
      <c r="FAQ296" s="1241"/>
      <c r="FAR296" s="1241"/>
      <c r="FAS296" s="1241"/>
      <c r="FAT296" s="1241"/>
      <c r="FAU296" s="1241"/>
      <c r="FAV296" s="1241"/>
      <c r="FAW296" s="1241"/>
      <c r="FAX296" s="1241"/>
      <c r="FAY296" s="1241"/>
      <c r="FAZ296" s="1241"/>
      <c r="FBA296" s="1241"/>
      <c r="FBB296" s="1241"/>
      <c r="FBC296" s="1241"/>
      <c r="FBD296" s="1241"/>
      <c r="FBE296" s="1241"/>
      <c r="FBF296" s="1241"/>
      <c r="FBG296" s="1241"/>
      <c r="FBH296" s="1241"/>
      <c r="FBI296" s="1241"/>
      <c r="FBJ296" s="1241"/>
      <c r="FBK296" s="1241"/>
      <c r="FBL296" s="1241"/>
      <c r="FBM296" s="1241"/>
      <c r="FBN296" s="1241"/>
      <c r="FBO296" s="1241"/>
      <c r="FBP296" s="1241"/>
      <c r="FBQ296" s="1241"/>
      <c r="FBR296" s="1241"/>
      <c r="FBS296" s="1241"/>
      <c r="FBT296" s="1241"/>
      <c r="FBU296" s="1241"/>
      <c r="FBV296" s="1241"/>
      <c r="FBW296" s="1241"/>
      <c r="FBX296" s="1241"/>
      <c r="FBY296" s="1241"/>
      <c r="FBZ296" s="1241"/>
      <c r="FCA296" s="1241"/>
      <c r="FCB296" s="1241"/>
      <c r="FCC296" s="1241"/>
      <c r="FCD296" s="1241"/>
      <c r="FCE296" s="1241"/>
      <c r="FCF296" s="1241"/>
      <c r="FCG296" s="1241"/>
      <c r="FCH296" s="1241"/>
      <c r="FCI296" s="1241"/>
      <c r="FCJ296" s="1241"/>
      <c r="FCK296" s="1241"/>
      <c r="FCL296" s="1241"/>
      <c r="FCM296" s="1241"/>
      <c r="FCN296" s="1241"/>
      <c r="FCO296" s="1241"/>
      <c r="FCP296" s="1241"/>
      <c r="FCQ296" s="1241"/>
      <c r="FCR296" s="1241"/>
      <c r="FCS296" s="1241"/>
      <c r="FCT296" s="1241"/>
      <c r="FCU296" s="1241"/>
      <c r="FCV296" s="1241"/>
      <c r="FCW296" s="1241"/>
      <c r="FCX296" s="1241"/>
      <c r="FCY296" s="1241"/>
      <c r="FCZ296" s="1241"/>
      <c r="FDA296" s="1241"/>
      <c r="FDB296" s="1241"/>
      <c r="FDC296" s="1241"/>
      <c r="FDD296" s="1241"/>
      <c r="FDE296" s="1241"/>
      <c r="FDF296" s="1241"/>
      <c r="FDG296" s="1241"/>
      <c r="FDH296" s="1241"/>
      <c r="FDI296" s="1241"/>
      <c r="FDJ296" s="1241"/>
      <c r="FDK296" s="1241"/>
      <c r="FDL296" s="1241"/>
      <c r="FDM296" s="1241"/>
      <c r="FDN296" s="1241"/>
      <c r="FDO296" s="1241"/>
      <c r="FDP296" s="1241"/>
      <c r="FDQ296" s="1241"/>
      <c r="FDR296" s="1241"/>
      <c r="FDS296" s="1241"/>
      <c r="FDT296" s="1241"/>
      <c r="FDU296" s="1241"/>
      <c r="FDV296" s="1241"/>
      <c r="FDW296" s="1241"/>
      <c r="FDX296" s="1241"/>
      <c r="FDY296" s="1241"/>
      <c r="FDZ296" s="1241"/>
      <c r="FEA296" s="1241"/>
      <c r="FEB296" s="1241"/>
      <c r="FEC296" s="1241"/>
      <c r="FED296" s="1241"/>
      <c r="FEE296" s="1241"/>
      <c r="FEF296" s="1241"/>
      <c r="FEG296" s="1241"/>
      <c r="FEH296" s="1241"/>
      <c r="FEI296" s="1241"/>
      <c r="FEJ296" s="1241"/>
      <c r="FEK296" s="1241"/>
      <c r="FEL296" s="1241"/>
      <c r="FEM296" s="1241"/>
      <c r="FEN296" s="1241"/>
      <c r="FEO296" s="1241"/>
      <c r="FEP296" s="1241"/>
      <c r="FEQ296" s="1241"/>
      <c r="FER296" s="1241"/>
      <c r="FES296" s="1241"/>
      <c r="FET296" s="1241"/>
      <c r="FEU296" s="1241"/>
      <c r="FEV296" s="1241"/>
      <c r="FEW296" s="1241"/>
      <c r="FEX296" s="1241"/>
      <c r="FEY296" s="1241"/>
      <c r="FEZ296" s="1241"/>
      <c r="FFA296" s="1241"/>
      <c r="FFB296" s="1241"/>
      <c r="FFC296" s="1241"/>
      <c r="FFD296" s="1241"/>
      <c r="FFE296" s="1241"/>
      <c r="FFF296" s="1241"/>
      <c r="FFG296" s="1241"/>
      <c r="FFH296" s="1241"/>
      <c r="FFI296" s="1241"/>
      <c r="FFJ296" s="1241"/>
      <c r="FFK296" s="1241"/>
      <c r="FFL296" s="1241"/>
      <c r="FFM296" s="1241"/>
      <c r="FFN296" s="1241"/>
      <c r="FFO296" s="1241"/>
      <c r="FFP296" s="1241"/>
      <c r="FFQ296" s="1241"/>
      <c r="FFR296" s="1241"/>
      <c r="FFS296" s="1241"/>
      <c r="FFT296" s="1241"/>
      <c r="FFU296" s="1241"/>
      <c r="FFV296" s="1241"/>
      <c r="FFW296" s="1241"/>
      <c r="FFX296" s="1241"/>
      <c r="FFY296" s="1241"/>
      <c r="FFZ296" s="1241"/>
      <c r="FGA296" s="1241"/>
      <c r="FGB296" s="1241"/>
      <c r="FGC296" s="1241"/>
      <c r="FGD296" s="1241"/>
      <c r="FGE296" s="1241"/>
      <c r="FGF296" s="1241"/>
      <c r="FGG296" s="1241"/>
      <c r="FGH296" s="1241"/>
      <c r="FGI296" s="1241"/>
      <c r="FGJ296" s="1241"/>
      <c r="FGK296" s="1241"/>
      <c r="FGL296" s="1241"/>
      <c r="FGM296" s="1241"/>
      <c r="FGN296" s="1241"/>
      <c r="FGO296" s="1241"/>
      <c r="FGP296" s="1241"/>
      <c r="FGQ296" s="1241"/>
      <c r="FGR296" s="1241"/>
      <c r="FGS296" s="1241"/>
      <c r="FGT296" s="1241"/>
      <c r="FGU296" s="1241"/>
      <c r="FGV296" s="1241"/>
      <c r="FGW296" s="1241"/>
      <c r="FGX296" s="1241"/>
      <c r="FGY296" s="1241"/>
      <c r="FGZ296" s="1241"/>
      <c r="FHA296" s="1241"/>
      <c r="FHB296" s="1241"/>
      <c r="FHC296" s="1241"/>
      <c r="FHD296" s="1241"/>
      <c r="FHE296" s="1241"/>
      <c r="FHF296" s="1241"/>
      <c r="FHG296" s="1241"/>
      <c r="FHH296" s="1241"/>
      <c r="FHI296" s="1241"/>
      <c r="FHJ296" s="1241"/>
      <c r="FHK296" s="1241"/>
      <c r="FHL296" s="1241"/>
      <c r="FHM296" s="1241"/>
      <c r="FHN296" s="1241"/>
      <c r="FHO296" s="1241"/>
      <c r="FHP296" s="1241"/>
      <c r="FHQ296" s="1241"/>
      <c r="FHR296" s="1241"/>
      <c r="FHS296" s="1241"/>
      <c r="FHT296" s="1241"/>
      <c r="FHU296" s="1241"/>
      <c r="FHV296" s="1241"/>
      <c r="FHW296" s="1241"/>
      <c r="FHX296" s="1241"/>
      <c r="FHY296" s="1241"/>
      <c r="FHZ296" s="1241"/>
      <c r="FIA296" s="1241"/>
      <c r="FIB296" s="1241"/>
      <c r="FIC296" s="1241"/>
      <c r="FID296" s="1241"/>
      <c r="FIE296" s="1241"/>
      <c r="FIF296" s="1241"/>
      <c r="FIG296" s="1241"/>
      <c r="FIH296" s="1241"/>
      <c r="FII296" s="1241"/>
      <c r="FIJ296" s="1241"/>
      <c r="FIK296" s="1241"/>
      <c r="FIL296" s="1241"/>
      <c r="FIM296" s="1241"/>
      <c r="FIN296" s="1241"/>
      <c r="FIO296" s="1241"/>
      <c r="FIP296" s="1241"/>
      <c r="FIQ296" s="1241"/>
      <c r="FIR296" s="1241"/>
      <c r="FIS296" s="1241"/>
      <c r="FIT296" s="1241"/>
      <c r="FIU296" s="1241"/>
      <c r="FIV296" s="1241"/>
      <c r="FIW296" s="1241"/>
      <c r="FIX296" s="1241"/>
      <c r="FIY296" s="1241"/>
      <c r="FIZ296" s="1241"/>
      <c r="FJA296" s="1241"/>
      <c r="FJB296" s="1241"/>
      <c r="FJC296" s="1241"/>
      <c r="FJD296" s="1241"/>
      <c r="FJE296" s="1241"/>
      <c r="FJF296" s="1241"/>
      <c r="FJG296" s="1241"/>
      <c r="FJH296" s="1241"/>
      <c r="FJI296" s="1241"/>
      <c r="FJJ296" s="1241"/>
      <c r="FJK296" s="1241"/>
      <c r="FJL296" s="1241"/>
      <c r="FJM296" s="1241"/>
      <c r="FJN296" s="1241"/>
      <c r="FJO296" s="1241"/>
      <c r="FJP296" s="1241"/>
      <c r="FJQ296" s="1241"/>
      <c r="FJR296" s="1241"/>
      <c r="FJS296" s="1241"/>
      <c r="FJT296" s="1241"/>
      <c r="FJU296" s="1241"/>
      <c r="FJV296" s="1241"/>
      <c r="FJW296" s="1241"/>
      <c r="FJX296" s="1241"/>
      <c r="FJY296" s="1241"/>
      <c r="FJZ296" s="1241"/>
      <c r="FKA296" s="1241"/>
      <c r="FKB296" s="1241"/>
      <c r="FKC296" s="1241"/>
      <c r="FKD296" s="1241"/>
      <c r="FKE296" s="1241"/>
      <c r="FKF296" s="1241"/>
      <c r="FKG296" s="1241"/>
      <c r="FKH296" s="1241"/>
      <c r="FKI296" s="1241"/>
      <c r="FKJ296" s="1241"/>
      <c r="FKK296" s="1241"/>
      <c r="FKL296" s="1241"/>
      <c r="FKM296" s="1241"/>
      <c r="FKN296" s="1241"/>
      <c r="FKO296" s="1241"/>
      <c r="FKP296" s="1241"/>
      <c r="FKQ296" s="1241"/>
      <c r="FKR296" s="1241"/>
      <c r="FKS296" s="1241"/>
      <c r="FKT296" s="1241"/>
      <c r="FKU296" s="1241"/>
      <c r="FKV296" s="1241"/>
      <c r="FKW296" s="1241"/>
      <c r="FKX296" s="1241"/>
      <c r="FKY296" s="1241"/>
      <c r="FKZ296" s="1241"/>
      <c r="FLA296" s="1241"/>
      <c r="FLB296" s="1241"/>
      <c r="FLC296" s="1241"/>
      <c r="FLD296" s="1241"/>
      <c r="FLE296" s="1241"/>
      <c r="FLF296" s="1241"/>
      <c r="FLG296" s="1241"/>
      <c r="FLH296" s="1241"/>
      <c r="FLI296" s="1241"/>
      <c r="FLJ296" s="1241"/>
      <c r="FLK296" s="1241"/>
      <c r="FLL296" s="1241"/>
      <c r="FLM296" s="1241"/>
      <c r="FLN296" s="1241"/>
      <c r="FLO296" s="1241"/>
      <c r="FLP296" s="1241"/>
      <c r="FLQ296" s="1241"/>
      <c r="FLR296" s="1241"/>
      <c r="FLS296" s="1241"/>
      <c r="FLT296" s="1241"/>
      <c r="FLU296" s="1241"/>
      <c r="FLV296" s="1241"/>
      <c r="FLW296" s="1241"/>
      <c r="FLX296" s="1241"/>
      <c r="FLY296" s="1241"/>
      <c r="FLZ296" s="1241"/>
      <c r="FMA296" s="1241"/>
      <c r="FMB296" s="1241"/>
      <c r="FMC296" s="1241"/>
      <c r="FMD296" s="1241"/>
      <c r="FME296" s="1241"/>
      <c r="FMF296" s="1241"/>
      <c r="FMG296" s="1241"/>
      <c r="FMH296" s="1241"/>
      <c r="FMI296" s="1241"/>
      <c r="FMJ296" s="1241"/>
      <c r="FMK296" s="1241"/>
      <c r="FML296" s="1241"/>
      <c r="FMM296" s="1241"/>
      <c r="FMN296" s="1241"/>
      <c r="FMO296" s="1241"/>
      <c r="FMP296" s="1241"/>
      <c r="FMQ296" s="1241"/>
      <c r="FMR296" s="1241"/>
      <c r="FMS296" s="1241"/>
      <c r="FMT296" s="1241"/>
      <c r="FMU296" s="1241"/>
      <c r="FMV296" s="1241"/>
      <c r="FMW296" s="1241"/>
      <c r="FMX296" s="1241"/>
      <c r="FMY296" s="1241"/>
      <c r="FMZ296" s="1241"/>
      <c r="FNA296" s="1241"/>
      <c r="FNB296" s="1241"/>
      <c r="FNC296" s="1241"/>
      <c r="FND296" s="1241"/>
      <c r="FNE296" s="1241"/>
      <c r="FNF296" s="1241"/>
      <c r="FNG296" s="1241"/>
      <c r="FNH296" s="1241"/>
      <c r="FNI296" s="1241"/>
      <c r="FNJ296" s="1241"/>
      <c r="FNK296" s="1241"/>
      <c r="FNL296" s="1241"/>
      <c r="FNM296" s="1241"/>
      <c r="FNN296" s="1241"/>
      <c r="FNO296" s="1241"/>
      <c r="FNP296" s="1241"/>
      <c r="FNQ296" s="1241"/>
      <c r="FNR296" s="1241"/>
      <c r="FNS296" s="1241"/>
      <c r="FNT296" s="1241"/>
      <c r="FNU296" s="1241"/>
      <c r="FNV296" s="1241"/>
      <c r="FNW296" s="1241"/>
      <c r="FNX296" s="1241"/>
      <c r="FNY296" s="1241"/>
      <c r="FNZ296" s="1241"/>
      <c r="FOA296" s="1241"/>
      <c r="FOB296" s="1241"/>
      <c r="FOC296" s="1241"/>
      <c r="FOD296" s="1241"/>
      <c r="FOE296" s="1241"/>
      <c r="FOF296" s="1241"/>
      <c r="FOG296" s="1241"/>
      <c r="FOH296" s="1241"/>
      <c r="FOI296" s="1241"/>
      <c r="FOJ296" s="1241"/>
      <c r="FOK296" s="1241"/>
      <c r="FOL296" s="1241"/>
      <c r="FOM296" s="1241"/>
      <c r="FON296" s="1241"/>
      <c r="FOO296" s="1241"/>
      <c r="FOP296" s="1241"/>
      <c r="FOQ296" s="1241"/>
      <c r="FOR296" s="1241"/>
      <c r="FOS296" s="1241"/>
      <c r="FOT296" s="1241"/>
      <c r="FOU296" s="1241"/>
      <c r="FOV296" s="1241"/>
      <c r="FOW296" s="1241"/>
      <c r="FOX296" s="1241"/>
      <c r="FOY296" s="1241"/>
      <c r="FOZ296" s="1241"/>
      <c r="FPA296" s="1241"/>
      <c r="FPB296" s="1241"/>
      <c r="FPC296" s="1241"/>
      <c r="FPD296" s="1241"/>
      <c r="FPE296" s="1241"/>
      <c r="FPF296" s="1241"/>
      <c r="FPG296" s="1241"/>
      <c r="FPH296" s="1241"/>
      <c r="FPI296" s="1241"/>
      <c r="FPJ296" s="1241"/>
      <c r="FPK296" s="1241"/>
      <c r="FPL296" s="1241"/>
      <c r="FPM296" s="1241"/>
      <c r="FPN296" s="1241"/>
      <c r="FPO296" s="1241"/>
      <c r="FPP296" s="1241"/>
      <c r="FPQ296" s="1241"/>
      <c r="FPR296" s="1241"/>
      <c r="FPS296" s="1241"/>
      <c r="FPT296" s="1241"/>
      <c r="FPU296" s="1241"/>
      <c r="FPV296" s="1241"/>
      <c r="FPW296" s="1241"/>
      <c r="FPX296" s="1241"/>
      <c r="FPY296" s="1241"/>
      <c r="FPZ296" s="1241"/>
      <c r="FQA296" s="1241"/>
      <c r="FQB296" s="1241"/>
      <c r="FQC296" s="1241"/>
      <c r="FQD296" s="1241"/>
      <c r="FQE296" s="1241"/>
      <c r="FQF296" s="1241"/>
      <c r="FQG296" s="1241"/>
      <c r="FQH296" s="1241"/>
      <c r="FQI296" s="1241"/>
      <c r="FQJ296" s="1241"/>
      <c r="FQK296" s="1241"/>
      <c r="FQL296" s="1241"/>
      <c r="FQM296" s="1241"/>
      <c r="FQN296" s="1241"/>
      <c r="FQO296" s="1241"/>
      <c r="FQP296" s="1241"/>
      <c r="FQQ296" s="1241"/>
      <c r="FQR296" s="1241"/>
      <c r="FQS296" s="1241"/>
      <c r="FQT296" s="1241"/>
      <c r="FQU296" s="1241"/>
      <c r="FQV296" s="1241"/>
      <c r="FQW296" s="1241"/>
      <c r="FQX296" s="1241"/>
      <c r="FQY296" s="1241"/>
      <c r="FQZ296" s="1241"/>
      <c r="FRA296" s="1241"/>
      <c r="FRB296" s="1241"/>
      <c r="FRC296" s="1241"/>
      <c r="FRD296" s="1241"/>
      <c r="FRE296" s="1241"/>
      <c r="FRF296" s="1241"/>
      <c r="FRG296" s="1241"/>
      <c r="FRH296" s="1241"/>
      <c r="FRI296" s="1241"/>
      <c r="FRJ296" s="1241"/>
      <c r="FRK296" s="1241"/>
      <c r="FRL296" s="1241"/>
      <c r="FRM296" s="1241"/>
      <c r="FRN296" s="1241"/>
      <c r="FRO296" s="1241"/>
      <c r="FRP296" s="1241"/>
      <c r="FRQ296" s="1241"/>
      <c r="FRR296" s="1241"/>
      <c r="FRS296" s="1241"/>
      <c r="FRT296" s="1241"/>
      <c r="FRU296" s="1241"/>
      <c r="FRV296" s="1241"/>
      <c r="FRW296" s="1241"/>
      <c r="FRX296" s="1241"/>
      <c r="FRY296" s="1241"/>
      <c r="FRZ296" s="1241"/>
      <c r="FSA296" s="1241"/>
      <c r="FSB296" s="1241"/>
      <c r="FSC296" s="1241"/>
      <c r="FSD296" s="1241"/>
      <c r="FSE296" s="1241"/>
      <c r="FSF296" s="1241"/>
      <c r="FSG296" s="1241"/>
      <c r="FSH296" s="1241"/>
      <c r="FSI296" s="1241"/>
      <c r="FSJ296" s="1241"/>
      <c r="FSK296" s="1241"/>
      <c r="FSL296" s="1241"/>
      <c r="FSM296" s="1241"/>
      <c r="FSN296" s="1241"/>
      <c r="FSO296" s="1241"/>
      <c r="FSP296" s="1241"/>
      <c r="FSQ296" s="1241"/>
      <c r="FSR296" s="1241"/>
      <c r="FSS296" s="1241"/>
      <c r="FST296" s="1241"/>
      <c r="FSU296" s="1241"/>
      <c r="FSV296" s="1241"/>
      <c r="FSW296" s="1241"/>
      <c r="FSX296" s="1241"/>
      <c r="FSY296" s="1241"/>
      <c r="FSZ296" s="1241"/>
      <c r="FTA296" s="1241"/>
      <c r="FTB296" s="1241"/>
      <c r="FTC296" s="1241"/>
      <c r="FTD296" s="1241"/>
      <c r="FTE296" s="1241"/>
      <c r="FTF296" s="1241"/>
      <c r="FTG296" s="1241"/>
      <c r="FTH296" s="1241"/>
      <c r="FTI296" s="1241"/>
      <c r="FTJ296" s="1241"/>
      <c r="FTK296" s="1241"/>
      <c r="FTL296" s="1241"/>
      <c r="FTM296" s="1241"/>
      <c r="FTN296" s="1241"/>
      <c r="FTO296" s="1241"/>
      <c r="FTP296" s="1241"/>
      <c r="FTQ296" s="1241"/>
      <c r="FTR296" s="1241"/>
      <c r="FTS296" s="1241"/>
      <c r="FTT296" s="1241"/>
      <c r="FTU296" s="1241"/>
      <c r="FTV296" s="1241"/>
      <c r="FTW296" s="1241"/>
      <c r="FTX296" s="1241"/>
      <c r="FTY296" s="1241"/>
      <c r="FTZ296" s="1241"/>
      <c r="FUA296" s="1241"/>
      <c r="FUB296" s="1241"/>
      <c r="FUC296" s="1241"/>
      <c r="FUD296" s="1241"/>
      <c r="FUE296" s="1241"/>
      <c r="FUF296" s="1241"/>
      <c r="FUG296" s="1241"/>
      <c r="FUH296" s="1241"/>
      <c r="FUI296" s="1241"/>
      <c r="FUJ296" s="1241"/>
      <c r="FUK296" s="1241"/>
      <c r="FUL296" s="1241"/>
      <c r="FUM296" s="1241"/>
      <c r="FUN296" s="1241"/>
      <c r="FUO296" s="1241"/>
      <c r="FUP296" s="1241"/>
      <c r="FUQ296" s="1241"/>
      <c r="FUR296" s="1241"/>
      <c r="FUS296" s="1241"/>
      <c r="FUT296" s="1241"/>
      <c r="FUU296" s="1241"/>
      <c r="FUV296" s="1241"/>
      <c r="FUW296" s="1241"/>
      <c r="FUX296" s="1241"/>
      <c r="FUY296" s="1241"/>
      <c r="FUZ296" s="1241"/>
      <c r="FVA296" s="1241"/>
      <c r="FVB296" s="1241"/>
      <c r="FVC296" s="1241"/>
      <c r="FVD296" s="1241"/>
      <c r="FVE296" s="1241"/>
      <c r="FVF296" s="1241"/>
      <c r="FVG296" s="1241"/>
      <c r="FVH296" s="1241"/>
      <c r="FVI296" s="1241"/>
      <c r="FVJ296" s="1241"/>
      <c r="FVK296" s="1241"/>
      <c r="FVL296" s="1241"/>
      <c r="FVM296" s="1241"/>
      <c r="FVN296" s="1241"/>
      <c r="FVO296" s="1241"/>
      <c r="FVP296" s="1241"/>
      <c r="FVQ296" s="1241"/>
      <c r="FVR296" s="1241"/>
      <c r="FVS296" s="1241"/>
      <c r="FVT296" s="1241"/>
      <c r="FVU296" s="1241"/>
      <c r="FVV296" s="1241"/>
      <c r="FVW296" s="1241"/>
      <c r="FVX296" s="1241"/>
      <c r="FVY296" s="1241"/>
      <c r="FVZ296" s="1241"/>
      <c r="FWA296" s="1241"/>
      <c r="FWB296" s="1241"/>
      <c r="FWC296" s="1241"/>
      <c r="FWD296" s="1241"/>
      <c r="FWE296" s="1241"/>
      <c r="FWF296" s="1241"/>
      <c r="FWG296" s="1241"/>
      <c r="FWH296" s="1241"/>
      <c r="FWI296" s="1241"/>
      <c r="FWJ296" s="1241"/>
      <c r="FWK296" s="1241"/>
      <c r="FWL296" s="1241"/>
      <c r="FWM296" s="1241"/>
      <c r="FWN296" s="1241"/>
      <c r="FWO296" s="1241"/>
      <c r="FWP296" s="1241"/>
      <c r="FWQ296" s="1241"/>
      <c r="FWR296" s="1241"/>
      <c r="FWS296" s="1241"/>
      <c r="FWT296" s="1241"/>
      <c r="FWU296" s="1241"/>
      <c r="FWV296" s="1241"/>
      <c r="FWW296" s="1241"/>
      <c r="FWX296" s="1241"/>
      <c r="FWY296" s="1241"/>
      <c r="FWZ296" s="1241"/>
      <c r="FXA296" s="1241"/>
      <c r="FXB296" s="1241"/>
      <c r="FXC296" s="1241"/>
      <c r="FXD296" s="1241"/>
      <c r="FXE296" s="1241"/>
      <c r="FXF296" s="1241"/>
      <c r="FXG296" s="1241"/>
      <c r="FXH296" s="1241"/>
      <c r="FXI296" s="1241"/>
      <c r="FXJ296" s="1241"/>
      <c r="FXK296" s="1241"/>
      <c r="FXL296" s="1241"/>
      <c r="FXM296" s="1241"/>
      <c r="FXN296" s="1241"/>
      <c r="FXO296" s="1241"/>
      <c r="FXP296" s="1241"/>
      <c r="FXQ296" s="1241"/>
      <c r="FXR296" s="1241"/>
      <c r="FXS296" s="1241"/>
      <c r="FXT296" s="1241"/>
      <c r="FXU296" s="1241"/>
      <c r="FXV296" s="1241"/>
      <c r="FXW296" s="1241"/>
      <c r="FXX296" s="1241"/>
      <c r="FXY296" s="1241"/>
      <c r="FXZ296" s="1241"/>
      <c r="FYA296" s="1241"/>
      <c r="FYB296" s="1241"/>
      <c r="FYC296" s="1241"/>
      <c r="FYD296" s="1241"/>
      <c r="FYE296" s="1241"/>
      <c r="FYF296" s="1241"/>
      <c r="FYG296" s="1241"/>
      <c r="FYH296" s="1241"/>
      <c r="FYI296" s="1241"/>
      <c r="FYJ296" s="1241"/>
      <c r="FYK296" s="1241"/>
      <c r="FYL296" s="1241"/>
      <c r="FYM296" s="1241"/>
      <c r="FYN296" s="1241"/>
      <c r="FYO296" s="1241"/>
      <c r="FYP296" s="1241"/>
      <c r="FYQ296" s="1241"/>
      <c r="FYR296" s="1241"/>
      <c r="FYS296" s="1241"/>
      <c r="FYT296" s="1241"/>
      <c r="FYU296" s="1241"/>
      <c r="FYV296" s="1241"/>
      <c r="FYW296" s="1241"/>
      <c r="FYX296" s="1241"/>
      <c r="FYY296" s="1241"/>
      <c r="FYZ296" s="1241"/>
      <c r="FZA296" s="1241"/>
      <c r="FZB296" s="1241"/>
      <c r="FZC296" s="1241"/>
      <c r="FZD296" s="1241"/>
      <c r="FZE296" s="1241"/>
      <c r="FZF296" s="1241"/>
      <c r="FZG296" s="1241"/>
      <c r="FZH296" s="1241"/>
      <c r="FZI296" s="1241"/>
      <c r="FZJ296" s="1241"/>
      <c r="FZK296" s="1241"/>
      <c r="FZL296" s="1241"/>
      <c r="FZM296" s="1241"/>
      <c r="FZN296" s="1241"/>
      <c r="FZO296" s="1241"/>
      <c r="FZP296" s="1241"/>
      <c r="FZQ296" s="1241"/>
      <c r="FZR296" s="1241"/>
      <c r="FZS296" s="1241"/>
      <c r="FZT296" s="1241"/>
      <c r="FZU296" s="1241"/>
      <c r="FZV296" s="1241"/>
      <c r="FZW296" s="1241"/>
      <c r="FZX296" s="1241"/>
      <c r="FZY296" s="1241"/>
      <c r="FZZ296" s="1241"/>
      <c r="GAA296" s="1241"/>
      <c r="GAB296" s="1241"/>
      <c r="GAC296" s="1241"/>
      <c r="GAD296" s="1241"/>
      <c r="GAE296" s="1241"/>
      <c r="GAF296" s="1241"/>
      <c r="GAG296" s="1241"/>
      <c r="GAH296" s="1241"/>
      <c r="GAI296" s="1241"/>
      <c r="GAJ296" s="1241"/>
      <c r="GAK296" s="1241"/>
      <c r="GAL296" s="1241"/>
      <c r="GAM296" s="1241"/>
      <c r="GAN296" s="1241"/>
      <c r="GAO296" s="1241"/>
      <c r="GAP296" s="1241"/>
      <c r="GAQ296" s="1241"/>
      <c r="GAR296" s="1241"/>
      <c r="GAS296" s="1241"/>
      <c r="GAT296" s="1241"/>
      <c r="GAU296" s="1241"/>
      <c r="GAV296" s="1241"/>
      <c r="GAW296" s="1241"/>
      <c r="GAX296" s="1241"/>
      <c r="GAY296" s="1241"/>
      <c r="GAZ296" s="1241"/>
      <c r="GBA296" s="1241"/>
      <c r="GBB296" s="1241"/>
      <c r="GBC296" s="1241"/>
      <c r="GBD296" s="1241"/>
      <c r="GBE296" s="1241"/>
      <c r="GBF296" s="1241"/>
      <c r="GBG296" s="1241"/>
      <c r="GBH296" s="1241"/>
      <c r="GBI296" s="1241"/>
      <c r="GBJ296" s="1241"/>
      <c r="GBK296" s="1241"/>
      <c r="GBL296" s="1241"/>
      <c r="GBM296" s="1241"/>
      <c r="GBN296" s="1241"/>
      <c r="GBO296" s="1241"/>
      <c r="GBP296" s="1241"/>
      <c r="GBQ296" s="1241"/>
      <c r="GBR296" s="1241"/>
      <c r="GBS296" s="1241"/>
      <c r="GBT296" s="1241"/>
      <c r="GBU296" s="1241"/>
      <c r="GBV296" s="1241"/>
      <c r="GBW296" s="1241"/>
      <c r="GBX296" s="1241"/>
      <c r="GBY296" s="1241"/>
      <c r="GBZ296" s="1241"/>
      <c r="GCA296" s="1241"/>
      <c r="GCB296" s="1241"/>
      <c r="GCC296" s="1241"/>
      <c r="GCD296" s="1241"/>
      <c r="GCE296" s="1241"/>
      <c r="GCF296" s="1241"/>
      <c r="GCG296" s="1241"/>
      <c r="GCH296" s="1241"/>
      <c r="GCI296" s="1241"/>
      <c r="GCJ296" s="1241"/>
      <c r="GCK296" s="1241"/>
      <c r="GCL296" s="1241"/>
      <c r="GCM296" s="1241"/>
      <c r="GCN296" s="1241"/>
      <c r="GCO296" s="1241"/>
      <c r="GCP296" s="1241"/>
      <c r="GCQ296" s="1241"/>
      <c r="GCR296" s="1241"/>
      <c r="GCS296" s="1241"/>
      <c r="GCT296" s="1241"/>
      <c r="GCU296" s="1241"/>
      <c r="GCV296" s="1241"/>
      <c r="GCW296" s="1241"/>
      <c r="GCX296" s="1241"/>
      <c r="GCY296" s="1241"/>
      <c r="GCZ296" s="1241"/>
      <c r="GDA296" s="1241"/>
      <c r="GDB296" s="1241"/>
      <c r="GDC296" s="1241"/>
      <c r="GDD296" s="1241"/>
      <c r="GDE296" s="1241"/>
      <c r="GDF296" s="1241"/>
      <c r="GDG296" s="1241"/>
      <c r="GDH296" s="1241"/>
      <c r="GDI296" s="1241"/>
      <c r="GDJ296" s="1241"/>
      <c r="GDK296" s="1241"/>
      <c r="GDL296" s="1241"/>
      <c r="GDM296" s="1241"/>
      <c r="GDN296" s="1241"/>
      <c r="GDO296" s="1241"/>
      <c r="GDP296" s="1241"/>
      <c r="GDQ296" s="1241"/>
      <c r="GDR296" s="1241"/>
      <c r="GDS296" s="1241"/>
      <c r="GDT296" s="1241"/>
      <c r="GDU296" s="1241"/>
      <c r="GDV296" s="1241"/>
      <c r="GDW296" s="1241"/>
      <c r="GDX296" s="1241"/>
      <c r="GDY296" s="1241"/>
      <c r="GDZ296" s="1241"/>
      <c r="GEA296" s="1241"/>
      <c r="GEB296" s="1241"/>
      <c r="GEC296" s="1241"/>
      <c r="GED296" s="1241"/>
      <c r="GEE296" s="1241"/>
      <c r="GEF296" s="1241"/>
      <c r="GEG296" s="1241"/>
      <c r="GEH296" s="1241"/>
      <c r="GEI296" s="1241"/>
      <c r="GEJ296" s="1241"/>
      <c r="GEK296" s="1241"/>
      <c r="GEL296" s="1241"/>
      <c r="GEM296" s="1241"/>
      <c r="GEN296" s="1241"/>
      <c r="GEO296" s="1241"/>
      <c r="GEP296" s="1241"/>
      <c r="GEQ296" s="1241"/>
      <c r="GER296" s="1241"/>
      <c r="GES296" s="1241"/>
      <c r="GET296" s="1241"/>
      <c r="GEU296" s="1241"/>
      <c r="GEV296" s="1241"/>
      <c r="GEW296" s="1241"/>
      <c r="GEX296" s="1241"/>
      <c r="GEY296" s="1241"/>
      <c r="GEZ296" s="1241"/>
      <c r="GFA296" s="1241"/>
      <c r="GFB296" s="1241"/>
      <c r="GFC296" s="1241"/>
      <c r="GFD296" s="1241"/>
      <c r="GFE296" s="1241"/>
      <c r="GFF296" s="1241"/>
      <c r="GFG296" s="1241"/>
      <c r="GFH296" s="1241"/>
      <c r="GFI296" s="1241"/>
      <c r="GFJ296" s="1241"/>
      <c r="GFK296" s="1241"/>
      <c r="GFL296" s="1241"/>
      <c r="GFM296" s="1241"/>
      <c r="GFN296" s="1241"/>
      <c r="GFO296" s="1241"/>
      <c r="GFP296" s="1241"/>
      <c r="GFQ296" s="1241"/>
      <c r="GFR296" s="1241"/>
      <c r="GFS296" s="1241"/>
      <c r="GFT296" s="1241"/>
      <c r="GFU296" s="1241"/>
      <c r="GFV296" s="1241"/>
      <c r="GFW296" s="1241"/>
      <c r="GFX296" s="1241"/>
      <c r="GFY296" s="1241"/>
      <c r="GFZ296" s="1241"/>
      <c r="GGA296" s="1241"/>
      <c r="GGB296" s="1241"/>
      <c r="GGC296" s="1241"/>
      <c r="GGD296" s="1241"/>
      <c r="GGE296" s="1241"/>
      <c r="GGF296" s="1241"/>
      <c r="GGG296" s="1241"/>
      <c r="GGH296" s="1241"/>
      <c r="GGI296" s="1241"/>
      <c r="GGJ296" s="1241"/>
      <c r="GGK296" s="1241"/>
      <c r="GGL296" s="1241"/>
      <c r="GGM296" s="1241"/>
      <c r="GGN296" s="1241"/>
      <c r="GGO296" s="1241"/>
      <c r="GGP296" s="1241"/>
      <c r="GGQ296" s="1241"/>
      <c r="GGR296" s="1241"/>
      <c r="GGS296" s="1241"/>
      <c r="GGT296" s="1241"/>
      <c r="GGU296" s="1241"/>
      <c r="GGV296" s="1241"/>
      <c r="GGW296" s="1241"/>
      <c r="GGX296" s="1241"/>
      <c r="GGY296" s="1241"/>
      <c r="GGZ296" s="1241"/>
      <c r="GHA296" s="1241"/>
      <c r="GHB296" s="1241"/>
      <c r="GHC296" s="1241"/>
      <c r="GHD296" s="1241"/>
      <c r="GHE296" s="1241"/>
      <c r="GHF296" s="1241"/>
      <c r="GHG296" s="1241"/>
      <c r="GHH296" s="1241"/>
      <c r="GHI296" s="1241"/>
      <c r="GHJ296" s="1241"/>
      <c r="GHK296" s="1241"/>
      <c r="GHL296" s="1241"/>
      <c r="GHM296" s="1241"/>
      <c r="GHN296" s="1241"/>
      <c r="GHO296" s="1241"/>
      <c r="GHP296" s="1241"/>
      <c r="GHQ296" s="1241"/>
      <c r="GHR296" s="1241"/>
      <c r="GHS296" s="1241"/>
      <c r="GHT296" s="1241"/>
      <c r="GHU296" s="1241"/>
      <c r="GHV296" s="1241"/>
      <c r="GHW296" s="1241"/>
      <c r="GHX296" s="1241"/>
      <c r="GHY296" s="1241"/>
      <c r="GHZ296" s="1241"/>
      <c r="GIA296" s="1241"/>
      <c r="GIB296" s="1241"/>
      <c r="GIC296" s="1241"/>
      <c r="GID296" s="1241"/>
      <c r="GIE296" s="1241"/>
      <c r="GIF296" s="1241"/>
      <c r="GIG296" s="1241"/>
      <c r="GIH296" s="1241"/>
      <c r="GII296" s="1241"/>
      <c r="GIJ296" s="1241"/>
      <c r="GIK296" s="1241"/>
      <c r="GIL296" s="1241"/>
      <c r="GIM296" s="1241"/>
      <c r="GIN296" s="1241"/>
      <c r="GIO296" s="1241"/>
      <c r="GIP296" s="1241"/>
      <c r="GIQ296" s="1241"/>
      <c r="GIR296" s="1241"/>
      <c r="GIS296" s="1241"/>
      <c r="GIT296" s="1241"/>
      <c r="GIU296" s="1241"/>
      <c r="GIV296" s="1241"/>
      <c r="GIW296" s="1241"/>
      <c r="GIX296" s="1241"/>
      <c r="GIY296" s="1241"/>
      <c r="GIZ296" s="1241"/>
      <c r="GJA296" s="1241"/>
      <c r="GJB296" s="1241"/>
      <c r="GJC296" s="1241"/>
      <c r="GJD296" s="1241"/>
      <c r="GJE296" s="1241"/>
      <c r="GJF296" s="1241"/>
      <c r="GJG296" s="1241"/>
      <c r="GJH296" s="1241"/>
      <c r="GJI296" s="1241"/>
      <c r="GJJ296" s="1241"/>
      <c r="GJK296" s="1241"/>
      <c r="GJL296" s="1241"/>
      <c r="GJM296" s="1241"/>
      <c r="GJN296" s="1241"/>
      <c r="GJO296" s="1241"/>
      <c r="GJP296" s="1241"/>
      <c r="GJQ296" s="1241"/>
      <c r="GJR296" s="1241"/>
      <c r="GJS296" s="1241"/>
      <c r="GJT296" s="1241"/>
      <c r="GJU296" s="1241"/>
      <c r="GJV296" s="1241"/>
      <c r="GJW296" s="1241"/>
      <c r="GJX296" s="1241"/>
      <c r="GJY296" s="1241"/>
      <c r="GJZ296" s="1241"/>
      <c r="GKA296" s="1241"/>
      <c r="GKB296" s="1241"/>
      <c r="GKC296" s="1241"/>
      <c r="GKD296" s="1241"/>
      <c r="GKE296" s="1241"/>
      <c r="GKF296" s="1241"/>
      <c r="GKG296" s="1241"/>
      <c r="GKH296" s="1241"/>
      <c r="GKI296" s="1241"/>
      <c r="GKJ296" s="1241"/>
      <c r="GKK296" s="1241"/>
      <c r="GKL296" s="1241"/>
      <c r="GKM296" s="1241"/>
      <c r="GKN296" s="1241"/>
      <c r="GKO296" s="1241"/>
      <c r="GKP296" s="1241"/>
      <c r="GKQ296" s="1241"/>
      <c r="GKR296" s="1241"/>
      <c r="GKS296" s="1241"/>
      <c r="GKT296" s="1241"/>
      <c r="GKU296" s="1241"/>
      <c r="GKV296" s="1241"/>
      <c r="GKW296" s="1241"/>
      <c r="GKX296" s="1241"/>
      <c r="GKY296" s="1241"/>
      <c r="GKZ296" s="1241"/>
      <c r="GLA296" s="1241"/>
      <c r="GLB296" s="1241"/>
      <c r="GLC296" s="1241"/>
      <c r="GLD296" s="1241"/>
      <c r="GLE296" s="1241"/>
      <c r="GLF296" s="1241"/>
      <c r="GLG296" s="1241"/>
      <c r="GLH296" s="1241"/>
      <c r="GLI296" s="1241"/>
      <c r="GLJ296" s="1241"/>
      <c r="GLK296" s="1241"/>
      <c r="GLL296" s="1241"/>
      <c r="GLM296" s="1241"/>
      <c r="GLN296" s="1241"/>
      <c r="GLO296" s="1241"/>
      <c r="GLP296" s="1241"/>
      <c r="GLQ296" s="1241"/>
      <c r="GLR296" s="1241"/>
      <c r="GLS296" s="1241"/>
      <c r="GLT296" s="1241"/>
      <c r="GLU296" s="1241"/>
      <c r="GLV296" s="1241"/>
      <c r="GLW296" s="1241"/>
      <c r="GLX296" s="1241"/>
      <c r="GLY296" s="1241"/>
      <c r="GLZ296" s="1241"/>
      <c r="GMA296" s="1241"/>
      <c r="GMB296" s="1241"/>
      <c r="GMC296" s="1241"/>
      <c r="GMD296" s="1241"/>
      <c r="GME296" s="1241"/>
      <c r="GMF296" s="1241"/>
      <c r="GMG296" s="1241"/>
      <c r="GMH296" s="1241"/>
      <c r="GMI296" s="1241"/>
      <c r="GMJ296" s="1241"/>
      <c r="GMK296" s="1241"/>
      <c r="GML296" s="1241"/>
      <c r="GMM296" s="1241"/>
      <c r="GMN296" s="1241"/>
      <c r="GMO296" s="1241"/>
      <c r="GMP296" s="1241"/>
      <c r="GMQ296" s="1241"/>
      <c r="GMR296" s="1241"/>
      <c r="GMS296" s="1241"/>
      <c r="GMT296" s="1241"/>
      <c r="GMU296" s="1241"/>
      <c r="GMV296" s="1241"/>
      <c r="GMW296" s="1241"/>
      <c r="GMX296" s="1241"/>
      <c r="GMY296" s="1241"/>
      <c r="GMZ296" s="1241"/>
      <c r="GNA296" s="1241"/>
      <c r="GNB296" s="1241"/>
      <c r="GNC296" s="1241"/>
      <c r="GND296" s="1241"/>
      <c r="GNE296" s="1241"/>
      <c r="GNF296" s="1241"/>
      <c r="GNG296" s="1241"/>
      <c r="GNH296" s="1241"/>
      <c r="GNI296" s="1241"/>
      <c r="GNJ296" s="1241"/>
      <c r="GNK296" s="1241"/>
      <c r="GNL296" s="1241"/>
      <c r="GNM296" s="1241"/>
      <c r="GNN296" s="1241"/>
      <c r="GNO296" s="1241"/>
      <c r="GNP296" s="1241"/>
      <c r="GNQ296" s="1241"/>
      <c r="GNR296" s="1241"/>
      <c r="GNS296" s="1241"/>
      <c r="GNT296" s="1241"/>
      <c r="GNU296" s="1241"/>
      <c r="GNV296" s="1241"/>
      <c r="GNW296" s="1241"/>
      <c r="GNX296" s="1241"/>
      <c r="GNY296" s="1241"/>
      <c r="GNZ296" s="1241"/>
      <c r="GOA296" s="1241"/>
      <c r="GOB296" s="1241"/>
      <c r="GOC296" s="1241"/>
      <c r="GOD296" s="1241"/>
      <c r="GOE296" s="1241"/>
      <c r="GOF296" s="1241"/>
      <c r="GOG296" s="1241"/>
      <c r="GOH296" s="1241"/>
      <c r="GOI296" s="1241"/>
      <c r="GOJ296" s="1241"/>
      <c r="GOK296" s="1241"/>
      <c r="GOL296" s="1241"/>
      <c r="GOM296" s="1241"/>
      <c r="GON296" s="1241"/>
      <c r="GOO296" s="1241"/>
      <c r="GOP296" s="1241"/>
      <c r="GOQ296" s="1241"/>
      <c r="GOR296" s="1241"/>
      <c r="GOS296" s="1241"/>
      <c r="GOT296" s="1241"/>
      <c r="GOU296" s="1241"/>
      <c r="GOV296" s="1241"/>
      <c r="GOW296" s="1241"/>
      <c r="GOX296" s="1241"/>
      <c r="GOY296" s="1241"/>
      <c r="GOZ296" s="1241"/>
      <c r="GPA296" s="1241"/>
      <c r="GPB296" s="1241"/>
      <c r="GPC296" s="1241"/>
      <c r="GPD296" s="1241"/>
      <c r="GPE296" s="1241"/>
      <c r="GPF296" s="1241"/>
      <c r="GPG296" s="1241"/>
      <c r="GPH296" s="1241"/>
      <c r="GPI296" s="1241"/>
      <c r="GPJ296" s="1241"/>
      <c r="GPK296" s="1241"/>
      <c r="GPL296" s="1241"/>
      <c r="GPM296" s="1241"/>
      <c r="GPN296" s="1241"/>
      <c r="GPO296" s="1241"/>
      <c r="GPP296" s="1241"/>
      <c r="GPQ296" s="1241"/>
      <c r="GPR296" s="1241"/>
      <c r="GPS296" s="1241"/>
      <c r="GPT296" s="1241"/>
      <c r="GPU296" s="1241"/>
      <c r="GPV296" s="1241"/>
      <c r="GPW296" s="1241"/>
      <c r="GPX296" s="1241"/>
      <c r="GPY296" s="1241"/>
      <c r="GPZ296" s="1241"/>
      <c r="GQA296" s="1241"/>
      <c r="GQB296" s="1241"/>
      <c r="GQC296" s="1241"/>
      <c r="GQD296" s="1241"/>
      <c r="GQE296" s="1241"/>
      <c r="GQF296" s="1241"/>
      <c r="GQG296" s="1241"/>
      <c r="GQH296" s="1241"/>
      <c r="GQI296" s="1241"/>
      <c r="GQJ296" s="1241"/>
      <c r="GQK296" s="1241"/>
      <c r="GQL296" s="1241"/>
      <c r="GQM296" s="1241"/>
      <c r="GQN296" s="1241"/>
      <c r="GQO296" s="1241"/>
      <c r="GQP296" s="1241"/>
      <c r="GQQ296" s="1241"/>
      <c r="GQR296" s="1241"/>
      <c r="GQS296" s="1241"/>
      <c r="GQT296" s="1241"/>
      <c r="GQU296" s="1241"/>
      <c r="GQV296" s="1241"/>
      <c r="GQW296" s="1241"/>
      <c r="GQX296" s="1241"/>
      <c r="GQY296" s="1241"/>
      <c r="GQZ296" s="1241"/>
      <c r="GRA296" s="1241"/>
      <c r="GRB296" s="1241"/>
      <c r="GRC296" s="1241"/>
      <c r="GRD296" s="1241"/>
      <c r="GRE296" s="1241"/>
      <c r="GRF296" s="1241"/>
      <c r="GRG296" s="1241"/>
      <c r="GRH296" s="1241"/>
      <c r="GRI296" s="1241"/>
      <c r="GRJ296" s="1241"/>
      <c r="GRK296" s="1241"/>
      <c r="GRL296" s="1241"/>
      <c r="GRM296" s="1241"/>
      <c r="GRN296" s="1241"/>
      <c r="GRO296" s="1241"/>
      <c r="GRP296" s="1241"/>
      <c r="GRQ296" s="1241"/>
      <c r="GRR296" s="1241"/>
      <c r="GRS296" s="1241"/>
      <c r="GRT296" s="1241"/>
      <c r="GRU296" s="1241"/>
      <c r="GRV296" s="1241"/>
      <c r="GRW296" s="1241"/>
      <c r="GRX296" s="1241"/>
      <c r="GRY296" s="1241"/>
      <c r="GRZ296" s="1241"/>
      <c r="GSA296" s="1241"/>
      <c r="GSB296" s="1241"/>
      <c r="GSC296" s="1241"/>
      <c r="GSD296" s="1241"/>
      <c r="GSE296" s="1241"/>
      <c r="GSF296" s="1241"/>
      <c r="GSG296" s="1241"/>
      <c r="GSH296" s="1241"/>
      <c r="GSI296" s="1241"/>
      <c r="GSJ296" s="1241"/>
      <c r="GSK296" s="1241"/>
      <c r="GSL296" s="1241"/>
      <c r="GSM296" s="1241"/>
      <c r="GSN296" s="1241"/>
      <c r="GSO296" s="1241"/>
      <c r="GSP296" s="1241"/>
      <c r="GSQ296" s="1241"/>
      <c r="GSR296" s="1241"/>
      <c r="GSS296" s="1241"/>
      <c r="GST296" s="1241"/>
      <c r="GSU296" s="1241"/>
      <c r="GSV296" s="1241"/>
      <c r="GSW296" s="1241"/>
      <c r="GSX296" s="1241"/>
      <c r="GSY296" s="1241"/>
      <c r="GSZ296" s="1241"/>
      <c r="GTA296" s="1241"/>
      <c r="GTB296" s="1241"/>
      <c r="GTC296" s="1241"/>
      <c r="GTD296" s="1241"/>
      <c r="GTE296" s="1241"/>
      <c r="GTF296" s="1241"/>
      <c r="GTG296" s="1241"/>
      <c r="GTH296" s="1241"/>
      <c r="GTI296" s="1241"/>
      <c r="GTJ296" s="1241"/>
      <c r="GTK296" s="1241"/>
      <c r="GTL296" s="1241"/>
      <c r="GTM296" s="1241"/>
      <c r="GTN296" s="1241"/>
      <c r="GTO296" s="1241"/>
      <c r="GTP296" s="1241"/>
      <c r="GTQ296" s="1241"/>
      <c r="GTR296" s="1241"/>
      <c r="GTS296" s="1241"/>
      <c r="GTT296" s="1241"/>
      <c r="GTU296" s="1241"/>
      <c r="GTV296" s="1241"/>
      <c r="GTW296" s="1241"/>
      <c r="GTX296" s="1241"/>
      <c r="GTY296" s="1241"/>
      <c r="GTZ296" s="1241"/>
      <c r="GUA296" s="1241"/>
      <c r="GUB296" s="1241"/>
      <c r="GUC296" s="1241"/>
      <c r="GUD296" s="1241"/>
      <c r="GUE296" s="1241"/>
      <c r="GUF296" s="1241"/>
      <c r="GUG296" s="1241"/>
      <c r="GUH296" s="1241"/>
      <c r="GUI296" s="1241"/>
      <c r="GUJ296" s="1241"/>
      <c r="GUK296" s="1241"/>
      <c r="GUL296" s="1241"/>
      <c r="GUM296" s="1241"/>
      <c r="GUN296" s="1241"/>
      <c r="GUO296" s="1241"/>
      <c r="GUP296" s="1241"/>
      <c r="GUQ296" s="1241"/>
      <c r="GUR296" s="1241"/>
      <c r="GUS296" s="1241"/>
      <c r="GUT296" s="1241"/>
      <c r="GUU296" s="1241"/>
      <c r="GUV296" s="1241"/>
      <c r="GUW296" s="1241"/>
      <c r="GUX296" s="1241"/>
      <c r="GUY296" s="1241"/>
      <c r="GUZ296" s="1241"/>
      <c r="GVA296" s="1241"/>
      <c r="GVB296" s="1241"/>
      <c r="GVC296" s="1241"/>
      <c r="GVD296" s="1241"/>
      <c r="GVE296" s="1241"/>
      <c r="GVF296" s="1241"/>
      <c r="GVG296" s="1241"/>
      <c r="GVH296" s="1241"/>
      <c r="GVI296" s="1241"/>
      <c r="GVJ296" s="1241"/>
      <c r="GVK296" s="1241"/>
      <c r="GVL296" s="1241"/>
      <c r="GVM296" s="1241"/>
      <c r="GVN296" s="1241"/>
      <c r="GVO296" s="1241"/>
      <c r="GVP296" s="1241"/>
      <c r="GVQ296" s="1241"/>
      <c r="GVR296" s="1241"/>
      <c r="GVS296" s="1241"/>
      <c r="GVT296" s="1241"/>
      <c r="GVU296" s="1241"/>
      <c r="GVV296" s="1241"/>
      <c r="GVW296" s="1241"/>
      <c r="GVX296" s="1241"/>
      <c r="GVY296" s="1241"/>
      <c r="GVZ296" s="1241"/>
      <c r="GWA296" s="1241"/>
      <c r="GWB296" s="1241"/>
      <c r="GWC296" s="1241"/>
      <c r="GWD296" s="1241"/>
      <c r="GWE296" s="1241"/>
      <c r="GWF296" s="1241"/>
      <c r="GWG296" s="1241"/>
      <c r="GWH296" s="1241"/>
      <c r="GWI296" s="1241"/>
      <c r="GWJ296" s="1241"/>
      <c r="GWK296" s="1241"/>
      <c r="GWL296" s="1241"/>
      <c r="GWM296" s="1241"/>
      <c r="GWN296" s="1241"/>
      <c r="GWO296" s="1241"/>
      <c r="GWP296" s="1241"/>
      <c r="GWQ296" s="1241"/>
      <c r="GWR296" s="1241"/>
      <c r="GWS296" s="1241"/>
      <c r="GWT296" s="1241"/>
      <c r="GWU296" s="1241"/>
      <c r="GWV296" s="1241"/>
      <c r="GWW296" s="1241"/>
      <c r="GWX296" s="1241"/>
      <c r="GWY296" s="1241"/>
      <c r="GWZ296" s="1241"/>
      <c r="GXA296" s="1241"/>
      <c r="GXB296" s="1241"/>
      <c r="GXC296" s="1241"/>
      <c r="GXD296" s="1241"/>
      <c r="GXE296" s="1241"/>
      <c r="GXF296" s="1241"/>
      <c r="GXG296" s="1241"/>
      <c r="GXH296" s="1241"/>
      <c r="GXI296" s="1241"/>
      <c r="GXJ296" s="1241"/>
      <c r="GXK296" s="1241"/>
      <c r="GXL296" s="1241"/>
      <c r="GXM296" s="1241"/>
      <c r="GXN296" s="1241"/>
      <c r="GXO296" s="1241"/>
      <c r="GXP296" s="1241"/>
      <c r="GXQ296" s="1241"/>
      <c r="GXR296" s="1241"/>
      <c r="GXS296" s="1241"/>
      <c r="GXT296" s="1241"/>
      <c r="GXU296" s="1241"/>
      <c r="GXV296" s="1241"/>
      <c r="GXW296" s="1241"/>
      <c r="GXX296" s="1241"/>
      <c r="GXY296" s="1241"/>
      <c r="GXZ296" s="1241"/>
      <c r="GYA296" s="1241"/>
      <c r="GYB296" s="1241"/>
      <c r="GYC296" s="1241"/>
      <c r="GYD296" s="1241"/>
      <c r="GYE296" s="1241"/>
      <c r="GYF296" s="1241"/>
      <c r="GYG296" s="1241"/>
      <c r="GYH296" s="1241"/>
      <c r="GYI296" s="1241"/>
      <c r="GYJ296" s="1241"/>
      <c r="GYK296" s="1241"/>
      <c r="GYL296" s="1241"/>
      <c r="GYM296" s="1241"/>
      <c r="GYN296" s="1241"/>
      <c r="GYO296" s="1241"/>
      <c r="GYP296" s="1241"/>
      <c r="GYQ296" s="1241"/>
      <c r="GYR296" s="1241"/>
      <c r="GYS296" s="1241"/>
      <c r="GYT296" s="1241"/>
      <c r="GYU296" s="1241"/>
      <c r="GYV296" s="1241"/>
      <c r="GYW296" s="1241"/>
      <c r="GYX296" s="1241"/>
      <c r="GYY296" s="1241"/>
      <c r="GYZ296" s="1241"/>
      <c r="GZA296" s="1241"/>
      <c r="GZB296" s="1241"/>
      <c r="GZC296" s="1241"/>
      <c r="GZD296" s="1241"/>
      <c r="GZE296" s="1241"/>
      <c r="GZF296" s="1241"/>
      <c r="GZG296" s="1241"/>
      <c r="GZH296" s="1241"/>
      <c r="GZI296" s="1241"/>
      <c r="GZJ296" s="1241"/>
      <c r="GZK296" s="1241"/>
      <c r="GZL296" s="1241"/>
      <c r="GZM296" s="1241"/>
      <c r="GZN296" s="1241"/>
      <c r="GZO296" s="1241"/>
      <c r="GZP296" s="1241"/>
      <c r="GZQ296" s="1241"/>
      <c r="GZR296" s="1241"/>
      <c r="GZS296" s="1241"/>
      <c r="GZT296" s="1241"/>
      <c r="GZU296" s="1241"/>
      <c r="GZV296" s="1241"/>
      <c r="GZW296" s="1241"/>
      <c r="GZX296" s="1241"/>
      <c r="GZY296" s="1241"/>
      <c r="GZZ296" s="1241"/>
      <c r="HAA296" s="1241"/>
      <c r="HAB296" s="1241"/>
      <c r="HAC296" s="1241"/>
      <c r="HAD296" s="1241"/>
      <c r="HAE296" s="1241"/>
      <c r="HAF296" s="1241"/>
      <c r="HAG296" s="1241"/>
      <c r="HAH296" s="1241"/>
      <c r="HAI296" s="1241"/>
      <c r="HAJ296" s="1241"/>
      <c r="HAK296" s="1241"/>
      <c r="HAL296" s="1241"/>
      <c r="HAM296" s="1241"/>
      <c r="HAN296" s="1241"/>
      <c r="HAO296" s="1241"/>
      <c r="HAP296" s="1241"/>
      <c r="HAQ296" s="1241"/>
      <c r="HAR296" s="1241"/>
      <c r="HAS296" s="1241"/>
      <c r="HAT296" s="1241"/>
      <c r="HAU296" s="1241"/>
      <c r="HAV296" s="1241"/>
      <c r="HAW296" s="1241"/>
      <c r="HAX296" s="1241"/>
      <c r="HAY296" s="1241"/>
      <c r="HAZ296" s="1241"/>
      <c r="HBA296" s="1241"/>
      <c r="HBB296" s="1241"/>
      <c r="HBC296" s="1241"/>
      <c r="HBD296" s="1241"/>
      <c r="HBE296" s="1241"/>
      <c r="HBF296" s="1241"/>
      <c r="HBG296" s="1241"/>
      <c r="HBH296" s="1241"/>
      <c r="HBI296" s="1241"/>
      <c r="HBJ296" s="1241"/>
      <c r="HBK296" s="1241"/>
      <c r="HBL296" s="1241"/>
      <c r="HBM296" s="1241"/>
      <c r="HBN296" s="1241"/>
      <c r="HBO296" s="1241"/>
      <c r="HBP296" s="1241"/>
      <c r="HBQ296" s="1241"/>
      <c r="HBR296" s="1241"/>
      <c r="HBS296" s="1241"/>
      <c r="HBT296" s="1241"/>
      <c r="HBU296" s="1241"/>
      <c r="HBV296" s="1241"/>
      <c r="HBW296" s="1241"/>
      <c r="HBX296" s="1241"/>
      <c r="HBY296" s="1241"/>
      <c r="HBZ296" s="1241"/>
      <c r="HCA296" s="1241"/>
      <c r="HCB296" s="1241"/>
      <c r="HCC296" s="1241"/>
      <c r="HCD296" s="1241"/>
      <c r="HCE296" s="1241"/>
      <c r="HCF296" s="1241"/>
      <c r="HCG296" s="1241"/>
      <c r="HCH296" s="1241"/>
      <c r="HCI296" s="1241"/>
      <c r="HCJ296" s="1241"/>
      <c r="HCK296" s="1241"/>
      <c r="HCL296" s="1241"/>
      <c r="HCM296" s="1241"/>
      <c r="HCN296" s="1241"/>
      <c r="HCO296" s="1241"/>
      <c r="HCP296" s="1241"/>
      <c r="HCQ296" s="1241"/>
      <c r="HCR296" s="1241"/>
      <c r="HCS296" s="1241"/>
      <c r="HCT296" s="1241"/>
      <c r="HCU296" s="1241"/>
      <c r="HCV296" s="1241"/>
      <c r="HCW296" s="1241"/>
      <c r="HCX296" s="1241"/>
      <c r="HCY296" s="1241"/>
      <c r="HCZ296" s="1241"/>
      <c r="HDA296" s="1241"/>
      <c r="HDB296" s="1241"/>
      <c r="HDC296" s="1241"/>
      <c r="HDD296" s="1241"/>
      <c r="HDE296" s="1241"/>
      <c r="HDF296" s="1241"/>
      <c r="HDG296" s="1241"/>
      <c r="HDH296" s="1241"/>
      <c r="HDI296" s="1241"/>
      <c r="HDJ296" s="1241"/>
      <c r="HDK296" s="1241"/>
      <c r="HDL296" s="1241"/>
      <c r="HDM296" s="1241"/>
      <c r="HDN296" s="1241"/>
      <c r="HDO296" s="1241"/>
      <c r="HDP296" s="1241"/>
      <c r="HDQ296" s="1241"/>
      <c r="HDR296" s="1241"/>
      <c r="HDS296" s="1241"/>
      <c r="HDT296" s="1241"/>
      <c r="HDU296" s="1241"/>
      <c r="HDV296" s="1241"/>
      <c r="HDW296" s="1241"/>
      <c r="HDX296" s="1241"/>
      <c r="HDY296" s="1241"/>
      <c r="HDZ296" s="1241"/>
      <c r="HEA296" s="1241"/>
      <c r="HEB296" s="1241"/>
      <c r="HEC296" s="1241"/>
      <c r="HED296" s="1241"/>
      <c r="HEE296" s="1241"/>
      <c r="HEF296" s="1241"/>
      <c r="HEG296" s="1241"/>
      <c r="HEH296" s="1241"/>
      <c r="HEI296" s="1241"/>
      <c r="HEJ296" s="1241"/>
      <c r="HEK296" s="1241"/>
      <c r="HEL296" s="1241"/>
      <c r="HEM296" s="1241"/>
      <c r="HEN296" s="1241"/>
      <c r="HEO296" s="1241"/>
      <c r="HEP296" s="1241"/>
      <c r="HEQ296" s="1241"/>
      <c r="HER296" s="1241"/>
      <c r="HES296" s="1241"/>
      <c r="HET296" s="1241"/>
      <c r="HEU296" s="1241"/>
      <c r="HEV296" s="1241"/>
      <c r="HEW296" s="1241"/>
      <c r="HEX296" s="1241"/>
      <c r="HEY296" s="1241"/>
      <c r="HEZ296" s="1241"/>
      <c r="HFA296" s="1241"/>
      <c r="HFB296" s="1241"/>
      <c r="HFC296" s="1241"/>
      <c r="HFD296" s="1241"/>
      <c r="HFE296" s="1241"/>
      <c r="HFF296" s="1241"/>
      <c r="HFG296" s="1241"/>
      <c r="HFH296" s="1241"/>
      <c r="HFI296" s="1241"/>
      <c r="HFJ296" s="1241"/>
      <c r="HFK296" s="1241"/>
      <c r="HFL296" s="1241"/>
      <c r="HFM296" s="1241"/>
      <c r="HFN296" s="1241"/>
      <c r="HFO296" s="1241"/>
      <c r="HFP296" s="1241"/>
      <c r="HFQ296" s="1241"/>
      <c r="HFR296" s="1241"/>
      <c r="HFS296" s="1241"/>
      <c r="HFT296" s="1241"/>
      <c r="HFU296" s="1241"/>
      <c r="HFV296" s="1241"/>
      <c r="HFW296" s="1241"/>
      <c r="HFX296" s="1241"/>
      <c r="HFY296" s="1241"/>
      <c r="HFZ296" s="1241"/>
      <c r="HGA296" s="1241"/>
      <c r="HGB296" s="1241"/>
      <c r="HGC296" s="1241"/>
      <c r="HGD296" s="1241"/>
      <c r="HGE296" s="1241"/>
      <c r="HGF296" s="1241"/>
      <c r="HGG296" s="1241"/>
      <c r="HGH296" s="1241"/>
      <c r="HGI296" s="1241"/>
      <c r="HGJ296" s="1241"/>
      <c r="HGK296" s="1241"/>
      <c r="HGL296" s="1241"/>
      <c r="HGM296" s="1241"/>
      <c r="HGN296" s="1241"/>
      <c r="HGO296" s="1241"/>
      <c r="HGP296" s="1241"/>
      <c r="HGQ296" s="1241"/>
      <c r="HGR296" s="1241"/>
      <c r="HGS296" s="1241"/>
      <c r="HGT296" s="1241"/>
      <c r="HGU296" s="1241"/>
      <c r="HGV296" s="1241"/>
      <c r="HGW296" s="1241"/>
      <c r="HGX296" s="1241"/>
      <c r="HGY296" s="1241"/>
      <c r="HGZ296" s="1241"/>
      <c r="HHA296" s="1241"/>
      <c r="HHB296" s="1241"/>
      <c r="HHC296" s="1241"/>
      <c r="HHD296" s="1241"/>
      <c r="HHE296" s="1241"/>
      <c r="HHF296" s="1241"/>
      <c r="HHG296" s="1241"/>
      <c r="HHH296" s="1241"/>
      <c r="HHI296" s="1241"/>
      <c r="HHJ296" s="1241"/>
      <c r="HHK296" s="1241"/>
      <c r="HHL296" s="1241"/>
      <c r="HHM296" s="1241"/>
      <c r="HHN296" s="1241"/>
      <c r="HHO296" s="1241"/>
      <c r="HHP296" s="1241"/>
      <c r="HHQ296" s="1241"/>
      <c r="HHR296" s="1241"/>
      <c r="HHS296" s="1241"/>
      <c r="HHT296" s="1241"/>
      <c r="HHU296" s="1241"/>
      <c r="HHV296" s="1241"/>
      <c r="HHW296" s="1241"/>
      <c r="HHX296" s="1241"/>
      <c r="HHY296" s="1241"/>
      <c r="HHZ296" s="1241"/>
      <c r="HIA296" s="1241"/>
      <c r="HIB296" s="1241"/>
      <c r="HIC296" s="1241"/>
      <c r="HID296" s="1241"/>
      <c r="HIE296" s="1241"/>
      <c r="HIF296" s="1241"/>
      <c r="HIG296" s="1241"/>
      <c r="HIH296" s="1241"/>
      <c r="HII296" s="1241"/>
      <c r="HIJ296" s="1241"/>
      <c r="HIK296" s="1241"/>
      <c r="HIL296" s="1241"/>
      <c r="HIM296" s="1241"/>
      <c r="HIN296" s="1241"/>
      <c r="HIO296" s="1241"/>
      <c r="HIP296" s="1241"/>
      <c r="HIQ296" s="1241"/>
      <c r="HIR296" s="1241"/>
      <c r="HIS296" s="1241"/>
      <c r="HIT296" s="1241"/>
      <c r="HIU296" s="1241"/>
      <c r="HIV296" s="1241"/>
      <c r="HIW296" s="1241"/>
      <c r="HIX296" s="1241"/>
      <c r="HIY296" s="1241"/>
      <c r="HIZ296" s="1241"/>
      <c r="HJA296" s="1241"/>
      <c r="HJB296" s="1241"/>
      <c r="HJC296" s="1241"/>
      <c r="HJD296" s="1241"/>
      <c r="HJE296" s="1241"/>
      <c r="HJF296" s="1241"/>
      <c r="HJG296" s="1241"/>
      <c r="HJH296" s="1241"/>
      <c r="HJI296" s="1241"/>
      <c r="HJJ296" s="1241"/>
      <c r="HJK296" s="1241"/>
      <c r="HJL296" s="1241"/>
      <c r="HJM296" s="1241"/>
      <c r="HJN296" s="1241"/>
      <c r="HJO296" s="1241"/>
      <c r="HJP296" s="1241"/>
      <c r="HJQ296" s="1241"/>
      <c r="HJR296" s="1241"/>
      <c r="HJS296" s="1241"/>
      <c r="HJT296" s="1241"/>
      <c r="HJU296" s="1241"/>
      <c r="HJV296" s="1241"/>
      <c r="HJW296" s="1241"/>
      <c r="HJX296" s="1241"/>
      <c r="HJY296" s="1241"/>
      <c r="HJZ296" s="1241"/>
      <c r="HKA296" s="1241"/>
      <c r="HKB296" s="1241"/>
      <c r="HKC296" s="1241"/>
      <c r="HKD296" s="1241"/>
      <c r="HKE296" s="1241"/>
      <c r="HKF296" s="1241"/>
      <c r="HKG296" s="1241"/>
      <c r="HKH296" s="1241"/>
      <c r="HKI296" s="1241"/>
      <c r="HKJ296" s="1241"/>
      <c r="HKK296" s="1241"/>
      <c r="HKL296" s="1241"/>
      <c r="HKM296" s="1241"/>
      <c r="HKN296" s="1241"/>
      <c r="HKO296" s="1241"/>
      <c r="HKP296" s="1241"/>
      <c r="HKQ296" s="1241"/>
      <c r="HKR296" s="1241"/>
      <c r="HKS296" s="1241"/>
      <c r="HKT296" s="1241"/>
      <c r="HKU296" s="1241"/>
      <c r="HKV296" s="1241"/>
      <c r="HKW296" s="1241"/>
      <c r="HKX296" s="1241"/>
      <c r="HKY296" s="1241"/>
      <c r="HKZ296" s="1241"/>
      <c r="HLA296" s="1241"/>
      <c r="HLB296" s="1241"/>
      <c r="HLC296" s="1241"/>
      <c r="HLD296" s="1241"/>
      <c r="HLE296" s="1241"/>
      <c r="HLF296" s="1241"/>
      <c r="HLG296" s="1241"/>
      <c r="HLH296" s="1241"/>
      <c r="HLI296" s="1241"/>
      <c r="HLJ296" s="1241"/>
      <c r="HLK296" s="1241"/>
      <c r="HLL296" s="1241"/>
      <c r="HLM296" s="1241"/>
      <c r="HLN296" s="1241"/>
      <c r="HLO296" s="1241"/>
      <c r="HLP296" s="1241"/>
      <c r="HLQ296" s="1241"/>
      <c r="HLR296" s="1241"/>
      <c r="HLS296" s="1241"/>
      <c r="HLT296" s="1241"/>
      <c r="HLU296" s="1241"/>
      <c r="HLV296" s="1241"/>
      <c r="HLW296" s="1241"/>
      <c r="HLX296" s="1241"/>
      <c r="HLY296" s="1241"/>
      <c r="HLZ296" s="1241"/>
      <c r="HMA296" s="1241"/>
      <c r="HMB296" s="1241"/>
      <c r="HMC296" s="1241"/>
      <c r="HMD296" s="1241"/>
      <c r="HME296" s="1241"/>
      <c r="HMF296" s="1241"/>
      <c r="HMG296" s="1241"/>
      <c r="HMH296" s="1241"/>
      <c r="HMI296" s="1241"/>
      <c r="HMJ296" s="1241"/>
      <c r="HMK296" s="1241"/>
      <c r="HML296" s="1241"/>
      <c r="HMM296" s="1241"/>
      <c r="HMN296" s="1241"/>
      <c r="HMO296" s="1241"/>
      <c r="HMP296" s="1241"/>
      <c r="HMQ296" s="1241"/>
      <c r="HMR296" s="1241"/>
      <c r="HMS296" s="1241"/>
      <c r="HMT296" s="1241"/>
      <c r="HMU296" s="1241"/>
      <c r="HMV296" s="1241"/>
      <c r="HMW296" s="1241"/>
      <c r="HMX296" s="1241"/>
      <c r="HMY296" s="1241"/>
      <c r="HMZ296" s="1241"/>
      <c r="HNA296" s="1241"/>
      <c r="HNB296" s="1241"/>
      <c r="HNC296" s="1241"/>
      <c r="HND296" s="1241"/>
      <c r="HNE296" s="1241"/>
      <c r="HNF296" s="1241"/>
      <c r="HNG296" s="1241"/>
      <c r="HNH296" s="1241"/>
      <c r="HNI296" s="1241"/>
      <c r="HNJ296" s="1241"/>
      <c r="HNK296" s="1241"/>
      <c r="HNL296" s="1241"/>
      <c r="HNM296" s="1241"/>
      <c r="HNN296" s="1241"/>
      <c r="HNO296" s="1241"/>
      <c r="HNP296" s="1241"/>
      <c r="HNQ296" s="1241"/>
      <c r="HNR296" s="1241"/>
      <c r="HNS296" s="1241"/>
      <c r="HNT296" s="1241"/>
      <c r="HNU296" s="1241"/>
      <c r="HNV296" s="1241"/>
      <c r="HNW296" s="1241"/>
      <c r="HNX296" s="1241"/>
      <c r="HNY296" s="1241"/>
      <c r="HNZ296" s="1241"/>
      <c r="HOA296" s="1241"/>
      <c r="HOB296" s="1241"/>
      <c r="HOC296" s="1241"/>
      <c r="HOD296" s="1241"/>
      <c r="HOE296" s="1241"/>
      <c r="HOF296" s="1241"/>
      <c r="HOG296" s="1241"/>
      <c r="HOH296" s="1241"/>
      <c r="HOI296" s="1241"/>
      <c r="HOJ296" s="1241"/>
      <c r="HOK296" s="1241"/>
      <c r="HOL296" s="1241"/>
      <c r="HOM296" s="1241"/>
      <c r="HON296" s="1241"/>
      <c r="HOO296" s="1241"/>
      <c r="HOP296" s="1241"/>
      <c r="HOQ296" s="1241"/>
      <c r="HOR296" s="1241"/>
      <c r="HOS296" s="1241"/>
      <c r="HOT296" s="1241"/>
      <c r="HOU296" s="1241"/>
      <c r="HOV296" s="1241"/>
      <c r="HOW296" s="1241"/>
      <c r="HOX296" s="1241"/>
      <c r="HOY296" s="1241"/>
      <c r="HOZ296" s="1241"/>
      <c r="HPA296" s="1241"/>
      <c r="HPB296" s="1241"/>
      <c r="HPC296" s="1241"/>
      <c r="HPD296" s="1241"/>
      <c r="HPE296" s="1241"/>
      <c r="HPF296" s="1241"/>
      <c r="HPG296" s="1241"/>
      <c r="HPH296" s="1241"/>
      <c r="HPI296" s="1241"/>
      <c r="HPJ296" s="1241"/>
      <c r="HPK296" s="1241"/>
      <c r="HPL296" s="1241"/>
      <c r="HPM296" s="1241"/>
      <c r="HPN296" s="1241"/>
      <c r="HPO296" s="1241"/>
      <c r="HPP296" s="1241"/>
      <c r="HPQ296" s="1241"/>
      <c r="HPR296" s="1241"/>
      <c r="HPS296" s="1241"/>
      <c r="HPT296" s="1241"/>
      <c r="HPU296" s="1241"/>
      <c r="HPV296" s="1241"/>
      <c r="HPW296" s="1241"/>
      <c r="HPX296" s="1241"/>
      <c r="HPY296" s="1241"/>
      <c r="HPZ296" s="1241"/>
      <c r="HQA296" s="1241"/>
      <c r="HQB296" s="1241"/>
      <c r="HQC296" s="1241"/>
      <c r="HQD296" s="1241"/>
      <c r="HQE296" s="1241"/>
      <c r="HQF296" s="1241"/>
      <c r="HQG296" s="1241"/>
      <c r="HQH296" s="1241"/>
      <c r="HQI296" s="1241"/>
      <c r="HQJ296" s="1241"/>
      <c r="HQK296" s="1241"/>
      <c r="HQL296" s="1241"/>
      <c r="HQM296" s="1241"/>
      <c r="HQN296" s="1241"/>
      <c r="HQO296" s="1241"/>
      <c r="HQP296" s="1241"/>
      <c r="HQQ296" s="1241"/>
      <c r="HQR296" s="1241"/>
      <c r="HQS296" s="1241"/>
      <c r="HQT296" s="1241"/>
      <c r="HQU296" s="1241"/>
      <c r="HQV296" s="1241"/>
      <c r="HQW296" s="1241"/>
      <c r="HQX296" s="1241"/>
      <c r="HQY296" s="1241"/>
      <c r="HQZ296" s="1241"/>
      <c r="HRA296" s="1241"/>
      <c r="HRB296" s="1241"/>
      <c r="HRC296" s="1241"/>
      <c r="HRD296" s="1241"/>
      <c r="HRE296" s="1241"/>
      <c r="HRF296" s="1241"/>
      <c r="HRG296" s="1241"/>
      <c r="HRH296" s="1241"/>
      <c r="HRI296" s="1241"/>
      <c r="HRJ296" s="1241"/>
      <c r="HRK296" s="1241"/>
      <c r="HRL296" s="1241"/>
      <c r="HRM296" s="1241"/>
      <c r="HRN296" s="1241"/>
      <c r="HRO296" s="1241"/>
      <c r="HRP296" s="1241"/>
      <c r="HRQ296" s="1241"/>
      <c r="HRR296" s="1241"/>
      <c r="HRS296" s="1241"/>
      <c r="HRT296" s="1241"/>
      <c r="HRU296" s="1241"/>
      <c r="HRV296" s="1241"/>
      <c r="HRW296" s="1241"/>
      <c r="HRX296" s="1241"/>
      <c r="HRY296" s="1241"/>
      <c r="HRZ296" s="1241"/>
      <c r="HSA296" s="1241"/>
      <c r="HSB296" s="1241"/>
      <c r="HSC296" s="1241"/>
      <c r="HSD296" s="1241"/>
      <c r="HSE296" s="1241"/>
      <c r="HSF296" s="1241"/>
      <c r="HSG296" s="1241"/>
      <c r="HSH296" s="1241"/>
      <c r="HSI296" s="1241"/>
      <c r="HSJ296" s="1241"/>
      <c r="HSK296" s="1241"/>
      <c r="HSL296" s="1241"/>
      <c r="HSM296" s="1241"/>
      <c r="HSN296" s="1241"/>
      <c r="HSO296" s="1241"/>
      <c r="HSP296" s="1241"/>
      <c r="HSQ296" s="1241"/>
      <c r="HSR296" s="1241"/>
      <c r="HSS296" s="1241"/>
      <c r="HST296" s="1241"/>
      <c r="HSU296" s="1241"/>
      <c r="HSV296" s="1241"/>
      <c r="HSW296" s="1241"/>
      <c r="HSX296" s="1241"/>
      <c r="HSY296" s="1241"/>
      <c r="HSZ296" s="1241"/>
      <c r="HTA296" s="1241"/>
      <c r="HTB296" s="1241"/>
      <c r="HTC296" s="1241"/>
      <c r="HTD296" s="1241"/>
      <c r="HTE296" s="1241"/>
      <c r="HTF296" s="1241"/>
      <c r="HTG296" s="1241"/>
      <c r="HTH296" s="1241"/>
      <c r="HTI296" s="1241"/>
      <c r="HTJ296" s="1241"/>
      <c r="HTK296" s="1241"/>
      <c r="HTL296" s="1241"/>
      <c r="HTM296" s="1241"/>
      <c r="HTN296" s="1241"/>
      <c r="HTO296" s="1241"/>
      <c r="HTP296" s="1241"/>
      <c r="HTQ296" s="1241"/>
      <c r="HTR296" s="1241"/>
      <c r="HTS296" s="1241"/>
      <c r="HTT296" s="1241"/>
      <c r="HTU296" s="1241"/>
      <c r="HTV296" s="1241"/>
      <c r="HTW296" s="1241"/>
      <c r="HTX296" s="1241"/>
      <c r="HTY296" s="1241"/>
      <c r="HTZ296" s="1241"/>
      <c r="HUA296" s="1241"/>
      <c r="HUB296" s="1241"/>
      <c r="HUC296" s="1241"/>
      <c r="HUD296" s="1241"/>
      <c r="HUE296" s="1241"/>
      <c r="HUF296" s="1241"/>
      <c r="HUG296" s="1241"/>
      <c r="HUH296" s="1241"/>
      <c r="HUI296" s="1241"/>
      <c r="HUJ296" s="1241"/>
      <c r="HUK296" s="1241"/>
      <c r="HUL296" s="1241"/>
      <c r="HUM296" s="1241"/>
      <c r="HUN296" s="1241"/>
      <c r="HUO296" s="1241"/>
      <c r="HUP296" s="1241"/>
      <c r="HUQ296" s="1241"/>
      <c r="HUR296" s="1241"/>
      <c r="HUS296" s="1241"/>
      <c r="HUT296" s="1241"/>
      <c r="HUU296" s="1241"/>
      <c r="HUV296" s="1241"/>
      <c r="HUW296" s="1241"/>
      <c r="HUX296" s="1241"/>
      <c r="HUY296" s="1241"/>
      <c r="HUZ296" s="1241"/>
      <c r="HVA296" s="1241"/>
      <c r="HVB296" s="1241"/>
      <c r="HVC296" s="1241"/>
      <c r="HVD296" s="1241"/>
      <c r="HVE296" s="1241"/>
      <c r="HVF296" s="1241"/>
      <c r="HVG296" s="1241"/>
      <c r="HVH296" s="1241"/>
      <c r="HVI296" s="1241"/>
      <c r="HVJ296" s="1241"/>
      <c r="HVK296" s="1241"/>
      <c r="HVL296" s="1241"/>
      <c r="HVM296" s="1241"/>
      <c r="HVN296" s="1241"/>
      <c r="HVO296" s="1241"/>
      <c r="HVP296" s="1241"/>
      <c r="HVQ296" s="1241"/>
      <c r="HVR296" s="1241"/>
      <c r="HVS296" s="1241"/>
      <c r="HVT296" s="1241"/>
      <c r="HVU296" s="1241"/>
      <c r="HVV296" s="1241"/>
      <c r="HVW296" s="1241"/>
      <c r="HVX296" s="1241"/>
      <c r="HVY296" s="1241"/>
      <c r="HVZ296" s="1241"/>
      <c r="HWA296" s="1241"/>
      <c r="HWB296" s="1241"/>
      <c r="HWC296" s="1241"/>
      <c r="HWD296" s="1241"/>
      <c r="HWE296" s="1241"/>
      <c r="HWF296" s="1241"/>
      <c r="HWG296" s="1241"/>
      <c r="HWH296" s="1241"/>
      <c r="HWI296" s="1241"/>
      <c r="HWJ296" s="1241"/>
      <c r="HWK296" s="1241"/>
      <c r="HWL296" s="1241"/>
      <c r="HWM296" s="1241"/>
      <c r="HWN296" s="1241"/>
      <c r="HWO296" s="1241"/>
      <c r="HWP296" s="1241"/>
      <c r="HWQ296" s="1241"/>
      <c r="HWR296" s="1241"/>
      <c r="HWS296" s="1241"/>
      <c r="HWT296" s="1241"/>
      <c r="HWU296" s="1241"/>
      <c r="HWV296" s="1241"/>
      <c r="HWW296" s="1241"/>
      <c r="HWX296" s="1241"/>
      <c r="HWY296" s="1241"/>
      <c r="HWZ296" s="1241"/>
      <c r="HXA296" s="1241"/>
      <c r="HXB296" s="1241"/>
      <c r="HXC296" s="1241"/>
      <c r="HXD296" s="1241"/>
      <c r="HXE296" s="1241"/>
      <c r="HXF296" s="1241"/>
      <c r="HXG296" s="1241"/>
      <c r="HXH296" s="1241"/>
      <c r="HXI296" s="1241"/>
      <c r="HXJ296" s="1241"/>
      <c r="HXK296" s="1241"/>
      <c r="HXL296" s="1241"/>
      <c r="HXM296" s="1241"/>
      <c r="HXN296" s="1241"/>
      <c r="HXO296" s="1241"/>
      <c r="HXP296" s="1241"/>
      <c r="HXQ296" s="1241"/>
      <c r="HXR296" s="1241"/>
      <c r="HXS296" s="1241"/>
      <c r="HXT296" s="1241"/>
      <c r="HXU296" s="1241"/>
      <c r="HXV296" s="1241"/>
      <c r="HXW296" s="1241"/>
      <c r="HXX296" s="1241"/>
      <c r="HXY296" s="1241"/>
      <c r="HXZ296" s="1241"/>
      <c r="HYA296" s="1241"/>
      <c r="HYB296" s="1241"/>
      <c r="HYC296" s="1241"/>
      <c r="HYD296" s="1241"/>
      <c r="HYE296" s="1241"/>
      <c r="HYF296" s="1241"/>
      <c r="HYG296" s="1241"/>
      <c r="HYH296" s="1241"/>
      <c r="HYI296" s="1241"/>
      <c r="HYJ296" s="1241"/>
      <c r="HYK296" s="1241"/>
      <c r="HYL296" s="1241"/>
      <c r="HYM296" s="1241"/>
      <c r="HYN296" s="1241"/>
      <c r="HYO296" s="1241"/>
      <c r="HYP296" s="1241"/>
      <c r="HYQ296" s="1241"/>
      <c r="HYR296" s="1241"/>
      <c r="HYS296" s="1241"/>
      <c r="HYT296" s="1241"/>
      <c r="HYU296" s="1241"/>
      <c r="HYV296" s="1241"/>
      <c r="HYW296" s="1241"/>
      <c r="HYX296" s="1241"/>
      <c r="HYY296" s="1241"/>
      <c r="HYZ296" s="1241"/>
      <c r="HZA296" s="1241"/>
      <c r="HZB296" s="1241"/>
      <c r="HZC296" s="1241"/>
      <c r="HZD296" s="1241"/>
      <c r="HZE296" s="1241"/>
      <c r="HZF296" s="1241"/>
      <c r="HZG296" s="1241"/>
      <c r="HZH296" s="1241"/>
      <c r="HZI296" s="1241"/>
      <c r="HZJ296" s="1241"/>
      <c r="HZK296" s="1241"/>
      <c r="HZL296" s="1241"/>
      <c r="HZM296" s="1241"/>
      <c r="HZN296" s="1241"/>
      <c r="HZO296" s="1241"/>
      <c r="HZP296" s="1241"/>
      <c r="HZQ296" s="1241"/>
      <c r="HZR296" s="1241"/>
      <c r="HZS296" s="1241"/>
      <c r="HZT296" s="1241"/>
      <c r="HZU296" s="1241"/>
      <c r="HZV296" s="1241"/>
      <c r="HZW296" s="1241"/>
      <c r="HZX296" s="1241"/>
      <c r="HZY296" s="1241"/>
      <c r="HZZ296" s="1241"/>
      <c r="IAA296" s="1241"/>
      <c r="IAB296" s="1241"/>
      <c r="IAC296" s="1241"/>
      <c r="IAD296" s="1241"/>
      <c r="IAE296" s="1241"/>
      <c r="IAF296" s="1241"/>
      <c r="IAG296" s="1241"/>
      <c r="IAH296" s="1241"/>
      <c r="IAI296" s="1241"/>
      <c r="IAJ296" s="1241"/>
      <c r="IAK296" s="1241"/>
      <c r="IAL296" s="1241"/>
      <c r="IAM296" s="1241"/>
      <c r="IAN296" s="1241"/>
      <c r="IAO296" s="1241"/>
      <c r="IAP296" s="1241"/>
      <c r="IAQ296" s="1241"/>
      <c r="IAR296" s="1241"/>
      <c r="IAS296" s="1241"/>
      <c r="IAT296" s="1241"/>
      <c r="IAU296" s="1241"/>
      <c r="IAV296" s="1241"/>
      <c r="IAW296" s="1241"/>
      <c r="IAX296" s="1241"/>
      <c r="IAY296" s="1241"/>
      <c r="IAZ296" s="1241"/>
      <c r="IBA296" s="1241"/>
      <c r="IBB296" s="1241"/>
      <c r="IBC296" s="1241"/>
      <c r="IBD296" s="1241"/>
      <c r="IBE296" s="1241"/>
      <c r="IBF296" s="1241"/>
      <c r="IBG296" s="1241"/>
      <c r="IBH296" s="1241"/>
      <c r="IBI296" s="1241"/>
      <c r="IBJ296" s="1241"/>
      <c r="IBK296" s="1241"/>
      <c r="IBL296" s="1241"/>
      <c r="IBM296" s="1241"/>
      <c r="IBN296" s="1241"/>
      <c r="IBO296" s="1241"/>
      <c r="IBP296" s="1241"/>
      <c r="IBQ296" s="1241"/>
      <c r="IBR296" s="1241"/>
      <c r="IBS296" s="1241"/>
      <c r="IBT296" s="1241"/>
      <c r="IBU296" s="1241"/>
      <c r="IBV296" s="1241"/>
      <c r="IBW296" s="1241"/>
      <c r="IBX296" s="1241"/>
      <c r="IBY296" s="1241"/>
      <c r="IBZ296" s="1241"/>
      <c r="ICA296" s="1241"/>
      <c r="ICB296" s="1241"/>
      <c r="ICC296" s="1241"/>
      <c r="ICD296" s="1241"/>
      <c r="ICE296" s="1241"/>
      <c r="ICF296" s="1241"/>
      <c r="ICG296" s="1241"/>
      <c r="ICH296" s="1241"/>
      <c r="ICI296" s="1241"/>
      <c r="ICJ296" s="1241"/>
      <c r="ICK296" s="1241"/>
      <c r="ICL296" s="1241"/>
      <c r="ICM296" s="1241"/>
      <c r="ICN296" s="1241"/>
      <c r="ICO296" s="1241"/>
      <c r="ICP296" s="1241"/>
      <c r="ICQ296" s="1241"/>
      <c r="ICR296" s="1241"/>
      <c r="ICS296" s="1241"/>
      <c r="ICT296" s="1241"/>
      <c r="ICU296" s="1241"/>
      <c r="ICV296" s="1241"/>
      <c r="ICW296" s="1241"/>
      <c r="ICX296" s="1241"/>
      <c r="ICY296" s="1241"/>
      <c r="ICZ296" s="1241"/>
      <c r="IDA296" s="1241"/>
      <c r="IDB296" s="1241"/>
      <c r="IDC296" s="1241"/>
      <c r="IDD296" s="1241"/>
      <c r="IDE296" s="1241"/>
      <c r="IDF296" s="1241"/>
      <c r="IDG296" s="1241"/>
      <c r="IDH296" s="1241"/>
      <c r="IDI296" s="1241"/>
      <c r="IDJ296" s="1241"/>
      <c r="IDK296" s="1241"/>
      <c r="IDL296" s="1241"/>
      <c r="IDM296" s="1241"/>
      <c r="IDN296" s="1241"/>
      <c r="IDO296" s="1241"/>
      <c r="IDP296" s="1241"/>
      <c r="IDQ296" s="1241"/>
      <c r="IDR296" s="1241"/>
      <c r="IDS296" s="1241"/>
      <c r="IDT296" s="1241"/>
      <c r="IDU296" s="1241"/>
      <c r="IDV296" s="1241"/>
      <c r="IDW296" s="1241"/>
      <c r="IDX296" s="1241"/>
      <c r="IDY296" s="1241"/>
      <c r="IDZ296" s="1241"/>
      <c r="IEA296" s="1241"/>
      <c r="IEB296" s="1241"/>
      <c r="IEC296" s="1241"/>
      <c r="IED296" s="1241"/>
      <c r="IEE296" s="1241"/>
      <c r="IEF296" s="1241"/>
      <c r="IEG296" s="1241"/>
      <c r="IEH296" s="1241"/>
      <c r="IEI296" s="1241"/>
      <c r="IEJ296" s="1241"/>
      <c r="IEK296" s="1241"/>
      <c r="IEL296" s="1241"/>
      <c r="IEM296" s="1241"/>
      <c r="IEN296" s="1241"/>
      <c r="IEO296" s="1241"/>
      <c r="IEP296" s="1241"/>
      <c r="IEQ296" s="1241"/>
      <c r="IER296" s="1241"/>
      <c r="IES296" s="1241"/>
      <c r="IET296" s="1241"/>
      <c r="IEU296" s="1241"/>
      <c r="IEV296" s="1241"/>
      <c r="IEW296" s="1241"/>
      <c r="IEX296" s="1241"/>
      <c r="IEY296" s="1241"/>
      <c r="IEZ296" s="1241"/>
      <c r="IFA296" s="1241"/>
      <c r="IFB296" s="1241"/>
      <c r="IFC296" s="1241"/>
      <c r="IFD296" s="1241"/>
      <c r="IFE296" s="1241"/>
      <c r="IFF296" s="1241"/>
      <c r="IFG296" s="1241"/>
      <c r="IFH296" s="1241"/>
      <c r="IFI296" s="1241"/>
      <c r="IFJ296" s="1241"/>
      <c r="IFK296" s="1241"/>
      <c r="IFL296" s="1241"/>
      <c r="IFM296" s="1241"/>
      <c r="IFN296" s="1241"/>
      <c r="IFO296" s="1241"/>
      <c r="IFP296" s="1241"/>
      <c r="IFQ296" s="1241"/>
      <c r="IFR296" s="1241"/>
      <c r="IFS296" s="1241"/>
      <c r="IFT296" s="1241"/>
      <c r="IFU296" s="1241"/>
      <c r="IFV296" s="1241"/>
      <c r="IFW296" s="1241"/>
      <c r="IFX296" s="1241"/>
      <c r="IFY296" s="1241"/>
      <c r="IFZ296" s="1241"/>
      <c r="IGA296" s="1241"/>
      <c r="IGB296" s="1241"/>
      <c r="IGC296" s="1241"/>
      <c r="IGD296" s="1241"/>
      <c r="IGE296" s="1241"/>
      <c r="IGF296" s="1241"/>
      <c r="IGG296" s="1241"/>
      <c r="IGH296" s="1241"/>
      <c r="IGI296" s="1241"/>
      <c r="IGJ296" s="1241"/>
      <c r="IGK296" s="1241"/>
      <c r="IGL296" s="1241"/>
      <c r="IGM296" s="1241"/>
      <c r="IGN296" s="1241"/>
      <c r="IGO296" s="1241"/>
      <c r="IGP296" s="1241"/>
      <c r="IGQ296" s="1241"/>
      <c r="IGR296" s="1241"/>
      <c r="IGS296" s="1241"/>
      <c r="IGT296" s="1241"/>
      <c r="IGU296" s="1241"/>
      <c r="IGV296" s="1241"/>
      <c r="IGW296" s="1241"/>
      <c r="IGX296" s="1241"/>
      <c r="IGY296" s="1241"/>
      <c r="IGZ296" s="1241"/>
      <c r="IHA296" s="1241"/>
      <c r="IHB296" s="1241"/>
      <c r="IHC296" s="1241"/>
      <c r="IHD296" s="1241"/>
      <c r="IHE296" s="1241"/>
      <c r="IHF296" s="1241"/>
      <c r="IHG296" s="1241"/>
      <c r="IHH296" s="1241"/>
      <c r="IHI296" s="1241"/>
      <c r="IHJ296" s="1241"/>
      <c r="IHK296" s="1241"/>
      <c r="IHL296" s="1241"/>
      <c r="IHM296" s="1241"/>
      <c r="IHN296" s="1241"/>
      <c r="IHO296" s="1241"/>
      <c r="IHP296" s="1241"/>
      <c r="IHQ296" s="1241"/>
      <c r="IHR296" s="1241"/>
      <c r="IHS296" s="1241"/>
      <c r="IHT296" s="1241"/>
      <c r="IHU296" s="1241"/>
      <c r="IHV296" s="1241"/>
      <c r="IHW296" s="1241"/>
      <c r="IHX296" s="1241"/>
      <c r="IHY296" s="1241"/>
      <c r="IHZ296" s="1241"/>
      <c r="IIA296" s="1241"/>
      <c r="IIB296" s="1241"/>
      <c r="IIC296" s="1241"/>
      <c r="IID296" s="1241"/>
      <c r="IIE296" s="1241"/>
      <c r="IIF296" s="1241"/>
      <c r="IIG296" s="1241"/>
      <c r="IIH296" s="1241"/>
      <c r="III296" s="1241"/>
      <c r="IIJ296" s="1241"/>
      <c r="IIK296" s="1241"/>
      <c r="IIL296" s="1241"/>
      <c r="IIM296" s="1241"/>
      <c r="IIN296" s="1241"/>
      <c r="IIO296" s="1241"/>
      <c r="IIP296" s="1241"/>
      <c r="IIQ296" s="1241"/>
      <c r="IIR296" s="1241"/>
      <c r="IIS296" s="1241"/>
      <c r="IIT296" s="1241"/>
      <c r="IIU296" s="1241"/>
      <c r="IIV296" s="1241"/>
      <c r="IIW296" s="1241"/>
      <c r="IIX296" s="1241"/>
      <c r="IIY296" s="1241"/>
      <c r="IIZ296" s="1241"/>
      <c r="IJA296" s="1241"/>
      <c r="IJB296" s="1241"/>
      <c r="IJC296" s="1241"/>
      <c r="IJD296" s="1241"/>
      <c r="IJE296" s="1241"/>
      <c r="IJF296" s="1241"/>
      <c r="IJG296" s="1241"/>
      <c r="IJH296" s="1241"/>
      <c r="IJI296" s="1241"/>
      <c r="IJJ296" s="1241"/>
      <c r="IJK296" s="1241"/>
      <c r="IJL296" s="1241"/>
      <c r="IJM296" s="1241"/>
      <c r="IJN296" s="1241"/>
      <c r="IJO296" s="1241"/>
      <c r="IJP296" s="1241"/>
      <c r="IJQ296" s="1241"/>
      <c r="IJR296" s="1241"/>
      <c r="IJS296" s="1241"/>
      <c r="IJT296" s="1241"/>
      <c r="IJU296" s="1241"/>
      <c r="IJV296" s="1241"/>
      <c r="IJW296" s="1241"/>
      <c r="IJX296" s="1241"/>
      <c r="IJY296" s="1241"/>
      <c r="IJZ296" s="1241"/>
      <c r="IKA296" s="1241"/>
      <c r="IKB296" s="1241"/>
      <c r="IKC296" s="1241"/>
      <c r="IKD296" s="1241"/>
      <c r="IKE296" s="1241"/>
      <c r="IKF296" s="1241"/>
      <c r="IKG296" s="1241"/>
      <c r="IKH296" s="1241"/>
      <c r="IKI296" s="1241"/>
      <c r="IKJ296" s="1241"/>
      <c r="IKK296" s="1241"/>
      <c r="IKL296" s="1241"/>
      <c r="IKM296" s="1241"/>
      <c r="IKN296" s="1241"/>
      <c r="IKO296" s="1241"/>
      <c r="IKP296" s="1241"/>
      <c r="IKQ296" s="1241"/>
      <c r="IKR296" s="1241"/>
      <c r="IKS296" s="1241"/>
      <c r="IKT296" s="1241"/>
      <c r="IKU296" s="1241"/>
      <c r="IKV296" s="1241"/>
      <c r="IKW296" s="1241"/>
      <c r="IKX296" s="1241"/>
      <c r="IKY296" s="1241"/>
      <c r="IKZ296" s="1241"/>
      <c r="ILA296" s="1241"/>
      <c r="ILB296" s="1241"/>
      <c r="ILC296" s="1241"/>
      <c r="ILD296" s="1241"/>
      <c r="ILE296" s="1241"/>
      <c r="ILF296" s="1241"/>
      <c r="ILG296" s="1241"/>
      <c r="ILH296" s="1241"/>
      <c r="ILI296" s="1241"/>
      <c r="ILJ296" s="1241"/>
      <c r="ILK296" s="1241"/>
      <c r="ILL296" s="1241"/>
      <c r="ILM296" s="1241"/>
      <c r="ILN296" s="1241"/>
      <c r="ILO296" s="1241"/>
      <c r="ILP296" s="1241"/>
      <c r="ILQ296" s="1241"/>
      <c r="ILR296" s="1241"/>
      <c r="ILS296" s="1241"/>
      <c r="ILT296" s="1241"/>
      <c r="ILU296" s="1241"/>
      <c r="ILV296" s="1241"/>
      <c r="ILW296" s="1241"/>
      <c r="ILX296" s="1241"/>
      <c r="ILY296" s="1241"/>
      <c r="ILZ296" s="1241"/>
      <c r="IMA296" s="1241"/>
      <c r="IMB296" s="1241"/>
      <c r="IMC296" s="1241"/>
      <c r="IMD296" s="1241"/>
      <c r="IME296" s="1241"/>
      <c r="IMF296" s="1241"/>
      <c r="IMG296" s="1241"/>
      <c r="IMH296" s="1241"/>
      <c r="IMI296" s="1241"/>
      <c r="IMJ296" s="1241"/>
      <c r="IMK296" s="1241"/>
      <c r="IML296" s="1241"/>
      <c r="IMM296" s="1241"/>
      <c r="IMN296" s="1241"/>
      <c r="IMO296" s="1241"/>
      <c r="IMP296" s="1241"/>
      <c r="IMQ296" s="1241"/>
      <c r="IMR296" s="1241"/>
      <c r="IMS296" s="1241"/>
      <c r="IMT296" s="1241"/>
      <c r="IMU296" s="1241"/>
      <c r="IMV296" s="1241"/>
      <c r="IMW296" s="1241"/>
      <c r="IMX296" s="1241"/>
      <c r="IMY296" s="1241"/>
      <c r="IMZ296" s="1241"/>
      <c r="INA296" s="1241"/>
      <c r="INB296" s="1241"/>
      <c r="INC296" s="1241"/>
      <c r="IND296" s="1241"/>
      <c r="INE296" s="1241"/>
      <c r="INF296" s="1241"/>
      <c r="ING296" s="1241"/>
      <c r="INH296" s="1241"/>
      <c r="INI296" s="1241"/>
      <c r="INJ296" s="1241"/>
      <c r="INK296" s="1241"/>
      <c r="INL296" s="1241"/>
      <c r="INM296" s="1241"/>
      <c r="INN296" s="1241"/>
      <c r="INO296" s="1241"/>
      <c r="INP296" s="1241"/>
      <c r="INQ296" s="1241"/>
      <c r="INR296" s="1241"/>
      <c r="INS296" s="1241"/>
      <c r="INT296" s="1241"/>
      <c r="INU296" s="1241"/>
      <c r="INV296" s="1241"/>
      <c r="INW296" s="1241"/>
      <c r="INX296" s="1241"/>
      <c r="INY296" s="1241"/>
      <c r="INZ296" s="1241"/>
      <c r="IOA296" s="1241"/>
      <c r="IOB296" s="1241"/>
      <c r="IOC296" s="1241"/>
      <c r="IOD296" s="1241"/>
      <c r="IOE296" s="1241"/>
      <c r="IOF296" s="1241"/>
      <c r="IOG296" s="1241"/>
      <c r="IOH296" s="1241"/>
      <c r="IOI296" s="1241"/>
      <c r="IOJ296" s="1241"/>
      <c r="IOK296" s="1241"/>
      <c r="IOL296" s="1241"/>
      <c r="IOM296" s="1241"/>
      <c r="ION296" s="1241"/>
      <c r="IOO296" s="1241"/>
      <c r="IOP296" s="1241"/>
      <c r="IOQ296" s="1241"/>
      <c r="IOR296" s="1241"/>
      <c r="IOS296" s="1241"/>
      <c r="IOT296" s="1241"/>
      <c r="IOU296" s="1241"/>
      <c r="IOV296" s="1241"/>
      <c r="IOW296" s="1241"/>
      <c r="IOX296" s="1241"/>
      <c r="IOY296" s="1241"/>
      <c r="IOZ296" s="1241"/>
      <c r="IPA296" s="1241"/>
      <c r="IPB296" s="1241"/>
      <c r="IPC296" s="1241"/>
      <c r="IPD296" s="1241"/>
      <c r="IPE296" s="1241"/>
      <c r="IPF296" s="1241"/>
      <c r="IPG296" s="1241"/>
      <c r="IPH296" s="1241"/>
      <c r="IPI296" s="1241"/>
      <c r="IPJ296" s="1241"/>
      <c r="IPK296" s="1241"/>
      <c r="IPL296" s="1241"/>
      <c r="IPM296" s="1241"/>
      <c r="IPN296" s="1241"/>
      <c r="IPO296" s="1241"/>
      <c r="IPP296" s="1241"/>
      <c r="IPQ296" s="1241"/>
      <c r="IPR296" s="1241"/>
      <c r="IPS296" s="1241"/>
      <c r="IPT296" s="1241"/>
      <c r="IPU296" s="1241"/>
      <c r="IPV296" s="1241"/>
      <c r="IPW296" s="1241"/>
      <c r="IPX296" s="1241"/>
      <c r="IPY296" s="1241"/>
      <c r="IPZ296" s="1241"/>
      <c r="IQA296" s="1241"/>
      <c r="IQB296" s="1241"/>
      <c r="IQC296" s="1241"/>
      <c r="IQD296" s="1241"/>
      <c r="IQE296" s="1241"/>
      <c r="IQF296" s="1241"/>
      <c r="IQG296" s="1241"/>
      <c r="IQH296" s="1241"/>
      <c r="IQI296" s="1241"/>
      <c r="IQJ296" s="1241"/>
      <c r="IQK296" s="1241"/>
      <c r="IQL296" s="1241"/>
      <c r="IQM296" s="1241"/>
      <c r="IQN296" s="1241"/>
      <c r="IQO296" s="1241"/>
      <c r="IQP296" s="1241"/>
      <c r="IQQ296" s="1241"/>
      <c r="IQR296" s="1241"/>
      <c r="IQS296" s="1241"/>
      <c r="IQT296" s="1241"/>
      <c r="IQU296" s="1241"/>
      <c r="IQV296" s="1241"/>
      <c r="IQW296" s="1241"/>
      <c r="IQX296" s="1241"/>
      <c r="IQY296" s="1241"/>
      <c r="IQZ296" s="1241"/>
      <c r="IRA296" s="1241"/>
      <c r="IRB296" s="1241"/>
      <c r="IRC296" s="1241"/>
      <c r="IRD296" s="1241"/>
      <c r="IRE296" s="1241"/>
      <c r="IRF296" s="1241"/>
      <c r="IRG296" s="1241"/>
      <c r="IRH296" s="1241"/>
      <c r="IRI296" s="1241"/>
      <c r="IRJ296" s="1241"/>
      <c r="IRK296" s="1241"/>
      <c r="IRL296" s="1241"/>
      <c r="IRM296" s="1241"/>
      <c r="IRN296" s="1241"/>
      <c r="IRO296" s="1241"/>
      <c r="IRP296" s="1241"/>
      <c r="IRQ296" s="1241"/>
      <c r="IRR296" s="1241"/>
      <c r="IRS296" s="1241"/>
      <c r="IRT296" s="1241"/>
      <c r="IRU296" s="1241"/>
      <c r="IRV296" s="1241"/>
      <c r="IRW296" s="1241"/>
      <c r="IRX296" s="1241"/>
      <c r="IRY296" s="1241"/>
      <c r="IRZ296" s="1241"/>
      <c r="ISA296" s="1241"/>
      <c r="ISB296" s="1241"/>
      <c r="ISC296" s="1241"/>
      <c r="ISD296" s="1241"/>
      <c r="ISE296" s="1241"/>
      <c r="ISF296" s="1241"/>
      <c r="ISG296" s="1241"/>
      <c r="ISH296" s="1241"/>
      <c r="ISI296" s="1241"/>
      <c r="ISJ296" s="1241"/>
      <c r="ISK296" s="1241"/>
      <c r="ISL296" s="1241"/>
      <c r="ISM296" s="1241"/>
      <c r="ISN296" s="1241"/>
      <c r="ISO296" s="1241"/>
      <c r="ISP296" s="1241"/>
      <c r="ISQ296" s="1241"/>
      <c r="ISR296" s="1241"/>
      <c r="ISS296" s="1241"/>
      <c r="IST296" s="1241"/>
      <c r="ISU296" s="1241"/>
      <c r="ISV296" s="1241"/>
      <c r="ISW296" s="1241"/>
      <c r="ISX296" s="1241"/>
      <c r="ISY296" s="1241"/>
      <c r="ISZ296" s="1241"/>
      <c r="ITA296" s="1241"/>
      <c r="ITB296" s="1241"/>
      <c r="ITC296" s="1241"/>
      <c r="ITD296" s="1241"/>
      <c r="ITE296" s="1241"/>
      <c r="ITF296" s="1241"/>
      <c r="ITG296" s="1241"/>
      <c r="ITH296" s="1241"/>
      <c r="ITI296" s="1241"/>
      <c r="ITJ296" s="1241"/>
      <c r="ITK296" s="1241"/>
      <c r="ITL296" s="1241"/>
      <c r="ITM296" s="1241"/>
      <c r="ITN296" s="1241"/>
      <c r="ITO296" s="1241"/>
      <c r="ITP296" s="1241"/>
      <c r="ITQ296" s="1241"/>
      <c r="ITR296" s="1241"/>
      <c r="ITS296" s="1241"/>
      <c r="ITT296" s="1241"/>
      <c r="ITU296" s="1241"/>
      <c r="ITV296" s="1241"/>
      <c r="ITW296" s="1241"/>
      <c r="ITX296" s="1241"/>
      <c r="ITY296" s="1241"/>
      <c r="ITZ296" s="1241"/>
      <c r="IUA296" s="1241"/>
      <c r="IUB296" s="1241"/>
      <c r="IUC296" s="1241"/>
      <c r="IUD296" s="1241"/>
      <c r="IUE296" s="1241"/>
      <c r="IUF296" s="1241"/>
      <c r="IUG296" s="1241"/>
      <c r="IUH296" s="1241"/>
      <c r="IUI296" s="1241"/>
      <c r="IUJ296" s="1241"/>
      <c r="IUK296" s="1241"/>
      <c r="IUL296" s="1241"/>
      <c r="IUM296" s="1241"/>
      <c r="IUN296" s="1241"/>
      <c r="IUO296" s="1241"/>
      <c r="IUP296" s="1241"/>
      <c r="IUQ296" s="1241"/>
      <c r="IUR296" s="1241"/>
      <c r="IUS296" s="1241"/>
      <c r="IUT296" s="1241"/>
      <c r="IUU296" s="1241"/>
      <c r="IUV296" s="1241"/>
      <c r="IUW296" s="1241"/>
      <c r="IUX296" s="1241"/>
      <c r="IUY296" s="1241"/>
      <c r="IUZ296" s="1241"/>
      <c r="IVA296" s="1241"/>
      <c r="IVB296" s="1241"/>
      <c r="IVC296" s="1241"/>
      <c r="IVD296" s="1241"/>
      <c r="IVE296" s="1241"/>
      <c r="IVF296" s="1241"/>
      <c r="IVG296" s="1241"/>
      <c r="IVH296" s="1241"/>
      <c r="IVI296" s="1241"/>
      <c r="IVJ296" s="1241"/>
      <c r="IVK296" s="1241"/>
      <c r="IVL296" s="1241"/>
      <c r="IVM296" s="1241"/>
      <c r="IVN296" s="1241"/>
      <c r="IVO296" s="1241"/>
      <c r="IVP296" s="1241"/>
      <c r="IVQ296" s="1241"/>
      <c r="IVR296" s="1241"/>
      <c r="IVS296" s="1241"/>
      <c r="IVT296" s="1241"/>
      <c r="IVU296" s="1241"/>
      <c r="IVV296" s="1241"/>
      <c r="IVW296" s="1241"/>
      <c r="IVX296" s="1241"/>
      <c r="IVY296" s="1241"/>
      <c r="IVZ296" s="1241"/>
      <c r="IWA296" s="1241"/>
      <c r="IWB296" s="1241"/>
      <c r="IWC296" s="1241"/>
      <c r="IWD296" s="1241"/>
      <c r="IWE296" s="1241"/>
      <c r="IWF296" s="1241"/>
      <c r="IWG296" s="1241"/>
      <c r="IWH296" s="1241"/>
      <c r="IWI296" s="1241"/>
      <c r="IWJ296" s="1241"/>
      <c r="IWK296" s="1241"/>
      <c r="IWL296" s="1241"/>
      <c r="IWM296" s="1241"/>
      <c r="IWN296" s="1241"/>
      <c r="IWO296" s="1241"/>
      <c r="IWP296" s="1241"/>
      <c r="IWQ296" s="1241"/>
      <c r="IWR296" s="1241"/>
      <c r="IWS296" s="1241"/>
      <c r="IWT296" s="1241"/>
      <c r="IWU296" s="1241"/>
      <c r="IWV296" s="1241"/>
      <c r="IWW296" s="1241"/>
      <c r="IWX296" s="1241"/>
      <c r="IWY296" s="1241"/>
      <c r="IWZ296" s="1241"/>
      <c r="IXA296" s="1241"/>
      <c r="IXB296" s="1241"/>
      <c r="IXC296" s="1241"/>
      <c r="IXD296" s="1241"/>
      <c r="IXE296" s="1241"/>
      <c r="IXF296" s="1241"/>
      <c r="IXG296" s="1241"/>
      <c r="IXH296" s="1241"/>
      <c r="IXI296" s="1241"/>
      <c r="IXJ296" s="1241"/>
      <c r="IXK296" s="1241"/>
      <c r="IXL296" s="1241"/>
      <c r="IXM296" s="1241"/>
      <c r="IXN296" s="1241"/>
      <c r="IXO296" s="1241"/>
      <c r="IXP296" s="1241"/>
      <c r="IXQ296" s="1241"/>
      <c r="IXR296" s="1241"/>
      <c r="IXS296" s="1241"/>
      <c r="IXT296" s="1241"/>
      <c r="IXU296" s="1241"/>
      <c r="IXV296" s="1241"/>
      <c r="IXW296" s="1241"/>
      <c r="IXX296" s="1241"/>
      <c r="IXY296" s="1241"/>
      <c r="IXZ296" s="1241"/>
      <c r="IYA296" s="1241"/>
      <c r="IYB296" s="1241"/>
      <c r="IYC296" s="1241"/>
      <c r="IYD296" s="1241"/>
      <c r="IYE296" s="1241"/>
      <c r="IYF296" s="1241"/>
      <c r="IYG296" s="1241"/>
      <c r="IYH296" s="1241"/>
      <c r="IYI296" s="1241"/>
      <c r="IYJ296" s="1241"/>
      <c r="IYK296" s="1241"/>
      <c r="IYL296" s="1241"/>
      <c r="IYM296" s="1241"/>
      <c r="IYN296" s="1241"/>
      <c r="IYO296" s="1241"/>
      <c r="IYP296" s="1241"/>
      <c r="IYQ296" s="1241"/>
      <c r="IYR296" s="1241"/>
      <c r="IYS296" s="1241"/>
      <c r="IYT296" s="1241"/>
      <c r="IYU296" s="1241"/>
      <c r="IYV296" s="1241"/>
      <c r="IYW296" s="1241"/>
      <c r="IYX296" s="1241"/>
      <c r="IYY296" s="1241"/>
      <c r="IYZ296" s="1241"/>
      <c r="IZA296" s="1241"/>
      <c r="IZB296" s="1241"/>
      <c r="IZC296" s="1241"/>
      <c r="IZD296" s="1241"/>
      <c r="IZE296" s="1241"/>
      <c r="IZF296" s="1241"/>
      <c r="IZG296" s="1241"/>
      <c r="IZH296" s="1241"/>
      <c r="IZI296" s="1241"/>
      <c r="IZJ296" s="1241"/>
      <c r="IZK296" s="1241"/>
      <c r="IZL296" s="1241"/>
      <c r="IZM296" s="1241"/>
      <c r="IZN296" s="1241"/>
      <c r="IZO296" s="1241"/>
      <c r="IZP296" s="1241"/>
      <c r="IZQ296" s="1241"/>
      <c r="IZR296" s="1241"/>
      <c r="IZS296" s="1241"/>
      <c r="IZT296" s="1241"/>
      <c r="IZU296" s="1241"/>
      <c r="IZV296" s="1241"/>
      <c r="IZW296" s="1241"/>
      <c r="IZX296" s="1241"/>
      <c r="IZY296" s="1241"/>
      <c r="IZZ296" s="1241"/>
      <c r="JAA296" s="1241"/>
      <c r="JAB296" s="1241"/>
      <c r="JAC296" s="1241"/>
      <c r="JAD296" s="1241"/>
      <c r="JAE296" s="1241"/>
      <c r="JAF296" s="1241"/>
      <c r="JAG296" s="1241"/>
      <c r="JAH296" s="1241"/>
      <c r="JAI296" s="1241"/>
      <c r="JAJ296" s="1241"/>
      <c r="JAK296" s="1241"/>
      <c r="JAL296" s="1241"/>
      <c r="JAM296" s="1241"/>
      <c r="JAN296" s="1241"/>
      <c r="JAO296" s="1241"/>
      <c r="JAP296" s="1241"/>
      <c r="JAQ296" s="1241"/>
      <c r="JAR296" s="1241"/>
      <c r="JAS296" s="1241"/>
      <c r="JAT296" s="1241"/>
      <c r="JAU296" s="1241"/>
      <c r="JAV296" s="1241"/>
      <c r="JAW296" s="1241"/>
      <c r="JAX296" s="1241"/>
      <c r="JAY296" s="1241"/>
      <c r="JAZ296" s="1241"/>
      <c r="JBA296" s="1241"/>
      <c r="JBB296" s="1241"/>
      <c r="JBC296" s="1241"/>
      <c r="JBD296" s="1241"/>
      <c r="JBE296" s="1241"/>
      <c r="JBF296" s="1241"/>
      <c r="JBG296" s="1241"/>
      <c r="JBH296" s="1241"/>
      <c r="JBI296" s="1241"/>
      <c r="JBJ296" s="1241"/>
      <c r="JBK296" s="1241"/>
      <c r="JBL296" s="1241"/>
      <c r="JBM296" s="1241"/>
      <c r="JBN296" s="1241"/>
      <c r="JBO296" s="1241"/>
      <c r="JBP296" s="1241"/>
      <c r="JBQ296" s="1241"/>
      <c r="JBR296" s="1241"/>
      <c r="JBS296" s="1241"/>
      <c r="JBT296" s="1241"/>
      <c r="JBU296" s="1241"/>
      <c r="JBV296" s="1241"/>
      <c r="JBW296" s="1241"/>
      <c r="JBX296" s="1241"/>
      <c r="JBY296" s="1241"/>
      <c r="JBZ296" s="1241"/>
      <c r="JCA296" s="1241"/>
      <c r="JCB296" s="1241"/>
      <c r="JCC296" s="1241"/>
      <c r="JCD296" s="1241"/>
      <c r="JCE296" s="1241"/>
      <c r="JCF296" s="1241"/>
      <c r="JCG296" s="1241"/>
      <c r="JCH296" s="1241"/>
      <c r="JCI296" s="1241"/>
      <c r="JCJ296" s="1241"/>
      <c r="JCK296" s="1241"/>
      <c r="JCL296" s="1241"/>
      <c r="JCM296" s="1241"/>
      <c r="JCN296" s="1241"/>
      <c r="JCO296" s="1241"/>
      <c r="JCP296" s="1241"/>
      <c r="JCQ296" s="1241"/>
      <c r="JCR296" s="1241"/>
      <c r="JCS296" s="1241"/>
      <c r="JCT296" s="1241"/>
      <c r="JCU296" s="1241"/>
      <c r="JCV296" s="1241"/>
      <c r="JCW296" s="1241"/>
      <c r="JCX296" s="1241"/>
      <c r="JCY296" s="1241"/>
      <c r="JCZ296" s="1241"/>
      <c r="JDA296" s="1241"/>
      <c r="JDB296" s="1241"/>
      <c r="JDC296" s="1241"/>
      <c r="JDD296" s="1241"/>
      <c r="JDE296" s="1241"/>
      <c r="JDF296" s="1241"/>
      <c r="JDG296" s="1241"/>
      <c r="JDH296" s="1241"/>
      <c r="JDI296" s="1241"/>
      <c r="JDJ296" s="1241"/>
      <c r="JDK296" s="1241"/>
      <c r="JDL296" s="1241"/>
      <c r="JDM296" s="1241"/>
      <c r="JDN296" s="1241"/>
      <c r="JDO296" s="1241"/>
      <c r="JDP296" s="1241"/>
      <c r="JDQ296" s="1241"/>
      <c r="JDR296" s="1241"/>
      <c r="JDS296" s="1241"/>
      <c r="JDT296" s="1241"/>
      <c r="JDU296" s="1241"/>
      <c r="JDV296" s="1241"/>
      <c r="JDW296" s="1241"/>
      <c r="JDX296" s="1241"/>
      <c r="JDY296" s="1241"/>
      <c r="JDZ296" s="1241"/>
      <c r="JEA296" s="1241"/>
      <c r="JEB296" s="1241"/>
      <c r="JEC296" s="1241"/>
      <c r="JED296" s="1241"/>
      <c r="JEE296" s="1241"/>
      <c r="JEF296" s="1241"/>
      <c r="JEG296" s="1241"/>
      <c r="JEH296" s="1241"/>
      <c r="JEI296" s="1241"/>
      <c r="JEJ296" s="1241"/>
      <c r="JEK296" s="1241"/>
      <c r="JEL296" s="1241"/>
      <c r="JEM296" s="1241"/>
      <c r="JEN296" s="1241"/>
      <c r="JEO296" s="1241"/>
      <c r="JEP296" s="1241"/>
      <c r="JEQ296" s="1241"/>
      <c r="JER296" s="1241"/>
      <c r="JES296" s="1241"/>
      <c r="JET296" s="1241"/>
      <c r="JEU296" s="1241"/>
      <c r="JEV296" s="1241"/>
      <c r="JEW296" s="1241"/>
      <c r="JEX296" s="1241"/>
      <c r="JEY296" s="1241"/>
      <c r="JEZ296" s="1241"/>
      <c r="JFA296" s="1241"/>
      <c r="JFB296" s="1241"/>
      <c r="JFC296" s="1241"/>
      <c r="JFD296" s="1241"/>
      <c r="JFE296" s="1241"/>
      <c r="JFF296" s="1241"/>
      <c r="JFG296" s="1241"/>
      <c r="JFH296" s="1241"/>
      <c r="JFI296" s="1241"/>
      <c r="JFJ296" s="1241"/>
      <c r="JFK296" s="1241"/>
      <c r="JFL296" s="1241"/>
      <c r="JFM296" s="1241"/>
      <c r="JFN296" s="1241"/>
      <c r="JFO296" s="1241"/>
      <c r="JFP296" s="1241"/>
      <c r="JFQ296" s="1241"/>
      <c r="JFR296" s="1241"/>
      <c r="JFS296" s="1241"/>
      <c r="JFT296" s="1241"/>
      <c r="JFU296" s="1241"/>
      <c r="JFV296" s="1241"/>
      <c r="JFW296" s="1241"/>
      <c r="JFX296" s="1241"/>
      <c r="JFY296" s="1241"/>
      <c r="JFZ296" s="1241"/>
      <c r="JGA296" s="1241"/>
      <c r="JGB296" s="1241"/>
      <c r="JGC296" s="1241"/>
      <c r="JGD296" s="1241"/>
      <c r="JGE296" s="1241"/>
      <c r="JGF296" s="1241"/>
      <c r="JGG296" s="1241"/>
      <c r="JGH296" s="1241"/>
      <c r="JGI296" s="1241"/>
      <c r="JGJ296" s="1241"/>
      <c r="JGK296" s="1241"/>
      <c r="JGL296" s="1241"/>
      <c r="JGM296" s="1241"/>
      <c r="JGN296" s="1241"/>
      <c r="JGO296" s="1241"/>
      <c r="JGP296" s="1241"/>
      <c r="JGQ296" s="1241"/>
      <c r="JGR296" s="1241"/>
      <c r="JGS296" s="1241"/>
      <c r="JGT296" s="1241"/>
      <c r="JGU296" s="1241"/>
      <c r="JGV296" s="1241"/>
      <c r="JGW296" s="1241"/>
      <c r="JGX296" s="1241"/>
      <c r="JGY296" s="1241"/>
      <c r="JGZ296" s="1241"/>
      <c r="JHA296" s="1241"/>
      <c r="JHB296" s="1241"/>
      <c r="JHC296" s="1241"/>
      <c r="JHD296" s="1241"/>
      <c r="JHE296" s="1241"/>
      <c r="JHF296" s="1241"/>
      <c r="JHG296" s="1241"/>
      <c r="JHH296" s="1241"/>
      <c r="JHI296" s="1241"/>
      <c r="JHJ296" s="1241"/>
      <c r="JHK296" s="1241"/>
      <c r="JHL296" s="1241"/>
      <c r="JHM296" s="1241"/>
      <c r="JHN296" s="1241"/>
      <c r="JHO296" s="1241"/>
      <c r="JHP296" s="1241"/>
      <c r="JHQ296" s="1241"/>
      <c r="JHR296" s="1241"/>
      <c r="JHS296" s="1241"/>
      <c r="JHT296" s="1241"/>
      <c r="JHU296" s="1241"/>
      <c r="JHV296" s="1241"/>
      <c r="JHW296" s="1241"/>
      <c r="JHX296" s="1241"/>
      <c r="JHY296" s="1241"/>
      <c r="JHZ296" s="1241"/>
      <c r="JIA296" s="1241"/>
      <c r="JIB296" s="1241"/>
      <c r="JIC296" s="1241"/>
      <c r="JID296" s="1241"/>
      <c r="JIE296" s="1241"/>
      <c r="JIF296" s="1241"/>
      <c r="JIG296" s="1241"/>
      <c r="JIH296" s="1241"/>
      <c r="JII296" s="1241"/>
      <c r="JIJ296" s="1241"/>
      <c r="JIK296" s="1241"/>
      <c r="JIL296" s="1241"/>
      <c r="JIM296" s="1241"/>
      <c r="JIN296" s="1241"/>
      <c r="JIO296" s="1241"/>
      <c r="JIP296" s="1241"/>
      <c r="JIQ296" s="1241"/>
      <c r="JIR296" s="1241"/>
      <c r="JIS296" s="1241"/>
      <c r="JIT296" s="1241"/>
      <c r="JIU296" s="1241"/>
      <c r="JIV296" s="1241"/>
      <c r="JIW296" s="1241"/>
      <c r="JIX296" s="1241"/>
      <c r="JIY296" s="1241"/>
      <c r="JIZ296" s="1241"/>
      <c r="JJA296" s="1241"/>
      <c r="JJB296" s="1241"/>
      <c r="JJC296" s="1241"/>
      <c r="JJD296" s="1241"/>
      <c r="JJE296" s="1241"/>
      <c r="JJF296" s="1241"/>
      <c r="JJG296" s="1241"/>
      <c r="JJH296" s="1241"/>
      <c r="JJI296" s="1241"/>
      <c r="JJJ296" s="1241"/>
      <c r="JJK296" s="1241"/>
      <c r="JJL296" s="1241"/>
      <c r="JJM296" s="1241"/>
      <c r="JJN296" s="1241"/>
      <c r="JJO296" s="1241"/>
      <c r="JJP296" s="1241"/>
      <c r="JJQ296" s="1241"/>
      <c r="JJR296" s="1241"/>
      <c r="JJS296" s="1241"/>
      <c r="JJT296" s="1241"/>
      <c r="JJU296" s="1241"/>
      <c r="JJV296" s="1241"/>
      <c r="JJW296" s="1241"/>
      <c r="JJX296" s="1241"/>
      <c r="JJY296" s="1241"/>
      <c r="JJZ296" s="1241"/>
      <c r="JKA296" s="1241"/>
      <c r="JKB296" s="1241"/>
      <c r="JKC296" s="1241"/>
      <c r="JKD296" s="1241"/>
      <c r="JKE296" s="1241"/>
      <c r="JKF296" s="1241"/>
      <c r="JKG296" s="1241"/>
      <c r="JKH296" s="1241"/>
      <c r="JKI296" s="1241"/>
      <c r="JKJ296" s="1241"/>
      <c r="JKK296" s="1241"/>
      <c r="JKL296" s="1241"/>
      <c r="JKM296" s="1241"/>
      <c r="JKN296" s="1241"/>
      <c r="JKO296" s="1241"/>
      <c r="JKP296" s="1241"/>
      <c r="JKQ296" s="1241"/>
      <c r="JKR296" s="1241"/>
      <c r="JKS296" s="1241"/>
      <c r="JKT296" s="1241"/>
      <c r="JKU296" s="1241"/>
      <c r="JKV296" s="1241"/>
      <c r="JKW296" s="1241"/>
      <c r="JKX296" s="1241"/>
      <c r="JKY296" s="1241"/>
      <c r="JKZ296" s="1241"/>
      <c r="JLA296" s="1241"/>
      <c r="JLB296" s="1241"/>
      <c r="JLC296" s="1241"/>
      <c r="JLD296" s="1241"/>
      <c r="JLE296" s="1241"/>
      <c r="JLF296" s="1241"/>
      <c r="JLG296" s="1241"/>
      <c r="JLH296" s="1241"/>
      <c r="JLI296" s="1241"/>
      <c r="JLJ296" s="1241"/>
      <c r="JLK296" s="1241"/>
      <c r="JLL296" s="1241"/>
      <c r="JLM296" s="1241"/>
      <c r="JLN296" s="1241"/>
      <c r="JLO296" s="1241"/>
      <c r="JLP296" s="1241"/>
      <c r="JLQ296" s="1241"/>
      <c r="JLR296" s="1241"/>
      <c r="JLS296" s="1241"/>
      <c r="JLT296" s="1241"/>
      <c r="JLU296" s="1241"/>
      <c r="JLV296" s="1241"/>
      <c r="JLW296" s="1241"/>
      <c r="JLX296" s="1241"/>
      <c r="JLY296" s="1241"/>
      <c r="JLZ296" s="1241"/>
      <c r="JMA296" s="1241"/>
      <c r="JMB296" s="1241"/>
      <c r="JMC296" s="1241"/>
      <c r="JMD296" s="1241"/>
      <c r="JME296" s="1241"/>
      <c r="JMF296" s="1241"/>
      <c r="JMG296" s="1241"/>
      <c r="JMH296" s="1241"/>
      <c r="JMI296" s="1241"/>
      <c r="JMJ296" s="1241"/>
      <c r="JMK296" s="1241"/>
      <c r="JML296" s="1241"/>
      <c r="JMM296" s="1241"/>
      <c r="JMN296" s="1241"/>
      <c r="JMO296" s="1241"/>
      <c r="JMP296" s="1241"/>
      <c r="JMQ296" s="1241"/>
      <c r="JMR296" s="1241"/>
      <c r="JMS296" s="1241"/>
      <c r="JMT296" s="1241"/>
      <c r="JMU296" s="1241"/>
      <c r="JMV296" s="1241"/>
      <c r="JMW296" s="1241"/>
      <c r="JMX296" s="1241"/>
      <c r="JMY296" s="1241"/>
      <c r="JMZ296" s="1241"/>
      <c r="JNA296" s="1241"/>
      <c r="JNB296" s="1241"/>
      <c r="JNC296" s="1241"/>
      <c r="JND296" s="1241"/>
      <c r="JNE296" s="1241"/>
      <c r="JNF296" s="1241"/>
      <c r="JNG296" s="1241"/>
      <c r="JNH296" s="1241"/>
      <c r="JNI296" s="1241"/>
      <c r="JNJ296" s="1241"/>
      <c r="JNK296" s="1241"/>
      <c r="JNL296" s="1241"/>
      <c r="JNM296" s="1241"/>
      <c r="JNN296" s="1241"/>
      <c r="JNO296" s="1241"/>
      <c r="JNP296" s="1241"/>
      <c r="JNQ296" s="1241"/>
      <c r="JNR296" s="1241"/>
      <c r="JNS296" s="1241"/>
      <c r="JNT296" s="1241"/>
      <c r="JNU296" s="1241"/>
      <c r="JNV296" s="1241"/>
      <c r="JNW296" s="1241"/>
      <c r="JNX296" s="1241"/>
      <c r="JNY296" s="1241"/>
      <c r="JNZ296" s="1241"/>
      <c r="JOA296" s="1241"/>
      <c r="JOB296" s="1241"/>
      <c r="JOC296" s="1241"/>
      <c r="JOD296" s="1241"/>
      <c r="JOE296" s="1241"/>
      <c r="JOF296" s="1241"/>
      <c r="JOG296" s="1241"/>
      <c r="JOH296" s="1241"/>
      <c r="JOI296" s="1241"/>
      <c r="JOJ296" s="1241"/>
      <c r="JOK296" s="1241"/>
      <c r="JOL296" s="1241"/>
      <c r="JOM296" s="1241"/>
      <c r="JON296" s="1241"/>
      <c r="JOO296" s="1241"/>
      <c r="JOP296" s="1241"/>
      <c r="JOQ296" s="1241"/>
      <c r="JOR296" s="1241"/>
      <c r="JOS296" s="1241"/>
      <c r="JOT296" s="1241"/>
      <c r="JOU296" s="1241"/>
      <c r="JOV296" s="1241"/>
      <c r="JOW296" s="1241"/>
      <c r="JOX296" s="1241"/>
      <c r="JOY296" s="1241"/>
      <c r="JOZ296" s="1241"/>
      <c r="JPA296" s="1241"/>
      <c r="JPB296" s="1241"/>
      <c r="JPC296" s="1241"/>
      <c r="JPD296" s="1241"/>
      <c r="JPE296" s="1241"/>
      <c r="JPF296" s="1241"/>
      <c r="JPG296" s="1241"/>
      <c r="JPH296" s="1241"/>
      <c r="JPI296" s="1241"/>
      <c r="JPJ296" s="1241"/>
      <c r="JPK296" s="1241"/>
      <c r="JPL296" s="1241"/>
      <c r="JPM296" s="1241"/>
      <c r="JPN296" s="1241"/>
      <c r="JPO296" s="1241"/>
      <c r="JPP296" s="1241"/>
      <c r="JPQ296" s="1241"/>
      <c r="JPR296" s="1241"/>
      <c r="JPS296" s="1241"/>
      <c r="JPT296" s="1241"/>
      <c r="JPU296" s="1241"/>
      <c r="JPV296" s="1241"/>
      <c r="JPW296" s="1241"/>
      <c r="JPX296" s="1241"/>
      <c r="JPY296" s="1241"/>
      <c r="JPZ296" s="1241"/>
      <c r="JQA296" s="1241"/>
      <c r="JQB296" s="1241"/>
      <c r="JQC296" s="1241"/>
      <c r="JQD296" s="1241"/>
      <c r="JQE296" s="1241"/>
      <c r="JQF296" s="1241"/>
      <c r="JQG296" s="1241"/>
      <c r="JQH296" s="1241"/>
      <c r="JQI296" s="1241"/>
      <c r="JQJ296" s="1241"/>
      <c r="JQK296" s="1241"/>
      <c r="JQL296" s="1241"/>
      <c r="JQM296" s="1241"/>
      <c r="JQN296" s="1241"/>
      <c r="JQO296" s="1241"/>
      <c r="JQP296" s="1241"/>
      <c r="JQQ296" s="1241"/>
      <c r="JQR296" s="1241"/>
      <c r="JQS296" s="1241"/>
      <c r="JQT296" s="1241"/>
      <c r="JQU296" s="1241"/>
      <c r="JQV296" s="1241"/>
      <c r="JQW296" s="1241"/>
      <c r="JQX296" s="1241"/>
      <c r="JQY296" s="1241"/>
      <c r="JQZ296" s="1241"/>
      <c r="JRA296" s="1241"/>
      <c r="JRB296" s="1241"/>
      <c r="JRC296" s="1241"/>
      <c r="JRD296" s="1241"/>
      <c r="JRE296" s="1241"/>
      <c r="JRF296" s="1241"/>
      <c r="JRG296" s="1241"/>
      <c r="JRH296" s="1241"/>
      <c r="JRI296" s="1241"/>
      <c r="JRJ296" s="1241"/>
      <c r="JRK296" s="1241"/>
      <c r="JRL296" s="1241"/>
      <c r="JRM296" s="1241"/>
      <c r="JRN296" s="1241"/>
      <c r="JRO296" s="1241"/>
      <c r="JRP296" s="1241"/>
      <c r="JRQ296" s="1241"/>
      <c r="JRR296" s="1241"/>
      <c r="JRS296" s="1241"/>
      <c r="JRT296" s="1241"/>
      <c r="JRU296" s="1241"/>
      <c r="JRV296" s="1241"/>
      <c r="JRW296" s="1241"/>
      <c r="JRX296" s="1241"/>
      <c r="JRY296" s="1241"/>
      <c r="JRZ296" s="1241"/>
      <c r="JSA296" s="1241"/>
      <c r="JSB296" s="1241"/>
      <c r="JSC296" s="1241"/>
      <c r="JSD296" s="1241"/>
      <c r="JSE296" s="1241"/>
      <c r="JSF296" s="1241"/>
      <c r="JSG296" s="1241"/>
      <c r="JSH296" s="1241"/>
      <c r="JSI296" s="1241"/>
      <c r="JSJ296" s="1241"/>
      <c r="JSK296" s="1241"/>
      <c r="JSL296" s="1241"/>
      <c r="JSM296" s="1241"/>
      <c r="JSN296" s="1241"/>
      <c r="JSO296" s="1241"/>
      <c r="JSP296" s="1241"/>
      <c r="JSQ296" s="1241"/>
      <c r="JSR296" s="1241"/>
      <c r="JSS296" s="1241"/>
      <c r="JST296" s="1241"/>
      <c r="JSU296" s="1241"/>
      <c r="JSV296" s="1241"/>
      <c r="JSW296" s="1241"/>
      <c r="JSX296" s="1241"/>
      <c r="JSY296" s="1241"/>
      <c r="JSZ296" s="1241"/>
      <c r="JTA296" s="1241"/>
      <c r="JTB296" s="1241"/>
      <c r="JTC296" s="1241"/>
      <c r="JTD296" s="1241"/>
      <c r="JTE296" s="1241"/>
      <c r="JTF296" s="1241"/>
      <c r="JTG296" s="1241"/>
      <c r="JTH296" s="1241"/>
      <c r="JTI296" s="1241"/>
      <c r="JTJ296" s="1241"/>
      <c r="JTK296" s="1241"/>
      <c r="JTL296" s="1241"/>
      <c r="JTM296" s="1241"/>
      <c r="JTN296" s="1241"/>
      <c r="JTO296" s="1241"/>
      <c r="JTP296" s="1241"/>
      <c r="JTQ296" s="1241"/>
      <c r="JTR296" s="1241"/>
      <c r="JTS296" s="1241"/>
      <c r="JTT296" s="1241"/>
      <c r="JTU296" s="1241"/>
      <c r="JTV296" s="1241"/>
      <c r="JTW296" s="1241"/>
      <c r="JTX296" s="1241"/>
      <c r="JTY296" s="1241"/>
      <c r="JTZ296" s="1241"/>
      <c r="JUA296" s="1241"/>
      <c r="JUB296" s="1241"/>
      <c r="JUC296" s="1241"/>
      <c r="JUD296" s="1241"/>
      <c r="JUE296" s="1241"/>
      <c r="JUF296" s="1241"/>
      <c r="JUG296" s="1241"/>
      <c r="JUH296" s="1241"/>
      <c r="JUI296" s="1241"/>
      <c r="JUJ296" s="1241"/>
      <c r="JUK296" s="1241"/>
      <c r="JUL296" s="1241"/>
      <c r="JUM296" s="1241"/>
      <c r="JUN296" s="1241"/>
      <c r="JUO296" s="1241"/>
      <c r="JUP296" s="1241"/>
      <c r="JUQ296" s="1241"/>
      <c r="JUR296" s="1241"/>
      <c r="JUS296" s="1241"/>
      <c r="JUT296" s="1241"/>
      <c r="JUU296" s="1241"/>
      <c r="JUV296" s="1241"/>
      <c r="JUW296" s="1241"/>
      <c r="JUX296" s="1241"/>
      <c r="JUY296" s="1241"/>
      <c r="JUZ296" s="1241"/>
      <c r="JVA296" s="1241"/>
      <c r="JVB296" s="1241"/>
      <c r="JVC296" s="1241"/>
      <c r="JVD296" s="1241"/>
      <c r="JVE296" s="1241"/>
      <c r="JVF296" s="1241"/>
      <c r="JVG296" s="1241"/>
      <c r="JVH296" s="1241"/>
      <c r="JVI296" s="1241"/>
      <c r="JVJ296" s="1241"/>
      <c r="JVK296" s="1241"/>
      <c r="JVL296" s="1241"/>
      <c r="JVM296" s="1241"/>
      <c r="JVN296" s="1241"/>
      <c r="JVO296" s="1241"/>
      <c r="JVP296" s="1241"/>
      <c r="JVQ296" s="1241"/>
      <c r="JVR296" s="1241"/>
      <c r="JVS296" s="1241"/>
      <c r="JVT296" s="1241"/>
      <c r="JVU296" s="1241"/>
      <c r="JVV296" s="1241"/>
      <c r="JVW296" s="1241"/>
      <c r="JVX296" s="1241"/>
      <c r="JVY296" s="1241"/>
      <c r="JVZ296" s="1241"/>
      <c r="JWA296" s="1241"/>
      <c r="JWB296" s="1241"/>
      <c r="JWC296" s="1241"/>
      <c r="JWD296" s="1241"/>
      <c r="JWE296" s="1241"/>
      <c r="JWF296" s="1241"/>
      <c r="JWG296" s="1241"/>
      <c r="JWH296" s="1241"/>
      <c r="JWI296" s="1241"/>
      <c r="JWJ296" s="1241"/>
      <c r="JWK296" s="1241"/>
      <c r="JWL296" s="1241"/>
      <c r="JWM296" s="1241"/>
      <c r="JWN296" s="1241"/>
      <c r="JWO296" s="1241"/>
      <c r="JWP296" s="1241"/>
      <c r="JWQ296" s="1241"/>
      <c r="JWR296" s="1241"/>
      <c r="JWS296" s="1241"/>
      <c r="JWT296" s="1241"/>
      <c r="JWU296" s="1241"/>
      <c r="JWV296" s="1241"/>
      <c r="JWW296" s="1241"/>
      <c r="JWX296" s="1241"/>
      <c r="JWY296" s="1241"/>
      <c r="JWZ296" s="1241"/>
      <c r="JXA296" s="1241"/>
      <c r="JXB296" s="1241"/>
      <c r="JXC296" s="1241"/>
      <c r="JXD296" s="1241"/>
      <c r="JXE296" s="1241"/>
      <c r="JXF296" s="1241"/>
      <c r="JXG296" s="1241"/>
      <c r="JXH296" s="1241"/>
      <c r="JXI296" s="1241"/>
      <c r="JXJ296" s="1241"/>
      <c r="JXK296" s="1241"/>
      <c r="JXL296" s="1241"/>
      <c r="JXM296" s="1241"/>
      <c r="JXN296" s="1241"/>
      <c r="JXO296" s="1241"/>
      <c r="JXP296" s="1241"/>
      <c r="JXQ296" s="1241"/>
      <c r="JXR296" s="1241"/>
      <c r="JXS296" s="1241"/>
      <c r="JXT296" s="1241"/>
      <c r="JXU296" s="1241"/>
      <c r="JXV296" s="1241"/>
      <c r="JXW296" s="1241"/>
      <c r="JXX296" s="1241"/>
      <c r="JXY296" s="1241"/>
      <c r="JXZ296" s="1241"/>
      <c r="JYA296" s="1241"/>
      <c r="JYB296" s="1241"/>
      <c r="JYC296" s="1241"/>
      <c r="JYD296" s="1241"/>
      <c r="JYE296" s="1241"/>
      <c r="JYF296" s="1241"/>
      <c r="JYG296" s="1241"/>
      <c r="JYH296" s="1241"/>
      <c r="JYI296" s="1241"/>
      <c r="JYJ296" s="1241"/>
      <c r="JYK296" s="1241"/>
      <c r="JYL296" s="1241"/>
      <c r="JYM296" s="1241"/>
      <c r="JYN296" s="1241"/>
      <c r="JYO296" s="1241"/>
      <c r="JYP296" s="1241"/>
      <c r="JYQ296" s="1241"/>
      <c r="JYR296" s="1241"/>
      <c r="JYS296" s="1241"/>
      <c r="JYT296" s="1241"/>
      <c r="JYU296" s="1241"/>
      <c r="JYV296" s="1241"/>
      <c r="JYW296" s="1241"/>
      <c r="JYX296" s="1241"/>
      <c r="JYY296" s="1241"/>
      <c r="JYZ296" s="1241"/>
      <c r="JZA296" s="1241"/>
      <c r="JZB296" s="1241"/>
      <c r="JZC296" s="1241"/>
      <c r="JZD296" s="1241"/>
      <c r="JZE296" s="1241"/>
      <c r="JZF296" s="1241"/>
      <c r="JZG296" s="1241"/>
      <c r="JZH296" s="1241"/>
      <c r="JZI296" s="1241"/>
      <c r="JZJ296" s="1241"/>
      <c r="JZK296" s="1241"/>
      <c r="JZL296" s="1241"/>
      <c r="JZM296" s="1241"/>
      <c r="JZN296" s="1241"/>
      <c r="JZO296" s="1241"/>
      <c r="JZP296" s="1241"/>
      <c r="JZQ296" s="1241"/>
      <c r="JZR296" s="1241"/>
      <c r="JZS296" s="1241"/>
      <c r="JZT296" s="1241"/>
      <c r="JZU296" s="1241"/>
      <c r="JZV296" s="1241"/>
      <c r="JZW296" s="1241"/>
      <c r="JZX296" s="1241"/>
      <c r="JZY296" s="1241"/>
      <c r="JZZ296" s="1241"/>
      <c r="KAA296" s="1241"/>
      <c r="KAB296" s="1241"/>
      <c r="KAC296" s="1241"/>
      <c r="KAD296" s="1241"/>
      <c r="KAE296" s="1241"/>
      <c r="KAF296" s="1241"/>
      <c r="KAG296" s="1241"/>
      <c r="KAH296" s="1241"/>
      <c r="KAI296" s="1241"/>
      <c r="KAJ296" s="1241"/>
      <c r="KAK296" s="1241"/>
      <c r="KAL296" s="1241"/>
      <c r="KAM296" s="1241"/>
      <c r="KAN296" s="1241"/>
      <c r="KAO296" s="1241"/>
      <c r="KAP296" s="1241"/>
      <c r="KAQ296" s="1241"/>
      <c r="KAR296" s="1241"/>
      <c r="KAS296" s="1241"/>
      <c r="KAT296" s="1241"/>
      <c r="KAU296" s="1241"/>
      <c r="KAV296" s="1241"/>
      <c r="KAW296" s="1241"/>
      <c r="KAX296" s="1241"/>
      <c r="KAY296" s="1241"/>
      <c r="KAZ296" s="1241"/>
      <c r="KBA296" s="1241"/>
      <c r="KBB296" s="1241"/>
      <c r="KBC296" s="1241"/>
      <c r="KBD296" s="1241"/>
      <c r="KBE296" s="1241"/>
      <c r="KBF296" s="1241"/>
      <c r="KBG296" s="1241"/>
      <c r="KBH296" s="1241"/>
      <c r="KBI296" s="1241"/>
      <c r="KBJ296" s="1241"/>
      <c r="KBK296" s="1241"/>
      <c r="KBL296" s="1241"/>
      <c r="KBM296" s="1241"/>
      <c r="KBN296" s="1241"/>
      <c r="KBO296" s="1241"/>
      <c r="KBP296" s="1241"/>
      <c r="KBQ296" s="1241"/>
      <c r="KBR296" s="1241"/>
      <c r="KBS296" s="1241"/>
      <c r="KBT296" s="1241"/>
      <c r="KBU296" s="1241"/>
      <c r="KBV296" s="1241"/>
      <c r="KBW296" s="1241"/>
      <c r="KBX296" s="1241"/>
      <c r="KBY296" s="1241"/>
      <c r="KBZ296" s="1241"/>
      <c r="KCA296" s="1241"/>
      <c r="KCB296" s="1241"/>
      <c r="KCC296" s="1241"/>
      <c r="KCD296" s="1241"/>
      <c r="KCE296" s="1241"/>
      <c r="KCF296" s="1241"/>
      <c r="KCG296" s="1241"/>
      <c r="KCH296" s="1241"/>
      <c r="KCI296" s="1241"/>
      <c r="KCJ296" s="1241"/>
      <c r="KCK296" s="1241"/>
      <c r="KCL296" s="1241"/>
      <c r="KCM296" s="1241"/>
      <c r="KCN296" s="1241"/>
      <c r="KCO296" s="1241"/>
      <c r="KCP296" s="1241"/>
      <c r="KCQ296" s="1241"/>
      <c r="KCR296" s="1241"/>
      <c r="KCS296" s="1241"/>
      <c r="KCT296" s="1241"/>
      <c r="KCU296" s="1241"/>
      <c r="KCV296" s="1241"/>
      <c r="KCW296" s="1241"/>
      <c r="KCX296" s="1241"/>
      <c r="KCY296" s="1241"/>
      <c r="KCZ296" s="1241"/>
      <c r="KDA296" s="1241"/>
      <c r="KDB296" s="1241"/>
      <c r="KDC296" s="1241"/>
      <c r="KDD296" s="1241"/>
      <c r="KDE296" s="1241"/>
      <c r="KDF296" s="1241"/>
      <c r="KDG296" s="1241"/>
      <c r="KDH296" s="1241"/>
      <c r="KDI296" s="1241"/>
      <c r="KDJ296" s="1241"/>
      <c r="KDK296" s="1241"/>
      <c r="KDL296" s="1241"/>
      <c r="KDM296" s="1241"/>
      <c r="KDN296" s="1241"/>
      <c r="KDO296" s="1241"/>
      <c r="KDP296" s="1241"/>
      <c r="KDQ296" s="1241"/>
      <c r="KDR296" s="1241"/>
      <c r="KDS296" s="1241"/>
      <c r="KDT296" s="1241"/>
      <c r="KDU296" s="1241"/>
      <c r="KDV296" s="1241"/>
      <c r="KDW296" s="1241"/>
      <c r="KDX296" s="1241"/>
      <c r="KDY296" s="1241"/>
      <c r="KDZ296" s="1241"/>
      <c r="KEA296" s="1241"/>
      <c r="KEB296" s="1241"/>
      <c r="KEC296" s="1241"/>
      <c r="KED296" s="1241"/>
      <c r="KEE296" s="1241"/>
      <c r="KEF296" s="1241"/>
      <c r="KEG296" s="1241"/>
      <c r="KEH296" s="1241"/>
      <c r="KEI296" s="1241"/>
      <c r="KEJ296" s="1241"/>
      <c r="KEK296" s="1241"/>
      <c r="KEL296" s="1241"/>
      <c r="KEM296" s="1241"/>
      <c r="KEN296" s="1241"/>
      <c r="KEO296" s="1241"/>
      <c r="KEP296" s="1241"/>
      <c r="KEQ296" s="1241"/>
      <c r="KER296" s="1241"/>
      <c r="KES296" s="1241"/>
      <c r="KET296" s="1241"/>
      <c r="KEU296" s="1241"/>
      <c r="KEV296" s="1241"/>
      <c r="KEW296" s="1241"/>
      <c r="KEX296" s="1241"/>
      <c r="KEY296" s="1241"/>
      <c r="KEZ296" s="1241"/>
      <c r="KFA296" s="1241"/>
      <c r="KFB296" s="1241"/>
      <c r="KFC296" s="1241"/>
      <c r="KFD296" s="1241"/>
      <c r="KFE296" s="1241"/>
      <c r="KFF296" s="1241"/>
      <c r="KFG296" s="1241"/>
      <c r="KFH296" s="1241"/>
      <c r="KFI296" s="1241"/>
      <c r="KFJ296" s="1241"/>
      <c r="KFK296" s="1241"/>
      <c r="KFL296" s="1241"/>
      <c r="KFM296" s="1241"/>
      <c r="KFN296" s="1241"/>
      <c r="KFO296" s="1241"/>
      <c r="KFP296" s="1241"/>
      <c r="KFQ296" s="1241"/>
      <c r="KFR296" s="1241"/>
      <c r="KFS296" s="1241"/>
      <c r="KFT296" s="1241"/>
      <c r="KFU296" s="1241"/>
      <c r="KFV296" s="1241"/>
      <c r="KFW296" s="1241"/>
      <c r="KFX296" s="1241"/>
      <c r="KFY296" s="1241"/>
      <c r="KFZ296" s="1241"/>
      <c r="KGA296" s="1241"/>
      <c r="KGB296" s="1241"/>
      <c r="KGC296" s="1241"/>
      <c r="KGD296" s="1241"/>
      <c r="KGE296" s="1241"/>
      <c r="KGF296" s="1241"/>
      <c r="KGG296" s="1241"/>
      <c r="KGH296" s="1241"/>
      <c r="KGI296" s="1241"/>
      <c r="KGJ296" s="1241"/>
      <c r="KGK296" s="1241"/>
      <c r="KGL296" s="1241"/>
      <c r="KGM296" s="1241"/>
      <c r="KGN296" s="1241"/>
      <c r="KGO296" s="1241"/>
      <c r="KGP296" s="1241"/>
      <c r="KGQ296" s="1241"/>
      <c r="KGR296" s="1241"/>
      <c r="KGS296" s="1241"/>
      <c r="KGT296" s="1241"/>
      <c r="KGU296" s="1241"/>
      <c r="KGV296" s="1241"/>
      <c r="KGW296" s="1241"/>
      <c r="KGX296" s="1241"/>
      <c r="KGY296" s="1241"/>
      <c r="KGZ296" s="1241"/>
      <c r="KHA296" s="1241"/>
      <c r="KHB296" s="1241"/>
      <c r="KHC296" s="1241"/>
      <c r="KHD296" s="1241"/>
      <c r="KHE296" s="1241"/>
      <c r="KHF296" s="1241"/>
      <c r="KHG296" s="1241"/>
      <c r="KHH296" s="1241"/>
      <c r="KHI296" s="1241"/>
      <c r="KHJ296" s="1241"/>
      <c r="KHK296" s="1241"/>
      <c r="KHL296" s="1241"/>
      <c r="KHM296" s="1241"/>
      <c r="KHN296" s="1241"/>
      <c r="KHO296" s="1241"/>
      <c r="KHP296" s="1241"/>
      <c r="KHQ296" s="1241"/>
      <c r="KHR296" s="1241"/>
      <c r="KHS296" s="1241"/>
      <c r="KHT296" s="1241"/>
      <c r="KHU296" s="1241"/>
      <c r="KHV296" s="1241"/>
      <c r="KHW296" s="1241"/>
      <c r="KHX296" s="1241"/>
      <c r="KHY296" s="1241"/>
      <c r="KHZ296" s="1241"/>
      <c r="KIA296" s="1241"/>
      <c r="KIB296" s="1241"/>
      <c r="KIC296" s="1241"/>
      <c r="KID296" s="1241"/>
      <c r="KIE296" s="1241"/>
      <c r="KIF296" s="1241"/>
      <c r="KIG296" s="1241"/>
      <c r="KIH296" s="1241"/>
      <c r="KII296" s="1241"/>
      <c r="KIJ296" s="1241"/>
      <c r="KIK296" s="1241"/>
      <c r="KIL296" s="1241"/>
      <c r="KIM296" s="1241"/>
      <c r="KIN296" s="1241"/>
      <c r="KIO296" s="1241"/>
      <c r="KIP296" s="1241"/>
      <c r="KIQ296" s="1241"/>
      <c r="KIR296" s="1241"/>
      <c r="KIS296" s="1241"/>
      <c r="KIT296" s="1241"/>
      <c r="KIU296" s="1241"/>
      <c r="KIV296" s="1241"/>
      <c r="KIW296" s="1241"/>
      <c r="KIX296" s="1241"/>
      <c r="KIY296" s="1241"/>
      <c r="KIZ296" s="1241"/>
      <c r="KJA296" s="1241"/>
      <c r="KJB296" s="1241"/>
      <c r="KJC296" s="1241"/>
      <c r="KJD296" s="1241"/>
      <c r="KJE296" s="1241"/>
      <c r="KJF296" s="1241"/>
      <c r="KJG296" s="1241"/>
      <c r="KJH296" s="1241"/>
      <c r="KJI296" s="1241"/>
      <c r="KJJ296" s="1241"/>
      <c r="KJK296" s="1241"/>
      <c r="KJL296" s="1241"/>
      <c r="KJM296" s="1241"/>
      <c r="KJN296" s="1241"/>
      <c r="KJO296" s="1241"/>
      <c r="KJP296" s="1241"/>
      <c r="KJQ296" s="1241"/>
      <c r="KJR296" s="1241"/>
      <c r="KJS296" s="1241"/>
      <c r="KJT296" s="1241"/>
      <c r="KJU296" s="1241"/>
      <c r="KJV296" s="1241"/>
      <c r="KJW296" s="1241"/>
      <c r="KJX296" s="1241"/>
      <c r="KJY296" s="1241"/>
      <c r="KJZ296" s="1241"/>
      <c r="KKA296" s="1241"/>
      <c r="KKB296" s="1241"/>
      <c r="KKC296" s="1241"/>
      <c r="KKD296" s="1241"/>
      <c r="KKE296" s="1241"/>
      <c r="KKF296" s="1241"/>
      <c r="KKG296" s="1241"/>
      <c r="KKH296" s="1241"/>
      <c r="KKI296" s="1241"/>
      <c r="KKJ296" s="1241"/>
      <c r="KKK296" s="1241"/>
      <c r="KKL296" s="1241"/>
      <c r="KKM296" s="1241"/>
      <c r="KKN296" s="1241"/>
      <c r="KKO296" s="1241"/>
      <c r="KKP296" s="1241"/>
      <c r="KKQ296" s="1241"/>
      <c r="KKR296" s="1241"/>
      <c r="KKS296" s="1241"/>
      <c r="KKT296" s="1241"/>
      <c r="KKU296" s="1241"/>
      <c r="KKV296" s="1241"/>
      <c r="KKW296" s="1241"/>
      <c r="KKX296" s="1241"/>
      <c r="KKY296" s="1241"/>
      <c r="KKZ296" s="1241"/>
      <c r="KLA296" s="1241"/>
      <c r="KLB296" s="1241"/>
      <c r="KLC296" s="1241"/>
      <c r="KLD296" s="1241"/>
      <c r="KLE296" s="1241"/>
      <c r="KLF296" s="1241"/>
      <c r="KLG296" s="1241"/>
      <c r="KLH296" s="1241"/>
      <c r="KLI296" s="1241"/>
      <c r="KLJ296" s="1241"/>
      <c r="KLK296" s="1241"/>
      <c r="KLL296" s="1241"/>
      <c r="KLM296" s="1241"/>
      <c r="KLN296" s="1241"/>
      <c r="KLO296" s="1241"/>
      <c r="KLP296" s="1241"/>
      <c r="KLQ296" s="1241"/>
      <c r="KLR296" s="1241"/>
      <c r="KLS296" s="1241"/>
      <c r="KLT296" s="1241"/>
      <c r="KLU296" s="1241"/>
      <c r="KLV296" s="1241"/>
      <c r="KLW296" s="1241"/>
      <c r="KLX296" s="1241"/>
      <c r="KLY296" s="1241"/>
      <c r="KLZ296" s="1241"/>
      <c r="KMA296" s="1241"/>
      <c r="KMB296" s="1241"/>
      <c r="KMC296" s="1241"/>
      <c r="KMD296" s="1241"/>
      <c r="KME296" s="1241"/>
      <c r="KMF296" s="1241"/>
      <c r="KMG296" s="1241"/>
      <c r="KMH296" s="1241"/>
      <c r="KMI296" s="1241"/>
      <c r="KMJ296" s="1241"/>
      <c r="KMK296" s="1241"/>
      <c r="KML296" s="1241"/>
      <c r="KMM296" s="1241"/>
      <c r="KMN296" s="1241"/>
      <c r="KMO296" s="1241"/>
      <c r="KMP296" s="1241"/>
      <c r="KMQ296" s="1241"/>
      <c r="KMR296" s="1241"/>
      <c r="KMS296" s="1241"/>
      <c r="KMT296" s="1241"/>
      <c r="KMU296" s="1241"/>
      <c r="KMV296" s="1241"/>
      <c r="KMW296" s="1241"/>
      <c r="KMX296" s="1241"/>
      <c r="KMY296" s="1241"/>
      <c r="KMZ296" s="1241"/>
      <c r="KNA296" s="1241"/>
      <c r="KNB296" s="1241"/>
      <c r="KNC296" s="1241"/>
      <c r="KND296" s="1241"/>
      <c r="KNE296" s="1241"/>
      <c r="KNF296" s="1241"/>
      <c r="KNG296" s="1241"/>
      <c r="KNH296" s="1241"/>
      <c r="KNI296" s="1241"/>
      <c r="KNJ296" s="1241"/>
      <c r="KNK296" s="1241"/>
      <c r="KNL296" s="1241"/>
      <c r="KNM296" s="1241"/>
      <c r="KNN296" s="1241"/>
      <c r="KNO296" s="1241"/>
      <c r="KNP296" s="1241"/>
      <c r="KNQ296" s="1241"/>
      <c r="KNR296" s="1241"/>
      <c r="KNS296" s="1241"/>
      <c r="KNT296" s="1241"/>
      <c r="KNU296" s="1241"/>
      <c r="KNV296" s="1241"/>
      <c r="KNW296" s="1241"/>
      <c r="KNX296" s="1241"/>
      <c r="KNY296" s="1241"/>
      <c r="KNZ296" s="1241"/>
      <c r="KOA296" s="1241"/>
      <c r="KOB296" s="1241"/>
      <c r="KOC296" s="1241"/>
      <c r="KOD296" s="1241"/>
      <c r="KOE296" s="1241"/>
      <c r="KOF296" s="1241"/>
      <c r="KOG296" s="1241"/>
      <c r="KOH296" s="1241"/>
      <c r="KOI296" s="1241"/>
      <c r="KOJ296" s="1241"/>
      <c r="KOK296" s="1241"/>
      <c r="KOL296" s="1241"/>
      <c r="KOM296" s="1241"/>
      <c r="KON296" s="1241"/>
      <c r="KOO296" s="1241"/>
      <c r="KOP296" s="1241"/>
      <c r="KOQ296" s="1241"/>
      <c r="KOR296" s="1241"/>
      <c r="KOS296" s="1241"/>
      <c r="KOT296" s="1241"/>
      <c r="KOU296" s="1241"/>
      <c r="KOV296" s="1241"/>
      <c r="KOW296" s="1241"/>
      <c r="KOX296" s="1241"/>
      <c r="KOY296" s="1241"/>
      <c r="KOZ296" s="1241"/>
      <c r="KPA296" s="1241"/>
      <c r="KPB296" s="1241"/>
      <c r="KPC296" s="1241"/>
      <c r="KPD296" s="1241"/>
      <c r="KPE296" s="1241"/>
      <c r="KPF296" s="1241"/>
      <c r="KPG296" s="1241"/>
      <c r="KPH296" s="1241"/>
      <c r="KPI296" s="1241"/>
      <c r="KPJ296" s="1241"/>
      <c r="KPK296" s="1241"/>
      <c r="KPL296" s="1241"/>
      <c r="KPM296" s="1241"/>
      <c r="KPN296" s="1241"/>
      <c r="KPO296" s="1241"/>
      <c r="KPP296" s="1241"/>
      <c r="KPQ296" s="1241"/>
      <c r="KPR296" s="1241"/>
      <c r="KPS296" s="1241"/>
      <c r="KPT296" s="1241"/>
      <c r="KPU296" s="1241"/>
      <c r="KPV296" s="1241"/>
      <c r="KPW296" s="1241"/>
      <c r="KPX296" s="1241"/>
      <c r="KPY296" s="1241"/>
      <c r="KPZ296" s="1241"/>
      <c r="KQA296" s="1241"/>
      <c r="KQB296" s="1241"/>
      <c r="KQC296" s="1241"/>
      <c r="KQD296" s="1241"/>
      <c r="KQE296" s="1241"/>
      <c r="KQF296" s="1241"/>
      <c r="KQG296" s="1241"/>
      <c r="KQH296" s="1241"/>
      <c r="KQI296" s="1241"/>
      <c r="KQJ296" s="1241"/>
      <c r="KQK296" s="1241"/>
      <c r="KQL296" s="1241"/>
      <c r="KQM296" s="1241"/>
      <c r="KQN296" s="1241"/>
      <c r="KQO296" s="1241"/>
      <c r="KQP296" s="1241"/>
      <c r="KQQ296" s="1241"/>
      <c r="KQR296" s="1241"/>
      <c r="KQS296" s="1241"/>
      <c r="KQT296" s="1241"/>
      <c r="KQU296" s="1241"/>
      <c r="KQV296" s="1241"/>
      <c r="KQW296" s="1241"/>
      <c r="KQX296" s="1241"/>
      <c r="KQY296" s="1241"/>
      <c r="KQZ296" s="1241"/>
      <c r="KRA296" s="1241"/>
      <c r="KRB296" s="1241"/>
      <c r="KRC296" s="1241"/>
      <c r="KRD296" s="1241"/>
      <c r="KRE296" s="1241"/>
      <c r="KRF296" s="1241"/>
      <c r="KRG296" s="1241"/>
      <c r="KRH296" s="1241"/>
      <c r="KRI296" s="1241"/>
      <c r="KRJ296" s="1241"/>
      <c r="KRK296" s="1241"/>
      <c r="KRL296" s="1241"/>
      <c r="KRM296" s="1241"/>
      <c r="KRN296" s="1241"/>
      <c r="KRO296" s="1241"/>
      <c r="KRP296" s="1241"/>
      <c r="KRQ296" s="1241"/>
      <c r="KRR296" s="1241"/>
      <c r="KRS296" s="1241"/>
      <c r="KRT296" s="1241"/>
      <c r="KRU296" s="1241"/>
      <c r="KRV296" s="1241"/>
      <c r="KRW296" s="1241"/>
      <c r="KRX296" s="1241"/>
      <c r="KRY296" s="1241"/>
      <c r="KRZ296" s="1241"/>
      <c r="KSA296" s="1241"/>
      <c r="KSB296" s="1241"/>
      <c r="KSC296" s="1241"/>
      <c r="KSD296" s="1241"/>
      <c r="KSE296" s="1241"/>
      <c r="KSF296" s="1241"/>
      <c r="KSG296" s="1241"/>
      <c r="KSH296" s="1241"/>
      <c r="KSI296" s="1241"/>
      <c r="KSJ296" s="1241"/>
      <c r="KSK296" s="1241"/>
      <c r="KSL296" s="1241"/>
      <c r="KSM296" s="1241"/>
      <c r="KSN296" s="1241"/>
      <c r="KSO296" s="1241"/>
      <c r="KSP296" s="1241"/>
      <c r="KSQ296" s="1241"/>
      <c r="KSR296" s="1241"/>
      <c r="KSS296" s="1241"/>
      <c r="KST296" s="1241"/>
      <c r="KSU296" s="1241"/>
      <c r="KSV296" s="1241"/>
      <c r="KSW296" s="1241"/>
      <c r="KSX296" s="1241"/>
      <c r="KSY296" s="1241"/>
      <c r="KSZ296" s="1241"/>
      <c r="KTA296" s="1241"/>
      <c r="KTB296" s="1241"/>
      <c r="KTC296" s="1241"/>
      <c r="KTD296" s="1241"/>
      <c r="KTE296" s="1241"/>
      <c r="KTF296" s="1241"/>
      <c r="KTG296" s="1241"/>
      <c r="KTH296" s="1241"/>
      <c r="KTI296" s="1241"/>
      <c r="KTJ296" s="1241"/>
      <c r="KTK296" s="1241"/>
      <c r="KTL296" s="1241"/>
      <c r="KTM296" s="1241"/>
      <c r="KTN296" s="1241"/>
      <c r="KTO296" s="1241"/>
      <c r="KTP296" s="1241"/>
      <c r="KTQ296" s="1241"/>
      <c r="KTR296" s="1241"/>
      <c r="KTS296" s="1241"/>
      <c r="KTT296" s="1241"/>
      <c r="KTU296" s="1241"/>
      <c r="KTV296" s="1241"/>
      <c r="KTW296" s="1241"/>
      <c r="KTX296" s="1241"/>
      <c r="KTY296" s="1241"/>
      <c r="KTZ296" s="1241"/>
      <c r="KUA296" s="1241"/>
      <c r="KUB296" s="1241"/>
      <c r="KUC296" s="1241"/>
      <c r="KUD296" s="1241"/>
      <c r="KUE296" s="1241"/>
      <c r="KUF296" s="1241"/>
      <c r="KUG296" s="1241"/>
      <c r="KUH296" s="1241"/>
      <c r="KUI296" s="1241"/>
      <c r="KUJ296" s="1241"/>
      <c r="KUK296" s="1241"/>
      <c r="KUL296" s="1241"/>
      <c r="KUM296" s="1241"/>
      <c r="KUN296" s="1241"/>
      <c r="KUO296" s="1241"/>
      <c r="KUP296" s="1241"/>
      <c r="KUQ296" s="1241"/>
      <c r="KUR296" s="1241"/>
      <c r="KUS296" s="1241"/>
      <c r="KUT296" s="1241"/>
      <c r="KUU296" s="1241"/>
      <c r="KUV296" s="1241"/>
      <c r="KUW296" s="1241"/>
      <c r="KUX296" s="1241"/>
      <c r="KUY296" s="1241"/>
      <c r="KUZ296" s="1241"/>
      <c r="KVA296" s="1241"/>
      <c r="KVB296" s="1241"/>
      <c r="KVC296" s="1241"/>
      <c r="KVD296" s="1241"/>
      <c r="KVE296" s="1241"/>
      <c r="KVF296" s="1241"/>
      <c r="KVG296" s="1241"/>
      <c r="KVH296" s="1241"/>
      <c r="KVI296" s="1241"/>
      <c r="KVJ296" s="1241"/>
      <c r="KVK296" s="1241"/>
      <c r="KVL296" s="1241"/>
      <c r="KVM296" s="1241"/>
      <c r="KVN296" s="1241"/>
      <c r="KVO296" s="1241"/>
      <c r="KVP296" s="1241"/>
      <c r="KVQ296" s="1241"/>
      <c r="KVR296" s="1241"/>
      <c r="KVS296" s="1241"/>
      <c r="KVT296" s="1241"/>
      <c r="KVU296" s="1241"/>
      <c r="KVV296" s="1241"/>
      <c r="KVW296" s="1241"/>
      <c r="KVX296" s="1241"/>
      <c r="KVY296" s="1241"/>
      <c r="KVZ296" s="1241"/>
      <c r="KWA296" s="1241"/>
      <c r="KWB296" s="1241"/>
      <c r="KWC296" s="1241"/>
      <c r="KWD296" s="1241"/>
      <c r="KWE296" s="1241"/>
      <c r="KWF296" s="1241"/>
      <c r="KWG296" s="1241"/>
      <c r="KWH296" s="1241"/>
      <c r="KWI296" s="1241"/>
      <c r="KWJ296" s="1241"/>
      <c r="KWK296" s="1241"/>
      <c r="KWL296" s="1241"/>
      <c r="KWM296" s="1241"/>
      <c r="KWN296" s="1241"/>
      <c r="KWO296" s="1241"/>
      <c r="KWP296" s="1241"/>
      <c r="KWQ296" s="1241"/>
      <c r="KWR296" s="1241"/>
      <c r="KWS296" s="1241"/>
      <c r="KWT296" s="1241"/>
      <c r="KWU296" s="1241"/>
      <c r="KWV296" s="1241"/>
      <c r="KWW296" s="1241"/>
      <c r="KWX296" s="1241"/>
      <c r="KWY296" s="1241"/>
      <c r="KWZ296" s="1241"/>
      <c r="KXA296" s="1241"/>
      <c r="KXB296" s="1241"/>
      <c r="KXC296" s="1241"/>
      <c r="KXD296" s="1241"/>
      <c r="KXE296" s="1241"/>
      <c r="KXF296" s="1241"/>
      <c r="KXG296" s="1241"/>
      <c r="KXH296" s="1241"/>
      <c r="KXI296" s="1241"/>
      <c r="KXJ296" s="1241"/>
      <c r="KXK296" s="1241"/>
      <c r="KXL296" s="1241"/>
      <c r="KXM296" s="1241"/>
      <c r="KXN296" s="1241"/>
      <c r="KXO296" s="1241"/>
      <c r="KXP296" s="1241"/>
      <c r="KXQ296" s="1241"/>
      <c r="KXR296" s="1241"/>
      <c r="KXS296" s="1241"/>
      <c r="KXT296" s="1241"/>
      <c r="KXU296" s="1241"/>
      <c r="KXV296" s="1241"/>
      <c r="KXW296" s="1241"/>
      <c r="KXX296" s="1241"/>
      <c r="KXY296" s="1241"/>
      <c r="KXZ296" s="1241"/>
      <c r="KYA296" s="1241"/>
      <c r="KYB296" s="1241"/>
      <c r="KYC296" s="1241"/>
      <c r="KYD296" s="1241"/>
      <c r="KYE296" s="1241"/>
      <c r="KYF296" s="1241"/>
      <c r="KYG296" s="1241"/>
      <c r="KYH296" s="1241"/>
      <c r="KYI296" s="1241"/>
      <c r="KYJ296" s="1241"/>
      <c r="KYK296" s="1241"/>
      <c r="KYL296" s="1241"/>
      <c r="KYM296" s="1241"/>
      <c r="KYN296" s="1241"/>
      <c r="KYO296" s="1241"/>
      <c r="KYP296" s="1241"/>
      <c r="KYQ296" s="1241"/>
      <c r="KYR296" s="1241"/>
      <c r="KYS296" s="1241"/>
      <c r="KYT296" s="1241"/>
      <c r="KYU296" s="1241"/>
      <c r="KYV296" s="1241"/>
      <c r="KYW296" s="1241"/>
      <c r="KYX296" s="1241"/>
      <c r="KYY296" s="1241"/>
      <c r="KYZ296" s="1241"/>
      <c r="KZA296" s="1241"/>
      <c r="KZB296" s="1241"/>
      <c r="KZC296" s="1241"/>
      <c r="KZD296" s="1241"/>
      <c r="KZE296" s="1241"/>
      <c r="KZF296" s="1241"/>
      <c r="KZG296" s="1241"/>
      <c r="KZH296" s="1241"/>
      <c r="KZI296" s="1241"/>
      <c r="KZJ296" s="1241"/>
      <c r="KZK296" s="1241"/>
      <c r="KZL296" s="1241"/>
      <c r="KZM296" s="1241"/>
      <c r="KZN296" s="1241"/>
      <c r="KZO296" s="1241"/>
      <c r="KZP296" s="1241"/>
      <c r="KZQ296" s="1241"/>
      <c r="KZR296" s="1241"/>
      <c r="KZS296" s="1241"/>
      <c r="KZT296" s="1241"/>
      <c r="KZU296" s="1241"/>
      <c r="KZV296" s="1241"/>
      <c r="KZW296" s="1241"/>
      <c r="KZX296" s="1241"/>
      <c r="KZY296" s="1241"/>
      <c r="KZZ296" s="1241"/>
      <c r="LAA296" s="1241"/>
      <c r="LAB296" s="1241"/>
      <c r="LAC296" s="1241"/>
      <c r="LAD296" s="1241"/>
      <c r="LAE296" s="1241"/>
      <c r="LAF296" s="1241"/>
      <c r="LAG296" s="1241"/>
      <c r="LAH296" s="1241"/>
      <c r="LAI296" s="1241"/>
      <c r="LAJ296" s="1241"/>
      <c r="LAK296" s="1241"/>
      <c r="LAL296" s="1241"/>
      <c r="LAM296" s="1241"/>
      <c r="LAN296" s="1241"/>
      <c r="LAO296" s="1241"/>
      <c r="LAP296" s="1241"/>
      <c r="LAQ296" s="1241"/>
      <c r="LAR296" s="1241"/>
      <c r="LAS296" s="1241"/>
      <c r="LAT296" s="1241"/>
      <c r="LAU296" s="1241"/>
      <c r="LAV296" s="1241"/>
      <c r="LAW296" s="1241"/>
      <c r="LAX296" s="1241"/>
      <c r="LAY296" s="1241"/>
      <c r="LAZ296" s="1241"/>
      <c r="LBA296" s="1241"/>
      <c r="LBB296" s="1241"/>
      <c r="LBC296" s="1241"/>
      <c r="LBD296" s="1241"/>
      <c r="LBE296" s="1241"/>
      <c r="LBF296" s="1241"/>
      <c r="LBG296" s="1241"/>
      <c r="LBH296" s="1241"/>
      <c r="LBI296" s="1241"/>
      <c r="LBJ296" s="1241"/>
      <c r="LBK296" s="1241"/>
      <c r="LBL296" s="1241"/>
      <c r="LBM296" s="1241"/>
      <c r="LBN296" s="1241"/>
      <c r="LBO296" s="1241"/>
      <c r="LBP296" s="1241"/>
      <c r="LBQ296" s="1241"/>
      <c r="LBR296" s="1241"/>
      <c r="LBS296" s="1241"/>
      <c r="LBT296" s="1241"/>
      <c r="LBU296" s="1241"/>
      <c r="LBV296" s="1241"/>
      <c r="LBW296" s="1241"/>
      <c r="LBX296" s="1241"/>
      <c r="LBY296" s="1241"/>
      <c r="LBZ296" s="1241"/>
      <c r="LCA296" s="1241"/>
      <c r="LCB296" s="1241"/>
      <c r="LCC296" s="1241"/>
      <c r="LCD296" s="1241"/>
      <c r="LCE296" s="1241"/>
      <c r="LCF296" s="1241"/>
      <c r="LCG296" s="1241"/>
      <c r="LCH296" s="1241"/>
      <c r="LCI296" s="1241"/>
      <c r="LCJ296" s="1241"/>
      <c r="LCK296" s="1241"/>
      <c r="LCL296" s="1241"/>
      <c r="LCM296" s="1241"/>
      <c r="LCN296" s="1241"/>
      <c r="LCO296" s="1241"/>
      <c r="LCP296" s="1241"/>
      <c r="LCQ296" s="1241"/>
      <c r="LCR296" s="1241"/>
      <c r="LCS296" s="1241"/>
      <c r="LCT296" s="1241"/>
      <c r="LCU296" s="1241"/>
      <c r="LCV296" s="1241"/>
      <c r="LCW296" s="1241"/>
      <c r="LCX296" s="1241"/>
      <c r="LCY296" s="1241"/>
      <c r="LCZ296" s="1241"/>
      <c r="LDA296" s="1241"/>
      <c r="LDB296" s="1241"/>
      <c r="LDC296" s="1241"/>
      <c r="LDD296" s="1241"/>
      <c r="LDE296" s="1241"/>
      <c r="LDF296" s="1241"/>
      <c r="LDG296" s="1241"/>
      <c r="LDH296" s="1241"/>
      <c r="LDI296" s="1241"/>
      <c r="LDJ296" s="1241"/>
      <c r="LDK296" s="1241"/>
      <c r="LDL296" s="1241"/>
      <c r="LDM296" s="1241"/>
      <c r="LDN296" s="1241"/>
      <c r="LDO296" s="1241"/>
      <c r="LDP296" s="1241"/>
      <c r="LDQ296" s="1241"/>
      <c r="LDR296" s="1241"/>
      <c r="LDS296" s="1241"/>
      <c r="LDT296" s="1241"/>
      <c r="LDU296" s="1241"/>
      <c r="LDV296" s="1241"/>
      <c r="LDW296" s="1241"/>
      <c r="LDX296" s="1241"/>
      <c r="LDY296" s="1241"/>
      <c r="LDZ296" s="1241"/>
      <c r="LEA296" s="1241"/>
      <c r="LEB296" s="1241"/>
      <c r="LEC296" s="1241"/>
      <c r="LED296" s="1241"/>
      <c r="LEE296" s="1241"/>
      <c r="LEF296" s="1241"/>
      <c r="LEG296" s="1241"/>
      <c r="LEH296" s="1241"/>
      <c r="LEI296" s="1241"/>
      <c r="LEJ296" s="1241"/>
      <c r="LEK296" s="1241"/>
      <c r="LEL296" s="1241"/>
      <c r="LEM296" s="1241"/>
      <c r="LEN296" s="1241"/>
      <c r="LEO296" s="1241"/>
      <c r="LEP296" s="1241"/>
      <c r="LEQ296" s="1241"/>
      <c r="LER296" s="1241"/>
      <c r="LES296" s="1241"/>
      <c r="LET296" s="1241"/>
      <c r="LEU296" s="1241"/>
      <c r="LEV296" s="1241"/>
      <c r="LEW296" s="1241"/>
      <c r="LEX296" s="1241"/>
      <c r="LEY296" s="1241"/>
      <c r="LEZ296" s="1241"/>
      <c r="LFA296" s="1241"/>
      <c r="LFB296" s="1241"/>
      <c r="LFC296" s="1241"/>
      <c r="LFD296" s="1241"/>
      <c r="LFE296" s="1241"/>
      <c r="LFF296" s="1241"/>
      <c r="LFG296" s="1241"/>
      <c r="LFH296" s="1241"/>
      <c r="LFI296" s="1241"/>
      <c r="LFJ296" s="1241"/>
      <c r="LFK296" s="1241"/>
      <c r="LFL296" s="1241"/>
      <c r="LFM296" s="1241"/>
      <c r="LFN296" s="1241"/>
      <c r="LFO296" s="1241"/>
      <c r="LFP296" s="1241"/>
      <c r="LFQ296" s="1241"/>
      <c r="LFR296" s="1241"/>
      <c r="LFS296" s="1241"/>
      <c r="LFT296" s="1241"/>
      <c r="LFU296" s="1241"/>
      <c r="LFV296" s="1241"/>
      <c r="LFW296" s="1241"/>
      <c r="LFX296" s="1241"/>
      <c r="LFY296" s="1241"/>
      <c r="LFZ296" s="1241"/>
      <c r="LGA296" s="1241"/>
      <c r="LGB296" s="1241"/>
      <c r="LGC296" s="1241"/>
      <c r="LGD296" s="1241"/>
      <c r="LGE296" s="1241"/>
      <c r="LGF296" s="1241"/>
      <c r="LGG296" s="1241"/>
      <c r="LGH296" s="1241"/>
      <c r="LGI296" s="1241"/>
      <c r="LGJ296" s="1241"/>
      <c r="LGK296" s="1241"/>
      <c r="LGL296" s="1241"/>
      <c r="LGM296" s="1241"/>
      <c r="LGN296" s="1241"/>
      <c r="LGO296" s="1241"/>
      <c r="LGP296" s="1241"/>
      <c r="LGQ296" s="1241"/>
      <c r="LGR296" s="1241"/>
      <c r="LGS296" s="1241"/>
      <c r="LGT296" s="1241"/>
      <c r="LGU296" s="1241"/>
      <c r="LGV296" s="1241"/>
      <c r="LGW296" s="1241"/>
      <c r="LGX296" s="1241"/>
      <c r="LGY296" s="1241"/>
      <c r="LGZ296" s="1241"/>
      <c r="LHA296" s="1241"/>
      <c r="LHB296" s="1241"/>
      <c r="LHC296" s="1241"/>
      <c r="LHD296" s="1241"/>
      <c r="LHE296" s="1241"/>
      <c r="LHF296" s="1241"/>
      <c r="LHG296" s="1241"/>
      <c r="LHH296" s="1241"/>
      <c r="LHI296" s="1241"/>
      <c r="LHJ296" s="1241"/>
      <c r="LHK296" s="1241"/>
      <c r="LHL296" s="1241"/>
      <c r="LHM296" s="1241"/>
      <c r="LHN296" s="1241"/>
      <c r="LHO296" s="1241"/>
      <c r="LHP296" s="1241"/>
      <c r="LHQ296" s="1241"/>
      <c r="LHR296" s="1241"/>
      <c r="LHS296" s="1241"/>
      <c r="LHT296" s="1241"/>
      <c r="LHU296" s="1241"/>
      <c r="LHV296" s="1241"/>
      <c r="LHW296" s="1241"/>
      <c r="LHX296" s="1241"/>
      <c r="LHY296" s="1241"/>
      <c r="LHZ296" s="1241"/>
      <c r="LIA296" s="1241"/>
      <c r="LIB296" s="1241"/>
      <c r="LIC296" s="1241"/>
      <c r="LID296" s="1241"/>
      <c r="LIE296" s="1241"/>
      <c r="LIF296" s="1241"/>
      <c r="LIG296" s="1241"/>
      <c r="LIH296" s="1241"/>
      <c r="LII296" s="1241"/>
      <c r="LIJ296" s="1241"/>
      <c r="LIK296" s="1241"/>
      <c r="LIL296" s="1241"/>
      <c r="LIM296" s="1241"/>
      <c r="LIN296" s="1241"/>
      <c r="LIO296" s="1241"/>
      <c r="LIP296" s="1241"/>
      <c r="LIQ296" s="1241"/>
      <c r="LIR296" s="1241"/>
      <c r="LIS296" s="1241"/>
      <c r="LIT296" s="1241"/>
      <c r="LIU296" s="1241"/>
      <c r="LIV296" s="1241"/>
      <c r="LIW296" s="1241"/>
      <c r="LIX296" s="1241"/>
      <c r="LIY296" s="1241"/>
      <c r="LIZ296" s="1241"/>
      <c r="LJA296" s="1241"/>
      <c r="LJB296" s="1241"/>
      <c r="LJC296" s="1241"/>
      <c r="LJD296" s="1241"/>
      <c r="LJE296" s="1241"/>
      <c r="LJF296" s="1241"/>
      <c r="LJG296" s="1241"/>
      <c r="LJH296" s="1241"/>
      <c r="LJI296" s="1241"/>
      <c r="LJJ296" s="1241"/>
      <c r="LJK296" s="1241"/>
      <c r="LJL296" s="1241"/>
      <c r="LJM296" s="1241"/>
      <c r="LJN296" s="1241"/>
      <c r="LJO296" s="1241"/>
      <c r="LJP296" s="1241"/>
      <c r="LJQ296" s="1241"/>
      <c r="LJR296" s="1241"/>
      <c r="LJS296" s="1241"/>
      <c r="LJT296" s="1241"/>
      <c r="LJU296" s="1241"/>
      <c r="LJV296" s="1241"/>
      <c r="LJW296" s="1241"/>
      <c r="LJX296" s="1241"/>
      <c r="LJY296" s="1241"/>
      <c r="LJZ296" s="1241"/>
      <c r="LKA296" s="1241"/>
      <c r="LKB296" s="1241"/>
      <c r="LKC296" s="1241"/>
      <c r="LKD296" s="1241"/>
      <c r="LKE296" s="1241"/>
      <c r="LKF296" s="1241"/>
      <c r="LKG296" s="1241"/>
      <c r="LKH296" s="1241"/>
      <c r="LKI296" s="1241"/>
      <c r="LKJ296" s="1241"/>
      <c r="LKK296" s="1241"/>
      <c r="LKL296" s="1241"/>
      <c r="LKM296" s="1241"/>
      <c r="LKN296" s="1241"/>
      <c r="LKO296" s="1241"/>
      <c r="LKP296" s="1241"/>
      <c r="LKQ296" s="1241"/>
      <c r="LKR296" s="1241"/>
      <c r="LKS296" s="1241"/>
      <c r="LKT296" s="1241"/>
      <c r="LKU296" s="1241"/>
      <c r="LKV296" s="1241"/>
      <c r="LKW296" s="1241"/>
      <c r="LKX296" s="1241"/>
      <c r="LKY296" s="1241"/>
      <c r="LKZ296" s="1241"/>
      <c r="LLA296" s="1241"/>
      <c r="LLB296" s="1241"/>
      <c r="LLC296" s="1241"/>
      <c r="LLD296" s="1241"/>
      <c r="LLE296" s="1241"/>
      <c r="LLF296" s="1241"/>
      <c r="LLG296" s="1241"/>
      <c r="LLH296" s="1241"/>
      <c r="LLI296" s="1241"/>
      <c r="LLJ296" s="1241"/>
      <c r="LLK296" s="1241"/>
      <c r="LLL296" s="1241"/>
      <c r="LLM296" s="1241"/>
      <c r="LLN296" s="1241"/>
      <c r="LLO296" s="1241"/>
      <c r="LLP296" s="1241"/>
      <c r="LLQ296" s="1241"/>
      <c r="LLR296" s="1241"/>
      <c r="LLS296" s="1241"/>
      <c r="LLT296" s="1241"/>
      <c r="LLU296" s="1241"/>
      <c r="LLV296" s="1241"/>
      <c r="LLW296" s="1241"/>
      <c r="LLX296" s="1241"/>
      <c r="LLY296" s="1241"/>
      <c r="LLZ296" s="1241"/>
      <c r="LMA296" s="1241"/>
      <c r="LMB296" s="1241"/>
      <c r="LMC296" s="1241"/>
      <c r="LMD296" s="1241"/>
      <c r="LME296" s="1241"/>
      <c r="LMF296" s="1241"/>
      <c r="LMG296" s="1241"/>
      <c r="LMH296" s="1241"/>
      <c r="LMI296" s="1241"/>
      <c r="LMJ296" s="1241"/>
      <c r="LMK296" s="1241"/>
      <c r="LML296" s="1241"/>
      <c r="LMM296" s="1241"/>
      <c r="LMN296" s="1241"/>
      <c r="LMO296" s="1241"/>
      <c r="LMP296" s="1241"/>
      <c r="LMQ296" s="1241"/>
      <c r="LMR296" s="1241"/>
      <c r="LMS296" s="1241"/>
      <c r="LMT296" s="1241"/>
      <c r="LMU296" s="1241"/>
      <c r="LMV296" s="1241"/>
      <c r="LMW296" s="1241"/>
      <c r="LMX296" s="1241"/>
      <c r="LMY296" s="1241"/>
      <c r="LMZ296" s="1241"/>
      <c r="LNA296" s="1241"/>
      <c r="LNB296" s="1241"/>
      <c r="LNC296" s="1241"/>
      <c r="LND296" s="1241"/>
      <c r="LNE296" s="1241"/>
      <c r="LNF296" s="1241"/>
      <c r="LNG296" s="1241"/>
      <c r="LNH296" s="1241"/>
      <c r="LNI296" s="1241"/>
      <c r="LNJ296" s="1241"/>
      <c r="LNK296" s="1241"/>
      <c r="LNL296" s="1241"/>
      <c r="LNM296" s="1241"/>
      <c r="LNN296" s="1241"/>
      <c r="LNO296" s="1241"/>
      <c r="LNP296" s="1241"/>
      <c r="LNQ296" s="1241"/>
      <c r="LNR296" s="1241"/>
      <c r="LNS296" s="1241"/>
      <c r="LNT296" s="1241"/>
      <c r="LNU296" s="1241"/>
      <c r="LNV296" s="1241"/>
      <c r="LNW296" s="1241"/>
      <c r="LNX296" s="1241"/>
      <c r="LNY296" s="1241"/>
      <c r="LNZ296" s="1241"/>
      <c r="LOA296" s="1241"/>
      <c r="LOB296" s="1241"/>
      <c r="LOC296" s="1241"/>
      <c r="LOD296" s="1241"/>
      <c r="LOE296" s="1241"/>
      <c r="LOF296" s="1241"/>
      <c r="LOG296" s="1241"/>
      <c r="LOH296" s="1241"/>
      <c r="LOI296" s="1241"/>
      <c r="LOJ296" s="1241"/>
      <c r="LOK296" s="1241"/>
      <c r="LOL296" s="1241"/>
      <c r="LOM296" s="1241"/>
      <c r="LON296" s="1241"/>
      <c r="LOO296" s="1241"/>
      <c r="LOP296" s="1241"/>
      <c r="LOQ296" s="1241"/>
      <c r="LOR296" s="1241"/>
      <c r="LOS296" s="1241"/>
      <c r="LOT296" s="1241"/>
      <c r="LOU296" s="1241"/>
      <c r="LOV296" s="1241"/>
      <c r="LOW296" s="1241"/>
      <c r="LOX296" s="1241"/>
      <c r="LOY296" s="1241"/>
      <c r="LOZ296" s="1241"/>
      <c r="LPA296" s="1241"/>
      <c r="LPB296" s="1241"/>
      <c r="LPC296" s="1241"/>
      <c r="LPD296" s="1241"/>
      <c r="LPE296" s="1241"/>
      <c r="LPF296" s="1241"/>
      <c r="LPG296" s="1241"/>
      <c r="LPH296" s="1241"/>
      <c r="LPI296" s="1241"/>
      <c r="LPJ296" s="1241"/>
      <c r="LPK296" s="1241"/>
      <c r="LPL296" s="1241"/>
      <c r="LPM296" s="1241"/>
      <c r="LPN296" s="1241"/>
      <c r="LPO296" s="1241"/>
      <c r="LPP296" s="1241"/>
      <c r="LPQ296" s="1241"/>
      <c r="LPR296" s="1241"/>
      <c r="LPS296" s="1241"/>
      <c r="LPT296" s="1241"/>
      <c r="LPU296" s="1241"/>
      <c r="LPV296" s="1241"/>
      <c r="LPW296" s="1241"/>
      <c r="LPX296" s="1241"/>
      <c r="LPY296" s="1241"/>
      <c r="LPZ296" s="1241"/>
      <c r="LQA296" s="1241"/>
      <c r="LQB296" s="1241"/>
      <c r="LQC296" s="1241"/>
      <c r="LQD296" s="1241"/>
      <c r="LQE296" s="1241"/>
      <c r="LQF296" s="1241"/>
      <c r="LQG296" s="1241"/>
      <c r="LQH296" s="1241"/>
      <c r="LQI296" s="1241"/>
      <c r="LQJ296" s="1241"/>
      <c r="LQK296" s="1241"/>
      <c r="LQL296" s="1241"/>
      <c r="LQM296" s="1241"/>
      <c r="LQN296" s="1241"/>
      <c r="LQO296" s="1241"/>
      <c r="LQP296" s="1241"/>
      <c r="LQQ296" s="1241"/>
      <c r="LQR296" s="1241"/>
      <c r="LQS296" s="1241"/>
      <c r="LQT296" s="1241"/>
      <c r="LQU296" s="1241"/>
      <c r="LQV296" s="1241"/>
      <c r="LQW296" s="1241"/>
      <c r="LQX296" s="1241"/>
      <c r="LQY296" s="1241"/>
      <c r="LQZ296" s="1241"/>
      <c r="LRA296" s="1241"/>
      <c r="LRB296" s="1241"/>
      <c r="LRC296" s="1241"/>
      <c r="LRD296" s="1241"/>
      <c r="LRE296" s="1241"/>
      <c r="LRF296" s="1241"/>
      <c r="LRG296" s="1241"/>
      <c r="LRH296" s="1241"/>
      <c r="LRI296" s="1241"/>
      <c r="LRJ296" s="1241"/>
      <c r="LRK296" s="1241"/>
      <c r="LRL296" s="1241"/>
      <c r="LRM296" s="1241"/>
      <c r="LRN296" s="1241"/>
      <c r="LRO296" s="1241"/>
      <c r="LRP296" s="1241"/>
      <c r="LRQ296" s="1241"/>
      <c r="LRR296" s="1241"/>
      <c r="LRS296" s="1241"/>
      <c r="LRT296" s="1241"/>
      <c r="LRU296" s="1241"/>
      <c r="LRV296" s="1241"/>
      <c r="LRW296" s="1241"/>
      <c r="LRX296" s="1241"/>
      <c r="LRY296" s="1241"/>
      <c r="LRZ296" s="1241"/>
      <c r="LSA296" s="1241"/>
      <c r="LSB296" s="1241"/>
      <c r="LSC296" s="1241"/>
      <c r="LSD296" s="1241"/>
      <c r="LSE296" s="1241"/>
      <c r="LSF296" s="1241"/>
      <c r="LSG296" s="1241"/>
      <c r="LSH296" s="1241"/>
      <c r="LSI296" s="1241"/>
      <c r="LSJ296" s="1241"/>
      <c r="LSK296" s="1241"/>
      <c r="LSL296" s="1241"/>
      <c r="LSM296" s="1241"/>
      <c r="LSN296" s="1241"/>
      <c r="LSO296" s="1241"/>
      <c r="LSP296" s="1241"/>
      <c r="LSQ296" s="1241"/>
      <c r="LSR296" s="1241"/>
      <c r="LSS296" s="1241"/>
      <c r="LST296" s="1241"/>
      <c r="LSU296" s="1241"/>
      <c r="LSV296" s="1241"/>
      <c r="LSW296" s="1241"/>
      <c r="LSX296" s="1241"/>
      <c r="LSY296" s="1241"/>
      <c r="LSZ296" s="1241"/>
      <c r="LTA296" s="1241"/>
      <c r="LTB296" s="1241"/>
      <c r="LTC296" s="1241"/>
      <c r="LTD296" s="1241"/>
      <c r="LTE296" s="1241"/>
      <c r="LTF296" s="1241"/>
      <c r="LTG296" s="1241"/>
      <c r="LTH296" s="1241"/>
      <c r="LTI296" s="1241"/>
      <c r="LTJ296" s="1241"/>
      <c r="LTK296" s="1241"/>
      <c r="LTL296" s="1241"/>
      <c r="LTM296" s="1241"/>
      <c r="LTN296" s="1241"/>
      <c r="LTO296" s="1241"/>
      <c r="LTP296" s="1241"/>
      <c r="LTQ296" s="1241"/>
      <c r="LTR296" s="1241"/>
      <c r="LTS296" s="1241"/>
      <c r="LTT296" s="1241"/>
      <c r="LTU296" s="1241"/>
      <c r="LTV296" s="1241"/>
      <c r="LTW296" s="1241"/>
      <c r="LTX296" s="1241"/>
      <c r="LTY296" s="1241"/>
      <c r="LTZ296" s="1241"/>
      <c r="LUA296" s="1241"/>
      <c r="LUB296" s="1241"/>
      <c r="LUC296" s="1241"/>
      <c r="LUD296" s="1241"/>
      <c r="LUE296" s="1241"/>
      <c r="LUF296" s="1241"/>
      <c r="LUG296" s="1241"/>
      <c r="LUH296" s="1241"/>
      <c r="LUI296" s="1241"/>
      <c r="LUJ296" s="1241"/>
      <c r="LUK296" s="1241"/>
      <c r="LUL296" s="1241"/>
      <c r="LUM296" s="1241"/>
      <c r="LUN296" s="1241"/>
      <c r="LUO296" s="1241"/>
      <c r="LUP296" s="1241"/>
      <c r="LUQ296" s="1241"/>
      <c r="LUR296" s="1241"/>
      <c r="LUS296" s="1241"/>
      <c r="LUT296" s="1241"/>
      <c r="LUU296" s="1241"/>
      <c r="LUV296" s="1241"/>
      <c r="LUW296" s="1241"/>
      <c r="LUX296" s="1241"/>
      <c r="LUY296" s="1241"/>
      <c r="LUZ296" s="1241"/>
      <c r="LVA296" s="1241"/>
      <c r="LVB296" s="1241"/>
      <c r="LVC296" s="1241"/>
      <c r="LVD296" s="1241"/>
      <c r="LVE296" s="1241"/>
      <c r="LVF296" s="1241"/>
      <c r="LVG296" s="1241"/>
      <c r="LVH296" s="1241"/>
      <c r="LVI296" s="1241"/>
      <c r="LVJ296" s="1241"/>
      <c r="LVK296" s="1241"/>
      <c r="LVL296" s="1241"/>
      <c r="LVM296" s="1241"/>
      <c r="LVN296" s="1241"/>
      <c r="LVO296" s="1241"/>
      <c r="LVP296" s="1241"/>
      <c r="LVQ296" s="1241"/>
      <c r="LVR296" s="1241"/>
      <c r="LVS296" s="1241"/>
      <c r="LVT296" s="1241"/>
      <c r="LVU296" s="1241"/>
      <c r="LVV296" s="1241"/>
      <c r="LVW296" s="1241"/>
      <c r="LVX296" s="1241"/>
      <c r="LVY296" s="1241"/>
      <c r="LVZ296" s="1241"/>
      <c r="LWA296" s="1241"/>
      <c r="LWB296" s="1241"/>
      <c r="LWC296" s="1241"/>
      <c r="LWD296" s="1241"/>
      <c r="LWE296" s="1241"/>
      <c r="LWF296" s="1241"/>
      <c r="LWG296" s="1241"/>
      <c r="LWH296" s="1241"/>
      <c r="LWI296" s="1241"/>
      <c r="LWJ296" s="1241"/>
      <c r="LWK296" s="1241"/>
      <c r="LWL296" s="1241"/>
      <c r="LWM296" s="1241"/>
      <c r="LWN296" s="1241"/>
      <c r="LWO296" s="1241"/>
      <c r="LWP296" s="1241"/>
      <c r="LWQ296" s="1241"/>
      <c r="LWR296" s="1241"/>
      <c r="LWS296" s="1241"/>
      <c r="LWT296" s="1241"/>
      <c r="LWU296" s="1241"/>
      <c r="LWV296" s="1241"/>
      <c r="LWW296" s="1241"/>
      <c r="LWX296" s="1241"/>
      <c r="LWY296" s="1241"/>
      <c r="LWZ296" s="1241"/>
      <c r="LXA296" s="1241"/>
      <c r="LXB296" s="1241"/>
      <c r="LXC296" s="1241"/>
      <c r="LXD296" s="1241"/>
      <c r="LXE296" s="1241"/>
      <c r="LXF296" s="1241"/>
      <c r="LXG296" s="1241"/>
      <c r="LXH296" s="1241"/>
      <c r="LXI296" s="1241"/>
      <c r="LXJ296" s="1241"/>
      <c r="LXK296" s="1241"/>
      <c r="LXL296" s="1241"/>
      <c r="LXM296" s="1241"/>
      <c r="LXN296" s="1241"/>
      <c r="LXO296" s="1241"/>
      <c r="LXP296" s="1241"/>
      <c r="LXQ296" s="1241"/>
      <c r="LXR296" s="1241"/>
      <c r="LXS296" s="1241"/>
      <c r="LXT296" s="1241"/>
      <c r="LXU296" s="1241"/>
      <c r="LXV296" s="1241"/>
      <c r="LXW296" s="1241"/>
      <c r="LXX296" s="1241"/>
      <c r="LXY296" s="1241"/>
      <c r="LXZ296" s="1241"/>
      <c r="LYA296" s="1241"/>
      <c r="LYB296" s="1241"/>
      <c r="LYC296" s="1241"/>
      <c r="LYD296" s="1241"/>
      <c r="LYE296" s="1241"/>
      <c r="LYF296" s="1241"/>
      <c r="LYG296" s="1241"/>
      <c r="LYH296" s="1241"/>
      <c r="LYI296" s="1241"/>
      <c r="LYJ296" s="1241"/>
      <c r="LYK296" s="1241"/>
      <c r="LYL296" s="1241"/>
      <c r="LYM296" s="1241"/>
      <c r="LYN296" s="1241"/>
      <c r="LYO296" s="1241"/>
      <c r="LYP296" s="1241"/>
      <c r="LYQ296" s="1241"/>
      <c r="LYR296" s="1241"/>
      <c r="LYS296" s="1241"/>
      <c r="LYT296" s="1241"/>
      <c r="LYU296" s="1241"/>
      <c r="LYV296" s="1241"/>
      <c r="LYW296" s="1241"/>
      <c r="LYX296" s="1241"/>
      <c r="LYY296" s="1241"/>
      <c r="LYZ296" s="1241"/>
      <c r="LZA296" s="1241"/>
      <c r="LZB296" s="1241"/>
      <c r="LZC296" s="1241"/>
      <c r="LZD296" s="1241"/>
      <c r="LZE296" s="1241"/>
      <c r="LZF296" s="1241"/>
      <c r="LZG296" s="1241"/>
      <c r="LZH296" s="1241"/>
      <c r="LZI296" s="1241"/>
      <c r="LZJ296" s="1241"/>
      <c r="LZK296" s="1241"/>
      <c r="LZL296" s="1241"/>
      <c r="LZM296" s="1241"/>
      <c r="LZN296" s="1241"/>
      <c r="LZO296" s="1241"/>
      <c r="LZP296" s="1241"/>
      <c r="LZQ296" s="1241"/>
      <c r="LZR296" s="1241"/>
      <c r="LZS296" s="1241"/>
      <c r="LZT296" s="1241"/>
      <c r="LZU296" s="1241"/>
      <c r="LZV296" s="1241"/>
      <c r="LZW296" s="1241"/>
      <c r="LZX296" s="1241"/>
      <c r="LZY296" s="1241"/>
      <c r="LZZ296" s="1241"/>
      <c r="MAA296" s="1241"/>
      <c r="MAB296" s="1241"/>
      <c r="MAC296" s="1241"/>
      <c r="MAD296" s="1241"/>
      <c r="MAE296" s="1241"/>
      <c r="MAF296" s="1241"/>
      <c r="MAG296" s="1241"/>
      <c r="MAH296" s="1241"/>
      <c r="MAI296" s="1241"/>
      <c r="MAJ296" s="1241"/>
      <c r="MAK296" s="1241"/>
      <c r="MAL296" s="1241"/>
      <c r="MAM296" s="1241"/>
      <c r="MAN296" s="1241"/>
      <c r="MAO296" s="1241"/>
      <c r="MAP296" s="1241"/>
      <c r="MAQ296" s="1241"/>
      <c r="MAR296" s="1241"/>
      <c r="MAS296" s="1241"/>
      <c r="MAT296" s="1241"/>
      <c r="MAU296" s="1241"/>
      <c r="MAV296" s="1241"/>
      <c r="MAW296" s="1241"/>
      <c r="MAX296" s="1241"/>
      <c r="MAY296" s="1241"/>
      <c r="MAZ296" s="1241"/>
      <c r="MBA296" s="1241"/>
      <c r="MBB296" s="1241"/>
      <c r="MBC296" s="1241"/>
      <c r="MBD296" s="1241"/>
      <c r="MBE296" s="1241"/>
      <c r="MBF296" s="1241"/>
      <c r="MBG296" s="1241"/>
      <c r="MBH296" s="1241"/>
      <c r="MBI296" s="1241"/>
      <c r="MBJ296" s="1241"/>
      <c r="MBK296" s="1241"/>
      <c r="MBL296" s="1241"/>
      <c r="MBM296" s="1241"/>
      <c r="MBN296" s="1241"/>
      <c r="MBO296" s="1241"/>
      <c r="MBP296" s="1241"/>
      <c r="MBQ296" s="1241"/>
      <c r="MBR296" s="1241"/>
      <c r="MBS296" s="1241"/>
      <c r="MBT296" s="1241"/>
      <c r="MBU296" s="1241"/>
      <c r="MBV296" s="1241"/>
      <c r="MBW296" s="1241"/>
      <c r="MBX296" s="1241"/>
      <c r="MBY296" s="1241"/>
      <c r="MBZ296" s="1241"/>
      <c r="MCA296" s="1241"/>
      <c r="MCB296" s="1241"/>
      <c r="MCC296" s="1241"/>
      <c r="MCD296" s="1241"/>
      <c r="MCE296" s="1241"/>
      <c r="MCF296" s="1241"/>
      <c r="MCG296" s="1241"/>
      <c r="MCH296" s="1241"/>
      <c r="MCI296" s="1241"/>
      <c r="MCJ296" s="1241"/>
      <c r="MCK296" s="1241"/>
      <c r="MCL296" s="1241"/>
      <c r="MCM296" s="1241"/>
      <c r="MCN296" s="1241"/>
      <c r="MCO296" s="1241"/>
      <c r="MCP296" s="1241"/>
      <c r="MCQ296" s="1241"/>
      <c r="MCR296" s="1241"/>
      <c r="MCS296" s="1241"/>
      <c r="MCT296" s="1241"/>
      <c r="MCU296" s="1241"/>
      <c r="MCV296" s="1241"/>
      <c r="MCW296" s="1241"/>
      <c r="MCX296" s="1241"/>
      <c r="MCY296" s="1241"/>
      <c r="MCZ296" s="1241"/>
      <c r="MDA296" s="1241"/>
      <c r="MDB296" s="1241"/>
      <c r="MDC296" s="1241"/>
      <c r="MDD296" s="1241"/>
      <c r="MDE296" s="1241"/>
      <c r="MDF296" s="1241"/>
      <c r="MDG296" s="1241"/>
      <c r="MDH296" s="1241"/>
      <c r="MDI296" s="1241"/>
      <c r="MDJ296" s="1241"/>
      <c r="MDK296" s="1241"/>
      <c r="MDL296" s="1241"/>
      <c r="MDM296" s="1241"/>
      <c r="MDN296" s="1241"/>
      <c r="MDO296" s="1241"/>
      <c r="MDP296" s="1241"/>
      <c r="MDQ296" s="1241"/>
      <c r="MDR296" s="1241"/>
      <c r="MDS296" s="1241"/>
      <c r="MDT296" s="1241"/>
      <c r="MDU296" s="1241"/>
      <c r="MDV296" s="1241"/>
      <c r="MDW296" s="1241"/>
      <c r="MDX296" s="1241"/>
      <c r="MDY296" s="1241"/>
      <c r="MDZ296" s="1241"/>
      <c r="MEA296" s="1241"/>
      <c r="MEB296" s="1241"/>
      <c r="MEC296" s="1241"/>
      <c r="MED296" s="1241"/>
      <c r="MEE296" s="1241"/>
      <c r="MEF296" s="1241"/>
      <c r="MEG296" s="1241"/>
      <c r="MEH296" s="1241"/>
      <c r="MEI296" s="1241"/>
      <c r="MEJ296" s="1241"/>
      <c r="MEK296" s="1241"/>
      <c r="MEL296" s="1241"/>
      <c r="MEM296" s="1241"/>
      <c r="MEN296" s="1241"/>
      <c r="MEO296" s="1241"/>
      <c r="MEP296" s="1241"/>
      <c r="MEQ296" s="1241"/>
      <c r="MER296" s="1241"/>
      <c r="MES296" s="1241"/>
      <c r="MET296" s="1241"/>
      <c r="MEU296" s="1241"/>
      <c r="MEV296" s="1241"/>
      <c r="MEW296" s="1241"/>
      <c r="MEX296" s="1241"/>
      <c r="MEY296" s="1241"/>
      <c r="MEZ296" s="1241"/>
      <c r="MFA296" s="1241"/>
      <c r="MFB296" s="1241"/>
      <c r="MFC296" s="1241"/>
      <c r="MFD296" s="1241"/>
      <c r="MFE296" s="1241"/>
      <c r="MFF296" s="1241"/>
      <c r="MFG296" s="1241"/>
      <c r="MFH296" s="1241"/>
      <c r="MFI296" s="1241"/>
      <c r="MFJ296" s="1241"/>
      <c r="MFK296" s="1241"/>
      <c r="MFL296" s="1241"/>
      <c r="MFM296" s="1241"/>
      <c r="MFN296" s="1241"/>
      <c r="MFO296" s="1241"/>
      <c r="MFP296" s="1241"/>
      <c r="MFQ296" s="1241"/>
      <c r="MFR296" s="1241"/>
      <c r="MFS296" s="1241"/>
      <c r="MFT296" s="1241"/>
      <c r="MFU296" s="1241"/>
      <c r="MFV296" s="1241"/>
      <c r="MFW296" s="1241"/>
      <c r="MFX296" s="1241"/>
      <c r="MFY296" s="1241"/>
      <c r="MFZ296" s="1241"/>
      <c r="MGA296" s="1241"/>
      <c r="MGB296" s="1241"/>
      <c r="MGC296" s="1241"/>
      <c r="MGD296" s="1241"/>
      <c r="MGE296" s="1241"/>
      <c r="MGF296" s="1241"/>
      <c r="MGG296" s="1241"/>
      <c r="MGH296" s="1241"/>
      <c r="MGI296" s="1241"/>
      <c r="MGJ296" s="1241"/>
      <c r="MGK296" s="1241"/>
      <c r="MGL296" s="1241"/>
      <c r="MGM296" s="1241"/>
      <c r="MGN296" s="1241"/>
      <c r="MGO296" s="1241"/>
      <c r="MGP296" s="1241"/>
      <c r="MGQ296" s="1241"/>
      <c r="MGR296" s="1241"/>
      <c r="MGS296" s="1241"/>
      <c r="MGT296" s="1241"/>
      <c r="MGU296" s="1241"/>
      <c r="MGV296" s="1241"/>
      <c r="MGW296" s="1241"/>
      <c r="MGX296" s="1241"/>
      <c r="MGY296" s="1241"/>
      <c r="MGZ296" s="1241"/>
      <c r="MHA296" s="1241"/>
      <c r="MHB296" s="1241"/>
      <c r="MHC296" s="1241"/>
      <c r="MHD296" s="1241"/>
      <c r="MHE296" s="1241"/>
      <c r="MHF296" s="1241"/>
      <c r="MHG296" s="1241"/>
      <c r="MHH296" s="1241"/>
      <c r="MHI296" s="1241"/>
      <c r="MHJ296" s="1241"/>
      <c r="MHK296" s="1241"/>
      <c r="MHL296" s="1241"/>
      <c r="MHM296" s="1241"/>
      <c r="MHN296" s="1241"/>
      <c r="MHO296" s="1241"/>
      <c r="MHP296" s="1241"/>
      <c r="MHQ296" s="1241"/>
      <c r="MHR296" s="1241"/>
      <c r="MHS296" s="1241"/>
      <c r="MHT296" s="1241"/>
      <c r="MHU296" s="1241"/>
      <c r="MHV296" s="1241"/>
      <c r="MHW296" s="1241"/>
      <c r="MHX296" s="1241"/>
      <c r="MHY296" s="1241"/>
      <c r="MHZ296" s="1241"/>
      <c r="MIA296" s="1241"/>
      <c r="MIB296" s="1241"/>
      <c r="MIC296" s="1241"/>
      <c r="MID296" s="1241"/>
      <c r="MIE296" s="1241"/>
      <c r="MIF296" s="1241"/>
      <c r="MIG296" s="1241"/>
      <c r="MIH296" s="1241"/>
      <c r="MII296" s="1241"/>
      <c r="MIJ296" s="1241"/>
      <c r="MIK296" s="1241"/>
      <c r="MIL296" s="1241"/>
      <c r="MIM296" s="1241"/>
      <c r="MIN296" s="1241"/>
      <c r="MIO296" s="1241"/>
      <c r="MIP296" s="1241"/>
      <c r="MIQ296" s="1241"/>
      <c r="MIR296" s="1241"/>
      <c r="MIS296" s="1241"/>
      <c r="MIT296" s="1241"/>
      <c r="MIU296" s="1241"/>
      <c r="MIV296" s="1241"/>
      <c r="MIW296" s="1241"/>
      <c r="MIX296" s="1241"/>
      <c r="MIY296" s="1241"/>
      <c r="MIZ296" s="1241"/>
      <c r="MJA296" s="1241"/>
      <c r="MJB296" s="1241"/>
      <c r="MJC296" s="1241"/>
      <c r="MJD296" s="1241"/>
      <c r="MJE296" s="1241"/>
      <c r="MJF296" s="1241"/>
      <c r="MJG296" s="1241"/>
      <c r="MJH296" s="1241"/>
      <c r="MJI296" s="1241"/>
      <c r="MJJ296" s="1241"/>
      <c r="MJK296" s="1241"/>
      <c r="MJL296" s="1241"/>
      <c r="MJM296" s="1241"/>
      <c r="MJN296" s="1241"/>
      <c r="MJO296" s="1241"/>
      <c r="MJP296" s="1241"/>
      <c r="MJQ296" s="1241"/>
      <c r="MJR296" s="1241"/>
      <c r="MJS296" s="1241"/>
      <c r="MJT296" s="1241"/>
      <c r="MJU296" s="1241"/>
      <c r="MJV296" s="1241"/>
      <c r="MJW296" s="1241"/>
      <c r="MJX296" s="1241"/>
      <c r="MJY296" s="1241"/>
      <c r="MJZ296" s="1241"/>
      <c r="MKA296" s="1241"/>
      <c r="MKB296" s="1241"/>
      <c r="MKC296" s="1241"/>
      <c r="MKD296" s="1241"/>
      <c r="MKE296" s="1241"/>
      <c r="MKF296" s="1241"/>
      <c r="MKG296" s="1241"/>
      <c r="MKH296" s="1241"/>
      <c r="MKI296" s="1241"/>
      <c r="MKJ296" s="1241"/>
      <c r="MKK296" s="1241"/>
      <c r="MKL296" s="1241"/>
      <c r="MKM296" s="1241"/>
      <c r="MKN296" s="1241"/>
      <c r="MKO296" s="1241"/>
      <c r="MKP296" s="1241"/>
      <c r="MKQ296" s="1241"/>
      <c r="MKR296" s="1241"/>
      <c r="MKS296" s="1241"/>
      <c r="MKT296" s="1241"/>
      <c r="MKU296" s="1241"/>
      <c r="MKV296" s="1241"/>
      <c r="MKW296" s="1241"/>
      <c r="MKX296" s="1241"/>
      <c r="MKY296" s="1241"/>
      <c r="MKZ296" s="1241"/>
      <c r="MLA296" s="1241"/>
      <c r="MLB296" s="1241"/>
      <c r="MLC296" s="1241"/>
      <c r="MLD296" s="1241"/>
      <c r="MLE296" s="1241"/>
      <c r="MLF296" s="1241"/>
      <c r="MLG296" s="1241"/>
      <c r="MLH296" s="1241"/>
      <c r="MLI296" s="1241"/>
      <c r="MLJ296" s="1241"/>
      <c r="MLK296" s="1241"/>
      <c r="MLL296" s="1241"/>
      <c r="MLM296" s="1241"/>
      <c r="MLN296" s="1241"/>
      <c r="MLO296" s="1241"/>
      <c r="MLP296" s="1241"/>
      <c r="MLQ296" s="1241"/>
      <c r="MLR296" s="1241"/>
      <c r="MLS296" s="1241"/>
      <c r="MLT296" s="1241"/>
      <c r="MLU296" s="1241"/>
      <c r="MLV296" s="1241"/>
      <c r="MLW296" s="1241"/>
      <c r="MLX296" s="1241"/>
      <c r="MLY296" s="1241"/>
      <c r="MLZ296" s="1241"/>
      <c r="MMA296" s="1241"/>
      <c r="MMB296" s="1241"/>
      <c r="MMC296" s="1241"/>
      <c r="MMD296" s="1241"/>
      <c r="MME296" s="1241"/>
      <c r="MMF296" s="1241"/>
      <c r="MMG296" s="1241"/>
      <c r="MMH296" s="1241"/>
      <c r="MMI296" s="1241"/>
      <c r="MMJ296" s="1241"/>
      <c r="MMK296" s="1241"/>
      <c r="MML296" s="1241"/>
      <c r="MMM296" s="1241"/>
      <c r="MMN296" s="1241"/>
      <c r="MMO296" s="1241"/>
      <c r="MMP296" s="1241"/>
      <c r="MMQ296" s="1241"/>
      <c r="MMR296" s="1241"/>
      <c r="MMS296" s="1241"/>
      <c r="MMT296" s="1241"/>
      <c r="MMU296" s="1241"/>
      <c r="MMV296" s="1241"/>
      <c r="MMW296" s="1241"/>
      <c r="MMX296" s="1241"/>
      <c r="MMY296" s="1241"/>
      <c r="MMZ296" s="1241"/>
      <c r="MNA296" s="1241"/>
      <c r="MNB296" s="1241"/>
      <c r="MNC296" s="1241"/>
      <c r="MND296" s="1241"/>
      <c r="MNE296" s="1241"/>
      <c r="MNF296" s="1241"/>
      <c r="MNG296" s="1241"/>
      <c r="MNH296" s="1241"/>
      <c r="MNI296" s="1241"/>
      <c r="MNJ296" s="1241"/>
      <c r="MNK296" s="1241"/>
      <c r="MNL296" s="1241"/>
      <c r="MNM296" s="1241"/>
      <c r="MNN296" s="1241"/>
      <c r="MNO296" s="1241"/>
      <c r="MNP296" s="1241"/>
      <c r="MNQ296" s="1241"/>
      <c r="MNR296" s="1241"/>
      <c r="MNS296" s="1241"/>
      <c r="MNT296" s="1241"/>
      <c r="MNU296" s="1241"/>
      <c r="MNV296" s="1241"/>
      <c r="MNW296" s="1241"/>
      <c r="MNX296" s="1241"/>
      <c r="MNY296" s="1241"/>
      <c r="MNZ296" s="1241"/>
      <c r="MOA296" s="1241"/>
      <c r="MOB296" s="1241"/>
      <c r="MOC296" s="1241"/>
      <c r="MOD296" s="1241"/>
      <c r="MOE296" s="1241"/>
      <c r="MOF296" s="1241"/>
      <c r="MOG296" s="1241"/>
      <c r="MOH296" s="1241"/>
      <c r="MOI296" s="1241"/>
      <c r="MOJ296" s="1241"/>
      <c r="MOK296" s="1241"/>
      <c r="MOL296" s="1241"/>
      <c r="MOM296" s="1241"/>
      <c r="MON296" s="1241"/>
      <c r="MOO296" s="1241"/>
      <c r="MOP296" s="1241"/>
      <c r="MOQ296" s="1241"/>
      <c r="MOR296" s="1241"/>
      <c r="MOS296" s="1241"/>
      <c r="MOT296" s="1241"/>
      <c r="MOU296" s="1241"/>
      <c r="MOV296" s="1241"/>
      <c r="MOW296" s="1241"/>
      <c r="MOX296" s="1241"/>
      <c r="MOY296" s="1241"/>
      <c r="MOZ296" s="1241"/>
      <c r="MPA296" s="1241"/>
      <c r="MPB296" s="1241"/>
      <c r="MPC296" s="1241"/>
      <c r="MPD296" s="1241"/>
      <c r="MPE296" s="1241"/>
      <c r="MPF296" s="1241"/>
      <c r="MPG296" s="1241"/>
      <c r="MPH296" s="1241"/>
      <c r="MPI296" s="1241"/>
      <c r="MPJ296" s="1241"/>
      <c r="MPK296" s="1241"/>
      <c r="MPL296" s="1241"/>
      <c r="MPM296" s="1241"/>
      <c r="MPN296" s="1241"/>
      <c r="MPO296" s="1241"/>
      <c r="MPP296" s="1241"/>
      <c r="MPQ296" s="1241"/>
      <c r="MPR296" s="1241"/>
      <c r="MPS296" s="1241"/>
      <c r="MPT296" s="1241"/>
      <c r="MPU296" s="1241"/>
      <c r="MPV296" s="1241"/>
      <c r="MPW296" s="1241"/>
      <c r="MPX296" s="1241"/>
      <c r="MPY296" s="1241"/>
      <c r="MPZ296" s="1241"/>
      <c r="MQA296" s="1241"/>
      <c r="MQB296" s="1241"/>
      <c r="MQC296" s="1241"/>
      <c r="MQD296" s="1241"/>
      <c r="MQE296" s="1241"/>
      <c r="MQF296" s="1241"/>
      <c r="MQG296" s="1241"/>
      <c r="MQH296" s="1241"/>
      <c r="MQI296" s="1241"/>
      <c r="MQJ296" s="1241"/>
      <c r="MQK296" s="1241"/>
      <c r="MQL296" s="1241"/>
      <c r="MQM296" s="1241"/>
      <c r="MQN296" s="1241"/>
      <c r="MQO296" s="1241"/>
      <c r="MQP296" s="1241"/>
      <c r="MQQ296" s="1241"/>
      <c r="MQR296" s="1241"/>
      <c r="MQS296" s="1241"/>
      <c r="MQT296" s="1241"/>
      <c r="MQU296" s="1241"/>
      <c r="MQV296" s="1241"/>
      <c r="MQW296" s="1241"/>
      <c r="MQX296" s="1241"/>
      <c r="MQY296" s="1241"/>
      <c r="MQZ296" s="1241"/>
      <c r="MRA296" s="1241"/>
      <c r="MRB296" s="1241"/>
      <c r="MRC296" s="1241"/>
      <c r="MRD296" s="1241"/>
      <c r="MRE296" s="1241"/>
      <c r="MRF296" s="1241"/>
      <c r="MRG296" s="1241"/>
      <c r="MRH296" s="1241"/>
      <c r="MRI296" s="1241"/>
      <c r="MRJ296" s="1241"/>
      <c r="MRK296" s="1241"/>
      <c r="MRL296" s="1241"/>
      <c r="MRM296" s="1241"/>
      <c r="MRN296" s="1241"/>
      <c r="MRO296" s="1241"/>
      <c r="MRP296" s="1241"/>
      <c r="MRQ296" s="1241"/>
      <c r="MRR296" s="1241"/>
      <c r="MRS296" s="1241"/>
      <c r="MRT296" s="1241"/>
      <c r="MRU296" s="1241"/>
      <c r="MRV296" s="1241"/>
      <c r="MRW296" s="1241"/>
      <c r="MRX296" s="1241"/>
      <c r="MRY296" s="1241"/>
      <c r="MRZ296" s="1241"/>
      <c r="MSA296" s="1241"/>
      <c r="MSB296" s="1241"/>
      <c r="MSC296" s="1241"/>
      <c r="MSD296" s="1241"/>
      <c r="MSE296" s="1241"/>
      <c r="MSF296" s="1241"/>
      <c r="MSG296" s="1241"/>
      <c r="MSH296" s="1241"/>
      <c r="MSI296" s="1241"/>
      <c r="MSJ296" s="1241"/>
      <c r="MSK296" s="1241"/>
      <c r="MSL296" s="1241"/>
      <c r="MSM296" s="1241"/>
      <c r="MSN296" s="1241"/>
      <c r="MSO296" s="1241"/>
      <c r="MSP296" s="1241"/>
      <c r="MSQ296" s="1241"/>
      <c r="MSR296" s="1241"/>
      <c r="MSS296" s="1241"/>
      <c r="MST296" s="1241"/>
      <c r="MSU296" s="1241"/>
      <c r="MSV296" s="1241"/>
      <c r="MSW296" s="1241"/>
      <c r="MSX296" s="1241"/>
      <c r="MSY296" s="1241"/>
      <c r="MSZ296" s="1241"/>
      <c r="MTA296" s="1241"/>
      <c r="MTB296" s="1241"/>
      <c r="MTC296" s="1241"/>
      <c r="MTD296" s="1241"/>
      <c r="MTE296" s="1241"/>
      <c r="MTF296" s="1241"/>
      <c r="MTG296" s="1241"/>
      <c r="MTH296" s="1241"/>
      <c r="MTI296" s="1241"/>
      <c r="MTJ296" s="1241"/>
      <c r="MTK296" s="1241"/>
      <c r="MTL296" s="1241"/>
      <c r="MTM296" s="1241"/>
      <c r="MTN296" s="1241"/>
      <c r="MTO296" s="1241"/>
      <c r="MTP296" s="1241"/>
      <c r="MTQ296" s="1241"/>
      <c r="MTR296" s="1241"/>
      <c r="MTS296" s="1241"/>
      <c r="MTT296" s="1241"/>
      <c r="MTU296" s="1241"/>
      <c r="MTV296" s="1241"/>
      <c r="MTW296" s="1241"/>
      <c r="MTX296" s="1241"/>
      <c r="MTY296" s="1241"/>
      <c r="MTZ296" s="1241"/>
      <c r="MUA296" s="1241"/>
      <c r="MUB296" s="1241"/>
      <c r="MUC296" s="1241"/>
      <c r="MUD296" s="1241"/>
      <c r="MUE296" s="1241"/>
      <c r="MUF296" s="1241"/>
      <c r="MUG296" s="1241"/>
      <c r="MUH296" s="1241"/>
      <c r="MUI296" s="1241"/>
      <c r="MUJ296" s="1241"/>
      <c r="MUK296" s="1241"/>
      <c r="MUL296" s="1241"/>
      <c r="MUM296" s="1241"/>
      <c r="MUN296" s="1241"/>
      <c r="MUO296" s="1241"/>
      <c r="MUP296" s="1241"/>
      <c r="MUQ296" s="1241"/>
      <c r="MUR296" s="1241"/>
      <c r="MUS296" s="1241"/>
      <c r="MUT296" s="1241"/>
      <c r="MUU296" s="1241"/>
      <c r="MUV296" s="1241"/>
      <c r="MUW296" s="1241"/>
      <c r="MUX296" s="1241"/>
      <c r="MUY296" s="1241"/>
      <c r="MUZ296" s="1241"/>
      <c r="MVA296" s="1241"/>
      <c r="MVB296" s="1241"/>
      <c r="MVC296" s="1241"/>
      <c r="MVD296" s="1241"/>
      <c r="MVE296" s="1241"/>
      <c r="MVF296" s="1241"/>
      <c r="MVG296" s="1241"/>
      <c r="MVH296" s="1241"/>
      <c r="MVI296" s="1241"/>
      <c r="MVJ296" s="1241"/>
      <c r="MVK296" s="1241"/>
      <c r="MVL296" s="1241"/>
      <c r="MVM296" s="1241"/>
      <c r="MVN296" s="1241"/>
      <c r="MVO296" s="1241"/>
      <c r="MVP296" s="1241"/>
      <c r="MVQ296" s="1241"/>
      <c r="MVR296" s="1241"/>
      <c r="MVS296" s="1241"/>
      <c r="MVT296" s="1241"/>
      <c r="MVU296" s="1241"/>
      <c r="MVV296" s="1241"/>
      <c r="MVW296" s="1241"/>
      <c r="MVX296" s="1241"/>
      <c r="MVY296" s="1241"/>
      <c r="MVZ296" s="1241"/>
      <c r="MWA296" s="1241"/>
      <c r="MWB296" s="1241"/>
      <c r="MWC296" s="1241"/>
      <c r="MWD296" s="1241"/>
      <c r="MWE296" s="1241"/>
      <c r="MWF296" s="1241"/>
      <c r="MWG296" s="1241"/>
      <c r="MWH296" s="1241"/>
      <c r="MWI296" s="1241"/>
      <c r="MWJ296" s="1241"/>
      <c r="MWK296" s="1241"/>
      <c r="MWL296" s="1241"/>
      <c r="MWM296" s="1241"/>
      <c r="MWN296" s="1241"/>
      <c r="MWO296" s="1241"/>
      <c r="MWP296" s="1241"/>
      <c r="MWQ296" s="1241"/>
      <c r="MWR296" s="1241"/>
      <c r="MWS296" s="1241"/>
      <c r="MWT296" s="1241"/>
      <c r="MWU296" s="1241"/>
      <c r="MWV296" s="1241"/>
      <c r="MWW296" s="1241"/>
      <c r="MWX296" s="1241"/>
      <c r="MWY296" s="1241"/>
      <c r="MWZ296" s="1241"/>
      <c r="MXA296" s="1241"/>
      <c r="MXB296" s="1241"/>
      <c r="MXC296" s="1241"/>
      <c r="MXD296" s="1241"/>
      <c r="MXE296" s="1241"/>
      <c r="MXF296" s="1241"/>
      <c r="MXG296" s="1241"/>
      <c r="MXH296" s="1241"/>
      <c r="MXI296" s="1241"/>
      <c r="MXJ296" s="1241"/>
      <c r="MXK296" s="1241"/>
      <c r="MXL296" s="1241"/>
      <c r="MXM296" s="1241"/>
      <c r="MXN296" s="1241"/>
      <c r="MXO296" s="1241"/>
      <c r="MXP296" s="1241"/>
      <c r="MXQ296" s="1241"/>
      <c r="MXR296" s="1241"/>
      <c r="MXS296" s="1241"/>
      <c r="MXT296" s="1241"/>
      <c r="MXU296" s="1241"/>
      <c r="MXV296" s="1241"/>
      <c r="MXW296" s="1241"/>
      <c r="MXX296" s="1241"/>
      <c r="MXY296" s="1241"/>
      <c r="MXZ296" s="1241"/>
      <c r="MYA296" s="1241"/>
      <c r="MYB296" s="1241"/>
      <c r="MYC296" s="1241"/>
      <c r="MYD296" s="1241"/>
      <c r="MYE296" s="1241"/>
      <c r="MYF296" s="1241"/>
      <c r="MYG296" s="1241"/>
      <c r="MYH296" s="1241"/>
      <c r="MYI296" s="1241"/>
      <c r="MYJ296" s="1241"/>
      <c r="MYK296" s="1241"/>
      <c r="MYL296" s="1241"/>
      <c r="MYM296" s="1241"/>
      <c r="MYN296" s="1241"/>
      <c r="MYO296" s="1241"/>
      <c r="MYP296" s="1241"/>
      <c r="MYQ296" s="1241"/>
      <c r="MYR296" s="1241"/>
      <c r="MYS296" s="1241"/>
      <c r="MYT296" s="1241"/>
      <c r="MYU296" s="1241"/>
      <c r="MYV296" s="1241"/>
      <c r="MYW296" s="1241"/>
      <c r="MYX296" s="1241"/>
      <c r="MYY296" s="1241"/>
      <c r="MYZ296" s="1241"/>
      <c r="MZA296" s="1241"/>
      <c r="MZB296" s="1241"/>
      <c r="MZC296" s="1241"/>
      <c r="MZD296" s="1241"/>
      <c r="MZE296" s="1241"/>
      <c r="MZF296" s="1241"/>
      <c r="MZG296" s="1241"/>
      <c r="MZH296" s="1241"/>
      <c r="MZI296" s="1241"/>
      <c r="MZJ296" s="1241"/>
      <c r="MZK296" s="1241"/>
      <c r="MZL296" s="1241"/>
      <c r="MZM296" s="1241"/>
      <c r="MZN296" s="1241"/>
      <c r="MZO296" s="1241"/>
      <c r="MZP296" s="1241"/>
      <c r="MZQ296" s="1241"/>
      <c r="MZR296" s="1241"/>
      <c r="MZS296" s="1241"/>
      <c r="MZT296" s="1241"/>
      <c r="MZU296" s="1241"/>
      <c r="MZV296" s="1241"/>
      <c r="MZW296" s="1241"/>
      <c r="MZX296" s="1241"/>
      <c r="MZY296" s="1241"/>
      <c r="MZZ296" s="1241"/>
      <c r="NAA296" s="1241"/>
      <c r="NAB296" s="1241"/>
      <c r="NAC296" s="1241"/>
      <c r="NAD296" s="1241"/>
      <c r="NAE296" s="1241"/>
      <c r="NAF296" s="1241"/>
      <c r="NAG296" s="1241"/>
      <c r="NAH296" s="1241"/>
      <c r="NAI296" s="1241"/>
      <c r="NAJ296" s="1241"/>
      <c r="NAK296" s="1241"/>
      <c r="NAL296" s="1241"/>
      <c r="NAM296" s="1241"/>
      <c r="NAN296" s="1241"/>
      <c r="NAO296" s="1241"/>
      <c r="NAP296" s="1241"/>
      <c r="NAQ296" s="1241"/>
      <c r="NAR296" s="1241"/>
      <c r="NAS296" s="1241"/>
      <c r="NAT296" s="1241"/>
      <c r="NAU296" s="1241"/>
      <c r="NAV296" s="1241"/>
      <c r="NAW296" s="1241"/>
      <c r="NAX296" s="1241"/>
      <c r="NAY296" s="1241"/>
      <c r="NAZ296" s="1241"/>
      <c r="NBA296" s="1241"/>
      <c r="NBB296" s="1241"/>
      <c r="NBC296" s="1241"/>
      <c r="NBD296" s="1241"/>
      <c r="NBE296" s="1241"/>
      <c r="NBF296" s="1241"/>
      <c r="NBG296" s="1241"/>
      <c r="NBH296" s="1241"/>
      <c r="NBI296" s="1241"/>
      <c r="NBJ296" s="1241"/>
      <c r="NBK296" s="1241"/>
      <c r="NBL296" s="1241"/>
      <c r="NBM296" s="1241"/>
      <c r="NBN296" s="1241"/>
      <c r="NBO296" s="1241"/>
      <c r="NBP296" s="1241"/>
      <c r="NBQ296" s="1241"/>
      <c r="NBR296" s="1241"/>
      <c r="NBS296" s="1241"/>
      <c r="NBT296" s="1241"/>
      <c r="NBU296" s="1241"/>
      <c r="NBV296" s="1241"/>
      <c r="NBW296" s="1241"/>
      <c r="NBX296" s="1241"/>
      <c r="NBY296" s="1241"/>
      <c r="NBZ296" s="1241"/>
      <c r="NCA296" s="1241"/>
      <c r="NCB296" s="1241"/>
      <c r="NCC296" s="1241"/>
      <c r="NCD296" s="1241"/>
      <c r="NCE296" s="1241"/>
      <c r="NCF296" s="1241"/>
      <c r="NCG296" s="1241"/>
      <c r="NCH296" s="1241"/>
      <c r="NCI296" s="1241"/>
      <c r="NCJ296" s="1241"/>
      <c r="NCK296" s="1241"/>
      <c r="NCL296" s="1241"/>
      <c r="NCM296" s="1241"/>
      <c r="NCN296" s="1241"/>
      <c r="NCO296" s="1241"/>
      <c r="NCP296" s="1241"/>
      <c r="NCQ296" s="1241"/>
      <c r="NCR296" s="1241"/>
      <c r="NCS296" s="1241"/>
      <c r="NCT296" s="1241"/>
      <c r="NCU296" s="1241"/>
      <c r="NCV296" s="1241"/>
      <c r="NCW296" s="1241"/>
      <c r="NCX296" s="1241"/>
      <c r="NCY296" s="1241"/>
      <c r="NCZ296" s="1241"/>
      <c r="NDA296" s="1241"/>
      <c r="NDB296" s="1241"/>
      <c r="NDC296" s="1241"/>
      <c r="NDD296" s="1241"/>
      <c r="NDE296" s="1241"/>
      <c r="NDF296" s="1241"/>
      <c r="NDG296" s="1241"/>
      <c r="NDH296" s="1241"/>
      <c r="NDI296" s="1241"/>
      <c r="NDJ296" s="1241"/>
      <c r="NDK296" s="1241"/>
      <c r="NDL296" s="1241"/>
      <c r="NDM296" s="1241"/>
      <c r="NDN296" s="1241"/>
      <c r="NDO296" s="1241"/>
      <c r="NDP296" s="1241"/>
      <c r="NDQ296" s="1241"/>
      <c r="NDR296" s="1241"/>
      <c r="NDS296" s="1241"/>
      <c r="NDT296" s="1241"/>
      <c r="NDU296" s="1241"/>
      <c r="NDV296" s="1241"/>
      <c r="NDW296" s="1241"/>
      <c r="NDX296" s="1241"/>
      <c r="NDY296" s="1241"/>
      <c r="NDZ296" s="1241"/>
      <c r="NEA296" s="1241"/>
      <c r="NEB296" s="1241"/>
      <c r="NEC296" s="1241"/>
      <c r="NED296" s="1241"/>
      <c r="NEE296" s="1241"/>
      <c r="NEF296" s="1241"/>
      <c r="NEG296" s="1241"/>
      <c r="NEH296" s="1241"/>
      <c r="NEI296" s="1241"/>
      <c r="NEJ296" s="1241"/>
      <c r="NEK296" s="1241"/>
      <c r="NEL296" s="1241"/>
      <c r="NEM296" s="1241"/>
      <c r="NEN296" s="1241"/>
      <c r="NEO296" s="1241"/>
      <c r="NEP296" s="1241"/>
      <c r="NEQ296" s="1241"/>
      <c r="NER296" s="1241"/>
      <c r="NES296" s="1241"/>
      <c r="NET296" s="1241"/>
      <c r="NEU296" s="1241"/>
      <c r="NEV296" s="1241"/>
      <c r="NEW296" s="1241"/>
      <c r="NEX296" s="1241"/>
      <c r="NEY296" s="1241"/>
      <c r="NEZ296" s="1241"/>
      <c r="NFA296" s="1241"/>
      <c r="NFB296" s="1241"/>
      <c r="NFC296" s="1241"/>
      <c r="NFD296" s="1241"/>
      <c r="NFE296" s="1241"/>
      <c r="NFF296" s="1241"/>
      <c r="NFG296" s="1241"/>
      <c r="NFH296" s="1241"/>
      <c r="NFI296" s="1241"/>
      <c r="NFJ296" s="1241"/>
      <c r="NFK296" s="1241"/>
      <c r="NFL296" s="1241"/>
      <c r="NFM296" s="1241"/>
      <c r="NFN296" s="1241"/>
      <c r="NFO296" s="1241"/>
      <c r="NFP296" s="1241"/>
      <c r="NFQ296" s="1241"/>
      <c r="NFR296" s="1241"/>
      <c r="NFS296" s="1241"/>
      <c r="NFT296" s="1241"/>
      <c r="NFU296" s="1241"/>
      <c r="NFV296" s="1241"/>
      <c r="NFW296" s="1241"/>
      <c r="NFX296" s="1241"/>
      <c r="NFY296" s="1241"/>
      <c r="NFZ296" s="1241"/>
      <c r="NGA296" s="1241"/>
      <c r="NGB296" s="1241"/>
      <c r="NGC296" s="1241"/>
      <c r="NGD296" s="1241"/>
      <c r="NGE296" s="1241"/>
      <c r="NGF296" s="1241"/>
      <c r="NGG296" s="1241"/>
      <c r="NGH296" s="1241"/>
      <c r="NGI296" s="1241"/>
      <c r="NGJ296" s="1241"/>
      <c r="NGK296" s="1241"/>
      <c r="NGL296" s="1241"/>
      <c r="NGM296" s="1241"/>
      <c r="NGN296" s="1241"/>
      <c r="NGO296" s="1241"/>
      <c r="NGP296" s="1241"/>
      <c r="NGQ296" s="1241"/>
      <c r="NGR296" s="1241"/>
      <c r="NGS296" s="1241"/>
      <c r="NGT296" s="1241"/>
      <c r="NGU296" s="1241"/>
      <c r="NGV296" s="1241"/>
      <c r="NGW296" s="1241"/>
      <c r="NGX296" s="1241"/>
      <c r="NGY296" s="1241"/>
      <c r="NGZ296" s="1241"/>
      <c r="NHA296" s="1241"/>
      <c r="NHB296" s="1241"/>
      <c r="NHC296" s="1241"/>
      <c r="NHD296" s="1241"/>
      <c r="NHE296" s="1241"/>
      <c r="NHF296" s="1241"/>
      <c r="NHG296" s="1241"/>
      <c r="NHH296" s="1241"/>
      <c r="NHI296" s="1241"/>
      <c r="NHJ296" s="1241"/>
      <c r="NHK296" s="1241"/>
      <c r="NHL296" s="1241"/>
      <c r="NHM296" s="1241"/>
      <c r="NHN296" s="1241"/>
      <c r="NHO296" s="1241"/>
      <c r="NHP296" s="1241"/>
      <c r="NHQ296" s="1241"/>
      <c r="NHR296" s="1241"/>
      <c r="NHS296" s="1241"/>
      <c r="NHT296" s="1241"/>
      <c r="NHU296" s="1241"/>
      <c r="NHV296" s="1241"/>
      <c r="NHW296" s="1241"/>
      <c r="NHX296" s="1241"/>
      <c r="NHY296" s="1241"/>
      <c r="NHZ296" s="1241"/>
      <c r="NIA296" s="1241"/>
      <c r="NIB296" s="1241"/>
      <c r="NIC296" s="1241"/>
      <c r="NID296" s="1241"/>
      <c r="NIE296" s="1241"/>
      <c r="NIF296" s="1241"/>
      <c r="NIG296" s="1241"/>
      <c r="NIH296" s="1241"/>
      <c r="NII296" s="1241"/>
      <c r="NIJ296" s="1241"/>
      <c r="NIK296" s="1241"/>
      <c r="NIL296" s="1241"/>
      <c r="NIM296" s="1241"/>
      <c r="NIN296" s="1241"/>
      <c r="NIO296" s="1241"/>
      <c r="NIP296" s="1241"/>
      <c r="NIQ296" s="1241"/>
      <c r="NIR296" s="1241"/>
      <c r="NIS296" s="1241"/>
      <c r="NIT296" s="1241"/>
      <c r="NIU296" s="1241"/>
      <c r="NIV296" s="1241"/>
      <c r="NIW296" s="1241"/>
      <c r="NIX296" s="1241"/>
      <c r="NIY296" s="1241"/>
      <c r="NIZ296" s="1241"/>
      <c r="NJA296" s="1241"/>
      <c r="NJB296" s="1241"/>
      <c r="NJC296" s="1241"/>
      <c r="NJD296" s="1241"/>
      <c r="NJE296" s="1241"/>
      <c r="NJF296" s="1241"/>
      <c r="NJG296" s="1241"/>
      <c r="NJH296" s="1241"/>
      <c r="NJI296" s="1241"/>
      <c r="NJJ296" s="1241"/>
      <c r="NJK296" s="1241"/>
      <c r="NJL296" s="1241"/>
      <c r="NJM296" s="1241"/>
      <c r="NJN296" s="1241"/>
      <c r="NJO296" s="1241"/>
      <c r="NJP296" s="1241"/>
      <c r="NJQ296" s="1241"/>
      <c r="NJR296" s="1241"/>
      <c r="NJS296" s="1241"/>
      <c r="NJT296" s="1241"/>
      <c r="NJU296" s="1241"/>
      <c r="NJV296" s="1241"/>
      <c r="NJW296" s="1241"/>
      <c r="NJX296" s="1241"/>
      <c r="NJY296" s="1241"/>
      <c r="NJZ296" s="1241"/>
      <c r="NKA296" s="1241"/>
      <c r="NKB296" s="1241"/>
      <c r="NKC296" s="1241"/>
      <c r="NKD296" s="1241"/>
      <c r="NKE296" s="1241"/>
      <c r="NKF296" s="1241"/>
      <c r="NKG296" s="1241"/>
      <c r="NKH296" s="1241"/>
      <c r="NKI296" s="1241"/>
      <c r="NKJ296" s="1241"/>
      <c r="NKK296" s="1241"/>
      <c r="NKL296" s="1241"/>
      <c r="NKM296" s="1241"/>
      <c r="NKN296" s="1241"/>
      <c r="NKO296" s="1241"/>
      <c r="NKP296" s="1241"/>
      <c r="NKQ296" s="1241"/>
      <c r="NKR296" s="1241"/>
      <c r="NKS296" s="1241"/>
      <c r="NKT296" s="1241"/>
      <c r="NKU296" s="1241"/>
      <c r="NKV296" s="1241"/>
      <c r="NKW296" s="1241"/>
      <c r="NKX296" s="1241"/>
      <c r="NKY296" s="1241"/>
      <c r="NKZ296" s="1241"/>
      <c r="NLA296" s="1241"/>
      <c r="NLB296" s="1241"/>
      <c r="NLC296" s="1241"/>
      <c r="NLD296" s="1241"/>
      <c r="NLE296" s="1241"/>
      <c r="NLF296" s="1241"/>
      <c r="NLG296" s="1241"/>
      <c r="NLH296" s="1241"/>
      <c r="NLI296" s="1241"/>
      <c r="NLJ296" s="1241"/>
      <c r="NLK296" s="1241"/>
      <c r="NLL296" s="1241"/>
      <c r="NLM296" s="1241"/>
      <c r="NLN296" s="1241"/>
      <c r="NLO296" s="1241"/>
      <c r="NLP296" s="1241"/>
      <c r="NLQ296" s="1241"/>
      <c r="NLR296" s="1241"/>
      <c r="NLS296" s="1241"/>
      <c r="NLT296" s="1241"/>
      <c r="NLU296" s="1241"/>
      <c r="NLV296" s="1241"/>
      <c r="NLW296" s="1241"/>
      <c r="NLX296" s="1241"/>
      <c r="NLY296" s="1241"/>
      <c r="NLZ296" s="1241"/>
      <c r="NMA296" s="1241"/>
      <c r="NMB296" s="1241"/>
      <c r="NMC296" s="1241"/>
      <c r="NMD296" s="1241"/>
      <c r="NME296" s="1241"/>
      <c r="NMF296" s="1241"/>
      <c r="NMG296" s="1241"/>
      <c r="NMH296" s="1241"/>
      <c r="NMI296" s="1241"/>
      <c r="NMJ296" s="1241"/>
      <c r="NMK296" s="1241"/>
      <c r="NML296" s="1241"/>
      <c r="NMM296" s="1241"/>
      <c r="NMN296" s="1241"/>
      <c r="NMO296" s="1241"/>
      <c r="NMP296" s="1241"/>
      <c r="NMQ296" s="1241"/>
      <c r="NMR296" s="1241"/>
      <c r="NMS296" s="1241"/>
      <c r="NMT296" s="1241"/>
      <c r="NMU296" s="1241"/>
      <c r="NMV296" s="1241"/>
      <c r="NMW296" s="1241"/>
      <c r="NMX296" s="1241"/>
      <c r="NMY296" s="1241"/>
      <c r="NMZ296" s="1241"/>
      <c r="NNA296" s="1241"/>
      <c r="NNB296" s="1241"/>
      <c r="NNC296" s="1241"/>
      <c r="NND296" s="1241"/>
      <c r="NNE296" s="1241"/>
      <c r="NNF296" s="1241"/>
      <c r="NNG296" s="1241"/>
      <c r="NNH296" s="1241"/>
      <c r="NNI296" s="1241"/>
      <c r="NNJ296" s="1241"/>
      <c r="NNK296" s="1241"/>
      <c r="NNL296" s="1241"/>
      <c r="NNM296" s="1241"/>
      <c r="NNN296" s="1241"/>
      <c r="NNO296" s="1241"/>
      <c r="NNP296" s="1241"/>
      <c r="NNQ296" s="1241"/>
      <c r="NNR296" s="1241"/>
      <c r="NNS296" s="1241"/>
      <c r="NNT296" s="1241"/>
      <c r="NNU296" s="1241"/>
      <c r="NNV296" s="1241"/>
      <c r="NNW296" s="1241"/>
      <c r="NNX296" s="1241"/>
      <c r="NNY296" s="1241"/>
      <c r="NNZ296" s="1241"/>
      <c r="NOA296" s="1241"/>
      <c r="NOB296" s="1241"/>
      <c r="NOC296" s="1241"/>
      <c r="NOD296" s="1241"/>
      <c r="NOE296" s="1241"/>
      <c r="NOF296" s="1241"/>
      <c r="NOG296" s="1241"/>
      <c r="NOH296" s="1241"/>
      <c r="NOI296" s="1241"/>
      <c r="NOJ296" s="1241"/>
      <c r="NOK296" s="1241"/>
      <c r="NOL296" s="1241"/>
      <c r="NOM296" s="1241"/>
      <c r="NON296" s="1241"/>
      <c r="NOO296" s="1241"/>
      <c r="NOP296" s="1241"/>
      <c r="NOQ296" s="1241"/>
      <c r="NOR296" s="1241"/>
      <c r="NOS296" s="1241"/>
      <c r="NOT296" s="1241"/>
      <c r="NOU296" s="1241"/>
      <c r="NOV296" s="1241"/>
      <c r="NOW296" s="1241"/>
      <c r="NOX296" s="1241"/>
      <c r="NOY296" s="1241"/>
      <c r="NOZ296" s="1241"/>
      <c r="NPA296" s="1241"/>
      <c r="NPB296" s="1241"/>
      <c r="NPC296" s="1241"/>
      <c r="NPD296" s="1241"/>
      <c r="NPE296" s="1241"/>
      <c r="NPF296" s="1241"/>
      <c r="NPG296" s="1241"/>
      <c r="NPH296" s="1241"/>
      <c r="NPI296" s="1241"/>
      <c r="NPJ296" s="1241"/>
      <c r="NPK296" s="1241"/>
      <c r="NPL296" s="1241"/>
      <c r="NPM296" s="1241"/>
      <c r="NPN296" s="1241"/>
      <c r="NPO296" s="1241"/>
      <c r="NPP296" s="1241"/>
      <c r="NPQ296" s="1241"/>
      <c r="NPR296" s="1241"/>
      <c r="NPS296" s="1241"/>
      <c r="NPT296" s="1241"/>
      <c r="NPU296" s="1241"/>
      <c r="NPV296" s="1241"/>
      <c r="NPW296" s="1241"/>
      <c r="NPX296" s="1241"/>
      <c r="NPY296" s="1241"/>
      <c r="NPZ296" s="1241"/>
      <c r="NQA296" s="1241"/>
      <c r="NQB296" s="1241"/>
      <c r="NQC296" s="1241"/>
      <c r="NQD296" s="1241"/>
      <c r="NQE296" s="1241"/>
      <c r="NQF296" s="1241"/>
      <c r="NQG296" s="1241"/>
      <c r="NQH296" s="1241"/>
      <c r="NQI296" s="1241"/>
      <c r="NQJ296" s="1241"/>
      <c r="NQK296" s="1241"/>
      <c r="NQL296" s="1241"/>
      <c r="NQM296" s="1241"/>
      <c r="NQN296" s="1241"/>
      <c r="NQO296" s="1241"/>
      <c r="NQP296" s="1241"/>
      <c r="NQQ296" s="1241"/>
      <c r="NQR296" s="1241"/>
      <c r="NQS296" s="1241"/>
      <c r="NQT296" s="1241"/>
      <c r="NQU296" s="1241"/>
      <c r="NQV296" s="1241"/>
      <c r="NQW296" s="1241"/>
      <c r="NQX296" s="1241"/>
      <c r="NQY296" s="1241"/>
      <c r="NQZ296" s="1241"/>
      <c r="NRA296" s="1241"/>
      <c r="NRB296" s="1241"/>
      <c r="NRC296" s="1241"/>
      <c r="NRD296" s="1241"/>
      <c r="NRE296" s="1241"/>
      <c r="NRF296" s="1241"/>
      <c r="NRG296" s="1241"/>
      <c r="NRH296" s="1241"/>
      <c r="NRI296" s="1241"/>
      <c r="NRJ296" s="1241"/>
      <c r="NRK296" s="1241"/>
      <c r="NRL296" s="1241"/>
      <c r="NRM296" s="1241"/>
      <c r="NRN296" s="1241"/>
      <c r="NRO296" s="1241"/>
      <c r="NRP296" s="1241"/>
      <c r="NRQ296" s="1241"/>
      <c r="NRR296" s="1241"/>
      <c r="NRS296" s="1241"/>
      <c r="NRT296" s="1241"/>
      <c r="NRU296" s="1241"/>
      <c r="NRV296" s="1241"/>
      <c r="NRW296" s="1241"/>
      <c r="NRX296" s="1241"/>
      <c r="NRY296" s="1241"/>
      <c r="NRZ296" s="1241"/>
      <c r="NSA296" s="1241"/>
      <c r="NSB296" s="1241"/>
      <c r="NSC296" s="1241"/>
      <c r="NSD296" s="1241"/>
      <c r="NSE296" s="1241"/>
      <c r="NSF296" s="1241"/>
      <c r="NSG296" s="1241"/>
      <c r="NSH296" s="1241"/>
      <c r="NSI296" s="1241"/>
      <c r="NSJ296" s="1241"/>
      <c r="NSK296" s="1241"/>
      <c r="NSL296" s="1241"/>
      <c r="NSM296" s="1241"/>
      <c r="NSN296" s="1241"/>
      <c r="NSO296" s="1241"/>
      <c r="NSP296" s="1241"/>
      <c r="NSQ296" s="1241"/>
      <c r="NSR296" s="1241"/>
      <c r="NSS296" s="1241"/>
      <c r="NST296" s="1241"/>
      <c r="NSU296" s="1241"/>
      <c r="NSV296" s="1241"/>
      <c r="NSW296" s="1241"/>
      <c r="NSX296" s="1241"/>
      <c r="NSY296" s="1241"/>
      <c r="NSZ296" s="1241"/>
      <c r="NTA296" s="1241"/>
      <c r="NTB296" s="1241"/>
      <c r="NTC296" s="1241"/>
      <c r="NTD296" s="1241"/>
      <c r="NTE296" s="1241"/>
      <c r="NTF296" s="1241"/>
      <c r="NTG296" s="1241"/>
      <c r="NTH296" s="1241"/>
      <c r="NTI296" s="1241"/>
      <c r="NTJ296" s="1241"/>
      <c r="NTK296" s="1241"/>
      <c r="NTL296" s="1241"/>
      <c r="NTM296" s="1241"/>
      <c r="NTN296" s="1241"/>
      <c r="NTO296" s="1241"/>
      <c r="NTP296" s="1241"/>
      <c r="NTQ296" s="1241"/>
      <c r="NTR296" s="1241"/>
      <c r="NTS296" s="1241"/>
      <c r="NTT296" s="1241"/>
      <c r="NTU296" s="1241"/>
      <c r="NTV296" s="1241"/>
      <c r="NTW296" s="1241"/>
      <c r="NTX296" s="1241"/>
      <c r="NTY296" s="1241"/>
      <c r="NTZ296" s="1241"/>
      <c r="NUA296" s="1241"/>
      <c r="NUB296" s="1241"/>
      <c r="NUC296" s="1241"/>
      <c r="NUD296" s="1241"/>
      <c r="NUE296" s="1241"/>
      <c r="NUF296" s="1241"/>
      <c r="NUG296" s="1241"/>
      <c r="NUH296" s="1241"/>
      <c r="NUI296" s="1241"/>
      <c r="NUJ296" s="1241"/>
      <c r="NUK296" s="1241"/>
      <c r="NUL296" s="1241"/>
      <c r="NUM296" s="1241"/>
      <c r="NUN296" s="1241"/>
      <c r="NUO296" s="1241"/>
      <c r="NUP296" s="1241"/>
      <c r="NUQ296" s="1241"/>
      <c r="NUR296" s="1241"/>
      <c r="NUS296" s="1241"/>
      <c r="NUT296" s="1241"/>
      <c r="NUU296" s="1241"/>
      <c r="NUV296" s="1241"/>
      <c r="NUW296" s="1241"/>
      <c r="NUX296" s="1241"/>
      <c r="NUY296" s="1241"/>
      <c r="NUZ296" s="1241"/>
      <c r="NVA296" s="1241"/>
      <c r="NVB296" s="1241"/>
      <c r="NVC296" s="1241"/>
      <c r="NVD296" s="1241"/>
      <c r="NVE296" s="1241"/>
      <c r="NVF296" s="1241"/>
      <c r="NVG296" s="1241"/>
      <c r="NVH296" s="1241"/>
      <c r="NVI296" s="1241"/>
      <c r="NVJ296" s="1241"/>
      <c r="NVK296" s="1241"/>
      <c r="NVL296" s="1241"/>
      <c r="NVM296" s="1241"/>
      <c r="NVN296" s="1241"/>
      <c r="NVO296" s="1241"/>
      <c r="NVP296" s="1241"/>
      <c r="NVQ296" s="1241"/>
      <c r="NVR296" s="1241"/>
      <c r="NVS296" s="1241"/>
      <c r="NVT296" s="1241"/>
      <c r="NVU296" s="1241"/>
      <c r="NVV296" s="1241"/>
      <c r="NVW296" s="1241"/>
      <c r="NVX296" s="1241"/>
      <c r="NVY296" s="1241"/>
      <c r="NVZ296" s="1241"/>
      <c r="NWA296" s="1241"/>
      <c r="NWB296" s="1241"/>
      <c r="NWC296" s="1241"/>
      <c r="NWD296" s="1241"/>
      <c r="NWE296" s="1241"/>
      <c r="NWF296" s="1241"/>
      <c r="NWG296" s="1241"/>
      <c r="NWH296" s="1241"/>
      <c r="NWI296" s="1241"/>
      <c r="NWJ296" s="1241"/>
      <c r="NWK296" s="1241"/>
      <c r="NWL296" s="1241"/>
      <c r="NWM296" s="1241"/>
      <c r="NWN296" s="1241"/>
      <c r="NWO296" s="1241"/>
      <c r="NWP296" s="1241"/>
      <c r="NWQ296" s="1241"/>
      <c r="NWR296" s="1241"/>
      <c r="NWS296" s="1241"/>
      <c r="NWT296" s="1241"/>
      <c r="NWU296" s="1241"/>
      <c r="NWV296" s="1241"/>
      <c r="NWW296" s="1241"/>
      <c r="NWX296" s="1241"/>
      <c r="NWY296" s="1241"/>
      <c r="NWZ296" s="1241"/>
      <c r="NXA296" s="1241"/>
      <c r="NXB296" s="1241"/>
      <c r="NXC296" s="1241"/>
      <c r="NXD296" s="1241"/>
      <c r="NXE296" s="1241"/>
      <c r="NXF296" s="1241"/>
      <c r="NXG296" s="1241"/>
      <c r="NXH296" s="1241"/>
      <c r="NXI296" s="1241"/>
      <c r="NXJ296" s="1241"/>
      <c r="NXK296" s="1241"/>
      <c r="NXL296" s="1241"/>
      <c r="NXM296" s="1241"/>
      <c r="NXN296" s="1241"/>
      <c r="NXO296" s="1241"/>
      <c r="NXP296" s="1241"/>
      <c r="NXQ296" s="1241"/>
      <c r="NXR296" s="1241"/>
      <c r="NXS296" s="1241"/>
      <c r="NXT296" s="1241"/>
      <c r="NXU296" s="1241"/>
      <c r="NXV296" s="1241"/>
      <c r="NXW296" s="1241"/>
      <c r="NXX296" s="1241"/>
      <c r="NXY296" s="1241"/>
      <c r="NXZ296" s="1241"/>
      <c r="NYA296" s="1241"/>
      <c r="NYB296" s="1241"/>
      <c r="NYC296" s="1241"/>
      <c r="NYD296" s="1241"/>
      <c r="NYE296" s="1241"/>
      <c r="NYF296" s="1241"/>
      <c r="NYG296" s="1241"/>
      <c r="NYH296" s="1241"/>
      <c r="NYI296" s="1241"/>
      <c r="NYJ296" s="1241"/>
      <c r="NYK296" s="1241"/>
      <c r="NYL296" s="1241"/>
      <c r="NYM296" s="1241"/>
      <c r="NYN296" s="1241"/>
      <c r="NYO296" s="1241"/>
      <c r="NYP296" s="1241"/>
      <c r="NYQ296" s="1241"/>
      <c r="NYR296" s="1241"/>
      <c r="NYS296" s="1241"/>
      <c r="NYT296" s="1241"/>
      <c r="NYU296" s="1241"/>
      <c r="NYV296" s="1241"/>
      <c r="NYW296" s="1241"/>
      <c r="NYX296" s="1241"/>
      <c r="NYY296" s="1241"/>
      <c r="NYZ296" s="1241"/>
      <c r="NZA296" s="1241"/>
      <c r="NZB296" s="1241"/>
      <c r="NZC296" s="1241"/>
      <c r="NZD296" s="1241"/>
      <c r="NZE296" s="1241"/>
      <c r="NZF296" s="1241"/>
      <c r="NZG296" s="1241"/>
      <c r="NZH296" s="1241"/>
      <c r="NZI296" s="1241"/>
      <c r="NZJ296" s="1241"/>
      <c r="NZK296" s="1241"/>
      <c r="NZL296" s="1241"/>
      <c r="NZM296" s="1241"/>
      <c r="NZN296" s="1241"/>
      <c r="NZO296" s="1241"/>
      <c r="NZP296" s="1241"/>
      <c r="NZQ296" s="1241"/>
      <c r="NZR296" s="1241"/>
      <c r="NZS296" s="1241"/>
      <c r="NZT296" s="1241"/>
      <c r="NZU296" s="1241"/>
      <c r="NZV296" s="1241"/>
      <c r="NZW296" s="1241"/>
      <c r="NZX296" s="1241"/>
      <c r="NZY296" s="1241"/>
      <c r="NZZ296" s="1241"/>
      <c r="OAA296" s="1241"/>
      <c r="OAB296" s="1241"/>
      <c r="OAC296" s="1241"/>
      <c r="OAD296" s="1241"/>
      <c r="OAE296" s="1241"/>
      <c r="OAF296" s="1241"/>
      <c r="OAG296" s="1241"/>
      <c r="OAH296" s="1241"/>
      <c r="OAI296" s="1241"/>
      <c r="OAJ296" s="1241"/>
      <c r="OAK296" s="1241"/>
      <c r="OAL296" s="1241"/>
      <c r="OAM296" s="1241"/>
      <c r="OAN296" s="1241"/>
      <c r="OAO296" s="1241"/>
      <c r="OAP296" s="1241"/>
      <c r="OAQ296" s="1241"/>
      <c r="OAR296" s="1241"/>
      <c r="OAS296" s="1241"/>
      <c r="OAT296" s="1241"/>
      <c r="OAU296" s="1241"/>
      <c r="OAV296" s="1241"/>
      <c r="OAW296" s="1241"/>
      <c r="OAX296" s="1241"/>
      <c r="OAY296" s="1241"/>
      <c r="OAZ296" s="1241"/>
      <c r="OBA296" s="1241"/>
      <c r="OBB296" s="1241"/>
      <c r="OBC296" s="1241"/>
      <c r="OBD296" s="1241"/>
      <c r="OBE296" s="1241"/>
      <c r="OBF296" s="1241"/>
      <c r="OBG296" s="1241"/>
      <c r="OBH296" s="1241"/>
      <c r="OBI296" s="1241"/>
      <c r="OBJ296" s="1241"/>
      <c r="OBK296" s="1241"/>
      <c r="OBL296" s="1241"/>
      <c r="OBM296" s="1241"/>
      <c r="OBN296" s="1241"/>
      <c r="OBO296" s="1241"/>
      <c r="OBP296" s="1241"/>
      <c r="OBQ296" s="1241"/>
      <c r="OBR296" s="1241"/>
      <c r="OBS296" s="1241"/>
      <c r="OBT296" s="1241"/>
      <c r="OBU296" s="1241"/>
      <c r="OBV296" s="1241"/>
      <c r="OBW296" s="1241"/>
      <c r="OBX296" s="1241"/>
      <c r="OBY296" s="1241"/>
      <c r="OBZ296" s="1241"/>
      <c r="OCA296" s="1241"/>
      <c r="OCB296" s="1241"/>
      <c r="OCC296" s="1241"/>
      <c r="OCD296" s="1241"/>
      <c r="OCE296" s="1241"/>
      <c r="OCF296" s="1241"/>
      <c r="OCG296" s="1241"/>
      <c r="OCH296" s="1241"/>
      <c r="OCI296" s="1241"/>
      <c r="OCJ296" s="1241"/>
      <c r="OCK296" s="1241"/>
      <c r="OCL296" s="1241"/>
      <c r="OCM296" s="1241"/>
      <c r="OCN296" s="1241"/>
      <c r="OCO296" s="1241"/>
      <c r="OCP296" s="1241"/>
      <c r="OCQ296" s="1241"/>
      <c r="OCR296" s="1241"/>
      <c r="OCS296" s="1241"/>
      <c r="OCT296" s="1241"/>
      <c r="OCU296" s="1241"/>
      <c r="OCV296" s="1241"/>
      <c r="OCW296" s="1241"/>
      <c r="OCX296" s="1241"/>
      <c r="OCY296" s="1241"/>
      <c r="OCZ296" s="1241"/>
      <c r="ODA296" s="1241"/>
      <c r="ODB296" s="1241"/>
      <c r="ODC296" s="1241"/>
      <c r="ODD296" s="1241"/>
      <c r="ODE296" s="1241"/>
      <c r="ODF296" s="1241"/>
      <c r="ODG296" s="1241"/>
      <c r="ODH296" s="1241"/>
      <c r="ODI296" s="1241"/>
      <c r="ODJ296" s="1241"/>
      <c r="ODK296" s="1241"/>
      <c r="ODL296" s="1241"/>
      <c r="ODM296" s="1241"/>
      <c r="ODN296" s="1241"/>
      <c r="ODO296" s="1241"/>
      <c r="ODP296" s="1241"/>
      <c r="ODQ296" s="1241"/>
      <c r="ODR296" s="1241"/>
      <c r="ODS296" s="1241"/>
      <c r="ODT296" s="1241"/>
      <c r="ODU296" s="1241"/>
      <c r="ODV296" s="1241"/>
      <c r="ODW296" s="1241"/>
      <c r="ODX296" s="1241"/>
      <c r="ODY296" s="1241"/>
      <c r="ODZ296" s="1241"/>
      <c r="OEA296" s="1241"/>
      <c r="OEB296" s="1241"/>
      <c r="OEC296" s="1241"/>
      <c r="OED296" s="1241"/>
      <c r="OEE296" s="1241"/>
      <c r="OEF296" s="1241"/>
      <c r="OEG296" s="1241"/>
      <c r="OEH296" s="1241"/>
      <c r="OEI296" s="1241"/>
      <c r="OEJ296" s="1241"/>
      <c r="OEK296" s="1241"/>
      <c r="OEL296" s="1241"/>
      <c r="OEM296" s="1241"/>
      <c r="OEN296" s="1241"/>
      <c r="OEO296" s="1241"/>
      <c r="OEP296" s="1241"/>
      <c r="OEQ296" s="1241"/>
      <c r="OER296" s="1241"/>
      <c r="OES296" s="1241"/>
      <c r="OET296" s="1241"/>
      <c r="OEU296" s="1241"/>
      <c r="OEV296" s="1241"/>
      <c r="OEW296" s="1241"/>
      <c r="OEX296" s="1241"/>
      <c r="OEY296" s="1241"/>
      <c r="OEZ296" s="1241"/>
      <c r="OFA296" s="1241"/>
      <c r="OFB296" s="1241"/>
      <c r="OFC296" s="1241"/>
      <c r="OFD296" s="1241"/>
      <c r="OFE296" s="1241"/>
      <c r="OFF296" s="1241"/>
      <c r="OFG296" s="1241"/>
      <c r="OFH296" s="1241"/>
      <c r="OFI296" s="1241"/>
      <c r="OFJ296" s="1241"/>
      <c r="OFK296" s="1241"/>
      <c r="OFL296" s="1241"/>
      <c r="OFM296" s="1241"/>
      <c r="OFN296" s="1241"/>
      <c r="OFO296" s="1241"/>
      <c r="OFP296" s="1241"/>
      <c r="OFQ296" s="1241"/>
      <c r="OFR296" s="1241"/>
      <c r="OFS296" s="1241"/>
      <c r="OFT296" s="1241"/>
      <c r="OFU296" s="1241"/>
      <c r="OFV296" s="1241"/>
      <c r="OFW296" s="1241"/>
      <c r="OFX296" s="1241"/>
      <c r="OFY296" s="1241"/>
      <c r="OFZ296" s="1241"/>
      <c r="OGA296" s="1241"/>
      <c r="OGB296" s="1241"/>
      <c r="OGC296" s="1241"/>
      <c r="OGD296" s="1241"/>
      <c r="OGE296" s="1241"/>
      <c r="OGF296" s="1241"/>
      <c r="OGG296" s="1241"/>
      <c r="OGH296" s="1241"/>
      <c r="OGI296" s="1241"/>
      <c r="OGJ296" s="1241"/>
      <c r="OGK296" s="1241"/>
      <c r="OGL296" s="1241"/>
      <c r="OGM296" s="1241"/>
      <c r="OGN296" s="1241"/>
      <c r="OGO296" s="1241"/>
      <c r="OGP296" s="1241"/>
      <c r="OGQ296" s="1241"/>
      <c r="OGR296" s="1241"/>
      <c r="OGS296" s="1241"/>
      <c r="OGT296" s="1241"/>
      <c r="OGU296" s="1241"/>
      <c r="OGV296" s="1241"/>
      <c r="OGW296" s="1241"/>
      <c r="OGX296" s="1241"/>
      <c r="OGY296" s="1241"/>
      <c r="OGZ296" s="1241"/>
      <c r="OHA296" s="1241"/>
      <c r="OHB296" s="1241"/>
      <c r="OHC296" s="1241"/>
      <c r="OHD296" s="1241"/>
      <c r="OHE296" s="1241"/>
      <c r="OHF296" s="1241"/>
      <c r="OHG296" s="1241"/>
      <c r="OHH296" s="1241"/>
      <c r="OHI296" s="1241"/>
      <c r="OHJ296" s="1241"/>
      <c r="OHK296" s="1241"/>
      <c r="OHL296" s="1241"/>
      <c r="OHM296" s="1241"/>
      <c r="OHN296" s="1241"/>
      <c r="OHO296" s="1241"/>
      <c r="OHP296" s="1241"/>
      <c r="OHQ296" s="1241"/>
      <c r="OHR296" s="1241"/>
      <c r="OHS296" s="1241"/>
      <c r="OHT296" s="1241"/>
      <c r="OHU296" s="1241"/>
      <c r="OHV296" s="1241"/>
      <c r="OHW296" s="1241"/>
      <c r="OHX296" s="1241"/>
      <c r="OHY296" s="1241"/>
      <c r="OHZ296" s="1241"/>
      <c r="OIA296" s="1241"/>
      <c r="OIB296" s="1241"/>
      <c r="OIC296" s="1241"/>
      <c r="OID296" s="1241"/>
      <c r="OIE296" s="1241"/>
      <c r="OIF296" s="1241"/>
      <c r="OIG296" s="1241"/>
      <c r="OIH296" s="1241"/>
      <c r="OII296" s="1241"/>
      <c r="OIJ296" s="1241"/>
      <c r="OIK296" s="1241"/>
      <c r="OIL296" s="1241"/>
      <c r="OIM296" s="1241"/>
      <c r="OIN296" s="1241"/>
      <c r="OIO296" s="1241"/>
      <c r="OIP296" s="1241"/>
      <c r="OIQ296" s="1241"/>
      <c r="OIR296" s="1241"/>
      <c r="OIS296" s="1241"/>
      <c r="OIT296" s="1241"/>
      <c r="OIU296" s="1241"/>
      <c r="OIV296" s="1241"/>
      <c r="OIW296" s="1241"/>
      <c r="OIX296" s="1241"/>
      <c r="OIY296" s="1241"/>
      <c r="OIZ296" s="1241"/>
      <c r="OJA296" s="1241"/>
      <c r="OJB296" s="1241"/>
      <c r="OJC296" s="1241"/>
      <c r="OJD296" s="1241"/>
      <c r="OJE296" s="1241"/>
      <c r="OJF296" s="1241"/>
      <c r="OJG296" s="1241"/>
      <c r="OJH296" s="1241"/>
      <c r="OJI296" s="1241"/>
      <c r="OJJ296" s="1241"/>
      <c r="OJK296" s="1241"/>
      <c r="OJL296" s="1241"/>
      <c r="OJM296" s="1241"/>
      <c r="OJN296" s="1241"/>
      <c r="OJO296" s="1241"/>
      <c r="OJP296" s="1241"/>
      <c r="OJQ296" s="1241"/>
      <c r="OJR296" s="1241"/>
      <c r="OJS296" s="1241"/>
      <c r="OJT296" s="1241"/>
      <c r="OJU296" s="1241"/>
      <c r="OJV296" s="1241"/>
      <c r="OJW296" s="1241"/>
      <c r="OJX296" s="1241"/>
      <c r="OJY296" s="1241"/>
      <c r="OJZ296" s="1241"/>
      <c r="OKA296" s="1241"/>
      <c r="OKB296" s="1241"/>
      <c r="OKC296" s="1241"/>
      <c r="OKD296" s="1241"/>
      <c r="OKE296" s="1241"/>
      <c r="OKF296" s="1241"/>
      <c r="OKG296" s="1241"/>
      <c r="OKH296" s="1241"/>
      <c r="OKI296" s="1241"/>
      <c r="OKJ296" s="1241"/>
      <c r="OKK296" s="1241"/>
      <c r="OKL296" s="1241"/>
      <c r="OKM296" s="1241"/>
      <c r="OKN296" s="1241"/>
      <c r="OKO296" s="1241"/>
      <c r="OKP296" s="1241"/>
      <c r="OKQ296" s="1241"/>
      <c r="OKR296" s="1241"/>
      <c r="OKS296" s="1241"/>
      <c r="OKT296" s="1241"/>
      <c r="OKU296" s="1241"/>
      <c r="OKV296" s="1241"/>
      <c r="OKW296" s="1241"/>
      <c r="OKX296" s="1241"/>
      <c r="OKY296" s="1241"/>
      <c r="OKZ296" s="1241"/>
      <c r="OLA296" s="1241"/>
      <c r="OLB296" s="1241"/>
      <c r="OLC296" s="1241"/>
      <c r="OLD296" s="1241"/>
      <c r="OLE296" s="1241"/>
      <c r="OLF296" s="1241"/>
      <c r="OLG296" s="1241"/>
      <c r="OLH296" s="1241"/>
      <c r="OLI296" s="1241"/>
      <c r="OLJ296" s="1241"/>
      <c r="OLK296" s="1241"/>
      <c r="OLL296" s="1241"/>
      <c r="OLM296" s="1241"/>
      <c r="OLN296" s="1241"/>
      <c r="OLO296" s="1241"/>
      <c r="OLP296" s="1241"/>
      <c r="OLQ296" s="1241"/>
      <c r="OLR296" s="1241"/>
      <c r="OLS296" s="1241"/>
      <c r="OLT296" s="1241"/>
      <c r="OLU296" s="1241"/>
      <c r="OLV296" s="1241"/>
      <c r="OLW296" s="1241"/>
      <c r="OLX296" s="1241"/>
      <c r="OLY296" s="1241"/>
      <c r="OLZ296" s="1241"/>
      <c r="OMA296" s="1241"/>
      <c r="OMB296" s="1241"/>
      <c r="OMC296" s="1241"/>
      <c r="OMD296" s="1241"/>
      <c r="OME296" s="1241"/>
      <c r="OMF296" s="1241"/>
      <c r="OMG296" s="1241"/>
      <c r="OMH296" s="1241"/>
      <c r="OMI296" s="1241"/>
      <c r="OMJ296" s="1241"/>
      <c r="OMK296" s="1241"/>
      <c r="OML296" s="1241"/>
      <c r="OMM296" s="1241"/>
      <c r="OMN296" s="1241"/>
      <c r="OMO296" s="1241"/>
      <c r="OMP296" s="1241"/>
      <c r="OMQ296" s="1241"/>
      <c r="OMR296" s="1241"/>
      <c r="OMS296" s="1241"/>
      <c r="OMT296" s="1241"/>
      <c r="OMU296" s="1241"/>
      <c r="OMV296" s="1241"/>
      <c r="OMW296" s="1241"/>
      <c r="OMX296" s="1241"/>
      <c r="OMY296" s="1241"/>
      <c r="OMZ296" s="1241"/>
      <c r="ONA296" s="1241"/>
      <c r="ONB296" s="1241"/>
      <c r="ONC296" s="1241"/>
      <c r="OND296" s="1241"/>
      <c r="ONE296" s="1241"/>
      <c r="ONF296" s="1241"/>
      <c r="ONG296" s="1241"/>
      <c r="ONH296" s="1241"/>
      <c r="ONI296" s="1241"/>
      <c r="ONJ296" s="1241"/>
      <c r="ONK296" s="1241"/>
      <c r="ONL296" s="1241"/>
      <c r="ONM296" s="1241"/>
      <c r="ONN296" s="1241"/>
      <c r="ONO296" s="1241"/>
      <c r="ONP296" s="1241"/>
      <c r="ONQ296" s="1241"/>
      <c r="ONR296" s="1241"/>
      <c r="ONS296" s="1241"/>
      <c r="ONT296" s="1241"/>
      <c r="ONU296" s="1241"/>
      <c r="ONV296" s="1241"/>
      <c r="ONW296" s="1241"/>
      <c r="ONX296" s="1241"/>
      <c r="ONY296" s="1241"/>
      <c r="ONZ296" s="1241"/>
      <c r="OOA296" s="1241"/>
      <c r="OOB296" s="1241"/>
      <c r="OOC296" s="1241"/>
      <c r="OOD296" s="1241"/>
      <c r="OOE296" s="1241"/>
      <c r="OOF296" s="1241"/>
      <c r="OOG296" s="1241"/>
      <c r="OOH296" s="1241"/>
      <c r="OOI296" s="1241"/>
      <c r="OOJ296" s="1241"/>
      <c r="OOK296" s="1241"/>
      <c r="OOL296" s="1241"/>
      <c r="OOM296" s="1241"/>
      <c r="OON296" s="1241"/>
      <c r="OOO296" s="1241"/>
      <c r="OOP296" s="1241"/>
      <c r="OOQ296" s="1241"/>
      <c r="OOR296" s="1241"/>
      <c r="OOS296" s="1241"/>
      <c r="OOT296" s="1241"/>
      <c r="OOU296" s="1241"/>
      <c r="OOV296" s="1241"/>
      <c r="OOW296" s="1241"/>
      <c r="OOX296" s="1241"/>
      <c r="OOY296" s="1241"/>
      <c r="OOZ296" s="1241"/>
      <c r="OPA296" s="1241"/>
      <c r="OPB296" s="1241"/>
      <c r="OPC296" s="1241"/>
      <c r="OPD296" s="1241"/>
      <c r="OPE296" s="1241"/>
      <c r="OPF296" s="1241"/>
      <c r="OPG296" s="1241"/>
      <c r="OPH296" s="1241"/>
      <c r="OPI296" s="1241"/>
      <c r="OPJ296" s="1241"/>
      <c r="OPK296" s="1241"/>
      <c r="OPL296" s="1241"/>
      <c r="OPM296" s="1241"/>
      <c r="OPN296" s="1241"/>
      <c r="OPO296" s="1241"/>
      <c r="OPP296" s="1241"/>
      <c r="OPQ296" s="1241"/>
      <c r="OPR296" s="1241"/>
      <c r="OPS296" s="1241"/>
      <c r="OPT296" s="1241"/>
      <c r="OPU296" s="1241"/>
      <c r="OPV296" s="1241"/>
      <c r="OPW296" s="1241"/>
      <c r="OPX296" s="1241"/>
      <c r="OPY296" s="1241"/>
      <c r="OPZ296" s="1241"/>
      <c r="OQA296" s="1241"/>
      <c r="OQB296" s="1241"/>
      <c r="OQC296" s="1241"/>
      <c r="OQD296" s="1241"/>
      <c r="OQE296" s="1241"/>
      <c r="OQF296" s="1241"/>
      <c r="OQG296" s="1241"/>
      <c r="OQH296" s="1241"/>
      <c r="OQI296" s="1241"/>
      <c r="OQJ296" s="1241"/>
      <c r="OQK296" s="1241"/>
      <c r="OQL296" s="1241"/>
      <c r="OQM296" s="1241"/>
      <c r="OQN296" s="1241"/>
      <c r="OQO296" s="1241"/>
      <c r="OQP296" s="1241"/>
      <c r="OQQ296" s="1241"/>
      <c r="OQR296" s="1241"/>
      <c r="OQS296" s="1241"/>
      <c r="OQT296" s="1241"/>
      <c r="OQU296" s="1241"/>
      <c r="OQV296" s="1241"/>
      <c r="OQW296" s="1241"/>
      <c r="OQX296" s="1241"/>
      <c r="OQY296" s="1241"/>
      <c r="OQZ296" s="1241"/>
      <c r="ORA296" s="1241"/>
      <c r="ORB296" s="1241"/>
      <c r="ORC296" s="1241"/>
      <c r="ORD296" s="1241"/>
      <c r="ORE296" s="1241"/>
      <c r="ORF296" s="1241"/>
      <c r="ORG296" s="1241"/>
      <c r="ORH296" s="1241"/>
      <c r="ORI296" s="1241"/>
      <c r="ORJ296" s="1241"/>
      <c r="ORK296" s="1241"/>
      <c r="ORL296" s="1241"/>
      <c r="ORM296" s="1241"/>
      <c r="ORN296" s="1241"/>
      <c r="ORO296" s="1241"/>
      <c r="ORP296" s="1241"/>
      <c r="ORQ296" s="1241"/>
      <c r="ORR296" s="1241"/>
      <c r="ORS296" s="1241"/>
      <c r="ORT296" s="1241"/>
      <c r="ORU296" s="1241"/>
      <c r="ORV296" s="1241"/>
      <c r="ORW296" s="1241"/>
      <c r="ORX296" s="1241"/>
      <c r="ORY296" s="1241"/>
      <c r="ORZ296" s="1241"/>
      <c r="OSA296" s="1241"/>
      <c r="OSB296" s="1241"/>
      <c r="OSC296" s="1241"/>
      <c r="OSD296" s="1241"/>
      <c r="OSE296" s="1241"/>
      <c r="OSF296" s="1241"/>
      <c r="OSG296" s="1241"/>
      <c r="OSH296" s="1241"/>
      <c r="OSI296" s="1241"/>
      <c r="OSJ296" s="1241"/>
      <c r="OSK296" s="1241"/>
      <c r="OSL296" s="1241"/>
      <c r="OSM296" s="1241"/>
      <c r="OSN296" s="1241"/>
      <c r="OSO296" s="1241"/>
      <c r="OSP296" s="1241"/>
      <c r="OSQ296" s="1241"/>
      <c r="OSR296" s="1241"/>
      <c r="OSS296" s="1241"/>
      <c r="OST296" s="1241"/>
      <c r="OSU296" s="1241"/>
      <c r="OSV296" s="1241"/>
      <c r="OSW296" s="1241"/>
      <c r="OSX296" s="1241"/>
      <c r="OSY296" s="1241"/>
      <c r="OSZ296" s="1241"/>
      <c r="OTA296" s="1241"/>
      <c r="OTB296" s="1241"/>
      <c r="OTC296" s="1241"/>
      <c r="OTD296" s="1241"/>
      <c r="OTE296" s="1241"/>
      <c r="OTF296" s="1241"/>
      <c r="OTG296" s="1241"/>
      <c r="OTH296" s="1241"/>
      <c r="OTI296" s="1241"/>
      <c r="OTJ296" s="1241"/>
      <c r="OTK296" s="1241"/>
      <c r="OTL296" s="1241"/>
      <c r="OTM296" s="1241"/>
      <c r="OTN296" s="1241"/>
      <c r="OTO296" s="1241"/>
      <c r="OTP296" s="1241"/>
      <c r="OTQ296" s="1241"/>
      <c r="OTR296" s="1241"/>
      <c r="OTS296" s="1241"/>
      <c r="OTT296" s="1241"/>
      <c r="OTU296" s="1241"/>
      <c r="OTV296" s="1241"/>
      <c r="OTW296" s="1241"/>
      <c r="OTX296" s="1241"/>
      <c r="OTY296" s="1241"/>
      <c r="OTZ296" s="1241"/>
      <c r="OUA296" s="1241"/>
      <c r="OUB296" s="1241"/>
      <c r="OUC296" s="1241"/>
      <c r="OUD296" s="1241"/>
      <c r="OUE296" s="1241"/>
      <c r="OUF296" s="1241"/>
      <c r="OUG296" s="1241"/>
      <c r="OUH296" s="1241"/>
      <c r="OUI296" s="1241"/>
      <c r="OUJ296" s="1241"/>
      <c r="OUK296" s="1241"/>
      <c r="OUL296" s="1241"/>
      <c r="OUM296" s="1241"/>
      <c r="OUN296" s="1241"/>
      <c r="OUO296" s="1241"/>
      <c r="OUP296" s="1241"/>
      <c r="OUQ296" s="1241"/>
      <c r="OUR296" s="1241"/>
      <c r="OUS296" s="1241"/>
      <c r="OUT296" s="1241"/>
      <c r="OUU296" s="1241"/>
      <c r="OUV296" s="1241"/>
      <c r="OUW296" s="1241"/>
      <c r="OUX296" s="1241"/>
      <c r="OUY296" s="1241"/>
      <c r="OUZ296" s="1241"/>
      <c r="OVA296" s="1241"/>
      <c r="OVB296" s="1241"/>
      <c r="OVC296" s="1241"/>
      <c r="OVD296" s="1241"/>
      <c r="OVE296" s="1241"/>
      <c r="OVF296" s="1241"/>
      <c r="OVG296" s="1241"/>
      <c r="OVH296" s="1241"/>
      <c r="OVI296" s="1241"/>
      <c r="OVJ296" s="1241"/>
      <c r="OVK296" s="1241"/>
      <c r="OVL296" s="1241"/>
      <c r="OVM296" s="1241"/>
      <c r="OVN296" s="1241"/>
      <c r="OVO296" s="1241"/>
      <c r="OVP296" s="1241"/>
      <c r="OVQ296" s="1241"/>
      <c r="OVR296" s="1241"/>
      <c r="OVS296" s="1241"/>
      <c r="OVT296" s="1241"/>
      <c r="OVU296" s="1241"/>
      <c r="OVV296" s="1241"/>
      <c r="OVW296" s="1241"/>
      <c r="OVX296" s="1241"/>
      <c r="OVY296" s="1241"/>
      <c r="OVZ296" s="1241"/>
      <c r="OWA296" s="1241"/>
      <c r="OWB296" s="1241"/>
      <c r="OWC296" s="1241"/>
      <c r="OWD296" s="1241"/>
      <c r="OWE296" s="1241"/>
      <c r="OWF296" s="1241"/>
      <c r="OWG296" s="1241"/>
      <c r="OWH296" s="1241"/>
      <c r="OWI296" s="1241"/>
      <c r="OWJ296" s="1241"/>
      <c r="OWK296" s="1241"/>
      <c r="OWL296" s="1241"/>
      <c r="OWM296" s="1241"/>
      <c r="OWN296" s="1241"/>
      <c r="OWO296" s="1241"/>
      <c r="OWP296" s="1241"/>
      <c r="OWQ296" s="1241"/>
      <c r="OWR296" s="1241"/>
      <c r="OWS296" s="1241"/>
      <c r="OWT296" s="1241"/>
      <c r="OWU296" s="1241"/>
      <c r="OWV296" s="1241"/>
      <c r="OWW296" s="1241"/>
      <c r="OWX296" s="1241"/>
      <c r="OWY296" s="1241"/>
      <c r="OWZ296" s="1241"/>
      <c r="OXA296" s="1241"/>
      <c r="OXB296" s="1241"/>
      <c r="OXC296" s="1241"/>
      <c r="OXD296" s="1241"/>
      <c r="OXE296" s="1241"/>
      <c r="OXF296" s="1241"/>
      <c r="OXG296" s="1241"/>
      <c r="OXH296" s="1241"/>
      <c r="OXI296" s="1241"/>
      <c r="OXJ296" s="1241"/>
      <c r="OXK296" s="1241"/>
      <c r="OXL296" s="1241"/>
      <c r="OXM296" s="1241"/>
      <c r="OXN296" s="1241"/>
      <c r="OXO296" s="1241"/>
      <c r="OXP296" s="1241"/>
      <c r="OXQ296" s="1241"/>
      <c r="OXR296" s="1241"/>
      <c r="OXS296" s="1241"/>
      <c r="OXT296" s="1241"/>
      <c r="OXU296" s="1241"/>
      <c r="OXV296" s="1241"/>
      <c r="OXW296" s="1241"/>
      <c r="OXX296" s="1241"/>
      <c r="OXY296" s="1241"/>
      <c r="OXZ296" s="1241"/>
      <c r="OYA296" s="1241"/>
      <c r="OYB296" s="1241"/>
      <c r="OYC296" s="1241"/>
      <c r="OYD296" s="1241"/>
      <c r="OYE296" s="1241"/>
      <c r="OYF296" s="1241"/>
      <c r="OYG296" s="1241"/>
      <c r="OYH296" s="1241"/>
      <c r="OYI296" s="1241"/>
      <c r="OYJ296" s="1241"/>
      <c r="OYK296" s="1241"/>
      <c r="OYL296" s="1241"/>
      <c r="OYM296" s="1241"/>
      <c r="OYN296" s="1241"/>
      <c r="OYO296" s="1241"/>
      <c r="OYP296" s="1241"/>
      <c r="OYQ296" s="1241"/>
      <c r="OYR296" s="1241"/>
      <c r="OYS296" s="1241"/>
      <c r="OYT296" s="1241"/>
      <c r="OYU296" s="1241"/>
      <c r="OYV296" s="1241"/>
      <c r="OYW296" s="1241"/>
      <c r="OYX296" s="1241"/>
      <c r="OYY296" s="1241"/>
      <c r="OYZ296" s="1241"/>
      <c r="OZA296" s="1241"/>
      <c r="OZB296" s="1241"/>
      <c r="OZC296" s="1241"/>
      <c r="OZD296" s="1241"/>
      <c r="OZE296" s="1241"/>
      <c r="OZF296" s="1241"/>
      <c r="OZG296" s="1241"/>
      <c r="OZH296" s="1241"/>
      <c r="OZI296" s="1241"/>
      <c r="OZJ296" s="1241"/>
      <c r="OZK296" s="1241"/>
      <c r="OZL296" s="1241"/>
      <c r="OZM296" s="1241"/>
      <c r="OZN296" s="1241"/>
      <c r="OZO296" s="1241"/>
      <c r="OZP296" s="1241"/>
      <c r="OZQ296" s="1241"/>
      <c r="OZR296" s="1241"/>
      <c r="OZS296" s="1241"/>
      <c r="OZT296" s="1241"/>
      <c r="OZU296" s="1241"/>
      <c r="OZV296" s="1241"/>
      <c r="OZW296" s="1241"/>
      <c r="OZX296" s="1241"/>
      <c r="OZY296" s="1241"/>
      <c r="OZZ296" s="1241"/>
      <c r="PAA296" s="1241"/>
      <c r="PAB296" s="1241"/>
      <c r="PAC296" s="1241"/>
      <c r="PAD296" s="1241"/>
      <c r="PAE296" s="1241"/>
      <c r="PAF296" s="1241"/>
      <c r="PAG296" s="1241"/>
      <c r="PAH296" s="1241"/>
      <c r="PAI296" s="1241"/>
      <c r="PAJ296" s="1241"/>
      <c r="PAK296" s="1241"/>
      <c r="PAL296" s="1241"/>
      <c r="PAM296" s="1241"/>
      <c r="PAN296" s="1241"/>
      <c r="PAO296" s="1241"/>
      <c r="PAP296" s="1241"/>
      <c r="PAQ296" s="1241"/>
      <c r="PAR296" s="1241"/>
      <c r="PAS296" s="1241"/>
      <c r="PAT296" s="1241"/>
      <c r="PAU296" s="1241"/>
      <c r="PAV296" s="1241"/>
      <c r="PAW296" s="1241"/>
      <c r="PAX296" s="1241"/>
      <c r="PAY296" s="1241"/>
      <c r="PAZ296" s="1241"/>
      <c r="PBA296" s="1241"/>
      <c r="PBB296" s="1241"/>
      <c r="PBC296" s="1241"/>
      <c r="PBD296" s="1241"/>
      <c r="PBE296" s="1241"/>
      <c r="PBF296" s="1241"/>
      <c r="PBG296" s="1241"/>
      <c r="PBH296" s="1241"/>
      <c r="PBI296" s="1241"/>
      <c r="PBJ296" s="1241"/>
      <c r="PBK296" s="1241"/>
      <c r="PBL296" s="1241"/>
      <c r="PBM296" s="1241"/>
      <c r="PBN296" s="1241"/>
      <c r="PBO296" s="1241"/>
      <c r="PBP296" s="1241"/>
      <c r="PBQ296" s="1241"/>
      <c r="PBR296" s="1241"/>
      <c r="PBS296" s="1241"/>
      <c r="PBT296" s="1241"/>
      <c r="PBU296" s="1241"/>
      <c r="PBV296" s="1241"/>
      <c r="PBW296" s="1241"/>
      <c r="PBX296" s="1241"/>
      <c r="PBY296" s="1241"/>
      <c r="PBZ296" s="1241"/>
      <c r="PCA296" s="1241"/>
      <c r="PCB296" s="1241"/>
      <c r="PCC296" s="1241"/>
      <c r="PCD296" s="1241"/>
      <c r="PCE296" s="1241"/>
      <c r="PCF296" s="1241"/>
      <c r="PCG296" s="1241"/>
      <c r="PCH296" s="1241"/>
      <c r="PCI296" s="1241"/>
      <c r="PCJ296" s="1241"/>
      <c r="PCK296" s="1241"/>
      <c r="PCL296" s="1241"/>
      <c r="PCM296" s="1241"/>
      <c r="PCN296" s="1241"/>
      <c r="PCO296" s="1241"/>
      <c r="PCP296" s="1241"/>
      <c r="PCQ296" s="1241"/>
      <c r="PCR296" s="1241"/>
      <c r="PCS296" s="1241"/>
      <c r="PCT296" s="1241"/>
      <c r="PCU296" s="1241"/>
      <c r="PCV296" s="1241"/>
      <c r="PCW296" s="1241"/>
      <c r="PCX296" s="1241"/>
      <c r="PCY296" s="1241"/>
      <c r="PCZ296" s="1241"/>
      <c r="PDA296" s="1241"/>
      <c r="PDB296" s="1241"/>
      <c r="PDC296" s="1241"/>
      <c r="PDD296" s="1241"/>
      <c r="PDE296" s="1241"/>
      <c r="PDF296" s="1241"/>
      <c r="PDG296" s="1241"/>
      <c r="PDH296" s="1241"/>
      <c r="PDI296" s="1241"/>
      <c r="PDJ296" s="1241"/>
      <c r="PDK296" s="1241"/>
      <c r="PDL296" s="1241"/>
      <c r="PDM296" s="1241"/>
      <c r="PDN296" s="1241"/>
      <c r="PDO296" s="1241"/>
      <c r="PDP296" s="1241"/>
      <c r="PDQ296" s="1241"/>
      <c r="PDR296" s="1241"/>
      <c r="PDS296" s="1241"/>
      <c r="PDT296" s="1241"/>
      <c r="PDU296" s="1241"/>
      <c r="PDV296" s="1241"/>
      <c r="PDW296" s="1241"/>
      <c r="PDX296" s="1241"/>
      <c r="PDY296" s="1241"/>
      <c r="PDZ296" s="1241"/>
      <c r="PEA296" s="1241"/>
      <c r="PEB296" s="1241"/>
      <c r="PEC296" s="1241"/>
      <c r="PED296" s="1241"/>
      <c r="PEE296" s="1241"/>
      <c r="PEF296" s="1241"/>
      <c r="PEG296" s="1241"/>
      <c r="PEH296" s="1241"/>
      <c r="PEI296" s="1241"/>
      <c r="PEJ296" s="1241"/>
      <c r="PEK296" s="1241"/>
      <c r="PEL296" s="1241"/>
      <c r="PEM296" s="1241"/>
      <c r="PEN296" s="1241"/>
      <c r="PEO296" s="1241"/>
      <c r="PEP296" s="1241"/>
      <c r="PEQ296" s="1241"/>
      <c r="PER296" s="1241"/>
      <c r="PES296" s="1241"/>
      <c r="PET296" s="1241"/>
      <c r="PEU296" s="1241"/>
      <c r="PEV296" s="1241"/>
      <c r="PEW296" s="1241"/>
      <c r="PEX296" s="1241"/>
      <c r="PEY296" s="1241"/>
      <c r="PEZ296" s="1241"/>
      <c r="PFA296" s="1241"/>
      <c r="PFB296" s="1241"/>
      <c r="PFC296" s="1241"/>
      <c r="PFD296" s="1241"/>
      <c r="PFE296" s="1241"/>
      <c r="PFF296" s="1241"/>
      <c r="PFG296" s="1241"/>
      <c r="PFH296" s="1241"/>
      <c r="PFI296" s="1241"/>
      <c r="PFJ296" s="1241"/>
      <c r="PFK296" s="1241"/>
      <c r="PFL296" s="1241"/>
      <c r="PFM296" s="1241"/>
      <c r="PFN296" s="1241"/>
      <c r="PFO296" s="1241"/>
      <c r="PFP296" s="1241"/>
      <c r="PFQ296" s="1241"/>
      <c r="PFR296" s="1241"/>
      <c r="PFS296" s="1241"/>
      <c r="PFT296" s="1241"/>
      <c r="PFU296" s="1241"/>
      <c r="PFV296" s="1241"/>
      <c r="PFW296" s="1241"/>
      <c r="PFX296" s="1241"/>
      <c r="PFY296" s="1241"/>
      <c r="PFZ296" s="1241"/>
      <c r="PGA296" s="1241"/>
      <c r="PGB296" s="1241"/>
      <c r="PGC296" s="1241"/>
      <c r="PGD296" s="1241"/>
      <c r="PGE296" s="1241"/>
      <c r="PGF296" s="1241"/>
      <c r="PGG296" s="1241"/>
      <c r="PGH296" s="1241"/>
      <c r="PGI296" s="1241"/>
      <c r="PGJ296" s="1241"/>
      <c r="PGK296" s="1241"/>
      <c r="PGL296" s="1241"/>
      <c r="PGM296" s="1241"/>
      <c r="PGN296" s="1241"/>
      <c r="PGO296" s="1241"/>
      <c r="PGP296" s="1241"/>
      <c r="PGQ296" s="1241"/>
      <c r="PGR296" s="1241"/>
      <c r="PGS296" s="1241"/>
      <c r="PGT296" s="1241"/>
      <c r="PGU296" s="1241"/>
      <c r="PGV296" s="1241"/>
      <c r="PGW296" s="1241"/>
      <c r="PGX296" s="1241"/>
      <c r="PGY296" s="1241"/>
      <c r="PGZ296" s="1241"/>
      <c r="PHA296" s="1241"/>
      <c r="PHB296" s="1241"/>
      <c r="PHC296" s="1241"/>
      <c r="PHD296" s="1241"/>
      <c r="PHE296" s="1241"/>
      <c r="PHF296" s="1241"/>
      <c r="PHG296" s="1241"/>
      <c r="PHH296" s="1241"/>
      <c r="PHI296" s="1241"/>
      <c r="PHJ296" s="1241"/>
      <c r="PHK296" s="1241"/>
      <c r="PHL296" s="1241"/>
      <c r="PHM296" s="1241"/>
      <c r="PHN296" s="1241"/>
      <c r="PHO296" s="1241"/>
      <c r="PHP296" s="1241"/>
      <c r="PHQ296" s="1241"/>
      <c r="PHR296" s="1241"/>
      <c r="PHS296" s="1241"/>
      <c r="PHT296" s="1241"/>
      <c r="PHU296" s="1241"/>
      <c r="PHV296" s="1241"/>
      <c r="PHW296" s="1241"/>
      <c r="PHX296" s="1241"/>
      <c r="PHY296" s="1241"/>
      <c r="PHZ296" s="1241"/>
      <c r="PIA296" s="1241"/>
      <c r="PIB296" s="1241"/>
      <c r="PIC296" s="1241"/>
      <c r="PID296" s="1241"/>
      <c r="PIE296" s="1241"/>
      <c r="PIF296" s="1241"/>
      <c r="PIG296" s="1241"/>
      <c r="PIH296" s="1241"/>
      <c r="PII296" s="1241"/>
      <c r="PIJ296" s="1241"/>
      <c r="PIK296" s="1241"/>
      <c r="PIL296" s="1241"/>
      <c r="PIM296" s="1241"/>
      <c r="PIN296" s="1241"/>
      <c r="PIO296" s="1241"/>
      <c r="PIP296" s="1241"/>
      <c r="PIQ296" s="1241"/>
      <c r="PIR296" s="1241"/>
      <c r="PIS296" s="1241"/>
      <c r="PIT296" s="1241"/>
      <c r="PIU296" s="1241"/>
      <c r="PIV296" s="1241"/>
      <c r="PIW296" s="1241"/>
      <c r="PIX296" s="1241"/>
      <c r="PIY296" s="1241"/>
      <c r="PIZ296" s="1241"/>
      <c r="PJA296" s="1241"/>
      <c r="PJB296" s="1241"/>
      <c r="PJC296" s="1241"/>
      <c r="PJD296" s="1241"/>
      <c r="PJE296" s="1241"/>
      <c r="PJF296" s="1241"/>
      <c r="PJG296" s="1241"/>
      <c r="PJH296" s="1241"/>
      <c r="PJI296" s="1241"/>
      <c r="PJJ296" s="1241"/>
      <c r="PJK296" s="1241"/>
      <c r="PJL296" s="1241"/>
      <c r="PJM296" s="1241"/>
      <c r="PJN296" s="1241"/>
      <c r="PJO296" s="1241"/>
      <c r="PJP296" s="1241"/>
      <c r="PJQ296" s="1241"/>
      <c r="PJR296" s="1241"/>
      <c r="PJS296" s="1241"/>
      <c r="PJT296" s="1241"/>
      <c r="PJU296" s="1241"/>
      <c r="PJV296" s="1241"/>
      <c r="PJW296" s="1241"/>
      <c r="PJX296" s="1241"/>
      <c r="PJY296" s="1241"/>
      <c r="PJZ296" s="1241"/>
      <c r="PKA296" s="1241"/>
      <c r="PKB296" s="1241"/>
      <c r="PKC296" s="1241"/>
      <c r="PKD296" s="1241"/>
      <c r="PKE296" s="1241"/>
      <c r="PKF296" s="1241"/>
      <c r="PKG296" s="1241"/>
      <c r="PKH296" s="1241"/>
      <c r="PKI296" s="1241"/>
      <c r="PKJ296" s="1241"/>
      <c r="PKK296" s="1241"/>
      <c r="PKL296" s="1241"/>
      <c r="PKM296" s="1241"/>
      <c r="PKN296" s="1241"/>
      <c r="PKO296" s="1241"/>
      <c r="PKP296" s="1241"/>
      <c r="PKQ296" s="1241"/>
      <c r="PKR296" s="1241"/>
      <c r="PKS296" s="1241"/>
      <c r="PKT296" s="1241"/>
      <c r="PKU296" s="1241"/>
      <c r="PKV296" s="1241"/>
      <c r="PKW296" s="1241"/>
      <c r="PKX296" s="1241"/>
      <c r="PKY296" s="1241"/>
      <c r="PKZ296" s="1241"/>
      <c r="PLA296" s="1241"/>
      <c r="PLB296" s="1241"/>
      <c r="PLC296" s="1241"/>
      <c r="PLD296" s="1241"/>
      <c r="PLE296" s="1241"/>
      <c r="PLF296" s="1241"/>
      <c r="PLG296" s="1241"/>
      <c r="PLH296" s="1241"/>
      <c r="PLI296" s="1241"/>
      <c r="PLJ296" s="1241"/>
      <c r="PLK296" s="1241"/>
      <c r="PLL296" s="1241"/>
      <c r="PLM296" s="1241"/>
      <c r="PLN296" s="1241"/>
      <c r="PLO296" s="1241"/>
      <c r="PLP296" s="1241"/>
      <c r="PLQ296" s="1241"/>
      <c r="PLR296" s="1241"/>
      <c r="PLS296" s="1241"/>
      <c r="PLT296" s="1241"/>
      <c r="PLU296" s="1241"/>
      <c r="PLV296" s="1241"/>
      <c r="PLW296" s="1241"/>
      <c r="PLX296" s="1241"/>
      <c r="PLY296" s="1241"/>
      <c r="PLZ296" s="1241"/>
      <c r="PMA296" s="1241"/>
      <c r="PMB296" s="1241"/>
      <c r="PMC296" s="1241"/>
      <c r="PMD296" s="1241"/>
      <c r="PME296" s="1241"/>
      <c r="PMF296" s="1241"/>
      <c r="PMG296" s="1241"/>
      <c r="PMH296" s="1241"/>
      <c r="PMI296" s="1241"/>
      <c r="PMJ296" s="1241"/>
      <c r="PMK296" s="1241"/>
      <c r="PML296" s="1241"/>
      <c r="PMM296" s="1241"/>
      <c r="PMN296" s="1241"/>
      <c r="PMO296" s="1241"/>
      <c r="PMP296" s="1241"/>
      <c r="PMQ296" s="1241"/>
      <c r="PMR296" s="1241"/>
      <c r="PMS296" s="1241"/>
      <c r="PMT296" s="1241"/>
      <c r="PMU296" s="1241"/>
      <c r="PMV296" s="1241"/>
      <c r="PMW296" s="1241"/>
      <c r="PMX296" s="1241"/>
      <c r="PMY296" s="1241"/>
      <c r="PMZ296" s="1241"/>
      <c r="PNA296" s="1241"/>
      <c r="PNB296" s="1241"/>
      <c r="PNC296" s="1241"/>
      <c r="PND296" s="1241"/>
      <c r="PNE296" s="1241"/>
      <c r="PNF296" s="1241"/>
      <c r="PNG296" s="1241"/>
      <c r="PNH296" s="1241"/>
      <c r="PNI296" s="1241"/>
      <c r="PNJ296" s="1241"/>
      <c r="PNK296" s="1241"/>
      <c r="PNL296" s="1241"/>
      <c r="PNM296" s="1241"/>
      <c r="PNN296" s="1241"/>
      <c r="PNO296" s="1241"/>
      <c r="PNP296" s="1241"/>
      <c r="PNQ296" s="1241"/>
      <c r="PNR296" s="1241"/>
      <c r="PNS296" s="1241"/>
      <c r="PNT296" s="1241"/>
      <c r="PNU296" s="1241"/>
      <c r="PNV296" s="1241"/>
      <c r="PNW296" s="1241"/>
      <c r="PNX296" s="1241"/>
      <c r="PNY296" s="1241"/>
      <c r="PNZ296" s="1241"/>
      <c r="POA296" s="1241"/>
      <c r="POB296" s="1241"/>
      <c r="POC296" s="1241"/>
      <c r="POD296" s="1241"/>
      <c r="POE296" s="1241"/>
      <c r="POF296" s="1241"/>
      <c r="POG296" s="1241"/>
      <c r="POH296" s="1241"/>
      <c r="POI296" s="1241"/>
      <c r="POJ296" s="1241"/>
      <c r="POK296" s="1241"/>
      <c r="POL296" s="1241"/>
      <c r="POM296" s="1241"/>
      <c r="PON296" s="1241"/>
      <c r="POO296" s="1241"/>
      <c r="POP296" s="1241"/>
      <c r="POQ296" s="1241"/>
      <c r="POR296" s="1241"/>
      <c r="POS296" s="1241"/>
      <c r="POT296" s="1241"/>
      <c r="POU296" s="1241"/>
      <c r="POV296" s="1241"/>
      <c r="POW296" s="1241"/>
      <c r="POX296" s="1241"/>
      <c r="POY296" s="1241"/>
      <c r="POZ296" s="1241"/>
      <c r="PPA296" s="1241"/>
      <c r="PPB296" s="1241"/>
      <c r="PPC296" s="1241"/>
      <c r="PPD296" s="1241"/>
      <c r="PPE296" s="1241"/>
      <c r="PPF296" s="1241"/>
      <c r="PPG296" s="1241"/>
      <c r="PPH296" s="1241"/>
      <c r="PPI296" s="1241"/>
      <c r="PPJ296" s="1241"/>
      <c r="PPK296" s="1241"/>
      <c r="PPL296" s="1241"/>
      <c r="PPM296" s="1241"/>
      <c r="PPN296" s="1241"/>
      <c r="PPO296" s="1241"/>
      <c r="PPP296" s="1241"/>
      <c r="PPQ296" s="1241"/>
      <c r="PPR296" s="1241"/>
      <c r="PPS296" s="1241"/>
      <c r="PPT296" s="1241"/>
      <c r="PPU296" s="1241"/>
      <c r="PPV296" s="1241"/>
      <c r="PPW296" s="1241"/>
      <c r="PPX296" s="1241"/>
      <c r="PPY296" s="1241"/>
      <c r="PPZ296" s="1241"/>
      <c r="PQA296" s="1241"/>
      <c r="PQB296" s="1241"/>
      <c r="PQC296" s="1241"/>
      <c r="PQD296" s="1241"/>
      <c r="PQE296" s="1241"/>
      <c r="PQF296" s="1241"/>
      <c r="PQG296" s="1241"/>
      <c r="PQH296" s="1241"/>
      <c r="PQI296" s="1241"/>
      <c r="PQJ296" s="1241"/>
      <c r="PQK296" s="1241"/>
      <c r="PQL296" s="1241"/>
      <c r="PQM296" s="1241"/>
      <c r="PQN296" s="1241"/>
      <c r="PQO296" s="1241"/>
      <c r="PQP296" s="1241"/>
      <c r="PQQ296" s="1241"/>
      <c r="PQR296" s="1241"/>
      <c r="PQS296" s="1241"/>
      <c r="PQT296" s="1241"/>
      <c r="PQU296" s="1241"/>
      <c r="PQV296" s="1241"/>
      <c r="PQW296" s="1241"/>
      <c r="PQX296" s="1241"/>
      <c r="PQY296" s="1241"/>
      <c r="PQZ296" s="1241"/>
      <c r="PRA296" s="1241"/>
      <c r="PRB296" s="1241"/>
      <c r="PRC296" s="1241"/>
      <c r="PRD296" s="1241"/>
      <c r="PRE296" s="1241"/>
      <c r="PRF296" s="1241"/>
      <c r="PRG296" s="1241"/>
      <c r="PRH296" s="1241"/>
      <c r="PRI296" s="1241"/>
      <c r="PRJ296" s="1241"/>
      <c r="PRK296" s="1241"/>
      <c r="PRL296" s="1241"/>
      <c r="PRM296" s="1241"/>
      <c r="PRN296" s="1241"/>
      <c r="PRO296" s="1241"/>
      <c r="PRP296" s="1241"/>
      <c r="PRQ296" s="1241"/>
      <c r="PRR296" s="1241"/>
      <c r="PRS296" s="1241"/>
      <c r="PRT296" s="1241"/>
      <c r="PRU296" s="1241"/>
      <c r="PRV296" s="1241"/>
      <c r="PRW296" s="1241"/>
      <c r="PRX296" s="1241"/>
      <c r="PRY296" s="1241"/>
      <c r="PRZ296" s="1241"/>
      <c r="PSA296" s="1241"/>
      <c r="PSB296" s="1241"/>
      <c r="PSC296" s="1241"/>
      <c r="PSD296" s="1241"/>
      <c r="PSE296" s="1241"/>
      <c r="PSF296" s="1241"/>
      <c r="PSG296" s="1241"/>
      <c r="PSH296" s="1241"/>
      <c r="PSI296" s="1241"/>
      <c r="PSJ296" s="1241"/>
      <c r="PSK296" s="1241"/>
      <c r="PSL296" s="1241"/>
      <c r="PSM296" s="1241"/>
      <c r="PSN296" s="1241"/>
      <c r="PSO296" s="1241"/>
      <c r="PSP296" s="1241"/>
      <c r="PSQ296" s="1241"/>
      <c r="PSR296" s="1241"/>
      <c r="PSS296" s="1241"/>
      <c r="PST296" s="1241"/>
      <c r="PSU296" s="1241"/>
      <c r="PSV296" s="1241"/>
      <c r="PSW296" s="1241"/>
      <c r="PSX296" s="1241"/>
      <c r="PSY296" s="1241"/>
      <c r="PSZ296" s="1241"/>
      <c r="PTA296" s="1241"/>
      <c r="PTB296" s="1241"/>
      <c r="PTC296" s="1241"/>
      <c r="PTD296" s="1241"/>
      <c r="PTE296" s="1241"/>
      <c r="PTF296" s="1241"/>
      <c r="PTG296" s="1241"/>
      <c r="PTH296" s="1241"/>
      <c r="PTI296" s="1241"/>
      <c r="PTJ296" s="1241"/>
      <c r="PTK296" s="1241"/>
      <c r="PTL296" s="1241"/>
      <c r="PTM296" s="1241"/>
      <c r="PTN296" s="1241"/>
      <c r="PTO296" s="1241"/>
      <c r="PTP296" s="1241"/>
      <c r="PTQ296" s="1241"/>
      <c r="PTR296" s="1241"/>
      <c r="PTS296" s="1241"/>
      <c r="PTT296" s="1241"/>
      <c r="PTU296" s="1241"/>
      <c r="PTV296" s="1241"/>
      <c r="PTW296" s="1241"/>
      <c r="PTX296" s="1241"/>
      <c r="PTY296" s="1241"/>
      <c r="PTZ296" s="1241"/>
      <c r="PUA296" s="1241"/>
      <c r="PUB296" s="1241"/>
      <c r="PUC296" s="1241"/>
      <c r="PUD296" s="1241"/>
      <c r="PUE296" s="1241"/>
      <c r="PUF296" s="1241"/>
      <c r="PUG296" s="1241"/>
      <c r="PUH296" s="1241"/>
      <c r="PUI296" s="1241"/>
      <c r="PUJ296" s="1241"/>
      <c r="PUK296" s="1241"/>
      <c r="PUL296" s="1241"/>
      <c r="PUM296" s="1241"/>
      <c r="PUN296" s="1241"/>
      <c r="PUO296" s="1241"/>
      <c r="PUP296" s="1241"/>
      <c r="PUQ296" s="1241"/>
      <c r="PUR296" s="1241"/>
      <c r="PUS296" s="1241"/>
      <c r="PUT296" s="1241"/>
      <c r="PUU296" s="1241"/>
      <c r="PUV296" s="1241"/>
      <c r="PUW296" s="1241"/>
      <c r="PUX296" s="1241"/>
      <c r="PUY296" s="1241"/>
      <c r="PUZ296" s="1241"/>
      <c r="PVA296" s="1241"/>
      <c r="PVB296" s="1241"/>
      <c r="PVC296" s="1241"/>
      <c r="PVD296" s="1241"/>
      <c r="PVE296" s="1241"/>
      <c r="PVF296" s="1241"/>
      <c r="PVG296" s="1241"/>
      <c r="PVH296" s="1241"/>
      <c r="PVI296" s="1241"/>
      <c r="PVJ296" s="1241"/>
      <c r="PVK296" s="1241"/>
      <c r="PVL296" s="1241"/>
      <c r="PVM296" s="1241"/>
      <c r="PVN296" s="1241"/>
      <c r="PVO296" s="1241"/>
      <c r="PVP296" s="1241"/>
      <c r="PVQ296" s="1241"/>
      <c r="PVR296" s="1241"/>
      <c r="PVS296" s="1241"/>
      <c r="PVT296" s="1241"/>
      <c r="PVU296" s="1241"/>
      <c r="PVV296" s="1241"/>
      <c r="PVW296" s="1241"/>
      <c r="PVX296" s="1241"/>
      <c r="PVY296" s="1241"/>
      <c r="PVZ296" s="1241"/>
      <c r="PWA296" s="1241"/>
      <c r="PWB296" s="1241"/>
      <c r="PWC296" s="1241"/>
      <c r="PWD296" s="1241"/>
      <c r="PWE296" s="1241"/>
      <c r="PWF296" s="1241"/>
      <c r="PWG296" s="1241"/>
      <c r="PWH296" s="1241"/>
      <c r="PWI296" s="1241"/>
      <c r="PWJ296" s="1241"/>
      <c r="PWK296" s="1241"/>
      <c r="PWL296" s="1241"/>
      <c r="PWM296" s="1241"/>
      <c r="PWN296" s="1241"/>
      <c r="PWO296" s="1241"/>
      <c r="PWP296" s="1241"/>
      <c r="PWQ296" s="1241"/>
      <c r="PWR296" s="1241"/>
      <c r="PWS296" s="1241"/>
      <c r="PWT296" s="1241"/>
      <c r="PWU296" s="1241"/>
      <c r="PWV296" s="1241"/>
      <c r="PWW296" s="1241"/>
      <c r="PWX296" s="1241"/>
      <c r="PWY296" s="1241"/>
      <c r="PWZ296" s="1241"/>
      <c r="PXA296" s="1241"/>
      <c r="PXB296" s="1241"/>
      <c r="PXC296" s="1241"/>
      <c r="PXD296" s="1241"/>
      <c r="PXE296" s="1241"/>
      <c r="PXF296" s="1241"/>
      <c r="PXG296" s="1241"/>
      <c r="PXH296" s="1241"/>
      <c r="PXI296" s="1241"/>
      <c r="PXJ296" s="1241"/>
      <c r="PXK296" s="1241"/>
      <c r="PXL296" s="1241"/>
      <c r="PXM296" s="1241"/>
      <c r="PXN296" s="1241"/>
      <c r="PXO296" s="1241"/>
      <c r="PXP296" s="1241"/>
      <c r="PXQ296" s="1241"/>
      <c r="PXR296" s="1241"/>
      <c r="PXS296" s="1241"/>
      <c r="PXT296" s="1241"/>
      <c r="PXU296" s="1241"/>
      <c r="PXV296" s="1241"/>
      <c r="PXW296" s="1241"/>
      <c r="PXX296" s="1241"/>
      <c r="PXY296" s="1241"/>
      <c r="PXZ296" s="1241"/>
      <c r="PYA296" s="1241"/>
      <c r="PYB296" s="1241"/>
      <c r="PYC296" s="1241"/>
      <c r="PYD296" s="1241"/>
      <c r="PYE296" s="1241"/>
      <c r="PYF296" s="1241"/>
      <c r="PYG296" s="1241"/>
      <c r="PYH296" s="1241"/>
      <c r="PYI296" s="1241"/>
      <c r="PYJ296" s="1241"/>
      <c r="PYK296" s="1241"/>
      <c r="PYL296" s="1241"/>
      <c r="PYM296" s="1241"/>
      <c r="PYN296" s="1241"/>
      <c r="PYO296" s="1241"/>
      <c r="PYP296" s="1241"/>
      <c r="PYQ296" s="1241"/>
      <c r="PYR296" s="1241"/>
      <c r="PYS296" s="1241"/>
      <c r="PYT296" s="1241"/>
      <c r="PYU296" s="1241"/>
      <c r="PYV296" s="1241"/>
      <c r="PYW296" s="1241"/>
      <c r="PYX296" s="1241"/>
      <c r="PYY296" s="1241"/>
      <c r="PYZ296" s="1241"/>
      <c r="PZA296" s="1241"/>
      <c r="PZB296" s="1241"/>
      <c r="PZC296" s="1241"/>
      <c r="PZD296" s="1241"/>
      <c r="PZE296" s="1241"/>
      <c r="PZF296" s="1241"/>
      <c r="PZG296" s="1241"/>
      <c r="PZH296" s="1241"/>
      <c r="PZI296" s="1241"/>
      <c r="PZJ296" s="1241"/>
      <c r="PZK296" s="1241"/>
      <c r="PZL296" s="1241"/>
      <c r="PZM296" s="1241"/>
      <c r="PZN296" s="1241"/>
      <c r="PZO296" s="1241"/>
      <c r="PZP296" s="1241"/>
      <c r="PZQ296" s="1241"/>
      <c r="PZR296" s="1241"/>
      <c r="PZS296" s="1241"/>
      <c r="PZT296" s="1241"/>
      <c r="PZU296" s="1241"/>
      <c r="PZV296" s="1241"/>
      <c r="PZW296" s="1241"/>
      <c r="PZX296" s="1241"/>
      <c r="PZY296" s="1241"/>
      <c r="PZZ296" s="1241"/>
      <c r="QAA296" s="1241"/>
      <c r="QAB296" s="1241"/>
      <c r="QAC296" s="1241"/>
      <c r="QAD296" s="1241"/>
      <c r="QAE296" s="1241"/>
      <c r="QAF296" s="1241"/>
      <c r="QAG296" s="1241"/>
      <c r="QAH296" s="1241"/>
      <c r="QAI296" s="1241"/>
      <c r="QAJ296" s="1241"/>
      <c r="QAK296" s="1241"/>
      <c r="QAL296" s="1241"/>
      <c r="QAM296" s="1241"/>
      <c r="QAN296" s="1241"/>
      <c r="QAO296" s="1241"/>
      <c r="QAP296" s="1241"/>
      <c r="QAQ296" s="1241"/>
      <c r="QAR296" s="1241"/>
      <c r="QAS296" s="1241"/>
      <c r="QAT296" s="1241"/>
      <c r="QAU296" s="1241"/>
      <c r="QAV296" s="1241"/>
      <c r="QAW296" s="1241"/>
      <c r="QAX296" s="1241"/>
      <c r="QAY296" s="1241"/>
      <c r="QAZ296" s="1241"/>
      <c r="QBA296" s="1241"/>
      <c r="QBB296" s="1241"/>
      <c r="QBC296" s="1241"/>
      <c r="QBD296" s="1241"/>
      <c r="QBE296" s="1241"/>
      <c r="QBF296" s="1241"/>
      <c r="QBG296" s="1241"/>
      <c r="QBH296" s="1241"/>
      <c r="QBI296" s="1241"/>
      <c r="QBJ296" s="1241"/>
      <c r="QBK296" s="1241"/>
      <c r="QBL296" s="1241"/>
      <c r="QBM296" s="1241"/>
      <c r="QBN296" s="1241"/>
      <c r="QBO296" s="1241"/>
      <c r="QBP296" s="1241"/>
      <c r="QBQ296" s="1241"/>
      <c r="QBR296" s="1241"/>
      <c r="QBS296" s="1241"/>
      <c r="QBT296" s="1241"/>
      <c r="QBU296" s="1241"/>
      <c r="QBV296" s="1241"/>
      <c r="QBW296" s="1241"/>
      <c r="QBX296" s="1241"/>
      <c r="QBY296" s="1241"/>
      <c r="QBZ296" s="1241"/>
      <c r="QCA296" s="1241"/>
      <c r="QCB296" s="1241"/>
      <c r="QCC296" s="1241"/>
      <c r="QCD296" s="1241"/>
      <c r="QCE296" s="1241"/>
      <c r="QCF296" s="1241"/>
      <c r="QCG296" s="1241"/>
      <c r="QCH296" s="1241"/>
      <c r="QCI296" s="1241"/>
      <c r="QCJ296" s="1241"/>
      <c r="QCK296" s="1241"/>
      <c r="QCL296" s="1241"/>
      <c r="QCM296" s="1241"/>
      <c r="QCN296" s="1241"/>
      <c r="QCO296" s="1241"/>
      <c r="QCP296" s="1241"/>
      <c r="QCQ296" s="1241"/>
      <c r="QCR296" s="1241"/>
      <c r="QCS296" s="1241"/>
      <c r="QCT296" s="1241"/>
      <c r="QCU296" s="1241"/>
      <c r="QCV296" s="1241"/>
      <c r="QCW296" s="1241"/>
      <c r="QCX296" s="1241"/>
      <c r="QCY296" s="1241"/>
      <c r="QCZ296" s="1241"/>
      <c r="QDA296" s="1241"/>
      <c r="QDB296" s="1241"/>
      <c r="QDC296" s="1241"/>
      <c r="QDD296" s="1241"/>
      <c r="QDE296" s="1241"/>
      <c r="QDF296" s="1241"/>
      <c r="QDG296" s="1241"/>
      <c r="QDH296" s="1241"/>
      <c r="QDI296" s="1241"/>
      <c r="QDJ296" s="1241"/>
      <c r="QDK296" s="1241"/>
      <c r="QDL296" s="1241"/>
      <c r="QDM296" s="1241"/>
      <c r="QDN296" s="1241"/>
      <c r="QDO296" s="1241"/>
      <c r="QDP296" s="1241"/>
      <c r="QDQ296" s="1241"/>
      <c r="QDR296" s="1241"/>
      <c r="QDS296" s="1241"/>
      <c r="QDT296" s="1241"/>
      <c r="QDU296" s="1241"/>
      <c r="QDV296" s="1241"/>
      <c r="QDW296" s="1241"/>
      <c r="QDX296" s="1241"/>
      <c r="QDY296" s="1241"/>
      <c r="QDZ296" s="1241"/>
      <c r="QEA296" s="1241"/>
      <c r="QEB296" s="1241"/>
      <c r="QEC296" s="1241"/>
      <c r="QED296" s="1241"/>
      <c r="QEE296" s="1241"/>
      <c r="QEF296" s="1241"/>
      <c r="QEG296" s="1241"/>
      <c r="QEH296" s="1241"/>
      <c r="QEI296" s="1241"/>
      <c r="QEJ296" s="1241"/>
      <c r="QEK296" s="1241"/>
      <c r="QEL296" s="1241"/>
      <c r="QEM296" s="1241"/>
      <c r="QEN296" s="1241"/>
      <c r="QEO296" s="1241"/>
      <c r="QEP296" s="1241"/>
      <c r="QEQ296" s="1241"/>
      <c r="QER296" s="1241"/>
      <c r="QES296" s="1241"/>
      <c r="QET296" s="1241"/>
      <c r="QEU296" s="1241"/>
      <c r="QEV296" s="1241"/>
      <c r="QEW296" s="1241"/>
      <c r="QEX296" s="1241"/>
      <c r="QEY296" s="1241"/>
      <c r="QEZ296" s="1241"/>
      <c r="QFA296" s="1241"/>
      <c r="QFB296" s="1241"/>
      <c r="QFC296" s="1241"/>
      <c r="QFD296" s="1241"/>
      <c r="QFE296" s="1241"/>
      <c r="QFF296" s="1241"/>
      <c r="QFG296" s="1241"/>
      <c r="QFH296" s="1241"/>
      <c r="QFI296" s="1241"/>
      <c r="QFJ296" s="1241"/>
      <c r="QFK296" s="1241"/>
      <c r="QFL296" s="1241"/>
      <c r="QFM296" s="1241"/>
      <c r="QFN296" s="1241"/>
      <c r="QFO296" s="1241"/>
      <c r="QFP296" s="1241"/>
      <c r="QFQ296" s="1241"/>
      <c r="QFR296" s="1241"/>
      <c r="QFS296" s="1241"/>
      <c r="QFT296" s="1241"/>
      <c r="QFU296" s="1241"/>
      <c r="QFV296" s="1241"/>
      <c r="QFW296" s="1241"/>
      <c r="QFX296" s="1241"/>
      <c r="QFY296" s="1241"/>
      <c r="QFZ296" s="1241"/>
      <c r="QGA296" s="1241"/>
      <c r="QGB296" s="1241"/>
      <c r="QGC296" s="1241"/>
      <c r="QGD296" s="1241"/>
      <c r="QGE296" s="1241"/>
      <c r="QGF296" s="1241"/>
      <c r="QGG296" s="1241"/>
      <c r="QGH296" s="1241"/>
      <c r="QGI296" s="1241"/>
      <c r="QGJ296" s="1241"/>
      <c r="QGK296" s="1241"/>
      <c r="QGL296" s="1241"/>
      <c r="QGM296" s="1241"/>
      <c r="QGN296" s="1241"/>
      <c r="QGO296" s="1241"/>
      <c r="QGP296" s="1241"/>
      <c r="QGQ296" s="1241"/>
      <c r="QGR296" s="1241"/>
      <c r="QGS296" s="1241"/>
      <c r="QGT296" s="1241"/>
      <c r="QGU296" s="1241"/>
      <c r="QGV296" s="1241"/>
      <c r="QGW296" s="1241"/>
      <c r="QGX296" s="1241"/>
      <c r="QGY296" s="1241"/>
      <c r="QGZ296" s="1241"/>
      <c r="QHA296" s="1241"/>
      <c r="QHB296" s="1241"/>
      <c r="QHC296" s="1241"/>
      <c r="QHD296" s="1241"/>
      <c r="QHE296" s="1241"/>
      <c r="QHF296" s="1241"/>
      <c r="QHG296" s="1241"/>
      <c r="QHH296" s="1241"/>
      <c r="QHI296" s="1241"/>
      <c r="QHJ296" s="1241"/>
      <c r="QHK296" s="1241"/>
      <c r="QHL296" s="1241"/>
      <c r="QHM296" s="1241"/>
      <c r="QHN296" s="1241"/>
      <c r="QHO296" s="1241"/>
      <c r="QHP296" s="1241"/>
      <c r="QHQ296" s="1241"/>
      <c r="QHR296" s="1241"/>
      <c r="QHS296" s="1241"/>
      <c r="QHT296" s="1241"/>
      <c r="QHU296" s="1241"/>
      <c r="QHV296" s="1241"/>
      <c r="QHW296" s="1241"/>
      <c r="QHX296" s="1241"/>
      <c r="QHY296" s="1241"/>
      <c r="QHZ296" s="1241"/>
      <c r="QIA296" s="1241"/>
      <c r="QIB296" s="1241"/>
      <c r="QIC296" s="1241"/>
      <c r="QID296" s="1241"/>
      <c r="QIE296" s="1241"/>
      <c r="QIF296" s="1241"/>
      <c r="QIG296" s="1241"/>
      <c r="QIH296" s="1241"/>
      <c r="QII296" s="1241"/>
      <c r="QIJ296" s="1241"/>
      <c r="QIK296" s="1241"/>
      <c r="QIL296" s="1241"/>
      <c r="QIM296" s="1241"/>
      <c r="QIN296" s="1241"/>
      <c r="QIO296" s="1241"/>
      <c r="QIP296" s="1241"/>
      <c r="QIQ296" s="1241"/>
      <c r="QIR296" s="1241"/>
      <c r="QIS296" s="1241"/>
      <c r="QIT296" s="1241"/>
      <c r="QIU296" s="1241"/>
      <c r="QIV296" s="1241"/>
      <c r="QIW296" s="1241"/>
      <c r="QIX296" s="1241"/>
      <c r="QIY296" s="1241"/>
      <c r="QIZ296" s="1241"/>
      <c r="QJA296" s="1241"/>
      <c r="QJB296" s="1241"/>
      <c r="QJC296" s="1241"/>
      <c r="QJD296" s="1241"/>
      <c r="QJE296" s="1241"/>
      <c r="QJF296" s="1241"/>
      <c r="QJG296" s="1241"/>
      <c r="QJH296" s="1241"/>
      <c r="QJI296" s="1241"/>
      <c r="QJJ296" s="1241"/>
      <c r="QJK296" s="1241"/>
      <c r="QJL296" s="1241"/>
      <c r="QJM296" s="1241"/>
      <c r="QJN296" s="1241"/>
      <c r="QJO296" s="1241"/>
      <c r="QJP296" s="1241"/>
      <c r="QJQ296" s="1241"/>
      <c r="QJR296" s="1241"/>
      <c r="QJS296" s="1241"/>
      <c r="QJT296" s="1241"/>
      <c r="QJU296" s="1241"/>
      <c r="QJV296" s="1241"/>
      <c r="QJW296" s="1241"/>
      <c r="QJX296" s="1241"/>
      <c r="QJY296" s="1241"/>
      <c r="QJZ296" s="1241"/>
      <c r="QKA296" s="1241"/>
      <c r="QKB296" s="1241"/>
      <c r="QKC296" s="1241"/>
      <c r="QKD296" s="1241"/>
      <c r="QKE296" s="1241"/>
      <c r="QKF296" s="1241"/>
      <c r="QKG296" s="1241"/>
      <c r="QKH296" s="1241"/>
      <c r="QKI296" s="1241"/>
      <c r="QKJ296" s="1241"/>
      <c r="QKK296" s="1241"/>
      <c r="QKL296" s="1241"/>
      <c r="QKM296" s="1241"/>
      <c r="QKN296" s="1241"/>
      <c r="QKO296" s="1241"/>
      <c r="QKP296" s="1241"/>
      <c r="QKQ296" s="1241"/>
      <c r="QKR296" s="1241"/>
      <c r="QKS296" s="1241"/>
      <c r="QKT296" s="1241"/>
      <c r="QKU296" s="1241"/>
      <c r="QKV296" s="1241"/>
      <c r="QKW296" s="1241"/>
      <c r="QKX296" s="1241"/>
      <c r="QKY296" s="1241"/>
      <c r="QKZ296" s="1241"/>
      <c r="QLA296" s="1241"/>
      <c r="QLB296" s="1241"/>
      <c r="QLC296" s="1241"/>
      <c r="QLD296" s="1241"/>
      <c r="QLE296" s="1241"/>
      <c r="QLF296" s="1241"/>
      <c r="QLG296" s="1241"/>
      <c r="QLH296" s="1241"/>
      <c r="QLI296" s="1241"/>
      <c r="QLJ296" s="1241"/>
      <c r="QLK296" s="1241"/>
      <c r="QLL296" s="1241"/>
      <c r="QLM296" s="1241"/>
      <c r="QLN296" s="1241"/>
      <c r="QLO296" s="1241"/>
      <c r="QLP296" s="1241"/>
      <c r="QLQ296" s="1241"/>
      <c r="QLR296" s="1241"/>
      <c r="QLS296" s="1241"/>
      <c r="QLT296" s="1241"/>
      <c r="QLU296" s="1241"/>
      <c r="QLV296" s="1241"/>
      <c r="QLW296" s="1241"/>
      <c r="QLX296" s="1241"/>
      <c r="QLY296" s="1241"/>
      <c r="QLZ296" s="1241"/>
      <c r="QMA296" s="1241"/>
      <c r="QMB296" s="1241"/>
      <c r="QMC296" s="1241"/>
      <c r="QMD296" s="1241"/>
      <c r="QME296" s="1241"/>
      <c r="QMF296" s="1241"/>
      <c r="QMG296" s="1241"/>
      <c r="QMH296" s="1241"/>
      <c r="QMI296" s="1241"/>
      <c r="QMJ296" s="1241"/>
      <c r="QMK296" s="1241"/>
      <c r="QML296" s="1241"/>
      <c r="QMM296" s="1241"/>
      <c r="QMN296" s="1241"/>
      <c r="QMO296" s="1241"/>
      <c r="QMP296" s="1241"/>
      <c r="QMQ296" s="1241"/>
      <c r="QMR296" s="1241"/>
      <c r="QMS296" s="1241"/>
      <c r="QMT296" s="1241"/>
      <c r="QMU296" s="1241"/>
      <c r="QMV296" s="1241"/>
      <c r="QMW296" s="1241"/>
      <c r="QMX296" s="1241"/>
      <c r="QMY296" s="1241"/>
      <c r="QMZ296" s="1241"/>
      <c r="QNA296" s="1241"/>
      <c r="QNB296" s="1241"/>
      <c r="QNC296" s="1241"/>
      <c r="QND296" s="1241"/>
      <c r="QNE296" s="1241"/>
      <c r="QNF296" s="1241"/>
      <c r="QNG296" s="1241"/>
      <c r="QNH296" s="1241"/>
      <c r="QNI296" s="1241"/>
      <c r="QNJ296" s="1241"/>
      <c r="QNK296" s="1241"/>
      <c r="QNL296" s="1241"/>
      <c r="QNM296" s="1241"/>
      <c r="QNN296" s="1241"/>
      <c r="QNO296" s="1241"/>
      <c r="QNP296" s="1241"/>
      <c r="QNQ296" s="1241"/>
      <c r="QNR296" s="1241"/>
      <c r="QNS296" s="1241"/>
      <c r="QNT296" s="1241"/>
      <c r="QNU296" s="1241"/>
      <c r="QNV296" s="1241"/>
      <c r="QNW296" s="1241"/>
      <c r="QNX296" s="1241"/>
      <c r="QNY296" s="1241"/>
      <c r="QNZ296" s="1241"/>
      <c r="QOA296" s="1241"/>
      <c r="QOB296" s="1241"/>
      <c r="QOC296" s="1241"/>
      <c r="QOD296" s="1241"/>
      <c r="QOE296" s="1241"/>
      <c r="QOF296" s="1241"/>
      <c r="QOG296" s="1241"/>
      <c r="QOH296" s="1241"/>
      <c r="QOI296" s="1241"/>
      <c r="QOJ296" s="1241"/>
      <c r="QOK296" s="1241"/>
      <c r="QOL296" s="1241"/>
      <c r="QOM296" s="1241"/>
      <c r="QON296" s="1241"/>
      <c r="QOO296" s="1241"/>
      <c r="QOP296" s="1241"/>
      <c r="QOQ296" s="1241"/>
      <c r="QOR296" s="1241"/>
      <c r="QOS296" s="1241"/>
      <c r="QOT296" s="1241"/>
      <c r="QOU296" s="1241"/>
      <c r="QOV296" s="1241"/>
      <c r="QOW296" s="1241"/>
      <c r="QOX296" s="1241"/>
      <c r="QOY296" s="1241"/>
      <c r="QOZ296" s="1241"/>
      <c r="QPA296" s="1241"/>
      <c r="QPB296" s="1241"/>
      <c r="QPC296" s="1241"/>
      <c r="QPD296" s="1241"/>
      <c r="QPE296" s="1241"/>
      <c r="QPF296" s="1241"/>
      <c r="QPG296" s="1241"/>
      <c r="QPH296" s="1241"/>
      <c r="QPI296" s="1241"/>
      <c r="QPJ296" s="1241"/>
      <c r="QPK296" s="1241"/>
      <c r="QPL296" s="1241"/>
      <c r="QPM296" s="1241"/>
      <c r="QPN296" s="1241"/>
      <c r="QPO296" s="1241"/>
      <c r="QPP296" s="1241"/>
      <c r="QPQ296" s="1241"/>
      <c r="QPR296" s="1241"/>
      <c r="QPS296" s="1241"/>
      <c r="QPT296" s="1241"/>
      <c r="QPU296" s="1241"/>
      <c r="QPV296" s="1241"/>
      <c r="QPW296" s="1241"/>
      <c r="QPX296" s="1241"/>
      <c r="QPY296" s="1241"/>
      <c r="QPZ296" s="1241"/>
      <c r="QQA296" s="1241"/>
      <c r="QQB296" s="1241"/>
      <c r="QQC296" s="1241"/>
      <c r="QQD296" s="1241"/>
      <c r="QQE296" s="1241"/>
      <c r="QQF296" s="1241"/>
      <c r="QQG296" s="1241"/>
      <c r="QQH296" s="1241"/>
      <c r="QQI296" s="1241"/>
      <c r="QQJ296" s="1241"/>
      <c r="QQK296" s="1241"/>
      <c r="QQL296" s="1241"/>
      <c r="QQM296" s="1241"/>
      <c r="QQN296" s="1241"/>
      <c r="QQO296" s="1241"/>
      <c r="QQP296" s="1241"/>
      <c r="QQQ296" s="1241"/>
      <c r="QQR296" s="1241"/>
      <c r="QQS296" s="1241"/>
      <c r="QQT296" s="1241"/>
      <c r="QQU296" s="1241"/>
      <c r="QQV296" s="1241"/>
      <c r="QQW296" s="1241"/>
      <c r="QQX296" s="1241"/>
      <c r="QQY296" s="1241"/>
      <c r="QQZ296" s="1241"/>
      <c r="QRA296" s="1241"/>
      <c r="QRB296" s="1241"/>
      <c r="QRC296" s="1241"/>
      <c r="QRD296" s="1241"/>
      <c r="QRE296" s="1241"/>
      <c r="QRF296" s="1241"/>
      <c r="QRG296" s="1241"/>
      <c r="QRH296" s="1241"/>
      <c r="QRI296" s="1241"/>
      <c r="QRJ296" s="1241"/>
      <c r="QRK296" s="1241"/>
      <c r="QRL296" s="1241"/>
      <c r="QRM296" s="1241"/>
      <c r="QRN296" s="1241"/>
      <c r="QRO296" s="1241"/>
      <c r="QRP296" s="1241"/>
      <c r="QRQ296" s="1241"/>
      <c r="QRR296" s="1241"/>
      <c r="QRS296" s="1241"/>
      <c r="QRT296" s="1241"/>
      <c r="QRU296" s="1241"/>
      <c r="QRV296" s="1241"/>
      <c r="QRW296" s="1241"/>
      <c r="QRX296" s="1241"/>
      <c r="QRY296" s="1241"/>
      <c r="QRZ296" s="1241"/>
      <c r="QSA296" s="1241"/>
      <c r="QSB296" s="1241"/>
      <c r="QSC296" s="1241"/>
      <c r="QSD296" s="1241"/>
      <c r="QSE296" s="1241"/>
      <c r="QSF296" s="1241"/>
      <c r="QSG296" s="1241"/>
      <c r="QSH296" s="1241"/>
      <c r="QSI296" s="1241"/>
      <c r="QSJ296" s="1241"/>
      <c r="QSK296" s="1241"/>
      <c r="QSL296" s="1241"/>
      <c r="QSM296" s="1241"/>
      <c r="QSN296" s="1241"/>
      <c r="QSO296" s="1241"/>
      <c r="QSP296" s="1241"/>
      <c r="QSQ296" s="1241"/>
      <c r="QSR296" s="1241"/>
      <c r="QSS296" s="1241"/>
      <c r="QST296" s="1241"/>
      <c r="QSU296" s="1241"/>
      <c r="QSV296" s="1241"/>
      <c r="QSW296" s="1241"/>
      <c r="QSX296" s="1241"/>
      <c r="QSY296" s="1241"/>
      <c r="QSZ296" s="1241"/>
      <c r="QTA296" s="1241"/>
      <c r="QTB296" s="1241"/>
      <c r="QTC296" s="1241"/>
      <c r="QTD296" s="1241"/>
      <c r="QTE296" s="1241"/>
      <c r="QTF296" s="1241"/>
      <c r="QTG296" s="1241"/>
      <c r="QTH296" s="1241"/>
      <c r="QTI296" s="1241"/>
      <c r="QTJ296" s="1241"/>
      <c r="QTK296" s="1241"/>
      <c r="QTL296" s="1241"/>
      <c r="QTM296" s="1241"/>
      <c r="QTN296" s="1241"/>
      <c r="QTO296" s="1241"/>
      <c r="QTP296" s="1241"/>
      <c r="QTQ296" s="1241"/>
      <c r="QTR296" s="1241"/>
      <c r="QTS296" s="1241"/>
      <c r="QTT296" s="1241"/>
      <c r="QTU296" s="1241"/>
      <c r="QTV296" s="1241"/>
      <c r="QTW296" s="1241"/>
      <c r="QTX296" s="1241"/>
      <c r="QTY296" s="1241"/>
      <c r="QTZ296" s="1241"/>
      <c r="QUA296" s="1241"/>
      <c r="QUB296" s="1241"/>
      <c r="QUC296" s="1241"/>
      <c r="QUD296" s="1241"/>
      <c r="QUE296" s="1241"/>
      <c r="QUF296" s="1241"/>
      <c r="QUG296" s="1241"/>
      <c r="QUH296" s="1241"/>
      <c r="QUI296" s="1241"/>
      <c r="QUJ296" s="1241"/>
      <c r="QUK296" s="1241"/>
      <c r="QUL296" s="1241"/>
      <c r="QUM296" s="1241"/>
      <c r="QUN296" s="1241"/>
      <c r="QUO296" s="1241"/>
      <c r="QUP296" s="1241"/>
      <c r="QUQ296" s="1241"/>
      <c r="QUR296" s="1241"/>
      <c r="QUS296" s="1241"/>
      <c r="QUT296" s="1241"/>
      <c r="QUU296" s="1241"/>
      <c r="QUV296" s="1241"/>
      <c r="QUW296" s="1241"/>
      <c r="QUX296" s="1241"/>
      <c r="QUY296" s="1241"/>
      <c r="QUZ296" s="1241"/>
      <c r="QVA296" s="1241"/>
      <c r="QVB296" s="1241"/>
      <c r="QVC296" s="1241"/>
      <c r="QVD296" s="1241"/>
      <c r="QVE296" s="1241"/>
      <c r="QVF296" s="1241"/>
      <c r="QVG296" s="1241"/>
      <c r="QVH296" s="1241"/>
      <c r="QVI296" s="1241"/>
      <c r="QVJ296" s="1241"/>
      <c r="QVK296" s="1241"/>
      <c r="QVL296" s="1241"/>
      <c r="QVM296" s="1241"/>
      <c r="QVN296" s="1241"/>
      <c r="QVO296" s="1241"/>
      <c r="QVP296" s="1241"/>
      <c r="QVQ296" s="1241"/>
      <c r="QVR296" s="1241"/>
      <c r="QVS296" s="1241"/>
      <c r="QVT296" s="1241"/>
      <c r="QVU296" s="1241"/>
      <c r="QVV296" s="1241"/>
      <c r="QVW296" s="1241"/>
      <c r="QVX296" s="1241"/>
      <c r="QVY296" s="1241"/>
      <c r="QVZ296" s="1241"/>
      <c r="QWA296" s="1241"/>
      <c r="QWB296" s="1241"/>
      <c r="QWC296" s="1241"/>
      <c r="QWD296" s="1241"/>
      <c r="QWE296" s="1241"/>
      <c r="QWF296" s="1241"/>
      <c r="QWG296" s="1241"/>
      <c r="QWH296" s="1241"/>
      <c r="QWI296" s="1241"/>
      <c r="QWJ296" s="1241"/>
      <c r="QWK296" s="1241"/>
      <c r="QWL296" s="1241"/>
      <c r="QWM296" s="1241"/>
      <c r="QWN296" s="1241"/>
      <c r="QWO296" s="1241"/>
      <c r="QWP296" s="1241"/>
      <c r="QWQ296" s="1241"/>
      <c r="QWR296" s="1241"/>
      <c r="QWS296" s="1241"/>
      <c r="QWT296" s="1241"/>
      <c r="QWU296" s="1241"/>
      <c r="QWV296" s="1241"/>
      <c r="QWW296" s="1241"/>
      <c r="QWX296" s="1241"/>
      <c r="QWY296" s="1241"/>
      <c r="QWZ296" s="1241"/>
      <c r="QXA296" s="1241"/>
      <c r="QXB296" s="1241"/>
      <c r="QXC296" s="1241"/>
      <c r="QXD296" s="1241"/>
      <c r="QXE296" s="1241"/>
      <c r="QXF296" s="1241"/>
      <c r="QXG296" s="1241"/>
      <c r="QXH296" s="1241"/>
      <c r="QXI296" s="1241"/>
      <c r="QXJ296" s="1241"/>
      <c r="QXK296" s="1241"/>
      <c r="QXL296" s="1241"/>
      <c r="QXM296" s="1241"/>
      <c r="QXN296" s="1241"/>
      <c r="QXO296" s="1241"/>
      <c r="QXP296" s="1241"/>
      <c r="QXQ296" s="1241"/>
      <c r="QXR296" s="1241"/>
      <c r="QXS296" s="1241"/>
      <c r="QXT296" s="1241"/>
      <c r="QXU296" s="1241"/>
      <c r="QXV296" s="1241"/>
      <c r="QXW296" s="1241"/>
      <c r="QXX296" s="1241"/>
      <c r="QXY296" s="1241"/>
      <c r="QXZ296" s="1241"/>
      <c r="QYA296" s="1241"/>
      <c r="QYB296" s="1241"/>
      <c r="QYC296" s="1241"/>
      <c r="QYD296" s="1241"/>
      <c r="QYE296" s="1241"/>
      <c r="QYF296" s="1241"/>
      <c r="QYG296" s="1241"/>
      <c r="QYH296" s="1241"/>
      <c r="QYI296" s="1241"/>
      <c r="QYJ296" s="1241"/>
      <c r="QYK296" s="1241"/>
      <c r="QYL296" s="1241"/>
      <c r="QYM296" s="1241"/>
      <c r="QYN296" s="1241"/>
      <c r="QYO296" s="1241"/>
      <c r="QYP296" s="1241"/>
      <c r="QYQ296" s="1241"/>
      <c r="QYR296" s="1241"/>
      <c r="QYS296" s="1241"/>
      <c r="QYT296" s="1241"/>
      <c r="QYU296" s="1241"/>
      <c r="QYV296" s="1241"/>
      <c r="QYW296" s="1241"/>
      <c r="QYX296" s="1241"/>
      <c r="QYY296" s="1241"/>
      <c r="QYZ296" s="1241"/>
      <c r="QZA296" s="1241"/>
      <c r="QZB296" s="1241"/>
      <c r="QZC296" s="1241"/>
      <c r="QZD296" s="1241"/>
      <c r="QZE296" s="1241"/>
      <c r="QZF296" s="1241"/>
      <c r="QZG296" s="1241"/>
      <c r="QZH296" s="1241"/>
      <c r="QZI296" s="1241"/>
      <c r="QZJ296" s="1241"/>
      <c r="QZK296" s="1241"/>
      <c r="QZL296" s="1241"/>
      <c r="QZM296" s="1241"/>
      <c r="QZN296" s="1241"/>
      <c r="QZO296" s="1241"/>
      <c r="QZP296" s="1241"/>
      <c r="QZQ296" s="1241"/>
      <c r="QZR296" s="1241"/>
      <c r="QZS296" s="1241"/>
      <c r="QZT296" s="1241"/>
      <c r="QZU296" s="1241"/>
      <c r="QZV296" s="1241"/>
      <c r="QZW296" s="1241"/>
      <c r="QZX296" s="1241"/>
      <c r="QZY296" s="1241"/>
      <c r="QZZ296" s="1241"/>
      <c r="RAA296" s="1241"/>
      <c r="RAB296" s="1241"/>
      <c r="RAC296" s="1241"/>
      <c r="RAD296" s="1241"/>
      <c r="RAE296" s="1241"/>
      <c r="RAF296" s="1241"/>
      <c r="RAG296" s="1241"/>
      <c r="RAH296" s="1241"/>
      <c r="RAI296" s="1241"/>
      <c r="RAJ296" s="1241"/>
      <c r="RAK296" s="1241"/>
      <c r="RAL296" s="1241"/>
      <c r="RAM296" s="1241"/>
      <c r="RAN296" s="1241"/>
      <c r="RAO296" s="1241"/>
      <c r="RAP296" s="1241"/>
      <c r="RAQ296" s="1241"/>
      <c r="RAR296" s="1241"/>
      <c r="RAS296" s="1241"/>
      <c r="RAT296" s="1241"/>
      <c r="RAU296" s="1241"/>
      <c r="RAV296" s="1241"/>
      <c r="RAW296" s="1241"/>
      <c r="RAX296" s="1241"/>
      <c r="RAY296" s="1241"/>
      <c r="RAZ296" s="1241"/>
      <c r="RBA296" s="1241"/>
      <c r="RBB296" s="1241"/>
      <c r="RBC296" s="1241"/>
      <c r="RBD296" s="1241"/>
      <c r="RBE296" s="1241"/>
      <c r="RBF296" s="1241"/>
      <c r="RBG296" s="1241"/>
      <c r="RBH296" s="1241"/>
      <c r="RBI296" s="1241"/>
      <c r="RBJ296" s="1241"/>
      <c r="RBK296" s="1241"/>
      <c r="RBL296" s="1241"/>
      <c r="RBM296" s="1241"/>
      <c r="RBN296" s="1241"/>
      <c r="RBO296" s="1241"/>
      <c r="RBP296" s="1241"/>
      <c r="RBQ296" s="1241"/>
      <c r="RBR296" s="1241"/>
      <c r="RBS296" s="1241"/>
      <c r="RBT296" s="1241"/>
      <c r="RBU296" s="1241"/>
      <c r="RBV296" s="1241"/>
      <c r="RBW296" s="1241"/>
      <c r="RBX296" s="1241"/>
      <c r="RBY296" s="1241"/>
      <c r="RBZ296" s="1241"/>
      <c r="RCA296" s="1241"/>
      <c r="RCB296" s="1241"/>
      <c r="RCC296" s="1241"/>
      <c r="RCD296" s="1241"/>
      <c r="RCE296" s="1241"/>
      <c r="RCF296" s="1241"/>
      <c r="RCG296" s="1241"/>
      <c r="RCH296" s="1241"/>
      <c r="RCI296" s="1241"/>
      <c r="RCJ296" s="1241"/>
      <c r="RCK296" s="1241"/>
      <c r="RCL296" s="1241"/>
      <c r="RCM296" s="1241"/>
      <c r="RCN296" s="1241"/>
      <c r="RCO296" s="1241"/>
      <c r="RCP296" s="1241"/>
      <c r="RCQ296" s="1241"/>
      <c r="RCR296" s="1241"/>
      <c r="RCS296" s="1241"/>
      <c r="RCT296" s="1241"/>
      <c r="RCU296" s="1241"/>
      <c r="RCV296" s="1241"/>
      <c r="RCW296" s="1241"/>
      <c r="RCX296" s="1241"/>
      <c r="RCY296" s="1241"/>
      <c r="RCZ296" s="1241"/>
      <c r="RDA296" s="1241"/>
      <c r="RDB296" s="1241"/>
      <c r="RDC296" s="1241"/>
      <c r="RDD296" s="1241"/>
      <c r="RDE296" s="1241"/>
      <c r="RDF296" s="1241"/>
      <c r="RDG296" s="1241"/>
      <c r="RDH296" s="1241"/>
      <c r="RDI296" s="1241"/>
      <c r="RDJ296" s="1241"/>
      <c r="RDK296" s="1241"/>
      <c r="RDL296" s="1241"/>
      <c r="RDM296" s="1241"/>
      <c r="RDN296" s="1241"/>
      <c r="RDO296" s="1241"/>
      <c r="RDP296" s="1241"/>
      <c r="RDQ296" s="1241"/>
      <c r="RDR296" s="1241"/>
      <c r="RDS296" s="1241"/>
      <c r="RDT296" s="1241"/>
      <c r="RDU296" s="1241"/>
      <c r="RDV296" s="1241"/>
      <c r="RDW296" s="1241"/>
      <c r="RDX296" s="1241"/>
      <c r="RDY296" s="1241"/>
      <c r="RDZ296" s="1241"/>
      <c r="REA296" s="1241"/>
      <c r="REB296" s="1241"/>
      <c r="REC296" s="1241"/>
      <c r="RED296" s="1241"/>
      <c r="REE296" s="1241"/>
      <c r="REF296" s="1241"/>
      <c r="REG296" s="1241"/>
      <c r="REH296" s="1241"/>
      <c r="REI296" s="1241"/>
      <c r="REJ296" s="1241"/>
      <c r="REK296" s="1241"/>
      <c r="REL296" s="1241"/>
      <c r="REM296" s="1241"/>
      <c r="REN296" s="1241"/>
      <c r="REO296" s="1241"/>
      <c r="REP296" s="1241"/>
      <c r="REQ296" s="1241"/>
      <c r="RER296" s="1241"/>
      <c r="RES296" s="1241"/>
      <c r="RET296" s="1241"/>
      <c r="REU296" s="1241"/>
      <c r="REV296" s="1241"/>
      <c r="REW296" s="1241"/>
      <c r="REX296" s="1241"/>
      <c r="REY296" s="1241"/>
      <c r="REZ296" s="1241"/>
      <c r="RFA296" s="1241"/>
      <c r="RFB296" s="1241"/>
      <c r="RFC296" s="1241"/>
      <c r="RFD296" s="1241"/>
      <c r="RFE296" s="1241"/>
      <c r="RFF296" s="1241"/>
      <c r="RFG296" s="1241"/>
      <c r="RFH296" s="1241"/>
      <c r="RFI296" s="1241"/>
      <c r="RFJ296" s="1241"/>
      <c r="RFK296" s="1241"/>
      <c r="RFL296" s="1241"/>
      <c r="RFM296" s="1241"/>
      <c r="RFN296" s="1241"/>
      <c r="RFO296" s="1241"/>
      <c r="RFP296" s="1241"/>
      <c r="RFQ296" s="1241"/>
      <c r="RFR296" s="1241"/>
      <c r="RFS296" s="1241"/>
      <c r="RFT296" s="1241"/>
      <c r="RFU296" s="1241"/>
      <c r="RFV296" s="1241"/>
      <c r="RFW296" s="1241"/>
      <c r="RFX296" s="1241"/>
      <c r="RFY296" s="1241"/>
      <c r="RFZ296" s="1241"/>
      <c r="RGA296" s="1241"/>
      <c r="RGB296" s="1241"/>
      <c r="RGC296" s="1241"/>
      <c r="RGD296" s="1241"/>
      <c r="RGE296" s="1241"/>
      <c r="RGF296" s="1241"/>
      <c r="RGG296" s="1241"/>
      <c r="RGH296" s="1241"/>
      <c r="RGI296" s="1241"/>
      <c r="RGJ296" s="1241"/>
      <c r="RGK296" s="1241"/>
      <c r="RGL296" s="1241"/>
      <c r="RGM296" s="1241"/>
      <c r="RGN296" s="1241"/>
      <c r="RGO296" s="1241"/>
      <c r="RGP296" s="1241"/>
      <c r="RGQ296" s="1241"/>
      <c r="RGR296" s="1241"/>
      <c r="RGS296" s="1241"/>
      <c r="RGT296" s="1241"/>
      <c r="RGU296" s="1241"/>
      <c r="RGV296" s="1241"/>
      <c r="RGW296" s="1241"/>
      <c r="RGX296" s="1241"/>
      <c r="RGY296" s="1241"/>
      <c r="RGZ296" s="1241"/>
      <c r="RHA296" s="1241"/>
      <c r="RHB296" s="1241"/>
      <c r="RHC296" s="1241"/>
      <c r="RHD296" s="1241"/>
      <c r="RHE296" s="1241"/>
      <c r="RHF296" s="1241"/>
      <c r="RHG296" s="1241"/>
      <c r="RHH296" s="1241"/>
      <c r="RHI296" s="1241"/>
      <c r="RHJ296" s="1241"/>
      <c r="RHK296" s="1241"/>
      <c r="RHL296" s="1241"/>
      <c r="RHM296" s="1241"/>
      <c r="RHN296" s="1241"/>
      <c r="RHO296" s="1241"/>
      <c r="RHP296" s="1241"/>
      <c r="RHQ296" s="1241"/>
      <c r="RHR296" s="1241"/>
      <c r="RHS296" s="1241"/>
      <c r="RHT296" s="1241"/>
      <c r="RHU296" s="1241"/>
      <c r="RHV296" s="1241"/>
      <c r="RHW296" s="1241"/>
      <c r="RHX296" s="1241"/>
      <c r="RHY296" s="1241"/>
      <c r="RHZ296" s="1241"/>
      <c r="RIA296" s="1241"/>
      <c r="RIB296" s="1241"/>
      <c r="RIC296" s="1241"/>
      <c r="RID296" s="1241"/>
      <c r="RIE296" s="1241"/>
      <c r="RIF296" s="1241"/>
      <c r="RIG296" s="1241"/>
      <c r="RIH296" s="1241"/>
      <c r="RII296" s="1241"/>
      <c r="RIJ296" s="1241"/>
      <c r="RIK296" s="1241"/>
      <c r="RIL296" s="1241"/>
      <c r="RIM296" s="1241"/>
      <c r="RIN296" s="1241"/>
      <c r="RIO296" s="1241"/>
      <c r="RIP296" s="1241"/>
      <c r="RIQ296" s="1241"/>
      <c r="RIR296" s="1241"/>
      <c r="RIS296" s="1241"/>
      <c r="RIT296" s="1241"/>
      <c r="RIU296" s="1241"/>
      <c r="RIV296" s="1241"/>
      <c r="RIW296" s="1241"/>
      <c r="RIX296" s="1241"/>
      <c r="RIY296" s="1241"/>
      <c r="RIZ296" s="1241"/>
      <c r="RJA296" s="1241"/>
      <c r="RJB296" s="1241"/>
      <c r="RJC296" s="1241"/>
      <c r="RJD296" s="1241"/>
      <c r="RJE296" s="1241"/>
      <c r="RJF296" s="1241"/>
      <c r="RJG296" s="1241"/>
      <c r="RJH296" s="1241"/>
      <c r="RJI296" s="1241"/>
      <c r="RJJ296" s="1241"/>
      <c r="RJK296" s="1241"/>
      <c r="RJL296" s="1241"/>
      <c r="RJM296" s="1241"/>
      <c r="RJN296" s="1241"/>
      <c r="RJO296" s="1241"/>
      <c r="RJP296" s="1241"/>
      <c r="RJQ296" s="1241"/>
      <c r="RJR296" s="1241"/>
      <c r="RJS296" s="1241"/>
      <c r="RJT296" s="1241"/>
      <c r="RJU296" s="1241"/>
      <c r="RJV296" s="1241"/>
      <c r="RJW296" s="1241"/>
      <c r="RJX296" s="1241"/>
      <c r="RJY296" s="1241"/>
      <c r="RJZ296" s="1241"/>
      <c r="RKA296" s="1241"/>
      <c r="RKB296" s="1241"/>
      <c r="RKC296" s="1241"/>
      <c r="RKD296" s="1241"/>
      <c r="RKE296" s="1241"/>
      <c r="RKF296" s="1241"/>
      <c r="RKG296" s="1241"/>
      <c r="RKH296" s="1241"/>
      <c r="RKI296" s="1241"/>
      <c r="RKJ296" s="1241"/>
      <c r="RKK296" s="1241"/>
      <c r="RKL296" s="1241"/>
      <c r="RKM296" s="1241"/>
      <c r="RKN296" s="1241"/>
      <c r="RKO296" s="1241"/>
      <c r="RKP296" s="1241"/>
      <c r="RKQ296" s="1241"/>
      <c r="RKR296" s="1241"/>
      <c r="RKS296" s="1241"/>
      <c r="RKT296" s="1241"/>
      <c r="RKU296" s="1241"/>
      <c r="RKV296" s="1241"/>
      <c r="RKW296" s="1241"/>
      <c r="RKX296" s="1241"/>
      <c r="RKY296" s="1241"/>
      <c r="RKZ296" s="1241"/>
      <c r="RLA296" s="1241"/>
      <c r="RLB296" s="1241"/>
      <c r="RLC296" s="1241"/>
      <c r="RLD296" s="1241"/>
      <c r="RLE296" s="1241"/>
      <c r="RLF296" s="1241"/>
      <c r="RLG296" s="1241"/>
      <c r="RLH296" s="1241"/>
      <c r="RLI296" s="1241"/>
      <c r="RLJ296" s="1241"/>
      <c r="RLK296" s="1241"/>
      <c r="RLL296" s="1241"/>
      <c r="RLM296" s="1241"/>
      <c r="RLN296" s="1241"/>
      <c r="RLO296" s="1241"/>
      <c r="RLP296" s="1241"/>
      <c r="RLQ296" s="1241"/>
      <c r="RLR296" s="1241"/>
      <c r="RLS296" s="1241"/>
      <c r="RLT296" s="1241"/>
      <c r="RLU296" s="1241"/>
      <c r="RLV296" s="1241"/>
      <c r="RLW296" s="1241"/>
      <c r="RLX296" s="1241"/>
      <c r="RLY296" s="1241"/>
      <c r="RLZ296" s="1241"/>
      <c r="RMA296" s="1241"/>
      <c r="RMB296" s="1241"/>
      <c r="RMC296" s="1241"/>
      <c r="RMD296" s="1241"/>
      <c r="RME296" s="1241"/>
      <c r="RMF296" s="1241"/>
      <c r="RMG296" s="1241"/>
      <c r="RMH296" s="1241"/>
      <c r="RMI296" s="1241"/>
      <c r="RMJ296" s="1241"/>
      <c r="RMK296" s="1241"/>
      <c r="RML296" s="1241"/>
      <c r="RMM296" s="1241"/>
      <c r="RMN296" s="1241"/>
      <c r="RMO296" s="1241"/>
      <c r="RMP296" s="1241"/>
      <c r="RMQ296" s="1241"/>
      <c r="RMR296" s="1241"/>
      <c r="RMS296" s="1241"/>
      <c r="RMT296" s="1241"/>
      <c r="RMU296" s="1241"/>
      <c r="RMV296" s="1241"/>
      <c r="RMW296" s="1241"/>
      <c r="RMX296" s="1241"/>
      <c r="RMY296" s="1241"/>
      <c r="RMZ296" s="1241"/>
      <c r="RNA296" s="1241"/>
      <c r="RNB296" s="1241"/>
      <c r="RNC296" s="1241"/>
      <c r="RND296" s="1241"/>
      <c r="RNE296" s="1241"/>
      <c r="RNF296" s="1241"/>
      <c r="RNG296" s="1241"/>
      <c r="RNH296" s="1241"/>
      <c r="RNI296" s="1241"/>
      <c r="RNJ296" s="1241"/>
      <c r="RNK296" s="1241"/>
      <c r="RNL296" s="1241"/>
      <c r="RNM296" s="1241"/>
      <c r="RNN296" s="1241"/>
      <c r="RNO296" s="1241"/>
      <c r="RNP296" s="1241"/>
      <c r="RNQ296" s="1241"/>
      <c r="RNR296" s="1241"/>
      <c r="RNS296" s="1241"/>
      <c r="RNT296" s="1241"/>
      <c r="RNU296" s="1241"/>
      <c r="RNV296" s="1241"/>
      <c r="RNW296" s="1241"/>
      <c r="RNX296" s="1241"/>
      <c r="RNY296" s="1241"/>
      <c r="RNZ296" s="1241"/>
      <c r="ROA296" s="1241"/>
      <c r="ROB296" s="1241"/>
      <c r="ROC296" s="1241"/>
      <c r="ROD296" s="1241"/>
      <c r="ROE296" s="1241"/>
      <c r="ROF296" s="1241"/>
      <c r="ROG296" s="1241"/>
      <c r="ROH296" s="1241"/>
      <c r="ROI296" s="1241"/>
      <c r="ROJ296" s="1241"/>
      <c r="ROK296" s="1241"/>
      <c r="ROL296" s="1241"/>
      <c r="ROM296" s="1241"/>
      <c r="RON296" s="1241"/>
      <c r="ROO296" s="1241"/>
      <c r="ROP296" s="1241"/>
      <c r="ROQ296" s="1241"/>
      <c r="ROR296" s="1241"/>
      <c r="ROS296" s="1241"/>
      <c r="ROT296" s="1241"/>
      <c r="ROU296" s="1241"/>
      <c r="ROV296" s="1241"/>
      <c r="ROW296" s="1241"/>
      <c r="ROX296" s="1241"/>
      <c r="ROY296" s="1241"/>
      <c r="ROZ296" s="1241"/>
      <c r="RPA296" s="1241"/>
      <c r="RPB296" s="1241"/>
      <c r="RPC296" s="1241"/>
      <c r="RPD296" s="1241"/>
      <c r="RPE296" s="1241"/>
      <c r="RPF296" s="1241"/>
      <c r="RPG296" s="1241"/>
      <c r="RPH296" s="1241"/>
      <c r="RPI296" s="1241"/>
      <c r="RPJ296" s="1241"/>
      <c r="RPK296" s="1241"/>
      <c r="RPL296" s="1241"/>
      <c r="RPM296" s="1241"/>
      <c r="RPN296" s="1241"/>
      <c r="RPO296" s="1241"/>
      <c r="RPP296" s="1241"/>
      <c r="RPQ296" s="1241"/>
      <c r="RPR296" s="1241"/>
      <c r="RPS296" s="1241"/>
      <c r="RPT296" s="1241"/>
      <c r="RPU296" s="1241"/>
      <c r="RPV296" s="1241"/>
      <c r="RPW296" s="1241"/>
      <c r="RPX296" s="1241"/>
      <c r="RPY296" s="1241"/>
      <c r="RPZ296" s="1241"/>
      <c r="RQA296" s="1241"/>
      <c r="RQB296" s="1241"/>
      <c r="RQC296" s="1241"/>
      <c r="RQD296" s="1241"/>
      <c r="RQE296" s="1241"/>
      <c r="RQF296" s="1241"/>
      <c r="RQG296" s="1241"/>
      <c r="RQH296" s="1241"/>
      <c r="RQI296" s="1241"/>
      <c r="RQJ296" s="1241"/>
      <c r="RQK296" s="1241"/>
      <c r="RQL296" s="1241"/>
      <c r="RQM296" s="1241"/>
      <c r="RQN296" s="1241"/>
      <c r="RQO296" s="1241"/>
      <c r="RQP296" s="1241"/>
      <c r="RQQ296" s="1241"/>
      <c r="RQR296" s="1241"/>
      <c r="RQS296" s="1241"/>
      <c r="RQT296" s="1241"/>
      <c r="RQU296" s="1241"/>
      <c r="RQV296" s="1241"/>
      <c r="RQW296" s="1241"/>
      <c r="RQX296" s="1241"/>
      <c r="RQY296" s="1241"/>
      <c r="RQZ296" s="1241"/>
      <c r="RRA296" s="1241"/>
      <c r="RRB296" s="1241"/>
      <c r="RRC296" s="1241"/>
      <c r="RRD296" s="1241"/>
      <c r="RRE296" s="1241"/>
      <c r="RRF296" s="1241"/>
      <c r="RRG296" s="1241"/>
      <c r="RRH296" s="1241"/>
      <c r="RRI296" s="1241"/>
      <c r="RRJ296" s="1241"/>
      <c r="RRK296" s="1241"/>
      <c r="RRL296" s="1241"/>
      <c r="RRM296" s="1241"/>
      <c r="RRN296" s="1241"/>
      <c r="RRO296" s="1241"/>
      <c r="RRP296" s="1241"/>
      <c r="RRQ296" s="1241"/>
      <c r="RRR296" s="1241"/>
      <c r="RRS296" s="1241"/>
      <c r="RRT296" s="1241"/>
      <c r="RRU296" s="1241"/>
      <c r="RRV296" s="1241"/>
      <c r="RRW296" s="1241"/>
      <c r="RRX296" s="1241"/>
      <c r="RRY296" s="1241"/>
      <c r="RRZ296" s="1241"/>
      <c r="RSA296" s="1241"/>
      <c r="RSB296" s="1241"/>
      <c r="RSC296" s="1241"/>
      <c r="RSD296" s="1241"/>
      <c r="RSE296" s="1241"/>
      <c r="RSF296" s="1241"/>
      <c r="RSG296" s="1241"/>
      <c r="RSH296" s="1241"/>
      <c r="RSI296" s="1241"/>
      <c r="RSJ296" s="1241"/>
      <c r="RSK296" s="1241"/>
      <c r="RSL296" s="1241"/>
      <c r="RSM296" s="1241"/>
      <c r="RSN296" s="1241"/>
      <c r="RSO296" s="1241"/>
      <c r="RSP296" s="1241"/>
      <c r="RSQ296" s="1241"/>
      <c r="RSR296" s="1241"/>
      <c r="RSS296" s="1241"/>
      <c r="RST296" s="1241"/>
      <c r="RSU296" s="1241"/>
      <c r="RSV296" s="1241"/>
      <c r="RSW296" s="1241"/>
      <c r="RSX296" s="1241"/>
      <c r="RSY296" s="1241"/>
      <c r="RSZ296" s="1241"/>
      <c r="RTA296" s="1241"/>
      <c r="RTB296" s="1241"/>
      <c r="RTC296" s="1241"/>
      <c r="RTD296" s="1241"/>
      <c r="RTE296" s="1241"/>
      <c r="RTF296" s="1241"/>
      <c r="RTG296" s="1241"/>
      <c r="RTH296" s="1241"/>
      <c r="RTI296" s="1241"/>
      <c r="RTJ296" s="1241"/>
      <c r="RTK296" s="1241"/>
      <c r="RTL296" s="1241"/>
      <c r="RTM296" s="1241"/>
      <c r="RTN296" s="1241"/>
      <c r="RTO296" s="1241"/>
      <c r="RTP296" s="1241"/>
      <c r="RTQ296" s="1241"/>
      <c r="RTR296" s="1241"/>
      <c r="RTS296" s="1241"/>
      <c r="RTT296" s="1241"/>
      <c r="RTU296" s="1241"/>
      <c r="RTV296" s="1241"/>
      <c r="RTW296" s="1241"/>
      <c r="RTX296" s="1241"/>
      <c r="RTY296" s="1241"/>
      <c r="RTZ296" s="1241"/>
      <c r="RUA296" s="1241"/>
      <c r="RUB296" s="1241"/>
      <c r="RUC296" s="1241"/>
      <c r="RUD296" s="1241"/>
      <c r="RUE296" s="1241"/>
      <c r="RUF296" s="1241"/>
      <c r="RUG296" s="1241"/>
      <c r="RUH296" s="1241"/>
      <c r="RUI296" s="1241"/>
      <c r="RUJ296" s="1241"/>
      <c r="RUK296" s="1241"/>
      <c r="RUL296" s="1241"/>
      <c r="RUM296" s="1241"/>
      <c r="RUN296" s="1241"/>
      <c r="RUO296" s="1241"/>
      <c r="RUP296" s="1241"/>
      <c r="RUQ296" s="1241"/>
      <c r="RUR296" s="1241"/>
      <c r="RUS296" s="1241"/>
      <c r="RUT296" s="1241"/>
      <c r="RUU296" s="1241"/>
      <c r="RUV296" s="1241"/>
      <c r="RUW296" s="1241"/>
      <c r="RUX296" s="1241"/>
      <c r="RUY296" s="1241"/>
      <c r="RUZ296" s="1241"/>
      <c r="RVA296" s="1241"/>
      <c r="RVB296" s="1241"/>
      <c r="RVC296" s="1241"/>
      <c r="RVD296" s="1241"/>
      <c r="RVE296" s="1241"/>
      <c r="RVF296" s="1241"/>
      <c r="RVG296" s="1241"/>
      <c r="RVH296" s="1241"/>
      <c r="RVI296" s="1241"/>
      <c r="RVJ296" s="1241"/>
      <c r="RVK296" s="1241"/>
      <c r="RVL296" s="1241"/>
      <c r="RVM296" s="1241"/>
      <c r="RVN296" s="1241"/>
      <c r="RVO296" s="1241"/>
      <c r="RVP296" s="1241"/>
      <c r="RVQ296" s="1241"/>
      <c r="RVR296" s="1241"/>
      <c r="RVS296" s="1241"/>
      <c r="RVT296" s="1241"/>
      <c r="RVU296" s="1241"/>
      <c r="RVV296" s="1241"/>
      <c r="RVW296" s="1241"/>
      <c r="RVX296" s="1241"/>
      <c r="RVY296" s="1241"/>
      <c r="RVZ296" s="1241"/>
      <c r="RWA296" s="1241"/>
      <c r="RWB296" s="1241"/>
      <c r="RWC296" s="1241"/>
      <c r="RWD296" s="1241"/>
      <c r="RWE296" s="1241"/>
      <c r="RWF296" s="1241"/>
      <c r="RWG296" s="1241"/>
      <c r="RWH296" s="1241"/>
      <c r="RWI296" s="1241"/>
      <c r="RWJ296" s="1241"/>
      <c r="RWK296" s="1241"/>
      <c r="RWL296" s="1241"/>
      <c r="RWM296" s="1241"/>
      <c r="RWN296" s="1241"/>
      <c r="RWO296" s="1241"/>
      <c r="RWP296" s="1241"/>
      <c r="RWQ296" s="1241"/>
      <c r="RWR296" s="1241"/>
      <c r="RWS296" s="1241"/>
      <c r="RWT296" s="1241"/>
      <c r="RWU296" s="1241"/>
      <c r="RWV296" s="1241"/>
      <c r="RWW296" s="1241"/>
      <c r="RWX296" s="1241"/>
      <c r="RWY296" s="1241"/>
      <c r="RWZ296" s="1241"/>
      <c r="RXA296" s="1241"/>
      <c r="RXB296" s="1241"/>
      <c r="RXC296" s="1241"/>
      <c r="RXD296" s="1241"/>
      <c r="RXE296" s="1241"/>
      <c r="RXF296" s="1241"/>
      <c r="RXG296" s="1241"/>
      <c r="RXH296" s="1241"/>
      <c r="RXI296" s="1241"/>
      <c r="RXJ296" s="1241"/>
      <c r="RXK296" s="1241"/>
      <c r="RXL296" s="1241"/>
      <c r="RXM296" s="1241"/>
      <c r="RXN296" s="1241"/>
      <c r="RXO296" s="1241"/>
      <c r="RXP296" s="1241"/>
      <c r="RXQ296" s="1241"/>
      <c r="RXR296" s="1241"/>
      <c r="RXS296" s="1241"/>
      <c r="RXT296" s="1241"/>
      <c r="RXU296" s="1241"/>
      <c r="RXV296" s="1241"/>
      <c r="RXW296" s="1241"/>
      <c r="RXX296" s="1241"/>
      <c r="RXY296" s="1241"/>
      <c r="RXZ296" s="1241"/>
      <c r="RYA296" s="1241"/>
      <c r="RYB296" s="1241"/>
      <c r="RYC296" s="1241"/>
      <c r="RYD296" s="1241"/>
      <c r="RYE296" s="1241"/>
      <c r="RYF296" s="1241"/>
      <c r="RYG296" s="1241"/>
      <c r="RYH296" s="1241"/>
      <c r="RYI296" s="1241"/>
      <c r="RYJ296" s="1241"/>
      <c r="RYK296" s="1241"/>
      <c r="RYL296" s="1241"/>
      <c r="RYM296" s="1241"/>
      <c r="RYN296" s="1241"/>
      <c r="RYO296" s="1241"/>
      <c r="RYP296" s="1241"/>
      <c r="RYQ296" s="1241"/>
      <c r="RYR296" s="1241"/>
      <c r="RYS296" s="1241"/>
      <c r="RYT296" s="1241"/>
      <c r="RYU296" s="1241"/>
      <c r="RYV296" s="1241"/>
      <c r="RYW296" s="1241"/>
      <c r="RYX296" s="1241"/>
      <c r="RYY296" s="1241"/>
      <c r="RYZ296" s="1241"/>
      <c r="RZA296" s="1241"/>
      <c r="RZB296" s="1241"/>
      <c r="RZC296" s="1241"/>
      <c r="RZD296" s="1241"/>
      <c r="RZE296" s="1241"/>
      <c r="RZF296" s="1241"/>
      <c r="RZG296" s="1241"/>
      <c r="RZH296" s="1241"/>
      <c r="RZI296" s="1241"/>
      <c r="RZJ296" s="1241"/>
      <c r="RZK296" s="1241"/>
      <c r="RZL296" s="1241"/>
      <c r="RZM296" s="1241"/>
      <c r="RZN296" s="1241"/>
      <c r="RZO296" s="1241"/>
      <c r="RZP296" s="1241"/>
      <c r="RZQ296" s="1241"/>
      <c r="RZR296" s="1241"/>
      <c r="RZS296" s="1241"/>
      <c r="RZT296" s="1241"/>
      <c r="RZU296" s="1241"/>
      <c r="RZV296" s="1241"/>
      <c r="RZW296" s="1241"/>
      <c r="RZX296" s="1241"/>
      <c r="RZY296" s="1241"/>
      <c r="RZZ296" s="1241"/>
      <c r="SAA296" s="1241"/>
      <c r="SAB296" s="1241"/>
      <c r="SAC296" s="1241"/>
      <c r="SAD296" s="1241"/>
      <c r="SAE296" s="1241"/>
      <c r="SAF296" s="1241"/>
      <c r="SAG296" s="1241"/>
      <c r="SAH296" s="1241"/>
      <c r="SAI296" s="1241"/>
      <c r="SAJ296" s="1241"/>
      <c r="SAK296" s="1241"/>
      <c r="SAL296" s="1241"/>
      <c r="SAM296" s="1241"/>
      <c r="SAN296" s="1241"/>
      <c r="SAO296" s="1241"/>
      <c r="SAP296" s="1241"/>
      <c r="SAQ296" s="1241"/>
      <c r="SAR296" s="1241"/>
      <c r="SAS296" s="1241"/>
      <c r="SAT296" s="1241"/>
      <c r="SAU296" s="1241"/>
      <c r="SAV296" s="1241"/>
      <c r="SAW296" s="1241"/>
      <c r="SAX296" s="1241"/>
      <c r="SAY296" s="1241"/>
      <c r="SAZ296" s="1241"/>
      <c r="SBA296" s="1241"/>
      <c r="SBB296" s="1241"/>
      <c r="SBC296" s="1241"/>
      <c r="SBD296" s="1241"/>
      <c r="SBE296" s="1241"/>
      <c r="SBF296" s="1241"/>
      <c r="SBG296" s="1241"/>
      <c r="SBH296" s="1241"/>
      <c r="SBI296" s="1241"/>
      <c r="SBJ296" s="1241"/>
      <c r="SBK296" s="1241"/>
      <c r="SBL296" s="1241"/>
      <c r="SBM296" s="1241"/>
      <c r="SBN296" s="1241"/>
      <c r="SBO296" s="1241"/>
      <c r="SBP296" s="1241"/>
      <c r="SBQ296" s="1241"/>
      <c r="SBR296" s="1241"/>
      <c r="SBS296" s="1241"/>
      <c r="SBT296" s="1241"/>
      <c r="SBU296" s="1241"/>
      <c r="SBV296" s="1241"/>
      <c r="SBW296" s="1241"/>
      <c r="SBX296" s="1241"/>
      <c r="SBY296" s="1241"/>
      <c r="SBZ296" s="1241"/>
      <c r="SCA296" s="1241"/>
      <c r="SCB296" s="1241"/>
      <c r="SCC296" s="1241"/>
      <c r="SCD296" s="1241"/>
      <c r="SCE296" s="1241"/>
      <c r="SCF296" s="1241"/>
      <c r="SCG296" s="1241"/>
      <c r="SCH296" s="1241"/>
      <c r="SCI296" s="1241"/>
      <c r="SCJ296" s="1241"/>
      <c r="SCK296" s="1241"/>
      <c r="SCL296" s="1241"/>
      <c r="SCM296" s="1241"/>
      <c r="SCN296" s="1241"/>
      <c r="SCO296" s="1241"/>
      <c r="SCP296" s="1241"/>
      <c r="SCQ296" s="1241"/>
      <c r="SCR296" s="1241"/>
      <c r="SCS296" s="1241"/>
      <c r="SCT296" s="1241"/>
      <c r="SCU296" s="1241"/>
      <c r="SCV296" s="1241"/>
      <c r="SCW296" s="1241"/>
      <c r="SCX296" s="1241"/>
      <c r="SCY296" s="1241"/>
      <c r="SCZ296" s="1241"/>
      <c r="SDA296" s="1241"/>
      <c r="SDB296" s="1241"/>
      <c r="SDC296" s="1241"/>
      <c r="SDD296" s="1241"/>
      <c r="SDE296" s="1241"/>
      <c r="SDF296" s="1241"/>
      <c r="SDG296" s="1241"/>
      <c r="SDH296" s="1241"/>
      <c r="SDI296" s="1241"/>
      <c r="SDJ296" s="1241"/>
      <c r="SDK296" s="1241"/>
      <c r="SDL296" s="1241"/>
      <c r="SDM296" s="1241"/>
      <c r="SDN296" s="1241"/>
      <c r="SDO296" s="1241"/>
      <c r="SDP296" s="1241"/>
      <c r="SDQ296" s="1241"/>
      <c r="SDR296" s="1241"/>
      <c r="SDS296" s="1241"/>
      <c r="SDT296" s="1241"/>
      <c r="SDU296" s="1241"/>
      <c r="SDV296" s="1241"/>
      <c r="SDW296" s="1241"/>
      <c r="SDX296" s="1241"/>
      <c r="SDY296" s="1241"/>
      <c r="SDZ296" s="1241"/>
      <c r="SEA296" s="1241"/>
      <c r="SEB296" s="1241"/>
      <c r="SEC296" s="1241"/>
      <c r="SED296" s="1241"/>
      <c r="SEE296" s="1241"/>
      <c r="SEF296" s="1241"/>
      <c r="SEG296" s="1241"/>
      <c r="SEH296" s="1241"/>
      <c r="SEI296" s="1241"/>
      <c r="SEJ296" s="1241"/>
      <c r="SEK296" s="1241"/>
      <c r="SEL296" s="1241"/>
      <c r="SEM296" s="1241"/>
      <c r="SEN296" s="1241"/>
      <c r="SEO296" s="1241"/>
      <c r="SEP296" s="1241"/>
      <c r="SEQ296" s="1241"/>
      <c r="SER296" s="1241"/>
      <c r="SES296" s="1241"/>
      <c r="SET296" s="1241"/>
      <c r="SEU296" s="1241"/>
      <c r="SEV296" s="1241"/>
      <c r="SEW296" s="1241"/>
      <c r="SEX296" s="1241"/>
      <c r="SEY296" s="1241"/>
      <c r="SEZ296" s="1241"/>
      <c r="SFA296" s="1241"/>
      <c r="SFB296" s="1241"/>
      <c r="SFC296" s="1241"/>
      <c r="SFD296" s="1241"/>
      <c r="SFE296" s="1241"/>
      <c r="SFF296" s="1241"/>
      <c r="SFG296" s="1241"/>
      <c r="SFH296" s="1241"/>
      <c r="SFI296" s="1241"/>
      <c r="SFJ296" s="1241"/>
      <c r="SFK296" s="1241"/>
      <c r="SFL296" s="1241"/>
      <c r="SFM296" s="1241"/>
      <c r="SFN296" s="1241"/>
      <c r="SFO296" s="1241"/>
      <c r="SFP296" s="1241"/>
      <c r="SFQ296" s="1241"/>
      <c r="SFR296" s="1241"/>
      <c r="SFS296" s="1241"/>
      <c r="SFT296" s="1241"/>
      <c r="SFU296" s="1241"/>
      <c r="SFV296" s="1241"/>
      <c r="SFW296" s="1241"/>
      <c r="SFX296" s="1241"/>
      <c r="SFY296" s="1241"/>
      <c r="SFZ296" s="1241"/>
      <c r="SGA296" s="1241"/>
      <c r="SGB296" s="1241"/>
      <c r="SGC296" s="1241"/>
      <c r="SGD296" s="1241"/>
      <c r="SGE296" s="1241"/>
      <c r="SGF296" s="1241"/>
      <c r="SGG296" s="1241"/>
      <c r="SGH296" s="1241"/>
      <c r="SGI296" s="1241"/>
      <c r="SGJ296" s="1241"/>
      <c r="SGK296" s="1241"/>
      <c r="SGL296" s="1241"/>
      <c r="SGM296" s="1241"/>
      <c r="SGN296" s="1241"/>
      <c r="SGO296" s="1241"/>
      <c r="SGP296" s="1241"/>
      <c r="SGQ296" s="1241"/>
      <c r="SGR296" s="1241"/>
      <c r="SGS296" s="1241"/>
      <c r="SGT296" s="1241"/>
      <c r="SGU296" s="1241"/>
      <c r="SGV296" s="1241"/>
      <c r="SGW296" s="1241"/>
      <c r="SGX296" s="1241"/>
      <c r="SGY296" s="1241"/>
      <c r="SGZ296" s="1241"/>
      <c r="SHA296" s="1241"/>
      <c r="SHB296" s="1241"/>
      <c r="SHC296" s="1241"/>
      <c r="SHD296" s="1241"/>
      <c r="SHE296" s="1241"/>
      <c r="SHF296" s="1241"/>
      <c r="SHG296" s="1241"/>
      <c r="SHH296" s="1241"/>
      <c r="SHI296" s="1241"/>
      <c r="SHJ296" s="1241"/>
      <c r="SHK296" s="1241"/>
      <c r="SHL296" s="1241"/>
      <c r="SHM296" s="1241"/>
      <c r="SHN296" s="1241"/>
      <c r="SHO296" s="1241"/>
      <c r="SHP296" s="1241"/>
      <c r="SHQ296" s="1241"/>
      <c r="SHR296" s="1241"/>
      <c r="SHS296" s="1241"/>
      <c r="SHT296" s="1241"/>
      <c r="SHU296" s="1241"/>
      <c r="SHV296" s="1241"/>
      <c r="SHW296" s="1241"/>
      <c r="SHX296" s="1241"/>
      <c r="SHY296" s="1241"/>
      <c r="SHZ296" s="1241"/>
      <c r="SIA296" s="1241"/>
      <c r="SIB296" s="1241"/>
      <c r="SIC296" s="1241"/>
      <c r="SID296" s="1241"/>
      <c r="SIE296" s="1241"/>
      <c r="SIF296" s="1241"/>
      <c r="SIG296" s="1241"/>
      <c r="SIH296" s="1241"/>
      <c r="SII296" s="1241"/>
      <c r="SIJ296" s="1241"/>
      <c r="SIK296" s="1241"/>
      <c r="SIL296" s="1241"/>
      <c r="SIM296" s="1241"/>
      <c r="SIN296" s="1241"/>
      <c r="SIO296" s="1241"/>
      <c r="SIP296" s="1241"/>
      <c r="SIQ296" s="1241"/>
      <c r="SIR296" s="1241"/>
      <c r="SIS296" s="1241"/>
      <c r="SIT296" s="1241"/>
      <c r="SIU296" s="1241"/>
      <c r="SIV296" s="1241"/>
      <c r="SIW296" s="1241"/>
      <c r="SIX296" s="1241"/>
      <c r="SIY296" s="1241"/>
      <c r="SIZ296" s="1241"/>
      <c r="SJA296" s="1241"/>
      <c r="SJB296" s="1241"/>
      <c r="SJC296" s="1241"/>
      <c r="SJD296" s="1241"/>
      <c r="SJE296" s="1241"/>
      <c r="SJF296" s="1241"/>
      <c r="SJG296" s="1241"/>
      <c r="SJH296" s="1241"/>
      <c r="SJI296" s="1241"/>
      <c r="SJJ296" s="1241"/>
      <c r="SJK296" s="1241"/>
      <c r="SJL296" s="1241"/>
      <c r="SJM296" s="1241"/>
      <c r="SJN296" s="1241"/>
      <c r="SJO296" s="1241"/>
      <c r="SJP296" s="1241"/>
      <c r="SJQ296" s="1241"/>
      <c r="SJR296" s="1241"/>
      <c r="SJS296" s="1241"/>
      <c r="SJT296" s="1241"/>
      <c r="SJU296" s="1241"/>
      <c r="SJV296" s="1241"/>
      <c r="SJW296" s="1241"/>
      <c r="SJX296" s="1241"/>
      <c r="SJY296" s="1241"/>
      <c r="SJZ296" s="1241"/>
      <c r="SKA296" s="1241"/>
      <c r="SKB296" s="1241"/>
      <c r="SKC296" s="1241"/>
      <c r="SKD296" s="1241"/>
      <c r="SKE296" s="1241"/>
      <c r="SKF296" s="1241"/>
      <c r="SKG296" s="1241"/>
      <c r="SKH296" s="1241"/>
      <c r="SKI296" s="1241"/>
      <c r="SKJ296" s="1241"/>
      <c r="SKK296" s="1241"/>
      <c r="SKL296" s="1241"/>
      <c r="SKM296" s="1241"/>
      <c r="SKN296" s="1241"/>
      <c r="SKO296" s="1241"/>
      <c r="SKP296" s="1241"/>
      <c r="SKQ296" s="1241"/>
      <c r="SKR296" s="1241"/>
      <c r="SKS296" s="1241"/>
      <c r="SKT296" s="1241"/>
      <c r="SKU296" s="1241"/>
      <c r="SKV296" s="1241"/>
      <c r="SKW296" s="1241"/>
      <c r="SKX296" s="1241"/>
      <c r="SKY296" s="1241"/>
      <c r="SKZ296" s="1241"/>
      <c r="SLA296" s="1241"/>
      <c r="SLB296" s="1241"/>
      <c r="SLC296" s="1241"/>
      <c r="SLD296" s="1241"/>
      <c r="SLE296" s="1241"/>
      <c r="SLF296" s="1241"/>
      <c r="SLG296" s="1241"/>
      <c r="SLH296" s="1241"/>
      <c r="SLI296" s="1241"/>
      <c r="SLJ296" s="1241"/>
      <c r="SLK296" s="1241"/>
      <c r="SLL296" s="1241"/>
      <c r="SLM296" s="1241"/>
      <c r="SLN296" s="1241"/>
      <c r="SLO296" s="1241"/>
      <c r="SLP296" s="1241"/>
      <c r="SLQ296" s="1241"/>
      <c r="SLR296" s="1241"/>
      <c r="SLS296" s="1241"/>
      <c r="SLT296" s="1241"/>
      <c r="SLU296" s="1241"/>
      <c r="SLV296" s="1241"/>
      <c r="SLW296" s="1241"/>
      <c r="SLX296" s="1241"/>
      <c r="SLY296" s="1241"/>
      <c r="SLZ296" s="1241"/>
      <c r="SMA296" s="1241"/>
      <c r="SMB296" s="1241"/>
      <c r="SMC296" s="1241"/>
      <c r="SMD296" s="1241"/>
      <c r="SME296" s="1241"/>
      <c r="SMF296" s="1241"/>
      <c r="SMG296" s="1241"/>
      <c r="SMH296" s="1241"/>
      <c r="SMI296" s="1241"/>
      <c r="SMJ296" s="1241"/>
      <c r="SMK296" s="1241"/>
      <c r="SML296" s="1241"/>
      <c r="SMM296" s="1241"/>
      <c r="SMN296" s="1241"/>
      <c r="SMO296" s="1241"/>
      <c r="SMP296" s="1241"/>
      <c r="SMQ296" s="1241"/>
      <c r="SMR296" s="1241"/>
      <c r="SMS296" s="1241"/>
      <c r="SMT296" s="1241"/>
      <c r="SMU296" s="1241"/>
      <c r="SMV296" s="1241"/>
      <c r="SMW296" s="1241"/>
      <c r="SMX296" s="1241"/>
      <c r="SMY296" s="1241"/>
      <c r="SMZ296" s="1241"/>
      <c r="SNA296" s="1241"/>
      <c r="SNB296" s="1241"/>
      <c r="SNC296" s="1241"/>
      <c r="SND296" s="1241"/>
      <c r="SNE296" s="1241"/>
      <c r="SNF296" s="1241"/>
      <c r="SNG296" s="1241"/>
      <c r="SNH296" s="1241"/>
      <c r="SNI296" s="1241"/>
      <c r="SNJ296" s="1241"/>
      <c r="SNK296" s="1241"/>
      <c r="SNL296" s="1241"/>
      <c r="SNM296" s="1241"/>
      <c r="SNN296" s="1241"/>
      <c r="SNO296" s="1241"/>
      <c r="SNP296" s="1241"/>
      <c r="SNQ296" s="1241"/>
      <c r="SNR296" s="1241"/>
      <c r="SNS296" s="1241"/>
      <c r="SNT296" s="1241"/>
      <c r="SNU296" s="1241"/>
      <c r="SNV296" s="1241"/>
      <c r="SNW296" s="1241"/>
      <c r="SNX296" s="1241"/>
      <c r="SNY296" s="1241"/>
      <c r="SNZ296" s="1241"/>
      <c r="SOA296" s="1241"/>
      <c r="SOB296" s="1241"/>
      <c r="SOC296" s="1241"/>
      <c r="SOD296" s="1241"/>
      <c r="SOE296" s="1241"/>
      <c r="SOF296" s="1241"/>
      <c r="SOG296" s="1241"/>
      <c r="SOH296" s="1241"/>
      <c r="SOI296" s="1241"/>
      <c r="SOJ296" s="1241"/>
      <c r="SOK296" s="1241"/>
      <c r="SOL296" s="1241"/>
      <c r="SOM296" s="1241"/>
      <c r="SON296" s="1241"/>
      <c r="SOO296" s="1241"/>
      <c r="SOP296" s="1241"/>
      <c r="SOQ296" s="1241"/>
      <c r="SOR296" s="1241"/>
      <c r="SOS296" s="1241"/>
      <c r="SOT296" s="1241"/>
      <c r="SOU296" s="1241"/>
      <c r="SOV296" s="1241"/>
      <c r="SOW296" s="1241"/>
      <c r="SOX296" s="1241"/>
      <c r="SOY296" s="1241"/>
      <c r="SOZ296" s="1241"/>
      <c r="SPA296" s="1241"/>
      <c r="SPB296" s="1241"/>
      <c r="SPC296" s="1241"/>
      <c r="SPD296" s="1241"/>
      <c r="SPE296" s="1241"/>
      <c r="SPF296" s="1241"/>
      <c r="SPG296" s="1241"/>
      <c r="SPH296" s="1241"/>
      <c r="SPI296" s="1241"/>
      <c r="SPJ296" s="1241"/>
      <c r="SPK296" s="1241"/>
      <c r="SPL296" s="1241"/>
      <c r="SPM296" s="1241"/>
      <c r="SPN296" s="1241"/>
      <c r="SPO296" s="1241"/>
      <c r="SPP296" s="1241"/>
      <c r="SPQ296" s="1241"/>
      <c r="SPR296" s="1241"/>
      <c r="SPS296" s="1241"/>
      <c r="SPT296" s="1241"/>
      <c r="SPU296" s="1241"/>
      <c r="SPV296" s="1241"/>
      <c r="SPW296" s="1241"/>
      <c r="SPX296" s="1241"/>
      <c r="SPY296" s="1241"/>
      <c r="SPZ296" s="1241"/>
      <c r="SQA296" s="1241"/>
      <c r="SQB296" s="1241"/>
      <c r="SQC296" s="1241"/>
      <c r="SQD296" s="1241"/>
      <c r="SQE296" s="1241"/>
      <c r="SQF296" s="1241"/>
      <c r="SQG296" s="1241"/>
      <c r="SQH296" s="1241"/>
      <c r="SQI296" s="1241"/>
      <c r="SQJ296" s="1241"/>
      <c r="SQK296" s="1241"/>
      <c r="SQL296" s="1241"/>
      <c r="SQM296" s="1241"/>
      <c r="SQN296" s="1241"/>
      <c r="SQO296" s="1241"/>
      <c r="SQP296" s="1241"/>
      <c r="SQQ296" s="1241"/>
      <c r="SQR296" s="1241"/>
      <c r="SQS296" s="1241"/>
      <c r="SQT296" s="1241"/>
      <c r="SQU296" s="1241"/>
      <c r="SQV296" s="1241"/>
      <c r="SQW296" s="1241"/>
      <c r="SQX296" s="1241"/>
      <c r="SQY296" s="1241"/>
      <c r="SQZ296" s="1241"/>
      <c r="SRA296" s="1241"/>
      <c r="SRB296" s="1241"/>
      <c r="SRC296" s="1241"/>
      <c r="SRD296" s="1241"/>
      <c r="SRE296" s="1241"/>
      <c r="SRF296" s="1241"/>
      <c r="SRG296" s="1241"/>
      <c r="SRH296" s="1241"/>
      <c r="SRI296" s="1241"/>
      <c r="SRJ296" s="1241"/>
      <c r="SRK296" s="1241"/>
      <c r="SRL296" s="1241"/>
      <c r="SRM296" s="1241"/>
      <c r="SRN296" s="1241"/>
      <c r="SRO296" s="1241"/>
      <c r="SRP296" s="1241"/>
      <c r="SRQ296" s="1241"/>
      <c r="SRR296" s="1241"/>
      <c r="SRS296" s="1241"/>
      <c r="SRT296" s="1241"/>
      <c r="SRU296" s="1241"/>
      <c r="SRV296" s="1241"/>
      <c r="SRW296" s="1241"/>
      <c r="SRX296" s="1241"/>
      <c r="SRY296" s="1241"/>
      <c r="SRZ296" s="1241"/>
      <c r="SSA296" s="1241"/>
      <c r="SSB296" s="1241"/>
      <c r="SSC296" s="1241"/>
      <c r="SSD296" s="1241"/>
      <c r="SSE296" s="1241"/>
      <c r="SSF296" s="1241"/>
      <c r="SSG296" s="1241"/>
      <c r="SSH296" s="1241"/>
      <c r="SSI296" s="1241"/>
      <c r="SSJ296" s="1241"/>
      <c r="SSK296" s="1241"/>
      <c r="SSL296" s="1241"/>
      <c r="SSM296" s="1241"/>
      <c r="SSN296" s="1241"/>
      <c r="SSO296" s="1241"/>
      <c r="SSP296" s="1241"/>
      <c r="SSQ296" s="1241"/>
      <c r="SSR296" s="1241"/>
      <c r="SSS296" s="1241"/>
      <c r="SST296" s="1241"/>
      <c r="SSU296" s="1241"/>
      <c r="SSV296" s="1241"/>
      <c r="SSW296" s="1241"/>
      <c r="SSX296" s="1241"/>
      <c r="SSY296" s="1241"/>
      <c r="SSZ296" s="1241"/>
      <c r="STA296" s="1241"/>
      <c r="STB296" s="1241"/>
      <c r="STC296" s="1241"/>
      <c r="STD296" s="1241"/>
      <c r="STE296" s="1241"/>
      <c r="STF296" s="1241"/>
      <c r="STG296" s="1241"/>
      <c r="STH296" s="1241"/>
      <c r="STI296" s="1241"/>
      <c r="STJ296" s="1241"/>
      <c r="STK296" s="1241"/>
      <c r="STL296" s="1241"/>
      <c r="STM296" s="1241"/>
      <c r="STN296" s="1241"/>
      <c r="STO296" s="1241"/>
      <c r="STP296" s="1241"/>
      <c r="STQ296" s="1241"/>
      <c r="STR296" s="1241"/>
      <c r="STS296" s="1241"/>
      <c r="STT296" s="1241"/>
      <c r="STU296" s="1241"/>
      <c r="STV296" s="1241"/>
      <c r="STW296" s="1241"/>
      <c r="STX296" s="1241"/>
      <c r="STY296" s="1241"/>
      <c r="STZ296" s="1241"/>
      <c r="SUA296" s="1241"/>
      <c r="SUB296" s="1241"/>
      <c r="SUC296" s="1241"/>
      <c r="SUD296" s="1241"/>
      <c r="SUE296" s="1241"/>
      <c r="SUF296" s="1241"/>
      <c r="SUG296" s="1241"/>
      <c r="SUH296" s="1241"/>
      <c r="SUI296" s="1241"/>
      <c r="SUJ296" s="1241"/>
      <c r="SUK296" s="1241"/>
      <c r="SUL296" s="1241"/>
      <c r="SUM296" s="1241"/>
      <c r="SUN296" s="1241"/>
      <c r="SUO296" s="1241"/>
      <c r="SUP296" s="1241"/>
      <c r="SUQ296" s="1241"/>
      <c r="SUR296" s="1241"/>
      <c r="SUS296" s="1241"/>
      <c r="SUT296" s="1241"/>
      <c r="SUU296" s="1241"/>
      <c r="SUV296" s="1241"/>
      <c r="SUW296" s="1241"/>
      <c r="SUX296" s="1241"/>
      <c r="SUY296" s="1241"/>
      <c r="SUZ296" s="1241"/>
      <c r="SVA296" s="1241"/>
      <c r="SVB296" s="1241"/>
      <c r="SVC296" s="1241"/>
      <c r="SVD296" s="1241"/>
      <c r="SVE296" s="1241"/>
      <c r="SVF296" s="1241"/>
      <c r="SVG296" s="1241"/>
      <c r="SVH296" s="1241"/>
      <c r="SVI296" s="1241"/>
      <c r="SVJ296" s="1241"/>
      <c r="SVK296" s="1241"/>
      <c r="SVL296" s="1241"/>
      <c r="SVM296" s="1241"/>
      <c r="SVN296" s="1241"/>
      <c r="SVO296" s="1241"/>
      <c r="SVP296" s="1241"/>
      <c r="SVQ296" s="1241"/>
      <c r="SVR296" s="1241"/>
      <c r="SVS296" s="1241"/>
      <c r="SVT296" s="1241"/>
      <c r="SVU296" s="1241"/>
      <c r="SVV296" s="1241"/>
      <c r="SVW296" s="1241"/>
      <c r="SVX296" s="1241"/>
      <c r="SVY296" s="1241"/>
      <c r="SVZ296" s="1241"/>
      <c r="SWA296" s="1241"/>
      <c r="SWB296" s="1241"/>
      <c r="SWC296" s="1241"/>
      <c r="SWD296" s="1241"/>
      <c r="SWE296" s="1241"/>
      <c r="SWF296" s="1241"/>
      <c r="SWG296" s="1241"/>
      <c r="SWH296" s="1241"/>
      <c r="SWI296" s="1241"/>
      <c r="SWJ296" s="1241"/>
      <c r="SWK296" s="1241"/>
      <c r="SWL296" s="1241"/>
      <c r="SWM296" s="1241"/>
      <c r="SWN296" s="1241"/>
      <c r="SWO296" s="1241"/>
      <c r="SWP296" s="1241"/>
      <c r="SWQ296" s="1241"/>
      <c r="SWR296" s="1241"/>
      <c r="SWS296" s="1241"/>
      <c r="SWT296" s="1241"/>
      <c r="SWU296" s="1241"/>
      <c r="SWV296" s="1241"/>
      <c r="SWW296" s="1241"/>
      <c r="SWX296" s="1241"/>
      <c r="SWY296" s="1241"/>
      <c r="SWZ296" s="1241"/>
      <c r="SXA296" s="1241"/>
      <c r="SXB296" s="1241"/>
      <c r="SXC296" s="1241"/>
      <c r="SXD296" s="1241"/>
      <c r="SXE296" s="1241"/>
      <c r="SXF296" s="1241"/>
      <c r="SXG296" s="1241"/>
      <c r="SXH296" s="1241"/>
      <c r="SXI296" s="1241"/>
      <c r="SXJ296" s="1241"/>
      <c r="SXK296" s="1241"/>
      <c r="SXL296" s="1241"/>
      <c r="SXM296" s="1241"/>
      <c r="SXN296" s="1241"/>
      <c r="SXO296" s="1241"/>
      <c r="SXP296" s="1241"/>
      <c r="SXQ296" s="1241"/>
      <c r="SXR296" s="1241"/>
      <c r="SXS296" s="1241"/>
      <c r="SXT296" s="1241"/>
      <c r="SXU296" s="1241"/>
      <c r="SXV296" s="1241"/>
      <c r="SXW296" s="1241"/>
      <c r="SXX296" s="1241"/>
      <c r="SXY296" s="1241"/>
      <c r="SXZ296" s="1241"/>
      <c r="SYA296" s="1241"/>
      <c r="SYB296" s="1241"/>
      <c r="SYC296" s="1241"/>
      <c r="SYD296" s="1241"/>
      <c r="SYE296" s="1241"/>
      <c r="SYF296" s="1241"/>
      <c r="SYG296" s="1241"/>
      <c r="SYH296" s="1241"/>
      <c r="SYI296" s="1241"/>
      <c r="SYJ296" s="1241"/>
      <c r="SYK296" s="1241"/>
      <c r="SYL296" s="1241"/>
      <c r="SYM296" s="1241"/>
      <c r="SYN296" s="1241"/>
      <c r="SYO296" s="1241"/>
      <c r="SYP296" s="1241"/>
      <c r="SYQ296" s="1241"/>
      <c r="SYR296" s="1241"/>
      <c r="SYS296" s="1241"/>
      <c r="SYT296" s="1241"/>
      <c r="SYU296" s="1241"/>
      <c r="SYV296" s="1241"/>
      <c r="SYW296" s="1241"/>
      <c r="SYX296" s="1241"/>
      <c r="SYY296" s="1241"/>
      <c r="SYZ296" s="1241"/>
      <c r="SZA296" s="1241"/>
      <c r="SZB296" s="1241"/>
      <c r="SZC296" s="1241"/>
      <c r="SZD296" s="1241"/>
      <c r="SZE296" s="1241"/>
      <c r="SZF296" s="1241"/>
      <c r="SZG296" s="1241"/>
      <c r="SZH296" s="1241"/>
      <c r="SZI296" s="1241"/>
      <c r="SZJ296" s="1241"/>
      <c r="SZK296" s="1241"/>
      <c r="SZL296" s="1241"/>
      <c r="SZM296" s="1241"/>
      <c r="SZN296" s="1241"/>
      <c r="SZO296" s="1241"/>
      <c r="SZP296" s="1241"/>
      <c r="SZQ296" s="1241"/>
      <c r="SZR296" s="1241"/>
      <c r="SZS296" s="1241"/>
      <c r="SZT296" s="1241"/>
      <c r="SZU296" s="1241"/>
      <c r="SZV296" s="1241"/>
      <c r="SZW296" s="1241"/>
      <c r="SZX296" s="1241"/>
      <c r="SZY296" s="1241"/>
      <c r="SZZ296" s="1241"/>
      <c r="TAA296" s="1241"/>
      <c r="TAB296" s="1241"/>
      <c r="TAC296" s="1241"/>
      <c r="TAD296" s="1241"/>
      <c r="TAE296" s="1241"/>
      <c r="TAF296" s="1241"/>
      <c r="TAG296" s="1241"/>
      <c r="TAH296" s="1241"/>
      <c r="TAI296" s="1241"/>
      <c r="TAJ296" s="1241"/>
      <c r="TAK296" s="1241"/>
      <c r="TAL296" s="1241"/>
      <c r="TAM296" s="1241"/>
      <c r="TAN296" s="1241"/>
      <c r="TAO296" s="1241"/>
      <c r="TAP296" s="1241"/>
      <c r="TAQ296" s="1241"/>
      <c r="TAR296" s="1241"/>
      <c r="TAS296" s="1241"/>
      <c r="TAT296" s="1241"/>
      <c r="TAU296" s="1241"/>
      <c r="TAV296" s="1241"/>
      <c r="TAW296" s="1241"/>
      <c r="TAX296" s="1241"/>
      <c r="TAY296" s="1241"/>
      <c r="TAZ296" s="1241"/>
      <c r="TBA296" s="1241"/>
      <c r="TBB296" s="1241"/>
      <c r="TBC296" s="1241"/>
      <c r="TBD296" s="1241"/>
      <c r="TBE296" s="1241"/>
      <c r="TBF296" s="1241"/>
      <c r="TBG296" s="1241"/>
      <c r="TBH296" s="1241"/>
      <c r="TBI296" s="1241"/>
      <c r="TBJ296" s="1241"/>
      <c r="TBK296" s="1241"/>
      <c r="TBL296" s="1241"/>
      <c r="TBM296" s="1241"/>
      <c r="TBN296" s="1241"/>
      <c r="TBO296" s="1241"/>
      <c r="TBP296" s="1241"/>
      <c r="TBQ296" s="1241"/>
      <c r="TBR296" s="1241"/>
      <c r="TBS296" s="1241"/>
      <c r="TBT296" s="1241"/>
      <c r="TBU296" s="1241"/>
      <c r="TBV296" s="1241"/>
      <c r="TBW296" s="1241"/>
      <c r="TBX296" s="1241"/>
      <c r="TBY296" s="1241"/>
      <c r="TBZ296" s="1241"/>
      <c r="TCA296" s="1241"/>
      <c r="TCB296" s="1241"/>
      <c r="TCC296" s="1241"/>
      <c r="TCD296" s="1241"/>
      <c r="TCE296" s="1241"/>
      <c r="TCF296" s="1241"/>
      <c r="TCG296" s="1241"/>
      <c r="TCH296" s="1241"/>
      <c r="TCI296" s="1241"/>
      <c r="TCJ296" s="1241"/>
      <c r="TCK296" s="1241"/>
      <c r="TCL296" s="1241"/>
      <c r="TCM296" s="1241"/>
      <c r="TCN296" s="1241"/>
      <c r="TCO296" s="1241"/>
      <c r="TCP296" s="1241"/>
      <c r="TCQ296" s="1241"/>
      <c r="TCR296" s="1241"/>
      <c r="TCS296" s="1241"/>
      <c r="TCT296" s="1241"/>
      <c r="TCU296" s="1241"/>
      <c r="TCV296" s="1241"/>
      <c r="TCW296" s="1241"/>
      <c r="TCX296" s="1241"/>
      <c r="TCY296" s="1241"/>
      <c r="TCZ296" s="1241"/>
      <c r="TDA296" s="1241"/>
      <c r="TDB296" s="1241"/>
      <c r="TDC296" s="1241"/>
      <c r="TDD296" s="1241"/>
      <c r="TDE296" s="1241"/>
      <c r="TDF296" s="1241"/>
      <c r="TDG296" s="1241"/>
      <c r="TDH296" s="1241"/>
      <c r="TDI296" s="1241"/>
      <c r="TDJ296" s="1241"/>
      <c r="TDK296" s="1241"/>
      <c r="TDL296" s="1241"/>
      <c r="TDM296" s="1241"/>
      <c r="TDN296" s="1241"/>
      <c r="TDO296" s="1241"/>
      <c r="TDP296" s="1241"/>
      <c r="TDQ296" s="1241"/>
      <c r="TDR296" s="1241"/>
      <c r="TDS296" s="1241"/>
      <c r="TDT296" s="1241"/>
      <c r="TDU296" s="1241"/>
      <c r="TDV296" s="1241"/>
      <c r="TDW296" s="1241"/>
      <c r="TDX296" s="1241"/>
      <c r="TDY296" s="1241"/>
      <c r="TDZ296" s="1241"/>
      <c r="TEA296" s="1241"/>
      <c r="TEB296" s="1241"/>
      <c r="TEC296" s="1241"/>
      <c r="TED296" s="1241"/>
      <c r="TEE296" s="1241"/>
      <c r="TEF296" s="1241"/>
      <c r="TEG296" s="1241"/>
      <c r="TEH296" s="1241"/>
      <c r="TEI296" s="1241"/>
      <c r="TEJ296" s="1241"/>
      <c r="TEK296" s="1241"/>
      <c r="TEL296" s="1241"/>
      <c r="TEM296" s="1241"/>
      <c r="TEN296" s="1241"/>
      <c r="TEO296" s="1241"/>
      <c r="TEP296" s="1241"/>
      <c r="TEQ296" s="1241"/>
      <c r="TER296" s="1241"/>
      <c r="TES296" s="1241"/>
      <c r="TET296" s="1241"/>
      <c r="TEU296" s="1241"/>
      <c r="TEV296" s="1241"/>
      <c r="TEW296" s="1241"/>
      <c r="TEX296" s="1241"/>
      <c r="TEY296" s="1241"/>
      <c r="TEZ296" s="1241"/>
      <c r="TFA296" s="1241"/>
      <c r="TFB296" s="1241"/>
      <c r="TFC296" s="1241"/>
      <c r="TFD296" s="1241"/>
      <c r="TFE296" s="1241"/>
      <c r="TFF296" s="1241"/>
      <c r="TFG296" s="1241"/>
      <c r="TFH296" s="1241"/>
      <c r="TFI296" s="1241"/>
      <c r="TFJ296" s="1241"/>
      <c r="TFK296" s="1241"/>
      <c r="TFL296" s="1241"/>
      <c r="TFM296" s="1241"/>
      <c r="TFN296" s="1241"/>
      <c r="TFO296" s="1241"/>
      <c r="TFP296" s="1241"/>
      <c r="TFQ296" s="1241"/>
      <c r="TFR296" s="1241"/>
      <c r="TFS296" s="1241"/>
      <c r="TFT296" s="1241"/>
      <c r="TFU296" s="1241"/>
      <c r="TFV296" s="1241"/>
      <c r="TFW296" s="1241"/>
      <c r="TFX296" s="1241"/>
      <c r="TFY296" s="1241"/>
      <c r="TFZ296" s="1241"/>
      <c r="TGA296" s="1241"/>
      <c r="TGB296" s="1241"/>
      <c r="TGC296" s="1241"/>
      <c r="TGD296" s="1241"/>
      <c r="TGE296" s="1241"/>
      <c r="TGF296" s="1241"/>
      <c r="TGG296" s="1241"/>
      <c r="TGH296" s="1241"/>
      <c r="TGI296" s="1241"/>
      <c r="TGJ296" s="1241"/>
      <c r="TGK296" s="1241"/>
      <c r="TGL296" s="1241"/>
      <c r="TGM296" s="1241"/>
      <c r="TGN296" s="1241"/>
      <c r="TGO296" s="1241"/>
      <c r="TGP296" s="1241"/>
      <c r="TGQ296" s="1241"/>
      <c r="TGR296" s="1241"/>
      <c r="TGS296" s="1241"/>
      <c r="TGT296" s="1241"/>
      <c r="TGU296" s="1241"/>
      <c r="TGV296" s="1241"/>
      <c r="TGW296" s="1241"/>
      <c r="TGX296" s="1241"/>
      <c r="TGY296" s="1241"/>
      <c r="TGZ296" s="1241"/>
      <c r="THA296" s="1241"/>
      <c r="THB296" s="1241"/>
      <c r="THC296" s="1241"/>
      <c r="THD296" s="1241"/>
      <c r="THE296" s="1241"/>
      <c r="THF296" s="1241"/>
      <c r="THG296" s="1241"/>
      <c r="THH296" s="1241"/>
      <c r="THI296" s="1241"/>
      <c r="THJ296" s="1241"/>
      <c r="THK296" s="1241"/>
      <c r="THL296" s="1241"/>
      <c r="THM296" s="1241"/>
      <c r="THN296" s="1241"/>
      <c r="THO296" s="1241"/>
      <c r="THP296" s="1241"/>
      <c r="THQ296" s="1241"/>
      <c r="THR296" s="1241"/>
      <c r="THS296" s="1241"/>
      <c r="THT296" s="1241"/>
      <c r="THU296" s="1241"/>
      <c r="THV296" s="1241"/>
      <c r="THW296" s="1241"/>
      <c r="THX296" s="1241"/>
      <c r="THY296" s="1241"/>
      <c r="THZ296" s="1241"/>
      <c r="TIA296" s="1241"/>
      <c r="TIB296" s="1241"/>
      <c r="TIC296" s="1241"/>
      <c r="TID296" s="1241"/>
      <c r="TIE296" s="1241"/>
      <c r="TIF296" s="1241"/>
      <c r="TIG296" s="1241"/>
      <c r="TIH296" s="1241"/>
      <c r="TII296" s="1241"/>
      <c r="TIJ296" s="1241"/>
      <c r="TIK296" s="1241"/>
      <c r="TIL296" s="1241"/>
      <c r="TIM296" s="1241"/>
      <c r="TIN296" s="1241"/>
      <c r="TIO296" s="1241"/>
      <c r="TIP296" s="1241"/>
      <c r="TIQ296" s="1241"/>
      <c r="TIR296" s="1241"/>
      <c r="TIS296" s="1241"/>
      <c r="TIT296" s="1241"/>
      <c r="TIU296" s="1241"/>
      <c r="TIV296" s="1241"/>
      <c r="TIW296" s="1241"/>
      <c r="TIX296" s="1241"/>
      <c r="TIY296" s="1241"/>
      <c r="TIZ296" s="1241"/>
      <c r="TJA296" s="1241"/>
      <c r="TJB296" s="1241"/>
      <c r="TJC296" s="1241"/>
      <c r="TJD296" s="1241"/>
      <c r="TJE296" s="1241"/>
      <c r="TJF296" s="1241"/>
      <c r="TJG296" s="1241"/>
      <c r="TJH296" s="1241"/>
      <c r="TJI296" s="1241"/>
      <c r="TJJ296" s="1241"/>
      <c r="TJK296" s="1241"/>
      <c r="TJL296" s="1241"/>
      <c r="TJM296" s="1241"/>
      <c r="TJN296" s="1241"/>
      <c r="TJO296" s="1241"/>
      <c r="TJP296" s="1241"/>
      <c r="TJQ296" s="1241"/>
      <c r="TJR296" s="1241"/>
      <c r="TJS296" s="1241"/>
      <c r="TJT296" s="1241"/>
      <c r="TJU296" s="1241"/>
      <c r="TJV296" s="1241"/>
      <c r="TJW296" s="1241"/>
      <c r="TJX296" s="1241"/>
      <c r="TJY296" s="1241"/>
      <c r="TJZ296" s="1241"/>
      <c r="TKA296" s="1241"/>
      <c r="TKB296" s="1241"/>
      <c r="TKC296" s="1241"/>
      <c r="TKD296" s="1241"/>
      <c r="TKE296" s="1241"/>
      <c r="TKF296" s="1241"/>
      <c r="TKG296" s="1241"/>
      <c r="TKH296" s="1241"/>
      <c r="TKI296" s="1241"/>
      <c r="TKJ296" s="1241"/>
      <c r="TKK296" s="1241"/>
      <c r="TKL296" s="1241"/>
      <c r="TKM296" s="1241"/>
      <c r="TKN296" s="1241"/>
      <c r="TKO296" s="1241"/>
      <c r="TKP296" s="1241"/>
      <c r="TKQ296" s="1241"/>
      <c r="TKR296" s="1241"/>
      <c r="TKS296" s="1241"/>
      <c r="TKT296" s="1241"/>
      <c r="TKU296" s="1241"/>
      <c r="TKV296" s="1241"/>
      <c r="TKW296" s="1241"/>
      <c r="TKX296" s="1241"/>
      <c r="TKY296" s="1241"/>
      <c r="TKZ296" s="1241"/>
      <c r="TLA296" s="1241"/>
      <c r="TLB296" s="1241"/>
      <c r="TLC296" s="1241"/>
      <c r="TLD296" s="1241"/>
      <c r="TLE296" s="1241"/>
      <c r="TLF296" s="1241"/>
      <c r="TLG296" s="1241"/>
      <c r="TLH296" s="1241"/>
      <c r="TLI296" s="1241"/>
      <c r="TLJ296" s="1241"/>
      <c r="TLK296" s="1241"/>
      <c r="TLL296" s="1241"/>
      <c r="TLM296" s="1241"/>
      <c r="TLN296" s="1241"/>
      <c r="TLO296" s="1241"/>
      <c r="TLP296" s="1241"/>
      <c r="TLQ296" s="1241"/>
      <c r="TLR296" s="1241"/>
      <c r="TLS296" s="1241"/>
      <c r="TLT296" s="1241"/>
      <c r="TLU296" s="1241"/>
      <c r="TLV296" s="1241"/>
      <c r="TLW296" s="1241"/>
      <c r="TLX296" s="1241"/>
      <c r="TLY296" s="1241"/>
      <c r="TLZ296" s="1241"/>
      <c r="TMA296" s="1241"/>
      <c r="TMB296" s="1241"/>
      <c r="TMC296" s="1241"/>
      <c r="TMD296" s="1241"/>
      <c r="TME296" s="1241"/>
      <c r="TMF296" s="1241"/>
      <c r="TMG296" s="1241"/>
      <c r="TMH296" s="1241"/>
      <c r="TMI296" s="1241"/>
      <c r="TMJ296" s="1241"/>
      <c r="TMK296" s="1241"/>
      <c r="TML296" s="1241"/>
      <c r="TMM296" s="1241"/>
      <c r="TMN296" s="1241"/>
      <c r="TMO296" s="1241"/>
      <c r="TMP296" s="1241"/>
      <c r="TMQ296" s="1241"/>
      <c r="TMR296" s="1241"/>
      <c r="TMS296" s="1241"/>
      <c r="TMT296" s="1241"/>
      <c r="TMU296" s="1241"/>
      <c r="TMV296" s="1241"/>
      <c r="TMW296" s="1241"/>
      <c r="TMX296" s="1241"/>
      <c r="TMY296" s="1241"/>
      <c r="TMZ296" s="1241"/>
      <c r="TNA296" s="1241"/>
      <c r="TNB296" s="1241"/>
      <c r="TNC296" s="1241"/>
      <c r="TND296" s="1241"/>
      <c r="TNE296" s="1241"/>
      <c r="TNF296" s="1241"/>
      <c r="TNG296" s="1241"/>
      <c r="TNH296" s="1241"/>
      <c r="TNI296" s="1241"/>
      <c r="TNJ296" s="1241"/>
      <c r="TNK296" s="1241"/>
      <c r="TNL296" s="1241"/>
      <c r="TNM296" s="1241"/>
      <c r="TNN296" s="1241"/>
      <c r="TNO296" s="1241"/>
      <c r="TNP296" s="1241"/>
      <c r="TNQ296" s="1241"/>
      <c r="TNR296" s="1241"/>
      <c r="TNS296" s="1241"/>
      <c r="TNT296" s="1241"/>
      <c r="TNU296" s="1241"/>
      <c r="TNV296" s="1241"/>
      <c r="TNW296" s="1241"/>
      <c r="TNX296" s="1241"/>
      <c r="TNY296" s="1241"/>
      <c r="TNZ296" s="1241"/>
      <c r="TOA296" s="1241"/>
      <c r="TOB296" s="1241"/>
      <c r="TOC296" s="1241"/>
      <c r="TOD296" s="1241"/>
      <c r="TOE296" s="1241"/>
      <c r="TOF296" s="1241"/>
      <c r="TOG296" s="1241"/>
      <c r="TOH296" s="1241"/>
      <c r="TOI296" s="1241"/>
      <c r="TOJ296" s="1241"/>
      <c r="TOK296" s="1241"/>
      <c r="TOL296" s="1241"/>
      <c r="TOM296" s="1241"/>
      <c r="TON296" s="1241"/>
      <c r="TOO296" s="1241"/>
      <c r="TOP296" s="1241"/>
      <c r="TOQ296" s="1241"/>
      <c r="TOR296" s="1241"/>
      <c r="TOS296" s="1241"/>
      <c r="TOT296" s="1241"/>
      <c r="TOU296" s="1241"/>
      <c r="TOV296" s="1241"/>
      <c r="TOW296" s="1241"/>
      <c r="TOX296" s="1241"/>
      <c r="TOY296" s="1241"/>
      <c r="TOZ296" s="1241"/>
      <c r="TPA296" s="1241"/>
      <c r="TPB296" s="1241"/>
      <c r="TPC296" s="1241"/>
      <c r="TPD296" s="1241"/>
      <c r="TPE296" s="1241"/>
      <c r="TPF296" s="1241"/>
      <c r="TPG296" s="1241"/>
      <c r="TPH296" s="1241"/>
      <c r="TPI296" s="1241"/>
      <c r="TPJ296" s="1241"/>
      <c r="TPK296" s="1241"/>
      <c r="TPL296" s="1241"/>
      <c r="TPM296" s="1241"/>
      <c r="TPN296" s="1241"/>
      <c r="TPO296" s="1241"/>
      <c r="TPP296" s="1241"/>
      <c r="TPQ296" s="1241"/>
      <c r="TPR296" s="1241"/>
      <c r="TPS296" s="1241"/>
      <c r="TPT296" s="1241"/>
      <c r="TPU296" s="1241"/>
      <c r="TPV296" s="1241"/>
      <c r="TPW296" s="1241"/>
      <c r="TPX296" s="1241"/>
      <c r="TPY296" s="1241"/>
      <c r="TPZ296" s="1241"/>
      <c r="TQA296" s="1241"/>
      <c r="TQB296" s="1241"/>
      <c r="TQC296" s="1241"/>
      <c r="TQD296" s="1241"/>
      <c r="TQE296" s="1241"/>
      <c r="TQF296" s="1241"/>
      <c r="TQG296" s="1241"/>
      <c r="TQH296" s="1241"/>
      <c r="TQI296" s="1241"/>
      <c r="TQJ296" s="1241"/>
      <c r="TQK296" s="1241"/>
      <c r="TQL296" s="1241"/>
      <c r="TQM296" s="1241"/>
      <c r="TQN296" s="1241"/>
      <c r="TQO296" s="1241"/>
      <c r="TQP296" s="1241"/>
      <c r="TQQ296" s="1241"/>
      <c r="TQR296" s="1241"/>
      <c r="TQS296" s="1241"/>
      <c r="TQT296" s="1241"/>
      <c r="TQU296" s="1241"/>
      <c r="TQV296" s="1241"/>
      <c r="TQW296" s="1241"/>
      <c r="TQX296" s="1241"/>
      <c r="TQY296" s="1241"/>
      <c r="TQZ296" s="1241"/>
      <c r="TRA296" s="1241"/>
      <c r="TRB296" s="1241"/>
      <c r="TRC296" s="1241"/>
      <c r="TRD296" s="1241"/>
      <c r="TRE296" s="1241"/>
      <c r="TRF296" s="1241"/>
      <c r="TRG296" s="1241"/>
      <c r="TRH296" s="1241"/>
      <c r="TRI296" s="1241"/>
      <c r="TRJ296" s="1241"/>
      <c r="TRK296" s="1241"/>
      <c r="TRL296" s="1241"/>
      <c r="TRM296" s="1241"/>
      <c r="TRN296" s="1241"/>
      <c r="TRO296" s="1241"/>
      <c r="TRP296" s="1241"/>
      <c r="TRQ296" s="1241"/>
      <c r="TRR296" s="1241"/>
      <c r="TRS296" s="1241"/>
      <c r="TRT296" s="1241"/>
      <c r="TRU296" s="1241"/>
      <c r="TRV296" s="1241"/>
      <c r="TRW296" s="1241"/>
      <c r="TRX296" s="1241"/>
      <c r="TRY296" s="1241"/>
      <c r="TRZ296" s="1241"/>
      <c r="TSA296" s="1241"/>
      <c r="TSB296" s="1241"/>
      <c r="TSC296" s="1241"/>
      <c r="TSD296" s="1241"/>
      <c r="TSE296" s="1241"/>
      <c r="TSF296" s="1241"/>
      <c r="TSG296" s="1241"/>
      <c r="TSH296" s="1241"/>
      <c r="TSI296" s="1241"/>
      <c r="TSJ296" s="1241"/>
      <c r="TSK296" s="1241"/>
      <c r="TSL296" s="1241"/>
      <c r="TSM296" s="1241"/>
      <c r="TSN296" s="1241"/>
      <c r="TSO296" s="1241"/>
      <c r="TSP296" s="1241"/>
      <c r="TSQ296" s="1241"/>
      <c r="TSR296" s="1241"/>
      <c r="TSS296" s="1241"/>
      <c r="TST296" s="1241"/>
      <c r="TSU296" s="1241"/>
      <c r="TSV296" s="1241"/>
      <c r="TSW296" s="1241"/>
      <c r="TSX296" s="1241"/>
      <c r="TSY296" s="1241"/>
      <c r="TSZ296" s="1241"/>
      <c r="TTA296" s="1241"/>
      <c r="TTB296" s="1241"/>
      <c r="TTC296" s="1241"/>
      <c r="TTD296" s="1241"/>
      <c r="TTE296" s="1241"/>
      <c r="TTF296" s="1241"/>
      <c r="TTG296" s="1241"/>
      <c r="TTH296" s="1241"/>
      <c r="TTI296" s="1241"/>
      <c r="TTJ296" s="1241"/>
      <c r="TTK296" s="1241"/>
      <c r="TTL296" s="1241"/>
      <c r="TTM296" s="1241"/>
      <c r="TTN296" s="1241"/>
      <c r="TTO296" s="1241"/>
      <c r="TTP296" s="1241"/>
      <c r="TTQ296" s="1241"/>
      <c r="TTR296" s="1241"/>
      <c r="TTS296" s="1241"/>
      <c r="TTT296" s="1241"/>
      <c r="TTU296" s="1241"/>
      <c r="TTV296" s="1241"/>
      <c r="TTW296" s="1241"/>
      <c r="TTX296" s="1241"/>
      <c r="TTY296" s="1241"/>
      <c r="TTZ296" s="1241"/>
      <c r="TUA296" s="1241"/>
      <c r="TUB296" s="1241"/>
      <c r="TUC296" s="1241"/>
      <c r="TUD296" s="1241"/>
      <c r="TUE296" s="1241"/>
      <c r="TUF296" s="1241"/>
      <c r="TUG296" s="1241"/>
      <c r="TUH296" s="1241"/>
      <c r="TUI296" s="1241"/>
      <c r="TUJ296" s="1241"/>
      <c r="TUK296" s="1241"/>
      <c r="TUL296" s="1241"/>
      <c r="TUM296" s="1241"/>
      <c r="TUN296" s="1241"/>
      <c r="TUO296" s="1241"/>
      <c r="TUP296" s="1241"/>
      <c r="TUQ296" s="1241"/>
      <c r="TUR296" s="1241"/>
      <c r="TUS296" s="1241"/>
      <c r="TUT296" s="1241"/>
      <c r="TUU296" s="1241"/>
      <c r="TUV296" s="1241"/>
      <c r="TUW296" s="1241"/>
      <c r="TUX296" s="1241"/>
      <c r="TUY296" s="1241"/>
      <c r="TUZ296" s="1241"/>
      <c r="TVA296" s="1241"/>
      <c r="TVB296" s="1241"/>
      <c r="TVC296" s="1241"/>
      <c r="TVD296" s="1241"/>
      <c r="TVE296" s="1241"/>
      <c r="TVF296" s="1241"/>
      <c r="TVG296" s="1241"/>
      <c r="TVH296" s="1241"/>
      <c r="TVI296" s="1241"/>
      <c r="TVJ296" s="1241"/>
      <c r="TVK296" s="1241"/>
      <c r="TVL296" s="1241"/>
      <c r="TVM296" s="1241"/>
      <c r="TVN296" s="1241"/>
      <c r="TVO296" s="1241"/>
      <c r="TVP296" s="1241"/>
      <c r="TVQ296" s="1241"/>
      <c r="TVR296" s="1241"/>
      <c r="TVS296" s="1241"/>
      <c r="TVT296" s="1241"/>
      <c r="TVU296" s="1241"/>
      <c r="TVV296" s="1241"/>
      <c r="TVW296" s="1241"/>
      <c r="TVX296" s="1241"/>
      <c r="TVY296" s="1241"/>
      <c r="TVZ296" s="1241"/>
      <c r="TWA296" s="1241"/>
      <c r="TWB296" s="1241"/>
      <c r="TWC296" s="1241"/>
      <c r="TWD296" s="1241"/>
      <c r="TWE296" s="1241"/>
      <c r="TWF296" s="1241"/>
      <c r="TWG296" s="1241"/>
      <c r="TWH296" s="1241"/>
      <c r="TWI296" s="1241"/>
      <c r="TWJ296" s="1241"/>
      <c r="TWK296" s="1241"/>
      <c r="TWL296" s="1241"/>
      <c r="TWM296" s="1241"/>
      <c r="TWN296" s="1241"/>
      <c r="TWO296" s="1241"/>
      <c r="TWP296" s="1241"/>
      <c r="TWQ296" s="1241"/>
      <c r="TWR296" s="1241"/>
      <c r="TWS296" s="1241"/>
      <c r="TWT296" s="1241"/>
      <c r="TWU296" s="1241"/>
      <c r="TWV296" s="1241"/>
      <c r="TWW296" s="1241"/>
      <c r="TWX296" s="1241"/>
      <c r="TWY296" s="1241"/>
      <c r="TWZ296" s="1241"/>
      <c r="TXA296" s="1241"/>
      <c r="TXB296" s="1241"/>
      <c r="TXC296" s="1241"/>
      <c r="TXD296" s="1241"/>
      <c r="TXE296" s="1241"/>
      <c r="TXF296" s="1241"/>
      <c r="TXG296" s="1241"/>
      <c r="TXH296" s="1241"/>
      <c r="TXI296" s="1241"/>
      <c r="TXJ296" s="1241"/>
      <c r="TXK296" s="1241"/>
      <c r="TXL296" s="1241"/>
      <c r="TXM296" s="1241"/>
      <c r="TXN296" s="1241"/>
      <c r="TXO296" s="1241"/>
      <c r="TXP296" s="1241"/>
      <c r="TXQ296" s="1241"/>
      <c r="TXR296" s="1241"/>
      <c r="TXS296" s="1241"/>
      <c r="TXT296" s="1241"/>
      <c r="TXU296" s="1241"/>
      <c r="TXV296" s="1241"/>
      <c r="TXW296" s="1241"/>
      <c r="TXX296" s="1241"/>
      <c r="TXY296" s="1241"/>
      <c r="TXZ296" s="1241"/>
      <c r="TYA296" s="1241"/>
      <c r="TYB296" s="1241"/>
      <c r="TYC296" s="1241"/>
      <c r="TYD296" s="1241"/>
      <c r="TYE296" s="1241"/>
      <c r="TYF296" s="1241"/>
      <c r="TYG296" s="1241"/>
      <c r="TYH296" s="1241"/>
      <c r="TYI296" s="1241"/>
      <c r="TYJ296" s="1241"/>
      <c r="TYK296" s="1241"/>
      <c r="TYL296" s="1241"/>
      <c r="TYM296" s="1241"/>
      <c r="TYN296" s="1241"/>
      <c r="TYO296" s="1241"/>
      <c r="TYP296" s="1241"/>
      <c r="TYQ296" s="1241"/>
      <c r="TYR296" s="1241"/>
      <c r="TYS296" s="1241"/>
      <c r="TYT296" s="1241"/>
      <c r="TYU296" s="1241"/>
      <c r="TYV296" s="1241"/>
      <c r="TYW296" s="1241"/>
      <c r="TYX296" s="1241"/>
      <c r="TYY296" s="1241"/>
      <c r="TYZ296" s="1241"/>
      <c r="TZA296" s="1241"/>
      <c r="TZB296" s="1241"/>
      <c r="TZC296" s="1241"/>
      <c r="TZD296" s="1241"/>
      <c r="TZE296" s="1241"/>
      <c r="TZF296" s="1241"/>
      <c r="TZG296" s="1241"/>
      <c r="TZH296" s="1241"/>
      <c r="TZI296" s="1241"/>
      <c r="TZJ296" s="1241"/>
      <c r="TZK296" s="1241"/>
      <c r="TZL296" s="1241"/>
      <c r="TZM296" s="1241"/>
      <c r="TZN296" s="1241"/>
      <c r="TZO296" s="1241"/>
      <c r="TZP296" s="1241"/>
      <c r="TZQ296" s="1241"/>
      <c r="TZR296" s="1241"/>
      <c r="TZS296" s="1241"/>
      <c r="TZT296" s="1241"/>
      <c r="TZU296" s="1241"/>
      <c r="TZV296" s="1241"/>
      <c r="TZW296" s="1241"/>
      <c r="TZX296" s="1241"/>
      <c r="TZY296" s="1241"/>
      <c r="TZZ296" s="1241"/>
      <c r="UAA296" s="1241"/>
      <c r="UAB296" s="1241"/>
      <c r="UAC296" s="1241"/>
      <c r="UAD296" s="1241"/>
      <c r="UAE296" s="1241"/>
      <c r="UAF296" s="1241"/>
      <c r="UAG296" s="1241"/>
      <c r="UAH296" s="1241"/>
      <c r="UAI296" s="1241"/>
      <c r="UAJ296" s="1241"/>
      <c r="UAK296" s="1241"/>
      <c r="UAL296" s="1241"/>
      <c r="UAM296" s="1241"/>
      <c r="UAN296" s="1241"/>
      <c r="UAO296" s="1241"/>
      <c r="UAP296" s="1241"/>
      <c r="UAQ296" s="1241"/>
      <c r="UAR296" s="1241"/>
      <c r="UAS296" s="1241"/>
      <c r="UAT296" s="1241"/>
      <c r="UAU296" s="1241"/>
      <c r="UAV296" s="1241"/>
      <c r="UAW296" s="1241"/>
      <c r="UAX296" s="1241"/>
      <c r="UAY296" s="1241"/>
      <c r="UAZ296" s="1241"/>
      <c r="UBA296" s="1241"/>
      <c r="UBB296" s="1241"/>
      <c r="UBC296" s="1241"/>
      <c r="UBD296" s="1241"/>
      <c r="UBE296" s="1241"/>
      <c r="UBF296" s="1241"/>
      <c r="UBG296" s="1241"/>
      <c r="UBH296" s="1241"/>
      <c r="UBI296" s="1241"/>
      <c r="UBJ296" s="1241"/>
      <c r="UBK296" s="1241"/>
      <c r="UBL296" s="1241"/>
      <c r="UBM296" s="1241"/>
      <c r="UBN296" s="1241"/>
      <c r="UBO296" s="1241"/>
      <c r="UBP296" s="1241"/>
      <c r="UBQ296" s="1241"/>
      <c r="UBR296" s="1241"/>
      <c r="UBS296" s="1241"/>
      <c r="UBT296" s="1241"/>
      <c r="UBU296" s="1241"/>
      <c r="UBV296" s="1241"/>
      <c r="UBW296" s="1241"/>
      <c r="UBX296" s="1241"/>
      <c r="UBY296" s="1241"/>
      <c r="UBZ296" s="1241"/>
      <c r="UCA296" s="1241"/>
      <c r="UCB296" s="1241"/>
      <c r="UCC296" s="1241"/>
      <c r="UCD296" s="1241"/>
      <c r="UCE296" s="1241"/>
      <c r="UCF296" s="1241"/>
      <c r="UCG296" s="1241"/>
      <c r="UCH296" s="1241"/>
      <c r="UCI296" s="1241"/>
      <c r="UCJ296" s="1241"/>
      <c r="UCK296" s="1241"/>
      <c r="UCL296" s="1241"/>
      <c r="UCM296" s="1241"/>
      <c r="UCN296" s="1241"/>
      <c r="UCO296" s="1241"/>
      <c r="UCP296" s="1241"/>
      <c r="UCQ296" s="1241"/>
      <c r="UCR296" s="1241"/>
      <c r="UCS296" s="1241"/>
      <c r="UCT296" s="1241"/>
      <c r="UCU296" s="1241"/>
      <c r="UCV296" s="1241"/>
      <c r="UCW296" s="1241"/>
      <c r="UCX296" s="1241"/>
      <c r="UCY296" s="1241"/>
      <c r="UCZ296" s="1241"/>
      <c r="UDA296" s="1241"/>
      <c r="UDB296" s="1241"/>
      <c r="UDC296" s="1241"/>
      <c r="UDD296" s="1241"/>
      <c r="UDE296" s="1241"/>
      <c r="UDF296" s="1241"/>
      <c r="UDG296" s="1241"/>
      <c r="UDH296" s="1241"/>
      <c r="UDI296" s="1241"/>
      <c r="UDJ296" s="1241"/>
      <c r="UDK296" s="1241"/>
      <c r="UDL296" s="1241"/>
      <c r="UDM296" s="1241"/>
      <c r="UDN296" s="1241"/>
      <c r="UDO296" s="1241"/>
      <c r="UDP296" s="1241"/>
      <c r="UDQ296" s="1241"/>
      <c r="UDR296" s="1241"/>
      <c r="UDS296" s="1241"/>
      <c r="UDT296" s="1241"/>
      <c r="UDU296" s="1241"/>
      <c r="UDV296" s="1241"/>
      <c r="UDW296" s="1241"/>
      <c r="UDX296" s="1241"/>
      <c r="UDY296" s="1241"/>
      <c r="UDZ296" s="1241"/>
      <c r="UEA296" s="1241"/>
      <c r="UEB296" s="1241"/>
      <c r="UEC296" s="1241"/>
      <c r="UED296" s="1241"/>
      <c r="UEE296" s="1241"/>
      <c r="UEF296" s="1241"/>
      <c r="UEG296" s="1241"/>
      <c r="UEH296" s="1241"/>
      <c r="UEI296" s="1241"/>
      <c r="UEJ296" s="1241"/>
      <c r="UEK296" s="1241"/>
      <c r="UEL296" s="1241"/>
      <c r="UEM296" s="1241"/>
      <c r="UEN296" s="1241"/>
      <c r="UEO296" s="1241"/>
      <c r="UEP296" s="1241"/>
      <c r="UEQ296" s="1241"/>
      <c r="UER296" s="1241"/>
      <c r="UES296" s="1241"/>
      <c r="UET296" s="1241"/>
      <c r="UEU296" s="1241"/>
      <c r="UEV296" s="1241"/>
      <c r="UEW296" s="1241"/>
      <c r="UEX296" s="1241"/>
      <c r="UEY296" s="1241"/>
      <c r="UEZ296" s="1241"/>
      <c r="UFA296" s="1241"/>
      <c r="UFB296" s="1241"/>
      <c r="UFC296" s="1241"/>
      <c r="UFD296" s="1241"/>
      <c r="UFE296" s="1241"/>
      <c r="UFF296" s="1241"/>
      <c r="UFG296" s="1241"/>
      <c r="UFH296" s="1241"/>
      <c r="UFI296" s="1241"/>
      <c r="UFJ296" s="1241"/>
      <c r="UFK296" s="1241"/>
      <c r="UFL296" s="1241"/>
      <c r="UFM296" s="1241"/>
      <c r="UFN296" s="1241"/>
      <c r="UFO296" s="1241"/>
      <c r="UFP296" s="1241"/>
      <c r="UFQ296" s="1241"/>
      <c r="UFR296" s="1241"/>
      <c r="UFS296" s="1241"/>
      <c r="UFT296" s="1241"/>
      <c r="UFU296" s="1241"/>
      <c r="UFV296" s="1241"/>
      <c r="UFW296" s="1241"/>
      <c r="UFX296" s="1241"/>
      <c r="UFY296" s="1241"/>
      <c r="UFZ296" s="1241"/>
      <c r="UGA296" s="1241"/>
      <c r="UGB296" s="1241"/>
      <c r="UGC296" s="1241"/>
      <c r="UGD296" s="1241"/>
      <c r="UGE296" s="1241"/>
      <c r="UGF296" s="1241"/>
      <c r="UGG296" s="1241"/>
      <c r="UGH296" s="1241"/>
      <c r="UGI296" s="1241"/>
      <c r="UGJ296" s="1241"/>
      <c r="UGK296" s="1241"/>
      <c r="UGL296" s="1241"/>
      <c r="UGM296" s="1241"/>
      <c r="UGN296" s="1241"/>
      <c r="UGO296" s="1241"/>
      <c r="UGP296" s="1241"/>
      <c r="UGQ296" s="1241"/>
      <c r="UGR296" s="1241"/>
      <c r="UGS296" s="1241"/>
      <c r="UGT296" s="1241"/>
      <c r="UGU296" s="1241"/>
      <c r="UGV296" s="1241"/>
      <c r="UGW296" s="1241"/>
      <c r="UGX296" s="1241"/>
      <c r="UGY296" s="1241"/>
      <c r="UGZ296" s="1241"/>
      <c r="UHA296" s="1241"/>
      <c r="UHB296" s="1241"/>
      <c r="UHC296" s="1241"/>
      <c r="UHD296" s="1241"/>
      <c r="UHE296" s="1241"/>
      <c r="UHF296" s="1241"/>
      <c r="UHG296" s="1241"/>
      <c r="UHH296" s="1241"/>
      <c r="UHI296" s="1241"/>
      <c r="UHJ296" s="1241"/>
      <c r="UHK296" s="1241"/>
      <c r="UHL296" s="1241"/>
      <c r="UHM296" s="1241"/>
      <c r="UHN296" s="1241"/>
      <c r="UHO296" s="1241"/>
      <c r="UHP296" s="1241"/>
      <c r="UHQ296" s="1241"/>
      <c r="UHR296" s="1241"/>
      <c r="UHS296" s="1241"/>
      <c r="UHT296" s="1241"/>
      <c r="UHU296" s="1241"/>
      <c r="UHV296" s="1241"/>
      <c r="UHW296" s="1241"/>
      <c r="UHX296" s="1241"/>
      <c r="UHY296" s="1241"/>
      <c r="UHZ296" s="1241"/>
      <c r="UIA296" s="1241"/>
      <c r="UIB296" s="1241"/>
      <c r="UIC296" s="1241"/>
      <c r="UID296" s="1241"/>
      <c r="UIE296" s="1241"/>
      <c r="UIF296" s="1241"/>
      <c r="UIG296" s="1241"/>
      <c r="UIH296" s="1241"/>
      <c r="UII296" s="1241"/>
      <c r="UIJ296" s="1241"/>
      <c r="UIK296" s="1241"/>
      <c r="UIL296" s="1241"/>
      <c r="UIM296" s="1241"/>
      <c r="UIN296" s="1241"/>
      <c r="UIO296" s="1241"/>
      <c r="UIP296" s="1241"/>
      <c r="UIQ296" s="1241"/>
      <c r="UIR296" s="1241"/>
      <c r="UIS296" s="1241"/>
      <c r="UIT296" s="1241"/>
      <c r="UIU296" s="1241"/>
      <c r="UIV296" s="1241"/>
      <c r="UIW296" s="1241"/>
      <c r="UIX296" s="1241"/>
      <c r="UIY296" s="1241"/>
      <c r="UIZ296" s="1241"/>
      <c r="UJA296" s="1241"/>
      <c r="UJB296" s="1241"/>
      <c r="UJC296" s="1241"/>
      <c r="UJD296" s="1241"/>
      <c r="UJE296" s="1241"/>
      <c r="UJF296" s="1241"/>
      <c r="UJG296" s="1241"/>
      <c r="UJH296" s="1241"/>
      <c r="UJI296" s="1241"/>
      <c r="UJJ296" s="1241"/>
      <c r="UJK296" s="1241"/>
      <c r="UJL296" s="1241"/>
      <c r="UJM296" s="1241"/>
      <c r="UJN296" s="1241"/>
      <c r="UJO296" s="1241"/>
      <c r="UJP296" s="1241"/>
      <c r="UJQ296" s="1241"/>
      <c r="UJR296" s="1241"/>
      <c r="UJS296" s="1241"/>
      <c r="UJT296" s="1241"/>
      <c r="UJU296" s="1241"/>
      <c r="UJV296" s="1241"/>
      <c r="UJW296" s="1241"/>
      <c r="UJX296" s="1241"/>
      <c r="UJY296" s="1241"/>
      <c r="UJZ296" s="1241"/>
      <c r="UKA296" s="1241"/>
      <c r="UKB296" s="1241"/>
      <c r="UKC296" s="1241"/>
      <c r="UKD296" s="1241"/>
      <c r="UKE296" s="1241"/>
      <c r="UKF296" s="1241"/>
      <c r="UKG296" s="1241"/>
      <c r="UKH296" s="1241"/>
      <c r="UKI296" s="1241"/>
      <c r="UKJ296" s="1241"/>
      <c r="UKK296" s="1241"/>
      <c r="UKL296" s="1241"/>
      <c r="UKM296" s="1241"/>
      <c r="UKN296" s="1241"/>
      <c r="UKO296" s="1241"/>
      <c r="UKP296" s="1241"/>
      <c r="UKQ296" s="1241"/>
      <c r="UKR296" s="1241"/>
      <c r="UKS296" s="1241"/>
      <c r="UKT296" s="1241"/>
      <c r="UKU296" s="1241"/>
      <c r="UKV296" s="1241"/>
      <c r="UKW296" s="1241"/>
      <c r="UKX296" s="1241"/>
      <c r="UKY296" s="1241"/>
      <c r="UKZ296" s="1241"/>
      <c r="ULA296" s="1241"/>
      <c r="ULB296" s="1241"/>
      <c r="ULC296" s="1241"/>
      <c r="ULD296" s="1241"/>
      <c r="ULE296" s="1241"/>
      <c r="ULF296" s="1241"/>
      <c r="ULG296" s="1241"/>
      <c r="ULH296" s="1241"/>
      <c r="ULI296" s="1241"/>
      <c r="ULJ296" s="1241"/>
      <c r="ULK296" s="1241"/>
      <c r="ULL296" s="1241"/>
      <c r="ULM296" s="1241"/>
      <c r="ULN296" s="1241"/>
      <c r="ULO296" s="1241"/>
      <c r="ULP296" s="1241"/>
      <c r="ULQ296" s="1241"/>
      <c r="ULR296" s="1241"/>
      <c r="ULS296" s="1241"/>
      <c r="ULT296" s="1241"/>
      <c r="ULU296" s="1241"/>
      <c r="ULV296" s="1241"/>
      <c r="ULW296" s="1241"/>
      <c r="ULX296" s="1241"/>
      <c r="ULY296" s="1241"/>
      <c r="ULZ296" s="1241"/>
      <c r="UMA296" s="1241"/>
      <c r="UMB296" s="1241"/>
      <c r="UMC296" s="1241"/>
      <c r="UMD296" s="1241"/>
      <c r="UME296" s="1241"/>
      <c r="UMF296" s="1241"/>
      <c r="UMG296" s="1241"/>
      <c r="UMH296" s="1241"/>
      <c r="UMI296" s="1241"/>
      <c r="UMJ296" s="1241"/>
      <c r="UMK296" s="1241"/>
      <c r="UML296" s="1241"/>
      <c r="UMM296" s="1241"/>
      <c r="UMN296" s="1241"/>
      <c r="UMO296" s="1241"/>
      <c r="UMP296" s="1241"/>
      <c r="UMQ296" s="1241"/>
      <c r="UMR296" s="1241"/>
      <c r="UMS296" s="1241"/>
      <c r="UMT296" s="1241"/>
      <c r="UMU296" s="1241"/>
      <c r="UMV296" s="1241"/>
      <c r="UMW296" s="1241"/>
      <c r="UMX296" s="1241"/>
      <c r="UMY296" s="1241"/>
      <c r="UMZ296" s="1241"/>
      <c r="UNA296" s="1241"/>
      <c r="UNB296" s="1241"/>
      <c r="UNC296" s="1241"/>
      <c r="UND296" s="1241"/>
      <c r="UNE296" s="1241"/>
      <c r="UNF296" s="1241"/>
      <c r="UNG296" s="1241"/>
      <c r="UNH296" s="1241"/>
      <c r="UNI296" s="1241"/>
      <c r="UNJ296" s="1241"/>
      <c r="UNK296" s="1241"/>
      <c r="UNL296" s="1241"/>
      <c r="UNM296" s="1241"/>
      <c r="UNN296" s="1241"/>
      <c r="UNO296" s="1241"/>
      <c r="UNP296" s="1241"/>
      <c r="UNQ296" s="1241"/>
      <c r="UNR296" s="1241"/>
      <c r="UNS296" s="1241"/>
      <c r="UNT296" s="1241"/>
      <c r="UNU296" s="1241"/>
      <c r="UNV296" s="1241"/>
      <c r="UNW296" s="1241"/>
      <c r="UNX296" s="1241"/>
      <c r="UNY296" s="1241"/>
      <c r="UNZ296" s="1241"/>
      <c r="UOA296" s="1241"/>
      <c r="UOB296" s="1241"/>
      <c r="UOC296" s="1241"/>
      <c r="UOD296" s="1241"/>
      <c r="UOE296" s="1241"/>
      <c r="UOF296" s="1241"/>
      <c r="UOG296" s="1241"/>
      <c r="UOH296" s="1241"/>
      <c r="UOI296" s="1241"/>
      <c r="UOJ296" s="1241"/>
      <c r="UOK296" s="1241"/>
      <c r="UOL296" s="1241"/>
      <c r="UOM296" s="1241"/>
      <c r="UON296" s="1241"/>
      <c r="UOO296" s="1241"/>
      <c r="UOP296" s="1241"/>
      <c r="UOQ296" s="1241"/>
      <c r="UOR296" s="1241"/>
      <c r="UOS296" s="1241"/>
      <c r="UOT296" s="1241"/>
      <c r="UOU296" s="1241"/>
      <c r="UOV296" s="1241"/>
      <c r="UOW296" s="1241"/>
      <c r="UOX296" s="1241"/>
      <c r="UOY296" s="1241"/>
      <c r="UOZ296" s="1241"/>
      <c r="UPA296" s="1241"/>
      <c r="UPB296" s="1241"/>
      <c r="UPC296" s="1241"/>
      <c r="UPD296" s="1241"/>
      <c r="UPE296" s="1241"/>
      <c r="UPF296" s="1241"/>
      <c r="UPG296" s="1241"/>
      <c r="UPH296" s="1241"/>
      <c r="UPI296" s="1241"/>
      <c r="UPJ296" s="1241"/>
      <c r="UPK296" s="1241"/>
      <c r="UPL296" s="1241"/>
      <c r="UPM296" s="1241"/>
      <c r="UPN296" s="1241"/>
      <c r="UPO296" s="1241"/>
      <c r="UPP296" s="1241"/>
      <c r="UPQ296" s="1241"/>
      <c r="UPR296" s="1241"/>
      <c r="UPS296" s="1241"/>
      <c r="UPT296" s="1241"/>
      <c r="UPU296" s="1241"/>
      <c r="UPV296" s="1241"/>
      <c r="UPW296" s="1241"/>
      <c r="UPX296" s="1241"/>
      <c r="UPY296" s="1241"/>
      <c r="UPZ296" s="1241"/>
      <c r="UQA296" s="1241"/>
      <c r="UQB296" s="1241"/>
      <c r="UQC296" s="1241"/>
      <c r="UQD296" s="1241"/>
      <c r="UQE296" s="1241"/>
      <c r="UQF296" s="1241"/>
      <c r="UQG296" s="1241"/>
      <c r="UQH296" s="1241"/>
      <c r="UQI296" s="1241"/>
      <c r="UQJ296" s="1241"/>
      <c r="UQK296" s="1241"/>
      <c r="UQL296" s="1241"/>
      <c r="UQM296" s="1241"/>
      <c r="UQN296" s="1241"/>
      <c r="UQO296" s="1241"/>
      <c r="UQP296" s="1241"/>
      <c r="UQQ296" s="1241"/>
      <c r="UQR296" s="1241"/>
      <c r="UQS296" s="1241"/>
      <c r="UQT296" s="1241"/>
      <c r="UQU296" s="1241"/>
      <c r="UQV296" s="1241"/>
      <c r="UQW296" s="1241"/>
      <c r="UQX296" s="1241"/>
      <c r="UQY296" s="1241"/>
      <c r="UQZ296" s="1241"/>
      <c r="URA296" s="1241"/>
      <c r="URB296" s="1241"/>
      <c r="URC296" s="1241"/>
      <c r="URD296" s="1241"/>
      <c r="URE296" s="1241"/>
      <c r="URF296" s="1241"/>
      <c r="URG296" s="1241"/>
      <c r="URH296" s="1241"/>
      <c r="URI296" s="1241"/>
      <c r="URJ296" s="1241"/>
      <c r="URK296" s="1241"/>
      <c r="URL296" s="1241"/>
      <c r="URM296" s="1241"/>
      <c r="URN296" s="1241"/>
      <c r="URO296" s="1241"/>
      <c r="URP296" s="1241"/>
      <c r="URQ296" s="1241"/>
      <c r="URR296" s="1241"/>
      <c r="URS296" s="1241"/>
      <c r="URT296" s="1241"/>
      <c r="URU296" s="1241"/>
      <c r="URV296" s="1241"/>
      <c r="URW296" s="1241"/>
      <c r="URX296" s="1241"/>
      <c r="URY296" s="1241"/>
      <c r="URZ296" s="1241"/>
      <c r="USA296" s="1241"/>
      <c r="USB296" s="1241"/>
      <c r="USC296" s="1241"/>
      <c r="USD296" s="1241"/>
      <c r="USE296" s="1241"/>
      <c r="USF296" s="1241"/>
      <c r="USG296" s="1241"/>
      <c r="USH296" s="1241"/>
      <c r="USI296" s="1241"/>
      <c r="USJ296" s="1241"/>
      <c r="USK296" s="1241"/>
      <c r="USL296" s="1241"/>
      <c r="USM296" s="1241"/>
      <c r="USN296" s="1241"/>
      <c r="USO296" s="1241"/>
      <c r="USP296" s="1241"/>
      <c r="USQ296" s="1241"/>
      <c r="USR296" s="1241"/>
      <c r="USS296" s="1241"/>
      <c r="UST296" s="1241"/>
      <c r="USU296" s="1241"/>
      <c r="USV296" s="1241"/>
      <c r="USW296" s="1241"/>
      <c r="USX296" s="1241"/>
      <c r="USY296" s="1241"/>
      <c r="USZ296" s="1241"/>
      <c r="UTA296" s="1241"/>
      <c r="UTB296" s="1241"/>
      <c r="UTC296" s="1241"/>
      <c r="UTD296" s="1241"/>
      <c r="UTE296" s="1241"/>
      <c r="UTF296" s="1241"/>
      <c r="UTG296" s="1241"/>
      <c r="UTH296" s="1241"/>
      <c r="UTI296" s="1241"/>
      <c r="UTJ296" s="1241"/>
      <c r="UTK296" s="1241"/>
      <c r="UTL296" s="1241"/>
      <c r="UTM296" s="1241"/>
      <c r="UTN296" s="1241"/>
      <c r="UTO296" s="1241"/>
      <c r="UTP296" s="1241"/>
      <c r="UTQ296" s="1241"/>
      <c r="UTR296" s="1241"/>
      <c r="UTS296" s="1241"/>
      <c r="UTT296" s="1241"/>
      <c r="UTU296" s="1241"/>
      <c r="UTV296" s="1241"/>
      <c r="UTW296" s="1241"/>
      <c r="UTX296" s="1241"/>
      <c r="UTY296" s="1241"/>
      <c r="UTZ296" s="1241"/>
      <c r="UUA296" s="1241"/>
      <c r="UUB296" s="1241"/>
      <c r="UUC296" s="1241"/>
      <c r="UUD296" s="1241"/>
      <c r="UUE296" s="1241"/>
      <c r="UUF296" s="1241"/>
      <c r="UUG296" s="1241"/>
      <c r="UUH296" s="1241"/>
      <c r="UUI296" s="1241"/>
      <c r="UUJ296" s="1241"/>
      <c r="UUK296" s="1241"/>
      <c r="UUL296" s="1241"/>
      <c r="UUM296" s="1241"/>
      <c r="UUN296" s="1241"/>
      <c r="UUO296" s="1241"/>
      <c r="UUP296" s="1241"/>
      <c r="UUQ296" s="1241"/>
      <c r="UUR296" s="1241"/>
      <c r="UUS296" s="1241"/>
      <c r="UUT296" s="1241"/>
      <c r="UUU296" s="1241"/>
      <c r="UUV296" s="1241"/>
      <c r="UUW296" s="1241"/>
      <c r="UUX296" s="1241"/>
      <c r="UUY296" s="1241"/>
      <c r="UUZ296" s="1241"/>
      <c r="UVA296" s="1241"/>
      <c r="UVB296" s="1241"/>
      <c r="UVC296" s="1241"/>
      <c r="UVD296" s="1241"/>
      <c r="UVE296" s="1241"/>
      <c r="UVF296" s="1241"/>
      <c r="UVG296" s="1241"/>
      <c r="UVH296" s="1241"/>
      <c r="UVI296" s="1241"/>
      <c r="UVJ296" s="1241"/>
      <c r="UVK296" s="1241"/>
      <c r="UVL296" s="1241"/>
      <c r="UVM296" s="1241"/>
      <c r="UVN296" s="1241"/>
      <c r="UVO296" s="1241"/>
      <c r="UVP296" s="1241"/>
      <c r="UVQ296" s="1241"/>
      <c r="UVR296" s="1241"/>
      <c r="UVS296" s="1241"/>
      <c r="UVT296" s="1241"/>
      <c r="UVU296" s="1241"/>
      <c r="UVV296" s="1241"/>
      <c r="UVW296" s="1241"/>
      <c r="UVX296" s="1241"/>
      <c r="UVY296" s="1241"/>
      <c r="UVZ296" s="1241"/>
      <c r="UWA296" s="1241"/>
      <c r="UWB296" s="1241"/>
      <c r="UWC296" s="1241"/>
      <c r="UWD296" s="1241"/>
      <c r="UWE296" s="1241"/>
      <c r="UWF296" s="1241"/>
      <c r="UWG296" s="1241"/>
      <c r="UWH296" s="1241"/>
      <c r="UWI296" s="1241"/>
      <c r="UWJ296" s="1241"/>
      <c r="UWK296" s="1241"/>
      <c r="UWL296" s="1241"/>
      <c r="UWM296" s="1241"/>
      <c r="UWN296" s="1241"/>
      <c r="UWO296" s="1241"/>
      <c r="UWP296" s="1241"/>
      <c r="UWQ296" s="1241"/>
      <c r="UWR296" s="1241"/>
      <c r="UWS296" s="1241"/>
      <c r="UWT296" s="1241"/>
      <c r="UWU296" s="1241"/>
      <c r="UWV296" s="1241"/>
      <c r="UWW296" s="1241"/>
      <c r="UWX296" s="1241"/>
      <c r="UWY296" s="1241"/>
      <c r="UWZ296" s="1241"/>
      <c r="UXA296" s="1241"/>
      <c r="UXB296" s="1241"/>
      <c r="UXC296" s="1241"/>
      <c r="UXD296" s="1241"/>
      <c r="UXE296" s="1241"/>
      <c r="UXF296" s="1241"/>
      <c r="UXG296" s="1241"/>
      <c r="UXH296" s="1241"/>
      <c r="UXI296" s="1241"/>
      <c r="UXJ296" s="1241"/>
      <c r="UXK296" s="1241"/>
      <c r="UXL296" s="1241"/>
      <c r="UXM296" s="1241"/>
      <c r="UXN296" s="1241"/>
      <c r="UXO296" s="1241"/>
      <c r="UXP296" s="1241"/>
      <c r="UXQ296" s="1241"/>
      <c r="UXR296" s="1241"/>
      <c r="UXS296" s="1241"/>
      <c r="UXT296" s="1241"/>
      <c r="UXU296" s="1241"/>
      <c r="UXV296" s="1241"/>
      <c r="UXW296" s="1241"/>
      <c r="UXX296" s="1241"/>
      <c r="UXY296" s="1241"/>
      <c r="UXZ296" s="1241"/>
      <c r="UYA296" s="1241"/>
      <c r="UYB296" s="1241"/>
      <c r="UYC296" s="1241"/>
      <c r="UYD296" s="1241"/>
      <c r="UYE296" s="1241"/>
      <c r="UYF296" s="1241"/>
      <c r="UYG296" s="1241"/>
      <c r="UYH296" s="1241"/>
      <c r="UYI296" s="1241"/>
      <c r="UYJ296" s="1241"/>
      <c r="UYK296" s="1241"/>
      <c r="UYL296" s="1241"/>
      <c r="UYM296" s="1241"/>
      <c r="UYN296" s="1241"/>
      <c r="UYO296" s="1241"/>
      <c r="UYP296" s="1241"/>
      <c r="UYQ296" s="1241"/>
      <c r="UYR296" s="1241"/>
      <c r="UYS296" s="1241"/>
      <c r="UYT296" s="1241"/>
      <c r="UYU296" s="1241"/>
      <c r="UYV296" s="1241"/>
      <c r="UYW296" s="1241"/>
      <c r="UYX296" s="1241"/>
      <c r="UYY296" s="1241"/>
      <c r="UYZ296" s="1241"/>
      <c r="UZA296" s="1241"/>
      <c r="UZB296" s="1241"/>
      <c r="UZC296" s="1241"/>
      <c r="UZD296" s="1241"/>
      <c r="UZE296" s="1241"/>
      <c r="UZF296" s="1241"/>
      <c r="UZG296" s="1241"/>
      <c r="UZH296" s="1241"/>
      <c r="UZI296" s="1241"/>
      <c r="UZJ296" s="1241"/>
      <c r="UZK296" s="1241"/>
      <c r="UZL296" s="1241"/>
      <c r="UZM296" s="1241"/>
      <c r="UZN296" s="1241"/>
      <c r="UZO296" s="1241"/>
      <c r="UZP296" s="1241"/>
      <c r="UZQ296" s="1241"/>
      <c r="UZR296" s="1241"/>
      <c r="UZS296" s="1241"/>
      <c r="UZT296" s="1241"/>
      <c r="UZU296" s="1241"/>
      <c r="UZV296" s="1241"/>
      <c r="UZW296" s="1241"/>
      <c r="UZX296" s="1241"/>
      <c r="UZY296" s="1241"/>
      <c r="UZZ296" s="1241"/>
      <c r="VAA296" s="1241"/>
      <c r="VAB296" s="1241"/>
      <c r="VAC296" s="1241"/>
      <c r="VAD296" s="1241"/>
      <c r="VAE296" s="1241"/>
      <c r="VAF296" s="1241"/>
      <c r="VAG296" s="1241"/>
      <c r="VAH296" s="1241"/>
      <c r="VAI296" s="1241"/>
      <c r="VAJ296" s="1241"/>
      <c r="VAK296" s="1241"/>
      <c r="VAL296" s="1241"/>
      <c r="VAM296" s="1241"/>
      <c r="VAN296" s="1241"/>
      <c r="VAO296" s="1241"/>
      <c r="VAP296" s="1241"/>
      <c r="VAQ296" s="1241"/>
      <c r="VAR296" s="1241"/>
      <c r="VAS296" s="1241"/>
      <c r="VAT296" s="1241"/>
      <c r="VAU296" s="1241"/>
      <c r="VAV296" s="1241"/>
      <c r="VAW296" s="1241"/>
      <c r="VAX296" s="1241"/>
      <c r="VAY296" s="1241"/>
      <c r="VAZ296" s="1241"/>
      <c r="VBA296" s="1241"/>
      <c r="VBB296" s="1241"/>
      <c r="VBC296" s="1241"/>
      <c r="VBD296" s="1241"/>
      <c r="VBE296" s="1241"/>
      <c r="VBF296" s="1241"/>
      <c r="VBG296" s="1241"/>
      <c r="VBH296" s="1241"/>
      <c r="VBI296" s="1241"/>
      <c r="VBJ296" s="1241"/>
      <c r="VBK296" s="1241"/>
      <c r="VBL296" s="1241"/>
      <c r="VBM296" s="1241"/>
      <c r="VBN296" s="1241"/>
      <c r="VBO296" s="1241"/>
      <c r="VBP296" s="1241"/>
      <c r="VBQ296" s="1241"/>
      <c r="VBR296" s="1241"/>
      <c r="VBS296" s="1241"/>
      <c r="VBT296" s="1241"/>
      <c r="VBU296" s="1241"/>
      <c r="VBV296" s="1241"/>
      <c r="VBW296" s="1241"/>
      <c r="VBX296" s="1241"/>
      <c r="VBY296" s="1241"/>
      <c r="VBZ296" s="1241"/>
      <c r="VCA296" s="1241"/>
      <c r="VCB296" s="1241"/>
      <c r="VCC296" s="1241"/>
      <c r="VCD296" s="1241"/>
      <c r="VCE296" s="1241"/>
      <c r="VCF296" s="1241"/>
      <c r="VCG296" s="1241"/>
      <c r="VCH296" s="1241"/>
      <c r="VCI296" s="1241"/>
      <c r="VCJ296" s="1241"/>
      <c r="VCK296" s="1241"/>
      <c r="VCL296" s="1241"/>
      <c r="VCM296" s="1241"/>
      <c r="VCN296" s="1241"/>
      <c r="VCO296" s="1241"/>
      <c r="VCP296" s="1241"/>
      <c r="VCQ296" s="1241"/>
      <c r="VCR296" s="1241"/>
      <c r="VCS296" s="1241"/>
      <c r="VCT296" s="1241"/>
      <c r="VCU296" s="1241"/>
      <c r="VCV296" s="1241"/>
      <c r="VCW296" s="1241"/>
      <c r="VCX296" s="1241"/>
      <c r="VCY296" s="1241"/>
      <c r="VCZ296" s="1241"/>
      <c r="VDA296" s="1241"/>
      <c r="VDB296" s="1241"/>
      <c r="VDC296" s="1241"/>
      <c r="VDD296" s="1241"/>
      <c r="VDE296" s="1241"/>
      <c r="VDF296" s="1241"/>
      <c r="VDG296" s="1241"/>
      <c r="VDH296" s="1241"/>
      <c r="VDI296" s="1241"/>
      <c r="VDJ296" s="1241"/>
      <c r="VDK296" s="1241"/>
      <c r="VDL296" s="1241"/>
      <c r="VDM296" s="1241"/>
      <c r="VDN296" s="1241"/>
      <c r="VDO296" s="1241"/>
      <c r="VDP296" s="1241"/>
      <c r="VDQ296" s="1241"/>
      <c r="VDR296" s="1241"/>
      <c r="VDS296" s="1241"/>
      <c r="VDT296" s="1241"/>
      <c r="VDU296" s="1241"/>
      <c r="VDV296" s="1241"/>
      <c r="VDW296" s="1241"/>
      <c r="VDX296" s="1241"/>
      <c r="VDY296" s="1241"/>
      <c r="VDZ296" s="1241"/>
      <c r="VEA296" s="1241"/>
      <c r="VEB296" s="1241"/>
      <c r="VEC296" s="1241"/>
      <c r="VED296" s="1241"/>
      <c r="VEE296" s="1241"/>
      <c r="VEF296" s="1241"/>
      <c r="VEG296" s="1241"/>
      <c r="VEH296" s="1241"/>
      <c r="VEI296" s="1241"/>
      <c r="VEJ296" s="1241"/>
      <c r="VEK296" s="1241"/>
      <c r="VEL296" s="1241"/>
      <c r="VEM296" s="1241"/>
      <c r="VEN296" s="1241"/>
      <c r="VEO296" s="1241"/>
      <c r="VEP296" s="1241"/>
      <c r="VEQ296" s="1241"/>
      <c r="VER296" s="1241"/>
      <c r="VES296" s="1241"/>
      <c r="VET296" s="1241"/>
      <c r="VEU296" s="1241"/>
      <c r="VEV296" s="1241"/>
      <c r="VEW296" s="1241"/>
      <c r="VEX296" s="1241"/>
      <c r="VEY296" s="1241"/>
      <c r="VEZ296" s="1241"/>
      <c r="VFA296" s="1241"/>
      <c r="VFB296" s="1241"/>
      <c r="VFC296" s="1241"/>
      <c r="VFD296" s="1241"/>
      <c r="VFE296" s="1241"/>
      <c r="VFF296" s="1241"/>
      <c r="VFG296" s="1241"/>
      <c r="VFH296" s="1241"/>
      <c r="VFI296" s="1241"/>
      <c r="VFJ296" s="1241"/>
      <c r="VFK296" s="1241"/>
      <c r="VFL296" s="1241"/>
      <c r="VFM296" s="1241"/>
      <c r="VFN296" s="1241"/>
      <c r="VFO296" s="1241"/>
      <c r="VFP296" s="1241"/>
      <c r="VFQ296" s="1241"/>
      <c r="VFR296" s="1241"/>
      <c r="VFS296" s="1241"/>
      <c r="VFT296" s="1241"/>
      <c r="VFU296" s="1241"/>
      <c r="VFV296" s="1241"/>
      <c r="VFW296" s="1241"/>
      <c r="VFX296" s="1241"/>
      <c r="VFY296" s="1241"/>
      <c r="VFZ296" s="1241"/>
      <c r="VGA296" s="1241"/>
      <c r="VGB296" s="1241"/>
      <c r="VGC296" s="1241"/>
      <c r="VGD296" s="1241"/>
      <c r="VGE296" s="1241"/>
      <c r="VGF296" s="1241"/>
      <c r="VGG296" s="1241"/>
      <c r="VGH296" s="1241"/>
      <c r="VGI296" s="1241"/>
      <c r="VGJ296" s="1241"/>
      <c r="VGK296" s="1241"/>
      <c r="VGL296" s="1241"/>
      <c r="VGM296" s="1241"/>
      <c r="VGN296" s="1241"/>
      <c r="VGO296" s="1241"/>
      <c r="VGP296" s="1241"/>
      <c r="VGQ296" s="1241"/>
      <c r="VGR296" s="1241"/>
      <c r="VGS296" s="1241"/>
      <c r="VGT296" s="1241"/>
      <c r="VGU296" s="1241"/>
      <c r="VGV296" s="1241"/>
      <c r="VGW296" s="1241"/>
      <c r="VGX296" s="1241"/>
      <c r="VGY296" s="1241"/>
      <c r="VGZ296" s="1241"/>
      <c r="VHA296" s="1241"/>
      <c r="VHB296" s="1241"/>
      <c r="VHC296" s="1241"/>
      <c r="VHD296" s="1241"/>
      <c r="VHE296" s="1241"/>
      <c r="VHF296" s="1241"/>
      <c r="VHG296" s="1241"/>
      <c r="VHH296" s="1241"/>
      <c r="VHI296" s="1241"/>
      <c r="VHJ296" s="1241"/>
      <c r="VHK296" s="1241"/>
      <c r="VHL296" s="1241"/>
      <c r="VHM296" s="1241"/>
      <c r="VHN296" s="1241"/>
      <c r="VHO296" s="1241"/>
      <c r="VHP296" s="1241"/>
      <c r="VHQ296" s="1241"/>
      <c r="VHR296" s="1241"/>
      <c r="VHS296" s="1241"/>
      <c r="VHT296" s="1241"/>
      <c r="VHU296" s="1241"/>
      <c r="VHV296" s="1241"/>
      <c r="VHW296" s="1241"/>
      <c r="VHX296" s="1241"/>
      <c r="VHY296" s="1241"/>
      <c r="VHZ296" s="1241"/>
      <c r="VIA296" s="1241"/>
      <c r="VIB296" s="1241"/>
      <c r="VIC296" s="1241"/>
      <c r="VID296" s="1241"/>
      <c r="VIE296" s="1241"/>
      <c r="VIF296" s="1241"/>
      <c r="VIG296" s="1241"/>
      <c r="VIH296" s="1241"/>
      <c r="VII296" s="1241"/>
      <c r="VIJ296" s="1241"/>
      <c r="VIK296" s="1241"/>
      <c r="VIL296" s="1241"/>
      <c r="VIM296" s="1241"/>
      <c r="VIN296" s="1241"/>
      <c r="VIO296" s="1241"/>
      <c r="VIP296" s="1241"/>
      <c r="VIQ296" s="1241"/>
      <c r="VIR296" s="1241"/>
      <c r="VIS296" s="1241"/>
      <c r="VIT296" s="1241"/>
      <c r="VIU296" s="1241"/>
      <c r="VIV296" s="1241"/>
      <c r="VIW296" s="1241"/>
      <c r="VIX296" s="1241"/>
      <c r="VIY296" s="1241"/>
      <c r="VIZ296" s="1241"/>
      <c r="VJA296" s="1241"/>
      <c r="VJB296" s="1241"/>
      <c r="VJC296" s="1241"/>
      <c r="VJD296" s="1241"/>
      <c r="VJE296" s="1241"/>
      <c r="VJF296" s="1241"/>
      <c r="VJG296" s="1241"/>
      <c r="VJH296" s="1241"/>
      <c r="VJI296" s="1241"/>
      <c r="VJJ296" s="1241"/>
      <c r="VJK296" s="1241"/>
      <c r="VJL296" s="1241"/>
      <c r="VJM296" s="1241"/>
      <c r="VJN296" s="1241"/>
      <c r="VJO296" s="1241"/>
      <c r="VJP296" s="1241"/>
      <c r="VJQ296" s="1241"/>
      <c r="VJR296" s="1241"/>
      <c r="VJS296" s="1241"/>
      <c r="VJT296" s="1241"/>
      <c r="VJU296" s="1241"/>
      <c r="VJV296" s="1241"/>
      <c r="VJW296" s="1241"/>
      <c r="VJX296" s="1241"/>
      <c r="VJY296" s="1241"/>
      <c r="VJZ296" s="1241"/>
      <c r="VKA296" s="1241"/>
      <c r="VKB296" s="1241"/>
      <c r="VKC296" s="1241"/>
      <c r="VKD296" s="1241"/>
      <c r="VKE296" s="1241"/>
      <c r="VKF296" s="1241"/>
      <c r="VKG296" s="1241"/>
      <c r="VKH296" s="1241"/>
      <c r="VKI296" s="1241"/>
      <c r="VKJ296" s="1241"/>
      <c r="VKK296" s="1241"/>
      <c r="VKL296" s="1241"/>
      <c r="VKM296" s="1241"/>
      <c r="VKN296" s="1241"/>
      <c r="VKO296" s="1241"/>
      <c r="VKP296" s="1241"/>
      <c r="VKQ296" s="1241"/>
      <c r="VKR296" s="1241"/>
      <c r="VKS296" s="1241"/>
      <c r="VKT296" s="1241"/>
      <c r="VKU296" s="1241"/>
      <c r="VKV296" s="1241"/>
      <c r="VKW296" s="1241"/>
      <c r="VKX296" s="1241"/>
      <c r="VKY296" s="1241"/>
      <c r="VKZ296" s="1241"/>
      <c r="VLA296" s="1241"/>
      <c r="VLB296" s="1241"/>
      <c r="VLC296" s="1241"/>
      <c r="VLD296" s="1241"/>
      <c r="VLE296" s="1241"/>
      <c r="VLF296" s="1241"/>
      <c r="VLG296" s="1241"/>
      <c r="VLH296" s="1241"/>
      <c r="VLI296" s="1241"/>
      <c r="VLJ296" s="1241"/>
      <c r="VLK296" s="1241"/>
      <c r="VLL296" s="1241"/>
      <c r="VLM296" s="1241"/>
      <c r="VLN296" s="1241"/>
      <c r="VLO296" s="1241"/>
      <c r="VLP296" s="1241"/>
      <c r="VLQ296" s="1241"/>
      <c r="VLR296" s="1241"/>
      <c r="VLS296" s="1241"/>
      <c r="VLT296" s="1241"/>
      <c r="VLU296" s="1241"/>
      <c r="VLV296" s="1241"/>
      <c r="VLW296" s="1241"/>
      <c r="VLX296" s="1241"/>
      <c r="VLY296" s="1241"/>
      <c r="VLZ296" s="1241"/>
      <c r="VMA296" s="1241"/>
      <c r="VMB296" s="1241"/>
      <c r="VMC296" s="1241"/>
      <c r="VMD296" s="1241"/>
      <c r="VME296" s="1241"/>
      <c r="VMF296" s="1241"/>
      <c r="VMG296" s="1241"/>
      <c r="VMH296" s="1241"/>
      <c r="VMI296" s="1241"/>
      <c r="VMJ296" s="1241"/>
      <c r="VMK296" s="1241"/>
      <c r="VML296" s="1241"/>
      <c r="VMM296" s="1241"/>
      <c r="VMN296" s="1241"/>
      <c r="VMO296" s="1241"/>
      <c r="VMP296" s="1241"/>
      <c r="VMQ296" s="1241"/>
      <c r="VMR296" s="1241"/>
      <c r="VMS296" s="1241"/>
      <c r="VMT296" s="1241"/>
      <c r="VMU296" s="1241"/>
      <c r="VMV296" s="1241"/>
      <c r="VMW296" s="1241"/>
      <c r="VMX296" s="1241"/>
      <c r="VMY296" s="1241"/>
      <c r="VMZ296" s="1241"/>
      <c r="VNA296" s="1241"/>
      <c r="VNB296" s="1241"/>
      <c r="VNC296" s="1241"/>
      <c r="VND296" s="1241"/>
      <c r="VNE296" s="1241"/>
      <c r="VNF296" s="1241"/>
      <c r="VNG296" s="1241"/>
      <c r="VNH296" s="1241"/>
      <c r="VNI296" s="1241"/>
      <c r="VNJ296" s="1241"/>
      <c r="VNK296" s="1241"/>
      <c r="VNL296" s="1241"/>
      <c r="VNM296" s="1241"/>
      <c r="VNN296" s="1241"/>
      <c r="VNO296" s="1241"/>
      <c r="VNP296" s="1241"/>
      <c r="VNQ296" s="1241"/>
      <c r="VNR296" s="1241"/>
      <c r="VNS296" s="1241"/>
      <c r="VNT296" s="1241"/>
      <c r="VNU296" s="1241"/>
      <c r="VNV296" s="1241"/>
      <c r="VNW296" s="1241"/>
      <c r="VNX296" s="1241"/>
      <c r="VNY296" s="1241"/>
      <c r="VNZ296" s="1241"/>
      <c r="VOA296" s="1241"/>
      <c r="VOB296" s="1241"/>
      <c r="VOC296" s="1241"/>
      <c r="VOD296" s="1241"/>
      <c r="VOE296" s="1241"/>
      <c r="VOF296" s="1241"/>
      <c r="VOG296" s="1241"/>
      <c r="VOH296" s="1241"/>
      <c r="VOI296" s="1241"/>
      <c r="VOJ296" s="1241"/>
      <c r="VOK296" s="1241"/>
      <c r="VOL296" s="1241"/>
      <c r="VOM296" s="1241"/>
      <c r="VON296" s="1241"/>
      <c r="VOO296" s="1241"/>
      <c r="VOP296" s="1241"/>
      <c r="VOQ296" s="1241"/>
      <c r="VOR296" s="1241"/>
      <c r="VOS296" s="1241"/>
      <c r="VOT296" s="1241"/>
      <c r="VOU296" s="1241"/>
      <c r="VOV296" s="1241"/>
      <c r="VOW296" s="1241"/>
      <c r="VOX296" s="1241"/>
      <c r="VOY296" s="1241"/>
      <c r="VOZ296" s="1241"/>
      <c r="VPA296" s="1241"/>
      <c r="VPB296" s="1241"/>
      <c r="VPC296" s="1241"/>
      <c r="VPD296" s="1241"/>
      <c r="VPE296" s="1241"/>
      <c r="VPF296" s="1241"/>
      <c r="VPG296" s="1241"/>
      <c r="VPH296" s="1241"/>
      <c r="VPI296" s="1241"/>
      <c r="VPJ296" s="1241"/>
      <c r="VPK296" s="1241"/>
      <c r="VPL296" s="1241"/>
      <c r="VPM296" s="1241"/>
      <c r="VPN296" s="1241"/>
      <c r="VPO296" s="1241"/>
      <c r="VPP296" s="1241"/>
      <c r="VPQ296" s="1241"/>
      <c r="VPR296" s="1241"/>
      <c r="VPS296" s="1241"/>
      <c r="VPT296" s="1241"/>
      <c r="VPU296" s="1241"/>
      <c r="VPV296" s="1241"/>
      <c r="VPW296" s="1241"/>
      <c r="VPX296" s="1241"/>
      <c r="VPY296" s="1241"/>
      <c r="VPZ296" s="1241"/>
      <c r="VQA296" s="1241"/>
      <c r="VQB296" s="1241"/>
      <c r="VQC296" s="1241"/>
      <c r="VQD296" s="1241"/>
      <c r="VQE296" s="1241"/>
      <c r="VQF296" s="1241"/>
      <c r="VQG296" s="1241"/>
      <c r="VQH296" s="1241"/>
      <c r="VQI296" s="1241"/>
      <c r="VQJ296" s="1241"/>
      <c r="VQK296" s="1241"/>
      <c r="VQL296" s="1241"/>
      <c r="VQM296" s="1241"/>
      <c r="VQN296" s="1241"/>
      <c r="VQO296" s="1241"/>
      <c r="VQP296" s="1241"/>
      <c r="VQQ296" s="1241"/>
      <c r="VQR296" s="1241"/>
      <c r="VQS296" s="1241"/>
      <c r="VQT296" s="1241"/>
      <c r="VQU296" s="1241"/>
      <c r="VQV296" s="1241"/>
      <c r="VQW296" s="1241"/>
      <c r="VQX296" s="1241"/>
      <c r="VQY296" s="1241"/>
      <c r="VQZ296" s="1241"/>
      <c r="VRA296" s="1241"/>
      <c r="VRB296" s="1241"/>
      <c r="VRC296" s="1241"/>
      <c r="VRD296" s="1241"/>
      <c r="VRE296" s="1241"/>
      <c r="VRF296" s="1241"/>
      <c r="VRG296" s="1241"/>
      <c r="VRH296" s="1241"/>
      <c r="VRI296" s="1241"/>
      <c r="VRJ296" s="1241"/>
      <c r="VRK296" s="1241"/>
      <c r="VRL296" s="1241"/>
      <c r="VRM296" s="1241"/>
      <c r="VRN296" s="1241"/>
      <c r="VRO296" s="1241"/>
      <c r="VRP296" s="1241"/>
      <c r="VRQ296" s="1241"/>
      <c r="VRR296" s="1241"/>
      <c r="VRS296" s="1241"/>
      <c r="VRT296" s="1241"/>
      <c r="VRU296" s="1241"/>
      <c r="VRV296" s="1241"/>
      <c r="VRW296" s="1241"/>
      <c r="VRX296" s="1241"/>
      <c r="VRY296" s="1241"/>
      <c r="VRZ296" s="1241"/>
      <c r="VSA296" s="1241"/>
      <c r="VSB296" s="1241"/>
      <c r="VSC296" s="1241"/>
      <c r="VSD296" s="1241"/>
      <c r="VSE296" s="1241"/>
      <c r="VSF296" s="1241"/>
      <c r="VSG296" s="1241"/>
      <c r="VSH296" s="1241"/>
      <c r="VSI296" s="1241"/>
      <c r="VSJ296" s="1241"/>
      <c r="VSK296" s="1241"/>
      <c r="VSL296" s="1241"/>
      <c r="VSM296" s="1241"/>
      <c r="VSN296" s="1241"/>
      <c r="VSO296" s="1241"/>
      <c r="VSP296" s="1241"/>
      <c r="VSQ296" s="1241"/>
      <c r="VSR296" s="1241"/>
      <c r="VSS296" s="1241"/>
      <c r="VST296" s="1241"/>
      <c r="VSU296" s="1241"/>
      <c r="VSV296" s="1241"/>
      <c r="VSW296" s="1241"/>
      <c r="VSX296" s="1241"/>
      <c r="VSY296" s="1241"/>
      <c r="VSZ296" s="1241"/>
      <c r="VTA296" s="1241"/>
      <c r="VTB296" s="1241"/>
      <c r="VTC296" s="1241"/>
      <c r="VTD296" s="1241"/>
      <c r="VTE296" s="1241"/>
      <c r="VTF296" s="1241"/>
      <c r="VTG296" s="1241"/>
      <c r="VTH296" s="1241"/>
      <c r="VTI296" s="1241"/>
      <c r="VTJ296" s="1241"/>
      <c r="VTK296" s="1241"/>
      <c r="VTL296" s="1241"/>
      <c r="VTM296" s="1241"/>
      <c r="VTN296" s="1241"/>
      <c r="VTO296" s="1241"/>
      <c r="VTP296" s="1241"/>
      <c r="VTQ296" s="1241"/>
      <c r="VTR296" s="1241"/>
      <c r="VTS296" s="1241"/>
      <c r="VTT296" s="1241"/>
      <c r="VTU296" s="1241"/>
      <c r="VTV296" s="1241"/>
      <c r="VTW296" s="1241"/>
      <c r="VTX296" s="1241"/>
      <c r="VTY296" s="1241"/>
      <c r="VTZ296" s="1241"/>
      <c r="VUA296" s="1241"/>
      <c r="VUB296" s="1241"/>
      <c r="VUC296" s="1241"/>
      <c r="VUD296" s="1241"/>
      <c r="VUE296" s="1241"/>
      <c r="VUF296" s="1241"/>
      <c r="VUG296" s="1241"/>
      <c r="VUH296" s="1241"/>
      <c r="VUI296" s="1241"/>
      <c r="VUJ296" s="1241"/>
      <c r="VUK296" s="1241"/>
      <c r="VUL296" s="1241"/>
      <c r="VUM296" s="1241"/>
      <c r="VUN296" s="1241"/>
      <c r="VUO296" s="1241"/>
      <c r="VUP296" s="1241"/>
      <c r="VUQ296" s="1241"/>
      <c r="VUR296" s="1241"/>
      <c r="VUS296" s="1241"/>
      <c r="VUT296" s="1241"/>
      <c r="VUU296" s="1241"/>
      <c r="VUV296" s="1241"/>
      <c r="VUW296" s="1241"/>
      <c r="VUX296" s="1241"/>
      <c r="VUY296" s="1241"/>
      <c r="VUZ296" s="1241"/>
      <c r="VVA296" s="1241"/>
      <c r="VVB296" s="1241"/>
      <c r="VVC296" s="1241"/>
      <c r="VVD296" s="1241"/>
      <c r="VVE296" s="1241"/>
      <c r="VVF296" s="1241"/>
      <c r="VVG296" s="1241"/>
      <c r="VVH296" s="1241"/>
      <c r="VVI296" s="1241"/>
      <c r="VVJ296" s="1241"/>
      <c r="VVK296" s="1241"/>
      <c r="VVL296" s="1241"/>
      <c r="VVM296" s="1241"/>
      <c r="VVN296" s="1241"/>
      <c r="VVO296" s="1241"/>
      <c r="VVP296" s="1241"/>
      <c r="VVQ296" s="1241"/>
      <c r="VVR296" s="1241"/>
      <c r="VVS296" s="1241"/>
      <c r="VVT296" s="1241"/>
      <c r="VVU296" s="1241"/>
      <c r="VVV296" s="1241"/>
      <c r="VVW296" s="1241"/>
      <c r="VVX296" s="1241"/>
      <c r="VVY296" s="1241"/>
      <c r="VVZ296" s="1241"/>
      <c r="VWA296" s="1241"/>
      <c r="VWB296" s="1241"/>
      <c r="VWC296" s="1241"/>
      <c r="VWD296" s="1241"/>
      <c r="VWE296" s="1241"/>
      <c r="VWF296" s="1241"/>
      <c r="VWG296" s="1241"/>
      <c r="VWH296" s="1241"/>
      <c r="VWI296" s="1241"/>
      <c r="VWJ296" s="1241"/>
      <c r="VWK296" s="1241"/>
      <c r="VWL296" s="1241"/>
      <c r="VWM296" s="1241"/>
      <c r="VWN296" s="1241"/>
      <c r="VWO296" s="1241"/>
      <c r="VWP296" s="1241"/>
      <c r="VWQ296" s="1241"/>
      <c r="VWR296" s="1241"/>
      <c r="VWS296" s="1241"/>
      <c r="VWT296" s="1241"/>
      <c r="VWU296" s="1241"/>
      <c r="VWV296" s="1241"/>
      <c r="VWW296" s="1241"/>
      <c r="VWX296" s="1241"/>
      <c r="VWY296" s="1241"/>
      <c r="VWZ296" s="1241"/>
      <c r="VXA296" s="1241"/>
      <c r="VXB296" s="1241"/>
      <c r="VXC296" s="1241"/>
      <c r="VXD296" s="1241"/>
      <c r="VXE296" s="1241"/>
      <c r="VXF296" s="1241"/>
      <c r="VXG296" s="1241"/>
      <c r="VXH296" s="1241"/>
      <c r="VXI296" s="1241"/>
      <c r="VXJ296" s="1241"/>
      <c r="VXK296" s="1241"/>
      <c r="VXL296" s="1241"/>
      <c r="VXM296" s="1241"/>
      <c r="VXN296" s="1241"/>
      <c r="VXO296" s="1241"/>
      <c r="VXP296" s="1241"/>
      <c r="VXQ296" s="1241"/>
      <c r="VXR296" s="1241"/>
      <c r="VXS296" s="1241"/>
      <c r="VXT296" s="1241"/>
      <c r="VXU296" s="1241"/>
      <c r="VXV296" s="1241"/>
      <c r="VXW296" s="1241"/>
      <c r="VXX296" s="1241"/>
      <c r="VXY296" s="1241"/>
      <c r="VXZ296" s="1241"/>
      <c r="VYA296" s="1241"/>
      <c r="VYB296" s="1241"/>
      <c r="VYC296" s="1241"/>
      <c r="VYD296" s="1241"/>
      <c r="VYE296" s="1241"/>
      <c r="VYF296" s="1241"/>
      <c r="VYG296" s="1241"/>
      <c r="VYH296" s="1241"/>
      <c r="VYI296" s="1241"/>
      <c r="VYJ296" s="1241"/>
      <c r="VYK296" s="1241"/>
      <c r="VYL296" s="1241"/>
      <c r="VYM296" s="1241"/>
      <c r="VYN296" s="1241"/>
      <c r="VYO296" s="1241"/>
      <c r="VYP296" s="1241"/>
      <c r="VYQ296" s="1241"/>
      <c r="VYR296" s="1241"/>
      <c r="VYS296" s="1241"/>
      <c r="VYT296" s="1241"/>
      <c r="VYU296" s="1241"/>
      <c r="VYV296" s="1241"/>
      <c r="VYW296" s="1241"/>
      <c r="VYX296" s="1241"/>
      <c r="VYY296" s="1241"/>
      <c r="VYZ296" s="1241"/>
      <c r="VZA296" s="1241"/>
      <c r="VZB296" s="1241"/>
      <c r="VZC296" s="1241"/>
      <c r="VZD296" s="1241"/>
      <c r="VZE296" s="1241"/>
      <c r="VZF296" s="1241"/>
      <c r="VZG296" s="1241"/>
      <c r="VZH296" s="1241"/>
      <c r="VZI296" s="1241"/>
      <c r="VZJ296" s="1241"/>
      <c r="VZK296" s="1241"/>
      <c r="VZL296" s="1241"/>
      <c r="VZM296" s="1241"/>
      <c r="VZN296" s="1241"/>
      <c r="VZO296" s="1241"/>
      <c r="VZP296" s="1241"/>
      <c r="VZQ296" s="1241"/>
      <c r="VZR296" s="1241"/>
      <c r="VZS296" s="1241"/>
      <c r="VZT296" s="1241"/>
      <c r="VZU296" s="1241"/>
      <c r="VZV296" s="1241"/>
      <c r="VZW296" s="1241"/>
      <c r="VZX296" s="1241"/>
      <c r="VZY296" s="1241"/>
      <c r="VZZ296" s="1241"/>
      <c r="WAA296" s="1241"/>
      <c r="WAB296" s="1241"/>
      <c r="WAC296" s="1241"/>
      <c r="WAD296" s="1241"/>
      <c r="WAE296" s="1241"/>
      <c r="WAF296" s="1241"/>
      <c r="WAG296" s="1241"/>
      <c r="WAH296" s="1241"/>
      <c r="WAI296" s="1241"/>
      <c r="WAJ296" s="1241"/>
      <c r="WAK296" s="1241"/>
      <c r="WAL296" s="1241"/>
      <c r="WAM296" s="1241"/>
      <c r="WAN296" s="1241"/>
      <c r="WAO296" s="1241"/>
      <c r="WAP296" s="1241"/>
      <c r="WAQ296" s="1241"/>
      <c r="WAR296" s="1241"/>
      <c r="WAS296" s="1241"/>
      <c r="WAT296" s="1241"/>
      <c r="WAU296" s="1241"/>
      <c r="WAV296" s="1241"/>
      <c r="WAW296" s="1241"/>
      <c r="WAX296" s="1241"/>
      <c r="WAY296" s="1241"/>
      <c r="WAZ296" s="1241"/>
      <c r="WBA296" s="1241"/>
      <c r="WBB296" s="1241"/>
      <c r="WBC296" s="1241"/>
      <c r="WBD296" s="1241"/>
      <c r="WBE296" s="1241"/>
      <c r="WBF296" s="1241"/>
      <c r="WBG296" s="1241"/>
      <c r="WBH296" s="1241"/>
      <c r="WBI296" s="1241"/>
      <c r="WBJ296" s="1241"/>
      <c r="WBK296" s="1241"/>
      <c r="WBL296" s="1241"/>
      <c r="WBM296" s="1241"/>
      <c r="WBN296" s="1241"/>
      <c r="WBO296" s="1241"/>
      <c r="WBP296" s="1241"/>
      <c r="WBQ296" s="1241"/>
      <c r="WBR296" s="1241"/>
      <c r="WBS296" s="1241"/>
      <c r="WBT296" s="1241"/>
      <c r="WBU296" s="1241"/>
      <c r="WBV296" s="1241"/>
      <c r="WBW296" s="1241"/>
      <c r="WBX296" s="1241"/>
      <c r="WBY296" s="1241"/>
      <c r="WBZ296" s="1241"/>
      <c r="WCA296" s="1241"/>
      <c r="WCB296" s="1241"/>
      <c r="WCC296" s="1241"/>
      <c r="WCD296" s="1241"/>
      <c r="WCE296" s="1241"/>
      <c r="WCF296" s="1241"/>
      <c r="WCG296" s="1241"/>
      <c r="WCH296" s="1241"/>
      <c r="WCI296" s="1241"/>
      <c r="WCJ296" s="1241"/>
      <c r="WCK296" s="1241"/>
      <c r="WCL296" s="1241"/>
      <c r="WCM296" s="1241"/>
      <c r="WCN296" s="1241"/>
      <c r="WCO296" s="1241"/>
      <c r="WCP296" s="1241"/>
      <c r="WCQ296" s="1241"/>
      <c r="WCR296" s="1241"/>
      <c r="WCS296" s="1241"/>
      <c r="WCT296" s="1241"/>
      <c r="WCU296" s="1241"/>
      <c r="WCV296" s="1241"/>
      <c r="WCW296" s="1241"/>
      <c r="WCX296" s="1241"/>
      <c r="WCY296" s="1241"/>
      <c r="WCZ296" s="1241"/>
      <c r="WDA296" s="1241"/>
      <c r="WDB296" s="1241"/>
      <c r="WDC296" s="1241"/>
      <c r="WDD296" s="1241"/>
      <c r="WDE296" s="1241"/>
      <c r="WDF296" s="1241"/>
      <c r="WDG296" s="1241"/>
      <c r="WDH296" s="1241"/>
      <c r="WDI296" s="1241"/>
      <c r="WDJ296" s="1241"/>
      <c r="WDK296" s="1241"/>
      <c r="WDL296" s="1241"/>
      <c r="WDM296" s="1241"/>
      <c r="WDN296" s="1241"/>
      <c r="WDO296" s="1241"/>
      <c r="WDP296" s="1241"/>
      <c r="WDQ296" s="1241"/>
      <c r="WDR296" s="1241"/>
      <c r="WDS296" s="1241"/>
      <c r="WDT296" s="1241"/>
      <c r="WDU296" s="1241"/>
      <c r="WDV296" s="1241"/>
      <c r="WDW296" s="1241"/>
      <c r="WDX296" s="1241"/>
      <c r="WDY296" s="1241"/>
      <c r="WDZ296" s="1241"/>
      <c r="WEA296" s="1241"/>
      <c r="WEB296" s="1241"/>
      <c r="WEC296" s="1241"/>
      <c r="WED296" s="1241"/>
      <c r="WEE296" s="1241"/>
      <c r="WEF296" s="1241"/>
      <c r="WEG296" s="1241"/>
      <c r="WEH296" s="1241"/>
      <c r="WEI296" s="1241"/>
      <c r="WEJ296" s="1241"/>
      <c r="WEK296" s="1241"/>
      <c r="WEL296" s="1241"/>
      <c r="WEM296" s="1241"/>
      <c r="WEN296" s="1241"/>
      <c r="WEO296" s="1241"/>
      <c r="WEP296" s="1241"/>
      <c r="WEQ296" s="1241"/>
      <c r="WER296" s="1241"/>
      <c r="WES296" s="1241"/>
      <c r="WET296" s="1241"/>
      <c r="WEU296" s="1241"/>
      <c r="WEV296" s="1241"/>
      <c r="WEW296" s="1241"/>
      <c r="WEX296" s="1241"/>
      <c r="WEY296" s="1241"/>
      <c r="WEZ296" s="1241"/>
      <c r="WFA296" s="1241"/>
      <c r="WFB296" s="1241"/>
      <c r="WFC296" s="1241"/>
      <c r="WFD296" s="1241"/>
      <c r="WFE296" s="1241"/>
      <c r="WFF296" s="1241"/>
      <c r="WFG296" s="1241"/>
      <c r="WFH296" s="1241"/>
      <c r="WFI296" s="1241"/>
      <c r="WFJ296" s="1241"/>
      <c r="WFK296" s="1241"/>
      <c r="WFL296" s="1241"/>
      <c r="WFM296" s="1241"/>
      <c r="WFN296" s="1241"/>
      <c r="WFO296" s="1241"/>
      <c r="WFP296" s="1241"/>
      <c r="WFQ296" s="1241"/>
      <c r="WFR296" s="1241"/>
      <c r="WFS296" s="1241"/>
      <c r="WFT296" s="1241"/>
      <c r="WFU296" s="1241"/>
      <c r="WFV296" s="1241"/>
      <c r="WFW296" s="1241"/>
      <c r="WFX296" s="1241"/>
      <c r="WFY296" s="1241"/>
      <c r="WFZ296" s="1241"/>
      <c r="WGA296" s="1241"/>
      <c r="WGB296" s="1241"/>
      <c r="WGC296" s="1241"/>
      <c r="WGD296" s="1241"/>
      <c r="WGE296" s="1241"/>
      <c r="WGF296" s="1241"/>
      <c r="WGG296" s="1241"/>
      <c r="WGH296" s="1241"/>
      <c r="WGI296" s="1241"/>
      <c r="WGJ296" s="1241"/>
      <c r="WGK296" s="1241"/>
      <c r="WGL296" s="1241"/>
      <c r="WGM296" s="1241"/>
      <c r="WGN296" s="1241"/>
      <c r="WGO296" s="1241"/>
      <c r="WGP296" s="1241"/>
      <c r="WGQ296" s="1241"/>
      <c r="WGR296" s="1241"/>
      <c r="WGS296" s="1241"/>
      <c r="WGT296" s="1241"/>
      <c r="WGU296" s="1241"/>
      <c r="WGV296" s="1241"/>
      <c r="WGW296" s="1241"/>
      <c r="WGX296" s="1241"/>
      <c r="WGY296" s="1241"/>
      <c r="WGZ296" s="1241"/>
      <c r="WHA296" s="1241"/>
      <c r="WHB296" s="1241"/>
      <c r="WHC296" s="1241"/>
      <c r="WHD296" s="1241"/>
      <c r="WHE296" s="1241"/>
      <c r="WHF296" s="1241"/>
      <c r="WHG296" s="1241"/>
      <c r="WHH296" s="1241"/>
      <c r="WHI296" s="1241"/>
      <c r="WHJ296" s="1241"/>
      <c r="WHK296" s="1241"/>
      <c r="WHL296" s="1241"/>
      <c r="WHM296" s="1241"/>
      <c r="WHN296" s="1241"/>
      <c r="WHO296" s="1241"/>
      <c r="WHP296" s="1241"/>
      <c r="WHQ296" s="1241"/>
      <c r="WHR296" s="1241"/>
      <c r="WHS296" s="1241"/>
      <c r="WHT296" s="1241"/>
      <c r="WHU296" s="1241"/>
      <c r="WHV296" s="1241"/>
      <c r="WHW296" s="1241"/>
      <c r="WHX296" s="1241"/>
      <c r="WHY296" s="1241"/>
      <c r="WHZ296" s="1241"/>
      <c r="WIA296" s="1241"/>
      <c r="WIB296" s="1241"/>
      <c r="WIC296" s="1241"/>
      <c r="WID296" s="1241"/>
      <c r="WIE296" s="1241"/>
      <c r="WIF296" s="1241"/>
      <c r="WIG296" s="1241"/>
      <c r="WIH296" s="1241"/>
      <c r="WII296" s="1241"/>
      <c r="WIJ296" s="1241"/>
      <c r="WIK296" s="1241"/>
      <c r="WIL296" s="1241"/>
      <c r="WIM296" s="1241"/>
      <c r="WIN296" s="1241"/>
      <c r="WIO296" s="1241"/>
      <c r="WIP296" s="1241"/>
      <c r="WIQ296" s="1241"/>
      <c r="WIR296" s="1241"/>
      <c r="WIS296" s="1241"/>
      <c r="WIT296" s="1241"/>
      <c r="WIU296" s="1241"/>
      <c r="WIV296" s="1241"/>
      <c r="WIW296" s="1241"/>
      <c r="WIX296" s="1241"/>
      <c r="WIY296" s="1241"/>
      <c r="WIZ296" s="1241"/>
      <c r="WJA296" s="1241"/>
      <c r="WJB296" s="1241"/>
      <c r="WJC296" s="1241"/>
      <c r="WJD296" s="1241"/>
      <c r="WJE296" s="1241"/>
      <c r="WJF296" s="1241"/>
      <c r="WJG296" s="1241"/>
      <c r="WJH296" s="1241"/>
      <c r="WJI296" s="1241"/>
      <c r="WJJ296" s="1241"/>
      <c r="WJK296" s="1241"/>
      <c r="WJL296" s="1241"/>
      <c r="WJM296" s="1241"/>
      <c r="WJN296" s="1241"/>
      <c r="WJO296" s="1241"/>
      <c r="WJP296" s="1241"/>
      <c r="WJQ296" s="1241"/>
      <c r="WJR296" s="1241"/>
      <c r="WJS296" s="1241"/>
      <c r="WJT296" s="1241"/>
      <c r="WJU296" s="1241"/>
      <c r="WJV296" s="1241"/>
      <c r="WJW296" s="1241"/>
      <c r="WJX296" s="1241"/>
      <c r="WJY296" s="1241"/>
      <c r="WJZ296" s="1241"/>
      <c r="WKA296" s="1241"/>
      <c r="WKB296" s="1241"/>
      <c r="WKC296" s="1241"/>
      <c r="WKD296" s="1241"/>
      <c r="WKE296" s="1241"/>
      <c r="WKF296" s="1241"/>
      <c r="WKG296" s="1241"/>
      <c r="WKH296" s="1241"/>
      <c r="WKI296" s="1241"/>
      <c r="WKJ296" s="1241"/>
      <c r="WKK296" s="1241"/>
      <c r="WKL296" s="1241"/>
      <c r="WKM296" s="1241"/>
      <c r="WKN296" s="1241"/>
      <c r="WKO296" s="1241"/>
      <c r="WKP296" s="1241"/>
      <c r="WKQ296" s="1241"/>
      <c r="WKR296" s="1241"/>
      <c r="WKS296" s="1241"/>
      <c r="WKT296" s="1241"/>
      <c r="WKU296" s="1241"/>
      <c r="WKV296" s="1241"/>
      <c r="WKW296" s="1241"/>
      <c r="WKX296" s="1241"/>
      <c r="WKY296" s="1241"/>
      <c r="WKZ296" s="1241"/>
      <c r="WLA296" s="1241"/>
      <c r="WLB296" s="1241"/>
      <c r="WLC296" s="1241"/>
      <c r="WLD296" s="1241"/>
      <c r="WLE296" s="1241"/>
      <c r="WLF296" s="1241"/>
      <c r="WLG296" s="1241"/>
      <c r="WLH296" s="1241"/>
      <c r="WLI296" s="1241"/>
      <c r="WLJ296" s="1241"/>
      <c r="WLK296" s="1241"/>
      <c r="WLL296" s="1241"/>
      <c r="WLM296" s="1241"/>
      <c r="WLN296" s="1241"/>
      <c r="WLO296" s="1241"/>
      <c r="WLP296" s="1241"/>
      <c r="WLQ296" s="1241"/>
      <c r="WLR296" s="1241"/>
      <c r="WLS296" s="1241"/>
      <c r="WLT296" s="1241"/>
      <c r="WLU296" s="1241"/>
      <c r="WLV296" s="1241"/>
      <c r="WLW296" s="1241"/>
      <c r="WLX296" s="1241"/>
      <c r="WLY296" s="1241"/>
      <c r="WLZ296" s="1241"/>
      <c r="WMA296" s="1241"/>
      <c r="WMB296" s="1241"/>
      <c r="WMC296" s="1241"/>
      <c r="WMD296" s="1241"/>
      <c r="WME296" s="1241"/>
      <c r="WMF296" s="1241"/>
      <c r="WMG296" s="1241"/>
      <c r="WMH296" s="1241"/>
      <c r="WMI296" s="1241"/>
      <c r="WMJ296" s="1241"/>
      <c r="WMK296" s="1241"/>
      <c r="WML296" s="1241"/>
      <c r="WMM296" s="1241"/>
      <c r="WMN296" s="1241"/>
      <c r="WMO296" s="1241"/>
      <c r="WMP296" s="1241"/>
      <c r="WMQ296" s="1241"/>
      <c r="WMR296" s="1241"/>
      <c r="WMS296" s="1241"/>
      <c r="WMT296" s="1241"/>
      <c r="WMU296" s="1241"/>
      <c r="WMV296" s="1241"/>
      <c r="WMW296" s="1241"/>
      <c r="WMX296" s="1241"/>
      <c r="WMY296" s="1241"/>
      <c r="WMZ296" s="1241"/>
      <c r="WNA296" s="1241"/>
      <c r="WNB296" s="1241"/>
      <c r="WNC296" s="1241"/>
      <c r="WND296" s="1241"/>
      <c r="WNE296" s="1241"/>
      <c r="WNF296" s="1241"/>
      <c r="WNG296" s="1241"/>
      <c r="WNH296" s="1241"/>
      <c r="WNI296" s="1241"/>
      <c r="WNJ296" s="1241"/>
      <c r="WNK296" s="1241"/>
      <c r="WNL296" s="1241"/>
      <c r="WNM296" s="1241"/>
      <c r="WNN296" s="1241"/>
      <c r="WNO296" s="1241"/>
      <c r="WNP296" s="1241"/>
      <c r="WNQ296" s="1241"/>
      <c r="WNR296" s="1241"/>
      <c r="WNS296" s="1241"/>
      <c r="WNT296" s="1241"/>
      <c r="WNU296" s="1241"/>
      <c r="WNV296" s="1241"/>
      <c r="WNW296" s="1241"/>
      <c r="WNX296" s="1241"/>
      <c r="WNY296" s="1241"/>
      <c r="WNZ296" s="1241"/>
      <c r="WOA296" s="1241"/>
      <c r="WOB296" s="1241"/>
      <c r="WOC296" s="1241"/>
      <c r="WOD296" s="1241"/>
      <c r="WOE296" s="1241"/>
      <c r="WOF296" s="1241"/>
      <c r="WOG296" s="1241"/>
      <c r="WOH296" s="1241"/>
      <c r="WOI296" s="1241"/>
      <c r="WOJ296" s="1241"/>
      <c r="WOK296" s="1241"/>
      <c r="WOL296" s="1241"/>
      <c r="WOM296" s="1241"/>
      <c r="WON296" s="1241"/>
      <c r="WOO296" s="1241"/>
      <c r="WOP296" s="1241"/>
      <c r="WOQ296" s="1241"/>
      <c r="WOR296" s="1241"/>
      <c r="WOS296" s="1241"/>
      <c r="WOT296" s="1241"/>
      <c r="WOU296" s="1241"/>
      <c r="WOV296" s="1241"/>
      <c r="WOW296" s="1241"/>
      <c r="WOX296" s="1241"/>
      <c r="WOY296" s="1241"/>
      <c r="WOZ296" s="1241"/>
      <c r="WPA296" s="1241"/>
      <c r="WPB296" s="1241"/>
      <c r="WPC296" s="1241"/>
      <c r="WPD296" s="1241"/>
      <c r="WPE296" s="1241"/>
      <c r="WPF296" s="1241"/>
      <c r="WPG296" s="1241"/>
      <c r="WPH296" s="1241"/>
      <c r="WPI296" s="1241"/>
      <c r="WPJ296" s="1241"/>
      <c r="WPK296" s="1241"/>
      <c r="WPL296" s="1241"/>
      <c r="WPM296" s="1241"/>
      <c r="WPN296" s="1241"/>
      <c r="WPO296" s="1241"/>
      <c r="WPP296" s="1241"/>
      <c r="WPQ296" s="1241"/>
      <c r="WPR296" s="1241"/>
      <c r="WPS296" s="1241"/>
      <c r="WPT296" s="1241"/>
      <c r="WPU296" s="1241"/>
      <c r="WPV296" s="1241"/>
      <c r="WPW296" s="1241"/>
      <c r="WPX296" s="1241"/>
      <c r="WPY296" s="1241"/>
      <c r="WPZ296" s="1241"/>
      <c r="WQA296" s="1241"/>
      <c r="WQB296" s="1241"/>
      <c r="WQC296" s="1241"/>
      <c r="WQD296" s="1241"/>
      <c r="WQE296" s="1241"/>
      <c r="WQF296" s="1241"/>
      <c r="WQG296" s="1241"/>
      <c r="WQH296" s="1241"/>
      <c r="WQI296" s="1241"/>
      <c r="WQJ296" s="1241"/>
      <c r="WQK296" s="1241"/>
      <c r="WQL296" s="1241"/>
      <c r="WQM296" s="1241"/>
      <c r="WQN296" s="1241"/>
      <c r="WQO296" s="1241"/>
      <c r="WQP296" s="1241"/>
      <c r="WQQ296" s="1241"/>
      <c r="WQR296" s="1241"/>
      <c r="WQS296" s="1241"/>
      <c r="WQT296" s="1241"/>
      <c r="WQU296" s="1241"/>
      <c r="WQV296" s="1241"/>
      <c r="WQW296" s="1241"/>
      <c r="WQX296" s="1241"/>
      <c r="WQY296" s="1241"/>
      <c r="WQZ296" s="1241"/>
      <c r="WRA296" s="1241"/>
      <c r="WRB296" s="1241"/>
      <c r="WRC296" s="1241"/>
      <c r="WRD296" s="1241"/>
      <c r="WRE296" s="1241"/>
      <c r="WRF296" s="1241"/>
      <c r="WRG296" s="1241"/>
      <c r="WRH296" s="1241"/>
      <c r="WRI296" s="1241"/>
      <c r="WRJ296" s="1241"/>
      <c r="WRK296" s="1241"/>
      <c r="WRL296" s="1241"/>
      <c r="WRM296" s="1241"/>
      <c r="WRN296" s="1241"/>
      <c r="WRO296" s="1241"/>
      <c r="WRP296" s="1241"/>
      <c r="WRQ296" s="1241"/>
      <c r="WRR296" s="1241"/>
      <c r="WRS296" s="1241"/>
      <c r="WRT296" s="1241"/>
      <c r="WRU296" s="1241"/>
      <c r="WRV296" s="1241"/>
      <c r="WRW296" s="1241"/>
      <c r="WRX296" s="1241"/>
      <c r="WRY296" s="1241"/>
      <c r="WRZ296" s="1241"/>
      <c r="WSA296" s="1241"/>
      <c r="WSB296" s="1241"/>
      <c r="WSC296" s="1241"/>
      <c r="WSD296" s="1241"/>
      <c r="WSE296" s="1241"/>
      <c r="WSF296" s="1241"/>
      <c r="WSG296" s="1241"/>
      <c r="WSH296" s="1241"/>
      <c r="WSI296" s="1241"/>
      <c r="WSJ296" s="1241"/>
      <c r="WSK296" s="1241"/>
      <c r="WSL296" s="1241"/>
      <c r="WSM296" s="1241"/>
      <c r="WSN296" s="1241"/>
      <c r="WSO296" s="1241"/>
      <c r="WSP296" s="1241"/>
      <c r="WSQ296" s="1241"/>
      <c r="WSR296" s="1241"/>
      <c r="WSS296" s="1241"/>
      <c r="WST296" s="1241"/>
      <c r="WSU296" s="1241"/>
      <c r="WSV296" s="1241"/>
      <c r="WSW296" s="1241"/>
      <c r="WSX296" s="1241"/>
      <c r="WSY296" s="1241"/>
      <c r="WSZ296" s="1241"/>
      <c r="WTA296" s="1241"/>
      <c r="WTB296" s="1241"/>
      <c r="WTC296" s="1241"/>
      <c r="WTD296" s="1241"/>
      <c r="WTE296" s="1241"/>
      <c r="WTF296" s="1241"/>
      <c r="WTG296" s="1241"/>
      <c r="WTH296" s="1241"/>
      <c r="WTI296" s="1241"/>
      <c r="WTJ296" s="1241"/>
      <c r="WTK296" s="1241"/>
      <c r="WTL296" s="1241"/>
      <c r="WTM296" s="1241"/>
      <c r="WTN296" s="1241"/>
      <c r="WTO296" s="1241"/>
      <c r="WTP296" s="1241"/>
      <c r="WTQ296" s="1241"/>
      <c r="WTR296" s="1241"/>
      <c r="WTS296" s="1241"/>
      <c r="WTT296" s="1241"/>
      <c r="WTU296" s="1241"/>
      <c r="WTV296" s="1241"/>
      <c r="WTW296" s="1241"/>
      <c r="WTX296" s="1241"/>
      <c r="WTY296" s="1241"/>
      <c r="WTZ296" s="1241"/>
      <c r="WUA296" s="1241"/>
      <c r="WUB296" s="1241"/>
      <c r="WUC296" s="1241"/>
      <c r="WUD296" s="1241"/>
      <c r="WUE296" s="1241"/>
      <c r="WUF296" s="1241"/>
      <c r="WUG296" s="1241"/>
      <c r="WUH296" s="1241"/>
      <c r="WUI296" s="1241"/>
      <c r="WUJ296" s="1241"/>
      <c r="WUK296" s="1241"/>
      <c r="WUL296" s="1241"/>
      <c r="WUM296" s="1241"/>
      <c r="WUN296" s="1241"/>
      <c r="WUO296" s="1241"/>
      <c r="WUP296" s="1241"/>
      <c r="WUQ296" s="1241"/>
      <c r="WUR296" s="1241"/>
      <c r="WUS296" s="1241"/>
      <c r="WUT296" s="1241"/>
      <c r="WUU296" s="1241"/>
      <c r="WUV296" s="1241"/>
      <c r="WUW296" s="1241"/>
      <c r="WUX296" s="1241"/>
      <c r="WUY296" s="1241"/>
      <c r="WUZ296" s="1241"/>
      <c r="WVA296" s="1241"/>
      <c r="WVB296" s="1241"/>
      <c r="WVC296" s="1241"/>
      <c r="WVD296" s="1241"/>
      <c r="WVE296" s="1241"/>
      <c r="WVF296" s="1241"/>
      <c r="WVG296" s="1241"/>
      <c r="WVH296" s="1241"/>
      <c r="WVI296" s="1241"/>
      <c r="WVJ296" s="1241"/>
      <c r="WVK296" s="1241"/>
      <c r="WVL296" s="1241"/>
      <c r="WVM296" s="1241"/>
      <c r="WVN296" s="1241"/>
      <c r="WVO296" s="1241"/>
      <c r="WVP296" s="1241"/>
      <c r="WVQ296" s="1241"/>
      <c r="WVR296" s="1241"/>
      <c r="WVS296" s="1241"/>
      <c r="WVT296" s="1241"/>
      <c r="WVU296" s="1241"/>
      <c r="WVV296" s="1241"/>
      <c r="WVW296" s="1241"/>
      <c r="WVX296" s="1241"/>
      <c r="WVY296" s="1241"/>
      <c r="WVZ296" s="1241"/>
      <c r="WWA296" s="1241"/>
      <c r="WWB296" s="1241"/>
      <c r="WWC296" s="1241"/>
      <c r="WWD296" s="1241"/>
      <c r="WWE296" s="1241"/>
      <c r="WWF296" s="1241"/>
      <c r="WWG296" s="1241"/>
      <c r="WWH296" s="1241"/>
      <c r="WWI296" s="1241"/>
      <c r="WWJ296" s="1241"/>
      <c r="WWK296" s="1241"/>
      <c r="WWL296" s="1241"/>
      <c r="WWM296" s="1241"/>
      <c r="WWN296" s="1241"/>
      <c r="WWO296" s="1241"/>
      <c r="WWP296" s="1241"/>
      <c r="WWQ296" s="1241"/>
      <c r="WWR296" s="1241"/>
      <c r="WWS296" s="1241"/>
      <c r="WWT296" s="1241"/>
      <c r="WWU296" s="1241"/>
      <c r="WWV296" s="1241"/>
      <c r="WWW296" s="1241"/>
      <c r="WWX296" s="1241"/>
      <c r="WWY296" s="1241"/>
      <c r="WWZ296" s="1241"/>
      <c r="WXA296" s="1241"/>
      <c r="WXB296" s="1241"/>
      <c r="WXC296" s="1241"/>
      <c r="WXD296" s="1241"/>
      <c r="WXE296" s="1241"/>
      <c r="WXF296" s="1241"/>
      <c r="WXG296" s="1241"/>
      <c r="WXH296" s="1241"/>
      <c r="WXI296" s="1241"/>
      <c r="WXJ296" s="1241"/>
      <c r="WXK296" s="1241"/>
      <c r="WXL296" s="1241"/>
      <c r="WXM296" s="1241"/>
      <c r="WXN296" s="1241"/>
      <c r="WXO296" s="1241"/>
      <c r="WXP296" s="1241"/>
      <c r="WXQ296" s="1241"/>
      <c r="WXR296" s="1241"/>
      <c r="WXS296" s="1241"/>
      <c r="WXT296" s="1241"/>
      <c r="WXU296" s="1241"/>
      <c r="WXV296" s="1241"/>
      <c r="WXW296" s="1241"/>
      <c r="WXX296" s="1241"/>
      <c r="WXY296" s="1241"/>
      <c r="WXZ296" s="1241"/>
      <c r="WYA296" s="1241"/>
      <c r="WYB296" s="1241"/>
      <c r="WYC296" s="1241"/>
      <c r="WYD296" s="1241"/>
      <c r="WYE296" s="1241"/>
      <c r="WYF296" s="1241"/>
      <c r="WYG296" s="1241"/>
      <c r="WYH296" s="1241"/>
      <c r="WYI296" s="1241"/>
      <c r="WYJ296" s="1241"/>
      <c r="WYK296" s="1241"/>
      <c r="WYL296" s="1241"/>
      <c r="WYM296" s="1241"/>
      <c r="WYN296" s="1241"/>
      <c r="WYO296" s="1241"/>
      <c r="WYP296" s="1241"/>
      <c r="WYQ296" s="1241"/>
      <c r="WYR296" s="1241"/>
      <c r="WYS296" s="1241"/>
      <c r="WYT296" s="1241"/>
      <c r="WYU296" s="1241"/>
      <c r="WYV296" s="1241"/>
      <c r="WYW296" s="1241"/>
      <c r="WYX296" s="1241"/>
      <c r="WYY296" s="1241"/>
      <c r="WYZ296" s="1241"/>
      <c r="WZA296" s="1241"/>
      <c r="WZB296" s="1241"/>
      <c r="WZC296" s="1241"/>
      <c r="WZD296" s="1241"/>
      <c r="WZE296" s="1241"/>
      <c r="WZF296" s="1241"/>
      <c r="WZG296" s="1241"/>
      <c r="WZH296" s="1241"/>
      <c r="WZI296" s="1241"/>
      <c r="WZJ296" s="1241"/>
      <c r="WZK296" s="1241"/>
      <c r="WZL296" s="1241"/>
      <c r="WZM296" s="1241"/>
      <c r="WZN296" s="1241"/>
      <c r="WZO296" s="1241"/>
      <c r="WZP296" s="1241"/>
      <c r="WZQ296" s="1241"/>
      <c r="WZR296" s="1241"/>
      <c r="WZS296" s="1241"/>
      <c r="WZT296" s="1241"/>
      <c r="WZU296" s="1241"/>
      <c r="WZV296" s="1241"/>
      <c r="WZW296" s="1241"/>
      <c r="WZX296" s="1241"/>
      <c r="WZY296" s="1241"/>
      <c r="WZZ296" s="1241"/>
      <c r="XAA296" s="1241"/>
      <c r="XAB296" s="1241"/>
      <c r="XAC296" s="1241"/>
      <c r="XAD296" s="1241"/>
      <c r="XAE296" s="1241"/>
      <c r="XAF296" s="1241"/>
      <c r="XAG296" s="1241"/>
      <c r="XAH296" s="1241"/>
      <c r="XAI296" s="1241"/>
      <c r="XAJ296" s="1241"/>
      <c r="XAK296" s="1241"/>
      <c r="XAL296" s="1241"/>
      <c r="XAM296" s="1241"/>
      <c r="XAN296" s="1241"/>
      <c r="XAO296" s="1241"/>
      <c r="XAP296" s="1241"/>
      <c r="XAQ296" s="1241"/>
      <c r="XAR296" s="1241"/>
      <c r="XAS296" s="1241"/>
      <c r="XAT296" s="1241"/>
      <c r="XAU296" s="1241"/>
      <c r="XAV296" s="1241"/>
      <c r="XAW296" s="1241"/>
      <c r="XAX296" s="1241"/>
      <c r="XAY296" s="1241"/>
      <c r="XAZ296" s="1241"/>
      <c r="XBA296" s="1241"/>
      <c r="XBB296" s="1241"/>
      <c r="XBC296" s="1241"/>
      <c r="XBD296" s="1241"/>
      <c r="XBE296" s="1241"/>
      <c r="XBF296" s="1241"/>
      <c r="XBG296" s="1241"/>
      <c r="XBH296" s="1241"/>
      <c r="XBI296" s="1241"/>
      <c r="XBJ296" s="1241"/>
      <c r="XBK296" s="1241"/>
      <c r="XBL296" s="1241"/>
      <c r="XBM296" s="1241"/>
      <c r="XBN296" s="1241"/>
      <c r="XBO296" s="1241"/>
      <c r="XBP296" s="1241"/>
      <c r="XBQ296" s="1241"/>
      <c r="XBR296" s="1241"/>
      <c r="XBS296" s="1241"/>
      <c r="XBT296" s="1241"/>
      <c r="XBU296" s="1241"/>
      <c r="XBV296" s="1241"/>
      <c r="XBW296" s="1241"/>
      <c r="XBX296" s="1241"/>
      <c r="XBY296" s="1241"/>
      <c r="XBZ296" s="1241"/>
      <c r="XCA296" s="1241"/>
      <c r="XCB296" s="1241"/>
      <c r="XCC296" s="1241"/>
      <c r="XCD296" s="1241"/>
      <c r="XCE296" s="1241"/>
      <c r="XCF296" s="1241"/>
      <c r="XCG296" s="1241"/>
      <c r="XCH296" s="1241"/>
      <c r="XCI296" s="1241"/>
      <c r="XCJ296" s="1241"/>
      <c r="XCK296" s="1241"/>
      <c r="XCL296" s="1241"/>
      <c r="XCM296" s="1241"/>
      <c r="XCN296" s="1241"/>
      <c r="XCO296" s="1241"/>
      <c r="XCP296" s="1241"/>
      <c r="XCQ296" s="1241"/>
      <c r="XCR296" s="1241"/>
      <c r="XCS296" s="1241"/>
      <c r="XCT296" s="1241"/>
      <c r="XCU296" s="1241"/>
      <c r="XCV296" s="1241"/>
      <c r="XCW296" s="1241"/>
      <c r="XCX296" s="1241"/>
      <c r="XCY296" s="1241"/>
      <c r="XCZ296" s="1241"/>
      <c r="XDA296" s="1241"/>
      <c r="XDB296" s="1241"/>
      <c r="XDC296" s="1241"/>
      <c r="XDD296" s="1241"/>
      <c r="XDE296" s="1241"/>
      <c r="XDF296" s="1241"/>
      <c r="XDG296" s="1241"/>
      <c r="XDH296" s="1241"/>
      <c r="XDI296" s="1241"/>
      <c r="XDJ296" s="1241"/>
      <c r="XDK296" s="1241"/>
      <c r="XDL296" s="1241"/>
      <c r="XDM296" s="1241"/>
      <c r="XDN296" s="1241"/>
      <c r="XDO296" s="1241"/>
      <c r="XDP296" s="1241"/>
      <c r="XDQ296" s="1241"/>
      <c r="XDR296" s="1241"/>
      <c r="XDS296" s="1241"/>
      <c r="XDT296" s="1241"/>
      <c r="XDU296" s="1241"/>
      <c r="XDV296" s="1241"/>
      <c r="XDW296" s="1241"/>
      <c r="XDX296" s="1241"/>
      <c r="XDY296" s="1241"/>
      <c r="XDZ296" s="1241"/>
      <c r="XEA296" s="1241"/>
      <c r="XEB296" s="1241"/>
      <c r="XEC296" s="1241"/>
      <c r="XED296" s="1241"/>
      <c r="XEE296" s="1241"/>
      <c r="XEF296" s="1241"/>
      <c r="XEG296" s="1241"/>
      <c r="XEH296" s="1241"/>
      <c r="XEI296" s="1241"/>
      <c r="XEJ296" s="1241"/>
      <c r="XEK296" s="1241"/>
      <c r="XEL296" s="1241"/>
      <c r="XEM296" s="1241"/>
      <c r="XEN296" s="1241"/>
      <c r="XEO296" s="1241"/>
      <c r="XEP296" s="1241"/>
      <c r="XEQ296" s="1241"/>
      <c r="XER296" s="1241"/>
      <c r="XES296" s="1241"/>
      <c r="XET296" s="1241"/>
      <c r="XEU296" s="1241"/>
      <c r="XEV296" s="1241"/>
      <c r="XEW296" s="1241"/>
      <c r="XEX296" s="1241"/>
      <c r="XEY296" s="1241"/>
      <c r="XEZ296" s="1241"/>
      <c r="XFA296" s="1241"/>
    </row>
    <row r="297" spans="1:16381" s="295" customFormat="1" ht="45" customHeight="1" x14ac:dyDescent="0.25">
      <c r="A297" s="1197" t="s">
        <v>2281</v>
      </c>
      <c r="B297" s="1242"/>
      <c r="C297" s="1242"/>
      <c r="D297" s="1242"/>
      <c r="E297" s="1242"/>
      <c r="F297" s="1242"/>
      <c r="G297" s="1242"/>
      <c r="H297" s="1242"/>
      <c r="I297" s="1242"/>
      <c r="J297" s="1242"/>
      <c r="K297" s="1242"/>
      <c r="L297" s="1242"/>
      <c r="M297" s="1242"/>
      <c r="N297" s="1242"/>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328"/>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c r="CB297" s="1242"/>
      <c r="CC297" s="1242"/>
      <c r="CD297" s="1242"/>
      <c r="CE297" s="1242"/>
      <c r="CF297" s="1242"/>
      <c r="CG297" s="1242"/>
      <c r="CH297" s="1242"/>
      <c r="CI297" s="1242"/>
      <c r="CJ297" s="1242"/>
      <c r="CK297" s="1242"/>
      <c r="CL297" s="1242"/>
      <c r="CM297" s="1242"/>
      <c r="CN297" s="1242"/>
      <c r="CO297" s="1242"/>
      <c r="CP297" s="1242"/>
      <c r="CQ297" s="1242"/>
      <c r="CR297" s="1242"/>
      <c r="CS297" s="1242"/>
      <c r="CT297" s="1242"/>
      <c r="CU297" s="1242"/>
      <c r="CV297" s="1242"/>
      <c r="CW297" s="1242"/>
      <c r="CX297" s="1242"/>
      <c r="CY297" s="1242"/>
      <c r="CZ297" s="1242"/>
      <c r="DA297" s="1242"/>
      <c r="DB297" s="1242"/>
      <c r="DC297" s="1242"/>
      <c r="DD297" s="1242"/>
      <c r="DE297" s="1242"/>
      <c r="DF297" s="1242"/>
      <c r="DG297" s="1242"/>
      <c r="DH297" s="1242"/>
      <c r="DI297" s="1242"/>
      <c r="DJ297" s="1242"/>
      <c r="DK297" s="1242"/>
      <c r="DL297" s="1242"/>
      <c r="DM297" s="1242"/>
      <c r="DN297" s="1242"/>
      <c r="DO297" s="1242"/>
      <c r="DP297" s="1242"/>
      <c r="DQ297" s="1242"/>
      <c r="DR297" s="1242"/>
      <c r="DS297" s="1242"/>
      <c r="DT297" s="1242"/>
      <c r="DU297" s="1242"/>
      <c r="DV297" s="1242"/>
      <c r="DW297" s="1242"/>
      <c r="DX297" s="1242"/>
      <c r="DY297" s="1242"/>
      <c r="DZ297" s="1242"/>
      <c r="EA297" s="1242"/>
      <c r="EB297" s="1242"/>
      <c r="EC297" s="1242"/>
      <c r="ED297" s="1242"/>
      <c r="EE297" s="1242"/>
      <c r="EF297" s="1242"/>
      <c r="EG297" s="1242"/>
      <c r="EH297" s="1242"/>
      <c r="EI297" s="1242"/>
      <c r="EJ297" s="1242"/>
      <c r="EK297" s="1242"/>
      <c r="EL297" s="1242"/>
      <c r="EM297" s="1242"/>
      <c r="EN297" s="1242"/>
      <c r="EO297" s="1242"/>
      <c r="EP297" s="1242"/>
      <c r="EQ297" s="1242"/>
      <c r="ER297" s="1242"/>
      <c r="ES297" s="1242"/>
      <c r="ET297" s="1242"/>
      <c r="EU297" s="1242"/>
      <c r="EV297" s="1242"/>
      <c r="EW297" s="1242"/>
      <c r="EX297" s="1242"/>
      <c r="EY297" s="1242"/>
      <c r="EZ297" s="1242"/>
      <c r="FA297" s="1242"/>
      <c r="FB297" s="1242"/>
      <c r="FC297" s="1242"/>
      <c r="FD297" s="1242"/>
      <c r="FE297" s="1242"/>
      <c r="FF297" s="1242"/>
      <c r="FG297" s="1242"/>
      <c r="FH297" s="1242"/>
      <c r="FI297" s="1242"/>
      <c r="FJ297" s="1242"/>
      <c r="FK297" s="1242"/>
      <c r="FL297" s="1242"/>
      <c r="FM297" s="1242"/>
      <c r="FN297" s="1242"/>
      <c r="FO297" s="1242"/>
      <c r="FP297" s="1242"/>
      <c r="FQ297" s="1242"/>
      <c r="FR297" s="1242"/>
      <c r="FS297" s="1242"/>
      <c r="FT297" s="1242"/>
      <c r="FU297" s="1242"/>
      <c r="FV297" s="1242"/>
      <c r="FW297" s="1242"/>
      <c r="FX297" s="1242"/>
      <c r="FY297" s="1242"/>
      <c r="FZ297" s="1242"/>
      <c r="GA297" s="1242"/>
      <c r="GB297" s="1242"/>
      <c r="GC297" s="1242"/>
      <c r="GD297" s="1242"/>
      <c r="GE297" s="1242"/>
      <c r="GF297" s="1242"/>
      <c r="GG297" s="1242"/>
      <c r="GH297" s="1242"/>
      <c r="GI297" s="1242"/>
      <c r="GJ297" s="1242"/>
      <c r="GK297" s="1242"/>
      <c r="GL297" s="1242"/>
      <c r="GM297" s="1242"/>
      <c r="GN297" s="1242"/>
      <c r="GO297" s="1242"/>
      <c r="GP297" s="1242"/>
      <c r="GQ297" s="1242"/>
      <c r="GR297" s="1242"/>
      <c r="GS297" s="1242"/>
      <c r="GT297" s="1242"/>
      <c r="GU297" s="1242"/>
      <c r="GV297" s="1242"/>
      <c r="GW297" s="1242"/>
      <c r="GX297" s="1242"/>
      <c r="GY297" s="1242"/>
      <c r="GZ297" s="1242"/>
      <c r="HA297" s="1242"/>
      <c r="HB297" s="1242"/>
      <c r="HC297" s="1242"/>
      <c r="HD297" s="1242"/>
      <c r="HE297" s="1242"/>
      <c r="HF297" s="1242"/>
      <c r="HG297" s="1242"/>
      <c r="HH297" s="1242"/>
      <c r="HI297" s="1242"/>
      <c r="HJ297" s="1242"/>
      <c r="HK297" s="1242"/>
      <c r="HL297" s="1242"/>
      <c r="HM297" s="1242"/>
      <c r="HN297" s="1242"/>
      <c r="HO297" s="1242"/>
      <c r="HP297" s="1242"/>
      <c r="HQ297" s="1242"/>
      <c r="HR297" s="1242"/>
      <c r="HS297" s="1242"/>
      <c r="HT297" s="1242"/>
      <c r="HU297" s="1242"/>
      <c r="HV297" s="1242"/>
      <c r="HW297" s="1242"/>
      <c r="HX297" s="1242"/>
      <c r="HY297" s="1242"/>
      <c r="HZ297" s="1242"/>
      <c r="IA297" s="1242"/>
      <c r="IB297" s="1242"/>
      <c r="IC297" s="1242"/>
      <c r="ID297" s="1242"/>
      <c r="IE297" s="1242"/>
      <c r="IF297" s="1242"/>
      <c r="IG297" s="1242"/>
      <c r="IH297" s="1242"/>
      <c r="II297" s="1242"/>
      <c r="IJ297" s="1242"/>
      <c r="IK297" s="1242"/>
      <c r="IL297" s="1242"/>
      <c r="IM297" s="1242"/>
      <c r="IN297" s="1242"/>
      <c r="IO297" s="1242"/>
      <c r="IP297" s="1242"/>
      <c r="IQ297" s="1242"/>
      <c r="IR297" s="1242"/>
      <c r="IS297" s="1242"/>
      <c r="IT297" s="1242"/>
      <c r="IU297" s="1242"/>
      <c r="IV297" s="1242"/>
      <c r="IW297" s="1242"/>
      <c r="IX297" s="1242"/>
      <c r="IY297" s="1242"/>
      <c r="IZ297" s="1242"/>
      <c r="JA297" s="1242"/>
      <c r="JB297" s="1242"/>
      <c r="JC297" s="1242"/>
      <c r="JD297" s="1242"/>
      <c r="JE297" s="1242"/>
      <c r="JF297" s="1242"/>
      <c r="JG297" s="1242"/>
      <c r="JH297" s="1242"/>
      <c r="JI297" s="1242"/>
      <c r="JJ297" s="1242"/>
      <c r="JK297" s="1242"/>
      <c r="JL297" s="1242"/>
      <c r="JM297" s="1242"/>
      <c r="JN297" s="1242"/>
      <c r="JO297" s="1242"/>
      <c r="JP297" s="1242"/>
      <c r="JQ297" s="1242"/>
      <c r="JR297" s="1242"/>
      <c r="JS297" s="1242"/>
      <c r="JT297" s="1242"/>
      <c r="JU297" s="1242"/>
      <c r="JV297" s="1242"/>
      <c r="JW297" s="1242"/>
      <c r="JX297" s="1242"/>
      <c r="JY297" s="1242"/>
      <c r="JZ297" s="1242"/>
      <c r="KA297" s="1242"/>
      <c r="KB297" s="1242"/>
      <c r="KC297" s="1242"/>
      <c r="KD297" s="1242"/>
      <c r="KE297" s="1242"/>
      <c r="KF297" s="1242"/>
      <c r="KG297" s="1242"/>
      <c r="KH297" s="1242"/>
      <c r="KI297" s="1242"/>
      <c r="KJ297" s="1242"/>
      <c r="KK297" s="1242"/>
      <c r="KL297" s="1242"/>
      <c r="KM297" s="1242"/>
      <c r="KN297" s="1242"/>
      <c r="KO297" s="1242"/>
      <c r="KP297" s="1242"/>
      <c r="KQ297" s="1242"/>
      <c r="KR297" s="1242"/>
      <c r="KS297" s="1242"/>
      <c r="KT297" s="1242"/>
      <c r="KU297" s="1242"/>
      <c r="KV297" s="1242"/>
      <c r="KW297" s="1242"/>
      <c r="KX297" s="1242"/>
      <c r="KY297" s="1242"/>
      <c r="KZ297" s="1242"/>
      <c r="LA297" s="1242"/>
      <c r="LB297" s="1242"/>
      <c r="LC297" s="1242"/>
      <c r="LD297" s="1242"/>
      <c r="LE297" s="1242"/>
      <c r="LF297" s="1242"/>
      <c r="LG297" s="1242"/>
      <c r="LH297" s="1242"/>
      <c r="LI297" s="1242"/>
      <c r="LJ297" s="1242"/>
      <c r="LK297" s="1242"/>
      <c r="LL297" s="1242"/>
      <c r="LM297" s="1242"/>
      <c r="LN297" s="1242"/>
      <c r="LO297" s="1242"/>
      <c r="LP297" s="1242"/>
      <c r="LQ297" s="1242"/>
      <c r="LR297" s="1242"/>
      <c r="LS297" s="1242"/>
      <c r="LT297" s="1242"/>
      <c r="LU297" s="1242"/>
      <c r="LV297" s="1242"/>
      <c r="LW297" s="1242"/>
      <c r="LX297" s="1242"/>
      <c r="LY297" s="1242"/>
      <c r="LZ297" s="1242"/>
      <c r="MA297" s="1242"/>
      <c r="MB297" s="1242"/>
      <c r="MC297" s="1242"/>
      <c r="MD297" s="1242"/>
      <c r="ME297" s="1242"/>
      <c r="MF297" s="1242"/>
      <c r="MG297" s="1242"/>
      <c r="MH297" s="1242"/>
      <c r="MI297" s="1242"/>
      <c r="MJ297" s="1242"/>
      <c r="MK297" s="1242"/>
      <c r="ML297" s="1242"/>
      <c r="MM297" s="1242"/>
      <c r="MN297" s="1242"/>
      <c r="MO297" s="1242"/>
      <c r="MP297" s="1242"/>
      <c r="MQ297" s="1242"/>
      <c r="MR297" s="1242"/>
      <c r="MS297" s="1242"/>
      <c r="MT297" s="1242"/>
      <c r="MU297" s="1242"/>
      <c r="MV297" s="1242"/>
      <c r="MW297" s="1242"/>
      <c r="MX297" s="1242"/>
      <c r="MY297" s="1242"/>
      <c r="MZ297" s="1242"/>
      <c r="NA297" s="1242"/>
      <c r="NB297" s="1242"/>
      <c r="NC297" s="1242"/>
      <c r="ND297" s="1242"/>
      <c r="NE297" s="1242"/>
      <c r="NF297" s="1242"/>
      <c r="NG297" s="1242"/>
      <c r="NH297" s="1242"/>
      <c r="NI297" s="1242"/>
      <c r="NJ297" s="1242"/>
      <c r="NK297" s="1242"/>
      <c r="NL297" s="1242"/>
      <c r="NM297" s="1242"/>
      <c r="NN297" s="1242"/>
      <c r="NO297" s="1242"/>
      <c r="NP297" s="1242"/>
      <c r="NQ297" s="1242"/>
      <c r="NR297" s="1242"/>
      <c r="NS297" s="1242"/>
      <c r="NT297" s="1242"/>
      <c r="NU297" s="1242"/>
      <c r="NV297" s="1242"/>
      <c r="NW297" s="1242"/>
      <c r="NX297" s="1242"/>
      <c r="NY297" s="1242"/>
      <c r="NZ297" s="1242"/>
      <c r="OA297" s="1242"/>
      <c r="OB297" s="1242"/>
      <c r="OC297" s="1242"/>
      <c r="OD297" s="1242"/>
      <c r="OE297" s="1242"/>
      <c r="OF297" s="1242"/>
      <c r="OG297" s="1242"/>
      <c r="OH297" s="1242"/>
      <c r="OI297" s="1242"/>
      <c r="OJ297" s="1242"/>
      <c r="OK297" s="1242"/>
      <c r="OL297" s="1242"/>
      <c r="OM297" s="1242"/>
      <c r="ON297" s="1242"/>
      <c r="OO297" s="1242"/>
      <c r="OP297" s="1242"/>
      <c r="OQ297" s="1242"/>
      <c r="OR297" s="1242"/>
      <c r="OS297" s="1242"/>
      <c r="OT297" s="1242"/>
      <c r="OU297" s="1242"/>
      <c r="OV297" s="1242"/>
      <c r="OW297" s="1242"/>
      <c r="OX297" s="1242"/>
      <c r="OY297" s="1242"/>
      <c r="OZ297" s="1242"/>
      <c r="PA297" s="1242"/>
      <c r="PB297" s="1242"/>
      <c r="PC297" s="1242"/>
      <c r="PD297" s="1242"/>
      <c r="PE297" s="1242"/>
      <c r="PF297" s="1242"/>
      <c r="PG297" s="1242"/>
      <c r="PH297" s="1242"/>
      <c r="PI297" s="1242"/>
      <c r="PJ297" s="1242"/>
      <c r="PK297" s="1242"/>
      <c r="PL297" s="1242"/>
      <c r="PM297" s="1242"/>
      <c r="PN297" s="1242"/>
      <c r="PO297" s="1242"/>
      <c r="PP297" s="1242"/>
      <c r="PQ297" s="1242"/>
      <c r="PR297" s="1242"/>
      <c r="PS297" s="1242"/>
      <c r="PT297" s="1242"/>
      <c r="PU297" s="1242"/>
      <c r="PV297" s="1242"/>
      <c r="PW297" s="1242"/>
      <c r="PX297" s="1242"/>
      <c r="PY297" s="1242"/>
      <c r="PZ297" s="1242"/>
      <c r="QA297" s="1242"/>
      <c r="QB297" s="1242"/>
      <c r="QC297" s="1242"/>
      <c r="QD297" s="1242"/>
      <c r="QE297" s="1242"/>
      <c r="QF297" s="1242"/>
      <c r="QG297" s="1242"/>
      <c r="QH297" s="1242"/>
      <c r="QI297" s="1242"/>
      <c r="QJ297" s="1242"/>
      <c r="QK297" s="1242"/>
      <c r="QL297" s="1242"/>
      <c r="QM297" s="1242"/>
      <c r="QN297" s="1242"/>
      <c r="QO297" s="1242"/>
      <c r="QP297" s="1242"/>
      <c r="QQ297" s="1242"/>
      <c r="QR297" s="1242"/>
      <c r="QS297" s="1242"/>
      <c r="QT297" s="1242"/>
      <c r="QU297" s="1242"/>
      <c r="QV297" s="1242"/>
      <c r="QW297" s="1242"/>
      <c r="QX297" s="1242"/>
      <c r="QY297" s="1242"/>
      <c r="QZ297" s="1242"/>
      <c r="RA297" s="1242"/>
      <c r="RB297" s="1242"/>
      <c r="RC297" s="1242"/>
      <c r="RD297" s="1242"/>
      <c r="RE297" s="1242"/>
      <c r="RF297" s="1242"/>
      <c r="RG297" s="1242"/>
      <c r="RH297" s="1242"/>
      <c r="RI297" s="1242"/>
      <c r="RJ297" s="1242"/>
      <c r="RK297" s="1242"/>
      <c r="RL297" s="1242"/>
      <c r="RM297" s="1242"/>
      <c r="RN297" s="1242"/>
      <c r="RO297" s="1242"/>
      <c r="RP297" s="1242"/>
      <c r="RQ297" s="1242"/>
      <c r="RR297" s="1242"/>
      <c r="RS297" s="1242"/>
      <c r="RT297" s="1242"/>
      <c r="RU297" s="1242"/>
      <c r="RV297" s="1242"/>
      <c r="RW297" s="1242"/>
      <c r="RX297" s="1242"/>
      <c r="RY297" s="1242"/>
      <c r="RZ297" s="1242"/>
      <c r="SA297" s="1242"/>
      <c r="SB297" s="1242"/>
      <c r="SC297" s="1242"/>
      <c r="SD297" s="1242"/>
      <c r="SE297" s="1242"/>
      <c r="SF297" s="1242"/>
      <c r="SG297" s="1242"/>
      <c r="SH297" s="1242"/>
      <c r="SI297" s="1242"/>
      <c r="SJ297" s="1242"/>
      <c r="SK297" s="1242"/>
      <c r="SL297" s="1242"/>
      <c r="SM297" s="1242"/>
      <c r="SN297" s="1242"/>
      <c r="SO297" s="1242"/>
      <c r="SP297" s="1242"/>
      <c r="SQ297" s="1242"/>
      <c r="SR297" s="1242"/>
      <c r="SS297" s="1242"/>
      <c r="ST297" s="1242"/>
      <c r="SU297" s="1242"/>
      <c r="SV297" s="1242"/>
      <c r="SW297" s="1242"/>
      <c r="SX297" s="1242"/>
      <c r="SY297" s="1242"/>
      <c r="SZ297" s="1242"/>
      <c r="TA297" s="1242"/>
      <c r="TB297" s="1242"/>
      <c r="TC297" s="1242"/>
      <c r="TD297" s="1242"/>
      <c r="TE297" s="1242"/>
      <c r="TF297" s="1242"/>
      <c r="TG297" s="1242"/>
      <c r="TH297" s="1242"/>
      <c r="TI297" s="1242"/>
      <c r="TJ297" s="1242"/>
      <c r="TK297" s="1242"/>
      <c r="TL297" s="1242"/>
      <c r="TM297" s="1242"/>
      <c r="TN297" s="1242"/>
      <c r="TO297" s="1242"/>
      <c r="TP297" s="1242"/>
      <c r="TQ297" s="1242"/>
      <c r="TR297" s="1242"/>
      <c r="TS297" s="1242"/>
      <c r="TT297" s="1242"/>
      <c r="TU297" s="1242"/>
      <c r="TV297" s="1242"/>
      <c r="TW297" s="1242"/>
      <c r="TX297" s="1242"/>
      <c r="TY297" s="1242"/>
      <c r="TZ297" s="1242"/>
      <c r="UA297" s="1242"/>
      <c r="UB297" s="1242"/>
      <c r="UC297" s="1242"/>
      <c r="UD297" s="1242"/>
      <c r="UE297" s="1242"/>
      <c r="UF297" s="1242"/>
      <c r="UG297" s="1242"/>
      <c r="UH297" s="1242"/>
      <c r="UI297" s="1242"/>
      <c r="UJ297" s="1242"/>
      <c r="UK297" s="1242"/>
      <c r="UL297" s="1242"/>
      <c r="UM297" s="1242"/>
      <c r="UN297" s="1242"/>
      <c r="UO297" s="1242"/>
      <c r="UP297" s="1242"/>
      <c r="UQ297" s="1242"/>
      <c r="UR297" s="1242"/>
      <c r="US297" s="1242"/>
      <c r="UT297" s="1242"/>
      <c r="UU297" s="1242"/>
      <c r="UV297" s="1242"/>
      <c r="UW297" s="1242"/>
      <c r="UX297" s="1242"/>
      <c r="UY297" s="1242"/>
      <c r="UZ297" s="1242"/>
      <c r="VA297" s="1242"/>
      <c r="VB297" s="1242"/>
      <c r="VC297" s="1242"/>
      <c r="VD297" s="1242"/>
      <c r="VE297" s="1242"/>
      <c r="VF297" s="1242"/>
      <c r="VG297" s="1242"/>
      <c r="VH297" s="1242"/>
      <c r="VI297" s="1242"/>
      <c r="VJ297" s="1242"/>
      <c r="VK297" s="1242"/>
      <c r="VL297" s="1242"/>
      <c r="VM297" s="1242"/>
      <c r="VN297" s="1242"/>
      <c r="VO297" s="1242"/>
      <c r="VP297" s="1242"/>
      <c r="VQ297" s="1242"/>
      <c r="VR297" s="1242"/>
      <c r="VS297" s="1242"/>
      <c r="VT297" s="1242"/>
      <c r="VU297" s="1242"/>
      <c r="VV297" s="1242"/>
      <c r="VW297" s="1242"/>
      <c r="VX297" s="1242"/>
      <c r="VY297" s="1242"/>
      <c r="VZ297" s="1242"/>
      <c r="WA297" s="1242"/>
      <c r="WB297" s="1242"/>
      <c r="WC297" s="1242"/>
      <c r="WD297" s="1242"/>
      <c r="WE297" s="1242"/>
      <c r="WF297" s="1242"/>
      <c r="WG297" s="1242"/>
      <c r="WH297" s="1242"/>
      <c r="WI297" s="1242"/>
      <c r="WJ297" s="1242"/>
      <c r="WK297" s="1242"/>
      <c r="WL297" s="1242"/>
      <c r="WM297" s="1242"/>
      <c r="WN297" s="1242"/>
      <c r="WO297" s="1242"/>
      <c r="WP297" s="1242"/>
      <c r="WQ297" s="1242"/>
      <c r="WR297" s="1242"/>
      <c r="WS297" s="1242"/>
      <c r="WT297" s="1242"/>
      <c r="WU297" s="1242"/>
      <c r="WV297" s="1242"/>
      <c r="WW297" s="1242"/>
      <c r="WX297" s="1242"/>
      <c r="WY297" s="1242"/>
      <c r="WZ297" s="1242"/>
      <c r="XA297" s="1242"/>
      <c r="XB297" s="1242"/>
      <c r="XC297" s="1242"/>
      <c r="XD297" s="1242"/>
      <c r="XE297" s="1242"/>
      <c r="XF297" s="1242"/>
      <c r="XG297" s="1242"/>
      <c r="XH297" s="1242"/>
      <c r="XI297" s="1242"/>
      <c r="XJ297" s="1242"/>
      <c r="XK297" s="1242"/>
      <c r="XL297" s="1242"/>
      <c r="XM297" s="1242"/>
      <c r="XN297" s="1242"/>
      <c r="XO297" s="1242"/>
      <c r="XP297" s="1242"/>
      <c r="XQ297" s="1242"/>
      <c r="XR297" s="1242"/>
      <c r="XS297" s="1242"/>
      <c r="XT297" s="1242"/>
      <c r="XU297" s="1242"/>
      <c r="XV297" s="1242"/>
      <c r="XW297" s="1242"/>
      <c r="XX297" s="1242"/>
      <c r="XY297" s="1242"/>
      <c r="XZ297" s="1242"/>
      <c r="YA297" s="1242"/>
      <c r="YB297" s="1242"/>
      <c r="YC297" s="1242"/>
      <c r="YD297" s="1242"/>
      <c r="YE297" s="1242"/>
      <c r="YF297" s="1242"/>
      <c r="YG297" s="1242"/>
      <c r="YH297" s="1242"/>
      <c r="YI297" s="1242"/>
      <c r="YJ297" s="1242"/>
      <c r="YK297" s="1242"/>
      <c r="YL297" s="1242"/>
      <c r="YM297" s="1242"/>
      <c r="YN297" s="1242"/>
      <c r="YO297" s="1242"/>
      <c r="YP297" s="1242"/>
      <c r="YQ297" s="1242"/>
      <c r="YR297" s="1242"/>
      <c r="YS297" s="1242"/>
      <c r="YT297" s="1242"/>
      <c r="YU297" s="1242"/>
      <c r="YV297" s="1242"/>
      <c r="YW297" s="1242"/>
      <c r="YX297" s="1242"/>
      <c r="YY297" s="1242"/>
      <c r="YZ297" s="1242"/>
      <c r="ZA297" s="1242"/>
      <c r="ZB297" s="1242"/>
      <c r="ZC297" s="1242"/>
      <c r="ZD297" s="1242"/>
      <c r="ZE297" s="1242"/>
      <c r="ZF297" s="1242"/>
      <c r="ZG297" s="1242"/>
      <c r="ZH297" s="1242"/>
      <c r="ZI297" s="1242"/>
      <c r="ZJ297" s="1242"/>
      <c r="ZK297" s="1242"/>
      <c r="ZL297" s="1242"/>
      <c r="ZM297" s="1242"/>
      <c r="ZN297" s="1242"/>
      <c r="ZO297" s="1242"/>
      <c r="ZP297" s="1242"/>
      <c r="ZQ297" s="1242"/>
      <c r="ZR297" s="1242"/>
      <c r="ZS297" s="1242"/>
      <c r="ZT297" s="1242"/>
      <c r="ZU297" s="1242"/>
      <c r="ZV297" s="1242"/>
      <c r="ZW297" s="1242"/>
      <c r="ZX297" s="1242"/>
      <c r="ZY297" s="1242"/>
      <c r="ZZ297" s="1242"/>
      <c r="AAA297" s="1242"/>
      <c r="AAB297" s="1242"/>
      <c r="AAC297" s="1242"/>
      <c r="AAD297" s="1242"/>
      <c r="AAE297" s="1242"/>
      <c r="AAF297" s="1242"/>
      <c r="AAG297" s="1242"/>
      <c r="AAH297" s="1242"/>
      <c r="AAI297" s="1242"/>
      <c r="AAJ297" s="1242"/>
      <c r="AAK297" s="1242"/>
      <c r="AAL297" s="1242"/>
      <c r="AAM297" s="1242"/>
      <c r="AAN297" s="1242"/>
      <c r="AAO297" s="1242"/>
      <c r="AAP297" s="1242"/>
      <c r="AAQ297" s="1242"/>
      <c r="AAR297" s="1242"/>
      <c r="AAS297" s="1242"/>
      <c r="AAT297" s="1242"/>
      <c r="AAU297" s="1242"/>
      <c r="AAV297" s="1242"/>
      <c r="AAW297" s="1242"/>
      <c r="AAX297" s="1242"/>
      <c r="AAY297" s="1242"/>
      <c r="AAZ297" s="1242"/>
      <c r="ABA297" s="1242"/>
      <c r="ABB297" s="1242"/>
      <c r="ABC297" s="1242"/>
      <c r="ABD297" s="1242"/>
      <c r="ABE297" s="1242"/>
      <c r="ABF297" s="1242"/>
      <c r="ABG297" s="1242"/>
      <c r="ABH297" s="1242"/>
      <c r="ABI297" s="1242"/>
      <c r="ABJ297" s="1242"/>
      <c r="ABK297" s="1242"/>
      <c r="ABL297" s="1242"/>
      <c r="ABM297" s="1242"/>
      <c r="ABN297" s="1242"/>
      <c r="ABO297" s="1242"/>
      <c r="ABP297" s="1242"/>
      <c r="ABQ297" s="1242"/>
      <c r="ABR297" s="1242"/>
      <c r="ABS297" s="1242"/>
      <c r="ABT297" s="1242"/>
      <c r="ABU297" s="1242"/>
      <c r="ABV297" s="1242"/>
      <c r="ABW297" s="1242"/>
      <c r="ABX297" s="1242"/>
      <c r="ABY297" s="1242"/>
      <c r="ABZ297" s="1242"/>
      <c r="ACA297" s="1242"/>
      <c r="ACB297" s="1242"/>
      <c r="ACC297" s="1242"/>
      <c r="ACD297" s="1242"/>
      <c r="ACE297" s="1242"/>
      <c r="ACF297" s="1242"/>
      <c r="ACG297" s="1242"/>
      <c r="ACH297" s="1242"/>
      <c r="ACI297" s="1242"/>
      <c r="ACJ297" s="1242"/>
      <c r="ACK297" s="1242"/>
      <c r="ACL297" s="1242"/>
      <c r="ACM297" s="1242"/>
      <c r="ACN297" s="1242"/>
      <c r="ACO297" s="1242"/>
      <c r="ACP297" s="1242"/>
      <c r="ACQ297" s="1242"/>
      <c r="ACR297" s="1242"/>
      <c r="ACS297" s="1242"/>
      <c r="ACT297" s="1242"/>
      <c r="ACU297" s="1242"/>
      <c r="ACV297" s="1242"/>
      <c r="ACW297" s="1242"/>
      <c r="ACX297" s="1242"/>
      <c r="ACY297" s="1242"/>
      <c r="ACZ297" s="1242"/>
      <c r="ADA297" s="1242"/>
      <c r="ADB297" s="1242"/>
      <c r="ADC297" s="1242"/>
      <c r="ADD297" s="1242"/>
      <c r="ADE297" s="1242"/>
      <c r="ADF297" s="1242"/>
      <c r="ADG297" s="1242"/>
      <c r="ADH297" s="1242"/>
      <c r="ADI297" s="1242"/>
      <c r="ADJ297" s="1242"/>
      <c r="ADK297" s="1242"/>
      <c r="ADL297" s="1242"/>
      <c r="ADM297" s="1242"/>
      <c r="ADN297" s="1242"/>
      <c r="ADO297" s="1242"/>
      <c r="ADP297" s="1242"/>
      <c r="ADQ297" s="1242"/>
      <c r="ADR297" s="1242"/>
      <c r="ADS297" s="1242"/>
      <c r="ADT297" s="1242"/>
      <c r="ADU297" s="1242"/>
      <c r="ADV297" s="1242"/>
      <c r="ADW297" s="1242"/>
      <c r="ADX297" s="1242"/>
      <c r="ADY297" s="1242"/>
      <c r="ADZ297" s="1242"/>
      <c r="AEA297" s="1242"/>
      <c r="AEB297" s="1242"/>
      <c r="AEC297" s="1242"/>
      <c r="AED297" s="1242"/>
      <c r="AEE297" s="1242"/>
      <c r="AEF297" s="1242"/>
      <c r="AEG297" s="1242"/>
      <c r="AEH297" s="1242"/>
      <c r="AEI297" s="1242"/>
      <c r="AEJ297" s="1242"/>
      <c r="AEK297" s="1242"/>
      <c r="AEL297" s="1242"/>
      <c r="AEM297" s="1242"/>
      <c r="AEN297" s="1242"/>
      <c r="AEO297" s="1242"/>
      <c r="AEP297" s="1242"/>
      <c r="AEQ297" s="1242"/>
      <c r="AER297" s="1242"/>
      <c r="AES297" s="1242"/>
      <c r="AET297" s="1242"/>
      <c r="AEU297" s="1242"/>
      <c r="AEV297" s="1242"/>
      <c r="AEW297" s="1242"/>
      <c r="AEX297" s="1242"/>
      <c r="AEY297" s="1242"/>
      <c r="AEZ297" s="1242"/>
      <c r="AFA297" s="1242"/>
      <c r="AFB297" s="1242"/>
      <c r="AFC297" s="1242"/>
      <c r="AFD297" s="1242"/>
      <c r="AFE297" s="1242"/>
      <c r="AFF297" s="1242"/>
      <c r="AFG297" s="1242"/>
      <c r="AFH297" s="1242"/>
      <c r="AFI297" s="1242"/>
      <c r="AFJ297" s="1242"/>
      <c r="AFK297" s="1242"/>
      <c r="AFL297" s="1242"/>
      <c r="AFM297" s="1242"/>
      <c r="AFN297" s="1242"/>
      <c r="AFO297" s="1242"/>
      <c r="AFP297" s="1242"/>
      <c r="AFQ297" s="1242"/>
      <c r="AFR297" s="1242"/>
      <c r="AFS297" s="1242"/>
      <c r="AFT297" s="1242"/>
      <c r="AFU297" s="1242"/>
      <c r="AFV297" s="1242"/>
      <c r="AFW297" s="1242"/>
      <c r="AFX297" s="1242"/>
      <c r="AFY297" s="1242"/>
      <c r="AFZ297" s="1242"/>
      <c r="AGA297" s="1242"/>
      <c r="AGB297" s="1242"/>
      <c r="AGC297" s="1242"/>
      <c r="AGD297" s="1242"/>
      <c r="AGE297" s="1242"/>
      <c r="AGF297" s="1242"/>
      <c r="AGG297" s="1242"/>
      <c r="AGH297" s="1242"/>
      <c r="AGI297" s="1242"/>
      <c r="AGJ297" s="1242"/>
      <c r="AGK297" s="1242"/>
      <c r="AGL297" s="1242"/>
      <c r="AGM297" s="1242"/>
      <c r="AGN297" s="1242"/>
      <c r="AGO297" s="1242"/>
      <c r="AGP297" s="1242"/>
      <c r="AGQ297" s="1242"/>
      <c r="AGR297" s="1242"/>
      <c r="AGS297" s="1242"/>
      <c r="AGT297" s="1242"/>
      <c r="AGU297" s="1242"/>
      <c r="AGV297" s="1242"/>
      <c r="AGW297" s="1242"/>
      <c r="AGX297" s="1242"/>
      <c r="AGY297" s="1242"/>
      <c r="AGZ297" s="1242"/>
      <c r="AHA297" s="1242"/>
      <c r="AHB297" s="1242"/>
      <c r="AHC297" s="1242"/>
      <c r="AHD297" s="1242"/>
      <c r="AHE297" s="1242"/>
      <c r="AHF297" s="1242"/>
      <c r="AHG297" s="1242"/>
      <c r="AHH297" s="1242"/>
      <c r="AHI297" s="1242"/>
      <c r="AHJ297" s="1242"/>
      <c r="AHK297" s="1242"/>
      <c r="AHL297" s="1242"/>
      <c r="AHM297" s="1242"/>
      <c r="AHN297" s="1242"/>
      <c r="AHO297" s="1242"/>
      <c r="AHP297" s="1242"/>
      <c r="AHQ297" s="1242"/>
      <c r="AHR297" s="1242"/>
      <c r="AHS297" s="1242"/>
      <c r="AHT297" s="1242"/>
      <c r="AHU297" s="1242"/>
      <c r="AHV297" s="1242"/>
      <c r="AHW297" s="1242"/>
      <c r="AHX297" s="1242"/>
      <c r="AHY297" s="1242"/>
      <c r="AHZ297" s="1242"/>
      <c r="AIA297" s="1242"/>
      <c r="AIB297" s="1242"/>
      <c r="AIC297" s="1242"/>
      <c r="AID297" s="1242"/>
      <c r="AIE297" s="1242"/>
      <c r="AIF297" s="1242"/>
      <c r="AIG297" s="1242"/>
      <c r="AIH297" s="1242"/>
      <c r="AII297" s="1242"/>
      <c r="AIJ297" s="1242"/>
      <c r="AIK297" s="1242"/>
      <c r="AIL297" s="1242"/>
      <c r="AIM297" s="1242"/>
      <c r="AIN297" s="1242"/>
      <c r="AIO297" s="1242"/>
      <c r="AIP297" s="1242"/>
      <c r="AIQ297" s="1242"/>
      <c r="AIR297" s="1242"/>
      <c r="AIS297" s="1242"/>
      <c r="AIT297" s="1242"/>
      <c r="AIU297" s="1242"/>
      <c r="AIV297" s="1242"/>
      <c r="AIW297" s="1242"/>
      <c r="AIX297" s="1242"/>
      <c r="AIY297" s="1242"/>
      <c r="AIZ297" s="1242"/>
      <c r="AJA297" s="1242"/>
      <c r="AJB297" s="1242"/>
      <c r="AJC297" s="1242"/>
      <c r="AJD297" s="1242"/>
      <c r="AJE297" s="1242"/>
      <c r="AJF297" s="1242"/>
      <c r="AJG297" s="1242"/>
      <c r="AJH297" s="1242"/>
      <c r="AJI297" s="1242"/>
      <c r="AJJ297" s="1242"/>
      <c r="AJK297" s="1242"/>
      <c r="AJL297" s="1242"/>
      <c r="AJM297" s="1242"/>
      <c r="AJN297" s="1242"/>
      <c r="AJO297" s="1242"/>
      <c r="AJP297" s="1242"/>
      <c r="AJQ297" s="1242"/>
      <c r="AJR297" s="1242"/>
      <c r="AJS297" s="1242"/>
      <c r="AJT297" s="1242"/>
      <c r="AJU297" s="1242"/>
      <c r="AJV297" s="1242"/>
      <c r="AJW297" s="1242"/>
      <c r="AJX297" s="1242"/>
      <c r="AJY297" s="1242"/>
      <c r="AJZ297" s="1242"/>
      <c r="AKA297" s="1242"/>
      <c r="AKB297" s="1242"/>
      <c r="AKC297" s="1242"/>
      <c r="AKD297" s="1242"/>
      <c r="AKE297" s="1242"/>
      <c r="AKF297" s="1242"/>
      <c r="AKG297" s="1242"/>
      <c r="AKH297" s="1242"/>
      <c r="AKI297" s="1242"/>
      <c r="AKJ297" s="1242"/>
      <c r="AKK297" s="1242"/>
      <c r="AKL297" s="1242"/>
      <c r="AKM297" s="1242"/>
      <c r="AKN297" s="1242"/>
      <c r="AKO297" s="1242"/>
      <c r="AKP297" s="1242"/>
      <c r="AKQ297" s="1242"/>
      <c r="AKR297" s="1242"/>
      <c r="AKS297" s="1242"/>
      <c r="AKT297" s="1242"/>
      <c r="AKU297" s="1242"/>
      <c r="AKV297" s="1242"/>
      <c r="AKW297" s="1242"/>
      <c r="AKX297" s="1242"/>
      <c r="AKY297" s="1242"/>
      <c r="AKZ297" s="1242"/>
      <c r="ALA297" s="1242"/>
      <c r="ALB297" s="1242"/>
      <c r="ALC297" s="1242"/>
      <c r="ALD297" s="1242"/>
      <c r="ALE297" s="1242"/>
      <c r="ALF297" s="1242"/>
      <c r="ALG297" s="1242"/>
      <c r="ALH297" s="1242"/>
      <c r="ALI297" s="1242"/>
      <c r="ALJ297" s="1242"/>
      <c r="ALK297" s="1242"/>
      <c r="ALL297" s="1242"/>
      <c r="ALM297" s="1242"/>
      <c r="ALN297" s="1242"/>
      <c r="ALO297" s="1242"/>
      <c r="ALP297" s="1242"/>
      <c r="ALQ297" s="1242"/>
      <c r="ALR297" s="1242"/>
      <c r="ALS297" s="1242"/>
      <c r="ALT297" s="1242"/>
      <c r="ALU297" s="1242"/>
      <c r="ALV297" s="1242"/>
      <c r="ALW297" s="1242"/>
      <c r="ALX297" s="1242"/>
      <c r="ALY297" s="1242"/>
      <c r="ALZ297" s="1242"/>
      <c r="AMA297" s="1242"/>
      <c r="AMB297" s="1242"/>
      <c r="AMC297" s="1242"/>
      <c r="AMD297" s="1242"/>
      <c r="AME297" s="1242"/>
      <c r="AMF297" s="1242"/>
      <c r="AMG297" s="1242"/>
      <c r="AMH297" s="1242"/>
      <c r="AMI297" s="1242"/>
      <c r="AMJ297" s="1242"/>
      <c r="AMK297" s="1242"/>
      <c r="AML297" s="1242"/>
      <c r="AMM297" s="1242"/>
      <c r="AMN297" s="1242"/>
      <c r="AMO297" s="1242"/>
      <c r="AMP297" s="1242"/>
      <c r="AMQ297" s="1242"/>
      <c r="AMR297" s="1242"/>
      <c r="AMS297" s="1242"/>
      <c r="AMT297" s="1242"/>
      <c r="AMU297" s="1242"/>
      <c r="AMV297" s="1242"/>
      <c r="AMW297" s="1242"/>
      <c r="AMX297" s="1242"/>
      <c r="AMY297" s="1242"/>
      <c r="AMZ297" s="1242"/>
      <c r="ANA297" s="1242"/>
      <c r="ANB297" s="1242"/>
      <c r="ANC297" s="1242"/>
      <c r="AND297" s="1242"/>
      <c r="ANE297" s="1242"/>
      <c r="ANF297" s="1242"/>
      <c r="ANG297" s="1242"/>
      <c r="ANH297" s="1242"/>
      <c r="ANI297" s="1242"/>
      <c r="ANJ297" s="1242"/>
      <c r="ANK297" s="1242"/>
      <c r="ANL297" s="1242"/>
      <c r="ANM297" s="1242"/>
      <c r="ANN297" s="1242"/>
      <c r="ANO297" s="1242"/>
      <c r="ANP297" s="1242"/>
      <c r="ANQ297" s="1242"/>
      <c r="ANR297" s="1242"/>
      <c r="ANS297" s="1242"/>
      <c r="ANT297" s="1242"/>
      <c r="ANU297" s="1242"/>
      <c r="ANV297" s="1242"/>
      <c r="ANW297" s="1242"/>
      <c r="ANX297" s="1242"/>
      <c r="ANY297" s="1242"/>
      <c r="ANZ297" s="1242"/>
      <c r="AOA297" s="1242"/>
      <c r="AOB297" s="1242"/>
      <c r="AOC297" s="1242"/>
      <c r="AOD297" s="1242"/>
      <c r="AOE297" s="1242"/>
      <c r="AOF297" s="1242"/>
      <c r="AOG297" s="1242"/>
      <c r="AOH297" s="1242"/>
      <c r="AOI297" s="1242"/>
      <c r="AOJ297" s="1242"/>
      <c r="AOK297" s="1242"/>
      <c r="AOL297" s="1242"/>
      <c r="AOM297" s="1242"/>
      <c r="AON297" s="1242"/>
      <c r="AOO297" s="1242"/>
      <c r="AOP297" s="1242"/>
      <c r="AOQ297" s="1242"/>
      <c r="AOR297" s="1242"/>
      <c r="AOS297" s="1242"/>
      <c r="AOT297" s="1242"/>
      <c r="AOU297" s="1242"/>
      <c r="AOV297" s="1242"/>
      <c r="AOW297" s="1242"/>
      <c r="AOX297" s="1242"/>
      <c r="AOY297" s="1242"/>
      <c r="AOZ297" s="1242"/>
      <c r="APA297" s="1242"/>
      <c r="APB297" s="1242"/>
      <c r="APC297" s="1242"/>
      <c r="APD297" s="1242"/>
      <c r="APE297" s="1242"/>
      <c r="APF297" s="1242"/>
      <c r="APG297" s="1242"/>
      <c r="APH297" s="1242"/>
      <c r="API297" s="1242"/>
      <c r="APJ297" s="1242"/>
      <c r="APK297" s="1242"/>
      <c r="APL297" s="1242"/>
      <c r="APM297" s="1242"/>
      <c r="APN297" s="1242"/>
      <c r="APO297" s="1242"/>
      <c r="APP297" s="1242"/>
      <c r="APQ297" s="1242"/>
      <c r="APR297" s="1242"/>
      <c r="APS297" s="1242"/>
      <c r="APT297" s="1242"/>
      <c r="APU297" s="1242"/>
      <c r="APV297" s="1242"/>
      <c r="APW297" s="1242"/>
      <c r="APX297" s="1242"/>
      <c r="APY297" s="1242"/>
      <c r="APZ297" s="1242"/>
      <c r="AQA297" s="1242"/>
      <c r="AQB297" s="1242"/>
      <c r="AQC297" s="1242"/>
      <c r="AQD297" s="1242"/>
      <c r="AQE297" s="1242"/>
      <c r="AQF297" s="1242"/>
      <c r="AQG297" s="1242"/>
      <c r="AQH297" s="1242"/>
      <c r="AQI297" s="1242"/>
      <c r="AQJ297" s="1242"/>
      <c r="AQK297" s="1242"/>
      <c r="AQL297" s="1242"/>
      <c r="AQM297" s="1242"/>
      <c r="AQN297" s="1242"/>
      <c r="AQO297" s="1242"/>
      <c r="AQP297" s="1242"/>
      <c r="AQQ297" s="1242"/>
      <c r="AQR297" s="1242"/>
      <c r="AQS297" s="1242"/>
      <c r="AQT297" s="1242"/>
      <c r="AQU297" s="1242"/>
      <c r="AQV297" s="1242"/>
      <c r="AQW297" s="1242"/>
      <c r="AQX297" s="1242"/>
      <c r="AQY297" s="1242"/>
      <c r="AQZ297" s="1242"/>
      <c r="ARA297" s="1242"/>
      <c r="ARB297" s="1242"/>
      <c r="ARC297" s="1242"/>
      <c r="ARD297" s="1242"/>
      <c r="ARE297" s="1242"/>
      <c r="ARF297" s="1242"/>
      <c r="ARG297" s="1242"/>
      <c r="ARH297" s="1242"/>
      <c r="ARI297" s="1242"/>
      <c r="ARJ297" s="1242"/>
      <c r="ARK297" s="1242"/>
      <c r="ARL297" s="1242"/>
      <c r="ARM297" s="1242"/>
      <c r="ARN297" s="1242"/>
      <c r="ARO297" s="1242"/>
      <c r="ARP297" s="1242"/>
      <c r="ARQ297" s="1242"/>
      <c r="ARR297" s="1242"/>
      <c r="ARS297" s="1242"/>
      <c r="ART297" s="1242"/>
      <c r="ARU297" s="1242"/>
      <c r="ARV297" s="1242"/>
      <c r="ARW297" s="1242"/>
      <c r="ARX297" s="1242"/>
      <c r="ARY297" s="1242"/>
      <c r="ARZ297" s="1242"/>
      <c r="ASA297" s="1242"/>
      <c r="ASB297" s="1242"/>
      <c r="ASC297" s="1242"/>
      <c r="ASD297" s="1242"/>
      <c r="ASE297" s="1242"/>
      <c r="ASF297" s="1242"/>
      <c r="ASG297" s="1242"/>
      <c r="ASH297" s="1242"/>
      <c r="ASI297" s="1242"/>
      <c r="ASJ297" s="1242"/>
      <c r="ASK297" s="1242"/>
      <c r="ASL297" s="1242"/>
      <c r="ASM297" s="1242"/>
      <c r="ASN297" s="1242"/>
      <c r="ASO297" s="1242"/>
      <c r="ASP297" s="1242"/>
      <c r="ASQ297" s="1242"/>
      <c r="ASR297" s="1242"/>
      <c r="ASS297" s="1242"/>
      <c r="AST297" s="1242"/>
      <c r="ASU297" s="1242"/>
      <c r="ASV297" s="1242"/>
      <c r="ASW297" s="1242"/>
      <c r="ASX297" s="1242"/>
      <c r="ASY297" s="1242"/>
      <c r="ASZ297" s="1242"/>
      <c r="ATA297" s="1242"/>
      <c r="ATB297" s="1242"/>
      <c r="ATC297" s="1242"/>
      <c r="ATD297" s="1242"/>
      <c r="ATE297" s="1242"/>
      <c r="ATF297" s="1242"/>
      <c r="ATG297" s="1242"/>
      <c r="ATH297" s="1242"/>
      <c r="ATI297" s="1242"/>
      <c r="ATJ297" s="1242"/>
      <c r="ATK297" s="1242"/>
      <c r="ATL297" s="1242"/>
      <c r="ATM297" s="1242"/>
      <c r="ATN297" s="1242"/>
      <c r="ATO297" s="1242"/>
      <c r="ATP297" s="1242"/>
      <c r="ATQ297" s="1242"/>
      <c r="ATR297" s="1242"/>
      <c r="ATS297" s="1242"/>
      <c r="ATT297" s="1242"/>
      <c r="ATU297" s="1242"/>
      <c r="ATV297" s="1242"/>
      <c r="ATW297" s="1242"/>
      <c r="ATX297" s="1242"/>
      <c r="ATY297" s="1242"/>
      <c r="ATZ297" s="1242"/>
      <c r="AUA297" s="1242"/>
      <c r="AUB297" s="1242"/>
      <c r="AUC297" s="1242"/>
      <c r="AUD297" s="1242"/>
      <c r="AUE297" s="1242"/>
      <c r="AUF297" s="1242"/>
      <c r="AUG297" s="1242"/>
      <c r="AUH297" s="1242"/>
      <c r="AUI297" s="1242"/>
      <c r="AUJ297" s="1242"/>
      <c r="AUK297" s="1242"/>
      <c r="AUL297" s="1242"/>
      <c r="AUM297" s="1242"/>
      <c r="AUN297" s="1242"/>
      <c r="AUO297" s="1242"/>
      <c r="AUP297" s="1242"/>
      <c r="AUQ297" s="1242"/>
      <c r="AUR297" s="1242"/>
      <c r="AUS297" s="1242"/>
      <c r="AUT297" s="1242"/>
      <c r="AUU297" s="1242"/>
      <c r="AUV297" s="1242"/>
      <c r="AUW297" s="1242"/>
      <c r="AUX297" s="1242"/>
      <c r="AUY297" s="1242"/>
      <c r="AUZ297" s="1242"/>
      <c r="AVA297" s="1242"/>
      <c r="AVB297" s="1242"/>
      <c r="AVC297" s="1242"/>
      <c r="AVD297" s="1242"/>
      <c r="AVE297" s="1242"/>
      <c r="AVF297" s="1242"/>
      <c r="AVG297" s="1242"/>
      <c r="AVH297" s="1242"/>
      <c r="AVI297" s="1242"/>
      <c r="AVJ297" s="1242"/>
      <c r="AVK297" s="1242"/>
      <c r="AVL297" s="1242"/>
      <c r="AVM297" s="1242"/>
      <c r="AVN297" s="1242"/>
      <c r="AVO297" s="1242"/>
      <c r="AVP297" s="1242"/>
      <c r="AVQ297" s="1242"/>
      <c r="AVR297" s="1242"/>
      <c r="AVS297" s="1242"/>
      <c r="AVT297" s="1242"/>
      <c r="AVU297" s="1242"/>
      <c r="AVV297" s="1242"/>
      <c r="AVW297" s="1242"/>
      <c r="AVX297" s="1242"/>
      <c r="AVY297" s="1242"/>
      <c r="AVZ297" s="1242"/>
      <c r="AWA297" s="1242"/>
      <c r="AWB297" s="1242"/>
      <c r="AWC297" s="1242"/>
      <c r="AWD297" s="1242"/>
      <c r="AWE297" s="1242"/>
      <c r="AWF297" s="1242"/>
      <c r="AWG297" s="1242"/>
      <c r="AWH297" s="1242"/>
      <c r="AWI297" s="1242"/>
      <c r="AWJ297" s="1242"/>
      <c r="AWK297" s="1242"/>
      <c r="AWL297" s="1242"/>
      <c r="AWM297" s="1242"/>
      <c r="AWN297" s="1242"/>
      <c r="AWO297" s="1242"/>
      <c r="AWP297" s="1242"/>
      <c r="AWQ297" s="1242"/>
      <c r="AWR297" s="1242"/>
      <c r="AWS297" s="1242"/>
      <c r="AWT297" s="1242"/>
      <c r="AWU297" s="1242"/>
      <c r="AWV297" s="1242"/>
      <c r="AWW297" s="1242"/>
      <c r="AWX297" s="1242"/>
      <c r="AWY297" s="1242"/>
      <c r="AWZ297" s="1242"/>
      <c r="AXA297" s="1242"/>
      <c r="AXB297" s="1242"/>
      <c r="AXC297" s="1242"/>
      <c r="AXD297" s="1242"/>
      <c r="AXE297" s="1242"/>
      <c r="AXF297" s="1242"/>
      <c r="AXG297" s="1242"/>
      <c r="AXH297" s="1242"/>
      <c r="AXI297" s="1242"/>
      <c r="AXJ297" s="1242"/>
      <c r="AXK297" s="1242"/>
      <c r="AXL297" s="1242"/>
      <c r="AXM297" s="1242"/>
      <c r="AXN297" s="1242"/>
      <c r="AXO297" s="1242"/>
      <c r="AXP297" s="1242"/>
      <c r="AXQ297" s="1242"/>
      <c r="AXR297" s="1242"/>
      <c r="AXS297" s="1242"/>
      <c r="AXT297" s="1242"/>
      <c r="AXU297" s="1242"/>
      <c r="AXV297" s="1242"/>
      <c r="AXW297" s="1242"/>
      <c r="AXX297" s="1242"/>
      <c r="AXY297" s="1242"/>
      <c r="AXZ297" s="1242"/>
      <c r="AYA297" s="1242"/>
      <c r="AYB297" s="1242"/>
      <c r="AYC297" s="1242"/>
      <c r="AYD297" s="1242"/>
      <c r="AYE297" s="1242"/>
      <c r="AYF297" s="1242"/>
      <c r="AYG297" s="1242"/>
      <c r="AYH297" s="1242"/>
      <c r="AYI297" s="1242"/>
      <c r="AYJ297" s="1242"/>
      <c r="AYK297" s="1242"/>
      <c r="AYL297" s="1242"/>
      <c r="AYM297" s="1242"/>
      <c r="AYN297" s="1242"/>
      <c r="AYO297" s="1242"/>
      <c r="AYP297" s="1242"/>
      <c r="AYQ297" s="1242"/>
      <c r="AYR297" s="1242"/>
      <c r="AYS297" s="1242"/>
      <c r="AYT297" s="1242"/>
      <c r="AYU297" s="1242"/>
      <c r="AYV297" s="1242"/>
      <c r="AYW297" s="1242"/>
      <c r="AYX297" s="1242"/>
      <c r="AYY297" s="1242"/>
      <c r="AYZ297" s="1242"/>
      <c r="AZA297" s="1242"/>
      <c r="AZB297" s="1242"/>
      <c r="AZC297" s="1242"/>
      <c r="AZD297" s="1242"/>
      <c r="AZE297" s="1242"/>
      <c r="AZF297" s="1242"/>
      <c r="AZG297" s="1242"/>
      <c r="AZH297" s="1242"/>
      <c r="AZI297" s="1242"/>
      <c r="AZJ297" s="1242"/>
      <c r="AZK297" s="1242"/>
      <c r="AZL297" s="1242"/>
      <c r="AZM297" s="1242"/>
      <c r="AZN297" s="1242"/>
      <c r="AZO297" s="1242"/>
      <c r="AZP297" s="1242"/>
      <c r="AZQ297" s="1242"/>
      <c r="AZR297" s="1242"/>
      <c r="AZS297" s="1242"/>
      <c r="AZT297" s="1242"/>
      <c r="AZU297" s="1242"/>
      <c r="AZV297" s="1242"/>
      <c r="AZW297" s="1242"/>
      <c r="AZX297" s="1242"/>
      <c r="AZY297" s="1242"/>
      <c r="AZZ297" s="1242"/>
      <c r="BAA297" s="1242"/>
      <c r="BAB297" s="1242"/>
      <c r="BAC297" s="1242"/>
      <c r="BAD297" s="1242"/>
      <c r="BAE297" s="1242"/>
      <c r="BAF297" s="1242"/>
      <c r="BAG297" s="1242"/>
      <c r="BAH297" s="1242"/>
      <c r="BAI297" s="1242"/>
      <c r="BAJ297" s="1242"/>
      <c r="BAK297" s="1242"/>
      <c r="BAL297" s="1242"/>
      <c r="BAM297" s="1242"/>
      <c r="BAN297" s="1242"/>
      <c r="BAO297" s="1242"/>
      <c r="BAP297" s="1242"/>
      <c r="BAQ297" s="1242"/>
      <c r="BAR297" s="1242"/>
      <c r="BAS297" s="1242"/>
      <c r="BAT297" s="1242"/>
      <c r="BAU297" s="1242"/>
      <c r="BAV297" s="1242"/>
      <c r="BAW297" s="1242"/>
      <c r="BAX297" s="1242"/>
      <c r="BAY297" s="1242"/>
      <c r="BAZ297" s="1242"/>
      <c r="BBA297" s="1242"/>
      <c r="BBB297" s="1242"/>
      <c r="BBC297" s="1242"/>
      <c r="BBD297" s="1242"/>
      <c r="BBE297" s="1242"/>
      <c r="BBF297" s="1242"/>
      <c r="BBG297" s="1242"/>
      <c r="BBH297" s="1242"/>
      <c r="BBI297" s="1242"/>
      <c r="BBJ297" s="1242"/>
      <c r="BBK297" s="1242"/>
      <c r="BBL297" s="1242"/>
      <c r="BBM297" s="1242"/>
      <c r="BBN297" s="1242"/>
      <c r="BBO297" s="1242"/>
      <c r="BBP297" s="1242"/>
      <c r="BBQ297" s="1242"/>
      <c r="BBR297" s="1242"/>
      <c r="BBS297" s="1242"/>
      <c r="BBT297" s="1242"/>
      <c r="BBU297" s="1242"/>
      <c r="BBV297" s="1242"/>
      <c r="BBW297" s="1242"/>
      <c r="BBX297" s="1242"/>
      <c r="BBY297" s="1242"/>
      <c r="BBZ297" s="1242"/>
      <c r="BCA297" s="1242"/>
      <c r="BCB297" s="1242"/>
      <c r="BCC297" s="1242"/>
      <c r="BCD297" s="1242"/>
      <c r="BCE297" s="1242"/>
      <c r="BCF297" s="1242"/>
      <c r="BCG297" s="1242"/>
      <c r="BCH297" s="1242"/>
      <c r="BCI297" s="1242"/>
      <c r="BCJ297" s="1242"/>
      <c r="BCK297" s="1242"/>
      <c r="BCL297" s="1242"/>
      <c r="BCM297" s="1242"/>
      <c r="BCN297" s="1242"/>
      <c r="BCO297" s="1242"/>
      <c r="BCP297" s="1242"/>
      <c r="BCQ297" s="1242"/>
      <c r="BCR297" s="1242"/>
      <c r="BCS297" s="1242"/>
      <c r="BCT297" s="1242"/>
      <c r="BCU297" s="1242"/>
      <c r="BCV297" s="1242"/>
      <c r="BCW297" s="1242"/>
      <c r="BCX297" s="1242"/>
      <c r="BCY297" s="1242"/>
      <c r="BCZ297" s="1242"/>
      <c r="BDA297" s="1242"/>
      <c r="BDB297" s="1242"/>
      <c r="BDC297" s="1242"/>
      <c r="BDD297" s="1242"/>
      <c r="BDE297" s="1242"/>
      <c r="BDF297" s="1242"/>
      <c r="BDG297" s="1242"/>
      <c r="BDH297" s="1242"/>
      <c r="BDI297" s="1242"/>
      <c r="BDJ297" s="1242"/>
      <c r="BDK297" s="1242"/>
      <c r="BDL297" s="1242"/>
      <c r="BDM297" s="1242"/>
      <c r="BDN297" s="1242"/>
      <c r="BDO297" s="1242"/>
      <c r="BDP297" s="1242"/>
      <c r="BDQ297" s="1242"/>
      <c r="BDR297" s="1242"/>
      <c r="BDS297" s="1242"/>
      <c r="BDT297" s="1242"/>
      <c r="BDU297" s="1242"/>
      <c r="BDV297" s="1242"/>
      <c r="BDW297" s="1242"/>
      <c r="BDX297" s="1242"/>
      <c r="BDY297" s="1242"/>
      <c r="BDZ297" s="1242"/>
      <c r="BEA297" s="1242"/>
      <c r="BEB297" s="1242"/>
      <c r="BEC297" s="1242"/>
      <c r="BED297" s="1242"/>
      <c r="BEE297" s="1242"/>
      <c r="BEF297" s="1242"/>
      <c r="BEG297" s="1242"/>
      <c r="BEH297" s="1242"/>
      <c r="BEI297" s="1242"/>
      <c r="BEJ297" s="1242"/>
      <c r="BEK297" s="1242"/>
      <c r="BEL297" s="1242"/>
      <c r="BEM297" s="1242"/>
      <c r="BEN297" s="1242"/>
      <c r="BEO297" s="1242"/>
      <c r="BEP297" s="1242"/>
      <c r="BEQ297" s="1242"/>
      <c r="BER297" s="1242"/>
      <c r="BES297" s="1242"/>
      <c r="BET297" s="1242"/>
      <c r="BEU297" s="1242"/>
      <c r="BEV297" s="1242"/>
      <c r="BEW297" s="1242"/>
      <c r="BEX297" s="1242"/>
      <c r="BEY297" s="1242"/>
      <c r="BEZ297" s="1242"/>
      <c r="BFA297" s="1242"/>
      <c r="BFB297" s="1242"/>
      <c r="BFC297" s="1242"/>
      <c r="BFD297" s="1242"/>
      <c r="BFE297" s="1242"/>
      <c r="BFF297" s="1242"/>
      <c r="BFG297" s="1242"/>
      <c r="BFH297" s="1242"/>
      <c r="BFI297" s="1242"/>
      <c r="BFJ297" s="1242"/>
      <c r="BFK297" s="1242"/>
      <c r="BFL297" s="1242"/>
      <c r="BFM297" s="1242"/>
      <c r="BFN297" s="1242"/>
      <c r="BFO297" s="1242"/>
      <c r="BFP297" s="1242"/>
      <c r="BFQ297" s="1242"/>
      <c r="BFR297" s="1242"/>
      <c r="BFS297" s="1242"/>
      <c r="BFT297" s="1242"/>
      <c r="BFU297" s="1242"/>
      <c r="BFV297" s="1242"/>
      <c r="BFW297" s="1242"/>
      <c r="BFX297" s="1242"/>
      <c r="BFY297" s="1242"/>
      <c r="BFZ297" s="1242"/>
      <c r="BGA297" s="1242"/>
      <c r="BGB297" s="1242"/>
      <c r="BGC297" s="1242"/>
      <c r="BGD297" s="1242"/>
      <c r="BGE297" s="1242"/>
      <c r="BGF297" s="1242"/>
      <c r="BGG297" s="1242"/>
      <c r="BGH297" s="1242"/>
      <c r="BGI297" s="1242"/>
      <c r="BGJ297" s="1242"/>
      <c r="BGK297" s="1242"/>
      <c r="BGL297" s="1242"/>
      <c r="BGM297" s="1242"/>
      <c r="BGN297" s="1242"/>
      <c r="BGO297" s="1242"/>
      <c r="BGP297" s="1242"/>
      <c r="BGQ297" s="1242"/>
      <c r="BGR297" s="1242"/>
      <c r="BGS297" s="1242"/>
      <c r="BGT297" s="1242"/>
      <c r="BGU297" s="1242"/>
      <c r="BGV297" s="1242"/>
      <c r="BGW297" s="1242"/>
      <c r="BGX297" s="1242"/>
      <c r="BGY297" s="1242"/>
      <c r="BGZ297" s="1242"/>
      <c r="BHA297" s="1242"/>
      <c r="BHB297" s="1242"/>
      <c r="BHC297" s="1242"/>
      <c r="BHD297" s="1242"/>
      <c r="BHE297" s="1242"/>
      <c r="BHF297" s="1242"/>
      <c r="BHG297" s="1242"/>
      <c r="BHH297" s="1242"/>
      <c r="BHI297" s="1242"/>
      <c r="BHJ297" s="1242"/>
      <c r="BHK297" s="1242"/>
      <c r="BHL297" s="1242"/>
      <c r="BHM297" s="1242"/>
      <c r="BHN297" s="1242"/>
      <c r="BHO297" s="1242"/>
      <c r="BHP297" s="1242"/>
      <c r="BHQ297" s="1242"/>
      <c r="BHR297" s="1242"/>
      <c r="BHS297" s="1242"/>
      <c r="BHT297" s="1242"/>
      <c r="BHU297" s="1242"/>
      <c r="BHV297" s="1242"/>
      <c r="BHW297" s="1242"/>
      <c r="BHX297" s="1242"/>
      <c r="BHY297" s="1242"/>
      <c r="BHZ297" s="1242"/>
      <c r="BIA297" s="1242"/>
      <c r="BIB297" s="1242"/>
      <c r="BIC297" s="1242"/>
      <c r="BID297" s="1242"/>
      <c r="BIE297" s="1242"/>
      <c r="BIF297" s="1242"/>
      <c r="BIG297" s="1242"/>
      <c r="BIH297" s="1242"/>
      <c r="BII297" s="1242"/>
      <c r="BIJ297" s="1242"/>
      <c r="BIK297" s="1242"/>
      <c r="BIL297" s="1242"/>
      <c r="BIM297" s="1242"/>
      <c r="BIN297" s="1242"/>
      <c r="BIO297" s="1242"/>
      <c r="BIP297" s="1242"/>
      <c r="BIQ297" s="1242"/>
      <c r="BIR297" s="1242"/>
      <c r="BIS297" s="1242"/>
      <c r="BIT297" s="1242"/>
      <c r="BIU297" s="1242"/>
      <c r="BIV297" s="1242"/>
      <c r="BIW297" s="1242"/>
      <c r="BIX297" s="1242"/>
      <c r="BIY297" s="1242"/>
      <c r="BIZ297" s="1242"/>
      <c r="BJA297" s="1242"/>
      <c r="BJB297" s="1242"/>
      <c r="BJC297" s="1242"/>
      <c r="BJD297" s="1242"/>
      <c r="BJE297" s="1242"/>
      <c r="BJF297" s="1242"/>
      <c r="BJG297" s="1242"/>
      <c r="BJH297" s="1242"/>
      <c r="BJI297" s="1242"/>
      <c r="BJJ297" s="1242"/>
      <c r="BJK297" s="1242"/>
      <c r="BJL297" s="1242"/>
      <c r="BJM297" s="1242"/>
      <c r="BJN297" s="1242"/>
      <c r="BJO297" s="1242"/>
      <c r="BJP297" s="1242"/>
      <c r="BJQ297" s="1242"/>
      <c r="BJR297" s="1242"/>
      <c r="BJS297" s="1242"/>
      <c r="BJT297" s="1242"/>
      <c r="BJU297" s="1242"/>
      <c r="BJV297" s="1242"/>
      <c r="BJW297" s="1242"/>
      <c r="BJX297" s="1242"/>
      <c r="BJY297" s="1242"/>
      <c r="BJZ297" s="1242"/>
      <c r="BKA297" s="1242"/>
      <c r="BKB297" s="1242"/>
      <c r="BKC297" s="1242"/>
      <c r="BKD297" s="1242"/>
      <c r="BKE297" s="1242"/>
      <c r="BKF297" s="1242"/>
      <c r="BKG297" s="1242"/>
      <c r="BKH297" s="1242"/>
      <c r="BKI297" s="1242"/>
      <c r="BKJ297" s="1242"/>
      <c r="BKK297" s="1242"/>
      <c r="BKL297" s="1242"/>
      <c r="BKM297" s="1242"/>
      <c r="BKN297" s="1242"/>
      <c r="BKO297" s="1242"/>
      <c r="BKP297" s="1242"/>
      <c r="BKQ297" s="1242"/>
      <c r="BKR297" s="1242"/>
      <c r="BKS297" s="1242"/>
      <c r="BKT297" s="1242"/>
      <c r="BKU297" s="1242"/>
      <c r="BKV297" s="1242"/>
      <c r="BKW297" s="1242"/>
      <c r="BKX297" s="1242"/>
      <c r="BKY297" s="1242"/>
      <c r="BKZ297" s="1242"/>
      <c r="BLA297" s="1242"/>
      <c r="BLB297" s="1242"/>
      <c r="BLC297" s="1242"/>
      <c r="BLD297" s="1242"/>
      <c r="BLE297" s="1242"/>
      <c r="BLF297" s="1242"/>
      <c r="BLG297" s="1242"/>
      <c r="BLH297" s="1242"/>
      <c r="BLI297" s="1242"/>
      <c r="BLJ297" s="1242"/>
      <c r="BLK297" s="1242"/>
      <c r="BLL297" s="1242"/>
      <c r="BLM297" s="1242"/>
      <c r="BLN297" s="1242"/>
      <c r="BLO297" s="1242"/>
      <c r="BLP297" s="1242"/>
      <c r="BLQ297" s="1242"/>
      <c r="BLR297" s="1242"/>
      <c r="BLS297" s="1242"/>
      <c r="BLT297" s="1242"/>
      <c r="BLU297" s="1242"/>
      <c r="BLV297" s="1242"/>
      <c r="BLW297" s="1242"/>
      <c r="BLX297" s="1242"/>
      <c r="BLY297" s="1242"/>
      <c r="BLZ297" s="1242"/>
      <c r="BMA297" s="1242"/>
      <c r="BMB297" s="1242"/>
      <c r="BMC297" s="1242"/>
      <c r="BMD297" s="1242"/>
      <c r="BME297" s="1242"/>
      <c r="BMF297" s="1242"/>
      <c r="BMG297" s="1242"/>
      <c r="BMH297" s="1242"/>
      <c r="BMI297" s="1242"/>
      <c r="BMJ297" s="1242"/>
      <c r="BMK297" s="1242"/>
      <c r="BML297" s="1242"/>
      <c r="BMM297" s="1242"/>
      <c r="BMN297" s="1242"/>
      <c r="BMO297" s="1242"/>
      <c r="BMP297" s="1242"/>
      <c r="BMQ297" s="1242"/>
      <c r="BMR297" s="1242"/>
      <c r="BMS297" s="1242"/>
      <c r="BMT297" s="1242"/>
      <c r="BMU297" s="1242"/>
      <c r="BMV297" s="1242"/>
      <c r="BMW297" s="1242"/>
      <c r="BMX297" s="1242"/>
      <c r="BMY297" s="1242"/>
      <c r="BMZ297" s="1242"/>
      <c r="BNA297" s="1242"/>
      <c r="BNB297" s="1242"/>
      <c r="BNC297" s="1242"/>
      <c r="BND297" s="1242"/>
      <c r="BNE297" s="1242"/>
      <c r="BNF297" s="1242"/>
      <c r="BNG297" s="1242"/>
      <c r="BNH297" s="1242"/>
      <c r="BNI297" s="1242"/>
      <c r="BNJ297" s="1242"/>
      <c r="BNK297" s="1242"/>
      <c r="BNL297" s="1242"/>
      <c r="BNM297" s="1242"/>
      <c r="BNN297" s="1242"/>
      <c r="BNO297" s="1242"/>
      <c r="BNP297" s="1242"/>
      <c r="BNQ297" s="1242"/>
      <c r="BNR297" s="1242"/>
      <c r="BNS297" s="1242"/>
      <c r="BNT297" s="1242"/>
      <c r="BNU297" s="1242"/>
      <c r="BNV297" s="1242"/>
      <c r="BNW297" s="1242"/>
      <c r="BNX297" s="1242"/>
      <c r="BNY297" s="1242"/>
      <c r="BNZ297" s="1242"/>
      <c r="BOA297" s="1242"/>
      <c r="BOB297" s="1242"/>
      <c r="BOC297" s="1242"/>
      <c r="BOD297" s="1242"/>
      <c r="BOE297" s="1242"/>
      <c r="BOF297" s="1242"/>
      <c r="BOG297" s="1242"/>
      <c r="BOH297" s="1242"/>
      <c r="BOI297" s="1242"/>
      <c r="BOJ297" s="1242"/>
      <c r="BOK297" s="1242"/>
      <c r="BOL297" s="1242"/>
      <c r="BOM297" s="1242"/>
      <c r="BON297" s="1242"/>
      <c r="BOO297" s="1242"/>
      <c r="BOP297" s="1242"/>
      <c r="BOQ297" s="1242"/>
      <c r="BOR297" s="1242"/>
      <c r="BOS297" s="1242"/>
      <c r="BOT297" s="1242"/>
      <c r="BOU297" s="1242"/>
      <c r="BOV297" s="1242"/>
      <c r="BOW297" s="1242"/>
      <c r="BOX297" s="1242"/>
      <c r="BOY297" s="1242"/>
      <c r="BOZ297" s="1242"/>
      <c r="BPA297" s="1242"/>
      <c r="BPB297" s="1242"/>
      <c r="BPC297" s="1242"/>
      <c r="BPD297" s="1242"/>
      <c r="BPE297" s="1242"/>
      <c r="BPF297" s="1242"/>
      <c r="BPG297" s="1242"/>
      <c r="BPH297" s="1242"/>
      <c r="BPI297" s="1242"/>
      <c r="BPJ297" s="1242"/>
      <c r="BPK297" s="1242"/>
      <c r="BPL297" s="1242"/>
      <c r="BPM297" s="1242"/>
      <c r="BPN297" s="1242"/>
      <c r="BPO297" s="1242"/>
      <c r="BPP297" s="1242"/>
      <c r="BPQ297" s="1242"/>
      <c r="BPR297" s="1242"/>
      <c r="BPS297" s="1242"/>
      <c r="BPT297" s="1242"/>
      <c r="BPU297" s="1242"/>
      <c r="BPV297" s="1242"/>
      <c r="BPW297" s="1242"/>
      <c r="BPX297" s="1242"/>
      <c r="BPY297" s="1242"/>
      <c r="BPZ297" s="1242"/>
      <c r="BQA297" s="1242"/>
      <c r="BQB297" s="1242"/>
      <c r="BQC297" s="1242"/>
      <c r="BQD297" s="1242"/>
      <c r="BQE297" s="1242"/>
      <c r="BQF297" s="1242"/>
      <c r="BQG297" s="1242"/>
      <c r="BQH297" s="1242"/>
      <c r="BQI297" s="1242"/>
      <c r="BQJ297" s="1242"/>
      <c r="BQK297" s="1242"/>
      <c r="BQL297" s="1242"/>
      <c r="BQM297" s="1242"/>
      <c r="BQN297" s="1242"/>
      <c r="BQO297" s="1242"/>
      <c r="BQP297" s="1242"/>
      <c r="BQQ297" s="1242"/>
      <c r="BQR297" s="1242"/>
      <c r="BQS297" s="1242"/>
      <c r="BQT297" s="1242"/>
      <c r="BQU297" s="1242"/>
      <c r="BQV297" s="1242"/>
      <c r="BQW297" s="1242"/>
      <c r="BQX297" s="1242"/>
      <c r="BQY297" s="1242"/>
      <c r="BQZ297" s="1242"/>
      <c r="BRA297" s="1242"/>
      <c r="BRB297" s="1242"/>
      <c r="BRC297" s="1242"/>
      <c r="BRD297" s="1242"/>
      <c r="BRE297" s="1242"/>
      <c r="BRF297" s="1242"/>
      <c r="BRG297" s="1242"/>
      <c r="BRH297" s="1242"/>
      <c r="BRI297" s="1242"/>
      <c r="BRJ297" s="1242"/>
      <c r="BRK297" s="1242"/>
      <c r="BRL297" s="1242"/>
      <c r="BRM297" s="1242"/>
      <c r="BRN297" s="1242"/>
      <c r="BRO297" s="1242"/>
      <c r="BRP297" s="1242"/>
      <c r="BRQ297" s="1242"/>
      <c r="BRR297" s="1242"/>
      <c r="BRS297" s="1242"/>
      <c r="BRT297" s="1242"/>
      <c r="BRU297" s="1242"/>
      <c r="BRV297" s="1242"/>
      <c r="BRW297" s="1242"/>
      <c r="BRX297" s="1242"/>
      <c r="BRY297" s="1242"/>
      <c r="BRZ297" s="1242"/>
      <c r="BSA297" s="1242"/>
      <c r="BSB297" s="1242"/>
      <c r="BSC297" s="1242"/>
      <c r="BSD297" s="1242"/>
      <c r="BSE297" s="1242"/>
      <c r="BSF297" s="1242"/>
      <c r="BSG297" s="1242"/>
      <c r="BSH297" s="1242"/>
      <c r="BSI297" s="1242"/>
      <c r="BSJ297" s="1242"/>
      <c r="BSK297" s="1242"/>
      <c r="BSL297" s="1242"/>
      <c r="BSM297" s="1242"/>
      <c r="BSN297" s="1242"/>
      <c r="BSO297" s="1242"/>
      <c r="BSP297" s="1242"/>
      <c r="BSQ297" s="1242"/>
      <c r="BSR297" s="1242"/>
      <c r="BSS297" s="1242"/>
      <c r="BST297" s="1242"/>
      <c r="BSU297" s="1242"/>
      <c r="BSV297" s="1242"/>
      <c r="BSW297" s="1242"/>
      <c r="BSX297" s="1242"/>
      <c r="BSY297" s="1242"/>
      <c r="BSZ297" s="1242"/>
      <c r="BTA297" s="1242"/>
      <c r="BTB297" s="1242"/>
      <c r="BTC297" s="1242"/>
      <c r="BTD297" s="1242"/>
      <c r="BTE297" s="1242"/>
      <c r="BTF297" s="1242"/>
      <c r="BTG297" s="1242"/>
      <c r="BTH297" s="1242"/>
      <c r="BTI297" s="1242"/>
      <c r="BTJ297" s="1242"/>
      <c r="BTK297" s="1242"/>
      <c r="BTL297" s="1242"/>
      <c r="BTM297" s="1242"/>
      <c r="BTN297" s="1242"/>
      <c r="BTO297" s="1242"/>
      <c r="BTP297" s="1242"/>
      <c r="BTQ297" s="1242"/>
      <c r="BTR297" s="1242"/>
      <c r="BTS297" s="1242"/>
      <c r="BTT297" s="1242"/>
      <c r="BTU297" s="1242"/>
      <c r="BTV297" s="1242"/>
      <c r="BTW297" s="1242"/>
      <c r="BTX297" s="1242"/>
      <c r="BTY297" s="1242"/>
      <c r="BTZ297" s="1242"/>
      <c r="BUA297" s="1242"/>
      <c r="BUB297" s="1242"/>
      <c r="BUC297" s="1242"/>
      <c r="BUD297" s="1242"/>
      <c r="BUE297" s="1242"/>
      <c r="BUF297" s="1242"/>
      <c r="BUG297" s="1242"/>
      <c r="BUH297" s="1242"/>
      <c r="BUI297" s="1242"/>
      <c r="BUJ297" s="1242"/>
      <c r="BUK297" s="1242"/>
      <c r="BUL297" s="1242"/>
      <c r="BUM297" s="1242"/>
      <c r="BUN297" s="1242"/>
      <c r="BUO297" s="1242"/>
      <c r="BUP297" s="1242"/>
      <c r="BUQ297" s="1242"/>
      <c r="BUR297" s="1242"/>
      <c r="BUS297" s="1242"/>
      <c r="BUT297" s="1242"/>
      <c r="BUU297" s="1242"/>
      <c r="BUV297" s="1242"/>
      <c r="BUW297" s="1242"/>
      <c r="BUX297" s="1242"/>
      <c r="BUY297" s="1242"/>
      <c r="BUZ297" s="1242"/>
      <c r="BVA297" s="1242"/>
      <c r="BVB297" s="1242"/>
      <c r="BVC297" s="1242"/>
      <c r="BVD297" s="1242"/>
      <c r="BVE297" s="1242"/>
      <c r="BVF297" s="1242"/>
      <c r="BVG297" s="1242"/>
      <c r="BVH297" s="1242"/>
      <c r="BVI297" s="1242"/>
      <c r="BVJ297" s="1242"/>
      <c r="BVK297" s="1242"/>
      <c r="BVL297" s="1242"/>
      <c r="BVM297" s="1242"/>
      <c r="BVN297" s="1242"/>
      <c r="BVO297" s="1242"/>
      <c r="BVP297" s="1242"/>
      <c r="BVQ297" s="1242"/>
      <c r="BVR297" s="1242"/>
      <c r="BVS297" s="1242"/>
      <c r="BVT297" s="1242"/>
      <c r="BVU297" s="1242"/>
      <c r="BVV297" s="1242"/>
      <c r="BVW297" s="1242"/>
      <c r="BVX297" s="1242"/>
      <c r="BVY297" s="1242"/>
      <c r="BVZ297" s="1242"/>
      <c r="BWA297" s="1242"/>
      <c r="BWB297" s="1242"/>
      <c r="BWC297" s="1242"/>
      <c r="BWD297" s="1242"/>
      <c r="BWE297" s="1242"/>
      <c r="BWF297" s="1242"/>
      <c r="BWG297" s="1242"/>
      <c r="BWH297" s="1242"/>
      <c r="BWI297" s="1242"/>
      <c r="BWJ297" s="1242"/>
      <c r="BWK297" s="1242"/>
      <c r="BWL297" s="1242"/>
      <c r="BWM297" s="1242"/>
      <c r="BWN297" s="1242"/>
      <c r="BWO297" s="1242"/>
      <c r="BWP297" s="1242"/>
      <c r="BWQ297" s="1242"/>
      <c r="BWR297" s="1242"/>
      <c r="BWS297" s="1242"/>
      <c r="BWT297" s="1242"/>
      <c r="BWU297" s="1242"/>
      <c r="BWV297" s="1242"/>
      <c r="BWW297" s="1242"/>
      <c r="BWX297" s="1242"/>
      <c r="BWY297" s="1242"/>
      <c r="BWZ297" s="1242"/>
      <c r="BXA297" s="1242"/>
      <c r="BXB297" s="1242"/>
      <c r="BXC297" s="1242"/>
      <c r="BXD297" s="1242"/>
      <c r="BXE297" s="1242"/>
      <c r="BXF297" s="1242"/>
      <c r="BXG297" s="1242"/>
      <c r="BXH297" s="1242"/>
      <c r="BXI297" s="1242"/>
      <c r="BXJ297" s="1242"/>
      <c r="BXK297" s="1242"/>
      <c r="BXL297" s="1242"/>
      <c r="BXM297" s="1242"/>
      <c r="BXN297" s="1242"/>
      <c r="BXO297" s="1242"/>
      <c r="BXP297" s="1242"/>
      <c r="BXQ297" s="1242"/>
      <c r="BXR297" s="1242"/>
      <c r="BXS297" s="1242"/>
      <c r="BXT297" s="1242"/>
      <c r="BXU297" s="1242"/>
      <c r="BXV297" s="1242"/>
      <c r="BXW297" s="1242"/>
      <c r="BXX297" s="1242"/>
      <c r="BXY297" s="1242"/>
      <c r="BXZ297" s="1242"/>
      <c r="BYA297" s="1242"/>
      <c r="BYB297" s="1242"/>
      <c r="BYC297" s="1242"/>
      <c r="BYD297" s="1242"/>
      <c r="BYE297" s="1242"/>
      <c r="BYF297" s="1242"/>
      <c r="BYG297" s="1242"/>
      <c r="BYH297" s="1242"/>
      <c r="BYI297" s="1242"/>
      <c r="BYJ297" s="1242"/>
      <c r="BYK297" s="1242"/>
      <c r="BYL297" s="1242"/>
      <c r="BYM297" s="1242"/>
      <c r="BYN297" s="1242"/>
      <c r="BYO297" s="1242"/>
      <c r="BYP297" s="1242"/>
      <c r="BYQ297" s="1242"/>
      <c r="BYR297" s="1242"/>
      <c r="BYS297" s="1242"/>
      <c r="BYT297" s="1242"/>
      <c r="BYU297" s="1242"/>
      <c r="BYV297" s="1242"/>
      <c r="BYW297" s="1242"/>
      <c r="BYX297" s="1242"/>
      <c r="BYY297" s="1242"/>
      <c r="BYZ297" s="1242"/>
      <c r="BZA297" s="1242"/>
      <c r="BZB297" s="1242"/>
      <c r="BZC297" s="1242"/>
      <c r="BZD297" s="1242"/>
      <c r="BZE297" s="1242"/>
      <c r="BZF297" s="1242"/>
      <c r="BZG297" s="1242"/>
      <c r="BZH297" s="1242"/>
      <c r="BZI297" s="1242"/>
      <c r="BZJ297" s="1242"/>
      <c r="BZK297" s="1242"/>
      <c r="BZL297" s="1242"/>
      <c r="BZM297" s="1242"/>
      <c r="BZN297" s="1242"/>
      <c r="BZO297" s="1242"/>
      <c r="BZP297" s="1242"/>
      <c r="BZQ297" s="1242"/>
      <c r="BZR297" s="1242"/>
      <c r="BZS297" s="1242"/>
      <c r="BZT297" s="1242"/>
      <c r="BZU297" s="1242"/>
      <c r="BZV297" s="1242"/>
      <c r="BZW297" s="1242"/>
      <c r="BZX297" s="1242"/>
      <c r="BZY297" s="1242"/>
      <c r="BZZ297" s="1242"/>
      <c r="CAA297" s="1242"/>
      <c r="CAB297" s="1242"/>
      <c r="CAC297" s="1242"/>
      <c r="CAD297" s="1242"/>
      <c r="CAE297" s="1242"/>
      <c r="CAF297" s="1242"/>
      <c r="CAG297" s="1242"/>
      <c r="CAH297" s="1242"/>
      <c r="CAI297" s="1242"/>
      <c r="CAJ297" s="1242"/>
      <c r="CAK297" s="1242"/>
      <c r="CAL297" s="1242"/>
      <c r="CAM297" s="1242"/>
      <c r="CAN297" s="1242"/>
      <c r="CAO297" s="1242"/>
      <c r="CAP297" s="1242"/>
      <c r="CAQ297" s="1242"/>
      <c r="CAR297" s="1242"/>
      <c r="CAS297" s="1242"/>
      <c r="CAT297" s="1242"/>
      <c r="CAU297" s="1242"/>
      <c r="CAV297" s="1242"/>
      <c r="CAW297" s="1242"/>
      <c r="CAX297" s="1242"/>
      <c r="CAY297" s="1242"/>
      <c r="CAZ297" s="1242"/>
      <c r="CBA297" s="1242"/>
      <c r="CBB297" s="1242"/>
      <c r="CBC297" s="1242"/>
      <c r="CBD297" s="1242"/>
      <c r="CBE297" s="1242"/>
      <c r="CBF297" s="1242"/>
      <c r="CBG297" s="1242"/>
      <c r="CBH297" s="1242"/>
      <c r="CBI297" s="1242"/>
      <c r="CBJ297" s="1242"/>
      <c r="CBK297" s="1242"/>
      <c r="CBL297" s="1242"/>
      <c r="CBM297" s="1242"/>
      <c r="CBN297" s="1242"/>
      <c r="CBO297" s="1242"/>
      <c r="CBP297" s="1242"/>
      <c r="CBQ297" s="1242"/>
      <c r="CBR297" s="1242"/>
      <c r="CBS297" s="1242"/>
      <c r="CBT297" s="1242"/>
      <c r="CBU297" s="1242"/>
      <c r="CBV297" s="1242"/>
      <c r="CBW297" s="1242"/>
      <c r="CBX297" s="1242"/>
      <c r="CBY297" s="1242"/>
      <c r="CBZ297" s="1242"/>
      <c r="CCA297" s="1242"/>
      <c r="CCB297" s="1242"/>
      <c r="CCC297" s="1242"/>
      <c r="CCD297" s="1242"/>
      <c r="CCE297" s="1242"/>
      <c r="CCF297" s="1242"/>
      <c r="CCG297" s="1242"/>
      <c r="CCH297" s="1242"/>
      <c r="CCI297" s="1242"/>
      <c r="CCJ297" s="1242"/>
      <c r="CCK297" s="1242"/>
      <c r="CCL297" s="1242"/>
      <c r="CCM297" s="1242"/>
      <c r="CCN297" s="1242"/>
      <c r="CCO297" s="1242"/>
      <c r="CCP297" s="1242"/>
      <c r="CCQ297" s="1242"/>
      <c r="CCR297" s="1242"/>
      <c r="CCS297" s="1242"/>
      <c r="CCT297" s="1242"/>
      <c r="CCU297" s="1242"/>
      <c r="CCV297" s="1242"/>
      <c r="CCW297" s="1242"/>
      <c r="CCX297" s="1242"/>
      <c r="CCY297" s="1242"/>
      <c r="CCZ297" s="1242"/>
      <c r="CDA297" s="1242"/>
      <c r="CDB297" s="1242"/>
      <c r="CDC297" s="1242"/>
      <c r="CDD297" s="1242"/>
      <c r="CDE297" s="1242"/>
      <c r="CDF297" s="1242"/>
      <c r="CDG297" s="1242"/>
      <c r="CDH297" s="1242"/>
      <c r="CDI297" s="1242"/>
      <c r="CDJ297" s="1242"/>
      <c r="CDK297" s="1242"/>
      <c r="CDL297" s="1242"/>
      <c r="CDM297" s="1242"/>
      <c r="CDN297" s="1242"/>
      <c r="CDO297" s="1242"/>
      <c r="CDP297" s="1242"/>
      <c r="CDQ297" s="1242"/>
      <c r="CDR297" s="1242"/>
      <c r="CDS297" s="1242"/>
      <c r="CDT297" s="1242"/>
      <c r="CDU297" s="1242"/>
      <c r="CDV297" s="1242"/>
      <c r="CDW297" s="1242"/>
      <c r="CDX297" s="1242"/>
      <c r="CDY297" s="1242"/>
      <c r="CDZ297" s="1242"/>
      <c r="CEA297" s="1242"/>
      <c r="CEB297" s="1242"/>
      <c r="CEC297" s="1242"/>
      <c r="CED297" s="1242"/>
      <c r="CEE297" s="1242"/>
      <c r="CEF297" s="1242"/>
      <c r="CEG297" s="1242"/>
      <c r="CEH297" s="1242"/>
      <c r="CEI297" s="1242"/>
      <c r="CEJ297" s="1242"/>
      <c r="CEK297" s="1242"/>
      <c r="CEL297" s="1242"/>
      <c r="CEM297" s="1242"/>
      <c r="CEN297" s="1242"/>
      <c r="CEO297" s="1242"/>
      <c r="CEP297" s="1242"/>
      <c r="CEQ297" s="1242"/>
      <c r="CER297" s="1242"/>
      <c r="CES297" s="1242"/>
      <c r="CET297" s="1242"/>
      <c r="CEU297" s="1242"/>
      <c r="CEV297" s="1242"/>
      <c r="CEW297" s="1242"/>
      <c r="CEX297" s="1242"/>
      <c r="CEY297" s="1242"/>
      <c r="CEZ297" s="1242"/>
      <c r="CFA297" s="1242"/>
      <c r="CFB297" s="1242"/>
      <c r="CFC297" s="1242"/>
      <c r="CFD297" s="1242"/>
      <c r="CFE297" s="1242"/>
      <c r="CFF297" s="1242"/>
      <c r="CFG297" s="1242"/>
      <c r="CFH297" s="1242"/>
      <c r="CFI297" s="1242"/>
      <c r="CFJ297" s="1242"/>
      <c r="CFK297" s="1242"/>
      <c r="CFL297" s="1242"/>
      <c r="CFM297" s="1242"/>
      <c r="CFN297" s="1242"/>
      <c r="CFO297" s="1242"/>
      <c r="CFP297" s="1242"/>
      <c r="CFQ297" s="1242"/>
      <c r="CFR297" s="1242"/>
      <c r="CFS297" s="1242"/>
      <c r="CFT297" s="1242"/>
      <c r="CFU297" s="1242"/>
      <c r="CFV297" s="1242"/>
      <c r="CFW297" s="1242"/>
      <c r="CFX297" s="1242"/>
      <c r="CFY297" s="1242"/>
      <c r="CFZ297" s="1242"/>
      <c r="CGA297" s="1242"/>
      <c r="CGB297" s="1242"/>
      <c r="CGC297" s="1242"/>
      <c r="CGD297" s="1242"/>
      <c r="CGE297" s="1242"/>
      <c r="CGF297" s="1242"/>
      <c r="CGG297" s="1242"/>
      <c r="CGH297" s="1242"/>
      <c r="CGI297" s="1242"/>
      <c r="CGJ297" s="1242"/>
      <c r="CGK297" s="1242"/>
      <c r="CGL297" s="1242"/>
      <c r="CGM297" s="1242"/>
      <c r="CGN297" s="1242"/>
      <c r="CGO297" s="1242"/>
      <c r="CGP297" s="1242"/>
      <c r="CGQ297" s="1242"/>
      <c r="CGR297" s="1242"/>
      <c r="CGS297" s="1242"/>
      <c r="CGT297" s="1242"/>
      <c r="CGU297" s="1242"/>
      <c r="CGV297" s="1242"/>
      <c r="CGW297" s="1242"/>
      <c r="CGX297" s="1242"/>
      <c r="CGY297" s="1242"/>
      <c r="CGZ297" s="1242"/>
      <c r="CHA297" s="1242"/>
      <c r="CHB297" s="1242"/>
      <c r="CHC297" s="1242"/>
      <c r="CHD297" s="1242"/>
      <c r="CHE297" s="1242"/>
      <c r="CHF297" s="1242"/>
      <c r="CHG297" s="1242"/>
      <c r="CHH297" s="1242"/>
      <c r="CHI297" s="1242"/>
      <c r="CHJ297" s="1242"/>
      <c r="CHK297" s="1242"/>
      <c r="CHL297" s="1242"/>
      <c r="CHM297" s="1242"/>
      <c r="CHN297" s="1242"/>
      <c r="CHO297" s="1242"/>
      <c r="CHP297" s="1242"/>
      <c r="CHQ297" s="1242"/>
      <c r="CHR297" s="1242"/>
      <c r="CHS297" s="1242"/>
      <c r="CHT297" s="1242"/>
      <c r="CHU297" s="1242"/>
      <c r="CHV297" s="1242"/>
      <c r="CHW297" s="1242"/>
      <c r="CHX297" s="1242"/>
      <c r="CHY297" s="1242"/>
      <c r="CHZ297" s="1242"/>
      <c r="CIA297" s="1242"/>
      <c r="CIB297" s="1242"/>
      <c r="CIC297" s="1242"/>
      <c r="CID297" s="1242"/>
      <c r="CIE297" s="1242"/>
      <c r="CIF297" s="1242"/>
      <c r="CIG297" s="1242"/>
      <c r="CIH297" s="1242"/>
      <c r="CII297" s="1242"/>
      <c r="CIJ297" s="1242"/>
      <c r="CIK297" s="1242"/>
      <c r="CIL297" s="1242"/>
      <c r="CIM297" s="1242"/>
      <c r="CIN297" s="1242"/>
      <c r="CIO297" s="1242"/>
      <c r="CIP297" s="1242"/>
      <c r="CIQ297" s="1242"/>
      <c r="CIR297" s="1242"/>
      <c r="CIS297" s="1242"/>
      <c r="CIT297" s="1242"/>
      <c r="CIU297" s="1242"/>
      <c r="CIV297" s="1242"/>
      <c r="CIW297" s="1242"/>
      <c r="CIX297" s="1242"/>
      <c r="CIY297" s="1242"/>
      <c r="CIZ297" s="1242"/>
      <c r="CJA297" s="1242"/>
      <c r="CJB297" s="1242"/>
      <c r="CJC297" s="1242"/>
      <c r="CJD297" s="1242"/>
      <c r="CJE297" s="1242"/>
      <c r="CJF297" s="1242"/>
      <c r="CJG297" s="1242"/>
      <c r="CJH297" s="1242"/>
      <c r="CJI297" s="1242"/>
      <c r="CJJ297" s="1242"/>
      <c r="CJK297" s="1242"/>
      <c r="CJL297" s="1242"/>
      <c r="CJM297" s="1242"/>
      <c r="CJN297" s="1242"/>
      <c r="CJO297" s="1242"/>
      <c r="CJP297" s="1242"/>
      <c r="CJQ297" s="1242"/>
      <c r="CJR297" s="1242"/>
      <c r="CJS297" s="1242"/>
      <c r="CJT297" s="1242"/>
      <c r="CJU297" s="1242"/>
      <c r="CJV297" s="1242"/>
      <c r="CJW297" s="1242"/>
      <c r="CJX297" s="1242"/>
      <c r="CJY297" s="1242"/>
      <c r="CJZ297" s="1242"/>
      <c r="CKA297" s="1242"/>
      <c r="CKB297" s="1242"/>
      <c r="CKC297" s="1242"/>
      <c r="CKD297" s="1242"/>
      <c r="CKE297" s="1242"/>
      <c r="CKF297" s="1242"/>
      <c r="CKG297" s="1242"/>
      <c r="CKH297" s="1242"/>
      <c r="CKI297" s="1242"/>
      <c r="CKJ297" s="1242"/>
      <c r="CKK297" s="1242"/>
      <c r="CKL297" s="1242"/>
      <c r="CKM297" s="1242"/>
      <c r="CKN297" s="1242"/>
      <c r="CKO297" s="1242"/>
      <c r="CKP297" s="1242"/>
      <c r="CKQ297" s="1242"/>
      <c r="CKR297" s="1242"/>
      <c r="CKS297" s="1242"/>
      <c r="CKT297" s="1242"/>
      <c r="CKU297" s="1242"/>
      <c r="CKV297" s="1242"/>
      <c r="CKW297" s="1242"/>
      <c r="CKX297" s="1242"/>
      <c r="CKY297" s="1242"/>
      <c r="CKZ297" s="1242"/>
      <c r="CLA297" s="1242"/>
      <c r="CLB297" s="1242"/>
      <c r="CLC297" s="1242"/>
      <c r="CLD297" s="1242"/>
      <c r="CLE297" s="1242"/>
      <c r="CLF297" s="1242"/>
      <c r="CLG297" s="1242"/>
      <c r="CLH297" s="1242"/>
      <c r="CLI297" s="1242"/>
      <c r="CLJ297" s="1242"/>
      <c r="CLK297" s="1242"/>
      <c r="CLL297" s="1242"/>
      <c r="CLM297" s="1242"/>
      <c r="CLN297" s="1242"/>
      <c r="CLO297" s="1242"/>
      <c r="CLP297" s="1242"/>
      <c r="CLQ297" s="1242"/>
      <c r="CLR297" s="1242"/>
      <c r="CLS297" s="1242"/>
      <c r="CLT297" s="1242"/>
      <c r="CLU297" s="1242"/>
      <c r="CLV297" s="1242"/>
      <c r="CLW297" s="1242"/>
      <c r="CLX297" s="1242"/>
      <c r="CLY297" s="1242"/>
      <c r="CLZ297" s="1242"/>
      <c r="CMA297" s="1242"/>
      <c r="CMB297" s="1242"/>
      <c r="CMC297" s="1242"/>
      <c r="CMD297" s="1242"/>
      <c r="CME297" s="1242"/>
      <c r="CMF297" s="1242"/>
      <c r="CMG297" s="1242"/>
      <c r="CMH297" s="1242"/>
      <c r="CMI297" s="1242"/>
      <c r="CMJ297" s="1242"/>
      <c r="CMK297" s="1242"/>
      <c r="CML297" s="1242"/>
      <c r="CMM297" s="1242"/>
      <c r="CMN297" s="1242"/>
      <c r="CMO297" s="1242"/>
      <c r="CMP297" s="1242"/>
      <c r="CMQ297" s="1242"/>
      <c r="CMR297" s="1242"/>
      <c r="CMS297" s="1242"/>
      <c r="CMT297" s="1242"/>
      <c r="CMU297" s="1242"/>
      <c r="CMV297" s="1242"/>
      <c r="CMW297" s="1242"/>
      <c r="CMX297" s="1242"/>
      <c r="CMY297" s="1242"/>
      <c r="CMZ297" s="1242"/>
      <c r="CNA297" s="1242"/>
      <c r="CNB297" s="1242"/>
      <c r="CNC297" s="1242"/>
      <c r="CND297" s="1242"/>
      <c r="CNE297" s="1242"/>
      <c r="CNF297" s="1242"/>
      <c r="CNG297" s="1242"/>
      <c r="CNH297" s="1242"/>
      <c r="CNI297" s="1242"/>
      <c r="CNJ297" s="1242"/>
      <c r="CNK297" s="1242"/>
      <c r="CNL297" s="1242"/>
      <c r="CNM297" s="1242"/>
      <c r="CNN297" s="1242"/>
      <c r="CNO297" s="1242"/>
      <c r="CNP297" s="1242"/>
      <c r="CNQ297" s="1242"/>
      <c r="CNR297" s="1242"/>
      <c r="CNS297" s="1242"/>
      <c r="CNT297" s="1242"/>
      <c r="CNU297" s="1242"/>
      <c r="CNV297" s="1242"/>
      <c r="CNW297" s="1242"/>
      <c r="CNX297" s="1242"/>
      <c r="CNY297" s="1242"/>
      <c r="CNZ297" s="1242"/>
      <c r="COA297" s="1242"/>
      <c r="COB297" s="1242"/>
      <c r="COC297" s="1242"/>
      <c r="COD297" s="1242"/>
      <c r="COE297" s="1242"/>
      <c r="COF297" s="1242"/>
      <c r="COG297" s="1242"/>
      <c r="COH297" s="1242"/>
      <c r="COI297" s="1242"/>
      <c r="COJ297" s="1242"/>
      <c r="COK297" s="1242"/>
      <c r="COL297" s="1242"/>
      <c r="COM297" s="1242"/>
      <c r="CON297" s="1242"/>
      <c r="COO297" s="1242"/>
      <c r="COP297" s="1242"/>
      <c r="COQ297" s="1242"/>
      <c r="COR297" s="1242"/>
      <c r="COS297" s="1242"/>
      <c r="COT297" s="1242"/>
      <c r="COU297" s="1242"/>
      <c r="COV297" s="1242"/>
      <c r="COW297" s="1242"/>
      <c r="COX297" s="1242"/>
      <c r="COY297" s="1242"/>
      <c r="COZ297" s="1242"/>
      <c r="CPA297" s="1242"/>
      <c r="CPB297" s="1242"/>
      <c r="CPC297" s="1242"/>
      <c r="CPD297" s="1242"/>
      <c r="CPE297" s="1242"/>
      <c r="CPF297" s="1242"/>
      <c r="CPG297" s="1242"/>
      <c r="CPH297" s="1242"/>
      <c r="CPI297" s="1242"/>
      <c r="CPJ297" s="1242"/>
      <c r="CPK297" s="1242"/>
      <c r="CPL297" s="1242"/>
      <c r="CPM297" s="1242"/>
      <c r="CPN297" s="1242"/>
      <c r="CPO297" s="1242"/>
      <c r="CPP297" s="1242"/>
      <c r="CPQ297" s="1242"/>
      <c r="CPR297" s="1242"/>
      <c r="CPS297" s="1242"/>
      <c r="CPT297" s="1242"/>
      <c r="CPU297" s="1242"/>
      <c r="CPV297" s="1242"/>
      <c r="CPW297" s="1242"/>
      <c r="CPX297" s="1242"/>
      <c r="CPY297" s="1242"/>
      <c r="CPZ297" s="1242"/>
      <c r="CQA297" s="1242"/>
      <c r="CQB297" s="1242"/>
      <c r="CQC297" s="1242"/>
      <c r="CQD297" s="1242"/>
      <c r="CQE297" s="1242"/>
      <c r="CQF297" s="1242"/>
      <c r="CQG297" s="1242"/>
      <c r="CQH297" s="1242"/>
      <c r="CQI297" s="1242"/>
      <c r="CQJ297" s="1242"/>
      <c r="CQK297" s="1242"/>
      <c r="CQL297" s="1242"/>
      <c r="CQM297" s="1242"/>
      <c r="CQN297" s="1242"/>
      <c r="CQO297" s="1242"/>
      <c r="CQP297" s="1242"/>
      <c r="CQQ297" s="1242"/>
      <c r="CQR297" s="1242"/>
      <c r="CQS297" s="1242"/>
      <c r="CQT297" s="1242"/>
      <c r="CQU297" s="1242"/>
      <c r="CQV297" s="1242"/>
      <c r="CQW297" s="1242"/>
      <c r="CQX297" s="1242"/>
      <c r="CQY297" s="1242"/>
      <c r="CQZ297" s="1242"/>
      <c r="CRA297" s="1242"/>
      <c r="CRB297" s="1242"/>
      <c r="CRC297" s="1242"/>
      <c r="CRD297" s="1242"/>
      <c r="CRE297" s="1242"/>
      <c r="CRF297" s="1242"/>
      <c r="CRG297" s="1242"/>
      <c r="CRH297" s="1242"/>
      <c r="CRI297" s="1242"/>
      <c r="CRJ297" s="1242"/>
      <c r="CRK297" s="1242"/>
      <c r="CRL297" s="1242"/>
      <c r="CRM297" s="1242"/>
      <c r="CRN297" s="1242"/>
      <c r="CRO297" s="1242"/>
      <c r="CRP297" s="1242"/>
      <c r="CRQ297" s="1242"/>
      <c r="CRR297" s="1242"/>
      <c r="CRS297" s="1242"/>
      <c r="CRT297" s="1242"/>
      <c r="CRU297" s="1242"/>
      <c r="CRV297" s="1242"/>
      <c r="CRW297" s="1242"/>
      <c r="CRX297" s="1242"/>
      <c r="CRY297" s="1242"/>
      <c r="CRZ297" s="1242"/>
      <c r="CSA297" s="1242"/>
      <c r="CSB297" s="1242"/>
      <c r="CSC297" s="1242"/>
      <c r="CSD297" s="1242"/>
      <c r="CSE297" s="1242"/>
      <c r="CSF297" s="1242"/>
      <c r="CSG297" s="1242"/>
      <c r="CSH297" s="1242"/>
      <c r="CSI297" s="1242"/>
      <c r="CSJ297" s="1242"/>
      <c r="CSK297" s="1242"/>
      <c r="CSL297" s="1242"/>
      <c r="CSM297" s="1242"/>
      <c r="CSN297" s="1242"/>
      <c r="CSO297" s="1242"/>
      <c r="CSP297" s="1242"/>
      <c r="CSQ297" s="1242"/>
      <c r="CSR297" s="1242"/>
      <c r="CSS297" s="1242"/>
      <c r="CST297" s="1242"/>
      <c r="CSU297" s="1242"/>
      <c r="CSV297" s="1242"/>
      <c r="CSW297" s="1242"/>
      <c r="CSX297" s="1242"/>
      <c r="CSY297" s="1242"/>
      <c r="CSZ297" s="1242"/>
      <c r="CTA297" s="1242"/>
      <c r="CTB297" s="1242"/>
      <c r="CTC297" s="1242"/>
      <c r="CTD297" s="1242"/>
      <c r="CTE297" s="1242"/>
      <c r="CTF297" s="1242"/>
      <c r="CTG297" s="1242"/>
      <c r="CTH297" s="1242"/>
      <c r="CTI297" s="1242"/>
      <c r="CTJ297" s="1242"/>
      <c r="CTK297" s="1242"/>
      <c r="CTL297" s="1242"/>
      <c r="CTM297" s="1242"/>
      <c r="CTN297" s="1242"/>
      <c r="CTO297" s="1242"/>
      <c r="CTP297" s="1242"/>
      <c r="CTQ297" s="1242"/>
      <c r="CTR297" s="1242"/>
      <c r="CTS297" s="1242"/>
      <c r="CTT297" s="1242"/>
      <c r="CTU297" s="1242"/>
      <c r="CTV297" s="1242"/>
      <c r="CTW297" s="1242"/>
      <c r="CTX297" s="1242"/>
      <c r="CTY297" s="1242"/>
      <c r="CTZ297" s="1242"/>
      <c r="CUA297" s="1242"/>
      <c r="CUB297" s="1242"/>
      <c r="CUC297" s="1242"/>
      <c r="CUD297" s="1242"/>
      <c r="CUE297" s="1242"/>
      <c r="CUF297" s="1242"/>
      <c r="CUG297" s="1242"/>
      <c r="CUH297" s="1242"/>
      <c r="CUI297" s="1242"/>
      <c r="CUJ297" s="1242"/>
      <c r="CUK297" s="1242"/>
      <c r="CUL297" s="1242"/>
      <c r="CUM297" s="1242"/>
      <c r="CUN297" s="1242"/>
      <c r="CUO297" s="1242"/>
      <c r="CUP297" s="1242"/>
      <c r="CUQ297" s="1242"/>
      <c r="CUR297" s="1242"/>
      <c r="CUS297" s="1242"/>
      <c r="CUT297" s="1242"/>
      <c r="CUU297" s="1242"/>
      <c r="CUV297" s="1242"/>
      <c r="CUW297" s="1242"/>
      <c r="CUX297" s="1242"/>
      <c r="CUY297" s="1242"/>
      <c r="CUZ297" s="1242"/>
      <c r="CVA297" s="1242"/>
      <c r="CVB297" s="1242"/>
      <c r="CVC297" s="1242"/>
      <c r="CVD297" s="1242"/>
      <c r="CVE297" s="1242"/>
      <c r="CVF297" s="1242"/>
      <c r="CVG297" s="1242"/>
      <c r="CVH297" s="1242"/>
      <c r="CVI297" s="1242"/>
      <c r="CVJ297" s="1242"/>
      <c r="CVK297" s="1242"/>
      <c r="CVL297" s="1242"/>
      <c r="CVM297" s="1242"/>
      <c r="CVN297" s="1242"/>
      <c r="CVO297" s="1242"/>
      <c r="CVP297" s="1242"/>
      <c r="CVQ297" s="1242"/>
      <c r="CVR297" s="1242"/>
      <c r="CVS297" s="1242"/>
      <c r="CVT297" s="1242"/>
      <c r="CVU297" s="1242"/>
      <c r="CVV297" s="1242"/>
      <c r="CVW297" s="1242"/>
      <c r="CVX297" s="1242"/>
      <c r="CVY297" s="1242"/>
      <c r="CVZ297" s="1242"/>
      <c r="CWA297" s="1242"/>
      <c r="CWB297" s="1242"/>
      <c r="CWC297" s="1242"/>
      <c r="CWD297" s="1242"/>
      <c r="CWE297" s="1242"/>
      <c r="CWF297" s="1242"/>
      <c r="CWG297" s="1242"/>
      <c r="CWH297" s="1242"/>
      <c r="CWI297" s="1242"/>
      <c r="CWJ297" s="1242"/>
      <c r="CWK297" s="1242"/>
      <c r="CWL297" s="1242"/>
      <c r="CWM297" s="1242"/>
      <c r="CWN297" s="1242"/>
      <c r="CWO297" s="1242"/>
      <c r="CWP297" s="1242"/>
      <c r="CWQ297" s="1242"/>
      <c r="CWR297" s="1242"/>
      <c r="CWS297" s="1242"/>
      <c r="CWT297" s="1242"/>
      <c r="CWU297" s="1242"/>
      <c r="CWV297" s="1242"/>
      <c r="CWW297" s="1242"/>
      <c r="CWX297" s="1242"/>
      <c r="CWY297" s="1242"/>
      <c r="CWZ297" s="1242"/>
      <c r="CXA297" s="1242"/>
      <c r="CXB297" s="1242"/>
      <c r="CXC297" s="1242"/>
      <c r="CXD297" s="1242"/>
      <c r="CXE297" s="1242"/>
      <c r="CXF297" s="1242"/>
      <c r="CXG297" s="1242"/>
      <c r="CXH297" s="1242"/>
      <c r="CXI297" s="1242"/>
      <c r="CXJ297" s="1242"/>
      <c r="CXK297" s="1242"/>
      <c r="CXL297" s="1242"/>
      <c r="CXM297" s="1242"/>
      <c r="CXN297" s="1242"/>
      <c r="CXO297" s="1242"/>
      <c r="CXP297" s="1242"/>
      <c r="CXQ297" s="1242"/>
      <c r="CXR297" s="1242"/>
      <c r="CXS297" s="1242"/>
      <c r="CXT297" s="1242"/>
      <c r="CXU297" s="1242"/>
      <c r="CXV297" s="1242"/>
      <c r="CXW297" s="1242"/>
      <c r="CXX297" s="1242"/>
      <c r="CXY297" s="1242"/>
      <c r="CXZ297" s="1242"/>
      <c r="CYA297" s="1242"/>
      <c r="CYB297" s="1242"/>
      <c r="CYC297" s="1242"/>
      <c r="CYD297" s="1242"/>
      <c r="CYE297" s="1242"/>
      <c r="CYF297" s="1242"/>
      <c r="CYG297" s="1242"/>
      <c r="CYH297" s="1242"/>
      <c r="CYI297" s="1242"/>
      <c r="CYJ297" s="1242"/>
      <c r="CYK297" s="1242"/>
      <c r="CYL297" s="1242"/>
      <c r="CYM297" s="1242"/>
      <c r="CYN297" s="1242"/>
      <c r="CYO297" s="1242"/>
      <c r="CYP297" s="1242"/>
      <c r="CYQ297" s="1242"/>
      <c r="CYR297" s="1242"/>
      <c r="CYS297" s="1242"/>
      <c r="CYT297" s="1242"/>
      <c r="CYU297" s="1242"/>
      <c r="CYV297" s="1242"/>
      <c r="CYW297" s="1242"/>
      <c r="CYX297" s="1242"/>
      <c r="CYY297" s="1242"/>
      <c r="CYZ297" s="1242"/>
      <c r="CZA297" s="1242"/>
      <c r="CZB297" s="1242"/>
      <c r="CZC297" s="1242"/>
      <c r="CZD297" s="1242"/>
      <c r="CZE297" s="1242"/>
      <c r="CZF297" s="1242"/>
      <c r="CZG297" s="1242"/>
      <c r="CZH297" s="1242"/>
      <c r="CZI297" s="1242"/>
      <c r="CZJ297" s="1242"/>
      <c r="CZK297" s="1242"/>
      <c r="CZL297" s="1242"/>
      <c r="CZM297" s="1242"/>
      <c r="CZN297" s="1242"/>
      <c r="CZO297" s="1242"/>
      <c r="CZP297" s="1242"/>
      <c r="CZQ297" s="1242"/>
      <c r="CZR297" s="1242"/>
      <c r="CZS297" s="1242"/>
      <c r="CZT297" s="1242"/>
      <c r="CZU297" s="1242"/>
      <c r="CZV297" s="1242"/>
      <c r="CZW297" s="1242"/>
      <c r="CZX297" s="1242"/>
      <c r="CZY297" s="1242"/>
      <c r="CZZ297" s="1242"/>
      <c r="DAA297" s="1242"/>
      <c r="DAB297" s="1242"/>
      <c r="DAC297" s="1242"/>
      <c r="DAD297" s="1242"/>
      <c r="DAE297" s="1242"/>
      <c r="DAF297" s="1242"/>
      <c r="DAG297" s="1242"/>
      <c r="DAH297" s="1242"/>
      <c r="DAI297" s="1242"/>
      <c r="DAJ297" s="1242"/>
      <c r="DAK297" s="1242"/>
      <c r="DAL297" s="1242"/>
      <c r="DAM297" s="1242"/>
      <c r="DAN297" s="1242"/>
      <c r="DAO297" s="1242"/>
      <c r="DAP297" s="1242"/>
      <c r="DAQ297" s="1242"/>
      <c r="DAR297" s="1242"/>
      <c r="DAS297" s="1242"/>
      <c r="DAT297" s="1242"/>
      <c r="DAU297" s="1242"/>
      <c r="DAV297" s="1242"/>
      <c r="DAW297" s="1242"/>
      <c r="DAX297" s="1242"/>
      <c r="DAY297" s="1242"/>
      <c r="DAZ297" s="1242"/>
      <c r="DBA297" s="1242"/>
      <c r="DBB297" s="1242"/>
      <c r="DBC297" s="1242"/>
      <c r="DBD297" s="1242"/>
      <c r="DBE297" s="1242"/>
      <c r="DBF297" s="1242"/>
      <c r="DBG297" s="1242"/>
      <c r="DBH297" s="1242"/>
      <c r="DBI297" s="1242"/>
      <c r="DBJ297" s="1242"/>
      <c r="DBK297" s="1242"/>
      <c r="DBL297" s="1242"/>
      <c r="DBM297" s="1242"/>
      <c r="DBN297" s="1242"/>
      <c r="DBO297" s="1242"/>
      <c r="DBP297" s="1242"/>
      <c r="DBQ297" s="1242"/>
      <c r="DBR297" s="1242"/>
      <c r="DBS297" s="1242"/>
      <c r="DBT297" s="1242"/>
      <c r="DBU297" s="1242"/>
      <c r="DBV297" s="1242"/>
      <c r="DBW297" s="1242"/>
      <c r="DBX297" s="1242"/>
      <c r="DBY297" s="1242"/>
      <c r="DBZ297" s="1242"/>
      <c r="DCA297" s="1242"/>
      <c r="DCB297" s="1242"/>
      <c r="DCC297" s="1242"/>
      <c r="DCD297" s="1242"/>
      <c r="DCE297" s="1242"/>
      <c r="DCF297" s="1242"/>
      <c r="DCG297" s="1242"/>
      <c r="DCH297" s="1242"/>
      <c r="DCI297" s="1242"/>
      <c r="DCJ297" s="1242"/>
      <c r="DCK297" s="1242"/>
      <c r="DCL297" s="1242"/>
      <c r="DCM297" s="1242"/>
      <c r="DCN297" s="1242"/>
      <c r="DCO297" s="1242"/>
      <c r="DCP297" s="1242"/>
      <c r="DCQ297" s="1242"/>
      <c r="DCR297" s="1242"/>
      <c r="DCS297" s="1242"/>
      <c r="DCT297" s="1242"/>
      <c r="DCU297" s="1242"/>
      <c r="DCV297" s="1242"/>
      <c r="DCW297" s="1242"/>
      <c r="DCX297" s="1242"/>
      <c r="DCY297" s="1242"/>
      <c r="DCZ297" s="1242"/>
      <c r="DDA297" s="1242"/>
      <c r="DDB297" s="1242"/>
      <c r="DDC297" s="1242"/>
      <c r="DDD297" s="1242"/>
      <c r="DDE297" s="1242"/>
      <c r="DDF297" s="1242"/>
      <c r="DDG297" s="1242"/>
      <c r="DDH297" s="1242"/>
      <c r="DDI297" s="1242"/>
      <c r="DDJ297" s="1242"/>
      <c r="DDK297" s="1242"/>
      <c r="DDL297" s="1242"/>
      <c r="DDM297" s="1242"/>
      <c r="DDN297" s="1242"/>
      <c r="DDO297" s="1242"/>
      <c r="DDP297" s="1242"/>
      <c r="DDQ297" s="1242"/>
      <c r="DDR297" s="1242"/>
      <c r="DDS297" s="1242"/>
      <c r="DDT297" s="1242"/>
      <c r="DDU297" s="1242"/>
      <c r="DDV297" s="1242"/>
      <c r="DDW297" s="1242"/>
      <c r="DDX297" s="1242"/>
      <c r="DDY297" s="1242"/>
      <c r="DDZ297" s="1242"/>
      <c r="DEA297" s="1242"/>
      <c r="DEB297" s="1242"/>
      <c r="DEC297" s="1242"/>
      <c r="DED297" s="1242"/>
      <c r="DEE297" s="1242"/>
      <c r="DEF297" s="1242"/>
      <c r="DEG297" s="1242"/>
      <c r="DEH297" s="1242"/>
      <c r="DEI297" s="1242"/>
      <c r="DEJ297" s="1242"/>
      <c r="DEK297" s="1242"/>
      <c r="DEL297" s="1242"/>
      <c r="DEM297" s="1242"/>
      <c r="DEN297" s="1242"/>
      <c r="DEO297" s="1242"/>
      <c r="DEP297" s="1242"/>
      <c r="DEQ297" s="1242"/>
      <c r="DER297" s="1242"/>
      <c r="DES297" s="1242"/>
      <c r="DET297" s="1242"/>
      <c r="DEU297" s="1242"/>
      <c r="DEV297" s="1242"/>
      <c r="DEW297" s="1242"/>
      <c r="DEX297" s="1242"/>
      <c r="DEY297" s="1242"/>
      <c r="DEZ297" s="1242"/>
      <c r="DFA297" s="1242"/>
      <c r="DFB297" s="1242"/>
      <c r="DFC297" s="1242"/>
      <c r="DFD297" s="1242"/>
      <c r="DFE297" s="1242"/>
      <c r="DFF297" s="1242"/>
      <c r="DFG297" s="1242"/>
      <c r="DFH297" s="1242"/>
      <c r="DFI297" s="1242"/>
      <c r="DFJ297" s="1242"/>
      <c r="DFK297" s="1242"/>
      <c r="DFL297" s="1242"/>
      <c r="DFM297" s="1242"/>
      <c r="DFN297" s="1242"/>
      <c r="DFO297" s="1242"/>
      <c r="DFP297" s="1242"/>
      <c r="DFQ297" s="1242"/>
      <c r="DFR297" s="1242"/>
      <c r="DFS297" s="1242"/>
      <c r="DFT297" s="1242"/>
      <c r="DFU297" s="1242"/>
      <c r="DFV297" s="1242"/>
      <c r="DFW297" s="1242"/>
      <c r="DFX297" s="1242"/>
      <c r="DFY297" s="1242"/>
      <c r="DFZ297" s="1242"/>
      <c r="DGA297" s="1242"/>
      <c r="DGB297" s="1242"/>
      <c r="DGC297" s="1242"/>
      <c r="DGD297" s="1242"/>
      <c r="DGE297" s="1242"/>
      <c r="DGF297" s="1242"/>
      <c r="DGG297" s="1242"/>
      <c r="DGH297" s="1242"/>
      <c r="DGI297" s="1242"/>
      <c r="DGJ297" s="1242"/>
      <c r="DGK297" s="1242"/>
      <c r="DGL297" s="1242"/>
      <c r="DGM297" s="1242"/>
      <c r="DGN297" s="1242"/>
      <c r="DGO297" s="1242"/>
      <c r="DGP297" s="1242"/>
      <c r="DGQ297" s="1242"/>
      <c r="DGR297" s="1242"/>
      <c r="DGS297" s="1242"/>
      <c r="DGT297" s="1242"/>
      <c r="DGU297" s="1242"/>
      <c r="DGV297" s="1242"/>
      <c r="DGW297" s="1242"/>
      <c r="DGX297" s="1242"/>
      <c r="DGY297" s="1242"/>
      <c r="DGZ297" s="1242"/>
      <c r="DHA297" s="1242"/>
      <c r="DHB297" s="1242"/>
      <c r="DHC297" s="1242"/>
      <c r="DHD297" s="1242"/>
      <c r="DHE297" s="1242"/>
      <c r="DHF297" s="1242"/>
      <c r="DHG297" s="1242"/>
      <c r="DHH297" s="1242"/>
      <c r="DHI297" s="1242"/>
      <c r="DHJ297" s="1242"/>
      <c r="DHK297" s="1242"/>
      <c r="DHL297" s="1242"/>
      <c r="DHM297" s="1242"/>
      <c r="DHN297" s="1242"/>
      <c r="DHO297" s="1242"/>
      <c r="DHP297" s="1242"/>
      <c r="DHQ297" s="1242"/>
      <c r="DHR297" s="1242"/>
      <c r="DHS297" s="1242"/>
      <c r="DHT297" s="1242"/>
      <c r="DHU297" s="1242"/>
      <c r="DHV297" s="1242"/>
      <c r="DHW297" s="1242"/>
      <c r="DHX297" s="1242"/>
      <c r="DHY297" s="1242"/>
      <c r="DHZ297" s="1242"/>
      <c r="DIA297" s="1242"/>
      <c r="DIB297" s="1242"/>
      <c r="DIC297" s="1242"/>
      <c r="DID297" s="1242"/>
      <c r="DIE297" s="1242"/>
      <c r="DIF297" s="1242"/>
      <c r="DIG297" s="1242"/>
      <c r="DIH297" s="1242"/>
      <c r="DII297" s="1242"/>
      <c r="DIJ297" s="1242"/>
      <c r="DIK297" s="1242"/>
      <c r="DIL297" s="1242"/>
      <c r="DIM297" s="1242"/>
      <c r="DIN297" s="1242"/>
      <c r="DIO297" s="1242"/>
      <c r="DIP297" s="1242"/>
      <c r="DIQ297" s="1242"/>
      <c r="DIR297" s="1242"/>
      <c r="DIS297" s="1242"/>
      <c r="DIT297" s="1242"/>
      <c r="DIU297" s="1242"/>
      <c r="DIV297" s="1242"/>
      <c r="DIW297" s="1242"/>
      <c r="DIX297" s="1242"/>
      <c r="DIY297" s="1242"/>
      <c r="DIZ297" s="1242"/>
      <c r="DJA297" s="1242"/>
      <c r="DJB297" s="1242"/>
      <c r="DJC297" s="1242"/>
      <c r="DJD297" s="1242"/>
      <c r="DJE297" s="1242"/>
      <c r="DJF297" s="1242"/>
      <c r="DJG297" s="1242"/>
      <c r="DJH297" s="1242"/>
      <c r="DJI297" s="1242"/>
      <c r="DJJ297" s="1242"/>
      <c r="DJK297" s="1242"/>
      <c r="DJL297" s="1242"/>
      <c r="DJM297" s="1242"/>
      <c r="DJN297" s="1242"/>
      <c r="DJO297" s="1242"/>
      <c r="DJP297" s="1242"/>
      <c r="DJQ297" s="1242"/>
      <c r="DJR297" s="1242"/>
      <c r="DJS297" s="1242"/>
      <c r="DJT297" s="1242"/>
      <c r="DJU297" s="1242"/>
      <c r="DJV297" s="1242"/>
      <c r="DJW297" s="1242"/>
      <c r="DJX297" s="1242"/>
      <c r="DJY297" s="1242"/>
      <c r="DJZ297" s="1242"/>
      <c r="DKA297" s="1242"/>
      <c r="DKB297" s="1242"/>
      <c r="DKC297" s="1242"/>
      <c r="DKD297" s="1242"/>
      <c r="DKE297" s="1242"/>
      <c r="DKF297" s="1242"/>
      <c r="DKG297" s="1242"/>
      <c r="DKH297" s="1242"/>
      <c r="DKI297" s="1242"/>
      <c r="DKJ297" s="1242"/>
      <c r="DKK297" s="1242"/>
      <c r="DKL297" s="1242"/>
      <c r="DKM297" s="1242"/>
      <c r="DKN297" s="1242"/>
      <c r="DKO297" s="1242"/>
      <c r="DKP297" s="1242"/>
      <c r="DKQ297" s="1242"/>
      <c r="DKR297" s="1242"/>
      <c r="DKS297" s="1242"/>
      <c r="DKT297" s="1242"/>
      <c r="DKU297" s="1242"/>
      <c r="DKV297" s="1242"/>
      <c r="DKW297" s="1242"/>
      <c r="DKX297" s="1242"/>
      <c r="DKY297" s="1242"/>
      <c r="DKZ297" s="1242"/>
      <c r="DLA297" s="1242"/>
      <c r="DLB297" s="1242"/>
      <c r="DLC297" s="1242"/>
      <c r="DLD297" s="1242"/>
      <c r="DLE297" s="1242"/>
      <c r="DLF297" s="1242"/>
      <c r="DLG297" s="1242"/>
      <c r="DLH297" s="1242"/>
      <c r="DLI297" s="1242"/>
      <c r="DLJ297" s="1242"/>
      <c r="DLK297" s="1242"/>
      <c r="DLL297" s="1242"/>
      <c r="DLM297" s="1242"/>
      <c r="DLN297" s="1242"/>
      <c r="DLO297" s="1242"/>
      <c r="DLP297" s="1242"/>
      <c r="DLQ297" s="1242"/>
      <c r="DLR297" s="1242"/>
      <c r="DLS297" s="1242"/>
      <c r="DLT297" s="1242"/>
      <c r="DLU297" s="1242"/>
      <c r="DLV297" s="1242"/>
      <c r="DLW297" s="1242"/>
      <c r="DLX297" s="1242"/>
      <c r="DLY297" s="1242"/>
      <c r="DLZ297" s="1242"/>
      <c r="DMA297" s="1242"/>
      <c r="DMB297" s="1242"/>
      <c r="DMC297" s="1242"/>
      <c r="DMD297" s="1242"/>
      <c r="DME297" s="1242"/>
      <c r="DMF297" s="1242"/>
      <c r="DMG297" s="1242"/>
      <c r="DMH297" s="1242"/>
      <c r="DMI297" s="1242"/>
      <c r="DMJ297" s="1242"/>
      <c r="DMK297" s="1242"/>
      <c r="DML297" s="1242"/>
      <c r="DMM297" s="1242"/>
      <c r="DMN297" s="1242"/>
      <c r="DMO297" s="1242"/>
      <c r="DMP297" s="1242"/>
      <c r="DMQ297" s="1242"/>
      <c r="DMR297" s="1242"/>
      <c r="DMS297" s="1242"/>
      <c r="DMT297" s="1242"/>
      <c r="DMU297" s="1242"/>
      <c r="DMV297" s="1242"/>
      <c r="DMW297" s="1242"/>
      <c r="DMX297" s="1242"/>
      <c r="DMY297" s="1242"/>
      <c r="DMZ297" s="1242"/>
      <c r="DNA297" s="1242"/>
      <c r="DNB297" s="1242"/>
      <c r="DNC297" s="1242"/>
      <c r="DND297" s="1242"/>
      <c r="DNE297" s="1242"/>
      <c r="DNF297" s="1242"/>
      <c r="DNG297" s="1242"/>
      <c r="DNH297" s="1242"/>
      <c r="DNI297" s="1242"/>
      <c r="DNJ297" s="1242"/>
      <c r="DNK297" s="1242"/>
      <c r="DNL297" s="1242"/>
      <c r="DNM297" s="1242"/>
      <c r="DNN297" s="1242"/>
      <c r="DNO297" s="1242"/>
      <c r="DNP297" s="1242"/>
      <c r="DNQ297" s="1242"/>
      <c r="DNR297" s="1242"/>
      <c r="DNS297" s="1242"/>
      <c r="DNT297" s="1242"/>
      <c r="DNU297" s="1242"/>
      <c r="DNV297" s="1242"/>
      <c r="DNW297" s="1242"/>
      <c r="DNX297" s="1242"/>
      <c r="DNY297" s="1242"/>
      <c r="DNZ297" s="1242"/>
      <c r="DOA297" s="1242"/>
      <c r="DOB297" s="1242"/>
      <c r="DOC297" s="1242"/>
      <c r="DOD297" s="1242"/>
      <c r="DOE297" s="1242"/>
      <c r="DOF297" s="1242"/>
      <c r="DOG297" s="1242"/>
      <c r="DOH297" s="1242"/>
      <c r="DOI297" s="1242"/>
      <c r="DOJ297" s="1242"/>
      <c r="DOK297" s="1242"/>
      <c r="DOL297" s="1242"/>
      <c r="DOM297" s="1242"/>
      <c r="DON297" s="1242"/>
      <c r="DOO297" s="1242"/>
      <c r="DOP297" s="1242"/>
      <c r="DOQ297" s="1242"/>
      <c r="DOR297" s="1242"/>
      <c r="DOS297" s="1242"/>
      <c r="DOT297" s="1242"/>
      <c r="DOU297" s="1242"/>
      <c r="DOV297" s="1242"/>
      <c r="DOW297" s="1242"/>
      <c r="DOX297" s="1242"/>
      <c r="DOY297" s="1242"/>
      <c r="DOZ297" s="1242"/>
      <c r="DPA297" s="1242"/>
      <c r="DPB297" s="1242"/>
      <c r="DPC297" s="1242"/>
      <c r="DPD297" s="1242"/>
      <c r="DPE297" s="1242"/>
      <c r="DPF297" s="1242"/>
      <c r="DPG297" s="1242"/>
      <c r="DPH297" s="1242"/>
      <c r="DPI297" s="1242"/>
      <c r="DPJ297" s="1242"/>
      <c r="DPK297" s="1242"/>
      <c r="DPL297" s="1242"/>
      <c r="DPM297" s="1242"/>
      <c r="DPN297" s="1242"/>
      <c r="DPO297" s="1242"/>
      <c r="DPP297" s="1242"/>
      <c r="DPQ297" s="1242"/>
      <c r="DPR297" s="1242"/>
      <c r="DPS297" s="1242"/>
      <c r="DPT297" s="1242"/>
      <c r="DPU297" s="1242"/>
      <c r="DPV297" s="1242"/>
      <c r="DPW297" s="1242"/>
      <c r="DPX297" s="1242"/>
      <c r="DPY297" s="1242"/>
      <c r="DPZ297" s="1242"/>
      <c r="DQA297" s="1242"/>
      <c r="DQB297" s="1242"/>
      <c r="DQC297" s="1242"/>
      <c r="DQD297" s="1242"/>
      <c r="DQE297" s="1242"/>
      <c r="DQF297" s="1242"/>
      <c r="DQG297" s="1242"/>
      <c r="DQH297" s="1242"/>
      <c r="DQI297" s="1242"/>
      <c r="DQJ297" s="1242"/>
      <c r="DQK297" s="1242"/>
      <c r="DQL297" s="1242"/>
      <c r="DQM297" s="1242"/>
      <c r="DQN297" s="1242"/>
      <c r="DQO297" s="1242"/>
      <c r="DQP297" s="1242"/>
      <c r="DQQ297" s="1242"/>
      <c r="DQR297" s="1242"/>
      <c r="DQS297" s="1242"/>
      <c r="DQT297" s="1242"/>
      <c r="DQU297" s="1242"/>
      <c r="DQV297" s="1242"/>
      <c r="DQW297" s="1242"/>
      <c r="DQX297" s="1242"/>
      <c r="DQY297" s="1242"/>
      <c r="DQZ297" s="1242"/>
      <c r="DRA297" s="1242"/>
      <c r="DRB297" s="1242"/>
      <c r="DRC297" s="1242"/>
      <c r="DRD297" s="1242"/>
      <c r="DRE297" s="1242"/>
      <c r="DRF297" s="1242"/>
      <c r="DRG297" s="1242"/>
      <c r="DRH297" s="1242"/>
      <c r="DRI297" s="1242"/>
      <c r="DRJ297" s="1242"/>
      <c r="DRK297" s="1242"/>
      <c r="DRL297" s="1242"/>
      <c r="DRM297" s="1242"/>
      <c r="DRN297" s="1242"/>
      <c r="DRO297" s="1242"/>
      <c r="DRP297" s="1242"/>
      <c r="DRQ297" s="1242"/>
      <c r="DRR297" s="1242"/>
      <c r="DRS297" s="1242"/>
      <c r="DRT297" s="1242"/>
      <c r="DRU297" s="1242"/>
      <c r="DRV297" s="1242"/>
      <c r="DRW297" s="1242"/>
      <c r="DRX297" s="1242"/>
      <c r="DRY297" s="1242"/>
      <c r="DRZ297" s="1242"/>
      <c r="DSA297" s="1242"/>
      <c r="DSB297" s="1242"/>
      <c r="DSC297" s="1242"/>
      <c r="DSD297" s="1242"/>
      <c r="DSE297" s="1242"/>
      <c r="DSF297" s="1242"/>
      <c r="DSG297" s="1242"/>
      <c r="DSH297" s="1242"/>
      <c r="DSI297" s="1242"/>
      <c r="DSJ297" s="1242"/>
      <c r="DSK297" s="1242"/>
      <c r="DSL297" s="1242"/>
      <c r="DSM297" s="1242"/>
      <c r="DSN297" s="1242"/>
      <c r="DSO297" s="1242"/>
      <c r="DSP297" s="1242"/>
      <c r="DSQ297" s="1242"/>
      <c r="DSR297" s="1242"/>
      <c r="DSS297" s="1242"/>
      <c r="DST297" s="1242"/>
      <c r="DSU297" s="1242"/>
      <c r="DSV297" s="1242"/>
      <c r="DSW297" s="1242"/>
      <c r="DSX297" s="1242"/>
      <c r="DSY297" s="1242"/>
      <c r="DSZ297" s="1242"/>
      <c r="DTA297" s="1242"/>
      <c r="DTB297" s="1242"/>
      <c r="DTC297" s="1242"/>
      <c r="DTD297" s="1242"/>
      <c r="DTE297" s="1242"/>
      <c r="DTF297" s="1242"/>
      <c r="DTG297" s="1242"/>
      <c r="DTH297" s="1242"/>
      <c r="DTI297" s="1242"/>
      <c r="DTJ297" s="1242"/>
      <c r="DTK297" s="1242"/>
      <c r="DTL297" s="1242"/>
      <c r="DTM297" s="1242"/>
      <c r="DTN297" s="1242"/>
      <c r="DTO297" s="1242"/>
      <c r="DTP297" s="1242"/>
      <c r="DTQ297" s="1242"/>
      <c r="DTR297" s="1242"/>
      <c r="DTS297" s="1242"/>
      <c r="DTT297" s="1242"/>
      <c r="DTU297" s="1242"/>
      <c r="DTV297" s="1242"/>
      <c r="DTW297" s="1242"/>
      <c r="DTX297" s="1242"/>
      <c r="DTY297" s="1242"/>
      <c r="DTZ297" s="1242"/>
      <c r="DUA297" s="1242"/>
      <c r="DUB297" s="1242"/>
      <c r="DUC297" s="1242"/>
      <c r="DUD297" s="1242"/>
      <c r="DUE297" s="1242"/>
      <c r="DUF297" s="1242"/>
      <c r="DUG297" s="1242"/>
      <c r="DUH297" s="1242"/>
      <c r="DUI297" s="1242"/>
      <c r="DUJ297" s="1242"/>
      <c r="DUK297" s="1242"/>
      <c r="DUL297" s="1242"/>
      <c r="DUM297" s="1242"/>
      <c r="DUN297" s="1242"/>
      <c r="DUO297" s="1242"/>
      <c r="DUP297" s="1242"/>
      <c r="DUQ297" s="1242"/>
      <c r="DUR297" s="1242"/>
      <c r="DUS297" s="1242"/>
      <c r="DUT297" s="1242"/>
      <c r="DUU297" s="1242"/>
      <c r="DUV297" s="1242"/>
      <c r="DUW297" s="1242"/>
      <c r="DUX297" s="1242"/>
      <c r="DUY297" s="1242"/>
      <c r="DUZ297" s="1242"/>
      <c r="DVA297" s="1242"/>
      <c r="DVB297" s="1242"/>
      <c r="DVC297" s="1242"/>
      <c r="DVD297" s="1242"/>
      <c r="DVE297" s="1242"/>
      <c r="DVF297" s="1242"/>
      <c r="DVG297" s="1242"/>
      <c r="DVH297" s="1242"/>
      <c r="DVI297" s="1242"/>
      <c r="DVJ297" s="1242"/>
      <c r="DVK297" s="1242"/>
      <c r="DVL297" s="1242"/>
      <c r="DVM297" s="1242"/>
      <c r="DVN297" s="1242"/>
      <c r="DVO297" s="1242"/>
      <c r="DVP297" s="1242"/>
      <c r="DVQ297" s="1242"/>
      <c r="DVR297" s="1242"/>
      <c r="DVS297" s="1242"/>
      <c r="DVT297" s="1242"/>
      <c r="DVU297" s="1242"/>
      <c r="DVV297" s="1242"/>
      <c r="DVW297" s="1242"/>
      <c r="DVX297" s="1242"/>
      <c r="DVY297" s="1242"/>
      <c r="DVZ297" s="1242"/>
      <c r="DWA297" s="1242"/>
      <c r="DWB297" s="1242"/>
      <c r="DWC297" s="1242"/>
      <c r="DWD297" s="1242"/>
      <c r="DWE297" s="1242"/>
      <c r="DWF297" s="1242"/>
      <c r="DWG297" s="1242"/>
      <c r="DWH297" s="1242"/>
      <c r="DWI297" s="1242"/>
      <c r="DWJ297" s="1242"/>
      <c r="DWK297" s="1242"/>
      <c r="DWL297" s="1242"/>
      <c r="DWM297" s="1242"/>
      <c r="DWN297" s="1242"/>
      <c r="DWO297" s="1242"/>
      <c r="DWP297" s="1242"/>
      <c r="DWQ297" s="1242"/>
      <c r="DWR297" s="1242"/>
      <c r="DWS297" s="1242"/>
      <c r="DWT297" s="1242"/>
      <c r="DWU297" s="1242"/>
      <c r="DWV297" s="1242"/>
      <c r="DWW297" s="1242"/>
      <c r="DWX297" s="1242"/>
      <c r="DWY297" s="1242"/>
      <c r="DWZ297" s="1242"/>
      <c r="DXA297" s="1242"/>
      <c r="DXB297" s="1242"/>
      <c r="DXC297" s="1242"/>
      <c r="DXD297" s="1242"/>
      <c r="DXE297" s="1242"/>
      <c r="DXF297" s="1242"/>
      <c r="DXG297" s="1242"/>
      <c r="DXH297" s="1242"/>
      <c r="DXI297" s="1242"/>
      <c r="DXJ297" s="1242"/>
      <c r="DXK297" s="1242"/>
      <c r="DXL297" s="1242"/>
      <c r="DXM297" s="1242"/>
      <c r="DXN297" s="1242"/>
      <c r="DXO297" s="1242"/>
      <c r="DXP297" s="1242"/>
      <c r="DXQ297" s="1242"/>
      <c r="DXR297" s="1242"/>
      <c r="DXS297" s="1242"/>
      <c r="DXT297" s="1242"/>
      <c r="DXU297" s="1242"/>
      <c r="DXV297" s="1242"/>
      <c r="DXW297" s="1242"/>
      <c r="DXX297" s="1242"/>
      <c r="DXY297" s="1242"/>
      <c r="DXZ297" s="1242"/>
      <c r="DYA297" s="1242"/>
      <c r="DYB297" s="1242"/>
      <c r="DYC297" s="1242"/>
      <c r="DYD297" s="1242"/>
      <c r="DYE297" s="1242"/>
      <c r="DYF297" s="1242"/>
      <c r="DYG297" s="1242"/>
      <c r="DYH297" s="1242"/>
      <c r="DYI297" s="1242"/>
      <c r="DYJ297" s="1242"/>
      <c r="DYK297" s="1242"/>
      <c r="DYL297" s="1242"/>
      <c r="DYM297" s="1242"/>
      <c r="DYN297" s="1242"/>
      <c r="DYO297" s="1242"/>
      <c r="DYP297" s="1242"/>
      <c r="DYQ297" s="1242"/>
      <c r="DYR297" s="1242"/>
      <c r="DYS297" s="1242"/>
      <c r="DYT297" s="1242"/>
      <c r="DYU297" s="1242"/>
      <c r="DYV297" s="1242"/>
      <c r="DYW297" s="1242"/>
      <c r="DYX297" s="1242"/>
      <c r="DYY297" s="1242"/>
      <c r="DYZ297" s="1242"/>
      <c r="DZA297" s="1242"/>
      <c r="DZB297" s="1242"/>
      <c r="DZC297" s="1242"/>
      <c r="DZD297" s="1242"/>
      <c r="DZE297" s="1242"/>
      <c r="DZF297" s="1242"/>
      <c r="DZG297" s="1242"/>
      <c r="DZH297" s="1242"/>
      <c r="DZI297" s="1242"/>
      <c r="DZJ297" s="1242"/>
      <c r="DZK297" s="1242"/>
      <c r="DZL297" s="1242"/>
      <c r="DZM297" s="1242"/>
      <c r="DZN297" s="1242"/>
      <c r="DZO297" s="1242"/>
      <c r="DZP297" s="1242"/>
      <c r="DZQ297" s="1242"/>
      <c r="DZR297" s="1242"/>
      <c r="DZS297" s="1242"/>
      <c r="DZT297" s="1242"/>
      <c r="DZU297" s="1242"/>
      <c r="DZV297" s="1242"/>
      <c r="DZW297" s="1242"/>
      <c r="DZX297" s="1242"/>
      <c r="DZY297" s="1242"/>
      <c r="DZZ297" s="1242"/>
      <c r="EAA297" s="1242"/>
      <c r="EAB297" s="1242"/>
      <c r="EAC297" s="1242"/>
      <c r="EAD297" s="1242"/>
      <c r="EAE297" s="1242"/>
      <c r="EAF297" s="1242"/>
      <c r="EAG297" s="1242"/>
      <c r="EAH297" s="1242"/>
      <c r="EAI297" s="1242"/>
      <c r="EAJ297" s="1242"/>
      <c r="EAK297" s="1242"/>
      <c r="EAL297" s="1242"/>
      <c r="EAM297" s="1242"/>
      <c r="EAN297" s="1242"/>
      <c r="EAO297" s="1242"/>
      <c r="EAP297" s="1242"/>
      <c r="EAQ297" s="1242"/>
      <c r="EAR297" s="1242"/>
      <c r="EAS297" s="1242"/>
      <c r="EAT297" s="1242"/>
      <c r="EAU297" s="1242"/>
      <c r="EAV297" s="1242"/>
      <c r="EAW297" s="1242"/>
      <c r="EAX297" s="1242"/>
      <c r="EAY297" s="1242"/>
      <c r="EAZ297" s="1242"/>
      <c r="EBA297" s="1242"/>
      <c r="EBB297" s="1242"/>
      <c r="EBC297" s="1242"/>
      <c r="EBD297" s="1242"/>
      <c r="EBE297" s="1242"/>
      <c r="EBF297" s="1242"/>
      <c r="EBG297" s="1242"/>
      <c r="EBH297" s="1242"/>
      <c r="EBI297" s="1242"/>
      <c r="EBJ297" s="1242"/>
      <c r="EBK297" s="1242"/>
      <c r="EBL297" s="1242"/>
      <c r="EBM297" s="1242"/>
      <c r="EBN297" s="1242"/>
      <c r="EBO297" s="1242"/>
      <c r="EBP297" s="1242"/>
      <c r="EBQ297" s="1242"/>
      <c r="EBR297" s="1242"/>
      <c r="EBS297" s="1242"/>
      <c r="EBT297" s="1242"/>
      <c r="EBU297" s="1242"/>
      <c r="EBV297" s="1242"/>
      <c r="EBW297" s="1242"/>
      <c r="EBX297" s="1242"/>
      <c r="EBY297" s="1242"/>
      <c r="EBZ297" s="1242"/>
      <c r="ECA297" s="1242"/>
      <c r="ECB297" s="1242"/>
      <c r="ECC297" s="1242"/>
      <c r="ECD297" s="1242"/>
      <c r="ECE297" s="1242"/>
      <c r="ECF297" s="1242"/>
      <c r="ECG297" s="1242"/>
      <c r="ECH297" s="1242"/>
      <c r="ECI297" s="1242"/>
      <c r="ECJ297" s="1242"/>
      <c r="ECK297" s="1242"/>
      <c r="ECL297" s="1242"/>
      <c r="ECM297" s="1242"/>
      <c r="ECN297" s="1242"/>
      <c r="ECO297" s="1242"/>
      <c r="ECP297" s="1242"/>
      <c r="ECQ297" s="1242"/>
      <c r="ECR297" s="1242"/>
      <c r="ECS297" s="1242"/>
      <c r="ECT297" s="1242"/>
      <c r="ECU297" s="1242"/>
      <c r="ECV297" s="1242"/>
      <c r="ECW297" s="1242"/>
      <c r="ECX297" s="1242"/>
      <c r="ECY297" s="1242"/>
      <c r="ECZ297" s="1242"/>
      <c r="EDA297" s="1242"/>
      <c r="EDB297" s="1242"/>
      <c r="EDC297" s="1242"/>
      <c r="EDD297" s="1242"/>
      <c r="EDE297" s="1242"/>
      <c r="EDF297" s="1242"/>
      <c r="EDG297" s="1242"/>
      <c r="EDH297" s="1242"/>
      <c r="EDI297" s="1242"/>
      <c r="EDJ297" s="1242"/>
      <c r="EDK297" s="1242"/>
      <c r="EDL297" s="1242"/>
      <c r="EDM297" s="1242"/>
      <c r="EDN297" s="1242"/>
      <c r="EDO297" s="1242"/>
      <c r="EDP297" s="1242"/>
      <c r="EDQ297" s="1242"/>
      <c r="EDR297" s="1242"/>
      <c r="EDS297" s="1242"/>
      <c r="EDT297" s="1242"/>
      <c r="EDU297" s="1242"/>
      <c r="EDV297" s="1242"/>
      <c r="EDW297" s="1242"/>
      <c r="EDX297" s="1242"/>
      <c r="EDY297" s="1242"/>
      <c r="EDZ297" s="1242"/>
      <c r="EEA297" s="1242"/>
      <c r="EEB297" s="1242"/>
      <c r="EEC297" s="1242"/>
      <c r="EED297" s="1242"/>
      <c r="EEE297" s="1242"/>
      <c r="EEF297" s="1242"/>
      <c r="EEG297" s="1242"/>
      <c r="EEH297" s="1242"/>
      <c r="EEI297" s="1242"/>
      <c r="EEJ297" s="1242"/>
      <c r="EEK297" s="1242"/>
      <c r="EEL297" s="1242"/>
      <c r="EEM297" s="1242"/>
      <c r="EEN297" s="1242"/>
      <c r="EEO297" s="1242"/>
      <c r="EEP297" s="1242"/>
      <c r="EEQ297" s="1242"/>
      <c r="EER297" s="1242"/>
      <c r="EES297" s="1242"/>
      <c r="EET297" s="1242"/>
      <c r="EEU297" s="1242"/>
      <c r="EEV297" s="1242"/>
      <c r="EEW297" s="1242"/>
      <c r="EEX297" s="1242"/>
      <c r="EEY297" s="1242"/>
      <c r="EEZ297" s="1242"/>
      <c r="EFA297" s="1242"/>
      <c r="EFB297" s="1242"/>
      <c r="EFC297" s="1242"/>
      <c r="EFD297" s="1242"/>
      <c r="EFE297" s="1242"/>
      <c r="EFF297" s="1242"/>
      <c r="EFG297" s="1242"/>
      <c r="EFH297" s="1242"/>
      <c r="EFI297" s="1242"/>
      <c r="EFJ297" s="1242"/>
      <c r="EFK297" s="1242"/>
      <c r="EFL297" s="1242"/>
      <c r="EFM297" s="1242"/>
      <c r="EFN297" s="1242"/>
      <c r="EFO297" s="1242"/>
      <c r="EFP297" s="1242"/>
      <c r="EFQ297" s="1242"/>
      <c r="EFR297" s="1242"/>
      <c r="EFS297" s="1242"/>
      <c r="EFT297" s="1242"/>
      <c r="EFU297" s="1242"/>
      <c r="EFV297" s="1242"/>
      <c r="EFW297" s="1242"/>
      <c r="EFX297" s="1242"/>
      <c r="EFY297" s="1242"/>
      <c r="EFZ297" s="1242"/>
      <c r="EGA297" s="1242"/>
      <c r="EGB297" s="1242"/>
      <c r="EGC297" s="1242"/>
      <c r="EGD297" s="1242"/>
      <c r="EGE297" s="1242"/>
      <c r="EGF297" s="1242"/>
      <c r="EGG297" s="1242"/>
      <c r="EGH297" s="1242"/>
      <c r="EGI297" s="1242"/>
      <c r="EGJ297" s="1242"/>
      <c r="EGK297" s="1242"/>
      <c r="EGL297" s="1242"/>
      <c r="EGM297" s="1242"/>
      <c r="EGN297" s="1242"/>
      <c r="EGO297" s="1242"/>
      <c r="EGP297" s="1242"/>
      <c r="EGQ297" s="1242"/>
      <c r="EGR297" s="1242"/>
      <c r="EGS297" s="1242"/>
      <c r="EGT297" s="1242"/>
      <c r="EGU297" s="1242"/>
      <c r="EGV297" s="1242"/>
      <c r="EGW297" s="1242"/>
      <c r="EGX297" s="1242"/>
      <c r="EGY297" s="1242"/>
      <c r="EGZ297" s="1242"/>
      <c r="EHA297" s="1242"/>
      <c r="EHB297" s="1242"/>
      <c r="EHC297" s="1242"/>
      <c r="EHD297" s="1242"/>
      <c r="EHE297" s="1242"/>
      <c r="EHF297" s="1242"/>
      <c r="EHG297" s="1242"/>
      <c r="EHH297" s="1242"/>
      <c r="EHI297" s="1242"/>
      <c r="EHJ297" s="1242"/>
      <c r="EHK297" s="1242"/>
      <c r="EHL297" s="1242"/>
      <c r="EHM297" s="1242"/>
      <c r="EHN297" s="1242"/>
      <c r="EHO297" s="1242"/>
      <c r="EHP297" s="1242"/>
      <c r="EHQ297" s="1242"/>
      <c r="EHR297" s="1242"/>
      <c r="EHS297" s="1242"/>
      <c r="EHT297" s="1242"/>
      <c r="EHU297" s="1242"/>
      <c r="EHV297" s="1242"/>
      <c r="EHW297" s="1242"/>
      <c r="EHX297" s="1242"/>
      <c r="EHY297" s="1242"/>
      <c r="EHZ297" s="1242"/>
      <c r="EIA297" s="1242"/>
      <c r="EIB297" s="1242"/>
      <c r="EIC297" s="1242"/>
      <c r="EID297" s="1242"/>
      <c r="EIE297" s="1242"/>
      <c r="EIF297" s="1242"/>
      <c r="EIG297" s="1242"/>
      <c r="EIH297" s="1242"/>
      <c r="EII297" s="1242"/>
      <c r="EIJ297" s="1242"/>
      <c r="EIK297" s="1242"/>
      <c r="EIL297" s="1242"/>
      <c r="EIM297" s="1242"/>
      <c r="EIN297" s="1242"/>
      <c r="EIO297" s="1242"/>
      <c r="EIP297" s="1242"/>
      <c r="EIQ297" s="1242"/>
      <c r="EIR297" s="1242"/>
      <c r="EIS297" s="1242"/>
      <c r="EIT297" s="1242"/>
      <c r="EIU297" s="1242"/>
      <c r="EIV297" s="1242"/>
      <c r="EIW297" s="1242"/>
      <c r="EIX297" s="1242"/>
      <c r="EIY297" s="1242"/>
      <c r="EIZ297" s="1242"/>
      <c r="EJA297" s="1242"/>
      <c r="EJB297" s="1242"/>
      <c r="EJC297" s="1242"/>
      <c r="EJD297" s="1242"/>
      <c r="EJE297" s="1242"/>
      <c r="EJF297" s="1242"/>
      <c r="EJG297" s="1242"/>
      <c r="EJH297" s="1242"/>
      <c r="EJI297" s="1242"/>
      <c r="EJJ297" s="1242"/>
      <c r="EJK297" s="1242"/>
      <c r="EJL297" s="1242"/>
      <c r="EJM297" s="1242"/>
      <c r="EJN297" s="1242"/>
      <c r="EJO297" s="1242"/>
      <c r="EJP297" s="1242"/>
      <c r="EJQ297" s="1242"/>
      <c r="EJR297" s="1242"/>
      <c r="EJS297" s="1242"/>
      <c r="EJT297" s="1242"/>
      <c r="EJU297" s="1242"/>
      <c r="EJV297" s="1242"/>
      <c r="EJW297" s="1242"/>
      <c r="EJX297" s="1242"/>
      <c r="EJY297" s="1242"/>
      <c r="EJZ297" s="1242"/>
      <c r="EKA297" s="1242"/>
      <c r="EKB297" s="1242"/>
      <c r="EKC297" s="1242"/>
      <c r="EKD297" s="1242"/>
      <c r="EKE297" s="1242"/>
      <c r="EKF297" s="1242"/>
      <c r="EKG297" s="1242"/>
      <c r="EKH297" s="1242"/>
      <c r="EKI297" s="1242"/>
      <c r="EKJ297" s="1242"/>
      <c r="EKK297" s="1242"/>
      <c r="EKL297" s="1242"/>
      <c r="EKM297" s="1242"/>
      <c r="EKN297" s="1242"/>
      <c r="EKO297" s="1242"/>
      <c r="EKP297" s="1242"/>
      <c r="EKQ297" s="1242"/>
      <c r="EKR297" s="1242"/>
      <c r="EKS297" s="1242"/>
      <c r="EKT297" s="1242"/>
      <c r="EKU297" s="1242"/>
      <c r="EKV297" s="1242"/>
      <c r="EKW297" s="1242"/>
      <c r="EKX297" s="1242"/>
      <c r="EKY297" s="1242"/>
      <c r="EKZ297" s="1242"/>
      <c r="ELA297" s="1242"/>
      <c r="ELB297" s="1242"/>
      <c r="ELC297" s="1242"/>
      <c r="ELD297" s="1242"/>
      <c r="ELE297" s="1242"/>
      <c r="ELF297" s="1242"/>
      <c r="ELG297" s="1242"/>
      <c r="ELH297" s="1242"/>
      <c r="ELI297" s="1242"/>
      <c r="ELJ297" s="1242"/>
      <c r="ELK297" s="1242"/>
      <c r="ELL297" s="1242"/>
      <c r="ELM297" s="1242"/>
      <c r="ELN297" s="1242"/>
      <c r="ELO297" s="1242"/>
      <c r="ELP297" s="1242"/>
      <c r="ELQ297" s="1242"/>
      <c r="ELR297" s="1242"/>
      <c r="ELS297" s="1242"/>
      <c r="ELT297" s="1242"/>
      <c r="ELU297" s="1242"/>
      <c r="ELV297" s="1242"/>
      <c r="ELW297" s="1242"/>
      <c r="ELX297" s="1242"/>
      <c r="ELY297" s="1242"/>
      <c r="ELZ297" s="1242"/>
      <c r="EMA297" s="1242"/>
      <c r="EMB297" s="1242"/>
      <c r="EMC297" s="1242"/>
      <c r="EMD297" s="1242"/>
      <c r="EME297" s="1242"/>
      <c r="EMF297" s="1242"/>
      <c r="EMG297" s="1242"/>
      <c r="EMH297" s="1242"/>
      <c r="EMI297" s="1242"/>
      <c r="EMJ297" s="1242"/>
      <c r="EMK297" s="1242"/>
      <c r="EML297" s="1242"/>
      <c r="EMM297" s="1242"/>
      <c r="EMN297" s="1242"/>
      <c r="EMO297" s="1242"/>
      <c r="EMP297" s="1242"/>
      <c r="EMQ297" s="1242"/>
      <c r="EMR297" s="1242"/>
      <c r="EMS297" s="1242"/>
      <c r="EMT297" s="1242"/>
      <c r="EMU297" s="1242"/>
      <c r="EMV297" s="1242"/>
      <c r="EMW297" s="1242"/>
      <c r="EMX297" s="1242"/>
      <c r="EMY297" s="1242"/>
      <c r="EMZ297" s="1242"/>
      <c r="ENA297" s="1242"/>
      <c r="ENB297" s="1242"/>
      <c r="ENC297" s="1242"/>
      <c r="END297" s="1242"/>
      <c r="ENE297" s="1242"/>
      <c r="ENF297" s="1242"/>
      <c r="ENG297" s="1242"/>
      <c r="ENH297" s="1242"/>
      <c r="ENI297" s="1242"/>
      <c r="ENJ297" s="1242"/>
      <c r="ENK297" s="1242"/>
      <c r="ENL297" s="1242"/>
      <c r="ENM297" s="1242"/>
      <c r="ENN297" s="1242"/>
      <c r="ENO297" s="1242"/>
      <c r="ENP297" s="1242"/>
      <c r="ENQ297" s="1242"/>
      <c r="ENR297" s="1242"/>
      <c r="ENS297" s="1242"/>
      <c r="ENT297" s="1242"/>
      <c r="ENU297" s="1242"/>
      <c r="ENV297" s="1242"/>
      <c r="ENW297" s="1242"/>
      <c r="ENX297" s="1242"/>
      <c r="ENY297" s="1242"/>
      <c r="ENZ297" s="1242"/>
      <c r="EOA297" s="1242"/>
      <c r="EOB297" s="1242"/>
      <c r="EOC297" s="1242"/>
      <c r="EOD297" s="1242"/>
      <c r="EOE297" s="1242"/>
      <c r="EOF297" s="1242"/>
      <c r="EOG297" s="1242"/>
      <c r="EOH297" s="1242"/>
      <c r="EOI297" s="1242"/>
      <c r="EOJ297" s="1242"/>
      <c r="EOK297" s="1242"/>
      <c r="EOL297" s="1242"/>
      <c r="EOM297" s="1242"/>
      <c r="EON297" s="1242"/>
      <c r="EOO297" s="1242"/>
      <c r="EOP297" s="1242"/>
      <c r="EOQ297" s="1242"/>
      <c r="EOR297" s="1242"/>
      <c r="EOS297" s="1242"/>
      <c r="EOT297" s="1242"/>
      <c r="EOU297" s="1242"/>
      <c r="EOV297" s="1242"/>
      <c r="EOW297" s="1242"/>
      <c r="EOX297" s="1242"/>
      <c r="EOY297" s="1242"/>
      <c r="EOZ297" s="1242"/>
      <c r="EPA297" s="1242"/>
      <c r="EPB297" s="1242"/>
      <c r="EPC297" s="1242"/>
      <c r="EPD297" s="1242"/>
      <c r="EPE297" s="1242"/>
      <c r="EPF297" s="1242"/>
      <c r="EPG297" s="1242"/>
      <c r="EPH297" s="1242"/>
      <c r="EPI297" s="1242"/>
      <c r="EPJ297" s="1242"/>
      <c r="EPK297" s="1242"/>
      <c r="EPL297" s="1242"/>
      <c r="EPM297" s="1242"/>
      <c r="EPN297" s="1242"/>
      <c r="EPO297" s="1242"/>
      <c r="EPP297" s="1242"/>
      <c r="EPQ297" s="1242"/>
      <c r="EPR297" s="1242"/>
      <c r="EPS297" s="1242"/>
      <c r="EPT297" s="1242"/>
      <c r="EPU297" s="1242"/>
      <c r="EPV297" s="1242"/>
      <c r="EPW297" s="1242"/>
      <c r="EPX297" s="1242"/>
      <c r="EPY297" s="1242"/>
      <c r="EPZ297" s="1242"/>
      <c r="EQA297" s="1242"/>
      <c r="EQB297" s="1242"/>
      <c r="EQC297" s="1242"/>
      <c r="EQD297" s="1242"/>
      <c r="EQE297" s="1242"/>
      <c r="EQF297" s="1242"/>
      <c r="EQG297" s="1242"/>
      <c r="EQH297" s="1242"/>
      <c r="EQI297" s="1242"/>
      <c r="EQJ297" s="1242"/>
      <c r="EQK297" s="1242"/>
      <c r="EQL297" s="1242"/>
      <c r="EQM297" s="1242"/>
      <c r="EQN297" s="1242"/>
      <c r="EQO297" s="1242"/>
      <c r="EQP297" s="1242"/>
      <c r="EQQ297" s="1242"/>
      <c r="EQR297" s="1242"/>
      <c r="EQS297" s="1242"/>
      <c r="EQT297" s="1242"/>
      <c r="EQU297" s="1242"/>
      <c r="EQV297" s="1242"/>
      <c r="EQW297" s="1242"/>
      <c r="EQX297" s="1242"/>
      <c r="EQY297" s="1242"/>
      <c r="EQZ297" s="1242"/>
      <c r="ERA297" s="1242"/>
      <c r="ERB297" s="1242"/>
      <c r="ERC297" s="1242"/>
      <c r="ERD297" s="1242"/>
      <c r="ERE297" s="1242"/>
      <c r="ERF297" s="1242"/>
      <c r="ERG297" s="1242"/>
      <c r="ERH297" s="1242"/>
      <c r="ERI297" s="1242"/>
      <c r="ERJ297" s="1242"/>
      <c r="ERK297" s="1242"/>
      <c r="ERL297" s="1242"/>
      <c r="ERM297" s="1242"/>
      <c r="ERN297" s="1242"/>
      <c r="ERO297" s="1242"/>
      <c r="ERP297" s="1242"/>
      <c r="ERQ297" s="1242"/>
      <c r="ERR297" s="1242"/>
      <c r="ERS297" s="1242"/>
      <c r="ERT297" s="1242"/>
      <c r="ERU297" s="1242"/>
      <c r="ERV297" s="1242"/>
      <c r="ERW297" s="1242"/>
      <c r="ERX297" s="1242"/>
      <c r="ERY297" s="1242"/>
      <c r="ERZ297" s="1242"/>
      <c r="ESA297" s="1242"/>
      <c r="ESB297" s="1242"/>
      <c r="ESC297" s="1242"/>
      <c r="ESD297" s="1242"/>
      <c r="ESE297" s="1242"/>
      <c r="ESF297" s="1242"/>
      <c r="ESG297" s="1242"/>
      <c r="ESH297" s="1242"/>
      <c r="ESI297" s="1242"/>
      <c r="ESJ297" s="1242"/>
      <c r="ESK297" s="1242"/>
      <c r="ESL297" s="1242"/>
      <c r="ESM297" s="1242"/>
      <c r="ESN297" s="1242"/>
      <c r="ESO297" s="1242"/>
      <c r="ESP297" s="1242"/>
      <c r="ESQ297" s="1242"/>
      <c r="ESR297" s="1242"/>
      <c r="ESS297" s="1242"/>
      <c r="EST297" s="1242"/>
      <c r="ESU297" s="1242"/>
      <c r="ESV297" s="1242"/>
      <c r="ESW297" s="1242"/>
      <c r="ESX297" s="1242"/>
      <c r="ESY297" s="1242"/>
      <c r="ESZ297" s="1242"/>
      <c r="ETA297" s="1242"/>
      <c r="ETB297" s="1242"/>
      <c r="ETC297" s="1242"/>
      <c r="ETD297" s="1242"/>
      <c r="ETE297" s="1242"/>
      <c r="ETF297" s="1242"/>
      <c r="ETG297" s="1242"/>
      <c r="ETH297" s="1242"/>
      <c r="ETI297" s="1242"/>
      <c r="ETJ297" s="1242"/>
      <c r="ETK297" s="1242"/>
      <c r="ETL297" s="1242"/>
      <c r="ETM297" s="1242"/>
      <c r="ETN297" s="1242"/>
      <c r="ETO297" s="1242"/>
      <c r="ETP297" s="1242"/>
      <c r="ETQ297" s="1242"/>
      <c r="ETR297" s="1242"/>
      <c r="ETS297" s="1242"/>
      <c r="ETT297" s="1242"/>
      <c r="ETU297" s="1242"/>
      <c r="ETV297" s="1242"/>
      <c r="ETW297" s="1242"/>
      <c r="ETX297" s="1242"/>
      <c r="ETY297" s="1242"/>
      <c r="ETZ297" s="1242"/>
      <c r="EUA297" s="1242"/>
      <c r="EUB297" s="1242"/>
      <c r="EUC297" s="1242"/>
      <c r="EUD297" s="1242"/>
      <c r="EUE297" s="1242"/>
      <c r="EUF297" s="1242"/>
      <c r="EUG297" s="1242"/>
      <c r="EUH297" s="1242"/>
      <c r="EUI297" s="1242"/>
      <c r="EUJ297" s="1242"/>
      <c r="EUK297" s="1242"/>
      <c r="EUL297" s="1242"/>
      <c r="EUM297" s="1242"/>
      <c r="EUN297" s="1242"/>
      <c r="EUO297" s="1242"/>
      <c r="EUP297" s="1242"/>
      <c r="EUQ297" s="1242"/>
      <c r="EUR297" s="1242"/>
      <c r="EUS297" s="1242"/>
      <c r="EUT297" s="1242"/>
      <c r="EUU297" s="1242"/>
      <c r="EUV297" s="1242"/>
      <c r="EUW297" s="1242"/>
      <c r="EUX297" s="1242"/>
      <c r="EUY297" s="1242"/>
      <c r="EUZ297" s="1242"/>
      <c r="EVA297" s="1242"/>
      <c r="EVB297" s="1242"/>
      <c r="EVC297" s="1242"/>
      <c r="EVD297" s="1242"/>
      <c r="EVE297" s="1242"/>
      <c r="EVF297" s="1242"/>
      <c r="EVG297" s="1242"/>
      <c r="EVH297" s="1242"/>
      <c r="EVI297" s="1242"/>
      <c r="EVJ297" s="1242"/>
      <c r="EVK297" s="1242"/>
      <c r="EVL297" s="1242"/>
      <c r="EVM297" s="1242"/>
      <c r="EVN297" s="1242"/>
      <c r="EVO297" s="1242"/>
      <c r="EVP297" s="1242"/>
      <c r="EVQ297" s="1242"/>
      <c r="EVR297" s="1242"/>
      <c r="EVS297" s="1242"/>
      <c r="EVT297" s="1242"/>
      <c r="EVU297" s="1242"/>
      <c r="EVV297" s="1242"/>
      <c r="EVW297" s="1242"/>
      <c r="EVX297" s="1242"/>
      <c r="EVY297" s="1242"/>
      <c r="EVZ297" s="1242"/>
      <c r="EWA297" s="1242"/>
      <c r="EWB297" s="1242"/>
      <c r="EWC297" s="1242"/>
      <c r="EWD297" s="1242"/>
      <c r="EWE297" s="1242"/>
      <c r="EWF297" s="1242"/>
      <c r="EWG297" s="1242"/>
      <c r="EWH297" s="1242"/>
      <c r="EWI297" s="1242"/>
      <c r="EWJ297" s="1242"/>
      <c r="EWK297" s="1242"/>
      <c r="EWL297" s="1242"/>
      <c r="EWM297" s="1242"/>
      <c r="EWN297" s="1242"/>
      <c r="EWO297" s="1242"/>
      <c r="EWP297" s="1242"/>
      <c r="EWQ297" s="1242"/>
      <c r="EWR297" s="1242"/>
      <c r="EWS297" s="1242"/>
      <c r="EWT297" s="1242"/>
      <c r="EWU297" s="1242"/>
      <c r="EWV297" s="1242"/>
      <c r="EWW297" s="1242"/>
      <c r="EWX297" s="1242"/>
      <c r="EWY297" s="1242"/>
      <c r="EWZ297" s="1242"/>
      <c r="EXA297" s="1242"/>
      <c r="EXB297" s="1242"/>
      <c r="EXC297" s="1242"/>
      <c r="EXD297" s="1242"/>
      <c r="EXE297" s="1242"/>
      <c r="EXF297" s="1242"/>
      <c r="EXG297" s="1242"/>
      <c r="EXH297" s="1242"/>
      <c r="EXI297" s="1242"/>
      <c r="EXJ297" s="1242"/>
      <c r="EXK297" s="1242"/>
      <c r="EXL297" s="1242"/>
      <c r="EXM297" s="1242"/>
      <c r="EXN297" s="1242"/>
      <c r="EXO297" s="1242"/>
      <c r="EXP297" s="1242"/>
      <c r="EXQ297" s="1242"/>
      <c r="EXR297" s="1242"/>
      <c r="EXS297" s="1242"/>
      <c r="EXT297" s="1242"/>
      <c r="EXU297" s="1242"/>
      <c r="EXV297" s="1242"/>
      <c r="EXW297" s="1242"/>
      <c r="EXX297" s="1242"/>
      <c r="EXY297" s="1242"/>
      <c r="EXZ297" s="1242"/>
      <c r="EYA297" s="1242"/>
      <c r="EYB297" s="1242"/>
      <c r="EYC297" s="1242"/>
      <c r="EYD297" s="1242"/>
      <c r="EYE297" s="1242"/>
      <c r="EYF297" s="1242"/>
      <c r="EYG297" s="1242"/>
      <c r="EYH297" s="1242"/>
      <c r="EYI297" s="1242"/>
      <c r="EYJ297" s="1242"/>
      <c r="EYK297" s="1242"/>
      <c r="EYL297" s="1242"/>
      <c r="EYM297" s="1242"/>
      <c r="EYN297" s="1242"/>
      <c r="EYO297" s="1242"/>
      <c r="EYP297" s="1242"/>
      <c r="EYQ297" s="1242"/>
      <c r="EYR297" s="1242"/>
      <c r="EYS297" s="1242"/>
      <c r="EYT297" s="1242"/>
      <c r="EYU297" s="1242"/>
      <c r="EYV297" s="1242"/>
      <c r="EYW297" s="1242"/>
      <c r="EYX297" s="1242"/>
      <c r="EYY297" s="1242"/>
      <c r="EYZ297" s="1242"/>
      <c r="EZA297" s="1242"/>
      <c r="EZB297" s="1242"/>
      <c r="EZC297" s="1242"/>
      <c r="EZD297" s="1242"/>
      <c r="EZE297" s="1242"/>
      <c r="EZF297" s="1242"/>
      <c r="EZG297" s="1242"/>
      <c r="EZH297" s="1242"/>
      <c r="EZI297" s="1242"/>
      <c r="EZJ297" s="1242"/>
      <c r="EZK297" s="1242"/>
      <c r="EZL297" s="1242"/>
      <c r="EZM297" s="1242"/>
      <c r="EZN297" s="1242"/>
      <c r="EZO297" s="1242"/>
      <c r="EZP297" s="1242"/>
      <c r="EZQ297" s="1242"/>
      <c r="EZR297" s="1242"/>
      <c r="EZS297" s="1242"/>
      <c r="EZT297" s="1242"/>
      <c r="EZU297" s="1242"/>
      <c r="EZV297" s="1242"/>
      <c r="EZW297" s="1242"/>
      <c r="EZX297" s="1242"/>
      <c r="EZY297" s="1242"/>
      <c r="EZZ297" s="1242"/>
      <c r="FAA297" s="1242"/>
      <c r="FAB297" s="1242"/>
      <c r="FAC297" s="1242"/>
      <c r="FAD297" s="1242"/>
      <c r="FAE297" s="1242"/>
      <c r="FAF297" s="1242"/>
      <c r="FAG297" s="1242"/>
      <c r="FAH297" s="1242"/>
      <c r="FAI297" s="1242"/>
      <c r="FAJ297" s="1242"/>
      <c r="FAK297" s="1242"/>
      <c r="FAL297" s="1242"/>
      <c r="FAM297" s="1242"/>
      <c r="FAN297" s="1242"/>
      <c r="FAO297" s="1242"/>
      <c r="FAP297" s="1242"/>
      <c r="FAQ297" s="1242"/>
      <c r="FAR297" s="1242"/>
      <c r="FAS297" s="1242"/>
      <c r="FAT297" s="1242"/>
      <c r="FAU297" s="1242"/>
      <c r="FAV297" s="1242"/>
      <c r="FAW297" s="1242"/>
      <c r="FAX297" s="1242"/>
      <c r="FAY297" s="1242"/>
      <c r="FAZ297" s="1242"/>
      <c r="FBA297" s="1242"/>
      <c r="FBB297" s="1242"/>
      <c r="FBC297" s="1242"/>
      <c r="FBD297" s="1242"/>
      <c r="FBE297" s="1242"/>
      <c r="FBF297" s="1242"/>
      <c r="FBG297" s="1242"/>
      <c r="FBH297" s="1242"/>
      <c r="FBI297" s="1242"/>
      <c r="FBJ297" s="1242"/>
      <c r="FBK297" s="1242"/>
      <c r="FBL297" s="1242"/>
      <c r="FBM297" s="1242"/>
      <c r="FBN297" s="1242"/>
      <c r="FBO297" s="1242"/>
      <c r="FBP297" s="1242"/>
      <c r="FBQ297" s="1242"/>
      <c r="FBR297" s="1242"/>
      <c r="FBS297" s="1242"/>
      <c r="FBT297" s="1242"/>
      <c r="FBU297" s="1242"/>
      <c r="FBV297" s="1242"/>
      <c r="FBW297" s="1242"/>
      <c r="FBX297" s="1242"/>
      <c r="FBY297" s="1242"/>
      <c r="FBZ297" s="1242"/>
      <c r="FCA297" s="1242"/>
      <c r="FCB297" s="1242"/>
      <c r="FCC297" s="1242"/>
      <c r="FCD297" s="1242"/>
      <c r="FCE297" s="1242"/>
      <c r="FCF297" s="1242"/>
      <c r="FCG297" s="1242"/>
      <c r="FCH297" s="1242"/>
      <c r="FCI297" s="1242"/>
      <c r="FCJ297" s="1242"/>
      <c r="FCK297" s="1242"/>
      <c r="FCL297" s="1242"/>
      <c r="FCM297" s="1242"/>
      <c r="FCN297" s="1242"/>
      <c r="FCO297" s="1242"/>
      <c r="FCP297" s="1242"/>
      <c r="FCQ297" s="1242"/>
      <c r="FCR297" s="1242"/>
      <c r="FCS297" s="1242"/>
      <c r="FCT297" s="1242"/>
      <c r="FCU297" s="1242"/>
      <c r="FCV297" s="1242"/>
      <c r="FCW297" s="1242"/>
      <c r="FCX297" s="1242"/>
      <c r="FCY297" s="1242"/>
      <c r="FCZ297" s="1242"/>
      <c r="FDA297" s="1242"/>
      <c r="FDB297" s="1242"/>
      <c r="FDC297" s="1242"/>
      <c r="FDD297" s="1242"/>
      <c r="FDE297" s="1242"/>
      <c r="FDF297" s="1242"/>
      <c r="FDG297" s="1242"/>
      <c r="FDH297" s="1242"/>
      <c r="FDI297" s="1242"/>
      <c r="FDJ297" s="1242"/>
      <c r="FDK297" s="1242"/>
      <c r="FDL297" s="1242"/>
      <c r="FDM297" s="1242"/>
      <c r="FDN297" s="1242"/>
      <c r="FDO297" s="1242"/>
      <c r="FDP297" s="1242"/>
      <c r="FDQ297" s="1242"/>
      <c r="FDR297" s="1242"/>
      <c r="FDS297" s="1242"/>
      <c r="FDT297" s="1242"/>
      <c r="FDU297" s="1242"/>
      <c r="FDV297" s="1242"/>
      <c r="FDW297" s="1242"/>
      <c r="FDX297" s="1242"/>
      <c r="FDY297" s="1242"/>
      <c r="FDZ297" s="1242"/>
      <c r="FEA297" s="1242"/>
      <c r="FEB297" s="1242"/>
      <c r="FEC297" s="1242"/>
      <c r="FED297" s="1242"/>
      <c r="FEE297" s="1242"/>
      <c r="FEF297" s="1242"/>
      <c r="FEG297" s="1242"/>
      <c r="FEH297" s="1242"/>
      <c r="FEI297" s="1242"/>
      <c r="FEJ297" s="1242"/>
      <c r="FEK297" s="1242"/>
      <c r="FEL297" s="1242"/>
      <c r="FEM297" s="1242"/>
      <c r="FEN297" s="1242"/>
      <c r="FEO297" s="1242"/>
      <c r="FEP297" s="1242"/>
      <c r="FEQ297" s="1242"/>
      <c r="FER297" s="1242"/>
      <c r="FES297" s="1242"/>
      <c r="FET297" s="1242"/>
      <c r="FEU297" s="1242"/>
      <c r="FEV297" s="1242"/>
      <c r="FEW297" s="1242"/>
      <c r="FEX297" s="1242"/>
      <c r="FEY297" s="1242"/>
      <c r="FEZ297" s="1242"/>
      <c r="FFA297" s="1242"/>
      <c r="FFB297" s="1242"/>
      <c r="FFC297" s="1242"/>
      <c r="FFD297" s="1242"/>
      <c r="FFE297" s="1242"/>
      <c r="FFF297" s="1242"/>
      <c r="FFG297" s="1242"/>
      <c r="FFH297" s="1242"/>
      <c r="FFI297" s="1242"/>
      <c r="FFJ297" s="1242"/>
      <c r="FFK297" s="1242"/>
      <c r="FFL297" s="1242"/>
      <c r="FFM297" s="1242"/>
      <c r="FFN297" s="1242"/>
      <c r="FFO297" s="1242"/>
      <c r="FFP297" s="1242"/>
      <c r="FFQ297" s="1242"/>
      <c r="FFR297" s="1242"/>
      <c r="FFS297" s="1242"/>
      <c r="FFT297" s="1242"/>
      <c r="FFU297" s="1242"/>
      <c r="FFV297" s="1242"/>
      <c r="FFW297" s="1242"/>
      <c r="FFX297" s="1242"/>
      <c r="FFY297" s="1242"/>
      <c r="FFZ297" s="1242"/>
      <c r="FGA297" s="1242"/>
      <c r="FGB297" s="1242"/>
      <c r="FGC297" s="1242"/>
      <c r="FGD297" s="1242"/>
      <c r="FGE297" s="1242"/>
      <c r="FGF297" s="1242"/>
      <c r="FGG297" s="1242"/>
      <c r="FGH297" s="1242"/>
      <c r="FGI297" s="1242"/>
      <c r="FGJ297" s="1242"/>
      <c r="FGK297" s="1242"/>
      <c r="FGL297" s="1242"/>
      <c r="FGM297" s="1242"/>
      <c r="FGN297" s="1242"/>
      <c r="FGO297" s="1242"/>
      <c r="FGP297" s="1242"/>
      <c r="FGQ297" s="1242"/>
      <c r="FGR297" s="1242"/>
      <c r="FGS297" s="1242"/>
      <c r="FGT297" s="1242"/>
      <c r="FGU297" s="1242"/>
      <c r="FGV297" s="1242"/>
      <c r="FGW297" s="1242"/>
      <c r="FGX297" s="1242"/>
      <c r="FGY297" s="1242"/>
      <c r="FGZ297" s="1242"/>
      <c r="FHA297" s="1242"/>
      <c r="FHB297" s="1242"/>
      <c r="FHC297" s="1242"/>
      <c r="FHD297" s="1242"/>
      <c r="FHE297" s="1242"/>
      <c r="FHF297" s="1242"/>
      <c r="FHG297" s="1242"/>
      <c r="FHH297" s="1242"/>
      <c r="FHI297" s="1242"/>
      <c r="FHJ297" s="1242"/>
      <c r="FHK297" s="1242"/>
      <c r="FHL297" s="1242"/>
      <c r="FHM297" s="1242"/>
      <c r="FHN297" s="1242"/>
      <c r="FHO297" s="1242"/>
      <c r="FHP297" s="1242"/>
      <c r="FHQ297" s="1242"/>
      <c r="FHR297" s="1242"/>
      <c r="FHS297" s="1242"/>
      <c r="FHT297" s="1242"/>
      <c r="FHU297" s="1242"/>
      <c r="FHV297" s="1242"/>
      <c r="FHW297" s="1242"/>
      <c r="FHX297" s="1242"/>
      <c r="FHY297" s="1242"/>
      <c r="FHZ297" s="1242"/>
      <c r="FIA297" s="1242"/>
      <c r="FIB297" s="1242"/>
      <c r="FIC297" s="1242"/>
      <c r="FID297" s="1242"/>
      <c r="FIE297" s="1242"/>
      <c r="FIF297" s="1242"/>
      <c r="FIG297" s="1242"/>
      <c r="FIH297" s="1242"/>
      <c r="FII297" s="1242"/>
      <c r="FIJ297" s="1242"/>
      <c r="FIK297" s="1242"/>
      <c r="FIL297" s="1242"/>
      <c r="FIM297" s="1242"/>
      <c r="FIN297" s="1242"/>
      <c r="FIO297" s="1242"/>
      <c r="FIP297" s="1242"/>
      <c r="FIQ297" s="1242"/>
      <c r="FIR297" s="1242"/>
      <c r="FIS297" s="1242"/>
      <c r="FIT297" s="1242"/>
      <c r="FIU297" s="1242"/>
      <c r="FIV297" s="1242"/>
      <c r="FIW297" s="1242"/>
      <c r="FIX297" s="1242"/>
      <c r="FIY297" s="1242"/>
      <c r="FIZ297" s="1242"/>
      <c r="FJA297" s="1242"/>
      <c r="FJB297" s="1242"/>
      <c r="FJC297" s="1242"/>
      <c r="FJD297" s="1242"/>
      <c r="FJE297" s="1242"/>
      <c r="FJF297" s="1242"/>
      <c r="FJG297" s="1242"/>
      <c r="FJH297" s="1242"/>
      <c r="FJI297" s="1242"/>
      <c r="FJJ297" s="1242"/>
      <c r="FJK297" s="1242"/>
      <c r="FJL297" s="1242"/>
      <c r="FJM297" s="1242"/>
      <c r="FJN297" s="1242"/>
      <c r="FJO297" s="1242"/>
      <c r="FJP297" s="1242"/>
      <c r="FJQ297" s="1242"/>
      <c r="FJR297" s="1242"/>
      <c r="FJS297" s="1242"/>
      <c r="FJT297" s="1242"/>
      <c r="FJU297" s="1242"/>
      <c r="FJV297" s="1242"/>
      <c r="FJW297" s="1242"/>
      <c r="FJX297" s="1242"/>
      <c r="FJY297" s="1242"/>
      <c r="FJZ297" s="1242"/>
      <c r="FKA297" s="1242"/>
      <c r="FKB297" s="1242"/>
      <c r="FKC297" s="1242"/>
      <c r="FKD297" s="1242"/>
      <c r="FKE297" s="1242"/>
      <c r="FKF297" s="1242"/>
      <c r="FKG297" s="1242"/>
      <c r="FKH297" s="1242"/>
      <c r="FKI297" s="1242"/>
      <c r="FKJ297" s="1242"/>
      <c r="FKK297" s="1242"/>
      <c r="FKL297" s="1242"/>
      <c r="FKM297" s="1242"/>
      <c r="FKN297" s="1242"/>
      <c r="FKO297" s="1242"/>
      <c r="FKP297" s="1242"/>
      <c r="FKQ297" s="1242"/>
      <c r="FKR297" s="1242"/>
      <c r="FKS297" s="1242"/>
      <c r="FKT297" s="1242"/>
      <c r="FKU297" s="1242"/>
      <c r="FKV297" s="1242"/>
      <c r="FKW297" s="1242"/>
      <c r="FKX297" s="1242"/>
      <c r="FKY297" s="1242"/>
      <c r="FKZ297" s="1242"/>
      <c r="FLA297" s="1242"/>
      <c r="FLB297" s="1242"/>
      <c r="FLC297" s="1242"/>
      <c r="FLD297" s="1242"/>
      <c r="FLE297" s="1242"/>
      <c r="FLF297" s="1242"/>
      <c r="FLG297" s="1242"/>
      <c r="FLH297" s="1242"/>
      <c r="FLI297" s="1242"/>
      <c r="FLJ297" s="1242"/>
      <c r="FLK297" s="1242"/>
      <c r="FLL297" s="1242"/>
      <c r="FLM297" s="1242"/>
      <c r="FLN297" s="1242"/>
      <c r="FLO297" s="1242"/>
      <c r="FLP297" s="1242"/>
      <c r="FLQ297" s="1242"/>
      <c r="FLR297" s="1242"/>
      <c r="FLS297" s="1242"/>
      <c r="FLT297" s="1242"/>
      <c r="FLU297" s="1242"/>
      <c r="FLV297" s="1242"/>
      <c r="FLW297" s="1242"/>
      <c r="FLX297" s="1242"/>
      <c r="FLY297" s="1242"/>
      <c r="FLZ297" s="1242"/>
      <c r="FMA297" s="1242"/>
      <c r="FMB297" s="1242"/>
      <c r="FMC297" s="1242"/>
      <c r="FMD297" s="1242"/>
      <c r="FME297" s="1242"/>
      <c r="FMF297" s="1242"/>
      <c r="FMG297" s="1242"/>
      <c r="FMH297" s="1242"/>
      <c r="FMI297" s="1242"/>
      <c r="FMJ297" s="1242"/>
      <c r="FMK297" s="1242"/>
      <c r="FML297" s="1242"/>
      <c r="FMM297" s="1242"/>
      <c r="FMN297" s="1242"/>
      <c r="FMO297" s="1242"/>
      <c r="FMP297" s="1242"/>
      <c r="FMQ297" s="1242"/>
      <c r="FMR297" s="1242"/>
      <c r="FMS297" s="1242"/>
      <c r="FMT297" s="1242"/>
      <c r="FMU297" s="1242"/>
      <c r="FMV297" s="1242"/>
      <c r="FMW297" s="1242"/>
      <c r="FMX297" s="1242"/>
      <c r="FMY297" s="1242"/>
      <c r="FMZ297" s="1242"/>
      <c r="FNA297" s="1242"/>
      <c r="FNB297" s="1242"/>
      <c r="FNC297" s="1242"/>
      <c r="FND297" s="1242"/>
      <c r="FNE297" s="1242"/>
      <c r="FNF297" s="1242"/>
      <c r="FNG297" s="1242"/>
      <c r="FNH297" s="1242"/>
      <c r="FNI297" s="1242"/>
      <c r="FNJ297" s="1242"/>
      <c r="FNK297" s="1242"/>
      <c r="FNL297" s="1242"/>
      <c r="FNM297" s="1242"/>
      <c r="FNN297" s="1242"/>
      <c r="FNO297" s="1242"/>
      <c r="FNP297" s="1242"/>
      <c r="FNQ297" s="1242"/>
      <c r="FNR297" s="1242"/>
      <c r="FNS297" s="1242"/>
      <c r="FNT297" s="1242"/>
      <c r="FNU297" s="1242"/>
      <c r="FNV297" s="1242"/>
      <c r="FNW297" s="1242"/>
      <c r="FNX297" s="1242"/>
      <c r="FNY297" s="1242"/>
      <c r="FNZ297" s="1242"/>
      <c r="FOA297" s="1242"/>
      <c r="FOB297" s="1242"/>
      <c r="FOC297" s="1242"/>
      <c r="FOD297" s="1242"/>
      <c r="FOE297" s="1242"/>
      <c r="FOF297" s="1242"/>
      <c r="FOG297" s="1242"/>
      <c r="FOH297" s="1242"/>
      <c r="FOI297" s="1242"/>
      <c r="FOJ297" s="1242"/>
      <c r="FOK297" s="1242"/>
      <c r="FOL297" s="1242"/>
      <c r="FOM297" s="1242"/>
      <c r="FON297" s="1242"/>
      <c r="FOO297" s="1242"/>
      <c r="FOP297" s="1242"/>
      <c r="FOQ297" s="1242"/>
      <c r="FOR297" s="1242"/>
      <c r="FOS297" s="1242"/>
      <c r="FOT297" s="1242"/>
      <c r="FOU297" s="1242"/>
      <c r="FOV297" s="1242"/>
      <c r="FOW297" s="1242"/>
      <c r="FOX297" s="1242"/>
      <c r="FOY297" s="1242"/>
      <c r="FOZ297" s="1242"/>
      <c r="FPA297" s="1242"/>
      <c r="FPB297" s="1242"/>
      <c r="FPC297" s="1242"/>
      <c r="FPD297" s="1242"/>
      <c r="FPE297" s="1242"/>
      <c r="FPF297" s="1242"/>
      <c r="FPG297" s="1242"/>
      <c r="FPH297" s="1242"/>
      <c r="FPI297" s="1242"/>
      <c r="FPJ297" s="1242"/>
      <c r="FPK297" s="1242"/>
      <c r="FPL297" s="1242"/>
      <c r="FPM297" s="1242"/>
      <c r="FPN297" s="1242"/>
      <c r="FPO297" s="1242"/>
      <c r="FPP297" s="1242"/>
      <c r="FPQ297" s="1242"/>
      <c r="FPR297" s="1242"/>
      <c r="FPS297" s="1242"/>
      <c r="FPT297" s="1242"/>
      <c r="FPU297" s="1242"/>
      <c r="FPV297" s="1242"/>
      <c r="FPW297" s="1242"/>
      <c r="FPX297" s="1242"/>
      <c r="FPY297" s="1242"/>
      <c r="FPZ297" s="1242"/>
      <c r="FQA297" s="1242"/>
      <c r="FQB297" s="1242"/>
      <c r="FQC297" s="1242"/>
      <c r="FQD297" s="1242"/>
      <c r="FQE297" s="1242"/>
      <c r="FQF297" s="1242"/>
      <c r="FQG297" s="1242"/>
      <c r="FQH297" s="1242"/>
      <c r="FQI297" s="1242"/>
      <c r="FQJ297" s="1242"/>
      <c r="FQK297" s="1242"/>
      <c r="FQL297" s="1242"/>
      <c r="FQM297" s="1242"/>
      <c r="FQN297" s="1242"/>
      <c r="FQO297" s="1242"/>
      <c r="FQP297" s="1242"/>
      <c r="FQQ297" s="1242"/>
      <c r="FQR297" s="1242"/>
      <c r="FQS297" s="1242"/>
      <c r="FQT297" s="1242"/>
      <c r="FQU297" s="1242"/>
      <c r="FQV297" s="1242"/>
      <c r="FQW297" s="1242"/>
      <c r="FQX297" s="1242"/>
      <c r="FQY297" s="1242"/>
      <c r="FQZ297" s="1242"/>
      <c r="FRA297" s="1242"/>
      <c r="FRB297" s="1242"/>
      <c r="FRC297" s="1242"/>
      <c r="FRD297" s="1242"/>
      <c r="FRE297" s="1242"/>
      <c r="FRF297" s="1242"/>
      <c r="FRG297" s="1242"/>
      <c r="FRH297" s="1242"/>
      <c r="FRI297" s="1242"/>
      <c r="FRJ297" s="1242"/>
      <c r="FRK297" s="1242"/>
      <c r="FRL297" s="1242"/>
      <c r="FRM297" s="1242"/>
      <c r="FRN297" s="1242"/>
      <c r="FRO297" s="1242"/>
      <c r="FRP297" s="1242"/>
      <c r="FRQ297" s="1242"/>
      <c r="FRR297" s="1242"/>
      <c r="FRS297" s="1242"/>
      <c r="FRT297" s="1242"/>
      <c r="FRU297" s="1242"/>
      <c r="FRV297" s="1242"/>
      <c r="FRW297" s="1242"/>
      <c r="FRX297" s="1242"/>
      <c r="FRY297" s="1242"/>
      <c r="FRZ297" s="1242"/>
      <c r="FSA297" s="1242"/>
      <c r="FSB297" s="1242"/>
      <c r="FSC297" s="1242"/>
      <c r="FSD297" s="1242"/>
      <c r="FSE297" s="1242"/>
      <c r="FSF297" s="1242"/>
      <c r="FSG297" s="1242"/>
      <c r="FSH297" s="1242"/>
      <c r="FSI297" s="1242"/>
      <c r="FSJ297" s="1242"/>
      <c r="FSK297" s="1242"/>
      <c r="FSL297" s="1242"/>
      <c r="FSM297" s="1242"/>
      <c r="FSN297" s="1242"/>
      <c r="FSO297" s="1242"/>
      <c r="FSP297" s="1242"/>
      <c r="FSQ297" s="1242"/>
      <c r="FSR297" s="1242"/>
      <c r="FSS297" s="1242"/>
      <c r="FST297" s="1242"/>
      <c r="FSU297" s="1242"/>
      <c r="FSV297" s="1242"/>
      <c r="FSW297" s="1242"/>
      <c r="FSX297" s="1242"/>
      <c r="FSY297" s="1242"/>
      <c r="FSZ297" s="1242"/>
      <c r="FTA297" s="1242"/>
      <c r="FTB297" s="1242"/>
      <c r="FTC297" s="1242"/>
      <c r="FTD297" s="1242"/>
      <c r="FTE297" s="1242"/>
      <c r="FTF297" s="1242"/>
      <c r="FTG297" s="1242"/>
      <c r="FTH297" s="1242"/>
      <c r="FTI297" s="1242"/>
      <c r="FTJ297" s="1242"/>
      <c r="FTK297" s="1242"/>
      <c r="FTL297" s="1242"/>
      <c r="FTM297" s="1242"/>
      <c r="FTN297" s="1242"/>
      <c r="FTO297" s="1242"/>
      <c r="FTP297" s="1242"/>
      <c r="FTQ297" s="1242"/>
      <c r="FTR297" s="1242"/>
      <c r="FTS297" s="1242"/>
      <c r="FTT297" s="1242"/>
      <c r="FTU297" s="1242"/>
      <c r="FTV297" s="1242"/>
      <c r="FTW297" s="1242"/>
      <c r="FTX297" s="1242"/>
      <c r="FTY297" s="1242"/>
      <c r="FTZ297" s="1242"/>
      <c r="FUA297" s="1242"/>
      <c r="FUB297" s="1242"/>
      <c r="FUC297" s="1242"/>
      <c r="FUD297" s="1242"/>
      <c r="FUE297" s="1242"/>
      <c r="FUF297" s="1242"/>
      <c r="FUG297" s="1242"/>
      <c r="FUH297" s="1242"/>
      <c r="FUI297" s="1242"/>
      <c r="FUJ297" s="1242"/>
      <c r="FUK297" s="1242"/>
      <c r="FUL297" s="1242"/>
      <c r="FUM297" s="1242"/>
      <c r="FUN297" s="1242"/>
      <c r="FUO297" s="1242"/>
      <c r="FUP297" s="1242"/>
      <c r="FUQ297" s="1242"/>
      <c r="FUR297" s="1242"/>
      <c r="FUS297" s="1242"/>
      <c r="FUT297" s="1242"/>
      <c r="FUU297" s="1242"/>
      <c r="FUV297" s="1242"/>
      <c r="FUW297" s="1242"/>
      <c r="FUX297" s="1242"/>
      <c r="FUY297" s="1242"/>
      <c r="FUZ297" s="1242"/>
      <c r="FVA297" s="1242"/>
      <c r="FVB297" s="1242"/>
      <c r="FVC297" s="1242"/>
      <c r="FVD297" s="1242"/>
      <c r="FVE297" s="1242"/>
      <c r="FVF297" s="1242"/>
      <c r="FVG297" s="1242"/>
      <c r="FVH297" s="1242"/>
      <c r="FVI297" s="1242"/>
      <c r="FVJ297" s="1242"/>
      <c r="FVK297" s="1242"/>
      <c r="FVL297" s="1242"/>
      <c r="FVM297" s="1242"/>
      <c r="FVN297" s="1242"/>
      <c r="FVO297" s="1242"/>
      <c r="FVP297" s="1242"/>
      <c r="FVQ297" s="1242"/>
      <c r="FVR297" s="1242"/>
      <c r="FVS297" s="1242"/>
      <c r="FVT297" s="1242"/>
      <c r="FVU297" s="1242"/>
      <c r="FVV297" s="1242"/>
      <c r="FVW297" s="1242"/>
      <c r="FVX297" s="1242"/>
      <c r="FVY297" s="1242"/>
      <c r="FVZ297" s="1242"/>
      <c r="FWA297" s="1242"/>
      <c r="FWB297" s="1242"/>
      <c r="FWC297" s="1242"/>
      <c r="FWD297" s="1242"/>
      <c r="FWE297" s="1242"/>
      <c r="FWF297" s="1242"/>
      <c r="FWG297" s="1242"/>
      <c r="FWH297" s="1242"/>
      <c r="FWI297" s="1242"/>
      <c r="FWJ297" s="1242"/>
      <c r="FWK297" s="1242"/>
      <c r="FWL297" s="1242"/>
      <c r="FWM297" s="1242"/>
      <c r="FWN297" s="1242"/>
      <c r="FWO297" s="1242"/>
      <c r="FWP297" s="1242"/>
      <c r="FWQ297" s="1242"/>
      <c r="FWR297" s="1242"/>
      <c r="FWS297" s="1242"/>
      <c r="FWT297" s="1242"/>
      <c r="FWU297" s="1242"/>
      <c r="FWV297" s="1242"/>
      <c r="FWW297" s="1242"/>
      <c r="FWX297" s="1242"/>
      <c r="FWY297" s="1242"/>
      <c r="FWZ297" s="1242"/>
      <c r="FXA297" s="1242"/>
      <c r="FXB297" s="1242"/>
      <c r="FXC297" s="1242"/>
      <c r="FXD297" s="1242"/>
      <c r="FXE297" s="1242"/>
      <c r="FXF297" s="1242"/>
      <c r="FXG297" s="1242"/>
      <c r="FXH297" s="1242"/>
      <c r="FXI297" s="1242"/>
      <c r="FXJ297" s="1242"/>
      <c r="FXK297" s="1242"/>
      <c r="FXL297" s="1242"/>
      <c r="FXM297" s="1242"/>
      <c r="FXN297" s="1242"/>
      <c r="FXO297" s="1242"/>
      <c r="FXP297" s="1242"/>
      <c r="FXQ297" s="1242"/>
      <c r="FXR297" s="1242"/>
      <c r="FXS297" s="1242"/>
      <c r="FXT297" s="1242"/>
      <c r="FXU297" s="1242"/>
      <c r="FXV297" s="1242"/>
      <c r="FXW297" s="1242"/>
      <c r="FXX297" s="1242"/>
      <c r="FXY297" s="1242"/>
      <c r="FXZ297" s="1242"/>
      <c r="FYA297" s="1242"/>
      <c r="FYB297" s="1242"/>
      <c r="FYC297" s="1242"/>
      <c r="FYD297" s="1242"/>
      <c r="FYE297" s="1242"/>
      <c r="FYF297" s="1242"/>
      <c r="FYG297" s="1242"/>
      <c r="FYH297" s="1242"/>
      <c r="FYI297" s="1242"/>
      <c r="FYJ297" s="1242"/>
      <c r="FYK297" s="1242"/>
      <c r="FYL297" s="1242"/>
      <c r="FYM297" s="1242"/>
      <c r="FYN297" s="1242"/>
      <c r="FYO297" s="1242"/>
      <c r="FYP297" s="1242"/>
      <c r="FYQ297" s="1242"/>
      <c r="FYR297" s="1242"/>
      <c r="FYS297" s="1242"/>
      <c r="FYT297" s="1242"/>
      <c r="FYU297" s="1242"/>
      <c r="FYV297" s="1242"/>
      <c r="FYW297" s="1242"/>
      <c r="FYX297" s="1242"/>
      <c r="FYY297" s="1242"/>
      <c r="FYZ297" s="1242"/>
      <c r="FZA297" s="1242"/>
      <c r="FZB297" s="1242"/>
      <c r="FZC297" s="1242"/>
      <c r="FZD297" s="1242"/>
      <c r="FZE297" s="1242"/>
      <c r="FZF297" s="1242"/>
      <c r="FZG297" s="1242"/>
      <c r="FZH297" s="1242"/>
      <c r="FZI297" s="1242"/>
      <c r="FZJ297" s="1242"/>
      <c r="FZK297" s="1242"/>
      <c r="FZL297" s="1242"/>
      <c r="FZM297" s="1242"/>
      <c r="FZN297" s="1242"/>
      <c r="FZO297" s="1242"/>
      <c r="FZP297" s="1242"/>
      <c r="FZQ297" s="1242"/>
      <c r="FZR297" s="1242"/>
      <c r="FZS297" s="1242"/>
      <c r="FZT297" s="1242"/>
      <c r="FZU297" s="1242"/>
      <c r="FZV297" s="1242"/>
      <c r="FZW297" s="1242"/>
      <c r="FZX297" s="1242"/>
      <c r="FZY297" s="1242"/>
      <c r="FZZ297" s="1242"/>
      <c r="GAA297" s="1242"/>
      <c r="GAB297" s="1242"/>
      <c r="GAC297" s="1242"/>
      <c r="GAD297" s="1242"/>
      <c r="GAE297" s="1242"/>
      <c r="GAF297" s="1242"/>
      <c r="GAG297" s="1242"/>
      <c r="GAH297" s="1242"/>
      <c r="GAI297" s="1242"/>
      <c r="GAJ297" s="1242"/>
      <c r="GAK297" s="1242"/>
      <c r="GAL297" s="1242"/>
      <c r="GAM297" s="1242"/>
      <c r="GAN297" s="1242"/>
      <c r="GAO297" s="1242"/>
      <c r="GAP297" s="1242"/>
      <c r="GAQ297" s="1242"/>
      <c r="GAR297" s="1242"/>
      <c r="GAS297" s="1242"/>
      <c r="GAT297" s="1242"/>
      <c r="GAU297" s="1242"/>
      <c r="GAV297" s="1242"/>
      <c r="GAW297" s="1242"/>
      <c r="GAX297" s="1242"/>
      <c r="GAY297" s="1242"/>
      <c r="GAZ297" s="1242"/>
      <c r="GBA297" s="1242"/>
      <c r="GBB297" s="1242"/>
      <c r="GBC297" s="1242"/>
      <c r="GBD297" s="1242"/>
      <c r="GBE297" s="1242"/>
      <c r="GBF297" s="1242"/>
      <c r="GBG297" s="1242"/>
      <c r="GBH297" s="1242"/>
      <c r="GBI297" s="1242"/>
      <c r="GBJ297" s="1242"/>
      <c r="GBK297" s="1242"/>
      <c r="GBL297" s="1242"/>
      <c r="GBM297" s="1242"/>
      <c r="GBN297" s="1242"/>
      <c r="GBO297" s="1242"/>
      <c r="GBP297" s="1242"/>
      <c r="GBQ297" s="1242"/>
      <c r="GBR297" s="1242"/>
      <c r="GBS297" s="1242"/>
      <c r="GBT297" s="1242"/>
      <c r="GBU297" s="1242"/>
      <c r="GBV297" s="1242"/>
      <c r="GBW297" s="1242"/>
      <c r="GBX297" s="1242"/>
      <c r="GBY297" s="1242"/>
      <c r="GBZ297" s="1242"/>
      <c r="GCA297" s="1242"/>
      <c r="GCB297" s="1242"/>
      <c r="GCC297" s="1242"/>
      <c r="GCD297" s="1242"/>
      <c r="GCE297" s="1242"/>
      <c r="GCF297" s="1242"/>
      <c r="GCG297" s="1242"/>
      <c r="GCH297" s="1242"/>
      <c r="GCI297" s="1242"/>
      <c r="GCJ297" s="1242"/>
      <c r="GCK297" s="1242"/>
      <c r="GCL297" s="1242"/>
      <c r="GCM297" s="1242"/>
      <c r="GCN297" s="1242"/>
      <c r="GCO297" s="1242"/>
      <c r="GCP297" s="1242"/>
      <c r="GCQ297" s="1242"/>
      <c r="GCR297" s="1242"/>
      <c r="GCS297" s="1242"/>
      <c r="GCT297" s="1242"/>
      <c r="GCU297" s="1242"/>
      <c r="GCV297" s="1242"/>
      <c r="GCW297" s="1242"/>
      <c r="GCX297" s="1242"/>
      <c r="GCY297" s="1242"/>
      <c r="GCZ297" s="1242"/>
      <c r="GDA297" s="1242"/>
      <c r="GDB297" s="1242"/>
      <c r="GDC297" s="1242"/>
      <c r="GDD297" s="1242"/>
      <c r="GDE297" s="1242"/>
      <c r="GDF297" s="1242"/>
      <c r="GDG297" s="1242"/>
      <c r="GDH297" s="1242"/>
      <c r="GDI297" s="1242"/>
      <c r="GDJ297" s="1242"/>
      <c r="GDK297" s="1242"/>
      <c r="GDL297" s="1242"/>
      <c r="GDM297" s="1242"/>
      <c r="GDN297" s="1242"/>
      <c r="GDO297" s="1242"/>
      <c r="GDP297" s="1242"/>
      <c r="GDQ297" s="1242"/>
      <c r="GDR297" s="1242"/>
      <c r="GDS297" s="1242"/>
      <c r="GDT297" s="1242"/>
      <c r="GDU297" s="1242"/>
      <c r="GDV297" s="1242"/>
      <c r="GDW297" s="1242"/>
      <c r="GDX297" s="1242"/>
      <c r="GDY297" s="1242"/>
      <c r="GDZ297" s="1242"/>
      <c r="GEA297" s="1242"/>
      <c r="GEB297" s="1242"/>
      <c r="GEC297" s="1242"/>
      <c r="GED297" s="1242"/>
      <c r="GEE297" s="1242"/>
      <c r="GEF297" s="1242"/>
      <c r="GEG297" s="1242"/>
      <c r="GEH297" s="1242"/>
      <c r="GEI297" s="1242"/>
      <c r="GEJ297" s="1242"/>
      <c r="GEK297" s="1242"/>
      <c r="GEL297" s="1242"/>
      <c r="GEM297" s="1242"/>
      <c r="GEN297" s="1242"/>
      <c r="GEO297" s="1242"/>
      <c r="GEP297" s="1242"/>
      <c r="GEQ297" s="1242"/>
      <c r="GER297" s="1242"/>
      <c r="GES297" s="1242"/>
      <c r="GET297" s="1242"/>
      <c r="GEU297" s="1242"/>
      <c r="GEV297" s="1242"/>
      <c r="GEW297" s="1242"/>
      <c r="GEX297" s="1242"/>
      <c r="GEY297" s="1242"/>
      <c r="GEZ297" s="1242"/>
      <c r="GFA297" s="1242"/>
      <c r="GFB297" s="1242"/>
      <c r="GFC297" s="1242"/>
      <c r="GFD297" s="1242"/>
      <c r="GFE297" s="1242"/>
      <c r="GFF297" s="1242"/>
      <c r="GFG297" s="1242"/>
      <c r="GFH297" s="1242"/>
      <c r="GFI297" s="1242"/>
      <c r="GFJ297" s="1242"/>
      <c r="GFK297" s="1242"/>
      <c r="GFL297" s="1242"/>
      <c r="GFM297" s="1242"/>
      <c r="GFN297" s="1242"/>
      <c r="GFO297" s="1242"/>
      <c r="GFP297" s="1242"/>
      <c r="GFQ297" s="1242"/>
      <c r="GFR297" s="1242"/>
      <c r="GFS297" s="1242"/>
      <c r="GFT297" s="1242"/>
      <c r="GFU297" s="1242"/>
      <c r="GFV297" s="1242"/>
      <c r="GFW297" s="1242"/>
      <c r="GFX297" s="1242"/>
      <c r="GFY297" s="1242"/>
      <c r="GFZ297" s="1242"/>
      <c r="GGA297" s="1242"/>
      <c r="GGB297" s="1242"/>
      <c r="GGC297" s="1242"/>
      <c r="GGD297" s="1242"/>
      <c r="GGE297" s="1242"/>
      <c r="GGF297" s="1242"/>
      <c r="GGG297" s="1242"/>
      <c r="GGH297" s="1242"/>
      <c r="GGI297" s="1242"/>
      <c r="GGJ297" s="1242"/>
      <c r="GGK297" s="1242"/>
      <c r="GGL297" s="1242"/>
      <c r="GGM297" s="1242"/>
      <c r="GGN297" s="1242"/>
      <c r="GGO297" s="1242"/>
      <c r="GGP297" s="1242"/>
      <c r="GGQ297" s="1242"/>
      <c r="GGR297" s="1242"/>
      <c r="GGS297" s="1242"/>
      <c r="GGT297" s="1242"/>
      <c r="GGU297" s="1242"/>
      <c r="GGV297" s="1242"/>
      <c r="GGW297" s="1242"/>
      <c r="GGX297" s="1242"/>
      <c r="GGY297" s="1242"/>
      <c r="GGZ297" s="1242"/>
      <c r="GHA297" s="1242"/>
      <c r="GHB297" s="1242"/>
      <c r="GHC297" s="1242"/>
      <c r="GHD297" s="1242"/>
      <c r="GHE297" s="1242"/>
      <c r="GHF297" s="1242"/>
      <c r="GHG297" s="1242"/>
      <c r="GHH297" s="1242"/>
      <c r="GHI297" s="1242"/>
      <c r="GHJ297" s="1242"/>
      <c r="GHK297" s="1242"/>
      <c r="GHL297" s="1242"/>
      <c r="GHM297" s="1242"/>
      <c r="GHN297" s="1242"/>
      <c r="GHO297" s="1242"/>
      <c r="GHP297" s="1242"/>
      <c r="GHQ297" s="1242"/>
      <c r="GHR297" s="1242"/>
      <c r="GHS297" s="1242"/>
      <c r="GHT297" s="1242"/>
      <c r="GHU297" s="1242"/>
      <c r="GHV297" s="1242"/>
      <c r="GHW297" s="1242"/>
      <c r="GHX297" s="1242"/>
      <c r="GHY297" s="1242"/>
      <c r="GHZ297" s="1242"/>
      <c r="GIA297" s="1242"/>
      <c r="GIB297" s="1242"/>
      <c r="GIC297" s="1242"/>
      <c r="GID297" s="1242"/>
      <c r="GIE297" s="1242"/>
      <c r="GIF297" s="1242"/>
      <c r="GIG297" s="1242"/>
      <c r="GIH297" s="1242"/>
      <c r="GII297" s="1242"/>
      <c r="GIJ297" s="1242"/>
      <c r="GIK297" s="1242"/>
      <c r="GIL297" s="1242"/>
      <c r="GIM297" s="1242"/>
      <c r="GIN297" s="1242"/>
      <c r="GIO297" s="1242"/>
      <c r="GIP297" s="1242"/>
      <c r="GIQ297" s="1242"/>
      <c r="GIR297" s="1242"/>
      <c r="GIS297" s="1242"/>
      <c r="GIT297" s="1242"/>
      <c r="GIU297" s="1242"/>
      <c r="GIV297" s="1242"/>
      <c r="GIW297" s="1242"/>
      <c r="GIX297" s="1242"/>
      <c r="GIY297" s="1242"/>
      <c r="GIZ297" s="1242"/>
      <c r="GJA297" s="1242"/>
      <c r="GJB297" s="1242"/>
      <c r="GJC297" s="1242"/>
      <c r="GJD297" s="1242"/>
      <c r="GJE297" s="1242"/>
      <c r="GJF297" s="1242"/>
      <c r="GJG297" s="1242"/>
      <c r="GJH297" s="1242"/>
      <c r="GJI297" s="1242"/>
      <c r="GJJ297" s="1242"/>
      <c r="GJK297" s="1242"/>
      <c r="GJL297" s="1242"/>
      <c r="GJM297" s="1242"/>
      <c r="GJN297" s="1242"/>
      <c r="GJO297" s="1242"/>
      <c r="GJP297" s="1242"/>
      <c r="GJQ297" s="1242"/>
      <c r="GJR297" s="1242"/>
      <c r="GJS297" s="1242"/>
      <c r="GJT297" s="1242"/>
      <c r="GJU297" s="1242"/>
      <c r="GJV297" s="1242"/>
      <c r="GJW297" s="1242"/>
      <c r="GJX297" s="1242"/>
      <c r="GJY297" s="1242"/>
      <c r="GJZ297" s="1242"/>
      <c r="GKA297" s="1242"/>
      <c r="GKB297" s="1242"/>
      <c r="GKC297" s="1242"/>
      <c r="GKD297" s="1242"/>
      <c r="GKE297" s="1242"/>
      <c r="GKF297" s="1242"/>
      <c r="GKG297" s="1242"/>
      <c r="GKH297" s="1242"/>
      <c r="GKI297" s="1242"/>
      <c r="GKJ297" s="1242"/>
      <c r="GKK297" s="1242"/>
      <c r="GKL297" s="1242"/>
      <c r="GKM297" s="1242"/>
      <c r="GKN297" s="1242"/>
      <c r="GKO297" s="1242"/>
      <c r="GKP297" s="1242"/>
      <c r="GKQ297" s="1242"/>
      <c r="GKR297" s="1242"/>
      <c r="GKS297" s="1242"/>
      <c r="GKT297" s="1242"/>
      <c r="GKU297" s="1242"/>
      <c r="GKV297" s="1242"/>
      <c r="GKW297" s="1242"/>
      <c r="GKX297" s="1242"/>
      <c r="GKY297" s="1242"/>
      <c r="GKZ297" s="1242"/>
      <c r="GLA297" s="1242"/>
      <c r="GLB297" s="1242"/>
      <c r="GLC297" s="1242"/>
      <c r="GLD297" s="1242"/>
      <c r="GLE297" s="1242"/>
      <c r="GLF297" s="1242"/>
      <c r="GLG297" s="1242"/>
      <c r="GLH297" s="1242"/>
      <c r="GLI297" s="1242"/>
      <c r="GLJ297" s="1242"/>
      <c r="GLK297" s="1242"/>
      <c r="GLL297" s="1242"/>
      <c r="GLM297" s="1242"/>
      <c r="GLN297" s="1242"/>
      <c r="GLO297" s="1242"/>
      <c r="GLP297" s="1242"/>
      <c r="GLQ297" s="1242"/>
      <c r="GLR297" s="1242"/>
      <c r="GLS297" s="1242"/>
      <c r="GLT297" s="1242"/>
      <c r="GLU297" s="1242"/>
      <c r="GLV297" s="1242"/>
      <c r="GLW297" s="1242"/>
      <c r="GLX297" s="1242"/>
      <c r="GLY297" s="1242"/>
      <c r="GLZ297" s="1242"/>
      <c r="GMA297" s="1242"/>
      <c r="GMB297" s="1242"/>
      <c r="GMC297" s="1242"/>
      <c r="GMD297" s="1242"/>
      <c r="GME297" s="1242"/>
      <c r="GMF297" s="1242"/>
      <c r="GMG297" s="1242"/>
      <c r="GMH297" s="1242"/>
      <c r="GMI297" s="1242"/>
      <c r="GMJ297" s="1242"/>
      <c r="GMK297" s="1242"/>
      <c r="GML297" s="1242"/>
      <c r="GMM297" s="1242"/>
      <c r="GMN297" s="1242"/>
      <c r="GMO297" s="1242"/>
      <c r="GMP297" s="1242"/>
      <c r="GMQ297" s="1242"/>
      <c r="GMR297" s="1242"/>
      <c r="GMS297" s="1242"/>
      <c r="GMT297" s="1242"/>
      <c r="GMU297" s="1242"/>
      <c r="GMV297" s="1242"/>
      <c r="GMW297" s="1242"/>
      <c r="GMX297" s="1242"/>
      <c r="GMY297" s="1242"/>
      <c r="GMZ297" s="1242"/>
      <c r="GNA297" s="1242"/>
      <c r="GNB297" s="1242"/>
      <c r="GNC297" s="1242"/>
      <c r="GND297" s="1242"/>
      <c r="GNE297" s="1242"/>
      <c r="GNF297" s="1242"/>
      <c r="GNG297" s="1242"/>
      <c r="GNH297" s="1242"/>
      <c r="GNI297" s="1242"/>
      <c r="GNJ297" s="1242"/>
      <c r="GNK297" s="1242"/>
      <c r="GNL297" s="1242"/>
      <c r="GNM297" s="1242"/>
      <c r="GNN297" s="1242"/>
      <c r="GNO297" s="1242"/>
      <c r="GNP297" s="1242"/>
      <c r="GNQ297" s="1242"/>
      <c r="GNR297" s="1242"/>
      <c r="GNS297" s="1242"/>
      <c r="GNT297" s="1242"/>
      <c r="GNU297" s="1242"/>
      <c r="GNV297" s="1242"/>
      <c r="GNW297" s="1242"/>
      <c r="GNX297" s="1242"/>
      <c r="GNY297" s="1242"/>
      <c r="GNZ297" s="1242"/>
      <c r="GOA297" s="1242"/>
      <c r="GOB297" s="1242"/>
      <c r="GOC297" s="1242"/>
      <c r="GOD297" s="1242"/>
      <c r="GOE297" s="1242"/>
      <c r="GOF297" s="1242"/>
      <c r="GOG297" s="1242"/>
      <c r="GOH297" s="1242"/>
      <c r="GOI297" s="1242"/>
      <c r="GOJ297" s="1242"/>
      <c r="GOK297" s="1242"/>
      <c r="GOL297" s="1242"/>
      <c r="GOM297" s="1242"/>
      <c r="GON297" s="1242"/>
      <c r="GOO297" s="1242"/>
      <c r="GOP297" s="1242"/>
      <c r="GOQ297" s="1242"/>
      <c r="GOR297" s="1242"/>
      <c r="GOS297" s="1242"/>
      <c r="GOT297" s="1242"/>
      <c r="GOU297" s="1242"/>
      <c r="GOV297" s="1242"/>
      <c r="GOW297" s="1242"/>
      <c r="GOX297" s="1242"/>
      <c r="GOY297" s="1242"/>
      <c r="GOZ297" s="1242"/>
      <c r="GPA297" s="1242"/>
      <c r="GPB297" s="1242"/>
      <c r="GPC297" s="1242"/>
      <c r="GPD297" s="1242"/>
      <c r="GPE297" s="1242"/>
      <c r="GPF297" s="1242"/>
      <c r="GPG297" s="1242"/>
      <c r="GPH297" s="1242"/>
      <c r="GPI297" s="1242"/>
      <c r="GPJ297" s="1242"/>
      <c r="GPK297" s="1242"/>
      <c r="GPL297" s="1242"/>
      <c r="GPM297" s="1242"/>
      <c r="GPN297" s="1242"/>
      <c r="GPO297" s="1242"/>
      <c r="GPP297" s="1242"/>
      <c r="GPQ297" s="1242"/>
      <c r="GPR297" s="1242"/>
      <c r="GPS297" s="1242"/>
      <c r="GPT297" s="1242"/>
      <c r="GPU297" s="1242"/>
      <c r="GPV297" s="1242"/>
      <c r="GPW297" s="1242"/>
      <c r="GPX297" s="1242"/>
      <c r="GPY297" s="1242"/>
      <c r="GPZ297" s="1242"/>
      <c r="GQA297" s="1242"/>
      <c r="GQB297" s="1242"/>
      <c r="GQC297" s="1242"/>
      <c r="GQD297" s="1242"/>
      <c r="GQE297" s="1242"/>
      <c r="GQF297" s="1242"/>
      <c r="GQG297" s="1242"/>
      <c r="GQH297" s="1242"/>
      <c r="GQI297" s="1242"/>
      <c r="GQJ297" s="1242"/>
      <c r="GQK297" s="1242"/>
      <c r="GQL297" s="1242"/>
      <c r="GQM297" s="1242"/>
      <c r="GQN297" s="1242"/>
      <c r="GQO297" s="1242"/>
      <c r="GQP297" s="1242"/>
      <c r="GQQ297" s="1242"/>
      <c r="GQR297" s="1242"/>
      <c r="GQS297" s="1242"/>
      <c r="GQT297" s="1242"/>
      <c r="GQU297" s="1242"/>
      <c r="GQV297" s="1242"/>
      <c r="GQW297" s="1242"/>
      <c r="GQX297" s="1242"/>
      <c r="GQY297" s="1242"/>
      <c r="GQZ297" s="1242"/>
      <c r="GRA297" s="1242"/>
      <c r="GRB297" s="1242"/>
      <c r="GRC297" s="1242"/>
      <c r="GRD297" s="1242"/>
      <c r="GRE297" s="1242"/>
      <c r="GRF297" s="1242"/>
      <c r="GRG297" s="1242"/>
      <c r="GRH297" s="1242"/>
      <c r="GRI297" s="1242"/>
      <c r="GRJ297" s="1242"/>
      <c r="GRK297" s="1242"/>
      <c r="GRL297" s="1242"/>
      <c r="GRM297" s="1242"/>
      <c r="GRN297" s="1242"/>
      <c r="GRO297" s="1242"/>
      <c r="GRP297" s="1242"/>
      <c r="GRQ297" s="1242"/>
      <c r="GRR297" s="1242"/>
      <c r="GRS297" s="1242"/>
      <c r="GRT297" s="1242"/>
      <c r="GRU297" s="1242"/>
      <c r="GRV297" s="1242"/>
      <c r="GRW297" s="1242"/>
      <c r="GRX297" s="1242"/>
      <c r="GRY297" s="1242"/>
      <c r="GRZ297" s="1242"/>
      <c r="GSA297" s="1242"/>
      <c r="GSB297" s="1242"/>
      <c r="GSC297" s="1242"/>
      <c r="GSD297" s="1242"/>
      <c r="GSE297" s="1242"/>
      <c r="GSF297" s="1242"/>
      <c r="GSG297" s="1242"/>
      <c r="GSH297" s="1242"/>
      <c r="GSI297" s="1242"/>
      <c r="GSJ297" s="1242"/>
      <c r="GSK297" s="1242"/>
      <c r="GSL297" s="1242"/>
      <c r="GSM297" s="1242"/>
      <c r="GSN297" s="1242"/>
      <c r="GSO297" s="1242"/>
      <c r="GSP297" s="1242"/>
      <c r="GSQ297" s="1242"/>
      <c r="GSR297" s="1242"/>
      <c r="GSS297" s="1242"/>
      <c r="GST297" s="1242"/>
      <c r="GSU297" s="1242"/>
      <c r="GSV297" s="1242"/>
      <c r="GSW297" s="1242"/>
      <c r="GSX297" s="1242"/>
      <c r="GSY297" s="1242"/>
      <c r="GSZ297" s="1242"/>
      <c r="GTA297" s="1242"/>
      <c r="GTB297" s="1242"/>
      <c r="GTC297" s="1242"/>
      <c r="GTD297" s="1242"/>
      <c r="GTE297" s="1242"/>
      <c r="GTF297" s="1242"/>
      <c r="GTG297" s="1242"/>
      <c r="GTH297" s="1242"/>
      <c r="GTI297" s="1242"/>
      <c r="GTJ297" s="1242"/>
      <c r="GTK297" s="1242"/>
      <c r="GTL297" s="1242"/>
      <c r="GTM297" s="1242"/>
      <c r="GTN297" s="1242"/>
      <c r="GTO297" s="1242"/>
      <c r="GTP297" s="1242"/>
      <c r="GTQ297" s="1242"/>
      <c r="GTR297" s="1242"/>
      <c r="GTS297" s="1242"/>
      <c r="GTT297" s="1242"/>
      <c r="GTU297" s="1242"/>
      <c r="GTV297" s="1242"/>
      <c r="GTW297" s="1242"/>
      <c r="GTX297" s="1242"/>
      <c r="GTY297" s="1242"/>
      <c r="GTZ297" s="1242"/>
      <c r="GUA297" s="1242"/>
      <c r="GUB297" s="1242"/>
      <c r="GUC297" s="1242"/>
      <c r="GUD297" s="1242"/>
      <c r="GUE297" s="1242"/>
      <c r="GUF297" s="1242"/>
      <c r="GUG297" s="1242"/>
      <c r="GUH297" s="1242"/>
      <c r="GUI297" s="1242"/>
      <c r="GUJ297" s="1242"/>
      <c r="GUK297" s="1242"/>
      <c r="GUL297" s="1242"/>
      <c r="GUM297" s="1242"/>
      <c r="GUN297" s="1242"/>
      <c r="GUO297" s="1242"/>
      <c r="GUP297" s="1242"/>
      <c r="GUQ297" s="1242"/>
      <c r="GUR297" s="1242"/>
      <c r="GUS297" s="1242"/>
      <c r="GUT297" s="1242"/>
      <c r="GUU297" s="1242"/>
      <c r="GUV297" s="1242"/>
      <c r="GUW297" s="1242"/>
      <c r="GUX297" s="1242"/>
      <c r="GUY297" s="1242"/>
      <c r="GUZ297" s="1242"/>
      <c r="GVA297" s="1242"/>
      <c r="GVB297" s="1242"/>
      <c r="GVC297" s="1242"/>
      <c r="GVD297" s="1242"/>
      <c r="GVE297" s="1242"/>
      <c r="GVF297" s="1242"/>
      <c r="GVG297" s="1242"/>
      <c r="GVH297" s="1242"/>
      <c r="GVI297" s="1242"/>
      <c r="GVJ297" s="1242"/>
      <c r="GVK297" s="1242"/>
      <c r="GVL297" s="1242"/>
      <c r="GVM297" s="1242"/>
      <c r="GVN297" s="1242"/>
      <c r="GVO297" s="1242"/>
      <c r="GVP297" s="1242"/>
      <c r="GVQ297" s="1242"/>
      <c r="GVR297" s="1242"/>
      <c r="GVS297" s="1242"/>
      <c r="GVT297" s="1242"/>
      <c r="GVU297" s="1242"/>
      <c r="GVV297" s="1242"/>
      <c r="GVW297" s="1242"/>
      <c r="GVX297" s="1242"/>
      <c r="GVY297" s="1242"/>
      <c r="GVZ297" s="1242"/>
      <c r="GWA297" s="1242"/>
      <c r="GWB297" s="1242"/>
      <c r="GWC297" s="1242"/>
      <c r="GWD297" s="1242"/>
      <c r="GWE297" s="1242"/>
      <c r="GWF297" s="1242"/>
      <c r="GWG297" s="1242"/>
      <c r="GWH297" s="1242"/>
      <c r="GWI297" s="1242"/>
      <c r="GWJ297" s="1242"/>
      <c r="GWK297" s="1242"/>
      <c r="GWL297" s="1242"/>
      <c r="GWM297" s="1242"/>
      <c r="GWN297" s="1242"/>
      <c r="GWO297" s="1242"/>
      <c r="GWP297" s="1242"/>
      <c r="GWQ297" s="1242"/>
      <c r="GWR297" s="1242"/>
      <c r="GWS297" s="1242"/>
      <c r="GWT297" s="1242"/>
      <c r="GWU297" s="1242"/>
      <c r="GWV297" s="1242"/>
      <c r="GWW297" s="1242"/>
      <c r="GWX297" s="1242"/>
      <c r="GWY297" s="1242"/>
      <c r="GWZ297" s="1242"/>
      <c r="GXA297" s="1242"/>
      <c r="GXB297" s="1242"/>
      <c r="GXC297" s="1242"/>
      <c r="GXD297" s="1242"/>
      <c r="GXE297" s="1242"/>
      <c r="GXF297" s="1242"/>
      <c r="GXG297" s="1242"/>
      <c r="GXH297" s="1242"/>
      <c r="GXI297" s="1242"/>
      <c r="GXJ297" s="1242"/>
      <c r="GXK297" s="1242"/>
      <c r="GXL297" s="1242"/>
      <c r="GXM297" s="1242"/>
      <c r="GXN297" s="1242"/>
      <c r="GXO297" s="1242"/>
      <c r="GXP297" s="1242"/>
      <c r="GXQ297" s="1242"/>
      <c r="GXR297" s="1242"/>
      <c r="GXS297" s="1242"/>
      <c r="GXT297" s="1242"/>
      <c r="GXU297" s="1242"/>
      <c r="GXV297" s="1242"/>
      <c r="GXW297" s="1242"/>
      <c r="GXX297" s="1242"/>
      <c r="GXY297" s="1242"/>
      <c r="GXZ297" s="1242"/>
      <c r="GYA297" s="1242"/>
      <c r="GYB297" s="1242"/>
      <c r="GYC297" s="1242"/>
      <c r="GYD297" s="1242"/>
      <c r="GYE297" s="1242"/>
      <c r="GYF297" s="1242"/>
      <c r="GYG297" s="1242"/>
      <c r="GYH297" s="1242"/>
      <c r="GYI297" s="1242"/>
      <c r="GYJ297" s="1242"/>
      <c r="GYK297" s="1242"/>
      <c r="GYL297" s="1242"/>
      <c r="GYM297" s="1242"/>
      <c r="GYN297" s="1242"/>
      <c r="GYO297" s="1242"/>
      <c r="GYP297" s="1242"/>
      <c r="GYQ297" s="1242"/>
      <c r="GYR297" s="1242"/>
      <c r="GYS297" s="1242"/>
      <c r="GYT297" s="1242"/>
      <c r="GYU297" s="1242"/>
      <c r="GYV297" s="1242"/>
      <c r="GYW297" s="1242"/>
      <c r="GYX297" s="1242"/>
      <c r="GYY297" s="1242"/>
      <c r="GYZ297" s="1242"/>
      <c r="GZA297" s="1242"/>
      <c r="GZB297" s="1242"/>
      <c r="GZC297" s="1242"/>
      <c r="GZD297" s="1242"/>
      <c r="GZE297" s="1242"/>
      <c r="GZF297" s="1242"/>
      <c r="GZG297" s="1242"/>
      <c r="GZH297" s="1242"/>
      <c r="GZI297" s="1242"/>
      <c r="GZJ297" s="1242"/>
      <c r="GZK297" s="1242"/>
      <c r="GZL297" s="1242"/>
      <c r="GZM297" s="1242"/>
      <c r="GZN297" s="1242"/>
      <c r="GZO297" s="1242"/>
      <c r="GZP297" s="1242"/>
      <c r="GZQ297" s="1242"/>
      <c r="GZR297" s="1242"/>
      <c r="GZS297" s="1242"/>
      <c r="GZT297" s="1242"/>
      <c r="GZU297" s="1242"/>
      <c r="GZV297" s="1242"/>
      <c r="GZW297" s="1242"/>
      <c r="GZX297" s="1242"/>
      <c r="GZY297" s="1242"/>
      <c r="GZZ297" s="1242"/>
      <c r="HAA297" s="1242"/>
      <c r="HAB297" s="1242"/>
      <c r="HAC297" s="1242"/>
      <c r="HAD297" s="1242"/>
      <c r="HAE297" s="1242"/>
      <c r="HAF297" s="1242"/>
      <c r="HAG297" s="1242"/>
      <c r="HAH297" s="1242"/>
      <c r="HAI297" s="1242"/>
      <c r="HAJ297" s="1242"/>
      <c r="HAK297" s="1242"/>
      <c r="HAL297" s="1242"/>
      <c r="HAM297" s="1242"/>
      <c r="HAN297" s="1242"/>
      <c r="HAO297" s="1242"/>
      <c r="HAP297" s="1242"/>
      <c r="HAQ297" s="1242"/>
      <c r="HAR297" s="1242"/>
      <c r="HAS297" s="1242"/>
      <c r="HAT297" s="1242"/>
      <c r="HAU297" s="1242"/>
      <c r="HAV297" s="1242"/>
      <c r="HAW297" s="1242"/>
      <c r="HAX297" s="1242"/>
      <c r="HAY297" s="1242"/>
      <c r="HAZ297" s="1242"/>
      <c r="HBA297" s="1242"/>
      <c r="HBB297" s="1242"/>
      <c r="HBC297" s="1242"/>
      <c r="HBD297" s="1242"/>
      <c r="HBE297" s="1242"/>
      <c r="HBF297" s="1242"/>
      <c r="HBG297" s="1242"/>
      <c r="HBH297" s="1242"/>
      <c r="HBI297" s="1242"/>
      <c r="HBJ297" s="1242"/>
      <c r="HBK297" s="1242"/>
      <c r="HBL297" s="1242"/>
      <c r="HBM297" s="1242"/>
      <c r="HBN297" s="1242"/>
      <c r="HBO297" s="1242"/>
      <c r="HBP297" s="1242"/>
      <c r="HBQ297" s="1242"/>
      <c r="HBR297" s="1242"/>
      <c r="HBS297" s="1242"/>
      <c r="HBT297" s="1242"/>
      <c r="HBU297" s="1242"/>
      <c r="HBV297" s="1242"/>
      <c r="HBW297" s="1242"/>
      <c r="HBX297" s="1242"/>
      <c r="HBY297" s="1242"/>
      <c r="HBZ297" s="1242"/>
      <c r="HCA297" s="1242"/>
      <c r="HCB297" s="1242"/>
      <c r="HCC297" s="1242"/>
      <c r="HCD297" s="1242"/>
      <c r="HCE297" s="1242"/>
      <c r="HCF297" s="1242"/>
      <c r="HCG297" s="1242"/>
      <c r="HCH297" s="1242"/>
      <c r="HCI297" s="1242"/>
      <c r="HCJ297" s="1242"/>
      <c r="HCK297" s="1242"/>
      <c r="HCL297" s="1242"/>
      <c r="HCM297" s="1242"/>
      <c r="HCN297" s="1242"/>
      <c r="HCO297" s="1242"/>
      <c r="HCP297" s="1242"/>
      <c r="HCQ297" s="1242"/>
      <c r="HCR297" s="1242"/>
      <c r="HCS297" s="1242"/>
      <c r="HCT297" s="1242"/>
      <c r="HCU297" s="1242"/>
      <c r="HCV297" s="1242"/>
      <c r="HCW297" s="1242"/>
      <c r="HCX297" s="1242"/>
      <c r="HCY297" s="1242"/>
      <c r="HCZ297" s="1242"/>
      <c r="HDA297" s="1242"/>
      <c r="HDB297" s="1242"/>
      <c r="HDC297" s="1242"/>
      <c r="HDD297" s="1242"/>
      <c r="HDE297" s="1242"/>
      <c r="HDF297" s="1242"/>
      <c r="HDG297" s="1242"/>
      <c r="HDH297" s="1242"/>
      <c r="HDI297" s="1242"/>
      <c r="HDJ297" s="1242"/>
      <c r="HDK297" s="1242"/>
      <c r="HDL297" s="1242"/>
      <c r="HDM297" s="1242"/>
      <c r="HDN297" s="1242"/>
      <c r="HDO297" s="1242"/>
      <c r="HDP297" s="1242"/>
      <c r="HDQ297" s="1242"/>
      <c r="HDR297" s="1242"/>
      <c r="HDS297" s="1242"/>
      <c r="HDT297" s="1242"/>
      <c r="HDU297" s="1242"/>
      <c r="HDV297" s="1242"/>
      <c r="HDW297" s="1242"/>
      <c r="HDX297" s="1242"/>
      <c r="HDY297" s="1242"/>
      <c r="HDZ297" s="1242"/>
      <c r="HEA297" s="1242"/>
      <c r="HEB297" s="1242"/>
      <c r="HEC297" s="1242"/>
      <c r="HED297" s="1242"/>
      <c r="HEE297" s="1242"/>
      <c r="HEF297" s="1242"/>
      <c r="HEG297" s="1242"/>
      <c r="HEH297" s="1242"/>
      <c r="HEI297" s="1242"/>
      <c r="HEJ297" s="1242"/>
      <c r="HEK297" s="1242"/>
      <c r="HEL297" s="1242"/>
      <c r="HEM297" s="1242"/>
      <c r="HEN297" s="1242"/>
      <c r="HEO297" s="1242"/>
      <c r="HEP297" s="1242"/>
      <c r="HEQ297" s="1242"/>
      <c r="HER297" s="1242"/>
      <c r="HES297" s="1242"/>
      <c r="HET297" s="1242"/>
      <c r="HEU297" s="1242"/>
      <c r="HEV297" s="1242"/>
      <c r="HEW297" s="1242"/>
      <c r="HEX297" s="1242"/>
      <c r="HEY297" s="1242"/>
      <c r="HEZ297" s="1242"/>
      <c r="HFA297" s="1242"/>
      <c r="HFB297" s="1242"/>
      <c r="HFC297" s="1242"/>
      <c r="HFD297" s="1242"/>
      <c r="HFE297" s="1242"/>
      <c r="HFF297" s="1242"/>
      <c r="HFG297" s="1242"/>
      <c r="HFH297" s="1242"/>
      <c r="HFI297" s="1242"/>
      <c r="HFJ297" s="1242"/>
      <c r="HFK297" s="1242"/>
      <c r="HFL297" s="1242"/>
      <c r="HFM297" s="1242"/>
      <c r="HFN297" s="1242"/>
      <c r="HFO297" s="1242"/>
      <c r="HFP297" s="1242"/>
      <c r="HFQ297" s="1242"/>
      <c r="HFR297" s="1242"/>
      <c r="HFS297" s="1242"/>
      <c r="HFT297" s="1242"/>
      <c r="HFU297" s="1242"/>
      <c r="HFV297" s="1242"/>
      <c r="HFW297" s="1242"/>
      <c r="HFX297" s="1242"/>
      <c r="HFY297" s="1242"/>
      <c r="HFZ297" s="1242"/>
      <c r="HGA297" s="1242"/>
      <c r="HGB297" s="1242"/>
      <c r="HGC297" s="1242"/>
      <c r="HGD297" s="1242"/>
      <c r="HGE297" s="1242"/>
      <c r="HGF297" s="1242"/>
      <c r="HGG297" s="1242"/>
      <c r="HGH297" s="1242"/>
      <c r="HGI297" s="1242"/>
      <c r="HGJ297" s="1242"/>
      <c r="HGK297" s="1242"/>
      <c r="HGL297" s="1242"/>
      <c r="HGM297" s="1242"/>
      <c r="HGN297" s="1242"/>
      <c r="HGO297" s="1242"/>
      <c r="HGP297" s="1242"/>
      <c r="HGQ297" s="1242"/>
      <c r="HGR297" s="1242"/>
      <c r="HGS297" s="1242"/>
      <c r="HGT297" s="1242"/>
      <c r="HGU297" s="1242"/>
      <c r="HGV297" s="1242"/>
      <c r="HGW297" s="1242"/>
      <c r="HGX297" s="1242"/>
      <c r="HGY297" s="1242"/>
      <c r="HGZ297" s="1242"/>
      <c r="HHA297" s="1242"/>
      <c r="HHB297" s="1242"/>
      <c r="HHC297" s="1242"/>
      <c r="HHD297" s="1242"/>
      <c r="HHE297" s="1242"/>
      <c r="HHF297" s="1242"/>
      <c r="HHG297" s="1242"/>
      <c r="HHH297" s="1242"/>
      <c r="HHI297" s="1242"/>
      <c r="HHJ297" s="1242"/>
      <c r="HHK297" s="1242"/>
      <c r="HHL297" s="1242"/>
      <c r="HHM297" s="1242"/>
      <c r="HHN297" s="1242"/>
      <c r="HHO297" s="1242"/>
      <c r="HHP297" s="1242"/>
      <c r="HHQ297" s="1242"/>
      <c r="HHR297" s="1242"/>
      <c r="HHS297" s="1242"/>
      <c r="HHT297" s="1242"/>
      <c r="HHU297" s="1242"/>
      <c r="HHV297" s="1242"/>
      <c r="HHW297" s="1242"/>
      <c r="HHX297" s="1242"/>
      <c r="HHY297" s="1242"/>
      <c r="HHZ297" s="1242"/>
      <c r="HIA297" s="1242"/>
      <c r="HIB297" s="1242"/>
      <c r="HIC297" s="1242"/>
      <c r="HID297" s="1242"/>
      <c r="HIE297" s="1242"/>
      <c r="HIF297" s="1242"/>
      <c r="HIG297" s="1242"/>
      <c r="HIH297" s="1242"/>
      <c r="HII297" s="1242"/>
      <c r="HIJ297" s="1242"/>
      <c r="HIK297" s="1242"/>
      <c r="HIL297" s="1242"/>
      <c r="HIM297" s="1242"/>
      <c r="HIN297" s="1242"/>
      <c r="HIO297" s="1242"/>
      <c r="HIP297" s="1242"/>
      <c r="HIQ297" s="1242"/>
      <c r="HIR297" s="1242"/>
      <c r="HIS297" s="1242"/>
      <c r="HIT297" s="1242"/>
      <c r="HIU297" s="1242"/>
      <c r="HIV297" s="1242"/>
      <c r="HIW297" s="1242"/>
      <c r="HIX297" s="1242"/>
      <c r="HIY297" s="1242"/>
      <c r="HIZ297" s="1242"/>
      <c r="HJA297" s="1242"/>
      <c r="HJB297" s="1242"/>
      <c r="HJC297" s="1242"/>
      <c r="HJD297" s="1242"/>
      <c r="HJE297" s="1242"/>
      <c r="HJF297" s="1242"/>
      <c r="HJG297" s="1242"/>
      <c r="HJH297" s="1242"/>
      <c r="HJI297" s="1242"/>
      <c r="HJJ297" s="1242"/>
      <c r="HJK297" s="1242"/>
      <c r="HJL297" s="1242"/>
      <c r="HJM297" s="1242"/>
      <c r="HJN297" s="1242"/>
      <c r="HJO297" s="1242"/>
      <c r="HJP297" s="1242"/>
      <c r="HJQ297" s="1242"/>
      <c r="HJR297" s="1242"/>
      <c r="HJS297" s="1242"/>
      <c r="HJT297" s="1242"/>
      <c r="HJU297" s="1242"/>
      <c r="HJV297" s="1242"/>
      <c r="HJW297" s="1242"/>
      <c r="HJX297" s="1242"/>
      <c r="HJY297" s="1242"/>
      <c r="HJZ297" s="1242"/>
      <c r="HKA297" s="1242"/>
      <c r="HKB297" s="1242"/>
      <c r="HKC297" s="1242"/>
      <c r="HKD297" s="1242"/>
      <c r="HKE297" s="1242"/>
      <c r="HKF297" s="1242"/>
      <c r="HKG297" s="1242"/>
      <c r="HKH297" s="1242"/>
      <c r="HKI297" s="1242"/>
      <c r="HKJ297" s="1242"/>
      <c r="HKK297" s="1242"/>
      <c r="HKL297" s="1242"/>
      <c r="HKM297" s="1242"/>
      <c r="HKN297" s="1242"/>
      <c r="HKO297" s="1242"/>
      <c r="HKP297" s="1242"/>
      <c r="HKQ297" s="1242"/>
      <c r="HKR297" s="1242"/>
      <c r="HKS297" s="1242"/>
      <c r="HKT297" s="1242"/>
      <c r="HKU297" s="1242"/>
      <c r="HKV297" s="1242"/>
      <c r="HKW297" s="1242"/>
      <c r="HKX297" s="1242"/>
      <c r="HKY297" s="1242"/>
      <c r="HKZ297" s="1242"/>
      <c r="HLA297" s="1242"/>
      <c r="HLB297" s="1242"/>
      <c r="HLC297" s="1242"/>
      <c r="HLD297" s="1242"/>
      <c r="HLE297" s="1242"/>
      <c r="HLF297" s="1242"/>
      <c r="HLG297" s="1242"/>
      <c r="HLH297" s="1242"/>
      <c r="HLI297" s="1242"/>
      <c r="HLJ297" s="1242"/>
      <c r="HLK297" s="1242"/>
      <c r="HLL297" s="1242"/>
      <c r="HLM297" s="1242"/>
      <c r="HLN297" s="1242"/>
      <c r="HLO297" s="1242"/>
      <c r="HLP297" s="1242"/>
      <c r="HLQ297" s="1242"/>
      <c r="HLR297" s="1242"/>
      <c r="HLS297" s="1242"/>
      <c r="HLT297" s="1242"/>
      <c r="HLU297" s="1242"/>
      <c r="HLV297" s="1242"/>
      <c r="HLW297" s="1242"/>
      <c r="HLX297" s="1242"/>
      <c r="HLY297" s="1242"/>
      <c r="HLZ297" s="1242"/>
      <c r="HMA297" s="1242"/>
      <c r="HMB297" s="1242"/>
      <c r="HMC297" s="1242"/>
      <c r="HMD297" s="1242"/>
      <c r="HME297" s="1242"/>
      <c r="HMF297" s="1242"/>
      <c r="HMG297" s="1242"/>
      <c r="HMH297" s="1242"/>
      <c r="HMI297" s="1242"/>
      <c r="HMJ297" s="1242"/>
      <c r="HMK297" s="1242"/>
      <c r="HML297" s="1242"/>
      <c r="HMM297" s="1242"/>
      <c r="HMN297" s="1242"/>
      <c r="HMO297" s="1242"/>
      <c r="HMP297" s="1242"/>
      <c r="HMQ297" s="1242"/>
      <c r="HMR297" s="1242"/>
      <c r="HMS297" s="1242"/>
      <c r="HMT297" s="1242"/>
      <c r="HMU297" s="1242"/>
      <c r="HMV297" s="1242"/>
      <c r="HMW297" s="1242"/>
      <c r="HMX297" s="1242"/>
      <c r="HMY297" s="1242"/>
      <c r="HMZ297" s="1242"/>
      <c r="HNA297" s="1242"/>
      <c r="HNB297" s="1242"/>
      <c r="HNC297" s="1242"/>
      <c r="HND297" s="1242"/>
      <c r="HNE297" s="1242"/>
      <c r="HNF297" s="1242"/>
      <c r="HNG297" s="1242"/>
      <c r="HNH297" s="1242"/>
      <c r="HNI297" s="1242"/>
      <c r="HNJ297" s="1242"/>
      <c r="HNK297" s="1242"/>
      <c r="HNL297" s="1242"/>
      <c r="HNM297" s="1242"/>
      <c r="HNN297" s="1242"/>
      <c r="HNO297" s="1242"/>
      <c r="HNP297" s="1242"/>
      <c r="HNQ297" s="1242"/>
      <c r="HNR297" s="1242"/>
      <c r="HNS297" s="1242"/>
      <c r="HNT297" s="1242"/>
      <c r="HNU297" s="1242"/>
      <c r="HNV297" s="1242"/>
      <c r="HNW297" s="1242"/>
      <c r="HNX297" s="1242"/>
      <c r="HNY297" s="1242"/>
      <c r="HNZ297" s="1242"/>
      <c r="HOA297" s="1242"/>
      <c r="HOB297" s="1242"/>
      <c r="HOC297" s="1242"/>
      <c r="HOD297" s="1242"/>
      <c r="HOE297" s="1242"/>
      <c r="HOF297" s="1242"/>
      <c r="HOG297" s="1242"/>
      <c r="HOH297" s="1242"/>
      <c r="HOI297" s="1242"/>
      <c r="HOJ297" s="1242"/>
      <c r="HOK297" s="1242"/>
      <c r="HOL297" s="1242"/>
      <c r="HOM297" s="1242"/>
      <c r="HON297" s="1242"/>
      <c r="HOO297" s="1242"/>
      <c r="HOP297" s="1242"/>
      <c r="HOQ297" s="1242"/>
      <c r="HOR297" s="1242"/>
      <c r="HOS297" s="1242"/>
      <c r="HOT297" s="1242"/>
      <c r="HOU297" s="1242"/>
      <c r="HOV297" s="1242"/>
      <c r="HOW297" s="1242"/>
      <c r="HOX297" s="1242"/>
      <c r="HOY297" s="1242"/>
      <c r="HOZ297" s="1242"/>
      <c r="HPA297" s="1242"/>
      <c r="HPB297" s="1242"/>
      <c r="HPC297" s="1242"/>
      <c r="HPD297" s="1242"/>
      <c r="HPE297" s="1242"/>
      <c r="HPF297" s="1242"/>
      <c r="HPG297" s="1242"/>
      <c r="HPH297" s="1242"/>
      <c r="HPI297" s="1242"/>
      <c r="HPJ297" s="1242"/>
      <c r="HPK297" s="1242"/>
      <c r="HPL297" s="1242"/>
      <c r="HPM297" s="1242"/>
      <c r="HPN297" s="1242"/>
      <c r="HPO297" s="1242"/>
      <c r="HPP297" s="1242"/>
      <c r="HPQ297" s="1242"/>
      <c r="HPR297" s="1242"/>
      <c r="HPS297" s="1242"/>
      <c r="HPT297" s="1242"/>
      <c r="HPU297" s="1242"/>
      <c r="HPV297" s="1242"/>
      <c r="HPW297" s="1242"/>
      <c r="HPX297" s="1242"/>
      <c r="HPY297" s="1242"/>
      <c r="HPZ297" s="1242"/>
      <c r="HQA297" s="1242"/>
      <c r="HQB297" s="1242"/>
      <c r="HQC297" s="1242"/>
      <c r="HQD297" s="1242"/>
      <c r="HQE297" s="1242"/>
      <c r="HQF297" s="1242"/>
      <c r="HQG297" s="1242"/>
      <c r="HQH297" s="1242"/>
      <c r="HQI297" s="1242"/>
      <c r="HQJ297" s="1242"/>
      <c r="HQK297" s="1242"/>
      <c r="HQL297" s="1242"/>
      <c r="HQM297" s="1242"/>
      <c r="HQN297" s="1242"/>
      <c r="HQO297" s="1242"/>
      <c r="HQP297" s="1242"/>
      <c r="HQQ297" s="1242"/>
      <c r="HQR297" s="1242"/>
      <c r="HQS297" s="1242"/>
      <c r="HQT297" s="1242"/>
      <c r="HQU297" s="1242"/>
      <c r="HQV297" s="1242"/>
      <c r="HQW297" s="1242"/>
      <c r="HQX297" s="1242"/>
      <c r="HQY297" s="1242"/>
      <c r="HQZ297" s="1242"/>
      <c r="HRA297" s="1242"/>
      <c r="HRB297" s="1242"/>
      <c r="HRC297" s="1242"/>
      <c r="HRD297" s="1242"/>
      <c r="HRE297" s="1242"/>
      <c r="HRF297" s="1242"/>
      <c r="HRG297" s="1242"/>
      <c r="HRH297" s="1242"/>
      <c r="HRI297" s="1242"/>
      <c r="HRJ297" s="1242"/>
      <c r="HRK297" s="1242"/>
      <c r="HRL297" s="1242"/>
      <c r="HRM297" s="1242"/>
      <c r="HRN297" s="1242"/>
      <c r="HRO297" s="1242"/>
      <c r="HRP297" s="1242"/>
      <c r="HRQ297" s="1242"/>
      <c r="HRR297" s="1242"/>
      <c r="HRS297" s="1242"/>
      <c r="HRT297" s="1242"/>
      <c r="HRU297" s="1242"/>
      <c r="HRV297" s="1242"/>
      <c r="HRW297" s="1242"/>
      <c r="HRX297" s="1242"/>
      <c r="HRY297" s="1242"/>
      <c r="HRZ297" s="1242"/>
      <c r="HSA297" s="1242"/>
      <c r="HSB297" s="1242"/>
      <c r="HSC297" s="1242"/>
      <c r="HSD297" s="1242"/>
      <c r="HSE297" s="1242"/>
      <c r="HSF297" s="1242"/>
      <c r="HSG297" s="1242"/>
      <c r="HSH297" s="1242"/>
      <c r="HSI297" s="1242"/>
      <c r="HSJ297" s="1242"/>
      <c r="HSK297" s="1242"/>
      <c r="HSL297" s="1242"/>
      <c r="HSM297" s="1242"/>
      <c r="HSN297" s="1242"/>
      <c r="HSO297" s="1242"/>
      <c r="HSP297" s="1242"/>
      <c r="HSQ297" s="1242"/>
      <c r="HSR297" s="1242"/>
      <c r="HSS297" s="1242"/>
      <c r="HST297" s="1242"/>
      <c r="HSU297" s="1242"/>
      <c r="HSV297" s="1242"/>
      <c r="HSW297" s="1242"/>
      <c r="HSX297" s="1242"/>
      <c r="HSY297" s="1242"/>
      <c r="HSZ297" s="1242"/>
      <c r="HTA297" s="1242"/>
      <c r="HTB297" s="1242"/>
      <c r="HTC297" s="1242"/>
      <c r="HTD297" s="1242"/>
      <c r="HTE297" s="1242"/>
      <c r="HTF297" s="1242"/>
      <c r="HTG297" s="1242"/>
      <c r="HTH297" s="1242"/>
      <c r="HTI297" s="1242"/>
      <c r="HTJ297" s="1242"/>
      <c r="HTK297" s="1242"/>
      <c r="HTL297" s="1242"/>
      <c r="HTM297" s="1242"/>
      <c r="HTN297" s="1242"/>
      <c r="HTO297" s="1242"/>
      <c r="HTP297" s="1242"/>
      <c r="HTQ297" s="1242"/>
      <c r="HTR297" s="1242"/>
      <c r="HTS297" s="1242"/>
      <c r="HTT297" s="1242"/>
      <c r="HTU297" s="1242"/>
      <c r="HTV297" s="1242"/>
      <c r="HTW297" s="1242"/>
      <c r="HTX297" s="1242"/>
      <c r="HTY297" s="1242"/>
      <c r="HTZ297" s="1242"/>
      <c r="HUA297" s="1242"/>
      <c r="HUB297" s="1242"/>
      <c r="HUC297" s="1242"/>
      <c r="HUD297" s="1242"/>
      <c r="HUE297" s="1242"/>
      <c r="HUF297" s="1242"/>
      <c r="HUG297" s="1242"/>
      <c r="HUH297" s="1242"/>
      <c r="HUI297" s="1242"/>
      <c r="HUJ297" s="1242"/>
      <c r="HUK297" s="1242"/>
      <c r="HUL297" s="1242"/>
      <c r="HUM297" s="1242"/>
      <c r="HUN297" s="1242"/>
      <c r="HUO297" s="1242"/>
      <c r="HUP297" s="1242"/>
      <c r="HUQ297" s="1242"/>
      <c r="HUR297" s="1242"/>
      <c r="HUS297" s="1242"/>
      <c r="HUT297" s="1242"/>
      <c r="HUU297" s="1242"/>
      <c r="HUV297" s="1242"/>
      <c r="HUW297" s="1242"/>
      <c r="HUX297" s="1242"/>
      <c r="HUY297" s="1242"/>
      <c r="HUZ297" s="1242"/>
      <c r="HVA297" s="1242"/>
      <c r="HVB297" s="1242"/>
      <c r="HVC297" s="1242"/>
      <c r="HVD297" s="1242"/>
      <c r="HVE297" s="1242"/>
      <c r="HVF297" s="1242"/>
      <c r="HVG297" s="1242"/>
      <c r="HVH297" s="1242"/>
      <c r="HVI297" s="1242"/>
      <c r="HVJ297" s="1242"/>
      <c r="HVK297" s="1242"/>
      <c r="HVL297" s="1242"/>
      <c r="HVM297" s="1242"/>
      <c r="HVN297" s="1242"/>
      <c r="HVO297" s="1242"/>
      <c r="HVP297" s="1242"/>
      <c r="HVQ297" s="1242"/>
      <c r="HVR297" s="1242"/>
      <c r="HVS297" s="1242"/>
      <c r="HVT297" s="1242"/>
      <c r="HVU297" s="1242"/>
      <c r="HVV297" s="1242"/>
      <c r="HVW297" s="1242"/>
      <c r="HVX297" s="1242"/>
      <c r="HVY297" s="1242"/>
      <c r="HVZ297" s="1242"/>
      <c r="HWA297" s="1242"/>
      <c r="HWB297" s="1242"/>
      <c r="HWC297" s="1242"/>
      <c r="HWD297" s="1242"/>
      <c r="HWE297" s="1242"/>
      <c r="HWF297" s="1242"/>
      <c r="HWG297" s="1242"/>
      <c r="HWH297" s="1242"/>
      <c r="HWI297" s="1242"/>
      <c r="HWJ297" s="1242"/>
      <c r="HWK297" s="1242"/>
      <c r="HWL297" s="1242"/>
      <c r="HWM297" s="1242"/>
      <c r="HWN297" s="1242"/>
      <c r="HWO297" s="1242"/>
      <c r="HWP297" s="1242"/>
      <c r="HWQ297" s="1242"/>
      <c r="HWR297" s="1242"/>
      <c r="HWS297" s="1242"/>
      <c r="HWT297" s="1242"/>
      <c r="HWU297" s="1242"/>
      <c r="HWV297" s="1242"/>
      <c r="HWW297" s="1242"/>
      <c r="HWX297" s="1242"/>
      <c r="HWY297" s="1242"/>
      <c r="HWZ297" s="1242"/>
      <c r="HXA297" s="1242"/>
      <c r="HXB297" s="1242"/>
      <c r="HXC297" s="1242"/>
      <c r="HXD297" s="1242"/>
      <c r="HXE297" s="1242"/>
      <c r="HXF297" s="1242"/>
      <c r="HXG297" s="1242"/>
      <c r="HXH297" s="1242"/>
      <c r="HXI297" s="1242"/>
      <c r="HXJ297" s="1242"/>
      <c r="HXK297" s="1242"/>
      <c r="HXL297" s="1242"/>
      <c r="HXM297" s="1242"/>
      <c r="HXN297" s="1242"/>
      <c r="HXO297" s="1242"/>
      <c r="HXP297" s="1242"/>
      <c r="HXQ297" s="1242"/>
      <c r="HXR297" s="1242"/>
      <c r="HXS297" s="1242"/>
      <c r="HXT297" s="1242"/>
      <c r="HXU297" s="1242"/>
      <c r="HXV297" s="1242"/>
      <c r="HXW297" s="1242"/>
      <c r="HXX297" s="1242"/>
      <c r="HXY297" s="1242"/>
      <c r="HXZ297" s="1242"/>
      <c r="HYA297" s="1242"/>
      <c r="HYB297" s="1242"/>
      <c r="HYC297" s="1242"/>
      <c r="HYD297" s="1242"/>
      <c r="HYE297" s="1242"/>
      <c r="HYF297" s="1242"/>
      <c r="HYG297" s="1242"/>
      <c r="HYH297" s="1242"/>
      <c r="HYI297" s="1242"/>
      <c r="HYJ297" s="1242"/>
      <c r="HYK297" s="1242"/>
      <c r="HYL297" s="1242"/>
      <c r="HYM297" s="1242"/>
      <c r="HYN297" s="1242"/>
      <c r="HYO297" s="1242"/>
      <c r="HYP297" s="1242"/>
      <c r="HYQ297" s="1242"/>
      <c r="HYR297" s="1242"/>
      <c r="HYS297" s="1242"/>
      <c r="HYT297" s="1242"/>
      <c r="HYU297" s="1242"/>
      <c r="HYV297" s="1242"/>
      <c r="HYW297" s="1242"/>
      <c r="HYX297" s="1242"/>
      <c r="HYY297" s="1242"/>
      <c r="HYZ297" s="1242"/>
      <c r="HZA297" s="1242"/>
      <c r="HZB297" s="1242"/>
      <c r="HZC297" s="1242"/>
      <c r="HZD297" s="1242"/>
      <c r="HZE297" s="1242"/>
      <c r="HZF297" s="1242"/>
      <c r="HZG297" s="1242"/>
      <c r="HZH297" s="1242"/>
      <c r="HZI297" s="1242"/>
      <c r="HZJ297" s="1242"/>
      <c r="HZK297" s="1242"/>
      <c r="HZL297" s="1242"/>
      <c r="HZM297" s="1242"/>
      <c r="HZN297" s="1242"/>
      <c r="HZO297" s="1242"/>
      <c r="HZP297" s="1242"/>
      <c r="HZQ297" s="1242"/>
      <c r="HZR297" s="1242"/>
      <c r="HZS297" s="1242"/>
      <c r="HZT297" s="1242"/>
      <c r="HZU297" s="1242"/>
      <c r="HZV297" s="1242"/>
      <c r="HZW297" s="1242"/>
      <c r="HZX297" s="1242"/>
      <c r="HZY297" s="1242"/>
      <c r="HZZ297" s="1242"/>
      <c r="IAA297" s="1242"/>
      <c r="IAB297" s="1242"/>
      <c r="IAC297" s="1242"/>
      <c r="IAD297" s="1242"/>
      <c r="IAE297" s="1242"/>
      <c r="IAF297" s="1242"/>
      <c r="IAG297" s="1242"/>
      <c r="IAH297" s="1242"/>
      <c r="IAI297" s="1242"/>
      <c r="IAJ297" s="1242"/>
      <c r="IAK297" s="1242"/>
      <c r="IAL297" s="1242"/>
      <c r="IAM297" s="1242"/>
      <c r="IAN297" s="1242"/>
      <c r="IAO297" s="1242"/>
      <c r="IAP297" s="1242"/>
      <c r="IAQ297" s="1242"/>
      <c r="IAR297" s="1242"/>
      <c r="IAS297" s="1242"/>
      <c r="IAT297" s="1242"/>
      <c r="IAU297" s="1242"/>
      <c r="IAV297" s="1242"/>
      <c r="IAW297" s="1242"/>
      <c r="IAX297" s="1242"/>
      <c r="IAY297" s="1242"/>
      <c r="IAZ297" s="1242"/>
      <c r="IBA297" s="1242"/>
      <c r="IBB297" s="1242"/>
      <c r="IBC297" s="1242"/>
      <c r="IBD297" s="1242"/>
      <c r="IBE297" s="1242"/>
      <c r="IBF297" s="1242"/>
      <c r="IBG297" s="1242"/>
      <c r="IBH297" s="1242"/>
      <c r="IBI297" s="1242"/>
      <c r="IBJ297" s="1242"/>
      <c r="IBK297" s="1242"/>
      <c r="IBL297" s="1242"/>
      <c r="IBM297" s="1242"/>
      <c r="IBN297" s="1242"/>
      <c r="IBO297" s="1242"/>
      <c r="IBP297" s="1242"/>
      <c r="IBQ297" s="1242"/>
      <c r="IBR297" s="1242"/>
      <c r="IBS297" s="1242"/>
      <c r="IBT297" s="1242"/>
      <c r="IBU297" s="1242"/>
      <c r="IBV297" s="1242"/>
      <c r="IBW297" s="1242"/>
      <c r="IBX297" s="1242"/>
      <c r="IBY297" s="1242"/>
      <c r="IBZ297" s="1242"/>
      <c r="ICA297" s="1242"/>
      <c r="ICB297" s="1242"/>
      <c r="ICC297" s="1242"/>
      <c r="ICD297" s="1242"/>
      <c r="ICE297" s="1242"/>
      <c r="ICF297" s="1242"/>
      <c r="ICG297" s="1242"/>
      <c r="ICH297" s="1242"/>
      <c r="ICI297" s="1242"/>
      <c r="ICJ297" s="1242"/>
      <c r="ICK297" s="1242"/>
      <c r="ICL297" s="1242"/>
      <c r="ICM297" s="1242"/>
      <c r="ICN297" s="1242"/>
      <c r="ICO297" s="1242"/>
      <c r="ICP297" s="1242"/>
      <c r="ICQ297" s="1242"/>
      <c r="ICR297" s="1242"/>
      <c r="ICS297" s="1242"/>
      <c r="ICT297" s="1242"/>
      <c r="ICU297" s="1242"/>
      <c r="ICV297" s="1242"/>
      <c r="ICW297" s="1242"/>
      <c r="ICX297" s="1242"/>
      <c r="ICY297" s="1242"/>
      <c r="ICZ297" s="1242"/>
      <c r="IDA297" s="1242"/>
      <c r="IDB297" s="1242"/>
      <c r="IDC297" s="1242"/>
      <c r="IDD297" s="1242"/>
      <c r="IDE297" s="1242"/>
      <c r="IDF297" s="1242"/>
      <c r="IDG297" s="1242"/>
      <c r="IDH297" s="1242"/>
      <c r="IDI297" s="1242"/>
      <c r="IDJ297" s="1242"/>
      <c r="IDK297" s="1242"/>
      <c r="IDL297" s="1242"/>
      <c r="IDM297" s="1242"/>
      <c r="IDN297" s="1242"/>
      <c r="IDO297" s="1242"/>
      <c r="IDP297" s="1242"/>
      <c r="IDQ297" s="1242"/>
      <c r="IDR297" s="1242"/>
      <c r="IDS297" s="1242"/>
      <c r="IDT297" s="1242"/>
      <c r="IDU297" s="1242"/>
      <c r="IDV297" s="1242"/>
      <c r="IDW297" s="1242"/>
      <c r="IDX297" s="1242"/>
      <c r="IDY297" s="1242"/>
      <c r="IDZ297" s="1242"/>
      <c r="IEA297" s="1242"/>
      <c r="IEB297" s="1242"/>
      <c r="IEC297" s="1242"/>
      <c r="IED297" s="1242"/>
      <c r="IEE297" s="1242"/>
      <c r="IEF297" s="1242"/>
      <c r="IEG297" s="1242"/>
      <c r="IEH297" s="1242"/>
      <c r="IEI297" s="1242"/>
      <c r="IEJ297" s="1242"/>
      <c r="IEK297" s="1242"/>
      <c r="IEL297" s="1242"/>
      <c r="IEM297" s="1242"/>
      <c r="IEN297" s="1242"/>
      <c r="IEO297" s="1242"/>
      <c r="IEP297" s="1242"/>
      <c r="IEQ297" s="1242"/>
      <c r="IER297" s="1242"/>
      <c r="IES297" s="1242"/>
      <c r="IET297" s="1242"/>
      <c r="IEU297" s="1242"/>
      <c r="IEV297" s="1242"/>
      <c r="IEW297" s="1242"/>
      <c r="IEX297" s="1242"/>
      <c r="IEY297" s="1242"/>
      <c r="IEZ297" s="1242"/>
      <c r="IFA297" s="1242"/>
      <c r="IFB297" s="1242"/>
      <c r="IFC297" s="1242"/>
      <c r="IFD297" s="1242"/>
      <c r="IFE297" s="1242"/>
      <c r="IFF297" s="1242"/>
      <c r="IFG297" s="1242"/>
      <c r="IFH297" s="1242"/>
      <c r="IFI297" s="1242"/>
      <c r="IFJ297" s="1242"/>
      <c r="IFK297" s="1242"/>
      <c r="IFL297" s="1242"/>
      <c r="IFM297" s="1242"/>
      <c r="IFN297" s="1242"/>
      <c r="IFO297" s="1242"/>
      <c r="IFP297" s="1242"/>
      <c r="IFQ297" s="1242"/>
      <c r="IFR297" s="1242"/>
      <c r="IFS297" s="1242"/>
      <c r="IFT297" s="1242"/>
      <c r="IFU297" s="1242"/>
      <c r="IFV297" s="1242"/>
      <c r="IFW297" s="1242"/>
      <c r="IFX297" s="1242"/>
      <c r="IFY297" s="1242"/>
      <c r="IFZ297" s="1242"/>
      <c r="IGA297" s="1242"/>
      <c r="IGB297" s="1242"/>
      <c r="IGC297" s="1242"/>
      <c r="IGD297" s="1242"/>
      <c r="IGE297" s="1242"/>
      <c r="IGF297" s="1242"/>
      <c r="IGG297" s="1242"/>
      <c r="IGH297" s="1242"/>
      <c r="IGI297" s="1242"/>
      <c r="IGJ297" s="1242"/>
      <c r="IGK297" s="1242"/>
      <c r="IGL297" s="1242"/>
      <c r="IGM297" s="1242"/>
      <c r="IGN297" s="1242"/>
      <c r="IGO297" s="1242"/>
      <c r="IGP297" s="1242"/>
      <c r="IGQ297" s="1242"/>
      <c r="IGR297" s="1242"/>
      <c r="IGS297" s="1242"/>
      <c r="IGT297" s="1242"/>
      <c r="IGU297" s="1242"/>
      <c r="IGV297" s="1242"/>
      <c r="IGW297" s="1242"/>
      <c r="IGX297" s="1242"/>
      <c r="IGY297" s="1242"/>
      <c r="IGZ297" s="1242"/>
      <c r="IHA297" s="1242"/>
      <c r="IHB297" s="1242"/>
      <c r="IHC297" s="1242"/>
      <c r="IHD297" s="1242"/>
      <c r="IHE297" s="1242"/>
      <c r="IHF297" s="1242"/>
      <c r="IHG297" s="1242"/>
      <c r="IHH297" s="1242"/>
      <c r="IHI297" s="1242"/>
      <c r="IHJ297" s="1242"/>
      <c r="IHK297" s="1242"/>
      <c r="IHL297" s="1242"/>
      <c r="IHM297" s="1242"/>
      <c r="IHN297" s="1242"/>
      <c r="IHO297" s="1242"/>
      <c r="IHP297" s="1242"/>
      <c r="IHQ297" s="1242"/>
      <c r="IHR297" s="1242"/>
      <c r="IHS297" s="1242"/>
      <c r="IHT297" s="1242"/>
      <c r="IHU297" s="1242"/>
      <c r="IHV297" s="1242"/>
      <c r="IHW297" s="1242"/>
      <c r="IHX297" s="1242"/>
      <c r="IHY297" s="1242"/>
      <c r="IHZ297" s="1242"/>
      <c r="IIA297" s="1242"/>
      <c r="IIB297" s="1242"/>
      <c r="IIC297" s="1242"/>
      <c r="IID297" s="1242"/>
      <c r="IIE297" s="1242"/>
      <c r="IIF297" s="1242"/>
      <c r="IIG297" s="1242"/>
      <c r="IIH297" s="1242"/>
      <c r="III297" s="1242"/>
      <c r="IIJ297" s="1242"/>
      <c r="IIK297" s="1242"/>
      <c r="IIL297" s="1242"/>
      <c r="IIM297" s="1242"/>
      <c r="IIN297" s="1242"/>
      <c r="IIO297" s="1242"/>
      <c r="IIP297" s="1242"/>
      <c r="IIQ297" s="1242"/>
      <c r="IIR297" s="1242"/>
      <c r="IIS297" s="1242"/>
      <c r="IIT297" s="1242"/>
      <c r="IIU297" s="1242"/>
      <c r="IIV297" s="1242"/>
      <c r="IIW297" s="1242"/>
      <c r="IIX297" s="1242"/>
      <c r="IIY297" s="1242"/>
      <c r="IIZ297" s="1242"/>
      <c r="IJA297" s="1242"/>
      <c r="IJB297" s="1242"/>
      <c r="IJC297" s="1242"/>
      <c r="IJD297" s="1242"/>
      <c r="IJE297" s="1242"/>
      <c r="IJF297" s="1242"/>
      <c r="IJG297" s="1242"/>
      <c r="IJH297" s="1242"/>
      <c r="IJI297" s="1242"/>
      <c r="IJJ297" s="1242"/>
      <c r="IJK297" s="1242"/>
      <c r="IJL297" s="1242"/>
      <c r="IJM297" s="1242"/>
      <c r="IJN297" s="1242"/>
      <c r="IJO297" s="1242"/>
      <c r="IJP297" s="1242"/>
      <c r="IJQ297" s="1242"/>
      <c r="IJR297" s="1242"/>
      <c r="IJS297" s="1242"/>
      <c r="IJT297" s="1242"/>
      <c r="IJU297" s="1242"/>
      <c r="IJV297" s="1242"/>
      <c r="IJW297" s="1242"/>
      <c r="IJX297" s="1242"/>
      <c r="IJY297" s="1242"/>
      <c r="IJZ297" s="1242"/>
      <c r="IKA297" s="1242"/>
      <c r="IKB297" s="1242"/>
      <c r="IKC297" s="1242"/>
      <c r="IKD297" s="1242"/>
      <c r="IKE297" s="1242"/>
      <c r="IKF297" s="1242"/>
      <c r="IKG297" s="1242"/>
      <c r="IKH297" s="1242"/>
      <c r="IKI297" s="1242"/>
      <c r="IKJ297" s="1242"/>
      <c r="IKK297" s="1242"/>
      <c r="IKL297" s="1242"/>
      <c r="IKM297" s="1242"/>
      <c r="IKN297" s="1242"/>
      <c r="IKO297" s="1242"/>
      <c r="IKP297" s="1242"/>
      <c r="IKQ297" s="1242"/>
      <c r="IKR297" s="1242"/>
      <c r="IKS297" s="1242"/>
      <c r="IKT297" s="1242"/>
      <c r="IKU297" s="1242"/>
      <c r="IKV297" s="1242"/>
      <c r="IKW297" s="1242"/>
      <c r="IKX297" s="1242"/>
      <c r="IKY297" s="1242"/>
      <c r="IKZ297" s="1242"/>
      <c r="ILA297" s="1242"/>
      <c r="ILB297" s="1242"/>
      <c r="ILC297" s="1242"/>
      <c r="ILD297" s="1242"/>
      <c r="ILE297" s="1242"/>
      <c r="ILF297" s="1242"/>
      <c r="ILG297" s="1242"/>
      <c r="ILH297" s="1242"/>
      <c r="ILI297" s="1242"/>
      <c r="ILJ297" s="1242"/>
      <c r="ILK297" s="1242"/>
      <c r="ILL297" s="1242"/>
      <c r="ILM297" s="1242"/>
      <c r="ILN297" s="1242"/>
      <c r="ILO297" s="1242"/>
      <c r="ILP297" s="1242"/>
      <c r="ILQ297" s="1242"/>
      <c r="ILR297" s="1242"/>
      <c r="ILS297" s="1242"/>
      <c r="ILT297" s="1242"/>
      <c r="ILU297" s="1242"/>
      <c r="ILV297" s="1242"/>
      <c r="ILW297" s="1242"/>
      <c r="ILX297" s="1242"/>
      <c r="ILY297" s="1242"/>
      <c r="ILZ297" s="1242"/>
      <c r="IMA297" s="1242"/>
      <c r="IMB297" s="1242"/>
      <c r="IMC297" s="1242"/>
      <c r="IMD297" s="1242"/>
      <c r="IME297" s="1242"/>
      <c r="IMF297" s="1242"/>
      <c r="IMG297" s="1242"/>
      <c r="IMH297" s="1242"/>
      <c r="IMI297" s="1242"/>
      <c r="IMJ297" s="1242"/>
      <c r="IMK297" s="1242"/>
      <c r="IML297" s="1242"/>
      <c r="IMM297" s="1242"/>
      <c r="IMN297" s="1242"/>
      <c r="IMO297" s="1242"/>
      <c r="IMP297" s="1242"/>
      <c r="IMQ297" s="1242"/>
      <c r="IMR297" s="1242"/>
      <c r="IMS297" s="1242"/>
      <c r="IMT297" s="1242"/>
      <c r="IMU297" s="1242"/>
      <c r="IMV297" s="1242"/>
      <c r="IMW297" s="1242"/>
      <c r="IMX297" s="1242"/>
      <c r="IMY297" s="1242"/>
      <c r="IMZ297" s="1242"/>
      <c r="INA297" s="1242"/>
      <c r="INB297" s="1242"/>
      <c r="INC297" s="1242"/>
      <c r="IND297" s="1242"/>
      <c r="INE297" s="1242"/>
      <c r="INF297" s="1242"/>
      <c r="ING297" s="1242"/>
      <c r="INH297" s="1242"/>
      <c r="INI297" s="1242"/>
      <c r="INJ297" s="1242"/>
      <c r="INK297" s="1242"/>
      <c r="INL297" s="1242"/>
      <c r="INM297" s="1242"/>
      <c r="INN297" s="1242"/>
      <c r="INO297" s="1242"/>
      <c r="INP297" s="1242"/>
      <c r="INQ297" s="1242"/>
      <c r="INR297" s="1242"/>
      <c r="INS297" s="1242"/>
      <c r="INT297" s="1242"/>
      <c r="INU297" s="1242"/>
      <c r="INV297" s="1242"/>
      <c r="INW297" s="1242"/>
      <c r="INX297" s="1242"/>
      <c r="INY297" s="1242"/>
      <c r="INZ297" s="1242"/>
      <c r="IOA297" s="1242"/>
      <c r="IOB297" s="1242"/>
      <c r="IOC297" s="1242"/>
      <c r="IOD297" s="1242"/>
      <c r="IOE297" s="1242"/>
      <c r="IOF297" s="1242"/>
      <c r="IOG297" s="1242"/>
      <c r="IOH297" s="1242"/>
      <c r="IOI297" s="1242"/>
      <c r="IOJ297" s="1242"/>
      <c r="IOK297" s="1242"/>
      <c r="IOL297" s="1242"/>
      <c r="IOM297" s="1242"/>
      <c r="ION297" s="1242"/>
      <c r="IOO297" s="1242"/>
      <c r="IOP297" s="1242"/>
      <c r="IOQ297" s="1242"/>
      <c r="IOR297" s="1242"/>
      <c r="IOS297" s="1242"/>
      <c r="IOT297" s="1242"/>
      <c r="IOU297" s="1242"/>
      <c r="IOV297" s="1242"/>
      <c r="IOW297" s="1242"/>
      <c r="IOX297" s="1242"/>
      <c r="IOY297" s="1242"/>
      <c r="IOZ297" s="1242"/>
      <c r="IPA297" s="1242"/>
      <c r="IPB297" s="1242"/>
      <c r="IPC297" s="1242"/>
      <c r="IPD297" s="1242"/>
      <c r="IPE297" s="1242"/>
      <c r="IPF297" s="1242"/>
      <c r="IPG297" s="1242"/>
      <c r="IPH297" s="1242"/>
      <c r="IPI297" s="1242"/>
      <c r="IPJ297" s="1242"/>
      <c r="IPK297" s="1242"/>
      <c r="IPL297" s="1242"/>
      <c r="IPM297" s="1242"/>
      <c r="IPN297" s="1242"/>
      <c r="IPO297" s="1242"/>
      <c r="IPP297" s="1242"/>
      <c r="IPQ297" s="1242"/>
      <c r="IPR297" s="1242"/>
      <c r="IPS297" s="1242"/>
      <c r="IPT297" s="1242"/>
      <c r="IPU297" s="1242"/>
      <c r="IPV297" s="1242"/>
      <c r="IPW297" s="1242"/>
      <c r="IPX297" s="1242"/>
      <c r="IPY297" s="1242"/>
      <c r="IPZ297" s="1242"/>
      <c r="IQA297" s="1242"/>
      <c r="IQB297" s="1242"/>
      <c r="IQC297" s="1242"/>
      <c r="IQD297" s="1242"/>
      <c r="IQE297" s="1242"/>
      <c r="IQF297" s="1242"/>
      <c r="IQG297" s="1242"/>
      <c r="IQH297" s="1242"/>
      <c r="IQI297" s="1242"/>
      <c r="IQJ297" s="1242"/>
      <c r="IQK297" s="1242"/>
      <c r="IQL297" s="1242"/>
      <c r="IQM297" s="1242"/>
      <c r="IQN297" s="1242"/>
      <c r="IQO297" s="1242"/>
      <c r="IQP297" s="1242"/>
      <c r="IQQ297" s="1242"/>
      <c r="IQR297" s="1242"/>
      <c r="IQS297" s="1242"/>
      <c r="IQT297" s="1242"/>
      <c r="IQU297" s="1242"/>
      <c r="IQV297" s="1242"/>
      <c r="IQW297" s="1242"/>
      <c r="IQX297" s="1242"/>
      <c r="IQY297" s="1242"/>
      <c r="IQZ297" s="1242"/>
      <c r="IRA297" s="1242"/>
      <c r="IRB297" s="1242"/>
      <c r="IRC297" s="1242"/>
      <c r="IRD297" s="1242"/>
      <c r="IRE297" s="1242"/>
      <c r="IRF297" s="1242"/>
      <c r="IRG297" s="1242"/>
      <c r="IRH297" s="1242"/>
      <c r="IRI297" s="1242"/>
      <c r="IRJ297" s="1242"/>
      <c r="IRK297" s="1242"/>
      <c r="IRL297" s="1242"/>
      <c r="IRM297" s="1242"/>
      <c r="IRN297" s="1242"/>
      <c r="IRO297" s="1242"/>
      <c r="IRP297" s="1242"/>
      <c r="IRQ297" s="1242"/>
      <c r="IRR297" s="1242"/>
      <c r="IRS297" s="1242"/>
      <c r="IRT297" s="1242"/>
      <c r="IRU297" s="1242"/>
      <c r="IRV297" s="1242"/>
      <c r="IRW297" s="1242"/>
      <c r="IRX297" s="1242"/>
      <c r="IRY297" s="1242"/>
      <c r="IRZ297" s="1242"/>
      <c r="ISA297" s="1242"/>
      <c r="ISB297" s="1242"/>
      <c r="ISC297" s="1242"/>
      <c r="ISD297" s="1242"/>
      <c r="ISE297" s="1242"/>
      <c r="ISF297" s="1242"/>
      <c r="ISG297" s="1242"/>
      <c r="ISH297" s="1242"/>
      <c r="ISI297" s="1242"/>
      <c r="ISJ297" s="1242"/>
      <c r="ISK297" s="1242"/>
      <c r="ISL297" s="1242"/>
      <c r="ISM297" s="1242"/>
      <c r="ISN297" s="1242"/>
      <c r="ISO297" s="1242"/>
      <c r="ISP297" s="1242"/>
      <c r="ISQ297" s="1242"/>
      <c r="ISR297" s="1242"/>
      <c r="ISS297" s="1242"/>
      <c r="IST297" s="1242"/>
      <c r="ISU297" s="1242"/>
      <c r="ISV297" s="1242"/>
      <c r="ISW297" s="1242"/>
      <c r="ISX297" s="1242"/>
      <c r="ISY297" s="1242"/>
      <c r="ISZ297" s="1242"/>
      <c r="ITA297" s="1242"/>
      <c r="ITB297" s="1242"/>
      <c r="ITC297" s="1242"/>
      <c r="ITD297" s="1242"/>
      <c r="ITE297" s="1242"/>
      <c r="ITF297" s="1242"/>
      <c r="ITG297" s="1242"/>
      <c r="ITH297" s="1242"/>
      <c r="ITI297" s="1242"/>
      <c r="ITJ297" s="1242"/>
      <c r="ITK297" s="1242"/>
      <c r="ITL297" s="1242"/>
      <c r="ITM297" s="1242"/>
      <c r="ITN297" s="1242"/>
      <c r="ITO297" s="1242"/>
      <c r="ITP297" s="1242"/>
      <c r="ITQ297" s="1242"/>
      <c r="ITR297" s="1242"/>
      <c r="ITS297" s="1242"/>
      <c r="ITT297" s="1242"/>
      <c r="ITU297" s="1242"/>
      <c r="ITV297" s="1242"/>
      <c r="ITW297" s="1242"/>
      <c r="ITX297" s="1242"/>
      <c r="ITY297" s="1242"/>
      <c r="ITZ297" s="1242"/>
      <c r="IUA297" s="1242"/>
      <c r="IUB297" s="1242"/>
      <c r="IUC297" s="1242"/>
      <c r="IUD297" s="1242"/>
      <c r="IUE297" s="1242"/>
      <c r="IUF297" s="1242"/>
      <c r="IUG297" s="1242"/>
      <c r="IUH297" s="1242"/>
      <c r="IUI297" s="1242"/>
      <c r="IUJ297" s="1242"/>
      <c r="IUK297" s="1242"/>
      <c r="IUL297" s="1242"/>
      <c r="IUM297" s="1242"/>
      <c r="IUN297" s="1242"/>
      <c r="IUO297" s="1242"/>
      <c r="IUP297" s="1242"/>
      <c r="IUQ297" s="1242"/>
      <c r="IUR297" s="1242"/>
      <c r="IUS297" s="1242"/>
      <c r="IUT297" s="1242"/>
      <c r="IUU297" s="1242"/>
      <c r="IUV297" s="1242"/>
      <c r="IUW297" s="1242"/>
      <c r="IUX297" s="1242"/>
      <c r="IUY297" s="1242"/>
      <c r="IUZ297" s="1242"/>
      <c r="IVA297" s="1242"/>
      <c r="IVB297" s="1242"/>
      <c r="IVC297" s="1242"/>
      <c r="IVD297" s="1242"/>
      <c r="IVE297" s="1242"/>
      <c r="IVF297" s="1242"/>
      <c r="IVG297" s="1242"/>
      <c r="IVH297" s="1242"/>
      <c r="IVI297" s="1242"/>
      <c r="IVJ297" s="1242"/>
      <c r="IVK297" s="1242"/>
      <c r="IVL297" s="1242"/>
      <c r="IVM297" s="1242"/>
      <c r="IVN297" s="1242"/>
      <c r="IVO297" s="1242"/>
      <c r="IVP297" s="1242"/>
      <c r="IVQ297" s="1242"/>
      <c r="IVR297" s="1242"/>
      <c r="IVS297" s="1242"/>
      <c r="IVT297" s="1242"/>
      <c r="IVU297" s="1242"/>
      <c r="IVV297" s="1242"/>
      <c r="IVW297" s="1242"/>
      <c r="IVX297" s="1242"/>
      <c r="IVY297" s="1242"/>
      <c r="IVZ297" s="1242"/>
      <c r="IWA297" s="1242"/>
      <c r="IWB297" s="1242"/>
      <c r="IWC297" s="1242"/>
      <c r="IWD297" s="1242"/>
      <c r="IWE297" s="1242"/>
      <c r="IWF297" s="1242"/>
      <c r="IWG297" s="1242"/>
      <c r="IWH297" s="1242"/>
      <c r="IWI297" s="1242"/>
      <c r="IWJ297" s="1242"/>
      <c r="IWK297" s="1242"/>
      <c r="IWL297" s="1242"/>
      <c r="IWM297" s="1242"/>
      <c r="IWN297" s="1242"/>
      <c r="IWO297" s="1242"/>
      <c r="IWP297" s="1242"/>
      <c r="IWQ297" s="1242"/>
      <c r="IWR297" s="1242"/>
      <c r="IWS297" s="1242"/>
      <c r="IWT297" s="1242"/>
      <c r="IWU297" s="1242"/>
      <c r="IWV297" s="1242"/>
      <c r="IWW297" s="1242"/>
      <c r="IWX297" s="1242"/>
      <c r="IWY297" s="1242"/>
      <c r="IWZ297" s="1242"/>
      <c r="IXA297" s="1242"/>
      <c r="IXB297" s="1242"/>
      <c r="IXC297" s="1242"/>
      <c r="IXD297" s="1242"/>
      <c r="IXE297" s="1242"/>
      <c r="IXF297" s="1242"/>
      <c r="IXG297" s="1242"/>
      <c r="IXH297" s="1242"/>
      <c r="IXI297" s="1242"/>
      <c r="IXJ297" s="1242"/>
      <c r="IXK297" s="1242"/>
      <c r="IXL297" s="1242"/>
      <c r="IXM297" s="1242"/>
      <c r="IXN297" s="1242"/>
      <c r="IXO297" s="1242"/>
      <c r="IXP297" s="1242"/>
      <c r="IXQ297" s="1242"/>
      <c r="IXR297" s="1242"/>
      <c r="IXS297" s="1242"/>
      <c r="IXT297" s="1242"/>
      <c r="IXU297" s="1242"/>
      <c r="IXV297" s="1242"/>
      <c r="IXW297" s="1242"/>
      <c r="IXX297" s="1242"/>
      <c r="IXY297" s="1242"/>
      <c r="IXZ297" s="1242"/>
      <c r="IYA297" s="1242"/>
      <c r="IYB297" s="1242"/>
      <c r="IYC297" s="1242"/>
      <c r="IYD297" s="1242"/>
      <c r="IYE297" s="1242"/>
      <c r="IYF297" s="1242"/>
      <c r="IYG297" s="1242"/>
      <c r="IYH297" s="1242"/>
      <c r="IYI297" s="1242"/>
      <c r="IYJ297" s="1242"/>
      <c r="IYK297" s="1242"/>
      <c r="IYL297" s="1242"/>
      <c r="IYM297" s="1242"/>
      <c r="IYN297" s="1242"/>
      <c r="IYO297" s="1242"/>
      <c r="IYP297" s="1242"/>
      <c r="IYQ297" s="1242"/>
      <c r="IYR297" s="1242"/>
      <c r="IYS297" s="1242"/>
      <c r="IYT297" s="1242"/>
      <c r="IYU297" s="1242"/>
      <c r="IYV297" s="1242"/>
      <c r="IYW297" s="1242"/>
      <c r="IYX297" s="1242"/>
      <c r="IYY297" s="1242"/>
      <c r="IYZ297" s="1242"/>
      <c r="IZA297" s="1242"/>
      <c r="IZB297" s="1242"/>
      <c r="IZC297" s="1242"/>
      <c r="IZD297" s="1242"/>
      <c r="IZE297" s="1242"/>
      <c r="IZF297" s="1242"/>
      <c r="IZG297" s="1242"/>
      <c r="IZH297" s="1242"/>
      <c r="IZI297" s="1242"/>
      <c r="IZJ297" s="1242"/>
      <c r="IZK297" s="1242"/>
      <c r="IZL297" s="1242"/>
      <c r="IZM297" s="1242"/>
      <c r="IZN297" s="1242"/>
      <c r="IZO297" s="1242"/>
      <c r="IZP297" s="1242"/>
      <c r="IZQ297" s="1242"/>
      <c r="IZR297" s="1242"/>
      <c r="IZS297" s="1242"/>
      <c r="IZT297" s="1242"/>
      <c r="IZU297" s="1242"/>
      <c r="IZV297" s="1242"/>
      <c r="IZW297" s="1242"/>
      <c r="IZX297" s="1242"/>
      <c r="IZY297" s="1242"/>
      <c r="IZZ297" s="1242"/>
      <c r="JAA297" s="1242"/>
      <c r="JAB297" s="1242"/>
      <c r="JAC297" s="1242"/>
      <c r="JAD297" s="1242"/>
      <c r="JAE297" s="1242"/>
      <c r="JAF297" s="1242"/>
      <c r="JAG297" s="1242"/>
      <c r="JAH297" s="1242"/>
      <c r="JAI297" s="1242"/>
      <c r="JAJ297" s="1242"/>
      <c r="JAK297" s="1242"/>
      <c r="JAL297" s="1242"/>
      <c r="JAM297" s="1242"/>
      <c r="JAN297" s="1242"/>
      <c r="JAO297" s="1242"/>
      <c r="JAP297" s="1242"/>
      <c r="JAQ297" s="1242"/>
      <c r="JAR297" s="1242"/>
      <c r="JAS297" s="1242"/>
      <c r="JAT297" s="1242"/>
      <c r="JAU297" s="1242"/>
      <c r="JAV297" s="1242"/>
      <c r="JAW297" s="1242"/>
      <c r="JAX297" s="1242"/>
      <c r="JAY297" s="1242"/>
      <c r="JAZ297" s="1242"/>
      <c r="JBA297" s="1242"/>
      <c r="JBB297" s="1242"/>
      <c r="JBC297" s="1242"/>
      <c r="JBD297" s="1242"/>
      <c r="JBE297" s="1242"/>
      <c r="JBF297" s="1242"/>
      <c r="JBG297" s="1242"/>
      <c r="JBH297" s="1242"/>
      <c r="JBI297" s="1242"/>
      <c r="JBJ297" s="1242"/>
      <c r="JBK297" s="1242"/>
      <c r="JBL297" s="1242"/>
      <c r="JBM297" s="1242"/>
      <c r="JBN297" s="1242"/>
      <c r="JBO297" s="1242"/>
      <c r="JBP297" s="1242"/>
      <c r="JBQ297" s="1242"/>
      <c r="JBR297" s="1242"/>
      <c r="JBS297" s="1242"/>
      <c r="JBT297" s="1242"/>
      <c r="JBU297" s="1242"/>
      <c r="JBV297" s="1242"/>
      <c r="JBW297" s="1242"/>
      <c r="JBX297" s="1242"/>
      <c r="JBY297" s="1242"/>
      <c r="JBZ297" s="1242"/>
      <c r="JCA297" s="1242"/>
      <c r="JCB297" s="1242"/>
      <c r="JCC297" s="1242"/>
      <c r="JCD297" s="1242"/>
      <c r="JCE297" s="1242"/>
      <c r="JCF297" s="1242"/>
      <c r="JCG297" s="1242"/>
      <c r="JCH297" s="1242"/>
      <c r="JCI297" s="1242"/>
      <c r="JCJ297" s="1242"/>
      <c r="JCK297" s="1242"/>
      <c r="JCL297" s="1242"/>
      <c r="JCM297" s="1242"/>
      <c r="JCN297" s="1242"/>
      <c r="JCO297" s="1242"/>
      <c r="JCP297" s="1242"/>
      <c r="JCQ297" s="1242"/>
      <c r="JCR297" s="1242"/>
      <c r="JCS297" s="1242"/>
      <c r="JCT297" s="1242"/>
      <c r="JCU297" s="1242"/>
      <c r="JCV297" s="1242"/>
      <c r="JCW297" s="1242"/>
      <c r="JCX297" s="1242"/>
      <c r="JCY297" s="1242"/>
      <c r="JCZ297" s="1242"/>
      <c r="JDA297" s="1242"/>
      <c r="JDB297" s="1242"/>
      <c r="JDC297" s="1242"/>
      <c r="JDD297" s="1242"/>
      <c r="JDE297" s="1242"/>
      <c r="JDF297" s="1242"/>
      <c r="JDG297" s="1242"/>
      <c r="JDH297" s="1242"/>
      <c r="JDI297" s="1242"/>
      <c r="JDJ297" s="1242"/>
      <c r="JDK297" s="1242"/>
      <c r="JDL297" s="1242"/>
      <c r="JDM297" s="1242"/>
      <c r="JDN297" s="1242"/>
      <c r="JDO297" s="1242"/>
      <c r="JDP297" s="1242"/>
      <c r="JDQ297" s="1242"/>
      <c r="JDR297" s="1242"/>
      <c r="JDS297" s="1242"/>
      <c r="JDT297" s="1242"/>
      <c r="JDU297" s="1242"/>
      <c r="JDV297" s="1242"/>
      <c r="JDW297" s="1242"/>
      <c r="JDX297" s="1242"/>
      <c r="JDY297" s="1242"/>
      <c r="JDZ297" s="1242"/>
      <c r="JEA297" s="1242"/>
      <c r="JEB297" s="1242"/>
      <c r="JEC297" s="1242"/>
      <c r="JED297" s="1242"/>
      <c r="JEE297" s="1242"/>
      <c r="JEF297" s="1242"/>
      <c r="JEG297" s="1242"/>
      <c r="JEH297" s="1242"/>
      <c r="JEI297" s="1242"/>
      <c r="JEJ297" s="1242"/>
      <c r="JEK297" s="1242"/>
      <c r="JEL297" s="1242"/>
      <c r="JEM297" s="1242"/>
      <c r="JEN297" s="1242"/>
      <c r="JEO297" s="1242"/>
      <c r="JEP297" s="1242"/>
      <c r="JEQ297" s="1242"/>
      <c r="JER297" s="1242"/>
      <c r="JES297" s="1242"/>
      <c r="JET297" s="1242"/>
      <c r="JEU297" s="1242"/>
      <c r="JEV297" s="1242"/>
      <c r="JEW297" s="1242"/>
      <c r="JEX297" s="1242"/>
      <c r="JEY297" s="1242"/>
      <c r="JEZ297" s="1242"/>
      <c r="JFA297" s="1242"/>
      <c r="JFB297" s="1242"/>
      <c r="JFC297" s="1242"/>
      <c r="JFD297" s="1242"/>
      <c r="JFE297" s="1242"/>
      <c r="JFF297" s="1242"/>
      <c r="JFG297" s="1242"/>
      <c r="JFH297" s="1242"/>
      <c r="JFI297" s="1242"/>
      <c r="JFJ297" s="1242"/>
      <c r="JFK297" s="1242"/>
      <c r="JFL297" s="1242"/>
      <c r="JFM297" s="1242"/>
      <c r="JFN297" s="1242"/>
      <c r="JFO297" s="1242"/>
      <c r="JFP297" s="1242"/>
      <c r="JFQ297" s="1242"/>
      <c r="JFR297" s="1242"/>
      <c r="JFS297" s="1242"/>
      <c r="JFT297" s="1242"/>
      <c r="JFU297" s="1242"/>
      <c r="JFV297" s="1242"/>
      <c r="JFW297" s="1242"/>
      <c r="JFX297" s="1242"/>
      <c r="JFY297" s="1242"/>
      <c r="JFZ297" s="1242"/>
      <c r="JGA297" s="1242"/>
      <c r="JGB297" s="1242"/>
      <c r="JGC297" s="1242"/>
      <c r="JGD297" s="1242"/>
      <c r="JGE297" s="1242"/>
      <c r="JGF297" s="1242"/>
      <c r="JGG297" s="1242"/>
      <c r="JGH297" s="1242"/>
      <c r="JGI297" s="1242"/>
      <c r="JGJ297" s="1242"/>
      <c r="JGK297" s="1242"/>
      <c r="JGL297" s="1242"/>
      <c r="JGM297" s="1242"/>
      <c r="JGN297" s="1242"/>
      <c r="JGO297" s="1242"/>
      <c r="JGP297" s="1242"/>
      <c r="JGQ297" s="1242"/>
      <c r="JGR297" s="1242"/>
      <c r="JGS297" s="1242"/>
      <c r="JGT297" s="1242"/>
      <c r="JGU297" s="1242"/>
      <c r="JGV297" s="1242"/>
      <c r="JGW297" s="1242"/>
      <c r="JGX297" s="1242"/>
      <c r="JGY297" s="1242"/>
      <c r="JGZ297" s="1242"/>
      <c r="JHA297" s="1242"/>
      <c r="JHB297" s="1242"/>
      <c r="JHC297" s="1242"/>
      <c r="JHD297" s="1242"/>
      <c r="JHE297" s="1242"/>
      <c r="JHF297" s="1242"/>
      <c r="JHG297" s="1242"/>
      <c r="JHH297" s="1242"/>
      <c r="JHI297" s="1242"/>
      <c r="JHJ297" s="1242"/>
      <c r="JHK297" s="1242"/>
      <c r="JHL297" s="1242"/>
      <c r="JHM297" s="1242"/>
      <c r="JHN297" s="1242"/>
      <c r="JHO297" s="1242"/>
      <c r="JHP297" s="1242"/>
      <c r="JHQ297" s="1242"/>
      <c r="JHR297" s="1242"/>
      <c r="JHS297" s="1242"/>
      <c r="JHT297" s="1242"/>
      <c r="JHU297" s="1242"/>
      <c r="JHV297" s="1242"/>
      <c r="JHW297" s="1242"/>
      <c r="JHX297" s="1242"/>
      <c r="JHY297" s="1242"/>
      <c r="JHZ297" s="1242"/>
      <c r="JIA297" s="1242"/>
      <c r="JIB297" s="1242"/>
      <c r="JIC297" s="1242"/>
      <c r="JID297" s="1242"/>
      <c r="JIE297" s="1242"/>
      <c r="JIF297" s="1242"/>
      <c r="JIG297" s="1242"/>
      <c r="JIH297" s="1242"/>
      <c r="JII297" s="1242"/>
      <c r="JIJ297" s="1242"/>
      <c r="JIK297" s="1242"/>
      <c r="JIL297" s="1242"/>
      <c r="JIM297" s="1242"/>
      <c r="JIN297" s="1242"/>
      <c r="JIO297" s="1242"/>
      <c r="JIP297" s="1242"/>
      <c r="JIQ297" s="1242"/>
      <c r="JIR297" s="1242"/>
      <c r="JIS297" s="1242"/>
      <c r="JIT297" s="1242"/>
      <c r="JIU297" s="1242"/>
      <c r="JIV297" s="1242"/>
      <c r="JIW297" s="1242"/>
      <c r="JIX297" s="1242"/>
      <c r="JIY297" s="1242"/>
      <c r="JIZ297" s="1242"/>
      <c r="JJA297" s="1242"/>
      <c r="JJB297" s="1242"/>
      <c r="JJC297" s="1242"/>
      <c r="JJD297" s="1242"/>
      <c r="JJE297" s="1242"/>
      <c r="JJF297" s="1242"/>
      <c r="JJG297" s="1242"/>
      <c r="JJH297" s="1242"/>
      <c r="JJI297" s="1242"/>
      <c r="JJJ297" s="1242"/>
      <c r="JJK297" s="1242"/>
      <c r="JJL297" s="1242"/>
      <c r="JJM297" s="1242"/>
      <c r="JJN297" s="1242"/>
      <c r="JJO297" s="1242"/>
      <c r="JJP297" s="1242"/>
      <c r="JJQ297" s="1242"/>
      <c r="JJR297" s="1242"/>
      <c r="JJS297" s="1242"/>
      <c r="JJT297" s="1242"/>
      <c r="JJU297" s="1242"/>
      <c r="JJV297" s="1242"/>
      <c r="JJW297" s="1242"/>
      <c r="JJX297" s="1242"/>
      <c r="JJY297" s="1242"/>
      <c r="JJZ297" s="1242"/>
      <c r="JKA297" s="1242"/>
      <c r="JKB297" s="1242"/>
      <c r="JKC297" s="1242"/>
      <c r="JKD297" s="1242"/>
      <c r="JKE297" s="1242"/>
      <c r="JKF297" s="1242"/>
      <c r="JKG297" s="1242"/>
      <c r="JKH297" s="1242"/>
      <c r="JKI297" s="1242"/>
      <c r="JKJ297" s="1242"/>
      <c r="JKK297" s="1242"/>
      <c r="JKL297" s="1242"/>
      <c r="JKM297" s="1242"/>
      <c r="JKN297" s="1242"/>
      <c r="JKO297" s="1242"/>
      <c r="JKP297" s="1242"/>
      <c r="JKQ297" s="1242"/>
      <c r="JKR297" s="1242"/>
      <c r="JKS297" s="1242"/>
      <c r="JKT297" s="1242"/>
      <c r="JKU297" s="1242"/>
      <c r="JKV297" s="1242"/>
      <c r="JKW297" s="1242"/>
      <c r="JKX297" s="1242"/>
      <c r="JKY297" s="1242"/>
      <c r="JKZ297" s="1242"/>
      <c r="JLA297" s="1242"/>
      <c r="JLB297" s="1242"/>
      <c r="JLC297" s="1242"/>
      <c r="JLD297" s="1242"/>
      <c r="JLE297" s="1242"/>
      <c r="JLF297" s="1242"/>
      <c r="JLG297" s="1242"/>
      <c r="JLH297" s="1242"/>
      <c r="JLI297" s="1242"/>
      <c r="JLJ297" s="1242"/>
      <c r="JLK297" s="1242"/>
      <c r="JLL297" s="1242"/>
      <c r="JLM297" s="1242"/>
      <c r="JLN297" s="1242"/>
      <c r="JLO297" s="1242"/>
      <c r="JLP297" s="1242"/>
      <c r="JLQ297" s="1242"/>
      <c r="JLR297" s="1242"/>
      <c r="JLS297" s="1242"/>
      <c r="JLT297" s="1242"/>
      <c r="JLU297" s="1242"/>
      <c r="JLV297" s="1242"/>
      <c r="JLW297" s="1242"/>
      <c r="JLX297" s="1242"/>
      <c r="JLY297" s="1242"/>
      <c r="JLZ297" s="1242"/>
      <c r="JMA297" s="1242"/>
      <c r="JMB297" s="1242"/>
      <c r="JMC297" s="1242"/>
      <c r="JMD297" s="1242"/>
      <c r="JME297" s="1242"/>
      <c r="JMF297" s="1242"/>
      <c r="JMG297" s="1242"/>
      <c r="JMH297" s="1242"/>
      <c r="JMI297" s="1242"/>
      <c r="JMJ297" s="1242"/>
      <c r="JMK297" s="1242"/>
      <c r="JML297" s="1242"/>
      <c r="JMM297" s="1242"/>
      <c r="JMN297" s="1242"/>
      <c r="JMO297" s="1242"/>
      <c r="JMP297" s="1242"/>
      <c r="JMQ297" s="1242"/>
      <c r="JMR297" s="1242"/>
      <c r="JMS297" s="1242"/>
      <c r="JMT297" s="1242"/>
      <c r="JMU297" s="1242"/>
      <c r="JMV297" s="1242"/>
      <c r="JMW297" s="1242"/>
      <c r="JMX297" s="1242"/>
      <c r="JMY297" s="1242"/>
      <c r="JMZ297" s="1242"/>
      <c r="JNA297" s="1242"/>
      <c r="JNB297" s="1242"/>
      <c r="JNC297" s="1242"/>
      <c r="JND297" s="1242"/>
      <c r="JNE297" s="1242"/>
      <c r="JNF297" s="1242"/>
      <c r="JNG297" s="1242"/>
      <c r="JNH297" s="1242"/>
      <c r="JNI297" s="1242"/>
      <c r="JNJ297" s="1242"/>
      <c r="JNK297" s="1242"/>
      <c r="JNL297" s="1242"/>
      <c r="JNM297" s="1242"/>
      <c r="JNN297" s="1242"/>
      <c r="JNO297" s="1242"/>
      <c r="JNP297" s="1242"/>
      <c r="JNQ297" s="1242"/>
      <c r="JNR297" s="1242"/>
      <c r="JNS297" s="1242"/>
      <c r="JNT297" s="1242"/>
      <c r="JNU297" s="1242"/>
      <c r="JNV297" s="1242"/>
      <c r="JNW297" s="1242"/>
      <c r="JNX297" s="1242"/>
      <c r="JNY297" s="1242"/>
      <c r="JNZ297" s="1242"/>
      <c r="JOA297" s="1242"/>
      <c r="JOB297" s="1242"/>
      <c r="JOC297" s="1242"/>
      <c r="JOD297" s="1242"/>
      <c r="JOE297" s="1242"/>
      <c r="JOF297" s="1242"/>
      <c r="JOG297" s="1242"/>
      <c r="JOH297" s="1242"/>
      <c r="JOI297" s="1242"/>
      <c r="JOJ297" s="1242"/>
      <c r="JOK297" s="1242"/>
      <c r="JOL297" s="1242"/>
      <c r="JOM297" s="1242"/>
      <c r="JON297" s="1242"/>
      <c r="JOO297" s="1242"/>
      <c r="JOP297" s="1242"/>
      <c r="JOQ297" s="1242"/>
      <c r="JOR297" s="1242"/>
      <c r="JOS297" s="1242"/>
      <c r="JOT297" s="1242"/>
      <c r="JOU297" s="1242"/>
      <c r="JOV297" s="1242"/>
      <c r="JOW297" s="1242"/>
      <c r="JOX297" s="1242"/>
      <c r="JOY297" s="1242"/>
      <c r="JOZ297" s="1242"/>
      <c r="JPA297" s="1242"/>
      <c r="JPB297" s="1242"/>
      <c r="JPC297" s="1242"/>
      <c r="JPD297" s="1242"/>
      <c r="JPE297" s="1242"/>
      <c r="JPF297" s="1242"/>
      <c r="JPG297" s="1242"/>
      <c r="JPH297" s="1242"/>
      <c r="JPI297" s="1242"/>
      <c r="JPJ297" s="1242"/>
      <c r="JPK297" s="1242"/>
      <c r="JPL297" s="1242"/>
      <c r="JPM297" s="1242"/>
      <c r="JPN297" s="1242"/>
      <c r="JPO297" s="1242"/>
      <c r="JPP297" s="1242"/>
      <c r="JPQ297" s="1242"/>
      <c r="JPR297" s="1242"/>
      <c r="JPS297" s="1242"/>
      <c r="JPT297" s="1242"/>
      <c r="JPU297" s="1242"/>
      <c r="JPV297" s="1242"/>
      <c r="JPW297" s="1242"/>
      <c r="JPX297" s="1242"/>
      <c r="JPY297" s="1242"/>
      <c r="JPZ297" s="1242"/>
      <c r="JQA297" s="1242"/>
      <c r="JQB297" s="1242"/>
      <c r="JQC297" s="1242"/>
      <c r="JQD297" s="1242"/>
      <c r="JQE297" s="1242"/>
      <c r="JQF297" s="1242"/>
      <c r="JQG297" s="1242"/>
      <c r="JQH297" s="1242"/>
      <c r="JQI297" s="1242"/>
      <c r="JQJ297" s="1242"/>
      <c r="JQK297" s="1242"/>
      <c r="JQL297" s="1242"/>
      <c r="JQM297" s="1242"/>
      <c r="JQN297" s="1242"/>
      <c r="JQO297" s="1242"/>
      <c r="JQP297" s="1242"/>
      <c r="JQQ297" s="1242"/>
      <c r="JQR297" s="1242"/>
      <c r="JQS297" s="1242"/>
      <c r="JQT297" s="1242"/>
      <c r="JQU297" s="1242"/>
      <c r="JQV297" s="1242"/>
      <c r="JQW297" s="1242"/>
      <c r="JQX297" s="1242"/>
      <c r="JQY297" s="1242"/>
      <c r="JQZ297" s="1242"/>
      <c r="JRA297" s="1242"/>
      <c r="JRB297" s="1242"/>
      <c r="JRC297" s="1242"/>
      <c r="JRD297" s="1242"/>
      <c r="JRE297" s="1242"/>
      <c r="JRF297" s="1242"/>
      <c r="JRG297" s="1242"/>
      <c r="JRH297" s="1242"/>
      <c r="JRI297" s="1242"/>
      <c r="JRJ297" s="1242"/>
      <c r="JRK297" s="1242"/>
      <c r="JRL297" s="1242"/>
      <c r="JRM297" s="1242"/>
      <c r="JRN297" s="1242"/>
      <c r="JRO297" s="1242"/>
      <c r="JRP297" s="1242"/>
      <c r="JRQ297" s="1242"/>
      <c r="JRR297" s="1242"/>
      <c r="JRS297" s="1242"/>
      <c r="JRT297" s="1242"/>
      <c r="JRU297" s="1242"/>
      <c r="JRV297" s="1242"/>
      <c r="JRW297" s="1242"/>
      <c r="JRX297" s="1242"/>
      <c r="JRY297" s="1242"/>
      <c r="JRZ297" s="1242"/>
      <c r="JSA297" s="1242"/>
      <c r="JSB297" s="1242"/>
      <c r="JSC297" s="1242"/>
      <c r="JSD297" s="1242"/>
      <c r="JSE297" s="1242"/>
      <c r="JSF297" s="1242"/>
      <c r="JSG297" s="1242"/>
      <c r="JSH297" s="1242"/>
      <c r="JSI297" s="1242"/>
      <c r="JSJ297" s="1242"/>
      <c r="JSK297" s="1242"/>
      <c r="JSL297" s="1242"/>
      <c r="JSM297" s="1242"/>
      <c r="JSN297" s="1242"/>
      <c r="JSO297" s="1242"/>
      <c r="JSP297" s="1242"/>
      <c r="JSQ297" s="1242"/>
      <c r="JSR297" s="1242"/>
      <c r="JSS297" s="1242"/>
      <c r="JST297" s="1242"/>
      <c r="JSU297" s="1242"/>
      <c r="JSV297" s="1242"/>
      <c r="JSW297" s="1242"/>
      <c r="JSX297" s="1242"/>
      <c r="JSY297" s="1242"/>
      <c r="JSZ297" s="1242"/>
      <c r="JTA297" s="1242"/>
      <c r="JTB297" s="1242"/>
      <c r="JTC297" s="1242"/>
      <c r="JTD297" s="1242"/>
      <c r="JTE297" s="1242"/>
      <c r="JTF297" s="1242"/>
      <c r="JTG297" s="1242"/>
      <c r="JTH297" s="1242"/>
      <c r="JTI297" s="1242"/>
      <c r="JTJ297" s="1242"/>
      <c r="JTK297" s="1242"/>
      <c r="JTL297" s="1242"/>
      <c r="JTM297" s="1242"/>
      <c r="JTN297" s="1242"/>
      <c r="JTO297" s="1242"/>
      <c r="JTP297" s="1242"/>
      <c r="JTQ297" s="1242"/>
      <c r="JTR297" s="1242"/>
      <c r="JTS297" s="1242"/>
      <c r="JTT297" s="1242"/>
      <c r="JTU297" s="1242"/>
      <c r="JTV297" s="1242"/>
      <c r="JTW297" s="1242"/>
      <c r="JTX297" s="1242"/>
      <c r="JTY297" s="1242"/>
      <c r="JTZ297" s="1242"/>
      <c r="JUA297" s="1242"/>
      <c r="JUB297" s="1242"/>
      <c r="JUC297" s="1242"/>
      <c r="JUD297" s="1242"/>
      <c r="JUE297" s="1242"/>
      <c r="JUF297" s="1242"/>
      <c r="JUG297" s="1242"/>
      <c r="JUH297" s="1242"/>
      <c r="JUI297" s="1242"/>
      <c r="JUJ297" s="1242"/>
      <c r="JUK297" s="1242"/>
      <c r="JUL297" s="1242"/>
      <c r="JUM297" s="1242"/>
      <c r="JUN297" s="1242"/>
      <c r="JUO297" s="1242"/>
      <c r="JUP297" s="1242"/>
      <c r="JUQ297" s="1242"/>
      <c r="JUR297" s="1242"/>
      <c r="JUS297" s="1242"/>
      <c r="JUT297" s="1242"/>
      <c r="JUU297" s="1242"/>
      <c r="JUV297" s="1242"/>
      <c r="JUW297" s="1242"/>
      <c r="JUX297" s="1242"/>
      <c r="JUY297" s="1242"/>
      <c r="JUZ297" s="1242"/>
      <c r="JVA297" s="1242"/>
      <c r="JVB297" s="1242"/>
      <c r="JVC297" s="1242"/>
      <c r="JVD297" s="1242"/>
      <c r="JVE297" s="1242"/>
      <c r="JVF297" s="1242"/>
      <c r="JVG297" s="1242"/>
      <c r="JVH297" s="1242"/>
      <c r="JVI297" s="1242"/>
      <c r="JVJ297" s="1242"/>
      <c r="JVK297" s="1242"/>
      <c r="JVL297" s="1242"/>
      <c r="JVM297" s="1242"/>
      <c r="JVN297" s="1242"/>
      <c r="JVO297" s="1242"/>
      <c r="JVP297" s="1242"/>
      <c r="JVQ297" s="1242"/>
      <c r="JVR297" s="1242"/>
      <c r="JVS297" s="1242"/>
      <c r="JVT297" s="1242"/>
      <c r="JVU297" s="1242"/>
      <c r="JVV297" s="1242"/>
      <c r="JVW297" s="1242"/>
      <c r="JVX297" s="1242"/>
      <c r="JVY297" s="1242"/>
      <c r="JVZ297" s="1242"/>
      <c r="JWA297" s="1242"/>
      <c r="JWB297" s="1242"/>
      <c r="JWC297" s="1242"/>
      <c r="JWD297" s="1242"/>
      <c r="JWE297" s="1242"/>
      <c r="JWF297" s="1242"/>
      <c r="JWG297" s="1242"/>
      <c r="JWH297" s="1242"/>
      <c r="JWI297" s="1242"/>
      <c r="JWJ297" s="1242"/>
      <c r="JWK297" s="1242"/>
      <c r="JWL297" s="1242"/>
      <c r="JWM297" s="1242"/>
      <c r="JWN297" s="1242"/>
      <c r="JWO297" s="1242"/>
      <c r="JWP297" s="1242"/>
      <c r="JWQ297" s="1242"/>
      <c r="JWR297" s="1242"/>
      <c r="JWS297" s="1242"/>
      <c r="JWT297" s="1242"/>
      <c r="JWU297" s="1242"/>
      <c r="JWV297" s="1242"/>
      <c r="JWW297" s="1242"/>
      <c r="JWX297" s="1242"/>
      <c r="JWY297" s="1242"/>
      <c r="JWZ297" s="1242"/>
      <c r="JXA297" s="1242"/>
      <c r="JXB297" s="1242"/>
      <c r="JXC297" s="1242"/>
      <c r="JXD297" s="1242"/>
      <c r="JXE297" s="1242"/>
      <c r="JXF297" s="1242"/>
      <c r="JXG297" s="1242"/>
      <c r="JXH297" s="1242"/>
      <c r="JXI297" s="1242"/>
      <c r="JXJ297" s="1242"/>
      <c r="JXK297" s="1242"/>
      <c r="JXL297" s="1242"/>
      <c r="JXM297" s="1242"/>
      <c r="JXN297" s="1242"/>
      <c r="JXO297" s="1242"/>
      <c r="JXP297" s="1242"/>
      <c r="JXQ297" s="1242"/>
      <c r="JXR297" s="1242"/>
      <c r="JXS297" s="1242"/>
      <c r="JXT297" s="1242"/>
      <c r="JXU297" s="1242"/>
      <c r="JXV297" s="1242"/>
      <c r="JXW297" s="1242"/>
      <c r="JXX297" s="1242"/>
      <c r="JXY297" s="1242"/>
      <c r="JXZ297" s="1242"/>
      <c r="JYA297" s="1242"/>
      <c r="JYB297" s="1242"/>
      <c r="JYC297" s="1242"/>
      <c r="JYD297" s="1242"/>
      <c r="JYE297" s="1242"/>
      <c r="JYF297" s="1242"/>
      <c r="JYG297" s="1242"/>
      <c r="JYH297" s="1242"/>
      <c r="JYI297" s="1242"/>
      <c r="JYJ297" s="1242"/>
      <c r="JYK297" s="1242"/>
      <c r="JYL297" s="1242"/>
      <c r="JYM297" s="1242"/>
      <c r="JYN297" s="1242"/>
      <c r="JYO297" s="1242"/>
      <c r="JYP297" s="1242"/>
      <c r="JYQ297" s="1242"/>
      <c r="JYR297" s="1242"/>
      <c r="JYS297" s="1242"/>
      <c r="JYT297" s="1242"/>
      <c r="JYU297" s="1242"/>
      <c r="JYV297" s="1242"/>
      <c r="JYW297" s="1242"/>
      <c r="JYX297" s="1242"/>
      <c r="JYY297" s="1242"/>
      <c r="JYZ297" s="1242"/>
      <c r="JZA297" s="1242"/>
      <c r="JZB297" s="1242"/>
      <c r="JZC297" s="1242"/>
      <c r="JZD297" s="1242"/>
      <c r="JZE297" s="1242"/>
      <c r="JZF297" s="1242"/>
      <c r="JZG297" s="1242"/>
      <c r="JZH297" s="1242"/>
      <c r="JZI297" s="1242"/>
      <c r="JZJ297" s="1242"/>
      <c r="JZK297" s="1242"/>
      <c r="JZL297" s="1242"/>
      <c r="JZM297" s="1242"/>
      <c r="JZN297" s="1242"/>
      <c r="JZO297" s="1242"/>
      <c r="JZP297" s="1242"/>
      <c r="JZQ297" s="1242"/>
      <c r="JZR297" s="1242"/>
      <c r="JZS297" s="1242"/>
      <c r="JZT297" s="1242"/>
      <c r="JZU297" s="1242"/>
      <c r="JZV297" s="1242"/>
      <c r="JZW297" s="1242"/>
      <c r="JZX297" s="1242"/>
      <c r="JZY297" s="1242"/>
      <c r="JZZ297" s="1242"/>
      <c r="KAA297" s="1242"/>
      <c r="KAB297" s="1242"/>
      <c r="KAC297" s="1242"/>
      <c r="KAD297" s="1242"/>
      <c r="KAE297" s="1242"/>
      <c r="KAF297" s="1242"/>
      <c r="KAG297" s="1242"/>
      <c r="KAH297" s="1242"/>
      <c r="KAI297" s="1242"/>
      <c r="KAJ297" s="1242"/>
      <c r="KAK297" s="1242"/>
      <c r="KAL297" s="1242"/>
      <c r="KAM297" s="1242"/>
      <c r="KAN297" s="1242"/>
      <c r="KAO297" s="1242"/>
      <c r="KAP297" s="1242"/>
      <c r="KAQ297" s="1242"/>
      <c r="KAR297" s="1242"/>
      <c r="KAS297" s="1242"/>
      <c r="KAT297" s="1242"/>
      <c r="KAU297" s="1242"/>
      <c r="KAV297" s="1242"/>
      <c r="KAW297" s="1242"/>
      <c r="KAX297" s="1242"/>
      <c r="KAY297" s="1242"/>
      <c r="KAZ297" s="1242"/>
      <c r="KBA297" s="1242"/>
      <c r="KBB297" s="1242"/>
      <c r="KBC297" s="1242"/>
      <c r="KBD297" s="1242"/>
      <c r="KBE297" s="1242"/>
      <c r="KBF297" s="1242"/>
      <c r="KBG297" s="1242"/>
      <c r="KBH297" s="1242"/>
      <c r="KBI297" s="1242"/>
      <c r="KBJ297" s="1242"/>
      <c r="KBK297" s="1242"/>
      <c r="KBL297" s="1242"/>
      <c r="KBM297" s="1242"/>
      <c r="KBN297" s="1242"/>
      <c r="KBO297" s="1242"/>
      <c r="KBP297" s="1242"/>
      <c r="KBQ297" s="1242"/>
      <c r="KBR297" s="1242"/>
      <c r="KBS297" s="1242"/>
      <c r="KBT297" s="1242"/>
      <c r="KBU297" s="1242"/>
      <c r="KBV297" s="1242"/>
      <c r="KBW297" s="1242"/>
      <c r="KBX297" s="1242"/>
      <c r="KBY297" s="1242"/>
      <c r="KBZ297" s="1242"/>
      <c r="KCA297" s="1242"/>
      <c r="KCB297" s="1242"/>
      <c r="KCC297" s="1242"/>
      <c r="KCD297" s="1242"/>
      <c r="KCE297" s="1242"/>
      <c r="KCF297" s="1242"/>
      <c r="KCG297" s="1242"/>
      <c r="KCH297" s="1242"/>
      <c r="KCI297" s="1242"/>
      <c r="KCJ297" s="1242"/>
      <c r="KCK297" s="1242"/>
      <c r="KCL297" s="1242"/>
      <c r="KCM297" s="1242"/>
      <c r="KCN297" s="1242"/>
      <c r="KCO297" s="1242"/>
      <c r="KCP297" s="1242"/>
      <c r="KCQ297" s="1242"/>
      <c r="KCR297" s="1242"/>
      <c r="KCS297" s="1242"/>
      <c r="KCT297" s="1242"/>
      <c r="KCU297" s="1242"/>
      <c r="KCV297" s="1242"/>
      <c r="KCW297" s="1242"/>
      <c r="KCX297" s="1242"/>
      <c r="KCY297" s="1242"/>
      <c r="KCZ297" s="1242"/>
      <c r="KDA297" s="1242"/>
      <c r="KDB297" s="1242"/>
      <c r="KDC297" s="1242"/>
      <c r="KDD297" s="1242"/>
      <c r="KDE297" s="1242"/>
      <c r="KDF297" s="1242"/>
      <c r="KDG297" s="1242"/>
      <c r="KDH297" s="1242"/>
      <c r="KDI297" s="1242"/>
      <c r="KDJ297" s="1242"/>
      <c r="KDK297" s="1242"/>
      <c r="KDL297" s="1242"/>
      <c r="KDM297" s="1242"/>
      <c r="KDN297" s="1242"/>
      <c r="KDO297" s="1242"/>
      <c r="KDP297" s="1242"/>
      <c r="KDQ297" s="1242"/>
      <c r="KDR297" s="1242"/>
      <c r="KDS297" s="1242"/>
      <c r="KDT297" s="1242"/>
      <c r="KDU297" s="1242"/>
      <c r="KDV297" s="1242"/>
      <c r="KDW297" s="1242"/>
      <c r="KDX297" s="1242"/>
      <c r="KDY297" s="1242"/>
      <c r="KDZ297" s="1242"/>
      <c r="KEA297" s="1242"/>
      <c r="KEB297" s="1242"/>
      <c r="KEC297" s="1242"/>
      <c r="KED297" s="1242"/>
      <c r="KEE297" s="1242"/>
      <c r="KEF297" s="1242"/>
      <c r="KEG297" s="1242"/>
      <c r="KEH297" s="1242"/>
      <c r="KEI297" s="1242"/>
      <c r="KEJ297" s="1242"/>
      <c r="KEK297" s="1242"/>
      <c r="KEL297" s="1242"/>
      <c r="KEM297" s="1242"/>
      <c r="KEN297" s="1242"/>
      <c r="KEO297" s="1242"/>
      <c r="KEP297" s="1242"/>
      <c r="KEQ297" s="1242"/>
      <c r="KER297" s="1242"/>
      <c r="KES297" s="1242"/>
      <c r="KET297" s="1242"/>
      <c r="KEU297" s="1242"/>
      <c r="KEV297" s="1242"/>
      <c r="KEW297" s="1242"/>
      <c r="KEX297" s="1242"/>
      <c r="KEY297" s="1242"/>
      <c r="KEZ297" s="1242"/>
      <c r="KFA297" s="1242"/>
      <c r="KFB297" s="1242"/>
      <c r="KFC297" s="1242"/>
      <c r="KFD297" s="1242"/>
      <c r="KFE297" s="1242"/>
      <c r="KFF297" s="1242"/>
      <c r="KFG297" s="1242"/>
      <c r="KFH297" s="1242"/>
      <c r="KFI297" s="1242"/>
      <c r="KFJ297" s="1242"/>
      <c r="KFK297" s="1242"/>
      <c r="KFL297" s="1242"/>
      <c r="KFM297" s="1242"/>
      <c r="KFN297" s="1242"/>
      <c r="KFO297" s="1242"/>
      <c r="KFP297" s="1242"/>
      <c r="KFQ297" s="1242"/>
      <c r="KFR297" s="1242"/>
      <c r="KFS297" s="1242"/>
      <c r="KFT297" s="1242"/>
      <c r="KFU297" s="1242"/>
      <c r="KFV297" s="1242"/>
      <c r="KFW297" s="1242"/>
      <c r="KFX297" s="1242"/>
      <c r="KFY297" s="1242"/>
      <c r="KFZ297" s="1242"/>
      <c r="KGA297" s="1242"/>
      <c r="KGB297" s="1242"/>
      <c r="KGC297" s="1242"/>
      <c r="KGD297" s="1242"/>
      <c r="KGE297" s="1242"/>
      <c r="KGF297" s="1242"/>
      <c r="KGG297" s="1242"/>
      <c r="KGH297" s="1242"/>
      <c r="KGI297" s="1242"/>
      <c r="KGJ297" s="1242"/>
      <c r="KGK297" s="1242"/>
      <c r="KGL297" s="1242"/>
      <c r="KGM297" s="1242"/>
      <c r="KGN297" s="1242"/>
      <c r="KGO297" s="1242"/>
      <c r="KGP297" s="1242"/>
      <c r="KGQ297" s="1242"/>
      <c r="KGR297" s="1242"/>
      <c r="KGS297" s="1242"/>
      <c r="KGT297" s="1242"/>
      <c r="KGU297" s="1242"/>
      <c r="KGV297" s="1242"/>
      <c r="KGW297" s="1242"/>
      <c r="KGX297" s="1242"/>
      <c r="KGY297" s="1242"/>
      <c r="KGZ297" s="1242"/>
      <c r="KHA297" s="1242"/>
      <c r="KHB297" s="1242"/>
      <c r="KHC297" s="1242"/>
      <c r="KHD297" s="1242"/>
      <c r="KHE297" s="1242"/>
      <c r="KHF297" s="1242"/>
      <c r="KHG297" s="1242"/>
      <c r="KHH297" s="1242"/>
      <c r="KHI297" s="1242"/>
      <c r="KHJ297" s="1242"/>
      <c r="KHK297" s="1242"/>
      <c r="KHL297" s="1242"/>
      <c r="KHM297" s="1242"/>
      <c r="KHN297" s="1242"/>
      <c r="KHO297" s="1242"/>
      <c r="KHP297" s="1242"/>
      <c r="KHQ297" s="1242"/>
      <c r="KHR297" s="1242"/>
      <c r="KHS297" s="1242"/>
      <c r="KHT297" s="1242"/>
      <c r="KHU297" s="1242"/>
      <c r="KHV297" s="1242"/>
      <c r="KHW297" s="1242"/>
      <c r="KHX297" s="1242"/>
      <c r="KHY297" s="1242"/>
      <c r="KHZ297" s="1242"/>
      <c r="KIA297" s="1242"/>
      <c r="KIB297" s="1242"/>
      <c r="KIC297" s="1242"/>
      <c r="KID297" s="1242"/>
      <c r="KIE297" s="1242"/>
      <c r="KIF297" s="1242"/>
      <c r="KIG297" s="1242"/>
      <c r="KIH297" s="1242"/>
      <c r="KII297" s="1242"/>
      <c r="KIJ297" s="1242"/>
      <c r="KIK297" s="1242"/>
      <c r="KIL297" s="1242"/>
      <c r="KIM297" s="1242"/>
      <c r="KIN297" s="1242"/>
      <c r="KIO297" s="1242"/>
      <c r="KIP297" s="1242"/>
      <c r="KIQ297" s="1242"/>
      <c r="KIR297" s="1242"/>
      <c r="KIS297" s="1242"/>
      <c r="KIT297" s="1242"/>
      <c r="KIU297" s="1242"/>
      <c r="KIV297" s="1242"/>
      <c r="KIW297" s="1242"/>
      <c r="KIX297" s="1242"/>
      <c r="KIY297" s="1242"/>
      <c r="KIZ297" s="1242"/>
      <c r="KJA297" s="1242"/>
      <c r="KJB297" s="1242"/>
      <c r="KJC297" s="1242"/>
      <c r="KJD297" s="1242"/>
      <c r="KJE297" s="1242"/>
      <c r="KJF297" s="1242"/>
      <c r="KJG297" s="1242"/>
      <c r="KJH297" s="1242"/>
      <c r="KJI297" s="1242"/>
      <c r="KJJ297" s="1242"/>
      <c r="KJK297" s="1242"/>
      <c r="KJL297" s="1242"/>
      <c r="KJM297" s="1242"/>
      <c r="KJN297" s="1242"/>
      <c r="KJO297" s="1242"/>
      <c r="KJP297" s="1242"/>
      <c r="KJQ297" s="1242"/>
      <c r="KJR297" s="1242"/>
      <c r="KJS297" s="1242"/>
      <c r="KJT297" s="1242"/>
      <c r="KJU297" s="1242"/>
      <c r="KJV297" s="1242"/>
      <c r="KJW297" s="1242"/>
      <c r="KJX297" s="1242"/>
      <c r="KJY297" s="1242"/>
      <c r="KJZ297" s="1242"/>
      <c r="KKA297" s="1242"/>
      <c r="KKB297" s="1242"/>
      <c r="KKC297" s="1242"/>
      <c r="KKD297" s="1242"/>
      <c r="KKE297" s="1242"/>
      <c r="KKF297" s="1242"/>
      <c r="KKG297" s="1242"/>
      <c r="KKH297" s="1242"/>
      <c r="KKI297" s="1242"/>
      <c r="KKJ297" s="1242"/>
      <c r="KKK297" s="1242"/>
      <c r="KKL297" s="1242"/>
      <c r="KKM297" s="1242"/>
      <c r="KKN297" s="1242"/>
      <c r="KKO297" s="1242"/>
      <c r="KKP297" s="1242"/>
      <c r="KKQ297" s="1242"/>
      <c r="KKR297" s="1242"/>
      <c r="KKS297" s="1242"/>
      <c r="KKT297" s="1242"/>
      <c r="KKU297" s="1242"/>
      <c r="KKV297" s="1242"/>
      <c r="KKW297" s="1242"/>
      <c r="KKX297" s="1242"/>
      <c r="KKY297" s="1242"/>
      <c r="KKZ297" s="1242"/>
      <c r="KLA297" s="1242"/>
      <c r="KLB297" s="1242"/>
      <c r="KLC297" s="1242"/>
      <c r="KLD297" s="1242"/>
      <c r="KLE297" s="1242"/>
      <c r="KLF297" s="1242"/>
      <c r="KLG297" s="1242"/>
      <c r="KLH297" s="1242"/>
      <c r="KLI297" s="1242"/>
      <c r="KLJ297" s="1242"/>
      <c r="KLK297" s="1242"/>
      <c r="KLL297" s="1242"/>
      <c r="KLM297" s="1242"/>
      <c r="KLN297" s="1242"/>
      <c r="KLO297" s="1242"/>
      <c r="KLP297" s="1242"/>
      <c r="KLQ297" s="1242"/>
      <c r="KLR297" s="1242"/>
      <c r="KLS297" s="1242"/>
      <c r="KLT297" s="1242"/>
      <c r="KLU297" s="1242"/>
      <c r="KLV297" s="1242"/>
      <c r="KLW297" s="1242"/>
      <c r="KLX297" s="1242"/>
      <c r="KLY297" s="1242"/>
      <c r="KLZ297" s="1242"/>
      <c r="KMA297" s="1242"/>
      <c r="KMB297" s="1242"/>
      <c r="KMC297" s="1242"/>
      <c r="KMD297" s="1242"/>
      <c r="KME297" s="1242"/>
      <c r="KMF297" s="1242"/>
      <c r="KMG297" s="1242"/>
      <c r="KMH297" s="1242"/>
      <c r="KMI297" s="1242"/>
      <c r="KMJ297" s="1242"/>
      <c r="KMK297" s="1242"/>
      <c r="KML297" s="1242"/>
      <c r="KMM297" s="1242"/>
      <c r="KMN297" s="1242"/>
      <c r="KMO297" s="1242"/>
      <c r="KMP297" s="1242"/>
      <c r="KMQ297" s="1242"/>
      <c r="KMR297" s="1242"/>
      <c r="KMS297" s="1242"/>
      <c r="KMT297" s="1242"/>
      <c r="KMU297" s="1242"/>
      <c r="KMV297" s="1242"/>
      <c r="KMW297" s="1242"/>
      <c r="KMX297" s="1242"/>
      <c r="KMY297" s="1242"/>
      <c r="KMZ297" s="1242"/>
      <c r="KNA297" s="1242"/>
      <c r="KNB297" s="1242"/>
      <c r="KNC297" s="1242"/>
      <c r="KND297" s="1242"/>
      <c r="KNE297" s="1242"/>
      <c r="KNF297" s="1242"/>
      <c r="KNG297" s="1242"/>
      <c r="KNH297" s="1242"/>
      <c r="KNI297" s="1242"/>
      <c r="KNJ297" s="1242"/>
      <c r="KNK297" s="1242"/>
      <c r="KNL297" s="1242"/>
      <c r="KNM297" s="1242"/>
      <c r="KNN297" s="1242"/>
      <c r="KNO297" s="1242"/>
      <c r="KNP297" s="1242"/>
      <c r="KNQ297" s="1242"/>
      <c r="KNR297" s="1242"/>
      <c r="KNS297" s="1242"/>
      <c r="KNT297" s="1242"/>
      <c r="KNU297" s="1242"/>
      <c r="KNV297" s="1242"/>
      <c r="KNW297" s="1242"/>
      <c r="KNX297" s="1242"/>
      <c r="KNY297" s="1242"/>
      <c r="KNZ297" s="1242"/>
      <c r="KOA297" s="1242"/>
      <c r="KOB297" s="1242"/>
      <c r="KOC297" s="1242"/>
      <c r="KOD297" s="1242"/>
      <c r="KOE297" s="1242"/>
      <c r="KOF297" s="1242"/>
      <c r="KOG297" s="1242"/>
      <c r="KOH297" s="1242"/>
      <c r="KOI297" s="1242"/>
      <c r="KOJ297" s="1242"/>
      <c r="KOK297" s="1242"/>
      <c r="KOL297" s="1242"/>
      <c r="KOM297" s="1242"/>
      <c r="KON297" s="1242"/>
      <c r="KOO297" s="1242"/>
      <c r="KOP297" s="1242"/>
      <c r="KOQ297" s="1242"/>
      <c r="KOR297" s="1242"/>
      <c r="KOS297" s="1242"/>
      <c r="KOT297" s="1242"/>
      <c r="KOU297" s="1242"/>
      <c r="KOV297" s="1242"/>
      <c r="KOW297" s="1242"/>
      <c r="KOX297" s="1242"/>
      <c r="KOY297" s="1242"/>
      <c r="KOZ297" s="1242"/>
      <c r="KPA297" s="1242"/>
      <c r="KPB297" s="1242"/>
      <c r="KPC297" s="1242"/>
      <c r="KPD297" s="1242"/>
      <c r="KPE297" s="1242"/>
      <c r="KPF297" s="1242"/>
      <c r="KPG297" s="1242"/>
      <c r="KPH297" s="1242"/>
      <c r="KPI297" s="1242"/>
      <c r="KPJ297" s="1242"/>
      <c r="KPK297" s="1242"/>
      <c r="KPL297" s="1242"/>
      <c r="KPM297" s="1242"/>
      <c r="KPN297" s="1242"/>
      <c r="KPO297" s="1242"/>
      <c r="KPP297" s="1242"/>
      <c r="KPQ297" s="1242"/>
      <c r="KPR297" s="1242"/>
      <c r="KPS297" s="1242"/>
      <c r="KPT297" s="1242"/>
      <c r="KPU297" s="1242"/>
      <c r="KPV297" s="1242"/>
      <c r="KPW297" s="1242"/>
      <c r="KPX297" s="1242"/>
      <c r="KPY297" s="1242"/>
      <c r="KPZ297" s="1242"/>
      <c r="KQA297" s="1242"/>
      <c r="KQB297" s="1242"/>
      <c r="KQC297" s="1242"/>
      <c r="KQD297" s="1242"/>
      <c r="KQE297" s="1242"/>
      <c r="KQF297" s="1242"/>
      <c r="KQG297" s="1242"/>
      <c r="KQH297" s="1242"/>
      <c r="KQI297" s="1242"/>
      <c r="KQJ297" s="1242"/>
      <c r="KQK297" s="1242"/>
      <c r="KQL297" s="1242"/>
      <c r="KQM297" s="1242"/>
      <c r="KQN297" s="1242"/>
      <c r="KQO297" s="1242"/>
      <c r="KQP297" s="1242"/>
      <c r="KQQ297" s="1242"/>
      <c r="KQR297" s="1242"/>
      <c r="KQS297" s="1242"/>
      <c r="KQT297" s="1242"/>
      <c r="KQU297" s="1242"/>
      <c r="KQV297" s="1242"/>
      <c r="KQW297" s="1242"/>
      <c r="KQX297" s="1242"/>
      <c r="KQY297" s="1242"/>
      <c r="KQZ297" s="1242"/>
      <c r="KRA297" s="1242"/>
      <c r="KRB297" s="1242"/>
      <c r="KRC297" s="1242"/>
      <c r="KRD297" s="1242"/>
      <c r="KRE297" s="1242"/>
      <c r="KRF297" s="1242"/>
      <c r="KRG297" s="1242"/>
      <c r="KRH297" s="1242"/>
      <c r="KRI297" s="1242"/>
      <c r="KRJ297" s="1242"/>
      <c r="KRK297" s="1242"/>
      <c r="KRL297" s="1242"/>
      <c r="KRM297" s="1242"/>
      <c r="KRN297" s="1242"/>
      <c r="KRO297" s="1242"/>
      <c r="KRP297" s="1242"/>
      <c r="KRQ297" s="1242"/>
      <c r="KRR297" s="1242"/>
      <c r="KRS297" s="1242"/>
      <c r="KRT297" s="1242"/>
      <c r="KRU297" s="1242"/>
      <c r="KRV297" s="1242"/>
      <c r="KRW297" s="1242"/>
      <c r="KRX297" s="1242"/>
      <c r="KRY297" s="1242"/>
      <c r="KRZ297" s="1242"/>
      <c r="KSA297" s="1242"/>
      <c r="KSB297" s="1242"/>
      <c r="KSC297" s="1242"/>
      <c r="KSD297" s="1242"/>
      <c r="KSE297" s="1242"/>
      <c r="KSF297" s="1242"/>
      <c r="KSG297" s="1242"/>
      <c r="KSH297" s="1242"/>
      <c r="KSI297" s="1242"/>
      <c r="KSJ297" s="1242"/>
      <c r="KSK297" s="1242"/>
      <c r="KSL297" s="1242"/>
      <c r="KSM297" s="1242"/>
      <c r="KSN297" s="1242"/>
      <c r="KSO297" s="1242"/>
      <c r="KSP297" s="1242"/>
      <c r="KSQ297" s="1242"/>
      <c r="KSR297" s="1242"/>
      <c r="KSS297" s="1242"/>
      <c r="KST297" s="1242"/>
      <c r="KSU297" s="1242"/>
      <c r="KSV297" s="1242"/>
      <c r="KSW297" s="1242"/>
      <c r="KSX297" s="1242"/>
      <c r="KSY297" s="1242"/>
      <c r="KSZ297" s="1242"/>
      <c r="KTA297" s="1242"/>
      <c r="KTB297" s="1242"/>
      <c r="KTC297" s="1242"/>
      <c r="KTD297" s="1242"/>
      <c r="KTE297" s="1242"/>
      <c r="KTF297" s="1242"/>
      <c r="KTG297" s="1242"/>
      <c r="KTH297" s="1242"/>
      <c r="KTI297" s="1242"/>
      <c r="KTJ297" s="1242"/>
      <c r="KTK297" s="1242"/>
      <c r="KTL297" s="1242"/>
      <c r="KTM297" s="1242"/>
      <c r="KTN297" s="1242"/>
      <c r="KTO297" s="1242"/>
      <c r="KTP297" s="1242"/>
      <c r="KTQ297" s="1242"/>
      <c r="KTR297" s="1242"/>
      <c r="KTS297" s="1242"/>
      <c r="KTT297" s="1242"/>
      <c r="KTU297" s="1242"/>
      <c r="KTV297" s="1242"/>
      <c r="KTW297" s="1242"/>
      <c r="KTX297" s="1242"/>
      <c r="KTY297" s="1242"/>
      <c r="KTZ297" s="1242"/>
      <c r="KUA297" s="1242"/>
      <c r="KUB297" s="1242"/>
      <c r="KUC297" s="1242"/>
      <c r="KUD297" s="1242"/>
      <c r="KUE297" s="1242"/>
      <c r="KUF297" s="1242"/>
      <c r="KUG297" s="1242"/>
      <c r="KUH297" s="1242"/>
      <c r="KUI297" s="1242"/>
      <c r="KUJ297" s="1242"/>
      <c r="KUK297" s="1242"/>
      <c r="KUL297" s="1242"/>
      <c r="KUM297" s="1242"/>
      <c r="KUN297" s="1242"/>
      <c r="KUO297" s="1242"/>
      <c r="KUP297" s="1242"/>
      <c r="KUQ297" s="1242"/>
      <c r="KUR297" s="1242"/>
      <c r="KUS297" s="1242"/>
      <c r="KUT297" s="1242"/>
      <c r="KUU297" s="1242"/>
      <c r="KUV297" s="1242"/>
      <c r="KUW297" s="1242"/>
      <c r="KUX297" s="1242"/>
      <c r="KUY297" s="1242"/>
      <c r="KUZ297" s="1242"/>
      <c r="KVA297" s="1242"/>
      <c r="KVB297" s="1242"/>
      <c r="KVC297" s="1242"/>
      <c r="KVD297" s="1242"/>
      <c r="KVE297" s="1242"/>
      <c r="KVF297" s="1242"/>
      <c r="KVG297" s="1242"/>
      <c r="KVH297" s="1242"/>
      <c r="KVI297" s="1242"/>
      <c r="KVJ297" s="1242"/>
      <c r="KVK297" s="1242"/>
      <c r="KVL297" s="1242"/>
      <c r="KVM297" s="1242"/>
      <c r="KVN297" s="1242"/>
      <c r="KVO297" s="1242"/>
      <c r="KVP297" s="1242"/>
      <c r="KVQ297" s="1242"/>
      <c r="KVR297" s="1242"/>
      <c r="KVS297" s="1242"/>
      <c r="KVT297" s="1242"/>
      <c r="KVU297" s="1242"/>
      <c r="KVV297" s="1242"/>
      <c r="KVW297" s="1242"/>
      <c r="KVX297" s="1242"/>
      <c r="KVY297" s="1242"/>
      <c r="KVZ297" s="1242"/>
      <c r="KWA297" s="1242"/>
      <c r="KWB297" s="1242"/>
      <c r="KWC297" s="1242"/>
      <c r="KWD297" s="1242"/>
      <c r="KWE297" s="1242"/>
      <c r="KWF297" s="1242"/>
      <c r="KWG297" s="1242"/>
      <c r="KWH297" s="1242"/>
      <c r="KWI297" s="1242"/>
      <c r="KWJ297" s="1242"/>
      <c r="KWK297" s="1242"/>
      <c r="KWL297" s="1242"/>
      <c r="KWM297" s="1242"/>
      <c r="KWN297" s="1242"/>
      <c r="KWO297" s="1242"/>
      <c r="KWP297" s="1242"/>
      <c r="KWQ297" s="1242"/>
      <c r="KWR297" s="1242"/>
      <c r="KWS297" s="1242"/>
      <c r="KWT297" s="1242"/>
      <c r="KWU297" s="1242"/>
      <c r="KWV297" s="1242"/>
      <c r="KWW297" s="1242"/>
      <c r="KWX297" s="1242"/>
      <c r="KWY297" s="1242"/>
      <c r="KWZ297" s="1242"/>
      <c r="KXA297" s="1242"/>
      <c r="KXB297" s="1242"/>
      <c r="KXC297" s="1242"/>
      <c r="KXD297" s="1242"/>
      <c r="KXE297" s="1242"/>
      <c r="KXF297" s="1242"/>
      <c r="KXG297" s="1242"/>
      <c r="KXH297" s="1242"/>
      <c r="KXI297" s="1242"/>
      <c r="KXJ297" s="1242"/>
      <c r="KXK297" s="1242"/>
      <c r="KXL297" s="1242"/>
      <c r="KXM297" s="1242"/>
      <c r="KXN297" s="1242"/>
      <c r="KXO297" s="1242"/>
      <c r="KXP297" s="1242"/>
      <c r="KXQ297" s="1242"/>
      <c r="KXR297" s="1242"/>
      <c r="KXS297" s="1242"/>
      <c r="KXT297" s="1242"/>
      <c r="KXU297" s="1242"/>
      <c r="KXV297" s="1242"/>
      <c r="KXW297" s="1242"/>
      <c r="KXX297" s="1242"/>
      <c r="KXY297" s="1242"/>
      <c r="KXZ297" s="1242"/>
      <c r="KYA297" s="1242"/>
      <c r="KYB297" s="1242"/>
      <c r="KYC297" s="1242"/>
      <c r="KYD297" s="1242"/>
      <c r="KYE297" s="1242"/>
      <c r="KYF297" s="1242"/>
      <c r="KYG297" s="1242"/>
      <c r="KYH297" s="1242"/>
      <c r="KYI297" s="1242"/>
      <c r="KYJ297" s="1242"/>
      <c r="KYK297" s="1242"/>
      <c r="KYL297" s="1242"/>
      <c r="KYM297" s="1242"/>
      <c r="KYN297" s="1242"/>
      <c r="KYO297" s="1242"/>
      <c r="KYP297" s="1242"/>
      <c r="KYQ297" s="1242"/>
      <c r="KYR297" s="1242"/>
      <c r="KYS297" s="1242"/>
      <c r="KYT297" s="1242"/>
      <c r="KYU297" s="1242"/>
      <c r="KYV297" s="1242"/>
      <c r="KYW297" s="1242"/>
      <c r="KYX297" s="1242"/>
      <c r="KYY297" s="1242"/>
      <c r="KYZ297" s="1242"/>
      <c r="KZA297" s="1242"/>
      <c r="KZB297" s="1242"/>
      <c r="KZC297" s="1242"/>
      <c r="KZD297" s="1242"/>
      <c r="KZE297" s="1242"/>
      <c r="KZF297" s="1242"/>
      <c r="KZG297" s="1242"/>
      <c r="KZH297" s="1242"/>
      <c r="KZI297" s="1242"/>
      <c r="KZJ297" s="1242"/>
      <c r="KZK297" s="1242"/>
      <c r="KZL297" s="1242"/>
      <c r="KZM297" s="1242"/>
      <c r="KZN297" s="1242"/>
      <c r="KZO297" s="1242"/>
      <c r="KZP297" s="1242"/>
      <c r="KZQ297" s="1242"/>
      <c r="KZR297" s="1242"/>
      <c r="KZS297" s="1242"/>
      <c r="KZT297" s="1242"/>
      <c r="KZU297" s="1242"/>
      <c r="KZV297" s="1242"/>
      <c r="KZW297" s="1242"/>
      <c r="KZX297" s="1242"/>
      <c r="KZY297" s="1242"/>
      <c r="KZZ297" s="1242"/>
      <c r="LAA297" s="1242"/>
      <c r="LAB297" s="1242"/>
      <c r="LAC297" s="1242"/>
      <c r="LAD297" s="1242"/>
      <c r="LAE297" s="1242"/>
      <c r="LAF297" s="1242"/>
      <c r="LAG297" s="1242"/>
      <c r="LAH297" s="1242"/>
      <c r="LAI297" s="1242"/>
      <c r="LAJ297" s="1242"/>
      <c r="LAK297" s="1242"/>
      <c r="LAL297" s="1242"/>
      <c r="LAM297" s="1242"/>
      <c r="LAN297" s="1242"/>
      <c r="LAO297" s="1242"/>
      <c r="LAP297" s="1242"/>
      <c r="LAQ297" s="1242"/>
      <c r="LAR297" s="1242"/>
      <c r="LAS297" s="1242"/>
      <c r="LAT297" s="1242"/>
      <c r="LAU297" s="1242"/>
      <c r="LAV297" s="1242"/>
      <c r="LAW297" s="1242"/>
      <c r="LAX297" s="1242"/>
      <c r="LAY297" s="1242"/>
      <c r="LAZ297" s="1242"/>
      <c r="LBA297" s="1242"/>
      <c r="LBB297" s="1242"/>
      <c r="LBC297" s="1242"/>
      <c r="LBD297" s="1242"/>
      <c r="LBE297" s="1242"/>
      <c r="LBF297" s="1242"/>
      <c r="LBG297" s="1242"/>
      <c r="LBH297" s="1242"/>
      <c r="LBI297" s="1242"/>
      <c r="LBJ297" s="1242"/>
      <c r="LBK297" s="1242"/>
      <c r="LBL297" s="1242"/>
      <c r="LBM297" s="1242"/>
      <c r="LBN297" s="1242"/>
      <c r="LBO297" s="1242"/>
      <c r="LBP297" s="1242"/>
      <c r="LBQ297" s="1242"/>
      <c r="LBR297" s="1242"/>
      <c r="LBS297" s="1242"/>
      <c r="LBT297" s="1242"/>
      <c r="LBU297" s="1242"/>
      <c r="LBV297" s="1242"/>
      <c r="LBW297" s="1242"/>
      <c r="LBX297" s="1242"/>
      <c r="LBY297" s="1242"/>
      <c r="LBZ297" s="1242"/>
      <c r="LCA297" s="1242"/>
      <c r="LCB297" s="1242"/>
      <c r="LCC297" s="1242"/>
      <c r="LCD297" s="1242"/>
      <c r="LCE297" s="1242"/>
      <c r="LCF297" s="1242"/>
      <c r="LCG297" s="1242"/>
      <c r="LCH297" s="1242"/>
      <c r="LCI297" s="1242"/>
      <c r="LCJ297" s="1242"/>
      <c r="LCK297" s="1242"/>
      <c r="LCL297" s="1242"/>
      <c r="LCM297" s="1242"/>
      <c r="LCN297" s="1242"/>
      <c r="LCO297" s="1242"/>
      <c r="LCP297" s="1242"/>
      <c r="LCQ297" s="1242"/>
      <c r="LCR297" s="1242"/>
      <c r="LCS297" s="1242"/>
      <c r="LCT297" s="1242"/>
      <c r="LCU297" s="1242"/>
      <c r="LCV297" s="1242"/>
      <c r="LCW297" s="1242"/>
      <c r="LCX297" s="1242"/>
      <c r="LCY297" s="1242"/>
      <c r="LCZ297" s="1242"/>
      <c r="LDA297" s="1242"/>
      <c r="LDB297" s="1242"/>
      <c r="LDC297" s="1242"/>
      <c r="LDD297" s="1242"/>
      <c r="LDE297" s="1242"/>
      <c r="LDF297" s="1242"/>
      <c r="LDG297" s="1242"/>
      <c r="LDH297" s="1242"/>
      <c r="LDI297" s="1242"/>
      <c r="LDJ297" s="1242"/>
      <c r="LDK297" s="1242"/>
      <c r="LDL297" s="1242"/>
      <c r="LDM297" s="1242"/>
      <c r="LDN297" s="1242"/>
      <c r="LDO297" s="1242"/>
      <c r="LDP297" s="1242"/>
      <c r="LDQ297" s="1242"/>
      <c r="LDR297" s="1242"/>
      <c r="LDS297" s="1242"/>
      <c r="LDT297" s="1242"/>
      <c r="LDU297" s="1242"/>
      <c r="LDV297" s="1242"/>
      <c r="LDW297" s="1242"/>
      <c r="LDX297" s="1242"/>
      <c r="LDY297" s="1242"/>
      <c r="LDZ297" s="1242"/>
      <c r="LEA297" s="1242"/>
      <c r="LEB297" s="1242"/>
      <c r="LEC297" s="1242"/>
      <c r="LED297" s="1242"/>
      <c r="LEE297" s="1242"/>
      <c r="LEF297" s="1242"/>
      <c r="LEG297" s="1242"/>
      <c r="LEH297" s="1242"/>
      <c r="LEI297" s="1242"/>
      <c r="LEJ297" s="1242"/>
      <c r="LEK297" s="1242"/>
      <c r="LEL297" s="1242"/>
      <c r="LEM297" s="1242"/>
      <c r="LEN297" s="1242"/>
      <c r="LEO297" s="1242"/>
      <c r="LEP297" s="1242"/>
      <c r="LEQ297" s="1242"/>
      <c r="LER297" s="1242"/>
      <c r="LES297" s="1242"/>
      <c r="LET297" s="1242"/>
      <c r="LEU297" s="1242"/>
      <c r="LEV297" s="1242"/>
      <c r="LEW297" s="1242"/>
      <c r="LEX297" s="1242"/>
      <c r="LEY297" s="1242"/>
      <c r="LEZ297" s="1242"/>
      <c r="LFA297" s="1242"/>
      <c r="LFB297" s="1242"/>
      <c r="LFC297" s="1242"/>
      <c r="LFD297" s="1242"/>
      <c r="LFE297" s="1242"/>
      <c r="LFF297" s="1242"/>
      <c r="LFG297" s="1242"/>
      <c r="LFH297" s="1242"/>
      <c r="LFI297" s="1242"/>
      <c r="LFJ297" s="1242"/>
      <c r="LFK297" s="1242"/>
      <c r="LFL297" s="1242"/>
      <c r="LFM297" s="1242"/>
      <c r="LFN297" s="1242"/>
      <c r="LFO297" s="1242"/>
      <c r="LFP297" s="1242"/>
      <c r="LFQ297" s="1242"/>
      <c r="LFR297" s="1242"/>
      <c r="LFS297" s="1242"/>
      <c r="LFT297" s="1242"/>
      <c r="LFU297" s="1242"/>
      <c r="LFV297" s="1242"/>
      <c r="LFW297" s="1242"/>
      <c r="LFX297" s="1242"/>
      <c r="LFY297" s="1242"/>
      <c r="LFZ297" s="1242"/>
      <c r="LGA297" s="1242"/>
      <c r="LGB297" s="1242"/>
      <c r="LGC297" s="1242"/>
      <c r="LGD297" s="1242"/>
      <c r="LGE297" s="1242"/>
      <c r="LGF297" s="1242"/>
      <c r="LGG297" s="1242"/>
      <c r="LGH297" s="1242"/>
      <c r="LGI297" s="1242"/>
      <c r="LGJ297" s="1242"/>
      <c r="LGK297" s="1242"/>
      <c r="LGL297" s="1242"/>
      <c r="LGM297" s="1242"/>
      <c r="LGN297" s="1242"/>
      <c r="LGO297" s="1242"/>
      <c r="LGP297" s="1242"/>
      <c r="LGQ297" s="1242"/>
      <c r="LGR297" s="1242"/>
      <c r="LGS297" s="1242"/>
      <c r="LGT297" s="1242"/>
      <c r="LGU297" s="1242"/>
      <c r="LGV297" s="1242"/>
      <c r="LGW297" s="1242"/>
      <c r="LGX297" s="1242"/>
      <c r="LGY297" s="1242"/>
      <c r="LGZ297" s="1242"/>
      <c r="LHA297" s="1242"/>
      <c r="LHB297" s="1242"/>
      <c r="LHC297" s="1242"/>
      <c r="LHD297" s="1242"/>
      <c r="LHE297" s="1242"/>
      <c r="LHF297" s="1242"/>
      <c r="LHG297" s="1242"/>
      <c r="LHH297" s="1242"/>
      <c r="LHI297" s="1242"/>
      <c r="LHJ297" s="1242"/>
      <c r="LHK297" s="1242"/>
      <c r="LHL297" s="1242"/>
      <c r="LHM297" s="1242"/>
      <c r="LHN297" s="1242"/>
      <c r="LHO297" s="1242"/>
      <c r="LHP297" s="1242"/>
      <c r="LHQ297" s="1242"/>
      <c r="LHR297" s="1242"/>
      <c r="LHS297" s="1242"/>
      <c r="LHT297" s="1242"/>
      <c r="LHU297" s="1242"/>
      <c r="LHV297" s="1242"/>
      <c r="LHW297" s="1242"/>
      <c r="LHX297" s="1242"/>
      <c r="LHY297" s="1242"/>
      <c r="LHZ297" s="1242"/>
      <c r="LIA297" s="1242"/>
      <c r="LIB297" s="1242"/>
      <c r="LIC297" s="1242"/>
      <c r="LID297" s="1242"/>
      <c r="LIE297" s="1242"/>
      <c r="LIF297" s="1242"/>
      <c r="LIG297" s="1242"/>
      <c r="LIH297" s="1242"/>
      <c r="LII297" s="1242"/>
      <c r="LIJ297" s="1242"/>
      <c r="LIK297" s="1242"/>
      <c r="LIL297" s="1242"/>
      <c r="LIM297" s="1242"/>
      <c r="LIN297" s="1242"/>
      <c r="LIO297" s="1242"/>
      <c r="LIP297" s="1242"/>
      <c r="LIQ297" s="1242"/>
      <c r="LIR297" s="1242"/>
      <c r="LIS297" s="1242"/>
      <c r="LIT297" s="1242"/>
      <c r="LIU297" s="1242"/>
      <c r="LIV297" s="1242"/>
      <c r="LIW297" s="1242"/>
      <c r="LIX297" s="1242"/>
      <c r="LIY297" s="1242"/>
      <c r="LIZ297" s="1242"/>
      <c r="LJA297" s="1242"/>
      <c r="LJB297" s="1242"/>
      <c r="LJC297" s="1242"/>
      <c r="LJD297" s="1242"/>
      <c r="LJE297" s="1242"/>
      <c r="LJF297" s="1242"/>
      <c r="LJG297" s="1242"/>
      <c r="LJH297" s="1242"/>
      <c r="LJI297" s="1242"/>
      <c r="LJJ297" s="1242"/>
      <c r="LJK297" s="1242"/>
      <c r="LJL297" s="1242"/>
      <c r="LJM297" s="1242"/>
      <c r="LJN297" s="1242"/>
      <c r="LJO297" s="1242"/>
      <c r="LJP297" s="1242"/>
      <c r="LJQ297" s="1242"/>
      <c r="LJR297" s="1242"/>
      <c r="LJS297" s="1242"/>
      <c r="LJT297" s="1242"/>
      <c r="LJU297" s="1242"/>
      <c r="LJV297" s="1242"/>
      <c r="LJW297" s="1242"/>
      <c r="LJX297" s="1242"/>
      <c r="LJY297" s="1242"/>
      <c r="LJZ297" s="1242"/>
      <c r="LKA297" s="1242"/>
      <c r="LKB297" s="1242"/>
      <c r="LKC297" s="1242"/>
      <c r="LKD297" s="1242"/>
      <c r="LKE297" s="1242"/>
      <c r="LKF297" s="1242"/>
      <c r="LKG297" s="1242"/>
      <c r="LKH297" s="1242"/>
      <c r="LKI297" s="1242"/>
      <c r="LKJ297" s="1242"/>
      <c r="LKK297" s="1242"/>
      <c r="LKL297" s="1242"/>
      <c r="LKM297" s="1242"/>
      <c r="LKN297" s="1242"/>
      <c r="LKO297" s="1242"/>
      <c r="LKP297" s="1242"/>
      <c r="LKQ297" s="1242"/>
      <c r="LKR297" s="1242"/>
      <c r="LKS297" s="1242"/>
      <c r="LKT297" s="1242"/>
      <c r="LKU297" s="1242"/>
      <c r="LKV297" s="1242"/>
      <c r="LKW297" s="1242"/>
      <c r="LKX297" s="1242"/>
      <c r="LKY297" s="1242"/>
      <c r="LKZ297" s="1242"/>
      <c r="LLA297" s="1242"/>
      <c r="LLB297" s="1242"/>
      <c r="LLC297" s="1242"/>
      <c r="LLD297" s="1242"/>
      <c r="LLE297" s="1242"/>
      <c r="LLF297" s="1242"/>
      <c r="LLG297" s="1242"/>
      <c r="LLH297" s="1242"/>
      <c r="LLI297" s="1242"/>
      <c r="LLJ297" s="1242"/>
      <c r="LLK297" s="1242"/>
      <c r="LLL297" s="1242"/>
      <c r="LLM297" s="1242"/>
      <c r="LLN297" s="1242"/>
      <c r="LLO297" s="1242"/>
      <c r="LLP297" s="1242"/>
      <c r="LLQ297" s="1242"/>
      <c r="LLR297" s="1242"/>
      <c r="LLS297" s="1242"/>
      <c r="LLT297" s="1242"/>
      <c r="LLU297" s="1242"/>
      <c r="LLV297" s="1242"/>
      <c r="LLW297" s="1242"/>
      <c r="LLX297" s="1242"/>
      <c r="LLY297" s="1242"/>
      <c r="LLZ297" s="1242"/>
      <c r="LMA297" s="1242"/>
      <c r="LMB297" s="1242"/>
      <c r="LMC297" s="1242"/>
      <c r="LMD297" s="1242"/>
      <c r="LME297" s="1242"/>
      <c r="LMF297" s="1242"/>
      <c r="LMG297" s="1242"/>
      <c r="LMH297" s="1242"/>
      <c r="LMI297" s="1242"/>
      <c r="LMJ297" s="1242"/>
      <c r="LMK297" s="1242"/>
      <c r="LML297" s="1242"/>
      <c r="LMM297" s="1242"/>
      <c r="LMN297" s="1242"/>
      <c r="LMO297" s="1242"/>
      <c r="LMP297" s="1242"/>
      <c r="LMQ297" s="1242"/>
      <c r="LMR297" s="1242"/>
      <c r="LMS297" s="1242"/>
      <c r="LMT297" s="1242"/>
      <c r="LMU297" s="1242"/>
      <c r="LMV297" s="1242"/>
      <c r="LMW297" s="1242"/>
      <c r="LMX297" s="1242"/>
      <c r="LMY297" s="1242"/>
      <c r="LMZ297" s="1242"/>
      <c r="LNA297" s="1242"/>
      <c r="LNB297" s="1242"/>
      <c r="LNC297" s="1242"/>
      <c r="LND297" s="1242"/>
      <c r="LNE297" s="1242"/>
      <c r="LNF297" s="1242"/>
      <c r="LNG297" s="1242"/>
      <c r="LNH297" s="1242"/>
      <c r="LNI297" s="1242"/>
      <c r="LNJ297" s="1242"/>
      <c r="LNK297" s="1242"/>
      <c r="LNL297" s="1242"/>
      <c r="LNM297" s="1242"/>
      <c r="LNN297" s="1242"/>
      <c r="LNO297" s="1242"/>
      <c r="LNP297" s="1242"/>
      <c r="LNQ297" s="1242"/>
      <c r="LNR297" s="1242"/>
      <c r="LNS297" s="1242"/>
      <c r="LNT297" s="1242"/>
      <c r="LNU297" s="1242"/>
      <c r="LNV297" s="1242"/>
      <c r="LNW297" s="1242"/>
      <c r="LNX297" s="1242"/>
      <c r="LNY297" s="1242"/>
      <c r="LNZ297" s="1242"/>
      <c r="LOA297" s="1242"/>
      <c r="LOB297" s="1242"/>
      <c r="LOC297" s="1242"/>
      <c r="LOD297" s="1242"/>
      <c r="LOE297" s="1242"/>
      <c r="LOF297" s="1242"/>
      <c r="LOG297" s="1242"/>
      <c r="LOH297" s="1242"/>
      <c r="LOI297" s="1242"/>
      <c r="LOJ297" s="1242"/>
      <c r="LOK297" s="1242"/>
      <c r="LOL297" s="1242"/>
      <c r="LOM297" s="1242"/>
      <c r="LON297" s="1242"/>
      <c r="LOO297" s="1242"/>
      <c r="LOP297" s="1242"/>
      <c r="LOQ297" s="1242"/>
      <c r="LOR297" s="1242"/>
      <c r="LOS297" s="1242"/>
      <c r="LOT297" s="1242"/>
      <c r="LOU297" s="1242"/>
      <c r="LOV297" s="1242"/>
      <c r="LOW297" s="1242"/>
      <c r="LOX297" s="1242"/>
      <c r="LOY297" s="1242"/>
      <c r="LOZ297" s="1242"/>
      <c r="LPA297" s="1242"/>
      <c r="LPB297" s="1242"/>
      <c r="LPC297" s="1242"/>
      <c r="LPD297" s="1242"/>
      <c r="LPE297" s="1242"/>
      <c r="LPF297" s="1242"/>
      <c r="LPG297" s="1242"/>
      <c r="LPH297" s="1242"/>
      <c r="LPI297" s="1242"/>
      <c r="LPJ297" s="1242"/>
      <c r="LPK297" s="1242"/>
      <c r="LPL297" s="1242"/>
      <c r="LPM297" s="1242"/>
      <c r="LPN297" s="1242"/>
      <c r="LPO297" s="1242"/>
      <c r="LPP297" s="1242"/>
      <c r="LPQ297" s="1242"/>
      <c r="LPR297" s="1242"/>
      <c r="LPS297" s="1242"/>
      <c r="LPT297" s="1242"/>
      <c r="LPU297" s="1242"/>
      <c r="LPV297" s="1242"/>
      <c r="LPW297" s="1242"/>
      <c r="LPX297" s="1242"/>
      <c r="LPY297" s="1242"/>
      <c r="LPZ297" s="1242"/>
      <c r="LQA297" s="1242"/>
      <c r="LQB297" s="1242"/>
      <c r="LQC297" s="1242"/>
      <c r="LQD297" s="1242"/>
      <c r="LQE297" s="1242"/>
      <c r="LQF297" s="1242"/>
      <c r="LQG297" s="1242"/>
      <c r="LQH297" s="1242"/>
      <c r="LQI297" s="1242"/>
      <c r="LQJ297" s="1242"/>
      <c r="LQK297" s="1242"/>
      <c r="LQL297" s="1242"/>
      <c r="LQM297" s="1242"/>
      <c r="LQN297" s="1242"/>
      <c r="LQO297" s="1242"/>
      <c r="LQP297" s="1242"/>
      <c r="LQQ297" s="1242"/>
      <c r="LQR297" s="1242"/>
      <c r="LQS297" s="1242"/>
      <c r="LQT297" s="1242"/>
      <c r="LQU297" s="1242"/>
      <c r="LQV297" s="1242"/>
      <c r="LQW297" s="1242"/>
      <c r="LQX297" s="1242"/>
      <c r="LQY297" s="1242"/>
      <c r="LQZ297" s="1242"/>
      <c r="LRA297" s="1242"/>
      <c r="LRB297" s="1242"/>
      <c r="LRC297" s="1242"/>
      <c r="LRD297" s="1242"/>
      <c r="LRE297" s="1242"/>
      <c r="LRF297" s="1242"/>
      <c r="LRG297" s="1242"/>
      <c r="LRH297" s="1242"/>
      <c r="LRI297" s="1242"/>
      <c r="LRJ297" s="1242"/>
      <c r="LRK297" s="1242"/>
      <c r="LRL297" s="1242"/>
      <c r="LRM297" s="1242"/>
      <c r="LRN297" s="1242"/>
      <c r="LRO297" s="1242"/>
      <c r="LRP297" s="1242"/>
      <c r="LRQ297" s="1242"/>
      <c r="LRR297" s="1242"/>
      <c r="LRS297" s="1242"/>
      <c r="LRT297" s="1242"/>
      <c r="LRU297" s="1242"/>
      <c r="LRV297" s="1242"/>
      <c r="LRW297" s="1242"/>
      <c r="LRX297" s="1242"/>
      <c r="LRY297" s="1242"/>
      <c r="LRZ297" s="1242"/>
      <c r="LSA297" s="1242"/>
      <c r="LSB297" s="1242"/>
      <c r="LSC297" s="1242"/>
      <c r="LSD297" s="1242"/>
      <c r="LSE297" s="1242"/>
      <c r="LSF297" s="1242"/>
      <c r="LSG297" s="1242"/>
      <c r="LSH297" s="1242"/>
      <c r="LSI297" s="1242"/>
      <c r="LSJ297" s="1242"/>
      <c r="LSK297" s="1242"/>
      <c r="LSL297" s="1242"/>
      <c r="LSM297" s="1242"/>
      <c r="LSN297" s="1242"/>
      <c r="LSO297" s="1242"/>
      <c r="LSP297" s="1242"/>
      <c r="LSQ297" s="1242"/>
      <c r="LSR297" s="1242"/>
      <c r="LSS297" s="1242"/>
      <c r="LST297" s="1242"/>
      <c r="LSU297" s="1242"/>
      <c r="LSV297" s="1242"/>
      <c r="LSW297" s="1242"/>
      <c r="LSX297" s="1242"/>
      <c r="LSY297" s="1242"/>
      <c r="LSZ297" s="1242"/>
      <c r="LTA297" s="1242"/>
      <c r="LTB297" s="1242"/>
      <c r="LTC297" s="1242"/>
      <c r="LTD297" s="1242"/>
      <c r="LTE297" s="1242"/>
      <c r="LTF297" s="1242"/>
      <c r="LTG297" s="1242"/>
      <c r="LTH297" s="1242"/>
      <c r="LTI297" s="1242"/>
      <c r="LTJ297" s="1242"/>
      <c r="LTK297" s="1242"/>
      <c r="LTL297" s="1242"/>
      <c r="LTM297" s="1242"/>
      <c r="LTN297" s="1242"/>
      <c r="LTO297" s="1242"/>
      <c r="LTP297" s="1242"/>
      <c r="LTQ297" s="1242"/>
      <c r="LTR297" s="1242"/>
      <c r="LTS297" s="1242"/>
      <c r="LTT297" s="1242"/>
      <c r="LTU297" s="1242"/>
      <c r="LTV297" s="1242"/>
      <c r="LTW297" s="1242"/>
      <c r="LTX297" s="1242"/>
      <c r="LTY297" s="1242"/>
      <c r="LTZ297" s="1242"/>
      <c r="LUA297" s="1242"/>
      <c r="LUB297" s="1242"/>
      <c r="LUC297" s="1242"/>
      <c r="LUD297" s="1242"/>
      <c r="LUE297" s="1242"/>
      <c r="LUF297" s="1242"/>
      <c r="LUG297" s="1242"/>
      <c r="LUH297" s="1242"/>
      <c r="LUI297" s="1242"/>
      <c r="LUJ297" s="1242"/>
      <c r="LUK297" s="1242"/>
      <c r="LUL297" s="1242"/>
      <c r="LUM297" s="1242"/>
      <c r="LUN297" s="1242"/>
      <c r="LUO297" s="1242"/>
      <c r="LUP297" s="1242"/>
      <c r="LUQ297" s="1242"/>
      <c r="LUR297" s="1242"/>
      <c r="LUS297" s="1242"/>
      <c r="LUT297" s="1242"/>
      <c r="LUU297" s="1242"/>
      <c r="LUV297" s="1242"/>
      <c r="LUW297" s="1242"/>
      <c r="LUX297" s="1242"/>
      <c r="LUY297" s="1242"/>
      <c r="LUZ297" s="1242"/>
      <c r="LVA297" s="1242"/>
      <c r="LVB297" s="1242"/>
      <c r="LVC297" s="1242"/>
      <c r="LVD297" s="1242"/>
      <c r="LVE297" s="1242"/>
      <c r="LVF297" s="1242"/>
      <c r="LVG297" s="1242"/>
      <c r="LVH297" s="1242"/>
      <c r="LVI297" s="1242"/>
      <c r="LVJ297" s="1242"/>
      <c r="LVK297" s="1242"/>
      <c r="LVL297" s="1242"/>
      <c r="LVM297" s="1242"/>
      <c r="LVN297" s="1242"/>
      <c r="LVO297" s="1242"/>
      <c r="LVP297" s="1242"/>
      <c r="LVQ297" s="1242"/>
      <c r="LVR297" s="1242"/>
      <c r="LVS297" s="1242"/>
      <c r="LVT297" s="1242"/>
      <c r="LVU297" s="1242"/>
      <c r="LVV297" s="1242"/>
      <c r="LVW297" s="1242"/>
      <c r="LVX297" s="1242"/>
      <c r="LVY297" s="1242"/>
      <c r="LVZ297" s="1242"/>
      <c r="LWA297" s="1242"/>
      <c r="LWB297" s="1242"/>
      <c r="LWC297" s="1242"/>
      <c r="LWD297" s="1242"/>
      <c r="LWE297" s="1242"/>
      <c r="LWF297" s="1242"/>
      <c r="LWG297" s="1242"/>
      <c r="LWH297" s="1242"/>
      <c r="LWI297" s="1242"/>
      <c r="LWJ297" s="1242"/>
      <c r="LWK297" s="1242"/>
      <c r="LWL297" s="1242"/>
      <c r="LWM297" s="1242"/>
      <c r="LWN297" s="1242"/>
      <c r="LWO297" s="1242"/>
      <c r="LWP297" s="1242"/>
      <c r="LWQ297" s="1242"/>
      <c r="LWR297" s="1242"/>
      <c r="LWS297" s="1242"/>
      <c r="LWT297" s="1242"/>
      <c r="LWU297" s="1242"/>
      <c r="LWV297" s="1242"/>
      <c r="LWW297" s="1242"/>
      <c r="LWX297" s="1242"/>
      <c r="LWY297" s="1242"/>
      <c r="LWZ297" s="1242"/>
      <c r="LXA297" s="1242"/>
      <c r="LXB297" s="1242"/>
      <c r="LXC297" s="1242"/>
      <c r="LXD297" s="1242"/>
      <c r="LXE297" s="1242"/>
      <c r="LXF297" s="1242"/>
      <c r="LXG297" s="1242"/>
      <c r="LXH297" s="1242"/>
      <c r="LXI297" s="1242"/>
      <c r="LXJ297" s="1242"/>
      <c r="LXK297" s="1242"/>
      <c r="LXL297" s="1242"/>
      <c r="LXM297" s="1242"/>
      <c r="LXN297" s="1242"/>
      <c r="LXO297" s="1242"/>
      <c r="LXP297" s="1242"/>
      <c r="LXQ297" s="1242"/>
      <c r="LXR297" s="1242"/>
      <c r="LXS297" s="1242"/>
      <c r="LXT297" s="1242"/>
      <c r="LXU297" s="1242"/>
      <c r="LXV297" s="1242"/>
      <c r="LXW297" s="1242"/>
      <c r="LXX297" s="1242"/>
      <c r="LXY297" s="1242"/>
      <c r="LXZ297" s="1242"/>
      <c r="LYA297" s="1242"/>
      <c r="LYB297" s="1242"/>
      <c r="LYC297" s="1242"/>
      <c r="LYD297" s="1242"/>
      <c r="LYE297" s="1242"/>
      <c r="LYF297" s="1242"/>
      <c r="LYG297" s="1242"/>
      <c r="LYH297" s="1242"/>
      <c r="LYI297" s="1242"/>
      <c r="LYJ297" s="1242"/>
      <c r="LYK297" s="1242"/>
      <c r="LYL297" s="1242"/>
      <c r="LYM297" s="1242"/>
      <c r="LYN297" s="1242"/>
      <c r="LYO297" s="1242"/>
      <c r="LYP297" s="1242"/>
      <c r="LYQ297" s="1242"/>
      <c r="LYR297" s="1242"/>
      <c r="LYS297" s="1242"/>
      <c r="LYT297" s="1242"/>
      <c r="LYU297" s="1242"/>
      <c r="LYV297" s="1242"/>
      <c r="LYW297" s="1242"/>
      <c r="LYX297" s="1242"/>
      <c r="LYY297" s="1242"/>
      <c r="LYZ297" s="1242"/>
      <c r="LZA297" s="1242"/>
      <c r="LZB297" s="1242"/>
      <c r="LZC297" s="1242"/>
      <c r="LZD297" s="1242"/>
      <c r="LZE297" s="1242"/>
      <c r="LZF297" s="1242"/>
      <c r="LZG297" s="1242"/>
      <c r="LZH297" s="1242"/>
      <c r="LZI297" s="1242"/>
      <c r="LZJ297" s="1242"/>
      <c r="LZK297" s="1242"/>
      <c r="LZL297" s="1242"/>
      <c r="LZM297" s="1242"/>
      <c r="LZN297" s="1242"/>
      <c r="LZO297" s="1242"/>
      <c r="LZP297" s="1242"/>
      <c r="LZQ297" s="1242"/>
      <c r="LZR297" s="1242"/>
      <c r="LZS297" s="1242"/>
      <c r="LZT297" s="1242"/>
      <c r="LZU297" s="1242"/>
      <c r="LZV297" s="1242"/>
      <c r="LZW297" s="1242"/>
      <c r="LZX297" s="1242"/>
      <c r="LZY297" s="1242"/>
      <c r="LZZ297" s="1242"/>
      <c r="MAA297" s="1242"/>
      <c r="MAB297" s="1242"/>
      <c r="MAC297" s="1242"/>
      <c r="MAD297" s="1242"/>
      <c r="MAE297" s="1242"/>
      <c r="MAF297" s="1242"/>
      <c r="MAG297" s="1242"/>
      <c r="MAH297" s="1242"/>
      <c r="MAI297" s="1242"/>
      <c r="MAJ297" s="1242"/>
      <c r="MAK297" s="1242"/>
      <c r="MAL297" s="1242"/>
      <c r="MAM297" s="1242"/>
      <c r="MAN297" s="1242"/>
      <c r="MAO297" s="1242"/>
      <c r="MAP297" s="1242"/>
      <c r="MAQ297" s="1242"/>
      <c r="MAR297" s="1242"/>
      <c r="MAS297" s="1242"/>
      <c r="MAT297" s="1242"/>
      <c r="MAU297" s="1242"/>
      <c r="MAV297" s="1242"/>
      <c r="MAW297" s="1242"/>
      <c r="MAX297" s="1242"/>
      <c r="MAY297" s="1242"/>
      <c r="MAZ297" s="1242"/>
      <c r="MBA297" s="1242"/>
      <c r="MBB297" s="1242"/>
      <c r="MBC297" s="1242"/>
      <c r="MBD297" s="1242"/>
      <c r="MBE297" s="1242"/>
      <c r="MBF297" s="1242"/>
      <c r="MBG297" s="1242"/>
      <c r="MBH297" s="1242"/>
      <c r="MBI297" s="1242"/>
      <c r="MBJ297" s="1242"/>
      <c r="MBK297" s="1242"/>
      <c r="MBL297" s="1242"/>
      <c r="MBM297" s="1242"/>
      <c r="MBN297" s="1242"/>
      <c r="MBO297" s="1242"/>
      <c r="MBP297" s="1242"/>
      <c r="MBQ297" s="1242"/>
      <c r="MBR297" s="1242"/>
      <c r="MBS297" s="1242"/>
      <c r="MBT297" s="1242"/>
      <c r="MBU297" s="1242"/>
      <c r="MBV297" s="1242"/>
      <c r="MBW297" s="1242"/>
      <c r="MBX297" s="1242"/>
      <c r="MBY297" s="1242"/>
      <c r="MBZ297" s="1242"/>
      <c r="MCA297" s="1242"/>
      <c r="MCB297" s="1242"/>
      <c r="MCC297" s="1242"/>
      <c r="MCD297" s="1242"/>
      <c r="MCE297" s="1242"/>
      <c r="MCF297" s="1242"/>
      <c r="MCG297" s="1242"/>
      <c r="MCH297" s="1242"/>
      <c r="MCI297" s="1242"/>
      <c r="MCJ297" s="1242"/>
      <c r="MCK297" s="1242"/>
      <c r="MCL297" s="1242"/>
      <c r="MCM297" s="1242"/>
      <c r="MCN297" s="1242"/>
      <c r="MCO297" s="1242"/>
      <c r="MCP297" s="1242"/>
      <c r="MCQ297" s="1242"/>
      <c r="MCR297" s="1242"/>
      <c r="MCS297" s="1242"/>
      <c r="MCT297" s="1242"/>
      <c r="MCU297" s="1242"/>
      <c r="MCV297" s="1242"/>
      <c r="MCW297" s="1242"/>
      <c r="MCX297" s="1242"/>
      <c r="MCY297" s="1242"/>
      <c r="MCZ297" s="1242"/>
      <c r="MDA297" s="1242"/>
      <c r="MDB297" s="1242"/>
      <c r="MDC297" s="1242"/>
      <c r="MDD297" s="1242"/>
      <c r="MDE297" s="1242"/>
      <c r="MDF297" s="1242"/>
      <c r="MDG297" s="1242"/>
      <c r="MDH297" s="1242"/>
      <c r="MDI297" s="1242"/>
      <c r="MDJ297" s="1242"/>
      <c r="MDK297" s="1242"/>
      <c r="MDL297" s="1242"/>
      <c r="MDM297" s="1242"/>
      <c r="MDN297" s="1242"/>
      <c r="MDO297" s="1242"/>
      <c r="MDP297" s="1242"/>
      <c r="MDQ297" s="1242"/>
      <c r="MDR297" s="1242"/>
      <c r="MDS297" s="1242"/>
      <c r="MDT297" s="1242"/>
      <c r="MDU297" s="1242"/>
      <c r="MDV297" s="1242"/>
      <c r="MDW297" s="1242"/>
      <c r="MDX297" s="1242"/>
      <c r="MDY297" s="1242"/>
      <c r="MDZ297" s="1242"/>
      <c r="MEA297" s="1242"/>
      <c r="MEB297" s="1242"/>
      <c r="MEC297" s="1242"/>
      <c r="MED297" s="1242"/>
      <c r="MEE297" s="1242"/>
      <c r="MEF297" s="1242"/>
      <c r="MEG297" s="1242"/>
      <c r="MEH297" s="1242"/>
      <c r="MEI297" s="1242"/>
      <c r="MEJ297" s="1242"/>
      <c r="MEK297" s="1242"/>
      <c r="MEL297" s="1242"/>
      <c r="MEM297" s="1242"/>
      <c r="MEN297" s="1242"/>
      <c r="MEO297" s="1242"/>
      <c r="MEP297" s="1242"/>
      <c r="MEQ297" s="1242"/>
      <c r="MER297" s="1242"/>
      <c r="MES297" s="1242"/>
      <c r="MET297" s="1242"/>
      <c r="MEU297" s="1242"/>
      <c r="MEV297" s="1242"/>
      <c r="MEW297" s="1242"/>
      <c r="MEX297" s="1242"/>
      <c r="MEY297" s="1242"/>
      <c r="MEZ297" s="1242"/>
      <c r="MFA297" s="1242"/>
      <c r="MFB297" s="1242"/>
      <c r="MFC297" s="1242"/>
      <c r="MFD297" s="1242"/>
      <c r="MFE297" s="1242"/>
      <c r="MFF297" s="1242"/>
      <c r="MFG297" s="1242"/>
      <c r="MFH297" s="1242"/>
      <c r="MFI297" s="1242"/>
      <c r="MFJ297" s="1242"/>
      <c r="MFK297" s="1242"/>
      <c r="MFL297" s="1242"/>
      <c r="MFM297" s="1242"/>
      <c r="MFN297" s="1242"/>
      <c r="MFO297" s="1242"/>
      <c r="MFP297" s="1242"/>
      <c r="MFQ297" s="1242"/>
      <c r="MFR297" s="1242"/>
      <c r="MFS297" s="1242"/>
      <c r="MFT297" s="1242"/>
      <c r="MFU297" s="1242"/>
      <c r="MFV297" s="1242"/>
      <c r="MFW297" s="1242"/>
      <c r="MFX297" s="1242"/>
      <c r="MFY297" s="1242"/>
      <c r="MFZ297" s="1242"/>
      <c r="MGA297" s="1242"/>
      <c r="MGB297" s="1242"/>
      <c r="MGC297" s="1242"/>
      <c r="MGD297" s="1242"/>
      <c r="MGE297" s="1242"/>
      <c r="MGF297" s="1242"/>
      <c r="MGG297" s="1242"/>
      <c r="MGH297" s="1242"/>
      <c r="MGI297" s="1242"/>
      <c r="MGJ297" s="1242"/>
      <c r="MGK297" s="1242"/>
      <c r="MGL297" s="1242"/>
      <c r="MGM297" s="1242"/>
      <c r="MGN297" s="1242"/>
      <c r="MGO297" s="1242"/>
      <c r="MGP297" s="1242"/>
      <c r="MGQ297" s="1242"/>
      <c r="MGR297" s="1242"/>
      <c r="MGS297" s="1242"/>
      <c r="MGT297" s="1242"/>
      <c r="MGU297" s="1242"/>
      <c r="MGV297" s="1242"/>
      <c r="MGW297" s="1242"/>
      <c r="MGX297" s="1242"/>
      <c r="MGY297" s="1242"/>
      <c r="MGZ297" s="1242"/>
      <c r="MHA297" s="1242"/>
      <c r="MHB297" s="1242"/>
      <c r="MHC297" s="1242"/>
      <c r="MHD297" s="1242"/>
      <c r="MHE297" s="1242"/>
      <c r="MHF297" s="1242"/>
      <c r="MHG297" s="1242"/>
      <c r="MHH297" s="1242"/>
      <c r="MHI297" s="1242"/>
      <c r="MHJ297" s="1242"/>
      <c r="MHK297" s="1242"/>
      <c r="MHL297" s="1242"/>
      <c r="MHM297" s="1242"/>
      <c r="MHN297" s="1242"/>
      <c r="MHO297" s="1242"/>
      <c r="MHP297" s="1242"/>
      <c r="MHQ297" s="1242"/>
      <c r="MHR297" s="1242"/>
      <c r="MHS297" s="1242"/>
      <c r="MHT297" s="1242"/>
      <c r="MHU297" s="1242"/>
      <c r="MHV297" s="1242"/>
      <c r="MHW297" s="1242"/>
      <c r="MHX297" s="1242"/>
      <c r="MHY297" s="1242"/>
      <c r="MHZ297" s="1242"/>
      <c r="MIA297" s="1242"/>
      <c r="MIB297" s="1242"/>
      <c r="MIC297" s="1242"/>
      <c r="MID297" s="1242"/>
      <c r="MIE297" s="1242"/>
      <c r="MIF297" s="1242"/>
      <c r="MIG297" s="1242"/>
      <c r="MIH297" s="1242"/>
      <c r="MII297" s="1242"/>
      <c r="MIJ297" s="1242"/>
      <c r="MIK297" s="1242"/>
      <c r="MIL297" s="1242"/>
      <c r="MIM297" s="1242"/>
      <c r="MIN297" s="1242"/>
      <c r="MIO297" s="1242"/>
      <c r="MIP297" s="1242"/>
      <c r="MIQ297" s="1242"/>
      <c r="MIR297" s="1242"/>
      <c r="MIS297" s="1242"/>
      <c r="MIT297" s="1242"/>
      <c r="MIU297" s="1242"/>
      <c r="MIV297" s="1242"/>
      <c r="MIW297" s="1242"/>
      <c r="MIX297" s="1242"/>
      <c r="MIY297" s="1242"/>
      <c r="MIZ297" s="1242"/>
      <c r="MJA297" s="1242"/>
      <c r="MJB297" s="1242"/>
      <c r="MJC297" s="1242"/>
      <c r="MJD297" s="1242"/>
      <c r="MJE297" s="1242"/>
      <c r="MJF297" s="1242"/>
      <c r="MJG297" s="1242"/>
      <c r="MJH297" s="1242"/>
      <c r="MJI297" s="1242"/>
      <c r="MJJ297" s="1242"/>
      <c r="MJK297" s="1242"/>
      <c r="MJL297" s="1242"/>
      <c r="MJM297" s="1242"/>
      <c r="MJN297" s="1242"/>
      <c r="MJO297" s="1242"/>
      <c r="MJP297" s="1242"/>
      <c r="MJQ297" s="1242"/>
      <c r="MJR297" s="1242"/>
      <c r="MJS297" s="1242"/>
      <c r="MJT297" s="1242"/>
      <c r="MJU297" s="1242"/>
      <c r="MJV297" s="1242"/>
      <c r="MJW297" s="1242"/>
      <c r="MJX297" s="1242"/>
      <c r="MJY297" s="1242"/>
      <c r="MJZ297" s="1242"/>
      <c r="MKA297" s="1242"/>
      <c r="MKB297" s="1242"/>
      <c r="MKC297" s="1242"/>
      <c r="MKD297" s="1242"/>
      <c r="MKE297" s="1242"/>
      <c r="MKF297" s="1242"/>
      <c r="MKG297" s="1242"/>
      <c r="MKH297" s="1242"/>
      <c r="MKI297" s="1242"/>
      <c r="MKJ297" s="1242"/>
      <c r="MKK297" s="1242"/>
      <c r="MKL297" s="1242"/>
      <c r="MKM297" s="1242"/>
      <c r="MKN297" s="1242"/>
      <c r="MKO297" s="1242"/>
      <c r="MKP297" s="1242"/>
      <c r="MKQ297" s="1242"/>
      <c r="MKR297" s="1242"/>
      <c r="MKS297" s="1242"/>
      <c r="MKT297" s="1242"/>
      <c r="MKU297" s="1242"/>
      <c r="MKV297" s="1242"/>
      <c r="MKW297" s="1242"/>
      <c r="MKX297" s="1242"/>
      <c r="MKY297" s="1242"/>
      <c r="MKZ297" s="1242"/>
      <c r="MLA297" s="1242"/>
      <c r="MLB297" s="1242"/>
      <c r="MLC297" s="1242"/>
      <c r="MLD297" s="1242"/>
      <c r="MLE297" s="1242"/>
      <c r="MLF297" s="1242"/>
      <c r="MLG297" s="1242"/>
      <c r="MLH297" s="1242"/>
      <c r="MLI297" s="1242"/>
      <c r="MLJ297" s="1242"/>
      <c r="MLK297" s="1242"/>
      <c r="MLL297" s="1242"/>
      <c r="MLM297" s="1242"/>
      <c r="MLN297" s="1242"/>
      <c r="MLO297" s="1242"/>
      <c r="MLP297" s="1242"/>
      <c r="MLQ297" s="1242"/>
      <c r="MLR297" s="1242"/>
      <c r="MLS297" s="1242"/>
      <c r="MLT297" s="1242"/>
      <c r="MLU297" s="1242"/>
      <c r="MLV297" s="1242"/>
      <c r="MLW297" s="1242"/>
      <c r="MLX297" s="1242"/>
      <c r="MLY297" s="1242"/>
      <c r="MLZ297" s="1242"/>
      <c r="MMA297" s="1242"/>
      <c r="MMB297" s="1242"/>
      <c r="MMC297" s="1242"/>
      <c r="MMD297" s="1242"/>
      <c r="MME297" s="1242"/>
      <c r="MMF297" s="1242"/>
      <c r="MMG297" s="1242"/>
      <c r="MMH297" s="1242"/>
      <c r="MMI297" s="1242"/>
      <c r="MMJ297" s="1242"/>
      <c r="MMK297" s="1242"/>
      <c r="MML297" s="1242"/>
      <c r="MMM297" s="1242"/>
      <c r="MMN297" s="1242"/>
      <c r="MMO297" s="1242"/>
      <c r="MMP297" s="1242"/>
      <c r="MMQ297" s="1242"/>
      <c r="MMR297" s="1242"/>
      <c r="MMS297" s="1242"/>
      <c r="MMT297" s="1242"/>
      <c r="MMU297" s="1242"/>
      <c r="MMV297" s="1242"/>
      <c r="MMW297" s="1242"/>
      <c r="MMX297" s="1242"/>
      <c r="MMY297" s="1242"/>
      <c r="MMZ297" s="1242"/>
      <c r="MNA297" s="1242"/>
      <c r="MNB297" s="1242"/>
      <c r="MNC297" s="1242"/>
      <c r="MND297" s="1242"/>
      <c r="MNE297" s="1242"/>
      <c r="MNF297" s="1242"/>
      <c r="MNG297" s="1242"/>
      <c r="MNH297" s="1242"/>
      <c r="MNI297" s="1242"/>
      <c r="MNJ297" s="1242"/>
      <c r="MNK297" s="1242"/>
      <c r="MNL297" s="1242"/>
      <c r="MNM297" s="1242"/>
      <c r="MNN297" s="1242"/>
      <c r="MNO297" s="1242"/>
      <c r="MNP297" s="1242"/>
      <c r="MNQ297" s="1242"/>
      <c r="MNR297" s="1242"/>
      <c r="MNS297" s="1242"/>
      <c r="MNT297" s="1242"/>
      <c r="MNU297" s="1242"/>
      <c r="MNV297" s="1242"/>
      <c r="MNW297" s="1242"/>
      <c r="MNX297" s="1242"/>
      <c r="MNY297" s="1242"/>
      <c r="MNZ297" s="1242"/>
      <c r="MOA297" s="1242"/>
      <c r="MOB297" s="1242"/>
      <c r="MOC297" s="1242"/>
      <c r="MOD297" s="1242"/>
      <c r="MOE297" s="1242"/>
      <c r="MOF297" s="1242"/>
      <c r="MOG297" s="1242"/>
      <c r="MOH297" s="1242"/>
      <c r="MOI297" s="1242"/>
      <c r="MOJ297" s="1242"/>
      <c r="MOK297" s="1242"/>
      <c r="MOL297" s="1242"/>
      <c r="MOM297" s="1242"/>
      <c r="MON297" s="1242"/>
      <c r="MOO297" s="1242"/>
      <c r="MOP297" s="1242"/>
      <c r="MOQ297" s="1242"/>
      <c r="MOR297" s="1242"/>
      <c r="MOS297" s="1242"/>
      <c r="MOT297" s="1242"/>
      <c r="MOU297" s="1242"/>
      <c r="MOV297" s="1242"/>
      <c r="MOW297" s="1242"/>
      <c r="MOX297" s="1242"/>
      <c r="MOY297" s="1242"/>
      <c r="MOZ297" s="1242"/>
      <c r="MPA297" s="1242"/>
      <c r="MPB297" s="1242"/>
      <c r="MPC297" s="1242"/>
      <c r="MPD297" s="1242"/>
      <c r="MPE297" s="1242"/>
      <c r="MPF297" s="1242"/>
      <c r="MPG297" s="1242"/>
      <c r="MPH297" s="1242"/>
      <c r="MPI297" s="1242"/>
      <c r="MPJ297" s="1242"/>
      <c r="MPK297" s="1242"/>
      <c r="MPL297" s="1242"/>
      <c r="MPM297" s="1242"/>
      <c r="MPN297" s="1242"/>
      <c r="MPO297" s="1242"/>
      <c r="MPP297" s="1242"/>
      <c r="MPQ297" s="1242"/>
      <c r="MPR297" s="1242"/>
      <c r="MPS297" s="1242"/>
      <c r="MPT297" s="1242"/>
      <c r="MPU297" s="1242"/>
      <c r="MPV297" s="1242"/>
      <c r="MPW297" s="1242"/>
      <c r="MPX297" s="1242"/>
      <c r="MPY297" s="1242"/>
      <c r="MPZ297" s="1242"/>
      <c r="MQA297" s="1242"/>
      <c r="MQB297" s="1242"/>
      <c r="MQC297" s="1242"/>
      <c r="MQD297" s="1242"/>
      <c r="MQE297" s="1242"/>
      <c r="MQF297" s="1242"/>
      <c r="MQG297" s="1242"/>
      <c r="MQH297" s="1242"/>
      <c r="MQI297" s="1242"/>
      <c r="MQJ297" s="1242"/>
      <c r="MQK297" s="1242"/>
      <c r="MQL297" s="1242"/>
      <c r="MQM297" s="1242"/>
      <c r="MQN297" s="1242"/>
      <c r="MQO297" s="1242"/>
      <c r="MQP297" s="1242"/>
      <c r="MQQ297" s="1242"/>
      <c r="MQR297" s="1242"/>
      <c r="MQS297" s="1242"/>
      <c r="MQT297" s="1242"/>
      <c r="MQU297" s="1242"/>
      <c r="MQV297" s="1242"/>
      <c r="MQW297" s="1242"/>
      <c r="MQX297" s="1242"/>
      <c r="MQY297" s="1242"/>
      <c r="MQZ297" s="1242"/>
      <c r="MRA297" s="1242"/>
      <c r="MRB297" s="1242"/>
      <c r="MRC297" s="1242"/>
      <c r="MRD297" s="1242"/>
      <c r="MRE297" s="1242"/>
      <c r="MRF297" s="1242"/>
      <c r="MRG297" s="1242"/>
      <c r="MRH297" s="1242"/>
      <c r="MRI297" s="1242"/>
      <c r="MRJ297" s="1242"/>
      <c r="MRK297" s="1242"/>
      <c r="MRL297" s="1242"/>
      <c r="MRM297" s="1242"/>
      <c r="MRN297" s="1242"/>
      <c r="MRO297" s="1242"/>
      <c r="MRP297" s="1242"/>
      <c r="MRQ297" s="1242"/>
      <c r="MRR297" s="1242"/>
      <c r="MRS297" s="1242"/>
      <c r="MRT297" s="1242"/>
      <c r="MRU297" s="1242"/>
      <c r="MRV297" s="1242"/>
      <c r="MRW297" s="1242"/>
      <c r="MRX297" s="1242"/>
      <c r="MRY297" s="1242"/>
      <c r="MRZ297" s="1242"/>
      <c r="MSA297" s="1242"/>
      <c r="MSB297" s="1242"/>
      <c r="MSC297" s="1242"/>
      <c r="MSD297" s="1242"/>
      <c r="MSE297" s="1242"/>
      <c r="MSF297" s="1242"/>
      <c r="MSG297" s="1242"/>
      <c r="MSH297" s="1242"/>
      <c r="MSI297" s="1242"/>
      <c r="MSJ297" s="1242"/>
      <c r="MSK297" s="1242"/>
      <c r="MSL297" s="1242"/>
      <c r="MSM297" s="1242"/>
      <c r="MSN297" s="1242"/>
      <c r="MSO297" s="1242"/>
      <c r="MSP297" s="1242"/>
      <c r="MSQ297" s="1242"/>
      <c r="MSR297" s="1242"/>
      <c r="MSS297" s="1242"/>
      <c r="MST297" s="1242"/>
      <c r="MSU297" s="1242"/>
      <c r="MSV297" s="1242"/>
      <c r="MSW297" s="1242"/>
      <c r="MSX297" s="1242"/>
      <c r="MSY297" s="1242"/>
      <c r="MSZ297" s="1242"/>
      <c r="MTA297" s="1242"/>
      <c r="MTB297" s="1242"/>
      <c r="MTC297" s="1242"/>
      <c r="MTD297" s="1242"/>
      <c r="MTE297" s="1242"/>
      <c r="MTF297" s="1242"/>
      <c r="MTG297" s="1242"/>
      <c r="MTH297" s="1242"/>
      <c r="MTI297" s="1242"/>
      <c r="MTJ297" s="1242"/>
      <c r="MTK297" s="1242"/>
      <c r="MTL297" s="1242"/>
      <c r="MTM297" s="1242"/>
      <c r="MTN297" s="1242"/>
      <c r="MTO297" s="1242"/>
      <c r="MTP297" s="1242"/>
      <c r="MTQ297" s="1242"/>
      <c r="MTR297" s="1242"/>
      <c r="MTS297" s="1242"/>
      <c r="MTT297" s="1242"/>
      <c r="MTU297" s="1242"/>
      <c r="MTV297" s="1242"/>
      <c r="MTW297" s="1242"/>
      <c r="MTX297" s="1242"/>
      <c r="MTY297" s="1242"/>
      <c r="MTZ297" s="1242"/>
      <c r="MUA297" s="1242"/>
      <c r="MUB297" s="1242"/>
      <c r="MUC297" s="1242"/>
      <c r="MUD297" s="1242"/>
      <c r="MUE297" s="1242"/>
      <c r="MUF297" s="1242"/>
      <c r="MUG297" s="1242"/>
      <c r="MUH297" s="1242"/>
      <c r="MUI297" s="1242"/>
      <c r="MUJ297" s="1242"/>
      <c r="MUK297" s="1242"/>
      <c r="MUL297" s="1242"/>
      <c r="MUM297" s="1242"/>
      <c r="MUN297" s="1242"/>
      <c r="MUO297" s="1242"/>
      <c r="MUP297" s="1242"/>
      <c r="MUQ297" s="1242"/>
      <c r="MUR297" s="1242"/>
      <c r="MUS297" s="1242"/>
      <c r="MUT297" s="1242"/>
      <c r="MUU297" s="1242"/>
      <c r="MUV297" s="1242"/>
      <c r="MUW297" s="1242"/>
      <c r="MUX297" s="1242"/>
      <c r="MUY297" s="1242"/>
      <c r="MUZ297" s="1242"/>
      <c r="MVA297" s="1242"/>
      <c r="MVB297" s="1242"/>
      <c r="MVC297" s="1242"/>
      <c r="MVD297" s="1242"/>
      <c r="MVE297" s="1242"/>
      <c r="MVF297" s="1242"/>
      <c r="MVG297" s="1242"/>
      <c r="MVH297" s="1242"/>
      <c r="MVI297" s="1242"/>
      <c r="MVJ297" s="1242"/>
      <c r="MVK297" s="1242"/>
      <c r="MVL297" s="1242"/>
      <c r="MVM297" s="1242"/>
      <c r="MVN297" s="1242"/>
      <c r="MVO297" s="1242"/>
      <c r="MVP297" s="1242"/>
      <c r="MVQ297" s="1242"/>
      <c r="MVR297" s="1242"/>
      <c r="MVS297" s="1242"/>
      <c r="MVT297" s="1242"/>
      <c r="MVU297" s="1242"/>
      <c r="MVV297" s="1242"/>
      <c r="MVW297" s="1242"/>
      <c r="MVX297" s="1242"/>
      <c r="MVY297" s="1242"/>
      <c r="MVZ297" s="1242"/>
      <c r="MWA297" s="1242"/>
      <c r="MWB297" s="1242"/>
      <c r="MWC297" s="1242"/>
      <c r="MWD297" s="1242"/>
      <c r="MWE297" s="1242"/>
      <c r="MWF297" s="1242"/>
      <c r="MWG297" s="1242"/>
      <c r="MWH297" s="1242"/>
      <c r="MWI297" s="1242"/>
      <c r="MWJ297" s="1242"/>
      <c r="MWK297" s="1242"/>
      <c r="MWL297" s="1242"/>
      <c r="MWM297" s="1242"/>
      <c r="MWN297" s="1242"/>
      <c r="MWO297" s="1242"/>
      <c r="MWP297" s="1242"/>
      <c r="MWQ297" s="1242"/>
      <c r="MWR297" s="1242"/>
      <c r="MWS297" s="1242"/>
      <c r="MWT297" s="1242"/>
      <c r="MWU297" s="1242"/>
      <c r="MWV297" s="1242"/>
      <c r="MWW297" s="1242"/>
      <c r="MWX297" s="1242"/>
      <c r="MWY297" s="1242"/>
      <c r="MWZ297" s="1242"/>
      <c r="MXA297" s="1242"/>
      <c r="MXB297" s="1242"/>
      <c r="MXC297" s="1242"/>
      <c r="MXD297" s="1242"/>
      <c r="MXE297" s="1242"/>
      <c r="MXF297" s="1242"/>
      <c r="MXG297" s="1242"/>
      <c r="MXH297" s="1242"/>
      <c r="MXI297" s="1242"/>
      <c r="MXJ297" s="1242"/>
      <c r="MXK297" s="1242"/>
      <c r="MXL297" s="1242"/>
      <c r="MXM297" s="1242"/>
      <c r="MXN297" s="1242"/>
      <c r="MXO297" s="1242"/>
      <c r="MXP297" s="1242"/>
      <c r="MXQ297" s="1242"/>
      <c r="MXR297" s="1242"/>
      <c r="MXS297" s="1242"/>
      <c r="MXT297" s="1242"/>
      <c r="MXU297" s="1242"/>
      <c r="MXV297" s="1242"/>
      <c r="MXW297" s="1242"/>
      <c r="MXX297" s="1242"/>
      <c r="MXY297" s="1242"/>
      <c r="MXZ297" s="1242"/>
      <c r="MYA297" s="1242"/>
      <c r="MYB297" s="1242"/>
      <c r="MYC297" s="1242"/>
      <c r="MYD297" s="1242"/>
      <c r="MYE297" s="1242"/>
      <c r="MYF297" s="1242"/>
      <c r="MYG297" s="1242"/>
      <c r="MYH297" s="1242"/>
      <c r="MYI297" s="1242"/>
      <c r="MYJ297" s="1242"/>
      <c r="MYK297" s="1242"/>
      <c r="MYL297" s="1242"/>
      <c r="MYM297" s="1242"/>
      <c r="MYN297" s="1242"/>
      <c r="MYO297" s="1242"/>
      <c r="MYP297" s="1242"/>
      <c r="MYQ297" s="1242"/>
      <c r="MYR297" s="1242"/>
      <c r="MYS297" s="1242"/>
      <c r="MYT297" s="1242"/>
      <c r="MYU297" s="1242"/>
      <c r="MYV297" s="1242"/>
      <c r="MYW297" s="1242"/>
      <c r="MYX297" s="1242"/>
      <c r="MYY297" s="1242"/>
      <c r="MYZ297" s="1242"/>
      <c r="MZA297" s="1242"/>
      <c r="MZB297" s="1242"/>
      <c r="MZC297" s="1242"/>
      <c r="MZD297" s="1242"/>
      <c r="MZE297" s="1242"/>
      <c r="MZF297" s="1242"/>
      <c r="MZG297" s="1242"/>
      <c r="MZH297" s="1242"/>
      <c r="MZI297" s="1242"/>
      <c r="MZJ297" s="1242"/>
      <c r="MZK297" s="1242"/>
      <c r="MZL297" s="1242"/>
      <c r="MZM297" s="1242"/>
      <c r="MZN297" s="1242"/>
      <c r="MZO297" s="1242"/>
      <c r="MZP297" s="1242"/>
      <c r="MZQ297" s="1242"/>
      <c r="MZR297" s="1242"/>
      <c r="MZS297" s="1242"/>
      <c r="MZT297" s="1242"/>
      <c r="MZU297" s="1242"/>
      <c r="MZV297" s="1242"/>
      <c r="MZW297" s="1242"/>
      <c r="MZX297" s="1242"/>
      <c r="MZY297" s="1242"/>
      <c r="MZZ297" s="1242"/>
      <c r="NAA297" s="1242"/>
      <c r="NAB297" s="1242"/>
      <c r="NAC297" s="1242"/>
      <c r="NAD297" s="1242"/>
      <c r="NAE297" s="1242"/>
      <c r="NAF297" s="1242"/>
      <c r="NAG297" s="1242"/>
      <c r="NAH297" s="1242"/>
      <c r="NAI297" s="1242"/>
      <c r="NAJ297" s="1242"/>
      <c r="NAK297" s="1242"/>
      <c r="NAL297" s="1242"/>
      <c r="NAM297" s="1242"/>
      <c r="NAN297" s="1242"/>
      <c r="NAO297" s="1242"/>
      <c r="NAP297" s="1242"/>
      <c r="NAQ297" s="1242"/>
      <c r="NAR297" s="1242"/>
      <c r="NAS297" s="1242"/>
      <c r="NAT297" s="1242"/>
      <c r="NAU297" s="1242"/>
      <c r="NAV297" s="1242"/>
      <c r="NAW297" s="1242"/>
      <c r="NAX297" s="1242"/>
      <c r="NAY297" s="1242"/>
      <c r="NAZ297" s="1242"/>
      <c r="NBA297" s="1242"/>
      <c r="NBB297" s="1242"/>
      <c r="NBC297" s="1242"/>
      <c r="NBD297" s="1242"/>
      <c r="NBE297" s="1242"/>
      <c r="NBF297" s="1242"/>
      <c r="NBG297" s="1242"/>
      <c r="NBH297" s="1242"/>
      <c r="NBI297" s="1242"/>
      <c r="NBJ297" s="1242"/>
      <c r="NBK297" s="1242"/>
      <c r="NBL297" s="1242"/>
      <c r="NBM297" s="1242"/>
      <c r="NBN297" s="1242"/>
      <c r="NBO297" s="1242"/>
      <c r="NBP297" s="1242"/>
      <c r="NBQ297" s="1242"/>
      <c r="NBR297" s="1242"/>
      <c r="NBS297" s="1242"/>
      <c r="NBT297" s="1242"/>
      <c r="NBU297" s="1242"/>
      <c r="NBV297" s="1242"/>
      <c r="NBW297" s="1242"/>
      <c r="NBX297" s="1242"/>
      <c r="NBY297" s="1242"/>
      <c r="NBZ297" s="1242"/>
      <c r="NCA297" s="1242"/>
      <c r="NCB297" s="1242"/>
      <c r="NCC297" s="1242"/>
      <c r="NCD297" s="1242"/>
      <c r="NCE297" s="1242"/>
      <c r="NCF297" s="1242"/>
      <c r="NCG297" s="1242"/>
      <c r="NCH297" s="1242"/>
      <c r="NCI297" s="1242"/>
      <c r="NCJ297" s="1242"/>
      <c r="NCK297" s="1242"/>
      <c r="NCL297" s="1242"/>
      <c r="NCM297" s="1242"/>
      <c r="NCN297" s="1242"/>
      <c r="NCO297" s="1242"/>
      <c r="NCP297" s="1242"/>
      <c r="NCQ297" s="1242"/>
      <c r="NCR297" s="1242"/>
      <c r="NCS297" s="1242"/>
      <c r="NCT297" s="1242"/>
      <c r="NCU297" s="1242"/>
      <c r="NCV297" s="1242"/>
      <c r="NCW297" s="1242"/>
      <c r="NCX297" s="1242"/>
      <c r="NCY297" s="1242"/>
      <c r="NCZ297" s="1242"/>
      <c r="NDA297" s="1242"/>
      <c r="NDB297" s="1242"/>
      <c r="NDC297" s="1242"/>
      <c r="NDD297" s="1242"/>
      <c r="NDE297" s="1242"/>
      <c r="NDF297" s="1242"/>
      <c r="NDG297" s="1242"/>
      <c r="NDH297" s="1242"/>
      <c r="NDI297" s="1242"/>
      <c r="NDJ297" s="1242"/>
      <c r="NDK297" s="1242"/>
      <c r="NDL297" s="1242"/>
      <c r="NDM297" s="1242"/>
      <c r="NDN297" s="1242"/>
      <c r="NDO297" s="1242"/>
      <c r="NDP297" s="1242"/>
      <c r="NDQ297" s="1242"/>
      <c r="NDR297" s="1242"/>
      <c r="NDS297" s="1242"/>
      <c r="NDT297" s="1242"/>
      <c r="NDU297" s="1242"/>
      <c r="NDV297" s="1242"/>
      <c r="NDW297" s="1242"/>
      <c r="NDX297" s="1242"/>
      <c r="NDY297" s="1242"/>
      <c r="NDZ297" s="1242"/>
      <c r="NEA297" s="1242"/>
      <c r="NEB297" s="1242"/>
      <c r="NEC297" s="1242"/>
      <c r="NED297" s="1242"/>
      <c r="NEE297" s="1242"/>
      <c r="NEF297" s="1242"/>
      <c r="NEG297" s="1242"/>
      <c r="NEH297" s="1242"/>
      <c r="NEI297" s="1242"/>
      <c r="NEJ297" s="1242"/>
      <c r="NEK297" s="1242"/>
      <c r="NEL297" s="1242"/>
      <c r="NEM297" s="1242"/>
      <c r="NEN297" s="1242"/>
      <c r="NEO297" s="1242"/>
      <c r="NEP297" s="1242"/>
      <c r="NEQ297" s="1242"/>
      <c r="NER297" s="1242"/>
      <c r="NES297" s="1242"/>
      <c r="NET297" s="1242"/>
      <c r="NEU297" s="1242"/>
      <c r="NEV297" s="1242"/>
      <c r="NEW297" s="1242"/>
      <c r="NEX297" s="1242"/>
      <c r="NEY297" s="1242"/>
      <c r="NEZ297" s="1242"/>
      <c r="NFA297" s="1242"/>
      <c r="NFB297" s="1242"/>
      <c r="NFC297" s="1242"/>
      <c r="NFD297" s="1242"/>
      <c r="NFE297" s="1242"/>
      <c r="NFF297" s="1242"/>
      <c r="NFG297" s="1242"/>
      <c r="NFH297" s="1242"/>
      <c r="NFI297" s="1242"/>
      <c r="NFJ297" s="1242"/>
      <c r="NFK297" s="1242"/>
      <c r="NFL297" s="1242"/>
      <c r="NFM297" s="1242"/>
      <c r="NFN297" s="1242"/>
      <c r="NFO297" s="1242"/>
      <c r="NFP297" s="1242"/>
      <c r="NFQ297" s="1242"/>
      <c r="NFR297" s="1242"/>
      <c r="NFS297" s="1242"/>
      <c r="NFT297" s="1242"/>
      <c r="NFU297" s="1242"/>
      <c r="NFV297" s="1242"/>
      <c r="NFW297" s="1242"/>
      <c r="NFX297" s="1242"/>
      <c r="NFY297" s="1242"/>
      <c r="NFZ297" s="1242"/>
      <c r="NGA297" s="1242"/>
      <c r="NGB297" s="1242"/>
      <c r="NGC297" s="1242"/>
      <c r="NGD297" s="1242"/>
      <c r="NGE297" s="1242"/>
      <c r="NGF297" s="1242"/>
      <c r="NGG297" s="1242"/>
      <c r="NGH297" s="1242"/>
      <c r="NGI297" s="1242"/>
      <c r="NGJ297" s="1242"/>
      <c r="NGK297" s="1242"/>
      <c r="NGL297" s="1242"/>
      <c r="NGM297" s="1242"/>
      <c r="NGN297" s="1242"/>
      <c r="NGO297" s="1242"/>
      <c r="NGP297" s="1242"/>
      <c r="NGQ297" s="1242"/>
      <c r="NGR297" s="1242"/>
      <c r="NGS297" s="1242"/>
      <c r="NGT297" s="1242"/>
      <c r="NGU297" s="1242"/>
      <c r="NGV297" s="1242"/>
      <c r="NGW297" s="1242"/>
      <c r="NGX297" s="1242"/>
      <c r="NGY297" s="1242"/>
      <c r="NGZ297" s="1242"/>
      <c r="NHA297" s="1242"/>
      <c r="NHB297" s="1242"/>
      <c r="NHC297" s="1242"/>
      <c r="NHD297" s="1242"/>
      <c r="NHE297" s="1242"/>
      <c r="NHF297" s="1242"/>
      <c r="NHG297" s="1242"/>
      <c r="NHH297" s="1242"/>
      <c r="NHI297" s="1242"/>
      <c r="NHJ297" s="1242"/>
      <c r="NHK297" s="1242"/>
      <c r="NHL297" s="1242"/>
      <c r="NHM297" s="1242"/>
      <c r="NHN297" s="1242"/>
      <c r="NHO297" s="1242"/>
      <c r="NHP297" s="1242"/>
      <c r="NHQ297" s="1242"/>
      <c r="NHR297" s="1242"/>
      <c r="NHS297" s="1242"/>
      <c r="NHT297" s="1242"/>
      <c r="NHU297" s="1242"/>
      <c r="NHV297" s="1242"/>
      <c r="NHW297" s="1242"/>
      <c r="NHX297" s="1242"/>
      <c r="NHY297" s="1242"/>
      <c r="NHZ297" s="1242"/>
      <c r="NIA297" s="1242"/>
      <c r="NIB297" s="1242"/>
      <c r="NIC297" s="1242"/>
      <c r="NID297" s="1242"/>
      <c r="NIE297" s="1242"/>
      <c r="NIF297" s="1242"/>
      <c r="NIG297" s="1242"/>
      <c r="NIH297" s="1242"/>
      <c r="NII297" s="1242"/>
      <c r="NIJ297" s="1242"/>
      <c r="NIK297" s="1242"/>
      <c r="NIL297" s="1242"/>
      <c r="NIM297" s="1242"/>
      <c r="NIN297" s="1242"/>
      <c r="NIO297" s="1242"/>
      <c r="NIP297" s="1242"/>
      <c r="NIQ297" s="1242"/>
      <c r="NIR297" s="1242"/>
      <c r="NIS297" s="1242"/>
      <c r="NIT297" s="1242"/>
      <c r="NIU297" s="1242"/>
      <c r="NIV297" s="1242"/>
      <c r="NIW297" s="1242"/>
      <c r="NIX297" s="1242"/>
      <c r="NIY297" s="1242"/>
      <c r="NIZ297" s="1242"/>
      <c r="NJA297" s="1242"/>
      <c r="NJB297" s="1242"/>
      <c r="NJC297" s="1242"/>
      <c r="NJD297" s="1242"/>
      <c r="NJE297" s="1242"/>
      <c r="NJF297" s="1242"/>
      <c r="NJG297" s="1242"/>
      <c r="NJH297" s="1242"/>
      <c r="NJI297" s="1242"/>
      <c r="NJJ297" s="1242"/>
      <c r="NJK297" s="1242"/>
      <c r="NJL297" s="1242"/>
      <c r="NJM297" s="1242"/>
      <c r="NJN297" s="1242"/>
      <c r="NJO297" s="1242"/>
      <c r="NJP297" s="1242"/>
      <c r="NJQ297" s="1242"/>
      <c r="NJR297" s="1242"/>
      <c r="NJS297" s="1242"/>
      <c r="NJT297" s="1242"/>
      <c r="NJU297" s="1242"/>
      <c r="NJV297" s="1242"/>
      <c r="NJW297" s="1242"/>
      <c r="NJX297" s="1242"/>
      <c r="NJY297" s="1242"/>
      <c r="NJZ297" s="1242"/>
      <c r="NKA297" s="1242"/>
      <c r="NKB297" s="1242"/>
      <c r="NKC297" s="1242"/>
      <c r="NKD297" s="1242"/>
      <c r="NKE297" s="1242"/>
      <c r="NKF297" s="1242"/>
      <c r="NKG297" s="1242"/>
      <c r="NKH297" s="1242"/>
      <c r="NKI297" s="1242"/>
      <c r="NKJ297" s="1242"/>
      <c r="NKK297" s="1242"/>
      <c r="NKL297" s="1242"/>
      <c r="NKM297" s="1242"/>
      <c r="NKN297" s="1242"/>
      <c r="NKO297" s="1242"/>
      <c r="NKP297" s="1242"/>
      <c r="NKQ297" s="1242"/>
      <c r="NKR297" s="1242"/>
      <c r="NKS297" s="1242"/>
      <c r="NKT297" s="1242"/>
      <c r="NKU297" s="1242"/>
      <c r="NKV297" s="1242"/>
      <c r="NKW297" s="1242"/>
      <c r="NKX297" s="1242"/>
      <c r="NKY297" s="1242"/>
      <c r="NKZ297" s="1242"/>
      <c r="NLA297" s="1242"/>
      <c r="NLB297" s="1242"/>
      <c r="NLC297" s="1242"/>
      <c r="NLD297" s="1242"/>
      <c r="NLE297" s="1242"/>
      <c r="NLF297" s="1242"/>
      <c r="NLG297" s="1242"/>
      <c r="NLH297" s="1242"/>
      <c r="NLI297" s="1242"/>
      <c r="NLJ297" s="1242"/>
      <c r="NLK297" s="1242"/>
      <c r="NLL297" s="1242"/>
      <c r="NLM297" s="1242"/>
      <c r="NLN297" s="1242"/>
      <c r="NLO297" s="1242"/>
      <c r="NLP297" s="1242"/>
      <c r="NLQ297" s="1242"/>
      <c r="NLR297" s="1242"/>
      <c r="NLS297" s="1242"/>
      <c r="NLT297" s="1242"/>
      <c r="NLU297" s="1242"/>
      <c r="NLV297" s="1242"/>
      <c r="NLW297" s="1242"/>
      <c r="NLX297" s="1242"/>
      <c r="NLY297" s="1242"/>
      <c r="NLZ297" s="1242"/>
      <c r="NMA297" s="1242"/>
      <c r="NMB297" s="1242"/>
      <c r="NMC297" s="1242"/>
      <c r="NMD297" s="1242"/>
      <c r="NME297" s="1242"/>
      <c r="NMF297" s="1242"/>
      <c r="NMG297" s="1242"/>
      <c r="NMH297" s="1242"/>
      <c r="NMI297" s="1242"/>
      <c r="NMJ297" s="1242"/>
      <c r="NMK297" s="1242"/>
      <c r="NML297" s="1242"/>
      <c r="NMM297" s="1242"/>
      <c r="NMN297" s="1242"/>
      <c r="NMO297" s="1242"/>
      <c r="NMP297" s="1242"/>
      <c r="NMQ297" s="1242"/>
      <c r="NMR297" s="1242"/>
      <c r="NMS297" s="1242"/>
      <c r="NMT297" s="1242"/>
      <c r="NMU297" s="1242"/>
      <c r="NMV297" s="1242"/>
      <c r="NMW297" s="1242"/>
      <c r="NMX297" s="1242"/>
      <c r="NMY297" s="1242"/>
      <c r="NMZ297" s="1242"/>
      <c r="NNA297" s="1242"/>
      <c r="NNB297" s="1242"/>
      <c r="NNC297" s="1242"/>
      <c r="NND297" s="1242"/>
      <c r="NNE297" s="1242"/>
      <c r="NNF297" s="1242"/>
      <c r="NNG297" s="1242"/>
      <c r="NNH297" s="1242"/>
      <c r="NNI297" s="1242"/>
      <c r="NNJ297" s="1242"/>
      <c r="NNK297" s="1242"/>
      <c r="NNL297" s="1242"/>
      <c r="NNM297" s="1242"/>
      <c r="NNN297" s="1242"/>
      <c r="NNO297" s="1242"/>
      <c r="NNP297" s="1242"/>
      <c r="NNQ297" s="1242"/>
      <c r="NNR297" s="1242"/>
      <c r="NNS297" s="1242"/>
      <c r="NNT297" s="1242"/>
      <c r="NNU297" s="1242"/>
      <c r="NNV297" s="1242"/>
      <c r="NNW297" s="1242"/>
      <c r="NNX297" s="1242"/>
      <c r="NNY297" s="1242"/>
      <c r="NNZ297" s="1242"/>
      <c r="NOA297" s="1242"/>
      <c r="NOB297" s="1242"/>
      <c r="NOC297" s="1242"/>
      <c r="NOD297" s="1242"/>
      <c r="NOE297" s="1242"/>
      <c r="NOF297" s="1242"/>
      <c r="NOG297" s="1242"/>
      <c r="NOH297" s="1242"/>
      <c r="NOI297" s="1242"/>
      <c r="NOJ297" s="1242"/>
      <c r="NOK297" s="1242"/>
      <c r="NOL297" s="1242"/>
      <c r="NOM297" s="1242"/>
      <c r="NON297" s="1242"/>
      <c r="NOO297" s="1242"/>
      <c r="NOP297" s="1242"/>
      <c r="NOQ297" s="1242"/>
      <c r="NOR297" s="1242"/>
      <c r="NOS297" s="1242"/>
      <c r="NOT297" s="1242"/>
      <c r="NOU297" s="1242"/>
      <c r="NOV297" s="1242"/>
      <c r="NOW297" s="1242"/>
      <c r="NOX297" s="1242"/>
      <c r="NOY297" s="1242"/>
      <c r="NOZ297" s="1242"/>
      <c r="NPA297" s="1242"/>
      <c r="NPB297" s="1242"/>
      <c r="NPC297" s="1242"/>
      <c r="NPD297" s="1242"/>
      <c r="NPE297" s="1242"/>
      <c r="NPF297" s="1242"/>
      <c r="NPG297" s="1242"/>
      <c r="NPH297" s="1242"/>
      <c r="NPI297" s="1242"/>
      <c r="NPJ297" s="1242"/>
      <c r="NPK297" s="1242"/>
      <c r="NPL297" s="1242"/>
      <c r="NPM297" s="1242"/>
      <c r="NPN297" s="1242"/>
      <c r="NPO297" s="1242"/>
      <c r="NPP297" s="1242"/>
      <c r="NPQ297" s="1242"/>
      <c r="NPR297" s="1242"/>
      <c r="NPS297" s="1242"/>
      <c r="NPT297" s="1242"/>
      <c r="NPU297" s="1242"/>
      <c r="NPV297" s="1242"/>
      <c r="NPW297" s="1242"/>
      <c r="NPX297" s="1242"/>
      <c r="NPY297" s="1242"/>
      <c r="NPZ297" s="1242"/>
      <c r="NQA297" s="1242"/>
      <c r="NQB297" s="1242"/>
      <c r="NQC297" s="1242"/>
      <c r="NQD297" s="1242"/>
      <c r="NQE297" s="1242"/>
      <c r="NQF297" s="1242"/>
      <c r="NQG297" s="1242"/>
      <c r="NQH297" s="1242"/>
      <c r="NQI297" s="1242"/>
      <c r="NQJ297" s="1242"/>
      <c r="NQK297" s="1242"/>
      <c r="NQL297" s="1242"/>
      <c r="NQM297" s="1242"/>
      <c r="NQN297" s="1242"/>
      <c r="NQO297" s="1242"/>
      <c r="NQP297" s="1242"/>
      <c r="NQQ297" s="1242"/>
      <c r="NQR297" s="1242"/>
      <c r="NQS297" s="1242"/>
      <c r="NQT297" s="1242"/>
      <c r="NQU297" s="1242"/>
      <c r="NQV297" s="1242"/>
      <c r="NQW297" s="1242"/>
      <c r="NQX297" s="1242"/>
      <c r="NQY297" s="1242"/>
      <c r="NQZ297" s="1242"/>
      <c r="NRA297" s="1242"/>
      <c r="NRB297" s="1242"/>
      <c r="NRC297" s="1242"/>
      <c r="NRD297" s="1242"/>
      <c r="NRE297" s="1242"/>
      <c r="NRF297" s="1242"/>
      <c r="NRG297" s="1242"/>
      <c r="NRH297" s="1242"/>
      <c r="NRI297" s="1242"/>
      <c r="NRJ297" s="1242"/>
      <c r="NRK297" s="1242"/>
      <c r="NRL297" s="1242"/>
      <c r="NRM297" s="1242"/>
      <c r="NRN297" s="1242"/>
      <c r="NRO297" s="1242"/>
      <c r="NRP297" s="1242"/>
      <c r="NRQ297" s="1242"/>
      <c r="NRR297" s="1242"/>
      <c r="NRS297" s="1242"/>
      <c r="NRT297" s="1242"/>
      <c r="NRU297" s="1242"/>
      <c r="NRV297" s="1242"/>
      <c r="NRW297" s="1242"/>
      <c r="NRX297" s="1242"/>
      <c r="NRY297" s="1242"/>
      <c r="NRZ297" s="1242"/>
      <c r="NSA297" s="1242"/>
      <c r="NSB297" s="1242"/>
      <c r="NSC297" s="1242"/>
      <c r="NSD297" s="1242"/>
      <c r="NSE297" s="1242"/>
      <c r="NSF297" s="1242"/>
      <c r="NSG297" s="1242"/>
      <c r="NSH297" s="1242"/>
      <c r="NSI297" s="1242"/>
      <c r="NSJ297" s="1242"/>
      <c r="NSK297" s="1242"/>
      <c r="NSL297" s="1242"/>
      <c r="NSM297" s="1242"/>
      <c r="NSN297" s="1242"/>
      <c r="NSO297" s="1242"/>
      <c r="NSP297" s="1242"/>
      <c r="NSQ297" s="1242"/>
      <c r="NSR297" s="1242"/>
      <c r="NSS297" s="1242"/>
      <c r="NST297" s="1242"/>
      <c r="NSU297" s="1242"/>
      <c r="NSV297" s="1242"/>
      <c r="NSW297" s="1242"/>
      <c r="NSX297" s="1242"/>
      <c r="NSY297" s="1242"/>
      <c r="NSZ297" s="1242"/>
      <c r="NTA297" s="1242"/>
      <c r="NTB297" s="1242"/>
      <c r="NTC297" s="1242"/>
      <c r="NTD297" s="1242"/>
      <c r="NTE297" s="1242"/>
      <c r="NTF297" s="1242"/>
      <c r="NTG297" s="1242"/>
      <c r="NTH297" s="1242"/>
      <c r="NTI297" s="1242"/>
      <c r="NTJ297" s="1242"/>
      <c r="NTK297" s="1242"/>
      <c r="NTL297" s="1242"/>
      <c r="NTM297" s="1242"/>
      <c r="NTN297" s="1242"/>
      <c r="NTO297" s="1242"/>
      <c r="NTP297" s="1242"/>
      <c r="NTQ297" s="1242"/>
      <c r="NTR297" s="1242"/>
      <c r="NTS297" s="1242"/>
      <c r="NTT297" s="1242"/>
      <c r="NTU297" s="1242"/>
      <c r="NTV297" s="1242"/>
      <c r="NTW297" s="1242"/>
      <c r="NTX297" s="1242"/>
      <c r="NTY297" s="1242"/>
      <c r="NTZ297" s="1242"/>
      <c r="NUA297" s="1242"/>
      <c r="NUB297" s="1242"/>
      <c r="NUC297" s="1242"/>
      <c r="NUD297" s="1242"/>
      <c r="NUE297" s="1242"/>
      <c r="NUF297" s="1242"/>
      <c r="NUG297" s="1242"/>
      <c r="NUH297" s="1242"/>
      <c r="NUI297" s="1242"/>
      <c r="NUJ297" s="1242"/>
      <c r="NUK297" s="1242"/>
      <c r="NUL297" s="1242"/>
      <c r="NUM297" s="1242"/>
      <c r="NUN297" s="1242"/>
      <c r="NUO297" s="1242"/>
      <c r="NUP297" s="1242"/>
      <c r="NUQ297" s="1242"/>
      <c r="NUR297" s="1242"/>
      <c r="NUS297" s="1242"/>
      <c r="NUT297" s="1242"/>
      <c r="NUU297" s="1242"/>
      <c r="NUV297" s="1242"/>
      <c r="NUW297" s="1242"/>
      <c r="NUX297" s="1242"/>
      <c r="NUY297" s="1242"/>
      <c r="NUZ297" s="1242"/>
      <c r="NVA297" s="1242"/>
      <c r="NVB297" s="1242"/>
      <c r="NVC297" s="1242"/>
      <c r="NVD297" s="1242"/>
      <c r="NVE297" s="1242"/>
      <c r="NVF297" s="1242"/>
      <c r="NVG297" s="1242"/>
      <c r="NVH297" s="1242"/>
      <c r="NVI297" s="1242"/>
      <c r="NVJ297" s="1242"/>
      <c r="NVK297" s="1242"/>
      <c r="NVL297" s="1242"/>
      <c r="NVM297" s="1242"/>
      <c r="NVN297" s="1242"/>
      <c r="NVO297" s="1242"/>
      <c r="NVP297" s="1242"/>
      <c r="NVQ297" s="1242"/>
      <c r="NVR297" s="1242"/>
      <c r="NVS297" s="1242"/>
      <c r="NVT297" s="1242"/>
      <c r="NVU297" s="1242"/>
      <c r="NVV297" s="1242"/>
      <c r="NVW297" s="1242"/>
      <c r="NVX297" s="1242"/>
      <c r="NVY297" s="1242"/>
      <c r="NVZ297" s="1242"/>
      <c r="NWA297" s="1242"/>
      <c r="NWB297" s="1242"/>
      <c r="NWC297" s="1242"/>
      <c r="NWD297" s="1242"/>
      <c r="NWE297" s="1242"/>
      <c r="NWF297" s="1242"/>
      <c r="NWG297" s="1242"/>
      <c r="NWH297" s="1242"/>
      <c r="NWI297" s="1242"/>
      <c r="NWJ297" s="1242"/>
      <c r="NWK297" s="1242"/>
      <c r="NWL297" s="1242"/>
      <c r="NWM297" s="1242"/>
      <c r="NWN297" s="1242"/>
      <c r="NWO297" s="1242"/>
      <c r="NWP297" s="1242"/>
      <c r="NWQ297" s="1242"/>
      <c r="NWR297" s="1242"/>
      <c r="NWS297" s="1242"/>
      <c r="NWT297" s="1242"/>
      <c r="NWU297" s="1242"/>
      <c r="NWV297" s="1242"/>
      <c r="NWW297" s="1242"/>
      <c r="NWX297" s="1242"/>
      <c r="NWY297" s="1242"/>
      <c r="NWZ297" s="1242"/>
      <c r="NXA297" s="1242"/>
      <c r="NXB297" s="1242"/>
      <c r="NXC297" s="1242"/>
      <c r="NXD297" s="1242"/>
      <c r="NXE297" s="1242"/>
      <c r="NXF297" s="1242"/>
      <c r="NXG297" s="1242"/>
      <c r="NXH297" s="1242"/>
      <c r="NXI297" s="1242"/>
      <c r="NXJ297" s="1242"/>
      <c r="NXK297" s="1242"/>
      <c r="NXL297" s="1242"/>
      <c r="NXM297" s="1242"/>
      <c r="NXN297" s="1242"/>
      <c r="NXO297" s="1242"/>
      <c r="NXP297" s="1242"/>
      <c r="NXQ297" s="1242"/>
      <c r="NXR297" s="1242"/>
      <c r="NXS297" s="1242"/>
      <c r="NXT297" s="1242"/>
      <c r="NXU297" s="1242"/>
      <c r="NXV297" s="1242"/>
      <c r="NXW297" s="1242"/>
      <c r="NXX297" s="1242"/>
      <c r="NXY297" s="1242"/>
      <c r="NXZ297" s="1242"/>
      <c r="NYA297" s="1242"/>
      <c r="NYB297" s="1242"/>
      <c r="NYC297" s="1242"/>
      <c r="NYD297" s="1242"/>
      <c r="NYE297" s="1242"/>
      <c r="NYF297" s="1242"/>
      <c r="NYG297" s="1242"/>
      <c r="NYH297" s="1242"/>
      <c r="NYI297" s="1242"/>
      <c r="NYJ297" s="1242"/>
      <c r="NYK297" s="1242"/>
      <c r="NYL297" s="1242"/>
      <c r="NYM297" s="1242"/>
      <c r="NYN297" s="1242"/>
      <c r="NYO297" s="1242"/>
      <c r="NYP297" s="1242"/>
      <c r="NYQ297" s="1242"/>
      <c r="NYR297" s="1242"/>
      <c r="NYS297" s="1242"/>
      <c r="NYT297" s="1242"/>
      <c r="NYU297" s="1242"/>
      <c r="NYV297" s="1242"/>
      <c r="NYW297" s="1242"/>
      <c r="NYX297" s="1242"/>
      <c r="NYY297" s="1242"/>
      <c r="NYZ297" s="1242"/>
      <c r="NZA297" s="1242"/>
      <c r="NZB297" s="1242"/>
      <c r="NZC297" s="1242"/>
      <c r="NZD297" s="1242"/>
      <c r="NZE297" s="1242"/>
      <c r="NZF297" s="1242"/>
      <c r="NZG297" s="1242"/>
      <c r="NZH297" s="1242"/>
      <c r="NZI297" s="1242"/>
      <c r="NZJ297" s="1242"/>
      <c r="NZK297" s="1242"/>
      <c r="NZL297" s="1242"/>
      <c r="NZM297" s="1242"/>
      <c r="NZN297" s="1242"/>
      <c r="NZO297" s="1242"/>
      <c r="NZP297" s="1242"/>
      <c r="NZQ297" s="1242"/>
      <c r="NZR297" s="1242"/>
      <c r="NZS297" s="1242"/>
      <c r="NZT297" s="1242"/>
      <c r="NZU297" s="1242"/>
      <c r="NZV297" s="1242"/>
      <c r="NZW297" s="1242"/>
      <c r="NZX297" s="1242"/>
      <c r="NZY297" s="1242"/>
      <c r="NZZ297" s="1242"/>
      <c r="OAA297" s="1242"/>
      <c r="OAB297" s="1242"/>
      <c r="OAC297" s="1242"/>
      <c r="OAD297" s="1242"/>
      <c r="OAE297" s="1242"/>
      <c r="OAF297" s="1242"/>
      <c r="OAG297" s="1242"/>
      <c r="OAH297" s="1242"/>
      <c r="OAI297" s="1242"/>
      <c r="OAJ297" s="1242"/>
      <c r="OAK297" s="1242"/>
      <c r="OAL297" s="1242"/>
      <c r="OAM297" s="1242"/>
      <c r="OAN297" s="1242"/>
      <c r="OAO297" s="1242"/>
      <c r="OAP297" s="1242"/>
      <c r="OAQ297" s="1242"/>
      <c r="OAR297" s="1242"/>
      <c r="OAS297" s="1242"/>
      <c r="OAT297" s="1242"/>
      <c r="OAU297" s="1242"/>
      <c r="OAV297" s="1242"/>
      <c r="OAW297" s="1242"/>
      <c r="OAX297" s="1242"/>
      <c r="OAY297" s="1242"/>
      <c r="OAZ297" s="1242"/>
      <c r="OBA297" s="1242"/>
      <c r="OBB297" s="1242"/>
      <c r="OBC297" s="1242"/>
      <c r="OBD297" s="1242"/>
      <c r="OBE297" s="1242"/>
      <c r="OBF297" s="1242"/>
      <c r="OBG297" s="1242"/>
      <c r="OBH297" s="1242"/>
      <c r="OBI297" s="1242"/>
      <c r="OBJ297" s="1242"/>
      <c r="OBK297" s="1242"/>
      <c r="OBL297" s="1242"/>
      <c r="OBM297" s="1242"/>
      <c r="OBN297" s="1242"/>
      <c r="OBO297" s="1242"/>
      <c r="OBP297" s="1242"/>
      <c r="OBQ297" s="1242"/>
      <c r="OBR297" s="1242"/>
      <c r="OBS297" s="1242"/>
      <c r="OBT297" s="1242"/>
      <c r="OBU297" s="1242"/>
      <c r="OBV297" s="1242"/>
      <c r="OBW297" s="1242"/>
      <c r="OBX297" s="1242"/>
      <c r="OBY297" s="1242"/>
      <c r="OBZ297" s="1242"/>
      <c r="OCA297" s="1242"/>
      <c r="OCB297" s="1242"/>
      <c r="OCC297" s="1242"/>
      <c r="OCD297" s="1242"/>
      <c r="OCE297" s="1242"/>
      <c r="OCF297" s="1242"/>
      <c r="OCG297" s="1242"/>
      <c r="OCH297" s="1242"/>
      <c r="OCI297" s="1242"/>
      <c r="OCJ297" s="1242"/>
      <c r="OCK297" s="1242"/>
      <c r="OCL297" s="1242"/>
      <c r="OCM297" s="1242"/>
      <c r="OCN297" s="1242"/>
      <c r="OCO297" s="1242"/>
      <c r="OCP297" s="1242"/>
      <c r="OCQ297" s="1242"/>
      <c r="OCR297" s="1242"/>
      <c r="OCS297" s="1242"/>
      <c r="OCT297" s="1242"/>
      <c r="OCU297" s="1242"/>
      <c r="OCV297" s="1242"/>
      <c r="OCW297" s="1242"/>
      <c r="OCX297" s="1242"/>
      <c r="OCY297" s="1242"/>
      <c r="OCZ297" s="1242"/>
      <c r="ODA297" s="1242"/>
      <c r="ODB297" s="1242"/>
      <c r="ODC297" s="1242"/>
      <c r="ODD297" s="1242"/>
      <c r="ODE297" s="1242"/>
      <c r="ODF297" s="1242"/>
      <c r="ODG297" s="1242"/>
      <c r="ODH297" s="1242"/>
      <c r="ODI297" s="1242"/>
      <c r="ODJ297" s="1242"/>
      <c r="ODK297" s="1242"/>
      <c r="ODL297" s="1242"/>
      <c r="ODM297" s="1242"/>
      <c r="ODN297" s="1242"/>
      <c r="ODO297" s="1242"/>
      <c r="ODP297" s="1242"/>
      <c r="ODQ297" s="1242"/>
      <c r="ODR297" s="1242"/>
      <c r="ODS297" s="1242"/>
      <c r="ODT297" s="1242"/>
      <c r="ODU297" s="1242"/>
      <c r="ODV297" s="1242"/>
      <c r="ODW297" s="1242"/>
      <c r="ODX297" s="1242"/>
      <c r="ODY297" s="1242"/>
      <c r="ODZ297" s="1242"/>
      <c r="OEA297" s="1242"/>
      <c r="OEB297" s="1242"/>
      <c r="OEC297" s="1242"/>
      <c r="OED297" s="1242"/>
      <c r="OEE297" s="1242"/>
      <c r="OEF297" s="1242"/>
      <c r="OEG297" s="1242"/>
      <c r="OEH297" s="1242"/>
      <c r="OEI297" s="1242"/>
      <c r="OEJ297" s="1242"/>
      <c r="OEK297" s="1242"/>
      <c r="OEL297" s="1242"/>
      <c r="OEM297" s="1242"/>
      <c r="OEN297" s="1242"/>
      <c r="OEO297" s="1242"/>
      <c r="OEP297" s="1242"/>
      <c r="OEQ297" s="1242"/>
      <c r="OER297" s="1242"/>
      <c r="OES297" s="1242"/>
      <c r="OET297" s="1242"/>
      <c r="OEU297" s="1242"/>
      <c r="OEV297" s="1242"/>
      <c r="OEW297" s="1242"/>
      <c r="OEX297" s="1242"/>
      <c r="OEY297" s="1242"/>
      <c r="OEZ297" s="1242"/>
      <c r="OFA297" s="1242"/>
      <c r="OFB297" s="1242"/>
      <c r="OFC297" s="1242"/>
      <c r="OFD297" s="1242"/>
      <c r="OFE297" s="1242"/>
      <c r="OFF297" s="1242"/>
      <c r="OFG297" s="1242"/>
      <c r="OFH297" s="1242"/>
      <c r="OFI297" s="1242"/>
      <c r="OFJ297" s="1242"/>
      <c r="OFK297" s="1242"/>
      <c r="OFL297" s="1242"/>
      <c r="OFM297" s="1242"/>
      <c r="OFN297" s="1242"/>
      <c r="OFO297" s="1242"/>
      <c r="OFP297" s="1242"/>
      <c r="OFQ297" s="1242"/>
      <c r="OFR297" s="1242"/>
      <c r="OFS297" s="1242"/>
      <c r="OFT297" s="1242"/>
      <c r="OFU297" s="1242"/>
      <c r="OFV297" s="1242"/>
      <c r="OFW297" s="1242"/>
      <c r="OFX297" s="1242"/>
      <c r="OFY297" s="1242"/>
      <c r="OFZ297" s="1242"/>
      <c r="OGA297" s="1242"/>
      <c r="OGB297" s="1242"/>
      <c r="OGC297" s="1242"/>
      <c r="OGD297" s="1242"/>
      <c r="OGE297" s="1242"/>
      <c r="OGF297" s="1242"/>
      <c r="OGG297" s="1242"/>
      <c r="OGH297" s="1242"/>
      <c r="OGI297" s="1242"/>
      <c r="OGJ297" s="1242"/>
      <c r="OGK297" s="1242"/>
      <c r="OGL297" s="1242"/>
      <c r="OGM297" s="1242"/>
      <c r="OGN297" s="1242"/>
      <c r="OGO297" s="1242"/>
      <c r="OGP297" s="1242"/>
      <c r="OGQ297" s="1242"/>
      <c r="OGR297" s="1242"/>
      <c r="OGS297" s="1242"/>
      <c r="OGT297" s="1242"/>
      <c r="OGU297" s="1242"/>
      <c r="OGV297" s="1242"/>
      <c r="OGW297" s="1242"/>
      <c r="OGX297" s="1242"/>
      <c r="OGY297" s="1242"/>
      <c r="OGZ297" s="1242"/>
      <c r="OHA297" s="1242"/>
      <c r="OHB297" s="1242"/>
      <c r="OHC297" s="1242"/>
      <c r="OHD297" s="1242"/>
      <c r="OHE297" s="1242"/>
      <c r="OHF297" s="1242"/>
      <c r="OHG297" s="1242"/>
      <c r="OHH297" s="1242"/>
      <c r="OHI297" s="1242"/>
      <c r="OHJ297" s="1242"/>
      <c r="OHK297" s="1242"/>
      <c r="OHL297" s="1242"/>
      <c r="OHM297" s="1242"/>
      <c r="OHN297" s="1242"/>
      <c r="OHO297" s="1242"/>
      <c r="OHP297" s="1242"/>
      <c r="OHQ297" s="1242"/>
      <c r="OHR297" s="1242"/>
      <c r="OHS297" s="1242"/>
      <c r="OHT297" s="1242"/>
      <c r="OHU297" s="1242"/>
      <c r="OHV297" s="1242"/>
      <c r="OHW297" s="1242"/>
      <c r="OHX297" s="1242"/>
      <c r="OHY297" s="1242"/>
      <c r="OHZ297" s="1242"/>
      <c r="OIA297" s="1242"/>
      <c r="OIB297" s="1242"/>
      <c r="OIC297" s="1242"/>
      <c r="OID297" s="1242"/>
      <c r="OIE297" s="1242"/>
      <c r="OIF297" s="1242"/>
      <c r="OIG297" s="1242"/>
      <c r="OIH297" s="1242"/>
      <c r="OII297" s="1242"/>
      <c r="OIJ297" s="1242"/>
      <c r="OIK297" s="1242"/>
      <c r="OIL297" s="1242"/>
      <c r="OIM297" s="1242"/>
      <c r="OIN297" s="1242"/>
      <c r="OIO297" s="1242"/>
      <c r="OIP297" s="1242"/>
      <c r="OIQ297" s="1242"/>
      <c r="OIR297" s="1242"/>
      <c r="OIS297" s="1242"/>
      <c r="OIT297" s="1242"/>
      <c r="OIU297" s="1242"/>
      <c r="OIV297" s="1242"/>
      <c r="OIW297" s="1242"/>
      <c r="OIX297" s="1242"/>
      <c r="OIY297" s="1242"/>
      <c r="OIZ297" s="1242"/>
      <c r="OJA297" s="1242"/>
      <c r="OJB297" s="1242"/>
      <c r="OJC297" s="1242"/>
      <c r="OJD297" s="1242"/>
      <c r="OJE297" s="1242"/>
      <c r="OJF297" s="1242"/>
      <c r="OJG297" s="1242"/>
      <c r="OJH297" s="1242"/>
      <c r="OJI297" s="1242"/>
      <c r="OJJ297" s="1242"/>
      <c r="OJK297" s="1242"/>
      <c r="OJL297" s="1242"/>
      <c r="OJM297" s="1242"/>
      <c r="OJN297" s="1242"/>
      <c r="OJO297" s="1242"/>
      <c r="OJP297" s="1242"/>
      <c r="OJQ297" s="1242"/>
      <c r="OJR297" s="1242"/>
      <c r="OJS297" s="1242"/>
      <c r="OJT297" s="1242"/>
      <c r="OJU297" s="1242"/>
      <c r="OJV297" s="1242"/>
      <c r="OJW297" s="1242"/>
      <c r="OJX297" s="1242"/>
      <c r="OJY297" s="1242"/>
      <c r="OJZ297" s="1242"/>
      <c r="OKA297" s="1242"/>
      <c r="OKB297" s="1242"/>
      <c r="OKC297" s="1242"/>
      <c r="OKD297" s="1242"/>
      <c r="OKE297" s="1242"/>
      <c r="OKF297" s="1242"/>
      <c r="OKG297" s="1242"/>
      <c r="OKH297" s="1242"/>
      <c r="OKI297" s="1242"/>
      <c r="OKJ297" s="1242"/>
      <c r="OKK297" s="1242"/>
      <c r="OKL297" s="1242"/>
      <c r="OKM297" s="1242"/>
      <c r="OKN297" s="1242"/>
      <c r="OKO297" s="1242"/>
      <c r="OKP297" s="1242"/>
      <c r="OKQ297" s="1242"/>
      <c r="OKR297" s="1242"/>
      <c r="OKS297" s="1242"/>
      <c r="OKT297" s="1242"/>
      <c r="OKU297" s="1242"/>
      <c r="OKV297" s="1242"/>
      <c r="OKW297" s="1242"/>
      <c r="OKX297" s="1242"/>
      <c r="OKY297" s="1242"/>
      <c r="OKZ297" s="1242"/>
      <c r="OLA297" s="1242"/>
      <c r="OLB297" s="1242"/>
      <c r="OLC297" s="1242"/>
      <c r="OLD297" s="1242"/>
      <c r="OLE297" s="1242"/>
      <c r="OLF297" s="1242"/>
      <c r="OLG297" s="1242"/>
      <c r="OLH297" s="1242"/>
      <c r="OLI297" s="1242"/>
      <c r="OLJ297" s="1242"/>
      <c r="OLK297" s="1242"/>
      <c r="OLL297" s="1242"/>
      <c r="OLM297" s="1242"/>
      <c r="OLN297" s="1242"/>
      <c r="OLO297" s="1242"/>
      <c r="OLP297" s="1242"/>
      <c r="OLQ297" s="1242"/>
      <c r="OLR297" s="1242"/>
      <c r="OLS297" s="1242"/>
      <c r="OLT297" s="1242"/>
      <c r="OLU297" s="1242"/>
      <c r="OLV297" s="1242"/>
      <c r="OLW297" s="1242"/>
      <c r="OLX297" s="1242"/>
      <c r="OLY297" s="1242"/>
      <c r="OLZ297" s="1242"/>
      <c r="OMA297" s="1242"/>
      <c r="OMB297" s="1242"/>
      <c r="OMC297" s="1242"/>
      <c r="OMD297" s="1242"/>
      <c r="OME297" s="1242"/>
      <c r="OMF297" s="1242"/>
      <c r="OMG297" s="1242"/>
      <c r="OMH297" s="1242"/>
      <c r="OMI297" s="1242"/>
      <c r="OMJ297" s="1242"/>
      <c r="OMK297" s="1242"/>
      <c r="OML297" s="1242"/>
      <c r="OMM297" s="1242"/>
      <c r="OMN297" s="1242"/>
      <c r="OMO297" s="1242"/>
      <c r="OMP297" s="1242"/>
      <c r="OMQ297" s="1242"/>
      <c r="OMR297" s="1242"/>
      <c r="OMS297" s="1242"/>
      <c r="OMT297" s="1242"/>
      <c r="OMU297" s="1242"/>
      <c r="OMV297" s="1242"/>
      <c r="OMW297" s="1242"/>
      <c r="OMX297" s="1242"/>
      <c r="OMY297" s="1242"/>
      <c r="OMZ297" s="1242"/>
      <c r="ONA297" s="1242"/>
      <c r="ONB297" s="1242"/>
      <c r="ONC297" s="1242"/>
      <c r="OND297" s="1242"/>
      <c r="ONE297" s="1242"/>
      <c r="ONF297" s="1242"/>
      <c r="ONG297" s="1242"/>
      <c r="ONH297" s="1242"/>
      <c r="ONI297" s="1242"/>
      <c r="ONJ297" s="1242"/>
      <c r="ONK297" s="1242"/>
      <c r="ONL297" s="1242"/>
      <c r="ONM297" s="1242"/>
      <c r="ONN297" s="1242"/>
      <c r="ONO297" s="1242"/>
      <c r="ONP297" s="1242"/>
      <c r="ONQ297" s="1242"/>
      <c r="ONR297" s="1242"/>
      <c r="ONS297" s="1242"/>
      <c r="ONT297" s="1242"/>
      <c r="ONU297" s="1242"/>
      <c r="ONV297" s="1242"/>
      <c r="ONW297" s="1242"/>
      <c r="ONX297" s="1242"/>
      <c r="ONY297" s="1242"/>
      <c r="ONZ297" s="1242"/>
      <c r="OOA297" s="1242"/>
      <c r="OOB297" s="1242"/>
      <c r="OOC297" s="1242"/>
      <c r="OOD297" s="1242"/>
      <c r="OOE297" s="1242"/>
      <c r="OOF297" s="1242"/>
      <c r="OOG297" s="1242"/>
      <c r="OOH297" s="1242"/>
      <c r="OOI297" s="1242"/>
      <c r="OOJ297" s="1242"/>
      <c r="OOK297" s="1242"/>
      <c r="OOL297" s="1242"/>
      <c r="OOM297" s="1242"/>
      <c r="OON297" s="1242"/>
      <c r="OOO297" s="1242"/>
      <c r="OOP297" s="1242"/>
      <c r="OOQ297" s="1242"/>
      <c r="OOR297" s="1242"/>
      <c r="OOS297" s="1242"/>
      <c r="OOT297" s="1242"/>
      <c r="OOU297" s="1242"/>
      <c r="OOV297" s="1242"/>
      <c r="OOW297" s="1242"/>
      <c r="OOX297" s="1242"/>
      <c r="OOY297" s="1242"/>
      <c r="OOZ297" s="1242"/>
      <c r="OPA297" s="1242"/>
      <c r="OPB297" s="1242"/>
      <c r="OPC297" s="1242"/>
      <c r="OPD297" s="1242"/>
      <c r="OPE297" s="1242"/>
      <c r="OPF297" s="1242"/>
      <c r="OPG297" s="1242"/>
      <c r="OPH297" s="1242"/>
      <c r="OPI297" s="1242"/>
      <c r="OPJ297" s="1242"/>
      <c r="OPK297" s="1242"/>
      <c r="OPL297" s="1242"/>
      <c r="OPM297" s="1242"/>
      <c r="OPN297" s="1242"/>
      <c r="OPO297" s="1242"/>
      <c r="OPP297" s="1242"/>
      <c r="OPQ297" s="1242"/>
      <c r="OPR297" s="1242"/>
      <c r="OPS297" s="1242"/>
      <c r="OPT297" s="1242"/>
      <c r="OPU297" s="1242"/>
      <c r="OPV297" s="1242"/>
      <c r="OPW297" s="1242"/>
      <c r="OPX297" s="1242"/>
      <c r="OPY297" s="1242"/>
      <c r="OPZ297" s="1242"/>
      <c r="OQA297" s="1242"/>
      <c r="OQB297" s="1242"/>
      <c r="OQC297" s="1242"/>
      <c r="OQD297" s="1242"/>
      <c r="OQE297" s="1242"/>
      <c r="OQF297" s="1242"/>
      <c r="OQG297" s="1242"/>
      <c r="OQH297" s="1242"/>
      <c r="OQI297" s="1242"/>
      <c r="OQJ297" s="1242"/>
      <c r="OQK297" s="1242"/>
      <c r="OQL297" s="1242"/>
      <c r="OQM297" s="1242"/>
      <c r="OQN297" s="1242"/>
      <c r="OQO297" s="1242"/>
      <c r="OQP297" s="1242"/>
      <c r="OQQ297" s="1242"/>
      <c r="OQR297" s="1242"/>
      <c r="OQS297" s="1242"/>
      <c r="OQT297" s="1242"/>
      <c r="OQU297" s="1242"/>
      <c r="OQV297" s="1242"/>
      <c r="OQW297" s="1242"/>
      <c r="OQX297" s="1242"/>
      <c r="OQY297" s="1242"/>
      <c r="OQZ297" s="1242"/>
      <c r="ORA297" s="1242"/>
      <c r="ORB297" s="1242"/>
      <c r="ORC297" s="1242"/>
      <c r="ORD297" s="1242"/>
      <c r="ORE297" s="1242"/>
      <c r="ORF297" s="1242"/>
      <c r="ORG297" s="1242"/>
      <c r="ORH297" s="1242"/>
      <c r="ORI297" s="1242"/>
      <c r="ORJ297" s="1242"/>
      <c r="ORK297" s="1242"/>
      <c r="ORL297" s="1242"/>
      <c r="ORM297" s="1242"/>
      <c r="ORN297" s="1242"/>
      <c r="ORO297" s="1242"/>
      <c r="ORP297" s="1242"/>
      <c r="ORQ297" s="1242"/>
      <c r="ORR297" s="1242"/>
      <c r="ORS297" s="1242"/>
      <c r="ORT297" s="1242"/>
      <c r="ORU297" s="1242"/>
      <c r="ORV297" s="1242"/>
      <c r="ORW297" s="1242"/>
      <c r="ORX297" s="1242"/>
      <c r="ORY297" s="1242"/>
      <c r="ORZ297" s="1242"/>
      <c r="OSA297" s="1242"/>
      <c r="OSB297" s="1242"/>
      <c r="OSC297" s="1242"/>
      <c r="OSD297" s="1242"/>
      <c r="OSE297" s="1242"/>
      <c r="OSF297" s="1242"/>
      <c r="OSG297" s="1242"/>
      <c r="OSH297" s="1242"/>
      <c r="OSI297" s="1242"/>
      <c r="OSJ297" s="1242"/>
      <c r="OSK297" s="1242"/>
      <c r="OSL297" s="1242"/>
      <c r="OSM297" s="1242"/>
      <c r="OSN297" s="1242"/>
      <c r="OSO297" s="1242"/>
      <c r="OSP297" s="1242"/>
      <c r="OSQ297" s="1242"/>
      <c r="OSR297" s="1242"/>
      <c r="OSS297" s="1242"/>
      <c r="OST297" s="1242"/>
      <c r="OSU297" s="1242"/>
      <c r="OSV297" s="1242"/>
      <c r="OSW297" s="1242"/>
      <c r="OSX297" s="1242"/>
      <c r="OSY297" s="1242"/>
      <c r="OSZ297" s="1242"/>
      <c r="OTA297" s="1242"/>
      <c r="OTB297" s="1242"/>
      <c r="OTC297" s="1242"/>
      <c r="OTD297" s="1242"/>
      <c r="OTE297" s="1242"/>
      <c r="OTF297" s="1242"/>
      <c r="OTG297" s="1242"/>
      <c r="OTH297" s="1242"/>
      <c r="OTI297" s="1242"/>
      <c r="OTJ297" s="1242"/>
      <c r="OTK297" s="1242"/>
      <c r="OTL297" s="1242"/>
      <c r="OTM297" s="1242"/>
      <c r="OTN297" s="1242"/>
      <c r="OTO297" s="1242"/>
      <c r="OTP297" s="1242"/>
      <c r="OTQ297" s="1242"/>
      <c r="OTR297" s="1242"/>
      <c r="OTS297" s="1242"/>
      <c r="OTT297" s="1242"/>
      <c r="OTU297" s="1242"/>
      <c r="OTV297" s="1242"/>
      <c r="OTW297" s="1242"/>
      <c r="OTX297" s="1242"/>
      <c r="OTY297" s="1242"/>
      <c r="OTZ297" s="1242"/>
      <c r="OUA297" s="1242"/>
      <c r="OUB297" s="1242"/>
      <c r="OUC297" s="1242"/>
      <c r="OUD297" s="1242"/>
      <c r="OUE297" s="1242"/>
      <c r="OUF297" s="1242"/>
      <c r="OUG297" s="1242"/>
      <c r="OUH297" s="1242"/>
      <c r="OUI297" s="1242"/>
      <c r="OUJ297" s="1242"/>
      <c r="OUK297" s="1242"/>
      <c r="OUL297" s="1242"/>
      <c r="OUM297" s="1242"/>
      <c r="OUN297" s="1242"/>
      <c r="OUO297" s="1242"/>
      <c r="OUP297" s="1242"/>
      <c r="OUQ297" s="1242"/>
      <c r="OUR297" s="1242"/>
      <c r="OUS297" s="1242"/>
      <c r="OUT297" s="1242"/>
      <c r="OUU297" s="1242"/>
      <c r="OUV297" s="1242"/>
      <c r="OUW297" s="1242"/>
      <c r="OUX297" s="1242"/>
      <c r="OUY297" s="1242"/>
      <c r="OUZ297" s="1242"/>
      <c r="OVA297" s="1242"/>
      <c r="OVB297" s="1242"/>
      <c r="OVC297" s="1242"/>
      <c r="OVD297" s="1242"/>
      <c r="OVE297" s="1242"/>
      <c r="OVF297" s="1242"/>
      <c r="OVG297" s="1242"/>
      <c r="OVH297" s="1242"/>
      <c r="OVI297" s="1242"/>
      <c r="OVJ297" s="1242"/>
      <c r="OVK297" s="1242"/>
      <c r="OVL297" s="1242"/>
      <c r="OVM297" s="1242"/>
      <c r="OVN297" s="1242"/>
      <c r="OVO297" s="1242"/>
      <c r="OVP297" s="1242"/>
      <c r="OVQ297" s="1242"/>
      <c r="OVR297" s="1242"/>
      <c r="OVS297" s="1242"/>
      <c r="OVT297" s="1242"/>
      <c r="OVU297" s="1242"/>
      <c r="OVV297" s="1242"/>
      <c r="OVW297" s="1242"/>
      <c r="OVX297" s="1242"/>
      <c r="OVY297" s="1242"/>
      <c r="OVZ297" s="1242"/>
      <c r="OWA297" s="1242"/>
      <c r="OWB297" s="1242"/>
      <c r="OWC297" s="1242"/>
      <c r="OWD297" s="1242"/>
      <c r="OWE297" s="1242"/>
      <c r="OWF297" s="1242"/>
      <c r="OWG297" s="1242"/>
      <c r="OWH297" s="1242"/>
      <c r="OWI297" s="1242"/>
      <c r="OWJ297" s="1242"/>
      <c r="OWK297" s="1242"/>
      <c r="OWL297" s="1242"/>
      <c r="OWM297" s="1242"/>
      <c r="OWN297" s="1242"/>
      <c r="OWO297" s="1242"/>
      <c r="OWP297" s="1242"/>
      <c r="OWQ297" s="1242"/>
      <c r="OWR297" s="1242"/>
      <c r="OWS297" s="1242"/>
      <c r="OWT297" s="1242"/>
      <c r="OWU297" s="1242"/>
      <c r="OWV297" s="1242"/>
      <c r="OWW297" s="1242"/>
      <c r="OWX297" s="1242"/>
      <c r="OWY297" s="1242"/>
      <c r="OWZ297" s="1242"/>
      <c r="OXA297" s="1242"/>
      <c r="OXB297" s="1242"/>
      <c r="OXC297" s="1242"/>
      <c r="OXD297" s="1242"/>
      <c r="OXE297" s="1242"/>
      <c r="OXF297" s="1242"/>
      <c r="OXG297" s="1242"/>
      <c r="OXH297" s="1242"/>
      <c r="OXI297" s="1242"/>
      <c r="OXJ297" s="1242"/>
      <c r="OXK297" s="1242"/>
      <c r="OXL297" s="1242"/>
      <c r="OXM297" s="1242"/>
      <c r="OXN297" s="1242"/>
      <c r="OXO297" s="1242"/>
      <c r="OXP297" s="1242"/>
      <c r="OXQ297" s="1242"/>
      <c r="OXR297" s="1242"/>
      <c r="OXS297" s="1242"/>
      <c r="OXT297" s="1242"/>
      <c r="OXU297" s="1242"/>
      <c r="OXV297" s="1242"/>
      <c r="OXW297" s="1242"/>
      <c r="OXX297" s="1242"/>
      <c r="OXY297" s="1242"/>
      <c r="OXZ297" s="1242"/>
      <c r="OYA297" s="1242"/>
      <c r="OYB297" s="1242"/>
      <c r="OYC297" s="1242"/>
      <c r="OYD297" s="1242"/>
      <c r="OYE297" s="1242"/>
      <c r="OYF297" s="1242"/>
      <c r="OYG297" s="1242"/>
      <c r="OYH297" s="1242"/>
      <c r="OYI297" s="1242"/>
      <c r="OYJ297" s="1242"/>
      <c r="OYK297" s="1242"/>
      <c r="OYL297" s="1242"/>
      <c r="OYM297" s="1242"/>
      <c r="OYN297" s="1242"/>
      <c r="OYO297" s="1242"/>
      <c r="OYP297" s="1242"/>
      <c r="OYQ297" s="1242"/>
      <c r="OYR297" s="1242"/>
      <c r="OYS297" s="1242"/>
      <c r="OYT297" s="1242"/>
      <c r="OYU297" s="1242"/>
      <c r="OYV297" s="1242"/>
      <c r="OYW297" s="1242"/>
      <c r="OYX297" s="1242"/>
      <c r="OYY297" s="1242"/>
      <c r="OYZ297" s="1242"/>
      <c r="OZA297" s="1242"/>
      <c r="OZB297" s="1242"/>
      <c r="OZC297" s="1242"/>
      <c r="OZD297" s="1242"/>
      <c r="OZE297" s="1242"/>
      <c r="OZF297" s="1242"/>
      <c r="OZG297" s="1242"/>
      <c r="OZH297" s="1242"/>
      <c r="OZI297" s="1242"/>
      <c r="OZJ297" s="1242"/>
      <c r="OZK297" s="1242"/>
      <c r="OZL297" s="1242"/>
      <c r="OZM297" s="1242"/>
      <c r="OZN297" s="1242"/>
      <c r="OZO297" s="1242"/>
      <c r="OZP297" s="1242"/>
      <c r="OZQ297" s="1242"/>
      <c r="OZR297" s="1242"/>
      <c r="OZS297" s="1242"/>
      <c r="OZT297" s="1242"/>
      <c r="OZU297" s="1242"/>
      <c r="OZV297" s="1242"/>
      <c r="OZW297" s="1242"/>
      <c r="OZX297" s="1242"/>
      <c r="OZY297" s="1242"/>
      <c r="OZZ297" s="1242"/>
      <c r="PAA297" s="1242"/>
      <c r="PAB297" s="1242"/>
      <c r="PAC297" s="1242"/>
      <c r="PAD297" s="1242"/>
      <c r="PAE297" s="1242"/>
      <c r="PAF297" s="1242"/>
      <c r="PAG297" s="1242"/>
      <c r="PAH297" s="1242"/>
      <c r="PAI297" s="1242"/>
      <c r="PAJ297" s="1242"/>
      <c r="PAK297" s="1242"/>
      <c r="PAL297" s="1242"/>
      <c r="PAM297" s="1242"/>
      <c r="PAN297" s="1242"/>
      <c r="PAO297" s="1242"/>
      <c r="PAP297" s="1242"/>
      <c r="PAQ297" s="1242"/>
      <c r="PAR297" s="1242"/>
      <c r="PAS297" s="1242"/>
      <c r="PAT297" s="1242"/>
      <c r="PAU297" s="1242"/>
      <c r="PAV297" s="1242"/>
      <c r="PAW297" s="1242"/>
      <c r="PAX297" s="1242"/>
      <c r="PAY297" s="1242"/>
      <c r="PAZ297" s="1242"/>
      <c r="PBA297" s="1242"/>
      <c r="PBB297" s="1242"/>
      <c r="PBC297" s="1242"/>
      <c r="PBD297" s="1242"/>
      <c r="PBE297" s="1242"/>
      <c r="PBF297" s="1242"/>
      <c r="PBG297" s="1242"/>
      <c r="PBH297" s="1242"/>
      <c r="PBI297" s="1242"/>
      <c r="PBJ297" s="1242"/>
      <c r="PBK297" s="1242"/>
      <c r="PBL297" s="1242"/>
      <c r="PBM297" s="1242"/>
      <c r="PBN297" s="1242"/>
      <c r="PBO297" s="1242"/>
      <c r="PBP297" s="1242"/>
      <c r="PBQ297" s="1242"/>
      <c r="PBR297" s="1242"/>
      <c r="PBS297" s="1242"/>
      <c r="PBT297" s="1242"/>
      <c r="PBU297" s="1242"/>
      <c r="PBV297" s="1242"/>
      <c r="PBW297" s="1242"/>
      <c r="PBX297" s="1242"/>
      <c r="PBY297" s="1242"/>
      <c r="PBZ297" s="1242"/>
      <c r="PCA297" s="1242"/>
      <c r="PCB297" s="1242"/>
      <c r="PCC297" s="1242"/>
      <c r="PCD297" s="1242"/>
      <c r="PCE297" s="1242"/>
      <c r="PCF297" s="1242"/>
      <c r="PCG297" s="1242"/>
      <c r="PCH297" s="1242"/>
      <c r="PCI297" s="1242"/>
      <c r="PCJ297" s="1242"/>
      <c r="PCK297" s="1242"/>
      <c r="PCL297" s="1242"/>
      <c r="PCM297" s="1242"/>
      <c r="PCN297" s="1242"/>
      <c r="PCO297" s="1242"/>
      <c r="PCP297" s="1242"/>
      <c r="PCQ297" s="1242"/>
      <c r="PCR297" s="1242"/>
      <c r="PCS297" s="1242"/>
      <c r="PCT297" s="1242"/>
      <c r="PCU297" s="1242"/>
      <c r="PCV297" s="1242"/>
      <c r="PCW297" s="1242"/>
      <c r="PCX297" s="1242"/>
      <c r="PCY297" s="1242"/>
      <c r="PCZ297" s="1242"/>
      <c r="PDA297" s="1242"/>
      <c r="PDB297" s="1242"/>
      <c r="PDC297" s="1242"/>
      <c r="PDD297" s="1242"/>
      <c r="PDE297" s="1242"/>
      <c r="PDF297" s="1242"/>
      <c r="PDG297" s="1242"/>
      <c r="PDH297" s="1242"/>
      <c r="PDI297" s="1242"/>
      <c r="PDJ297" s="1242"/>
      <c r="PDK297" s="1242"/>
      <c r="PDL297" s="1242"/>
      <c r="PDM297" s="1242"/>
      <c r="PDN297" s="1242"/>
      <c r="PDO297" s="1242"/>
      <c r="PDP297" s="1242"/>
      <c r="PDQ297" s="1242"/>
      <c r="PDR297" s="1242"/>
      <c r="PDS297" s="1242"/>
      <c r="PDT297" s="1242"/>
      <c r="PDU297" s="1242"/>
      <c r="PDV297" s="1242"/>
      <c r="PDW297" s="1242"/>
      <c r="PDX297" s="1242"/>
      <c r="PDY297" s="1242"/>
      <c r="PDZ297" s="1242"/>
      <c r="PEA297" s="1242"/>
      <c r="PEB297" s="1242"/>
      <c r="PEC297" s="1242"/>
      <c r="PED297" s="1242"/>
      <c r="PEE297" s="1242"/>
      <c r="PEF297" s="1242"/>
      <c r="PEG297" s="1242"/>
      <c r="PEH297" s="1242"/>
      <c r="PEI297" s="1242"/>
      <c r="PEJ297" s="1242"/>
      <c r="PEK297" s="1242"/>
      <c r="PEL297" s="1242"/>
      <c r="PEM297" s="1242"/>
      <c r="PEN297" s="1242"/>
      <c r="PEO297" s="1242"/>
      <c r="PEP297" s="1242"/>
      <c r="PEQ297" s="1242"/>
      <c r="PER297" s="1242"/>
      <c r="PES297" s="1242"/>
      <c r="PET297" s="1242"/>
      <c r="PEU297" s="1242"/>
      <c r="PEV297" s="1242"/>
      <c r="PEW297" s="1242"/>
      <c r="PEX297" s="1242"/>
      <c r="PEY297" s="1242"/>
      <c r="PEZ297" s="1242"/>
      <c r="PFA297" s="1242"/>
      <c r="PFB297" s="1242"/>
      <c r="PFC297" s="1242"/>
      <c r="PFD297" s="1242"/>
      <c r="PFE297" s="1242"/>
      <c r="PFF297" s="1242"/>
      <c r="PFG297" s="1242"/>
      <c r="PFH297" s="1242"/>
      <c r="PFI297" s="1242"/>
      <c r="PFJ297" s="1242"/>
      <c r="PFK297" s="1242"/>
      <c r="PFL297" s="1242"/>
      <c r="PFM297" s="1242"/>
      <c r="PFN297" s="1242"/>
      <c r="PFO297" s="1242"/>
      <c r="PFP297" s="1242"/>
      <c r="PFQ297" s="1242"/>
      <c r="PFR297" s="1242"/>
      <c r="PFS297" s="1242"/>
      <c r="PFT297" s="1242"/>
      <c r="PFU297" s="1242"/>
      <c r="PFV297" s="1242"/>
      <c r="PFW297" s="1242"/>
      <c r="PFX297" s="1242"/>
      <c r="PFY297" s="1242"/>
      <c r="PFZ297" s="1242"/>
      <c r="PGA297" s="1242"/>
      <c r="PGB297" s="1242"/>
      <c r="PGC297" s="1242"/>
      <c r="PGD297" s="1242"/>
      <c r="PGE297" s="1242"/>
      <c r="PGF297" s="1242"/>
      <c r="PGG297" s="1242"/>
      <c r="PGH297" s="1242"/>
      <c r="PGI297" s="1242"/>
      <c r="PGJ297" s="1242"/>
      <c r="PGK297" s="1242"/>
      <c r="PGL297" s="1242"/>
      <c r="PGM297" s="1242"/>
      <c r="PGN297" s="1242"/>
      <c r="PGO297" s="1242"/>
      <c r="PGP297" s="1242"/>
      <c r="PGQ297" s="1242"/>
      <c r="PGR297" s="1242"/>
      <c r="PGS297" s="1242"/>
      <c r="PGT297" s="1242"/>
      <c r="PGU297" s="1242"/>
      <c r="PGV297" s="1242"/>
      <c r="PGW297" s="1242"/>
      <c r="PGX297" s="1242"/>
      <c r="PGY297" s="1242"/>
      <c r="PGZ297" s="1242"/>
      <c r="PHA297" s="1242"/>
      <c r="PHB297" s="1242"/>
      <c r="PHC297" s="1242"/>
      <c r="PHD297" s="1242"/>
      <c r="PHE297" s="1242"/>
      <c r="PHF297" s="1242"/>
      <c r="PHG297" s="1242"/>
      <c r="PHH297" s="1242"/>
      <c r="PHI297" s="1242"/>
      <c r="PHJ297" s="1242"/>
      <c r="PHK297" s="1242"/>
      <c r="PHL297" s="1242"/>
      <c r="PHM297" s="1242"/>
      <c r="PHN297" s="1242"/>
      <c r="PHO297" s="1242"/>
      <c r="PHP297" s="1242"/>
      <c r="PHQ297" s="1242"/>
      <c r="PHR297" s="1242"/>
      <c r="PHS297" s="1242"/>
      <c r="PHT297" s="1242"/>
      <c r="PHU297" s="1242"/>
      <c r="PHV297" s="1242"/>
      <c r="PHW297" s="1242"/>
      <c r="PHX297" s="1242"/>
      <c r="PHY297" s="1242"/>
      <c r="PHZ297" s="1242"/>
      <c r="PIA297" s="1242"/>
      <c r="PIB297" s="1242"/>
      <c r="PIC297" s="1242"/>
      <c r="PID297" s="1242"/>
      <c r="PIE297" s="1242"/>
      <c r="PIF297" s="1242"/>
      <c r="PIG297" s="1242"/>
      <c r="PIH297" s="1242"/>
      <c r="PII297" s="1242"/>
      <c r="PIJ297" s="1242"/>
      <c r="PIK297" s="1242"/>
      <c r="PIL297" s="1242"/>
      <c r="PIM297" s="1242"/>
      <c r="PIN297" s="1242"/>
      <c r="PIO297" s="1242"/>
      <c r="PIP297" s="1242"/>
      <c r="PIQ297" s="1242"/>
      <c r="PIR297" s="1242"/>
      <c r="PIS297" s="1242"/>
      <c r="PIT297" s="1242"/>
      <c r="PIU297" s="1242"/>
      <c r="PIV297" s="1242"/>
      <c r="PIW297" s="1242"/>
      <c r="PIX297" s="1242"/>
      <c r="PIY297" s="1242"/>
      <c r="PIZ297" s="1242"/>
      <c r="PJA297" s="1242"/>
      <c r="PJB297" s="1242"/>
      <c r="PJC297" s="1242"/>
      <c r="PJD297" s="1242"/>
      <c r="PJE297" s="1242"/>
      <c r="PJF297" s="1242"/>
      <c r="PJG297" s="1242"/>
      <c r="PJH297" s="1242"/>
      <c r="PJI297" s="1242"/>
      <c r="PJJ297" s="1242"/>
      <c r="PJK297" s="1242"/>
      <c r="PJL297" s="1242"/>
      <c r="PJM297" s="1242"/>
      <c r="PJN297" s="1242"/>
      <c r="PJO297" s="1242"/>
      <c r="PJP297" s="1242"/>
      <c r="PJQ297" s="1242"/>
      <c r="PJR297" s="1242"/>
      <c r="PJS297" s="1242"/>
      <c r="PJT297" s="1242"/>
      <c r="PJU297" s="1242"/>
      <c r="PJV297" s="1242"/>
      <c r="PJW297" s="1242"/>
      <c r="PJX297" s="1242"/>
      <c r="PJY297" s="1242"/>
      <c r="PJZ297" s="1242"/>
      <c r="PKA297" s="1242"/>
      <c r="PKB297" s="1242"/>
      <c r="PKC297" s="1242"/>
      <c r="PKD297" s="1242"/>
      <c r="PKE297" s="1242"/>
      <c r="PKF297" s="1242"/>
      <c r="PKG297" s="1242"/>
      <c r="PKH297" s="1242"/>
      <c r="PKI297" s="1242"/>
      <c r="PKJ297" s="1242"/>
      <c r="PKK297" s="1242"/>
      <c r="PKL297" s="1242"/>
      <c r="PKM297" s="1242"/>
      <c r="PKN297" s="1242"/>
      <c r="PKO297" s="1242"/>
      <c r="PKP297" s="1242"/>
      <c r="PKQ297" s="1242"/>
      <c r="PKR297" s="1242"/>
      <c r="PKS297" s="1242"/>
      <c r="PKT297" s="1242"/>
      <c r="PKU297" s="1242"/>
      <c r="PKV297" s="1242"/>
      <c r="PKW297" s="1242"/>
      <c r="PKX297" s="1242"/>
      <c r="PKY297" s="1242"/>
      <c r="PKZ297" s="1242"/>
      <c r="PLA297" s="1242"/>
      <c r="PLB297" s="1242"/>
      <c r="PLC297" s="1242"/>
      <c r="PLD297" s="1242"/>
      <c r="PLE297" s="1242"/>
      <c r="PLF297" s="1242"/>
      <c r="PLG297" s="1242"/>
      <c r="PLH297" s="1242"/>
      <c r="PLI297" s="1242"/>
      <c r="PLJ297" s="1242"/>
      <c r="PLK297" s="1242"/>
      <c r="PLL297" s="1242"/>
      <c r="PLM297" s="1242"/>
      <c r="PLN297" s="1242"/>
      <c r="PLO297" s="1242"/>
      <c r="PLP297" s="1242"/>
      <c r="PLQ297" s="1242"/>
      <c r="PLR297" s="1242"/>
      <c r="PLS297" s="1242"/>
      <c r="PLT297" s="1242"/>
      <c r="PLU297" s="1242"/>
      <c r="PLV297" s="1242"/>
      <c r="PLW297" s="1242"/>
      <c r="PLX297" s="1242"/>
      <c r="PLY297" s="1242"/>
      <c r="PLZ297" s="1242"/>
      <c r="PMA297" s="1242"/>
      <c r="PMB297" s="1242"/>
      <c r="PMC297" s="1242"/>
      <c r="PMD297" s="1242"/>
      <c r="PME297" s="1242"/>
      <c r="PMF297" s="1242"/>
      <c r="PMG297" s="1242"/>
      <c r="PMH297" s="1242"/>
      <c r="PMI297" s="1242"/>
      <c r="PMJ297" s="1242"/>
      <c r="PMK297" s="1242"/>
      <c r="PML297" s="1242"/>
      <c r="PMM297" s="1242"/>
      <c r="PMN297" s="1242"/>
      <c r="PMO297" s="1242"/>
      <c r="PMP297" s="1242"/>
      <c r="PMQ297" s="1242"/>
      <c r="PMR297" s="1242"/>
      <c r="PMS297" s="1242"/>
      <c r="PMT297" s="1242"/>
      <c r="PMU297" s="1242"/>
      <c r="PMV297" s="1242"/>
      <c r="PMW297" s="1242"/>
      <c r="PMX297" s="1242"/>
      <c r="PMY297" s="1242"/>
      <c r="PMZ297" s="1242"/>
      <c r="PNA297" s="1242"/>
      <c r="PNB297" s="1242"/>
      <c r="PNC297" s="1242"/>
      <c r="PND297" s="1242"/>
      <c r="PNE297" s="1242"/>
      <c r="PNF297" s="1242"/>
      <c r="PNG297" s="1242"/>
      <c r="PNH297" s="1242"/>
      <c r="PNI297" s="1242"/>
      <c r="PNJ297" s="1242"/>
      <c r="PNK297" s="1242"/>
      <c r="PNL297" s="1242"/>
      <c r="PNM297" s="1242"/>
      <c r="PNN297" s="1242"/>
      <c r="PNO297" s="1242"/>
      <c r="PNP297" s="1242"/>
      <c r="PNQ297" s="1242"/>
      <c r="PNR297" s="1242"/>
      <c r="PNS297" s="1242"/>
      <c r="PNT297" s="1242"/>
      <c r="PNU297" s="1242"/>
      <c r="PNV297" s="1242"/>
      <c r="PNW297" s="1242"/>
      <c r="PNX297" s="1242"/>
      <c r="PNY297" s="1242"/>
      <c r="PNZ297" s="1242"/>
      <c r="POA297" s="1242"/>
      <c r="POB297" s="1242"/>
      <c r="POC297" s="1242"/>
      <c r="POD297" s="1242"/>
      <c r="POE297" s="1242"/>
      <c r="POF297" s="1242"/>
      <c r="POG297" s="1242"/>
      <c r="POH297" s="1242"/>
      <c r="POI297" s="1242"/>
      <c r="POJ297" s="1242"/>
      <c r="POK297" s="1242"/>
      <c r="POL297" s="1242"/>
      <c r="POM297" s="1242"/>
      <c r="PON297" s="1242"/>
      <c r="POO297" s="1242"/>
      <c r="POP297" s="1242"/>
      <c r="POQ297" s="1242"/>
      <c r="POR297" s="1242"/>
      <c r="POS297" s="1242"/>
      <c r="POT297" s="1242"/>
      <c r="POU297" s="1242"/>
      <c r="POV297" s="1242"/>
      <c r="POW297" s="1242"/>
      <c r="POX297" s="1242"/>
      <c r="POY297" s="1242"/>
      <c r="POZ297" s="1242"/>
      <c r="PPA297" s="1242"/>
      <c r="PPB297" s="1242"/>
      <c r="PPC297" s="1242"/>
      <c r="PPD297" s="1242"/>
      <c r="PPE297" s="1242"/>
      <c r="PPF297" s="1242"/>
      <c r="PPG297" s="1242"/>
      <c r="PPH297" s="1242"/>
      <c r="PPI297" s="1242"/>
      <c r="PPJ297" s="1242"/>
      <c r="PPK297" s="1242"/>
      <c r="PPL297" s="1242"/>
      <c r="PPM297" s="1242"/>
      <c r="PPN297" s="1242"/>
      <c r="PPO297" s="1242"/>
      <c r="PPP297" s="1242"/>
      <c r="PPQ297" s="1242"/>
      <c r="PPR297" s="1242"/>
      <c r="PPS297" s="1242"/>
      <c r="PPT297" s="1242"/>
      <c r="PPU297" s="1242"/>
      <c r="PPV297" s="1242"/>
      <c r="PPW297" s="1242"/>
      <c r="PPX297" s="1242"/>
      <c r="PPY297" s="1242"/>
      <c r="PPZ297" s="1242"/>
      <c r="PQA297" s="1242"/>
      <c r="PQB297" s="1242"/>
      <c r="PQC297" s="1242"/>
      <c r="PQD297" s="1242"/>
      <c r="PQE297" s="1242"/>
      <c r="PQF297" s="1242"/>
      <c r="PQG297" s="1242"/>
      <c r="PQH297" s="1242"/>
      <c r="PQI297" s="1242"/>
      <c r="PQJ297" s="1242"/>
      <c r="PQK297" s="1242"/>
      <c r="PQL297" s="1242"/>
      <c r="PQM297" s="1242"/>
      <c r="PQN297" s="1242"/>
      <c r="PQO297" s="1242"/>
      <c r="PQP297" s="1242"/>
      <c r="PQQ297" s="1242"/>
      <c r="PQR297" s="1242"/>
      <c r="PQS297" s="1242"/>
      <c r="PQT297" s="1242"/>
      <c r="PQU297" s="1242"/>
      <c r="PQV297" s="1242"/>
      <c r="PQW297" s="1242"/>
      <c r="PQX297" s="1242"/>
      <c r="PQY297" s="1242"/>
      <c r="PQZ297" s="1242"/>
      <c r="PRA297" s="1242"/>
      <c r="PRB297" s="1242"/>
      <c r="PRC297" s="1242"/>
      <c r="PRD297" s="1242"/>
      <c r="PRE297" s="1242"/>
      <c r="PRF297" s="1242"/>
      <c r="PRG297" s="1242"/>
      <c r="PRH297" s="1242"/>
      <c r="PRI297" s="1242"/>
      <c r="PRJ297" s="1242"/>
      <c r="PRK297" s="1242"/>
      <c r="PRL297" s="1242"/>
      <c r="PRM297" s="1242"/>
      <c r="PRN297" s="1242"/>
      <c r="PRO297" s="1242"/>
      <c r="PRP297" s="1242"/>
      <c r="PRQ297" s="1242"/>
      <c r="PRR297" s="1242"/>
      <c r="PRS297" s="1242"/>
      <c r="PRT297" s="1242"/>
      <c r="PRU297" s="1242"/>
      <c r="PRV297" s="1242"/>
      <c r="PRW297" s="1242"/>
      <c r="PRX297" s="1242"/>
      <c r="PRY297" s="1242"/>
      <c r="PRZ297" s="1242"/>
      <c r="PSA297" s="1242"/>
      <c r="PSB297" s="1242"/>
      <c r="PSC297" s="1242"/>
      <c r="PSD297" s="1242"/>
      <c r="PSE297" s="1242"/>
      <c r="PSF297" s="1242"/>
      <c r="PSG297" s="1242"/>
      <c r="PSH297" s="1242"/>
      <c r="PSI297" s="1242"/>
      <c r="PSJ297" s="1242"/>
      <c r="PSK297" s="1242"/>
      <c r="PSL297" s="1242"/>
      <c r="PSM297" s="1242"/>
      <c r="PSN297" s="1242"/>
      <c r="PSO297" s="1242"/>
      <c r="PSP297" s="1242"/>
      <c r="PSQ297" s="1242"/>
      <c r="PSR297" s="1242"/>
      <c r="PSS297" s="1242"/>
      <c r="PST297" s="1242"/>
      <c r="PSU297" s="1242"/>
      <c r="PSV297" s="1242"/>
      <c r="PSW297" s="1242"/>
      <c r="PSX297" s="1242"/>
      <c r="PSY297" s="1242"/>
      <c r="PSZ297" s="1242"/>
      <c r="PTA297" s="1242"/>
      <c r="PTB297" s="1242"/>
      <c r="PTC297" s="1242"/>
      <c r="PTD297" s="1242"/>
      <c r="PTE297" s="1242"/>
      <c r="PTF297" s="1242"/>
      <c r="PTG297" s="1242"/>
      <c r="PTH297" s="1242"/>
      <c r="PTI297" s="1242"/>
      <c r="PTJ297" s="1242"/>
      <c r="PTK297" s="1242"/>
      <c r="PTL297" s="1242"/>
      <c r="PTM297" s="1242"/>
      <c r="PTN297" s="1242"/>
      <c r="PTO297" s="1242"/>
      <c r="PTP297" s="1242"/>
      <c r="PTQ297" s="1242"/>
      <c r="PTR297" s="1242"/>
      <c r="PTS297" s="1242"/>
      <c r="PTT297" s="1242"/>
      <c r="PTU297" s="1242"/>
      <c r="PTV297" s="1242"/>
      <c r="PTW297" s="1242"/>
      <c r="PTX297" s="1242"/>
      <c r="PTY297" s="1242"/>
      <c r="PTZ297" s="1242"/>
      <c r="PUA297" s="1242"/>
      <c r="PUB297" s="1242"/>
      <c r="PUC297" s="1242"/>
      <c r="PUD297" s="1242"/>
      <c r="PUE297" s="1242"/>
      <c r="PUF297" s="1242"/>
      <c r="PUG297" s="1242"/>
      <c r="PUH297" s="1242"/>
      <c r="PUI297" s="1242"/>
      <c r="PUJ297" s="1242"/>
      <c r="PUK297" s="1242"/>
      <c r="PUL297" s="1242"/>
      <c r="PUM297" s="1242"/>
      <c r="PUN297" s="1242"/>
      <c r="PUO297" s="1242"/>
      <c r="PUP297" s="1242"/>
      <c r="PUQ297" s="1242"/>
      <c r="PUR297" s="1242"/>
      <c r="PUS297" s="1242"/>
      <c r="PUT297" s="1242"/>
      <c r="PUU297" s="1242"/>
      <c r="PUV297" s="1242"/>
      <c r="PUW297" s="1242"/>
      <c r="PUX297" s="1242"/>
      <c r="PUY297" s="1242"/>
      <c r="PUZ297" s="1242"/>
      <c r="PVA297" s="1242"/>
      <c r="PVB297" s="1242"/>
      <c r="PVC297" s="1242"/>
      <c r="PVD297" s="1242"/>
      <c r="PVE297" s="1242"/>
      <c r="PVF297" s="1242"/>
      <c r="PVG297" s="1242"/>
      <c r="PVH297" s="1242"/>
      <c r="PVI297" s="1242"/>
      <c r="PVJ297" s="1242"/>
      <c r="PVK297" s="1242"/>
      <c r="PVL297" s="1242"/>
      <c r="PVM297" s="1242"/>
      <c r="PVN297" s="1242"/>
      <c r="PVO297" s="1242"/>
      <c r="PVP297" s="1242"/>
      <c r="PVQ297" s="1242"/>
      <c r="PVR297" s="1242"/>
      <c r="PVS297" s="1242"/>
      <c r="PVT297" s="1242"/>
      <c r="PVU297" s="1242"/>
      <c r="PVV297" s="1242"/>
      <c r="PVW297" s="1242"/>
      <c r="PVX297" s="1242"/>
      <c r="PVY297" s="1242"/>
      <c r="PVZ297" s="1242"/>
      <c r="PWA297" s="1242"/>
      <c r="PWB297" s="1242"/>
      <c r="PWC297" s="1242"/>
      <c r="PWD297" s="1242"/>
      <c r="PWE297" s="1242"/>
      <c r="PWF297" s="1242"/>
      <c r="PWG297" s="1242"/>
      <c r="PWH297" s="1242"/>
      <c r="PWI297" s="1242"/>
      <c r="PWJ297" s="1242"/>
      <c r="PWK297" s="1242"/>
      <c r="PWL297" s="1242"/>
      <c r="PWM297" s="1242"/>
      <c r="PWN297" s="1242"/>
      <c r="PWO297" s="1242"/>
      <c r="PWP297" s="1242"/>
      <c r="PWQ297" s="1242"/>
      <c r="PWR297" s="1242"/>
      <c r="PWS297" s="1242"/>
      <c r="PWT297" s="1242"/>
      <c r="PWU297" s="1242"/>
      <c r="PWV297" s="1242"/>
      <c r="PWW297" s="1242"/>
      <c r="PWX297" s="1242"/>
      <c r="PWY297" s="1242"/>
      <c r="PWZ297" s="1242"/>
      <c r="PXA297" s="1242"/>
      <c r="PXB297" s="1242"/>
      <c r="PXC297" s="1242"/>
      <c r="PXD297" s="1242"/>
      <c r="PXE297" s="1242"/>
      <c r="PXF297" s="1242"/>
      <c r="PXG297" s="1242"/>
      <c r="PXH297" s="1242"/>
      <c r="PXI297" s="1242"/>
      <c r="PXJ297" s="1242"/>
      <c r="PXK297" s="1242"/>
      <c r="PXL297" s="1242"/>
      <c r="PXM297" s="1242"/>
      <c r="PXN297" s="1242"/>
      <c r="PXO297" s="1242"/>
      <c r="PXP297" s="1242"/>
      <c r="PXQ297" s="1242"/>
      <c r="PXR297" s="1242"/>
      <c r="PXS297" s="1242"/>
      <c r="PXT297" s="1242"/>
      <c r="PXU297" s="1242"/>
      <c r="PXV297" s="1242"/>
      <c r="PXW297" s="1242"/>
      <c r="PXX297" s="1242"/>
      <c r="PXY297" s="1242"/>
      <c r="PXZ297" s="1242"/>
      <c r="PYA297" s="1242"/>
      <c r="PYB297" s="1242"/>
      <c r="PYC297" s="1242"/>
      <c r="PYD297" s="1242"/>
      <c r="PYE297" s="1242"/>
      <c r="PYF297" s="1242"/>
      <c r="PYG297" s="1242"/>
      <c r="PYH297" s="1242"/>
      <c r="PYI297" s="1242"/>
      <c r="PYJ297" s="1242"/>
      <c r="PYK297" s="1242"/>
      <c r="PYL297" s="1242"/>
      <c r="PYM297" s="1242"/>
      <c r="PYN297" s="1242"/>
      <c r="PYO297" s="1242"/>
      <c r="PYP297" s="1242"/>
      <c r="PYQ297" s="1242"/>
      <c r="PYR297" s="1242"/>
      <c r="PYS297" s="1242"/>
      <c r="PYT297" s="1242"/>
      <c r="PYU297" s="1242"/>
      <c r="PYV297" s="1242"/>
      <c r="PYW297" s="1242"/>
      <c r="PYX297" s="1242"/>
      <c r="PYY297" s="1242"/>
      <c r="PYZ297" s="1242"/>
      <c r="PZA297" s="1242"/>
      <c r="PZB297" s="1242"/>
      <c r="PZC297" s="1242"/>
      <c r="PZD297" s="1242"/>
      <c r="PZE297" s="1242"/>
      <c r="PZF297" s="1242"/>
      <c r="PZG297" s="1242"/>
      <c r="PZH297" s="1242"/>
      <c r="PZI297" s="1242"/>
      <c r="PZJ297" s="1242"/>
      <c r="PZK297" s="1242"/>
      <c r="PZL297" s="1242"/>
      <c r="PZM297" s="1242"/>
      <c r="PZN297" s="1242"/>
      <c r="PZO297" s="1242"/>
      <c r="PZP297" s="1242"/>
      <c r="PZQ297" s="1242"/>
      <c r="PZR297" s="1242"/>
      <c r="PZS297" s="1242"/>
      <c r="PZT297" s="1242"/>
      <c r="PZU297" s="1242"/>
      <c r="PZV297" s="1242"/>
      <c r="PZW297" s="1242"/>
      <c r="PZX297" s="1242"/>
      <c r="PZY297" s="1242"/>
      <c r="PZZ297" s="1242"/>
      <c r="QAA297" s="1242"/>
      <c r="QAB297" s="1242"/>
      <c r="QAC297" s="1242"/>
      <c r="QAD297" s="1242"/>
      <c r="QAE297" s="1242"/>
      <c r="QAF297" s="1242"/>
      <c r="QAG297" s="1242"/>
      <c r="QAH297" s="1242"/>
      <c r="QAI297" s="1242"/>
      <c r="QAJ297" s="1242"/>
      <c r="QAK297" s="1242"/>
      <c r="QAL297" s="1242"/>
      <c r="QAM297" s="1242"/>
      <c r="QAN297" s="1242"/>
      <c r="QAO297" s="1242"/>
      <c r="QAP297" s="1242"/>
      <c r="QAQ297" s="1242"/>
      <c r="QAR297" s="1242"/>
      <c r="QAS297" s="1242"/>
      <c r="QAT297" s="1242"/>
      <c r="QAU297" s="1242"/>
      <c r="QAV297" s="1242"/>
      <c r="QAW297" s="1242"/>
      <c r="QAX297" s="1242"/>
      <c r="QAY297" s="1242"/>
      <c r="QAZ297" s="1242"/>
      <c r="QBA297" s="1242"/>
      <c r="QBB297" s="1242"/>
      <c r="QBC297" s="1242"/>
      <c r="QBD297" s="1242"/>
      <c r="QBE297" s="1242"/>
      <c r="QBF297" s="1242"/>
      <c r="QBG297" s="1242"/>
      <c r="QBH297" s="1242"/>
      <c r="QBI297" s="1242"/>
      <c r="QBJ297" s="1242"/>
      <c r="QBK297" s="1242"/>
      <c r="QBL297" s="1242"/>
      <c r="QBM297" s="1242"/>
      <c r="QBN297" s="1242"/>
      <c r="QBO297" s="1242"/>
      <c r="QBP297" s="1242"/>
      <c r="QBQ297" s="1242"/>
      <c r="QBR297" s="1242"/>
      <c r="QBS297" s="1242"/>
      <c r="QBT297" s="1242"/>
      <c r="QBU297" s="1242"/>
      <c r="QBV297" s="1242"/>
      <c r="QBW297" s="1242"/>
      <c r="QBX297" s="1242"/>
      <c r="QBY297" s="1242"/>
      <c r="QBZ297" s="1242"/>
      <c r="QCA297" s="1242"/>
      <c r="QCB297" s="1242"/>
      <c r="QCC297" s="1242"/>
      <c r="QCD297" s="1242"/>
      <c r="QCE297" s="1242"/>
      <c r="QCF297" s="1242"/>
      <c r="QCG297" s="1242"/>
      <c r="QCH297" s="1242"/>
      <c r="QCI297" s="1242"/>
      <c r="QCJ297" s="1242"/>
      <c r="QCK297" s="1242"/>
      <c r="QCL297" s="1242"/>
      <c r="QCM297" s="1242"/>
      <c r="QCN297" s="1242"/>
      <c r="QCO297" s="1242"/>
      <c r="QCP297" s="1242"/>
      <c r="QCQ297" s="1242"/>
      <c r="QCR297" s="1242"/>
      <c r="QCS297" s="1242"/>
      <c r="QCT297" s="1242"/>
      <c r="QCU297" s="1242"/>
      <c r="QCV297" s="1242"/>
      <c r="QCW297" s="1242"/>
      <c r="QCX297" s="1242"/>
      <c r="QCY297" s="1242"/>
      <c r="QCZ297" s="1242"/>
      <c r="QDA297" s="1242"/>
      <c r="QDB297" s="1242"/>
      <c r="QDC297" s="1242"/>
      <c r="QDD297" s="1242"/>
      <c r="QDE297" s="1242"/>
      <c r="QDF297" s="1242"/>
      <c r="QDG297" s="1242"/>
      <c r="QDH297" s="1242"/>
      <c r="QDI297" s="1242"/>
      <c r="QDJ297" s="1242"/>
      <c r="QDK297" s="1242"/>
      <c r="QDL297" s="1242"/>
      <c r="QDM297" s="1242"/>
      <c r="QDN297" s="1242"/>
      <c r="QDO297" s="1242"/>
      <c r="QDP297" s="1242"/>
      <c r="QDQ297" s="1242"/>
      <c r="QDR297" s="1242"/>
      <c r="QDS297" s="1242"/>
      <c r="QDT297" s="1242"/>
      <c r="QDU297" s="1242"/>
      <c r="QDV297" s="1242"/>
      <c r="QDW297" s="1242"/>
      <c r="QDX297" s="1242"/>
      <c r="QDY297" s="1242"/>
      <c r="QDZ297" s="1242"/>
      <c r="QEA297" s="1242"/>
      <c r="QEB297" s="1242"/>
      <c r="QEC297" s="1242"/>
      <c r="QED297" s="1242"/>
      <c r="QEE297" s="1242"/>
      <c r="QEF297" s="1242"/>
      <c r="QEG297" s="1242"/>
      <c r="QEH297" s="1242"/>
      <c r="QEI297" s="1242"/>
      <c r="QEJ297" s="1242"/>
      <c r="QEK297" s="1242"/>
      <c r="QEL297" s="1242"/>
      <c r="QEM297" s="1242"/>
      <c r="QEN297" s="1242"/>
      <c r="QEO297" s="1242"/>
      <c r="QEP297" s="1242"/>
      <c r="QEQ297" s="1242"/>
      <c r="QER297" s="1242"/>
      <c r="QES297" s="1242"/>
      <c r="QET297" s="1242"/>
      <c r="QEU297" s="1242"/>
      <c r="QEV297" s="1242"/>
      <c r="QEW297" s="1242"/>
      <c r="QEX297" s="1242"/>
      <c r="QEY297" s="1242"/>
      <c r="QEZ297" s="1242"/>
      <c r="QFA297" s="1242"/>
      <c r="QFB297" s="1242"/>
      <c r="QFC297" s="1242"/>
      <c r="QFD297" s="1242"/>
      <c r="QFE297" s="1242"/>
      <c r="QFF297" s="1242"/>
      <c r="QFG297" s="1242"/>
      <c r="QFH297" s="1242"/>
      <c r="QFI297" s="1242"/>
      <c r="QFJ297" s="1242"/>
      <c r="QFK297" s="1242"/>
      <c r="QFL297" s="1242"/>
      <c r="QFM297" s="1242"/>
      <c r="QFN297" s="1242"/>
      <c r="QFO297" s="1242"/>
      <c r="QFP297" s="1242"/>
      <c r="QFQ297" s="1242"/>
      <c r="QFR297" s="1242"/>
      <c r="QFS297" s="1242"/>
      <c r="QFT297" s="1242"/>
      <c r="QFU297" s="1242"/>
      <c r="QFV297" s="1242"/>
      <c r="QFW297" s="1242"/>
      <c r="QFX297" s="1242"/>
      <c r="QFY297" s="1242"/>
      <c r="QFZ297" s="1242"/>
      <c r="QGA297" s="1242"/>
      <c r="QGB297" s="1242"/>
      <c r="QGC297" s="1242"/>
      <c r="QGD297" s="1242"/>
      <c r="QGE297" s="1242"/>
      <c r="QGF297" s="1242"/>
      <c r="QGG297" s="1242"/>
      <c r="QGH297" s="1242"/>
      <c r="QGI297" s="1242"/>
      <c r="QGJ297" s="1242"/>
      <c r="QGK297" s="1242"/>
      <c r="QGL297" s="1242"/>
      <c r="QGM297" s="1242"/>
      <c r="QGN297" s="1242"/>
      <c r="QGO297" s="1242"/>
      <c r="QGP297" s="1242"/>
      <c r="QGQ297" s="1242"/>
      <c r="QGR297" s="1242"/>
      <c r="QGS297" s="1242"/>
      <c r="QGT297" s="1242"/>
      <c r="QGU297" s="1242"/>
      <c r="QGV297" s="1242"/>
      <c r="QGW297" s="1242"/>
      <c r="QGX297" s="1242"/>
      <c r="QGY297" s="1242"/>
      <c r="QGZ297" s="1242"/>
      <c r="QHA297" s="1242"/>
      <c r="QHB297" s="1242"/>
      <c r="QHC297" s="1242"/>
      <c r="QHD297" s="1242"/>
      <c r="QHE297" s="1242"/>
      <c r="QHF297" s="1242"/>
      <c r="QHG297" s="1242"/>
      <c r="QHH297" s="1242"/>
      <c r="QHI297" s="1242"/>
      <c r="QHJ297" s="1242"/>
      <c r="QHK297" s="1242"/>
      <c r="QHL297" s="1242"/>
      <c r="QHM297" s="1242"/>
      <c r="QHN297" s="1242"/>
      <c r="QHO297" s="1242"/>
      <c r="QHP297" s="1242"/>
      <c r="QHQ297" s="1242"/>
      <c r="QHR297" s="1242"/>
      <c r="QHS297" s="1242"/>
      <c r="QHT297" s="1242"/>
      <c r="QHU297" s="1242"/>
      <c r="QHV297" s="1242"/>
      <c r="QHW297" s="1242"/>
      <c r="QHX297" s="1242"/>
      <c r="QHY297" s="1242"/>
      <c r="QHZ297" s="1242"/>
      <c r="QIA297" s="1242"/>
      <c r="QIB297" s="1242"/>
      <c r="QIC297" s="1242"/>
      <c r="QID297" s="1242"/>
      <c r="QIE297" s="1242"/>
      <c r="QIF297" s="1242"/>
      <c r="QIG297" s="1242"/>
      <c r="QIH297" s="1242"/>
      <c r="QII297" s="1242"/>
      <c r="QIJ297" s="1242"/>
      <c r="QIK297" s="1242"/>
      <c r="QIL297" s="1242"/>
      <c r="QIM297" s="1242"/>
      <c r="QIN297" s="1242"/>
      <c r="QIO297" s="1242"/>
      <c r="QIP297" s="1242"/>
      <c r="QIQ297" s="1242"/>
      <c r="QIR297" s="1242"/>
      <c r="QIS297" s="1242"/>
      <c r="QIT297" s="1242"/>
      <c r="QIU297" s="1242"/>
      <c r="QIV297" s="1242"/>
      <c r="QIW297" s="1242"/>
      <c r="QIX297" s="1242"/>
      <c r="QIY297" s="1242"/>
      <c r="QIZ297" s="1242"/>
      <c r="QJA297" s="1242"/>
      <c r="QJB297" s="1242"/>
      <c r="QJC297" s="1242"/>
      <c r="QJD297" s="1242"/>
      <c r="QJE297" s="1242"/>
      <c r="QJF297" s="1242"/>
      <c r="QJG297" s="1242"/>
      <c r="QJH297" s="1242"/>
      <c r="QJI297" s="1242"/>
      <c r="QJJ297" s="1242"/>
      <c r="QJK297" s="1242"/>
      <c r="QJL297" s="1242"/>
      <c r="QJM297" s="1242"/>
      <c r="QJN297" s="1242"/>
      <c r="QJO297" s="1242"/>
      <c r="QJP297" s="1242"/>
      <c r="QJQ297" s="1242"/>
      <c r="QJR297" s="1242"/>
      <c r="QJS297" s="1242"/>
      <c r="QJT297" s="1242"/>
      <c r="QJU297" s="1242"/>
      <c r="QJV297" s="1242"/>
      <c r="QJW297" s="1242"/>
      <c r="QJX297" s="1242"/>
      <c r="QJY297" s="1242"/>
      <c r="QJZ297" s="1242"/>
      <c r="QKA297" s="1242"/>
      <c r="QKB297" s="1242"/>
      <c r="QKC297" s="1242"/>
      <c r="QKD297" s="1242"/>
      <c r="QKE297" s="1242"/>
      <c r="QKF297" s="1242"/>
      <c r="QKG297" s="1242"/>
      <c r="QKH297" s="1242"/>
      <c r="QKI297" s="1242"/>
      <c r="QKJ297" s="1242"/>
      <c r="QKK297" s="1242"/>
      <c r="QKL297" s="1242"/>
      <c r="QKM297" s="1242"/>
      <c r="QKN297" s="1242"/>
      <c r="QKO297" s="1242"/>
      <c r="QKP297" s="1242"/>
      <c r="QKQ297" s="1242"/>
      <c r="QKR297" s="1242"/>
      <c r="QKS297" s="1242"/>
      <c r="QKT297" s="1242"/>
      <c r="QKU297" s="1242"/>
      <c r="QKV297" s="1242"/>
      <c r="QKW297" s="1242"/>
      <c r="QKX297" s="1242"/>
      <c r="QKY297" s="1242"/>
      <c r="QKZ297" s="1242"/>
      <c r="QLA297" s="1242"/>
      <c r="QLB297" s="1242"/>
      <c r="QLC297" s="1242"/>
      <c r="QLD297" s="1242"/>
      <c r="QLE297" s="1242"/>
      <c r="QLF297" s="1242"/>
      <c r="QLG297" s="1242"/>
      <c r="QLH297" s="1242"/>
      <c r="QLI297" s="1242"/>
      <c r="QLJ297" s="1242"/>
      <c r="QLK297" s="1242"/>
      <c r="QLL297" s="1242"/>
      <c r="QLM297" s="1242"/>
      <c r="QLN297" s="1242"/>
      <c r="QLO297" s="1242"/>
      <c r="QLP297" s="1242"/>
      <c r="QLQ297" s="1242"/>
      <c r="QLR297" s="1242"/>
      <c r="QLS297" s="1242"/>
      <c r="QLT297" s="1242"/>
      <c r="QLU297" s="1242"/>
      <c r="QLV297" s="1242"/>
      <c r="QLW297" s="1242"/>
      <c r="QLX297" s="1242"/>
      <c r="QLY297" s="1242"/>
      <c r="QLZ297" s="1242"/>
      <c r="QMA297" s="1242"/>
      <c r="QMB297" s="1242"/>
      <c r="QMC297" s="1242"/>
      <c r="QMD297" s="1242"/>
      <c r="QME297" s="1242"/>
      <c r="QMF297" s="1242"/>
      <c r="QMG297" s="1242"/>
      <c r="QMH297" s="1242"/>
      <c r="QMI297" s="1242"/>
      <c r="QMJ297" s="1242"/>
      <c r="QMK297" s="1242"/>
      <c r="QML297" s="1242"/>
      <c r="QMM297" s="1242"/>
      <c r="QMN297" s="1242"/>
      <c r="QMO297" s="1242"/>
      <c r="QMP297" s="1242"/>
      <c r="QMQ297" s="1242"/>
      <c r="QMR297" s="1242"/>
      <c r="QMS297" s="1242"/>
      <c r="QMT297" s="1242"/>
      <c r="QMU297" s="1242"/>
      <c r="QMV297" s="1242"/>
      <c r="QMW297" s="1242"/>
      <c r="QMX297" s="1242"/>
      <c r="QMY297" s="1242"/>
      <c r="QMZ297" s="1242"/>
      <c r="QNA297" s="1242"/>
      <c r="QNB297" s="1242"/>
      <c r="QNC297" s="1242"/>
      <c r="QND297" s="1242"/>
      <c r="QNE297" s="1242"/>
      <c r="QNF297" s="1242"/>
      <c r="QNG297" s="1242"/>
      <c r="QNH297" s="1242"/>
      <c r="QNI297" s="1242"/>
      <c r="QNJ297" s="1242"/>
      <c r="QNK297" s="1242"/>
      <c r="QNL297" s="1242"/>
      <c r="QNM297" s="1242"/>
      <c r="QNN297" s="1242"/>
      <c r="QNO297" s="1242"/>
      <c r="QNP297" s="1242"/>
      <c r="QNQ297" s="1242"/>
      <c r="QNR297" s="1242"/>
      <c r="QNS297" s="1242"/>
      <c r="QNT297" s="1242"/>
      <c r="QNU297" s="1242"/>
      <c r="QNV297" s="1242"/>
      <c r="QNW297" s="1242"/>
      <c r="QNX297" s="1242"/>
      <c r="QNY297" s="1242"/>
      <c r="QNZ297" s="1242"/>
      <c r="QOA297" s="1242"/>
      <c r="QOB297" s="1242"/>
      <c r="QOC297" s="1242"/>
      <c r="QOD297" s="1242"/>
      <c r="QOE297" s="1242"/>
      <c r="QOF297" s="1242"/>
      <c r="QOG297" s="1242"/>
      <c r="QOH297" s="1242"/>
      <c r="QOI297" s="1242"/>
      <c r="QOJ297" s="1242"/>
      <c r="QOK297" s="1242"/>
      <c r="QOL297" s="1242"/>
      <c r="QOM297" s="1242"/>
      <c r="QON297" s="1242"/>
      <c r="QOO297" s="1242"/>
      <c r="QOP297" s="1242"/>
      <c r="QOQ297" s="1242"/>
      <c r="QOR297" s="1242"/>
      <c r="QOS297" s="1242"/>
      <c r="QOT297" s="1242"/>
      <c r="QOU297" s="1242"/>
      <c r="QOV297" s="1242"/>
      <c r="QOW297" s="1242"/>
      <c r="QOX297" s="1242"/>
      <c r="QOY297" s="1242"/>
      <c r="QOZ297" s="1242"/>
      <c r="QPA297" s="1242"/>
      <c r="QPB297" s="1242"/>
      <c r="QPC297" s="1242"/>
      <c r="QPD297" s="1242"/>
      <c r="QPE297" s="1242"/>
      <c r="QPF297" s="1242"/>
      <c r="QPG297" s="1242"/>
      <c r="QPH297" s="1242"/>
      <c r="QPI297" s="1242"/>
      <c r="QPJ297" s="1242"/>
      <c r="QPK297" s="1242"/>
      <c r="QPL297" s="1242"/>
      <c r="QPM297" s="1242"/>
      <c r="QPN297" s="1242"/>
      <c r="QPO297" s="1242"/>
      <c r="QPP297" s="1242"/>
      <c r="QPQ297" s="1242"/>
      <c r="QPR297" s="1242"/>
      <c r="QPS297" s="1242"/>
      <c r="QPT297" s="1242"/>
      <c r="QPU297" s="1242"/>
      <c r="QPV297" s="1242"/>
      <c r="QPW297" s="1242"/>
      <c r="QPX297" s="1242"/>
      <c r="QPY297" s="1242"/>
      <c r="QPZ297" s="1242"/>
      <c r="QQA297" s="1242"/>
      <c r="QQB297" s="1242"/>
      <c r="QQC297" s="1242"/>
      <c r="QQD297" s="1242"/>
      <c r="QQE297" s="1242"/>
      <c r="QQF297" s="1242"/>
      <c r="QQG297" s="1242"/>
      <c r="QQH297" s="1242"/>
      <c r="QQI297" s="1242"/>
      <c r="QQJ297" s="1242"/>
      <c r="QQK297" s="1242"/>
      <c r="QQL297" s="1242"/>
      <c r="QQM297" s="1242"/>
      <c r="QQN297" s="1242"/>
      <c r="QQO297" s="1242"/>
      <c r="QQP297" s="1242"/>
      <c r="QQQ297" s="1242"/>
      <c r="QQR297" s="1242"/>
      <c r="QQS297" s="1242"/>
      <c r="QQT297" s="1242"/>
      <c r="QQU297" s="1242"/>
      <c r="QQV297" s="1242"/>
      <c r="QQW297" s="1242"/>
      <c r="QQX297" s="1242"/>
      <c r="QQY297" s="1242"/>
      <c r="QQZ297" s="1242"/>
      <c r="QRA297" s="1242"/>
      <c r="QRB297" s="1242"/>
      <c r="QRC297" s="1242"/>
      <c r="QRD297" s="1242"/>
      <c r="QRE297" s="1242"/>
      <c r="QRF297" s="1242"/>
      <c r="QRG297" s="1242"/>
      <c r="QRH297" s="1242"/>
      <c r="QRI297" s="1242"/>
      <c r="QRJ297" s="1242"/>
      <c r="QRK297" s="1242"/>
      <c r="QRL297" s="1242"/>
      <c r="QRM297" s="1242"/>
      <c r="QRN297" s="1242"/>
      <c r="QRO297" s="1242"/>
      <c r="QRP297" s="1242"/>
      <c r="QRQ297" s="1242"/>
      <c r="QRR297" s="1242"/>
      <c r="QRS297" s="1242"/>
      <c r="QRT297" s="1242"/>
      <c r="QRU297" s="1242"/>
      <c r="QRV297" s="1242"/>
      <c r="QRW297" s="1242"/>
      <c r="QRX297" s="1242"/>
      <c r="QRY297" s="1242"/>
      <c r="QRZ297" s="1242"/>
      <c r="QSA297" s="1242"/>
      <c r="QSB297" s="1242"/>
      <c r="QSC297" s="1242"/>
      <c r="QSD297" s="1242"/>
      <c r="QSE297" s="1242"/>
      <c r="QSF297" s="1242"/>
      <c r="QSG297" s="1242"/>
      <c r="QSH297" s="1242"/>
      <c r="QSI297" s="1242"/>
      <c r="QSJ297" s="1242"/>
      <c r="QSK297" s="1242"/>
      <c r="QSL297" s="1242"/>
      <c r="QSM297" s="1242"/>
      <c r="QSN297" s="1242"/>
      <c r="QSO297" s="1242"/>
      <c r="QSP297" s="1242"/>
      <c r="QSQ297" s="1242"/>
      <c r="QSR297" s="1242"/>
      <c r="QSS297" s="1242"/>
      <c r="QST297" s="1242"/>
      <c r="QSU297" s="1242"/>
      <c r="QSV297" s="1242"/>
      <c r="QSW297" s="1242"/>
      <c r="QSX297" s="1242"/>
      <c r="QSY297" s="1242"/>
      <c r="QSZ297" s="1242"/>
      <c r="QTA297" s="1242"/>
      <c r="QTB297" s="1242"/>
      <c r="QTC297" s="1242"/>
      <c r="QTD297" s="1242"/>
      <c r="QTE297" s="1242"/>
      <c r="QTF297" s="1242"/>
      <c r="QTG297" s="1242"/>
      <c r="QTH297" s="1242"/>
      <c r="QTI297" s="1242"/>
      <c r="QTJ297" s="1242"/>
      <c r="QTK297" s="1242"/>
      <c r="QTL297" s="1242"/>
      <c r="QTM297" s="1242"/>
      <c r="QTN297" s="1242"/>
      <c r="QTO297" s="1242"/>
      <c r="QTP297" s="1242"/>
      <c r="QTQ297" s="1242"/>
      <c r="QTR297" s="1242"/>
      <c r="QTS297" s="1242"/>
      <c r="QTT297" s="1242"/>
      <c r="QTU297" s="1242"/>
      <c r="QTV297" s="1242"/>
      <c r="QTW297" s="1242"/>
      <c r="QTX297" s="1242"/>
      <c r="QTY297" s="1242"/>
      <c r="QTZ297" s="1242"/>
      <c r="QUA297" s="1242"/>
      <c r="QUB297" s="1242"/>
      <c r="QUC297" s="1242"/>
      <c r="QUD297" s="1242"/>
      <c r="QUE297" s="1242"/>
      <c r="QUF297" s="1242"/>
      <c r="QUG297" s="1242"/>
      <c r="QUH297" s="1242"/>
      <c r="QUI297" s="1242"/>
      <c r="QUJ297" s="1242"/>
      <c r="QUK297" s="1242"/>
      <c r="QUL297" s="1242"/>
      <c r="QUM297" s="1242"/>
      <c r="QUN297" s="1242"/>
      <c r="QUO297" s="1242"/>
      <c r="QUP297" s="1242"/>
      <c r="QUQ297" s="1242"/>
      <c r="QUR297" s="1242"/>
      <c r="QUS297" s="1242"/>
      <c r="QUT297" s="1242"/>
      <c r="QUU297" s="1242"/>
      <c r="QUV297" s="1242"/>
      <c r="QUW297" s="1242"/>
      <c r="QUX297" s="1242"/>
      <c r="QUY297" s="1242"/>
      <c r="QUZ297" s="1242"/>
      <c r="QVA297" s="1242"/>
      <c r="QVB297" s="1242"/>
      <c r="QVC297" s="1242"/>
      <c r="QVD297" s="1242"/>
      <c r="QVE297" s="1242"/>
      <c r="QVF297" s="1242"/>
      <c r="QVG297" s="1242"/>
      <c r="QVH297" s="1242"/>
      <c r="QVI297" s="1242"/>
      <c r="QVJ297" s="1242"/>
      <c r="QVK297" s="1242"/>
      <c r="QVL297" s="1242"/>
      <c r="QVM297" s="1242"/>
      <c r="QVN297" s="1242"/>
      <c r="QVO297" s="1242"/>
      <c r="QVP297" s="1242"/>
      <c r="QVQ297" s="1242"/>
      <c r="QVR297" s="1242"/>
      <c r="QVS297" s="1242"/>
      <c r="QVT297" s="1242"/>
      <c r="QVU297" s="1242"/>
      <c r="QVV297" s="1242"/>
      <c r="QVW297" s="1242"/>
      <c r="QVX297" s="1242"/>
      <c r="QVY297" s="1242"/>
      <c r="QVZ297" s="1242"/>
      <c r="QWA297" s="1242"/>
      <c r="QWB297" s="1242"/>
      <c r="QWC297" s="1242"/>
      <c r="QWD297" s="1242"/>
      <c r="QWE297" s="1242"/>
      <c r="QWF297" s="1242"/>
      <c r="QWG297" s="1242"/>
      <c r="QWH297" s="1242"/>
      <c r="QWI297" s="1242"/>
      <c r="QWJ297" s="1242"/>
      <c r="QWK297" s="1242"/>
      <c r="QWL297" s="1242"/>
      <c r="QWM297" s="1242"/>
      <c r="QWN297" s="1242"/>
      <c r="QWO297" s="1242"/>
      <c r="QWP297" s="1242"/>
      <c r="QWQ297" s="1242"/>
      <c r="QWR297" s="1242"/>
      <c r="QWS297" s="1242"/>
      <c r="QWT297" s="1242"/>
      <c r="QWU297" s="1242"/>
      <c r="QWV297" s="1242"/>
      <c r="QWW297" s="1242"/>
      <c r="QWX297" s="1242"/>
      <c r="QWY297" s="1242"/>
      <c r="QWZ297" s="1242"/>
      <c r="QXA297" s="1242"/>
      <c r="QXB297" s="1242"/>
      <c r="QXC297" s="1242"/>
      <c r="QXD297" s="1242"/>
      <c r="QXE297" s="1242"/>
      <c r="QXF297" s="1242"/>
      <c r="QXG297" s="1242"/>
      <c r="QXH297" s="1242"/>
      <c r="QXI297" s="1242"/>
      <c r="QXJ297" s="1242"/>
      <c r="QXK297" s="1242"/>
      <c r="QXL297" s="1242"/>
      <c r="QXM297" s="1242"/>
      <c r="QXN297" s="1242"/>
      <c r="QXO297" s="1242"/>
      <c r="QXP297" s="1242"/>
      <c r="QXQ297" s="1242"/>
      <c r="QXR297" s="1242"/>
      <c r="QXS297" s="1242"/>
      <c r="QXT297" s="1242"/>
      <c r="QXU297" s="1242"/>
      <c r="QXV297" s="1242"/>
      <c r="QXW297" s="1242"/>
      <c r="QXX297" s="1242"/>
      <c r="QXY297" s="1242"/>
      <c r="QXZ297" s="1242"/>
      <c r="QYA297" s="1242"/>
      <c r="QYB297" s="1242"/>
      <c r="QYC297" s="1242"/>
      <c r="QYD297" s="1242"/>
      <c r="QYE297" s="1242"/>
      <c r="QYF297" s="1242"/>
      <c r="QYG297" s="1242"/>
      <c r="QYH297" s="1242"/>
      <c r="QYI297" s="1242"/>
      <c r="QYJ297" s="1242"/>
      <c r="QYK297" s="1242"/>
      <c r="QYL297" s="1242"/>
      <c r="QYM297" s="1242"/>
      <c r="QYN297" s="1242"/>
      <c r="QYO297" s="1242"/>
      <c r="QYP297" s="1242"/>
      <c r="QYQ297" s="1242"/>
      <c r="QYR297" s="1242"/>
      <c r="QYS297" s="1242"/>
      <c r="QYT297" s="1242"/>
      <c r="QYU297" s="1242"/>
      <c r="QYV297" s="1242"/>
      <c r="QYW297" s="1242"/>
      <c r="QYX297" s="1242"/>
      <c r="QYY297" s="1242"/>
      <c r="QYZ297" s="1242"/>
      <c r="QZA297" s="1242"/>
      <c r="QZB297" s="1242"/>
      <c r="QZC297" s="1242"/>
      <c r="QZD297" s="1242"/>
      <c r="QZE297" s="1242"/>
      <c r="QZF297" s="1242"/>
      <c r="QZG297" s="1242"/>
      <c r="QZH297" s="1242"/>
      <c r="QZI297" s="1242"/>
      <c r="QZJ297" s="1242"/>
      <c r="QZK297" s="1242"/>
      <c r="QZL297" s="1242"/>
      <c r="QZM297" s="1242"/>
      <c r="QZN297" s="1242"/>
      <c r="QZO297" s="1242"/>
      <c r="QZP297" s="1242"/>
      <c r="QZQ297" s="1242"/>
      <c r="QZR297" s="1242"/>
      <c r="QZS297" s="1242"/>
      <c r="QZT297" s="1242"/>
      <c r="QZU297" s="1242"/>
      <c r="QZV297" s="1242"/>
      <c r="QZW297" s="1242"/>
      <c r="QZX297" s="1242"/>
      <c r="QZY297" s="1242"/>
      <c r="QZZ297" s="1242"/>
      <c r="RAA297" s="1242"/>
      <c r="RAB297" s="1242"/>
      <c r="RAC297" s="1242"/>
      <c r="RAD297" s="1242"/>
      <c r="RAE297" s="1242"/>
      <c r="RAF297" s="1242"/>
      <c r="RAG297" s="1242"/>
      <c r="RAH297" s="1242"/>
      <c r="RAI297" s="1242"/>
      <c r="RAJ297" s="1242"/>
      <c r="RAK297" s="1242"/>
      <c r="RAL297" s="1242"/>
      <c r="RAM297" s="1242"/>
      <c r="RAN297" s="1242"/>
      <c r="RAO297" s="1242"/>
      <c r="RAP297" s="1242"/>
      <c r="RAQ297" s="1242"/>
      <c r="RAR297" s="1242"/>
      <c r="RAS297" s="1242"/>
      <c r="RAT297" s="1242"/>
      <c r="RAU297" s="1242"/>
      <c r="RAV297" s="1242"/>
      <c r="RAW297" s="1242"/>
      <c r="RAX297" s="1242"/>
      <c r="RAY297" s="1242"/>
      <c r="RAZ297" s="1242"/>
      <c r="RBA297" s="1242"/>
      <c r="RBB297" s="1242"/>
      <c r="RBC297" s="1242"/>
      <c r="RBD297" s="1242"/>
      <c r="RBE297" s="1242"/>
      <c r="RBF297" s="1242"/>
      <c r="RBG297" s="1242"/>
      <c r="RBH297" s="1242"/>
      <c r="RBI297" s="1242"/>
      <c r="RBJ297" s="1242"/>
      <c r="RBK297" s="1242"/>
      <c r="RBL297" s="1242"/>
      <c r="RBM297" s="1242"/>
      <c r="RBN297" s="1242"/>
      <c r="RBO297" s="1242"/>
      <c r="RBP297" s="1242"/>
      <c r="RBQ297" s="1242"/>
      <c r="RBR297" s="1242"/>
      <c r="RBS297" s="1242"/>
      <c r="RBT297" s="1242"/>
      <c r="RBU297" s="1242"/>
      <c r="RBV297" s="1242"/>
      <c r="RBW297" s="1242"/>
      <c r="RBX297" s="1242"/>
      <c r="RBY297" s="1242"/>
      <c r="RBZ297" s="1242"/>
      <c r="RCA297" s="1242"/>
      <c r="RCB297" s="1242"/>
      <c r="RCC297" s="1242"/>
      <c r="RCD297" s="1242"/>
      <c r="RCE297" s="1242"/>
      <c r="RCF297" s="1242"/>
      <c r="RCG297" s="1242"/>
      <c r="RCH297" s="1242"/>
      <c r="RCI297" s="1242"/>
      <c r="RCJ297" s="1242"/>
      <c r="RCK297" s="1242"/>
      <c r="RCL297" s="1242"/>
      <c r="RCM297" s="1242"/>
      <c r="RCN297" s="1242"/>
      <c r="RCO297" s="1242"/>
      <c r="RCP297" s="1242"/>
      <c r="RCQ297" s="1242"/>
      <c r="RCR297" s="1242"/>
      <c r="RCS297" s="1242"/>
      <c r="RCT297" s="1242"/>
      <c r="RCU297" s="1242"/>
      <c r="RCV297" s="1242"/>
      <c r="RCW297" s="1242"/>
      <c r="RCX297" s="1242"/>
      <c r="RCY297" s="1242"/>
      <c r="RCZ297" s="1242"/>
      <c r="RDA297" s="1242"/>
      <c r="RDB297" s="1242"/>
      <c r="RDC297" s="1242"/>
      <c r="RDD297" s="1242"/>
      <c r="RDE297" s="1242"/>
      <c r="RDF297" s="1242"/>
      <c r="RDG297" s="1242"/>
      <c r="RDH297" s="1242"/>
      <c r="RDI297" s="1242"/>
      <c r="RDJ297" s="1242"/>
      <c r="RDK297" s="1242"/>
      <c r="RDL297" s="1242"/>
      <c r="RDM297" s="1242"/>
      <c r="RDN297" s="1242"/>
      <c r="RDO297" s="1242"/>
      <c r="RDP297" s="1242"/>
      <c r="RDQ297" s="1242"/>
      <c r="RDR297" s="1242"/>
      <c r="RDS297" s="1242"/>
      <c r="RDT297" s="1242"/>
      <c r="RDU297" s="1242"/>
      <c r="RDV297" s="1242"/>
      <c r="RDW297" s="1242"/>
      <c r="RDX297" s="1242"/>
      <c r="RDY297" s="1242"/>
      <c r="RDZ297" s="1242"/>
      <c r="REA297" s="1242"/>
      <c r="REB297" s="1242"/>
      <c r="REC297" s="1242"/>
      <c r="RED297" s="1242"/>
      <c r="REE297" s="1242"/>
      <c r="REF297" s="1242"/>
      <c r="REG297" s="1242"/>
      <c r="REH297" s="1242"/>
      <c r="REI297" s="1242"/>
      <c r="REJ297" s="1242"/>
      <c r="REK297" s="1242"/>
      <c r="REL297" s="1242"/>
      <c r="REM297" s="1242"/>
      <c r="REN297" s="1242"/>
      <c r="REO297" s="1242"/>
      <c r="REP297" s="1242"/>
      <c r="REQ297" s="1242"/>
      <c r="RER297" s="1242"/>
      <c r="RES297" s="1242"/>
      <c r="RET297" s="1242"/>
      <c r="REU297" s="1242"/>
      <c r="REV297" s="1242"/>
      <c r="REW297" s="1242"/>
      <c r="REX297" s="1242"/>
      <c r="REY297" s="1242"/>
      <c r="REZ297" s="1242"/>
      <c r="RFA297" s="1242"/>
      <c r="RFB297" s="1242"/>
      <c r="RFC297" s="1242"/>
      <c r="RFD297" s="1242"/>
      <c r="RFE297" s="1242"/>
      <c r="RFF297" s="1242"/>
      <c r="RFG297" s="1242"/>
      <c r="RFH297" s="1242"/>
      <c r="RFI297" s="1242"/>
      <c r="RFJ297" s="1242"/>
      <c r="RFK297" s="1242"/>
      <c r="RFL297" s="1242"/>
      <c r="RFM297" s="1242"/>
      <c r="RFN297" s="1242"/>
      <c r="RFO297" s="1242"/>
      <c r="RFP297" s="1242"/>
      <c r="RFQ297" s="1242"/>
      <c r="RFR297" s="1242"/>
      <c r="RFS297" s="1242"/>
      <c r="RFT297" s="1242"/>
      <c r="RFU297" s="1242"/>
      <c r="RFV297" s="1242"/>
      <c r="RFW297" s="1242"/>
      <c r="RFX297" s="1242"/>
      <c r="RFY297" s="1242"/>
      <c r="RFZ297" s="1242"/>
      <c r="RGA297" s="1242"/>
      <c r="RGB297" s="1242"/>
      <c r="RGC297" s="1242"/>
      <c r="RGD297" s="1242"/>
      <c r="RGE297" s="1242"/>
      <c r="RGF297" s="1242"/>
      <c r="RGG297" s="1242"/>
      <c r="RGH297" s="1242"/>
      <c r="RGI297" s="1242"/>
      <c r="RGJ297" s="1242"/>
      <c r="RGK297" s="1242"/>
      <c r="RGL297" s="1242"/>
      <c r="RGM297" s="1242"/>
      <c r="RGN297" s="1242"/>
      <c r="RGO297" s="1242"/>
      <c r="RGP297" s="1242"/>
      <c r="RGQ297" s="1242"/>
      <c r="RGR297" s="1242"/>
      <c r="RGS297" s="1242"/>
      <c r="RGT297" s="1242"/>
      <c r="RGU297" s="1242"/>
      <c r="RGV297" s="1242"/>
      <c r="RGW297" s="1242"/>
      <c r="RGX297" s="1242"/>
      <c r="RGY297" s="1242"/>
      <c r="RGZ297" s="1242"/>
      <c r="RHA297" s="1242"/>
      <c r="RHB297" s="1242"/>
      <c r="RHC297" s="1242"/>
      <c r="RHD297" s="1242"/>
      <c r="RHE297" s="1242"/>
      <c r="RHF297" s="1242"/>
      <c r="RHG297" s="1242"/>
      <c r="RHH297" s="1242"/>
      <c r="RHI297" s="1242"/>
      <c r="RHJ297" s="1242"/>
      <c r="RHK297" s="1242"/>
      <c r="RHL297" s="1242"/>
      <c r="RHM297" s="1242"/>
      <c r="RHN297" s="1242"/>
      <c r="RHO297" s="1242"/>
      <c r="RHP297" s="1242"/>
      <c r="RHQ297" s="1242"/>
      <c r="RHR297" s="1242"/>
      <c r="RHS297" s="1242"/>
      <c r="RHT297" s="1242"/>
      <c r="RHU297" s="1242"/>
      <c r="RHV297" s="1242"/>
      <c r="RHW297" s="1242"/>
      <c r="RHX297" s="1242"/>
      <c r="RHY297" s="1242"/>
      <c r="RHZ297" s="1242"/>
      <c r="RIA297" s="1242"/>
      <c r="RIB297" s="1242"/>
      <c r="RIC297" s="1242"/>
      <c r="RID297" s="1242"/>
      <c r="RIE297" s="1242"/>
      <c r="RIF297" s="1242"/>
      <c r="RIG297" s="1242"/>
      <c r="RIH297" s="1242"/>
      <c r="RII297" s="1242"/>
      <c r="RIJ297" s="1242"/>
      <c r="RIK297" s="1242"/>
      <c r="RIL297" s="1242"/>
      <c r="RIM297" s="1242"/>
      <c r="RIN297" s="1242"/>
      <c r="RIO297" s="1242"/>
      <c r="RIP297" s="1242"/>
      <c r="RIQ297" s="1242"/>
      <c r="RIR297" s="1242"/>
      <c r="RIS297" s="1242"/>
      <c r="RIT297" s="1242"/>
      <c r="RIU297" s="1242"/>
      <c r="RIV297" s="1242"/>
      <c r="RIW297" s="1242"/>
      <c r="RIX297" s="1242"/>
      <c r="RIY297" s="1242"/>
      <c r="RIZ297" s="1242"/>
      <c r="RJA297" s="1242"/>
      <c r="RJB297" s="1242"/>
      <c r="RJC297" s="1242"/>
      <c r="RJD297" s="1242"/>
      <c r="RJE297" s="1242"/>
      <c r="RJF297" s="1242"/>
      <c r="RJG297" s="1242"/>
      <c r="RJH297" s="1242"/>
      <c r="RJI297" s="1242"/>
      <c r="RJJ297" s="1242"/>
      <c r="RJK297" s="1242"/>
      <c r="RJL297" s="1242"/>
      <c r="RJM297" s="1242"/>
      <c r="RJN297" s="1242"/>
      <c r="RJO297" s="1242"/>
      <c r="RJP297" s="1242"/>
      <c r="RJQ297" s="1242"/>
      <c r="RJR297" s="1242"/>
      <c r="RJS297" s="1242"/>
      <c r="RJT297" s="1242"/>
      <c r="RJU297" s="1242"/>
      <c r="RJV297" s="1242"/>
      <c r="RJW297" s="1242"/>
      <c r="RJX297" s="1242"/>
      <c r="RJY297" s="1242"/>
      <c r="RJZ297" s="1242"/>
      <c r="RKA297" s="1242"/>
      <c r="RKB297" s="1242"/>
      <c r="RKC297" s="1242"/>
      <c r="RKD297" s="1242"/>
      <c r="RKE297" s="1242"/>
      <c r="RKF297" s="1242"/>
      <c r="RKG297" s="1242"/>
      <c r="RKH297" s="1242"/>
      <c r="RKI297" s="1242"/>
      <c r="RKJ297" s="1242"/>
      <c r="RKK297" s="1242"/>
      <c r="RKL297" s="1242"/>
      <c r="RKM297" s="1242"/>
      <c r="RKN297" s="1242"/>
      <c r="RKO297" s="1242"/>
      <c r="RKP297" s="1242"/>
      <c r="RKQ297" s="1242"/>
      <c r="RKR297" s="1242"/>
      <c r="RKS297" s="1242"/>
      <c r="RKT297" s="1242"/>
      <c r="RKU297" s="1242"/>
      <c r="RKV297" s="1242"/>
      <c r="RKW297" s="1242"/>
      <c r="RKX297" s="1242"/>
      <c r="RKY297" s="1242"/>
      <c r="RKZ297" s="1242"/>
      <c r="RLA297" s="1242"/>
      <c r="RLB297" s="1242"/>
      <c r="RLC297" s="1242"/>
      <c r="RLD297" s="1242"/>
      <c r="RLE297" s="1242"/>
      <c r="RLF297" s="1242"/>
      <c r="RLG297" s="1242"/>
      <c r="RLH297" s="1242"/>
      <c r="RLI297" s="1242"/>
      <c r="RLJ297" s="1242"/>
      <c r="RLK297" s="1242"/>
      <c r="RLL297" s="1242"/>
      <c r="RLM297" s="1242"/>
      <c r="RLN297" s="1242"/>
      <c r="RLO297" s="1242"/>
      <c r="RLP297" s="1242"/>
      <c r="RLQ297" s="1242"/>
      <c r="RLR297" s="1242"/>
      <c r="RLS297" s="1242"/>
      <c r="RLT297" s="1242"/>
      <c r="RLU297" s="1242"/>
      <c r="RLV297" s="1242"/>
      <c r="RLW297" s="1242"/>
      <c r="RLX297" s="1242"/>
      <c r="RLY297" s="1242"/>
      <c r="RLZ297" s="1242"/>
      <c r="RMA297" s="1242"/>
      <c r="RMB297" s="1242"/>
      <c r="RMC297" s="1242"/>
      <c r="RMD297" s="1242"/>
      <c r="RME297" s="1242"/>
      <c r="RMF297" s="1242"/>
      <c r="RMG297" s="1242"/>
      <c r="RMH297" s="1242"/>
      <c r="RMI297" s="1242"/>
      <c r="RMJ297" s="1242"/>
      <c r="RMK297" s="1242"/>
      <c r="RML297" s="1242"/>
      <c r="RMM297" s="1242"/>
      <c r="RMN297" s="1242"/>
      <c r="RMO297" s="1242"/>
      <c r="RMP297" s="1242"/>
      <c r="RMQ297" s="1242"/>
      <c r="RMR297" s="1242"/>
      <c r="RMS297" s="1242"/>
      <c r="RMT297" s="1242"/>
      <c r="RMU297" s="1242"/>
      <c r="RMV297" s="1242"/>
      <c r="RMW297" s="1242"/>
      <c r="RMX297" s="1242"/>
      <c r="RMY297" s="1242"/>
      <c r="RMZ297" s="1242"/>
      <c r="RNA297" s="1242"/>
      <c r="RNB297" s="1242"/>
      <c r="RNC297" s="1242"/>
      <c r="RND297" s="1242"/>
      <c r="RNE297" s="1242"/>
      <c r="RNF297" s="1242"/>
      <c r="RNG297" s="1242"/>
      <c r="RNH297" s="1242"/>
      <c r="RNI297" s="1242"/>
      <c r="RNJ297" s="1242"/>
      <c r="RNK297" s="1242"/>
      <c r="RNL297" s="1242"/>
      <c r="RNM297" s="1242"/>
      <c r="RNN297" s="1242"/>
      <c r="RNO297" s="1242"/>
      <c r="RNP297" s="1242"/>
      <c r="RNQ297" s="1242"/>
      <c r="RNR297" s="1242"/>
      <c r="RNS297" s="1242"/>
      <c r="RNT297" s="1242"/>
      <c r="RNU297" s="1242"/>
      <c r="RNV297" s="1242"/>
      <c r="RNW297" s="1242"/>
      <c r="RNX297" s="1242"/>
      <c r="RNY297" s="1242"/>
      <c r="RNZ297" s="1242"/>
      <c r="ROA297" s="1242"/>
      <c r="ROB297" s="1242"/>
      <c r="ROC297" s="1242"/>
      <c r="ROD297" s="1242"/>
      <c r="ROE297" s="1242"/>
      <c r="ROF297" s="1242"/>
      <c r="ROG297" s="1242"/>
      <c r="ROH297" s="1242"/>
      <c r="ROI297" s="1242"/>
      <c r="ROJ297" s="1242"/>
      <c r="ROK297" s="1242"/>
      <c r="ROL297" s="1242"/>
      <c r="ROM297" s="1242"/>
      <c r="RON297" s="1242"/>
      <c r="ROO297" s="1242"/>
      <c r="ROP297" s="1242"/>
      <c r="ROQ297" s="1242"/>
      <c r="ROR297" s="1242"/>
      <c r="ROS297" s="1242"/>
      <c r="ROT297" s="1242"/>
      <c r="ROU297" s="1242"/>
      <c r="ROV297" s="1242"/>
      <c r="ROW297" s="1242"/>
      <c r="ROX297" s="1242"/>
      <c r="ROY297" s="1242"/>
      <c r="ROZ297" s="1242"/>
      <c r="RPA297" s="1242"/>
      <c r="RPB297" s="1242"/>
      <c r="RPC297" s="1242"/>
      <c r="RPD297" s="1242"/>
      <c r="RPE297" s="1242"/>
      <c r="RPF297" s="1242"/>
      <c r="RPG297" s="1242"/>
      <c r="RPH297" s="1242"/>
      <c r="RPI297" s="1242"/>
      <c r="RPJ297" s="1242"/>
      <c r="RPK297" s="1242"/>
      <c r="RPL297" s="1242"/>
      <c r="RPM297" s="1242"/>
      <c r="RPN297" s="1242"/>
      <c r="RPO297" s="1242"/>
      <c r="RPP297" s="1242"/>
      <c r="RPQ297" s="1242"/>
      <c r="RPR297" s="1242"/>
      <c r="RPS297" s="1242"/>
      <c r="RPT297" s="1242"/>
      <c r="RPU297" s="1242"/>
      <c r="RPV297" s="1242"/>
      <c r="RPW297" s="1242"/>
      <c r="RPX297" s="1242"/>
      <c r="RPY297" s="1242"/>
      <c r="RPZ297" s="1242"/>
      <c r="RQA297" s="1242"/>
      <c r="RQB297" s="1242"/>
      <c r="RQC297" s="1242"/>
      <c r="RQD297" s="1242"/>
      <c r="RQE297" s="1242"/>
      <c r="RQF297" s="1242"/>
      <c r="RQG297" s="1242"/>
      <c r="RQH297" s="1242"/>
      <c r="RQI297" s="1242"/>
      <c r="RQJ297" s="1242"/>
      <c r="RQK297" s="1242"/>
      <c r="RQL297" s="1242"/>
      <c r="RQM297" s="1242"/>
      <c r="RQN297" s="1242"/>
      <c r="RQO297" s="1242"/>
      <c r="RQP297" s="1242"/>
      <c r="RQQ297" s="1242"/>
      <c r="RQR297" s="1242"/>
      <c r="RQS297" s="1242"/>
      <c r="RQT297" s="1242"/>
      <c r="RQU297" s="1242"/>
      <c r="RQV297" s="1242"/>
      <c r="RQW297" s="1242"/>
      <c r="RQX297" s="1242"/>
      <c r="RQY297" s="1242"/>
      <c r="RQZ297" s="1242"/>
      <c r="RRA297" s="1242"/>
      <c r="RRB297" s="1242"/>
      <c r="RRC297" s="1242"/>
      <c r="RRD297" s="1242"/>
      <c r="RRE297" s="1242"/>
      <c r="RRF297" s="1242"/>
      <c r="RRG297" s="1242"/>
      <c r="RRH297" s="1242"/>
      <c r="RRI297" s="1242"/>
      <c r="RRJ297" s="1242"/>
      <c r="RRK297" s="1242"/>
      <c r="RRL297" s="1242"/>
      <c r="RRM297" s="1242"/>
      <c r="RRN297" s="1242"/>
      <c r="RRO297" s="1242"/>
      <c r="RRP297" s="1242"/>
      <c r="RRQ297" s="1242"/>
      <c r="RRR297" s="1242"/>
      <c r="RRS297" s="1242"/>
      <c r="RRT297" s="1242"/>
      <c r="RRU297" s="1242"/>
      <c r="RRV297" s="1242"/>
      <c r="RRW297" s="1242"/>
      <c r="RRX297" s="1242"/>
      <c r="RRY297" s="1242"/>
      <c r="RRZ297" s="1242"/>
      <c r="RSA297" s="1242"/>
      <c r="RSB297" s="1242"/>
      <c r="RSC297" s="1242"/>
      <c r="RSD297" s="1242"/>
      <c r="RSE297" s="1242"/>
      <c r="RSF297" s="1242"/>
      <c r="RSG297" s="1242"/>
      <c r="RSH297" s="1242"/>
      <c r="RSI297" s="1242"/>
      <c r="RSJ297" s="1242"/>
      <c r="RSK297" s="1242"/>
      <c r="RSL297" s="1242"/>
      <c r="RSM297" s="1242"/>
      <c r="RSN297" s="1242"/>
      <c r="RSO297" s="1242"/>
      <c r="RSP297" s="1242"/>
      <c r="RSQ297" s="1242"/>
      <c r="RSR297" s="1242"/>
      <c r="RSS297" s="1242"/>
      <c r="RST297" s="1242"/>
      <c r="RSU297" s="1242"/>
      <c r="RSV297" s="1242"/>
      <c r="RSW297" s="1242"/>
      <c r="RSX297" s="1242"/>
      <c r="RSY297" s="1242"/>
      <c r="RSZ297" s="1242"/>
      <c r="RTA297" s="1242"/>
      <c r="RTB297" s="1242"/>
      <c r="RTC297" s="1242"/>
      <c r="RTD297" s="1242"/>
      <c r="RTE297" s="1242"/>
      <c r="RTF297" s="1242"/>
      <c r="RTG297" s="1242"/>
      <c r="RTH297" s="1242"/>
      <c r="RTI297" s="1242"/>
      <c r="RTJ297" s="1242"/>
      <c r="RTK297" s="1242"/>
      <c r="RTL297" s="1242"/>
      <c r="RTM297" s="1242"/>
      <c r="RTN297" s="1242"/>
      <c r="RTO297" s="1242"/>
      <c r="RTP297" s="1242"/>
      <c r="RTQ297" s="1242"/>
      <c r="RTR297" s="1242"/>
      <c r="RTS297" s="1242"/>
      <c r="RTT297" s="1242"/>
      <c r="RTU297" s="1242"/>
      <c r="RTV297" s="1242"/>
      <c r="RTW297" s="1242"/>
      <c r="RTX297" s="1242"/>
      <c r="RTY297" s="1242"/>
      <c r="RTZ297" s="1242"/>
      <c r="RUA297" s="1242"/>
      <c r="RUB297" s="1242"/>
      <c r="RUC297" s="1242"/>
      <c r="RUD297" s="1242"/>
      <c r="RUE297" s="1242"/>
      <c r="RUF297" s="1242"/>
      <c r="RUG297" s="1242"/>
      <c r="RUH297" s="1242"/>
      <c r="RUI297" s="1242"/>
      <c r="RUJ297" s="1242"/>
      <c r="RUK297" s="1242"/>
      <c r="RUL297" s="1242"/>
      <c r="RUM297" s="1242"/>
      <c r="RUN297" s="1242"/>
      <c r="RUO297" s="1242"/>
      <c r="RUP297" s="1242"/>
      <c r="RUQ297" s="1242"/>
      <c r="RUR297" s="1242"/>
      <c r="RUS297" s="1242"/>
      <c r="RUT297" s="1242"/>
      <c r="RUU297" s="1242"/>
      <c r="RUV297" s="1242"/>
      <c r="RUW297" s="1242"/>
      <c r="RUX297" s="1242"/>
      <c r="RUY297" s="1242"/>
      <c r="RUZ297" s="1242"/>
      <c r="RVA297" s="1242"/>
      <c r="RVB297" s="1242"/>
      <c r="RVC297" s="1242"/>
      <c r="RVD297" s="1242"/>
      <c r="RVE297" s="1242"/>
      <c r="RVF297" s="1242"/>
      <c r="RVG297" s="1242"/>
      <c r="RVH297" s="1242"/>
      <c r="RVI297" s="1242"/>
      <c r="RVJ297" s="1242"/>
      <c r="RVK297" s="1242"/>
      <c r="RVL297" s="1242"/>
      <c r="RVM297" s="1242"/>
      <c r="RVN297" s="1242"/>
      <c r="RVO297" s="1242"/>
      <c r="RVP297" s="1242"/>
      <c r="RVQ297" s="1242"/>
      <c r="RVR297" s="1242"/>
      <c r="RVS297" s="1242"/>
      <c r="RVT297" s="1242"/>
      <c r="RVU297" s="1242"/>
      <c r="RVV297" s="1242"/>
      <c r="RVW297" s="1242"/>
      <c r="RVX297" s="1242"/>
      <c r="RVY297" s="1242"/>
      <c r="RVZ297" s="1242"/>
      <c r="RWA297" s="1242"/>
      <c r="RWB297" s="1242"/>
      <c r="RWC297" s="1242"/>
      <c r="RWD297" s="1242"/>
      <c r="RWE297" s="1242"/>
      <c r="RWF297" s="1242"/>
      <c r="RWG297" s="1242"/>
      <c r="RWH297" s="1242"/>
      <c r="RWI297" s="1242"/>
      <c r="RWJ297" s="1242"/>
      <c r="RWK297" s="1242"/>
      <c r="RWL297" s="1242"/>
      <c r="RWM297" s="1242"/>
      <c r="RWN297" s="1242"/>
      <c r="RWO297" s="1242"/>
      <c r="RWP297" s="1242"/>
      <c r="RWQ297" s="1242"/>
      <c r="RWR297" s="1242"/>
      <c r="RWS297" s="1242"/>
      <c r="RWT297" s="1242"/>
      <c r="RWU297" s="1242"/>
      <c r="RWV297" s="1242"/>
      <c r="RWW297" s="1242"/>
      <c r="RWX297" s="1242"/>
      <c r="RWY297" s="1242"/>
      <c r="RWZ297" s="1242"/>
      <c r="RXA297" s="1242"/>
      <c r="RXB297" s="1242"/>
      <c r="RXC297" s="1242"/>
      <c r="RXD297" s="1242"/>
      <c r="RXE297" s="1242"/>
      <c r="RXF297" s="1242"/>
      <c r="RXG297" s="1242"/>
      <c r="RXH297" s="1242"/>
      <c r="RXI297" s="1242"/>
      <c r="RXJ297" s="1242"/>
      <c r="RXK297" s="1242"/>
      <c r="RXL297" s="1242"/>
      <c r="RXM297" s="1242"/>
      <c r="RXN297" s="1242"/>
      <c r="RXO297" s="1242"/>
      <c r="RXP297" s="1242"/>
      <c r="RXQ297" s="1242"/>
      <c r="RXR297" s="1242"/>
      <c r="RXS297" s="1242"/>
      <c r="RXT297" s="1242"/>
      <c r="RXU297" s="1242"/>
      <c r="RXV297" s="1242"/>
      <c r="RXW297" s="1242"/>
      <c r="RXX297" s="1242"/>
      <c r="RXY297" s="1242"/>
      <c r="RXZ297" s="1242"/>
      <c r="RYA297" s="1242"/>
      <c r="RYB297" s="1242"/>
      <c r="RYC297" s="1242"/>
      <c r="RYD297" s="1242"/>
      <c r="RYE297" s="1242"/>
      <c r="RYF297" s="1242"/>
      <c r="RYG297" s="1242"/>
      <c r="RYH297" s="1242"/>
      <c r="RYI297" s="1242"/>
      <c r="RYJ297" s="1242"/>
      <c r="RYK297" s="1242"/>
      <c r="RYL297" s="1242"/>
      <c r="RYM297" s="1242"/>
      <c r="RYN297" s="1242"/>
      <c r="RYO297" s="1242"/>
      <c r="RYP297" s="1242"/>
      <c r="RYQ297" s="1242"/>
      <c r="RYR297" s="1242"/>
      <c r="RYS297" s="1242"/>
      <c r="RYT297" s="1242"/>
      <c r="RYU297" s="1242"/>
      <c r="RYV297" s="1242"/>
      <c r="RYW297" s="1242"/>
      <c r="RYX297" s="1242"/>
      <c r="RYY297" s="1242"/>
      <c r="RYZ297" s="1242"/>
      <c r="RZA297" s="1242"/>
      <c r="RZB297" s="1242"/>
      <c r="RZC297" s="1242"/>
      <c r="RZD297" s="1242"/>
      <c r="RZE297" s="1242"/>
      <c r="RZF297" s="1242"/>
      <c r="RZG297" s="1242"/>
      <c r="RZH297" s="1242"/>
      <c r="RZI297" s="1242"/>
      <c r="RZJ297" s="1242"/>
      <c r="RZK297" s="1242"/>
      <c r="RZL297" s="1242"/>
      <c r="RZM297" s="1242"/>
      <c r="RZN297" s="1242"/>
      <c r="RZO297" s="1242"/>
      <c r="RZP297" s="1242"/>
      <c r="RZQ297" s="1242"/>
      <c r="RZR297" s="1242"/>
      <c r="RZS297" s="1242"/>
      <c r="RZT297" s="1242"/>
      <c r="RZU297" s="1242"/>
      <c r="RZV297" s="1242"/>
      <c r="RZW297" s="1242"/>
      <c r="RZX297" s="1242"/>
      <c r="RZY297" s="1242"/>
      <c r="RZZ297" s="1242"/>
      <c r="SAA297" s="1242"/>
      <c r="SAB297" s="1242"/>
      <c r="SAC297" s="1242"/>
      <c r="SAD297" s="1242"/>
      <c r="SAE297" s="1242"/>
      <c r="SAF297" s="1242"/>
      <c r="SAG297" s="1242"/>
      <c r="SAH297" s="1242"/>
      <c r="SAI297" s="1242"/>
      <c r="SAJ297" s="1242"/>
      <c r="SAK297" s="1242"/>
      <c r="SAL297" s="1242"/>
      <c r="SAM297" s="1242"/>
      <c r="SAN297" s="1242"/>
      <c r="SAO297" s="1242"/>
      <c r="SAP297" s="1242"/>
      <c r="SAQ297" s="1242"/>
      <c r="SAR297" s="1242"/>
      <c r="SAS297" s="1242"/>
      <c r="SAT297" s="1242"/>
      <c r="SAU297" s="1242"/>
      <c r="SAV297" s="1242"/>
      <c r="SAW297" s="1242"/>
      <c r="SAX297" s="1242"/>
      <c r="SAY297" s="1242"/>
      <c r="SAZ297" s="1242"/>
      <c r="SBA297" s="1242"/>
      <c r="SBB297" s="1242"/>
      <c r="SBC297" s="1242"/>
      <c r="SBD297" s="1242"/>
      <c r="SBE297" s="1242"/>
      <c r="SBF297" s="1242"/>
      <c r="SBG297" s="1242"/>
      <c r="SBH297" s="1242"/>
      <c r="SBI297" s="1242"/>
      <c r="SBJ297" s="1242"/>
      <c r="SBK297" s="1242"/>
      <c r="SBL297" s="1242"/>
      <c r="SBM297" s="1242"/>
      <c r="SBN297" s="1242"/>
      <c r="SBO297" s="1242"/>
      <c r="SBP297" s="1242"/>
      <c r="SBQ297" s="1242"/>
      <c r="SBR297" s="1242"/>
      <c r="SBS297" s="1242"/>
      <c r="SBT297" s="1242"/>
      <c r="SBU297" s="1242"/>
      <c r="SBV297" s="1242"/>
      <c r="SBW297" s="1242"/>
      <c r="SBX297" s="1242"/>
      <c r="SBY297" s="1242"/>
      <c r="SBZ297" s="1242"/>
      <c r="SCA297" s="1242"/>
      <c r="SCB297" s="1242"/>
      <c r="SCC297" s="1242"/>
      <c r="SCD297" s="1242"/>
      <c r="SCE297" s="1242"/>
      <c r="SCF297" s="1242"/>
      <c r="SCG297" s="1242"/>
      <c r="SCH297" s="1242"/>
      <c r="SCI297" s="1242"/>
      <c r="SCJ297" s="1242"/>
      <c r="SCK297" s="1242"/>
      <c r="SCL297" s="1242"/>
      <c r="SCM297" s="1242"/>
      <c r="SCN297" s="1242"/>
      <c r="SCO297" s="1242"/>
      <c r="SCP297" s="1242"/>
      <c r="SCQ297" s="1242"/>
      <c r="SCR297" s="1242"/>
      <c r="SCS297" s="1242"/>
      <c r="SCT297" s="1242"/>
      <c r="SCU297" s="1242"/>
      <c r="SCV297" s="1242"/>
      <c r="SCW297" s="1242"/>
      <c r="SCX297" s="1242"/>
      <c r="SCY297" s="1242"/>
      <c r="SCZ297" s="1242"/>
      <c r="SDA297" s="1242"/>
      <c r="SDB297" s="1242"/>
      <c r="SDC297" s="1242"/>
      <c r="SDD297" s="1242"/>
      <c r="SDE297" s="1242"/>
      <c r="SDF297" s="1242"/>
      <c r="SDG297" s="1242"/>
      <c r="SDH297" s="1242"/>
      <c r="SDI297" s="1242"/>
      <c r="SDJ297" s="1242"/>
      <c r="SDK297" s="1242"/>
      <c r="SDL297" s="1242"/>
      <c r="SDM297" s="1242"/>
      <c r="SDN297" s="1242"/>
      <c r="SDO297" s="1242"/>
      <c r="SDP297" s="1242"/>
      <c r="SDQ297" s="1242"/>
      <c r="SDR297" s="1242"/>
      <c r="SDS297" s="1242"/>
      <c r="SDT297" s="1242"/>
      <c r="SDU297" s="1242"/>
      <c r="SDV297" s="1242"/>
      <c r="SDW297" s="1242"/>
      <c r="SDX297" s="1242"/>
      <c r="SDY297" s="1242"/>
      <c r="SDZ297" s="1242"/>
      <c r="SEA297" s="1242"/>
      <c r="SEB297" s="1242"/>
      <c r="SEC297" s="1242"/>
      <c r="SED297" s="1242"/>
      <c r="SEE297" s="1242"/>
      <c r="SEF297" s="1242"/>
      <c r="SEG297" s="1242"/>
      <c r="SEH297" s="1242"/>
      <c r="SEI297" s="1242"/>
      <c r="SEJ297" s="1242"/>
      <c r="SEK297" s="1242"/>
      <c r="SEL297" s="1242"/>
      <c r="SEM297" s="1242"/>
      <c r="SEN297" s="1242"/>
      <c r="SEO297" s="1242"/>
      <c r="SEP297" s="1242"/>
      <c r="SEQ297" s="1242"/>
      <c r="SER297" s="1242"/>
      <c r="SES297" s="1242"/>
      <c r="SET297" s="1242"/>
      <c r="SEU297" s="1242"/>
      <c r="SEV297" s="1242"/>
      <c r="SEW297" s="1242"/>
      <c r="SEX297" s="1242"/>
      <c r="SEY297" s="1242"/>
      <c r="SEZ297" s="1242"/>
      <c r="SFA297" s="1242"/>
      <c r="SFB297" s="1242"/>
      <c r="SFC297" s="1242"/>
      <c r="SFD297" s="1242"/>
      <c r="SFE297" s="1242"/>
      <c r="SFF297" s="1242"/>
      <c r="SFG297" s="1242"/>
      <c r="SFH297" s="1242"/>
      <c r="SFI297" s="1242"/>
      <c r="SFJ297" s="1242"/>
      <c r="SFK297" s="1242"/>
      <c r="SFL297" s="1242"/>
      <c r="SFM297" s="1242"/>
      <c r="SFN297" s="1242"/>
      <c r="SFO297" s="1242"/>
      <c r="SFP297" s="1242"/>
      <c r="SFQ297" s="1242"/>
      <c r="SFR297" s="1242"/>
      <c r="SFS297" s="1242"/>
      <c r="SFT297" s="1242"/>
      <c r="SFU297" s="1242"/>
      <c r="SFV297" s="1242"/>
      <c r="SFW297" s="1242"/>
      <c r="SFX297" s="1242"/>
      <c r="SFY297" s="1242"/>
      <c r="SFZ297" s="1242"/>
      <c r="SGA297" s="1242"/>
      <c r="SGB297" s="1242"/>
      <c r="SGC297" s="1242"/>
      <c r="SGD297" s="1242"/>
      <c r="SGE297" s="1242"/>
      <c r="SGF297" s="1242"/>
      <c r="SGG297" s="1242"/>
      <c r="SGH297" s="1242"/>
      <c r="SGI297" s="1242"/>
      <c r="SGJ297" s="1242"/>
      <c r="SGK297" s="1242"/>
      <c r="SGL297" s="1242"/>
      <c r="SGM297" s="1242"/>
      <c r="SGN297" s="1242"/>
      <c r="SGO297" s="1242"/>
      <c r="SGP297" s="1242"/>
      <c r="SGQ297" s="1242"/>
      <c r="SGR297" s="1242"/>
      <c r="SGS297" s="1242"/>
      <c r="SGT297" s="1242"/>
      <c r="SGU297" s="1242"/>
      <c r="SGV297" s="1242"/>
      <c r="SGW297" s="1242"/>
      <c r="SGX297" s="1242"/>
      <c r="SGY297" s="1242"/>
      <c r="SGZ297" s="1242"/>
      <c r="SHA297" s="1242"/>
      <c r="SHB297" s="1242"/>
      <c r="SHC297" s="1242"/>
      <c r="SHD297" s="1242"/>
      <c r="SHE297" s="1242"/>
      <c r="SHF297" s="1242"/>
      <c r="SHG297" s="1242"/>
      <c r="SHH297" s="1242"/>
      <c r="SHI297" s="1242"/>
      <c r="SHJ297" s="1242"/>
      <c r="SHK297" s="1242"/>
      <c r="SHL297" s="1242"/>
      <c r="SHM297" s="1242"/>
      <c r="SHN297" s="1242"/>
      <c r="SHO297" s="1242"/>
      <c r="SHP297" s="1242"/>
      <c r="SHQ297" s="1242"/>
      <c r="SHR297" s="1242"/>
      <c r="SHS297" s="1242"/>
      <c r="SHT297" s="1242"/>
      <c r="SHU297" s="1242"/>
      <c r="SHV297" s="1242"/>
      <c r="SHW297" s="1242"/>
      <c r="SHX297" s="1242"/>
      <c r="SHY297" s="1242"/>
      <c r="SHZ297" s="1242"/>
      <c r="SIA297" s="1242"/>
      <c r="SIB297" s="1242"/>
      <c r="SIC297" s="1242"/>
      <c r="SID297" s="1242"/>
      <c r="SIE297" s="1242"/>
      <c r="SIF297" s="1242"/>
      <c r="SIG297" s="1242"/>
      <c r="SIH297" s="1242"/>
      <c r="SII297" s="1242"/>
      <c r="SIJ297" s="1242"/>
      <c r="SIK297" s="1242"/>
      <c r="SIL297" s="1242"/>
      <c r="SIM297" s="1242"/>
      <c r="SIN297" s="1242"/>
      <c r="SIO297" s="1242"/>
      <c r="SIP297" s="1242"/>
      <c r="SIQ297" s="1242"/>
      <c r="SIR297" s="1242"/>
      <c r="SIS297" s="1242"/>
      <c r="SIT297" s="1242"/>
      <c r="SIU297" s="1242"/>
      <c r="SIV297" s="1242"/>
      <c r="SIW297" s="1242"/>
      <c r="SIX297" s="1242"/>
      <c r="SIY297" s="1242"/>
      <c r="SIZ297" s="1242"/>
      <c r="SJA297" s="1242"/>
      <c r="SJB297" s="1242"/>
      <c r="SJC297" s="1242"/>
      <c r="SJD297" s="1242"/>
      <c r="SJE297" s="1242"/>
      <c r="SJF297" s="1242"/>
      <c r="SJG297" s="1242"/>
      <c r="SJH297" s="1242"/>
      <c r="SJI297" s="1242"/>
      <c r="SJJ297" s="1242"/>
      <c r="SJK297" s="1242"/>
      <c r="SJL297" s="1242"/>
      <c r="SJM297" s="1242"/>
      <c r="SJN297" s="1242"/>
      <c r="SJO297" s="1242"/>
      <c r="SJP297" s="1242"/>
      <c r="SJQ297" s="1242"/>
      <c r="SJR297" s="1242"/>
      <c r="SJS297" s="1242"/>
      <c r="SJT297" s="1242"/>
      <c r="SJU297" s="1242"/>
      <c r="SJV297" s="1242"/>
      <c r="SJW297" s="1242"/>
      <c r="SJX297" s="1242"/>
      <c r="SJY297" s="1242"/>
      <c r="SJZ297" s="1242"/>
      <c r="SKA297" s="1242"/>
      <c r="SKB297" s="1242"/>
      <c r="SKC297" s="1242"/>
      <c r="SKD297" s="1242"/>
      <c r="SKE297" s="1242"/>
      <c r="SKF297" s="1242"/>
      <c r="SKG297" s="1242"/>
      <c r="SKH297" s="1242"/>
      <c r="SKI297" s="1242"/>
      <c r="SKJ297" s="1242"/>
      <c r="SKK297" s="1242"/>
      <c r="SKL297" s="1242"/>
      <c r="SKM297" s="1242"/>
      <c r="SKN297" s="1242"/>
      <c r="SKO297" s="1242"/>
      <c r="SKP297" s="1242"/>
      <c r="SKQ297" s="1242"/>
      <c r="SKR297" s="1242"/>
      <c r="SKS297" s="1242"/>
      <c r="SKT297" s="1242"/>
      <c r="SKU297" s="1242"/>
      <c r="SKV297" s="1242"/>
      <c r="SKW297" s="1242"/>
      <c r="SKX297" s="1242"/>
      <c r="SKY297" s="1242"/>
      <c r="SKZ297" s="1242"/>
      <c r="SLA297" s="1242"/>
      <c r="SLB297" s="1242"/>
      <c r="SLC297" s="1242"/>
      <c r="SLD297" s="1242"/>
      <c r="SLE297" s="1242"/>
      <c r="SLF297" s="1242"/>
      <c r="SLG297" s="1242"/>
      <c r="SLH297" s="1242"/>
      <c r="SLI297" s="1242"/>
      <c r="SLJ297" s="1242"/>
      <c r="SLK297" s="1242"/>
      <c r="SLL297" s="1242"/>
      <c r="SLM297" s="1242"/>
      <c r="SLN297" s="1242"/>
      <c r="SLO297" s="1242"/>
      <c r="SLP297" s="1242"/>
      <c r="SLQ297" s="1242"/>
      <c r="SLR297" s="1242"/>
      <c r="SLS297" s="1242"/>
      <c r="SLT297" s="1242"/>
      <c r="SLU297" s="1242"/>
      <c r="SLV297" s="1242"/>
      <c r="SLW297" s="1242"/>
      <c r="SLX297" s="1242"/>
      <c r="SLY297" s="1242"/>
      <c r="SLZ297" s="1242"/>
      <c r="SMA297" s="1242"/>
      <c r="SMB297" s="1242"/>
      <c r="SMC297" s="1242"/>
      <c r="SMD297" s="1242"/>
      <c r="SME297" s="1242"/>
      <c r="SMF297" s="1242"/>
      <c r="SMG297" s="1242"/>
      <c r="SMH297" s="1242"/>
      <c r="SMI297" s="1242"/>
      <c r="SMJ297" s="1242"/>
      <c r="SMK297" s="1242"/>
      <c r="SML297" s="1242"/>
      <c r="SMM297" s="1242"/>
      <c r="SMN297" s="1242"/>
      <c r="SMO297" s="1242"/>
      <c r="SMP297" s="1242"/>
      <c r="SMQ297" s="1242"/>
      <c r="SMR297" s="1242"/>
      <c r="SMS297" s="1242"/>
      <c r="SMT297" s="1242"/>
      <c r="SMU297" s="1242"/>
      <c r="SMV297" s="1242"/>
      <c r="SMW297" s="1242"/>
      <c r="SMX297" s="1242"/>
      <c r="SMY297" s="1242"/>
      <c r="SMZ297" s="1242"/>
      <c r="SNA297" s="1242"/>
      <c r="SNB297" s="1242"/>
      <c r="SNC297" s="1242"/>
      <c r="SND297" s="1242"/>
      <c r="SNE297" s="1242"/>
      <c r="SNF297" s="1242"/>
      <c r="SNG297" s="1242"/>
      <c r="SNH297" s="1242"/>
      <c r="SNI297" s="1242"/>
      <c r="SNJ297" s="1242"/>
      <c r="SNK297" s="1242"/>
      <c r="SNL297" s="1242"/>
      <c r="SNM297" s="1242"/>
      <c r="SNN297" s="1242"/>
      <c r="SNO297" s="1242"/>
      <c r="SNP297" s="1242"/>
      <c r="SNQ297" s="1242"/>
      <c r="SNR297" s="1242"/>
      <c r="SNS297" s="1242"/>
      <c r="SNT297" s="1242"/>
      <c r="SNU297" s="1242"/>
      <c r="SNV297" s="1242"/>
      <c r="SNW297" s="1242"/>
      <c r="SNX297" s="1242"/>
      <c r="SNY297" s="1242"/>
      <c r="SNZ297" s="1242"/>
      <c r="SOA297" s="1242"/>
      <c r="SOB297" s="1242"/>
      <c r="SOC297" s="1242"/>
      <c r="SOD297" s="1242"/>
      <c r="SOE297" s="1242"/>
      <c r="SOF297" s="1242"/>
      <c r="SOG297" s="1242"/>
      <c r="SOH297" s="1242"/>
      <c r="SOI297" s="1242"/>
      <c r="SOJ297" s="1242"/>
      <c r="SOK297" s="1242"/>
      <c r="SOL297" s="1242"/>
      <c r="SOM297" s="1242"/>
      <c r="SON297" s="1242"/>
      <c r="SOO297" s="1242"/>
      <c r="SOP297" s="1242"/>
      <c r="SOQ297" s="1242"/>
      <c r="SOR297" s="1242"/>
      <c r="SOS297" s="1242"/>
      <c r="SOT297" s="1242"/>
      <c r="SOU297" s="1242"/>
      <c r="SOV297" s="1242"/>
      <c r="SOW297" s="1242"/>
      <c r="SOX297" s="1242"/>
      <c r="SOY297" s="1242"/>
      <c r="SOZ297" s="1242"/>
      <c r="SPA297" s="1242"/>
      <c r="SPB297" s="1242"/>
      <c r="SPC297" s="1242"/>
      <c r="SPD297" s="1242"/>
      <c r="SPE297" s="1242"/>
      <c r="SPF297" s="1242"/>
      <c r="SPG297" s="1242"/>
      <c r="SPH297" s="1242"/>
      <c r="SPI297" s="1242"/>
      <c r="SPJ297" s="1242"/>
      <c r="SPK297" s="1242"/>
      <c r="SPL297" s="1242"/>
      <c r="SPM297" s="1242"/>
      <c r="SPN297" s="1242"/>
      <c r="SPO297" s="1242"/>
      <c r="SPP297" s="1242"/>
      <c r="SPQ297" s="1242"/>
      <c r="SPR297" s="1242"/>
      <c r="SPS297" s="1242"/>
      <c r="SPT297" s="1242"/>
      <c r="SPU297" s="1242"/>
      <c r="SPV297" s="1242"/>
      <c r="SPW297" s="1242"/>
      <c r="SPX297" s="1242"/>
      <c r="SPY297" s="1242"/>
      <c r="SPZ297" s="1242"/>
      <c r="SQA297" s="1242"/>
      <c r="SQB297" s="1242"/>
      <c r="SQC297" s="1242"/>
      <c r="SQD297" s="1242"/>
      <c r="SQE297" s="1242"/>
      <c r="SQF297" s="1242"/>
      <c r="SQG297" s="1242"/>
      <c r="SQH297" s="1242"/>
      <c r="SQI297" s="1242"/>
      <c r="SQJ297" s="1242"/>
      <c r="SQK297" s="1242"/>
      <c r="SQL297" s="1242"/>
      <c r="SQM297" s="1242"/>
      <c r="SQN297" s="1242"/>
      <c r="SQO297" s="1242"/>
      <c r="SQP297" s="1242"/>
      <c r="SQQ297" s="1242"/>
      <c r="SQR297" s="1242"/>
      <c r="SQS297" s="1242"/>
      <c r="SQT297" s="1242"/>
      <c r="SQU297" s="1242"/>
      <c r="SQV297" s="1242"/>
      <c r="SQW297" s="1242"/>
      <c r="SQX297" s="1242"/>
      <c r="SQY297" s="1242"/>
      <c r="SQZ297" s="1242"/>
      <c r="SRA297" s="1242"/>
      <c r="SRB297" s="1242"/>
      <c r="SRC297" s="1242"/>
      <c r="SRD297" s="1242"/>
      <c r="SRE297" s="1242"/>
      <c r="SRF297" s="1242"/>
      <c r="SRG297" s="1242"/>
      <c r="SRH297" s="1242"/>
      <c r="SRI297" s="1242"/>
      <c r="SRJ297" s="1242"/>
      <c r="SRK297" s="1242"/>
      <c r="SRL297" s="1242"/>
      <c r="SRM297" s="1242"/>
      <c r="SRN297" s="1242"/>
      <c r="SRO297" s="1242"/>
      <c r="SRP297" s="1242"/>
      <c r="SRQ297" s="1242"/>
      <c r="SRR297" s="1242"/>
      <c r="SRS297" s="1242"/>
      <c r="SRT297" s="1242"/>
      <c r="SRU297" s="1242"/>
      <c r="SRV297" s="1242"/>
      <c r="SRW297" s="1242"/>
      <c r="SRX297" s="1242"/>
      <c r="SRY297" s="1242"/>
      <c r="SRZ297" s="1242"/>
      <c r="SSA297" s="1242"/>
      <c r="SSB297" s="1242"/>
      <c r="SSC297" s="1242"/>
      <c r="SSD297" s="1242"/>
      <c r="SSE297" s="1242"/>
      <c r="SSF297" s="1242"/>
      <c r="SSG297" s="1242"/>
      <c r="SSH297" s="1242"/>
      <c r="SSI297" s="1242"/>
      <c r="SSJ297" s="1242"/>
      <c r="SSK297" s="1242"/>
      <c r="SSL297" s="1242"/>
      <c r="SSM297" s="1242"/>
      <c r="SSN297" s="1242"/>
      <c r="SSO297" s="1242"/>
      <c r="SSP297" s="1242"/>
      <c r="SSQ297" s="1242"/>
      <c r="SSR297" s="1242"/>
      <c r="SSS297" s="1242"/>
      <c r="SST297" s="1242"/>
      <c r="SSU297" s="1242"/>
      <c r="SSV297" s="1242"/>
      <c r="SSW297" s="1242"/>
      <c r="SSX297" s="1242"/>
      <c r="SSY297" s="1242"/>
      <c r="SSZ297" s="1242"/>
      <c r="STA297" s="1242"/>
      <c r="STB297" s="1242"/>
      <c r="STC297" s="1242"/>
      <c r="STD297" s="1242"/>
      <c r="STE297" s="1242"/>
      <c r="STF297" s="1242"/>
      <c r="STG297" s="1242"/>
      <c r="STH297" s="1242"/>
      <c r="STI297" s="1242"/>
      <c r="STJ297" s="1242"/>
      <c r="STK297" s="1242"/>
      <c r="STL297" s="1242"/>
      <c r="STM297" s="1242"/>
      <c r="STN297" s="1242"/>
      <c r="STO297" s="1242"/>
      <c r="STP297" s="1242"/>
      <c r="STQ297" s="1242"/>
      <c r="STR297" s="1242"/>
      <c r="STS297" s="1242"/>
      <c r="STT297" s="1242"/>
      <c r="STU297" s="1242"/>
      <c r="STV297" s="1242"/>
      <c r="STW297" s="1242"/>
      <c r="STX297" s="1242"/>
      <c r="STY297" s="1242"/>
      <c r="STZ297" s="1242"/>
      <c r="SUA297" s="1242"/>
      <c r="SUB297" s="1242"/>
      <c r="SUC297" s="1242"/>
      <c r="SUD297" s="1242"/>
      <c r="SUE297" s="1242"/>
      <c r="SUF297" s="1242"/>
      <c r="SUG297" s="1242"/>
      <c r="SUH297" s="1242"/>
      <c r="SUI297" s="1242"/>
      <c r="SUJ297" s="1242"/>
      <c r="SUK297" s="1242"/>
      <c r="SUL297" s="1242"/>
      <c r="SUM297" s="1242"/>
      <c r="SUN297" s="1242"/>
      <c r="SUO297" s="1242"/>
      <c r="SUP297" s="1242"/>
      <c r="SUQ297" s="1242"/>
      <c r="SUR297" s="1242"/>
      <c r="SUS297" s="1242"/>
      <c r="SUT297" s="1242"/>
      <c r="SUU297" s="1242"/>
      <c r="SUV297" s="1242"/>
      <c r="SUW297" s="1242"/>
      <c r="SUX297" s="1242"/>
      <c r="SUY297" s="1242"/>
      <c r="SUZ297" s="1242"/>
      <c r="SVA297" s="1242"/>
      <c r="SVB297" s="1242"/>
      <c r="SVC297" s="1242"/>
      <c r="SVD297" s="1242"/>
      <c r="SVE297" s="1242"/>
      <c r="SVF297" s="1242"/>
      <c r="SVG297" s="1242"/>
      <c r="SVH297" s="1242"/>
      <c r="SVI297" s="1242"/>
      <c r="SVJ297" s="1242"/>
      <c r="SVK297" s="1242"/>
      <c r="SVL297" s="1242"/>
      <c r="SVM297" s="1242"/>
      <c r="SVN297" s="1242"/>
      <c r="SVO297" s="1242"/>
      <c r="SVP297" s="1242"/>
      <c r="SVQ297" s="1242"/>
      <c r="SVR297" s="1242"/>
      <c r="SVS297" s="1242"/>
      <c r="SVT297" s="1242"/>
      <c r="SVU297" s="1242"/>
      <c r="SVV297" s="1242"/>
      <c r="SVW297" s="1242"/>
      <c r="SVX297" s="1242"/>
      <c r="SVY297" s="1242"/>
      <c r="SVZ297" s="1242"/>
      <c r="SWA297" s="1242"/>
      <c r="SWB297" s="1242"/>
      <c r="SWC297" s="1242"/>
      <c r="SWD297" s="1242"/>
      <c r="SWE297" s="1242"/>
      <c r="SWF297" s="1242"/>
      <c r="SWG297" s="1242"/>
      <c r="SWH297" s="1242"/>
      <c r="SWI297" s="1242"/>
      <c r="SWJ297" s="1242"/>
      <c r="SWK297" s="1242"/>
      <c r="SWL297" s="1242"/>
      <c r="SWM297" s="1242"/>
      <c r="SWN297" s="1242"/>
      <c r="SWO297" s="1242"/>
      <c r="SWP297" s="1242"/>
      <c r="SWQ297" s="1242"/>
      <c r="SWR297" s="1242"/>
      <c r="SWS297" s="1242"/>
      <c r="SWT297" s="1242"/>
      <c r="SWU297" s="1242"/>
      <c r="SWV297" s="1242"/>
      <c r="SWW297" s="1242"/>
      <c r="SWX297" s="1242"/>
      <c r="SWY297" s="1242"/>
      <c r="SWZ297" s="1242"/>
      <c r="SXA297" s="1242"/>
      <c r="SXB297" s="1242"/>
      <c r="SXC297" s="1242"/>
      <c r="SXD297" s="1242"/>
      <c r="SXE297" s="1242"/>
      <c r="SXF297" s="1242"/>
      <c r="SXG297" s="1242"/>
      <c r="SXH297" s="1242"/>
      <c r="SXI297" s="1242"/>
      <c r="SXJ297" s="1242"/>
      <c r="SXK297" s="1242"/>
      <c r="SXL297" s="1242"/>
      <c r="SXM297" s="1242"/>
      <c r="SXN297" s="1242"/>
      <c r="SXO297" s="1242"/>
      <c r="SXP297" s="1242"/>
      <c r="SXQ297" s="1242"/>
      <c r="SXR297" s="1242"/>
      <c r="SXS297" s="1242"/>
      <c r="SXT297" s="1242"/>
      <c r="SXU297" s="1242"/>
      <c r="SXV297" s="1242"/>
      <c r="SXW297" s="1242"/>
      <c r="SXX297" s="1242"/>
      <c r="SXY297" s="1242"/>
      <c r="SXZ297" s="1242"/>
      <c r="SYA297" s="1242"/>
      <c r="SYB297" s="1242"/>
      <c r="SYC297" s="1242"/>
      <c r="SYD297" s="1242"/>
      <c r="SYE297" s="1242"/>
      <c r="SYF297" s="1242"/>
      <c r="SYG297" s="1242"/>
      <c r="SYH297" s="1242"/>
      <c r="SYI297" s="1242"/>
      <c r="SYJ297" s="1242"/>
      <c r="SYK297" s="1242"/>
      <c r="SYL297" s="1242"/>
      <c r="SYM297" s="1242"/>
      <c r="SYN297" s="1242"/>
      <c r="SYO297" s="1242"/>
      <c r="SYP297" s="1242"/>
      <c r="SYQ297" s="1242"/>
      <c r="SYR297" s="1242"/>
      <c r="SYS297" s="1242"/>
      <c r="SYT297" s="1242"/>
      <c r="SYU297" s="1242"/>
      <c r="SYV297" s="1242"/>
      <c r="SYW297" s="1242"/>
      <c r="SYX297" s="1242"/>
      <c r="SYY297" s="1242"/>
      <c r="SYZ297" s="1242"/>
      <c r="SZA297" s="1242"/>
      <c r="SZB297" s="1242"/>
      <c r="SZC297" s="1242"/>
      <c r="SZD297" s="1242"/>
      <c r="SZE297" s="1242"/>
      <c r="SZF297" s="1242"/>
      <c r="SZG297" s="1242"/>
      <c r="SZH297" s="1242"/>
      <c r="SZI297" s="1242"/>
      <c r="SZJ297" s="1242"/>
      <c r="SZK297" s="1242"/>
      <c r="SZL297" s="1242"/>
      <c r="SZM297" s="1242"/>
      <c r="SZN297" s="1242"/>
      <c r="SZO297" s="1242"/>
      <c r="SZP297" s="1242"/>
      <c r="SZQ297" s="1242"/>
      <c r="SZR297" s="1242"/>
      <c r="SZS297" s="1242"/>
      <c r="SZT297" s="1242"/>
      <c r="SZU297" s="1242"/>
      <c r="SZV297" s="1242"/>
      <c r="SZW297" s="1242"/>
      <c r="SZX297" s="1242"/>
      <c r="SZY297" s="1242"/>
      <c r="SZZ297" s="1242"/>
      <c r="TAA297" s="1242"/>
      <c r="TAB297" s="1242"/>
      <c r="TAC297" s="1242"/>
      <c r="TAD297" s="1242"/>
      <c r="TAE297" s="1242"/>
      <c r="TAF297" s="1242"/>
      <c r="TAG297" s="1242"/>
      <c r="TAH297" s="1242"/>
      <c r="TAI297" s="1242"/>
      <c r="TAJ297" s="1242"/>
      <c r="TAK297" s="1242"/>
      <c r="TAL297" s="1242"/>
      <c r="TAM297" s="1242"/>
      <c r="TAN297" s="1242"/>
      <c r="TAO297" s="1242"/>
      <c r="TAP297" s="1242"/>
      <c r="TAQ297" s="1242"/>
      <c r="TAR297" s="1242"/>
      <c r="TAS297" s="1242"/>
      <c r="TAT297" s="1242"/>
      <c r="TAU297" s="1242"/>
      <c r="TAV297" s="1242"/>
      <c r="TAW297" s="1242"/>
      <c r="TAX297" s="1242"/>
      <c r="TAY297" s="1242"/>
      <c r="TAZ297" s="1242"/>
      <c r="TBA297" s="1242"/>
      <c r="TBB297" s="1242"/>
      <c r="TBC297" s="1242"/>
      <c r="TBD297" s="1242"/>
      <c r="TBE297" s="1242"/>
      <c r="TBF297" s="1242"/>
      <c r="TBG297" s="1242"/>
      <c r="TBH297" s="1242"/>
      <c r="TBI297" s="1242"/>
      <c r="TBJ297" s="1242"/>
      <c r="TBK297" s="1242"/>
      <c r="TBL297" s="1242"/>
      <c r="TBM297" s="1242"/>
      <c r="TBN297" s="1242"/>
      <c r="TBO297" s="1242"/>
      <c r="TBP297" s="1242"/>
      <c r="TBQ297" s="1242"/>
      <c r="TBR297" s="1242"/>
      <c r="TBS297" s="1242"/>
      <c r="TBT297" s="1242"/>
      <c r="TBU297" s="1242"/>
      <c r="TBV297" s="1242"/>
      <c r="TBW297" s="1242"/>
      <c r="TBX297" s="1242"/>
      <c r="TBY297" s="1242"/>
      <c r="TBZ297" s="1242"/>
      <c r="TCA297" s="1242"/>
      <c r="TCB297" s="1242"/>
      <c r="TCC297" s="1242"/>
      <c r="TCD297" s="1242"/>
      <c r="TCE297" s="1242"/>
      <c r="TCF297" s="1242"/>
      <c r="TCG297" s="1242"/>
      <c r="TCH297" s="1242"/>
      <c r="TCI297" s="1242"/>
      <c r="TCJ297" s="1242"/>
      <c r="TCK297" s="1242"/>
      <c r="TCL297" s="1242"/>
      <c r="TCM297" s="1242"/>
      <c r="TCN297" s="1242"/>
      <c r="TCO297" s="1242"/>
      <c r="TCP297" s="1242"/>
      <c r="TCQ297" s="1242"/>
      <c r="TCR297" s="1242"/>
      <c r="TCS297" s="1242"/>
      <c r="TCT297" s="1242"/>
      <c r="TCU297" s="1242"/>
      <c r="TCV297" s="1242"/>
      <c r="TCW297" s="1242"/>
      <c r="TCX297" s="1242"/>
      <c r="TCY297" s="1242"/>
      <c r="TCZ297" s="1242"/>
      <c r="TDA297" s="1242"/>
      <c r="TDB297" s="1242"/>
      <c r="TDC297" s="1242"/>
      <c r="TDD297" s="1242"/>
      <c r="TDE297" s="1242"/>
      <c r="TDF297" s="1242"/>
      <c r="TDG297" s="1242"/>
      <c r="TDH297" s="1242"/>
      <c r="TDI297" s="1242"/>
      <c r="TDJ297" s="1242"/>
      <c r="TDK297" s="1242"/>
      <c r="TDL297" s="1242"/>
      <c r="TDM297" s="1242"/>
      <c r="TDN297" s="1242"/>
      <c r="TDO297" s="1242"/>
      <c r="TDP297" s="1242"/>
      <c r="TDQ297" s="1242"/>
      <c r="TDR297" s="1242"/>
      <c r="TDS297" s="1242"/>
      <c r="TDT297" s="1242"/>
      <c r="TDU297" s="1242"/>
      <c r="TDV297" s="1242"/>
      <c r="TDW297" s="1242"/>
      <c r="TDX297" s="1242"/>
      <c r="TDY297" s="1242"/>
      <c r="TDZ297" s="1242"/>
      <c r="TEA297" s="1242"/>
      <c r="TEB297" s="1242"/>
      <c r="TEC297" s="1242"/>
      <c r="TED297" s="1242"/>
      <c r="TEE297" s="1242"/>
      <c r="TEF297" s="1242"/>
      <c r="TEG297" s="1242"/>
      <c r="TEH297" s="1242"/>
      <c r="TEI297" s="1242"/>
      <c r="TEJ297" s="1242"/>
      <c r="TEK297" s="1242"/>
      <c r="TEL297" s="1242"/>
      <c r="TEM297" s="1242"/>
      <c r="TEN297" s="1242"/>
      <c r="TEO297" s="1242"/>
      <c r="TEP297" s="1242"/>
      <c r="TEQ297" s="1242"/>
      <c r="TER297" s="1242"/>
      <c r="TES297" s="1242"/>
      <c r="TET297" s="1242"/>
      <c r="TEU297" s="1242"/>
      <c r="TEV297" s="1242"/>
      <c r="TEW297" s="1242"/>
      <c r="TEX297" s="1242"/>
      <c r="TEY297" s="1242"/>
      <c r="TEZ297" s="1242"/>
      <c r="TFA297" s="1242"/>
      <c r="TFB297" s="1242"/>
      <c r="TFC297" s="1242"/>
      <c r="TFD297" s="1242"/>
      <c r="TFE297" s="1242"/>
      <c r="TFF297" s="1242"/>
      <c r="TFG297" s="1242"/>
      <c r="TFH297" s="1242"/>
      <c r="TFI297" s="1242"/>
      <c r="TFJ297" s="1242"/>
      <c r="TFK297" s="1242"/>
      <c r="TFL297" s="1242"/>
      <c r="TFM297" s="1242"/>
      <c r="TFN297" s="1242"/>
      <c r="TFO297" s="1242"/>
      <c r="TFP297" s="1242"/>
      <c r="TFQ297" s="1242"/>
      <c r="TFR297" s="1242"/>
      <c r="TFS297" s="1242"/>
      <c r="TFT297" s="1242"/>
      <c r="TFU297" s="1242"/>
      <c r="TFV297" s="1242"/>
      <c r="TFW297" s="1242"/>
      <c r="TFX297" s="1242"/>
      <c r="TFY297" s="1242"/>
      <c r="TFZ297" s="1242"/>
      <c r="TGA297" s="1242"/>
      <c r="TGB297" s="1242"/>
      <c r="TGC297" s="1242"/>
      <c r="TGD297" s="1242"/>
      <c r="TGE297" s="1242"/>
      <c r="TGF297" s="1242"/>
      <c r="TGG297" s="1242"/>
      <c r="TGH297" s="1242"/>
      <c r="TGI297" s="1242"/>
      <c r="TGJ297" s="1242"/>
      <c r="TGK297" s="1242"/>
      <c r="TGL297" s="1242"/>
      <c r="TGM297" s="1242"/>
      <c r="TGN297" s="1242"/>
      <c r="TGO297" s="1242"/>
      <c r="TGP297" s="1242"/>
      <c r="TGQ297" s="1242"/>
      <c r="TGR297" s="1242"/>
      <c r="TGS297" s="1242"/>
      <c r="TGT297" s="1242"/>
      <c r="TGU297" s="1242"/>
      <c r="TGV297" s="1242"/>
      <c r="TGW297" s="1242"/>
      <c r="TGX297" s="1242"/>
      <c r="TGY297" s="1242"/>
      <c r="TGZ297" s="1242"/>
      <c r="THA297" s="1242"/>
      <c r="THB297" s="1242"/>
      <c r="THC297" s="1242"/>
      <c r="THD297" s="1242"/>
      <c r="THE297" s="1242"/>
      <c r="THF297" s="1242"/>
      <c r="THG297" s="1242"/>
      <c r="THH297" s="1242"/>
      <c r="THI297" s="1242"/>
      <c r="THJ297" s="1242"/>
      <c r="THK297" s="1242"/>
      <c r="THL297" s="1242"/>
      <c r="THM297" s="1242"/>
      <c r="THN297" s="1242"/>
      <c r="THO297" s="1242"/>
      <c r="THP297" s="1242"/>
      <c r="THQ297" s="1242"/>
      <c r="THR297" s="1242"/>
      <c r="THS297" s="1242"/>
      <c r="THT297" s="1242"/>
      <c r="THU297" s="1242"/>
      <c r="THV297" s="1242"/>
      <c r="THW297" s="1242"/>
      <c r="THX297" s="1242"/>
      <c r="THY297" s="1242"/>
      <c r="THZ297" s="1242"/>
      <c r="TIA297" s="1242"/>
      <c r="TIB297" s="1242"/>
      <c r="TIC297" s="1242"/>
      <c r="TID297" s="1242"/>
      <c r="TIE297" s="1242"/>
      <c r="TIF297" s="1242"/>
      <c r="TIG297" s="1242"/>
      <c r="TIH297" s="1242"/>
      <c r="TII297" s="1242"/>
      <c r="TIJ297" s="1242"/>
      <c r="TIK297" s="1242"/>
      <c r="TIL297" s="1242"/>
      <c r="TIM297" s="1242"/>
      <c r="TIN297" s="1242"/>
      <c r="TIO297" s="1242"/>
      <c r="TIP297" s="1242"/>
      <c r="TIQ297" s="1242"/>
      <c r="TIR297" s="1242"/>
      <c r="TIS297" s="1242"/>
      <c r="TIT297" s="1242"/>
      <c r="TIU297" s="1242"/>
      <c r="TIV297" s="1242"/>
      <c r="TIW297" s="1242"/>
      <c r="TIX297" s="1242"/>
      <c r="TIY297" s="1242"/>
      <c r="TIZ297" s="1242"/>
      <c r="TJA297" s="1242"/>
      <c r="TJB297" s="1242"/>
      <c r="TJC297" s="1242"/>
      <c r="TJD297" s="1242"/>
      <c r="TJE297" s="1242"/>
      <c r="TJF297" s="1242"/>
      <c r="TJG297" s="1242"/>
      <c r="TJH297" s="1242"/>
      <c r="TJI297" s="1242"/>
      <c r="TJJ297" s="1242"/>
      <c r="TJK297" s="1242"/>
      <c r="TJL297" s="1242"/>
      <c r="TJM297" s="1242"/>
      <c r="TJN297" s="1242"/>
      <c r="TJO297" s="1242"/>
      <c r="TJP297" s="1242"/>
      <c r="TJQ297" s="1242"/>
      <c r="TJR297" s="1242"/>
      <c r="TJS297" s="1242"/>
      <c r="TJT297" s="1242"/>
      <c r="TJU297" s="1242"/>
      <c r="TJV297" s="1242"/>
      <c r="TJW297" s="1242"/>
      <c r="TJX297" s="1242"/>
      <c r="TJY297" s="1242"/>
      <c r="TJZ297" s="1242"/>
      <c r="TKA297" s="1242"/>
      <c r="TKB297" s="1242"/>
      <c r="TKC297" s="1242"/>
      <c r="TKD297" s="1242"/>
      <c r="TKE297" s="1242"/>
      <c r="TKF297" s="1242"/>
      <c r="TKG297" s="1242"/>
      <c r="TKH297" s="1242"/>
      <c r="TKI297" s="1242"/>
      <c r="TKJ297" s="1242"/>
      <c r="TKK297" s="1242"/>
      <c r="TKL297" s="1242"/>
      <c r="TKM297" s="1242"/>
      <c r="TKN297" s="1242"/>
      <c r="TKO297" s="1242"/>
      <c r="TKP297" s="1242"/>
      <c r="TKQ297" s="1242"/>
      <c r="TKR297" s="1242"/>
      <c r="TKS297" s="1242"/>
      <c r="TKT297" s="1242"/>
      <c r="TKU297" s="1242"/>
      <c r="TKV297" s="1242"/>
      <c r="TKW297" s="1242"/>
      <c r="TKX297" s="1242"/>
      <c r="TKY297" s="1242"/>
      <c r="TKZ297" s="1242"/>
      <c r="TLA297" s="1242"/>
      <c r="TLB297" s="1242"/>
      <c r="TLC297" s="1242"/>
      <c r="TLD297" s="1242"/>
      <c r="TLE297" s="1242"/>
      <c r="TLF297" s="1242"/>
      <c r="TLG297" s="1242"/>
      <c r="TLH297" s="1242"/>
      <c r="TLI297" s="1242"/>
      <c r="TLJ297" s="1242"/>
      <c r="TLK297" s="1242"/>
      <c r="TLL297" s="1242"/>
      <c r="TLM297" s="1242"/>
      <c r="TLN297" s="1242"/>
      <c r="TLO297" s="1242"/>
      <c r="TLP297" s="1242"/>
      <c r="TLQ297" s="1242"/>
      <c r="TLR297" s="1242"/>
      <c r="TLS297" s="1242"/>
      <c r="TLT297" s="1242"/>
      <c r="TLU297" s="1242"/>
      <c r="TLV297" s="1242"/>
      <c r="TLW297" s="1242"/>
      <c r="TLX297" s="1242"/>
      <c r="TLY297" s="1242"/>
      <c r="TLZ297" s="1242"/>
      <c r="TMA297" s="1242"/>
      <c r="TMB297" s="1242"/>
      <c r="TMC297" s="1242"/>
      <c r="TMD297" s="1242"/>
      <c r="TME297" s="1242"/>
      <c r="TMF297" s="1242"/>
      <c r="TMG297" s="1242"/>
      <c r="TMH297" s="1242"/>
      <c r="TMI297" s="1242"/>
      <c r="TMJ297" s="1242"/>
      <c r="TMK297" s="1242"/>
      <c r="TML297" s="1242"/>
      <c r="TMM297" s="1242"/>
      <c r="TMN297" s="1242"/>
      <c r="TMO297" s="1242"/>
      <c r="TMP297" s="1242"/>
      <c r="TMQ297" s="1242"/>
      <c r="TMR297" s="1242"/>
      <c r="TMS297" s="1242"/>
      <c r="TMT297" s="1242"/>
      <c r="TMU297" s="1242"/>
      <c r="TMV297" s="1242"/>
      <c r="TMW297" s="1242"/>
      <c r="TMX297" s="1242"/>
      <c r="TMY297" s="1242"/>
      <c r="TMZ297" s="1242"/>
      <c r="TNA297" s="1242"/>
      <c r="TNB297" s="1242"/>
      <c r="TNC297" s="1242"/>
      <c r="TND297" s="1242"/>
      <c r="TNE297" s="1242"/>
      <c r="TNF297" s="1242"/>
      <c r="TNG297" s="1242"/>
      <c r="TNH297" s="1242"/>
      <c r="TNI297" s="1242"/>
      <c r="TNJ297" s="1242"/>
      <c r="TNK297" s="1242"/>
      <c r="TNL297" s="1242"/>
      <c r="TNM297" s="1242"/>
      <c r="TNN297" s="1242"/>
      <c r="TNO297" s="1242"/>
      <c r="TNP297" s="1242"/>
      <c r="TNQ297" s="1242"/>
      <c r="TNR297" s="1242"/>
      <c r="TNS297" s="1242"/>
      <c r="TNT297" s="1242"/>
      <c r="TNU297" s="1242"/>
      <c r="TNV297" s="1242"/>
      <c r="TNW297" s="1242"/>
      <c r="TNX297" s="1242"/>
      <c r="TNY297" s="1242"/>
      <c r="TNZ297" s="1242"/>
      <c r="TOA297" s="1242"/>
      <c r="TOB297" s="1242"/>
      <c r="TOC297" s="1242"/>
      <c r="TOD297" s="1242"/>
      <c r="TOE297" s="1242"/>
      <c r="TOF297" s="1242"/>
      <c r="TOG297" s="1242"/>
      <c r="TOH297" s="1242"/>
      <c r="TOI297" s="1242"/>
      <c r="TOJ297" s="1242"/>
      <c r="TOK297" s="1242"/>
      <c r="TOL297" s="1242"/>
      <c r="TOM297" s="1242"/>
      <c r="TON297" s="1242"/>
      <c r="TOO297" s="1242"/>
      <c r="TOP297" s="1242"/>
      <c r="TOQ297" s="1242"/>
      <c r="TOR297" s="1242"/>
      <c r="TOS297" s="1242"/>
      <c r="TOT297" s="1242"/>
      <c r="TOU297" s="1242"/>
      <c r="TOV297" s="1242"/>
      <c r="TOW297" s="1242"/>
      <c r="TOX297" s="1242"/>
      <c r="TOY297" s="1242"/>
      <c r="TOZ297" s="1242"/>
      <c r="TPA297" s="1242"/>
      <c r="TPB297" s="1242"/>
      <c r="TPC297" s="1242"/>
      <c r="TPD297" s="1242"/>
      <c r="TPE297" s="1242"/>
      <c r="TPF297" s="1242"/>
      <c r="TPG297" s="1242"/>
      <c r="TPH297" s="1242"/>
      <c r="TPI297" s="1242"/>
      <c r="TPJ297" s="1242"/>
      <c r="TPK297" s="1242"/>
      <c r="TPL297" s="1242"/>
      <c r="TPM297" s="1242"/>
      <c r="TPN297" s="1242"/>
      <c r="TPO297" s="1242"/>
      <c r="TPP297" s="1242"/>
      <c r="TPQ297" s="1242"/>
      <c r="TPR297" s="1242"/>
      <c r="TPS297" s="1242"/>
      <c r="TPT297" s="1242"/>
      <c r="TPU297" s="1242"/>
      <c r="TPV297" s="1242"/>
      <c r="TPW297" s="1242"/>
      <c r="TPX297" s="1242"/>
      <c r="TPY297" s="1242"/>
      <c r="TPZ297" s="1242"/>
      <c r="TQA297" s="1242"/>
      <c r="TQB297" s="1242"/>
      <c r="TQC297" s="1242"/>
      <c r="TQD297" s="1242"/>
      <c r="TQE297" s="1242"/>
      <c r="TQF297" s="1242"/>
      <c r="TQG297" s="1242"/>
      <c r="TQH297" s="1242"/>
      <c r="TQI297" s="1242"/>
      <c r="TQJ297" s="1242"/>
      <c r="TQK297" s="1242"/>
      <c r="TQL297" s="1242"/>
      <c r="TQM297" s="1242"/>
      <c r="TQN297" s="1242"/>
      <c r="TQO297" s="1242"/>
      <c r="TQP297" s="1242"/>
      <c r="TQQ297" s="1242"/>
      <c r="TQR297" s="1242"/>
      <c r="TQS297" s="1242"/>
      <c r="TQT297" s="1242"/>
      <c r="TQU297" s="1242"/>
      <c r="TQV297" s="1242"/>
      <c r="TQW297" s="1242"/>
      <c r="TQX297" s="1242"/>
      <c r="TQY297" s="1242"/>
      <c r="TQZ297" s="1242"/>
      <c r="TRA297" s="1242"/>
      <c r="TRB297" s="1242"/>
      <c r="TRC297" s="1242"/>
      <c r="TRD297" s="1242"/>
      <c r="TRE297" s="1242"/>
      <c r="TRF297" s="1242"/>
      <c r="TRG297" s="1242"/>
      <c r="TRH297" s="1242"/>
      <c r="TRI297" s="1242"/>
      <c r="TRJ297" s="1242"/>
      <c r="TRK297" s="1242"/>
      <c r="TRL297" s="1242"/>
      <c r="TRM297" s="1242"/>
      <c r="TRN297" s="1242"/>
      <c r="TRO297" s="1242"/>
      <c r="TRP297" s="1242"/>
      <c r="TRQ297" s="1242"/>
      <c r="TRR297" s="1242"/>
      <c r="TRS297" s="1242"/>
      <c r="TRT297" s="1242"/>
      <c r="TRU297" s="1242"/>
      <c r="TRV297" s="1242"/>
      <c r="TRW297" s="1242"/>
      <c r="TRX297" s="1242"/>
      <c r="TRY297" s="1242"/>
      <c r="TRZ297" s="1242"/>
      <c r="TSA297" s="1242"/>
      <c r="TSB297" s="1242"/>
      <c r="TSC297" s="1242"/>
      <c r="TSD297" s="1242"/>
      <c r="TSE297" s="1242"/>
      <c r="TSF297" s="1242"/>
      <c r="TSG297" s="1242"/>
      <c r="TSH297" s="1242"/>
      <c r="TSI297" s="1242"/>
      <c r="TSJ297" s="1242"/>
      <c r="TSK297" s="1242"/>
      <c r="TSL297" s="1242"/>
      <c r="TSM297" s="1242"/>
      <c r="TSN297" s="1242"/>
      <c r="TSO297" s="1242"/>
      <c r="TSP297" s="1242"/>
      <c r="TSQ297" s="1242"/>
      <c r="TSR297" s="1242"/>
      <c r="TSS297" s="1242"/>
      <c r="TST297" s="1242"/>
      <c r="TSU297" s="1242"/>
      <c r="TSV297" s="1242"/>
      <c r="TSW297" s="1242"/>
      <c r="TSX297" s="1242"/>
      <c r="TSY297" s="1242"/>
      <c r="TSZ297" s="1242"/>
      <c r="TTA297" s="1242"/>
      <c r="TTB297" s="1242"/>
      <c r="TTC297" s="1242"/>
      <c r="TTD297" s="1242"/>
      <c r="TTE297" s="1242"/>
      <c r="TTF297" s="1242"/>
      <c r="TTG297" s="1242"/>
      <c r="TTH297" s="1242"/>
      <c r="TTI297" s="1242"/>
      <c r="TTJ297" s="1242"/>
      <c r="TTK297" s="1242"/>
      <c r="TTL297" s="1242"/>
      <c r="TTM297" s="1242"/>
      <c r="TTN297" s="1242"/>
      <c r="TTO297" s="1242"/>
      <c r="TTP297" s="1242"/>
      <c r="TTQ297" s="1242"/>
      <c r="TTR297" s="1242"/>
      <c r="TTS297" s="1242"/>
      <c r="TTT297" s="1242"/>
      <c r="TTU297" s="1242"/>
      <c r="TTV297" s="1242"/>
      <c r="TTW297" s="1242"/>
      <c r="TTX297" s="1242"/>
      <c r="TTY297" s="1242"/>
      <c r="TTZ297" s="1242"/>
      <c r="TUA297" s="1242"/>
      <c r="TUB297" s="1242"/>
      <c r="TUC297" s="1242"/>
      <c r="TUD297" s="1242"/>
      <c r="TUE297" s="1242"/>
      <c r="TUF297" s="1242"/>
      <c r="TUG297" s="1242"/>
      <c r="TUH297" s="1242"/>
      <c r="TUI297" s="1242"/>
      <c r="TUJ297" s="1242"/>
      <c r="TUK297" s="1242"/>
      <c r="TUL297" s="1242"/>
      <c r="TUM297" s="1242"/>
      <c r="TUN297" s="1242"/>
      <c r="TUO297" s="1242"/>
      <c r="TUP297" s="1242"/>
      <c r="TUQ297" s="1242"/>
      <c r="TUR297" s="1242"/>
      <c r="TUS297" s="1242"/>
      <c r="TUT297" s="1242"/>
      <c r="TUU297" s="1242"/>
      <c r="TUV297" s="1242"/>
      <c r="TUW297" s="1242"/>
      <c r="TUX297" s="1242"/>
      <c r="TUY297" s="1242"/>
      <c r="TUZ297" s="1242"/>
      <c r="TVA297" s="1242"/>
      <c r="TVB297" s="1242"/>
      <c r="TVC297" s="1242"/>
      <c r="TVD297" s="1242"/>
      <c r="TVE297" s="1242"/>
      <c r="TVF297" s="1242"/>
      <c r="TVG297" s="1242"/>
      <c r="TVH297" s="1242"/>
      <c r="TVI297" s="1242"/>
      <c r="TVJ297" s="1242"/>
      <c r="TVK297" s="1242"/>
      <c r="TVL297" s="1242"/>
      <c r="TVM297" s="1242"/>
      <c r="TVN297" s="1242"/>
      <c r="TVO297" s="1242"/>
      <c r="TVP297" s="1242"/>
      <c r="TVQ297" s="1242"/>
      <c r="TVR297" s="1242"/>
      <c r="TVS297" s="1242"/>
      <c r="TVT297" s="1242"/>
      <c r="TVU297" s="1242"/>
      <c r="TVV297" s="1242"/>
      <c r="TVW297" s="1242"/>
      <c r="TVX297" s="1242"/>
      <c r="TVY297" s="1242"/>
      <c r="TVZ297" s="1242"/>
      <c r="TWA297" s="1242"/>
      <c r="TWB297" s="1242"/>
      <c r="TWC297" s="1242"/>
      <c r="TWD297" s="1242"/>
      <c r="TWE297" s="1242"/>
      <c r="TWF297" s="1242"/>
      <c r="TWG297" s="1242"/>
      <c r="TWH297" s="1242"/>
      <c r="TWI297" s="1242"/>
      <c r="TWJ297" s="1242"/>
      <c r="TWK297" s="1242"/>
      <c r="TWL297" s="1242"/>
      <c r="TWM297" s="1242"/>
      <c r="TWN297" s="1242"/>
      <c r="TWO297" s="1242"/>
      <c r="TWP297" s="1242"/>
      <c r="TWQ297" s="1242"/>
      <c r="TWR297" s="1242"/>
      <c r="TWS297" s="1242"/>
      <c r="TWT297" s="1242"/>
      <c r="TWU297" s="1242"/>
      <c r="TWV297" s="1242"/>
      <c r="TWW297" s="1242"/>
      <c r="TWX297" s="1242"/>
      <c r="TWY297" s="1242"/>
      <c r="TWZ297" s="1242"/>
      <c r="TXA297" s="1242"/>
      <c r="TXB297" s="1242"/>
      <c r="TXC297" s="1242"/>
      <c r="TXD297" s="1242"/>
      <c r="TXE297" s="1242"/>
      <c r="TXF297" s="1242"/>
      <c r="TXG297" s="1242"/>
      <c r="TXH297" s="1242"/>
      <c r="TXI297" s="1242"/>
      <c r="TXJ297" s="1242"/>
      <c r="TXK297" s="1242"/>
      <c r="TXL297" s="1242"/>
      <c r="TXM297" s="1242"/>
      <c r="TXN297" s="1242"/>
      <c r="TXO297" s="1242"/>
      <c r="TXP297" s="1242"/>
      <c r="TXQ297" s="1242"/>
      <c r="TXR297" s="1242"/>
      <c r="TXS297" s="1242"/>
      <c r="TXT297" s="1242"/>
      <c r="TXU297" s="1242"/>
      <c r="TXV297" s="1242"/>
      <c r="TXW297" s="1242"/>
      <c r="TXX297" s="1242"/>
      <c r="TXY297" s="1242"/>
      <c r="TXZ297" s="1242"/>
      <c r="TYA297" s="1242"/>
      <c r="TYB297" s="1242"/>
      <c r="TYC297" s="1242"/>
      <c r="TYD297" s="1242"/>
      <c r="TYE297" s="1242"/>
      <c r="TYF297" s="1242"/>
      <c r="TYG297" s="1242"/>
      <c r="TYH297" s="1242"/>
      <c r="TYI297" s="1242"/>
      <c r="TYJ297" s="1242"/>
      <c r="TYK297" s="1242"/>
      <c r="TYL297" s="1242"/>
      <c r="TYM297" s="1242"/>
      <c r="TYN297" s="1242"/>
      <c r="TYO297" s="1242"/>
      <c r="TYP297" s="1242"/>
      <c r="TYQ297" s="1242"/>
      <c r="TYR297" s="1242"/>
      <c r="TYS297" s="1242"/>
      <c r="TYT297" s="1242"/>
      <c r="TYU297" s="1242"/>
      <c r="TYV297" s="1242"/>
      <c r="TYW297" s="1242"/>
      <c r="TYX297" s="1242"/>
      <c r="TYY297" s="1242"/>
      <c r="TYZ297" s="1242"/>
      <c r="TZA297" s="1242"/>
      <c r="TZB297" s="1242"/>
      <c r="TZC297" s="1242"/>
      <c r="TZD297" s="1242"/>
      <c r="TZE297" s="1242"/>
      <c r="TZF297" s="1242"/>
      <c r="TZG297" s="1242"/>
      <c r="TZH297" s="1242"/>
      <c r="TZI297" s="1242"/>
      <c r="TZJ297" s="1242"/>
      <c r="TZK297" s="1242"/>
      <c r="TZL297" s="1242"/>
      <c r="TZM297" s="1242"/>
      <c r="TZN297" s="1242"/>
      <c r="TZO297" s="1242"/>
      <c r="TZP297" s="1242"/>
      <c r="TZQ297" s="1242"/>
      <c r="TZR297" s="1242"/>
      <c r="TZS297" s="1242"/>
      <c r="TZT297" s="1242"/>
      <c r="TZU297" s="1242"/>
      <c r="TZV297" s="1242"/>
      <c r="TZW297" s="1242"/>
      <c r="TZX297" s="1242"/>
      <c r="TZY297" s="1242"/>
      <c r="TZZ297" s="1242"/>
      <c r="UAA297" s="1242"/>
      <c r="UAB297" s="1242"/>
      <c r="UAC297" s="1242"/>
      <c r="UAD297" s="1242"/>
      <c r="UAE297" s="1242"/>
      <c r="UAF297" s="1242"/>
      <c r="UAG297" s="1242"/>
      <c r="UAH297" s="1242"/>
      <c r="UAI297" s="1242"/>
      <c r="UAJ297" s="1242"/>
      <c r="UAK297" s="1242"/>
      <c r="UAL297" s="1242"/>
      <c r="UAM297" s="1242"/>
      <c r="UAN297" s="1242"/>
      <c r="UAO297" s="1242"/>
      <c r="UAP297" s="1242"/>
      <c r="UAQ297" s="1242"/>
      <c r="UAR297" s="1242"/>
      <c r="UAS297" s="1242"/>
      <c r="UAT297" s="1242"/>
      <c r="UAU297" s="1242"/>
      <c r="UAV297" s="1242"/>
      <c r="UAW297" s="1242"/>
      <c r="UAX297" s="1242"/>
      <c r="UAY297" s="1242"/>
      <c r="UAZ297" s="1242"/>
      <c r="UBA297" s="1242"/>
      <c r="UBB297" s="1242"/>
      <c r="UBC297" s="1242"/>
      <c r="UBD297" s="1242"/>
      <c r="UBE297" s="1242"/>
      <c r="UBF297" s="1242"/>
      <c r="UBG297" s="1242"/>
      <c r="UBH297" s="1242"/>
      <c r="UBI297" s="1242"/>
      <c r="UBJ297" s="1242"/>
      <c r="UBK297" s="1242"/>
      <c r="UBL297" s="1242"/>
      <c r="UBM297" s="1242"/>
      <c r="UBN297" s="1242"/>
      <c r="UBO297" s="1242"/>
      <c r="UBP297" s="1242"/>
      <c r="UBQ297" s="1242"/>
      <c r="UBR297" s="1242"/>
      <c r="UBS297" s="1242"/>
      <c r="UBT297" s="1242"/>
      <c r="UBU297" s="1242"/>
      <c r="UBV297" s="1242"/>
      <c r="UBW297" s="1242"/>
      <c r="UBX297" s="1242"/>
      <c r="UBY297" s="1242"/>
      <c r="UBZ297" s="1242"/>
      <c r="UCA297" s="1242"/>
      <c r="UCB297" s="1242"/>
      <c r="UCC297" s="1242"/>
      <c r="UCD297" s="1242"/>
      <c r="UCE297" s="1242"/>
      <c r="UCF297" s="1242"/>
      <c r="UCG297" s="1242"/>
      <c r="UCH297" s="1242"/>
      <c r="UCI297" s="1242"/>
      <c r="UCJ297" s="1242"/>
      <c r="UCK297" s="1242"/>
      <c r="UCL297" s="1242"/>
      <c r="UCM297" s="1242"/>
      <c r="UCN297" s="1242"/>
      <c r="UCO297" s="1242"/>
      <c r="UCP297" s="1242"/>
      <c r="UCQ297" s="1242"/>
      <c r="UCR297" s="1242"/>
      <c r="UCS297" s="1242"/>
      <c r="UCT297" s="1242"/>
      <c r="UCU297" s="1242"/>
      <c r="UCV297" s="1242"/>
      <c r="UCW297" s="1242"/>
      <c r="UCX297" s="1242"/>
      <c r="UCY297" s="1242"/>
      <c r="UCZ297" s="1242"/>
      <c r="UDA297" s="1242"/>
      <c r="UDB297" s="1242"/>
      <c r="UDC297" s="1242"/>
      <c r="UDD297" s="1242"/>
      <c r="UDE297" s="1242"/>
      <c r="UDF297" s="1242"/>
      <c r="UDG297" s="1242"/>
      <c r="UDH297" s="1242"/>
      <c r="UDI297" s="1242"/>
      <c r="UDJ297" s="1242"/>
      <c r="UDK297" s="1242"/>
      <c r="UDL297" s="1242"/>
      <c r="UDM297" s="1242"/>
      <c r="UDN297" s="1242"/>
      <c r="UDO297" s="1242"/>
      <c r="UDP297" s="1242"/>
      <c r="UDQ297" s="1242"/>
      <c r="UDR297" s="1242"/>
      <c r="UDS297" s="1242"/>
      <c r="UDT297" s="1242"/>
      <c r="UDU297" s="1242"/>
      <c r="UDV297" s="1242"/>
      <c r="UDW297" s="1242"/>
      <c r="UDX297" s="1242"/>
      <c r="UDY297" s="1242"/>
      <c r="UDZ297" s="1242"/>
      <c r="UEA297" s="1242"/>
      <c r="UEB297" s="1242"/>
      <c r="UEC297" s="1242"/>
      <c r="UED297" s="1242"/>
      <c r="UEE297" s="1242"/>
      <c r="UEF297" s="1242"/>
      <c r="UEG297" s="1242"/>
      <c r="UEH297" s="1242"/>
      <c r="UEI297" s="1242"/>
      <c r="UEJ297" s="1242"/>
      <c r="UEK297" s="1242"/>
      <c r="UEL297" s="1242"/>
      <c r="UEM297" s="1242"/>
      <c r="UEN297" s="1242"/>
      <c r="UEO297" s="1242"/>
      <c r="UEP297" s="1242"/>
      <c r="UEQ297" s="1242"/>
      <c r="UER297" s="1242"/>
      <c r="UES297" s="1242"/>
      <c r="UET297" s="1242"/>
      <c r="UEU297" s="1242"/>
      <c r="UEV297" s="1242"/>
      <c r="UEW297" s="1242"/>
      <c r="UEX297" s="1242"/>
      <c r="UEY297" s="1242"/>
      <c r="UEZ297" s="1242"/>
      <c r="UFA297" s="1242"/>
      <c r="UFB297" s="1242"/>
      <c r="UFC297" s="1242"/>
      <c r="UFD297" s="1242"/>
      <c r="UFE297" s="1242"/>
      <c r="UFF297" s="1242"/>
      <c r="UFG297" s="1242"/>
      <c r="UFH297" s="1242"/>
      <c r="UFI297" s="1242"/>
      <c r="UFJ297" s="1242"/>
      <c r="UFK297" s="1242"/>
      <c r="UFL297" s="1242"/>
      <c r="UFM297" s="1242"/>
      <c r="UFN297" s="1242"/>
      <c r="UFO297" s="1242"/>
      <c r="UFP297" s="1242"/>
      <c r="UFQ297" s="1242"/>
      <c r="UFR297" s="1242"/>
      <c r="UFS297" s="1242"/>
      <c r="UFT297" s="1242"/>
      <c r="UFU297" s="1242"/>
      <c r="UFV297" s="1242"/>
      <c r="UFW297" s="1242"/>
      <c r="UFX297" s="1242"/>
      <c r="UFY297" s="1242"/>
      <c r="UFZ297" s="1242"/>
      <c r="UGA297" s="1242"/>
      <c r="UGB297" s="1242"/>
      <c r="UGC297" s="1242"/>
      <c r="UGD297" s="1242"/>
      <c r="UGE297" s="1242"/>
      <c r="UGF297" s="1242"/>
      <c r="UGG297" s="1242"/>
      <c r="UGH297" s="1242"/>
      <c r="UGI297" s="1242"/>
      <c r="UGJ297" s="1242"/>
      <c r="UGK297" s="1242"/>
      <c r="UGL297" s="1242"/>
      <c r="UGM297" s="1242"/>
      <c r="UGN297" s="1242"/>
      <c r="UGO297" s="1242"/>
      <c r="UGP297" s="1242"/>
      <c r="UGQ297" s="1242"/>
      <c r="UGR297" s="1242"/>
      <c r="UGS297" s="1242"/>
      <c r="UGT297" s="1242"/>
      <c r="UGU297" s="1242"/>
      <c r="UGV297" s="1242"/>
      <c r="UGW297" s="1242"/>
      <c r="UGX297" s="1242"/>
      <c r="UGY297" s="1242"/>
      <c r="UGZ297" s="1242"/>
      <c r="UHA297" s="1242"/>
      <c r="UHB297" s="1242"/>
      <c r="UHC297" s="1242"/>
      <c r="UHD297" s="1242"/>
      <c r="UHE297" s="1242"/>
      <c r="UHF297" s="1242"/>
      <c r="UHG297" s="1242"/>
      <c r="UHH297" s="1242"/>
      <c r="UHI297" s="1242"/>
      <c r="UHJ297" s="1242"/>
      <c r="UHK297" s="1242"/>
      <c r="UHL297" s="1242"/>
      <c r="UHM297" s="1242"/>
      <c r="UHN297" s="1242"/>
      <c r="UHO297" s="1242"/>
      <c r="UHP297" s="1242"/>
      <c r="UHQ297" s="1242"/>
      <c r="UHR297" s="1242"/>
      <c r="UHS297" s="1242"/>
      <c r="UHT297" s="1242"/>
      <c r="UHU297" s="1242"/>
      <c r="UHV297" s="1242"/>
      <c r="UHW297" s="1242"/>
      <c r="UHX297" s="1242"/>
      <c r="UHY297" s="1242"/>
      <c r="UHZ297" s="1242"/>
      <c r="UIA297" s="1242"/>
      <c r="UIB297" s="1242"/>
      <c r="UIC297" s="1242"/>
      <c r="UID297" s="1242"/>
      <c r="UIE297" s="1242"/>
      <c r="UIF297" s="1242"/>
      <c r="UIG297" s="1242"/>
      <c r="UIH297" s="1242"/>
      <c r="UII297" s="1242"/>
      <c r="UIJ297" s="1242"/>
      <c r="UIK297" s="1242"/>
      <c r="UIL297" s="1242"/>
      <c r="UIM297" s="1242"/>
      <c r="UIN297" s="1242"/>
      <c r="UIO297" s="1242"/>
      <c r="UIP297" s="1242"/>
      <c r="UIQ297" s="1242"/>
      <c r="UIR297" s="1242"/>
      <c r="UIS297" s="1242"/>
      <c r="UIT297" s="1242"/>
      <c r="UIU297" s="1242"/>
      <c r="UIV297" s="1242"/>
      <c r="UIW297" s="1242"/>
      <c r="UIX297" s="1242"/>
      <c r="UIY297" s="1242"/>
      <c r="UIZ297" s="1242"/>
      <c r="UJA297" s="1242"/>
      <c r="UJB297" s="1242"/>
      <c r="UJC297" s="1242"/>
      <c r="UJD297" s="1242"/>
      <c r="UJE297" s="1242"/>
      <c r="UJF297" s="1242"/>
      <c r="UJG297" s="1242"/>
      <c r="UJH297" s="1242"/>
      <c r="UJI297" s="1242"/>
      <c r="UJJ297" s="1242"/>
      <c r="UJK297" s="1242"/>
      <c r="UJL297" s="1242"/>
      <c r="UJM297" s="1242"/>
      <c r="UJN297" s="1242"/>
      <c r="UJO297" s="1242"/>
      <c r="UJP297" s="1242"/>
      <c r="UJQ297" s="1242"/>
      <c r="UJR297" s="1242"/>
      <c r="UJS297" s="1242"/>
      <c r="UJT297" s="1242"/>
      <c r="UJU297" s="1242"/>
      <c r="UJV297" s="1242"/>
      <c r="UJW297" s="1242"/>
      <c r="UJX297" s="1242"/>
      <c r="UJY297" s="1242"/>
      <c r="UJZ297" s="1242"/>
      <c r="UKA297" s="1242"/>
      <c r="UKB297" s="1242"/>
      <c r="UKC297" s="1242"/>
      <c r="UKD297" s="1242"/>
      <c r="UKE297" s="1242"/>
      <c r="UKF297" s="1242"/>
      <c r="UKG297" s="1242"/>
      <c r="UKH297" s="1242"/>
      <c r="UKI297" s="1242"/>
      <c r="UKJ297" s="1242"/>
      <c r="UKK297" s="1242"/>
      <c r="UKL297" s="1242"/>
      <c r="UKM297" s="1242"/>
      <c r="UKN297" s="1242"/>
      <c r="UKO297" s="1242"/>
      <c r="UKP297" s="1242"/>
      <c r="UKQ297" s="1242"/>
      <c r="UKR297" s="1242"/>
      <c r="UKS297" s="1242"/>
      <c r="UKT297" s="1242"/>
      <c r="UKU297" s="1242"/>
      <c r="UKV297" s="1242"/>
      <c r="UKW297" s="1242"/>
      <c r="UKX297" s="1242"/>
      <c r="UKY297" s="1242"/>
      <c r="UKZ297" s="1242"/>
      <c r="ULA297" s="1242"/>
      <c r="ULB297" s="1242"/>
      <c r="ULC297" s="1242"/>
      <c r="ULD297" s="1242"/>
      <c r="ULE297" s="1242"/>
      <c r="ULF297" s="1242"/>
      <c r="ULG297" s="1242"/>
      <c r="ULH297" s="1242"/>
      <c r="ULI297" s="1242"/>
      <c r="ULJ297" s="1242"/>
      <c r="ULK297" s="1242"/>
      <c r="ULL297" s="1242"/>
      <c r="ULM297" s="1242"/>
      <c r="ULN297" s="1242"/>
      <c r="ULO297" s="1242"/>
      <c r="ULP297" s="1242"/>
      <c r="ULQ297" s="1242"/>
      <c r="ULR297" s="1242"/>
      <c r="ULS297" s="1242"/>
      <c r="ULT297" s="1242"/>
      <c r="ULU297" s="1242"/>
      <c r="ULV297" s="1242"/>
      <c r="ULW297" s="1242"/>
      <c r="ULX297" s="1242"/>
      <c r="ULY297" s="1242"/>
      <c r="ULZ297" s="1242"/>
      <c r="UMA297" s="1242"/>
      <c r="UMB297" s="1242"/>
      <c r="UMC297" s="1242"/>
      <c r="UMD297" s="1242"/>
      <c r="UME297" s="1242"/>
      <c r="UMF297" s="1242"/>
      <c r="UMG297" s="1242"/>
      <c r="UMH297" s="1242"/>
      <c r="UMI297" s="1242"/>
      <c r="UMJ297" s="1242"/>
      <c r="UMK297" s="1242"/>
      <c r="UML297" s="1242"/>
      <c r="UMM297" s="1242"/>
      <c r="UMN297" s="1242"/>
      <c r="UMO297" s="1242"/>
      <c r="UMP297" s="1242"/>
      <c r="UMQ297" s="1242"/>
      <c r="UMR297" s="1242"/>
      <c r="UMS297" s="1242"/>
      <c r="UMT297" s="1242"/>
      <c r="UMU297" s="1242"/>
      <c r="UMV297" s="1242"/>
      <c r="UMW297" s="1242"/>
      <c r="UMX297" s="1242"/>
      <c r="UMY297" s="1242"/>
      <c r="UMZ297" s="1242"/>
      <c r="UNA297" s="1242"/>
      <c r="UNB297" s="1242"/>
      <c r="UNC297" s="1242"/>
      <c r="UND297" s="1242"/>
      <c r="UNE297" s="1242"/>
      <c r="UNF297" s="1242"/>
      <c r="UNG297" s="1242"/>
      <c r="UNH297" s="1242"/>
      <c r="UNI297" s="1242"/>
      <c r="UNJ297" s="1242"/>
      <c r="UNK297" s="1242"/>
      <c r="UNL297" s="1242"/>
      <c r="UNM297" s="1242"/>
      <c r="UNN297" s="1242"/>
      <c r="UNO297" s="1242"/>
      <c r="UNP297" s="1242"/>
      <c r="UNQ297" s="1242"/>
      <c r="UNR297" s="1242"/>
      <c r="UNS297" s="1242"/>
      <c r="UNT297" s="1242"/>
      <c r="UNU297" s="1242"/>
      <c r="UNV297" s="1242"/>
      <c r="UNW297" s="1242"/>
      <c r="UNX297" s="1242"/>
      <c r="UNY297" s="1242"/>
      <c r="UNZ297" s="1242"/>
      <c r="UOA297" s="1242"/>
      <c r="UOB297" s="1242"/>
      <c r="UOC297" s="1242"/>
      <c r="UOD297" s="1242"/>
      <c r="UOE297" s="1242"/>
      <c r="UOF297" s="1242"/>
      <c r="UOG297" s="1242"/>
      <c r="UOH297" s="1242"/>
      <c r="UOI297" s="1242"/>
      <c r="UOJ297" s="1242"/>
      <c r="UOK297" s="1242"/>
      <c r="UOL297" s="1242"/>
      <c r="UOM297" s="1242"/>
      <c r="UON297" s="1242"/>
      <c r="UOO297" s="1242"/>
      <c r="UOP297" s="1242"/>
      <c r="UOQ297" s="1242"/>
      <c r="UOR297" s="1242"/>
      <c r="UOS297" s="1242"/>
      <c r="UOT297" s="1242"/>
      <c r="UOU297" s="1242"/>
      <c r="UOV297" s="1242"/>
      <c r="UOW297" s="1242"/>
      <c r="UOX297" s="1242"/>
      <c r="UOY297" s="1242"/>
      <c r="UOZ297" s="1242"/>
      <c r="UPA297" s="1242"/>
      <c r="UPB297" s="1242"/>
      <c r="UPC297" s="1242"/>
      <c r="UPD297" s="1242"/>
      <c r="UPE297" s="1242"/>
      <c r="UPF297" s="1242"/>
      <c r="UPG297" s="1242"/>
      <c r="UPH297" s="1242"/>
      <c r="UPI297" s="1242"/>
      <c r="UPJ297" s="1242"/>
      <c r="UPK297" s="1242"/>
      <c r="UPL297" s="1242"/>
      <c r="UPM297" s="1242"/>
      <c r="UPN297" s="1242"/>
      <c r="UPO297" s="1242"/>
      <c r="UPP297" s="1242"/>
      <c r="UPQ297" s="1242"/>
      <c r="UPR297" s="1242"/>
      <c r="UPS297" s="1242"/>
      <c r="UPT297" s="1242"/>
      <c r="UPU297" s="1242"/>
      <c r="UPV297" s="1242"/>
      <c r="UPW297" s="1242"/>
      <c r="UPX297" s="1242"/>
      <c r="UPY297" s="1242"/>
      <c r="UPZ297" s="1242"/>
      <c r="UQA297" s="1242"/>
      <c r="UQB297" s="1242"/>
      <c r="UQC297" s="1242"/>
      <c r="UQD297" s="1242"/>
      <c r="UQE297" s="1242"/>
      <c r="UQF297" s="1242"/>
      <c r="UQG297" s="1242"/>
      <c r="UQH297" s="1242"/>
      <c r="UQI297" s="1242"/>
      <c r="UQJ297" s="1242"/>
      <c r="UQK297" s="1242"/>
      <c r="UQL297" s="1242"/>
      <c r="UQM297" s="1242"/>
      <c r="UQN297" s="1242"/>
      <c r="UQO297" s="1242"/>
      <c r="UQP297" s="1242"/>
      <c r="UQQ297" s="1242"/>
      <c r="UQR297" s="1242"/>
      <c r="UQS297" s="1242"/>
      <c r="UQT297" s="1242"/>
      <c r="UQU297" s="1242"/>
      <c r="UQV297" s="1242"/>
      <c r="UQW297" s="1242"/>
      <c r="UQX297" s="1242"/>
      <c r="UQY297" s="1242"/>
      <c r="UQZ297" s="1242"/>
      <c r="URA297" s="1242"/>
      <c r="URB297" s="1242"/>
      <c r="URC297" s="1242"/>
      <c r="URD297" s="1242"/>
      <c r="URE297" s="1242"/>
      <c r="URF297" s="1242"/>
      <c r="URG297" s="1242"/>
      <c r="URH297" s="1242"/>
      <c r="URI297" s="1242"/>
      <c r="URJ297" s="1242"/>
      <c r="URK297" s="1242"/>
      <c r="URL297" s="1242"/>
      <c r="URM297" s="1242"/>
      <c r="URN297" s="1242"/>
      <c r="URO297" s="1242"/>
      <c r="URP297" s="1242"/>
      <c r="URQ297" s="1242"/>
      <c r="URR297" s="1242"/>
      <c r="URS297" s="1242"/>
      <c r="URT297" s="1242"/>
      <c r="URU297" s="1242"/>
      <c r="URV297" s="1242"/>
      <c r="URW297" s="1242"/>
      <c r="URX297" s="1242"/>
      <c r="URY297" s="1242"/>
      <c r="URZ297" s="1242"/>
      <c r="USA297" s="1242"/>
      <c r="USB297" s="1242"/>
      <c r="USC297" s="1242"/>
      <c r="USD297" s="1242"/>
      <c r="USE297" s="1242"/>
      <c r="USF297" s="1242"/>
      <c r="USG297" s="1242"/>
      <c r="USH297" s="1242"/>
      <c r="USI297" s="1242"/>
      <c r="USJ297" s="1242"/>
      <c r="USK297" s="1242"/>
      <c r="USL297" s="1242"/>
      <c r="USM297" s="1242"/>
      <c r="USN297" s="1242"/>
      <c r="USO297" s="1242"/>
      <c r="USP297" s="1242"/>
      <c r="USQ297" s="1242"/>
      <c r="USR297" s="1242"/>
      <c r="USS297" s="1242"/>
      <c r="UST297" s="1242"/>
      <c r="USU297" s="1242"/>
      <c r="USV297" s="1242"/>
      <c r="USW297" s="1242"/>
      <c r="USX297" s="1242"/>
      <c r="USY297" s="1242"/>
      <c r="USZ297" s="1242"/>
      <c r="UTA297" s="1242"/>
      <c r="UTB297" s="1242"/>
      <c r="UTC297" s="1242"/>
      <c r="UTD297" s="1242"/>
      <c r="UTE297" s="1242"/>
      <c r="UTF297" s="1242"/>
      <c r="UTG297" s="1242"/>
      <c r="UTH297" s="1242"/>
      <c r="UTI297" s="1242"/>
      <c r="UTJ297" s="1242"/>
      <c r="UTK297" s="1242"/>
      <c r="UTL297" s="1242"/>
      <c r="UTM297" s="1242"/>
      <c r="UTN297" s="1242"/>
      <c r="UTO297" s="1242"/>
      <c r="UTP297" s="1242"/>
      <c r="UTQ297" s="1242"/>
      <c r="UTR297" s="1242"/>
      <c r="UTS297" s="1242"/>
      <c r="UTT297" s="1242"/>
      <c r="UTU297" s="1242"/>
      <c r="UTV297" s="1242"/>
      <c r="UTW297" s="1242"/>
      <c r="UTX297" s="1242"/>
      <c r="UTY297" s="1242"/>
      <c r="UTZ297" s="1242"/>
      <c r="UUA297" s="1242"/>
      <c r="UUB297" s="1242"/>
      <c r="UUC297" s="1242"/>
      <c r="UUD297" s="1242"/>
      <c r="UUE297" s="1242"/>
      <c r="UUF297" s="1242"/>
      <c r="UUG297" s="1242"/>
      <c r="UUH297" s="1242"/>
      <c r="UUI297" s="1242"/>
      <c r="UUJ297" s="1242"/>
      <c r="UUK297" s="1242"/>
      <c r="UUL297" s="1242"/>
      <c r="UUM297" s="1242"/>
      <c r="UUN297" s="1242"/>
      <c r="UUO297" s="1242"/>
      <c r="UUP297" s="1242"/>
      <c r="UUQ297" s="1242"/>
      <c r="UUR297" s="1242"/>
      <c r="UUS297" s="1242"/>
      <c r="UUT297" s="1242"/>
      <c r="UUU297" s="1242"/>
      <c r="UUV297" s="1242"/>
      <c r="UUW297" s="1242"/>
      <c r="UUX297" s="1242"/>
      <c r="UUY297" s="1242"/>
      <c r="UUZ297" s="1242"/>
      <c r="UVA297" s="1242"/>
      <c r="UVB297" s="1242"/>
      <c r="UVC297" s="1242"/>
      <c r="UVD297" s="1242"/>
      <c r="UVE297" s="1242"/>
      <c r="UVF297" s="1242"/>
      <c r="UVG297" s="1242"/>
      <c r="UVH297" s="1242"/>
      <c r="UVI297" s="1242"/>
      <c r="UVJ297" s="1242"/>
      <c r="UVK297" s="1242"/>
      <c r="UVL297" s="1242"/>
      <c r="UVM297" s="1242"/>
      <c r="UVN297" s="1242"/>
      <c r="UVO297" s="1242"/>
      <c r="UVP297" s="1242"/>
      <c r="UVQ297" s="1242"/>
      <c r="UVR297" s="1242"/>
      <c r="UVS297" s="1242"/>
      <c r="UVT297" s="1242"/>
      <c r="UVU297" s="1242"/>
      <c r="UVV297" s="1242"/>
      <c r="UVW297" s="1242"/>
      <c r="UVX297" s="1242"/>
      <c r="UVY297" s="1242"/>
      <c r="UVZ297" s="1242"/>
      <c r="UWA297" s="1242"/>
      <c r="UWB297" s="1242"/>
      <c r="UWC297" s="1242"/>
      <c r="UWD297" s="1242"/>
      <c r="UWE297" s="1242"/>
      <c r="UWF297" s="1242"/>
      <c r="UWG297" s="1242"/>
      <c r="UWH297" s="1242"/>
      <c r="UWI297" s="1242"/>
      <c r="UWJ297" s="1242"/>
      <c r="UWK297" s="1242"/>
      <c r="UWL297" s="1242"/>
      <c r="UWM297" s="1242"/>
      <c r="UWN297" s="1242"/>
      <c r="UWO297" s="1242"/>
      <c r="UWP297" s="1242"/>
      <c r="UWQ297" s="1242"/>
      <c r="UWR297" s="1242"/>
      <c r="UWS297" s="1242"/>
      <c r="UWT297" s="1242"/>
      <c r="UWU297" s="1242"/>
      <c r="UWV297" s="1242"/>
      <c r="UWW297" s="1242"/>
      <c r="UWX297" s="1242"/>
      <c r="UWY297" s="1242"/>
      <c r="UWZ297" s="1242"/>
      <c r="UXA297" s="1242"/>
      <c r="UXB297" s="1242"/>
      <c r="UXC297" s="1242"/>
      <c r="UXD297" s="1242"/>
      <c r="UXE297" s="1242"/>
      <c r="UXF297" s="1242"/>
      <c r="UXG297" s="1242"/>
      <c r="UXH297" s="1242"/>
      <c r="UXI297" s="1242"/>
      <c r="UXJ297" s="1242"/>
      <c r="UXK297" s="1242"/>
      <c r="UXL297" s="1242"/>
      <c r="UXM297" s="1242"/>
      <c r="UXN297" s="1242"/>
      <c r="UXO297" s="1242"/>
      <c r="UXP297" s="1242"/>
      <c r="UXQ297" s="1242"/>
      <c r="UXR297" s="1242"/>
      <c r="UXS297" s="1242"/>
      <c r="UXT297" s="1242"/>
      <c r="UXU297" s="1242"/>
      <c r="UXV297" s="1242"/>
      <c r="UXW297" s="1242"/>
      <c r="UXX297" s="1242"/>
      <c r="UXY297" s="1242"/>
      <c r="UXZ297" s="1242"/>
      <c r="UYA297" s="1242"/>
      <c r="UYB297" s="1242"/>
      <c r="UYC297" s="1242"/>
      <c r="UYD297" s="1242"/>
      <c r="UYE297" s="1242"/>
      <c r="UYF297" s="1242"/>
      <c r="UYG297" s="1242"/>
      <c r="UYH297" s="1242"/>
      <c r="UYI297" s="1242"/>
      <c r="UYJ297" s="1242"/>
      <c r="UYK297" s="1242"/>
      <c r="UYL297" s="1242"/>
      <c r="UYM297" s="1242"/>
      <c r="UYN297" s="1242"/>
      <c r="UYO297" s="1242"/>
      <c r="UYP297" s="1242"/>
      <c r="UYQ297" s="1242"/>
      <c r="UYR297" s="1242"/>
      <c r="UYS297" s="1242"/>
      <c r="UYT297" s="1242"/>
      <c r="UYU297" s="1242"/>
      <c r="UYV297" s="1242"/>
      <c r="UYW297" s="1242"/>
      <c r="UYX297" s="1242"/>
      <c r="UYY297" s="1242"/>
      <c r="UYZ297" s="1242"/>
      <c r="UZA297" s="1242"/>
      <c r="UZB297" s="1242"/>
      <c r="UZC297" s="1242"/>
      <c r="UZD297" s="1242"/>
      <c r="UZE297" s="1242"/>
      <c r="UZF297" s="1242"/>
      <c r="UZG297" s="1242"/>
      <c r="UZH297" s="1242"/>
      <c r="UZI297" s="1242"/>
      <c r="UZJ297" s="1242"/>
      <c r="UZK297" s="1242"/>
      <c r="UZL297" s="1242"/>
      <c r="UZM297" s="1242"/>
      <c r="UZN297" s="1242"/>
      <c r="UZO297" s="1242"/>
      <c r="UZP297" s="1242"/>
      <c r="UZQ297" s="1242"/>
      <c r="UZR297" s="1242"/>
      <c r="UZS297" s="1242"/>
      <c r="UZT297" s="1242"/>
      <c r="UZU297" s="1242"/>
      <c r="UZV297" s="1242"/>
      <c r="UZW297" s="1242"/>
      <c r="UZX297" s="1242"/>
      <c r="UZY297" s="1242"/>
      <c r="UZZ297" s="1242"/>
      <c r="VAA297" s="1242"/>
      <c r="VAB297" s="1242"/>
      <c r="VAC297" s="1242"/>
      <c r="VAD297" s="1242"/>
      <c r="VAE297" s="1242"/>
      <c r="VAF297" s="1242"/>
      <c r="VAG297" s="1242"/>
      <c r="VAH297" s="1242"/>
      <c r="VAI297" s="1242"/>
      <c r="VAJ297" s="1242"/>
      <c r="VAK297" s="1242"/>
      <c r="VAL297" s="1242"/>
      <c r="VAM297" s="1242"/>
      <c r="VAN297" s="1242"/>
      <c r="VAO297" s="1242"/>
      <c r="VAP297" s="1242"/>
      <c r="VAQ297" s="1242"/>
      <c r="VAR297" s="1242"/>
      <c r="VAS297" s="1242"/>
      <c r="VAT297" s="1242"/>
      <c r="VAU297" s="1242"/>
      <c r="VAV297" s="1242"/>
      <c r="VAW297" s="1242"/>
      <c r="VAX297" s="1242"/>
      <c r="VAY297" s="1242"/>
      <c r="VAZ297" s="1242"/>
      <c r="VBA297" s="1242"/>
      <c r="VBB297" s="1242"/>
      <c r="VBC297" s="1242"/>
      <c r="VBD297" s="1242"/>
      <c r="VBE297" s="1242"/>
      <c r="VBF297" s="1242"/>
      <c r="VBG297" s="1242"/>
      <c r="VBH297" s="1242"/>
      <c r="VBI297" s="1242"/>
      <c r="VBJ297" s="1242"/>
      <c r="VBK297" s="1242"/>
      <c r="VBL297" s="1242"/>
      <c r="VBM297" s="1242"/>
      <c r="VBN297" s="1242"/>
      <c r="VBO297" s="1242"/>
      <c r="VBP297" s="1242"/>
      <c r="VBQ297" s="1242"/>
      <c r="VBR297" s="1242"/>
      <c r="VBS297" s="1242"/>
      <c r="VBT297" s="1242"/>
      <c r="VBU297" s="1242"/>
      <c r="VBV297" s="1242"/>
      <c r="VBW297" s="1242"/>
      <c r="VBX297" s="1242"/>
      <c r="VBY297" s="1242"/>
      <c r="VBZ297" s="1242"/>
      <c r="VCA297" s="1242"/>
      <c r="VCB297" s="1242"/>
      <c r="VCC297" s="1242"/>
      <c r="VCD297" s="1242"/>
      <c r="VCE297" s="1242"/>
      <c r="VCF297" s="1242"/>
      <c r="VCG297" s="1242"/>
      <c r="VCH297" s="1242"/>
      <c r="VCI297" s="1242"/>
      <c r="VCJ297" s="1242"/>
      <c r="VCK297" s="1242"/>
      <c r="VCL297" s="1242"/>
      <c r="VCM297" s="1242"/>
      <c r="VCN297" s="1242"/>
      <c r="VCO297" s="1242"/>
      <c r="VCP297" s="1242"/>
      <c r="VCQ297" s="1242"/>
      <c r="VCR297" s="1242"/>
      <c r="VCS297" s="1242"/>
      <c r="VCT297" s="1242"/>
      <c r="VCU297" s="1242"/>
      <c r="VCV297" s="1242"/>
      <c r="VCW297" s="1242"/>
      <c r="VCX297" s="1242"/>
      <c r="VCY297" s="1242"/>
      <c r="VCZ297" s="1242"/>
      <c r="VDA297" s="1242"/>
      <c r="VDB297" s="1242"/>
      <c r="VDC297" s="1242"/>
      <c r="VDD297" s="1242"/>
      <c r="VDE297" s="1242"/>
      <c r="VDF297" s="1242"/>
      <c r="VDG297" s="1242"/>
      <c r="VDH297" s="1242"/>
      <c r="VDI297" s="1242"/>
      <c r="VDJ297" s="1242"/>
      <c r="VDK297" s="1242"/>
      <c r="VDL297" s="1242"/>
      <c r="VDM297" s="1242"/>
      <c r="VDN297" s="1242"/>
      <c r="VDO297" s="1242"/>
      <c r="VDP297" s="1242"/>
      <c r="VDQ297" s="1242"/>
      <c r="VDR297" s="1242"/>
      <c r="VDS297" s="1242"/>
      <c r="VDT297" s="1242"/>
      <c r="VDU297" s="1242"/>
      <c r="VDV297" s="1242"/>
      <c r="VDW297" s="1242"/>
      <c r="VDX297" s="1242"/>
      <c r="VDY297" s="1242"/>
      <c r="VDZ297" s="1242"/>
      <c r="VEA297" s="1242"/>
      <c r="VEB297" s="1242"/>
      <c r="VEC297" s="1242"/>
      <c r="VED297" s="1242"/>
      <c r="VEE297" s="1242"/>
      <c r="VEF297" s="1242"/>
      <c r="VEG297" s="1242"/>
      <c r="VEH297" s="1242"/>
      <c r="VEI297" s="1242"/>
      <c r="VEJ297" s="1242"/>
      <c r="VEK297" s="1242"/>
      <c r="VEL297" s="1242"/>
      <c r="VEM297" s="1242"/>
      <c r="VEN297" s="1242"/>
      <c r="VEO297" s="1242"/>
      <c r="VEP297" s="1242"/>
      <c r="VEQ297" s="1242"/>
      <c r="VER297" s="1242"/>
      <c r="VES297" s="1242"/>
      <c r="VET297" s="1242"/>
      <c r="VEU297" s="1242"/>
      <c r="VEV297" s="1242"/>
      <c r="VEW297" s="1242"/>
      <c r="VEX297" s="1242"/>
      <c r="VEY297" s="1242"/>
      <c r="VEZ297" s="1242"/>
      <c r="VFA297" s="1242"/>
      <c r="VFB297" s="1242"/>
      <c r="VFC297" s="1242"/>
      <c r="VFD297" s="1242"/>
      <c r="VFE297" s="1242"/>
      <c r="VFF297" s="1242"/>
      <c r="VFG297" s="1242"/>
      <c r="VFH297" s="1242"/>
      <c r="VFI297" s="1242"/>
      <c r="VFJ297" s="1242"/>
      <c r="VFK297" s="1242"/>
      <c r="VFL297" s="1242"/>
      <c r="VFM297" s="1242"/>
      <c r="VFN297" s="1242"/>
      <c r="VFO297" s="1242"/>
      <c r="VFP297" s="1242"/>
      <c r="VFQ297" s="1242"/>
      <c r="VFR297" s="1242"/>
      <c r="VFS297" s="1242"/>
      <c r="VFT297" s="1242"/>
      <c r="VFU297" s="1242"/>
      <c r="VFV297" s="1242"/>
      <c r="VFW297" s="1242"/>
      <c r="VFX297" s="1242"/>
      <c r="VFY297" s="1242"/>
      <c r="VFZ297" s="1242"/>
      <c r="VGA297" s="1242"/>
      <c r="VGB297" s="1242"/>
      <c r="VGC297" s="1242"/>
      <c r="VGD297" s="1242"/>
      <c r="VGE297" s="1242"/>
      <c r="VGF297" s="1242"/>
      <c r="VGG297" s="1242"/>
      <c r="VGH297" s="1242"/>
      <c r="VGI297" s="1242"/>
      <c r="VGJ297" s="1242"/>
      <c r="VGK297" s="1242"/>
      <c r="VGL297" s="1242"/>
      <c r="VGM297" s="1242"/>
      <c r="VGN297" s="1242"/>
      <c r="VGO297" s="1242"/>
      <c r="VGP297" s="1242"/>
      <c r="VGQ297" s="1242"/>
      <c r="VGR297" s="1242"/>
      <c r="VGS297" s="1242"/>
      <c r="VGT297" s="1242"/>
      <c r="VGU297" s="1242"/>
      <c r="VGV297" s="1242"/>
      <c r="VGW297" s="1242"/>
      <c r="VGX297" s="1242"/>
      <c r="VGY297" s="1242"/>
      <c r="VGZ297" s="1242"/>
      <c r="VHA297" s="1242"/>
      <c r="VHB297" s="1242"/>
      <c r="VHC297" s="1242"/>
      <c r="VHD297" s="1242"/>
      <c r="VHE297" s="1242"/>
      <c r="VHF297" s="1242"/>
      <c r="VHG297" s="1242"/>
      <c r="VHH297" s="1242"/>
      <c r="VHI297" s="1242"/>
      <c r="VHJ297" s="1242"/>
      <c r="VHK297" s="1242"/>
      <c r="VHL297" s="1242"/>
      <c r="VHM297" s="1242"/>
      <c r="VHN297" s="1242"/>
      <c r="VHO297" s="1242"/>
      <c r="VHP297" s="1242"/>
      <c r="VHQ297" s="1242"/>
      <c r="VHR297" s="1242"/>
      <c r="VHS297" s="1242"/>
      <c r="VHT297" s="1242"/>
      <c r="VHU297" s="1242"/>
      <c r="VHV297" s="1242"/>
      <c r="VHW297" s="1242"/>
      <c r="VHX297" s="1242"/>
      <c r="VHY297" s="1242"/>
      <c r="VHZ297" s="1242"/>
      <c r="VIA297" s="1242"/>
      <c r="VIB297" s="1242"/>
      <c r="VIC297" s="1242"/>
      <c r="VID297" s="1242"/>
      <c r="VIE297" s="1242"/>
      <c r="VIF297" s="1242"/>
      <c r="VIG297" s="1242"/>
      <c r="VIH297" s="1242"/>
      <c r="VII297" s="1242"/>
      <c r="VIJ297" s="1242"/>
      <c r="VIK297" s="1242"/>
      <c r="VIL297" s="1242"/>
      <c r="VIM297" s="1242"/>
      <c r="VIN297" s="1242"/>
      <c r="VIO297" s="1242"/>
      <c r="VIP297" s="1242"/>
      <c r="VIQ297" s="1242"/>
      <c r="VIR297" s="1242"/>
      <c r="VIS297" s="1242"/>
      <c r="VIT297" s="1242"/>
      <c r="VIU297" s="1242"/>
      <c r="VIV297" s="1242"/>
      <c r="VIW297" s="1242"/>
      <c r="VIX297" s="1242"/>
      <c r="VIY297" s="1242"/>
      <c r="VIZ297" s="1242"/>
      <c r="VJA297" s="1242"/>
      <c r="VJB297" s="1242"/>
      <c r="VJC297" s="1242"/>
      <c r="VJD297" s="1242"/>
      <c r="VJE297" s="1242"/>
      <c r="VJF297" s="1242"/>
      <c r="VJG297" s="1242"/>
      <c r="VJH297" s="1242"/>
      <c r="VJI297" s="1242"/>
      <c r="VJJ297" s="1242"/>
      <c r="VJK297" s="1242"/>
      <c r="VJL297" s="1242"/>
      <c r="VJM297" s="1242"/>
      <c r="VJN297" s="1242"/>
      <c r="VJO297" s="1242"/>
      <c r="VJP297" s="1242"/>
      <c r="VJQ297" s="1242"/>
      <c r="VJR297" s="1242"/>
      <c r="VJS297" s="1242"/>
      <c r="VJT297" s="1242"/>
      <c r="VJU297" s="1242"/>
      <c r="VJV297" s="1242"/>
      <c r="VJW297" s="1242"/>
      <c r="VJX297" s="1242"/>
      <c r="VJY297" s="1242"/>
      <c r="VJZ297" s="1242"/>
      <c r="VKA297" s="1242"/>
      <c r="VKB297" s="1242"/>
      <c r="VKC297" s="1242"/>
      <c r="VKD297" s="1242"/>
      <c r="VKE297" s="1242"/>
      <c r="VKF297" s="1242"/>
      <c r="VKG297" s="1242"/>
      <c r="VKH297" s="1242"/>
      <c r="VKI297" s="1242"/>
      <c r="VKJ297" s="1242"/>
      <c r="VKK297" s="1242"/>
      <c r="VKL297" s="1242"/>
      <c r="VKM297" s="1242"/>
      <c r="VKN297" s="1242"/>
      <c r="VKO297" s="1242"/>
      <c r="VKP297" s="1242"/>
      <c r="VKQ297" s="1242"/>
      <c r="VKR297" s="1242"/>
      <c r="VKS297" s="1242"/>
      <c r="VKT297" s="1242"/>
      <c r="VKU297" s="1242"/>
      <c r="VKV297" s="1242"/>
      <c r="VKW297" s="1242"/>
      <c r="VKX297" s="1242"/>
      <c r="VKY297" s="1242"/>
      <c r="VKZ297" s="1242"/>
      <c r="VLA297" s="1242"/>
      <c r="VLB297" s="1242"/>
      <c r="VLC297" s="1242"/>
      <c r="VLD297" s="1242"/>
      <c r="VLE297" s="1242"/>
      <c r="VLF297" s="1242"/>
      <c r="VLG297" s="1242"/>
      <c r="VLH297" s="1242"/>
      <c r="VLI297" s="1242"/>
      <c r="VLJ297" s="1242"/>
      <c r="VLK297" s="1242"/>
      <c r="VLL297" s="1242"/>
      <c r="VLM297" s="1242"/>
      <c r="VLN297" s="1242"/>
      <c r="VLO297" s="1242"/>
      <c r="VLP297" s="1242"/>
      <c r="VLQ297" s="1242"/>
      <c r="VLR297" s="1242"/>
      <c r="VLS297" s="1242"/>
      <c r="VLT297" s="1242"/>
      <c r="VLU297" s="1242"/>
      <c r="VLV297" s="1242"/>
      <c r="VLW297" s="1242"/>
      <c r="VLX297" s="1242"/>
      <c r="VLY297" s="1242"/>
      <c r="VLZ297" s="1242"/>
      <c r="VMA297" s="1242"/>
      <c r="VMB297" s="1242"/>
      <c r="VMC297" s="1242"/>
      <c r="VMD297" s="1242"/>
      <c r="VME297" s="1242"/>
      <c r="VMF297" s="1242"/>
      <c r="VMG297" s="1242"/>
      <c r="VMH297" s="1242"/>
      <c r="VMI297" s="1242"/>
      <c r="VMJ297" s="1242"/>
      <c r="VMK297" s="1242"/>
      <c r="VML297" s="1242"/>
      <c r="VMM297" s="1242"/>
      <c r="VMN297" s="1242"/>
      <c r="VMO297" s="1242"/>
      <c r="VMP297" s="1242"/>
      <c r="VMQ297" s="1242"/>
      <c r="VMR297" s="1242"/>
      <c r="VMS297" s="1242"/>
      <c r="VMT297" s="1242"/>
      <c r="VMU297" s="1242"/>
      <c r="VMV297" s="1242"/>
      <c r="VMW297" s="1242"/>
      <c r="VMX297" s="1242"/>
      <c r="VMY297" s="1242"/>
      <c r="VMZ297" s="1242"/>
      <c r="VNA297" s="1242"/>
      <c r="VNB297" s="1242"/>
      <c r="VNC297" s="1242"/>
      <c r="VND297" s="1242"/>
      <c r="VNE297" s="1242"/>
      <c r="VNF297" s="1242"/>
      <c r="VNG297" s="1242"/>
      <c r="VNH297" s="1242"/>
      <c r="VNI297" s="1242"/>
      <c r="VNJ297" s="1242"/>
      <c r="VNK297" s="1242"/>
      <c r="VNL297" s="1242"/>
      <c r="VNM297" s="1242"/>
      <c r="VNN297" s="1242"/>
      <c r="VNO297" s="1242"/>
      <c r="VNP297" s="1242"/>
      <c r="VNQ297" s="1242"/>
      <c r="VNR297" s="1242"/>
      <c r="VNS297" s="1242"/>
      <c r="VNT297" s="1242"/>
      <c r="VNU297" s="1242"/>
      <c r="VNV297" s="1242"/>
      <c r="VNW297" s="1242"/>
      <c r="VNX297" s="1242"/>
      <c r="VNY297" s="1242"/>
      <c r="VNZ297" s="1242"/>
      <c r="VOA297" s="1242"/>
      <c r="VOB297" s="1242"/>
      <c r="VOC297" s="1242"/>
      <c r="VOD297" s="1242"/>
      <c r="VOE297" s="1242"/>
      <c r="VOF297" s="1242"/>
      <c r="VOG297" s="1242"/>
      <c r="VOH297" s="1242"/>
      <c r="VOI297" s="1242"/>
      <c r="VOJ297" s="1242"/>
      <c r="VOK297" s="1242"/>
      <c r="VOL297" s="1242"/>
      <c r="VOM297" s="1242"/>
      <c r="VON297" s="1242"/>
      <c r="VOO297" s="1242"/>
      <c r="VOP297" s="1242"/>
      <c r="VOQ297" s="1242"/>
      <c r="VOR297" s="1242"/>
      <c r="VOS297" s="1242"/>
      <c r="VOT297" s="1242"/>
      <c r="VOU297" s="1242"/>
      <c r="VOV297" s="1242"/>
      <c r="VOW297" s="1242"/>
      <c r="VOX297" s="1242"/>
      <c r="VOY297" s="1242"/>
      <c r="VOZ297" s="1242"/>
      <c r="VPA297" s="1242"/>
      <c r="VPB297" s="1242"/>
      <c r="VPC297" s="1242"/>
      <c r="VPD297" s="1242"/>
      <c r="VPE297" s="1242"/>
      <c r="VPF297" s="1242"/>
      <c r="VPG297" s="1242"/>
      <c r="VPH297" s="1242"/>
      <c r="VPI297" s="1242"/>
      <c r="VPJ297" s="1242"/>
      <c r="VPK297" s="1242"/>
      <c r="VPL297" s="1242"/>
      <c r="VPM297" s="1242"/>
      <c r="VPN297" s="1242"/>
      <c r="VPO297" s="1242"/>
      <c r="VPP297" s="1242"/>
      <c r="VPQ297" s="1242"/>
      <c r="VPR297" s="1242"/>
      <c r="VPS297" s="1242"/>
      <c r="VPT297" s="1242"/>
      <c r="VPU297" s="1242"/>
      <c r="VPV297" s="1242"/>
      <c r="VPW297" s="1242"/>
      <c r="VPX297" s="1242"/>
      <c r="VPY297" s="1242"/>
      <c r="VPZ297" s="1242"/>
      <c r="VQA297" s="1242"/>
      <c r="VQB297" s="1242"/>
      <c r="VQC297" s="1242"/>
      <c r="VQD297" s="1242"/>
      <c r="VQE297" s="1242"/>
      <c r="VQF297" s="1242"/>
      <c r="VQG297" s="1242"/>
      <c r="VQH297" s="1242"/>
      <c r="VQI297" s="1242"/>
      <c r="VQJ297" s="1242"/>
      <c r="VQK297" s="1242"/>
      <c r="VQL297" s="1242"/>
      <c r="VQM297" s="1242"/>
      <c r="VQN297" s="1242"/>
      <c r="VQO297" s="1242"/>
      <c r="VQP297" s="1242"/>
      <c r="VQQ297" s="1242"/>
      <c r="VQR297" s="1242"/>
      <c r="VQS297" s="1242"/>
      <c r="VQT297" s="1242"/>
      <c r="VQU297" s="1242"/>
      <c r="VQV297" s="1242"/>
      <c r="VQW297" s="1242"/>
      <c r="VQX297" s="1242"/>
      <c r="VQY297" s="1242"/>
      <c r="VQZ297" s="1242"/>
      <c r="VRA297" s="1242"/>
      <c r="VRB297" s="1242"/>
      <c r="VRC297" s="1242"/>
      <c r="VRD297" s="1242"/>
      <c r="VRE297" s="1242"/>
      <c r="VRF297" s="1242"/>
      <c r="VRG297" s="1242"/>
      <c r="VRH297" s="1242"/>
      <c r="VRI297" s="1242"/>
      <c r="VRJ297" s="1242"/>
      <c r="VRK297" s="1242"/>
      <c r="VRL297" s="1242"/>
      <c r="VRM297" s="1242"/>
      <c r="VRN297" s="1242"/>
      <c r="VRO297" s="1242"/>
      <c r="VRP297" s="1242"/>
      <c r="VRQ297" s="1242"/>
      <c r="VRR297" s="1242"/>
      <c r="VRS297" s="1242"/>
      <c r="VRT297" s="1242"/>
      <c r="VRU297" s="1242"/>
      <c r="VRV297" s="1242"/>
      <c r="VRW297" s="1242"/>
      <c r="VRX297" s="1242"/>
      <c r="VRY297" s="1242"/>
      <c r="VRZ297" s="1242"/>
      <c r="VSA297" s="1242"/>
      <c r="VSB297" s="1242"/>
      <c r="VSC297" s="1242"/>
      <c r="VSD297" s="1242"/>
      <c r="VSE297" s="1242"/>
      <c r="VSF297" s="1242"/>
      <c r="VSG297" s="1242"/>
      <c r="VSH297" s="1242"/>
      <c r="VSI297" s="1242"/>
      <c r="VSJ297" s="1242"/>
      <c r="VSK297" s="1242"/>
      <c r="VSL297" s="1242"/>
      <c r="VSM297" s="1242"/>
      <c r="VSN297" s="1242"/>
      <c r="VSO297" s="1242"/>
      <c r="VSP297" s="1242"/>
      <c r="VSQ297" s="1242"/>
      <c r="VSR297" s="1242"/>
      <c r="VSS297" s="1242"/>
      <c r="VST297" s="1242"/>
      <c r="VSU297" s="1242"/>
      <c r="VSV297" s="1242"/>
      <c r="VSW297" s="1242"/>
      <c r="VSX297" s="1242"/>
      <c r="VSY297" s="1242"/>
      <c r="VSZ297" s="1242"/>
      <c r="VTA297" s="1242"/>
      <c r="VTB297" s="1242"/>
      <c r="VTC297" s="1242"/>
      <c r="VTD297" s="1242"/>
      <c r="VTE297" s="1242"/>
      <c r="VTF297" s="1242"/>
      <c r="VTG297" s="1242"/>
      <c r="VTH297" s="1242"/>
      <c r="VTI297" s="1242"/>
      <c r="VTJ297" s="1242"/>
      <c r="VTK297" s="1242"/>
      <c r="VTL297" s="1242"/>
      <c r="VTM297" s="1242"/>
      <c r="VTN297" s="1242"/>
      <c r="VTO297" s="1242"/>
      <c r="VTP297" s="1242"/>
      <c r="VTQ297" s="1242"/>
      <c r="VTR297" s="1242"/>
      <c r="VTS297" s="1242"/>
      <c r="VTT297" s="1242"/>
      <c r="VTU297" s="1242"/>
      <c r="VTV297" s="1242"/>
      <c r="VTW297" s="1242"/>
      <c r="VTX297" s="1242"/>
      <c r="VTY297" s="1242"/>
      <c r="VTZ297" s="1242"/>
      <c r="VUA297" s="1242"/>
      <c r="VUB297" s="1242"/>
      <c r="VUC297" s="1242"/>
      <c r="VUD297" s="1242"/>
      <c r="VUE297" s="1242"/>
      <c r="VUF297" s="1242"/>
      <c r="VUG297" s="1242"/>
      <c r="VUH297" s="1242"/>
      <c r="VUI297" s="1242"/>
      <c r="VUJ297" s="1242"/>
      <c r="VUK297" s="1242"/>
      <c r="VUL297" s="1242"/>
      <c r="VUM297" s="1242"/>
      <c r="VUN297" s="1242"/>
      <c r="VUO297" s="1242"/>
      <c r="VUP297" s="1242"/>
      <c r="VUQ297" s="1242"/>
      <c r="VUR297" s="1242"/>
      <c r="VUS297" s="1242"/>
      <c r="VUT297" s="1242"/>
      <c r="VUU297" s="1242"/>
      <c r="VUV297" s="1242"/>
      <c r="VUW297" s="1242"/>
      <c r="VUX297" s="1242"/>
      <c r="VUY297" s="1242"/>
      <c r="VUZ297" s="1242"/>
      <c r="VVA297" s="1242"/>
      <c r="VVB297" s="1242"/>
      <c r="VVC297" s="1242"/>
      <c r="VVD297" s="1242"/>
      <c r="VVE297" s="1242"/>
      <c r="VVF297" s="1242"/>
      <c r="VVG297" s="1242"/>
      <c r="VVH297" s="1242"/>
      <c r="VVI297" s="1242"/>
      <c r="VVJ297" s="1242"/>
      <c r="VVK297" s="1242"/>
      <c r="VVL297" s="1242"/>
      <c r="VVM297" s="1242"/>
      <c r="VVN297" s="1242"/>
      <c r="VVO297" s="1242"/>
      <c r="VVP297" s="1242"/>
      <c r="VVQ297" s="1242"/>
      <c r="VVR297" s="1242"/>
      <c r="VVS297" s="1242"/>
      <c r="VVT297" s="1242"/>
      <c r="VVU297" s="1242"/>
      <c r="VVV297" s="1242"/>
      <c r="VVW297" s="1242"/>
      <c r="VVX297" s="1242"/>
      <c r="VVY297" s="1242"/>
      <c r="VVZ297" s="1242"/>
      <c r="VWA297" s="1242"/>
      <c r="VWB297" s="1242"/>
      <c r="VWC297" s="1242"/>
      <c r="VWD297" s="1242"/>
      <c r="VWE297" s="1242"/>
      <c r="VWF297" s="1242"/>
      <c r="VWG297" s="1242"/>
      <c r="VWH297" s="1242"/>
      <c r="VWI297" s="1242"/>
      <c r="VWJ297" s="1242"/>
      <c r="VWK297" s="1242"/>
      <c r="VWL297" s="1242"/>
      <c r="VWM297" s="1242"/>
      <c r="VWN297" s="1242"/>
      <c r="VWO297" s="1242"/>
      <c r="VWP297" s="1242"/>
      <c r="VWQ297" s="1242"/>
      <c r="VWR297" s="1242"/>
      <c r="VWS297" s="1242"/>
      <c r="VWT297" s="1242"/>
      <c r="VWU297" s="1242"/>
      <c r="VWV297" s="1242"/>
      <c r="VWW297" s="1242"/>
      <c r="VWX297" s="1242"/>
      <c r="VWY297" s="1242"/>
      <c r="VWZ297" s="1242"/>
      <c r="VXA297" s="1242"/>
      <c r="VXB297" s="1242"/>
      <c r="VXC297" s="1242"/>
      <c r="VXD297" s="1242"/>
      <c r="VXE297" s="1242"/>
      <c r="VXF297" s="1242"/>
      <c r="VXG297" s="1242"/>
      <c r="VXH297" s="1242"/>
      <c r="VXI297" s="1242"/>
      <c r="VXJ297" s="1242"/>
      <c r="VXK297" s="1242"/>
      <c r="VXL297" s="1242"/>
      <c r="VXM297" s="1242"/>
      <c r="VXN297" s="1242"/>
      <c r="VXO297" s="1242"/>
      <c r="VXP297" s="1242"/>
      <c r="VXQ297" s="1242"/>
      <c r="VXR297" s="1242"/>
      <c r="VXS297" s="1242"/>
      <c r="VXT297" s="1242"/>
      <c r="VXU297" s="1242"/>
      <c r="VXV297" s="1242"/>
      <c r="VXW297" s="1242"/>
      <c r="VXX297" s="1242"/>
      <c r="VXY297" s="1242"/>
      <c r="VXZ297" s="1242"/>
      <c r="VYA297" s="1242"/>
      <c r="VYB297" s="1242"/>
      <c r="VYC297" s="1242"/>
      <c r="VYD297" s="1242"/>
      <c r="VYE297" s="1242"/>
      <c r="VYF297" s="1242"/>
      <c r="VYG297" s="1242"/>
      <c r="VYH297" s="1242"/>
      <c r="VYI297" s="1242"/>
      <c r="VYJ297" s="1242"/>
      <c r="VYK297" s="1242"/>
      <c r="VYL297" s="1242"/>
      <c r="VYM297" s="1242"/>
      <c r="VYN297" s="1242"/>
      <c r="VYO297" s="1242"/>
      <c r="VYP297" s="1242"/>
      <c r="VYQ297" s="1242"/>
      <c r="VYR297" s="1242"/>
      <c r="VYS297" s="1242"/>
      <c r="VYT297" s="1242"/>
      <c r="VYU297" s="1242"/>
      <c r="VYV297" s="1242"/>
      <c r="VYW297" s="1242"/>
      <c r="VYX297" s="1242"/>
      <c r="VYY297" s="1242"/>
      <c r="VYZ297" s="1242"/>
      <c r="VZA297" s="1242"/>
      <c r="VZB297" s="1242"/>
      <c r="VZC297" s="1242"/>
      <c r="VZD297" s="1242"/>
      <c r="VZE297" s="1242"/>
      <c r="VZF297" s="1242"/>
      <c r="VZG297" s="1242"/>
      <c r="VZH297" s="1242"/>
      <c r="VZI297" s="1242"/>
      <c r="VZJ297" s="1242"/>
      <c r="VZK297" s="1242"/>
      <c r="VZL297" s="1242"/>
      <c r="VZM297" s="1242"/>
      <c r="VZN297" s="1242"/>
      <c r="VZO297" s="1242"/>
      <c r="VZP297" s="1242"/>
      <c r="VZQ297" s="1242"/>
      <c r="VZR297" s="1242"/>
      <c r="VZS297" s="1242"/>
      <c r="VZT297" s="1242"/>
      <c r="VZU297" s="1242"/>
      <c r="VZV297" s="1242"/>
      <c r="VZW297" s="1242"/>
      <c r="VZX297" s="1242"/>
      <c r="VZY297" s="1242"/>
      <c r="VZZ297" s="1242"/>
      <c r="WAA297" s="1242"/>
      <c r="WAB297" s="1242"/>
      <c r="WAC297" s="1242"/>
      <c r="WAD297" s="1242"/>
      <c r="WAE297" s="1242"/>
      <c r="WAF297" s="1242"/>
      <c r="WAG297" s="1242"/>
      <c r="WAH297" s="1242"/>
      <c r="WAI297" s="1242"/>
      <c r="WAJ297" s="1242"/>
      <c r="WAK297" s="1242"/>
      <c r="WAL297" s="1242"/>
      <c r="WAM297" s="1242"/>
      <c r="WAN297" s="1242"/>
      <c r="WAO297" s="1242"/>
      <c r="WAP297" s="1242"/>
      <c r="WAQ297" s="1242"/>
      <c r="WAR297" s="1242"/>
      <c r="WAS297" s="1242"/>
      <c r="WAT297" s="1242"/>
      <c r="WAU297" s="1242"/>
      <c r="WAV297" s="1242"/>
      <c r="WAW297" s="1242"/>
      <c r="WAX297" s="1242"/>
      <c r="WAY297" s="1242"/>
      <c r="WAZ297" s="1242"/>
      <c r="WBA297" s="1242"/>
      <c r="WBB297" s="1242"/>
      <c r="WBC297" s="1242"/>
      <c r="WBD297" s="1242"/>
      <c r="WBE297" s="1242"/>
      <c r="WBF297" s="1242"/>
      <c r="WBG297" s="1242"/>
      <c r="WBH297" s="1242"/>
      <c r="WBI297" s="1242"/>
      <c r="WBJ297" s="1242"/>
      <c r="WBK297" s="1242"/>
      <c r="WBL297" s="1242"/>
      <c r="WBM297" s="1242"/>
      <c r="WBN297" s="1242"/>
      <c r="WBO297" s="1242"/>
      <c r="WBP297" s="1242"/>
      <c r="WBQ297" s="1242"/>
      <c r="WBR297" s="1242"/>
      <c r="WBS297" s="1242"/>
      <c r="WBT297" s="1242"/>
      <c r="WBU297" s="1242"/>
      <c r="WBV297" s="1242"/>
      <c r="WBW297" s="1242"/>
      <c r="WBX297" s="1242"/>
      <c r="WBY297" s="1242"/>
      <c r="WBZ297" s="1242"/>
      <c r="WCA297" s="1242"/>
      <c r="WCB297" s="1242"/>
      <c r="WCC297" s="1242"/>
      <c r="WCD297" s="1242"/>
      <c r="WCE297" s="1242"/>
      <c r="WCF297" s="1242"/>
      <c r="WCG297" s="1242"/>
      <c r="WCH297" s="1242"/>
      <c r="WCI297" s="1242"/>
      <c r="WCJ297" s="1242"/>
      <c r="WCK297" s="1242"/>
      <c r="WCL297" s="1242"/>
      <c r="WCM297" s="1242"/>
      <c r="WCN297" s="1242"/>
      <c r="WCO297" s="1242"/>
      <c r="WCP297" s="1242"/>
      <c r="WCQ297" s="1242"/>
      <c r="WCR297" s="1242"/>
      <c r="WCS297" s="1242"/>
      <c r="WCT297" s="1242"/>
      <c r="WCU297" s="1242"/>
      <c r="WCV297" s="1242"/>
      <c r="WCW297" s="1242"/>
      <c r="WCX297" s="1242"/>
      <c r="WCY297" s="1242"/>
      <c r="WCZ297" s="1242"/>
      <c r="WDA297" s="1242"/>
      <c r="WDB297" s="1242"/>
      <c r="WDC297" s="1242"/>
      <c r="WDD297" s="1242"/>
      <c r="WDE297" s="1242"/>
      <c r="WDF297" s="1242"/>
      <c r="WDG297" s="1242"/>
      <c r="WDH297" s="1242"/>
      <c r="WDI297" s="1242"/>
      <c r="WDJ297" s="1242"/>
      <c r="WDK297" s="1242"/>
      <c r="WDL297" s="1242"/>
      <c r="WDM297" s="1242"/>
      <c r="WDN297" s="1242"/>
      <c r="WDO297" s="1242"/>
      <c r="WDP297" s="1242"/>
      <c r="WDQ297" s="1242"/>
      <c r="WDR297" s="1242"/>
      <c r="WDS297" s="1242"/>
      <c r="WDT297" s="1242"/>
      <c r="WDU297" s="1242"/>
      <c r="WDV297" s="1242"/>
      <c r="WDW297" s="1242"/>
      <c r="WDX297" s="1242"/>
      <c r="WDY297" s="1242"/>
      <c r="WDZ297" s="1242"/>
      <c r="WEA297" s="1242"/>
      <c r="WEB297" s="1242"/>
      <c r="WEC297" s="1242"/>
      <c r="WED297" s="1242"/>
      <c r="WEE297" s="1242"/>
      <c r="WEF297" s="1242"/>
      <c r="WEG297" s="1242"/>
      <c r="WEH297" s="1242"/>
      <c r="WEI297" s="1242"/>
      <c r="WEJ297" s="1242"/>
      <c r="WEK297" s="1242"/>
      <c r="WEL297" s="1242"/>
      <c r="WEM297" s="1242"/>
      <c r="WEN297" s="1242"/>
      <c r="WEO297" s="1242"/>
      <c r="WEP297" s="1242"/>
      <c r="WEQ297" s="1242"/>
      <c r="WER297" s="1242"/>
      <c r="WES297" s="1242"/>
      <c r="WET297" s="1242"/>
      <c r="WEU297" s="1242"/>
      <c r="WEV297" s="1242"/>
      <c r="WEW297" s="1242"/>
      <c r="WEX297" s="1242"/>
      <c r="WEY297" s="1242"/>
      <c r="WEZ297" s="1242"/>
      <c r="WFA297" s="1242"/>
      <c r="WFB297" s="1242"/>
      <c r="WFC297" s="1242"/>
      <c r="WFD297" s="1242"/>
      <c r="WFE297" s="1242"/>
      <c r="WFF297" s="1242"/>
      <c r="WFG297" s="1242"/>
      <c r="WFH297" s="1242"/>
      <c r="WFI297" s="1242"/>
      <c r="WFJ297" s="1242"/>
      <c r="WFK297" s="1242"/>
      <c r="WFL297" s="1242"/>
      <c r="WFM297" s="1242"/>
      <c r="WFN297" s="1242"/>
      <c r="WFO297" s="1242"/>
      <c r="WFP297" s="1242"/>
      <c r="WFQ297" s="1242"/>
      <c r="WFR297" s="1242"/>
      <c r="WFS297" s="1242"/>
      <c r="WFT297" s="1242"/>
      <c r="WFU297" s="1242"/>
      <c r="WFV297" s="1242"/>
      <c r="WFW297" s="1242"/>
      <c r="WFX297" s="1242"/>
      <c r="WFY297" s="1242"/>
      <c r="WFZ297" s="1242"/>
      <c r="WGA297" s="1242"/>
      <c r="WGB297" s="1242"/>
      <c r="WGC297" s="1242"/>
      <c r="WGD297" s="1242"/>
      <c r="WGE297" s="1242"/>
      <c r="WGF297" s="1242"/>
      <c r="WGG297" s="1242"/>
      <c r="WGH297" s="1242"/>
      <c r="WGI297" s="1242"/>
      <c r="WGJ297" s="1242"/>
      <c r="WGK297" s="1242"/>
      <c r="WGL297" s="1242"/>
      <c r="WGM297" s="1242"/>
      <c r="WGN297" s="1242"/>
      <c r="WGO297" s="1242"/>
      <c r="WGP297" s="1242"/>
      <c r="WGQ297" s="1242"/>
      <c r="WGR297" s="1242"/>
      <c r="WGS297" s="1242"/>
      <c r="WGT297" s="1242"/>
      <c r="WGU297" s="1242"/>
      <c r="WGV297" s="1242"/>
      <c r="WGW297" s="1242"/>
      <c r="WGX297" s="1242"/>
      <c r="WGY297" s="1242"/>
      <c r="WGZ297" s="1242"/>
      <c r="WHA297" s="1242"/>
      <c r="WHB297" s="1242"/>
      <c r="WHC297" s="1242"/>
      <c r="WHD297" s="1242"/>
      <c r="WHE297" s="1242"/>
      <c r="WHF297" s="1242"/>
      <c r="WHG297" s="1242"/>
      <c r="WHH297" s="1242"/>
      <c r="WHI297" s="1242"/>
      <c r="WHJ297" s="1242"/>
      <c r="WHK297" s="1242"/>
      <c r="WHL297" s="1242"/>
      <c r="WHM297" s="1242"/>
      <c r="WHN297" s="1242"/>
      <c r="WHO297" s="1242"/>
      <c r="WHP297" s="1242"/>
      <c r="WHQ297" s="1242"/>
      <c r="WHR297" s="1242"/>
      <c r="WHS297" s="1242"/>
      <c r="WHT297" s="1242"/>
      <c r="WHU297" s="1242"/>
      <c r="WHV297" s="1242"/>
      <c r="WHW297" s="1242"/>
      <c r="WHX297" s="1242"/>
      <c r="WHY297" s="1242"/>
      <c r="WHZ297" s="1242"/>
      <c r="WIA297" s="1242"/>
      <c r="WIB297" s="1242"/>
      <c r="WIC297" s="1242"/>
      <c r="WID297" s="1242"/>
      <c r="WIE297" s="1242"/>
      <c r="WIF297" s="1242"/>
      <c r="WIG297" s="1242"/>
      <c r="WIH297" s="1242"/>
      <c r="WII297" s="1242"/>
      <c r="WIJ297" s="1242"/>
      <c r="WIK297" s="1242"/>
      <c r="WIL297" s="1242"/>
      <c r="WIM297" s="1242"/>
      <c r="WIN297" s="1242"/>
      <c r="WIO297" s="1242"/>
      <c r="WIP297" s="1242"/>
      <c r="WIQ297" s="1242"/>
      <c r="WIR297" s="1242"/>
      <c r="WIS297" s="1242"/>
      <c r="WIT297" s="1242"/>
      <c r="WIU297" s="1242"/>
      <c r="WIV297" s="1242"/>
      <c r="WIW297" s="1242"/>
      <c r="WIX297" s="1242"/>
      <c r="WIY297" s="1242"/>
      <c r="WIZ297" s="1242"/>
      <c r="WJA297" s="1242"/>
      <c r="WJB297" s="1242"/>
      <c r="WJC297" s="1242"/>
      <c r="WJD297" s="1242"/>
      <c r="WJE297" s="1242"/>
      <c r="WJF297" s="1242"/>
      <c r="WJG297" s="1242"/>
      <c r="WJH297" s="1242"/>
      <c r="WJI297" s="1242"/>
      <c r="WJJ297" s="1242"/>
      <c r="WJK297" s="1242"/>
      <c r="WJL297" s="1242"/>
      <c r="WJM297" s="1242"/>
      <c r="WJN297" s="1242"/>
      <c r="WJO297" s="1242"/>
      <c r="WJP297" s="1242"/>
      <c r="WJQ297" s="1242"/>
      <c r="WJR297" s="1242"/>
      <c r="WJS297" s="1242"/>
      <c r="WJT297" s="1242"/>
      <c r="WJU297" s="1242"/>
      <c r="WJV297" s="1242"/>
      <c r="WJW297" s="1242"/>
      <c r="WJX297" s="1242"/>
      <c r="WJY297" s="1242"/>
      <c r="WJZ297" s="1242"/>
      <c r="WKA297" s="1242"/>
      <c r="WKB297" s="1242"/>
      <c r="WKC297" s="1242"/>
      <c r="WKD297" s="1242"/>
      <c r="WKE297" s="1242"/>
      <c r="WKF297" s="1242"/>
      <c r="WKG297" s="1242"/>
      <c r="WKH297" s="1242"/>
      <c r="WKI297" s="1242"/>
      <c r="WKJ297" s="1242"/>
      <c r="WKK297" s="1242"/>
      <c r="WKL297" s="1242"/>
      <c r="WKM297" s="1242"/>
      <c r="WKN297" s="1242"/>
      <c r="WKO297" s="1242"/>
      <c r="WKP297" s="1242"/>
      <c r="WKQ297" s="1242"/>
      <c r="WKR297" s="1242"/>
      <c r="WKS297" s="1242"/>
      <c r="WKT297" s="1242"/>
      <c r="WKU297" s="1242"/>
      <c r="WKV297" s="1242"/>
      <c r="WKW297" s="1242"/>
      <c r="WKX297" s="1242"/>
      <c r="WKY297" s="1242"/>
      <c r="WKZ297" s="1242"/>
      <c r="WLA297" s="1242"/>
      <c r="WLB297" s="1242"/>
      <c r="WLC297" s="1242"/>
      <c r="WLD297" s="1242"/>
      <c r="WLE297" s="1242"/>
      <c r="WLF297" s="1242"/>
      <c r="WLG297" s="1242"/>
      <c r="WLH297" s="1242"/>
      <c r="WLI297" s="1242"/>
      <c r="WLJ297" s="1242"/>
      <c r="WLK297" s="1242"/>
      <c r="WLL297" s="1242"/>
      <c r="WLM297" s="1242"/>
      <c r="WLN297" s="1242"/>
      <c r="WLO297" s="1242"/>
      <c r="WLP297" s="1242"/>
      <c r="WLQ297" s="1242"/>
      <c r="WLR297" s="1242"/>
      <c r="WLS297" s="1242"/>
      <c r="WLT297" s="1242"/>
      <c r="WLU297" s="1242"/>
      <c r="WLV297" s="1242"/>
      <c r="WLW297" s="1242"/>
      <c r="WLX297" s="1242"/>
      <c r="WLY297" s="1242"/>
      <c r="WLZ297" s="1242"/>
      <c r="WMA297" s="1242"/>
      <c r="WMB297" s="1242"/>
      <c r="WMC297" s="1242"/>
      <c r="WMD297" s="1242"/>
      <c r="WME297" s="1242"/>
      <c r="WMF297" s="1242"/>
      <c r="WMG297" s="1242"/>
      <c r="WMH297" s="1242"/>
      <c r="WMI297" s="1242"/>
      <c r="WMJ297" s="1242"/>
      <c r="WMK297" s="1242"/>
      <c r="WML297" s="1242"/>
      <c r="WMM297" s="1242"/>
      <c r="WMN297" s="1242"/>
      <c r="WMO297" s="1242"/>
      <c r="WMP297" s="1242"/>
      <c r="WMQ297" s="1242"/>
      <c r="WMR297" s="1242"/>
      <c r="WMS297" s="1242"/>
      <c r="WMT297" s="1242"/>
      <c r="WMU297" s="1242"/>
      <c r="WMV297" s="1242"/>
      <c r="WMW297" s="1242"/>
      <c r="WMX297" s="1242"/>
      <c r="WMY297" s="1242"/>
      <c r="WMZ297" s="1242"/>
      <c r="WNA297" s="1242"/>
      <c r="WNB297" s="1242"/>
      <c r="WNC297" s="1242"/>
      <c r="WND297" s="1242"/>
      <c r="WNE297" s="1242"/>
      <c r="WNF297" s="1242"/>
      <c r="WNG297" s="1242"/>
      <c r="WNH297" s="1242"/>
      <c r="WNI297" s="1242"/>
      <c r="WNJ297" s="1242"/>
      <c r="WNK297" s="1242"/>
      <c r="WNL297" s="1242"/>
      <c r="WNM297" s="1242"/>
      <c r="WNN297" s="1242"/>
      <c r="WNO297" s="1242"/>
      <c r="WNP297" s="1242"/>
      <c r="WNQ297" s="1242"/>
      <c r="WNR297" s="1242"/>
      <c r="WNS297" s="1242"/>
      <c r="WNT297" s="1242"/>
      <c r="WNU297" s="1242"/>
      <c r="WNV297" s="1242"/>
      <c r="WNW297" s="1242"/>
      <c r="WNX297" s="1242"/>
      <c r="WNY297" s="1242"/>
      <c r="WNZ297" s="1242"/>
      <c r="WOA297" s="1242"/>
      <c r="WOB297" s="1242"/>
      <c r="WOC297" s="1242"/>
      <c r="WOD297" s="1242"/>
      <c r="WOE297" s="1242"/>
      <c r="WOF297" s="1242"/>
      <c r="WOG297" s="1242"/>
      <c r="WOH297" s="1242"/>
      <c r="WOI297" s="1242"/>
      <c r="WOJ297" s="1242"/>
      <c r="WOK297" s="1242"/>
      <c r="WOL297" s="1242"/>
      <c r="WOM297" s="1242"/>
      <c r="WON297" s="1242"/>
      <c r="WOO297" s="1242"/>
      <c r="WOP297" s="1242"/>
      <c r="WOQ297" s="1242"/>
      <c r="WOR297" s="1242"/>
      <c r="WOS297" s="1242"/>
      <c r="WOT297" s="1242"/>
      <c r="WOU297" s="1242"/>
      <c r="WOV297" s="1242"/>
      <c r="WOW297" s="1242"/>
      <c r="WOX297" s="1242"/>
      <c r="WOY297" s="1242"/>
      <c r="WOZ297" s="1242"/>
      <c r="WPA297" s="1242"/>
      <c r="WPB297" s="1242"/>
      <c r="WPC297" s="1242"/>
      <c r="WPD297" s="1242"/>
      <c r="WPE297" s="1242"/>
      <c r="WPF297" s="1242"/>
      <c r="WPG297" s="1242"/>
      <c r="WPH297" s="1242"/>
      <c r="WPI297" s="1242"/>
      <c r="WPJ297" s="1242"/>
      <c r="WPK297" s="1242"/>
      <c r="WPL297" s="1242"/>
      <c r="WPM297" s="1242"/>
      <c r="WPN297" s="1242"/>
      <c r="WPO297" s="1242"/>
      <c r="WPP297" s="1242"/>
      <c r="WPQ297" s="1242"/>
      <c r="WPR297" s="1242"/>
      <c r="WPS297" s="1242"/>
      <c r="WPT297" s="1242"/>
      <c r="WPU297" s="1242"/>
      <c r="WPV297" s="1242"/>
      <c r="WPW297" s="1242"/>
      <c r="WPX297" s="1242"/>
      <c r="WPY297" s="1242"/>
      <c r="WPZ297" s="1242"/>
      <c r="WQA297" s="1242"/>
      <c r="WQB297" s="1242"/>
      <c r="WQC297" s="1242"/>
      <c r="WQD297" s="1242"/>
      <c r="WQE297" s="1242"/>
      <c r="WQF297" s="1242"/>
      <c r="WQG297" s="1242"/>
      <c r="WQH297" s="1242"/>
      <c r="WQI297" s="1242"/>
      <c r="WQJ297" s="1242"/>
      <c r="WQK297" s="1242"/>
      <c r="WQL297" s="1242"/>
      <c r="WQM297" s="1242"/>
      <c r="WQN297" s="1242"/>
      <c r="WQO297" s="1242"/>
      <c r="WQP297" s="1242"/>
      <c r="WQQ297" s="1242"/>
      <c r="WQR297" s="1242"/>
      <c r="WQS297" s="1242"/>
      <c r="WQT297" s="1242"/>
      <c r="WQU297" s="1242"/>
      <c r="WQV297" s="1242"/>
      <c r="WQW297" s="1242"/>
      <c r="WQX297" s="1242"/>
      <c r="WQY297" s="1242"/>
      <c r="WQZ297" s="1242"/>
      <c r="WRA297" s="1242"/>
      <c r="WRB297" s="1242"/>
      <c r="WRC297" s="1242"/>
      <c r="WRD297" s="1242"/>
      <c r="WRE297" s="1242"/>
      <c r="WRF297" s="1242"/>
      <c r="WRG297" s="1242"/>
      <c r="WRH297" s="1242"/>
      <c r="WRI297" s="1242"/>
      <c r="WRJ297" s="1242"/>
      <c r="WRK297" s="1242"/>
      <c r="WRL297" s="1242"/>
      <c r="WRM297" s="1242"/>
      <c r="WRN297" s="1242"/>
      <c r="WRO297" s="1242"/>
      <c r="WRP297" s="1242"/>
      <c r="WRQ297" s="1242"/>
      <c r="WRR297" s="1242"/>
      <c r="WRS297" s="1242"/>
      <c r="WRT297" s="1242"/>
      <c r="WRU297" s="1242"/>
      <c r="WRV297" s="1242"/>
      <c r="WRW297" s="1242"/>
      <c r="WRX297" s="1242"/>
      <c r="WRY297" s="1242"/>
      <c r="WRZ297" s="1242"/>
      <c r="WSA297" s="1242"/>
      <c r="WSB297" s="1242"/>
      <c r="WSC297" s="1242"/>
      <c r="WSD297" s="1242"/>
      <c r="WSE297" s="1242"/>
      <c r="WSF297" s="1242"/>
      <c r="WSG297" s="1242"/>
      <c r="WSH297" s="1242"/>
      <c r="WSI297" s="1242"/>
      <c r="WSJ297" s="1242"/>
      <c r="WSK297" s="1242"/>
      <c r="WSL297" s="1242"/>
      <c r="WSM297" s="1242"/>
      <c r="WSN297" s="1242"/>
      <c r="WSO297" s="1242"/>
      <c r="WSP297" s="1242"/>
      <c r="WSQ297" s="1242"/>
      <c r="WSR297" s="1242"/>
      <c r="WSS297" s="1242"/>
      <c r="WST297" s="1242"/>
      <c r="WSU297" s="1242"/>
      <c r="WSV297" s="1242"/>
      <c r="WSW297" s="1242"/>
      <c r="WSX297" s="1242"/>
      <c r="WSY297" s="1242"/>
      <c r="WSZ297" s="1242"/>
      <c r="WTA297" s="1242"/>
      <c r="WTB297" s="1242"/>
      <c r="WTC297" s="1242"/>
      <c r="WTD297" s="1242"/>
      <c r="WTE297" s="1242"/>
      <c r="WTF297" s="1242"/>
      <c r="WTG297" s="1242"/>
      <c r="WTH297" s="1242"/>
      <c r="WTI297" s="1242"/>
      <c r="WTJ297" s="1242"/>
      <c r="WTK297" s="1242"/>
      <c r="WTL297" s="1242"/>
      <c r="WTM297" s="1242"/>
      <c r="WTN297" s="1242"/>
      <c r="WTO297" s="1242"/>
      <c r="WTP297" s="1242"/>
      <c r="WTQ297" s="1242"/>
      <c r="WTR297" s="1242"/>
      <c r="WTS297" s="1242"/>
      <c r="WTT297" s="1242"/>
      <c r="WTU297" s="1242"/>
      <c r="WTV297" s="1242"/>
      <c r="WTW297" s="1242"/>
      <c r="WTX297" s="1242"/>
      <c r="WTY297" s="1242"/>
      <c r="WTZ297" s="1242"/>
      <c r="WUA297" s="1242"/>
      <c r="WUB297" s="1242"/>
      <c r="WUC297" s="1242"/>
      <c r="WUD297" s="1242"/>
      <c r="WUE297" s="1242"/>
      <c r="WUF297" s="1242"/>
      <c r="WUG297" s="1242"/>
      <c r="WUH297" s="1242"/>
      <c r="WUI297" s="1242"/>
      <c r="WUJ297" s="1242"/>
      <c r="WUK297" s="1242"/>
      <c r="WUL297" s="1242"/>
      <c r="WUM297" s="1242"/>
      <c r="WUN297" s="1242"/>
      <c r="WUO297" s="1242"/>
      <c r="WUP297" s="1242"/>
      <c r="WUQ297" s="1242"/>
      <c r="WUR297" s="1242"/>
      <c r="WUS297" s="1242"/>
      <c r="WUT297" s="1242"/>
      <c r="WUU297" s="1242"/>
      <c r="WUV297" s="1242"/>
      <c r="WUW297" s="1242"/>
      <c r="WUX297" s="1242"/>
      <c r="WUY297" s="1242"/>
      <c r="WUZ297" s="1242"/>
      <c r="WVA297" s="1242"/>
      <c r="WVB297" s="1242"/>
      <c r="WVC297" s="1242"/>
      <c r="WVD297" s="1242"/>
      <c r="WVE297" s="1242"/>
      <c r="WVF297" s="1242"/>
      <c r="WVG297" s="1242"/>
      <c r="WVH297" s="1242"/>
      <c r="WVI297" s="1242"/>
      <c r="WVJ297" s="1242"/>
      <c r="WVK297" s="1242"/>
      <c r="WVL297" s="1242"/>
      <c r="WVM297" s="1242"/>
      <c r="WVN297" s="1242"/>
      <c r="WVO297" s="1242"/>
      <c r="WVP297" s="1242"/>
      <c r="WVQ297" s="1242"/>
      <c r="WVR297" s="1242"/>
      <c r="WVS297" s="1242"/>
      <c r="WVT297" s="1242"/>
      <c r="WVU297" s="1242"/>
      <c r="WVV297" s="1242"/>
      <c r="WVW297" s="1242"/>
      <c r="WVX297" s="1242"/>
      <c r="WVY297" s="1242"/>
      <c r="WVZ297" s="1242"/>
      <c r="WWA297" s="1242"/>
      <c r="WWB297" s="1242"/>
      <c r="WWC297" s="1242"/>
      <c r="WWD297" s="1242"/>
      <c r="WWE297" s="1242"/>
      <c r="WWF297" s="1242"/>
      <c r="WWG297" s="1242"/>
      <c r="WWH297" s="1242"/>
      <c r="WWI297" s="1242"/>
      <c r="WWJ297" s="1242"/>
      <c r="WWK297" s="1242"/>
      <c r="WWL297" s="1242"/>
      <c r="WWM297" s="1242"/>
      <c r="WWN297" s="1242"/>
      <c r="WWO297" s="1242"/>
      <c r="WWP297" s="1242"/>
      <c r="WWQ297" s="1242"/>
      <c r="WWR297" s="1242"/>
      <c r="WWS297" s="1242"/>
      <c r="WWT297" s="1242"/>
      <c r="WWU297" s="1242"/>
      <c r="WWV297" s="1242"/>
      <c r="WWW297" s="1242"/>
      <c r="WWX297" s="1242"/>
      <c r="WWY297" s="1242"/>
      <c r="WWZ297" s="1242"/>
      <c r="WXA297" s="1242"/>
      <c r="WXB297" s="1242"/>
      <c r="WXC297" s="1242"/>
      <c r="WXD297" s="1242"/>
      <c r="WXE297" s="1242"/>
      <c r="WXF297" s="1242"/>
      <c r="WXG297" s="1242"/>
      <c r="WXH297" s="1242"/>
      <c r="WXI297" s="1242"/>
      <c r="WXJ297" s="1242"/>
      <c r="WXK297" s="1242"/>
      <c r="WXL297" s="1242"/>
      <c r="WXM297" s="1242"/>
      <c r="WXN297" s="1242"/>
      <c r="WXO297" s="1242"/>
      <c r="WXP297" s="1242"/>
      <c r="WXQ297" s="1242"/>
      <c r="WXR297" s="1242"/>
      <c r="WXS297" s="1242"/>
      <c r="WXT297" s="1242"/>
      <c r="WXU297" s="1242"/>
      <c r="WXV297" s="1242"/>
      <c r="WXW297" s="1242"/>
      <c r="WXX297" s="1242"/>
      <c r="WXY297" s="1242"/>
      <c r="WXZ297" s="1242"/>
      <c r="WYA297" s="1242"/>
      <c r="WYB297" s="1242"/>
      <c r="WYC297" s="1242"/>
      <c r="WYD297" s="1242"/>
      <c r="WYE297" s="1242"/>
      <c r="WYF297" s="1242"/>
      <c r="WYG297" s="1242"/>
      <c r="WYH297" s="1242"/>
      <c r="WYI297" s="1242"/>
      <c r="WYJ297" s="1242"/>
      <c r="WYK297" s="1242"/>
      <c r="WYL297" s="1242"/>
      <c r="WYM297" s="1242"/>
      <c r="WYN297" s="1242"/>
      <c r="WYO297" s="1242"/>
      <c r="WYP297" s="1242"/>
      <c r="WYQ297" s="1242"/>
      <c r="WYR297" s="1242"/>
      <c r="WYS297" s="1242"/>
      <c r="WYT297" s="1242"/>
      <c r="WYU297" s="1242"/>
      <c r="WYV297" s="1242"/>
      <c r="WYW297" s="1242"/>
      <c r="WYX297" s="1242"/>
      <c r="WYY297" s="1242"/>
      <c r="WYZ297" s="1242"/>
      <c r="WZA297" s="1242"/>
      <c r="WZB297" s="1242"/>
      <c r="WZC297" s="1242"/>
      <c r="WZD297" s="1242"/>
      <c r="WZE297" s="1242"/>
      <c r="WZF297" s="1242"/>
      <c r="WZG297" s="1242"/>
      <c r="WZH297" s="1242"/>
      <c r="WZI297" s="1242"/>
      <c r="WZJ297" s="1242"/>
      <c r="WZK297" s="1242"/>
      <c r="WZL297" s="1242"/>
      <c r="WZM297" s="1242"/>
      <c r="WZN297" s="1242"/>
      <c r="WZO297" s="1242"/>
      <c r="WZP297" s="1242"/>
      <c r="WZQ297" s="1242"/>
      <c r="WZR297" s="1242"/>
      <c r="WZS297" s="1242"/>
      <c r="WZT297" s="1242"/>
      <c r="WZU297" s="1242"/>
      <c r="WZV297" s="1242"/>
      <c r="WZW297" s="1242"/>
      <c r="WZX297" s="1242"/>
      <c r="WZY297" s="1242"/>
      <c r="WZZ297" s="1242"/>
      <c r="XAA297" s="1242"/>
      <c r="XAB297" s="1242"/>
      <c r="XAC297" s="1242"/>
      <c r="XAD297" s="1242"/>
      <c r="XAE297" s="1242"/>
      <c r="XAF297" s="1242"/>
      <c r="XAG297" s="1242"/>
      <c r="XAH297" s="1242"/>
      <c r="XAI297" s="1242"/>
      <c r="XAJ297" s="1242"/>
      <c r="XAK297" s="1242"/>
      <c r="XAL297" s="1242"/>
      <c r="XAM297" s="1242"/>
      <c r="XAN297" s="1242"/>
      <c r="XAO297" s="1242"/>
      <c r="XAP297" s="1242"/>
      <c r="XAQ297" s="1242"/>
      <c r="XAR297" s="1242"/>
      <c r="XAS297" s="1242"/>
      <c r="XAT297" s="1242"/>
      <c r="XAU297" s="1242"/>
      <c r="XAV297" s="1242"/>
      <c r="XAW297" s="1242"/>
      <c r="XAX297" s="1242"/>
      <c r="XAY297" s="1242"/>
      <c r="XAZ297" s="1242"/>
      <c r="XBA297" s="1242"/>
      <c r="XBB297" s="1242"/>
      <c r="XBC297" s="1242"/>
      <c r="XBD297" s="1242"/>
      <c r="XBE297" s="1242"/>
      <c r="XBF297" s="1242"/>
      <c r="XBG297" s="1242"/>
      <c r="XBH297" s="1242"/>
      <c r="XBI297" s="1242"/>
      <c r="XBJ297" s="1242"/>
      <c r="XBK297" s="1242"/>
      <c r="XBL297" s="1242"/>
      <c r="XBM297" s="1242"/>
      <c r="XBN297" s="1242"/>
      <c r="XBO297" s="1242"/>
      <c r="XBP297" s="1242"/>
      <c r="XBQ297" s="1242"/>
      <c r="XBR297" s="1242"/>
      <c r="XBS297" s="1242"/>
      <c r="XBT297" s="1242"/>
      <c r="XBU297" s="1242"/>
      <c r="XBV297" s="1242"/>
      <c r="XBW297" s="1242"/>
      <c r="XBX297" s="1242"/>
      <c r="XBY297" s="1242"/>
      <c r="XBZ297" s="1242"/>
      <c r="XCA297" s="1242"/>
      <c r="XCB297" s="1242"/>
      <c r="XCC297" s="1242"/>
      <c r="XCD297" s="1242"/>
      <c r="XCE297" s="1242"/>
      <c r="XCF297" s="1242"/>
      <c r="XCG297" s="1242"/>
      <c r="XCH297" s="1242"/>
      <c r="XCI297" s="1242"/>
      <c r="XCJ297" s="1242"/>
      <c r="XCK297" s="1242"/>
      <c r="XCL297" s="1242"/>
      <c r="XCM297" s="1242"/>
      <c r="XCN297" s="1242"/>
      <c r="XCO297" s="1242"/>
      <c r="XCP297" s="1242"/>
      <c r="XCQ297" s="1242"/>
      <c r="XCR297" s="1242"/>
      <c r="XCS297" s="1242"/>
      <c r="XCT297" s="1242"/>
      <c r="XCU297" s="1242"/>
      <c r="XCV297" s="1242"/>
      <c r="XCW297" s="1242"/>
      <c r="XCX297" s="1242"/>
      <c r="XCY297" s="1242"/>
      <c r="XCZ297" s="1242"/>
      <c r="XDA297" s="1242"/>
      <c r="XDB297" s="1242"/>
      <c r="XDC297" s="1242"/>
      <c r="XDD297" s="1242"/>
      <c r="XDE297" s="1242"/>
      <c r="XDF297" s="1242"/>
      <c r="XDG297" s="1242"/>
      <c r="XDH297" s="1242"/>
      <c r="XDI297" s="1242"/>
      <c r="XDJ297" s="1242"/>
      <c r="XDK297" s="1242"/>
      <c r="XDL297" s="1242"/>
      <c r="XDM297" s="1242"/>
      <c r="XDN297" s="1242"/>
      <c r="XDO297" s="1242"/>
      <c r="XDP297" s="1242"/>
      <c r="XDQ297" s="1242"/>
      <c r="XDR297" s="1242"/>
      <c r="XDS297" s="1242"/>
      <c r="XDT297" s="1242"/>
      <c r="XDU297" s="1242"/>
      <c r="XDV297" s="1242"/>
      <c r="XDW297" s="1242"/>
      <c r="XDX297" s="1242"/>
      <c r="XDY297" s="1242"/>
      <c r="XDZ297" s="1242"/>
      <c r="XEA297" s="1242"/>
      <c r="XEB297" s="1242"/>
      <c r="XEC297" s="1242"/>
      <c r="XED297" s="1242"/>
      <c r="XEE297" s="1242"/>
      <c r="XEF297" s="1242"/>
      <c r="XEG297" s="1242"/>
      <c r="XEH297" s="1242"/>
      <c r="XEI297" s="1242"/>
      <c r="XEJ297" s="1242"/>
      <c r="XEK297" s="1242"/>
      <c r="XEL297" s="1242"/>
      <c r="XEM297" s="1242"/>
      <c r="XEN297" s="1242"/>
      <c r="XEO297" s="1242"/>
      <c r="XEP297" s="1242"/>
      <c r="XEQ297" s="1242"/>
      <c r="XER297" s="1242"/>
      <c r="XES297" s="1242"/>
      <c r="XET297" s="1242"/>
      <c r="XEU297" s="1242"/>
      <c r="XEV297" s="1242"/>
      <c r="XEW297" s="1242"/>
      <c r="XEX297" s="1242"/>
      <c r="XEY297" s="1242"/>
      <c r="XEZ297" s="1242"/>
      <c r="XFA297" s="1242"/>
    </row>
    <row r="298" spans="1:16381" s="295" customFormat="1" ht="15" customHeight="1" x14ac:dyDescent="0.25">
      <c r="A298" s="1329"/>
      <c r="B298" s="1773" t="s">
        <v>1619</v>
      </c>
      <c r="C298" s="1760" t="s">
        <v>14</v>
      </c>
      <c r="D298" s="2587" t="str">
        <f>CONCATENATE("Col ", LEFT(ADDRESS(ROW(TB!F49),COLUMN(TB!F49),4), 1))</f>
        <v>Col F</v>
      </c>
      <c r="E298" s="2586" t="str">
        <f>CONCATENATE("Col ", LEFT(ADDRESS(ROW(TB!G49),COLUMN(TB!G49),4), 1))</f>
        <v>Col G</v>
      </c>
      <c r="F298" s="1242"/>
      <c r="G298" s="1242"/>
      <c r="H298" s="1242"/>
      <c r="I298" s="1242"/>
      <c r="J298" s="1242"/>
      <c r="K298" s="1242"/>
      <c r="L298" s="1242"/>
      <c r="M298" s="1242"/>
      <c r="N298" s="1242"/>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330"/>
    </row>
    <row r="299" spans="1:16381" s="295" customFormat="1" ht="15" customHeight="1" x14ac:dyDescent="0.25">
      <c r="A299" s="1329"/>
      <c r="B299" s="1769" t="s">
        <v>1625</v>
      </c>
      <c r="C299" s="1745" t="str">
        <f>TB!B49</f>
        <v>Check: positive VaR capital charge requires VaR which is positive but smaller than the capital charge</v>
      </c>
      <c r="D299" s="1690" t="str">
        <f>TB!F49</f>
        <v/>
      </c>
      <c r="E299" s="2589" t="str">
        <f>TB!G49</f>
        <v/>
      </c>
      <c r="F299" s="1242"/>
      <c r="G299" s="1242"/>
      <c r="H299" s="1242"/>
      <c r="I299" s="1242"/>
      <c r="J299" s="1242"/>
      <c r="K299" s="1242"/>
      <c r="L299" s="1242"/>
      <c r="M299" s="1242"/>
      <c r="N299" s="1242"/>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330"/>
    </row>
    <row r="300" spans="1:16381" s="295" customFormat="1" ht="15" customHeight="1" x14ac:dyDescent="0.25">
      <c r="A300" s="1329"/>
      <c r="B300" s="461" t="s">
        <v>1625</v>
      </c>
      <c r="C300" s="1776" t="str">
        <f>TB!B51</f>
        <v>Check: positive Basel 2.5 VaR requires positive Basel 2.5 stressed VaR and vice versa</v>
      </c>
      <c r="D300" s="1353" t="str">
        <f>TB!F51</f>
        <v/>
      </c>
      <c r="E300" s="1341" t="str">
        <f>TB!G51</f>
        <v/>
      </c>
      <c r="F300" s="1242"/>
      <c r="G300" s="1242"/>
      <c r="H300" s="1242"/>
      <c r="I300" s="1242"/>
      <c r="J300" s="1242"/>
      <c r="K300" s="1242"/>
      <c r="L300" s="1242"/>
      <c r="M300" s="1242"/>
      <c r="N300" s="1242"/>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330"/>
    </row>
    <row r="301" spans="1:16381" s="295" customFormat="1" ht="15" customHeight="1" x14ac:dyDescent="0.25">
      <c r="A301" s="1329"/>
      <c r="B301" s="1242"/>
      <c r="C301" s="1242"/>
      <c r="D301" s="1242"/>
      <c r="E301" s="1242"/>
      <c r="F301" s="1242"/>
      <c r="G301" s="1242"/>
      <c r="H301" s="1242"/>
      <c r="I301" s="1242"/>
      <c r="J301" s="1242"/>
      <c r="K301" s="1242"/>
      <c r="L301" s="1334"/>
      <c r="M301" s="1334"/>
      <c r="N301" s="1334"/>
      <c r="O301" s="1242"/>
      <c r="P301" s="1242"/>
      <c r="Q301" s="1242"/>
      <c r="R301" s="1242"/>
      <c r="S301" s="1242"/>
      <c r="T301" s="1242"/>
      <c r="U301" s="1242"/>
      <c r="V301" s="1242"/>
      <c r="W301" s="1332"/>
      <c r="AN301" s="1330"/>
    </row>
    <row r="302" spans="1:16381" s="295" customFormat="1" ht="45" customHeight="1" x14ac:dyDescent="0.25">
      <c r="A302" s="1787" t="s">
        <v>2347</v>
      </c>
      <c r="B302" s="1780"/>
      <c r="C302" s="1780"/>
      <c r="D302" s="1780"/>
      <c r="E302" s="1780"/>
      <c r="F302" s="1780"/>
      <c r="G302" s="1780"/>
      <c r="H302" s="1780"/>
      <c r="I302" s="1780"/>
      <c r="J302" s="1780"/>
      <c r="K302" s="1780"/>
      <c r="L302" s="1780"/>
      <c r="M302" s="1780"/>
      <c r="N302" s="1780"/>
      <c r="O302" s="1780"/>
      <c r="P302" s="1780"/>
      <c r="Q302" s="1780"/>
      <c r="R302" s="1780"/>
      <c r="S302" s="1780"/>
      <c r="T302" s="1780"/>
      <c r="U302" s="1780"/>
      <c r="V302" s="1780"/>
      <c r="W302" s="1242"/>
      <c r="X302" s="1780"/>
      <c r="Y302" s="1780"/>
      <c r="Z302" s="1780"/>
      <c r="AA302" s="2708"/>
      <c r="AB302" s="2708"/>
      <c r="AC302" s="2708"/>
      <c r="AD302" s="2708"/>
      <c r="AE302" s="2708"/>
      <c r="AF302" s="2708"/>
      <c r="AG302" s="2708"/>
      <c r="AH302" s="2708"/>
      <c r="AI302" s="2708"/>
      <c r="AJ302" s="1780"/>
      <c r="AK302" s="1780"/>
      <c r="AL302" s="1780"/>
      <c r="AM302" s="1780"/>
      <c r="AN302" s="1788"/>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c r="CB302" s="1241"/>
      <c r="CC302" s="1241"/>
      <c r="CD302" s="1241"/>
      <c r="CE302" s="1241"/>
      <c r="CF302" s="1241"/>
      <c r="CG302" s="1241"/>
      <c r="CH302" s="1241"/>
      <c r="CI302" s="1241"/>
      <c r="CJ302" s="1241"/>
      <c r="CK302" s="1241"/>
      <c r="CL302" s="1241"/>
      <c r="CM302" s="1241"/>
      <c r="CN302" s="1241"/>
      <c r="CO302" s="1241"/>
      <c r="CP302" s="1241"/>
      <c r="CQ302" s="1241"/>
      <c r="CR302" s="1241"/>
      <c r="CS302" s="1241"/>
      <c r="CT302" s="1241"/>
      <c r="CU302" s="1241"/>
      <c r="CV302" s="1241"/>
      <c r="CW302" s="1241"/>
      <c r="CX302" s="1241"/>
      <c r="CY302" s="1241"/>
      <c r="CZ302" s="1241"/>
      <c r="DA302" s="1241"/>
      <c r="DB302" s="1241"/>
      <c r="DC302" s="1241"/>
      <c r="DD302" s="1241"/>
      <c r="DE302" s="1241"/>
      <c r="DF302" s="1241"/>
      <c r="DG302" s="1241"/>
      <c r="DH302" s="1241"/>
      <c r="DI302" s="1241"/>
      <c r="DJ302" s="1241"/>
      <c r="DK302" s="1241"/>
      <c r="DL302" s="1241"/>
      <c r="DM302" s="1241"/>
      <c r="DN302" s="1241"/>
      <c r="DO302" s="1241"/>
      <c r="DP302" s="1241"/>
      <c r="DQ302" s="1241"/>
      <c r="DR302" s="1241"/>
      <c r="DS302" s="1241"/>
      <c r="DT302" s="1241"/>
      <c r="DU302" s="1241"/>
      <c r="DV302" s="1241"/>
      <c r="DW302" s="1241"/>
      <c r="DX302" s="1241"/>
      <c r="DY302" s="1241"/>
      <c r="DZ302" s="1241"/>
      <c r="EA302" s="1241"/>
      <c r="EB302" s="1241"/>
      <c r="EC302" s="1241"/>
      <c r="ED302" s="1241"/>
      <c r="EE302" s="1241"/>
      <c r="EF302" s="1241"/>
      <c r="EG302" s="1241"/>
      <c r="EH302" s="1241"/>
      <c r="EI302" s="1241"/>
      <c r="EJ302" s="1241"/>
      <c r="EK302" s="1241"/>
      <c r="EL302" s="1241"/>
      <c r="EM302" s="1241"/>
      <c r="EN302" s="1241"/>
      <c r="EO302" s="1241"/>
      <c r="EP302" s="1241"/>
      <c r="EQ302" s="1241"/>
      <c r="ER302" s="1241"/>
      <c r="ES302" s="1241"/>
      <c r="ET302" s="1241"/>
      <c r="EU302" s="1241"/>
      <c r="EV302" s="1241"/>
      <c r="EW302" s="1241"/>
      <c r="EX302" s="1241"/>
      <c r="EY302" s="1241"/>
      <c r="EZ302" s="1241"/>
      <c r="FA302" s="1241"/>
      <c r="FB302" s="1241"/>
      <c r="FC302" s="1241"/>
      <c r="FD302" s="1241"/>
      <c r="FE302" s="1241"/>
      <c r="FF302" s="1241"/>
      <c r="FG302" s="1241"/>
      <c r="FH302" s="1241"/>
      <c r="FI302" s="1241"/>
      <c r="FJ302" s="1241"/>
      <c r="FK302" s="1241"/>
      <c r="FL302" s="1241"/>
      <c r="FM302" s="1241"/>
      <c r="FN302" s="1241"/>
      <c r="FO302" s="1241"/>
      <c r="FP302" s="1241"/>
      <c r="FQ302" s="1241"/>
      <c r="FR302" s="1241"/>
      <c r="FS302" s="1241"/>
      <c r="FT302" s="1241"/>
      <c r="FU302" s="1241"/>
      <c r="FV302" s="1241"/>
      <c r="FW302" s="1241"/>
      <c r="FX302" s="1241"/>
      <c r="FY302" s="1241"/>
      <c r="FZ302" s="1241"/>
      <c r="GA302" s="1241"/>
      <c r="GB302" s="1241"/>
      <c r="GC302" s="1241"/>
      <c r="GD302" s="1241"/>
      <c r="GE302" s="1241"/>
      <c r="GF302" s="1241"/>
      <c r="GG302" s="1241"/>
      <c r="GH302" s="1241"/>
      <c r="GI302" s="1241"/>
      <c r="GJ302" s="1241"/>
      <c r="GK302" s="1241"/>
      <c r="GL302" s="1241"/>
      <c r="GM302" s="1241"/>
      <c r="GN302" s="1241"/>
      <c r="GO302" s="1241"/>
      <c r="GP302" s="1241"/>
      <c r="GQ302" s="1241"/>
      <c r="GR302" s="1241"/>
      <c r="GS302" s="1241"/>
      <c r="GT302" s="1241"/>
      <c r="GU302" s="1241"/>
      <c r="GV302" s="1241"/>
      <c r="GW302" s="1241"/>
      <c r="GX302" s="1241"/>
      <c r="GY302" s="1241"/>
      <c r="GZ302" s="1241"/>
      <c r="HA302" s="1241"/>
      <c r="HB302" s="1241"/>
      <c r="HC302" s="1241"/>
      <c r="HD302" s="1241"/>
      <c r="HE302" s="1241"/>
      <c r="HF302" s="1241"/>
      <c r="HG302" s="1241"/>
      <c r="HH302" s="1241"/>
      <c r="HI302" s="1241"/>
      <c r="HJ302" s="1241"/>
      <c r="HK302" s="1241"/>
      <c r="HL302" s="1241"/>
      <c r="HM302" s="1241"/>
      <c r="HN302" s="1241"/>
      <c r="HO302" s="1241"/>
      <c r="HP302" s="1241"/>
      <c r="HQ302" s="1241"/>
      <c r="HR302" s="1241"/>
      <c r="HS302" s="1241"/>
      <c r="HT302" s="1241"/>
      <c r="HU302" s="1241"/>
      <c r="HV302" s="1241"/>
      <c r="HW302" s="1241"/>
      <c r="HX302" s="1241"/>
      <c r="HY302" s="1241"/>
      <c r="HZ302" s="1241"/>
      <c r="IA302" s="1241"/>
      <c r="IB302" s="1241"/>
      <c r="IC302" s="1241"/>
      <c r="ID302" s="1241"/>
      <c r="IE302" s="1241"/>
      <c r="IF302" s="1241"/>
      <c r="IG302" s="1241"/>
      <c r="IH302" s="1241"/>
      <c r="II302" s="1241"/>
      <c r="IJ302" s="1241"/>
      <c r="IK302" s="1241"/>
      <c r="IL302" s="1241"/>
      <c r="IM302" s="1241"/>
      <c r="IN302" s="1241"/>
      <c r="IO302" s="1241"/>
      <c r="IP302" s="1241"/>
      <c r="IQ302" s="1241"/>
      <c r="IR302" s="1241"/>
      <c r="IS302" s="1241"/>
      <c r="IT302" s="1241"/>
      <c r="IU302" s="1241"/>
      <c r="IV302" s="1241"/>
      <c r="IW302" s="1241"/>
      <c r="IX302" s="1241"/>
      <c r="IY302" s="1241"/>
      <c r="IZ302" s="1241"/>
      <c r="JA302" s="1241"/>
      <c r="JB302" s="1241"/>
      <c r="JC302" s="1241"/>
      <c r="JD302" s="1241"/>
      <c r="JE302" s="1241"/>
      <c r="JF302" s="1241"/>
      <c r="JG302" s="1241"/>
      <c r="JH302" s="1241"/>
      <c r="JI302" s="1241"/>
      <c r="JJ302" s="1241"/>
      <c r="JK302" s="1241"/>
      <c r="JL302" s="1241"/>
      <c r="JM302" s="1241"/>
      <c r="JN302" s="1241"/>
      <c r="JO302" s="1241"/>
      <c r="JP302" s="1241"/>
      <c r="JQ302" s="1241"/>
      <c r="JR302" s="1241"/>
      <c r="JS302" s="1241"/>
      <c r="JT302" s="1241"/>
      <c r="JU302" s="1241"/>
      <c r="JV302" s="1241"/>
      <c r="JW302" s="1241"/>
      <c r="JX302" s="1241"/>
      <c r="JY302" s="1241"/>
      <c r="JZ302" s="1241"/>
      <c r="KA302" s="1241"/>
      <c r="KB302" s="1241"/>
      <c r="KC302" s="1241"/>
      <c r="KD302" s="1241"/>
      <c r="KE302" s="1241"/>
      <c r="KF302" s="1241"/>
      <c r="KG302" s="1241"/>
      <c r="KH302" s="1241"/>
      <c r="KI302" s="1241"/>
      <c r="KJ302" s="1241"/>
      <c r="KK302" s="1241"/>
      <c r="KL302" s="1241"/>
      <c r="KM302" s="1241"/>
      <c r="KN302" s="1241"/>
      <c r="KO302" s="1241"/>
      <c r="KP302" s="1241"/>
      <c r="KQ302" s="1241"/>
      <c r="KR302" s="1241"/>
      <c r="KS302" s="1241"/>
      <c r="KT302" s="1241"/>
      <c r="KU302" s="1241"/>
      <c r="KV302" s="1241"/>
      <c r="KW302" s="1241"/>
      <c r="KX302" s="1241"/>
      <c r="KY302" s="1241"/>
      <c r="KZ302" s="1241"/>
      <c r="LA302" s="1241"/>
      <c r="LB302" s="1241"/>
      <c r="LC302" s="1241"/>
      <c r="LD302" s="1241"/>
      <c r="LE302" s="1241"/>
      <c r="LF302" s="1241"/>
      <c r="LG302" s="1241"/>
      <c r="LH302" s="1241"/>
      <c r="LI302" s="1241"/>
      <c r="LJ302" s="1241"/>
      <c r="LK302" s="1241"/>
      <c r="LL302" s="1241"/>
      <c r="LM302" s="1241"/>
      <c r="LN302" s="1241"/>
      <c r="LO302" s="1241"/>
      <c r="LP302" s="1241"/>
      <c r="LQ302" s="1241"/>
      <c r="LR302" s="1241"/>
      <c r="LS302" s="1241"/>
      <c r="LT302" s="1241"/>
      <c r="LU302" s="1241"/>
      <c r="LV302" s="1241"/>
      <c r="LW302" s="1241"/>
      <c r="LX302" s="1241"/>
      <c r="LY302" s="1241"/>
      <c r="LZ302" s="1241"/>
      <c r="MA302" s="1241"/>
      <c r="MB302" s="1241"/>
      <c r="MC302" s="1241"/>
      <c r="MD302" s="1241"/>
      <c r="ME302" s="1241"/>
      <c r="MF302" s="1241"/>
      <c r="MG302" s="1241"/>
      <c r="MH302" s="1241"/>
      <c r="MI302" s="1241"/>
      <c r="MJ302" s="1241"/>
      <c r="MK302" s="1241"/>
      <c r="ML302" s="1241"/>
      <c r="MM302" s="1241"/>
      <c r="MN302" s="1241"/>
      <c r="MO302" s="1241"/>
      <c r="MP302" s="1241"/>
      <c r="MQ302" s="1241"/>
      <c r="MR302" s="1241"/>
      <c r="MS302" s="1241"/>
      <c r="MT302" s="1241"/>
      <c r="MU302" s="1241"/>
      <c r="MV302" s="1241"/>
      <c r="MW302" s="1241"/>
      <c r="MX302" s="1241"/>
      <c r="MY302" s="1241"/>
      <c r="MZ302" s="1241"/>
      <c r="NA302" s="1241"/>
      <c r="NB302" s="1241"/>
      <c r="NC302" s="1241"/>
      <c r="ND302" s="1241"/>
      <c r="NE302" s="1241"/>
      <c r="NF302" s="1241"/>
      <c r="NG302" s="1241"/>
      <c r="NH302" s="1241"/>
      <c r="NI302" s="1241"/>
      <c r="NJ302" s="1241"/>
      <c r="NK302" s="1241"/>
      <c r="NL302" s="1241"/>
      <c r="NM302" s="1241"/>
      <c r="NN302" s="1241"/>
      <c r="NO302" s="1241"/>
      <c r="NP302" s="1241"/>
      <c r="NQ302" s="1241"/>
      <c r="NR302" s="1241"/>
      <c r="NS302" s="1241"/>
      <c r="NT302" s="1241"/>
      <c r="NU302" s="1241"/>
      <c r="NV302" s="1241"/>
      <c r="NW302" s="1241"/>
      <c r="NX302" s="1241"/>
      <c r="NY302" s="1241"/>
      <c r="NZ302" s="1241"/>
      <c r="OA302" s="1241"/>
      <c r="OB302" s="1241"/>
      <c r="OC302" s="1241"/>
      <c r="OD302" s="1241"/>
      <c r="OE302" s="1241"/>
      <c r="OF302" s="1241"/>
      <c r="OG302" s="1241"/>
      <c r="OH302" s="1241"/>
      <c r="OI302" s="1241"/>
      <c r="OJ302" s="1241"/>
      <c r="OK302" s="1241"/>
      <c r="OL302" s="1241"/>
      <c r="OM302" s="1241"/>
      <c r="ON302" s="1241"/>
      <c r="OO302" s="1241"/>
      <c r="OP302" s="1241"/>
      <c r="OQ302" s="1241"/>
      <c r="OR302" s="1241"/>
      <c r="OS302" s="1241"/>
      <c r="OT302" s="1241"/>
      <c r="OU302" s="1241"/>
      <c r="OV302" s="1241"/>
      <c r="OW302" s="1241"/>
      <c r="OX302" s="1241"/>
      <c r="OY302" s="1241"/>
      <c r="OZ302" s="1241"/>
      <c r="PA302" s="1241"/>
      <c r="PB302" s="1241"/>
      <c r="PC302" s="1241"/>
      <c r="PD302" s="1241"/>
      <c r="PE302" s="1241"/>
      <c r="PF302" s="1241"/>
      <c r="PG302" s="1241"/>
      <c r="PH302" s="1241"/>
      <c r="PI302" s="1241"/>
      <c r="PJ302" s="1241"/>
      <c r="PK302" s="1241"/>
      <c r="PL302" s="1241"/>
      <c r="PM302" s="1241"/>
      <c r="PN302" s="1241"/>
      <c r="PO302" s="1241"/>
      <c r="PP302" s="1241"/>
      <c r="PQ302" s="1241"/>
      <c r="PR302" s="1241"/>
      <c r="PS302" s="1241"/>
      <c r="PT302" s="1241"/>
      <c r="PU302" s="1241"/>
      <c r="PV302" s="1241"/>
      <c r="PW302" s="1241"/>
      <c r="PX302" s="1241"/>
      <c r="PY302" s="1241"/>
      <c r="PZ302" s="1241"/>
      <c r="QA302" s="1241"/>
      <c r="QB302" s="1241"/>
      <c r="QC302" s="1241"/>
      <c r="QD302" s="1241"/>
      <c r="QE302" s="1241"/>
      <c r="QF302" s="1241"/>
      <c r="QG302" s="1241"/>
      <c r="QH302" s="1241"/>
      <c r="QI302" s="1241"/>
      <c r="QJ302" s="1241"/>
      <c r="QK302" s="1241"/>
      <c r="QL302" s="1241"/>
      <c r="QM302" s="1241"/>
      <c r="QN302" s="1241"/>
      <c r="QO302" s="1241"/>
      <c r="QP302" s="1241"/>
      <c r="QQ302" s="1241"/>
      <c r="QR302" s="1241"/>
      <c r="QS302" s="1241"/>
      <c r="QT302" s="1241"/>
      <c r="QU302" s="1241"/>
      <c r="QV302" s="1241"/>
      <c r="QW302" s="1241"/>
      <c r="QX302" s="1241"/>
      <c r="QY302" s="1241"/>
      <c r="QZ302" s="1241"/>
      <c r="RA302" s="1241"/>
      <c r="RB302" s="1241"/>
      <c r="RC302" s="1241"/>
      <c r="RD302" s="1241"/>
      <c r="RE302" s="1241"/>
      <c r="RF302" s="1241"/>
      <c r="RG302" s="1241"/>
      <c r="RH302" s="1241"/>
      <c r="RI302" s="1241"/>
      <c r="RJ302" s="1241"/>
      <c r="RK302" s="1241"/>
      <c r="RL302" s="1241"/>
      <c r="RM302" s="1241"/>
      <c r="RN302" s="1241"/>
      <c r="RO302" s="1241"/>
      <c r="RP302" s="1241"/>
      <c r="RQ302" s="1241"/>
      <c r="RR302" s="1241"/>
      <c r="RS302" s="1241"/>
      <c r="RT302" s="1241"/>
      <c r="RU302" s="1241"/>
      <c r="RV302" s="1241"/>
      <c r="RW302" s="1241"/>
      <c r="RX302" s="1241"/>
      <c r="RY302" s="1241"/>
      <c r="RZ302" s="1241"/>
      <c r="SA302" s="1241"/>
      <c r="SB302" s="1241"/>
      <c r="SC302" s="1241"/>
      <c r="SD302" s="1241"/>
      <c r="SE302" s="1241"/>
      <c r="SF302" s="1241"/>
      <c r="SG302" s="1241"/>
      <c r="SH302" s="1241"/>
      <c r="SI302" s="1241"/>
      <c r="SJ302" s="1241"/>
      <c r="SK302" s="1241"/>
      <c r="SL302" s="1241"/>
      <c r="SM302" s="1241"/>
      <c r="SN302" s="1241"/>
      <c r="SO302" s="1241"/>
      <c r="SP302" s="1241"/>
      <c r="SQ302" s="1241"/>
      <c r="SR302" s="1241"/>
      <c r="SS302" s="1241"/>
      <c r="ST302" s="1241"/>
      <c r="SU302" s="1241"/>
      <c r="SV302" s="1241"/>
      <c r="SW302" s="1241"/>
      <c r="SX302" s="1241"/>
      <c r="SY302" s="1241"/>
      <c r="SZ302" s="1241"/>
      <c r="TA302" s="1241"/>
      <c r="TB302" s="1241"/>
      <c r="TC302" s="1241"/>
      <c r="TD302" s="1241"/>
      <c r="TE302" s="1241"/>
      <c r="TF302" s="1241"/>
      <c r="TG302" s="1241"/>
      <c r="TH302" s="1241"/>
      <c r="TI302" s="1241"/>
      <c r="TJ302" s="1241"/>
      <c r="TK302" s="1241"/>
      <c r="TL302" s="1241"/>
      <c r="TM302" s="1241"/>
      <c r="TN302" s="1241"/>
      <c r="TO302" s="1241"/>
      <c r="TP302" s="1241"/>
      <c r="TQ302" s="1241"/>
      <c r="TR302" s="1241"/>
      <c r="TS302" s="1241"/>
      <c r="TT302" s="1241"/>
      <c r="TU302" s="1241"/>
      <c r="TV302" s="1241"/>
      <c r="TW302" s="1241"/>
      <c r="TX302" s="1241"/>
      <c r="TY302" s="1241"/>
      <c r="TZ302" s="1241"/>
      <c r="UA302" s="1241"/>
      <c r="UB302" s="1241"/>
      <c r="UC302" s="1241"/>
      <c r="UD302" s="1241"/>
      <c r="UE302" s="1241"/>
      <c r="UF302" s="1241"/>
      <c r="UG302" s="1241"/>
      <c r="UH302" s="1241"/>
      <c r="UI302" s="1241"/>
      <c r="UJ302" s="1241"/>
      <c r="UK302" s="1241"/>
      <c r="UL302" s="1241"/>
      <c r="UM302" s="1241"/>
      <c r="UN302" s="1241"/>
      <c r="UO302" s="1241"/>
      <c r="UP302" s="1241"/>
      <c r="UQ302" s="1241"/>
      <c r="UR302" s="1241"/>
      <c r="US302" s="1241"/>
      <c r="UT302" s="1241"/>
      <c r="UU302" s="1241"/>
      <c r="UV302" s="1241"/>
      <c r="UW302" s="1241"/>
      <c r="UX302" s="1241"/>
      <c r="UY302" s="1241"/>
      <c r="UZ302" s="1241"/>
      <c r="VA302" s="1241"/>
      <c r="VB302" s="1241"/>
      <c r="VC302" s="1241"/>
      <c r="VD302" s="1241"/>
      <c r="VE302" s="1241"/>
      <c r="VF302" s="1241"/>
      <c r="VG302" s="1241"/>
      <c r="VH302" s="1241"/>
      <c r="VI302" s="1241"/>
      <c r="VJ302" s="1241"/>
      <c r="VK302" s="1241"/>
      <c r="VL302" s="1241"/>
      <c r="VM302" s="1241"/>
      <c r="VN302" s="1241"/>
      <c r="VO302" s="1241"/>
      <c r="VP302" s="1241"/>
      <c r="VQ302" s="1241"/>
      <c r="VR302" s="1241"/>
      <c r="VS302" s="1241"/>
      <c r="VT302" s="1241"/>
      <c r="VU302" s="1241"/>
      <c r="VV302" s="1241"/>
      <c r="VW302" s="1241"/>
      <c r="VX302" s="1241"/>
      <c r="VY302" s="1241"/>
      <c r="VZ302" s="1241"/>
      <c r="WA302" s="1241"/>
      <c r="WB302" s="1241"/>
      <c r="WC302" s="1241"/>
      <c r="WD302" s="1241"/>
      <c r="WE302" s="1241"/>
      <c r="WF302" s="1241"/>
      <c r="WG302" s="1241"/>
      <c r="WH302" s="1241"/>
      <c r="WI302" s="1241"/>
      <c r="WJ302" s="1241"/>
      <c r="WK302" s="1241"/>
      <c r="WL302" s="1241"/>
      <c r="WM302" s="1241"/>
      <c r="WN302" s="1241"/>
      <c r="WO302" s="1241"/>
      <c r="WP302" s="1241"/>
      <c r="WQ302" s="1241"/>
      <c r="WR302" s="1241"/>
      <c r="WS302" s="1241"/>
      <c r="WT302" s="1241"/>
      <c r="WU302" s="1241"/>
      <c r="WV302" s="1241"/>
      <c r="WW302" s="1241"/>
      <c r="WX302" s="1241"/>
      <c r="WY302" s="1241"/>
      <c r="WZ302" s="1241"/>
      <c r="XA302" s="1241"/>
      <c r="XB302" s="1241"/>
      <c r="XC302" s="1241"/>
      <c r="XD302" s="1241"/>
      <c r="XE302" s="1241"/>
      <c r="XF302" s="1241"/>
      <c r="XG302" s="1241"/>
      <c r="XH302" s="1241"/>
      <c r="XI302" s="1241"/>
      <c r="XJ302" s="1241"/>
      <c r="XK302" s="1241"/>
      <c r="XL302" s="1241"/>
      <c r="XM302" s="1241"/>
      <c r="XN302" s="1241"/>
      <c r="XO302" s="1241"/>
      <c r="XP302" s="1241"/>
      <c r="XQ302" s="1241"/>
      <c r="XR302" s="1241"/>
      <c r="XS302" s="1241"/>
      <c r="XT302" s="1241"/>
      <c r="XU302" s="1241"/>
      <c r="XV302" s="1241"/>
      <c r="XW302" s="1241"/>
      <c r="XX302" s="1241"/>
      <c r="XY302" s="1241"/>
      <c r="XZ302" s="1241"/>
      <c r="YA302" s="1241"/>
      <c r="YB302" s="1241"/>
      <c r="YC302" s="1241"/>
      <c r="YD302" s="1241"/>
      <c r="YE302" s="1241"/>
      <c r="YF302" s="1241"/>
      <c r="YG302" s="1241"/>
      <c r="YH302" s="1241"/>
      <c r="YI302" s="1241"/>
      <c r="YJ302" s="1241"/>
      <c r="YK302" s="1241"/>
      <c r="YL302" s="1241"/>
      <c r="YM302" s="1241"/>
      <c r="YN302" s="1241"/>
      <c r="YO302" s="1241"/>
      <c r="YP302" s="1241"/>
      <c r="YQ302" s="1241"/>
      <c r="YR302" s="1241"/>
      <c r="YS302" s="1241"/>
      <c r="YT302" s="1241"/>
      <c r="YU302" s="1241"/>
      <c r="YV302" s="1241"/>
      <c r="YW302" s="1241"/>
      <c r="YX302" s="1241"/>
      <c r="YY302" s="1241"/>
      <c r="YZ302" s="1241"/>
      <c r="ZA302" s="1241"/>
      <c r="ZB302" s="1241"/>
      <c r="ZC302" s="1241"/>
      <c r="ZD302" s="1241"/>
      <c r="ZE302" s="1241"/>
      <c r="ZF302" s="1241"/>
      <c r="ZG302" s="1241"/>
      <c r="ZH302" s="1241"/>
      <c r="ZI302" s="1241"/>
      <c r="ZJ302" s="1241"/>
      <c r="ZK302" s="1241"/>
      <c r="ZL302" s="1241"/>
      <c r="ZM302" s="1241"/>
      <c r="ZN302" s="1241"/>
      <c r="ZO302" s="1241"/>
      <c r="ZP302" s="1241"/>
      <c r="ZQ302" s="1241"/>
      <c r="ZR302" s="1241"/>
      <c r="ZS302" s="1241"/>
      <c r="ZT302" s="1241"/>
      <c r="ZU302" s="1241"/>
      <c r="ZV302" s="1241"/>
      <c r="ZW302" s="1241"/>
      <c r="ZX302" s="1241"/>
      <c r="ZY302" s="1241"/>
      <c r="ZZ302" s="1241"/>
      <c r="AAA302" s="1241"/>
      <c r="AAB302" s="1241"/>
      <c r="AAC302" s="1241"/>
      <c r="AAD302" s="1241"/>
      <c r="AAE302" s="1241"/>
      <c r="AAF302" s="1241"/>
      <c r="AAG302" s="1241"/>
      <c r="AAH302" s="1241"/>
      <c r="AAI302" s="1241"/>
      <c r="AAJ302" s="1241"/>
      <c r="AAK302" s="1241"/>
      <c r="AAL302" s="1241"/>
      <c r="AAM302" s="1241"/>
      <c r="AAN302" s="1241"/>
      <c r="AAO302" s="1241"/>
      <c r="AAP302" s="1241"/>
      <c r="AAQ302" s="1241"/>
      <c r="AAR302" s="1241"/>
      <c r="AAS302" s="1241"/>
      <c r="AAT302" s="1241"/>
      <c r="AAU302" s="1241"/>
      <c r="AAV302" s="1241"/>
      <c r="AAW302" s="1241"/>
      <c r="AAX302" s="1241"/>
      <c r="AAY302" s="1241"/>
      <c r="AAZ302" s="1241"/>
      <c r="ABA302" s="1241"/>
      <c r="ABB302" s="1241"/>
      <c r="ABC302" s="1241"/>
      <c r="ABD302" s="1241"/>
      <c r="ABE302" s="1241"/>
      <c r="ABF302" s="1241"/>
      <c r="ABG302" s="1241"/>
      <c r="ABH302" s="1241"/>
      <c r="ABI302" s="1241"/>
      <c r="ABJ302" s="1241"/>
      <c r="ABK302" s="1241"/>
      <c r="ABL302" s="1241"/>
      <c r="ABM302" s="1241"/>
      <c r="ABN302" s="1241"/>
      <c r="ABO302" s="1241"/>
      <c r="ABP302" s="1241"/>
      <c r="ABQ302" s="1241"/>
      <c r="ABR302" s="1241"/>
      <c r="ABS302" s="1241"/>
      <c r="ABT302" s="1241"/>
      <c r="ABU302" s="1241"/>
      <c r="ABV302" s="1241"/>
      <c r="ABW302" s="1241"/>
      <c r="ABX302" s="1241"/>
      <c r="ABY302" s="1241"/>
      <c r="ABZ302" s="1241"/>
      <c r="ACA302" s="1241"/>
      <c r="ACB302" s="1241"/>
      <c r="ACC302" s="1241"/>
      <c r="ACD302" s="1241"/>
      <c r="ACE302" s="1241"/>
      <c r="ACF302" s="1241"/>
      <c r="ACG302" s="1241"/>
      <c r="ACH302" s="1241"/>
      <c r="ACI302" s="1241"/>
      <c r="ACJ302" s="1241"/>
      <c r="ACK302" s="1241"/>
      <c r="ACL302" s="1241"/>
      <c r="ACM302" s="1241"/>
      <c r="ACN302" s="1241"/>
      <c r="ACO302" s="1241"/>
      <c r="ACP302" s="1241"/>
      <c r="ACQ302" s="1241"/>
      <c r="ACR302" s="1241"/>
      <c r="ACS302" s="1241"/>
      <c r="ACT302" s="1241"/>
      <c r="ACU302" s="1241"/>
      <c r="ACV302" s="1241"/>
      <c r="ACW302" s="1241"/>
      <c r="ACX302" s="1241"/>
      <c r="ACY302" s="1241"/>
      <c r="ACZ302" s="1241"/>
      <c r="ADA302" s="1241"/>
      <c r="ADB302" s="1241"/>
      <c r="ADC302" s="1241"/>
      <c r="ADD302" s="1241"/>
      <c r="ADE302" s="1241"/>
      <c r="ADF302" s="1241"/>
      <c r="ADG302" s="1241"/>
      <c r="ADH302" s="1241"/>
      <c r="ADI302" s="1241"/>
      <c r="ADJ302" s="1241"/>
      <c r="ADK302" s="1241"/>
      <c r="ADL302" s="1241"/>
      <c r="ADM302" s="1241"/>
      <c r="ADN302" s="1241"/>
      <c r="ADO302" s="1241"/>
      <c r="ADP302" s="1241"/>
      <c r="ADQ302" s="1241"/>
      <c r="ADR302" s="1241"/>
      <c r="ADS302" s="1241"/>
      <c r="ADT302" s="1241"/>
      <c r="ADU302" s="1241"/>
      <c r="ADV302" s="1241"/>
      <c r="ADW302" s="1241"/>
      <c r="ADX302" s="1241"/>
      <c r="ADY302" s="1241"/>
      <c r="ADZ302" s="1241"/>
      <c r="AEA302" s="1241"/>
      <c r="AEB302" s="1241"/>
      <c r="AEC302" s="1241"/>
      <c r="AED302" s="1241"/>
      <c r="AEE302" s="1241"/>
      <c r="AEF302" s="1241"/>
      <c r="AEG302" s="1241"/>
      <c r="AEH302" s="1241"/>
      <c r="AEI302" s="1241"/>
      <c r="AEJ302" s="1241"/>
      <c r="AEK302" s="1241"/>
      <c r="AEL302" s="1241"/>
      <c r="AEM302" s="1241"/>
      <c r="AEN302" s="1241"/>
      <c r="AEO302" s="1241"/>
      <c r="AEP302" s="1241"/>
      <c r="AEQ302" s="1241"/>
      <c r="AER302" s="1241"/>
      <c r="AES302" s="1241"/>
      <c r="AET302" s="1241"/>
      <c r="AEU302" s="1241"/>
      <c r="AEV302" s="1241"/>
      <c r="AEW302" s="1241"/>
      <c r="AEX302" s="1241"/>
      <c r="AEY302" s="1241"/>
      <c r="AEZ302" s="1241"/>
      <c r="AFA302" s="1241"/>
      <c r="AFB302" s="1241"/>
      <c r="AFC302" s="1241"/>
      <c r="AFD302" s="1241"/>
      <c r="AFE302" s="1241"/>
      <c r="AFF302" s="1241"/>
      <c r="AFG302" s="1241"/>
      <c r="AFH302" s="1241"/>
      <c r="AFI302" s="1241"/>
      <c r="AFJ302" s="1241"/>
      <c r="AFK302" s="1241"/>
      <c r="AFL302" s="1241"/>
      <c r="AFM302" s="1241"/>
      <c r="AFN302" s="1241"/>
      <c r="AFO302" s="1241"/>
      <c r="AFP302" s="1241"/>
      <c r="AFQ302" s="1241"/>
      <c r="AFR302" s="1241"/>
      <c r="AFS302" s="1241"/>
      <c r="AFT302" s="1241"/>
      <c r="AFU302" s="1241"/>
      <c r="AFV302" s="1241"/>
      <c r="AFW302" s="1241"/>
      <c r="AFX302" s="1241"/>
      <c r="AFY302" s="1241"/>
      <c r="AFZ302" s="1241"/>
      <c r="AGA302" s="1241"/>
      <c r="AGB302" s="1241"/>
      <c r="AGC302" s="1241"/>
      <c r="AGD302" s="1241"/>
      <c r="AGE302" s="1241"/>
      <c r="AGF302" s="1241"/>
      <c r="AGG302" s="1241"/>
      <c r="AGH302" s="1241"/>
      <c r="AGI302" s="1241"/>
      <c r="AGJ302" s="1241"/>
      <c r="AGK302" s="1241"/>
      <c r="AGL302" s="1241"/>
      <c r="AGM302" s="1241"/>
      <c r="AGN302" s="1241"/>
      <c r="AGO302" s="1241"/>
      <c r="AGP302" s="1241"/>
      <c r="AGQ302" s="1241"/>
      <c r="AGR302" s="1241"/>
      <c r="AGS302" s="1241"/>
      <c r="AGT302" s="1241"/>
      <c r="AGU302" s="1241"/>
      <c r="AGV302" s="1241"/>
      <c r="AGW302" s="1241"/>
      <c r="AGX302" s="1241"/>
      <c r="AGY302" s="1241"/>
      <c r="AGZ302" s="1241"/>
      <c r="AHA302" s="1241"/>
      <c r="AHB302" s="1241"/>
      <c r="AHC302" s="1241"/>
      <c r="AHD302" s="1241"/>
      <c r="AHE302" s="1241"/>
      <c r="AHF302" s="1241"/>
      <c r="AHG302" s="1241"/>
      <c r="AHH302" s="1241"/>
      <c r="AHI302" s="1241"/>
      <c r="AHJ302" s="1241"/>
      <c r="AHK302" s="1241"/>
      <c r="AHL302" s="1241"/>
      <c r="AHM302" s="1241"/>
      <c r="AHN302" s="1241"/>
      <c r="AHO302" s="1241"/>
      <c r="AHP302" s="1241"/>
      <c r="AHQ302" s="1241"/>
      <c r="AHR302" s="1241"/>
      <c r="AHS302" s="1241"/>
      <c r="AHT302" s="1241"/>
      <c r="AHU302" s="1241"/>
      <c r="AHV302" s="1241"/>
      <c r="AHW302" s="1241"/>
      <c r="AHX302" s="1241"/>
      <c r="AHY302" s="1241"/>
      <c r="AHZ302" s="1241"/>
      <c r="AIA302" s="1241"/>
      <c r="AIB302" s="1241"/>
      <c r="AIC302" s="1241"/>
      <c r="AID302" s="1241"/>
      <c r="AIE302" s="1241"/>
      <c r="AIF302" s="1241"/>
      <c r="AIG302" s="1241"/>
      <c r="AIH302" s="1241"/>
      <c r="AII302" s="1241"/>
      <c r="AIJ302" s="1241"/>
      <c r="AIK302" s="1241"/>
      <c r="AIL302" s="1241"/>
      <c r="AIM302" s="1241"/>
      <c r="AIN302" s="1241"/>
      <c r="AIO302" s="1241"/>
      <c r="AIP302" s="1241"/>
      <c r="AIQ302" s="1241"/>
      <c r="AIR302" s="1241"/>
      <c r="AIS302" s="1241"/>
      <c r="AIT302" s="1241"/>
      <c r="AIU302" s="1241"/>
      <c r="AIV302" s="1241"/>
      <c r="AIW302" s="1241"/>
      <c r="AIX302" s="1241"/>
      <c r="AIY302" s="1241"/>
      <c r="AIZ302" s="1241"/>
      <c r="AJA302" s="1241"/>
      <c r="AJB302" s="1241"/>
      <c r="AJC302" s="1241"/>
      <c r="AJD302" s="1241"/>
      <c r="AJE302" s="1241"/>
      <c r="AJF302" s="1241"/>
      <c r="AJG302" s="1241"/>
      <c r="AJH302" s="1241"/>
      <c r="AJI302" s="1241"/>
      <c r="AJJ302" s="1241"/>
      <c r="AJK302" s="1241"/>
      <c r="AJL302" s="1241"/>
      <c r="AJM302" s="1241"/>
      <c r="AJN302" s="1241"/>
      <c r="AJO302" s="1241"/>
      <c r="AJP302" s="1241"/>
      <c r="AJQ302" s="1241"/>
      <c r="AJR302" s="1241"/>
      <c r="AJS302" s="1241"/>
      <c r="AJT302" s="1241"/>
      <c r="AJU302" s="1241"/>
      <c r="AJV302" s="1241"/>
      <c r="AJW302" s="1241"/>
      <c r="AJX302" s="1241"/>
      <c r="AJY302" s="1241"/>
      <c r="AJZ302" s="1241"/>
      <c r="AKA302" s="1241"/>
      <c r="AKB302" s="1241"/>
      <c r="AKC302" s="1241"/>
      <c r="AKD302" s="1241"/>
      <c r="AKE302" s="1241"/>
      <c r="AKF302" s="1241"/>
      <c r="AKG302" s="1241"/>
      <c r="AKH302" s="1241"/>
      <c r="AKI302" s="1241"/>
      <c r="AKJ302" s="1241"/>
      <c r="AKK302" s="1241"/>
      <c r="AKL302" s="1241"/>
      <c r="AKM302" s="1241"/>
      <c r="AKN302" s="1241"/>
      <c r="AKO302" s="1241"/>
      <c r="AKP302" s="1241"/>
      <c r="AKQ302" s="1241"/>
      <c r="AKR302" s="1241"/>
      <c r="AKS302" s="1241"/>
      <c r="AKT302" s="1241"/>
      <c r="AKU302" s="1241"/>
      <c r="AKV302" s="1241"/>
      <c r="AKW302" s="1241"/>
      <c r="AKX302" s="1241"/>
      <c r="AKY302" s="1241"/>
      <c r="AKZ302" s="1241"/>
      <c r="ALA302" s="1241"/>
      <c r="ALB302" s="1241"/>
      <c r="ALC302" s="1241"/>
      <c r="ALD302" s="1241"/>
      <c r="ALE302" s="1241"/>
      <c r="ALF302" s="1241"/>
      <c r="ALG302" s="1241"/>
      <c r="ALH302" s="1241"/>
      <c r="ALI302" s="1241"/>
      <c r="ALJ302" s="1241"/>
      <c r="ALK302" s="1241"/>
      <c r="ALL302" s="1241"/>
      <c r="ALM302" s="1241"/>
      <c r="ALN302" s="1241"/>
      <c r="ALO302" s="1241"/>
      <c r="ALP302" s="1241"/>
      <c r="ALQ302" s="1241"/>
      <c r="ALR302" s="1241"/>
      <c r="ALS302" s="1241"/>
      <c r="ALT302" s="1241"/>
      <c r="ALU302" s="1241"/>
      <c r="ALV302" s="1241"/>
      <c r="ALW302" s="1241"/>
      <c r="ALX302" s="1241"/>
      <c r="ALY302" s="1241"/>
      <c r="ALZ302" s="1241"/>
      <c r="AMA302" s="1241"/>
      <c r="AMB302" s="1241"/>
      <c r="AMC302" s="1241"/>
      <c r="AMD302" s="1241"/>
      <c r="AME302" s="1241"/>
      <c r="AMF302" s="1241"/>
      <c r="AMG302" s="1241"/>
      <c r="AMH302" s="1241"/>
      <c r="AMI302" s="1241"/>
      <c r="AMJ302" s="1241"/>
      <c r="AMK302" s="1241"/>
      <c r="AML302" s="1241"/>
      <c r="AMM302" s="1241"/>
      <c r="AMN302" s="1241"/>
      <c r="AMO302" s="1241"/>
      <c r="AMP302" s="1241"/>
      <c r="AMQ302" s="1241"/>
      <c r="AMR302" s="1241"/>
      <c r="AMS302" s="1241"/>
      <c r="AMT302" s="1241"/>
      <c r="AMU302" s="1241"/>
      <c r="AMV302" s="1241"/>
      <c r="AMW302" s="1241"/>
      <c r="AMX302" s="1241"/>
      <c r="AMY302" s="1241"/>
      <c r="AMZ302" s="1241"/>
      <c r="ANA302" s="1241"/>
      <c r="ANB302" s="1241"/>
      <c r="ANC302" s="1241"/>
      <c r="AND302" s="1241"/>
      <c r="ANE302" s="1241"/>
      <c r="ANF302" s="1241"/>
      <c r="ANG302" s="1241"/>
      <c r="ANH302" s="1241"/>
      <c r="ANI302" s="1241"/>
      <c r="ANJ302" s="1241"/>
      <c r="ANK302" s="1241"/>
      <c r="ANL302" s="1241"/>
      <c r="ANM302" s="1241"/>
      <c r="ANN302" s="1241"/>
      <c r="ANO302" s="1241"/>
      <c r="ANP302" s="1241"/>
      <c r="ANQ302" s="1241"/>
      <c r="ANR302" s="1241"/>
      <c r="ANS302" s="1241"/>
      <c r="ANT302" s="1241"/>
      <c r="ANU302" s="1241"/>
      <c r="ANV302" s="1241"/>
      <c r="ANW302" s="1241"/>
      <c r="ANX302" s="1241"/>
      <c r="ANY302" s="1241"/>
      <c r="ANZ302" s="1241"/>
      <c r="AOA302" s="1241"/>
      <c r="AOB302" s="1241"/>
      <c r="AOC302" s="1241"/>
      <c r="AOD302" s="1241"/>
      <c r="AOE302" s="1241"/>
      <c r="AOF302" s="1241"/>
      <c r="AOG302" s="1241"/>
      <c r="AOH302" s="1241"/>
      <c r="AOI302" s="1241"/>
      <c r="AOJ302" s="1241"/>
      <c r="AOK302" s="1241"/>
      <c r="AOL302" s="1241"/>
      <c r="AOM302" s="1241"/>
      <c r="AON302" s="1241"/>
      <c r="AOO302" s="1241"/>
      <c r="AOP302" s="1241"/>
      <c r="AOQ302" s="1241"/>
      <c r="AOR302" s="1241"/>
      <c r="AOS302" s="1241"/>
      <c r="AOT302" s="1241"/>
      <c r="AOU302" s="1241"/>
      <c r="AOV302" s="1241"/>
      <c r="AOW302" s="1241"/>
      <c r="AOX302" s="1241"/>
      <c r="AOY302" s="1241"/>
      <c r="AOZ302" s="1241"/>
      <c r="APA302" s="1241"/>
      <c r="APB302" s="1241"/>
      <c r="APC302" s="1241"/>
      <c r="APD302" s="1241"/>
      <c r="APE302" s="1241"/>
      <c r="APF302" s="1241"/>
      <c r="APG302" s="1241"/>
      <c r="APH302" s="1241"/>
      <c r="API302" s="1241"/>
      <c r="APJ302" s="1241"/>
      <c r="APK302" s="1241"/>
      <c r="APL302" s="1241"/>
      <c r="APM302" s="1241"/>
      <c r="APN302" s="1241"/>
      <c r="APO302" s="1241"/>
      <c r="APP302" s="1241"/>
      <c r="APQ302" s="1241"/>
      <c r="APR302" s="1241"/>
      <c r="APS302" s="1241"/>
      <c r="APT302" s="1241"/>
      <c r="APU302" s="1241"/>
      <c r="APV302" s="1241"/>
      <c r="APW302" s="1241"/>
      <c r="APX302" s="1241"/>
      <c r="APY302" s="1241"/>
      <c r="APZ302" s="1241"/>
      <c r="AQA302" s="1241"/>
      <c r="AQB302" s="1241"/>
      <c r="AQC302" s="1241"/>
      <c r="AQD302" s="1241"/>
      <c r="AQE302" s="1241"/>
      <c r="AQF302" s="1241"/>
      <c r="AQG302" s="1241"/>
      <c r="AQH302" s="1241"/>
      <c r="AQI302" s="1241"/>
      <c r="AQJ302" s="1241"/>
      <c r="AQK302" s="1241"/>
      <c r="AQL302" s="1241"/>
      <c r="AQM302" s="1241"/>
      <c r="AQN302" s="1241"/>
      <c r="AQO302" s="1241"/>
      <c r="AQP302" s="1241"/>
      <c r="AQQ302" s="1241"/>
      <c r="AQR302" s="1241"/>
      <c r="AQS302" s="1241"/>
      <c r="AQT302" s="1241"/>
      <c r="AQU302" s="1241"/>
      <c r="AQV302" s="1241"/>
      <c r="AQW302" s="1241"/>
      <c r="AQX302" s="1241"/>
      <c r="AQY302" s="1241"/>
      <c r="AQZ302" s="1241"/>
      <c r="ARA302" s="1241"/>
      <c r="ARB302" s="1241"/>
      <c r="ARC302" s="1241"/>
      <c r="ARD302" s="1241"/>
      <c r="ARE302" s="1241"/>
      <c r="ARF302" s="1241"/>
      <c r="ARG302" s="1241"/>
      <c r="ARH302" s="1241"/>
      <c r="ARI302" s="1241"/>
      <c r="ARJ302" s="1241"/>
      <c r="ARK302" s="1241"/>
      <c r="ARL302" s="1241"/>
      <c r="ARM302" s="1241"/>
      <c r="ARN302" s="1241"/>
      <c r="ARO302" s="1241"/>
      <c r="ARP302" s="1241"/>
      <c r="ARQ302" s="1241"/>
      <c r="ARR302" s="1241"/>
      <c r="ARS302" s="1241"/>
      <c r="ART302" s="1241"/>
      <c r="ARU302" s="1241"/>
      <c r="ARV302" s="1241"/>
      <c r="ARW302" s="1241"/>
      <c r="ARX302" s="1241"/>
      <c r="ARY302" s="1241"/>
      <c r="ARZ302" s="1241"/>
      <c r="ASA302" s="1241"/>
      <c r="ASB302" s="1241"/>
      <c r="ASC302" s="1241"/>
      <c r="ASD302" s="1241"/>
      <c r="ASE302" s="1241"/>
      <c r="ASF302" s="1241"/>
      <c r="ASG302" s="1241"/>
      <c r="ASH302" s="1241"/>
      <c r="ASI302" s="1241"/>
      <c r="ASJ302" s="1241"/>
      <c r="ASK302" s="1241"/>
      <c r="ASL302" s="1241"/>
      <c r="ASM302" s="1241"/>
      <c r="ASN302" s="1241"/>
      <c r="ASO302" s="1241"/>
      <c r="ASP302" s="1241"/>
      <c r="ASQ302" s="1241"/>
      <c r="ASR302" s="1241"/>
      <c r="ASS302" s="1241"/>
      <c r="AST302" s="1241"/>
      <c r="ASU302" s="1241"/>
      <c r="ASV302" s="1241"/>
      <c r="ASW302" s="1241"/>
      <c r="ASX302" s="1241"/>
      <c r="ASY302" s="1241"/>
      <c r="ASZ302" s="1241"/>
      <c r="ATA302" s="1241"/>
      <c r="ATB302" s="1241"/>
      <c r="ATC302" s="1241"/>
      <c r="ATD302" s="1241"/>
      <c r="ATE302" s="1241"/>
      <c r="ATF302" s="1241"/>
      <c r="ATG302" s="1241"/>
      <c r="ATH302" s="1241"/>
      <c r="ATI302" s="1241"/>
      <c r="ATJ302" s="1241"/>
      <c r="ATK302" s="1241"/>
      <c r="ATL302" s="1241"/>
      <c r="ATM302" s="1241"/>
      <c r="ATN302" s="1241"/>
      <c r="ATO302" s="1241"/>
      <c r="ATP302" s="1241"/>
      <c r="ATQ302" s="1241"/>
      <c r="ATR302" s="1241"/>
      <c r="ATS302" s="1241"/>
      <c r="ATT302" s="1241"/>
      <c r="ATU302" s="1241"/>
      <c r="ATV302" s="1241"/>
      <c r="ATW302" s="1241"/>
      <c r="ATX302" s="1241"/>
      <c r="ATY302" s="1241"/>
      <c r="ATZ302" s="1241"/>
      <c r="AUA302" s="1241"/>
      <c r="AUB302" s="1241"/>
      <c r="AUC302" s="1241"/>
      <c r="AUD302" s="1241"/>
      <c r="AUE302" s="1241"/>
      <c r="AUF302" s="1241"/>
      <c r="AUG302" s="1241"/>
      <c r="AUH302" s="1241"/>
      <c r="AUI302" s="1241"/>
      <c r="AUJ302" s="1241"/>
      <c r="AUK302" s="1241"/>
      <c r="AUL302" s="1241"/>
      <c r="AUM302" s="1241"/>
      <c r="AUN302" s="1241"/>
      <c r="AUO302" s="1241"/>
      <c r="AUP302" s="1241"/>
      <c r="AUQ302" s="1241"/>
      <c r="AUR302" s="1241"/>
      <c r="AUS302" s="1241"/>
      <c r="AUT302" s="1241"/>
      <c r="AUU302" s="1241"/>
      <c r="AUV302" s="1241"/>
      <c r="AUW302" s="1241"/>
      <c r="AUX302" s="1241"/>
      <c r="AUY302" s="1241"/>
      <c r="AUZ302" s="1241"/>
      <c r="AVA302" s="1241"/>
      <c r="AVB302" s="1241"/>
      <c r="AVC302" s="1241"/>
      <c r="AVD302" s="1241"/>
      <c r="AVE302" s="1241"/>
      <c r="AVF302" s="1241"/>
      <c r="AVG302" s="1241"/>
      <c r="AVH302" s="1241"/>
      <c r="AVI302" s="1241"/>
      <c r="AVJ302" s="1241"/>
      <c r="AVK302" s="1241"/>
      <c r="AVL302" s="1241"/>
      <c r="AVM302" s="1241"/>
      <c r="AVN302" s="1241"/>
      <c r="AVO302" s="1241"/>
      <c r="AVP302" s="1241"/>
      <c r="AVQ302" s="1241"/>
      <c r="AVR302" s="1241"/>
      <c r="AVS302" s="1241"/>
      <c r="AVT302" s="1241"/>
      <c r="AVU302" s="1241"/>
      <c r="AVV302" s="1241"/>
      <c r="AVW302" s="1241"/>
      <c r="AVX302" s="1241"/>
      <c r="AVY302" s="1241"/>
      <c r="AVZ302" s="1241"/>
      <c r="AWA302" s="1241"/>
      <c r="AWB302" s="1241"/>
      <c r="AWC302" s="1241"/>
      <c r="AWD302" s="1241"/>
      <c r="AWE302" s="1241"/>
      <c r="AWF302" s="1241"/>
      <c r="AWG302" s="1241"/>
      <c r="AWH302" s="1241"/>
      <c r="AWI302" s="1241"/>
      <c r="AWJ302" s="1241"/>
      <c r="AWK302" s="1241"/>
      <c r="AWL302" s="1241"/>
      <c r="AWM302" s="1241"/>
      <c r="AWN302" s="1241"/>
      <c r="AWO302" s="1241"/>
      <c r="AWP302" s="1241"/>
      <c r="AWQ302" s="1241"/>
      <c r="AWR302" s="1241"/>
      <c r="AWS302" s="1241"/>
      <c r="AWT302" s="1241"/>
      <c r="AWU302" s="1241"/>
      <c r="AWV302" s="1241"/>
      <c r="AWW302" s="1241"/>
      <c r="AWX302" s="1241"/>
      <c r="AWY302" s="1241"/>
      <c r="AWZ302" s="1241"/>
      <c r="AXA302" s="1241"/>
      <c r="AXB302" s="1241"/>
      <c r="AXC302" s="1241"/>
      <c r="AXD302" s="1241"/>
      <c r="AXE302" s="1241"/>
      <c r="AXF302" s="1241"/>
      <c r="AXG302" s="1241"/>
      <c r="AXH302" s="1241"/>
      <c r="AXI302" s="1241"/>
      <c r="AXJ302" s="1241"/>
      <c r="AXK302" s="1241"/>
      <c r="AXL302" s="1241"/>
      <c r="AXM302" s="1241"/>
      <c r="AXN302" s="1241"/>
      <c r="AXO302" s="1241"/>
      <c r="AXP302" s="1241"/>
      <c r="AXQ302" s="1241"/>
      <c r="AXR302" s="1241"/>
      <c r="AXS302" s="1241"/>
      <c r="AXT302" s="1241"/>
      <c r="AXU302" s="1241"/>
      <c r="AXV302" s="1241"/>
      <c r="AXW302" s="1241"/>
      <c r="AXX302" s="1241"/>
      <c r="AXY302" s="1241"/>
      <c r="AXZ302" s="1241"/>
      <c r="AYA302" s="1241"/>
      <c r="AYB302" s="1241"/>
      <c r="AYC302" s="1241"/>
      <c r="AYD302" s="1241"/>
      <c r="AYE302" s="1241"/>
      <c r="AYF302" s="1241"/>
      <c r="AYG302" s="1241"/>
      <c r="AYH302" s="1241"/>
      <c r="AYI302" s="1241"/>
      <c r="AYJ302" s="1241"/>
      <c r="AYK302" s="1241"/>
      <c r="AYL302" s="1241"/>
      <c r="AYM302" s="1241"/>
      <c r="AYN302" s="1241"/>
      <c r="AYO302" s="1241"/>
      <c r="AYP302" s="1241"/>
      <c r="AYQ302" s="1241"/>
      <c r="AYR302" s="1241"/>
      <c r="AYS302" s="1241"/>
      <c r="AYT302" s="1241"/>
      <c r="AYU302" s="1241"/>
      <c r="AYV302" s="1241"/>
      <c r="AYW302" s="1241"/>
      <c r="AYX302" s="1241"/>
      <c r="AYY302" s="1241"/>
      <c r="AYZ302" s="1241"/>
      <c r="AZA302" s="1241"/>
      <c r="AZB302" s="1241"/>
      <c r="AZC302" s="1241"/>
      <c r="AZD302" s="1241"/>
      <c r="AZE302" s="1241"/>
      <c r="AZF302" s="1241"/>
      <c r="AZG302" s="1241"/>
      <c r="AZH302" s="1241"/>
      <c r="AZI302" s="1241"/>
      <c r="AZJ302" s="1241"/>
      <c r="AZK302" s="1241"/>
      <c r="AZL302" s="1241"/>
      <c r="AZM302" s="1241"/>
      <c r="AZN302" s="1241"/>
      <c r="AZO302" s="1241"/>
      <c r="AZP302" s="1241"/>
      <c r="AZQ302" s="1241"/>
      <c r="AZR302" s="1241"/>
      <c r="AZS302" s="1241"/>
      <c r="AZT302" s="1241"/>
      <c r="AZU302" s="1241"/>
      <c r="AZV302" s="1241"/>
      <c r="AZW302" s="1241"/>
      <c r="AZX302" s="1241"/>
      <c r="AZY302" s="1241"/>
      <c r="AZZ302" s="1241"/>
      <c r="BAA302" s="1241"/>
      <c r="BAB302" s="1241"/>
      <c r="BAC302" s="1241"/>
      <c r="BAD302" s="1241"/>
      <c r="BAE302" s="1241"/>
      <c r="BAF302" s="1241"/>
      <c r="BAG302" s="1241"/>
      <c r="BAH302" s="1241"/>
      <c r="BAI302" s="1241"/>
      <c r="BAJ302" s="1241"/>
      <c r="BAK302" s="1241"/>
      <c r="BAL302" s="1241"/>
      <c r="BAM302" s="1241"/>
      <c r="BAN302" s="1241"/>
      <c r="BAO302" s="1241"/>
      <c r="BAP302" s="1241"/>
      <c r="BAQ302" s="1241"/>
      <c r="BAR302" s="1241"/>
      <c r="BAS302" s="1241"/>
      <c r="BAT302" s="1241"/>
      <c r="BAU302" s="1241"/>
      <c r="BAV302" s="1241"/>
      <c r="BAW302" s="1241"/>
      <c r="BAX302" s="1241"/>
      <c r="BAY302" s="1241"/>
      <c r="BAZ302" s="1241"/>
      <c r="BBA302" s="1241"/>
      <c r="BBB302" s="1241"/>
      <c r="BBC302" s="1241"/>
      <c r="BBD302" s="1241"/>
      <c r="BBE302" s="1241"/>
      <c r="BBF302" s="1241"/>
      <c r="BBG302" s="1241"/>
      <c r="BBH302" s="1241"/>
      <c r="BBI302" s="1241"/>
      <c r="BBJ302" s="1241"/>
      <c r="BBK302" s="1241"/>
      <c r="BBL302" s="1241"/>
      <c r="BBM302" s="1241"/>
      <c r="BBN302" s="1241"/>
      <c r="BBO302" s="1241"/>
      <c r="BBP302" s="1241"/>
      <c r="BBQ302" s="1241"/>
      <c r="BBR302" s="1241"/>
      <c r="BBS302" s="1241"/>
      <c r="BBT302" s="1241"/>
      <c r="BBU302" s="1241"/>
      <c r="BBV302" s="1241"/>
      <c r="BBW302" s="1241"/>
      <c r="BBX302" s="1241"/>
      <c r="BBY302" s="1241"/>
      <c r="BBZ302" s="1241"/>
      <c r="BCA302" s="1241"/>
      <c r="BCB302" s="1241"/>
      <c r="BCC302" s="1241"/>
      <c r="BCD302" s="1241"/>
      <c r="BCE302" s="1241"/>
      <c r="BCF302" s="1241"/>
      <c r="BCG302" s="1241"/>
      <c r="BCH302" s="1241"/>
      <c r="BCI302" s="1241"/>
      <c r="BCJ302" s="1241"/>
      <c r="BCK302" s="1241"/>
      <c r="BCL302" s="1241"/>
      <c r="BCM302" s="1241"/>
      <c r="BCN302" s="1241"/>
      <c r="BCO302" s="1241"/>
      <c r="BCP302" s="1241"/>
      <c r="BCQ302" s="1241"/>
      <c r="BCR302" s="1241"/>
      <c r="BCS302" s="1241"/>
      <c r="BCT302" s="1241"/>
      <c r="BCU302" s="1241"/>
      <c r="BCV302" s="1241"/>
      <c r="BCW302" s="1241"/>
      <c r="BCX302" s="1241"/>
      <c r="BCY302" s="1241"/>
      <c r="BCZ302" s="1241"/>
      <c r="BDA302" s="1241"/>
      <c r="BDB302" s="1241"/>
      <c r="BDC302" s="1241"/>
      <c r="BDD302" s="1241"/>
      <c r="BDE302" s="1241"/>
      <c r="BDF302" s="1241"/>
      <c r="BDG302" s="1241"/>
      <c r="BDH302" s="1241"/>
      <c r="BDI302" s="1241"/>
      <c r="BDJ302" s="1241"/>
      <c r="BDK302" s="1241"/>
      <c r="BDL302" s="1241"/>
      <c r="BDM302" s="1241"/>
      <c r="BDN302" s="1241"/>
      <c r="BDO302" s="1241"/>
      <c r="BDP302" s="1241"/>
      <c r="BDQ302" s="1241"/>
      <c r="BDR302" s="1241"/>
      <c r="BDS302" s="1241"/>
      <c r="BDT302" s="1241"/>
      <c r="BDU302" s="1241"/>
      <c r="BDV302" s="1241"/>
      <c r="BDW302" s="1241"/>
      <c r="BDX302" s="1241"/>
      <c r="BDY302" s="1241"/>
      <c r="BDZ302" s="1241"/>
      <c r="BEA302" s="1241"/>
      <c r="BEB302" s="1241"/>
      <c r="BEC302" s="1241"/>
      <c r="BED302" s="1241"/>
      <c r="BEE302" s="1241"/>
      <c r="BEF302" s="1241"/>
      <c r="BEG302" s="1241"/>
      <c r="BEH302" s="1241"/>
      <c r="BEI302" s="1241"/>
      <c r="BEJ302" s="1241"/>
      <c r="BEK302" s="1241"/>
      <c r="BEL302" s="1241"/>
      <c r="BEM302" s="1241"/>
      <c r="BEN302" s="1241"/>
      <c r="BEO302" s="1241"/>
      <c r="BEP302" s="1241"/>
      <c r="BEQ302" s="1241"/>
      <c r="BER302" s="1241"/>
      <c r="BES302" s="1241"/>
      <c r="BET302" s="1241"/>
      <c r="BEU302" s="1241"/>
      <c r="BEV302" s="1241"/>
      <c r="BEW302" s="1241"/>
      <c r="BEX302" s="1241"/>
      <c r="BEY302" s="1241"/>
      <c r="BEZ302" s="1241"/>
      <c r="BFA302" s="1241"/>
      <c r="BFB302" s="1241"/>
      <c r="BFC302" s="1241"/>
      <c r="BFD302" s="1241"/>
      <c r="BFE302" s="1241"/>
      <c r="BFF302" s="1241"/>
      <c r="BFG302" s="1241"/>
      <c r="BFH302" s="1241"/>
      <c r="BFI302" s="1241"/>
      <c r="BFJ302" s="1241"/>
      <c r="BFK302" s="1241"/>
      <c r="BFL302" s="1241"/>
      <c r="BFM302" s="1241"/>
      <c r="BFN302" s="1241"/>
      <c r="BFO302" s="1241"/>
      <c r="BFP302" s="1241"/>
      <c r="BFQ302" s="1241"/>
      <c r="BFR302" s="1241"/>
      <c r="BFS302" s="1241"/>
      <c r="BFT302" s="1241"/>
      <c r="BFU302" s="1241"/>
      <c r="BFV302" s="1241"/>
      <c r="BFW302" s="1241"/>
      <c r="BFX302" s="1241"/>
      <c r="BFY302" s="1241"/>
      <c r="BFZ302" s="1241"/>
      <c r="BGA302" s="1241"/>
      <c r="BGB302" s="1241"/>
      <c r="BGC302" s="1241"/>
      <c r="BGD302" s="1241"/>
      <c r="BGE302" s="1241"/>
      <c r="BGF302" s="1241"/>
      <c r="BGG302" s="1241"/>
      <c r="BGH302" s="1241"/>
      <c r="BGI302" s="1241"/>
      <c r="BGJ302" s="1241"/>
      <c r="BGK302" s="1241"/>
      <c r="BGL302" s="1241"/>
      <c r="BGM302" s="1241"/>
      <c r="BGN302" s="1241"/>
      <c r="BGO302" s="1241"/>
      <c r="BGP302" s="1241"/>
      <c r="BGQ302" s="1241"/>
      <c r="BGR302" s="1241"/>
      <c r="BGS302" s="1241"/>
      <c r="BGT302" s="1241"/>
      <c r="BGU302" s="1241"/>
      <c r="BGV302" s="1241"/>
      <c r="BGW302" s="1241"/>
      <c r="BGX302" s="1241"/>
      <c r="BGY302" s="1241"/>
      <c r="BGZ302" s="1241"/>
      <c r="BHA302" s="1241"/>
      <c r="BHB302" s="1241"/>
      <c r="BHC302" s="1241"/>
      <c r="BHD302" s="1241"/>
      <c r="BHE302" s="1241"/>
      <c r="BHF302" s="1241"/>
      <c r="BHG302" s="1241"/>
      <c r="BHH302" s="1241"/>
      <c r="BHI302" s="1241"/>
      <c r="BHJ302" s="1241"/>
      <c r="BHK302" s="1241"/>
      <c r="BHL302" s="1241"/>
      <c r="BHM302" s="1241"/>
      <c r="BHN302" s="1241"/>
      <c r="BHO302" s="1241"/>
      <c r="BHP302" s="1241"/>
      <c r="BHQ302" s="1241"/>
      <c r="BHR302" s="1241"/>
      <c r="BHS302" s="1241"/>
      <c r="BHT302" s="1241"/>
      <c r="BHU302" s="1241"/>
      <c r="BHV302" s="1241"/>
      <c r="BHW302" s="1241"/>
      <c r="BHX302" s="1241"/>
      <c r="BHY302" s="1241"/>
      <c r="BHZ302" s="1241"/>
      <c r="BIA302" s="1241"/>
      <c r="BIB302" s="1241"/>
      <c r="BIC302" s="1241"/>
      <c r="BID302" s="1241"/>
      <c r="BIE302" s="1241"/>
      <c r="BIF302" s="1241"/>
      <c r="BIG302" s="1241"/>
      <c r="BIH302" s="1241"/>
      <c r="BII302" s="1241"/>
      <c r="BIJ302" s="1241"/>
      <c r="BIK302" s="1241"/>
      <c r="BIL302" s="1241"/>
      <c r="BIM302" s="1241"/>
      <c r="BIN302" s="1241"/>
      <c r="BIO302" s="1241"/>
      <c r="BIP302" s="1241"/>
      <c r="BIQ302" s="1241"/>
      <c r="BIR302" s="1241"/>
      <c r="BIS302" s="1241"/>
      <c r="BIT302" s="1241"/>
      <c r="BIU302" s="1241"/>
      <c r="BIV302" s="1241"/>
      <c r="BIW302" s="1241"/>
      <c r="BIX302" s="1241"/>
      <c r="BIY302" s="1241"/>
      <c r="BIZ302" s="1241"/>
      <c r="BJA302" s="1241"/>
      <c r="BJB302" s="1241"/>
      <c r="BJC302" s="1241"/>
      <c r="BJD302" s="1241"/>
      <c r="BJE302" s="1241"/>
      <c r="BJF302" s="1241"/>
      <c r="BJG302" s="1241"/>
      <c r="BJH302" s="1241"/>
      <c r="BJI302" s="1241"/>
      <c r="BJJ302" s="1241"/>
      <c r="BJK302" s="1241"/>
      <c r="BJL302" s="1241"/>
      <c r="BJM302" s="1241"/>
      <c r="BJN302" s="1241"/>
      <c r="BJO302" s="1241"/>
      <c r="BJP302" s="1241"/>
      <c r="BJQ302" s="1241"/>
      <c r="BJR302" s="1241"/>
      <c r="BJS302" s="1241"/>
      <c r="BJT302" s="1241"/>
      <c r="BJU302" s="1241"/>
      <c r="BJV302" s="1241"/>
      <c r="BJW302" s="1241"/>
      <c r="BJX302" s="1241"/>
      <c r="BJY302" s="1241"/>
      <c r="BJZ302" s="1241"/>
      <c r="BKA302" s="1241"/>
      <c r="BKB302" s="1241"/>
      <c r="BKC302" s="1241"/>
      <c r="BKD302" s="1241"/>
      <c r="BKE302" s="1241"/>
      <c r="BKF302" s="1241"/>
      <c r="BKG302" s="1241"/>
      <c r="BKH302" s="1241"/>
      <c r="BKI302" s="1241"/>
      <c r="BKJ302" s="1241"/>
      <c r="BKK302" s="1241"/>
      <c r="BKL302" s="1241"/>
      <c r="BKM302" s="1241"/>
      <c r="BKN302" s="1241"/>
      <c r="BKO302" s="1241"/>
      <c r="BKP302" s="1241"/>
      <c r="BKQ302" s="1241"/>
      <c r="BKR302" s="1241"/>
      <c r="BKS302" s="1241"/>
      <c r="BKT302" s="1241"/>
      <c r="BKU302" s="1241"/>
      <c r="BKV302" s="1241"/>
      <c r="BKW302" s="1241"/>
      <c r="BKX302" s="1241"/>
      <c r="BKY302" s="1241"/>
      <c r="BKZ302" s="1241"/>
      <c r="BLA302" s="1241"/>
      <c r="BLB302" s="1241"/>
      <c r="BLC302" s="1241"/>
      <c r="BLD302" s="1241"/>
      <c r="BLE302" s="1241"/>
      <c r="BLF302" s="1241"/>
      <c r="BLG302" s="1241"/>
      <c r="BLH302" s="1241"/>
      <c r="BLI302" s="1241"/>
      <c r="BLJ302" s="1241"/>
      <c r="BLK302" s="1241"/>
      <c r="BLL302" s="1241"/>
      <c r="BLM302" s="1241"/>
      <c r="BLN302" s="1241"/>
      <c r="BLO302" s="1241"/>
      <c r="BLP302" s="1241"/>
      <c r="BLQ302" s="1241"/>
      <c r="BLR302" s="1241"/>
      <c r="BLS302" s="1241"/>
      <c r="BLT302" s="1241"/>
      <c r="BLU302" s="1241"/>
      <c r="BLV302" s="1241"/>
      <c r="BLW302" s="1241"/>
      <c r="BLX302" s="1241"/>
      <c r="BLY302" s="1241"/>
      <c r="BLZ302" s="1241"/>
      <c r="BMA302" s="1241"/>
      <c r="BMB302" s="1241"/>
      <c r="BMC302" s="1241"/>
      <c r="BMD302" s="1241"/>
      <c r="BME302" s="1241"/>
      <c r="BMF302" s="1241"/>
      <c r="BMG302" s="1241"/>
      <c r="BMH302" s="1241"/>
      <c r="BMI302" s="1241"/>
      <c r="BMJ302" s="1241"/>
      <c r="BMK302" s="1241"/>
      <c r="BML302" s="1241"/>
      <c r="BMM302" s="1241"/>
      <c r="BMN302" s="1241"/>
      <c r="BMO302" s="1241"/>
      <c r="BMP302" s="1241"/>
      <c r="BMQ302" s="1241"/>
      <c r="BMR302" s="1241"/>
      <c r="BMS302" s="1241"/>
      <c r="BMT302" s="1241"/>
      <c r="BMU302" s="1241"/>
      <c r="BMV302" s="1241"/>
      <c r="BMW302" s="1241"/>
      <c r="BMX302" s="1241"/>
      <c r="BMY302" s="1241"/>
      <c r="BMZ302" s="1241"/>
      <c r="BNA302" s="1241"/>
      <c r="BNB302" s="1241"/>
      <c r="BNC302" s="1241"/>
      <c r="BND302" s="1241"/>
      <c r="BNE302" s="1241"/>
      <c r="BNF302" s="1241"/>
      <c r="BNG302" s="1241"/>
      <c r="BNH302" s="1241"/>
      <c r="BNI302" s="1241"/>
      <c r="BNJ302" s="1241"/>
      <c r="BNK302" s="1241"/>
      <c r="BNL302" s="1241"/>
      <c r="BNM302" s="1241"/>
      <c r="BNN302" s="1241"/>
      <c r="BNO302" s="1241"/>
      <c r="BNP302" s="1241"/>
      <c r="BNQ302" s="1241"/>
      <c r="BNR302" s="1241"/>
      <c r="BNS302" s="1241"/>
      <c r="BNT302" s="1241"/>
      <c r="BNU302" s="1241"/>
      <c r="BNV302" s="1241"/>
      <c r="BNW302" s="1241"/>
      <c r="BNX302" s="1241"/>
      <c r="BNY302" s="1241"/>
      <c r="BNZ302" s="1241"/>
      <c r="BOA302" s="1241"/>
      <c r="BOB302" s="1241"/>
      <c r="BOC302" s="1241"/>
      <c r="BOD302" s="1241"/>
      <c r="BOE302" s="1241"/>
      <c r="BOF302" s="1241"/>
      <c r="BOG302" s="1241"/>
      <c r="BOH302" s="1241"/>
      <c r="BOI302" s="1241"/>
      <c r="BOJ302" s="1241"/>
      <c r="BOK302" s="1241"/>
      <c r="BOL302" s="1241"/>
      <c r="BOM302" s="1241"/>
      <c r="BON302" s="1241"/>
      <c r="BOO302" s="1241"/>
      <c r="BOP302" s="1241"/>
      <c r="BOQ302" s="1241"/>
      <c r="BOR302" s="1241"/>
      <c r="BOS302" s="1241"/>
      <c r="BOT302" s="1241"/>
      <c r="BOU302" s="1241"/>
      <c r="BOV302" s="1241"/>
      <c r="BOW302" s="1241"/>
      <c r="BOX302" s="1241"/>
      <c r="BOY302" s="1241"/>
      <c r="BOZ302" s="1241"/>
      <c r="BPA302" s="1241"/>
      <c r="BPB302" s="1241"/>
      <c r="BPC302" s="1241"/>
      <c r="BPD302" s="1241"/>
      <c r="BPE302" s="1241"/>
      <c r="BPF302" s="1241"/>
      <c r="BPG302" s="1241"/>
      <c r="BPH302" s="1241"/>
      <c r="BPI302" s="1241"/>
      <c r="BPJ302" s="1241"/>
      <c r="BPK302" s="1241"/>
      <c r="BPL302" s="1241"/>
      <c r="BPM302" s="1241"/>
      <c r="BPN302" s="1241"/>
      <c r="BPO302" s="1241"/>
      <c r="BPP302" s="1241"/>
      <c r="BPQ302" s="1241"/>
      <c r="BPR302" s="1241"/>
      <c r="BPS302" s="1241"/>
      <c r="BPT302" s="1241"/>
      <c r="BPU302" s="1241"/>
      <c r="BPV302" s="1241"/>
      <c r="BPW302" s="1241"/>
      <c r="BPX302" s="1241"/>
      <c r="BPY302" s="1241"/>
      <c r="BPZ302" s="1241"/>
      <c r="BQA302" s="1241"/>
      <c r="BQB302" s="1241"/>
      <c r="BQC302" s="1241"/>
      <c r="BQD302" s="1241"/>
      <c r="BQE302" s="1241"/>
      <c r="BQF302" s="1241"/>
      <c r="BQG302" s="1241"/>
      <c r="BQH302" s="1241"/>
      <c r="BQI302" s="1241"/>
      <c r="BQJ302" s="1241"/>
      <c r="BQK302" s="1241"/>
      <c r="BQL302" s="1241"/>
      <c r="BQM302" s="1241"/>
      <c r="BQN302" s="1241"/>
      <c r="BQO302" s="1241"/>
      <c r="BQP302" s="1241"/>
      <c r="BQQ302" s="1241"/>
      <c r="BQR302" s="1241"/>
      <c r="BQS302" s="1241"/>
      <c r="BQT302" s="1241"/>
      <c r="BQU302" s="1241"/>
      <c r="BQV302" s="1241"/>
      <c r="BQW302" s="1241"/>
      <c r="BQX302" s="1241"/>
      <c r="BQY302" s="1241"/>
      <c r="BQZ302" s="1241"/>
      <c r="BRA302" s="1241"/>
      <c r="BRB302" s="1241"/>
      <c r="BRC302" s="1241"/>
      <c r="BRD302" s="1241"/>
      <c r="BRE302" s="1241"/>
      <c r="BRF302" s="1241"/>
      <c r="BRG302" s="1241"/>
      <c r="BRH302" s="1241"/>
      <c r="BRI302" s="1241"/>
      <c r="BRJ302" s="1241"/>
      <c r="BRK302" s="1241"/>
      <c r="BRL302" s="1241"/>
      <c r="BRM302" s="1241"/>
      <c r="BRN302" s="1241"/>
      <c r="BRO302" s="1241"/>
      <c r="BRP302" s="1241"/>
      <c r="BRQ302" s="1241"/>
      <c r="BRR302" s="1241"/>
      <c r="BRS302" s="1241"/>
      <c r="BRT302" s="1241"/>
      <c r="BRU302" s="1241"/>
      <c r="BRV302" s="1241"/>
      <c r="BRW302" s="1241"/>
      <c r="BRX302" s="1241"/>
      <c r="BRY302" s="1241"/>
      <c r="BRZ302" s="1241"/>
      <c r="BSA302" s="1241"/>
      <c r="BSB302" s="1241"/>
      <c r="BSC302" s="1241"/>
      <c r="BSD302" s="1241"/>
      <c r="BSE302" s="1241"/>
      <c r="BSF302" s="1241"/>
      <c r="BSG302" s="1241"/>
      <c r="BSH302" s="1241"/>
      <c r="BSI302" s="1241"/>
      <c r="BSJ302" s="1241"/>
      <c r="BSK302" s="1241"/>
      <c r="BSL302" s="1241"/>
      <c r="BSM302" s="1241"/>
      <c r="BSN302" s="1241"/>
      <c r="BSO302" s="1241"/>
      <c r="BSP302" s="1241"/>
      <c r="BSQ302" s="1241"/>
      <c r="BSR302" s="1241"/>
      <c r="BSS302" s="1241"/>
      <c r="BST302" s="1241"/>
      <c r="BSU302" s="1241"/>
      <c r="BSV302" s="1241"/>
      <c r="BSW302" s="1241"/>
      <c r="BSX302" s="1241"/>
      <c r="BSY302" s="1241"/>
      <c r="BSZ302" s="1241"/>
      <c r="BTA302" s="1241"/>
      <c r="BTB302" s="1241"/>
      <c r="BTC302" s="1241"/>
      <c r="BTD302" s="1241"/>
      <c r="BTE302" s="1241"/>
      <c r="BTF302" s="1241"/>
      <c r="BTG302" s="1241"/>
      <c r="BTH302" s="1241"/>
      <c r="BTI302" s="1241"/>
      <c r="BTJ302" s="1241"/>
      <c r="BTK302" s="1241"/>
      <c r="BTL302" s="1241"/>
      <c r="BTM302" s="1241"/>
      <c r="BTN302" s="1241"/>
      <c r="BTO302" s="1241"/>
      <c r="BTP302" s="1241"/>
      <c r="BTQ302" s="1241"/>
      <c r="BTR302" s="1241"/>
      <c r="BTS302" s="1241"/>
      <c r="BTT302" s="1241"/>
      <c r="BTU302" s="1241"/>
      <c r="BTV302" s="1241"/>
      <c r="BTW302" s="1241"/>
      <c r="BTX302" s="1241"/>
      <c r="BTY302" s="1241"/>
      <c r="BTZ302" s="1241"/>
      <c r="BUA302" s="1241"/>
      <c r="BUB302" s="1241"/>
      <c r="BUC302" s="1241"/>
      <c r="BUD302" s="1241"/>
      <c r="BUE302" s="1241"/>
      <c r="BUF302" s="1241"/>
      <c r="BUG302" s="1241"/>
      <c r="BUH302" s="1241"/>
      <c r="BUI302" s="1241"/>
      <c r="BUJ302" s="1241"/>
      <c r="BUK302" s="1241"/>
      <c r="BUL302" s="1241"/>
      <c r="BUM302" s="1241"/>
      <c r="BUN302" s="1241"/>
      <c r="BUO302" s="1241"/>
      <c r="BUP302" s="1241"/>
      <c r="BUQ302" s="1241"/>
      <c r="BUR302" s="1241"/>
      <c r="BUS302" s="1241"/>
      <c r="BUT302" s="1241"/>
      <c r="BUU302" s="1241"/>
      <c r="BUV302" s="1241"/>
      <c r="BUW302" s="1241"/>
      <c r="BUX302" s="1241"/>
      <c r="BUY302" s="1241"/>
      <c r="BUZ302" s="1241"/>
      <c r="BVA302" s="1241"/>
      <c r="BVB302" s="1241"/>
      <c r="BVC302" s="1241"/>
      <c r="BVD302" s="1241"/>
      <c r="BVE302" s="1241"/>
      <c r="BVF302" s="1241"/>
      <c r="BVG302" s="1241"/>
      <c r="BVH302" s="1241"/>
      <c r="BVI302" s="1241"/>
      <c r="BVJ302" s="1241"/>
      <c r="BVK302" s="1241"/>
      <c r="BVL302" s="1241"/>
      <c r="BVM302" s="1241"/>
      <c r="BVN302" s="1241"/>
      <c r="BVO302" s="1241"/>
      <c r="BVP302" s="1241"/>
      <c r="BVQ302" s="1241"/>
      <c r="BVR302" s="1241"/>
      <c r="BVS302" s="1241"/>
      <c r="BVT302" s="1241"/>
      <c r="BVU302" s="1241"/>
      <c r="BVV302" s="1241"/>
      <c r="BVW302" s="1241"/>
      <c r="BVX302" s="1241"/>
      <c r="BVY302" s="1241"/>
      <c r="BVZ302" s="1241"/>
      <c r="BWA302" s="1241"/>
      <c r="BWB302" s="1241"/>
      <c r="BWC302" s="1241"/>
      <c r="BWD302" s="1241"/>
      <c r="BWE302" s="1241"/>
      <c r="BWF302" s="1241"/>
      <c r="BWG302" s="1241"/>
      <c r="BWH302" s="1241"/>
      <c r="BWI302" s="1241"/>
      <c r="BWJ302" s="1241"/>
      <c r="BWK302" s="1241"/>
      <c r="BWL302" s="1241"/>
      <c r="BWM302" s="1241"/>
      <c r="BWN302" s="1241"/>
      <c r="BWO302" s="1241"/>
      <c r="BWP302" s="1241"/>
      <c r="BWQ302" s="1241"/>
      <c r="BWR302" s="1241"/>
      <c r="BWS302" s="1241"/>
      <c r="BWT302" s="1241"/>
      <c r="BWU302" s="1241"/>
      <c r="BWV302" s="1241"/>
      <c r="BWW302" s="1241"/>
      <c r="BWX302" s="1241"/>
      <c r="BWY302" s="1241"/>
      <c r="BWZ302" s="1241"/>
      <c r="BXA302" s="1241"/>
      <c r="BXB302" s="1241"/>
      <c r="BXC302" s="1241"/>
      <c r="BXD302" s="1241"/>
      <c r="BXE302" s="1241"/>
      <c r="BXF302" s="1241"/>
      <c r="BXG302" s="1241"/>
      <c r="BXH302" s="1241"/>
      <c r="BXI302" s="1241"/>
      <c r="BXJ302" s="1241"/>
      <c r="BXK302" s="1241"/>
      <c r="BXL302" s="1241"/>
      <c r="BXM302" s="1241"/>
      <c r="BXN302" s="1241"/>
      <c r="BXO302" s="1241"/>
      <c r="BXP302" s="1241"/>
      <c r="BXQ302" s="1241"/>
      <c r="BXR302" s="1241"/>
      <c r="BXS302" s="1241"/>
      <c r="BXT302" s="1241"/>
      <c r="BXU302" s="1241"/>
      <c r="BXV302" s="1241"/>
      <c r="BXW302" s="1241"/>
      <c r="BXX302" s="1241"/>
      <c r="BXY302" s="1241"/>
      <c r="BXZ302" s="1241"/>
      <c r="BYA302" s="1241"/>
      <c r="BYB302" s="1241"/>
      <c r="BYC302" s="1241"/>
      <c r="BYD302" s="1241"/>
      <c r="BYE302" s="1241"/>
      <c r="BYF302" s="1241"/>
      <c r="BYG302" s="1241"/>
      <c r="BYH302" s="1241"/>
      <c r="BYI302" s="1241"/>
      <c r="BYJ302" s="1241"/>
      <c r="BYK302" s="1241"/>
      <c r="BYL302" s="1241"/>
      <c r="BYM302" s="1241"/>
      <c r="BYN302" s="1241"/>
      <c r="BYO302" s="1241"/>
      <c r="BYP302" s="1241"/>
      <c r="BYQ302" s="1241"/>
      <c r="BYR302" s="1241"/>
      <c r="BYS302" s="1241"/>
      <c r="BYT302" s="1241"/>
      <c r="BYU302" s="1241"/>
      <c r="BYV302" s="1241"/>
      <c r="BYW302" s="1241"/>
      <c r="BYX302" s="1241"/>
      <c r="BYY302" s="1241"/>
      <c r="BYZ302" s="1241"/>
      <c r="BZA302" s="1241"/>
      <c r="BZB302" s="1241"/>
      <c r="BZC302" s="1241"/>
      <c r="BZD302" s="1241"/>
      <c r="BZE302" s="1241"/>
      <c r="BZF302" s="1241"/>
      <c r="BZG302" s="1241"/>
      <c r="BZH302" s="1241"/>
      <c r="BZI302" s="1241"/>
      <c r="BZJ302" s="1241"/>
      <c r="BZK302" s="1241"/>
      <c r="BZL302" s="1241"/>
      <c r="BZM302" s="1241"/>
      <c r="BZN302" s="1241"/>
      <c r="BZO302" s="1241"/>
      <c r="BZP302" s="1241"/>
      <c r="BZQ302" s="1241"/>
      <c r="BZR302" s="1241"/>
      <c r="BZS302" s="1241"/>
      <c r="BZT302" s="1241"/>
      <c r="BZU302" s="1241"/>
      <c r="BZV302" s="1241"/>
      <c r="BZW302" s="1241"/>
      <c r="BZX302" s="1241"/>
      <c r="BZY302" s="1241"/>
      <c r="BZZ302" s="1241"/>
      <c r="CAA302" s="1241"/>
      <c r="CAB302" s="1241"/>
      <c r="CAC302" s="1241"/>
      <c r="CAD302" s="1241"/>
      <c r="CAE302" s="1241"/>
      <c r="CAF302" s="1241"/>
      <c r="CAG302" s="1241"/>
      <c r="CAH302" s="1241"/>
      <c r="CAI302" s="1241"/>
      <c r="CAJ302" s="1241"/>
      <c r="CAK302" s="1241"/>
      <c r="CAL302" s="1241"/>
      <c r="CAM302" s="1241"/>
      <c r="CAN302" s="1241"/>
      <c r="CAO302" s="1241"/>
      <c r="CAP302" s="1241"/>
      <c r="CAQ302" s="1241"/>
      <c r="CAR302" s="1241"/>
      <c r="CAS302" s="1241"/>
      <c r="CAT302" s="1241"/>
      <c r="CAU302" s="1241"/>
      <c r="CAV302" s="1241"/>
      <c r="CAW302" s="1241"/>
      <c r="CAX302" s="1241"/>
      <c r="CAY302" s="1241"/>
      <c r="CAZ302" s="1241"/>
      <c r="CBA302" s="1241"/>
      <c r="CBB302" s="1241"/>
      <c r="CBC302" s="1241"/>
      <c r="CBD302" s="1241"/>
      <c r="CBE302" s="1241"/>
      <c r="CBF302" s="1241"/>
      <c r="CBG302" s="1241"/>
      <c r="CBH302" s="1241"/>
      <c r="CBI302" s="1241"/>
      <c r="CBJ302" s="1241"/>
      <c r="CBK302" s="1241"/>
      <c r="CBL302" s="1241"/>
      <c r="CBM302" s="1241"/>
      <c r="CBN302" s="1241"/>
      <c r="CBO302" s="1241"/>
      <c r="CBP302" s="1241"/>
      <c r="CBQ302" s="1241"/>
      <c r="CBR302" s="1241"/>
      <c r="CBS302" s="1241"/>
      <c r="CBT302" s="1241"/>
      <c r="CBU302" s="1241"/>
      <c r="CBV302" s="1241"/>
      <c r="CBW302" s="1241"/>
      <c r="CBX302" s="1241"/>
      <c r="CBY302" s="1241"/>
      <c r="CBZ302" s="1241"/>
      <c r="CCA302" s="1241"/>
      <c r="CCB302" s="1241"/>
      <c r="CCC302" s="1241"/>
      <c r="CCD302" s="1241"/>
      <c r="CCE302" s="1241"/>
      <c r="CCF302" s="1241"/>
      <c r="CCG302" s="1241"/>
      <c r="CCH302" s="1241"/>
      <c r="CCI302" s="1241"/>
      <c r="CCJ302" s="1241"/>
      <c r="CCK302" s="1241"/>
      <c r="CCL302" s="1241"/>
      <c r="CCM302" s="1241"/>
      <c r="CCN302" s="1241"/>
      <c r="CCO302" s="1241"/>
      <c r="CCP302" s="1241"/>
      <c r="CCQ302" s="1241"/>
      <c r="CCR302" s="1241"/>
      <c r="CCS302" s="1241"/>
      <c r="CCT302" s="1241"/>
      <c r="CCU302" s="1241"/>
      <c r="CCV302" s="1241"/>
      <c r="CCW302" s="1241"/>
      <c r="CCX302" s="1241"/>
      <c r="CCY302" s="1241"/>
      <c r="CCZ302" s="1241"/>
      <c r="CDA302" s="1241"/>
      <c r="CDB302" s="1241"/>
      <c r="CDC302" s="1241"/>
      <c r="CDD302" s="1241"/>
      <c r="CDE302" s="1241"/>
      <c r="CDF302" s="1241"/>
      <c r="CDG302" s="1241"/>
      <c r="CDH302" s="1241"/>
      <c r="CDI302" s="1241"/>
      <c r="CDJ302" s="1241"/>
      <c r="CDK302" s="1241"/>
      <c r="CDL302" s="1241"/>
      <c r="CDM302" s="1241"/>
      <c r="CDN302" s="1241"/>
      <c r="CDO302" s="1241"/>
      <c r="CDP302" s="1241"/>
      <c r="CDQ302" s="1241"/>
      <c r="CDR302" s="1241"/>
      <c r="CDS302" s="1241"/>
      <c r="CDT302" s="1241"/>
      <c r="CDU302" s="1241"/>
      <c r="CDV302" s="1241"/>
      <c r="CDW302" s="1241"/>
      <c r="CDX302" s="1241"/>
      <c r="CDY302" s="1241"/>
      <c r="CDZ302" s="1241"/>
      <c r="CEA302" s="1241"/>
      <c r="CEB302" s="1241"/>
      <c r="CEC302" s="1241"/>
      <c r="CED302" s="1241"/>
      <c r="CEE302" s="1241"/>
      <c r="CEF302" s="1241"/>
      <c r="CEG302" s="1241"/>
      <c r="CEH302" s="1241"/>
      <c r="CEI302" s="1241"/>
      <c r="CEJ302" s="1241"/>
      <c r="CEK302" s="1241"/>
      <c r="CEL302" s="1241"/>
      <c r="CEM302" s="1241"/>
      <c r="CEN302" s="1241"/>
      <c r="CEO302" s="1241"/>
      <c r="CEP302" s="1241"/>
      <c r="CEQ302" s="1241"/>
      <c r="CER302" s="1241"/>
      <c r="CES302" s="1241"/>
      <c r="CET302" s="1241"/>
      <c r="CEU302" s="1241"/>
      <c r="CEV302" s="1241"/>
      <c r="CEW302" s="1241"/>
      <c r="CEX302" s="1241"/>
      <c r="CEY302" s="1241"/>
      <c r="CEZ302" s="1241"/>
      <c r="CFA302" s="1241"/>
      <c r="CFB302" s="1241"/>
      <c r="CFC302" s="1241"/>
      <c r="CFD302" s="1241"/>
      <c r="CFE302" s="1241"/>
      <c r="CFF302" s="1241"/>
      <c r="CFG302" s="1241"/>
      <c r="CFH302" s="1241"/>
      <c r="CFI302" s="1241"/>
      <c r="CFJ302" s="1241"/>
      <c r="CFK302" s="1241"/>
      <c r="CFL302" s="1241"/>
      <c r="CFM302" s="1241"/>
      <c r="CFN302" s="1241"/>
      <c r="CFO302" s="1241"/>
      <c r="CFP302" s="1241"/>
      <c r="CFQ302" s="1241"/>
      <c r="CFR302" s="1241"/>
      <c r="CFS302" s="1241"/>
      <c r="CFT302" s="1241"/>
      <c r="CFU302" s="1241"/>
      <c r="CFV302" s="1241"/>
      <c r="CFW302" s="1241"/>
      <c r="CFX302" s="1241"/>
      <c r="CFY302" s="1241"/>
      <c r="CFZ302" s="1241"/>
      <c r="CGA302" s="1241"/>
      <c r="CGB302" s="1241"/>
      <c r="CGC302" s="1241"/>
      <c r="CGD302" s="1241"/>
      <c r="CGE302" s="1241"/>
      <c r="CGF302" s="1241"/>
      <c r="CGG302" s="1241"/>
      <c r="CGH302" s="1241"/>
      <c r="CGI302" s="1241"/>
      <c r="CGJ302" s="1241"/>
      <c r="CGK302" s="1241"/>
      <c r="CGL302" s="1241"/>
      <c r="CGM302" s="1241"/>
      <c r="CGN302" s="1241"/>
      <c r="CGO302" s="1241"/>
      <c r="CGP302" s="1241"/>
      <c r="CGQ302" s="1241"/>
      <c r="CGR302" s="1241"/>
      <c r="CGS302" s="1241"/>
      <c r="CGT302" s="1241"/>
      <c r="CGU302" s="1241"/>
      <c r="CGV302" s="1241"/>
      <c r="CGW302" s="1241"/>
      <c r="CGX302" s="1241"/>
      <c r="CGY302" s="1241"/>
      <c r="CGZ302" s="1241"/>
      <c r="CHA302" s="1241"/>
      <c r="CHB302" s="1241"/>
      <c r="CHC302" s="1241"/>
      <c r="CHD302" s="1241"/>
      <c r="CHE302" s="1241"/>
      <c r="CHF302" s="1241"/>
      <c r="CHG302" s="1241"/>
      <c r="CHH302" s="1241"/>
      <c r="CHI302" s="1241"/>
      <c r="CHJ302" s="1241"/>
      <c r="CHK302" s="1241"/>
      <c r="CHL302" s="1241"/>
      <c r="CHM302" s="1241"/>
      <c r="CHN302" s="1241"/>
      <c r="CHO302" s="1241"/>
      <c r="CHP302" s="1241"/>
      <c r="CHQ302" s="1241"/>
      <c r="CHR302" s="1241"/>
      <c r="CHS302" s="1241"/>
      <c r="CHT302" s="1241"/>
      <c r="CHU302" s="1241"/>
      <c r="CHV302" s="1241"/>
      <c r="CHW302" s="1241"/>
      <c r="CHX302" s="1241"/>
      <c r="CHY302" s="1241"/>
      <c r="CHZ302" s="1241"/>
      <c r="CIA302" s="1241"/>
      <c r="CIB302" s="1241"/>
      <c r="CIC302" s="1241"/>
      <c r="CID302" s="1241"/>
      <c r="CIE302" s="1241"/>
      <c r="CIF302" s="1241"/>
      <c r="CIG302" s="1241"/>
      <c r="CIH302" s="1241"/>
      <c r="CII302" s="1241"/>
      <c r="CIJ302" s="1241"/>
      <c r="CIK302" s="1241"/>
      <c r="CIL302" s="1241"/>
      <c r="CIM302" s="1241"/>
      <c r="CIN302" s="1241"/>
      <c r="CIO302" s="1241"/>
      <c r="CIP302" s="1241"/>
      <c r="CIQ302" s="1241"/>
      <c r="CIR302" s="1241"/>
      <c r="CIS302" s="1241"/>
      <c r="CIT302" s="1241"/>
      <c r="CIU302" s="1241"/>
      <c r="CIV302" s="1241"/>
      <c r="CIW302" s="1241"/>
      <c r="CIX302" s="1241"/>
      <c r="CIY302" s="1241"/>
      <c r="CIZ302" s="1241"/>
      <c r="CJA302" s="1241"/>
      <c r="CJB302" s="1241"/>
      <c r="CJC302" s="1241"/>
      <c r="CJD302" s="1241"/>
      <c r="CJE302" s="1241"/>
      <c r="CJF302" s="1241"/>
      <c r="CJG302" s="1241"/>
      <c r="CJH302" s="1241"/>
      <c r="CJI302" s="1241"/>
      <c r="CJJ302" s="1241"/>
      <c r="CJK302" s="1241"/>
      <c r="CJL302" s="1241"/>
      <c r="CJM302" s="1241"/>
      <c r="CJN302" s="1241"/>
      <c r="CJO302" s="1241"/>
      <c r="CJP302" s="1241"/>
      <c r="CJQ302" s="1241"/>
      <c r="CJR302" s="1241"/>
      <c r="CJS302" s="1241"/>
      <c r="CJT302" s="1241"/>
      <c r="CJU302" s="1241"/>
      <c r="CJV302" s="1241"/>
      <c r="CJW302" s="1241"/>
      <c r="CJX302" s="1241"/>
      <c r="CJY302" s="1241"/>
      <c r="CJZ302" s="1241"/>
      <c r="CKA302" s="1241"/>
      <c r="CKB302" s="1241"/>
      <c r="CKC302" s="1241"/>
      <c r="CKD302" s="1241"/>
      <c r="CKE302" s="1241"/>
      <c r="CKF302" s="1241"/>
      <c r="CKG302" s="1241"/>
      <c r="CKH302" s="1241"/>
      <c r="CKI302" s="1241"/>
      <c r="CKJ302" s="1241"/>
      <c r="CKK302" s="1241"/>
      <c r="CKL302" s="1241"/>
      <c r="CKM302" s="1241"/>
      <c r="CKN302" s="1241"/>
      <c r="CKO302" s="1241"/>
      <c r="CKP302" s="1241"/>
      <c r="CKQ302" s="1241"/>
      <c r="CKR302" s="1241"/>
      <c r="CKS302" s="1241"/>
      <c r="CKT302" s="1241"/>
      <c r="CKU302" s="1241"/>
      <c r="CKV302" s="1241"/>
      <c r="CKW302" s="1241"/>
      <c r="CKX302" s="1241"/>
      <c r="CKY302" s="1241"/>
      <c r="CKZ302" s="1241"/>
      <c r="CLA302" s="1241"/>
      <c r="CLB302" s="1241"/>
      <c r="CLC302" s="1241"/>
      <c r="CLD302" s="1241"/>
      <c r="CLE302" s="1241"/>
      <c r="CLF302" s="1241"/>
      <c r="CLG302" s="1241"/>
      <c r="CLH302" s="1241"/>
      <c r="CLI302" s="1241"/>
      <c r="CLJ302" s="1241"/>
      <c r="CLK302" s="1241"/>
      <c r="CLL302" s="1241"/>
      <c r="CLM302" s="1241"/>
      <c r="CLN302" s="1241"/>
      <c r="CLO302" s="1241"/>
      <c r="CLP302" s="1241"/>
      <c r="CLQ302" s="1241"/>
      <c r="CLR302" s="1241"/>
      <c r="CLS302" s="1241"/>
      <c r="CLT302" s="1241"/>
      <c r="CLU302" s="1241"/>
      <c r="CLV302" s="1241"/>
      <c r="CLW302" s="1241"/>
      <c r="CLX302" s="1241"/>
      <c r="CLY302" s="1241"/>
      <c r="CLZ302" s="1241"/>
      <c r="CMA302" s="1241"/>
      <c r="CMB302" s="1241"/>
      <c r="CMC302" s="1241"/>
      <c r="CMD302" s="1241"/>
      <c r="CME302" s="1241"/>
      <c r="CMF302" s="1241"/>
      <c r="CMG302" s="1241"/>
      <c r="CMH302" s="1241"/>
      <c r="CMI302" s="1241"/>
      <c r="CMJ302" s="1241"/>
      <c r="CMK302" s="1241"/>
      <c r="CML302" s="1241"/>
      <c r="CMM302" s="1241"/>
      <c r="CMN302" s="1241"/>
      <c r="CMO302" s="1241"/>
      <c r="CMP302" s="1241"/>
      <c r="CMQ302" s="1241"/>
      <c r="CMR302" s="1241"/>
      <c r="CMS302" s="1241"/>
      <c r="CMT302" s="1241"/>
      <c r="CMU302" s="1241"/>
      <c r="CMV302" s="1241"/>
      <c r="CMW302" s="1241"/>
      <c r="CMX302" s="1241"/>
      <c r="CMY302" s="1241"/>
      <c r="CMZ302" s="1241"/>
      <c r="CNA302" s="1241"/>
      <c r="CNB302" s="1241"/>
      <c r="CNC302" s="1241"/>
      <c r="CND302" s="1241"/>
      <c r="CNE302" s="1241"/>
      <c r="CNF302" s="1241"/>
      <c r="CNG302" s="1241"/>
      <c r="CNH302" s="1241"/>
      <c r="CNI302" s="1241"/>
      <c r="CNJ302" s="1241"/>
      <c r="CNK302" s="1241"/>
      <c r="CNL302" s="1241"/>
      <c r="CNM302" s="1241"/>
      <c r="CNN302" s="1241"/>
      <c r="CNO302" s="1241"/>
      <c r="CNP302" s="1241"/>
      <c r="CNQ302" s="1241"/>
      <c r="CNR302" s="1241"/>
      <c r="CNS302" s="1241"/>
      <c r="CNT302" s="1241"/>
      <c r="CNU302" s="1241"/>
      <c r="CNV302" s="1241"/>
      <c r="CNW302" s="1241"/>
      <c r="CNX302" s="1241"/>
      <c r="CNY302" s="1241"/>
      <c r="CNZ302" s="1241"/>
      <c r="COA302" s="1241"/>
      <c r="COB302" s="1241"/>
      <c r="COC302" s="1241"/>
      <c r="COD302" s="1241"/>
      <c r="COE302" s="1241"/>
      <c r="COF302" s="1241"/>
      <c r="COG302" s="1241"/>
      <c r="COH302" s="1241"/>
      <c r="COI302" s="1241"/>
      <c r="COJ302" s="1241"/>
      <c r="COK302" s="1241"/>
      <c r="COL302" s="1241"/>
      <c r="COM302" s="1241"/>
      <c r="CON302" s="1241"/>
      <c r="COO302" s="1241"/>
      <c r="COP302" s="1241"/>
      <c r="COQ302" s="1241"/>
      <c r="COR302" s="1241"/>
      <c r="COS302" s="1241"/>
      <c r="COT302" s="1241"/>
      <c r="COU302" s="1241"/>
      <c r="COV302" s="1241"/>
      <c r="COW302" s="1241"/>
      <c r="COX302" s="1241"/>
      <c r="COY302" s="1241"/>
      <c r="COZ302" s="1241"/>
      <c r="CPA302" s="1241"/>
      <c r="CPB302" s="1241"/>
      <c r="CPC302" s="1241"/>
      <c r="CPD302" s="1241"/>
      <c r="CPE302" s="1241"/>
      <c r="CPF302" s="1241"/>
      <c r="CPG302" s="1241"/>
      <c r="CPH302" s="1241"/>
      <c r="CPI302" s="1241"/>
      <c r="CPJ302" s="1241"/>
      <c r="CPK302" s="1241"/>
      <c r="CPL302" s="1241"/>
      <c r="CPM302" s="1241"/>
      <c r="CPN302" s="1241"/>
      <c r="CPO302" s="1241"/>
      <c r="CPP302" s="1241"/>
      <c r="CPQ302" s="1241"/>
      <c r="CPR302" s="1241"/>
      <c r="CPS302" s="1241"/>
      <c r="CPT302" s="1241"/>
      <c r="CPU302" s="1241"/>
      <c r="CPV302" s="1241"/>
      <c r="CPW302" s="1241"/>
      <c r="CPX302" s="1241"/>
      <c r="CPY302" s="1241"/>
      <c r="CPZ302" s="1241"/>
      <c r="CQA302" s="1241"/>
      <c r="CQB302" s="1241"/>
      <c r="CQC302" s="1241"/>
      <c r="CQD302" s="1241"/>
      <c r="CQE302" s="1241"/>
      <c r="CQF302" s="1241"/>
      <c r="CQG302" s="1241"/>
      <c r="CQH302" s="1241"/>
      <c r="CQI302" s="1241"/>
      <c r="CQJ302" s="1241"/>
      <c r="CQK302" s="1241"/>
      <c r="CQL302" s="1241"/>
      <c r="CQM302" s="1241"/>
      <c r="CQN302" s="1241"/>
      <c r="CQO302" s="1241"/>
      <c r="CQP302" s="1241"/>
      <c r="CQQ302" s="1241"/>
      <c r="CQR302" s="1241"/>
      <c r="CQS302" s="1241"/>
      <c r="CQT302" s="1241"/>
      <c r="CQU302" s="1241"/>
      <c r="CQV302" s="1241"/>
      <c r="CQW302" s="1241"/>
      <c r="CQX302" s="1241"/>
      <c r="CQY302" s="1241"/>
      <c r="CQZ302" s="1241"/>
      <c r="CRA302" s="1241"/>
      <c r="CRB302" s="1241"/>
      <c r="CRC302" s="1241"/>
      <c r="CRD302" s="1241"/>
      <c r="CRE302" s="1241"/>
      <c r="CRF302" s="1241"/>
      <c r="CRG302" s="1241"/>
      <c r="CRH302" s="1241"/>
      <c r="CRI302" s="1241"/>
      <c r="CRJ302" s="1241"/>
      <c r="CRK302" s="1241"/>
      <c r="CRL302" s="1241"/>
      <c r="CRM302" s="1241"/>
      <c r="CRN302" s="1241"/>
      <c r="CRO302" s="1241"/>
      <c r="CRP302" s="1241"/>
      <c r="CRQ302" s="1241"/>
      <c r="CRR302" s="1241"/>
      <c r="CRS302" s="1241"/>
      <c r="CRT302" s="1241"/>
      <c r="CRU302" s="1241"/>
      <c r="CRV302" s="1241"/>
      <c r="CRW302" s="1241"/>
      <c r="CRX302" s="1241"/>
      <c r="CRY302" s="1241"/>
      <c r="CRZ302" s="1241"/>
      <c r="CSA302" s="1241"/>
      <c r="CSB302" s="1241"/>
      <c r="CSC302" s="1241"/>
      <c r="CSD302" s="1241"/>
      <c r="CSE302" s="1241"/>
      <c r="CSF302" s="1241"/>
      <c r="CSG302" s="1241"/>
      <c r="CSH302" s="1241"/>
      <c r="CSI302" s="1241"/>
      <c r="CSJ302" s="1241"/>
      <c r="CSK302" s="1241"/>
      <c r="CSL302" s="1241"/>
      <c r="CSM302" s="1241"/>
      <c r="CSN302" s="1241"/>
      <c r="CSO302" s="1241"/>
      <c r="CSP302" s="1241"/>
      <c r="CSQ302" s="1241"/>
      <c r="CSR302" s="1241"/>
      <c r="CSS302" s="1241"/>
      <c r="CST302" s="1241"/>
      <c r="CSU302" s="1241"/>
      <c r="CSV302" s="1241"/>
      <c r="CSW302" s="1241"/>
      <c r="CSX302" s="1241"/>
      <c r="CSY302" s="1241"/>
      <c r="CSZ302" s="1241"/>
      <c r="CTA302" s="1241"/>
      <c r="CTB302" s="1241"/>
      <c r="CTC302" s="1241"/>
      <c r="CTD302" s="1241"/>
      <c r="CTE302" s="1241"/>
      <c r="CTF302" s="1241"/>
      <c r="CTG302" s="1241"/>
      <c r="CTH302" s="1241"/>
      <c r="CTI302" s="1241"/>
      <c r="CTJ302" s="1241"/>
      <c r="CTK302" s="1241"/>
      <c r="CTL302" s="1241"/>
      <c r="CTM302" s="1241"/>
      <c r="CTN302" s="1241"/>
      <c r="CTO302" s="1241"/>
      <c r="CTP302" s="1241"/>
      <c r="CTQ302" s="1241"/>
      <c r="CTR302" s="1241"/>
      <c r="CTS302" s="1241"/>
      <c r="CTT302" s="1241"/>
      <c r="CTU302" s="1241"/>
      <c r="CTV302" s="1241"/>
      <c r="CTW302" s="1241"/>
      <c r="CTX302" s="1241"/>
      <c r="CTY302" s="1241"/>
      <c r="CTZ302" s="1241"/>
      <c r="CUA302" s="1241"/>
      <c r="CUB302" s="1241"/>
      <c r="CUC302" s="1241"/>
      <c r="CUD302" s="1241"/>
      <c r="CUE302" s="1241"/>
      <c r="CUF302" s="1241"/>
      <c r="CUG302" s="1241"/>
      <c r="CUH302" s="1241"/>
      <c r="CUI302" s="1241"/>
      <c r="CUJ302" s="1241"/>
      <c r="CUK302" s="1241"/>
      <c r="CUL302" s="1241"/>
      <c r="CUM302" s="1241"/>
      <c r="CUN302" s="1241"/>
      <c r="CUO302" s="1241"/>
      <c r="CUP302" s="1241"/>
      <c r="CUQ302" s="1241"/>
      <c r="CUR302" s="1241"/>
      <c r="CUS302" s="1241"/>
      <c r="CUT302" s="1241"/>
      <c r="CUU302" s="1241"/>
      <c r="CUV302" s="1241"/>
      <c r="CUW302" s="1241"/>
      <c r="CUX302" s="1241"/>
      <c r="CUY302" s="1241"/>
      <c r="CUZ302" s="1241"/>
      <c r="CVA302" s="1241"/>
      <c r="CVB302" s="1241"/>
      <c r="CVC302" s="1241"/>
      <c r="CVD302" s="1241"/>
      <c r="CVE302" s="1241"/>
      <c r="CVF302" s="1241"/>
      <c r="CVG302" s="1241"/>
      <c r="CVH302" s="1241"/>
      <c r="CVI302" s="1241"/>
      <c r="CVJ302" s="1241"/>
      <c r="CVK302" s="1241"/>
      <c r="CVL302" s="1241"/>
      <c r="CVM302" s="1241"/>
      <c r="CVN302" s="1241"/>
      <c r="CVO302" s="1241"/>
      <c r="CVP302" s="1241"/>
      <c r="CVQ302" s="1241"/>
      <c r="CVR302" s="1241"/>
      <c r="CVS302" s="1241"/>
      <c r="CVT302" s="1241"/>
      <c r="CVU302" s="1241"/>
      <c r="CVV302" s="1241"/>
      <c r="CVW302" s="1241"/>
      <c r="CVX302" s="1241"/>
      <c r="CVY302" s="1241"/>
      <c r="CVZ302" s="1241"/>
      <c r="CWA302" s="1241"/>
      <c r="CWB302" s="1241"/>
      <c r="CWC302" s="1241"/>
      <c r="CWD302" s="1241"/>
      <c r="CWE302" s="1241"/>
      <c r="CWF302" s="1241"/>
      <c r="CWG302" s="1241"/>
      <c r="CWH302" s="1241"/>
      <c r="CWI302" s="1241"/>
      <c r="CWJ302" s="1241"/>
      <c r="CWK302" s="1241"/>
      <c r="CWL302" s="1241"/>
      <c r="CWM302" s="1241"/>
      <c r="CWN302" s="1241"/>
      <c r="CWO302" s="1241"/>
      <c r="CWP302" s="1241"/>
      <c r="CWQ302" s="1241"/>
      <c r="CWR302" s="1241"/>
      <c r="CWS302" s="1241"/>
      <c r="CWT302" s="1241"/>
      <c r="CWU302" s="1241"/>
      <c r="CWV302" s="1241"/>
      <c r="CWW302" s="1241"/>
      <c r="CWX302" s="1241"/>
      <c r="CWY302" s="1241"/>
      <c r="CWZ302" s="1241"/>
      <c r="CXA302" s="1241"/>
      <c r="CXB302" s="1241"/>
      <c r="CXC302" s="1241"/>
      <c r="CXD302" s="1241"/>
      <c r="CXE302" s="1241"/>
      <c r="CXF302" s="1241"/>
      <c r="CXG302" s="1241"/>
      <c r="CXH302" s="1241"/>
      <c r="CXI302" s="1241"/>
      <c r="CXJ302" s="1241"/>
      <c r="CXK302" s="1241"/>
      <c r="CXL302" s="1241"/>
      <c r="CXM302" s="1241"/>
      <c r="CXN302" s="1241"/>
      <c r="CXO302" s="1241"/>
      <c r="CXP302" s="1241"/>
      <c r="CXQ302" s="1241"/>
      <c r="CXR302" s="1241"/>
      <c r="CXS302" s="1241"/>
      <c r="CXT302" s="1241"/>
      <c r="CXU302" s="1241"/>
      <c r="CXV302" s="1241"/>
      <c r="CXW302" s="1241"/>
      <c r="CXX302" s="1241"/>
      <c r="CXY302" s="1241"/>
      <c r="CXZ302" s="1241"/>
      <c r="CYA302" s="1241"/>
      <c r="CYB302" s="1241"/>
      <c r="CYC302" s="1241"/>
      <c r="CYD302" s="1241"/>
      <c r="CYE302" s="1241"/>
      <c r="CYF302" s="1241"/>
      <c r="CYG302" s="1241"/>
      <c r="CYH302" s="1241"/>
      <c r="CYI302" s="1241"/>
      <c r="CYJ302" s="1241"/>
      <c r="CYK302" s="1241"/>
      <c r="CYL302" s="1241"/>
      <c r="CYM302" s="1241"/>
      <c r="CYN302" s="1241"/>
      <c r="CYO302" s="1241"/>
      <c r="CYP302" s="1241"/>
      <c r="CYQ302" s="1241"/>
      <c r="CYR302" s="1241"/>
      <c r="CYS302" s="1241"/>
      <c r="CYT302" s="1241"/>
      <c r="CYU302" s="1241"/>
      <c r="CYV302" s="1241"/>
      <c r="CYW302" s="1241"/>
      <c r="CYX302" s="1241"/>
      <c r="CYY302" s="1241"/>
      <c r="CYZ302" s="1241"/>
      <c r="CZA302" s="1241"/>
      <c r="CZB302" s="1241"/>
      <c r="CZC302" s="1241"/>
      <c r="CZD302" s="1241"/>
      <c r="CZE302" s="1241"/>
      <c r="CZF302" s="1241"/>
      <c r="CZG302" s="1241"/>
      <c r="CZH302" s="1241"/>
      <c r="CZI302" s="1241"/>
      <c r="CZJ302" s="1241"/>
      <c r="CZK302" s="1241"/>
      <c r="CZL302" s="1241"/>
      <c r="CZM302" s="1241"/>
      <c r="CZN302" s="1241"/>
      <c r="CZO302" s="1241"/>
      <c r="CZP302" s="1241"/>
      <c r="CZQ302" s="1241"/>
      <c r="CZR302" s="1241"/>
      <c r="CZS302" s="1241"/>
      <c r="CZT302" s="1241"/>
      <c r="CZU302" s="1241"/>
      <c r="CZV302" s="1241"/>
      <c r="CZW302" s="1241"/>
      <c r="CZX302" s="1241"/>
      <c r="CZY302" s="1241"/>
      <c r="CZZ302" s="1241"/>
      <c r="DAA302" s="1241"/>
      <c r="DAB302" s="1241"/>
      <c r="DAC302" s="1241"/>
      <c r="DAD302" s="1241"/>
      <c r="DAE302" s="1241"/>
      <c r="DAF302" s="1241"/>
      <c r="DAG302" s="1241"/>
      <c r="DAH302" s="1241"/>
      <c r="DAI302" s="1241"/>
      <c r="DAJ302" s="1241"/>
      <c r="DAK302" s="1241"/>
      <c r="DAL302" s="1241"/>
      <c r="DAM302" s="1241"/>
      <c r="DAN302" s="1241"/>
      <c r="DAO302" s="1241"/>
      <c r="DAP302" s="1241"/>
      <c r="DAQ302" s="1241"/>
      <c r="DAR302" s="1241"/>
      <c r="DAS302" s="1241"/>
      <c r="DAT302" s="1241"/>
      <c r="DAU302" s="1241"/>
      <c r="DAV302" s="1241"/>
      <c r="DAW302" s="1241"/>
      <c r="DAX302" s="1241"/>
      <c r="DAY302" s="1241"/>
      <c r="DAZ302" s="1241"/>
      <c r="DBA302" s="1241"/>
      <c r="DBB302" s="1241"/>
      <c r="DBC302" s="1241"/>
      <c r="DBD302" s="1241"/>
      <c r="DBE302" s="1241"/>
      <c r="DBF302" s="1241"/>
      <c r="DBG302" s="1241"/>
      <c r="DBH302" s="1241"/>
      <c r="DBI302" s="1241"/>
      <c r="DBJ302" s="1241"/>
      <c r="DBK302" s="1241"/>
      <c r="DBL302" s="1241"/>
      <c r="DBM302" s="1241"/>
      <c r="DBN302" s="1241"/>
      <c r="DBO302" s="1241"/>
      <c r="DBP302" s="1241"/>
      <c r="DBQ302" s="1241"/>
      <c r="DBR302" s="1241"/>
      <c r="DBS302" s="1241"/>
      <c r="DBT302" s="1241"/>
      <c r="DBU302" s="1241"/>
      <c r="DBV302" s="1241"/>
      <c r="DBW302" s="1241"/>
      <c r="DBX302" s="1241"/>
      <c r="DBY302" s="1241"/>
      <c r="DBZ302" s="1241"/>
      <c r="DCA302" s="1241"/>
      <c r="DCB302" s="1241"/>
      <c r="DCC302" s="1241"/>
      <c r="DCD302" s="1241"/>
      <c r="DCE302" s="1241"/>
      <c r="DCF302" s="1241"/>
      <c r="DCG302" s="1241"/>
      <c r="DCH302" s="1241"/>
      <c r="DCI302" s="1241"/>
      <c r="DCJ302" s="1241"/>
      <c r="DCK302" s="1241"/>
      <c r="DCL302" s="1241"/>
      <c r="DCM302" s="1241"/>
      <c r="DCN302" s="1241"/>
      <c r="DCO302" s="1241"/>
      <c r="DCP302" s="1241"/>
      <c r="DCQ302" s="1241"/>
      <c r="DCR302" s="1241"/>
      <c r="DCS302" s="1241"/>
      <c r="DCT302" s="1241"/>
      <c r="DCU302" s="1241"/>
      <c r="DCV302" s="1241"/>
      <c r="DCW302" s="1241"/>
      <c r="DCX302" s="1241"/>
      <c r="DCY302" s="1241"/>
      <c r="DCZ302" s="1241"/>
      <c r="DDA302" s="1241"/>
      <c r="DDB302" s="1241"/>
      <c r="DDC302" s="1241"/>
      <c r="DDD302" s="1241"/>
      <c r="DDE302" s="1241"/>
      <c r="DDF302" s="1241"/>
      <c r="DDG302" s="1241"/>
      <c r="DDH302" s="1241"/>
      <c r="DDI302" s="1241"/>
      <c r="DDJ302" s="1241"/>
      <c r="DDK302" s="1241"/>
      <c r="DDL302" s="1241"/>
      <c r="DDM302" s="1241"/>
      <c r="DDN302" s="1241"/>
      <c r="DDO302" s="1241"/>
      <c r="DDP302" s="1241"/>
      <c r="DDQ302" s="1241"/>
      <c r="DDR302" s="1241"/>
      <c r="DDS302" s="1241"/>
      <c r="DDT302" s="1241"/>
      <c r="DDU302" s="1241"/>
      <c r="DDV302" s="1241"/>
      <c r="DDW302" s="1241"/>
      <c r="DDX302" s="1241"/>
      <c r="DDY302" s="1241"/>
      <c r="DDZ302" s="1241"/>
      <c r="DEA302" s="1241"/>
      <c r="DEB302" s="1241"/>
      <c r="DEC302" s="1241"/>
      <c r="DED302" s="1241"/>
      <c r="DEE302" s="1241"/>
      <c r="DEF302" s="1241"/>
      <c r="DEG302" s="1241"/>
      <c r="DEH302" s="1241"/>
      <c r="DEI302" s="1241"/>
      <c r="DEJ302" s="1241"/>
      <c r="DEK302" s="1241"/>
      <c r="DEL302" s="1241"/>
      <c r="DEM302" s="1241"/>
      <c r="DEN302" s="1241"/>
      <c r="DEO302" s="1241"/>
      <c r="DEP302" s="1241"/>
      <c r="DEQ302" s="1241"/>
      <c r="DER302" s="1241"/>
      <c r="DES302" s="1241"/>
      <c r="DET302" s="1241"/>
      <c r="DEU302" s="1241"/>
      <c r="DEV302" s="1241"/>
      <c r="DEW302" s="1241"/>
      <c r="DEX302" s="1241"/>
      <c r="DEY302" s="1241"/>
      <c r="DEZ302" s="1241"/>
      <c r="DFA302" s="1241"/>
      <c r="DFB302" s="1241"/>
      <c r="DFC302" s="1241"/>
      <c r="DFD302" s="1241"/>
      <c r="DFE302" s="1241"/>
      <c r="DFF302" s="1241"/>
      <c r="DFG302" s="1241"/>
      <c r="DFH302" s="1241"/>
      <c r="DFI302" s="1241"/>
      <c r="DFJ302" s="1241"/>
      <c r="DFK302" s="1241"/>
      <c r="DFL302" s="1241"/>
      <c r="DFM302" s="1241"/>
      <c r="DFN302" s="1241"/>
      <c r="DFO302" s="1241"/>
      <c r="DFP302" s="1241"/>
      <c r="DFQ302" s="1241"/>
      <c r="DFR302" s="1241"/>
      <c r="DFS302" s="1241"/>
      <c r="DFT302" s="1241"/>
      <c r="DFU302" s="1241"/>
      <c r="DFV302" s="1241"/>
      <c r="DFW302" s="1241"/>
      <c r="DFX302" s="1241"/>
      <c r="DFY302" s="1241"/>
      <c r="DFZ302" s="1241"/>
      <c r="DGA302" s="1241"/>
      <c r="DGB302" s="1241"/>
      <c r="DGC302" s="1241"/>
      <c r="DGD302" s="1241"/>
      <c r="DGE302" s="1241"/>
      <c r="DGF302" s="1241"/>
      <c r="DGG302" s="1241"/>
      <c r="DGH302" s="1241"/>
      <c r="DGI302" s="1241"/>
      <c r="DGJ302" s="1241"/>
      <c r="DGK302" s="1241"/>
      <c r="DGL302" s="1241"/>
      <c r="DGM302" s="1241"/>
      <c r="DGN302" s="1241"/>
      <c r="DGO302" s="1241"/>
      <c r="DGP302" s="1241"/>
      <c r="DGQ302" s="1241"/>
      <c r="DGR302" s="1241"/>
      <c r="DGS302" s="1241"/>
      <c r="DGT302" s="1241"/>
      <c r="DGU302" s="1241"/>
      <c r="DGV302" s="1241"/>
      <c r="DGW302" s="1241"/>
      <c r="DGX302" s="1241"/>
      <c r="DGY302" s="1241"/>
      <c r="DGZ302" s="1241"/>
      <c r="DHA302" s="1241"/>
      <c r="DHB302" s="1241"/>
      <c r="DHC302" s="1241"/>
      <c r="DHD302" s="1241"/>
      <c r="DHE302" s="1241"/>
      <c r="DHF302" s="1241"/>
      <c r="DHG302" s="1241"/>
      <c r="DHH302" s="1241"/>
      <c r="DHI302" s="1241"/>
      <c r="DHJ302" s="1241"/>
      <c r="DHK302" s="1241"/>
      <c r="DHL302" s="1241"/>
      <c r="DHM302" s="1241"/>
      <c r="DHN302" s="1241"/>
      <c r="DHO302" s="1241"/>
      <c r="DHP302" s="1241"/>
      <c r="DHQ302" s="1241"/>
      <c r="DHR302" s="1241"/>
      <c r="DHS302" s="1241"/>
      <c r="DHT302" s="1241"/>
      <c r="DHU302" s="1241"/>
      <c r="DHV302" s="1241"/>
      <c r="DHW302" s="1241"/>
      <c r="DHX302" s="1241"/>
      <c r="DHY302" s="1241"/>
      <c r="DHZ302" s="1241"/>
      <c r="DIA302" s="1241"/>
      <c r="DIB302" s="1241"/>
      <c r="DIC302" s="1241"/>
      <c r="DID302" s="1241"/>
      <c r="DIE302" s="1241"/>
      <c r="DIF302" s="1241"/>
      <c r="DIG302" s="1241"/>
      <c r="DIH302" s="1241"/>
      <c r="DII302" s="1241"/>
      <c r="DIJ302" s="1241"/>
      <c r="DIK302" s="1241"/>
      <c r="DIL302" s="1241"/>
      <c r="DIM302" s="1241"/>
      <c r="DIN302" s="1241"/>
      <c r="DIO302" s="1241"/>
      <c r="DIP302" s="1241"/>
      <c r="DIQ302" s="1241"/>
      <c r="DIR302" s="1241"/>
      <c r="DIS302" s="1241"/>
      <c r="DIT302" s="1241"/>
      <c r="DIU302" s="1241"/>
      <c r="DIV302" s="1241"/>
      <c r="DIW302" s="1241"/>
      <c r="DIX302" s="1241"/>
      <c r="DIY302" s="1241"/>
      <c r="DIZ302" s="1241"/>
      <c r="DJA302" s="1241"/>
      <c r="DJB302" s="1241"/>
      <c r="DJC302" s="1241"/>
      <c r="DJD302" s="1241"/>
      <c r="DJE302" s="1241"/>
      <c r="DJF302" s="1241"/>
      <c r="DJG302" s="1241"/>
      <c r="DJH302" s="1241"/>
      <c r="DJI302" s="1241"/>
      <c r="DJJ302" s="1241"/>
      <c r="DJK302" s="1241"/>
      <c r="DJL302" s="1241"/>
      <c r="DJM302" s="1241"/>
      <c r="DJN302" s="1241"/>
      <c r="DJO302" s="1241"/>
      <c r="DJP302" s="1241"/>
      <c r="DJQ302" s="1241"/>
      <c r="DJR302" s="1241"/>
      <c r="DJS302" s="1241"/>
      <c r="DJT302" s="1241"/>
      <c r="DJU302" s="1241"/>
      <c r="DJV302" s="1241"/>
      <c r="DJW302" s="1241"/>
      <c r="DJX302" s="1241"/>
      <c r="DJY302" s="1241"/>
      <c r="DJZ302" s="1241"/>
      <c r="DKA302" s="1241"/>
      <c r="DKB302" s="1241"/>
      <c r="DKC302" s="1241"/>
      <c r="DKD302" s="1241"/>
      <c r="DKE302" s="1241"/>
      <c r="DKF302" s="1241"/>
      <c r="DKG302" s="1241"/>
      <c r="DKH302" s="1241"/>
      <c r="DKI302" s="1241"/>
      <c r="DKJ302" s="1241"/>
      <c r="DKK302" s="1241"/>
      <c r="DKL302" s="1241"/>
      <c r="DKM302" s="1241"/>
      <c r="DKN302" s="1241"/>
      <c r="DKO302" s="1241"/>
      <c r="DKP302" s="1241"/>
      <c r="DKQ302" s="1241"/>
      <c r="DKR302" s="1241"/>
      <c r="DKS302" s="1241"/>
      <c r="DKT302" s="1241"/>
      <c r="DKU302" s="1241"/>
      <c r="DKV302" s="1241"/>
      <c r="DKW302" s="1241"/>
      <c r="DKX302" s="1241"/>
      <c r="DKY302" s="1241"/>
      <c r="DKZ302" s="1241"/>
      <c r="DLA302" s="1241"/>
      <c r="DLB302" s="1241"/>
      <c r="DLC302" s="1241"/>
      <c r="DLD302" s="1241"/>
      <c r="DLE302" s="1241"/>
      <c r="DLF302" s="1241"/>
      <c r="DLG302" s="1241"/>
      <c r="DLH302" s="1241"/>
      <c r="DLI302" s="1241"/>
      <c r="DLJ302" s="1241"/>
      <c r="DLK302" s="1241"/>
      <c r="DLL302" s="1241"/>
      <c r="DLM302" s="1241"/>
      <c r="DLN302" s="1241"/>
      <c r="DLO302" s="1241"/>
      <c r="DLP302" s="1241"/>
      <c r="DLQ302" s="1241"/>
      <c r="DLR302" s="1241"/>
      <c r="DLS302" s="1241"/>
      <c r="DLT302" s="1241"/>
      <c r="DLU302" s="1241"/>
      <c r="DLV302" s="1241"/>
      <c r="DLW302" s="1241"/>
      <c r="DLX302" s="1241"/>
      <c r="DLY302" s="1241"/>
      <c r="DLZ302" s="1241"/>
      <c r="DMA302" s="1241"/>
      <c r="DMB302" s="1241"/>
      <c r="DMC302" s="1241"/>
      <c r="DMD302" s="1241"/>
      <c r="DME302" s="1241"/>
      <c r="DMF302" s="1241"/>
      <c r="DMG302" s="1241"/>
      <c r="DMH302" s="1241"/>
      <c r="DMI302" s="1241"/>
      <c r="DMJ302" s="1241"/>
      <c r="DMK302" s="1241"/>
      <c r="DML302" s="1241"/>
      <c r="DMM302" s="1241"/>
      <c r="DMN302" s="1241"/>
      <c r="DMO302" s="1241"/>
      <c r="DMP302" s="1241"/>
      <c r="DMQ302" s="1241"/>
      <c r="DMR302" s="1241"/>
      <c r="DMS302" s="1241"/>
      <c r="DMT302" s="1241"/>
      <c r="DMU302" s="1241"/>
      <c r="DMV302" s="1241"/>
      <c r="DMW302" s="1241"/>
      <c r="DMX302" s="1241"/>
      <c r="DMY302" s="1241"/>
      <c r="DMZ302" s="1241"/>
      <c r="DNA302" s="1241"/>
      <c r="DNB302" s="1241"/>
      <c r="DNC302" s="1241"/>
      <c r="DND302" s="1241"/>
      <c r="DNE302" s="1241"/>
      <c r="DNF302" s="1241"/>
      <c r="DNG302" s="1241"/>
      <c r="DNH302" s="1241"/>
      <c r="DNI302" s="1241"/>
      <c r="DNJ302" s="1241"/>
      <c r="DNK302" s="1241"/>
      <c r="DNL302" s="1241"/>
      <c r="DNM302" s="1241"/>
      <c r="DNN302" s="1241"/>
      <c r="DNO302" s="1241"/>
      <c r="DNP302" s="1241"/>
      <c r="DNQ302" s="1241"/>
      <c r="DNR302" s="1241"/>
      <c r="DNS302" s="1241"/>
      <c r="DNT302" s="1241"/>
      <c r="DNU302" s="1241"/>
      <c r="DNV302" s="1241"/>
      <c r="DNW302" s="1241"/>
      <c r="DNX302" s="1241"/>
      <c r="DNY302" s="1241"/>
      <c r="DNZ302" s="1241"/>
      <c r="DOA302" s="1241"/>
      <c r="DOB302" s="1241"/>
      <c r="DOC302" s="1241"/>
      <c r="DOD302" s="1241"/>
      <c r="DOE302" s="1241"/>
      <c r="DOF302" s="1241"/>
      <c r="DOG302" s="1241"/>
      <c r="DOH302" s="1241"/>
      <c r="DOI302" s="1241"/>
      <c r="DOJ302" s="1241"/>
      <c r="DOK302" s="1241"/>
      <c r="DOL302" s="1241"/>
      <c r="DOM302" s="1241"/>
      <c r="DON302" s="1241"/>
      <c r="DOO302" s="1241"/>
      <c r="DOP302" s="1241"/>
      <c r="DOQ302" s="1241"/>
      <c r="DOR302" s="1241"/>
      <c r="DOS302" s="1241"/>
      <c r="DOT302" s="1241"/>
      <c r="DOU302" s="1241"/>
      <c r="DOV302" s="1241"/>
      <c r="DOW302" s="1241"/>
      <c r="DOX302" s="1241"/>
      <c r="DOY302" s="1241"/>
      <c r="DOZ302" s="1241"/>
      <c r="DPA302" s="1241"/>
      <c r="DPB302" s="1241"/>
      <c r="DPC302" s="1241"/>
      <c r="DPD302" s="1241"/>
      <c r="DPE302" s="1241"/>
      <c r="DPF302" s="1241"/>
      <c r="DPG302" s="1241"/>
      <c r="DPH302" s="1241"/>
      <c r="DPI302" s="1241"/>
      <c r="DPJ302" s="1241"/>
      <c r="DPK302" s="1241"/>
      <c r="DPL302" s="1241"/>
      <c r="DPM302" s="1241"/>
      <c r="DPN302" s="1241"/>
      <c r="DPO302" s="1241"/>
      <c r="DPP302" s="1241"/>
      <c r="DPQ302" s="1241"/>
      <c r="DPR302" s="1241"/>
      <c r="DPS302" s="1241"/>
      <c r="DPT302" s="1241"/>
      <c r="DPU302" s="1241"/>
      <c r="DPV302" s="1241"/>
      <c r="DPW302" s="1241"/>
      <c r="DPX302" s="1241"/>
      <c r="DPY302" s="1241"/>
      <c r="DPZ302" s="1241"/>
      <c r="DQA302" s="1241"/>
      <c r="DQB302" s="1241"/>
      <c r="DQC302" s="1241"/>
      <c r="DQD302" s="1241"/>
      <c r="DQE302" s="1241"/>
      <c r="DQF302" s="1241"/>
      <c r="DQG302" s="1241"/>
      <c r="DQH302" s="1241"/>
      <c r="DQI302" s="1241"/>
      <c r="DQJ302" s="1241"/>
      <c r="DQK302" s="1241"/>
      <c r="DQL302" s="1241"/>
      <c r="DQM302" s="1241"/>
      <c r="DQN302" s="1241"/>
      <c r="DQO302" s="1241"/>
      <c r="DQP302" s="1241"/>
      <c r="DQQ302" s="1241"/>
      <c r="DQR302" s="1241"/>
      <c r="DQS302" s="1241"/>
      <c r="DQT302" s="1241"/>
      <c r="DQU302" s="1241"/>
      <c r="DQV302" s="1241"/>
      <c r="DQW302" s="1241"/>
      <c r="DQX302" s="1241"/>
      <c r="DQY302" s="1241"/>
      <c r="DQZ302" s="1241"/>
      <c r="DRA302" s="1241"/>
      <c r="DRB302" s="1241"/>
      <c r="DRC302" s="1241"/>
      <c r="DRD302" s="1241"/>
      <c r="DRE302" s="1241"/>
      <c r="DRF302" s="1241"/>
      <c r="DRG302" s="1241"/>
      <c r="DRH302" s="1241"/>
      <c r="DRI302" s="1241"/>
      <c r="DRJ302" s="1241"/>
      <c r="DRK302" s="1241"/>
      <c r="DRL302" s="1241"/>
      <c r="DRM302" s="1241"/>
      <c r="DRN302" s="1241"/>
      <c r="DRO302" s="1241"/>
      <c r="DRP302" s="1241"/>
      <c r="DRQ302" s="1241"/>
      <c r="DRR302" s="1241"/>
      <c r="DRS302" s="1241"/>
      <c r="DRT302" s="1241"/>
      <c r="DRU302" s="1241"/>
      <c r="DRV302" s="1241"/>
      <c r="DRW302" s="1241"/>
      <c r="DRX302" s="1241"/>
      <c r="DRY302" s="1241"/>
      <c r="DRZ302" s="1241"/>
      <c r="DSA302" s="1241"/>
      <c r="DSB302" s="1241"/>
      <c r="DSC302" s="1241"/>
      <c r="DSD302" s="1241"/>
      <c r="DSE302" s="1241"/>
      <c r="DSF302" s="1241"/>
      <c r="DSG302" s="1241"/>
      <c r="DSH302" s="1241"/>
      <c r="DSI302" s="1241"/>
      <c r="DSJ302" s="1241"/>
      <c r="DSK302" s="1241"/>
      <c r="DSL302" s="1241"/>
      <c r="DSM302" s="1241"/>
      <c r="DSN302" s="1241"/>
      <c r="DSO302" s="1241"/>
      <c r="DSP302" s="1241"/>
      <c r="DSQ302" s="1241"/>
      <c r="DSR302" s="1241"/>
      <c r="DSS302" s="1241"/>
      <c r="DST302" s="1241"/>
      <c r="DSU302" s="1241"/>
      <c r="DSV302" s="1241"/>
      <c r="DSW302" s="1241"/>
      <c r="DSX302" s="1241"/>
      <c r="DSY302" s="1241"/>
      <c r="DSZ302" s="1241"/>
      <c r="DTA302" s="1241"/>
      <c r="DTB302" s="1241"/>
      <c r="DTC302" s="1241"/>
      <c r="DTD302" s="1241"/>
      <c r="DTE302" s="1241"/>
      <c r="DTF302" s="1241"/>
      <c r="DTG302" s="1241"/>
      <c r="DTH302" s="1241"/>
      <c r="DTI302" s="1241"/>
      <c r="DTJ302" s="1241"/>
      <c r="DTK302" s="1241"/>
      <c r="DTL302" s="1241"/>
      <c r="DTM302" s="1241"/>
      <c r="DTN302" s="1241"/>
      <c r="DTO302" s="1241"/>
      <c r="DTP302" s="1241"/>
      <c r="DTQ302" s="1241"/>
      <c r="DTR302" s="1241"/>
      <c r="DTS302" s="1241"/>
      <c r="DTT302" s="1241"/>
      <c r="DTU302" s="1241"/>
      <c r="DTV302" s="1241"/>
      <c r="DTW302" s="1241"/>
      <c r="DTX302" s="1241"/>
      <c r="DTY302" s="1241"/>
      <c r="DTZ302" s="1241"/>
      <c r="DUA302" s="1241"/>
      <c r="DUB302" s="1241"/>
      <c r="DUC302" s="1241"/>
      <c r="DUD302" s="1241"/>
      <c r="DUE302" s="1241"/>
      <c r="DUF302" s="1241"/>
      <c r="DUG302" s="1241"/>
      <c r="DUH302" s="1241"/>
      <c r="DUI302" s="1241"/>
      <c r="DUJ302" s="1241"/>
      <c r="DUK302" s="1241"/>
      <c r="DUL302" s="1241"/>
      <c r="DUM302" s="1241"/>
      <c r="DUN302" s="1241"/>
      <c r="DUO302" s="1241"/>
      <c r="DUP302" s="1241"/>
      <c r="DUQ302" s="1241"/>
      <c r="DUR302" s="1241"/>
      <c r="DUS302" s="1241"/>
      <c r="DUT302" s="1241"/>
      <c r="DUU302" s="1241"/>
      <c r="DUV302" s="1241"/>
      <c r="DUW302" s="1241"/>
      <c r="DUX302" s="1241"/>
      <c r="DUY302" s="1241"/>
      <c r="DUZ302" s="1241"/>
      <c r="DVA302" s="1241"/>
      <c r="DVB302" s="1241"/>
      <c r="DVC302" s="1241"/>
      <c r="DVD302" s="1241"/>
      <c r="DVE302" s="1241"/>
      <c r="DVF302" s="1241"/>
      <c r="DVG302" s="1241"/>
      <c r="DVH302" s="1241"/>
      <c r="DVI302" s="1241"/>
      <c r="DVJ302" s="1241"/>
      <c r="DVK302" s="1241"/>
      <c r="DVL302" s="1241"/>
      <c r="DVM302" s="1241"/>
      <c r="DVN302" s="1241"/>
      <c r="DVO302" s="1241"/>
      <c r="DVP302" s="1241"/>
      <c r="DVQ302" s="1241"/>
      <c r="DVR302" s="1241"/>
      <c r="DVS302" s="1241"/>
      <c r="DVT302" s="1241"/>
      <c r="DVU302" s="1241"/>
      <c r="DVV302" s="1241"/>
      <c r="DVW302" s="1241"/>
      <c r="DVX302" s="1241"/>
      <c r="DVY302" s="1241"/>
      <c r="DVZ302" s="1241"/>
      <c r="DWA302" s="1241"/>
      <c r="DWB302" s="1241"/>
      <c r="DWC302" s="1241"/>
      <c r="DWD302" s="1241"/>
      <c r="DWE302" s="1241"/>
      <c r="DWF302" s="1241"/>
      <c r="DWG302" s="1241"/>
      <c r="DWH302" s="1241"/>
      <c r="DWI302" s="1241"/>
      <c r="DWJ302" s="1241"/>
      <c r="DWK302" s="1241"/>
      <c r="DWL302" s="1241"/>
      <c r="DWM302" s="1241"/>
      <c r="DWN302" s="1241"/>
      <c r="DWO302" s="1241"/>
      <c r="DWP302" s="1241"/>
      <c r="DWQ302" s="1241"/>
      <c r="DWR302" s="1241"/>
      <c r="DWS302" s="1241"/>
      <c r="DWT302" s="1241"/>
      <c r="DWU302" s="1241"/>
      <c r="DWV302" s="1241"/>
      <c r="DWW302" s="1241"/>
      <c r="DWX302" s="1241"/>
      <c r="DWY302" s="1241"/>
      <c r="DWZ302" s="1241"/>
      <c r="DXA302" s="1241"/>
      <c r="DXB302" s="1241"/>
      <c r="DXC302" s="1241"/>
      <c r="DXD302" s="1241"/>
      <c r="DXE302" s="1241"/>
      <c r="DXF302" s="1241"/>
      <c r="DXG302" s="1241"/>
      <c r="DXH302" s="1241"/>
      <c r="DXI302" s="1241"/>
      <c r="DXJ302" s="1241"/>
      <c r="DXK302" s="1241"/>
      <c r="DXL302" s="1241"/>
      <c r="DXM302" s="1241"/>
      <c r="DXN302" s="1241"/>
      <c r="DXO302" s="1241"/>
      <c r="DXP302" s="1241"/>
      <c r="DXQ302" s="1241"/>
      <c r="DXR302" s="1241"/>
      <c r="DXS302" s="1241"/>
      <c r="DXT302" s="1241"/>
      <c r="DXU302" s="1241"/>
      <c r="DXV302" s="1241"/>
      <c r="DXW302" s="1241"/>
      <c r="DXX302" s="1241"/>
      <c r="DXY302" s="1241"/>
      <c r="DXZ302" s="1241"/>
      <c r="DYA302" s="1241"/>
      <c r="DYB302" s="1241"/>
      <c r="DYC302" s="1241"/>
      <c r="DYD302" s="1241"/>
      <c r="DYE302" s="1241"/>
      <c r="DYF302" s="1241"/>
      <c r="DYG302" s="1241"/>
      <c r="DYH302" s="1241"/>
      <c r="DYI302" s="1241"/>
      <c r="DYJ302" s="1241"/>
      <c r="DYK302" s="1241"/>
      <c r="DYL302" s="1241"/>
      <c r="DYM302" s="1241"/>
      <c r="DYN302" s="1241"/>
      <c r="DYO302" s="1241"/>
      <c r="DYP302" s="1241"/>
      <c r="DYQ302" s="1241"/>
      <c r="DYR302" s="1241"/>
      <c r="DYS302" s="1241"/>
      <c r="DYT302" s="1241"/>
      <c r="DYU302" s="1241"/>
      <c r="DYV302" s="1241"/>
      <c r="DYW302" s="1241"/>
      <c r="DYX302" s="1241"/>
      <c r="DYY302" s="1241"/>
      <c r="DYZ302" s="1241"/>
      <c r="DZA302" s="1241"/>
      <c r="DZB302" s="1241"/>
      <c r="DZC302" s="1241"/>
      <c r="DZD302" s="1241"/>
      <c r="DZE302" s="1241"/>
      <c r="DZF302" s="1241"/>
      <c r="DZG302" s="1241"/>
      <c r="DZH302" s="1241"/>
      <c r="DZI302" s="1241"/>
      <c r="DZJ302" s="1241"/>
      <c r="DZK302" s="1241"/>
      <c r="DZL302" s="1241"/>
      <c r="DZM302" s="1241"/>
      <c r="DZN302" s="1241"/>
      <c r="DZO302" s="1241"/>
      <c r="DZP302" s="1241"/>
      <c r="DZQ302" s="1241"/>
      <c r="DZR302" s="1241"/>
      <c r="DZS302" s="1241"/>
      <c r="DZT302" s="1241"/>
      <c r="DZU302" s="1241"/>
      <c r="DZV302" s="1241"/>
      <c r="DZW302" s="1241"/>
      <c r="DZX302" s="1241"/>
      <c r="DZY302" s="1241"/>
      <c r="DZZ302" s="1241"/>
      <c r="EAA302" s="1241"/>
      <c r="EAB302" s="1241"/>
      <c r="EAC302" s="1241"/>
      <c r="EAD302" s="1241"/>
      <c r="EAE302" s="1241"/>
      <c r="EAF302" s="1241"/>
      <c r="EAG302" s="1241"/>
      <c r="EAH302" s="1241"/>
      <c r="EAI302" s="1241"/>
      <c r="EAJ302" s="1241"/>
      <c r="EAK302" s="1241"/>
      <c r="EAL302" s="1241"/>
      <c r="EAM302" s="1241"/>
      <c r="EAN302" s="1241"/>
      <c r="EAO302" s="1241"/>
      <c r="EAP302" s="1241"/>
      <c r="EAQ302" s="1241"/>
      <c r="EAR302" s="1241"/>
      <c r="EAS302" s="1241"/>
      <c r="EAT302" s="1241"/>
      <c r="EAU302" s="1241"/>
      <c r="EAV302" s="1241"/>
      <c r="EAW302" s="1241"/>
      <c r="EAX302" s="1241"/>
      <c r="EAY302" s="1241"/>
      <c r="EAZ302" s="1241"/>
      <c r="EBA302" s="1241"/>
      <c r="EBB302" s="1241"/>
      <c r="EBC302" s="1241"/>
      <c r="EBD302" s="1241"/>
      <c r="EBE302" s="1241"/>
      <c r="EBF302" s="1241"/>
      <c r="EBG302" s="1241"/>
      <c r="EBH302" s="1241"/>
      <c r="EBI302" s="1241"/>
      <c r="EBJ302" s="1241"/>
      <c r="EBK302" s="1241"/>
      <c r="EBL302" s="1241"/>
      <c r="EBM302" s="1241"/>
      <c r="EBN302" s="1241"/>
      <c r="EBO302" s="1241"/>
      <c r="EBP302" s="1241"/>
      <c r="EBQ302" s="1241"/>
      <c r="EBR302" s="1241"/>
      <c r="EBS302" s="1241"/>
      <c r="EBT302" s="1241"/>
      <c r="EBU302" s="1241"/>
      <c r="EBV302" s="1241"/>
      <c r="EBW302" s="1241"/>
      <c r="EBX302" s="1241"/>
      <c r="EBY302" s="1241"/>
      <c r="EBZ302" s="1241"/>
      <c r="ECA302" s="1241"/>
      <c r="ECB302" s="1241"/>
      <c r="ECC302" s="1241"/>
      <c r="ECD302" s="1241"/>
      <c r="ECE302" s="1241"/>
      <c r="ECF302" s="1241"/>
      <c r="ECG302" s="1241"/>
      <c r="ECH302" s="1241"/>
      <c r="ECI302" s="1241"/>
      <c r="ECJ302" s="1241"/>
      <c r="ECK302" s="1241"/>
      <c r="ECL302" s="1241"/>
      <c r="ECM302" s="1241"/>
      <c r="ECN302" s="1241"/>
      <c r="ECO302" s="1241"/>
      <c r="ECP302" s="1241"/>
      <c r="ECQ302" s="1241"/>
      <c r="ECR302" s="1241"/>
      <c r="ECS302" s="1241"/>
      <c r="ECT302" s="1241"/>
      <c r="ECU302" s="1241"/>
      <c r="ECV302" s="1241"/>
      <c r="ECW302" s="1241"/>
      <c r="ECX302" s="1241"/>
      <c r="ECY302" s="1241"/>
      <c r="ECZ302" s="1241"/>
      <c r="EDA302" s="1241"/>
      <c r="EDB302" s="1241"/>
      <c r="EDC302" s="1241"/>
      <c r="EDD302" s="1241"/>
      <c r="EDE302" s="1241"/>
      <c r="EDF302" s="1241"/>
      <c r="EDG302" s="1241"/>
      <c r="EDH302" s="1241"/>
      <c r="EDI302" s="1241"/>
      <c r="EDJ302" s="1241"/>
      <c r="EDK302" s="1241"/>
      <c r="EDL302" s="1241"/>
      <c r="EDM302" s="1241"/>
      <c r="EDN302" s="1241"/>
      <c r="EDO302" s="1241"/>
      <c r="EDP302" s="1241"/>
      <c r="EDQ302" s="1241"/>
      <c r="EDR302" s="1241"/>
      <c r="EDS302" s="1241"/>
      <c r="EDT302" s="1241"/>
      <c r="EDU302" s="1241"/>
      <c r="EDV302" s="1241"/>
      <c r="EDW302" s="1241"/>
      <c r="EDX302" s="1241"/>
      <c r="EDY302" s="1241"/>
      <c r="EDZ302" s="1241"/>
      <c r="EEA302" s="1241"/>
      <c r="EEB302" s="1241"/>
      <c r="EEC302" s="1241"/>
      <c r="EED302" s="1241"/>
      <c r="EEE302" s="1241"/>
      <c r="EEF302" s="1241"/>
      <c r="EEG302" s="1241"/>
      <c r="EEH302" s="1241"/>
      <c r="EEI302" s="1241"/>
      <c r="EEJ302" s="1241"/>
      <c r="EEK302" s="1241"/>
      <c r="EEL302" s="1241"/>
      <c r="EEM302" s="1241"/>
      <c r="EEN302" s="1241"/>
      <c r="EEO302" s="1241"/>
      <c r="EEP302" s="1241"/>
      <c r="EEQ302" s="1241"/>
      <c r="EER302" s="1241"/>
      <c r="EES302" s="1241"/>
      <c r="EET302" s="1241"/>
      <c r="EEU302" s="1241"/>
      <c r="EEV302" s="1241"/>
      <c r="EEW302" s="1241"/>
      <c r="EEX302" s="1241"/>
      <c r="EEY302" s="1241"/>
      <c r="EEZ302" s="1241"/>
      <c r="EFA302" s="1241"/>
      <c r="EFB302" s="1241"/>
      <c r="EFC302" s="1241"/>
      <c r="EFD302" s="1241"/>
      <c r="EFE302" s="1241"/>
      <c r="EFF302" s="1241"/>
      <c r="EFG302" s="1241"/>
      <c r="EFH302" s="1241"/>
      <c r="EFI302" s="1241"/>
      <c r="EFJ302" s="1241"/>
      <c r="EFK302" s="1241"/>
      <c r="EFL302" s="1241"/>
      <c r="EFM302" s="1241"/>
      <c r="EFN302" s="1241"/>
      <c r="EFO302" s="1241"/>
      <c r="EFP302" s="1241"/>
      <c r="EFQ302" s="1241"/>
      <c r="EFR302" s="1241"/>
      <c r="EFS302" s="1241"/>
      <c r="EFT302" s="1241"/>
      <c r="EFU302" s="1241"/>
      <c r="EFV302" s="1241"/>
      <c r="EFW302" s="1241"/>
      <c r="EFX302" s="1241"/>
      <c r="EFY302" s="1241"/>
      <c r="EFZ302" s="1241"/>
      <c r="EGA302" s="1241"/>
      <c r="EGB302" s="1241"/>
      <c r="EGC302" s="1241"/>
      <c r="EGD302" s="1241"/>
      <c r="EGE302" s="1241"/>
      <c r="EGF302" s="1241"/>
      <c r="EGG302" s="1241"/>
      <c r="EGH302" s="1241"/>
      <c r="EGI302" s="1241"/>
      <c r="EGJ302" s="1241"/>
      <c r="EGK302" s="1241"/>
      <c r="EGL302" s="1241"/>
      <c r="EGM302" s="1241"/>
      <c r="EGN302" s="1241"/>
      <c r="EGO302" s="1241"/>
      <c r="EGP302" s="1241"/>
      <c r="EGQ302" s="1241"/>
      <c r="EGR302" s="1241"/>
      <c r="EGS302" s="1241"/>
      <c r="EGT302" s="1241"/>
      <c r="EGU302" s="1241"/>
      <c r="EGV302" s="1241"/>
      <c r="EGW302" s="1241"/>
      <c r="EGX302" s="1241"/>
      <c r="EGY302" s="1241"/>
      <c r="EGZ302" s="1241"/>
      <c r="EHA302" s="1241"/>
      <c r="EHB302" s="1241"/>
      <c r="EHC302" s="1241"/>
      <c r="EHD302" s="1241"/>
      <c r="EHE302" s="1241"/>
      <c r="EHF302" s="1241"/>
      <c r="EHG302" s="1241"/>
      <c r="EHH302" s="1241"/>
      <c r="EHI302" s="1241"/>
      <c r="EHJ302" s="1241"/>
      <c r="EHK302" s="1241"/>
      <c r="EHL302" s="1241"/>
      <c r="EHM302" s="1241"/>
      <c r="EHN302" s="1241"/>
      <c r="EHO302" s="1241"/>
      <c r="EHP302" s="1241"/>
      <c r="EHQ302" s="1241"/>
      <c r="EHR302" s="1241"/>
      <c r="EHS302" s="1241"/>
      <c r="EHT302" s="1241"/>
      <c r="EHU302" s="1241"/>
      <c r="EHV302" s="1241"/>
      <c r="EHW302" s="1241"/>
      <c r="EHX302" s="1241"/>
      <c r="EHY302" s="1241"/>
      <c r="EHZ302" s="1241"/>
      <c r="EIA302" s="1241"/>
      <c r="EIB302" s="1241"/>
      <c r="EIC302" s="1241"/>
      <c r="EID302" s="1241"/>
      <c r="EIE302" s="1241"/>
      <c r="EIF302" s="1241"/>
      <c r="EIG302" s="1241"/>
      <c r="EIH302" s="1241"/>
      <c r="EII302" s="1241"/>
      <c r="EIJ302" s="1241"/>
      <c r="EIK302" s="1241"/>
      <c r="EIL302" s="1241"/>
      <c r="EIM302" s="1241"/>
      <c r="EIN302" s="1241"/>
      <c r="EIO302" s="1241"/>
      <c r="EIP302" s="1241"/>
      <c r="EIQ302" s="1241"/>
      <c r="EIR302" s="1241"/>
      <c r="EIS302" s="1241"/>
      <c r="EIT302" s="1241"/>
      <c r="EIU302" s="1241"/>
      <c r="EIV302" s="1241"/>
      <c r="EIW302" s="1241"/>
      <c r="EIX302" s="1241"/>
      <c r="EIY302" s="1241"/>
      <c r="EIZ302" s="1241"/>
      <c r="EJA302" s="1241"/>
      <c r="EJB302" s="1241"/>
      <c r="EJC302" s="1241"/>
      <c r="EJD302" s="1241"/>
      <c r="EJE302" s="1241"/>
      <c r="EJF302" s="1241"/>
      <c r="EJG302" s="1241"/>
      <c r="EJH302" s="1241"/>
      <c r="EJI302" s="1241"/>
      <c r="EJJ302" s="1241"/>
      <c r="EJK302" s="1241"/>
      <c r="EJL302" s="1241"/>
      <c r="EJM302" s="1241"/>
      <c r="EJN302" s="1241"/>
      <c r="EJO302" s="1241"/>
      <c r="EJP302" s="1241"/>
      <c r="EJQ302" s="1241"/>
      <c r="EJR302" s="1241"/>
      <c r="EJS302" s="1241"/>
      <c r="EJT302" s="1241"/>
      <c r="EJU302" s="1241"/>
      <c r="EJV302" s="1241"/>
      <c r="EJW302" s="1241"/>
      <c r="EJX302" s="1241"/>
      <c r="EJY302" s="1241"/>
      <c r="EJZ302" s="1241"/>
      <c r="EKA302" s="1241"/>
      <c r="EKB302" s="1241"/>
      <c r="EKC302" s="1241"/>
      <c r="EKD302" s="1241"/>
      <c r="EKE302" s="1241"/>
      <c r="EKF302" s="1241"/>
      <c r="EKG302" s="1241"/>
      <c r="EKH302" s="1241"/>
      <c r="EKI302" s="1241"/>
      <c r="EKJ302" s="1241"/>
      <c r="EKK302" s="1241"/>
      <c r="EKL302" s="1241"/>
      <c r="EKM302" s="1241"/>
      <c r="EKN302" s="1241"/>
      <c r="EKO302" s="1241"/>
      <c r="EKP302" s="1241"/>
      <c r="EKQ302" s="1241"/>
      <c r="EKR302" s="1241"/>
      <c r="EKS302" s="1241"/>
      <c r="EKT302" s="1241"/>
      <c r="EKU302" s="1241"/>
      <c r="EKV302" s="1241"/>
      <c r="EKW302" s="1241"/>
      <c r="EKX302" s="1241"/>
      <c r="EKY302" s="1241"/>
      <c r="EKZ302" s="1241"/>
      <c r="ELA302" s="1241"/>
      <c r="ELB302" s="1241"/>
      <c r="ELC302" s="1241"/>
      <c r="ELD302" s="1241"/>
      <c r="ELE302" s="1241"/>
      <c r="ELF302" s="1241"/>
      <c r="ELG302" s="1241"/>
      <c r="ELH302" s="1241"/>
      <c r="ELI302" s="1241"/>
      <c r="ELJ302" s="1241"/>
      <c r="ELK302" s="1241"/>
      <c r="ELL302" s="1241"/>
      <c r="ELM302" s="1241"/>
      <c r="ELN302" s="1241"/>
      <c r="ELO302" s="1241"/>
      <c r="ELP302" s="1241"/>
      <c r="ELQ302" s="1241"/>
      <c r="ELR302" s="1241"/>
      <c r="ELS302" s="1241"/>
      <c r="ELT302" s="1241"/>
      <c r="ELU302" s="1241"/>
      <c r="ELV302" s="1241"/>
      <c r="ELW302" s="1241"/>
      <c r="ELX302" s="1241"/>
      <c r="ELY302" s="1241"/>
      <c r="ELZ302" s="1241"/>
      <c r="EMA302" s="1241"/>
      <c r="EMB302" s="1241"/>
      <c r="EMC302" s="1241"/>
      <c r="EMD302" s="1241"/>
      <c r="EME302" s="1241"/>
      <c r="EMF302" s="1241"/>
      <c r="EMG302" s="1241"/>
      <c r="EMH302" s="1241"/>
      <c r="EMI302" s="1241"/>
      <c r="EMJ302" s="1241"/>
      <c r="EMK302" s="1241"/>
      <c r="EML302" s="1241"/>
      <c r="EMM302" s="1241"/>
      <c r="EMN302" s="1241"/>
      <c r="EMO302" s="1241"/>
      <c r="EMP302" s="1241"/>
      <c r="EMQ302" s="1241"/>
      <c r="EMR302" s="1241"/>
      <c r="EMS302" s="1241"/>
      <c r="EMT302" s="1241"/>
      <c r="EMU302" s="1241"/>
      <c r="EMV302" s="1241"/>
      <c r="EMW302" s="1241"/>
      <c r="EMX302" s="1241"/>
      <c r="EMY302" s="1241"/>
      <c r="EMZ302" s="1241"/>
      <c r="ENA302" s="1241"/>
      <c r="ENB302" s="1241"/>
      <c r="ENC302" s="1241"/>
      <c r="END302" s="1241"/>
      <c r="ENE302" s="1241"/>
      <c r="ENF302" s="1241"/>
      <c r="ENG302" s="1241"/>
      <c r="ENH302" s="1241"/>
      <c r="ENI302" s="1241"/>
      <c r="ENJ302" s="1241"/>
      <c r="ENK302" s="1241"/>
      <c r="ENL302" s="1241"/>
      <c r="ENM302" s="1241"/>
      <c r="ENN302" s="1241"/>
      <c r="ENO302" s="1241"/>
      <c r="ENP302" s="1241"/>
      <c r="ENQ302" s="1241"/>
      <c r="ENR302" s="1241"/>
      <c r="ENS302" s="1241"/>
      <c r="ENT302" s="1241"/>
      <c r="ENU302" s="1241"/>
      <c r="ENV302" s="1241"/>
      <c r="ENW302" s="1241"/>
      <c r="ENX302" s="1241"/>
      <c r="ENY302" s="1241"/>
      <c r="ENZ302" s="1241"/>
      <c r="EOA302" s="1241"/>
      <c r="EOB302" s="1241"/>
      <c r="EOC302" s="1241"/>
      <c r="EOD302" s="1241"/>
      <c r="EOE302" s="1241"/>
      <c r="EOF302" s="1241"/>
      <c r="EOG302" s="1241"/>
      <c r="EOH302" s="1241"/>
      <c r="EOI302" s="1241"/>
      <c r="EOJ302" s="1241"/>
      <c r="EOK302" s="1241"/>
      <c r="EOL302" s="1241"/>
      <c r="EOM302" s="1241"/>
      <c r="EON302" s="1241"/>
      <c r="EOO302" s="1241"/>
      <c r="EOP302" s="1241"/>
      <c r="EOQ302" s="1241"/>
      <c r="EOR302" s="1241"/>
      <c r="EOS302" s="1241"/>
      <c r="EOT302" s="1241"/>
      <c r="EOU302" s="1241"/>
      <c r="EOV302" s="1241"/>
      <c r="EOW302" s="1241"/>
      <c r="EOX302" s="1241"/>
      <c r="EOY302" s="1241"/>
      <c r="EOZ302" s="1241"/>
      <c r="EPA302" s="1241"/>
      <c r="EPB302" s="1241"/>
      <c r="EPC302" s="1241"/>
      <c r="EPD302" s="1241"/>
      <c r="EPE302" s="1241"/>
      <c r="EPF302" s="1241"/>
      <c r="EPG302" s="1241"/>
      <c r="EPH302" s="1241"/>
      <c r="EPI302" s="1241"/>
      <c r="EPJ302" s="1241"/>
      <c r="EPK302" s="1241"/>
      <c r="EPL302" s="1241"/>
      <c r="EPM302" s="1241"/>
      <c r="EPN302" s="1241"/>
      <c r="EPO302" s="1241"/>
      <c r="EPP302" s="1241"/>
      <c r="EPQ302" s="1241"/>
      <c r="EPR302" s="1241"/>
      <c r="EPS302" s="1241"/>
      <c r="EPT302" s="1241"/>
      <c r="EPU302" s="1241"/>
      <c r="EPV302" s="1241"/>
      <c r="EPW302" s="1241"/>
      <c r="EPX302" s="1241"/>
      <c r="EPY302" s="1241"/>
      <c r="EPZ302" s="1241"/>
      <c r="EQA302" s="1241"/>
      <c r="EQB302" s="1241"/>
      <c r="EQC302" s="1241"/>
      <c r="EQD302" s="1241"/>
      <c r="EQE302" s="1241"/>
      <c r="EQF302" s="1241"/>
      <c r="EQG302" s="1241"/>
      <c r="EQH302" s="1241"/>
      <c r="EQI302" s="1241"/>
      <c r="EQJ302" s="1241"/>
      <c r="EQK302" s="1241"/>
      <c r="EQL302" s="1241"/>
      <c r="EQM302" s="1241"/>
      <c r="EQN302" s="1241"/>
      <c r="EQO302" s="1241"/>
      <c r="EQP302" s="1241"/>
      <c r="EQQ302" s="1241"/>
      <c r="EQR302" s="1241"/>
      <c r="EQS302" s="1241"/>
      <c r="EQT302" s="1241"/>
      <c r="EQU302" s="1241"/>
      <c r="EQV302" s="1241"/>
      <c r="EQW302" s="1241"/>
      <c r="EQX302" s="1241"/>
      <c r="EQY302" s="1241"/>
      <c r="EQZ302" s="1241"/>
      <c r="ERA302" s="1241"/>
      <c r="ERB302" s="1241"/>
      <c r="ERC302" s="1241"/>
      <c r="ERD302" s="1241"/>
      <c r="ERE302" s="1241"/>
      <c r="ERF302" s="1241"/>
      <c r="ERG302" s="1241"/>
      <c r="ERH302" s="1241"/>
      <c r="ERI302" s="1241"/>
      <c r="ERJ302" s="1241"/>
      <c r="ERK302" s="1241"/>
      <c r="ERL302" s="1241"/>
      <c r="ERM302" s="1241"/>
      <c r="ERN302" s="1241"/>
      <c r="ERO302" s="1241"/>
      <c r="ERP302" s="1241"/>
      <c r="ERQ302" s="1241"/>
      <c r="ERR302" s="1241"/>
      <c r="ERS302" s="1241"/>
      <c r="ERT302" s="1241"/>
      <c r="ERU302" s="1241"/>
      <c r="ERV302" s="1241"/>
      <c r="ERW302" s="1241"/>
      <c r="ERX302" s="1241"/>
      <c r="ERY302" s="1241"/>
      <c r="ERZ302" s="1241"/>
      <c r="ESA302" s="1241"/>
      <c r="ESB302" s="1241"/>
      <c r="ESC302" s="1241"/>
      <c r="ESD302" s="1241"/>
      <c r="ESE302" s="1241"/>
      <c r="ESF302" s="1241"/>
      <c r="ESG302" s="1241"/>
      <c r="ESH302" s="1241"/>
      <c r="ESI302" s="1241"/>
      <c r="ESJ302" s="1241"/>
      <c r="ESK302" s="1241"/>
      <c r="ESL302" s="1241"/>
      <c r="ESM302" s="1241"/>
      <c r="ESN302" s="1241"/>
      <c r="ESO302" s="1241"/>
      <c r="ESP302" s="1241"/>
      <c r="ESQ302" s="1241"/>
      <c r="ESR302" s="1241"/>
      <c r="ESS302" s="1241"/>
      <c r="EST302" s="1241"/>
      <c r="ESU302" s="1241"/>
      <c r="ESV302" s="1241"/>
      <c r="ESW302" s="1241"/>
      <c r="ESX302" s="1241"/>
      <c r="ESY302" s="1241"/>
      <c r="ESZ302" s="1241"/>
      <c r="ETA302" s="1241"/>
      <c r="ETB302" s="1241"/>
      <c r="ETC302" s="1241"/>
      <c r="ETD302" s="1241"/>
      <c r="ETE302" s="1241"/>
      <c r="ETF302" s="1241"/>
      <c r="ETG302" s="1241"/>
      <c r="ETH302" s="1241"/>
      <c r="ETI302" s="1241"/>
      <c r="ETJ302" s="1241"/>
      <c r="ETK302" s="1241"/>
      <c r="ETL302" s="1241"/>
      <c r="ETM302" s="1241"/>
      <c r="ETN302" s="1241"/>
      <c r="ETO302" s="1241"/>
      <c r="ETP302" s="1241"/>
      <c r="ETQ302" s="1241"/>
      <c r="ETR302" s="1241"/>
      <c r="ETS302" s="1241"/>
      <c r="ETT302" s="1241"/>
      <c r="ETU302" s="1241"/>
      <c r="ETV302" s="1241"/>
      <c r="ETW302" s="1241"/>
      <c r="ETX302" s="1241"/>
      <c r="ETY302" s="1241"/>
      <c r="ETZ302" s="1241"/>
      <c r="EUA302" s="1241"/>
      <c r="EUB302" s="1241"/>
      <c r="EUC302" s="1241"/>
      <c r="EUD302" s="1241"/>
      <c r="EUE302" s="1241"/>
      <c r="EUF302" s="1241"/>
      <c r="EUG302" s="1241"/>
      <c r="EUH302" s="1241"/>
      <c r="EUI302" s="1241"/>
      <c r="EUJ302" s="1241"/>
      <c r="EUK302" s="1241"/>
      <c r="EUL302" s="1241"/>
      <c r="EUM302" s="1241"/>
      <c r="EUN302" s="1241"/>
      <c r="EUO302" s="1241"/>
      <c r="EUP302" s="1241"/>
      <c r="EUQ302" s="1241"/>
      <c r="EUR302" s="1241"/>
      <c r="EUS302" s="1241"/>
      <c r="EUT302" s="1241"/>
      <c r="EUU302" s="1241"/>
      <c r="EUV302" s="1241"/>
      <c r="EUW302" s="1241"/>
      <c r="EUX302" s="1241"/>
      <c r="EUY302" s="1241"/>
      <c r="EUZ302" s="1241"/>
      <c r="EVA302" s="1241"/>
      <c r="EVB302" s="1241"/>
      <c r="EVC302" s="1241"/>
      <c r="EVD302" s="1241"/>
      <c r="EVE302" s="1241"/>
      <c r="EVF302" s="1241"/>
      <c r="EVG302" s="1241"/>
      <c r="EVH302" s="1241"/>
      <c r="EVI302" s="1241"/>
      <c r="EVJ302" s="1241"/>
      <c r="EVK302" s="1241"/>
      <c r="EVL302" s="1241"/>
      <c r="EVM302" s="1241"/>
      <c r="EVN302" s="1241"/>
      <c r="EVO302" s="1241"/>
      <c r="EVP302" s="1241"/>
      <c r="EVQ302" s="1241"/>
      <c r="EVR302" s="1241"/>
      <c r="EVS302" s="1241"/>
      <c r="EVT302" s="1241"/>
      <c r="EVU302" s="1241"/>
      <c r="EVV302" s="1241"/>
      <c r="EVW302" s="1241"/>
      <c r="EVX302" s="1241"/>
      <c r="EVY302" s="1241"/>
      <c r="EVZ302" s="1241"/>
      <c r="EWA302" s="1241"/>
      <c r="EWB302" s="1241"/>
      <c r="EWC302" s="1241"/>
      <c r="EWD302" s="1241"/>
      <c r="EWE302" s="1241"/>
      <c r="EWF302" s="1241"/>
      <c r="EWG302" s="1241"/>
      <c r="EWH302" s="1241"/>
      <c r="EWI302" s="1241"/>
      <c r="EWJ302" s="1241"/>
      <c r="EWK302" s="1241"/>
      <c r="EWL302" s="1241"/>
      <c r="EWM302" s="1241"/>
      <c r="EWN302" s="1241"/>
      <c r="EWO302" s="1241"/>
      <c r="EWP302" s="1241"/>
      <c r="EWQ302" s="1241"/>
      <c r="EWR302" s="1241"/>
      <c r="EWS302" s="1241"/>
      <c r="EWT302" s="1241"/>
      <c r="EWU302" s="1241"/>
      <c r="EWV302" s="1241"/>
      <c r="EWW302" s="1241"/>
      <c r="EWX302" s="1241"/>
      <c r="EWY302" s="1241"/>
      <c r="EWZ302" s="1241"/>
      <c r="EXA302" s="1241"/>
      <c r="EXB302" s="1241"/>
      <c r="EXC302" s="1241"/>
      <c r="EXD302" s="1241"/>
      <c r="EXE302" s="1241"/>
      <c r="EXF302" s="1241"/>
      <c r="EXG302" s="1241"/>
      <c r="EXH302" s="1241"/>
      <c r="EXI302" s="1241"/>
      <c r="EXJ302" s="1241"/>
      <c r="EXK302" s="1241"/>
      <c r="EXL302" s="1241"/>
      <c r="EXM302" s="1241"/>
      <c r="EXN302" s="1241"/>
      <c r="EXO302" s="1241"/>
      <c r="EXP302" s="1241"/>
      <c r="EXQ302" s="1241"/>
      <c r="EXR302" s="1241"/>
      <c r="EXS302" s="1241"/>
      <c r="EXT302" s="1241"/>
      <c r="EXU302" s="1241"/>
      <c r="EXV302" s="1241"/>
      <c r="EXW302" s="1241"/>
      <c r="EXX302" s="1241"/>
      <c r="EXY302" s="1241"/>
      <c r="EXZ302" s="1241"/>
      <c r="EYA302" s="1241"/>
      <c r="EYB302" s="1241"/>
      <c r="EYC302" s="1241"/>
      <c r="EYD302" s="1241"/>
      <c r="EYE302" s="1241"/>
      <c r="EYF302" s="1241"/>
      <c r="EYG302" s="1241"/>
      <c r="EYH302" s="1241"/>
      <c r="EYI302" s="1241"/>
      <c r="EYJ302" s="1241"/>
      <c r="EYK302" s="1241"/>
      <c r="EYL302" s="1241"/>
      <c r="EYM302" s="1241"/>
      <c r="EYN302" s="1241"/>
      <c r="EYO302" s="1241"/>
      <c r="EYP302" s="1241"/>
      <c r="EYQ302" s="1241"/>
      <c r="EYR302" s="1241"/>
      <c r="EYS302" s="1241"/>
      <c r="EYT302" s="1241"/>
      <c r="EYU302" s="1241"/>
      <c r="EYV302" s="1241"/>
      <c r="EYW302" s="1241"/>
      <c r="EYX302" s="1241"/>
      <c r="EYY302" s="1241"/>
      <c r="EYZ302" s="1241"/>
      <c r="EZA302" s="1241"/>
      <c r="EZB302" s="1241"/>
      <c r="EZC302" s="1241"/>
      <c r="EZD302" s="1241"/>
      <c r="EZE302" s="1241"/>
      <c r="EZF302" s="1241"/>
      <c r="EZG302" s="1241"/>
      <c r="EZH302" s="1241"/>
      <c r="EZI302" s="1241"/>
      <c r="EZJ302" s="1241"/>
      <c r="EZK302" s="1241"/>
      <c r="EZL302" s="1241"/>
      <c r="EZM302" s="1241"/>
      <c r="EZN302" s="1241"/>
      <c r="EZO302" s="1241"/>
      <c r="EZP302" s="1241"/>
      <c r="EZQ302" s="1241"/>
      <c r="EZR302" s="1241"/>
      <c r="EZS302" s="1241"/>
      <c r="EZT302" s="1241"/>
      <c r="EZU302" s="1241"/>
      <c r="EZV302" s="1241"/>
      <c r="EZW302" s="1241"/>
      <c r="EZX302" s="1241"/>
      <c r="EZY302" s="1241"/>
      <c r="EZZ302" s="1241"/>
      <c r="FAA302" s="1241"/>
      <c r="FAB302" s="1241"/>
      <c r="FAC302" s="1241"/>
      <c r="FAD302" s="1241"/>
      <c r="FAE302" s="1241"/>
      <c r="FAF302" s="1241"/>
      <c r="FAG302" s="1241"/>
      <c r="FAH302" s="1241"/>
      <c r="FAI302" s="1241"/>
      <c r="FAJ302" s="1241"/>
      <c r="FAK302" s="1241"/>
      <c r="FAL302" s="1241"/>
      <c r="FAM302" s="1241"/>
      <c r="FAN302" s="1241"/>
      <c r="FAO302" s="1241"/>
      <c r="FAP302" s="1241"/>
      <c r="FAQ302" s="1241"/>
      <c r="FAR302" s="1241"/>
      <c r="FAS302" s="1241"/>
      <c r="FAT302" s="1241"/>
      <c r="FAU302" s="1241"/>
      <c r="FAV302" s="1241"/>
      <c r="FAW302" s="1241"/>
      <c r="FAX302" s="1241"/>
      <c r="FAY302" s="1241"/>
      <c r="FAZ302" s="1241"/>
      <c r="FBA302" s="1241"/>
      <c r="FBB302" s="1241"/>
      <c r="FBC302" s="1241"/>
      <c r="FBD302" s="1241"/>
      <c r="FBE302" s="1241"/>
      <c r="FBF302" s="1241"/>
      <c r="FBG302" s="1241"/>
      <c r="FBH302" s="1241"/>
      <c r="FBI302" s="1241"/>
      <c r="FBJ302" s="1241"/>
      <c r="FBK302" s="1241"/>
      <c r="FBL302" s="1241"/>
      <c r="FBM302" s="1241"/>
      <c r="FBN302" s="1241"/>
      <c r="FBO302" s="1241"/>
      <c r="FBP302" s="1241"/>
      <c r="FBQ302" s="1241"/>
      <c r="FBR302" s="1241"/>
      <c r="FBS302" s="1241"/>
      <c r="FBT302" s="1241"/>
      <c r="FBU302" s="1241"/>
      <c r="FBV302" s="1241"/>
      <c r="FBW302" s="1241"/>
      <c r="FBX302" s="1241"/>
      <c r="FBY302" s="1241"/>
      <c r="FBZ302" s="1241"/>
      <c r="FCA302" s="1241"/>
      <c r="FCB302" s="1241"/>
      <c r="FCC302" s="1241"/>
      <c r="FCD302" s="1241"/>
      <c r="FCE302" s="1241"/>
      <c r="FCF302" s="1241"/>
      <c r="FCG302" s="1241"/>
      <c r="FCH302" s="1241"/>
      <c r="FCI302" s="1241"/>
      <c r="FCJ302" s="1241"/>
      <c r="FCK302" s="1241"/>
      <c r="FCL302" s="1241"/>
      <c r="FCM302" s="1241"/>
      <c r="FCN302" s="1241"/>
      <c r="FCO302" s="1241"/>
      <c r="FCP302" s="1241"/>
      <c r="FCQ302" s="1241"/>
      <c r="FCR302" s="1241"/>
      <c r="FCS302" s="1241"/>
      <c r="FCT302" s="1241"/>
      <c r="FCU302" s="1241"/>
      <c r="FCV302" s="1241"/>
      <c r="FCW302" s="1241"/>
      <c r="FCX302" s="1241"/>
      <c r="FCY302" s="1241"/>
      <c r="FCZ302" s="1241"/>
      <c r="FDA302" s="1241"/>
      <c r="FDB302" s="1241"/>
      <c r="FDC302" s="1241"/>
      <c r="FDD302" s="1241"/>
      <c r="FDE302" s="1241"/>
      <c r="FDF302" s="1241"/>
      <c r="FDG302" s="1241"/>
      <c r="FDH302" s="1241"/>
      <c r="FDI302" s="1241"/>
      <c r="FDJ302" s="1241"/>
      <c r="FDK302" s="1241"/>
      <c r="FDL302" s="1241"/>
      <c r="FDM302" s="1241"/>
      <c r="FDN302" s="1241"/>
      <c r="FDO302" s="1241"/>
      <c r="FDP302" s="1241"/>
      <c r="FDQ302" s="1241"/>
      <c r="FDR302" s="1241"/>
      <c r="FDS302" s="1241"/>
      <c r="FDT302" s="1241"/>
      <c r="FDU302" s="1241"/>
      <c r="FDV302" s="1241"/>
      <c r="FDW302" s="1241"/>
      <c r="FDX302" s="1241"/>
      <c r="FDY302" s="1241"/>
      <c r="FDZ302" s="1241"/>
      <c r="FEA302" s="1241"/>
      <c r="FEB302" s="1241"/>
      <c r="FEC302" s="1241"/>
      <c r="FED302" s="1241"/>
      <c r="FEE302" s="1241"/>
      <c r="FEF302" s="1241"/>
      <c r="FEG302" s="1241"/>
      <c r="FEH302" s="1241"/>
      <c r="FEI302" s="1241"/>
      <c r="FEJ302" s="1241"/>
      <c r="FEK302" s="1241"/>
      <c r="FEL302" s="1241"/>
      <c r="FEM302" s="1241"/>
      <c r="FEN302" s="1241"/>
      <c r="FEO302" s="1241"/>
      <c r="FEP302" s="1241"/>
      <c r="FEQ302" s="1241"/>
      <c r="FER302" s="1241"/>
      <c r="FES302" s="1241"/>
      <c r="FET302" s="1241"/>
      <c r="FEU302" s="1241"/>
      <c r="FEV302" s="1241"/>
      <c r="FEW302" s="1241"/>
      <c r="FEX302" s="1241"/>
      <c r="FEY302" s="1241"/>
      <c r="FEZ302" s="1241"/>
      <c r="FFA302" s="1241"/>
      <c r="FFB302" s="1241"/>
      <c r="FFC302" s="1241"/>
      <c r="FFD302" s="1241"/>
      <c r="FFE302" s="1241"/>
      <c r="FFF302" s="1241"/>
      <c r="FFG302" s="1241"/>
      <c r="FFH302" s="1241"/>
      <c r="FFI302" s="1241"/>
      <c r="FFJ302" s="1241"/>
      <c r="FFK302" s="1241"/>
      <c r="FFL302" s="1241"/>
      <c r="FFM302" s="1241"/>
      <c r="FFN302" s="1241"/>
      <c r="FFO302" s="1241"/>
      <c r="FFP302" s="1241"/>
      <c r="FFQ302" s="1241"/>
      <c r="FFR302" s="1241"/>
      <c r="FFS302" s="1241"/>
      <c r="FFT302" s="1241"/>
      <c r="FFU302" s="1241"/>
      <c r="FFV302" s="1241"/>
      <c r="FFW302" s="1241"/>
      <c r="FFX302" s="1241"/>
      <c r="FFY302" s="1241"/>
      <c r="FFZ302" s="1241"/>
      <c r="FGA302" s="1241"/>
      <c r="FGB302" s="1241"/>
      <c r="FGC302" s="1241"/>
      <c r="FGD302" s="1241"/>
      <c r="FGE302" s="1241"/>
      <c r="FGF302" s="1241"/>
      <c r="FGG302" s="1241"/>
      <c r="FGH302" s="1241"/>
      <c r="FGI302" s="1241"/>
      <c r="FGJ302" s="1241"/>
      <c r="FGK302" s="1241"/>
      <c r="FGL302" s="1241"/>
      <c r="FGM302" s="1241"/>
      <c r="FGN302" s="1241"/>
      <c r="FGO302" s="1241"/>
      <c r="FGP302" s="1241"/>
      <c r="FGQ302" s="1241"/>
      <c r="FGR302" s="1241"/>
      <c r="FGS302" s="1241"/>
      <c r="FGT302" s="1241"/>
      <c r="FGU302" s="1241"/>
      <c r="FGV302" s="1241"/>
      <c r="FGW302" s="1241"/>
      <c r="FGX302" s="1241"/>
      <c r="FGY302" s="1241"/>
      <c r="FGZ302" s="1241"/>
      <c r="FHA302" s="1241"/>
      <c r="FHB302" s="1241"/>
      <c r="FHC302" s="1241"/>
      <c r="FHD302" s="1241"/>
      <c r="FHE302" s="1241"/>
      <c r="FHF302" s="1241"/>
      <c r="FHG302" s="1241"/>
      <c r="FHH302" s="1241"/>
      <c r="FHI302" s="1241"/>
      <c r="FHJ302" s="1241"/>
      <c r="FHK302" s="1241"/>
      <c r="FHL302" s="1241"/>
      <c r="FHM302" s="1241"/>
      <c r="FHN302" s="1241"/>
      <c r="FHO302" s="1241"/>
      <c r="FHP302" s="1241"/>
      <c r="FHQ302" s="1241"/>
      <c r="FHR302" s="1241"/>
      <c r="FHS302" s="1241"/>
      <c r="FHT302" s="1241"/>
      <c r="FHU302" s="1241"/>
      <c r="FHV302" s="1241"/>
      <c r="FHW302" s="1241"/>
      <c r="FHX302" s="1241"/>
      <c r="FHY302" s="1241"/>
      <c r="FHZ302" s="1241"/>
      <c r="FIA302" s="1241"/>
      <c r="FIB302" s="1241"/>
      <c r="FIC302" s="1241"/>
      <c r="FID302" s="1241"/>
      <c r="FIE302" s="1241"/>
      <c r="FIF302" s="1241"/>
      <c r="FIG302" s="1241"/>
      <c r="FIH302" s="1241"/>
      <c r="FII302" s="1241"/>
      <c r="FIJ302" s="1241"/>
      <c r="FIK302" s="1241"/>
      <c r="FIL302" s="1241"/>
      <c r="FIM302" s="1241"/>
      <c r="FIN302" s="1241"/>
      <c r="FIO302" s="1241"/>
      <c r="FIP302" s="1241"/>
      <c r="FIQ302" s="1241"/>
      <c r="FIR302" s="1241"/>
      <c r="FIS302" s="1241"/>
      <c r="FIT302" s="1241"/>
      <c r="FIU302" s="1241"/>
      <c r="FIV302" s="1241"/>
      <c r="FIW302" s="1241"/>
      <c r="FIX302" s="1241"/>
      <c r="FIY302" s="1241"/>
      <c r="FIZ302" s="1241"/>
      <c r="FJA302" s="1241"/>
      <c r="FJB302" s="1241"/>
      <c r="FJC302" s="1241"/>
      <c r="FJD302" s="1241"/>
      <c r="FJE302" s="1241"/>
      <c r="FJF302" s="1241"/>
      <c r="FJG302" s="1241"/>
      <c r="FJH302" s="1241"/>
      <c r="FJI302" s="1241"/>
      <c r="FJJ302" s="1241"/>
      <c r="FJK302" s="1241"/>
      <c r="FJL302" s="1241"/>
      <c r="FJM302" s="1241"/>
      <c r="FJN302" s="1241"/>
      <c r="FJO302" s="1241"/>
      <c r="FJP302" s="1241"/>
      <c r="FJQ302" s="1241"/>
      <c r="FJR302" s="1241"/>
      <c r="FJS302" s="1241"/>
      <c r="FJT302" s="1241"/>
      <c r="FJU302" s="1241"/>
      <c r="FJV302" s="1241"/>
      <c r="FJW302" s="1241"/>
      <c r="FJX302" s="1241"/>
      <c r="FJY302" s="1241"/>
      <c r="FJZ302" s="1241"/>
      <c r="FKA302" s="1241"/>
      <c r="FKB302" s="1241"/>
      <c r="FKC302" s="1241"/>
      <c r="FKD302" s="1241"/>
      <c r="FKE302" s="1241"/>
      <c r="FKF302" s="1241"/>
      <c r="FKG302" s="1241"/>
      <c r="FKH302" s="1241"/>
      <c r="FKI302" s="1241"/>
      <c r="FKJ302" s="1241"/>
      <c r="FKK302" s="1241"/>
      <c r="FKL302" s="1241"/>
      <c r="FKM302" s="1241"/>
      <c r="FKN302" s="1241"/>
      <c r="FKO302" s="1241"/>
      <c r="FKP302" s="1241"/>
      <c r="FKQ302" s="1241"/>
      <c r="FKR302" s="1241"/>
      <c r="FKS302" s="1241"/>
      <c r="FKT302" s="1241"/>
      <c r="FKU302" s="1241"/>
      <c r="FKV302" s="1241"/>
      <c r="FKW302" s="1241"/>
      <c r="FKX302" s="1241"/>
      <c r="FKY302" s="1241"/>
      <c r="FKZ302" s="1241"/>
      <c r="FLA302" s="1241"/>
      <c r="FLB302" s="1241"/>
      <c r="FLC302" s="1241"/>
      <c r="FLD302" s="1241"/>
      <c r="FLE302" s="1241"/>
      <c r="FLF302" s="1241"/>
      <c r="FLG302" s="1241"/>
      <c r="FLH302" s="1241"/>
      <c r="FLI302" s="1241"/>
      <c r="FLJ302" s="1241"/>
      <c r="FLK302" s="1241"/>
      <c r="FLL302" s="1241"/>
      <c r="FLM302" s="1241"/>
      <c r="FLN302" s="1241"/>
      <c r="FLO302" s="1241"/>
      <c r="FLP302" s="1241"/>
      <c r="FLQ302" s="1241"/>
      <c r="FLR302" s="1241"/>
      <c r="FLS302" s="1241"/>
      <c r="FLT302" s="1241"/>
      <c r="FLU302" s="1241"/>
      <c r="FLV302" s="1241"/>
      <c r="FLW302" s="1241"/>
      <c r="FLX302" s="1241"/>
      <c r="FLY302" s="1241"/>
      <c r="FLZ302" s="1241"/>
      <c r="FMA302" s="1241"/>
      <c r="FMB302" s="1241"/>
      <c r="FMC302" s="1241"/>
      <c r="FMD302" s="1241"/>
      <c r="FME302" s="1241"/>
      <c r="FMF302" s="1241"/>
      <c r="FMG302" s="1241"/>
      <c r="FMH302" s="1241"/>
      <c r="FMI302" s="1241"/>
      <c r="FMJ302" s="1241"/>
      <c r="FMK302" s="1241"/>
      <c r="FML302" s="1241"/>
      <c r="FMM302" s="1241"/>
      <c r="FMN302" s="1241"/>
      <c r="FMO302" s="1241"/>
      <c r="FMP302" s="1241"/>
      <c r="FMQ302" s="1241"/>
      <c r="FMR302" s="1241"/>
      <c r="FMS302" s="1241"/>
      <c r="FMT302" s="1241"/>
      <c r="FMU302" s="1241"/>
      <c r="FMV302" s="1241"/>
      <c r="FMW302" s="1241"/>
      <c r="FMX302" s="1241"/>
      <c r="FMY302" s="1241"/>
      <c r="FMZ302" s="1241"/>
      <c r="FNA302" s="1241"/>
      <c r="FNB302" s="1241"/>
      <c r="FNC302" s="1241"/>
      <c r="FND302" s="1241"/>
      <c r="FNE302" s="1241"/>
      <c r="FNF302" s="1241"/>
      <c r="FNG302" s="1241"/>
      <c r="FNH302" s="1241"/>
      <c r="FNI302" s="1241"/>
      <c r="FNJ302" s="1241"/>
      <c r="FNK302" s="1241"/>
      <c r="FNL302" s="1241"/>
      <c r="FNM302" s="1241"/>
      <c r="FNN302" s="1241"/>
      <c r="FNO302" s="1241"/>
      <c r="FNP302" s="1241"/>
      <c r="FNQ302" s="1241"/>
      <c r="FNR302" s="1241"/>
      <c r="FNS302" s="1241"/>
      <c r="FNT302" s="1241"/>
      <c r="FNU302" s="1241"/>
      <c r="FNV302" s="1241"/>
      <c r="FNW302" s="1241"/>
      <c r="FNX302" s="1241"/>
      <c r="FNY302" s="1241"/>
      <c r="FNZ302" s="1241"/>
      <c r="FOA302" s="1241"/>
      <c r="FOB302" s="1241"/>
      <c r="FOC302" s="1241"/>
      <c r="FOD302" s="1241"/>
      <c r="FOE302" s="1241"/>
      <c r="FOF302" s="1241"/>
      <c r="FOG302" s="1241"/>
      <c r="FOH302" s="1241"/>
      <c r="FOI302" s="1241"/>
      <c r="FOJ302" s="1241"/>
      <c r="FOK302" s="1241"/>
      <c r="FOL302" s="1241"/>
      <c r="FOM302" s="1241"/>
      <c r="FON302" s="1241"/>
      <c r="FOO302" s="1241"/>
      <c r="FOP302" s="1241"/>
      <c r="FOQ302" s="1241"/>
      <c r="FOR302" s="1241"/>
      <c r="FOS302" s="1241"/>
      <c r="FOT302" s="1241"/>
      <c r="FOU302" s="1241"/>
      <c r="FOV302" s="1241"/>
      <c r="FOW302" s="1241"/>
      <c r="FOX302" s="1241"/>
      <c r="FOY302" s="1241"/>
      <c r="FOZ302" s="1241"/>
      <c r="FPA302" s="1241"/>
      <c r="FPB302" s="1241"/>
      <c r="FPC302" s="1241"/>
      <c r="FPD302" s="1241"/>
      <c r="FPE302" s="1241"/>
      <c r="FPF302" s="1241"/>
      <c r="FPG302" s="1241"/>
      <c r="FPH302" s="1241"/>
      <c r="FPI302" s="1241"/>
      <c r="FPJ302" s="1241"/>
      <c r="FPK302" s="1241"/>
      <c r="FPL302" s="1241"/>
      <c r="FPM302" s="1241"/>
      <c r="FPN302" s="1241"/>
      <c r="FPO302" s="1241"/>
      <c r="FPP302" s="1241"/>
      <c r="FPQ302" s="1241"/>
      <c r="FPR302" s="1241"/>
      <c r="FPS302" s="1241"/>
      <c r="FPT302" s="1241"/>
      <c r="FPU302" s="1241"/>
      <c r="FPV302" s="1241"/>
      <c r="FPW302" s="1241"/>
      <c r="FPX302" s="1241"/>
      <c r="FPY302" s="1241"/>
      <c r="FPZ302" s="1241"/>
      <c r="FQA302" s="1241"/>
      <c r="FQB302" s="1241"/>
      <c r="FQC302" s="1241"/>
      <c r="FQD302" s="1241"/>
      <c r="FQE302" s="1241"/>
      <c r="FQF302" s="1241"/>
      <c r="FQG302" s="1241"/>
      <c r="FQH302" s="1241"/>
      <c r="FQI302" s="1241"/>
      <c r="FQJ302" s="1241"/>
      <c r="FQK302" s="1241"/>
      <c r="FQL302" s="1241"/>
      <c r="FQM302" s="1241"/>
      <c r="FQN302" s="1241"/>
      <c r="FQO302" s="1241"/>
      <c r="FQP302" s="1241"/>
      <c r="FQQ302" s="1241"/>
      <c r="FQR302" s="1241"/>
      <c r="FQS302" s="1241"/>
      <c r="FQT302" s="1241"/>
      <c r="FQU302" s="1241"/>
      <c r="FQV302" s="1241"/>
      <c r="FQW302" s="1241"/>
      <c r="FQX302" s="1241"/>
      <c r="FQY302" s="1241"/>
      <c r="FQZ302" s="1241"/>
      <c r="FRA302" s="1241"/>
      <c r="FRB302" s="1241"/>
      <c r="FRC302" s="1241"/>
      <c r="FRD302" s="1241"/>
      <c r="FRE302" s="1241"/>
      <c r="FRF302" s="1241"/>
      <c r="FRG302" s="1241"/>
      <c r="FRH302" s="1241"/>
      <c r="FRI302" s="1241"/>
      <c r="FRJ302" s="1241"/>
      <c r="FRK302" s="1241"/>
      <c r="FRL302" s="1241"/>
      <c r="FRM302" s="1241"/>
      <c r="FRN302" s="1241"/>
      <c r="FRO302" s="1241"/>
      <c r="FRP302" s="1241"/>
      <c r="FRQ302" s="1241"/>
      <c r="FRR302" s="1241"/>
      <c r="FRS302" s="1241"/>
      <c r="FRT302" s="1241"/>
      <c r="FRU302" s="1241"/>
      <c r="FRV302" s="1241"/>
      <c r="FRW302" s="1241"/>
      <c r="FRX302" s="1241"/>
      <c r="FRY302" s="1241"/>
      <c r="FRZ302" s="1241"/>
      <c r="FSA302" s="1241"/>
      <c r="FSB302" s="1241"/>
      <c r="FSC302" s="1241"/>
      <c r="FSD302" s="1241"/>
      <c r="FSE302" s="1241"/>
      <c r="FSF302" s="1241"/>
      <c r="FSG302" s="1241"/>
      <c r="FSH302" s="1241"/>
      <c r="FSI302" s="1241"/>
      <c r="FSJ302" s="1241"/>
      <c r="FSK302" s="1241"/>
      <c r="FSL302" s="1241"/>
      <c r="FSM302" s="1241"/>
      <c r="FSN302" s="1241"/>
      <c r="FSO302" s="1241"/>
      <c r="FSP302" s="1241"/>
      <c r="FSQ302" s="1241"/>
      <c r="FSR302" s="1241"/>
      <c r="FSS302" s="1241"/>
      <c r="FST302" s="1241"/>
      <c r="FSU302" s="1241"/>
      <c r="FSV302" s="1241"/>
      <c r="FSW302" s="1241"/>
      <c r="FSX302" s="1241"/>
      <c r="FSY302" s="1241"/>
      <c r="FSZ302" s="1241"/>
      <c r="FTA302" s="1241"/>
      <c r="FTB302" s="1241"/>
      <c r="FTC302" s="1241"/>
      <c r="FTD302" s="1241"/>
      <c r="FTE302" s="1241"/>
      <c r="FTF302" s="1241"/>
      <c r="FTG302" s="1241"/>
      <c r="FTH302" s="1241"/>
      <c r="FTI302" s="1241"/>
      <c r="FTJ302" s="1241"/>
      <c r="FTK302" s="1241"/>
      <c r="FTL302" s="1241"/>
      <c r="FTM302" s="1241"/>
      <c r="FTN302" s="1241"/>
      <c r="FTO302" s="1241"/>
      <c r="FTP302" s="1241"/>
      <c r="FTQ302" s="1241"/>
      <c r="FTR302" s="1241"/>
      <c r="FTS302" s="1241"/>
      <c r="FTT302" s="1241"/>
      <c r="FTU302" s="1241"/>
      <c r="FTV302" s="1241"/>
      <c r="FTW302" s="1241"/>
      <c r="FTX302" s="1241"/>
      <c r="FTY302" s="1241"/>
      <c r="FTZ302" s="1241"/>
      <c r="FUA302" s="1241"/>
      <c r="FUB302" s="1241"/>
      <c r="FUC302" s="1241"/>
      <c r="FUD302" s="1241"/>
      <c r="FUE302" s="1241"/>
      <c r="FUF302" s="1241"/>
      <c r="FUG302" s="1241"/>
      <c r="FUH302" s="1241"/>
      <c r="FUI302" s="1241"/>
      <c r="FUJ302" s="1241"/>
      <c r="FUK302" s="1241"/>
      <c r="FUL302" s="1241"/>
      <c r="FUM302" s="1241"/>
      <c r="FUN302" s="1241"/>
      <c r="FUO302" s="1241"/>
      <c r="FUP302" s="1241"/>
      <c r="FUQ302" s="1241"/>
      <c r="FUR302" s="1241"/>
      <c r="FUS302" s="1241"/>
      <c r="FUT302" s="1241"/>
      <c r="FUU302" s="1241"/>
      <c r="FUV302" s="1241"/>
      <c r="FUW302" s="1241"/>
      <c r="FUX302" s="1241"/>
      <c r="FUY302" s="1241"/>
      <c r="FUZ302" s="1241"/>
      <c r="FVA302" s="1241"/>
      <c r="FVB302" s="1241"/>
      <c r="FVC302" s="1241"/>
      <c r="FVD302" s="1241"/>
      <c r="FVE302" s="1241"/>
      <c r="FVF302" s="1241"/>
      <c r="FVG302" s="1241"/>
      <c r="FVH302" s="1241"/>
      <c r="FVI302" s="1241"/>
      <c r="FVJ302" s="1241"/>
      <c r="FVK302" s="1241"/>
      <c r="FVL302" s="1241"/>
      <c r="FVM302" s="1241"/>
      <c r="FVN302" s="1241"/>
      <c r="FVO302" s="1241"/>
      <c r="FVP302" s="1241"/>
      <c r="FVQ302" s="1241"/>
      <c r="FVR302" s="1241"/>
      <c r="FVS302" s="1241"/>
      <c r="FVT302" s="1241"/>
      <c r="FVU302" s="1241"/>
      <c r="FVV302" s="1241"/>
      <c r="FVW302" s="1241"/>
      <c r="FVX302" s="1241"/>
      <c r="FVY302" s="1241"/>
      <c r="FVZ302" s="1241"/>
      <c r="FWA302" s="1241"/>
      <c r="FWB302" s="1241"/>
      <c r="FWC302" s="1241"/>
      <c r="FWD302" s="1241"/>
      <c r="FWE302" s="1241"/>
      <c r="FWF302" s="1241"/>
      <c r="FWG302" s="1241"/>
      <c r="FWH302" s="1241"/>
      <c r="FWI302" s="1241"/>
      <c r="FWJ302" s="1241"/>
      <c r="FWK302" s="1241"/>
      <c r="FWL302" s="1241"/>
      <c r="FWM302" s="1241"/>
      <c r="FWN302" s="1241"/>
      <c r="FWO302" s="1241"/>
      <c r="FWP302" s="1241"/>
      <c r="FWQ302" s="1241"/>
      <c r="FWR302" s="1241"/>
      <c r="FWS302" s="1241"/>
      <c r="FWT302" s="1241"/>
      <c r="FWU302" s="1241"/>
      <c r="FWV302" s="1241"/>
      <c r="FWW302" s="1241"/>
      <c r="FWX302" s="1241"/>
      <c r="FWY302" s="1241"/>
      <c r="FWZ302" s="1241"/>
      <c r="FXA302" s="1241"/>
      <c r="FXB302" s="1241"/>
      <c r="FXC302" s="1241"/>
      <c r="FXD302" s="1241"/>
      <c r="FXE302" s="1241"/>
      <c r="FXF302" s="1241"/>
      <c r="FXG302" s="1241"/>
      <c r="FXH302" s="1241"/>
      <c r="FXI302" s="1241"/>
      <c r="FXJ302" s="1241"/>
      <c r="FXK302" s="1241"/>
      <c r="FXL302" s="1241"/>
      <c r="FXM302" s="1241"/>
      <c r="FXN302" s="1241"/>
      <c r="FXO302" s="1241"/>
      <c r="FXP302" s="1241"/>
      <c r="FXQ302" s="1241"/>
      <c r="FXR302" s="1241"/>
      <c r="FXS302" s="1241"/>
      <c r="FXT302" s="1241"/>
      <c r="FXU302" s="1241"/>
      <c r="FXV302" s="1241"/>
      <c r="FXW302" s="1241"/>
      <c r="FXX302" s="1241"/>
      <c r="FXY302" s="1241"/>
      <c r="FXZ302" s="1241"/>
      <c r="FYA302" s="1241"/>
      <c r="FYB302" s="1241"/>
      <c r="FYC302" s="1241"/>
      <c r="FYD302" s="1241"/>
      <c r="FYE302" s="1241"/>
      <c r="FYF302" s="1241"/>
      <c r="FYG302" s="1241"/>
      <c r="FYH302" s="1241"/>
      <c r="FYI302" s="1241"/>
      <c r="FYJ302" s="1241"/>
      <c r="FYK302" s="1241"/>
      <c r="FYL302" s="1241"/>
      <c r="FYM302" s="1241"/>
      <c r="FYN302" s="1241"/>
      <c r="FYO302" s="1241"/>
      <c r="FYP302" s="1241"/>
      <c r="FYQ302" s="1241"/>
      <c r="FYR302" s="1241"/>
      <c r="FYS302" s="1241"/>
      <c r="FYT302" s="1241"/>
      <c r="FYU302" s="1241"/>
      <c r="FYV302" s="1241"/>
      <c r="FYW302" s="1241"/>
      <c r="FYX302" s="1241"/>
      <c r="FYY302" s="1241"/>
      <c r="FYZ302" s="1241"/>
      <c r="FZA302" s="1241"/>
      <c r="FZB302" s="1241"/>
      <c r="FZC302" s="1241"/>
      <c r="FZD302" s="1241"/>
      <c r="FZE302" s="1241"/>
      <c r="FZF302" s="1241"/>
      <c r="FZG302" s="1241"/>
      <c r="FZH302" s="1241"/>
      <c r="FZI302" s="1241"/>
      <c r="FZJ302" s="1241"/>
      <c r="FZK302" s="1241"/>
      <c r="FZL302" s="1241"/>
      <c r="FZM302" s="1241"/>
      <c r="FZN302" s="1241"/>
      <c r="FZO302" s="1241"/>
      <c r="FZP302" s="1241"/>
      <c r="FZQ302" s="1241"/>
      <c r="FZR302" s="1241"/>
      <c r="FZS302" s="1241"/>
      <c r="FZT302" s="1241"/>
      <c r="FZU302" s="1241"/>
      <c r="FZV302" s="1241"/>
      <c r="FZW302" s="1241"/>
      <c r="FZX302" s="1241"/>
      <c r="FZY302" s="1241"/>
      <c r="FZZ302" s="1241"/>
      <c r="GAA302" s="1241"/>
      <c r="GAB302" s="1241"/>
      <c r="GAC302" s="1241"/>
      <c r="GAD302" s="1241"/>
      <c r="GAE302" s="1241"/>
      <c r="GAF302" s="1241"/>
      <c r="GAG302" s="1241"/>
      <c r="GAH302" s="1241"/>
      <c r="GAI302" s="1241"/>
      <c r="GAJ302" s="1241"/>
      <c r="GAK302" s="1241"/>
      <c r="GAL302" s="1241"/>
      <c r="GAM302" s="1241"/>
      <c r="GAN302" s="1241"/>
      <c r="GAO302" s="1241"/>
      <c r="GAP302" s="1241"/>
      <c r="GAQ302" s="1241"/>
      <c r="GAR302" s="1241"/>
      <c r="GAS302" s="1241"/>
      <c r="GAT302" s="1241"/>
      <c r="GAU302" s="1241"/>
      <c r="GAV302" s="1241"/>
      <c r="GAW302" s="1241"/>
      <c r="GAX302" s="1241"/>
      <c r="GAY302" s="1241"/>
      <c r="GAZ302" s="1241"/>
      <c r="GBA302" s="1241"/>
      <c r="GBB302" s="1241"/>
      <c r="GBC302" s="1241"/>
      <c r="GBD302" s="1241"/>
      <c r="GBE302" s="1241"/>
      <c r="GBF302" s="1241"/>
      <c r="GBG302" s="1241"/>
      <c r="GBH302" s="1241"/>
      <c r="GBI302" s="1241"/>
      <c r="GBJ302" s="1241"/>
      <c r="GBK302" s="1241"/>
      <c r="GBL302" s="1241"/>
      <c r="GBM302" s="1241"/>
      <c r="GBN302" s="1241"/>
      <c r="GBO302" s="1241"/>
      <c r="GBP302" s="1241"/>
      <c r="GBQ302" s="1241"/>
      <c r="GBR302" s="1241"/>
      <c r="GBS302" s="1241"/>
      <c r="GBT302" s="1241"/>
      <c r="GBU302" s="1241"/>
      <c r="GBV302" s="1241"/>
      <c r="GBW302" s="1241"/>
      <c r="GBX302" s="1241"/>
      <c r="GBY302" s="1241"/>
      <c r="GBZ302" s="1241"/>
      <c r="GCA302" s="1241"/>
      <c r="GCB302" s="1241"/>
      <c r="GCC302" s="1241"/>
      <c r="GCD302" s="1241"/>
      <c r="GCE302" s="1241"/>
      <c r="GCF302" s="1241"/>
      <c r="GCG302" s="1241"/>
      <c r="GCH302" s="1241"/>
      <c r="GCI302" s="1241"/>
      <c r="GCJ302" s="1241"/>
      <c r="GCK302" s="1241"/>
      <c r="GCL302" s="1241"/>
      <c r="GCM302" s="1241"/>
      <c r="GCN302" s="1241"/>
      <c r="GCO302" s="1241"/>
      <c r="GCP302" s="1241"/>
      <c r="GCQ302" s="1241"/>
      <c r="GCR302" s="1241"/>
      <c r="GCS302" s="1241"/>
      <c r="GCT302" s="1241"/>
      <c r="GCU302" s="1241"/>
      <c r="GCV302" s="1241"/>
      <c r="GCW302" s="1241"/>
      <c r="GCX302" s="1241"/>
      <c r="GCY302" s="1241"/>
      <c r="GCZ302" s="1241"/>
      <c r="GDA302" s="1241"/>
      <c r="GDB302" s="1241"/>
      <c r="GDC302" s="1241"/>
      <c r="GDD302" s="1241"/>
      <c r="GDE302" s="1241"/>
      <c r="GDF302" s="1241"/>
      <c r="GDG302" s="1241"/>
      <c r="GDH302" s="1241"/>
      <c r="GDI302" s="1241"/>
      <c r="GDJ302" s="1241"/>
      <c r="GDK302" s="1241"/>
      <c r="GDL302" s="1241"/>
      <c r="GDM302" s="1241"/>
      <c r="GDN302" s="1241"/>
      <c r="GDO302" s="1241"/>
      <c r="GDP302" s="1241"/>
      <c r="GDQ302" s="1241"/>
      <c r="GDR302" s="1241"/>
      <c r="GDS302" s="1241"/>
      <c r="GDT302" s="1241"/>
      <c r="GDU302" s="1241"/>
      <c r="GDV302" s="1241"/>
      <c r="GDW302" s="1241"/>
      <c r="GDX302" s="1241"/>
      <c r="GDY302" s="1241"/>
      <c r="GDZ302" s="1241"/>
      <c r="GEA302" s="1241"/>
      <c r="GEB302" s="1241"/>
      <c r="GEC302" s="1241"/>
      <c r="GED302" s="1241"/>
      <c r="GEE302" s="1241"/>
      <c r="GEF302" s="1241"/>
      <c r="GEG302" s="1241"/>
      <c r="GEH302" s="1241"/>
      <c r="GEI302" s="1241"/>
      <c r="GEJ302" s="1241"/>
      <c r="GEK302" s="1241"/>
      <c r="GEL302" s="1241"/>
      <c r="GEM302" s="1241"/>
      <c r="GEN302" s="1241"/>
      <c r="GEO302" s="1241"/>
      <c r="GEP302" s="1241"/>
      <c r="GEQ302" s="1241"/>
      <c r="GER302" s="1241"/>
      <c r="GES302" s="1241"/>
      <c r="GET302" s="1241"/>
      <c r="GEU302" s="1241"/>
      <c r="GEV302" s="1241"/>
      <c r="GEW302" s="1241"/>
      <c r="GEX302" s="1241"/>
      <c r="GEY302" s="1241"/>
      <c r="GEZ302" s="1241"/>
      <c r="GFA302" s="1241"/>
      <c r="GFB302" s="1241"/>
      <c r="GFC302" s="1241"/>
      <c r="GFD302" s="1241"/>
      <c r="GFE302" s="1241"/>
      <c r="GFF302" s="1241"/>
      <c r="GFG302" s="1241"/>
      <c r="GFH302" s="1241"/>
      <c r="GFI302" s="1241"/>
      <c r="GFJ302" s="1241"/>
      <c r="GFK302" s="1241"/>
      <c r="GFL302" s="1241"/>
      <c r="GFM302" s="1241"/>
      <c r="GFN302" s="1241"/>
      <c r="GFO302" s="1241"/>
      <c r="GFP302" s="1241"/>
      <c r="GFQ302" s="1241"/>
      <c r="GFR302" s="1241"/>
      <c r="GFS302" s="1241"/>
      <c r="GFT302" s="1241"/>
      <c r="GFU302" s="1241"/>
      <c r="GFV302" s="1241"/>
      <c r="GFW302" s="1241"/>
      <c r="GFX302" s="1241"/>
      <c r="GFY302" s="1241"/>
      <c r="GFZ302" s="1241"/>
      <c r="GGA302" s="1241"/>
      <c r="GGB302" s="1241"/>
      <c r="GGC302" s="1241"/>
      <c r="GGD302" s="1241"/>
      <c r="GGE302" s="1241"/>
      <c r="GGF302" s="1241"/>
      <c r="GGG302" s="1241"/>
      <c r="GGH302" s="1241"/>
      <c r="GGI302" s="1241"/>
      <c r="GGJ302" s="1241"/>
      <c r="GGK302" s="1241"/>
      <c r="GGL302" s="1241"/>
      <c r="GGM302" s="1241"/>
      <c r="GGN302" s="1241"/>
      <c r="GGO302" s="1241"/>
      <c r="GGP302" s="1241"/>
      <c r="GGQ302" s="1241"/>
      <c r="GGR302" s="1241"/>
      <c r="GGS302" s="1241"/>
      <c r="GGT302" s="1241"/>
      <c r="GGU302" s="1241"/>
      <c r="GGV302" s="1241"/>
      <c r="GGW302" s="1241"/>
      <c r="GGX302" s="1241"/>
      <c r="GGY302" s="1241"/>
      <c r="GGZ302" s="1241"/>
      <c r="GHA302" s="1241"/>
      <c r="GHB302" s="1241"/>
      <c r="GHC302" s="1241"/>
      <c r="GHD302" s="1241"/>
      <c r="GHE302" s="1241"/>
      <c r="GHF302" s="1241"/>
      <c r="GHG302" s="1241"/>
      <c r="GHH302" s="1241"/>
      <c r="GHI302" s="1241"/>
      <c r="GHJ302" s="1241"/>
      <c r="GHK302" s="1241"/>
      <c r="GHL302" s="1241"/>
      <c r="GHM302" s="1241"/>
      <c r="GHN302" s="1241"/>
      <c r="GHO302" s="1241"/>
      <c r="GHP302" s="1241"/>
      <c r="GHQ302" s="1241"/>
      <c r="GHR302" s="1241"/>
      <c r="GHS302" s="1241"/>
      <c r="GHT302" s="1241"/>
      <c r="GHU302" s="1241"/>
      <c r="GHV302" s="1241"/>
      <c r="GHW302" s="1241"/>
      <c r="GHX302" s="1241"/>
      <c r="GHY302" s="1241"/>
      <c r="GHZ302" s="1241"/>
      <c r="GIA302" s="1241"/>
      <c r="GIB302" s="1241"/>
      <c r="GIC302" s="1241"/>
      <c r="GID302" s="1241"/>
      <c r="GIE302" s="1241"/>
      <c r="GIF302" s="1241"/>
      <c r="GIG302" s="1241"/>
      <c r="GIH302" s="1241"/>
      <c r="GII302" s="1241"/>
      <c r="GIJ302" s="1241"/>
      <c r="GIK302" s="1241"/>
      <c r="GIL302" s="1241"/>
      <c r="GIM302" s="1241"/>
      <c r="GIN302" s="1241"/>
      <c r="GIO302" s="1241"/>
      <c r="GIP302" s="1241"/>
      <c r="GIQ302" s="1241"/>
      <c r="GIR302" s="1241"/>
      <c r="GIS302" s="1241"/>
      <c r="GIT302" s="1241"/>
      <c r="GIU302" s="1241"/>
      <c r="GIV302" s="1241"/>
      <c r="GIW302" s="1241"/>
      <c r="GIX302" s="1241"/>
      <c r="GIY302" s="1241"/>
      <c r="GIZ302" s="1241"/>
      <c r="GJA302" s="1241"/>
      <c r="GJB302" s="1241"/>
      <c r="GJC302" s="1241"/>
      <c r="GJD302" s="1241"/>
      <c r="GJE302" s="1241"/>
      <c r="GJF302" s="1241"/>
      <c r="GJG302" s="1241"/>
      <c r="GJH302" s="1241"/>
      <c r="GJI302" s="1241"/>
      <c r="GJJ302" s="1241"/>
      <c r="GJK302" s="1241"/>
      <c r="GJL302" s="1241"/>
      <c r="GJM302" s="1241"/>
      <c r="GJN302" s="1241"/>
      <c r="GJO302" s="1241"/>
      <c r="GJP302" s="1241"/>
      <c r="GJQ302" s="1241"/>
      <c r="GJR302" s="1241"/>
      <c r="GJS302" s="1241"/>
      <c r="GJT302" s="1241"/>
      <c r="GJU302" s="1241"/>
      <c r="GJV302" s="1241"/>
      <c r="GJW302" s="1241"/>
      <c r="GJX302" s="1241"/>
      <c r="GJY302" s="1241"/>
      <c r="GJZ302" s="1241"/>
      <c r="GKA302" s="1241"/>
      <c r="GKB302" s="1241"/>
      <c r="GKC302" s="1241"/>
      <c r="GKD302" s="1241"/>
      <c r="GKE302" s="1241"/>
      <c r="GKF302" s="1241"/>
      <c r="GKG302" s="1241"/>
      <c r="GKH302" s="1241"/>
      <c r="GKI302" s="1241"/>
      <c r="GKJ302" s="1241"/>
      <c r="GKK302" s="1241"/>
      <c r="GKL302" s="1241"/>
      <c r="GKM302" s="1241"/>
      <c r="GKN302" s="1241"/>
      <c r="GKO302" s="1241"/>
      <c r="GKP302" s="1241"/>
      <c r="GKQ302" s="1241"/>
      <c r="GKR302" s="1241"/>
      <c r="GKS302" s="1241"/>
      <c r="GKT302" s="1241"/>
      <c r="GKU302" s="1241"/>
      <c r="GKV302" s="1241"/>
      <c r="GKW302" s="1241"/>
      <c r="GKX302" s="1241"/>
      <c r="GKY302" s="1241"/>
      <c r="GKZ302" s="1241"/>
      <c r="GLA302" s="1241"/>
      <c r="GLB302" s="1241"/>
      <c r="GLC302" s="1241"/>
      <c r="GLD302" s="1241"/>
      <c r="GLE302" s="1241"/>
      <c r="GLF302" s="1241"/>
      <c r="GLG302" s="1241"/>
      <c r="GLH302" s="1241"/>
      <c r="GLI302" s="1241"/>
      <c r="GLJ302" s="1241"/>
      <c r="GLK302" s="1241"/>
      <c r="GLL302" s="1241"/>
      <c r="GLM302" s="1241"/>
      <c r="GLN302" s="1241"/>
      <c r="GLO302" s="1241"/>
      <c r="GLP302" s="1241"/>
      <c r="GLQ302" s="1241"/>
      <c r="GLR302" s="1241"/>
      <c r="GLS302" s="1241"/>
      <c r="GLT302" s="1241"/>
      <c r="GLU302" s="1241"/>
      <c r="GLV302" s="1241"/>
      <c r="GLW302" s="1241"/>
      <c r="GLX302" s="1241"/>
      <c r="GLY302" s="1241"/>
      <c r="GLZ302" s="1241"/>
      <c r="GMA302" s="1241"/>
      <c r="GMB302" s="1241"/>
      <c r="GMC302" s="1241"/>
      <c r="GMD302" s="1241"/>
      <c r="GME302" s="1241"/>
      <c r="GMF302" s="1241"/>
      <c r="GMG302" s="1241"/>
      <c r="GMH302" s="1241"/>
      <c r="GMI302" s="1241"/>
      <c r="GMJ302" s="1241"/>
      <c r="GMK302" s="1241"/>
      <c r="GML302" s="1241"/>
      <c r="GMM302" s="1241"/>
      <c r="GMN302" s="1241"/>
      <c r="GMO302" s="1241"/>
      <c r="GMP302" s="1241"/>
      <c r="GMQ302" s="1241"/>
      <c r="GMR302" s="1241"/>
      <c r="GMS302" s="1241"/>
      <c r="GMT302" s="1241"/>
      <c r="GMU302" s="1241"/>
      <c r="GMV302" s="1241"/>
      <c r="GMW302" s="1241"/>
      <c r="GMX302" s="1241"/>
      <c r="GMY302" s="1241"/>
      <c r="GMZ302" s="1241"/>
      <c r="GNA302" s="1241"/>
      <c r="GNB302" s="1241"/>
      <c r="GNC302" s="1241"/>
      <c r="GND302" s="1241"/>
      <c r="GNE302" s="1241"/>
      <c r="GNF302" s="1241"/>
      <c r="GNG302" s="1241"/>
      <c r="GNH302" s="1241"/>
      <c r="GNI302" s="1241"/>
      <c r="GNJ302" s="1241"/>
      <c r="GNK302" s="1241"/>
      <c r="GNL302" s="1241"/>
      <c r="GNM302" s="1241"/>
      <c r="GNN302" s="1241"/>
      <c r="GNO302" s="1241"/>
      <c r="GNP302" s="1241"/>
      <c r="GNQ302" s="1241"/>
      <c r="GNR302" s="1241"/>
      <c r="GNS302" s="1241"/>
      <c r="GNT302" s="1241"/>
      <c r="GNU302" s="1241"/>
      <c r="GNV302" s="1241"/>
      <c r="GNW302" s="1241"/>
      <c r="GNX302" s="1241"/>
      <c r="GNY302" s="1241"/>
      <c r="GNZ302" s="1241"/>
      <c r="GOA302" s="1241"/>
      <c r="GOB302" s="1241"/>
      <c r="GOC302" s="1241"/>
      <c r="GOD302" s="1241"/>
      <c r="GOE302" s="1241"/>
      <c r="GOF302" s="1241"/>
      <c r="GOG302" s="1241"/>
      <c r="GOH302" s="1241"/>
      <c r="GOI302" s="1241"/>
      <c r="GOJ302" s="1241"/>
      <c r="GOK302" s="1241"/>
      <c r="GOL302" s="1241"/>
      <c r="GOM302" s="1241"/>
      <c r="GON302" s="1241"/>
      <c r="GOO302" s="1241"/>
      <c r="GOP302" s="1241"/>
      <c r="GOQ302" s="1241"/>
      <c r="GOR302" s="1241"/>
      <c r="GOS302" s="1241"/>
      <c r="GOT302" s="1241"/>
      <c r="GOU302" s="1241"/>
      <c r="GOV302" s="1241"/>
      <c r="GOW302" s="1241"/>
      <c r="GOX302" s="1241"/>
      <c r="GOY302" s="1241"/>
      <c r="GOZ302" s="1241"/>
      <c r="GPA302" s="1241"/>
      <c r="GPB302" s="1241"/>
      <c r="GPC302" s="1241"/>
      <c r="GPD302" s="1241"/>
      <c r="GPE302" s="1241"/>
      <c r="GPF302" s="1241"/>
      <c r="GPG302" s="1241"/>
      <c r="GPH302" s="1241"/>
      <c r="GPI302" s="1241"/>
      <c r="GPJ302" s="1241"/>
      <c r="GPK302" s="1241"/>
      <c r="GPL302" s="1241"/>
      <c r="GPM302" s="1241"/>
      <c r="GPN302" s="1241"/>
      <c r="GPO302" s="1241"/>
      <c r="GPP302" s="1241"/>
      <c r="GPQ302" s="1241"/>
      <c r="GPR302" s="1241"/>
      <c r="GPS302" s="1241"/>
      <c r="GPT302" s="1241"/>
      <c r="GPU302" s="1241"/>
      <c r="GPV302" s="1241"/>
      <c r="GPW302" s="1241"/>
      <c r="GPX302" s="1241"/>
      <c r="GPY302" s="1241"/>
      <c r="GPZ302" s="1241"/>
      <c r="GQA302" s="1241"/>
      <c r="GQB302" s="1241"/>
      <c r="GQC302" s="1241"/>
      <c r="GQD302" s="1241"/>
      <c r="GQE302" s="1241"/>
      <c r="GQF302" s="1241"/>
      <c r="GQG302" s="1241"/>
      <c r="GQH302" s="1241"/>
      <c r="GQI302" s="1241"/>
      <c r="GQJ302" s="1241"/>
      <c r="GQK302" s="1241"/>
      <c r="GQL302" s="1241"/>
      <c r="GQM302" s="1241"/>
      <c r="GQN302" s="1241"/>
      <c r="GQO302" s="1241"/>
      <c r="GQP302" s="1241"/>
      <c r="GQQ302" s="1241"/>
      <c r="GQR302" s="1241"/>
      <c r="GQS302" s="1241"/>
      <c r="GQT302" s="1241"/>
      <c r="GQU302" s="1241"/>
      <c r="GQV302" s="1241"/>
      <c r="GQW302" s="1241"/>
      <c r="GQX302" s="1241"/>
      <c r="GQY302" s="1241"/>
      <c r="GQZ302" s="1241"/>
      <c r="GRA302" s="1241"/>
      <c r="GRB302" s="1241"/>
      <c r="GRC302" s="1241"/>
      <c r="GRD302" s="1241"/>
      <c r="GRE302" s="1241"/>
      <c r="GRF302" s="1241"/>
      <c r="GRG302" s="1241"/>
      <c r="GRH302" s="1241"/>
      <c r="GRI302" s="1241"/>
      <c r="GRJ302" s="1241"/>
      <c r="GRK302" s="1241"/>
      <c r="GRL302" s="1241"/>
      <c r="GRM302" s="1241"/>
      <c r="GRN302" s="1241"/>
      <c r="GRO302" s="1241"/>
      <c r="GRP302" s="1241"/>
      <c r="GRQ302" s="1241"/>
      <c r="GRR302" s="1241"/>
      <c r="GRS302" s="1241"/>
      <c r="GRT302" s="1241"/>
      <c r="GRU302" s="1241"/>
      <c r="GRV302" s="1241"/>
      <c r="GRW302" s="1241"/>
      <c r="GRX302" s="1241"/>
      <c r="GRY302" s="1241"/>
      <c r="GRZ302" s="1241"/>
      <c r="GSA302" s="1241"/>
      <c r="GSB302" s="1241"/>
      <c r="GSC302" s="1241"/>
      <c r="GSD302" s="1241"/>
      <c r="GSE302" s="1241"/>
      <c r="GSF302" s="1241"/>
      <c r="GSG302" s="1241"/>
      <c r="GSH302" s="1241"/>
      <c r="GSI302" s="1241"/>
      <c r="GSJ302" s="1241"/>
      <c r="GSK302" s="1241"/>
      <c r="GSL302" s="1241"/>
      <c r="GSM302" s="1241"/>
      <c r="GSN302" s="1241"/>
      <c r="GSO302" s="1241"/>
      <c r="GSP302" s="1241"/>
      <c r="GSQ302" s="1241"/>
      <c r="GSR302" s="1241"/>
      <c r="GSS302" s="1241"/>
      <c r="GST302" s="1241"/>
      <c r="GSU302" s="1241"/>
      <c r="GSV302" s="1241"/>
      <c r="GSW302" s="1241"/>
      <c r="GSX302" s="1241"/>
      <c r="GSY302" s="1241"/>
      <c r="GSZ302" s="1241"/>
      <c r="GTA302" s="1241"/>
      <c r="GTB302" s="1241"/>
      <c r="GTC302" s="1241"/>
      <c r="GTD302" s="1241"/>
      <c r="GTE302" s="1241"/>
      <c r="GTF302" s="1241"/>
      <c r="GTG302" s="1241"/>
      <c r="GTH302" s="1241"/>
      <c r="GTI302" s="1241"/>
      <c r="GTJ302" s="1241"/>
      <c r="GTK302" s="1241"/>
      <c r="GTL302" s="1241"/>
      <c r="GTM302" s="1241"/>
      <c r="GTN302" s="1241"/>
      <c r="GTO302" s="1241"/>
      <c r="GTP302" s="1241"/>
      <c r="GTQ302" s="1241"/>
      <c r="GTR302" s="1241"/>
      <c r="GTS302" s="1241"/>
      <c r="GTT302" s="1241"/>
      <c r="GTU302" s="1241"/>
      <c r="GTV302" s="1241"/>
      <c r="GTW302" s="1241"/>
      <c r="GTX302" s="1241"/>
      <c r="GTY302" s="1241"/>
      <c r="GTZ302" s="1241"/>
      <c r="GUA302" s="1241"/>
      <c r="GUB302" s="1241"/>
      <c r="GUC302" s="1241"/>
      <c r="GUD302" s="1241"/>
      <c r="GUE302" s="1241"/>
      <c r="GUF302" s="1241"/>
      <c r="GUG302" s="1241"/>
      <c r="GUH302" s="1241"/>
      <c r="GUI302" s="1241"/>
      <c r="GUJ302" s="1241"/>
      <c r="GUK302" s="1241"/>
      <c r="GUL302" s="1241"/>
      <c r="GUM302" s="1241"/>
      <c r="GUN302" s="1241"/>
      <c r="GUO302" s="1241"/>
      <c r="GUP302" s="1241"/>
      <c r="GUQ302" s="1241"/>
      <c r="GUR302" s="1241"/>
      <c r="GUS302" s="1241"/>
      <c r="GUT302" s="1241"/>
      <c r="GUU302" s="1241"/>
      <c r="GUV302" s="1241"/>
      <c r="GUW302" s="1241"/>
      <c r="GUX302" s="1241"/>
      <c r="GUY302" s="1241"/>
      <c r="GUZ302" s="1241"/>
      <c r="GVA302" s="1241"/>
      <c r="GVB302" s="1241"/>
      <c r="GVC302" s="1241"/>
      <c r="GVD302" s="1241"/>
      <c r="GVE302" s="1241"/>
      <c r="GVF302" s="1241"/>
      <c r="GVG302" s="1241"/>
      <c r="GVH302" s="1241"/>
      <c r="GVI302" s="1241"/>
      <c r="GVJ302" s="1241"/>
      <c r="GVK302" s="1241"/>
      <c r="GVL302" s="1241"/>
      <c r="GVM302" s="1241"/>
      <c r="GVN302" s="1241"/>
      <c r="GVO302" s="1241"/>
      <c r="GVP302" s="1241"/>
      <c r="GVQ302" s="1241"/>
      <c r="GVR302" s="1241"/>
      <c r="GVS302" s="1241"/>
      <c r="GVT302" s="1241"/>
      <c r="GVU302" s="1241"/>
      <c r="GVV302" s="1241"/>
      <c r="GVW302" s="1241"/>
      <c r="GVX302" s="1241"/>
      <c r="GVY302" s="1241"/>
      <c r="GVZ302" s="1241"/>
      <c r="GWA302" s="1241"/>
      <c r="GWB302" s="1241"/>
      <c r="GWC302" s="1241"/>
      <c r="GWD302" s="1241"/>
      <c r="GWE302" s="1241"/>
      <c r="GWF302" s="1241"/>
      <c r="GWG302" s="1241"/>
      <c r="GWH302" s="1241"/>
      <c r="GWI302" s="1241"/>
      <c r="GWJ302" s="1241"/>
      <c r="GWK302" s="1241"/>
      <c r="GWL302" s="1241"/>
      <c r="GWM302" s="1241"/>
      <c r="GWN302" s="1241"/>
      <c r="GWO302" s="1241"/>
      <c r="GWP302" s="1241"/>
      <c r="GWQ302" s="1241"/>
      <c r="GWR302" s="1241"/>
      <c r="GWS302" s="1241"/>
      <c r="GWT302" s="1241"/>
      <c r="GWU302" s="1241"/>
      <c r="GWV302" s="1241"/>
      <c r="GWW302" s="1241"/>
      <c r="GWX302" s="1241"/>
      <c r="GWY302" s="1241"/>
      <c r="GWZ302" s="1241"/>
      <c r="GXA302" s="1241"/>
      <c r="GXB302" s="1241"/>
      <c r="GXC302" s="1241"/>
      <c r="GXD302" s="1241"/>
      <c r="GXE302" s="1241"/>
      <c r="GXF302" s="1241"/>
      <c r="GXG302" s="1241"/>
      <c r="GXH302" s="1241"/>
      <c r="GXI302" s="1241"/>
      <c r="GXJ302" s="1241"/>
      <c r="GXK302" s="1241"/>
      <c r="GXL302" s="1241"/>
      <c r="GXM302" s="1241"/>
      <c r="GXN302" s="1241"/>
      <c r="GXO302" s="1241"/>
      <c r="GXP302" s="1241"/>
      <c r="GXQ302" s="1241"/>
      <c r="GXR302" s="1241"/>
      <c r="GXS302" s="1241"/>
      <c r="GXT302" s="1241"/>
      <c r="GXU302" s="1241"/>
      <c r="GXV302" s="1241"/>
      <c r="GXW302" s="1241"/>
      <c r="GXX302" s="1241"/>
      <c r="GXY302" s="1241"/>
      <c r="GXZ302" s="1241"/>
      <c r="GYA302" s="1241"/>
      <c r="GYB302" s="1241"/>
      <c r="GYC302" s="1241"/>
      <c r="GYD302" s="1241"/>
      <c r="GYE302" s="1241"/>
      <c r="GYF302" s="1241"/>
      <c r="GYG302" s="1241"/>
      <c r="GYH302" s="1241"/>
      <c r="GYI302" s="1241"/>
      <c r="GYJ302" s="1241"/>
      <c r="GYK302" s="1241"/>
      <c r="GYL302" s="1241"/>
      <c r="GYM302" s="1241"/>
      <c r="GYN302" s="1241"/>
      <c r="GYO302" s="1241"/>
      <c r="GYP302" s="1241"/>
      <c r="GYQ302" s="1241"/>
      <c r="GYR302" s="1241"/>
      <c r="GYS302" s="1241"/>
      <c r="GYT302" s="1241"/>
      <c r="GYU302" s="1241"/>
      <c r="GYV302" s="1241"/>
      <c r="GYW302" s="1241"/>
      <c r="GYX302" s="1241"/>
      <c r="GYY302" s="1241"/>
      <c r="GYZ302" s="1241"/>
      <c r="GZA302" s="1241"/>
      <c r="GZB302" s="1241"/>
      <c r="GZC302" s="1241"/>
      <c r="GZD302" s="1241"/>
      <c r="GZE302" s="1241"/>
      <c r="GZF302" s="1241"/>
      <c r="GZG302" s="1241"/>
      <c r="GZH302" s="1241"/>
      <c r="GZI302" s="1241"/>
      <c r="GZJ302" s="1241"/>
      <c r="GZK302" s="1241"/>
      <c r="GZL302" s="1241"/>
      <c r="GZM302" s="1241"/>
      <c r="GZN302" s="1241"/>
      <c r="GZO302" s="1241"/>
      <c r="GZP302" s="1241"/>
      <c r="GZQ302" s="1241"/>
      <c r="GZR302" s="1241"/>
      <c r="GZS302" s="1241"/>
      <c r="GZT302" s="1241"/>
      <c r="GZU302" s="1241"/>
      <c r="GZV302" s="1241"/>
      <c r="GZW302" s="1241"/>
      <c r="GZX302" s="1241"/>
      <c r="GZY302" s="1241"/>
      <c r="GZZ302" s="1241"/>
      <c r="HAA302" s="1241"/>
      <c r="HAB302" s="1241"/>
      <c r="HAC302" s="1241"/>
      <c r="HAD302" s="1241"/>
      <c r="HAE302" s="1241"/>
      <c r="HAF302" s="1241"/>
      <c r="HAG302" s="1241"/>
      <c r="HAH302" s="1241"/>
      <c r="HAI302" s="1241"/>
      <c r="HAJ302" s="1241"/>
      <c r="HAK302" s="1241"/>
      <c r="HAL302" s="1241"/>
      <c r="HAM302" s="1241"/>
      <c r="HAN302" s="1241"/>
      <c r="HAO302" s="1241"/>
      <c r="HAP302" s="1241"/>
      <c r="HAQ302" s="1241"/>
      <c r="HAR302" s="1241"/>
      <c r="HAS302" s="1241"/>
      <c r="HAT302" s="1241"/>
      <c r="HAU302" s="1241"/>
      <c r="HAV302" s="1241"/>
      <c r="HAW302" s="1241"/>
      <c r="HAX302" s="1241"/>
      <c r="HAY302" s="1241"/>
      <c r="HAZ302" s="1241"/>
      <c r="HBA302" s="1241"/>
      <c r="HBB302" s="1241"/>
      <c r="HBC302" s="1241"/>
      <c r="HBD302" s="1241"/>
      <c r="HBE302" s="1241"/>
      <c r="HBF302" s="1241"/>
      <c r="HBG302" s="1241"/>
      <c r="HBH302" s="1241"/>
      <c r="HBI302" s="1241"/>
      <c r="HBJ302" s="1241"/>
      <c r="HBK302" s="1241"/>
      <c r="HBL302" s="1241"/>
      <c r="HBM302" s="1241"/>
      <c r="HBN302" s="1241"/>
      <c r="HBO302" s="1241"/>
      <c r="HBP302" s="1241"/>
      <c r="HBQ302" s="1241"/>
      <c r="HBR302" s="1241"/>
      <c r="HBS302" s="1241"/>
      <c r="HBT302" s="1241"/>
      <c r="HBU302" s="1241"/>
      <c r="HBV302" s="1241"/>
      <c r="HBW302" s="1241"/>
      <c r="HBX302" s="1241"/>
      <c r="HBY302" s="1241"/>
      <c r="HBZ302" s="1241"/>
      <c r="HCA302" s="1241"/>
      <c r="HCB302" s="1241"/>
      <c r="HCC302" s="1241"/>
      <c r="HCD302" s="1241"/>
      <c r="HCE302" s="1241"/>
      <c r="HCF302" s="1241"/>
      <c r="HCG302" s="1241"/>
      <c r="HCH302" s="1241"/>
      <c r="HCI302" s="1241"/>
      <c r="HCJ302" s="1241"/>
      <c r="HCK302" s="1241"/>
      <c r="HCL302" s="1241"/>
      <c r="HCM302" s="1241"/>
      <c r="HCN302" s="1241"/>
      <c r="HCO302" s="1241"/>
      <c r="HCP302" s="1241"/>
      <c r="HCQ302" s="1241"/>
      <c r="HCR302" s="1241"/>
      <c r="HCS302" s="1241"/>
      <c r="HCT302" s="1241"/>
      <c r="HCU302" s="1241"/>
      <c r="HCV302" s="1241"/>
      <c r="HCW302" s="1241"/>
      <c r="HCX302" s="1241"/>
      <c r="HCY302" s="1241"/>
      <c r="HCZ302" s="1241"/>
      <c r="HDA302" s="1241"/>
      <c r="HDB302" s="1241"/>
      <c r="HDC302" s="1241"/>
      <c r="HDD302" s="1241"/>
      <c r="HDE302" s="1241"/>
      <c r="HDF302" s="1241"/>
      <c r="HDG302" s="1241"/>
      <c r="HDH302" s="1241"/>
      <c r="HDI302" s="1241"/>
      <c r="HDJ302" s="1241"/>
      <c r="HDK302" s="1241"/>
      <c r="HDL302" s="1241"/>
      <c r="HDM302" s="1241"/>
      <c r="HDN302" s="1241"/>
      <c r="HDO302" s="1241"/>
      <c r="HDP302" s="1241"/>
      <c r="HDQ302" s="1241"/>
      <c r="HDR302" s="1241"/>
      <c r="HDS302" s="1241"/>
      <c r="HDT302" s="1241"/>
      <c r="HDU302" s="1241"/>
      <c r="HDV302" s="1241"/>
      <c r="HDW302" s="1241"/>
      <c r="HDX302" s="1241"/>
      <c r="HDY302" s="1241"/>
      <c r="HDZ302" s="1241"/>
      <c r="HEA302" s="1241"/>
      <c r="HEB302" s="1241"/>
      <c r="HEC302" s="1241"/>
      <c r="HED302" s="1241"/>
      <c r="HEE302" s="1241"/>
      <c r="HEF302" s="1241"/>
      <c r="HEG302" s="1241"/>
      <c r="HEH302" s="1241"/>
      <c r="HEI302" s="1241"/>
      <c r="HEJ302" s="1241"/>
      <c r="HEK302" s="1241"/>
      <c r="HEL302" s="1241"/>
      <c r="HEM302" s="1241"/>
      <c r="HEN302" s="1241"/>
      <c r="HEO302" s="1241"/>
      <c r="HEP302" s="1241"/>
      <c r="HEQ302" s="1241"/>
      <c r="HER302" s="1241"/>
      <c r="HES302" s="1241"/>
      <c r="HET302" s="1241"/>
      <c r="HEU302" s="1241"/>
      <c r="HEV302" s="1241"/>
      <c r="HEW302" s="1241"/>
      <c r="HEX302" s="1241"/>
      <c r="HEY302" s="1241"/>
      <c r="HEZ302" s="1241"/>
      <c r="HFA302" s="1241"/>
      <c r="HFB302" s="1241"/>
      <c r="HFC302" s="1241"/>
      <c r="HFD302" s="1241"/>
      <c r="HFE302" s="1241"/>
      <c r="HFF302" s="1241"/>
      <c r="HFG302" s="1241"/>
      <c r="HFH302" s="1241"/>
      <c r="HFI302" s="1241"/>
      <c r="HFJ302" s="1241"/>
      <c r="HFK302" s="1241"/>
      <c r="HFL302" s="1241"/>
      <c r="HFM302" s="1241"/>
      <c r="HFN302" s="1241"/>
      <c r="HFO302" s="1241"/>
      <c r="HFP302" s="1241"/>
      <c r="HFQ302" s="1241"/>
      <c r="HFR302" s="1241"/>
      <c r="HFS302" s="1241"/>
      <c r="HFT302" s="1241"/>
      <c r="HFU302" s="1241"/>
      <c r="HFV302" s="1241"/>
      <c r="HFW302" s="1241"/>
      <c r="HFX302" s="1241"/>
      <c r="HFY302" s="1241"/>
      <c r="HFZ302" s="1241"/>
      <c r="HGA302" s="1241"/>
      <c r="HGB302" s="1241"/>
      <c r="HGC302" s="1241"/>
      <c r="HGD302" s="1241"/>
      <c r="HGE302" s="1241"/>
      <c r="HGF302" s="1241"/>
      <c r="HGG302" s="1241"/>
      <c r="HGH302" s="1241"/>
      <c r="HGI302" s="1241"/>
      <c r="HGJ302" s="1241"/>
      <c r="HGK302" s="1241"/>
      <c r="HGL302" s="1241"/>
      <c r="HGM302" s="1241"/>
      <c r="HGN302" s="1241"/>
      <c r="HGO302" s="1241"/>
      <c r="HGP302" s="1241"/>
      <c r="HGQ302" s="1241"/>
      <c r="HGR302" s="1241"/>
      <c r="HGS302" s="1241"/>
      <c r="HGT302" s="1241"/>
      <c r="HGU302" s="1241"/>
      <c r="HGV302" s="1241"/>
      <c r="HGW302" s="1241"/>
      <c r="HGX302" s="1241"/>
      <c r="HGY302" s="1241"/>
      <c r="HGZ302" s="1241"/>
      <c r="HHA302" s="1241"/>
      <c r="HHB302" s="1241"/>
      <c r="HHC302" s="1241"/>
      <c r="HHD302" s="1241"/>
      <c r="HHE302" s="1241"/>
      <c r="HHF302" s="1241"/>
      <c r="HHG302" s="1241"/>
      <c r="HHH302" s="1241"/>
      <c r="HHI302" s="1241"/>
      <c r="HHJ302" s="1241"/>
      <c r="HHK302" s="1241"/>
      <c r="HHL302" s="1241"/>
      <c r="HHM302" s="1241"/>
      <c r="HHN302" s="1241"/>
      <c r="HHO302" s="1241"/>
      <c r="HHP302" s="1241"/>
      <c r="HHQ302" s="1241"/>
      <c r="HHR302" s="1241"/>
      <c r="HHS302" s="1241"/>
      <c r="HHT302" s="1241"/>
      <c r="HHU302" s="1241"/>
      <c r="HHV302" s="1241"/>
      <c r="HHW302" s="1241"/>
      <c r="HHX302" s="1241"/>
      <c r="HHY302" s="1241"/>
      <c r="HHZ302" s="1241"/>
      <c r="HIA302" s="1241"/>
      <c r="HIB302" s="1241"/>
      <c r="HIC302" s="1241"/>
      <c r="HID302" s="1241"/>
      <c r="HIE302" s="1241"/>
      <c r="HIF302" s="1241"/>
      <c r="HIG302" s="1241"/>
      <c r="HIH302" s="1241"/>
      <c r="HII302" s="1241"/>
      <c r="HIJ302" s="1241"/>
      <c r="HIK302" s="1241"/>
      <c r="HIL302" s="1241"/>
      <c r="HIM302" s="1241"/>
      <c r="HIN302" s="1241"/>
      <c r="HIO302" s="1241"/>
      <c r="HIP302" s="1241"/>
      <c r="HIQ302" s="1241"/>
      <c r="HIR302" s="1241"/>
      <c r="HIS302" s="1241"/>
      <c r="HIT302" s="1241"/>
      <c r="HIU302" s="1241"/>
      <c r="HIV302" s="1241"/>
      <c r="HIW302" s="1241"/>
      <c r="HIX302" s="1241"/>
      <c r="HIY302" s="1241"/>
      <c r="HIZ302" s="1241"/>
      <c r="HJA302" s="1241"/>
      <c r="HJB302" s="1241"/>
      <c r="HJC302" s="1241"/>
      <c r="HJD302" s="1241"/>
      <c r="HJE302" s="1241"/>
      <c r="HJF302" s="1241"/>
      <c r="HJG302" s="1241"/>
      <c r="HJH302" s="1241"/>
      <c r="HJI302" s="1241"/>
      <c r="HJJ302" s="1241"/>
      <c r="HJK302" s="1241"/>
      <c r="HJL302" s="1241"/>
      <c r="HJM302" s="1241"/>
      <c r="HJN302" s="1241"/>
      <c r="HJO302" s="1241"/>
      <c r="HJP302" s="1241"/>
      <c r="HJQ302" s="1241"/>
      <c r="HJR302" s="1241"/>
      <c r="HJS302" s="1241"/>
      <c r="HJT302" s="1241"/>
      <c r="HJU302" s="1241"/>
      <c r="HJV302" s="1241"/>
      <c r="HJW302" s="1241"/>
      <c r="HJX302" s="1241"/>
      <c r="HJY302" s="1241"/>
      <c r="HJZ302" s="1241"/>
      <c r="HKA302" s="1241"/>
      <c r="HKB302" s="1241"/>
      <c r="HKC302" s="1241"/>
      <c r="HKD302" s="1241"/>
      <c r="HKE302" s="1241"/>
      <c r="HKF302" s="1241"/>
      <c r="HKG302" s="1241"/>
      <c r="HKH302" s="1241"/>
      <c r="HKI302" s="1241"/>
      <c r="HKJ302" s="1241"/>
      <c r="HKK302" s="1241"/>
      <c r="HKL302" s="1241"/>
      <c r="HKM302" s="1241"/>
      <c r="HKN302" s="1241"/>
      <c r="HKO302" s="1241"/>
      <c r="HKP302" s="1241"/>
      <c r="HKQ302" s="1241"/>
      <c r="HKR302" s="1241"/>
      <c r="HKS302" s="1241"/>
      <c r="HKT302" s="1241"/>
      <c r="HKU302" s="1241"/>
      <c r="HKV302" s="1241"/>
      <c r="HKW302" s="1241"/>
      <c r="HKX302" s="1241"/>
      <c r="HKY302" s="1241"/>
      <c r="HKZ302" s="1241"/>
      <c r="HLA302" s="1241"/>
      <c r="HLB302" s="1241"/>
      <c r="HLC302" s="1241"/>
      <c r="HLD302" s="1241"/>
      <c r="HLE302" s="1241"/>
      <c r="HLF302" s="1241"/>
      <c r="HLG302" s="1241"/>
      <c r="HLH302" s="1241"/>
      <c r="HLI302" s="1241"/>
      <c r="HLJ302" s="1241"/>
      <c r="HLK302" s="1241"/>
      <c r="HLL302" s="1241"/>
      <c r="HLM302" s="1241"/>
      <c r="HLN302" s="1241"/>
      <c r="HLO302" s="1241"/>
      <c r="HLP302" s="1241"/>
      <c r="HLQ302" s="1241"/>
      <c r="HLR302" s="1241"/>
      <c r="HLS302" s="1241"/>
      <c r="HLT302" s="1241"/>
      <c r="HLU302" s="1241"/>
      <c r="HLV302" s="1241"/>
      <c r="HLW302" s="1241"/>
      <c r="HLX302" s="1241"/>
      <c r="HLY302" s="1241"/>
      <c r="HLZ302" s="1241"/>
      <c r="HMA302" s="1241"/>
      <c r="HMB302" s="1241"/>
      <c r="HMC302" s="1241"/>
      <c r="HMD302" s="1241"/>
      <c r="HME302" s="1241"/>
      <c r="HMF302" s="1241"/>
      <c r="HMG302" s="1241"/>
      <c r="HMH302" s="1241"/>
      <c r="HMI302" s="1241"/>
      <c r="HMJ302" s="1241"/>
      <c r="HMK302" s="1241"/>
      <c r="HML302" s="1241"/>
      <c r="HMM302" s="1241"/>
      <c r="HMN302" s="1241"/>
      <c r="HMO302" s="1241"/>
      <c r="HMP302" s="1241"/>
      <c r="HMQ302" s="1241"/>
      <c r="HMR302" s="1241"/>
      <c r="HMS302" s="1241"/>
      <c r="HMT302" s="1241"/>
      <c r="HMU302" s="1241"/>
      <c r="HMV302" s="1241"/>
      <c r="HMW302" s="1241"/>
      <c r="HMX302" s="1241"/>
      <c r="HMY302" s="1241"/>
      <c r="HMZ302" s="1241"/>
      <c r="HNA302" s="1241"/>
      <c r="HNB302" s="1241"/>
      <c r="HNC302" s="1241"/>
      <c r="HND302" s="1241"/>
      <c r="HNE302" s="1241"/>
      <c r="HNF302" s="1241"/>
      <c r="HNG302" s="1241"/>
      <c r="HNH302" s="1241"/>
      <c r="HNI302" s="1241"/>
      <c r="HNJ302" s="1241"/>
      <c r="HNK302" s="1241"/>
      <c r="HNL302" s="1241"/>
      <c r="HNM302" s="1241"/>
      <c r="HNN302" s="1241"/>
      <c r="HNO302" s="1241"/>
      <c r="HNP302" s="1241"/>
      <c r="HNQ302" s="1241"/>
      <c r="HNR302" s="1241"/>
      <c r="HNS302" s="1241"/>
      <c r="HNT302" s="1241"/>
      <c r="HNU302" s="1241"/>
      <c r="HNV302" s="1241"/>
      <c r="HNW302" s="1241"/>
      <c r="HNX302" s="1241"/>
      <c r="HNY302" s="1241"/>
      <c r="HNZ302" s="1241"/>
      <c r="HOA302" s="1241"/>
      <c r="HOB302" s="1241"/>
      <c r="HOC302" s="1241"/>
      <c r="HOD302" s="1241"/>
      <c r="HOE302" s="1241"/>
      <c r="HOF302" s="1241"/>
      <c r="HOG302" s="1241"/>
      <c r="HOH302" s="1241"/>
      <c r="HOI302" s="1241"/>
      <c r="HOJ302" s="1241"/>
      <c r="HOK302" s="1241"/>
      <c r="HOL302" s="1241"/>
      <c r="HOM302" s="1241"/>
      <c r="HON302" s="1241"/>
      <c r="HOO302" s="1241"/>
      <c r="HOP302" s="1241"/>
      <c r="HOQ302" s="1241"/>
      <c r="HOR302" s="1241"/>
      <c r="HOS302" s="1241"/>
      <c r="HOT302" s="1241"/>
      <c r="HOU302" s="1241"/>
      <c r="HOV302" s="1241"/>
      <c r="HOW302" s="1241"/>
      <c r="HOX302" s="1241"/>
      <c r="HOY302" s="1241"/>
      <c r="HOZ302" s="1241"/>
      <c r="HPA302" s="1241"/>
      <c r="HPB302" s="1241"/>
      <c r="HPC302" s="1241"/>
      <c r="HPD302" s="1241"/>
      <c r="HPE302" s="1241"/>
      <c r="HPF302" s="1241"/>
      <c r="HPG302" s="1241"/>
      <c r="HPH302" s="1241"/>
      <c r="HPI302" s="1241"/>
      <c r="HPJ302" s="1241"/>
      <c r="HPK302" s="1241"/>
      <c r="HPL302" s="1241"/>
      <c r="HPM302" s="1241"/>
      <c r="HPN302" s="1241"/>
      <c r="HPO302" s="1241"/>
      <c r="HPP302" s="1241"/>
      <c r="HPQ302" s="1241"/>
      <c r="HPR302" s="1241"/>
      <c r="HPS302" s="1241"/>
      <c r="HPT302" s="1241"/>
      <c r="HPU302" s="1241"/>
      <c r="HPV302" s="1241"/>
      <c r="HPW302" s="1241"/>
      <c r="HPX302" s="1241"/>
      <c r="HPY302" s="1241"/>
      <c r="HPZ302" s="1241"/>
      <c r="HQA302" s="1241"/>
      <c r="HQB302" s="1241"/>
      <c r="HQC302" s="1241"/>
      <c r="HQD302" s="1241"/>
      <c r="HQE302" s="1241"/>
      <c r="HQF302" s="1241"/>
      <c r="HQG302" s="1241"/>
      <c r="HQH302" s="1241"/>
      <c r="HQI302" s="1241"/>
      <c r="HQJ302" s="1241"/>
      <c r="HQK302" s="1241"/>
      <c r="HQL302" s="1241"/>
      <c r="HQM302" s="1241"/>
      <c r="HQN302" s="1241"/>
      <c r="HQO302" s="1241"/>
      <c r="HQP302" s="1241"/>
      <c r="HQQ302" s="1241"/>
      <c r="HQR302" s="1241"/>
      <c r="HQS302" s="1241"/>
      <c r="HQT302" s="1241"/>
      <c r="HQU302" s="1241"/>
      <c r="HQV302" s="1241"/>
      <c r="HQW302" s="1241"/>
      <c r="HQX302" s="1241"/>
      <c r="HQY302" s="1241"/>
      <c r="HQZ302" s="1241"/>
      <c r="HRA302" s="1241"/>
      <c r="HRB302" s="1241"/>
      <c r="HRC302" s="1241"/>
      <c r="HRD302" s="1241"/>
      <c r="HRE302" s="1241"/>
      <c r="HRF302" s="1241"/>
      <c r="HRG302" s="1241"/>
      <c r="HRH302" s="1241"/>
      <c r="HRI302" s="1241"/>
      <c r="HRJ302" s="1241"/>
      <c r="HRK302" s="1241"/>
      <c r="HRL302" s="1241"/>
      <c r="HRM302" s="1241"/>
      <c r="HRN302" s="1241"/>
      <c r="HRO302" s="1241"/>
      <c r="HRP302" s="1241"/>
      <c r="HRQ302" s="1241"/>
      <c r="HRR302" s="1241"/>
      <c r="HRS302" s="1241"/>
      <c r="HRT302" s="1241"/>
      <c r="HRU302" s="1241"/>
      <c r="HRV302" s="1241"/>
      <c r="HRW302" s="1241"/>
      <c r="HRX302" s="1241"/>
      <c r="HRY302" s="1241"/>
      <c r="HRZ302" s="1241"/>
      <c r="HSA302" s="1241"/>
      <c r="HSB302" s="1241"/>
      <c r="HSC302" s="1241"/>
      <c r="HSD302" s="1241"/>
      <c r="HSE302" s="1241"/>
      <c r="HSF302" s="1241"/>
      <c r="HSG302" s="1241"/>
      <c r="HSH302" s="1241"/>
      <c r="HSI302" s="1241"/>
      <c r="HSJ302" s="1241"/>
      <c r="HSK302" s="1241"/>
      <c r="HSL302" s="1241"/>
      <c r="HSM302" s="1241"/>
      <c r="HSN302" s="1241"/>
      <c r="HSO302" s="1241"/>
      <c r="HSP302" s="1241"/>
      <c r="HSQ302" s="1241"/>
      <c r="HSR302" s="1241"/>
      <c r="HSS302" s="1241"/>
      <c r="HST302" s="1241"/>
      <c r="HSU302" s="1241"/>
      <c r="HSV302" s="1241"/>
      <c r="HSW302" s="1241"/>
      <c r="HSX302" s="1241"/>
      <c r="HSY302" s="1241"/>
      <c r="HSZ302" s="1241"/>
      <c r="HTA302" s="1241"/>
      <c r="HTB302" s="1241"/>
      <c r="HTC302" s="1241"/>
      <c r="HTD302" s="1241"/>
      <c r="HTE302" s="1241"/>
      <c r="HTF302" s="1241"/>
      <c r="HTG302" s="1241"/>
      <c r="HTH302" s="1241"/>
      <c r="HTI302" s="1241"/>
      <c r="HTJ302" s="1241"/>
      <c r="HTK302" s="1241"/>
      <c r="HTL302" s="1241"/>
      <c r="HTM302" s="1241"/>
      <c r="HTN302" s="1241"/>
      <c r="HTO302" s="1241"/>
      <c r="HTP302" s="1241"/>
      <c r="HTQ302" s="1241"/>
      <c r="HTR302" s="1241"/>
      <c r="HTS302" s="1241"/>
      <c r="HTT302" s="1241"/>
      <c r="HTU302" s="1241"/>
      <c r="HTV302" s="1241"/>
      <c r="HTW302" s="1241"/>
      <c r="HTX302" s="1241"/>
      <c r="HTY302" s="1241"/>
      <c r="HTZ302" s="1241"/>
      <c r="HUA302" s="1241"/>
      <c r="HUB302" s="1241"/>
      <c r="HUC302" s="1241"/>
      <c r="HUD302" s="1241"/>
      <c r="HUE302" s="1241"/>
      <c r="HUF302" s="1241"/>
      <c r="HUG302" s="1241"/>
      <c r="HUH302" s="1241"/>
      <c r="HUI302" s="1241"/>
      <c r="HUJ302" s="1241"/>
      <c r="HUK302" s="1241"/>
      <c r="HUL302" s="1241"/>
      <c r="HUM302" s="1241"/>
      <c r="HUN302" s="1241"/>
      <c r="HUO302" s="1241"/>
      <c r="HUP302" s="1241"/>
      <c r="HUQ302" s="1241"/>
      <c r="HUR302" s="1241"/>
      <c r="HUS302" s="1241"/>
      <c r="HUT302" s="1241"/>
      <c r="HUU302" s="1241"/>
      <c r="HUV302" s="1241"/>
      <c r="HUW302" s="1241"/>
      <c r="HUX302" s="1241"/>
      <c r="HUY302" s="1241"/>
      <c r="HUZ302" s="1241"/>
      <c r="HVA302" s="1241"/>
      <c r="HVB302" s="1241"/>
      <c r="HVC302" s="1241"/>
      <c r="HVD302" s="1241"/>
      <c r="HVE302" s="1241"/>
      <c r="HVF302" s="1241"/>
      <c r="HVG302" s="1241"/>
      <c r="HVH302" s="1241"/>
      <c r="HVI302" s="1241"/>
      <c r="HVJ302" s="1241"/>
      <c r="HVK302" s="1241"/>
      <c r="HVL302" s="1241"/>
      <c r="HVM302" s="1241"/>
      <c r="HVN302" s="1241"/>
      <c r="HVO302" s="1241"/>
      <c r="HVP302" s="1241"/>
      <c r="HVQ302" s="1241"/>
      <c r="HVR302" s="1241"/>
      <c r="HVS302" s="1241"/>
      <c r="HVT302" s="1241"/>
      <c r="HVU302" s="1241"/>
      <c r="HVV302" s="1241"/>
      <c r="HVW302" s="1241"/>
      <c r="HVX302" s="1241"/>
      <c r="HVY302" s="1241"/>
      <c r="HVZ302" s="1241"/>
      <c r="HWA302" s="1241"/>
      <c r="HWB302" s="1241"/>
      <c r="HWC302" s="1241"/>
      <c r="HWD302" s="1241"/>
      <c r="HWE302" s="1241"/>
      <c r="HWF302" s="1241"/>
      <c r="HWG302" s="1241"/>
      <c r="HWH302" s="1241"/>
      <c r="HWI302" s="1241"/>
      <c r="HWJ302" s="1241"/>
      <c r="HWK302" s="1241"/>
      <c r="HWL302" s="1241"/>
      <c r="HWM302" s="1241"/>
      <c r="HWN302" s="1241"/>
      <c r="HWO302" s="1241"/>
      <c r="HWP302" s="1241"/>
      <c r="HWQ302" s="1241"/>
      <c r="HWR302" s="1241"/>
      <c r="HWS302" s="1241"/>
      <c r="HWT302" s="1241"/>
      <c r="HWU302" s="1241"/>
      <c r="HWV302" s="1241"/>
      <c r="HWW302" s="1241"/>
      <c r="HWX302" s="1241"/>
      <c r="HWY302" s="1241"/>
      <c r="HWZ302" s="1241"/>
      <c r="HXA302" s="1241"/>
      <c r="HXB302" s="1241"/>
      <c r="HXC302" s="1241"/>
      <c r="HXD302" s="1241"/>
      <c r="HXE302" s="1241"/>
      <c r="HXF302" s="1241"/>
      <c r="HXG302" s="1241"/>
      <c r="HXH302" s="1241"/>
      <c r="HXI302" s="1241"/>
      <c r="HXJ302" s="1241"/>
      <c r="HXK302" s="1241"/>
      <c r="HXL302" s="1241"/>
      <c r="HXM302" s="1241"/>
      <c r="HXN302" s="1241"/>
      <c r="HXO302" s="1241"/>
      <c r="HXP302" s="1241"/>
      <c r="HXQ302" s="1241"/>
      <c r="HXR302" s="1241"/>
      <c r="HXS302" s="1241"/>
      <c r="HXT302" s="1241"/>
      <c r="HXU302" s="1241"/>
      <c r="HXV302" s="1241"/>
      <c r="HXW302" s="1241"/>
      <c r="HXX302" s="1241"/>
      <c r="HXY302" s="1241"/>
      <c r="HXZ302" s="1241"/>
      <c r="HYA302" s="1241"/>
      <c r="HYB302" s="1241"/>
      <c r="HYC302" s="1241"/>
      <c r="HYD302" s="1241"/>
      <c r="HYE302" s="1241"/>
      <c r="HYF302" s="1241"/>
      <c r="HYG302" s="1241"/>
      <c r="HYH302" s="1241"/>
      <c r="HYI302" s="1241"/>
      <c r="HYJ302" s="1241"/>
      <c r="HYK302" s="1241"/>
      <c r="HYL302" s="1241"/>
      <c r="HYM302" s="1241"/>
      <c r="HYN302" s="1241"/>
      <c r="HYO302" s="1241"/>
      <c r="HYP302" s="1241"/>
      <c r="HYQ302" s="1241"/>
      <c r="HYR302" s="1241"/>
      <c r="HYS302" s="1241"/>
      <c r="HYT302" s="1241"/>
      <c r="HYU302" s="1241"/>
      <c r="HYV302" s="1241"/>
      <c r="HYW302" s="1241"/>
      <c r="HYX302" s="1241"/>
      <c r="HYY302" s="1241"/>
      <c r="HYZ302" s="1241"/>
      <c r="HZA302" s="1241"/>
      <c r="HZB302" s="1241"/>
      <c r="HZC302" s="1241"/>
      <c r="HZD302" s="1241"/>
      <c r="HZE302" s="1241"/>
      <c r="HZF302" s="1241"/>
      <c r="HZG302" s="1241"/>
      <c r="HZH302" s="1241"/>
      <c r="HZI302" s="1241"/>
      <c r="HZJ302" s="1241"/>
      <c r="HZK302" s="1241"/>
      <c r="HZL302" s="1241"/>
      <c r="HZM302" s="1241"/>
      <c r="HZN302" s="1241"/>
      <c r="HZO302" s="1241"/>
      <c r="HZP302" s="1241"/>
      <c r="HZQ302" s="1241"/>
      <c r="HZR302" s="1241"/>
      <c r="HZS302" s="1241"/>
      <c r="HZT302" s="1241"/>
      <c r="HZU302" s="1241"/>
      <c r="HZV302" s="1241"/>
      <c r="HZW302" s="1241"/>
      <c r="HZX302" s="1241"/>
      <c r="HZY302" s="1241"/>
      <c r="HZZ302" s="1241"/>
      <c r="IAA302" s="1241"/>
      <c r="IAB302" s="1241"/>
      <c r="IAC302" s="1241"/>
      <c r="IAD302" s="1241"/>
      <c r="IAE302" s="1241"/>
      <c r="IAF302" s="1241"/>
      <c r="IAG302" s="1241"/>
      <c r="IAH302" s="1241"/>
      <c r="IAI302" s="1241"/>
      <c r="IAJ302" s="1241"/>
      <c r="IAK302" s="1241"/>
      <c r="IAL302" s="1241"/>
      <c r="IAM302" s="1241"/>
      <c r="IAN302" s="1241"/>
      <c r="IAO302" s="1241"/>
      <c r="IAP302" s="1241"/>
      <c r="IAQ302" s="1241"/>
      <c r="IAR302" s="1241"/>
      <c r="IAS302" s="1241"/>
      <c r="IAT302" s="1241"/>
      <c r="IAU302" s="1241"/>
      <c r="IAV302" s="1241"/>
      <c r="IAW302" s="1241"/>
      <c r="IAX302" s="1241"/>
      <c r="IAY302" s="1241"/>
      <c r="IAZ302" s="1241"/>
      <c r="IBA302" s="1241"/>
      <c r="IBB302" s="1241"/>
      <c r="IBC302" s="1241"/>
      <c r="IBD302" s="1241"/>
      <c r="IBE302" s="1241"/>
      <c r="IBF302" s="1241"/>
      <c r="IBG302" s="1241"/>
      <c r="IBH302" s="1241"/>
      <c r="IBI302" s="1241"/>
      <c r="IBJ302" s="1241"/>
      <c r="IBK302" s="1241"/>
      <c r="IBL302" s="1241"/>
      <c r="IBM302" s="1241"/>
      <c r="IBN302" s="1241"/>
      <c r="IBO302" s="1241"/>
      <c r="IBP302" s="1241"/>
      <c r="IBQ302" s="1241"/>
      <c r="IBR302" s="1241"/>
      <c r="IBS302" s="1241"/>
      <c r="IBT302" s="1241"/>
      <c r="IBU302" s="1241"/>
      <c r="IBV302" s="1241"/>
      <c r="IBW302" s="1241"/>
      <c r="IBX302" s="1241"/>
      <c r="IBY302" s="1241"/>
      <c r="IBZ302" s="1241"/>
      <c r="ICA302" s="1241"/>
      <c r="ICB302" s="1241"/>
      <c r="ICC302" s="1241"/>
      <c r="ICD302" s="1241"/>
      <c r="ICE302" s="1241"/>
      <c r="ICF302" s="1241"/>
      <c r="ICG302" s="1241"/>
      <c r="ICH302" s="1241"/>
      <c r="ICI302" s="1241"/>
      <c r="ICJ302" s="1241"/>
      <c r="ICK302" s="1241"/>
      <c r="ICL302" s="1241"/>
      <c r="ICM302" s="1241"/>
      <c r="ICN302" s="1241"/>
      <c r="ICO302" s="1241"/>
      <c r="ICP302" s="1241"/>
      <c r="ICQ302" s="1241"/>
      <c r="ICR302" s="1241"/>
      <c r="ICS302" s="1241"/>
      <c r="ICT302" s="1241"/>
      <c r="ICU302" s="1241"/>
      <c r="ICV302" s="1241"/>
      <c r="ICW302" s="1241"/>
      <c r="ICX302" s="1241"/>
      <c r="ICY302" s="1241"/>
      <c r="ICZ302" s="1241"/>
      <c r="IDA302" s="1241"/>
      <c r="IDB302" s="1241"/>
      <c r="IDC302" s="1241"/>
      <c r="IDD302" s="1241"/>
      <c r="IDE302" s="1241"/>
      <c r="IDF302" s="1241"/>
      <c r="IDG302" s="1241"/>
      <c r="IDH302" s="1241"/>
      <c r="IDI302" s="1241"/>
      <c r="IDJ302" s="1241"/>
      <c r="IDK302" s="1241"/>
      <c r="IDL302" s="1241"/>
      <c r="IDM302" s="1241"/>
      <c r="IDN302" s="1241"/>
      <c r="IDO302" s="1241"/>
      <c r="IDP302" s="1241"/>
      <c r="IDQ302" s="1241"/>
      <c r="IDR302" s="1241"/>
      <c r="IDS302" s="1241"/>
      <c r="IDT302" s="1241"/>
      <c r="IDU302" s="1241"/>
      <c r="IDV302" s="1241"/>
      <c r="IDW302" s="1241"/>
      <c r="IDX302" s="1241"/>
      <c r="IDY302" s="1241"/>
      <c r="IDZ302" s="1241"/>
      <c r="IEA302" s="1241"/>
      <c r="IEB302" s="1241"/>
      <c r="IEC302" s="1241"/>
      <c r="IED302" s="1241"/>
      <c r="IEE302" s="1241"/>
      <c r="IEF302" s="1241"/>
      <c r="IEG302" s="1241"/>
      <c r="IEH302" s="1241"/>
      <c r="IEI302" s="1241"/>
      <c r="IEJ302" s="1241"/>
      <c r="IEK302" s="1241"/>
      <c r="IEL302" s="1241"/>
      <c r="IEM302" s="1241"/>
      <c r="IEN302" s="1241"/>
      <c r="IEO302" s="1241"/>
      <c r="IEP302" s="1241"/>
      <c r="IEQ302" s="1241"/>
      <c r="IER302" s="1241"/>
      <c r="IES302" s="1241"/>
      <c r="IET302" s="1241"/>
      <c r="IEU302" s="1241"/>
      <c r="IEV302" s="1241"/>
      <c r="IEW302" s="1241"/>
      <c r="IEX302" s="1241"/>
      <c r="IEY302" s="1241"/>
      <c r="IEZ302" s="1241"/>
      <c r="IFA302" s="1241"/>
      <c r="IFB302" s="1241"/>
      <c r="IFC302" s="1241"/>
      <c r="IFD302" s="1241"/>
      <c r="IFE302" s="1241"/>
      <c r="IFF302" s="1241"/>
      <c r="IFG302" s="1241"/>
      <c r="IFH302" s="1241"/>
      <c r="IFI302" s="1241"/>
      <c r="IFJ302" s="1241"/>
      <c r="IFK302" s="1241"/>
      <c r="IFL302" s="1241"/>
      <c r="IFM302" s="1241"/>
      <c r="IFN302" s="1241"/>
      <c r="IFO302" s="1241"/>
      <c r="IFP302" s="1241"/>
      <c r="IFQ302" s="1241"/>
      <c r="IFR302" s="1241"/>
      <c r="IFS302" s="1241"/>
      <c r="IFT302" s="1241"/>
      <c r="IFU302" s="1241"/>
      <c r="IFV302" s="1241"/>
      <c r="IFW302" s="1241"/>
      <c r="IFX302" s="1241"/>
      <c r="IFY302" s="1241"/>
      <c r="IFZ302" s="1241"/>
      <c r="IGA302" s="1241"/>
      <c r="IGB302" s="1241"/>
      <c r="IGC302" s="1241"/>
      <c r="IGD302" s="1241"/>
      <c r="IGE302" s="1241"/>
      <c r="IGF302" s="1241"/>
      <c r="IGG302" s="1241"/>
      <c r="IGH302" s="1241"/>
      <c r="IGI302" s="1241"/>
      <c r="IGJ302" s="1241"/>
      <c r="IGK302" s="1241"/>
      <c r="IGL302" s="1241"/>
      <c r="IGM302" s="1241"/>
      <c r="IGN302" s="1241"/>
      <c r="IGO302" s="1241"/>
      <c r="IGP302" s="1241"/>
      <c r="IGQ302" s="1241"/>
      <c r="IGR302" s="1241"/>
      <c r="IGS302" s="1241"/>
      <c r="IGT302" s="1241"/>
      <c r="IGU302" s="1241"/>
      <c r="IGV302" s="1241"/>
      <c r="IGW302" s="1241"/>
      <c r="IGX302" s="1241"/>
      <c r="IGY302" s="1241"/>
      <c r="IGZ302" s="1241"/>
      <c r="IHA302" s="1241"/>
      <c r="IHB302" s="1241"/>
      <c r="IHC302" s="1241"/>
      <c r="IHD302" s="1241"/>
      <c r="IHE302" s="1241"/>
      <c r="IHF302" s="1241"/>
      <c r="IHG302" s="1241"/>
      <c r="IHH302" s="1241"/>
      <c r="IHI302" s="1241"/>
      <c r="IHJ302" s="1241"/>
      <c r="IHK302" s="1241"/>
      <c r="IHL302" s="1241"/>
      <c r="IHM302" s="1241"/>
      <c r="IHN302" s="1241"/>
      <c r="IHO302" s="1241"/>
      <c r="IHP302" s="1241"/>
      <c r="IHQ302" s="1241"/>
      <c r="IHR302" s="1241"/>
      <c r="IHS302" s="1241"/>
      <c r="IHT302" s="1241"/>
      <c r="IHU302" s="1241"/>
      <c r="IHV302" s="1241"/>
      <c r="IHW302" s="1241"/>
      <c r="IHX302" s="1241"/>
      <c r="IHY302" s="1241"/>
      <c r="IHZ302" s="1241"/>
      <c r="IIA302" s="1241"/>
      <c r="IIB302" s="1241"/>
      <c r="IIC302" s="1241"/>
      <c r="IID302" s="1241"/>
      <c r="IIE302" s="1241"/>
      <c r="IIF302" s="1241"/>
      <c r="IIG302" s="1241"/>
      <c r="IIH302" s="1241"/>
      <c r="III302" s="1241"/>
      <c r="IIJ302" s="1241"/>
      <c r="IIK302" s="1241"/>
      <c r="IIL302" s="1241"/>
      <c r="IIM302" s="1241"/>
      <c r="IIN302" s="1241"/>
      <c r="IIO302" s="1241"/>
      <c r="IIP302" s="1241"/>
      <c r="IIQ302" s="1241"/>
      <c r="IIR302" s="1241"/>
      <c r="IIS302" s="1241"/>
      <c r="IIT302" s="1241"/>
      <c r="IIU302" s="1241"/>
      <c r="IIV302" s="1241"/>
      <c r="IIW302" s="1241"/>
      <c r="IIX302" s="1241"/>
      <c r="IIY302" s="1241"/>
      <c r="IIZ302" s="1241"/>
      <c r="IJA302" s="1241"/>
      <c r="IJB302" s="1241"/>
      <c r="IJC302" s="1241"/>
      <c r="IJD302" s="1241"/>
      <c r="IJE302" s="1241"/>
      <c r="IJF302" s="1241"/>
      <c r="IJG302" s="1241"/>
      <c r="IJH302" s="1241"/>
      <c r="IJI302" s="1241"/>
      <c r="IJJ302" s="1241"/>
      <c r="IJK302" s="1241"/>
      <c r="IJL302" s="1241"/>
      <c r="IJM302" s="1241"/>
      <c r="IJN302" s="1241"/>
      <c r="IJO302" s="1241"/>
      <c r="IJP302" s="1241"/>
      <c r="IJQ302" s="1241"/>
      <c r="IJR302" s="1241"/>
      <c r="IJS302" s="1241"/>
      <c r="IJT302" s="1241"/>
      <c r="IJU302" s="1241"/>
      <c r="IJV302" s="1241"/>
      <c r="IJW302" s="1241"/>
      <c r="IJX302" s="1241"/>
      <c r="IJY302" s="1241"/>
      <c r="IJZ302" s="1241"/>
      <c r="IKA302" s="1241"/>
      <c r="IKB302" s="1241"/>
      <c r="IKC302" s="1241"/>
      <c r="IKD302" s="1241"/>
      <c r="IKE302" s="1241"/>
      <c r="IKF302" s="1241"/>
      <c r="IKG302" s="1241"/>
      <c r="IKH302" s="1241"/>
      <c r="IKI302" s="1241"/>
      <c r="IKJ302" s="1241"/>
      <c r="IKK302" s="1241"/>
      <c r="IKL302" s="1241"/>
      <c r="IKM302" s="1241"/>
      <c r="IKN302" s="1241"/>
      <c r="IKO302" s="1241"/>
      <c r="IKP302" s="1241"/>
      <c r="IKQ302" s="1241"/>
      <c r="IKR302" s="1241"/>
      <c r="IKS302" s="1241"/>
      <c r="IKT302" s="1241"/>
      <c r="IKU302" s="1241"/>
      <c r="IKV302" s="1241"/>
      <c r="IKW302" s="1241"/>
      <c r="IKX302" s="1241"/>
      <c r="IKY302" s="1241"/>
      <c r="IKZ302" s="1241"/>
      <c r="ILA302" s="1241"/>
      <c r="ILB302" s="1241"/>
      <c r="ILC302" s="1241"/>
      <c r="ILD302" s="1241"/>
      <c r="ILE302" s="1241"/>
      <c r="ILF302" s="1241"/>
      <c r="ILG302" s="1241"/>
      <c r="ILH302" s="1241"/>
      <c r="ILI302" s="1241"/>
      <c r="ILJ302" s="1241"/>
      <c r="ILK302" s="1241"/>
      <c r="ILL302" s="1241"/>
      <c r="ILM302" s="1241"/>
      <c r="ILN302" s="1241"/>
      <c r="ILO302" s="1241"/>
      <c r="ILP302" s="1241"/>
      <c r="ILQ302" s="1241"/>
      <c r="ILR302" s="1241"/>
      <c r="ILS302" s="1241"/>
      <c r="ILT302" s="1241"/>
      <c r="ILU302" s="1241"/>
      <c r="ILV302" s="1241"/>
      <c r="ILW302" s="1241"/>
      <c r="ILX302" s="1241"/>
      <c r="ILY302" s="1241"/>
      <c r="ILZ302" s="1241"/>
      <c r="IMA302" s="1241"/>
      <c r="IMB302" s="1241"/>
      <c r="IMC302" s="1241"/>
      <c r="IMD302" s="1241"/>
      <c r="IME302" s="1241"/>
      <c r="IMF302" s="1241"/>
      <c r="IMG302" s="1241"/>
      <c r="IMH302" s="1241"/>
      <c r="IMI302" s="1241"/>
      <c r="IMJ302" s="1241"/>
      <c r="IMK302" s="1241"/>
      <c r="IML302" s="1241"/>
      <c r="IMM302" s="1241"/>
      <c r="IMN302" s="1241"/>
      <c r="IMO302" s="1241"/>
      <c r="IMP302" s="1241"/>
      <c r="IMQ302" s="1241"/>
      <c r="IMR302" s="1241"/>
      <c r="IMS302" s="1241"/>
      <c r="IMT302" s="1241"/>
      <c r="IMU302" s="1241"/>
      <c r="IMV302" s="1241"/>
      <c r="IMW302" s="1241"/>
      <c r="IMX302" s="1241"/>
      <c r="IMY302" s="1241"/>
      <c r="IMZ302" s="1241"/>
      <c r="INA302" s="1241"/>
      <c r="INB302" s="1241"/>
      <c r="INC302" s="1241"/>
      <c r="IND302" s="1241"/>
      <c r="INE302" s="1241"/>
      <c r="INF302" s="1241"/>
      <c r="ING302" s="1241"/>
      <c r="INH302" s="1241"/>
      <c r="INI302" s="1241"/>
      <c r="INJ302" s="1241"/>
      <c r="INK302" s="1241"/>
      <c r="INL302" s="1241"/>
      <c r="INM302" s="1241"/>
      <c r="INN302" s="1241"/>
      <c r="INO302" s="1241"/>
      <c r="INP302" s="1241"/>
      <c r="INQ302" s="1241"/>
      <c r="INR302" s="1241"/>
      <c r="INS302" s="1241"/>
      <c r="INT302" s="1241"/>
      <c r="INU302" s="1241"/>
      <c r="INV302" s="1241"/>
      <c r="INW302" s="1241"/>
      <c r="INX302" s="1241"/>
      <c r="INY302" s="1241"/>
      <c r="INZ302" s="1241"/>
      <c r="IOA302" s="1241"/>
      <c r="IOB302" s="1241"/>
      <c r="IOC302" s="1241"/>
      <c r="IOD302" s="1241"/>
      <c r="IOE302" s="1241"/>
      <c r="IOF302" s="1241"/>
      <c r="IOG302" s="1241"/>
      <c r="IOH302" s="1241"/>
      <c r="IOI302" s="1241"/>
      <c r="IOJ302" s="1241"/>
      <c r="IOK302" s="1241"/>
      <c r="IOL302" s="1241"/>
      <c r="IOM302" s="1241"/>
      <c r="ION302" s="1241"/>
      <c r="IOO302" s="1241"/>
      <c r="IOP302" s="1241"/>
      <c r="IOQ302" s="1241"/>
      <c r="IOR302" s="1241"/>
      <c r="IOS302" s="1241"/>
      <c r="IOT302" s="1241"/>
      <c r="IOU302" s="1241"/>
      <c r="IOV302" s="1241"/>
      <c r="IOW302" s="1241"/>
      <c r="IOX302" s="1241"/>
      <c r="IOY302" s="1241"/>
      <c r="IOZ302" s="1241"/>
      <c r="IPA302" s="1241"/>
      <c r="IPB302" s="1241"/>
      <c r="IPC302" s="1241"/>
      <c r="IPD302" s="1241"/>
      <c r="IPE302" s="1241"/>
      <c r="IPF302" s="1241"/>
      <c r="IPG302" s="1241"/>
      <c r="IPH302" s="1241"/>
      <c r="IPI302" s="1241"/>
      <c r="IPJ302" s="1241"/>
      <c r="IPK302" s="1241"/>
      <c r="IPL302" s="1241"/>
      <c r="IPM302" s="1241"/>
      <c r="IPN302" s="1241"/>
      <c r="IPO302" s="1241"/>
      <c r="IPP302" s="1241"/>
      <c r="IPQ302" s="1241"/>
      <c r="IPR302" s="1241"/>
      <c r="IPS302" s="1241"/>
      <c r="IPT302" s="1241"/>
      <c r="IPU302" s="1241"/>
      <c r="IPV302" s="1241"/>
      <c r="IPW302" s="1241"/>
      <c r="IPX302" s="1241"/>
      <c r="IPY302" s="1241"/>
      <c r="IPZ302" s="1241"/>
      <c r="IQA302" s="1241"/>
      <c r="IQB302" s="1241"/>
      <c r="IQC302" s="1241"/>
      <c r="IQD302" s="1241"/>
      <c r="IQE302" s="1241"/>
      <c r="IQF302" s="1241"/>
      <c r="IQG302" s="1241"/>
      <c r="IQH302" s="1241"/>
      <c r="IQI302" s="1241"/>
      <c r="IQJ302" s="1241"/>
      <c r="IQK302" s="1241"/>
      <c r="IQL302" s="1241"/>
      <c r="IQM302" s="1241"/>
      <c r="IQN302" s="1241"/>
      <c r="IQO302" s="1241"/>
      <c r="IQP302" s="1241"/>
      <c r="IQQ302" s="1241"/>
      <c r="IQR302" s="1241"/>
      <c r="IQS302" s="1241"/>
      <c r="IQT302" s="1241"/>
      <c r="IQU302" s="1241"/>
      <c r="IQV302" s="1241"/>
      <c r="IQW302" s="1241"/>
      <c r="IQX302" s="1241"/>
      <c r="IQY302" s="1241"/>
      <c r="IQZ302" s="1241"/>
      <c r="IRA302" s="1241"/>
      <c r="IRB302" s="1241"/>
      <c r="IRC302" s="1241"/>
      <c r="IRD302" s="1241"/>
      <c r="IRE302" s="1241"/>
      <c r="IRF302" s="1241"/>
      <c r="IRG302" s="1241"/>
      <c r="IRH302" s="1241"/>
      <c r="IRI302" s="1241"/>
      <c r="IRJ302" s="1241"/>
      <c r="IRK302" s="1241"/>
      <c r="IRL302" s="1241"/>
      <c r="IRM302" s="1241"/>
      <c r="IRN302" s="1241"/>
      <c r="IRO302" s="1241"/>
      <c r="IRP302" s="1241"/>
      <c r="IRQ302" s="1241"/>
      <c r="IRR302" s="1241"/>
      <c r="IRS302" s="1241"/>
      <c r="IRT302" s="1241"/>
      <c r="IRU302" s="1241"/>
      <c r="IRV302" s="1241"/>
      <c r="IRW302" s="1241"/>
      <c r="IRX302" s="1241"/>
      <c r="IRY302" s="1241"/>
      <c r="IRZ302" s="1241"/>
      <c r="ISA302" s="1241"/>
      <c r="ISB302" s="1241"/>
      <c r="ISC302" s="1241"/>
      <c r="ISD302" s="1241"/>
      <c r="ISE302" s="1241"/>
      <c r="ISF302" s="1241"/>
      <c r="ISG302" s="1241"/>
      <c r="ISH302" s="1241"/>
      <c r="ISI302" s="1241"/>
      <c r="ISJ302" s="1241"/>
      <c r="ISK302" s="1241"/>
      <c r="ISL302" s="1241"/>
      <c r="ISM302" s="1241"/>
      <c r="ISN302" s="1241"/>
      <c r="ISO302" s="1241"/>
      <c r="ISP302" s="1241"/>
      <c r="ISQ302" s="1241"/>
      <c r="ISR302" s="1241"/>
      <c r="ISS302" s="1241"/>
      <c r="IST302" s="1241"/>
      <c r="ISU302" s="1241"/>
      <c r="ISV302" s="1241"/>
      <c r="ISW302" s="1241"/>
      <c r="ISX302" s="1241"/>
      <c r="ISY302" s="1241"/>
      <c r="ISZ302" s="1241"/>
      <c r="ITA302" s="1241"/>
      <c r="ITB302" s="1241"/>
      <c r="ITC302" s="1241"/>
      <c r="ITD302" s="1241"/>
      <c r="ITE302" s="1241"/>
      <c r="ITF302" s="1241"/>
      <c r="ITG302" s="1241"/>
      <c r="ITH302" s="1241"/>
      <c r="ITI302" s="1241"/>
      <c r="ITJ302" s="1241"/>
      <c r="ITK302" s="1241"/>
      <c r="ITL302" s="1241"/>
      <c r="ITM302" s="1241"/>
      <c r="ITN302" s="1241"/>
      <c r="ITO302" s="1241"/>
      <c r="ITP302" s="1241"/>
      <c r="ITQ302" s="1241"/>
      <c r="ITR302" s="1241"/>
      <c r="ITS302" s="1241"/>
      <c r="ITT302" s="1241"/>
      <c r="ITU302" s="1241"/>
      <c r="ITV302" s="1241"/>
      <c r="ITW302" s="1241"/>
      <c r="ITX302" s="1241"/>
      <c r="ITY302" s="1241"/>
      <c r="ITZ302" s="1241"/>
      <c r="IUA302" s="1241"/>
      <c r="IUB302" s="1241"/>
      <c r="IUC302" s="1241"/>
      <c r="IUD302" s="1241"/>
      <c r="IUE302" s="1241"/>
      <c r="IUF302" s="1241"/>
      <c r="IUG302" s="1241"/>
      <c r="IUH302" s="1241"/>
      <c r="IUI302" s="1241"/>
      <c r="IUJ302" s="1241"/>
      <c r="IUK302" s="1241"/>
      <c r="IUL302" s="1241"/>
      <c r="IUM302" s="1241"/>
      <c r="IUN302" s="1241"/>
      <c r="IUO302" s="1241"/>
      <c r="IUP302" s="1241"/>
      <c r="IUQ302" s="1241"/>
      <c r="IUR302" s="1241"/>
      <c r="IUS302" s="1241"/>
      <c r="IUT302" s="1241"/>
      <c r="IUU302" s="1241"/>
      <c r="IUV302" s="1241"/>
      <c r="IUW302" s="1241"/>
      <c r="IUX302" s="1241"/>
      <c r="IUY302" s="1241"/>
      <c r="IUZ302" s="1241"/>
      <c r="IVA302" s="1241"/>
      <c r="IVB302" s="1241"/>
      <c r="IVC302" s="1241"/>
      <c r="IVD302" s="1241"/>
      <c r="IVE302" s="1241"/>
      <c r="IVF302" s="1241"/>
      <c r="IVG302" s="1241"/>
      <c r="IVH302" s="1241"/>
      <c r="IVI302" s="1241"/>
      <c r="IVJ302" s="1241"/>
      <c r="IVK302" s="1241"/>
      <c r="IVL302" s="1241"/>
      <c r="IVM302" s="1241"/>
      <c r="IVN302" s="1241"/>
      <c r="IVO302" s="1241"/>
      <c r="IVP302" s="1241"/>
      <c r="IVQ302" s="1241"/>
      <c r="IVR302" s="1241"/>
      <c r="IVS302" s="1241"/>
      <c r="IVT302" s="1241"/>
      <c r="IVU302" s="1241"/>
      <c r="IVV302" s="1241"/>
      <c r="IVW302" s="1241"/>
      <c r="IVX302" s="1241"/>
      <c r="IVY302" s="1241"/>
      <c r="IVZ302" s="1241"/>
      <c r="IWA302" s="1241"/>
      <c r="IWB302" s="1241"/>
      <c r="IWC302" s="1241"/>
      <c r="IWD302" s="1241"/>
      <c r="IWE302" s="1241"/>
      <c r="IWF302" s="1241"/>
      <c r="IWG302" s="1241"/>
      <c r="IWH302" s="1241"/>
      <c r="IWI302" s="1241"/>
      <c r="IWJ302" s="1241"/>
      <c r="IWK302" s="1241"/>
      <c r="IWL302" s="1241"/>
      <c r="IWM302" s="1241"/>
      <c r="IWN302" s="1241"/>
      <c r="IWO302" s="1241"/>
      <c r="IWP302" s="1241"/>
      <c r="IWQ302" s="1241"/>
      <c r="IWR302" s="1241"/>
      <c r="IWS302" s="1241"/>
      <c r="IWT302" s="1241"/>
      <c r="IWU302" s="1241"/>
      <c r="IWV302" s="1241"/>
      <c r="IWW302" s="1241"/>
      <c r="IWX302" s="1241"/>
      <c r="IWY302" s="1241"/>
      <c r="IWZ302" s="1241"/>
      <c r="IXA302" s="1241"/>
      <c r="IXB302" s="1241"/>
      <c r="IXC302" s="1241"/>
      <c r="IXD302" s="1241"/>
      <c r="IXE302" s="1241"/>
      <c r="IXF302" s="1241"/>
      <c r="IXG302" s="1241"/>
      <c r="IXH302" s="1241"/>
      <c r="IXI302" s="1241"/>
      <c r="IXJ302" s="1241"/>
      <c r="IXK302" s="1241"/>
      <c r="IXL302" s="1241"/>
      <c r="IXM302" s="1241"/>
      <c r="IXN302" s="1241"/>
      <c r="IXO302" s="1241"/>
      <c r="IXP302" s="1241"/>
      <c r="IXQ302" s="1241"/>
      <c r="IXR302" s="1241"/>
      <c r="IXS302" s="1241"/>
      <c r="IXT302" s="1241"/>
      <c r="IXU302" s="1241"/>
      <c r="IXV302" s="1241"/>
      <c r="IXW302" s="1241"/>
      <c r="IXX302" s="1241"/>
      <c r="IXY302" s="1241"/>
      <c r="IXZ302" s="1241"/>
      <c r="IYA302" s="1241"/>
      <c r="IYB302" s="1241"/>
      <c r="IYC302" s="1241"/>
      <c r="IYD302" s="1241"/>
      <c r="IYE302" s="1241"/>
      <c r="IYF302" s="1241"/>
      <c r="IYG302" s="1241"/>
      <c r="IYH302" s="1241"/>
      <c r="IYI302" s="1241"/>
      <c r="IYJ302" s="1241"/>
      <c r="IYK302" s="1241"/>
      <c r="IYL302" s="1241"/>
      <c r="IYM302" s="1241"/>
      <c r="IYN302" s="1241"/>
      <c r="IYO302" s="1241"/>
      <c r="IYP302" s="1241"/>
      <c r="IYQ302" s="1241"/>
      <c r="IYR302" s="1241"/>
      <c r="IYS302" s="1241"/>
      <c r="IYT302" s="1241"/>
      <c r="IYU302" s="1241"/>
      <c r="IYV302" s="1241"/>
      <c r="IYW302" s="1241"/>
      <c r="IYX302" s="1241"/>
      <c r="IYY302" s="1241"/>
      <c r="IYZ302" s="1241"/>
      <c r="IZA302" s="1241"/>
      <c r="IZB302" s="1241"/>
      <c r="IZC302" s="1241"/>
      <c r="IZD302" s="1241"/>
      <c r="IZE302" s="1241"/>
      <c r="IZF302" s="1241"/>
      <c r="IZG302" s="1241"/>
      <c r="IZH302" s="1241"/>
      <c r="IZI302" s="1241"/>
      <c r="IZJ302" s="1241"/>
      <c r="IZK302" s="1241"/>
      <c r="IZL302" s="1241"/>
      <c r="IZM302" s="1241"/>
      <c r="IZN302" s="1241"/>
      <c r="IZO302" s="1241"/>
      <c r="IZP302" s="1241"/>
      <c r="IZQ302" s="1241"/>
      <c r="IZR302" s="1241"/>
      <c r="IZS302" s="1241"/>
      <c r="IZT302" s="1241"/>
      <c r="IZU302" s="1241"/>
      <c r="IZV302" s="1241"/>
      <c r="IZW302" s="1241"/>
      <c r="IZX302" s="1241"/>
      <c r="IZY302" s="1241"/>
      <c r="IZZ302" s="1241"/>
      <c r="JAA302" s="1241"/>
      <c r="JAB302" s="1241"/>
      <c r="JAC302" s="1241"/>
      <c r="JAD302" s="1241"/>
      <c r="JAE302" s="1241"/>
      <c r="JAF302" s="1241"/>
      <c r="JAG302" s="1241"/>
      <c r="JAH302" s="1241"/>
      <c r="JAI302" s="1241"/>
      <c r="JAJ302" s="1241"/>
      <c r="JAK302" s="1241"/>
      <c r="JAL302" s="1241"/>
      <c r="JAM302" s="1241"/>
      <c r="JAN302" s="1241"/>
      <c r="JAO302" s="1241"/>
      <c r="JAP302" s="1241"/>
      <c r="JAQ302" s="1241"/>
      <c r="JAR302" s="1241"/>
      <c r="JAS302" s="1241"/>
      <c r="JAT302" s="1241"/>
      <c r="JAU302" s="1241"/>
      <c r="JAV302" s="1241"/>
      <c r="JAW302" s="1241"/>
      <c r="JAX302" s="1241"/>
      <c r="JAY302" s="1241"/>
      <c r="JAZ302" s="1241"/>
      <c r="JBA302" s="1241"/>
      <c r="JBB302" s="1241"/>
      <c r="JBC302" s="1241"/>
      <c r="JBD302" s="1241"/>
      <c r="JBE302" s="1241"/>
      <c r="JBF302" s="1241"/>
      <c r="JBG302" s="1241"/>
      <c r="JBH302" s="1241"/>
      <c r="JBI302" s="1241"/>
      <c r="JBJ302" s="1241"/>
      <c r="JBK302" s="1241"/>
      <c r="JBL302" s="1241"/>
      <c r="JBM302" s="1241"/>
      <c r="JBN302" s="1241"/>
      <c r="JBO302" s="1241"/>
      <c r="JBP302" s="1241"/>
      <c r="JBQ302" s="1241"/>
      <c r="JBR302" s="1241"/>
      <c r="JBS302" s="1241"/>
      <c r="JBT302" s="1241"/>
      <c r="JBU302" s="1241"/>
      <c r="JBV302" s="1241"/>
      <c r="JBW302" s="1241"/>
      <c r="JBX302" s="1241"/>
      <c r="JBY302" s="1241"/>
      <c r="JBZ302" s="1241"/>
      <c r="JCA302" s="1241"/>
      <c r="JCB302" s="1241"/>
      <c r="JCC302" s="1241"/>
      <c r="JCD302" s="1241"/>
      <c r="JCE302" s="1241"/>
      <c r="JCF302" s="1241"/>
      <c r="JCG302" s="1241"/>
      <c r="JCH302" s="1241"/>
      <c r="JCI302" s="1241"/>
      <c r="JCJ302" s="1241"/>
      <c r="JCK302" s="1241"/>
      <c r="JCL302" s="1241"/>
      <c r="JCM302" s="1241"/>
      <c r="JCN302" s="1241"/>
      <c r="JCO302" s="1241"/>
      <c r="JCP302" s="1241"/>
      <c r="JCQ302" s="1241"/>
      <c r="JCR302" s="1241"/>
      <c r="JCS302" s="1241"/>
      <c r="JCT302" s="1241"/>
      <c r="JCU302" s="1241"/>
      <c r="JCV302" s="1241"/>
      <c r="JCW302" s="1241"/>
      <c r="JCX302" s="1241"/>
      <c r="JCY302" s="1241"/>
      <c r="JCZ302" s="1241"/>
      <c r="JDA302" s="1241"/>
      <c r="JDB302" s="1241"/>
      <c r="JDC302" s="1241"/>
      <c r="JDD302" s="1241"/>
      <c r="JDE302" s="1241"/>
      <c r="JDF302" s="1241"/>
      <c r="JDG302" s="1241"/>
      <c r="JDH302" s="1241"/>
      <c r="JDI302" s="1241"/>
      <c r="JDJ302" s="1241"/>
      <c r="JDK302" s="1241"/>
      <c r="JDL302" s="1241"/>
      <c r="JDM302" s="1241"/>
      <c r="JDN302" s="1241"/>
      <c r="JDO302" s="1241"/>
      <c r="JDP302" s="1241"/>
      <c r="JDQ302" s="1241"/>
      <c r="JDR302" s="1241"/>
      <c r="JDS302" s="1241"/>
      <c r="JDT302" s="1241"/>
      <c r="JDU302" s="1241"/>
      <c r="JDV302" s="1241"/>
      <c r="JDW302" s="1241"/>
      <c r="JDX302" s="1241"/>
      <c r="JDY302" s="1241"/>
      <c r="JDZ302" s="1241"/>
      <c r="JEA302" s="1241"/>
      <c r="JEB302" s="1241"/>
      <c r="JEC302" s="1241"/>
      <c r="JED302" s="1241"/>
      <c r="JEE302" s="1241"/>
      <c r="JEF302" s="1241"/>
      <c r="JEG302" s="1241"/>
      <c r="JEH302" s="1241"/>
      <c r="JEI302" s="1241"/>
      <c r="JEJ302" s="1241"/>
      <c r="JEK302" s="1241"/>
      <c r="JEL302" s="1241"/>
      <c r="JEM302" s="1241"/>
      <c r="JEN302" s="1241"/>
      <c r="JEO302" s="1241"/>
      <c r="JEP302" s="1241"/>
      <c r="JEQ302" s="1241"/>
      <c r="JER302" s="1241"/>
      <c r="JES302" s="1241"/>
      <c r="JET302" s="1241"/>
      <c r="JEU302" s="1241"/>
      <c r="JEV302" s="1241"/>
      <c r="JEW302" s="1241"/>
      <c r="JEX302" s="1241"/>
      <c r="JEY302" s="1241"/>
      <c r="JEZ302" s="1241"/>
      <c r="JFA302" s="1241"/>
      <c r="JFB302" s="1241"/>
      <c r="JFC302" s="1241"/>
      <c r="JFD302" s="1241"/>
      <c r="JFE302" s="1241"/>
      <c r="JFF302" s="1241"/>
      <c r="JFG302" s="1241"/>
      <c r="JFH302" s="1241"/>
      <c r="JFI302" s="1241"/>
      <c r="JFJ302" s="1241"/>
      <c r="JFK302" s="1241"/>
      <c r="JFL302" s="1241"/>
      <c r="JFM302" s="1241"/>
      <c r="JFN302" s="1241"/>
      <c r="JFO302" s="1241"/>
      <c r="JFP302" s="1241"/>
      <c r="JFQ302" s="1241"/>
      <c r="JFR302" s="1241"/>
      <c r="JFS302" s="1241"/>
      <c r="JFT302" s="1241"/>
      <c r="JFU302" s="1241"/>
      <c r="JFV302" s="1241"/>
      <c r="JFW302" s="1241"/>
      <c r="JFX302" s="1241"/>
      <c r="JFY302" s="1241"/>
      <c r="JFZ302" s="1241"/>
      <c r="JGA302" s="1241"/>
      <c r="JGB302" s="1241"/>
      <c r="JGC302" s="1241"/>
      <c r="JGD302" s="1241"/>
      <c r="JGE302" s="1241"/>
      <c r="JGF302" s="1241"/>
      <c r="JGG302" s="1241"/>
      <c r="JGH302" s="1241"/>
      <c r="JGI302" s="1241"/>
      <c r="JGJ302" s="1241"/>
      <c r="JGK302" s="1241"/>
      <c r="JGL302" s="1241"/>
      <c r="JGM302" s="1241"/>
      <c r="JGN302" s="1241"/>
      <c r="JGO302" s="1241"/>
      <c r="JGP302" s="1241"/>
      <c r="JGQ302" s="1241"/>
      <c r="JGR302" s="1241"/>
      <c r="JGS302" s="1241"/>
      <c r="JGT302" s="1241"/>
      <c r="JGU302" s="1241"/>
      <c r="JGV302" s="1241"/>
      <c r="JGW302" s="1241"/>
      <c r="JGX302" s="1241"/>
      <c r="JGY302" s="1241"/>
      <c r="JGZ302" s="1241"/>
      <c r="JHA302" s="1241"/>
      <c r="JHB302" s="1241"/>
      <c r="JHC302" s="1241"/>
      <c r="JHD302" s="1241"/>
      <c r="JHE302" s="1241"/>
      <c r="JHF302" s="1241"/>
      <c r="JHG302" s="1241"/>
      <c r="JHH302" s="1241"/>
      <c r="JHI302" s="1241"/>
      <c r="JHJ302" s="1241"/>
      <c r="JHK302" s="1241"/>
      <c r="JHL302" s="1241"/>
      <c r="JHM302" s="1241"/>
      <c r="JHN302" s="1241"/>
      <c r="JHO302" s="1241"/>
      <c r="JHP302" s="1241"/>
      <c r="JHQ302" s="1241"/>
      <c r="JHR302" s="1241"/>
      <c r="JHS302" s="1241"/>
      <c r="JHT302" s="1241"/>
      <c r="JHU302" s="1241"/>
      <c r="JHV302" s="1241"/>
      <c r="JHW302" s="1241"/>
      <c r="JHX302" s="1241"/>
      <c r="JHY302" s="1241"/>
      <c r="JHZ302" s="1241"/>
      <c r="JIA302" s="1241"/>
      <c r="JIB302" s="1241"/>
      <c r="JIC302" s="1241"/>
      <c r="JID302" s="1241"/>
      <c r="JIE302" s="1241"/>
      <c r="JIF302" s="1241"/>
      <c r="JIG302" s="1241"/>
      <c r="JIH302" s="1241"/>
      <c r="JII302" s="1241"/>
      <c r="JIJ302" s="1241"/>
      <c r="JIK302" s="1241"/>
      <c r="JIL302" s="1241"/>
      <c r="JIM302" s="1241"/>
      <c r="JIN302" s="1241"/>
      <c r="JIO302" s="1241"/>
      <c r="JIP302" s="1241"/>
      <c r="JIQ302" s="1241"/>
      <c r="JIR302" s="1241"/>
      <c r="JIS302" s="1241"/>
      <c r="JIT302" s="1241"/>
      <c r="JIU302" s="1241"/>
      <c r="JIV302" s="1241"/>
      <c r="JIW302" s="1241"/>
      <c r="JIX302" s="1241"/>
      <c r="JIY302" s="1241"/>
      <c r="JIZ302" s="1241"/>
      <c r="JJA302" s="1241"/>
      <c r="JJB302" s="1241"/>
      <c r="JJC302" s="1241"/>
      <c r="JJD302" s="1241"/>
      <c r="JJE302" s="1241"/>
      <c r="JJF302" s="1241"/>
      <c r="JJG302" s="1241"/>
      <c r="JJH302" s="1241"/>
      <c r="JJI302" s="1241"/>
      <c r="JJJ302" s="1241"/>
      <c r="JJK302" s="1241"/>
      <c r="JJL302" s="1241"/>
      <c r="JJM302" s="1241"/>
      <c r="JJN302" s="1241"/>
      <c r="JJO302" s="1241"/>
      <c r="JJP302" s="1241"/>
      <c r="JJQ302" s="1241"/>
      <c r="JJR302" s="1241"/>
      <c r="JJS302" s="1241"/>
      <c r="JJT302" s="1241"/>
      <c r="JJU302" s="1241"/>
      <c r="JJV302" s="1241"/>
      <c r="JJW302" s="1241"/>
      <c r="JJX302" s="1241"/>
      <c r="JJY302" s="1241"/>
      <c r="JJZ302" s="1241"/>
      <c r="JKA302" s="1241"/>
      <c r="JKB302" s="1241"/>
      <c r="JKC302" s="1241"/>
      <c r="JKD302" s="1241"/>
      <c r="JKE302" s="1241"/>
      <c r="JKF302" s="1241"/>
      <c r="JKG302" s="1241"/>
      <c r="JKH302" s="1241"/>
      <c r="JKI302" s="1241"/>
      <c r="JKJ302" s="1241"/>
      <c r="JKK302" s="1241"/>
      <c r="JKL302" s="1241"/>
      <c r="JKM302" s="1241"/>
      <c r="JKN302" s="1241"/>
      <c r="JKO302" s="1241"/>
      <c r="JKP302" s="1241"/>
      <c r="JKQ302" s="1241"/>
      <c r="JKR302" s="1241"/>
      <c r="JKS302" s="1241"/>
      <c r="JKT302" s="1241"/>
      <c r="JKU302" s="1241"/>
      <c r="JKV302" s="1241"/>
      <c r="JKW302" s="1241"/>
      <c r="JKX302" s="1241"/>
      <c r="JKY302" s="1241"/>
      <c r="JKZ302" s="1241"/>
      <c r="JLA302" s="1241"/>
      <c r="JLB302" s="1241"/>
      <c r="JLC302" s="1241"/>
      <c r="JLD302" s="1241"/>
      <c r="JLE302" s="1241"/>
      <c r="JLF302" s="1241"/>
      <c r="JLG302" s="1241"/>
      <c r="JLH302" s="1241"/>
      <c r="JLI302" s="1241"/>
      <c r="JLJ302" s="1241"/>
      <c r="JLK302" s="1241"/>
      <c r="JLL302" s="1241"/>
      <c r="JLM302" s="1241"/>
      <c r="JLN302" s="1241"/>
      <c r="JLO302" s="1241"/>
      <c r="JLP302" s="1241"/>
      <c r="JLQ302" s="1241"/>
      <c r="JLR302" s="1241"/>
      <c r="JLS302" s="1241"/>
      <c r="JLT302" s="1241"/>
      <c r="JLU302" s="1241"/>
      <c r="JLV302" s="1241"/>
      <c r="JLW302" s="1241"/>
      <c r="JLX302" s="1241"/>
      <c r="JLY302" s="1241"/>
      <c r="JLZ302" s="1241"/>
      <c r="JMA302" s="1241"/>
      <c r="JMB302" s="1241"/>
      <c r="JMC302" s="1241"/>
      <c r="JMD302" s="1241"/>
      <c r="JME302" s="1241"/>
      <c r="JMF302" s="1241"/>
      <c r="JMG302" s="1241"/>
      <c r="JMH302" s="1241"/>
      <c r="JMI302" s="1241"/>
      <c r="JMJ302" s="1241"/>
      <c r="JMK302" s="1241"/>
      <c r="JML302" s="1241"/>
      <c r="JMM302" s="1241"/>
      <c r="JMN302" s="1241"/>
      <c r="JMO302" s="1241"/>
      <c r="JMP302" s="1241"/>
      <c r="JMQ302" s="1241"/>
      <c r="JMR302" s="1241"/>
      <c r="JMS302" s="1241"/>
      <c r="JMT302" s="1241"/>
      <c r="JMU302" s="1241"/>
      <c r="JMV302" s="1241"/>
      <c r="JMW302" s="1241"/>
      <c r="JMX302" s="1241"/>
      <c r="JMY302" s="1241"/>
      <c r="JMZ302" s="1241"/>
      <c r="JNA302" s="1241"/>
      <c r="JNB302" s="1241"/>
      <c r="JNC302" s="1241"/>
      <c r="JND302" s="1241"/>
      <c r="JNE302" s="1241"/>
      <c r="JNF302" s="1241"/>
      <c r="JNG302" s="1241"/>
      <c r="JNH302" s="1241"/>
      <c r="JNI302" s="1241"/>
      <c r="JNJ302" s="1241"/>
      <c r="JNK302" s="1241"/>
      <c r="JNL302" s="1241"/>
      <c r="JNM302" s="1241"/>
      <c r="JNN302" s="1241"/>
      <c r="JNO302" s="1241"/>
      <c r="JNP302" s="1241"/>
      <c r="JNQ302" s="1241"/>
      <c r="JNR302" s="1241"/>
      <c r="JNS302" s="1241"/>
      <c r="JNT302" s="1241"/>
      <c r="JNU302" s="1241"/>
      <c r="JNV302" s="1241"/>
      <c r="JNW302" s="1241"/>
      <c r="JNX302" s="1241"/>
      <c r="JNY302" s="1241"/>
      <c r="JNZ302" s="1241"/>
      <c r="JOA302" s="1241"/>
      <c r="JOB302" s="1241"/>
      <c r="JOC302" s="1241"/>
      <c r="JOD302" s="1241"/>
      <c r="JOE302" s="1241"/>
      <c r="JOF302" s="1241"/>
      <c r="JOG302" s="1241"/>
      <c r="JOH302" s="1241"/>
      <c r="JOI302" s="1241"/>
      <c r="JOJ302" s="1241"/>
      <c r="JOK302" s="1241"/>
      <c r="JOL302" s="1241"/>
      <c r="JOM302" s="1241"/>
      <c r="JON302" s="1241"/>
      <c r="JOO302" s="1241"/>
      <c r="JOP302" s="1241"/>
      <c r="JOQ302" s="1241"/>
      <c r="JOR302" s="1241"/>
      <c r="JOS302" s="1241"/>
      <c r="JOT302" s="1241"/>
      <c r="JOU302" s="1241"/>
      <c r="JOV302" s="1241"/>
      <c r="JOW302" s="1241"/>
      <c r="JOX302" s="1241"/>
      <c r="JOY302" s="1241"/>
      <c r="JOZ302" s="1241"/>
      <c r="JPA302" s="1241"/>
      <c r="JPB302" s="1241"/>
      <c r="JPC302" s="1241"/>
      <c r="JPD302" s="1241"/>
      <c r="JPE302" s="1241"/>
      <c r="JPF302" s="1241"/>
      <c r="JPG302" s="1241"/>
      <c r="JPH302" s="1241"/>
      <c r="JPI302" s="1241"/>
      <c r="JPJ302" s="1241"/>
      <c r="JPK302" s="1241"/>
      <c r="JPL302" s="1241"/>
      <c r="JPM302" s="1241"/>
      <c r="JPN302" s="1241"/>
      <c r="JPO302" s="1241"/>
      <c r="JPP302" s="1241"/>
      <c r="JPQ302" s="1241"/>
      <c r="JPR302" s="1241"/>
      <c r="JPS302" s="1241"/>
      <c r="JPT302" s="1241"/>
      <c r="JPU302" s="1241"/>
      <c r="JPV302" s="1241"/>
      <c r="JPW302" s="1241"/>
      <c r="JPX302" s="1241"/>
      <c r="JPY302" s="1241"/>
      <c r="JPZ302" s="1241"/>
      <c r="JQA302" s="1241"/>
      <c r="JQB302" s="1241"/>
      <c r="JQC302" s="1241"/>
      <c r="JQD302" s="1241"/>
      <c r="JQE302" s="1241"/>
      <c r="JQF302" s="1241"/>
      <c r="JQG302" s="1241"/>
      <c r="JQH302" s="1241"/>
      <c r="JQI302" s="1241"/>
      <c r="JQJ302" s="1241"/>
      <c r="JQK302" s="1241"/>
      <c r="JQL302" s="1241"/>
      <c r="JQM302" s="1241"/>
      <c r="JQN302" s="1241"/>
      <c r="JQO302" s="1241"/>
      <c r="JQP302" s="1241"/>
      <c r="JQQ302" s="1241"/>
      <c r="JQR302" s="1241"/>
      <c r="JQS302" s="1241"/>
      <c r="JQT302" s="1241"/>
      <c r="JQU302" s="1241"/>
      <c r="JQV302" s="1241"/>
      <c r="JQW302" s="1241"/>
      <c r="JQX302" s="1241"/>
      <c r="JQY302" s="1241"/>
      <c r="JQZ302" s="1241"/>
      <c r="JRA302" s="1241"/>
      <c r="JRB302" s="1241"/>
      <c r="JRC302" s="1241"/>
      <c r="JRD302" s="1241"/>
      <c r="JRE302" s="1241"/>
      <c r="JRF302" s="1241"/>
      <c r="JRG302" s="1241"/>
      <c r="JRH302" s="1241"/>
      <c r="JRI302" s="1241"/>
      <c r="JRJ302" s="1241"/>
      <c r="JRK302" s="1241"/>
      <c r="JRL302" s="1241"/>
      <c r="JRM302" s="1241"/>
      <c r="JRN302" s="1241"/>
      <c r="JRO302" s="1241"/>
      <c r="JRP302" s="1241"/>
      <c r="JRQ302" s="1241"/>
      <c r="JRR302" s="1241"/>
      <c r="JRS302" s="1241"/>
      <c r="JRT302" s="1241"/>
      <c r="JRU302" s="1241"/>
      <c r="JRV302" s="1241"/>
      <c r="JRW302" s="1241"/>
      <c r="JRX302" s="1241"/>
      <c r="JRY302" s="1241"/>
      <c r="JRZ302" s="1241"/>
      <c r="JSA302" s="1241"/>
      <c r="JSB302" s="1241"/>
      <c r="JSC302" s="1241"/>
      <c r="JSD302" s="1241"/>
      <c r="JSE302" s="1241"/>
      <c r="JSF302" s="1241"/>
      <c r="JSG302" s="1241"/>
      <c r="JSH302" s="1241"/>
      <c r="JSI302" s="1241"/>
      <c r="JSJ302" s="1241"/>
      <c r="JSK302" s="1241"/>
      <c r="JSL302" s="1241"/>
      <c r="JSM302" s="1241"/>
      <c r="JSN302" s="1241"/>
      <c r="JSO302" s="1241"/>
      <c r="JSP302" s="1241"/>
      <c r="JSQ302" s="1241"/>
      <c r="JSR302" s="1241"/>
      <c r="JSS302" s="1241"/>
      <c r="JST302" s="1241"/>
      <c r="JSU302" s="1241"/>
      <c r="JSV302" s="1241"/>
      <c r="JSW302" s="1241"/>
      <c r="JSX302" s="1241"/>
      <c r="JSY302" s="1241"/>
      <c r="JSZ302" s="1241"/>
      <c r="JTA302" s="1241"/>
      <c r="JTB302" s="1241"/>
      <c r="JTC302" s="1241"/>
      <c r="JTD302" s="1241"/>
      <c r="JTE302" s="1241"/>
      <c r="JTF302" s="1241"/>
      <c r="JTG302" s="1241"/>
      <c r="JTH302" s="1241"/>
      <c r="JTI302" s="1241"/>
      <c r="JTJ302" s="1241"/>
      <c r="JTK302" s="1241"/>
      <c r="JTL302" s="1241"/>
      <c r="JTM302" s="1241"/>
      <c r="JTN302" s="1241"/>
      <c r="JTO302" s="1241"/>
      <c r="JTP302" s="1241"/>
      <c r="JTQ302" s="1241"/>
      <c r="JTR302" s="1241"/>
      <c r="JTS302" s="1241"/>
      <c r="JTT302" s="1241"/>
      <c r="JTU302" s="1241"/>
      <c r="JTV302" s="1241"/>
      <c r="JTW302" s="1241"/>
      <c r="JTX302" s="1241"/>
      <c r="JTY302" s="1241"/>
      <c r="JTZ302" s="1241"/>
      <c r="JUA302" s="1241"/>
      <c r="JUB302" s="1241"/>
      <c r="JUC302" s="1241"/>
      <c r="JUD302" s="1241"/>
      <c r="JUE302" s="1241"/>
      <c r="JUF302" s="1241"/>
      <c r="JUG302" s="1241"/>
      <c r="JUH302" s="1241"/>
      <c r="JUI302" s="1241"/>
      <c r="JUJ302" s="1241"/>
      <c r="JUK302" s="1241"/>
      <c r="JUL302" s="1241"/>
      <c r="JUM302" s="1241"/>
      <c r="JUN302" s="1241"/>
      <c r="JUO302" s="1241"/>
      <c r="JUP302" s="1241"/>
      <c r="JUQ302" s="1241"/>
      <c r="JUR302" s="1241"/>
      <c r="JUS302" s="1241"/>
      <c r="JUT302" s="1241"/>
      <c r="JUU302" s="1241"/>
      <c r="JUV302" s="1241"/>
      <c r="JUW302" s="1241"/>
      <c r="JUX302" s="1241"/>
      <c r="JUY302" s="1241"/>
      <c r="JUZ302" s="1241"/>
      <c r="JVA302" s="1241"/>
      <c r="JVB302" s="1241"/>
      <c r="JVC302" s="1241"/>
      <c r="JVD302" s="1241"/>
      <c r="JVE302" s="1241"/>
      <c r="JVF302" s="1241"/>
      <c r="JVG302" s="1241"/>
      <c r="JVH302" s="1241"/>
      <c r="JVI302" s="1241"/>
      <c r="JVJ302" s="1241"/>
      <c r="JVK302" s="1241"/>
      <c r="JVL302" s="1241"/>
      <c r="JVM302" s="1241"/>
      <c r="JVN302" s="1241"/>
      <c r="JVO302" s="1241"/>
      <c r="JVP302" s="1241"/>
      <c r="JVQ302" s="1241"/>
      <c r="JVR302" s="1241"/>
      <c r="JVS302" s="1241"/>
      <c r="JVT302" s="1241"/>
      <c r="JVU302" s="1241"/>
      <c r="JVV302" s="1241"/>
      <c r="JVW302" s="1241"/>
      <c r="JVX302" s="1241"/>
      <c r="JVY302" s="1241"/>
      <c r="JVZ302" s="1241"/>
      <c r="JWA302" s="1241"/>
      <c r="JWB302" s="1241"/>
      <c r="JWC302" s="1241"/>
      <c r="JWD302" s="1241"/>
      <c r="JWE302" s="1241"/>
      <c r="JWF302" s="1241"/>
      <c r="JWG302" s="1241"/>
      <c r="JWH302" s="1241"/>
      <c r="JWI302" s="1241"/>
      <c r="JWJ302" s="1241"/>
      <c r="JWK302" s="1241"/>
      <c r="JWL302" s="1241"/>
      <c r="JWM302" s="1241"/>
      <c r="JWN302" s="1241"/>
      <c r="JWO302" s="1241"/>
      <c r="JWP302" s="1241"/>
      <c r="JWQ302" s="1241"/>
      <c r="JWR302" s="1241"/>
      <c r="JWS302" s="1241"/>
      <c r="JWT302" s="1241"/>
      <c r="JWU302" s="1241"/>
      <c r="JWV302" s="1241"/>
      <c r="JWW302" s="1241"/>
      <c r="JWX302" s="1241"/>
      <c r="JWY302" s="1241"/>
      <c r="JWZ302" s="1241"/>
      <c r="JXA302" s="1241"/>
      <c r="JXB302" s="1241"/>
      <c r="JXC302" s="1241"/>
      <c r="JXD302" s="1241"/>
      <c r="JXE302" s="1241"/>
      <c r="JXF302" s="1241"/>
      <c r="JXG302" s="1241"/>
      <c r="JXH302" s="1241"/>
      <c r="JXI302" s="1241"/>
      <c r="JXJ302" s="1241"/>
      <c r="JXK302" s="1241"/>
      <c r="JXL302" s="1241"/>
      <c r="JXM302" s="1241"/>
      <c r="JXN302" s="1241"/>
      <c r="JXO302" s="1241"/>
      <c r="JXP302" s="1241"/>
      <c r="JXQ302" s="1241"/>
      <c r="JXR302" s="1241"/>
      <c r="JXS302" s="1241"/>
      <c r="JXT302" s="1241"/>
      <c r="JXU302" s="1241"/>
      <c r="JXV302" s="1241"/>
      <c r="JXW302" s="1241"/>
      <c r="JXX302" s="1241"/>
      <c r="JXY302" s="1241"/>
      <c r="JXZ302" s="1241"/>
      <c r="JYA302" s="1241"/>
      <c r="JYB302" s="1241"/>
      <c r="JYC302" s="1241"/>
      <c r="JYD302" s="1241"/>
      <c r="JYE302" s="1241"/>
      <c r="JYF302" s="1241"/>
      <c r="JYG302" s="1241"/>
      <c r="JYH302" s="1241"/>
      <c r="JYI302" s="1241"/>
      <c r="JYJ302" s="1241"/>
      <c r="JYK302" s="1241"/>
      <c r="JYL302" s="1241"/>
      <c r="JYM302" s="1241"/>
      <c r="JYN302" s="1241"/>
      <c r="JYO302" s="1241"/>
      <c r="JYP302" s="1241"/>
      <c r="JYQ302" s="1241"/>
      <c r="JYR302" s="1241"/>
      <c r="JYS302" s="1241"/>
      <c r="JYT302" s="1241"/>
      <c r="JYU302" s="1241"/>
      <c r="JYV302" s="1241"/>
      <c r="JYW302" s="1241"/>
      <c r="JYX302" s="1241"/>
      <c r="JYY302" s="1241"/>
      <c r="JYZ302" s="1241"/>
      <c r="JZA302" s="1241"/>
      <c r="JZB302" s="1241"/>
      <c r="JZC302" s="1241"/>
      <c r="JZD302" s="1241"/>
      <c r="JZE302" s="1241"/>
      <c r="JZF302" s="1241"/>
      <c r="JZG302" s="1241"/>
      <c r="JZH302" s="1241"/>
      <c r="JZI302" s="1241"/>
      <c r="JZJ302" s="1241"/>
      <c r="JZK302" s="1241"/>
      <c r="JZL302" s="1241"/>
      <c r="JZM302" s="1241"/>
      <c r="JZN302" s="1241"/>
      <c r="JZO302" s="1241"/>
      <c r="JZP302" s="1241"/>
      <c r="JZQ302" s="1241"/>
      <c r="JZR302" s="1241"/>
      <c r="JZS302" s="1241"/>
      <c r="JZT302" s="1241"/>
      <c r="JZU302" s="1241"/>
      <c r="JZV302" s="1241"/>
      <c r="JZW302" s="1241"/>
      <c r="JZX302" s="1241"/>
      <c r="JZY302" s="1241"/>
      <c r="JZZ302" s="1241"/>
      <c r="KAA302" s="1241"/>
      <c r="KAB302" s="1241"/>
      <c r="KAC302" s="1241"/>
      <c r="KAD302" s="1241"/>
      <c r="KAE302" s="1241"/>
      <c r="KAF302" s="1241"/>
      <c r="KAG302" s="1241"/>
      <c r="KAH302" s="1241"/>
      <c r="KAI302" s="1241"/>
      <c r="KAJ302" s="1241"/>
      <c r="KAK302" s="1241"/>
      <c r="KAL302" s="1241"/>
      <c r="KAM302" s="1241"/>
      <c r="KAN302" s="1241"/>
      <c r="KAO302" s="1241"/>
      <c r="KAP302" s="1241"/>
      <c r="KAQ302" s="1241"/>
      <c r="KAR302" s="1241"/>
      <c r="KAS302" s="1241"/>
      <c r="KAT302" s="1241"/>
      <c r="KAU302" s="1241"/>
      <c r="KAV302" s="1241"/>
      <c r="KAW302" s="1241"/>
      <c r="KAX302" s="1241"/>
      <c r="KAY302" s="1241"/>
      <c r="KAZ302" s="1241"/>
      <c r="KBA302" s="1241"/>
      <c r="KBB302" s="1241"/>
      <c r="KBC302" s="1241"/>
      <c r="KBD302" s="1241"/>
      <c r="KBE302" s="1241"/>
      <c r="KBF302" s="1241"/>
      <c r="KBG302" s="1241"/>
      <c r="KBH302" s="1241"/>
      <c r="KBI302" s="1241"/>
      <c r="KBJ302" s="1241"/>
      <c r="KBK302" s="1241"/>
      <c r="KBL302" s="1241"/>
      <c r="KBM302" s="1241"/>
      <c r="KBN302" s="1241"/>
      <c r="KBO302" s="1241"/>
      <c r="KBP302" s="1241"/>
      <c r="KBQ302" s="1241"/>
      <c r="KBR302" s="1241"/>
      <c r="KBS302" s="1241"/>
      <c r="KBT302" s="1241"/>
      <c r="KBU302" s="1241"/>
      <c r="KBV302" s="1241"/>
      <c r="KBW302" s="1241"/>
      <c r="KBX302" s="1241"/>
      <c r="KBY302" s="1241"/>
      <c r="KBZ302" s="1241"/>
      <c r="KCA302" s="1241"/>
      <c r="KCB302" s="1241"/>
      <c r="KCC302" s="1241"/>
      <c r="KCD302" s="1241"/>
      <c r="KCE302" s="1241"/>
      <c r="KCF302" s="1241"/>
      <c r="KCG302" s="1241"/>
      <c r="KCH302" s="1241"/>
      <c r="KCI302" s="1241"/>
      <c r="KCJ302" s="1241"/>
      <c r="KCK302" s="1241"/>
      <c r="KCL302" s="1241"/>
      <c r="KCM302" s="1241"/>
      <c r="KCN302" s="1241"/>
      <c r="KCO302" s="1241"/>
      <c r="KCP302" s="1241"/>
      <c r="KCQ302" s="1241"/>
      <c r="KCR302" s="1241"/>
      <c r="KCS302" s="1241"/>
      <c r="KCT302" s="1241"/>
      <c r="KCU302" s="1241"/>
      <c r="KCV302" s="1241"/>
      <c r="KCW302" s="1241"/>
      <c r="KCX302" s="1241"/>
      <c r="KCY302" s="1241"/>
      <c r="KCZ302" s="1241"/>
      <c r="KDA302" s="1241"/>
      <c r="KDB302" s="1241"/>
      <c r="KDC302" s="1241"/>
      <c r="KDD302" s="1241"/>
      <c r="KDE302" s="1241"/>
      <c r="KDF302" s="1241"/>
      <c r="KDG302" s="1241"/>
      <c r="KDH302" s="1241"/>
      <c r="KDI302" s="1241"/>
      <c r="KDJ302" s="1241"/>
      <c r="KDK302" s="1241"/>
      <c r="KDL302" s="1241"/>
      <c r="KDM302" s="1241"/>
      <c r="KDN302" s="1241"/>
      <c r="KDO302" s="1241"/>
      <c r="KDP302" s="1241"/>
      <c r="KDQ302" s="1241"/>
      <c r="KDR302" s="1241"/>
      <c r="KDS302" s="1241"/>
      <c r="KDT302" s="1241"/>
      <c r="KDU302" s="1241"/>
      <c r="KDV302" s="1241"/>
      <c r="KDW302" s="1241"/>
      <c r="KDX302" s="1241"/>
      <c r="KDY302" s="1241"/>
      <c r="KDZ302" s="1241"/>
      <c r="KEA302" s="1241"/>
      <c r="KEB302" s="1241"/>
      <c r="KEC302" s="1241"/>
      <c r="KED302" s="1241"/>
      <c r="KEE302" s="1241"/>
      <c r="KEF302" s="1241"/>
      <c r="KEG302" s="1241"/>
      <c r="KEH302" s="1241"/>
      <c r="KEI302" s="1241"/>
      <c r="KEJ302" s="1241"/>
      <c r="KEK302" s="1241"/>
      <c r="KEL302" s="1241"/>
      <c r="KEM302" s="1241"/>
      <c r="KEN302" s="1241"/>
      <c r="KEO302" s="1241"/>
      <c r="KEP302" s="1241"/>
      <c r="KEQ302" s="1241"/>
      <c r="KER302" s="1241"/>
      <c r="KES302" s="1241"/>
      <c r="KET302" s="1241"/>
      <c r="KEU302" s="1241"/>
      <c r="KEV302" s="1241"/>
      <c r="KEW302" s="1241"/>
      <c r="KEX302" s="1241"/>
      <c r="KEY302" s="1241"/>
      <c r="KEZ302" s="1241"/>
      <c r="KFA302" s="1241"/>
      <c r="KFB302" s="1241"/>
      <c r="KFC302" s="1241"/>
      <c r="KFD302" s="1241"/>
      <c r="KFE302" s="1241"/>
      <c r="KFF302" s="1241"/>
      <c r="KFG302" s="1241"/>
      <c r="KFH302" s="1241"/>
      <c r="KFI302" s="1241"/>
      <c r="KFJ302" s="1241"/>
      <c r="KFK302" s="1241"/>
      <c r="KFL302" s="1241"/>
      <c r="KFM302" s="1241"/>
      <c r="KFN302" s="1241"/>
      <c r="KFO302" s="1241"/>
      <c r="KFP302" s="1241"/>
      <c r="KFQ302" s="1241"/>
      <c r="KFR302" s="1241"/>
      <c r="KFS302" s="1241"/>
      <c r="KFT302" s="1241"/>
      <c r="KFU302" s="1241"/>
      <c r="KFV302" s="1241"/>
      <c r="KFW302" s="1241"/>
      <c r="KFX302" s="1241"/>
      <c r="KFY302" s="1241"/>
      <c r="KFZ302" s="1241"/>
      <c r="KGA302" s="1241"/>
      <c r="KGB302" s="1241"/>
      <c r="KGC302" s="1241"/>
      <c r="KGD302" s="1241"/>
      <c r="KGE302" s="1241"/>
      <c r="KGF302" s="1241"/>
      <c r="KGG302" s="1241"/>
      <c r="KGH302" s="1241"/>
      <c r="KGI302" s="1241"/>
      <c r="KGJ302" s="1241"/>
      <c r="KGK302" s="1241"/>
      <c r="KGL302" s="1241"/>
      <c r="KGM302" s="1241"/>
      <c r="KGN302" s="1241"/>
      <c r="KGO302" s="1241"/>
      <c r="KGP302" s="1241"/>
      <c r="KGQ302" s="1241"/>
      <c r="KGR302" s="1241"/>
      <c r="KGS302" s="1241"/>
      <c r="KGT302" s="1241"/>
      <c r="KGU302" s="1241"/>
      <c r="KGV302" s="1241"/>
      <c r="KGW302" s="1241"/>
      <c r="KGX302" s="1241"/>
      <c r="KGY302" s="1241"/>
      <c r="KGZ302" s="1241"/>
      <c r="KHA302" s="1241"/>
      <c r="KHB302" s="1241"/>
      <c r="KHC302" s="1241"/>
      <c r="KHD302" s="1241"/>
      <c r="KHE302" s="1241"/>
      <c r="KHF302" s="1241"/>
      <c r="KHG302" s="1241"/>
      <c r="KHH302" s="1241"/>
      <c r="KHI302" s="1241"/>
      <c r="KHJ302" s="1241"/>
      <c r="KHK302" s="1241"/>
      <c r="KHL302" s="1241"/>
      <c r="KHM302" s="1241"/>
      <c r="KHN302" s="1241"/>
      <c r="KHO302" s="1241"/>
      <c r="KHP302" s="1241"/>
      <c r="KHQ302" s="1241"/>
      <c r="KHR302" s="1241"/>
      <c r="KHS302" s="1241"/>
      <c r="KHT302" s="1241"/>
      <c r="KHU302" s="1241"/>
      <c r="KHV302" s="1241"/>
      <c r="KHW302" s="1241"/>
      <c r="KHX302" s="1241"/>
      <c r="KHY302" s="1241"/>
      <c r="KHZ302" s="1241"/>
      <c r="KIA302" s="1241"/>
      <c r="KIB302" s="1241"/>
      <c r="KIC302" s="1241"/>
      <c r="KID302" s="1241"/>
      <c r="KIE302" s="1241"/>
      <c r="KIF302" s="1241"/>
      <c r="KIG302" s="1241"/>
      <c r="KIH302" s="1241"/>
      <c r="KII302" s="1241"/>
      <c r="KIJ302" s="1241"/>
      <c r="KIK302" s="1241"/>
      <c r="KIL302" s="1241"/>
      <c r="KIM302" s="1241"/>
      <c r="KIN302" s="1241"/>
      <c r="KIO302" s="1241"/>
      <c r="KIP302" s="1241"/>
      <c r="KIQ302" s="1241"/>
      <c r="KIR302" s="1241"/>
      <c r="KIS302" s="1241"/>
      <c r="KIT302" s="1241"/>
      <c r="KIU302" s="1241"/>
      <c r="KIV302" s="1241"/>
      <c r="KIW302" s="1241"/>
      <c r="KIX302" s="1241"/>
      <c r="KIY302" s="1241"/>
      <c r="KIZ302" s="1241"/>
      <c r="KJA302" s="1241"/>
      <c r="KJB302" s="1241"/>
      <c r="KJC302" s="1241"/>
      <c r="KJD302" s="1241"/>
      <c r="KJE302" s="1241"/>
      <c r="KJF302" s="1241"/>
      <c r="KJG302" s="1241"/>
      <c r="KJH302" s="1241"/>
      <c r="KJI302" s="1241"/>
      <c r="KJJ302" s="1241"/>
      <c r="KJK302" s="1241"/>
      <c r="KJL302" s="1241"/>
      <c r="KJM302" s="1241"/>
      <c r="KJN302" s="1241"/>
      <c r="KJO302" s="1241"/>
      <c r="KJP302" s="1241"/>
      <c r="KJQ302" s="1241"/>
      <c r="KJR302" s="1241"/>
      <c r="KJS302" s="1241"/>
      <c r="KJT302" s="1241"/>
      <c r="KJU302" s="1241"/>
      <c r="KJV302" s="1241"/>
      <c r="KJW302" s="1241"/>
      <c r="KJX302" s="1241"/>
      <c r="KJY302" s="1241"/>
      <c r="KJZ302" s="1241"/>
      <c r="KKA302" s="1241"/>
      <c r="KKB302" s="1241"/>
      <c r="KKC302" s="1241"/>
      <c r="KKD302" s="1241"/>
      <c r="KKE302" s="1241"/>
      <c r="KKF302" s="1241"/>
      <c r="KKG302" s="1241"/>
      <c r="KKH302" s="1241"/>
      <c r="KKI302" s="1241"/>
      <c r="KKJ302" s="1241"/>
      <c r="KKK302" s="1241"/>
      <c r="KKL302" s="1241"/>
      <c r="KKM302" s="1241"/>
      <c r="KKN302" s="1241"/>
      <c r="KKO302" s="1241"/>
      <c r="KKP302" s="1241"/>
      <c r="KKQ302" s="1241"/>
      <c r="KKR302" s="1241"/>
      <c r="KKS302" s="1241"/>
      <c r="KKT302" s="1241"/>
      <c r="KKU302" s="1241"/>
      <c r="KKV302" s="1241"/>
      <c r="KKW302" s="1241"/>
      <c r="KKX302" s="1241"/>
      <c r="KKY302" s="1241"/>
      <c r="KKZ302" s="1241"/>
      <c r="KLA302" s="1241"/>
      <c r="KLB302" s="1241"/>
      <c r="KLC302" s="1241"/>
      <c r="KLD302" s="1241"/>
      <c r="KLE302" s="1241"/>
      <c r="KLF302" s="1241"/>
      <c r="KLG302" s="1241"/>
      <c r="KLH302" s="1241"/>
      <c r="KLI302" s="1241"/>
      <c r="KLJ302" s="1241"/>
      <c r="KLK302" s="1241"/>
      <c r="KLL302" s="1241"/>
      <c r="KLM302" s="1241"/>
      <c r="KLN302" s="1241"/>
      <c r="KLO302" s="1241"/>
      <c r="KLP302" s="1241"/>
      <c r="KLQ302" s="1241"/>
      <c r="KLR302" s="1241"/>
      <c r="KLS302" s="1241"/>
      <c r="KLT302" s="1241"/>
      <c r="KLU302" s="1241"/>
      <c r="KLV302" s="1241"/>
      <c r="KLW302" s="1241"/>
      <c r="KLX302" s="1241"/>
      <c r="KLY302" s="1241"/>
      <c r="KLZ302" s="1241"/>
      <c r="KMA302" s="1241"/>
      <c r="KMB302" s="1241"/>
      <c r="KMC302" s="1241"/>
      <c r="KMD302" s="1241"/>
      <c r="KME302" s="1241"/>
      <c r="KMF302" s="1241"/>
      <c r="KMG302" s="1241"/>
      <c r="KMH302" s="1241"/>
      <c r="KMI302" s="1241"/>
      <c r="KMJ302" s="1241"/>
      <c r="KMK302" s="1241"/>
      <c r="KML302" s="1241"/>
      <c r="KMM302" s="1241"/>
      <c r="KMN302" s="1241"/>
      <c r="KMO302" s="1241"/>
      <c r="KMP302" s="1241"/>
      <c r="KMQ302" s="1241"/>
      <c r="KMR302" s="1241"/>
      <c r="KMS302" s="1241"/>
      <c r="KMT302" s="1241"/>
      <c r="KMU302" s="1241"/>
      <c r="KMV302" s="1241"/>
      <c r="KMW302" s="1241"/>
      <c r="KMX302" s="1241"/>
      <c r="KMY302" s="1241"/>
      <c r="KMZ302" s="1241"/>
      <c r="KNA302" s="1241"/>
      <c r="KNB302" s="1241"/>
      <c r="KNC302" s="1241"/>
      <c r="KND302" s="1241"/>
      <c r="KNE302" s="1241"/>
      <c r="KNF302" s="1241"/>
      <c r="KNG302" s="1241"/>
      <c r="KNH302" s="1241"/>
      <c r="KNI302" s="1241"/>
      <c r="KNJ302" s="1241"/>
      <c r="KNK302" s="1241"/>
      <c r="KNL302" s="1241"/>
      <c r="KNM302" s="1241"/>
      <c r="KNN302" s="1241"/>
      <c r="KNO302" s="1241"/>
      <c r="KNP302" s="1241"/>
      <c r="KNQ302" s="1241"/>
      <c r="KNR302" s="1241"/>
      <c r="KNS302" s="1241"/>
      <c r="KNT302" s="1241"/>
      <c r="KNU302" s="1241"/>
      <c r="KNV302" s="1241"/>
      <c r="KNW302" s="1241"/>
      <c r="KNX302" s="1241"/>
      <c r="KNY302" s="1241"/>
      <c r="KNZ302" s="1241"/>
      <c r="KOA302" s="1241"/>
      <c r="KOB302" s="1241"/>
      <c r="KOC302" s="1241"/>
      <c r="KOD302" s="1241"/>
      <c r="KOE302" s="1241"/>
      <c r="KOF302" s="1241"/>
      <c r="KOG302" s="1241"/>
      <c r="KOH302" s="1241"/>
      <c r="KOI302" s="1241"/>
      <c r="KOJ302" s="1241"/>
      <c r="KOK302" s="1241"/>
      <c r="KOL302" s="1241"/>
      <c r="KOM302" s="1241"/>
      <c r="KON302" s="1241"/>
      <c r="KOO302" s="1241"/>
      <c r="KOP302" s="1241"/>
      <c r="KOQ302" s="1241"/>
      <c r="KOR302" s="1241"/>
      <c r="KOS302" s="1241"/>
      <c r="KOT302" s="1241"/>
      <c r="KOU302" s="1241"/>
      <c r="KOV302" s="1241"/>
      <c r="KOW302" s="1241"/>
      <c r="KOX302" s="1241"/>
      <c r="KOY302" s="1241"/>
      <c r="KOZ302" s="1241"/>
      <c r="KPA302" s="1241"/>
      <c r="KPB302" s="1241"/>
      <c r="KPC302" s="1241"/>
      <c r="KPD302" s="1241"/>
      <c r="KPE302" s="1241"/>
      <c r="KPF302" s="1241"/>
      <c r="KPG302" s="1241"/>
      <c r="KPH302" s="1241"/>
      <c r="KPI302" s="1241"/>
      <c r="KPJ302" s="1241"/>
      <c r="KPK302" s="1241"/>
      <c r="KPL302" s="1241"/>
      <c r="KPM302" s="1241"/>
      <c r="KPN302" s="1241"/>
      <c r="KPO302" s="1241"/>
      <c r="KPP302" s="1241"/>
      <c r="KPQ302" s="1241"/>
      <c r="KPR302" s="1241"/>
      <c r="KPS302" s="1241"/>
      <c r="KPT302" s="1241"/>
      <c r="KPU302" s="1241"/>
      <c r="KPV302" s="1241"/>
      <c r="KPW302" s="1241"/>
      <c r="KPX302" s="1241"/>
      <c r="KPY302" s="1241"/>
      <c r="KPZ302" s="1241"/>
      <c r="KQA302" s="1241"/>
      <c r="KQB302" s="1241"/>
      <c r="KQC302" s="1241"/>
      <c r="KQD302" s="1241"/>
      <c r="KQE302" s="1241"/>
      <c r="KQF302" s="1241"/>
      <c r="KQG302" s="1241"/>
      <c r="KQH302" s="1241"/>
      <c r="KQI302" s="1241"/>
      <c r="KQJ302" s="1241"/>
      <c r="KQK302" s="1241"/>
      <c r="KQL302" s="1241"/>
      <c r="KQM302" s="1241"/>
      <c r="KQN302" s="1241"/>
      <c r="KQO302" s="1241"/>
      <c r="KQP302" s="1241"/>
      <c r="KQQ302" s="1241"/>
      <c r="KQR302" s="1241"/>
      <c r="KQS302" s="1241"/>
      <c r="KQT302" s="1241"/>
      <c r="KQU302" s="1241"/>
      <c r="KQV302" s="1241"/>
      <c r="KQW302" s="1241"/>
      <c r="KQX302" s="1241"/>
      <c r="KQY302" s="1241"/>
      <c r="KQZ302" s="1241"/>
      <c r="KRA302" s="1241"/>
      <c r="KRB302" s="1241"/>
      <c r="KRC302" s="1241"/>
      <c r="KRD302" s="1241"/>
      <c r="KRE302" s="1241"/>
      <c r="KRF302" s="1241"/>
      <c r="KRG302" s="1241"/>
      <c r="KRH302" s="1241"/>
      <c r="KRI302" s="1241"/>
      <c r="KRJ302" s="1241"/>
      <c r="KRK302" s="1241"/>
      <c r="KRL302" s="1241"/>
      <c r="KRM302" s="1241"/>
      <c r="KRN302" s="1241"/>
      <c r="KRO302" s="1241"/>
      <c r="KRP302" s="1241"/>
      <c r="KRQ302" s="1241"/>
      <c r="KRR302" s="1241"/>
      <c r="KRS302" s="1241"/>
      <c r="KRT302" s="1241"/>
      <c r="KRU302" s="1241"/>
      <c r="KRV302" s="1241"/>
      <c r="KRW302" s="1241"/>
      <c r="KRX302" s="1241"/>
      <c r="KRY302" s="1241"/>
      <c r="KRZ302" s="1241"/>
      <c r="KSA302" s="1241"/>
      <c r="KSB302" s="1241"/>
      <c r="KSC302" s="1241"/>
      <c r="KSD302" s="1241"/>
      <c r="KSE302" s="1241"/>
      <c r="KSF302" s="1241"/>
      <c r="KSG302" s="1241"/>
      <c r="KSH302" s="1241"/>
      <c r="KSI302" s="1241"/>
      <c r="KSJ302" s="1241"/>
      <c r="KSK302" s="1241"/>
      <c r="KSL302" s="1241"/>
      <c r="KSM302" s="1241"/>
      <c r="KSN302" s="1241"/>
      <c r="KSO302" s="1241"/>
      <c r="KSP302" s="1241"/>
      <c r="KSQ302" s="1241"/>
      <c r="KSR302" s="1241"/>
      <c r="KSS302" s="1241"/>
      <c r="KST302" s="1241"/>
      <c r="KSU302" s="1241"/>
      <c r="KSV302" s="1241"/>
      <c r="KSW302" s="1241"/>
      <c r="KSX302" s="1241"/>
      <c r="KSY302" s="1241"/>
      <c r="KSZ302" s="1241"/>
      <c r="KTA302" s="1241"/>
      <c r="KTB302" s="1241"/>
      <c r="KTC302" s="1241"/>
      <c r="KTD302" s="1241"/>
      <c r="KTE302" s="1241"/>
      <c r="KTF302" s="1241"/>
      <c r="KTG302" s="1241"/>
      <c r="KTH302" s="1241"/>
      <c r="KTI302" s="1241"/>
      <c r="KTJ302" s="1241"/>
      <c r="KTK302" s="1241"/>
      <c r="KTL302" s="1241"/>
      <c r="KTM302" s="1241"/>
      <c r="KTN302" s="1241"/>
      <c r="KTO302" s="1241"/>
      <c r="KTP302" s="1241"/>
      <c r="KTQ302" s="1241"/>
      <c r="KTR302" s="1241"/>
      <c r="KTS302" s="1241"/>
      <c r="KTT302" s="1241"/>
      <c r="KTU302" s="1241"/>
      <c r="KTV302" s="1241"/>
      <c r="KTW302" s="1241"/>
      <c r="KTX302" s="1241"/>
      <c r="KTY302" s="1241"/>
      <c r="KTZ302" s="1241"/>
      <c r="KUA302" s="1241"/>
      <c r="KUB302" s="1241"/>
      <c r="KUC302" s="1241"/>
      <c r="KUD302" s="1241"/>
      <c r="KUE302" s="1241"/>
      <c r="KUF302" s="1241"/>
      <c r="KUG302" s="1241"/>
      <c r="KUH302" s="1241"/>
      <c r="KUI302" s="1241"/>
      <c r="KUJ302" s="1241"/>
      <c r="KUK302" s="1241"/>
      <c r="KUL302" s="1241"/>
      <c r="KUM302" s="1241"/>
      <c r="KUN302" s="1241"/>
      <c r="KUO302" s="1241"/>
      <c r="KUP302" s="1241"/>
      <c r="KUQ302" s="1241"/>
      <c r="KUR302" s="1241"/>
      <c r="KUS302" s="1241"/>
      <c r="KUT302" s="1241"/>
      <c r="KUU302" s="1241"/>
      <c r="KUV302" s="1241"/>
      <c r="KUW302" s="1241"/>
      <c r="KUX302" s="1241"/>
      <c r="KUY302" s="1241"/>
      <c r="KUZ302" s="1241"/>
      <c r="KVA302" s="1241"/>
      <c r="KVB302" s="1241"/>
      <c r="KVC302" s="1241"/>
      <c r="KVD302" s="1241"/>
      <c r="KVE302" s="1241"/>
      <c r="KVF302" s="1241"/>
      <c r="KVG302" s="1241"/>
      <c r="KVH302" s="1241"/>
      <c r="KVI302" s="1241"/>
      <c r="KVJ302" s="1241"/>
      <c r="KVK302" s="1241"/>
      <c r="KVL302" s="1241"/>
      <c r="KVM302" s="1241"/>
      <c r="KVN302" s="1241"/>
      <c r="KVO302" s="1241"/>
      <c r="KVP302" s="1241"/>
      <c r="KVQ302" s="1241"/>
      <c r="KVR302" s="1241"/>
      <c r="KVS302" s="1241"/>
      <c r="KVT302" s="1241"/>
      <c r="KVU302" s="1241"/>
      <c r="KVV302" s="1241"/>
      <c r="KVW302" s="1241"/>
      <c r="KVX302" s="1241"/>
      <c r="KVY302" s="1241"/>
      <c r="KVZ302" s="1241"/>
      <c r="KWA302" s="1241"/>
      <c r="KWB302" s="1241"/>
      <c r="KWC302" s="1241"/>
      <c r="KWD302" s="1241"/>
      <c r="KWE302" s="1241"/>
      <c r="KWF302" s="1241"/>
      <c r="KWG302" s="1241"/>
      <c r="KWH302" s="1241"/>
      <c r="KWI302" s="1241"/>
      <c r="KWJ302" s="1241"/>
      <c r="KWK302" s="1241"/>
      <c r="KWL302" s="1241"/>
      <c r="KWM302" s="1241"/>
      <c r="KWN302" s="1241"/>
      <c r="KWO302" s="1241"/>
      <c r="KWP302" s="1241"/>
      <c r="KWQ302" s="1241"/>
      <c r="KWR302" s="1241"/>
      <c r="KWS302" s="1241"/>
      <c r="KWT302" s="1241"/>
      <c r="KWU302" s="1241"/>
      <c r="KWV302" s="1241"/>
      <c r="KWW302" s="1241"/>
      <c r="KWX302" s="1241"/>
      <c r="KWY302" s="1241"/>
      <c r="KWZ302" s="1241"/>
      <c r="KXA302" s="1241"/>
      <c r="KXB302" s="1241"/>
      <c r="KXC302" s="1241"/>
      <c r="KXD302" s="1241"/>
      <c r="KXE302" s="1241"/>
      <c r="KXF302" s="1241"/>
      <c r="KXG302" s="1241"/>
      <c r="KXH302" s="1241"/>
      <c r="KXI302" s="1241"/>
      <c r="KXJ302" s="1241"/>
      <c r="KXK302" s="1241"/>
      <c r="KXL302" s="1241"/>
      <c r="KXM302" s="1241"/>
      <c r="KXN302" s="1241"/>
      <c r="KXO302" s="1241"/>
      <c r="KXP302" s="1241"/>
      <c r="KXQ302" s="1241"/>
      <c r="KXR302" s="1241"/>
      <c r="KXS302" s="1241"/>
      <c r="KXT302" s="1241"/>
      <c r="KXU302" s="1241"/>
      <c r="KXV302" s="1241"/>
      <c r="KXW302" s="1241"/>
      <c r="KXX302" s="1241"/>
      <c r="KXY302" s="1241"/>
      <c r="KXZ302" s="1241"/>
      <c r="KYA302" s="1241"/>
      <c r="KYB302" s="1241"/>
      <c r="KYC302" s="1241"/>
      <c r="KYD302" s="1241"/>
      <c r="KYE302" s="1241"/>
      <c r="KYF302" s="1241"/>
      <c r="KYG302" s="1241"/>
      <c r="KYH302" s="1241"/>
      <c r="KYI302" s="1241"/>
      <c r="KYJ302" s="1241"/>
      <c r="KYK302" s="1241"/>
      <c r="KYL302" s="1241"/>
      <c r="KYM302" s="1241"/>
      <c r="KYN302" s="1241"/>
      <c r="KYO302" s="1241"/>
      <c r="KYP302" s="1241"/>
      <c r="KYQ302" s="1241"/>
      <c r="KYR302" s="1241"/>
      <c r="KYS302" s="1241"/>
      <c r="KYT302" s="1241"/>
      <c r="KYU302" s="1241"/>
      <c r="KYV302" s="1241"/>
      <c r="KYW302" s="1241"/>
      <c r="KYX302" s="1241"/>
      <c r="KYY302" s="1241"/>
      <c r="KYZ302" s="1241"/>
      <c r="KZA302" s="1241"/>
      <c r="KZB302" s="1241"/>
      <c r="KZC302" s="1241"/>
      <c r="KZD302" s="1241"/>
      <c r="KZE302" s="1241"/>
      <c r="KZF302" s="1241"/>
      <c r="KZG302" s="1241"/>
      <c r="KZH302" s="1241"/>
      <c r="KZI302" s="1241"/>
      <c r="KZJ302" s="1241"/>
      <c r="KZK302" s="1241"/>
      <c r="KZL302" s="1241"/>
      <c r="KZM302" s="1241"/>
      <c r="KZN302" s="1241"/>
      <c r="KZO302" s="1241"/>
      <c r="KZP302" s="1241"/>
      <c r="KZQ302" s="1241"/>
      <c r="KZR302" s="1241"/>
      <c r="KZS302" s="1241"/>
      <c r="KZT302" s="1241"/>
      <c r="KZU302" s="1241"/>
      <c r="KZV302" s="1241"/>
      <c r="KZW302" s="1241"/>
      <c r="KZX302" s="1241"/>
      <c r="KZY302" s="1241"/>
      <c r="KZZ302" s="1241"/>
      <c r="LAA302" s="1241"/>
      <c r="LAB302" s="1241"/>
      <c r="LAC302" s="1241"/>
      <c r="LAD302" s="1241"/>
      <c r="LAE302" s="1241"/>
      <c r="LAF302" s="1241"/>
      <c r="LAG302" s="1241"/>
      <c r="LAH302" s="1241"/>
      <c r="LAI302" s="1241"/>
      <c r="LAJ302" s="1241"/>
      <c r="LAK302" s="1241"/>
      <c r="LAL302" s="1241"/>
      <c r="LAM302" s="1241"/>
      <c r="LAN302" s="1241"/>
      <c r="LAO302" s="1241"/>
      <c r="LAP302" s="1241"/>
      <c r="LAQ302" s="1241"/>
      <c r="LAR302" s="1241"/>
      <c r="LAS302" s="1241"/>
      <c r="LAT302" s="1241"/>
      <c r="LAU302" s="1241"/>
      <c r="LAV302" s="1241"/>
      <c r="LAW302" s="1241"/>
      <c r="LAX302" s="1241"/>
      <c r="LAY302" s="1241"/>
      <c r="LAZ302" s="1241"/>
      <c r="LBA302" s="1241"/>
      <c r="LBB302" s="1241"/>
      <c r="LBC302" s="1241"/>
      <c r="LBD302" s="1241"/>
      <c r="LBE302" s="1241"/>
      <c r="LBF302" s="1241"/>
      <c r="LBG302" s="1241"/>
      <c r="LBH302" s="1241"/>
      <c r="LBI302" s="1241"/>
      <c r="LBJ302" s="1241"/>
      <c r="LBK302" s="1241"/>
      <c r="LBL302" s="1241"/>
      <c r="LBM302" s="1241"/>
      <c r="LBN302" s="1241"/>
      <c r="LBO302" s="1241"/>
      <c r="LBP302" s="1241"/>
      <c r="LBQ302" s="1241"/>
      <c r="LBR302" s="1241"/>
      <c r="LBS302" s="1241"/>
      <c r="LBT302" s="1241"/>
      <c r="LBU302" s="1241"/>
      <c r="LBV302" s="1241"/>
      <c r="LBW302" s="1241"/>
      <c r="LBX302" s="1241"/>
      <c r="LBY302" s="1241"/>
      <c r="LBZ302" s="1241"/>
      <c r="LCA302" s="1241"/>
      <c r="LCB302" s="1241"/>
      <c r="LCC302" s="1241"/>
      <c r="LCD302" s="1241"/>
      <c r="LCE302" s="1241"/>
      <c r="LCF302" s="1241"/>
      <c r="LCG302" s="1241"/>
      <c r="LCH302" s="1241"/>
      <c r="LCI302" s="1241"/>
      <c r="LCJ302" s="1241"/>
      <c r="LCK302" s="1241"/>
      <c r="LCL302" s="1241"/>
      <c r="LCM302" s="1241"/>
      <c r="LCN302" s="1241"/>
      <c r="LCO302" s="1241"/>
      <c r="LCP302" s="1241"/>
      <c r="LCQ302" s="1241"/>
      <c r="LCR302" s="1241"/>
      <c r="LCS302" s="1241"/>
      <c r="LCT302" s="1241"/>
      <c r="LCU302" s="1241"/>
      <c r="LCV302" s="1241"/>
      <c r="LCW302" s="1241"/>
      <c r="LCX302" s="1241"/>
      <c r="LCY302" s="1241"/>
      <c r="LCZ302" s="1241"/>
      <c r="LDA302" s="1241"/>
      <c r="LDB302" s="1241"/>
      <c r="LDC302" s="1241"/>
      <c r="LDD302" s="1241"/>
      <c r="LDE302" s="1241"/>
      <c r="LDF302" s="1241"/>
      <c r="LDG302" s="1241"/>
      <c r="LDH302" s="1241"/>
      <c r="LDI302" s="1241"/>
      <c r="LDJ302" s="1241"/>
      <c r="LDK302" s="1241"/>
      <c r="LDL302" s="1241"/>
      <c r="LDM302" s="1241"/>
      <c r="LDN302" s="1241"/>
      <c r="LDO302" s="1241"/>
      <c r="LDP302" s="1241"/>
      <c r="LDQ302" s="1241"/>
      <c r="LDR302" s="1241"/>
      <c r="LDS302" s="1241"/>
      <c r="LDT302" s="1241"/>
      <c r="LDU302" s="1241"/>
      <c r="LDV302" s="1241"/>
      <c r="LDW302" s="1241"/>
      <c r="LDX302" s="1241"/>
      <c r="LDY302" s="1241"/>
      <c r="LDZ302" s="1241"/>
      <c r="LEA302" s="1241"/>
      <c r="LEB302" s="1241"/>
      <c r="LEC302" s="1241"/>
      <c r="LED302" s="1241"/>
      <c r="LEE302" s="1241"/>
      <c r="LEF302" s="1241"/>
      <c r="LEG302" s="1241"/>
      <c r="LEH302" s="1241"/>
      <c r="LEI302" s="1241"/>
      <c r="LEJ302" s="1241"/>
      <c r="LEK302" s="1241"/>
      <c r="LEL302" s="1241"/>
      <c r="LEM302" s="1241"/>
      <c r="LEN302" s="1241"/>
      <c r="LEO302" s="1241"/>
      <c r="LEP302" s="1241"/>
      <c r="LEQ302" s="1241"/>
      <c r="LER302" s="1241"/>
      <c r="LES302" s="1241"/>
      <c r="LET302" s="1241"/>
      <c r="LEU302" s="1241"/>
      <c r="LEV302" s="1241"/>
      <c r="LEW302" s="1241"/>
      <c r="LEX302" s="1241"/>
      <c r="LEY302" s="1241"/>
      <c r="LEZ302" s="1241"/>
      <c r="LFA302" s="1241"/>
      <c r="LFB302" s="1241"/>
      <c r="LFC302" s="1241"/>
      <c r="LFD302" s="1241"/>
      <c r="LFE302" s="1241"/>
      <c r="LFF302" s="1241"/>
      <c r="LFG302" s="1241"/>
      <c r="LFH302" s="1241"/>
      <c r="LFI302" s="1241"/>
      <c r="LFJ302" s="1241"/>
      <c r="LFK302" s="1241"/>
      <c r="LFL302" s="1241"/>
      <c r="LFM302" s="1241"/>
      <c r="LFN302" s="1241"/>
      <c r="LFO302" s="1241"/>
      <c r="LFP302" s="1241"/>
      <c r="LFQ302" s="1241"/>
      <c r="LFR302" s="1241"/>
      <c r="LFS302" s="1241"/>
      <c r="LFT302" s="1241"/>
      <c r="LFU302" s="1241"/>
      <c r="LFV302" s="1241"/>
      <c r="LFW302" s="1241"/>
      <c r="LFX302" s="1241"/>
      <c r="LFY302" s="1241"/>
      <c r="LFZ302" s="1241"/>
      <c r="LGA302" s="1241"/>
      <c r="LGB302" s="1241"/>
      <c r="LGC302" s="1241"/>
      <c r="LGD302" s="1241"/>
      <c r="LGE302" s="1241"/>
      <c r="LGF302" s="1241"/>
      <c r="LGG302" s="1241"/>
      <c r="LGH302" s="1241"/>
      <c r="LGI302" s="1241"/>
      <c r="LGJ302" s="1241"/>
      <c r="LGK302" s="1241"/>
      <c r="LGL302" s="1241"/>
      <c r="LGM302" s="1241"/>
      <c r="LGN302" s="1241"/>
      <c r="LGO302" s="1241"/>
      <c r="LGP302" s="1241"/>
      <c r="LGQ302" s="1241"/>
      <c r="LGR302" s="1241"/>
      <c r="LGS302" s="1241"/>
      <c r="LGT302" s="1241"/>
      <c r="LGU302" s="1241"/>
      <c r="LGV302" s="1241"/>
      <c r="LGW302" s="1241"/>
      <c r="LGX302" s="1241"/>
      <c r="LGY302" s="1241"/>
      <c r="LGZ302" s="1241"/>
      <c r="LHA302" s="1241"/>
      <c r="LHB302" s="1241"/>
      <c r="LHC302" s="1241"/>
      <c r="LHD302" s="1241"/>
      <c r="LHE302" s="1241"/>
      <c r="LHF302" s="1241"/>
      <c r="LHG302" s="1241"/>
      <c r="LHH302" s="1241"/>
      <c r="LHI302" s="1241"/>
      <c r="LHJ302" s="1241"/>
      <c r="LHK302" s="1241"/>
      <c r="LHL302" s="1241"/>
      <c r="LHM302" s="1241"/>
      <c r="LHN302" s="1241"/>
      <c r="LHO302" s="1241"/>
      <c r="LHP302" s="1241"/>
      <c r="LHQ302" s="1241"/>
      <c r="LHR302" s="1241"/>
      <c r="LHS302" s="1241"/>
      <c r="LHT302" s="1241"/>
      <c r="LHU302" s="1241"/>
      <c r="LHV302" s="1241"/>
      <c r="LHW302" s="1241"/>
      <c r="LHX302" s="1241"/>
      <c r="LHY302" s="1241"/>
      <c r="LHZ302" s="1241"/>
      <c r="LIA302" s="1241"/>
      <c r="LIB302" s="1241"/>
      <c r="LIC302" s="1241"/>
      <c r="LID302" s="1241"/>
      <c r="LIE302" s="1241"/>
      <c r="LIF302" s="1241"/>
      <c r="LIG302" s="1241"/>
      <c r="LIH302" s="1241"/>
      <c r="LII302" s="1241"/>
      <c r="LIJ302" s="1241"/>
      <c r="LIK302" s="1241"/>
      <c r="LIL302" s="1241"/>
      <c r="LIM302" s="1241"/>
      <c r="LIN302" s="1241"/>
      <c r="LIO302" s="1241"/>
      <c r="LIP302" s="1241"/>
      <c r="LIQ302" s="1241"/>
      <c r="LIR302" s="1241"/>
      <c r="LIS302" s="1241"/>
      <c r="LIT302" s="1241"/>
      <c r="LIU302" s="1241"/>
      <c r="LIV302" s="1241"/>
      <c r="LIW302" s="1241"/>
      <c r="LIX302" s="1241"/>
      <c r="LIY302" s="1241"/>
      <c r="LIZ302" s="1241"/>
      <c r="LJA302" s="1241"/>
      <c r="LJB302" s="1241"/>
      <c r="LJC302" s="1241"/>
      <c r="LJD302" s="1241"/>
      <c r="LJE302" s="1241"/>
      <c r="LJF302" s="1241"/>
      <c r="LJG302" s="1241"/>
      <c r="LJH302" s="1241"/>
      <c r="LJI302" s="1241"/>
      <c r="LJJ302" s="1241"/>
      <c r="LJK302" s="1241"/>
      <c r="LJL302" s="1241"/>
      <c r="LJM302" s="1241"/>
      <c r="LJN302" s="1241"/>
      <c r="LJO302" s="1241"/>
      <c r="LJP302" s="1241"/>
      <c r="LJQ302" s="1241"/>
      <c r="LJR302" s="1241"/>
      <c r="LJS302" s="1241"/>
      <c r="LJT302" s="1241"/>
      <c r="LJU302" s="1241"/>
      <c r="LJV302" s="1241"/>
      <c r="LJW302" s="1241"/>
      <c r="LJX302" s="1241"/>
      <c r="LJY302" s="1241"/>
      <c r="LJZ302" s="1241"/>
      <c r="LKA302" s="1241"/>
      <c r="LKB302" s="1241"/>
      <c r="LKC302" s="1241"/>
      <c r="LKD302" s="1241"/>
      <c r="LKE302" s="1241"/>
      <c r="LKF302" s="1241"/>
      <c r="LKG302" s="1241"/>
      <c r="LKH302" s="1241"/>
      <c r="LKI302" s="1241"/>
      <c r="LKJ302" s="1241"/>
      <c r="LKK302" s="1241"/>
      <c r="LKL302" s="1241"/>
      <c r="LKM302" s="1241"/>
      <c r="LKN302" s="1241"/>
      <c r="LKO302" s="1241"/>
      <c r="LKP302" s="1241"/>
      <c r="LKQ302" s="1241"/>
      <c r="LKR302" s="1241"/>
      <c r="LKS302" s="1241"/>
      <c r="LKT302" s="1241"/>
      <c r="LKU302" s="1241"/>
      <c r="LKV302" s="1241"/>
      <c r="LKW302" s="1241"/>
      <c r="LKX302" s="1241"/>
      <c r="LKY302" s="1241"/>
      <c r="LKZ302" s="1241"/>
      <c r="LLA302" s="1241"/>
      <c r="LLB302" s="1241"/>
      <c r="LLC302" s="1241"/>
      <c r="LLD302" s="1241"/>
      <c r="LLE302" s="1241"/>
      <c r="LLF302" s="1241"/>
      <c r="LLG302" s="1241"/>
      <c r="LLH302" s="1241"/>
      <c r="LLI302" s="1241"/>
      <c r="LLJ302" s="1241"/>
      <c r="LLK302" s="1241"/>
      <c r="LLL302" s="1241"/>
      <c r="LLM302" s="1241"/>
      <c r="LLN302" s="1241"/>
      <c r="LLO302" s="1241"/>
      <c r="LLP302" s="1241"/>
      <c r="LLQ302" s="1241"/>
      <c r="LLR302" s="1241"/>
      <c r="LLS302" s="1241"/>
      <c r="LLT302" s="1241"/>
      <c r="LLU302" s="1241"/>
      <c r="LLV302" s="1241"/>
      <c r="LLW302" s="1241"/>
      <c r="LLX302" s="1241"/>
      <c r="LLY302" s="1241"/>
      <c r="LLZ302" s="1241"/>
      <c r="LMA302" s="1241"/>
      <c r="LMB302" s="1241"/>
      <c r="LMC302" s="1241"/>
      <c r="LMD302" s="1241"/>
      <c r="LME302" s="1241"/>
      <c r="LMF302" s="1241"/>
      <c r="LMG302" s="1241"/>
      <c r="LMH302" s="1241"/>
      <c r="LMI302" s="1241"/>
      <c r="LMJ302" s="1241"/>
      <c r="LMK302" s="1241"/>
      <c r="LML302" s="1241"/>
      <c r="LMM302" s="1241"/>
      <c r="LMN302" s="1241"/>
      <c r="LMO302" s="1241"/>
      <c r="LMP302" s="1241"/>
      <c r="LMQ302" s="1241"/>
      <c r="LMR302" s="1241"/>
      <c r="LMS302" s="1241"/>
      <c r="LMT302" s="1241"/>
      <c r="LMU302" s="1241"/>
      <c r="LMV302" s="1241"/>
      <c r="LMW302" s="1241"/>
      <c r="LMX302" s="1241"/>
      <c r="LMY302" s="1241"/>
      <c r="LMZ302" s="1241"/>
      <c r="LNA302" s="1241"/>
      <c r="LNB302" s="1241"/>
      <c r="LNC302" s="1241"/>
      <c r="LND302" s="1241"/>
      <c r="LNE302" s="1241"/>
      <c r="LNF302" s="1241"/>
      <c r="LNG302" s="1241"/>
      <c r="LNH302" s="1241"/>
      <c r="LNI302" s="1241"/>
      <c r="LNJ302" s="1241"/>
      <c r="LNK302" s="1241"/>
      <c r="LNL302" s="1241"/>
      <c r="LNM302" s="1241"/>
      <c r="LNN302" s="1241"/>
      <c r="LNO302" s="1241"/>
      <c r="LNP302" s="1241"/>
      <c r="LNQ302" s="1241"/>
      <c r="LNR302" s="1241"/>
      <c r="LNS302" s="1241"/>
      <c r="LNT302" s="1241"/>
      <c r="LNU302" s="1241"/>
      <c r="LNV302" s="1241"/>
      <c r="LNW302" s="1241"/>
      <c r="LNX302" s="1241"/>
      <c r="LNY302" s="1241"/>
      <c r="LNZ302" s="1241"/>
      <c r="LOA302" s="1241"/>
      <c r="LOB302" s="1241"/>
      <c r="LOC302" s="1241"/>
      <c r="LOD302" s="1241"/>
      <c r="LOE302" s="1241"/>
      <c r="LOF302" s="1241"/>
      <c r="LOG302" s="1241"/>
      <c r="LOH302" s="1241"/>
      <c r="LOI302" s="1241"/>
      <c r="LOJ302" s="1241"/>
      <c r="LOK302" s="1241"/>
      <c r="LOL302" s="1241"/>
      <c r="LOM302" s="1241"/>
      <c r="LON302" s="1241"/>
      <c r="LOO302" s="1241"/>
      <c r="LOP302" s="1241"/>
      <c r="LOQ302" s="1241"/>
      <c r="LOR302" s="1241"/>
      <c r="LOS302" s="1241"/>
      <c r="LOT302" s="1241"/>
      <c r="LOU302" s="1241"/>
      <c r="LOV302" s="1241"/>
      <c r="LOW302" s="1241"/>
      <c r="LOX302" s="1241"/>
      <c r="LOY302" s="1241"/>
      <c r="LOZ302" s="1241"/>
      <c r="LPA302" s="1241"/>
      <c r="LPB302" s="1241"/>
      <c r="LPC302" s="1241"/>
      <c r="LPD302" s="1241"/>
      <c r="LPE302" s="1241"/>
      <c r="LPF302" s="1241"/>
      <c r="LPG302" s="1241"/>
      <c r="LPH302" s="1241"/>
      <c r="LPI302" s="1241"/>
      <c r="LPJ302" s="1241"/>
      <c r="LPK302" s="1241"/>
      <c r="LPL302" s="1241"/>
      <c r="LPM302" s="1241"/>
      <c r="LPN302" s="1241"/>
      <c r="LPO302" s="1241"/>
      <c r="LPP302" s="1241"/>
      <c r="LPQ302" s="1241"/>
      <c r="LPR302" s="1241"/>
      <c r="LPS302" s="1241"/>
      <c r="LPT302" s="1241"/>
      <c r="LPU302" s="1241"/>
      <c r="LPV302" s="1241"/>
      <c r="LPW302" s="1241"/>
      <c r="LPX302" s="1241"/>
      <c r="LPY302" s="1241"/>
      <c r="LPZ302" s="1241"/>
      <c r="LQA302" s="1241"/>
      <c r="LQB302" s="1241"/>
      <c r="LQC302" s="1241"/>
      <c r="LQD302" s="1241"/>
      <c r="LQE302" s="1241"/>
      <c r="LQF302" s="1241"/>
      <c r="LQG302" s="1241"/>
      <c r="LQH302" s="1241"/>
      <c r="LQI302" s="1241"/>
      <c r="LQJ302" s="1241"/>
      <c r="LQK302" s="1241"/>
      <c r="LQL302" s="1241"/>
      <c r="LQM302" s="1241"/>
      <c r="LQN302" s="1241"/>
      <c r="LQO302" s="1241"/>
      <c r="LQP302" s="1241"/>
      <c r="LQQ302" s="1241"/>
      <c r="LQR302" s="1241"/>
      <c r="LQS302" s="1241"/>
      <c r="LQT302" s="1241"/>
      <c r="LQU302" s="1241"/>
      <c r="LQV302" s="1241"/>
      <c r="LQW302" s="1241"/>
      <c r="LQX302" s="1241"/>
      <c r="LQY302" s="1241"/>
      <c r="LQZ302" s="1241"/>
      <c r="LRA302" s="1241"/>
      <c r="LRB302" s="1241"/>
      <c r="LRC302" s="1241"/>
      <c r="LRD302" s="1241"/>
      <c r="LRE302" s="1241"/>
      <c r="LRF302" s="1241"/>
      <c r="LRG302" s="1241"/>
      <c r="LRH302" s="1241"/>
      <c r="LRI302" s="1241"/>
      <c r="LRJ302" s="1241"/>
      <c r="LRK302" s="1241"/>
      <c r="LRL302" s="1241"/>
      <c r="LRM302" s="1241"/>
      <c r="LRN302" s="1241"/>
      <c r="LRO302" s="1241"/>
      <c r="LRP302" s="1241"/>
      <c r="LRQ302" s="1241"/>
      <c r="LRR302" s="1241"/>
      <c r="LRS302" s="1241"/>
      <c r="LRT302" s="1241"/>
      <c r="LRU302" s="1241"/>
      <c r="LRV302" s="1241"/>
      <c r="LRW302" s="1241"/>
      <c r="LRX302" s="1241"/>
      <c r="LRY302" s="1241"/>
      <c r="LRZ302" s="1241"/>
      <c r="LSA302" s="1241"/>
      <c r="LSB302" s="1241"/>
      <c r="LSC302" s="1241"/>
      <c r="LSD302" s="1241"/>
      <c r="LSE302" s="1241"/>
      <c r="LSF302" s="1241"/>
      <c r="LSG302" s="1241"/>
      <c r="LSH302" s="1241"/>
      <c r="LSI302" s="1241"/>
      <c r="LSJ302" s="1241"/>
      <c r="LSK302" s="1241"/>
      <c r="LSL302" s="1241"/>
      <c r="LSM302" s="1241"/>
      <c r="LSN302" s="1241"/>
      <c r="LSO302" s="1241"/>
      <c r="LSP302" s="1241"/>
      <c r="LSQ302" s="1241"/>
      <c r="LSR302" s="1241"/>
      <c r="LSS302" s="1241"/>
      <c r="LST302" s="1241"/>
      <c r="LSU302" s="1241"/>
      <c r="LSV302" s="1241"/>
      <c r="LSW302" s="1241"/>
      <c r="LSX302" s="1241"/>
      <c r="LSY302" s="1241"/>
      <c r="LSZ302" s="1241"/>
      <c r="LTA302" s="1241"/>
      <c r="LTB302" s="1241"/>
      <c r="LTC302" s="1241"/>
      <c r="LTD302" s="1241"/>
      <c r="LTE302" s="1241"/>
      <c r="LTF302" s="1241"/>
      <c r="LTG302" s="1241"/>
      <c r="LTH302" s="1241"/>
      <c r="LTI302" s="1241"/>
      <c r="LTJ302" s="1241"/>
      <c r="LTK302" s="1241"/>
      <c r="LTL302" s="1241"/>
      <c r="LTM302" s="1241"/>
      <c r="LTN302" s="1241"/>
      <c r="LTO302" s="1241"/>
      <c r="LTP302" s="1241"/>
      <c r="LTQ302" s="1241"/>
      <c r="LTR302" s="1241"/>
      <c r="LTS302" s="1241"/>
      <c r="LTT302" s="1241"/>
      <c r="LTU302" s="1241"/>
      <c r="LTV302" s="1241"/>
      <c r="LTW302" s="1241"/>
      <c r="LTX302" s="1241"/>
      <c r="LTY302" s="1241"/>
      <c r="LTZ302" s="1241"/>
      <c r="LUA302" s="1241"/>
      <c r="LUB302" s="1241"/>
      <c r="LUC302" s="1241"/>
      <c r="LUD302" s="1241"/>
      <c r="LUE302" s="1241"/>
      <c r="LUF302" s="1241"/>
      <c r="LUG302" s="1241"/>
      <c r="LUH302" s="1241"/>
      <c r="LUI302" s="1241"/>
      <c r="LUJ302" s="1241"/>
      <c r="LUK302" s="1241"/>
      <c r="LUL302" s="1241"/>
      <c r="LUM302" s="1241"/>
      <c r="LUN302" s="1241"/>
      <c r="LUO302" s="1241"/>
      <c r="LUP302" s="1241"/>
      <c r="LUQ302" s="1241"/>
      <c r="LUR302" s="1241"/>
      <c r="LUS302" s="1241"/>
      <c r="LUT302" s="1241"/>
      <c r="LUU302" s="1241"/>
      <c r="LUV302" s="1241"/>
      <c r="LUW302" s="1241"/>
      <c r="LUX302" s="1241"/>
      <c r="LUY302" s="1241"/>
      <c r="LUZ302" s="1241"/>
      <c r="LVA302" s="1241"/>
      <c r="LVB302" s="1241"/>
      <c r="LVC302" s="1241"/>
      <c r="LVD302" s="1241"/>
      <c r="LVE302" s="1241"/>
      <c r="LVF302" s="1241"/>
      <c r="LVG302" s="1241"/>
      <c r="LVH302" s="1241"/>
      <c r="LVI302" s="1241"/>
      <c r="LVJ302" s="1241"/>
      <c r="LVK302" s="1241"/>
      <c r="LVL302" s="1241"/>
      <c r="LVM302" s="1241"/>
      <c r="LVN302" s="1241"/>
      <c r="LVO302" s="1241"/>
      <c r="LVP302" s="1241"/>
      <c r="LVQ302" s="1241"/>
      <c r="LVR302" s="1241"/>
      <c r="LVS302" s="1241"/>
      <c r="LVT302" s="1241"/>
      <c r="LVU302" s="1241"/>
      <c r="LVV302" s="1241"/>
      <c r="LVW302" s="1241"/>
      <c r="LVX302" s="1241"/>
      <c r="LVY302" s="1241"/>
      <c r="LVZ302" s="1241"/>
      <c r="LWA302" s="1241"/>
      <c r="LWB302" s="1241"/>
      <c r="LWC302" s="1241"/>
      <c r="LWD302" s="1241"/>
      <c r="LWE302" s="1241"/>
      <c r="LWF302" s="1241"/>
      <c r="LWG302" s="1241"/>
      <c r="LWH302" s="1241"/>
      <c r="LWI302" s="1241"/>
      <c r="LWJ302" s="1241"/>
      <c r="LWK302" s="1241"/>
      <c r="LWL302" s="1241"/>
      <c r="LWM302" s="1241"/>
      <c r="LWN302" s="1241"/>
      <c r="LWO302" s="1241"/>
      <c r="LWP302" s="1241"/>
      <c r="LWQ302" s="1241"/>
      <c r="LWR302" s="1241"/>
      <c r="LWS302" s="1241"/>
      <c r="LWT302" s="1241"/>
      <c r="LWU302" s="1241"/>
      <c r="LWV302" s="1241"/>
      <c r="LWW302" s="1241"/>
      <c r="LWX302" s="1241"/>
      <c r="LWY302" s="1241"/>
      <c r="LWZ302" s="1241"/>
      <c r="LXA302" s="1241"/>
      <c r="LXB302" s="1241"/>
      <c r="LXC302" s="1241"/>
      <c r="LXD302" s="1241"/>
      <c r="LXE302" s="1241"/>
      <c r="LXF302" s="1241"/>
      <c r="LXG302" s="1241"/>
      <c r="LXH302" s="1241"/>
      <c r="LXI302" s="1241"/>
      <c r="LXJ302" s="1241"/>
      <c r="LXK302" s="1241"/>
      <c r="LXL302" s="1241"/>
      <c r="LXM302" s="1241"/>
      <c r="LXN302" s="1241"/>
      <c r="LXO302" s="1241"/>
      <c r="LXP302" s="1241"/>
      <c r="LXQ302" s="1241"/>
      <c r="LXR302" s="1241"/>
      <c r="LXS302" s="1241"/>
      <c r="LXT302" s="1241"/>
      <c r="LXU302" s="1241"/>
      <c r="LXV302" s="1241"/>
      <c r="LXW302" s="1241"/>
      <c r="LXX302" s="1241"/>
      <c r="LXY302" s="1241"/>
      <c r="LXZ302" s="1241"/>
      <c r="LYA302" s="1241"/>
      <c r="LYB302" s="1241"/>
      <c r="LYC302" s="1241"/>
      <c r="LYD302" s="1241"/>
      <c r="LYE302" s="1241"/>
      <c r="LYF302" s="1241"/>
      <c r="LYG302" s="1241"/>
      <c r="LYH302" s="1241"/>
      <c r="LYI302" s="1241"/>
      <c r="LYJ302" s="1241"/>
      <c r="LYK302" s="1241"/>
      <c r="LYL302" s="1241"/>
      <c r="LYM302" s="1241"/>
      <c r="LYN302" s="1241"/>
      <c r="LYO302" s="1241"/>
      <c r="LYP302" s="1241"/>
      <c r="LYQ302" s="1241"/>
      <c r="LYR302" s="1241"/>
      <c r="LYS302" s="1241"/>
      <c r="LYT302" s="1241"/>
      <c r="LYU302" s="1241"/>
      <c r="LYV302" s="1241"/>
      <c r="LYW302" s="1241"/>
      <c r="LYX302" s="1241"/>
      <c r="LYY302" s="1241"/>
      <c r="LYZ302" s="1241"/>
      <c r="LZA302" s="1241"/>
      <c r="LZB302" s="1241"/>
      <c r="LZC302" s="1241"/>
      <c r="LZD302" s="1241"/>
      <c r="LZE302" s="1241"/>
      <c r="LZF302" s="1241"/>
      <c r="LZG302" s="1241"/>
      <c r="LZH302" s="1241"/>
      <c r="LZI302" s="1241"/>
      <c r="LZJ302" s="1241"/>
      <c r="LZK302" s="1241"/>
      <c r="LZL302" s="1241"/>
      <c r="LZM302" s="1241"/>
      <c r="LZN302" s="1241"/>
      <c r="LZO302" s="1241"/>
      <c r="LZP302" s="1241"/>
      <c r="LZQ302" s="1241"/>
      <c r="LZR302" s="1241"/>
      <c r="LZS302" s="1241"/>
      <c r="LZT302" s="1241"/>
      <c r="LZU302" s="1241"/>
      <c r="LZV302" s="1241"/>
      <c r="LZW302" s="1241"/>
      <c r="LZX302" s="1241"/>
      <c r="LZY302" s="1241"/>
      <c r="LZZ302" s="1241"/>
      <c r="MAA302" s="1241"/>
      <c r="MAB302" s="1241"/>
      <c r="MAC302" s="1241"/>
      <c r="MAD302" s="1241"/>
      <c r="MAE302" s="1241"/>
      <c r="MAF302" s="1241"/>
      <c r="MAG302" s="1241"/>
      <c r="MAH302" s="1241"/>
      <c r="MAI302" s="1241"/>
      <c r="MAJ302" s="1241"/>
      <c r="MAK302" s="1241"/>
      <c r="MAL302" s="1241"/>
      <c r="MAM302" s="1241"/>
      <c r="MAN302" s="1241"/>
      <c r="MAO302" s="1241"/>
      <c r="MAP302" s="1241"/>
      <c r="MAQ302" s="1241"/>
      <c r="MAR302" s="1241"/>
      <c r="MAS302" s="1241"/>
      <c r="MAT302" s="1241"/>
      <c r="MAU302" s="1241"/>
      <c r="MAV302" s="1241"/>
      <c r="MAW302" s="1241"/>
      <c r="MAX302" s="1241"/>
      <c r="MAY302" s="1241"/>
      <c r="MAZ302" s="1241"/>
      <c r="MBA302" s="1241"/>
      <c r="MBB302" s="1241"/>
      <c r="MBC302" s="1241"/>
      <c r="MBD302" s="1241"/>
      <c r="MBE302" s="1241"/>
      <c r="MBF302" s="1241"/>
      <c r="MBG302" s="1241"/>
      <c r="MBH302" s="1241"/>
      <c r="MBI302" s="1241"/>
      <c r="MBJ302" s="1241"/>
      <c r="MBK302" s="1241"/>
      <c r="MBL302" s="1241"/>
      <c r="MBM302" s="1241"/>
      <c r="MBN302" s="1241"/>
      <c r="MBO302" s="1241"/>
      <c r="MBP302" s="1241"/>
      <c r="MBQ302" s="1241"/>
      <c r="MBR302" s="1241"/>
      <c r="MBS302" s="1241"/>
      <c r="MBT302" s="1241"/>
      <c r="MBU302" s="1241"/>
      <c r="MBV302" s="1241"/>
      <c r="MBW302" s="1241"/>
      <c r="MBX302" s="1241"/>
      <c r="MBY302" s="1241"/>
      <c r="MBZ302" s="1241"/>
      <c r="MCA302" s="1241"/>
      <c r="MCB302" s="1241"/>
      <c r="MCC302" s="1241"/>
      <c r="MCD302" s="1241"/>
      <c r="MCE302" s="1241"/>
      <c r="MCF302" s="1241"/>
      <c r="MCG302" s="1241"/>
      <c r="MCH302" s="1241"/>
      <c r="MCI302" s="1241"/>
      <c r="MCJ302" s="1241"/>
      <c r="MCK302" s="1241"/>
      <c r="MCL302" s="1241"/>
      <c r="MCM302" s="1241"/>
      <c r="MCN302" s="1241"/>
      <c r="MCO302" s="1241"/>
      <c r="MCP302" s="1241"/>
      <c r="MCQ302" s="1241"/>
      <c r="MCR302" s="1241"/>
      <c r="MCS302" s="1241"/>
      <c r="MCT302" s="1241"/>
      <c r="MCU302" s="1241"/>
      <c r="MCV302" s="1241"/>
      <c r="MCW302" s="1241"/>
      <c r="MCX302" s="1241"/>
      <c r="MCY302" s="1241"/>
      <c r="MCZ302" s="1241"/>
      <c r="MDA302" s="1241"/>
      <c r="MDB302" s="1241"/>
      <c r="MDC302" s="1241"/>
      <c r="MDD302" s="1241"/>
      <c r="MDE302" s="1241"/>
      <c r="MDF302" s="1241"/>
      <c r="MDG302" s="1241"/>
      <c r="MDH302" s="1241"/>
      <c r="MDI302" s="1241"/>
      <c r="MDJ302" s="1241"/>
      <c r="MDK302" s="1241"/>
      <c r="MDL302" s="1241"/>
      <c r="MDM302" s="1241"/>
      <c r="MDN302" s="1241"/>
      <c r="MDO302" s="1241"/>
      <c r="MDP302" s="1241"/>
      <c r="MDQ302" s="1241"/>
      <c r="MDR302" s="1241"/>
      <c r="MDS302" s="1241"/>
      <c r="MDT302" s="1241"/>
      <c r="MDU302" s="1241"/>
      <c r="MDV302" s="1241"/>
      <c r="MDW302" s="1241"/>
      <c r="MDX302" s="1241"/>
      <c r="MDY302" s="1241"/>
      <c r="MDZ302" s="1241"/>
      <c r="MEA302" s="1241"/>
      <c r="MEB302" s="1241"/>
      <c r="MEC302" s="1241"/>
      <c r="MED302" s="1241"/>
      <c r="MEE302" s="1241"/>
      <c r="MEF302" s="1241"/>
      <c r="MEG302" s="1241"/>
      <c r="MEH302" s="1241"/>
      <c r="MEI302" s="1241"/>
      <c r="MEJ302" s="1241"/>
      <c r="MEK302" s="1241"/>
      <c r="MEL302" s="1241"/>
      <c r="MEM302" s="1241"/>
      <c r="MEN302" s="1241"/>
      <c r="MEO302" s="1241"/>
      <c r="MEP302" s="1241"/>
      <c r="MEQ302" s="1241"/>
      <c r="MER302" s="1241"/>
      <c r="MES302" s="1241"/>
      <c r="MET302" s="1241"/>
      <c r="MEU302" s="1241"/>
      <c r="MEV302" s="1241"/>
      <c r="MEW302" s="1241"/>
      <c r="MEX302" s="1241"/>
      <c r="MEY302" s="1241"/>
      <c r="MEZ302" s="1241"/>
      <c r="MFA302" s="1241"/>
      <c r="MFB302" s="1241"/>
      <c r="MFC302" s="1241"/>
      <c r="MFD302" s="1241"/>
      <c r="MFE302" s="1241"/>
      <c r="MFF302" s="1241"/>
      <c r="MFG302" s="1241"/>
      <c r="MFH302" s="1241"/>
      <c r="MFI302" s="1241"/>
      <c r="MFJ302" s="1241"/>
      <c r="MFK302" s="1241"/>
      <c r="MFL302" s="1241"/>
      <c r="MFM302" s="1241"/>
      <c r="MFN302" s="1241"/>
      <c r="MFO302" s="1241"/>
      <c r="MFP302" s="1241"/>
      <c r="MFQ302" s="1241"/>
      <c r="MFR302" s="1241"/>
      <c r="MFS302" s="1241"/>
      <c r="MFT302" s="1241"/>
      <c r="MFU302" s="1241"/>
      <c r="MFV302" s="1241"/>
      <c r="MFW302" s="1241"/>
      <c r="MFX302" s="1241"/>
      <c r="MFY302" s="1241"/>
      <c r="MFZ302" s="1241"/>
      <c r="MGA302" s="1241"/>
      <c r="MGB302" s="1241"/>
      <c r="MGC302" s="1241"/>
      <c r="MGD302" s="1241"/>
      <c r="MGE302" s="1241"/>
      <c r="MGF302" s="1241"/>
      <c r="MGG302" s="1241"/>
      <c r="MGH302" s="1241"/>
      <c r="MGI302" s="1241"/>
      <c r="MGJ302" s="1241"/>
      <c r="MGK302" s="1241"/>
      <c r="MGL302" s="1241"/>
      <c r="MGM302" s="1241"/>
      <c r="MGN302" s="1241"/>
      <c r="MGO302" s="1241"/>
      <c r="MGP302" s="1241"/>
      <c r="MGQ302" s="1241"/>
      <c r="MGR302" s="1241"/>
      <c r="MGS302" s="1241"/>
      <c r="MGT302" s="1241"/>
      <c r="MGU302" s="1241"/>
      <c r="MGV302" s="1241"/>
      <c r="MGW302" s="1241"/>
      <c r="MGX302" s="1241"/>
      <c r="MGY302" s="1241"/>
      <c r="MGZ302" s="1241"/>
      <c r="MHA302" s="1241"/>
      <c r="MHB302" s="1241"/>
      <c r="MHC302" s="1241"/>
      <c r="MHD302" s="1241"/>
      <c r="MHE302" s="1241"/>
      <c r="MHF302" s="1241"/>
      <c r="MHG302" s="1241"/>
      <c r="MHH302" s="1241"/>
      <c r="MHI302" s="1241"/>
      <c r="MHJ302" s="1241"/>
      <c r="MHK302" s="1241"/>
      <c r="MHL302" s="1241"/>
      <c r="MHM302" s="1241"/>
      <c r="MHN302" s="1241"/>
      <c r="MHO302" s="1241"/>
      <c r="MHP302" s="1241"/>
      <c r="MHQ302" s="1241"/>
      <c r="MHR302" s="1241"/>
      <c r="MHS302" s="1241"/>
      <c r="MHT302" s="1241"/>
      <c r="MHU302" s="1241"/>
      <c r="MHV302" s="1241"/>
      <c r="MHW302" s="1241"/>
      <c r="MHX302" s="1241"/>
      <c r="MHY302" s="1241"/>
      <c r="MHZ302" s="1241"/>
      <c r="MIA302" s="1241"/>
      <c r="MIB302" s="1241"/>
      <c r="MIC302" s="1241"/>
      <c r="MID302" s="1241"/>
      <c r="MIE302" s="1241"/>
      <c r="MIF302" s="1241"/>
      <c r="MIG302" s="1241"/>
      <c r="MIH302" s="1241"/>
      <c r="MII302" s="1241"/>
      <c r="MIJ302" s="1241"/>
      <c r="MIK302" s="1241"/>
      <c r="MIL302" s="1241"/>
      <c r="MIM302" s="1241"/>
      <c r="MIN302" s="1241"/>
      <c r="MIO302" s="1241"/>
      <c r="MIP302" s="1241"/>
      <c r="MIQ302" s="1241"/>
      <c r="MIR302" s="1241"/>
      <c r="MIS302" s="1241"/>
      <c r="MIT302" s="1241"/>
      <c r="MIU302" s="1241"/>
      <c r="MIV302" s="1241"/>
      <c r="MIW302" s="1241"/>
      <c r="MIX302" s="1241"/>
      <c r="MIY302" s="1241"/>
      <c r="MIZ302" s="1241"/>
      <c r="MJA302" s="1241"/>
      <c r="MJB302" s="1241"/>
      <c r="MJC302" s="1241"/>
      <c r="MJD302" s="1241"/>
      <c r="MJE302" s="1241"/>
      <c r="MJF302" s="1241"/>
      <c r="MJG302" s="1241"/>
      <c r="MJH302" s="1241"/>
      <c r="MJI302" s="1241"/>
      <c r="MJJ302" s="1241"/>
      <c r="MJK302" s="1241"/>
      <c r="MJL302" s="1241"/>
      <c r="MJM302" s="1241"/>
      <c r="MJN302" s="1241"/>
      <c r="MJO302" s="1241"/>
      <c r="MJP302" s="1241"/>
      <c r="MJQ302" s="1241"/>
      <c r="MJR302" s="1241"/>
      <c r="MJS302" s="1241"/>
      <c r="MJT302" s="1241"/>
      <c r="MJU302" s="1241"/>
      <c r="MJV302" s="1241"/>
      <c r="MJW302" s="1241"/>
      <c r="MJX302" s="1241"/>
      <c r="MJY302" s="1241"/>
      <c r="MJZ302" s="1241"/>
      <c r="MKA302" s="1241"/>
      <c r="MKB302" s="1241"/>
      <c r="MKC302" s="1241"/>
      <c r="MKD302" s="1241"/>
      <c r="MKE302" s="1241"/>
      <c r="MKF302" s="1241"/>
      <c r="MKG302" s="1241"/>
      <c r="MKH302" s="1241"/>
      <c r="MKI302" s="1241"/>
      <c r="MKJ302" s="1241"/>
      <c r="MKK302" s="1241"/>
      <c r="MKL302" s="1241"/>
      <c r="MKM302" s="1241"/>
      <c r="MKN302" s="1241"/>
      <c r="MKO302" s="1241"/>
      <c r="MKP302" s="1241"/>
      <c r="MKQ302" s="1241"/>
      <c r="MKR302" s="1241"/>
      <c r="MKS302" s="1241"/>
      <c r="MKT302" s="1241"/>
      <c r="MKU302" s="1241"/>
      <c r="MKV302" s="1241"/>
      <c r="MKW302" s="1241"/>
      <c r="MKX302" s="1241"/>
      <c r="MKY302" s="1241"/>
      <c r="MKZ302" s="1241"/>
      <c r="MLA302" s="1241"/>
      <c r="MLB302" s="1241"/>
      <c r="MLC302" s="1241"/>
      <c r="MLD302" s="1241"/>
      <c r="MLE302" s="1241"/>
      <c r="MLF302" s="1241"/>
      <c r="MLG302" s="1241"/>
      <c r="MLH302" s="1241"/>
      <c r="MLI302" s="1241"/>
      <c r="MLJ302" s="1241"/>
      <c r="MLK302" s="1241"/>
      <c r="MLL302" s="1241"/>
      <c r="MLM302" s="1241"/>
      <c r="MLN302" s="1241"/>
      <c r="MLO302" s="1241"/>
      <c r="MLP302" s="1241"/>
      <c r="MLQ302" s="1241"/>
      <c r="MLR302" s="1241"/>
      <c r="MLS302" s="1241"/>
      <c r="MLT302" s="1241"/>
      <c r="MLU302" s="1241"/>
      <c r="MLV302" s="1241"/>
      <c r="MLW302" s="1241"/>
      <c r="MLX302" s="1241"/>
      <c r="MLY302" s="1241"/>
      <c r="MLZ302" s="1241"/>
      <c r="MMA302" s="1241"/>
      <c r="MMB302" s="1241"/>
      <c r="MMC302" s="1241"/>
      <c r="MMD302" s="1241"/>
      <c r="MME302" s="1241"/>
      <c r="MMF302" s="1241"/>
      <c r="MMG302" s="1241"/>
      <c r="MMH302" s="1241"/>
      <c r="MMI302" s="1241"/>
      <c r="MMJ302" s="1241"/>
      <c r="MMK302" s="1241"/>
      <c r="MML302" s="1241"/>
      <c r="MMM302" s="1241"/>
      <c r="MMN302" s="1241"/>
      <c r="MMO302" s="1241"/>
      <c r="MMP302" s="1241"/>
      <c r="MMQ302" s="1241"/>
      <c r="MMR302" s="1241"/>
      <c r="MMS302" s="1241"/>
      <c r="MMT302" s="1241"/>
      <c r="MMU302" s="1241"/>
      <c r="MMV302" s="1241"/>
      <c r="MMW302" s="1241"/>
      <c r="MMX302" s="1241"/>
      <c r="MMY302" s="1241"/>
      <c r="MMZ302" s="1241"/>
      <c r="MNA302" s="1241"/>
      <c r="MNB302" s="1241"/>
      <c r="MNC302" s="1241"/>
      <c r="MND302" s="1241"/>
      <c r="MNE302" s="1241"/>
      <c r="MNF302" s="1241"/>
      <c r="MNG302" s="1241"/>
      <c r="MNH302" s="1241"/>
      <c r="MNI302" s="1241"/>
      <c r="MNJ302" s="1241"/>
      <c r="MNK302" s="1241"/>
      <c r="MNL302" s="1241"/>
      <c r="MNM302" s="1241"/>
      <c r="MNN302" s="1241"/>
      <c r="MNO302" s="1241"/>
      <c r="MNP302" s="1241"/>
      <c r="MNQ302" s="1241"/>
      <c r="MNR302" s="1241"/>
      <c r="MNS302" s="1241"/>
      <c r="MNT302" s="1241"/>
      <c r="MNU302" s="1241"/>
      <c r="MNV302" s="1241"/>
      <c r="MNW302" s="1241"/>
      <c r="MNX302" s="1241"/>
      <c r="MNY302" s="1241"/>
      <c r="MNZ302" s="1241"/>
      <c r="MOA302" s="1241"/>
      <c r="MOB302" s="1241"/>
      <c r="MOC302" s="1241"/>
      <c r="MOD302" s="1241"/>
      <c r="MOE302" s="1241"/>
      <c r="MOF302" s="1241"/>
      <c r="MOG302" s="1241"/>
      <c r="MOH302" s="1241"/>
      <c r="MOI302" s="1241"/>
      <c r="MOJ302" s="1241"/>
      <c r="MOK302" s="1241"/>
      <c r="MOL302" s="1241"/>
      <c r="MOM302" s="1241"/>
      <c r="MON302" s="1241"/>
      <c r="MOO302" s="1241"/>
      <c r="MOP302" s="1241"/>
      <c r="MOQ302" s="1241"/>
      <c r="MOR302" s="1241"/>
      <c r="MOS302" s="1241"/>
      <c r="MOT302" s="1241"/>
      <c r="MOU302" s="1241"/>
      <c r="MOV302" s="1241"/>
      <c r="MOW302" s="1241"/>
      <c r="MOX302" s="1241"/>
      <c r="MOY302" s="1241"/>
      <c r="MOZ302" s="1241"/>
      <c r="MPA302" s="1241"/>
      <c r="MPB302" s="1241"/>
      <c r="MPC302" s="1241"/>
      <c r="MPD302" s="1241"/>
      <c r="MPE302" s="1241"/>
      <c r="MPF302" s="1241"/>
      <c r="MPG302" s="1241"/>
      <c r="MPH302" s="1241"/>
      <c r="MPI302" s="1241"/>
      <c r="MPJ302" s="1241"/>
      <c r="MPK302" s="1241"/>
      <c r="MPL302" s="1241"/>
      <c r="MPM302" s="1241"/>
      <c r="MPN302" s="1241"/>
      <c r="MPO302" s="1241"/>
      <c r="MPP302" s="1241"/>
      <c r="MPQ302" s="1241"/>
      <c r="MPR302" s="1241"/>
      <c r="MPS302" s="1241"/>
      <c r="MPT302" s="1241"/>
      <c r="MPU302" s="1241"/>
      <c r="MPV302" s="1241"/>
      <c r="MPW302" s="1241"/>
      <c r="MPX302" s="1241"/>
      <c r="MPY302" s="1241"/>
      <c r="MPZ302" s="1241"/>
      <c r="MQA302" s="1241"/>
      <c r="MQB302" s="1241"/>
      <c r="MQC302" s="1241"/>
      <c r="MQD302" s="1241"/>
      <c r="MQE302" s="1241"/>
      <c r="MQF302" s="1241"/>
      <c r="MQG302" s="1241"/>
      <c r="MQH302" s="1241"/>
      <c r="MQI302" s="1241"/>
      <c r="MQJ302" s="1241"/>
      <c r="MQK302" s="1241"/>
      <c r="MQL302" s="1241"/>
      <c r="MQM302" s="1241"/>
      <c r="MQN302" s="1241"/>
      <c r="MQO302" s="1241"/>
      <c r="MQP302" s="1241"/>
      <c r="MQQ302" s="1241"/>
      <c r="MQR302" s="1241"/>
      <c r="MQS302" s="1241"/>
      <c r="MQT302" s="1241"/>
      <c r="MQU302" s="1241"/>
      <c r="MQV302" s="1241"/>
      <c r="MQW302" s="1241"/>
      <c r="MQX302" s="1241"/>
      <c r="MQY302" s="1241"/>
      <c r="MQZ302" s="1241"/>
      <c r="MRA302" s="1241"/>
      <c r="MRB302" s="1241"/>
      <c r="MRC302" s="1241"/>
      <c r="MRD302" s="1241"/>
      <c r="MRE302" s="1241"/>
      <c r="MRF302" s="1241"/>
      <c r="MRG302" s="1241"/>
      <c r="MRH302" s="1241"/>
      <c r="MRI302" s="1241"/>
      <c r="MRJ302" s="1241"/>
      <c r="MRK302" s="1241"/>
      <c r="MRL302" s="1241"/>
      <c r="MRM302" s="1241"/>
      <c r="MRN302" s="1241"/>
      <c r="MRO302" s="1241"/>
      <c r="MRP302" s="1241"/>
      <c r="MRQ302" s="1241"/>
      <c r="MRR302" s="1241"/>
      <c r="MRS302" s="1241"/>
      <c r="MRT302" s="1241"/>
      <c r="MRU302" s="1241"/>
      <c r="MRV302" s="1241"/>
      <c r="MRW302" s="1241"/>
      <c r="MRX302" s="1241"/>
      <c r="MRY302" s="1241"/>
      <c r="MRZ302" s="1241"/>
      <c r="MSA302" s="1241"/>
      <c r="MSB302" s="1241"/>
      <c r="MSC302" s="1241"/>
      <c r="MSD302" s="1241"/>
      <c r="MSE302" s="1241"/>
      <c r="MSF302" s="1241"/>
      <c r="MSG302" s="1241"/>
      <c r="MSH302" s="1241"/>
      <c r="MSI302" s="1241"/>
      <c r="MSJ302" s="1241"/>
      <c r="MSK302" s="1241"/>
      <c r="MSL302" s="1241"/>
      <c r="MSM302" s="1241"/>
      <c r="MSN302" s="1241"/>
      <c r="MSO302" s="1241"/>
      <c r="MSP302" s="1241"/>
      <c r="MSQ302" s="1241"/>
      <c r="MSR302" s="1241"/>
      <c r="MSS302" s="1241"/>
      <c r="MST302" s="1241"/>
      <c r="MSU302" s="1241"/>
      <c r="MSV302" s="1241"/>
      <c r="MSW302" s="1241"/>
      <c r="MSX302" s="1241"/>
      <c r="MSY302" s="1241"/>
      <c r="MSZ302" s="1241"/>
      <c r="MTA302" s="1241"/>
      <c r="MTB302" s="1241"/>
      <c r="MTC302" s="1241"/>
      <c r="MTD302" s="1241"/>
      <c r="MTE302" s="1241"/>
      <c r="MTF302" s="1241"/>
      <c r="MTG302" s="1241"/>
      <c r="MTH302" s="1241"/>
      <c r="MTI302" s="1241"/>
      <c r="MTJ302" s="1241"/>
      <c r="MTK302" s="1241"/>
      <c r="MTL302" s="1241"/>
      <c r="MTM302" s="1241"/>
      <c r="MTN302" s="1241"/>
      <c r="MTO302" s="1241"/>
      <c r="MTP302" s="1241"/>
      <c r="MTQ302" s="1241"/>
      <c r="MTR302" s="1241"/>
      <c r="MTS302" s="1241"/>
      <c r="MTT302" s="1241"/>
      <c r="MTU302" s="1241"/>
      <c r="MTV302" s="1241"/>
      <c r="MTW302" s="1241"/>
      <c r="MTX302" s="1241"/>
      <c r="MTY302" s="1241"/>
      <c r="MTZ302" s="1241"/>
      <c r="MUA302" s="1241"/>
      <c r="MUB302" s="1241"/>
      <c r="MUC302" s="1241"/>
      <c r="MUD302" s="1241"/>
      <c r="MUE302" s="1241"/>
      <c r="MUF302" s="1241"/>
      <c r="MUG302" s="1241"/>
      <c r="MUH302" s="1241"/>
      <c r="MUI302" s="1241"/>
      <c r="MUJ302" s="1241"/>
      <c r="MUK302" s="1241"/>
      <c r="MUL302" s="1241"/>
      <c r="MUM302" s="1241"/>
      <c r="MUN302" s="1241"/>
      <c r="MUO302" s="1241"/>
      <c r="MUP302" s="1241"/>
      <c r="MUQ302" s="1241"/>
      <c r="MUR302" s="1241"/>
      <c r="MUS302" s="1241"/>
      <c r="MUT302" s="1241"/>
      <c r="MUU302" s="1241"/>
      <c r="MUV302" s="1241"/>
      <c r="MUW302" s="1241"/>
      <c r="MUX302" s="1241"/>
      <c r="MUY302" s="1241"/>
      <c r="MUZ302" s="1241"/>
      <c r="MVA302" s="1241"/>
      <c r="MVB302" s="1241"/>
      <c r="MVC302" s="1241"/>
      <c r="MVD302" s="1241"/>
      <c r="MVE302" s="1241"/>
      <c r="MVF302" s="1241"/>
      <c r="MVG302" s="1241"/>
      <c r="MVH302" s="1241"/>
      <c r="MVI302" s="1241"/>
      <c r="MVJ302" s="1241"/>
      <c r="MVK302" s="1241"/>
      <c r="MVL302" s="1241"/>
      <c r="MVM302" s="1241"/>
      <c r="MVN302" s="1241"/>
      <c r="MVO302" s="1241"/>
      <c r="MVP302" s="1241"/>
      <c r="MVQ302" s="1241"/>
      <c r="MVR302" s="1241"/>
      <c r="MVS302" s="1241"/>
      <c r="MVT302" s="1241"/>
      <c r="MVU302" s="1241"/>
      <c r="MVV302" s="1241"/>
      <c r="MVW302" s="1241"/>
      <c r="MVX302" s="1241"/>
      <c r="MVY302" s="1241"/>
      <c r="MVZ302" s="1241"/>
      <c r="MWA302" s="1241"/>
      <c r="MWB302" s="1241"/>
      <c r="MWC302" s="1241"/>
      <c r="MWD302" s="1241"/>
      <c r="MWE302" s="1241"/>
      <c r="MWF302" s="1241"/>
      <c r="MWG302" s="1241"/>
      <c r="MWH302" s="1241"/>
      <c r="MWI302" s="1241"/>
      <c r="MWJ302" s="1241"/>
      <c r="MWK302" s="1241"/>
      <c r="MWL302" s="1241"/>
      <c r="MWM302" s="1241"/>
      <c r="MWN302" s="1241"/>
      <c r="MWO302" s="1241"/>
      <c r="MWP302" s="1241"/>
      <c r="MWQ302" s="1241"/>
      <c r="MWR302" s="1241"/>
      <c r="MWS302" s="1241"/>
      <c r="MWT302" s="1241"/>
      <c r="MWU302" s="1241"/>
      <c r="MWV302" s="1241"/>
      <c r="MWW302" s="1241"/>
      <c r="MWX302" s="1241"/>
      <c r="MWY302" s="1241"/>
      <c r="MWZ302" s="1241"/>
      <c r="MXA302" s="1241"/>
      <c r="MXB302" s="1241"/>
      <c r="MXC302" s="1241"/>
      <c r="MXD302" s="1241"/>
      <c r="MXE302" s="1241"/>
      <c r="MXF302" s="1241"/>
      <c r="MXG302" s="1241"/>
      <c r="MXH302" s="1241"/>
      <c r="MXI302" s="1241"/>
      <c r="MXJ302" s="1241"/>
      <c r="MXK302" s="1241"/>
      <c r="MXL302" s="1241"/>
      <c r="MXM302" s="1241"/>
      <c r="MXN302" s="1241"/>
      <c r="MXO302" s="1241"/>
      <c r="MXP302" s="1241"/>
      <c r="MXQ302" s="1241"/>
      <c r="MXR302" s="1241"/>
      <c r="MXS302" s="1241"/>
      <c r="MXT302" s="1241"/>
      <c r="MXU302" s="1241"/>
      <c r="MXV302" s="1241"/>
      <c r="MXW302" s="1241"/>
      <c r="MXX302" s="1241"/>
      <c r="MXY302" s="1241"/>
      <c r="MXZ302" s="1241"/>
      <c r="MYA302" s="1241"/>
      <c r="MYB302" s="1241"/>
      <c r="MYC302" s="1241"/>
      <c r="MYD302" s="1241"/>
      <c r="MYE302" s="1241"/>
      <c r="MYF302" s="1241"/>
      <c r="MYG302" s="1241"/>
      <c r="MYH302" s="1241"/>
      <c r="MYI302" s="1241"/>
      <c r="MYJ302" s="1241"/>
      <c r="MYK302" s="1241"/>
      <c r="MYL302" s="1241"/>
      <c r="MYM302" s="1241"/>
      <c r="MYN302" s="1241"/>
      <c r="MYO302" s="1241"/>
      <c r="MYP302" s="1241"/>
      <c r="MYQ302" s="1241"/>
      <c r="MYR302" s="1241"/>
      <c r="MYS302" s="1241"/>
      <c r="MYT302" s="1241"/>
      <c r="MYU302" s="1241"/>
      <c r="MYV302" s="1241"/>
      <c r="MYW302" s="1241"/>
      <c r="MYX302" s="1241"/>
      <c r="MYY302" s="1241"/>
      <c r="MYZ302" s="1241"/>
      <c r="MZA302" s="1241"/>
      <c r="MZB302" s="1241"/>
      <c r="MZC302" s="1241"/>
      <c r="MZD302" s="1241"/>
      <c r="MZE302" s="1241"/>
      <c r="MZF302" s="1241"/>
      <c r="MZG302" s="1241"/>
      <c r="MZH302" s="1241"/>
      <c r="MZI302" s="1241"/>
      <c r="MZJ302" s="1241"/>
      <c r="MZK302" s="1241"/>
      <c r="MZL302" s="1241"/>
      <c r="MZM302" s="1241"/>
      <c r="MZN302" s="1241"/>
      <c r="MZO302" s="1241"/>
      <c r="MZP302" s="1241"/>
      <c r="MZQ302" s="1241"/>
      <c r="MZR302" s="1241"/>
      <c r="MZS302" s="1241"/>
      <c r="MZT302" s="1241"/>
      <c r="MZU302" s="1241"/>
      <c r="MZV302" s="1241"/>
      <c r="MZW302" s="1241"/>
      <c r="MZX302" s="1241"/>
      <c r="MZY302" s="1241"/>
      <c r="MZZ302" s="1241"/>
      <c r="NAA302" s="1241"/>
      <c r="NAB302" s="1241"/>
      <c r="NAC302" s="1241"/>
      <c r="NAD302" s="1241"/>
      <c r="NAE302" s="1241"/>
      <c r="NAF302" s="1241"/>
      <c r="NAG302" s="1241"/>
      <c r="NAH302" s="1241"/>
      <c r="NAI302" s="1241"/>
      <c r="NAJ302" s="1241"/>
      <c r="NAK302" s="1241"/>
      <c r="NAL302" s="1241"/>
      <c r="NAM302" s="1241"/>
      <c r="NAN302" s="1241"/>
      <c r="NAO302" s="1241"/>
      <c r="NAP302" s="1241"/>
      <c r="NAQ302" s="1241"/>
      <c r="NAR302" s="1241"/>
      <c r="NAS302" s="1241"/>
      <c r="NAT302" s="1241"/>
      <c r="NAU302" s="1241"/>
      <c r="NAV302" s="1241"/>
      <c r="NAW302" s="1241"/>
      <c r="NAX302" s="1241"/>
      <c r="NAY302" s="1241"/>
      <c r="NAZ302" s="1241"/>
      <c r="NBA302" s="1241"/>
      <c r="NBB302" s="1241"/>
      <c r="NBC302" s="1241"/>
      <c r="NBD302" s="1241"/>
      <c r="NBE302" s="1241"/>
      <c r="NBF302" s="1241"/>
      <c r="NBG302" s="1241"/>
      <c r="NBH302" s="1241"/>
      <c r="NBI302" s="1241"/>
      <c r="NBJ302" s="1241"/>
      <c r="NBK302" s="1241"/>
      <c r="NBL302" s="1241"/>
      <c r="NBM302" s="1241"/>
      <c r="NBN302" s="1241"/>
      <c r="NBO302" s="1241"/>
      <c r="NBP302" s="1241"/>
      <c r="NBQ302" s="1241"/>
      <c r="NBR302" s="1241"/>
      <c r="NBS302" s="1241"/>
      <c r="NBT302" s="1241"/>
      <c r="NBU302" s="1241"/>
      <c r="NBV302" s="1241"/>
      <c r="NBW302" s="1241"/>
      <c r="NBX302" s="1241"/>
      <c r="NBY302" s="1241"/>
      <c r="NBZ302" s="1241"/>
      <c r="NCA302" s="1241"/>
      <c r="NCB302" s="1241"/>
      <c r="NCC302" s="1241"/>
      <c r="NCD302" s="1241"/>
      <c r="NCE302" s="1241"/>
      <c r="NCF302" s="1241"/>
      <c r="NCG302" s="1241"/>
      <c r="NCH302" s="1241"/>
      <c r="NCI302" s="1241"/>
      <c r="NCJ302" s="1241"/>
      <c r="NCK302" s="1241"/>
      <c r="NCL302" s="1241"/>
      <c r="NCM302" s="1241"/>
      <c r="NCN302" s="1241"/>
      <c r="NCO302" s="1241"/>
      <c r="NCP302" s="1241"/>
      <c r="NCQ302" s="1241"/>
      <c r="NCR302" s="1241"/>
      <c r="NCS302" s="1241"/>
      <c r="NCT302" s="1241"/>
      <c r="NCU302" s="1241"/>
      <c r="NCV302" s="1241"/>
      <c r="NCW302" s="1241"/>
      <c r="NCX302" s="1241"/>
      <c r="NCY302" s="1241"/>
      <c r="NCZ302" s="1241"/>
      <c r="NDA302" s="1241"/>
      <c r="NDB302" s="1241"/>
      <c r="NDC302" s="1241"/>
      <c r="NDD302" s="1241"/>
      <c r="NDE302" s="1241"/>
      <c r="NDF302" s="1241"/>
      <c r="NDG302" s="1241"/>
      <c r="NDH302" s="1241"/>
      <c r="NDI302" s="1241"/>
      <c r="NDJ302" s="1241"/>
      <c r="NDK302" s="1241"/>
      <c r="NDL302" s="1241"/>
      <c r="NDM302" s="1241"/>
      <c r="NDN302" s="1241"/>
      <c r="NDO302" s="1241"/>
      <c r="NDP302" s="1241"/>
      <c r="NDQ302" s="1241"/>
      <c r="NDR302" s="1241"/>
      <c r="NDS302" s="1241"/>
      <c r="NDT302" s="1241"/>
      <c r="NDU302" s="1241"/>
      <c r="NDV302" s="1241"/>
      <c r="NDW302" s="1241"/>
      <c r="NDX302" s="1241"/>
      <c r="NDY302" s="1241"/>
      <c r="NDZ302" s="1241"/>
      <c r="NEA302" s="1241"/>
      <c r="NEB302" s="1241"/>
      <c r="NEC302" s="1241"/>
      <c r="NED302" s="1241"/>
      <c r="NEE302" s="1241"/>
      <c r="NEF302" s="1241"/>
      <c r="NEG302" s="1241"/>
      <c r="NEH302" s="1241"/>
      <c r="NEI302" s="1241"/>
      <c r="NEJ302" s="1241"/>
      <c r="NEK302" s="1241"/>
      <c r="NEL302" s="1241"/>
      <c r="NEM302" s="1241"/>
      <c r="NEN302" s="1241"/>
      <c r="NEO302" s="1241"/>
      <c r="NEP302" s="1241"/>
      <c r="NEQ302" s="1241"/>
      <c r="NER302" s="1241"/>
      <c r="NES302" s="1241"/>
      <c r="NET302" s="1241"/>
      <c r="NEU302" s="1241"/>
      <c r="NEV302" s="1241"/>
      <c r="NEW302" s="1241"/>
      <c r="NEX302" s="1241"/>
      <c r="NEY302" s="1241"/>
      <c r="NEZ302" s="1241"/>
      <c r="NFA302" s="1241"/>
      <c r="NFB302" s="1241"/>
      <c r="NFC302" s="1241"/>
      <c r="NFD302" s="1241"/>
      <c r="NFE302" s="1241"/>
      <c r="NFF302" s="1241"/>
      <c r="NFG302" s="1241"/>
      <c r="NFH302" s="1241"/>
      <c r="NFI302" s="1241"/>
      <c r="NFJ302" s="1241"/>
      <c r="NFK302" s="1241"/>
      <c r="NFL302" s="1241"/>
      <c r="NFM302" s="1241"/>
      <c r="NFN302" s="1241"/>
      <c r="NFO302" s="1241"/>
      <c r="NFP302" s="1241"/>
      <c r="NFQ302" s="1241"/>
      <c r="NFR302" s="1241"/>
      <c r="NFS302" s="1241"/>
      <c r="NFT302" s="1241"/>
      <c r="NFU302" s="1241"/>
      <c r="NFV302" s="1241"/>
      <c r="NFW302" s="1241"/>
      <c r="NFX302" s="1241"/>
      <c r="NFY302" s="1241"/>
      <c r="NFZ302" s="1241"/>
      <c r="NGA302" s="1241"/>
      <c r="NGB302" s="1241"/>
      <c r="NGC302" s="1241"/>
      <c r="NGD302" s="1241"/>
      <c r="NGE302" s="1241"/>
      <c r="NGF302" s="1241"/>
      <c r="NGG302" s="1241"/>
      <c r="NGH302" s="1241"/>
      <c r="NGI302" s="1241"/>
      <c r="NGJ302" s="1241"/>
      <c r="NGK302" s="1241"/>
      <c r="NGL302" s="1241"/>
      <c r="NGM302" s="1241"/>
      <c r="NGN302" s="1241"/>
      <c r="NGO302" s="1241"/>
      <c r="NGP302" s="1241"/>
      <c r="NGQ302" s="1241"/>
      <c r="NGR302" s="1241"/>
      <c r="NGS302" s="1241"/>
      <c r="NGT302" s="1241"/>
      <c r="NGU302" s="1241"/>
      <c r="NGV302" s="1241"/>
      <c r="NGW302" s="1241"/>
      <c r="NGX302" s="1241"/>
      <c r="NGY302" s="1241"/>
      <c r="NGZ302" s="1241"/>
      <c r="NHA302" s="1241"/>
      <c r="NHB302" s="1241"/>
      <c r="NHC302" s="1241"/>
      <c r="NHD302" s="1241"/>
      <c r="NHE302" s="1241"/>
      <c r="NHF302" s="1241"/>
      <c r="NHG302" s="1241"/>
      <c r="NHH302" s="1241"/>
      <c r="NHI302" s="1241"/>
      <c r="NHJ302" s="1241"/>
      <c r="NHK302" s="1241"/>
      <c r="NHL302" s="1241"/>
      <c r="NHM302" s="1241"/>
      <c r="NHN302" s="1241"/>
      <c r="NHO302" s="1241"/>
      <c r="NHP302" s="1241"/>
      <c r="NHQ302" s="1241"/>
      <c r="NHR302" s="1241"/>
      <c r="NHS302" s="1241"/>
      <c r="NHT302" s="1241"/>
      <c r="NHU302" s="1241"/>
      <c r="NHV302" s="1241"/>
      <c r="NHW302" s="1241"/>
      <c r="NHX302" s="1241"/>
      <c r="NHY302" s="1241"/>
      <c r="NHZ302" s="1241"/>
      <c r="NIA302" s="1241"/>
      <c r="NIB302" s="1241"/>
      <c r="NIC302" s="1241"/>
      <c r="NID302" s="1241"/>
      <c r="NIE302" s="1241"/>
      <c r="NIF302" s="1241"/>
      <c r="NIG302" s="1241"/>
      <c r="NIH302" s="1241"/>
      <c r="NII302" s="1241"/>
      <c r="NIJ302" s="1241"/>
      <c r="NIK302" s="1241"/>
      <c r="NIL302" s="1241"/>
      <c r="NIM302" s="1241"/>
      <c r="NIN302" s="1241"/>
      <c r="NIO302" s="1241"/>
      <c r="NIP302" s="1241"/>
      <c r="NIQ302" s="1241"/>
      <c r="NIR302" s="1241"/>
      <c r="NIS302" s="1241"/>
      <c r="NIT302" s="1241"/>
      <c r="NIU302" s="1241"/>
      <c r="NIV302" s="1241"/>
      <c r="NIW302" s="1241"/>
      <c r="NIX302" s="1241"/>
      <c r="NIY302" s="1241"/>
      <c r="NIZ302" s="1241"/>
      <c r="NJA302" s="1241"/>
      <c r="NJB302" s="1241"/>
      <c r="NJC302" s="1241"/>
      <c r="NJD302" s="1241"/>
      <c r="NJE302" s="1241"/>
      <c r="NJF302" s="1241"/>
      <c r="NJG302" s="1241"/>
      <c r="NJH302" s="1241"/>
      <c r="NJI302" s="1241"/>
      <c r="NJJ302" s="1241"/>
      <c r="NJK302" s="1241"/>
      <c r="NJL302" s="1241"/>
      <c r="NJM302" s="1241"/>
      <c r="NJN302" s="1241"/>
      <c r="NJO302" s="1241"/>
      <c r="NJP302" s="1241"/>
      <c r="NJQ302" s="1241"/>
      <c r="NJR302" s="1241"/>
      <c r="NJS302" s="1241"/>
      <c r="NJT302" s="1241"/>
      <c r="NJU302" s="1241"/>
      <c r="NJV302" s="1241"/>
      <c r="NJW302" s="1241"/>
      <c r="NJX302" s="1241"/>
      <c r="NJY302" s="1241"/>
      <c r="NJZ302" s="1241"/>
      <c r="NKA302" s="1241"/>
      <c r="NKB302" s="1241"/>
      <c r="NKC302" s="1241"/>
      <c r="NKD302" s="1241"/>
      <c r="NKE302" s="1241"/>
      <c r="NKF302" s="1241"/>
      <c r="NKG302" s="1241"/>
      <c r="NKH302" s="1241"/>
      <c r="NKI302" s="1241"/>
      <c r="NKJ302" s="1241"/>
      <c r="NKK302" s="1241"/>
      <c r="NKL302" s="1241"/>
      <c r="NKM302" s="1241"/>
      <c r="NKN302" s="1241"/>
      <c r="NKO302" s="1241"/>
      <c r="NKP302" s="1241"/>
      <c r="NKQ302" s="1241"/>
      <c r="NKR302" s="1241"/>
      <c r="NKS302" s="1241"/>
      <c r="NKT302" s="1241"/>
      <c r="NKU302" s="1241"/>
      <c r="NKV302" s="1241"/>
      <c r="NKW302" s="1241"/>
      <c r="NKX302" s="1241"/>
      <c r="NKY302" s="1241"/>
      <c r="NKZ302" s="1241"/>
      <c r="NLA302" s="1241"/>
      <c r="NLB302" s="1241"/>
      <c r="NLC302" s="1241"/>
      <c r="NLD302" s="1241"/>
      <c r="NLE302" s="1241"/>
      <c r="NLF302" s="1241"/>
      <c r="NLG302" s="1241"/>
      <c r="NLH302" s="1241"/>
      <c r="NLI302" s="1241"/>
      <c r="NLJ302" s="1241"/>
      <c r="NLK302" s="1241"/>
      <c r="NLL302" s="1241"/>
      <c r="NLM302" s="1241"/>
      <c r="NLN302" s="1241"/>
      <c r="NLO302" s="1241"/>
      <c r="NLP302" s="1241"/>
      <c r="NLQ302" s="1241"/>
      <c r="NLR302" s="1241"/>
      <c r="NLS302" s="1241"/>
      <c r="NLT302" s="1241"/>
      <c r="NLU302" s="1241"/>
      <c r="NLV302" s="1241"/>
      <c r="NLW302" s="1241"/>
      <c r="NLX302" s="1241"/>
      <c r="NLY302" s="1241"/>
      <c r="NLZ302" s="1241"/>
      <c r="NMA302" s="1241"/>
      <c r="NMB302" s="1241"/>
      <c r="NMC302" s="1241"/>
      <c r="NMD302" s="1241"/>
      <c r="NME302" s="1241"/>
      <c r="NMF302" s="1241"/>
      <c r="NMG302" s="1241"/>
      <c r="NMH302" s="1241"/>
      <c r="NMI302" s="1241"/>
      <c r="NMJ302" s="1241"/>
      <c r="NMK302" s="1241"/>
      <c r="NML302" s="1241"/>
      <c r="NMM302" s="1241"/>
      <c r="NMN302" s="1241"/>
      <c r="NMO302" s="1241"/>
      <c r="NMP302" s="1241"/>
      <c r="NMQ302" s="1241"/>
      <c r="NMR302" s="1241"/>
      <c r="NMS302" s="1241"/>
      <c r="NMT302" s="1241"/>
      <c r="NMU302" s="1241"/>
      <c r="NMV302" s="1241"/>
      <c r="NMW302" s="1241"/>
      <c r="NMX302" s="1241"/>
      <c r="NMY302" s="1241"/>
      <c r="NMZ302" s="1241"/>
      <c r="NNA302" s="1241"/>
      <c r="NNB302" s="1241"/>
      <c r="NNC302" s="1241"/>
      <c r="NND302" s="1241"/>
      <c r="NNE302" s="1241"/>
      <c r="NNF302" s="1241"/>
      <c r="NNG302" s="1241"/>
      <c r="NNH302" s="1241"/>
      <c r="NNI302" s="1241"/>
      <c r="NNJ302" s="1241"/>
      <c r="NNK302" s="1241"/>
      <c r="NNL302" s="1241"/>
      <c r="NNM302" s="1241"/>
      <c r="NNN302" s="1241"/>
      <c r="NNO302" s="1241"/>
      <c r="NNP302" s="1241"/>
      <c r="NNQ302" s="1241"/>
      <c r="NNR302" s="1241"/>
      <c r="NNS302" s="1241"/>
      <c r="NNT302" s="1241"/>
      <c r="NNU302" s="1241"/>
      <c r="NNV302" s="1241"/>
      <c r="NNW302" s="1241"/>
      <c r="NNX302" s="1241"/>
      <c r="NNY302" s="1241"/>
      <c r="NNZ302" s="1241"/>
      <c r="NOA302" s="1241"/>
      <c r="NOB302" s="1241"/>
      <c r="NOC302" s="1241"/>
      <c r="NOD302" s="1241"/>
      <c r="NOE302" s="1241"/>
      <c r="NOF302" s="1241"/>
      <c r="NOG302" s="1241"/>
      <c r="NOH302" s="1241"/>
      <c r="NOI302" s="1241"/>
      <c r="NOJ302" s="1241"/>
      <c r="NOK302" s="1241"/>
      <c r="NOL302" s="1241"/>
      <c r="NOM302" s="1241"/>
      <c r="NON302" s="1241"/>
      <c r="NOO302" s="1241"/>
      <c r="NOP302" s="1241"/>
      <c r="NOQ302" s="1241"/>
      <c r="NOR302" s="1241"/>
      <c r="NOS302" s="1241"/>
      <c r="NOT302" s="1241"/>
      <c r="NOU302" s="1241"/>
      <c r="NOV302" s="1241"/>
      <c r="NOW302" s="1241"/>
      <c r="NOX302" s="1241"/>
      <c r="NOY302" s="1241"/>
      <c r="NOZ302" s="1241"/>
      <c r="NPA302" s="1241"/>
      <c r="NPB302" s="1241"/>
      <c r="NPC302" s="1241"/>
      <c r="NPD302" s="1241"/>
      <c r="NPE302" s="1241"/>
      <c r="NPF302" s="1241"/>
      <c r="NPG302" s="1241"/>
      <c r="NPH302" s="1241"/>
      <c r="NPI302" s="1241"/>
      <c r="NPJ302" s="1241"/>
      <c r="NPK302" s="1241"/>
      <c r="NPL302" s="1241"/>
      <c r="NPM302" s="1241"/>
      <c r="NPN302" s="1241"/>
      <c r="NPO302" s="1241"/>
      <c r="NPP302" s="1241"/>
      <c r="NPQ302" s="1241"/>
      <c r="NPR302" s="1241"/>
      <c r="NPS302" s="1241"/>
      <c r="NPT302" s="1241"/>
      <c r="NPU302" s="1241"/>
      <c r="NPV302" s="1241"/>
      <c r="NPW302" s="1241"/>
      <c r="NPX302" s="1241"/>
      <c r="NPY302" s="1241"/>
      <c r="NPZ302" s="1241"/>
      <c r="NQA302" s="1241"/>
      <c r="NQB302" s="1241"/>
      <c r="NQC302" s="1241"/>
      <c r="NQD302" s="1241"/>
      <c r="NQE302" s="1241"/>
      <c r="NQF302" s="1241"/>
      <c r="NQG302" s="1241"/>
      <c r="NQH302" s="1241"/>
      <c r="NQI302" s="1241"/>
      <c r="NQJ302" s="1241"/>
      <c r="NQK302" s="1241"/>
      <c r="NQL302" s="1241"/>
      <c r="NQM302" s="1241"/>
      <c r="NQN302" s="1241"/>
      <c r="NQO302" s="1241"/>
      <c r="NQP302" s="1241"/>
      <c r="NQQ302" s="1241"/>
      <c r="NQR302" s="1241"/>
      <c r="NQS302" s="1241"/>
      <c r="NQT302" s="1241"/>
      <c r="NQU302" s="1241"/>
      <c r="NQV302" s="1241"/>
      <c r="NQW302" s="1241"/>
      <c r="NQX302" s="1241"/>
      <c r="NQY302" s="1241"/>
      <c r="NQZ302" s="1241"/>
      <c r="NRA302" s="1241"/>
      <c r="NRB302" s="1241"/>
      <c r="NRC302" s="1241"/>
      <c r="NRD302" s="1241"/>
      <c r="NRE302" s="1241"/>
      <c r="NRF302" s="1241"/>
      <c r="NRG302" s="1241"/>
      <c r="NRH302" s="1241"/>
      <c r="NRI302" s="1241"/>
      <c r="NRJ302" s="1241"/>
      <c r="NRK302" s="1241"/>
      <c r="NRL302" s="1241"/>
      <c r="NRM302" s="1241"/>
      <c r="NRN302" s="1241"/>
      <c r="NRO302" s="1241"/>
      <c r="NRP302" s="1241"/>
      <c r="NRQ302" s="1241"/>
      <c r="NRR302" s="1241"/>
      <c r="NRS302" s="1241"/>
      <c r="NRT302" s="1241"/>
      <c r="NRU302" s="1241"/>
      <c r="NRV302" s="1241"/>
      <c r="NRW302" s="1241"/>
      <c r="NRX302" s="1241"/>
      <c r="NRY302" s="1241"/>
      <c r="NRZ302" s="1241"/>
      <c r="NSA302" s="1241"/>
      <c r="NSB302" s="1241"/>
      <c r="NSC302" s="1241"/>
      <c r="NSD302" s="1241"/>
      <c r="NSE302" s="1241"/>
      <c r="NSF302" s="1241"/>
      <c r="NSG302" s="1241"/>
      <c r="NSH302" s="1241"/>
      <c r="NSI302" s="1241"/>
      <c r="NSJ302" s="1241"/>
      <c r="NSK302" s="1241"/>
      <c r="NSL302" s="1241"/>
      <c r="NSM302" s="1241"/>
      <c r="NSN302" s="1241"/>
      <c r="NSO302" s="1241"/>
      <c r="NSP302" s="1241"/>
      <c r="NSQ302" s="1241"/>
      <c r="NSR302" s="1241"/>
      <c r="NSS302" s="1241"/>
      <c r="NST302" s="1241"/>
      <c r="NSU302" s="1241"/>
      <c r="NSV302" s="1241"/>
      <c r="NSW302" s="1241"/>
      <c r="NSX302" s="1241"/>
      <c r="NSY302" s="1241"/>
      <c r="NSZ302" s="1241"/>
      <c r="NTA302" s="1241"/>
      <c r="NTB302" s="1241"/>
      <c r="NTC302" s="1241"/>
      <c r="NTD302" s="1241"/>
      <c r="NTE302" s="1241"/>
      <c r="NTF302" s="1241"/>
      <c r="NTG302" s="1241"/>
      <c r="NTH302" s="1241"/>
      <c r="NTI302" s="1241"/>
      <c r="NTJ302" s="1241"/>
      <c r="NTK302" s="1241"/>
      <c r="NTL302" s="1241"/>
      <c r="NTM302" s="1241"/>
      <c r="NTN302" s="1241"/>
      <c r="NTO302" s="1241"/>
      <c r="NTP302" s="1241"/>
      <c r="NTQ302" s="1241"/>
      <c r="NTR302" s="1241"/>
      <c r="NTS302" s="1241"/>
      <c r="NTT302" s="1241"/>
      <c r="NTU302" s="1241"/>
      <c r="NTV302" s="1241"/>
      <c r="NTW302" s="1241"/>
      <c r="NTX302" s="1241"/>
      <c r="NTY302" s="1241"/>
      <c r="NTZ302" s="1241"/>
      <c r="NUA302" s="1241"/>
      <c r="NUB302" s="1241"/>
      <c r="NUC302" s="1241"/>
      <c r="NUD302" s="1241"/>
      <c r="NUE302" s="1241"/>
      <c r="NUF302" s="1241"/>
      <c r="NUG302" s="1241"/>
      <c r="NUH302" s="1241"/>
      <c r="NUI302" s="1241"/>
      <c r="NUJ302" s="1241"/>
      <c r="NUK302" s="1241"/>
      <c r="NUL302" s="1241"/>
      <c r="NUM302" s="1241"/>
      <c r="NUN302" s="1241"/>
      <c r="NUO302" s="1241"/>
      <c r="NUP302" s="1241"/>
      <c r="NUQ302" s="1241"/>
      <c r="NUR302" s="1241"/>
      <c r="NUS302" s="1241"/>
      <c r="NUT302" s="1241"/>
      <c r="NUU302" s="1241"/>
      <c r="NUV302" s="1241"/>
      <c r="NUW302" s="1241"/>
      <c r="NUX302" s="1241"/>
      <c r="NUY302" s="1241"/>
      <c r="NUZ302" s="1241"/>
      <c r="NVA302" s="1241"/>
      <c r="NVB302" s="1241"/>
      <c r="NVC302" s="1241"/>
      <c r="NVD302" s="1241"/>
      <c r="NVE302" s="1241"/>
      <c r="NVF302" s="1241"/>
      <c r="NVG302" s="1241"/>
      <c r="NVH302" s="1241"/>
      <c r="NVI302" s="1241"/>
      <c r="NVJ302" s="1241"/>
      <c r="NVK302" s="1241"/>
      <c r="NVL302" s="1241"/>
      <c r="NVM302" s="1241"/>
      <c r="NVN302" s="1241"/>
      <c r="NVO302" s="1241"/>
      <c r="NVP302" s="1241"/>
      <c r="NVQ302" s="1241"/>
      <c r="NVR302" s="1241"/>
      <c r="NVS302" s="1241"/>
      <c r="NVT302" s="1241"/>
      <c r="NVU302" s="1241"/>
      <c r="NVV302" s="1241"/>
      <c r="NVW302" s="1241"/>
      <c r="NVX302" s="1241"/>
      <c r="NVY302" s="1241"/>
      <c r="NVZ302" s="1241"/>
      <c r="NWA302" s="1241"/>
      <c r="NWB302" s="1241"/>
      <c r="NWC302" s="1241"/>
      <c r="NWD302" s="1241"/>
      <c r="NWE302" s="1241"/>
      <c r="NWF302" s="1241"/>
      <c r="NWG302" s="1241"/>
      <c r="NWH302" s="1241"/>
      <c r="NWI302" s="1241"/>
      <c r="NWJ302" s="1241"/>
      <c r="NWK302" s="1241"/>
      <c r="NWL302" s="1241"/>
      <c r="NWM302" s="1241"/>
      <c r="NWN302" s="1241"/>
      <c r="NWO302" s="1241"/>
      <c r="NWP302" s="1241"/>
      <c r="NWQ302" s="1241"/>
      <c r="NWR302" s="1241"/>
      <c r="NWS302" s="1241"/>
      <c r="NWT302" s="1241"/>
      <c r="NWU302" s="1241"/>
      <c r="NWV302" s="1241"/>
      <c r="NWW302" s="1241"/>
      <c r="NWX302" s="1241"/>
      <c r="NWY302" s="1241"/>
      <c r="NWZ302" s="1241"/>
      <c r="NXA302" s="1241"/>
      <c r="NXB302" s="1241"/>
      <c r="NXC302" s="1241"/>
      <c r="NXD302" s="1241"/>
      <c r="NXE302" s="1241"/>
      <c r="NXF302" s="1241"/>
      <c r="NXG302" s="1241"/>
      <c r="NXH302" s="1241"/>
      <c r="NXI302" s="1241"/>
      <c r="NXJ302" s="1241"/>
      <c r="NXK302" s="1241"/>
      <c r="NXL302" s="1241"/>
      <c r="NXM302" s="1241"/>
      <c r="NXN302" s="1241"/>
      <c r="NXO302" s="1241"/>
      <c r="NXP302" s="1241"/>
      <c r="NXQ302" s="1241"/>
      <c r="NXR302" s="1241"/>
      <c r="NXS302" s="1241"/>
      <c r="NXT302" s="1241"/>
      <c r="NXU302" s="1241"/>
      <c r="NXV302" s="1241"/>
      <c r="NXW302" s="1241"/>
      <c r="NXX302" s="1241"/>
      <c r="NXY302" s="1241"/>
      <c r="NXZ302" s="1241"/>
      <c r="NYA302" s="1241"/>
      <c r="NYB302" s="1241"/>
      <c r="NYC302" s="1241"/>
      <c r="NYD302" s="1241"/>
      <c r="NYE302" s="1241"/>
      <c r="NYF302" s="1241"/>
      <c r="NYG302" s="1241"/>
      <c r="NYH302" s="1241"/>
      <c r="NYI302" s="1241"/>
      <c r="NYJ302" s="1241"/>
      <c r="NYK302" s="1241"/>
      <c r="NYL302" s="1241"/>
      <c r="NYM302" s="1241"/>
      <c r="NYN302" s="1241"/>
      <c r="NYO302" s="1241"/>
      <c r="NYP302" s="1241"/>
      <c r="NYQ302" s="1241"/>
      <c r="NYR302" s="1241"/>
      <c r="NYS302" s="1241"/>
      <c r="NYT302" s="1241"/>
      <c r="NYU302" s="1241"/>
      <c r="NYV302" s="1241"/>
      <c r="NYW302" s="1241"/>
      <c r="NYX302" s="1241"/>
      <c r="NYY302" s="1241"/>
      <c r="NYZ302" s="1241"/>
      <c r="NZA302" s="1241"/>
      <c r="NZB302" s="1241"/>
      <c r="NZC302" s="1241"/>
      <c r="NZD302" s="1241"/>
      <c r="NZE302" s="1241"/>
      <c r="NZF302" s="1241"/>
      <c r="NZG302" s="1241"/>
      <c r="NZH302" s="1241"/>
      <c r="NZI302" s="1241"/>
      <c r="NZJ302" s="1241"/>
      <c r="NZK302" s="1241"/>
      <c r="NZL302" s="1241"/>
      <c r="NZM302" s="1241"/>
      <c r="NZN302" s="1241"/>
      <c r="NZO302" s="1241"/>
      <c r="NZP302" s="1241"/>
      <c r="NZQ302" s="1241"/>
      <c r="NZR302" s="1241"/>
      <c r="NZS302" s="1241"/>
      <c r="NZT302" s="1241"/>
      <c r="NZU302" s="1241"/>
      <c r="NZV302" s="1241"/>
      <c r="NZW302" s="1241"/>
      <c r="NZX302" s="1241"/>
      <c r="NZY302" s="1241"/>
      <c r="NZZ302" s="1241"/>
      <c r="OAA302" s="1241"/>
      <c r="OAB302" s="1241"/>
      <c r="OAC302" s="1241"/>
      <c r="OAD302" s="1241"/>
      <c r="OAE302" s="1241"/>
      <c r="OAF302" s="1241"/>
      <c r="OAG302" s="1241"/>
      <c r="OAH302" s="1241"/>
      <c r="OAI302" s="1241"/>
      <c r="OAJ302" s="1241"/>
      <c r="OAK302" s="1241"/>
      <c r="OAL302" s="1241"/>
      <c r="OAM302" s="1241"/>
      <c r="OAN302" s="1241"/>
      <c r="OAO302" s="1241"/>
      <c r="OAP302" s="1241"/>
      <c r="OAQ302" s="1241"/>
      <c r="OAR302" s="1241"/>
      <c r="OAS302" s="1241"/>
      <c r="OAT302" s="1241"/>
      <c r="OAU302" s="1241"/>
      <c r="OAV302" s="1241"/>
      <c r="OAW302" s="1241"/>
      <c r="OAX302" s="1241"/>
      <c r="OAY302" s="1241"/>
      <c r="OAZ302" s="1241"/>
      <c r="OBA302" s="1241"/>
      <c r="OBB302" s="1241"/>
      <c r="OBC302" s="1241"/>
      <c r="OBD302" s="1241"/>
      <c r="OBE302" s="1241"/>
      <c r="OBF302" s="1241"/>
      <c r="OBG302" s="1241"/>
      <c r="OBH302" s="1241"/>
      <c r="OBI302" s="1241"/>
      <c r="OBJ302" s="1241"/>
      <c r="OBK302" s="1241"/>
      <c r="OBL302" s="1241"/>
      <c r="OBM302" s="1241"/>
      <c r="OBN302" s="1241"/>
      <c r="OBO302" s="1241"/>
      <c r="OBP302" s="1241"/>
      <c r="OBQ302" s="1241"/>
      <c r="OBR302" s="1241"/>
      <c r="OBS302" s="1241"/>
      <c r="OBT302" s="1241"/>
      <c r="OBU302" s="1241"/>
      <c r="OBV302" s="1241"/>
      <c r="OBW302" s="1241"/>
      <c r="OBX302" s="1241"/>
      <c r="OBY302" s="1241"/>
      <c r="OBZ302" s="1241"/>
      <c r="OCA302" s="1241"/>
      <c r="OCB302" s="1241"/>
      <c r="OCC302" s="1241"/>
      <c r="OCD302" s="1241"/>
      <c r="OCE302" s="1241"/>
      <c r="OCF302" s="1241"/>
      <c r="OCG302" s="1241"/>
      <c r="OCH302" s="1241"/>
      <c r="OCI302" s="1241"/>
      <c r="OCJ302" s="1241"/>
      <c r="OCK302" s="1241"/>
      <c r="OCL302" s="1241"/>
      <c r="OCM302" s="1241"/>
      <c r="OCN302" s="1241"/>
      <c r="OCO302" s="1241"/>
      <c r="OCP302" s="1241"/>
      <c r="OCQ302" s="1241"/>
      <c r="OCR302" s="1241"/>
      <c r="OCS302" s="1241"/>
      <c r="OCT302" s="1241"/>
      <c r="OCU302" s="1241"/>
      <c r="OCV302" s="1241"/>
      <c r="OCW302" s="1241"/>
      <c r="OCX302" s="1241"/>
      <c r="OCY302" s="1241"/>
      <c r="OCZ302" s="1241"/>
      <c r="ODA302" s="1241"/>
      <c r="ODB302" s="1241"/>
      <c r="ODC302" s="1241"/>
      <c r="ODD302" s="1241"/>
      <c r="ODE302" s="1241"/>
      <c r="ODF302" s="1241"/>
      <c r="ODG302" s="1241"/>
      <c r="ODH302" s="1241"/>
      <c r="ODI302" s="1241"/>
      <c r="ODJ302" s="1241"/>
      <c r="ODK302" s="1241"/>
      <c r="ODL302" s="1241"/>
      <c r="ODM302" s="1241"/>
      <c r="ODN302" s="1241"/>
      <c r="ODO302" s="1241"/>
      <c r="ODP302" s="1241"/>
      <c r="ODQ302" s="1241"/>
      <c r="ODR302" s="1241"/>
      <c r="ODS302" s="1241"/>
      <c r="ODT302" s="1241"/>
      <c r="ODU302" s="1241"/>
      <c r="ODV302" s="1241"/>
      <c r="ODW302" s="1241"/>
      <c r="ODX302" s="1241"/>
      <c r="ODY302" s="1241"/>
      <c r="ODZ302" s="1241"/>
      <c r="OEA302" s="1241"/>
      <c r="OEB302" s="1241"/>
      <c r="OEC302" s="1241"/>
      <c r="OED302" s="1241"/>
      <c r="OEE302" s="1241"/>
      <c r="OEF302" s="1241"/>
      <c r="OEG302" s="1241"/>
      <c r="OEH302" s="1241"/>
      <c r="OEI302" s="1241"/>
      <c r="OEJ302" s="1241"/>
      <c r="OEK302" s="1241"/>
      <c r="OEL302" s="1241"/>
      <c r="OEM302" s="1241"/>
      <c r="OEN302" s="1241"/>
      <c r="OEO302" s="1241"/>
      <c r="OEP302" s="1241"/>
      <c r="OEQ302" s="1241"/>
      <c r="OER302" s="1241"/>
      <c r="OES302" s="1241"/>
      <c r="OET302" s="1241"/>
      <c r="OEU302" s="1241"/>
      <c r="OEV302" s="1241"/>
      <c r="OEW302" s="1241"/>
      <c r="OEX302" s="1241"/>
      <c r="OEY302" s="1241"/>
      <c r="OEZ302" s="1241"/>
      <c r="OFA302" s="1241"/>
      <c r="OFB302" s="1241"/>
      <c r="OFC302" s="1241"/>
      <c r="OFD302" s="1241"/>
      <c r="OFE302" s="1241"/>
      <c r="OFF302" s="1241"/>
      <c r="OFG302" s="1241"/>
      <c r="OFH302" s="1241"/>
      <c r="OFI302" s="1241"/>
      <c r="OFJ302" s="1241"/>
      <c r="OFK302" s="1241"/>
      <c r="OFL302" s="1241"/>
      <c r="OFM302" s="1241"/>
      <c r="OFN302" s="1241"/>
      <c r="OFO302" s="1241"/>
      <c r="OFP302" s="1241"/>
      <c r="OFQ302" s="1241"/>
      <c r="OFR302" s="1241"/>
      <c r="OFS302" s="1241"/>
      <c r="OFT302" s="1241"/>
      <c r="OFU302" s="1241"/>
      <c r="OFV302" s="1241"/>
      <c r="OFW302" s="1241"/>
      <c r="OFX302" s="1241"/>
      <c r="OFY302" s="1241"/>
      <c r="OFZ302" s="1241"/>
      <c r="OGA302" s="1241"/>
      <c r="OGB302" s="1241"/>
      <c r="OGC302" s="1241"/>
      <c r="OGD302" s="1241"/>
      <c r="OGE302" s="1241"/>
      <c r="OGF302" s="1241"/>
      <c r="OGG302" s="1241"/>
      <c r="OGH302" s="1241"/>
      <c r="OGI302" s="1241"/>
      <c r="OGJ302" s="1241"/>
      <c r="OGK302" s="1241"/>
      <c r="OGL302" s="1241"/>
      <c r="OGM302" s="1241"/>
      <c r="OGN302" s="1241"/>
      <c r="OGO302" s="1241"/>
      <c r="OGP302" s="1241"/>
      <c r="OGQ302" s="1241"/>
      <c r="OGR302" s="1241"/>
      <c r="OGS302" s="1241"/>
      <c r="OGT302" s="1241"/>
      <c r="OGU302" s="1241"/>
      <c r="OGV302" s="1241"/>
      <c r="OGW302" s="1241"/>
      <c r="OGX302" s="1241"/>
      <c r="OGY302" s="1241"/>
      <c r="OGZ302" s="1241"/>
      <c r="OHA302" s="1241"/>
      <c r="OHB302" s="1241"/>
      <c r="OHC302" s="1241"/>
      <c r="OHD302" s="1241"/>
      <c r="OHE302" s="1241"/>
      <c r="OHF302" s="1241"/>
      <c r="OHG302" s="1241"/>
      <c r="OHH302" s="1241"/>
      <c r="OHI302" s="1241"/>
      <c r="OHJ302" s="1241"/>
      <c r="OHK302" s="1241"/>
      <c r="OHL302" s="1241"/>
      <c r="OHM302" s="1241"/>
      <c r="OHN302" s="1241"/>
      <c r="OHO302" s="1241"/>
      <c r="OHP302" s="1241"/>
      <c r="OHQ302" s="1241"/>
      <c r="OHR302" s="1241"/>
      <c r="OHS302" s="1241"/>
      <c r="OHT302" s="1241"/>
      <c r="OHU302" s="1241"/>
      <c r="OHV302" s="1241"/>
      <c r="OHW302" s="1241"/>
      <c r="OHX302" s="1241"/>
      <c r="OHY302" s="1241"/>
      <c r="OHZ302" s="1241"/>
      <c r="OIA302" s="1241"/>
      <c r="OIB302" s="1241"/>
      <c r="OIC302" s="1241"/>
      <c r="OID302" s="1241"/>
      <c r="OIE302" s="1241"/>
      <c r="OIF302" s="1241"/>
      <c r="OIG302" s="1241"/>
      <c r="OIH302" s="1241"/>
      <c r="OII302" s="1241"/>
      <c r="OIJ302" s="1241"/>
      <c r="OIK302" s="1241"/>
      <c r="OIL302" s="1241"/>
      <c r="OIM302" s="1241"/>
      <c r="OIN302" s="1241"/>
      <c r="OIO302" s="1241"/>
      <c r="OIP302" s="1241"/>
      <c r="OIQ302" s="1241"/>
      <c r="OIR302" s="1241"/>
      <c r="OIS302" s="1241"/>
      <c r="OIT302" s="1241"/>
      <c r="OIU302" s="1241"/>
      <c r="OIV302" s="1241"/>
      <c r="OIW302" s="1241"/>
      <c r="OIX302" s="1241"/>
      <c r="OIY302" s="1241"/>
      <c r="OIZ302" s="1241"/>
      <c r="OJA302" s="1241"/>
      <c r="OJB302" s="1241"/>
      <c r="OJC302" s="1241"/>
      <c r="OJD302" s="1241"/>
      <c r="OJE302" s="1241"/>
      <c r="OJF302" s="1241"/>
      <c r="OJG302" s="1241"/>
      <c r="OJH302" s="1241"/>
      <c r="OJI302" s="1241"/>
      <c r="OJJ302" s="1241"/>
      <c r="OJK302" s="1241"/>
      <c r="OJL302" s="1241"/>
      <c r="OJM302" s="1241"/>
      <c r="OJN302" s="1241"/>
      <c r="OJO302" s="1241"/>
      <c r="OJP302" s="1241"/>
      <c r="OJQ302" s="1241"/>
      <c r="OJR302" s="1241"/>
      <c r="OJS302" s="1241"/>
      <c r="OJT302" s="1241"/>
      <c r="OJU302" s="1241"/>
      <c r="OJV302" s="1241"/>
      <c r="OJW302" s="1241"/>
      <c r="OJX302" s="1241"/>
      <c r="OJY302" s="1241"/>
      <c r="OJZ302" s="1241"/>
      <c r="OKA302" s="1241"/>
      <c r="OKB302" s="1241"/>
      <c r="OKC302" s="1241"/>
      <c r="OKD302" s="1241"/>
      <c r="OKE302" s="1241"/>
      <c r="OKF302" s="1241"/>
      <c r="OKG302" s="1241"/>
      <c r="OKH302" s="1241"/>
      <c r="OKI302" s="1241"/>
      <c r="OKJ302" s="1241"/>
      <c r="OKK302" s="1241"/>
      <c r="OKL302" s="1241"/>
      <c r="OKM302" s="1241"/>
      <c r="OKN302" s="1241"/>
      <c r="OKO302" s="1241"/>
      <c r="OKP302" s="1241"/>
      <c r="OKQ302" s="1241"/>
      <c r="OKR302" s="1241"/>
      <c r="OKS302" s="1241"/>
      <c r="OKT302" s="1241"/>
      <c r="OKU302" s="1241"/>
      <c r="OKV302" s="1241"/>
      <c r="OKW302" s="1241"/>
      <c r="OKX302" s="1241"/>
      <c r="OKY302" s="1241"/>
      <c r="OKZ302" s="1241"/>
      <c r="OLA302" s="1241"/>
      <c r="OLB302" s="1241"/>
      <c r="OLC302" s="1241"/>
      <c r="OLD302" s="1241"/>
      <c r="OLE302" s="1241"/>
      <c r="OLF302" s="1241"/>
      <c r="OLG302" s="1241"/>
      <c r="OLH302" s="1241"/>
      <c r="OLI302" s="1241"/>
      <c r="OLJ302" s="1241"/>
      <c r="OLK302" s="1241"/>
      <c r="OLL302" s="1241"/>
      <c r="OLM302" s="1241"/>
      <c r="OLN302" s="1241"/>
      <c r="OLO302" s="1241"/>
      <c r="OLP302" s="1241"/>
      <c r="OLQ302" s="1241"/>
      <c r="OLR302" s="1241"/>
      <c r="OLS302" s="1241"/>
      <c r="OLT302" s="1241"/>
      <c r="OLU302" s="1241"/>
      <c r="OLV302" s="1241"/>
      <c r="OLW302" s="1241"/>
      <c r="OLX302" s="1241"/>
      <c r="OLY302" s="1241"/>
      <c r="OLZ302" s="1241"/>
      <c r="OMA302" s="1241"/>
      <c r="OMB302" s="1241"/>
      <c r="OMC302" s="1241"/>
      <c r="OMD302" s="1241"/>
      <c r="OME302" s="1241"/>
      <c r="OMF302" s="1241"/>
      <c r="OMG302" s="1241"/>
      <c r="OMH302" s="1241"/>
      <c r="OMI302" s="1241"/>
      <c r="OMJ302" s="1241"/>
      <c r="OMK302" s="1241"/>
      <c r="OML302" s="1241"/>
      <c r="OMM302" s="1241"/>
      <c r="OMN302" s="1241"/>
      <c r="OMO302" s="1241"/>
      <c r="OMP302" s="1241"/>
      <c r="OMQ302" s="1241"/>
      <c r="OMR302" s="1241"/>
      <c r="OMS302" s="1241"/>
      <c r="OMT302" s="1241"/>
      <c r="OMU302" s="1241"/>
      <c r="OMV302" s="1241"/>
      <c r="OMW302" s="1241"/>
      <c r="OMX302" s="1241"/>
      <c r="OMY302" s="1241"/>
      <c r="OMZ302" s="1241"/>
      <c r="ONA302" s="1241"/>
      <c r="ONB302" s="1241"/>
      <c r="ONC302" s="1241"/>
      <c r="OND302" s="1241"/>
      <c r="ONE302" s="1241"/>
      <c r="ONF302" s="1241"/>
      <c r="ONG302" s="1241"/>
      <c r="ONH302" s="1241"/>
      <c r="ONI302" s="1241"/>
      <c r="ONJ302" s="1241"/>
      <c r="ONK302" s="1241"/>
      <c r="ONL302" s="1241"/>
      <c r="ONM302" s="1241"/>
      <c r="ONN302" s="1241"/>
      <c r="ONO302" s="1241"/>
      <c r="ONP302" s="1241"/>
      <c r="ONQ302" s="1241"/>
      <c r="ONR302" s="1241"/>
      <c r="ONS302" s="1241"/>
      <c r="ONT302" s="1241"/>
      <c r="ONU302" s="1241"/>
      <c r="ONV302" s="1241"/>
      <c r="ONW302" s="1241"/>
      <c r="ONX302" s="1241"/>
      <c r="ONY302" s="1241"/>
      <c r="ONZ302" s="1241"/>
      <c r="OOA302" s="1241"/>
      <c r="OOB302" s="1241"/>
      <c r="OOC302" s="1241"/>
      <c r="OOD302" s="1241"/>
      <c r="OOE302" s="1241"/>
      <c r="OOF302" s="1241"/>
      <c r="OOG302" s="1241"/>
      <c r="OOH302" s="1241"/>
      <c r="OOI302" s="1241"/>
      <c r="OOJ302" s="1241"/>
      <c r="OOK302" s="1241"/>
      <c r="OOL302" s="1241"/>
      <c r="OOM302" s="1241"/>
      <c r="OON302" s="1241"/>
      <c r="OOO302" s="1241"/>
      <c r="OOP302" s="1241"/>
      <c r="OOQ302" s="1241"/>
      <c r="OOR302" s="1241"/>
      <c r="OOS302" s="1241"/>
      <c r="OOT302" s="1241"/>
      <c r="OOU302" s="1241"/>
      <c r="OOV302" s="1241"/>
      <c r="OOW302" s="1241"/>
      <c r="OOX302" s="1241"/>
      <c r="OOY302" s="1241"/>
      <c r="OOZ302" s="1241"/>
      <c r="OPA302" s="1241"/>
      <c r="OPB302" s="1241"/>
      <c r="OPC302" s="1241"/>
      <c r="OPD302" s="1241"/>
      <c r="OPE302" s="1241"/>
      <c r="OPF302" s="1241"/>
      <c r="OPG302" s="1241"/>
      <c r="OPH302" s="1241"/>
      <c r="OPI302" s="1241"/>
      <c r="OPJ302" s="1241"/>
      <c r="OPK302" s="1241"/>
      <c r="OPL302" s="1241"/>
      <c r="OPM302" s="1241"/>
      <c r="OPN302" s="1241"/>
      <c r="OPO302" s="1241"/>
      <c r="OPP302" s="1241"/>
      <c r="OPQ302" s="1241"/>
      <c r="OPR302" s="1241"/>
      <c r="OPS302" s="1241"/>
      <c r="OPT302" s="1241"/>
      <c r="OPU302" s="1241"/>
      <c r="OPV302" s="1241"/>
      <c r="OPW302" s="1241"/>
      <c r="OPX302" s="1241"/>
      <c r="OPY302" s="1241"/>
      <c r="OPZ302" s="1241"/>
      <c r="OQA302" s="1241"/>
      <c r="OQB302" s="1241"/>
      <c r="OQC302" s="1241"/>
      <c r="OQD302" s="1241"/>
      <c r="OQE302" s="1241"/>
      <c r="OQF302" s="1241"/>
      <c r="OQG302" s="1241"/>
      <c r="OQH302" s="1241"/>
      <c r="OQI302" s="1241"/>
      <c r="OQJ302" s="1241"/>
      <c r="OQK302" s="1241"/>
      <c r="OQL302" s="1241"/>
      <c r="OQM302" s="1241"/>
      <c r="OQN302" s="1241"/>
      <c r="OQO302" s="1241"/>
      <c r="OQP302" s="1241"/>
      <c r="OQQ302" s="1241"/>
      <c r="OQR302" s="1241"/>
      <c r="OQS302" s="1241"/>
      <c r="OQT302" s="1241"/>
      <c r="OQU302" s="1241"/>
      <c r="OQV302" s="1241"/>
      <c r="OQW302" s="1241"/>
      <c r="OQX302" s="1241"/>
      <c r="OQY302" s="1241"/>
      <c r="OQZ302" s="1241"/>
      <c r="ORA302" s="1241"/>
      <c r="ORB302" s="1241"/>
      <c r="ORC302" s="1241"/>
      <c r="ORD302" s="1241"/>
      <c r="ORE302" s="1241"/>
      <c r="ORF302" s="1241"/>
      <c r="ORG302" s="1241"/>
      <c r="ORH302" s="1241"/>
      <c r="ORI302" s="1241"/>
      <c r="ORJ302" s="1241"/>
      <c r="ORK302" s="1241"/>
      <c r="ORL302" s="1241"/>
      <c r="ORM302" s="1241"/>
      <c r="ORN302" s="1241"/>
      <c r="ORO302" s="1241"/>
      <c r="ORP302" s="1241"/>
      <c r="ORQ302" s="1241"/>
      <c r="ORR302" s="1241"/>
      <c r="ORS302" s="1241"/>
      <c r="ORT302" s="1241"/>
      <c r="ORU302" s="1241"/>
      <c r="ORV302" s="1241"/>
      <c r="ORW302" s="1241"/>
      <c r="ORX302" s="1241"/>
      <c r="ORY302" s="1241"/>
      <c r="ORZ302" s="1241"/>
      <c r="OSA302" s="1241"/>
      <c r="OSB302" s="1241"/>
      <c r="OSC302" s="1241"/>
      <c r="OSD302" s="1241"/>
      <c r="OSE302" s="1241"/>
      <c r="OSF302" s="1241"/>
      <c r="OSG302" s="1241"/>
      <c r="OSH302" s="1241"/>
      <c r="OSI302" s="1241"/>
      <c r="OSJ302" s="1241"/>
      <c r="OSK302" s="1241"/>
      <c r="OSL302" s="1241"/>
      <c r="OSM302" s="1241"/>
      <c r="OSN302" s="1241"/>
      <c r="OSO302" s="1241"/>
      <c r="OSP302" s="1241"/>
      <c r="OSQ302" s="1241"/>
      <c r="OSR302" s="1241"/>
      <c r="OSS302" s="1241"/>
      <c r="OST302" s="1241"/>
      <c r="OSU302" s="1241"/>
      <c r="OSV302" s="1241"/>
      <c r="OSW302" s="1241"/>
      <c r="OSX302" s="1241"/>
      <c r="OSY302" s="1241"/>
      <c r="OSZ302" s="1241"/>
      <c r="OTA302" s="1241"/>
      <c r="OTB302" s="1241"/>
      <c r="OTC302" s="1241"/>
      <c r="OTD302" s="1241"/>
      <c r="OTE302" s="1241"/>
      <c r="OTF302" s="1241"/>
      <c r="OTG302" s="1241"/>
      <c r="OTH302" s="1241"/>
      <c r="OTI302" s="1241"/>
      <c r="OTJ302" s="1241"/>
      <c r="OTK302" s="1241"/>
      <c r="OTL302" s="1241"/>
      <c r="OTM302" s="1241"/>
      <c r="OTN302" s="1241"/>
      <c r="OTO302" s="1241"/>
      <c r="OTP302" s="1241"/>
      <c r="OTQ302" s="1241"/>
      <c r="OTR302" s="1241"/>
      <c r="OTS302" s="1241"/>
      <c r="OTT302" s="1241"/>
      <c r="OTU302" s="1241"/>
      <c r="OTV302" s="1241"/>
      <c r="OTW302" s="1241"/>
      <c r="OTX302" s="1241"/>
      <c r="OTY302" s="1241"/>
      <c r="OTZ302" s="1241"/>
      <c r="OUA302" s="1241"/>
      <c r="OUB302" s="1241"/>
      <c r="OUC302" s="1241"/>
      <c r="OUD302" s="1241"/>
      <c r="OUE302" s="1241"/>
      <c r="OUF302" s="1241"/>
      <c r="OUG302" s="1241"/>
      <c r="OUH302" s="1241"/>
      <c r="OUI302" s="1241"/>
      <c r="OUJ302" s="1241"/>
      <c r="OUK302" s="1241"/>
      <c r="OUL302" s="1241"/>
      <c r="OUM302" s="1241"/>
      <c r="OUN302" s="1241"/>
      <c r="OUO302" s="1241"/>
      <c r="OUP302" s="1241"/>
      <c r="OUQ302" s="1241"/>
      <c r="OUR302" s="1241"/>
      <c r="OUS302" s="1241"/>
      <c r="OUT302" s="1241"/>
      <c r="OUU302" s="1241"/>
      <c r="OUV302" s="1241"/>
      <c r="OUW302" s="1241"/>
      <c r="OUX302" s="1241"/>
      <c r="OUY302" s="1241"/>
      <c r="OUZ302" s="1241"/>
      <c r="OVA302" s="1241"/>
      <c r="OVB302" s="1241"/>
      <c r="OVC302" s="1241"/>
      <c r="OVD302" s="1241"/>
      <c r="OVE302" s="1241"/>
      <c r="OVF302" s="1241"/>
      <c r="OVG302" s="1241"/>
      <c r="OVH302" s="1241"/>
      <c r="OVI302" s="1241"/>
      <c r="OVJ302" s="1241"/>
      <c r="OVK302" s="1241"/>
      <c r="OVL302" s="1241"/>
      <c r="OVM302" s="1241"/>
      <c r="OVN302" s="1241"/>
      <c r="OVO302" s="1241"/>
      <c r="OVP302" s="1241"/>
      <c r="OVQ302" s="1241"/>
      <c r="OVR302" s="1241"/>
      <c r="OVS302" s="1241"/>
      <c r="OVT302" s="1241"/>
      <c r="OVU302" s="1241"/>
      <c r="OVV302" s="1241"/>
      <c r="OVW302" s="1241"/>
      <c r="OVX302" s="1241"/>
      <c r="OVY302" s="1241"/>
      <c r="OVZ302" s="1241"/>
      <c r="OWA302" s="1241"/>
      <c r="OWB302" s="1241"/>
      <c r="OWC302" s="1241"/>
      <c r="OWD302" s="1241"/>
      <c r="OWE302" s="1241"/>
      <c r="OWF302" s="1241"/>
      <c r="OWG302" s="1241"/>
      <c r="OWH302" s="1241"/>
      <c r="OWI302" s="1241"/>
      <c r="OWJ302" s="1241"/>
      <c r="OWK302" s="1241"/>
      <c r="OWL302" s="1241"/>
      <c r="OWM302" s="1241"/>
      <c r="OWN302" s="1241"/>
      <c r="OWO302" s="1241"/>
      <c r="OWP302" s="1241"/>
      <c r="OWQ302" s="1241"/>
      <c r="OWR302" s="1241"/>
      <c r="OWS302" s="1241"/>
      <c r="OWT302" s="1241"/>
      <c r="OWU302" s="1241"/>
      <c r="OWV302" s="1241"/>
      <c r="OWW302" s="1241"/>
      <c r="OWX302" s="1241"/>
      <c r="OWY302" s="1241"/>
      <c r="OWZ302" s="1241"/>
      <c r="OXA302" s="1241"/>
      <c r="OXB302" s="1241"/>
      <c r="OXC302" s="1241"/>
      <c r="OXD302" s="1241"/>
      <c r="OXE302" s="1241"/>
      <c r="OXF302" s="1241"/>
      <c r="OXG302" s="1241"/>
      <c r="OXH302" s="1241"/>
      <c r="OXI302" s="1241"/>
      <c r="OXJ302" s="1241"/>
      <c r="OXK302" s="1241"/>
      <c r="OXL302" s="1241"/>
      <c r="OXM302" s="1241"/>
      <c r="OXN302" s="1241"/>
      <c r="OXO302" s="1241"/>
      <c r="OXP302" s="1241"/>
      <c r="OXQ302" s="1241"/>
      <c r="OXR302" s="1241"/>
      <c r="OXS302" s="1241"/>
      <c r="OXT302" s="1241"/>
      <c r="OXU302" s="1241"/>
      <c r="OXV302" s="1241"/>
      <c r="OXW302" s="1241"/>
      <c r="OXX302" s="1241"/>
      <c r="OXY302" s="1241"/>
      <c r="OXZ302" s="1241"/>
      <c r="OYA302" s="1241"/>
      <c r="OYB302" s="1241"/>
      <c r="OYC302" s="1241"/>
      <c r="OYD302" s="1241"/>
      <c r="OYE302" s="1241"/>
      <c r="OYF302" s="1241"/>
      <c r="OYG302" s="1241"/>
      <c r="OYH302" s="1241"/>
      <c r="OYI302" s="1241"/>
      <c r="OYJ302" s="1241"/>
      <c r="OYK302" s="1241"/>
      <c r="OYL302" s="1241"/>
      <c r="OYM302" s="1241"/>
      <c r="OYN302" s="1241"/>
      <c r="OYO302" s="1241"/>
      <c r="OYP302" s="1241"/>
      <c r="OYQ302" s="1241"/>
      <c r="OYR302" s="1241"/>
      <c r="OYS302" s="1241"/>
      <c r="OYT302" s="1241"/>
      <c r="OYU302" s="1241"/>
      <c r="OYV302" s="1241"/>
      <c r="OYW302" s="1241"/>
      <c r="OYX302" s="1241"/>
      <c r="OYY302" s="1241"/>
      <c r="OYZ302" s="1241"/>
      <c r="OZA302" s="1241"/>
      <c r="OZB302" s="1241"/>
      <c r="OZC302" s="1241"/>
      <c r="OZD302" s="1241"/>
      <c r="OZE302" s="1241"/>
      <c r="OZF302" s="1241"/>
      <c r="OZG302" s="1241"/>
      <c r="OZH302" s="1241"/>
      <c r="OZI302" s="1241"/>
      <c r="OZJ302" s="1241"/>
      <c r="OZK302" s="1241"/>
      <c r="OZL302" s="1241"/>
      <c r="OZM302" s="1241"/>
      <c r="OZN302" s="1241"/>
      <c r="OZO302" s="1241"/>
      <c r="OZP302" s="1241"/>
      <c r="OZQ302" s="1241"/>
      <c r="OZR302" s="1241"/>
      <c r="OZS302" s="1241"/>
      <c r="OZT302" s="1241"/>
      <c r="OZU302" s="1241"/>
      <c r="OZV302" s="1241"/>
      <c r="OZW302" s="1241"/>
      <c r="OZX302" s="1241"/>
      <c r="OZY302" s="1241"/>
      <c r="OZZ302" s="1241"/>
      <c r="PAA302" s="1241"/>
      <c r="PAB302" s="1241"/>
      <c r="PAC302" s="1241"/>
      <c r="PAD302" s="1241"/>
      <c r="PAE302" s="1241"/>
      <c r="PAF302" s="1241"/>
      <c r="PAG302" s="1241"/>
      <c r="PAH302" s="1241"/>
      <c r="PAI302" s="1241"/>
      <c r="PAJ302" s="1241"/>
      <c r="PAK302" s="1241"/>
      <c r="PAL302" s="1241"/>
      <c r="PAM302" s="1241"/>
      <c r="PAN302" s="1241"/>
      <c r="PAO302" s="1241"/>
      <c r="PAP302" s="1241"/>
      <c r="PAQ302" s="1241"/>
      <c r="PAR302" s="1241"/>
      <c r="PAS302" s="1241"/>
      <c r="PAT302" s="1241"/>
      <c r="PAU302" s="1241"/>
      <c r="PAV302" s="1241"/>
      <c r="PAW302" s="1241"/>
      <c r="PAX302" s="1241"/>
      <c r="PAY302" s="1241"/>
      <c r="PAZ302" s="1241"/>
      <c r="PBA302" s="1241"/>
      <c r="PBB302" s="1241"/>
      <c r="PBC302" s="1241"/>
      <c r="PBD302" s="1241"/>
      <c r="PBE302" s="1241"/>
      <c r="PBF302" s="1241"/>
      <c r="PBG302" s="1241"/>
      <c r="PBH302" s="1241"/>
      <c r="PBI302" s="1241"/>
      <c r="PBJ302" s="1241"/>
      <c r="PBK302" s="1241"/>
      <c r="PBL302" s="1241"/>
      <c r="PBM302" s="1241"/>
      <c r="PBN302" s="1241"/>
      <c r="PBO302" s="1241"/>
      <c r="PBP302" s="1241"/>
      <c r="PBQ302" s="1241"/>
      <c r="PBR302" s="1241"/>
      <c r="PBS302" s="1241"/>
      <c r="PBT302" s="1241"/>
      <c r="PBU302" s="1241"/>
      <c r="PBV302" s="1241"/>
      <c r="PBW302" s="1241"/>
      <c r="PBX302" s="1241"/>
      <c r="PBY302" s="1241"/>
      <c r="PBZ302" s="1241"/>
      <c r="PCA302" s="1241"/>
      <c r="PCB302" s="1241"/>
      <c r="PCC302" s="1241"/>
      <c r="PCD302" s="1241"/>
      <c r="PCE302" s="1241"/>
      <c r="PCF302" s="1241"/>
      <c r="PCG302" s="1241"/>
      <c r="PCH302" s="1241"/>
      <c r="PCI302" s="1241"/>
      <c r="PCJ302" s="1241"/>
      <c r="PCK302" s="1241"/>
      <c r="PCL302" s="1241"/>
      <c r="PCM302" s="1241"/>
      <c r="PCN302" s="1241"/>
      <c r="PCO302" s="1241"/>
      <c r="PCP302" s="1241"/>
      <c r="PCQ302" s="1241"/>
      <c r="PCR302" s="1241"/>
      <c r="PCS302" s="1241"/>
      <c r="PCT302" s="1241"/>
      <c r="PCU302" s="1241"/>
      <c r="PCV302" s="1241"/>
      <c r="PCW302" s="1241"/>
      <c r="PCX302" s="1241"/>
      <c r="PCY302" s="1241"/>
      <c r="PCZ302" s="1241"/>
      <c r="PDA302" s="1241"/>
      <c r="PDB302" s="1241"/>
      <c r="PDC302" s="1241"/>
      <c r="PDD302" s="1241"/>
      <c r="PDE302" s="1241"/>
      <c r="PDF302" s="1241"/>
      <c r="PDG302" s="1241"/>
      <c r="PDH302" s="1241"/>
      <c r="PDI302" s="1241"/>
      <c r="PDJ302" s="1241"/>
      <c r="PDK302" s="1241"/>
      <c r="PDL302" s="1241"/>
      <c r="PDM302" s="1241"/>
      <c r="PDN302" s="1241"/>
      <c r="PDO302" s="1241"/>
      <c r="PDP302" s="1241"/>
      <c r="PDQ302" s="1241"/>
      <c r="PDR302" s="1241"/>
      <c r="PDS302" s="1241"/>
      <c r="PDT302" s="1241"/>
      <c r="PDU302" s="1241"/>
      <c r="PDV302" s="1241"/>
      <c r="PDW302" s="1241"/>
      <c r="PDX302" s="1241"/>
      <c r="PDY302" s="1241"/>
      <c r="PDZ302" s="1241"/>
      <c r="PEA302" s="1241"/>
      <c r="PEB302" s="1241"/>
      <c r="PEC302" s="1241"/>
      <c r="PED302" s="1241"/>
      <c r="PEE302" s="1241"/>
      <c r="PEF302" s="1241"/>
      <c r="PEG302" s="1241"/>
      <c r="PEH302" s="1241"/>
      <c r="PEI302" s="1241"/>
      <c r="PEJ302" s="1241"/>
      <c r="PEK302" s="1241"/>
      <c r="PEL302" s="1241"/>
      <c r="PEM302" s="1241"/>
      <c r="PEN302" s="1241"/>
      <c r="PEO302" s="1241"/>
      <c r="PEP302" s="1241"/>
      <c r="PEQ302" s="1241"/>
      <c r="PER302" s="1241"/>
      <c r="PES302" s="1241"/>
      <c r="PET302" s="1241"/>
      <c r="PEU302" s="1241"/>
      <c r="PEV302" s="1241"/>
      <c r="PEW302" s="1241"/>
      <c r="PEX302" s="1241"/>
      <c r="PEY302" s="1241"/>
      <c r="PEZ302" s="1241"/>
      <c r="PFA302" s="1241"/>
      <c r="PFB302" s="1241"/>
      <c r="PFC302" s="1241"/>
      <c r="PFD302" s="1241"/>
      <c r="PFE302" s="1241"/>
      <c r="PFF302" s="1241"/>
      <c r="PFG302" s="1241"/>
      <c r="PFH302" s="1241"/>
      <c r="PFI302" s="1241"/>
      <c r="PFJ302" s="1241"/>
      <c r="PFK302" s="1241"/>
      <c r="PFL302" s="1241"/>
      <c r="PFM302" s="1241"/>
      <c r="PFN302" s="1241"/>
      <c r="PFO302" s="1241"/>
      <c r="PFP302" s="1241"/>
      <c r="PFQ302" s="1241"/>
      <c r="PFR302" s="1241"/>
      <c r="PFS302" s="1241"/>
      <c r="PFT302" s="1241"/>
      <c r="PFU302" s="1241"/>
      <c r="PFV302" s="1241"/>
      <c r="PFW302" s="1241"/>
      <c r="PFX302" s="1241"/>
      <c r="PFY302" s="1241"/>
      <c r="PFZ302" s="1241"/>
      <c r="PGA302" s="1241"/>
      <c r="PGB302" s="1241"/>
      <c r="PGC302" s="1241"/>
      <c r="PGD302" s="1241"/>
      <c r="PGE302" s="1241"/>
      <c r="PGF302" s="1241"/>
      <c r="PGG302" s="1241"/>
      <c r="PGH302" s="1241"/>
      <c r="PGI302" s="1241"/>
      <c r="PGJ302" s="1241"/>
      <c r="PGK302" s="1241"/>
      <c r="PGL302" s="1241"/>
      <c r="PGM302" s="1241"/>
      <c r="PGN302" s="1241"/>
      <c r="PGO302" s="1241"/>
      <c r="PGP302" s="1241"/>
      <c r="PGQ302" s="1241"/>
      <c r="PGR302" s="1241"/>
      <c r="PGS302" s="1241"/>
      <c r="PGT302" s="1241"/>
      <c r="PGU302" s="1241"/>
      <c r="PGV302" s="1241"/>
      <c r="PGW302" s="1241"/>
      <c r="PGX302" s="1241"/>
      <c r="PGY302" s="1241"/>
      <c r="PGZ302" s="1241"/>
      <c r="PHA302" s="1241"/>
      <c r="PHB302" s="1241"/>
      <c r="PHC302" s="1241"/>
      <c r="PHD302" s="1241"/>
      <c r="PHE302" s="1241"/>
      <c r="PHF302" s="1241"/>
      <c r="PHG302" s="1241"/>
      <c r="PHH302" s="1241"/>
      <c r="PHI302" s="1241"/>
      <c r="PHJ302" s="1241"/>
      <c r="PHK302" s="1241"/>
      <c r="PHL302" s="1241"/>
      <c r="PHM302" s="1241"/>
      <c r="PHN302" s="1241"/>
      <c r="PHO302" s="1241"/>
      <c r="PHP302" s="1241"/>
      <c r="PHQ302" s="1241"/>
      <c r="PHR302" s="1241"/>
      <c r="PHS302" s="1241"/>
      <c r="PHT302" s="1241"/>
      <c r="PHU302" s="1241"/>
      <c r="PHV302" s="1241"/>
      <c r="PHW302" s="1241"/>
      <c r="PHX302" s="1241"/>
      <c r="PHY302" s="1241"/>
      <c r="PHZ302" s="1241"/>
      <c r="PIA302" s="1241"/>
      <c r="PIB302" s="1241"/>
      <c r="PIC302" s="1241"/>
      <c r="PID302" s="1241"/>
      <c r="PIE302" s="1241"/>
      <c r="PIF302" s="1241"/>
      <c r="PIG302" s="1241"/>
      <c r="PIH302" s="1241"/>
      <c r="PII302" s="1241"/>
      <c r="PIJ302" s="1241"/>
      <c r="PIK302" s="1241"/>
      <c r="PIL302" s="1241"/>
      <c r="PIM302" s="1241"/>
      <c r="PIN302" s="1241"/>
      <c r="PIO302" s="1241"/>
      <c r="PIP302" s="1241"/>
      <c r="PIQ302" s="1241"/>
      <c r="PIR302" s="1241"/>
      <c r="PIS302" s="1241"/>
      <c r="PIT302" s="1241"/>
      <c r="PIU302" s="1241"/>
      <c r="PIV302" s="1241"/>
      <c r="PIW302" s="1241"/>
      <c r="PIX302" s="1241"/>
      <c r="PIY302" s="1241"/>
      <c r="PIZ302" s="1241"/>
      <c r="PJA302" s="1241"/>
      <c r="PJB302" s="1241"/>
      <c r="PJC302" s="1241"/>
      <c r="PJD302" s="1241"/>
      <c r="PJE302" s="1241"/>
      <c r="PJF302" s="1241"/>
      <c r="PJG302" s="1241"/>
      <c r="PJH302" s="1241"/>
      <c r="PJI302" s="1241"/>
      <c r="PJJ302" s="1241"/>
      <c r="PJK302" s="1241"/>
      <c r="PJL302" s="1241"/>
      <c r="PJM302" s="1241"/>
      <c r="PJN302" s="1241"/>
      <c r="PJO302" s="1241"/>
      <c r="PJP302" s="1241"/>
      <c r="PJQ302" s="1241"/>
      <c r="PJR302" s="1241"/>
      <c r="PJS302" s="1241"/>
      <c r="PJT302" s="1241"/>
      <c r="PJU302" s="1241"/>
      <c r="PJV302" s="1241"/>
      <c r="PJW302" s="1241"/>
      <c r="PJX302" s="1241"/>
      <c r="PJY302" s="1241"/>
      <c r="PJZ302" s="1241"/>
      <c r="PKA302" s="1241"/>
      <c r="PKB302" s="1241"/>
      <c r="PKC302" s="1241"/>
      <c r="PKD302" s="1241"/>
      <c r="PKE302" s="1241"/>
      <c r="PKF302" s="1241"/>
      <c r="PKG302" s="1241"/>
      <c r="PKH302" s="1241"/>
      <c r="PKI302" s="1241"/>
      <c r="PKJ302" s="1241"/>
      <c r="PKK302" s="1241"/>
      <c r="PKL302" s="1241"/>
      <c r="PKM302" s="1241"/>
      <c r="PKN302" s="1241"/>
      <c r="PKO302" s="1241"/>
      <c r="PKP302" s="1241"/>
      <c r="PKQ302" s="1241"/>
      <c r="PKR302" s="1241"/>
      <c r="PKS302" s="1241"/>
      <c r="PKT302" s="1241"/>
      <c r="PKU302" s="1241"/>
      <c r="PKV302" s="1241"/>
      <c r="PKW302" s="1241"/>
      <c r="PKX302" s="1241"/>
      <c r="PKY302" s="1241"/>
      <c r="PKZ302" s="1241"/>
      <c r="PLA302" s="1241"/>
      <c r="PLB302" s="1241"/>
      <c r="PLC302" s="1241"/>
      <c r="PLD302" s="1241"/>
      <c r="PLE302" s="1241"/>
      <c r="PLF302" s="1241"/>
      <c r="PLG302" s="1241"/>
      <c r="PLH302" s="1241"/>
      <c r="PLI302" s="1241"/>
      <c r="PLJ302" s="1241"/>
      <c r="PLK302" s="1241"/>
      <c r="PLL302" s="1241"/>
      <c r="PLM302" s="1241"/>
      <c r="PLN302" s="1241"/>
      <c r="PLO302" s="1241"/>
      <c r="PLP302" s="1241"/>
      <c r="PLQ302" s="1241"/>
      <c r="PLR302" s="1241"/>
      <c r="PLS302" s="1241"/>
      <c r="PLT302" s="1241"/>
      <c r="PLU302" s="1241"/>
      <c r="PLV302" s="1241"/>
      <c r="PLW302" s="1241"/>
      <c r="PLX302" s="1241"/>
      <c r="PLY302" s="1241"/>
      <c r="PLZ302" s="1241"/>
      <c r="PMA302" s="1241"/>
      <c r="PMB302" s="1241"/>
      <c r="PMC302" s="1241"/>
      <c r="PMD302" s="1241"/>
      <c r="PME302" s="1241"/>
      <c r="PMF302" s="1241"/>
      <c r="PMG302" s="1241"/>
      <c r="PMH302" s="1241"/>
      <c r="PMI302" s="1241"/>
      <c r="PMJ302" s="1241"/>
      <c r="PMK302" s="1241"/>
      <c r="PML302" s="1241"/>
      <c r="PMM302" s="1241"/>
      <c r="PMN302" s="1241"/>
      <c r="PMO302" s="1241"/>
      <c r="PMP302" s="1241"/>
      <c r="PMQ302" s="1241"/>
      <c r="PMR302" s="1241"/>
      <c r="PMS302" s="1241"/>
      <c r="PMT302" s="1241"/>
      <c r="PMU302" s="1241"/>
      <c r="PMV302" s="1241"/>
      <c r="PMW302" s="1241"/>
      <c r="PMX302" s="1241"/>
      <c r="PMY302" s="1241"/>
      <c r="PMZ302" s="1241"/>
      <c r="PNA302" s="1241"/>
      <c r="PNB302" s="1241"/>
      <c r="PNC302" s="1241"/>
      <c r="PND302" s="1241"/>
      <c r="PNE302" s="1241"/>
      <c r="PNF302" s="1241"/>
      <c r="PNG302" s="1241"/>
      <c r="PNH302" s="1241"/>
      <c r="PNI302" s="1241"/>
      <c r="PNJ302" s="1241"/>
      <c r="PNK302" s="1241"/>
      <c r="PNL302" s="1241"/>
      <c r="PNM302" s="1241"/>
      <c r="PNN302" s="1241"/>
      <c r="PNO302" s="1241"/>
      <c r="PNP302" s="1241"/>
      <c r="PNQ302" s="1241"/>
      <c r="PNR302" s="1241"/>
      <c r="PNS302" s="1241"/>
      <c r="PNT302" s="1241"/>
      <c r="PNU302" s="1241"/>
      <c r="PNV302" s="1241"/>
      <c r="PNW302" s="1241"/>
      <c r="PNX302" s="1241"/>
      <c r="PNY302" s="1241"/>
      <c r="PNZ302" s="1241"/>
      <c r="POA302" s="1241"/>
      <c r="POB302" s="1241"/>
      <c r="POC302" s="1241"/>
      <c r="POD302" s="1241"/>
      <c r="POE302" s="1241"/>
      <c r="POF302" s="1241"/>
      <c r="POG302" s="1241"/>
      <c r="POH302" s="1241"/>
      <c r="POI302" s="1241"/>
      <c r="POJ302" s="1241"/>
      <c r="POK302" s="1241"/>
      <c r="POL302" s="1241"/>
      <c r="POM302" s="1241"/>
      <c r="PON302" s="1241"/>
      <c r="POO302" s="1241"/>
      <c r="POP302" s="1241"/>
      <c r="POQ302" s="1241"/>
      <c r="POR302" s="1241"/>
      <c r="POS302" s="1241"/>
      <c r="POT302" s="1241"/>
      <c r="POU302" s="1241"/>
      <c r="POV302" s="1241"/>
      <c r="POW302" s="1241"/>
      <c r="POX302" s="1241"/>
      <c r="POY302" s="1241"/>
      <c r="POZ302" s="1241"/>
      <c r="PPA302" s="1241"/>
      <c r="PPB302" s="1241"/>
      <c r="PPC302" s="1241"/>
      <c r="PPD302" s="1241"/>
      <c r="PPE302" s="1241"/>
      <c r="PPF302" s="1241"/>
      <c r="PPG302" s="1241"/>
      <c r="PPH302" s="1241"/>
      <c r="PPI302" s="1241"/>
      <c r="PPJ302" s="1241"/>
      <c r="PPK302" s="1241"/>
      <c r="PPL302" s="1241"/>
      <c r="PPM302" s="1241"/>
      <c r="PPN302" s="1241"/>
      <c r="PPO302" s="1241"/>
      <c r="PPP302" s="1241"/>
      <c r="PPQ302" s="1241"/>
      <c r="PPR302" s="1241"/>
      <c r="PPS302" s="1241"/>
      <c r="PPT302" s="1241"/>
      <c r="PPU302" s="1241"/>
      <c r="PPV302" s="1241"/>
      <c r="PPW302" s="1241"/>
      <c r="PPX302" s="1241"/>
      <c r="PPY302" s="1241"/>
      <c r="PPZ302" s="1241"/>
      <c r="PQA302" s="1241"/>
      <c r="PQB302" s="1241"/>
      <c r="PQC302" s="1241"/>
      <c r="PQD302" s="1241"/>
      <c r="PQE302" s="1241"/>
      <c r="PQF302" s="1241"/>
      <c r="PQG302" s="1241"/>
      <c r="PQH302" s="1241"/>
      <c r="PQI302" s="1241"/>
      <c r="PQJ302" s="1241"/>
      <c r="PQK302" s="1241"/>
      <c r="PQL302" s="1241"/>
      <c r="PQM302" s="1241"/>
      <c r="PQN302" s="1241"/>
      <c r="PQO302" s="1241"/>
      <c r="PQP302" s="1241"/>
      <c r="PQQ302" s="1241"/>
      <c r="PQR302" s="1241"/>
      <c r="PQS302" s="1241"/>
      <c r="PQT302" s="1241"/>
      <c r="PQU302" s="1241"/>
      <c r="PQV302" s="1241"/>
      <c r="PQW302" s="1241"/>
      <c r="PQX302" s="1241"/>
      <c r="PQY302" s="1241"/>
      <c r="PQZ302" s="1241"/>
      <c r="PRA302" s="1241"/>
      <c r="PRB302" s="1241"/>
      <c r="PRC302" s="1241"/>
      <c r="PRD302" s="1241"/>
      <c r="PRE302" s="1241"/>
      <c r="PRF302" s="1241"/>
      <c r="PRG302" s="1241"/>
      <c r="PRH302" s="1241"/>
      <c r="PRI302" s="1241"/>
      <c r="PRJ302" s="1241"/>
      <c r="PRK302" s="1241"/>
      <c r="PRL302" s="1241"/>
      <c r="PRM302" s="1241"/>
      <c r="PRN302" s="1241"/>
      <c r="PRO302" s="1241"/>
      <c r="PRP302" s="1241"/>
      <c r="PRQ302" s="1241"/>
      <c r="PRR302" s="1241"/>
      <c r="PRS302" s="1241"/>
      <c r="PRT302" s="1241"/>
      <c r="PRU302" s="1241"/>
      <c r="PRV302" s="1241"/>
      <c r="PRW302" s="1241"/>
      <c r="PRX302" s="1241"/>
      <c r="PRY302" s="1241"/>
      <c r="PRZ302" s="1241"/>
      <c r="PSA302" s="1241"/>
      <c r="PSB302" s="1241"/>
      <c r="PSC302" s="1241"/>
      <c r="PSD302" s="1241"/>
      <c r="PSE302" s="1241"/>
      <c r="PSF302" s="1241"/>
      <c r="PSG302" s="1241"/>
      <c r="PSH302" s="1241"/>
      <c r="PSI302" s="1241"/>
      <c r="PSJ302" s="1241"/>
      <c r="PSK302" s="1241"/>
      <c r="PSL302" s="1241"/>
      <c r="PSM302" s="1241"/>
      <c r="PSN302" s="1241"/>
      <c r="PSO302" s="1241"/>
      <c r="PSP302" s="1241"/>
      <c r="PSQ302" s="1241"/>
      <c r="PSR302" s="1241"/>
      <c r="PSS302" s="1241"/>
      <c r="PST302" s="1241"/>
      <c r="PSU302" s="1241"/>
      <c r="PSV302" s="1241"/>
      <c r="PSW302" s="1241"/>
      <c r="PSX302" s="1241"/>
      <c r="PSY302" s="1241"/>
      <c r="PSZ302" s="1241"/>
      <c r="PTA302" s="1241"/>
      <c r="PTB302" s="1241"/>
      <c r="PTC302" s="1241"/>
      <c r="PTD302" s="1241"/>
      <c r="PTE302" s="1241"/>
      <c r="PTF302" s="1241"/>
      <c r="PTG302" s="1241"/>
      <c r="PTH302" s="1241"/>
      <c r="PTI302" s="1241"/>
      <c r="PTJ302" s="1241"/>
      <c r="PTK302" s="1241"/>
      <c r="PTL302" s="1241"/>
      <c r="PTM302" s="1241"/>
      <c r="PTN302" s="1241"/>
      <c r="PTO302" s="1241"/>
      <c r="PTP302" s="1241"/>
      <c r="PTQ302" s="1241"/>
      <c r="PTR302" s="1241"/>
      <c r="PTS302" s="1241"/>
      <c r="PTT302" s="1241"/>
      <c r="PTU302" s="1241"/>
      <c r="PTV302" s="1241"/>
      <c r="PTW302" s="1241"/>
      <c r="PTX302" s="1241"/>
      <c r="PTY302" s="1241"/>
      <c r="PTZ302" s="1241"/>
      <c r="PUA302" s="1241"/>
      <c r="PUB302" s="1241"/>
      <c r="PUC302" s="1241"/>
      <c r="PUD302" s="1241"/>
      <c r="PUE302" s="1241"/>
      <c r="PUF302" s="1241"/>
      <c r="PUG302" s="1241"/>
      <c r="PUH302" s="1241"/>
      <c r="PUI302" s="1241"/>
      <c r="PUJ302" s="1241"/>
      <c r="PUK302" s="1241"/>
      <c r="PUL302" s="1241"/>
      <c r="PUM302" s="1241"/>
      <c r="PUN302" s="1241"/>
      <c r="PUO302" s="1241"/>
      <c r="PUP302" s="1241"/>
      <c r="PUQ302" s="1241"/>
      <c r="PUR302" s="1241"/>
      <c r="PUS302" s="1241"/>
      <c r="PUT302" s="1241"/>
      <c r="PUU302" s="1241"/>
      <c r="PUV302" s="1241"/>
      <c r="PUW302" s="1241"/>
      <c r="PUX302" s="1241"/>
      <c r="PUY302" s="1241"/>
      <c r="PUZ302" s="1241"/>
      <c r="PVA302" s="1241"/>
      <c r="PVB302" s="1241"/>
      <c r="PVC302" s="1241"/>
      <c r="PVD302" s="1241"/>
      <c r="PVE302" s="1241"/>
      <c r="PVF302" s="1241"/>
      <c r="PVG302" s="1241"/>
      <c r="PVH302" s="1241"/>
      <c r="PVI302" s="1241"/>
      <c r="PVJ302" s="1241"/>
      <c r="PVK302" s="1241"/>
      <c r="PVL302" s="1241"/>
      <c r="PVM302" s="1241"/>
      <c r="PVN302" s="1241"/>
      <c r="PVO302" s="1241"/>
      <c r="PVP302" s="1241"/>
      <c r="PVQ302" s="1241"/>
      <c r="PVR302" s="1241"/>
      <c r="PVS302" s="1241"/>
      <c r="PVT302" s="1241"/>
      <c r="PVU302" s="1241"/>
      <c r="PVV302" s="1241"/>
      <c r="PVW302" s="1241"/>
      <c r="PVX302" s="1241"/>
      <c r="PVY302" s="1241"/>
      <c r="PVZ302" s="1241"/>
      <c r="PWA302" s="1241"/>
      <c r="PWB302" s="1241"/>
      <c r="PWC302" s="1241"/>
      <c r="PWD302" s="1241"/>
      <c r="PWE302" s="1241"/>
      <c r="PWF302" s="1241"/>
      <c r="PWG302" s="1241"/>
      <c r="PWH302" s="1241"/>
      <c r="PWI302" s="1241"/>
      <c r="PWJ302" s="1241"/>
      <c r="PWK302" s="1241"/>
      <c r="PWL302" s="1241"/>
      <c r="PWM302" s="1241"/>
      <c r="PWN302" s="1241"/>
      <c r="PWO302" s="1241"/>
      <c r="PWP302" s="1241"/>
      <c r="PWQ302" s="1241"/>
      <c r="PWR302" s="1241"/>
      <c r="PWS302" s="1241"/>
      <c r="PWT302" s="1241"/>
      <c r="PWU302" s="1241"/>
      <c r="PWV302" s="1241"/>
      <c r="PWW302" s="1241"/>
      <c r="PWX302" s="1241"/>
      <c r="PWY302" s="1241"/>
      <c r="PWZ302" s="1241"/>
      <c r="PXA302" s="1241"/>
      <c r="PXB302" s="1241"/>
      <c r="PXC302" s="1241"/>
      <c r="PXD302" s="1241"/>
      <c r="PXE302" s="1241"/>
      <c r="PXF302" s="1241"/>
      <c r="PXG302" s="1241"/>
      <c r="PXH302" s="1241"/>
      <c r="PXI302" s="1241"/>
      <c r="PXJ302" s="1241"/>
      <c r="PXK302" s="1241"/>
      <c r="PXL302" s="1241"/>
      <c r="PXM302" s="1241"/>
      <c r="PXN302" s="1241"/>
      <c r="PXO302" s="1241"/>
      <c r="PXP302" s="1241"/>
      <c r="PXQ302" s="1241"/>
      <c r="PXR302" s="1241"/>
      <c r="PXS302" s="1241"/>
      <c r="PXT302" s="1241"/>
      <c r="PXU302" s="1241"/>
      <c r="PXV302" s="1241"/>
      <c r="PXW302" s="1241"/>
      <c r="PXX302" s="1241"/>
      <c r="PXY302" s="1241"/>
      <c r="PXZ302" s="1241"/>
      <c r="PYA302" s="1241"/>
      <c r="PYB302" s="1241"/>
      <c r="PYC302" s="1241"/>
      <c r="PYD302" s="1241"/>
      <c r="PYE302" s="1241"/>
      <c r="PYF302" s="1241"/>
      <c r="PYG302" s="1241"/>
      <c r="PYH302" s="1241"/>
      <c r="PYI302" s="1241"/>
      <c r="PYJ302" s="1241"/>
      <c r="PYK302" s="1241"/>
      <c r="PYL302" s="1241"/>
      <c r="PYM302" s="1241"/>
      <c r="PYN302" s="1241"/>
      <c r="PYO302" s="1241"/>
      <c r="PYP302" s="1241"/>
      <c r="PYQ302" s="1241"/>
      <c r="PYR302" s="1241"/>
      <c r="PYS302" s="1241"/>
      <c r="PYT302" s="1241"/>
      <c r="PYU302" s="1241"/>
      <c r="PYV302" s="1241"/>
      <c r="PYW302" s="1241"/>
      <c r="PYX302" s="1241"/>
      <c r="PYY302" s="1241"/>
      <c r="PYZ302" s="1241"/>
      <c r="PZA302" s="1241"/>
      <c r="PZB302" s="1241"/>
      <c r="PZC302" s="1241"/>
      <c r="PZD302" s="1241"/>
      <c r="PZE302" s="1241"/>
      <c r="PZF302" s="1241"/>
      <c r="PZG302" s="1241"/>
      <c r="PZH302" s="1241"/>
      <c r="PZI302" s="1241"/>
      <c r="PZJ302" s="1241"/>
      <c r="PZK302" s="1241"/>
      <c r="PZL302" s="1241"/>
      <c r="PZM302" s="1241"/>
      <c r="PZN302" s="1241"/>
      <c r="PZO302" s="1241"/>
      <c r="PZP302" s="1241"/>
      <c r="PZQ302" s="1241"/>
      <c r="PZR302" s="1241"/>
      <c r="PZS302" s="1241"/>
      <c r="PZT302" s="1241"/>
      <c r="PZU302" s="1241"/>
      <c r="PZV302" s="1241"/>
      <c r="PZW302" s="1241"/>
      <c r="PZX302" s="1241"/>
      <c r="PZY302" s="1241"/>
      <c r="PZZ302" s="1241"/>
      <c r="QAA302" s="1241"/>
      <c r="QAB302" s="1241"/>
      <c r="QAC302" s="1241"/>
      <c r="QAD302" s="1241"/>
      <c r="QAE302" s="1241"/>
      <c r="QAF302" s="1241"/>
      <c r="QAG302" s="1241"/>
      <c r="QAH302" s="1241"/>
      <c r="QAI302" s="1241"/>
      <c r="QAJ302" s="1241"/>
      <c r="QAK302" s="1241"/>
      <c r="QAL302" s="1241"/>
      <c r="QAM302" s="1241"/>
      <c r="QAN302" s="1241"/>
      <c r="QAO302" s="1241"/>
      <c r="QAP302" s="1241"/>
      <c r="QAQ302" s="1241"/>
      <c r="QAR302" s="1241"/>
      <c r="QAS302" s="1241"/>
      <c r="QAT302" s="1241"/>
      <c r="QAU302" s="1241"/>
      <c r="QAV302" s="1241"/>
      <c r="QAW302" s="1241"/>
      <c r="QAX302" s="1241"/>
      <c r="QAY302" s="1241"/>
      <c r="QAZ302" s="1241"/>
      <c r="QBA302" s="1241"/>
      <c r="QBB302" s="1241"/>
      <c r="QBC302" s="1241"/>
      <c r="QBD302" s="1241"/>
      <c r="QBE302" s="1241"/>
      <c r="QBF302" s="1241"/>
      <c r="QBG302" s="1241"/>
      <c r="QBH302" s="1241"/>
      <c r="QBI302" s="1241"/>
      <c r="QBJ302" s="1241"/>
      <c r="QBK302" s="1241"/>
      <c r="QBL302" s="1241"/>
      <c r="QBM302" s="1241"/>
      <c r="QBN302" s="1241"/>
      <c r="QBO302" s="1241"/>
      <c r="QBP302" s="1241"/>
      <c r="QBQ302" s="1241"/>
      <c r="QBR302" s="1241"/>
      <c r="QBS302" s="1241"/>
      <c r="QBT302" s="1241"/>
      <c r="QBU302" s="1241"/>
      <c r="QBV302" s="1241"/>
      <c r="QBW302" s="1241"/>
      <c r="QBX302" s="1241"/>
      <c r="QBY302" s="1241"/>
      <c r="QBZ302" s="1241"/>
      <c r="QCA302" s="1241"/>
      <c r="QCB302" s="1241"/>
      <c r="QCC302" s="1241"/>
      <c r="QCD302" s="1241"/>
      <c r="QCE302" s="1241"/>
      <c r="QCF302" s="1241"/>
      <c r="QCG302" s="1241"/>
      <c r="QCH302" s="1241"/>
      <c r="QCI302" s="1241"/>
      <c r="QCJ302" s="1241"/>
      <c r="QCK302" s="1241"/>
      <c r="QCL302" s="1241"/>
      <c r="QCM302" s="1241"/>
      <c r="QCN302" s="1241"/>
      <c r="QCO302" s="1241"/>
      <c r="QCP302" s="1241"/>
      <c r="QCQ302" s="1241"/>
      <c r="QCR302" s="1241"/>
      <c r="QCS302" s="1241"/>
      <c r="QCT302" s="1241"/>
      <c r="QCU302" s="1241"/>
      <c r="QCV302" s="1241"/>
      <c r="QCW302" s="1241"/>
      <c r="QCX302" s="1241"/>
      <c r="QCY302" s="1241"/>
      <c r="QCZ302" s="1241"/>
      <c r="QDA302" s="1241"/>
      <c r="QDB302" s="1241"/>
      <c r="QDC302" s="1241"/>
      <c r="QDD302" s="1241"/>
      <c r="QDE302" s="1241"/>
      <c r="QDF302" s="1241"/>
      <c r="QDG302" s="1241"/>
      <c r="QDH302" s="1241"/>
      <c r="QDI302" s="1241"/>
      <c r="QDJ302" s="1241"/>
      <c r="QDK302" s="1241"/>
      <c r="QDL302" s="1241"/>
      <c r="QDM302" s="1241"/>
      <c r="QDN302" s="1241"/>
      <c r="QDO302" s="1241"/>
      <c r="QDP302" s="1241"/>
      <c r="QDQ302" s="1241"/>
      <c r="QDR302" s="1241"/>
      <c r="QDS302" s="1241"/>
      <c r="QDT302" s="1241"/>
      <c r="QDU302" s="1241"/>
      <c r="QDV302" s="1241"/>
      <c r="QDW302" s="1241"/>
      <c r="QDX302" s="1241"/>
      <c r="QDY302" s="1241"/>
      <c r="QDZ302" s="1241"/>
      <c r="QEA302" s="1241"/>
      <c r="QEB302" s="1241"/>
      <c r="QEC302" s="1241"/>
      <c r="QED302" s="1241"/>
      <c r="QEE302" s="1241"/>
      <c r="QEF302" s="1241"/>
      <c r="QEG302" s="1241"/>
      <c r="QEH302" s="1241"/>
      <c r="QEI302" s="1241"/>
      <c r="QEJ302" s="1241"/>
      <c r="QEK302" s="1241"/>
      <c r="QEL302" s="1241"/>
      <c r="QEM302" s="1241"/>
      <c r="QEN302" s="1241"/>
      <c r="QEO302" s="1241"/>
      <c r="QEP302" s="1241"/>
      <c r="QEQ302" s="1241"/>
      <c r="QER302" s="1241"/>
      <c r="QES302" s="1241"/>
      <c r="QET302" s="1241"/>
      <c r="QEU302" s="1241"/>
      <c r="QEV302" s="1241"/>
      <c r="QEW302" s="1241"/>
      <c r="QEX302" s="1241"/>
      <c r="QEY302" s="1241"/>
      <c r="QEZ302" s="1241"/>
      <c r="QFA302" s="1241"/>
      <c r="QFB302" s="1241"/>
      <c r="QFC302" s="1241"/>
      <c r="QFD302" s="1241"/>
      <c r="QFE302" s="1241"/>
      <c r="QFF302" s="1241"/>
      <c r="QFG302" s="1241"/>
      <c r="QFH302" s="1241"/>
      <c r="QFI302" s="1241"/>
      <c r="QFJ302" s="1241"/>
      <c r="QFK302" s="1241"/>
      <c r="QFL302" s="1241"/>
      <c r="QFM302" s="1241"/>
      <c r="QFN302" s="1241"/>
      <c r="QFO302" s="1241"/>
      <c r="QFP302" s="1241"/>
      <c r="QFQ302" s="1241"/>
      <c r="QFR302" s="1241"/>
      <c r="QFS302" s="1241"/>
      <c r="QFT302" s="1241"/>
      <c r="QFU302" s="1241"/>
      <c r="QFV302" s="1241"/>
      <c r="QFW302" s="1241"/>
      <c r="QFX302" s="1241"/>
      <c r="QFY302" s="1241"/>
      <c r="QFZ302" s="1241"/>
      <c r="QGA302" s="1241"/>
      <c r="QGB302" s="1241"/>
      <c r="QGC302" s="1241"/>
      <c r="QGD302" s="1241"/>
      <c r="QGE302" s="1241"/>
      <c r="QGF302" s="1241"/>
      <c r="QGG302" s="1241"/>
      <c r="QGH302" s="1241"/>
      <c r="QGI302" s="1241"/>
      <c r="QGJ302" s="1241"/>
      <c r="QGK302" s="1241"/>
      <c r="QGL302" s="1241"/>
      <c r="QGM302" s="1241"/>
      <c r="QGN302" s="1241"/>
      <c r="QGO302" s="1241"/>
      <c r="QGP302" s="1241"/>
      <c r="QGQ302" s="1241"/>
      <c r="QGR302" s="1241"/>
      <c r="QGS302" s="1241"/>
      <c r="QGT302" s="1241"/>
      <c r="QGU302" s="1241"/>
      <c r="QGV302" s="1241"/>
      <c r="QGW302" s="1241"/>
      <c r="QGX302" s="1241"/>
      <c r="QGY302" s="1241"/>
      <c r="QGZ302" s="1241"/>
      <c r="QHA302" s="1241"/>
      <c r="QHB302" s="1241"/>
      <c r="QHC302" s="1241"/>
      <c r="QHD302" s="1241"/>
      <c r="QHE302" s="1241"/>
      <c r="QHF302" s="1241"/>
      <c r="QHG302" s="1241"/>
      <c r="QHH302" s="1241"/>
      <c r="QHI302" s="1241"/>
      <c r="QHJ302" s="1241"/>
      <c r="QHK302" s="1241"/>
      <c r="QHL302" s="1241"/>
      <c r="QHM302" s="1241"/>
      <c r="QHN302" s="1241"/>
      <c r="QHO302" s="1241"/>
      <c r="QHP302" s="1241"/>
      <c r="QHQ302" s="1241"/>
      <c r="QHR302" s="1241"/>
      <c r="QHS302" s="1241"/>
      <c r="QHT302" s="1241"/>
      <c r="QHU302" s="1241"/>
      <c r="QHV302" s="1241"/>
      <c r="QHW302" s="1241"/>
      <c r="QHX302" s="1241"/>
      <c r="QHY302" s="1241"/>
      <c r="QHZ302" s="1241"/>
      <c r="QIA302" s="1241"/>
      <c r="QIB302" s="1241"/>
      <c r="QIC302" s="1241"/>
      <c r="QID302" s="1241"/>
      <c r="QIE302" s="1241"/>
      <c r="QIF302" s="1241"/>
      <c r="QIG302" s="1241"/>
      <c r="QIH302" s="1241"/>
      <c r="QII302" s="1241"/>
      <c r="QIJ302" s="1241"/>
      <c r="QIK302" s="1241"/>
      <c r="QIL302" s="1241"/>
      <c r="QIM302" s="1241"/>
      <c r="QIN302" s="1241"/>
      <c r="QIO302" s="1241"/>
      <c r="QIP302" s="1241"/>
      <c r="QIQ302" s="1241"/>
      <c r="QIR302" s="1241"/>
      <c r="QIS302" s="1241"/>
      <c r="QIT302" s="1241"/>
      <c r="QIU302" s="1241"/>
      <c r="QIV302" s="1241"/>
      <c r="QIW302" s="1241"/>
      <c r="QIX302" s="1241"/>
      <c r="QIY302" s="1241"/>
      <c r="QIZ302" s="1241"/>
      <c r="QJA302" s="1241"/>
      <c r="QJB302" s="1241"/>
      <c r="QJC302" s="1241"/>
      <c r="QJD302" s="1241"/>
      <c r="QJE302" s="1241"/>
      <c r="QJF302" s="1241"/>
      <c r="QJG302" s="1241"/>
      <c r="QJH302" s="1241"/>
      <c r="QJI302" s="1241"/>
      <c r="QJJ302" s="1241"/>
      <c r="QJK302" s="1241"/>
      <c r="QJL302" s="1241"/>
      <c r="QJM302" s="1241"/>
      <c r="QJN302" s="1241"/>
      <c r="QJO302" s="1241"/>
      <c r="QJP302" s="1241"/>
      <c r="QJQ302" s="1241"/>
      <c r="QJR302" s="1241"/>
      <c r="QJS302" s="1241"/>
      <c r="QJT302" s="1241"/>
      <c r="QJU302" s="1241"/>
      <c r="QJV302" s="1241"/>
      <c r="QJW302" s="1241"/>
      <c r="QJX302" s="1241"/>
      <c r="QJY302" s="1241"/>
      <c r="QJZ302" s="1241"/>
      <c r="QKA302" s="1241"/>
      <c r="QKB302" s="1241"/>
      <c r="QKC302" s="1241"/>
      <c r="QKD302" s="1241"/>
      <c r="QKE302" s="1241"/>
      <c r="QKF302" s="1241"/>
      <c r="QKG302" s="1241"/>
      <c r="QKH302" s="1241"/>
      <c r="QKI302" s="1241"/>
      <c r="QKJ302" s="1241"/>
      <c r="QKK302" s="1241"/>
      <c r="QKL302" s="1241"/>
      <c r="QKM302" s="1241"/>
      <c r="QKN302" s="1241"/>
      <c r="QKO302" s="1241"/>
      <c r="QKP302" s="1241"/>
      <c r="QKQ302" s="1241"/>
      <c r="QKR302" s="1241"/>
      <c r="QKS302" s="1241"/>
      <c r="QKT302" s="1241"/>
      <c r="QKU302" s="1241"/>
      <c r="QKV302" s="1241"/>
      <c r="QKW302" s="1241"/>
      <c r="QKX302" s="1241"/>
      <c r="QKY302" s="1241"/>
      <c r="QKZ302" s="1241"/>
      <c r="QLA302" s="1241"/>
      <c r="QLB302" s="1241"/>
      <c r="QLC302" s="1241"/>
      <c r="QLD302" s="1241"/>
      <c r="QLE302" s="1241"/>
      <c r="QLF302" s="1241"/>
      <c r="QLG302" s="1241"/>
      <c r="QLH302" s="1241"/>
      <c r="QLI302" s="1241"/>
      <c r="QLJ302" s="1241"/>
      <c r="QLK302" s="1241"/>
      <c r="QLL302" s="1241"/>
      <c r="QLM302" s="1241"/>
      <c r="QLN302" s="1241"/>
      <c r="QLO302" s="1241"/>
      <c r="QLP302" s="1241"/>
      <c r="QLQ302" s="1241"/>
      <c r="QLR302" s="1241"/>
      <c r="QLS302" s="1241"/>
      <c r="QLT302" s="1241"/>
      <c r="QLU302" s="1241"/>
      <c r="QLV302" s="1241"/>
      <c r="QLW302" s="1241"/>
      <c r="QLX302" s="1241"/>
      <c r="QLY302" s="1241"/>
      <c r="QLZ302" s="1241"/>
      <c r="QMA302" s="1241"/>
      <c r="QMB302" s="1241"/>
      <c r="QMC302" s="1241"/>
      <c r="QMD302" s="1241"/>
      <c r="QME302" s="1241"/>
      <c r="QMF302" s="1241"/>
      <c r="QMG302" s="1241"/>
      <c r="QMH302" s="1241"/>
      <c r="QMI302" s="1241"/>
      <c r="QMJ302" s="1241"/>
      <c r="QMK302" s="1241"/>
      <c r="QML302" s="1241"/>
      <c r="QMM302" s="1241"/>
      <c r="QMN302" s="1241"/>
      <c r="QMO302" s="1241"/>
      <c r="QMP302" s="1241"/>
      <c r="QMQ302" s="1241"/>
      <c r="QMR302" s="1241"/>
      <c r="QMS302" s="1241"/>
      <c r="QMT302" s="1241"/>
      <c r="QMU302" s="1241"/>
      <c r="QMV302" s="1241"/>
      <c r="QMW302" s="1241"/>
      <c r="QMX302" s="1241"/>
      <c r="QMY302" s="1241"/>
      <c r="QMZ302" s="1241"/>
      <c r="QNA302" s="1241"/>
      <c r="QNB302" s="1241"/>
      <c r="QNC302" s="1241"/>
      <c r="QND302" s="1241"/>
      <c r="QNE302" s="1241"/>
      <c r="QNF302" s="1241"/>
      <c r="QNG302" s="1241"/>
      <c r="QNH302" s="1241"/>
      <c r="QNI302" s="1241"/>
      <c r="QNJ302" s="1241"/>
      <c r="QNK302" s="1241"/>
      <c r="QNL302" s="1241"/>
      <c r="QNM302" s="1241"/>
      <c r="QNN302" s="1241"/>
      <c r="QNO302" s="1241"/>
      <c r="QNP302" s="1241"/>
      <c r="QNQ302" s="1241"/>
      <c r="QNR302" s="1241"/>
      <c r="QNS302" s="1241"/>
      <c r="QNT302" s="1241"/>
      <c r="QNU302" s="1241"/>
      <c r="QNV302" s="1241"/>
      <c r="QNW302" s="1241"/>
      <c r="QNX302" s="1241"/>
      <c r="QNY302" s="1241"/>
      <c r="QNZ302" s="1241"/>
      <c r="QOA302" s="1241"/>
      <c r="QOB302" s="1241"/>
      <c r="QOC302" s="1241"/>
      <c r="QOD302" s="1241"/>
      <c r="QOE302" s="1241"/>
      <c r="QOF302" s="1241"/>
      <c r="QOG302" s="1241"/>
      <c r="QOH302" s="1241"/>
      <c r="QOI302" s="1241"/>
      <c r="QOJ302" s="1241"/>
      <c r="QOK302" s="1241"/>
      <c r="QOL302" s="1241"/>
      <c r="QOM302" s="1241"/>
      <c r="QON302" s="1241"/>
      <c r="QOO302" s="1241"/>
      <c r="QOP302" s="1241"/>
      <c r="QOQ302" s="1241"/>
      <c r="QOR302" s="1241"/>
      <c r="QOS302" s="1241"/>
      <c r="QOT302" s="1241"/>
      <c r="QOU302" s="1241"/>
      <c r="QOV302" s="1241"/>
      <c r="QOW302" s="1241"/>
      <c r="QOX302" s="1241"/>
      <c r="QOY302" s="1241"/>
      <c r="QOZ302" s="1241"/>
      <c r="QPA302" s="1241"/>
      <c r="QPB302" s="1241"/>
      <c r="QPC302" s="1241"/>
      <c r="QPD302" s="1241"/>
      <c r="QPE302" s="1241"/>
      <c r="QPF302" s="1241"/>
      <c r="QPG302" s="1241"/>
      <c r="QPH302" s="1241"/>
      <c r="QPI302" s="1241"/>
      <c r="QPJ302" s="1241"/>
      <c r="QPK302" s="1241"/>
      <c r="QPL302" s="1241"/>
      <c r="QPM302" s="1241"/>
      <c r="QPN302" s="1241"/>
      <c r="QPO302" s="1241"/>
      <c r="QPP302" s="1241"/>
      <c r="QPQ302" s="1241"/>
      <c r="QPR302" s="1241"/>
      <c r="QPS302" s="1241"/>
      <c r="QPT302" s="1241"/>
      <c r="QPU302" s="1241"/>
      <c r="QPV302" s="1241"/>
      <c r="QPW302" s="1241"/>
      <c r="QPX302" s="1241"/>
      <c r="QPY302" s="1241"/>
      <c r="QPZ302" s="1241"/>
      <c r="QQA302" s="1241"/>
      <c r="QQB302" s="1241"/>
      <c r="QQC302" s="1241"/>
      <c r="QQD302" s="1241"/>
      <c r="QQE302" s="1241"/>
      <c r="QQF302" s="1241"/>
      <c r="QQG302" s="1241"/>
      <c r="QQH302" s="1241"/>
      <c r="QQI302" s="1241"/>
      <c r="QQJ302" s="1241"/>
      <c r="QQK302" s="1241"/>
      <c r="QQL302" s="1241"/>
      <c r="QQM302" s="1241"/>
      <c r="QQN302" s="1241"/>
      <c r="QQO302" s="1241"/>
      <c r="QQP302" s="1241"/>
      <c r="QQQ302" s="1241"/>
      <c r="QQR302" s="1241"/>
      <c r="QQS302" s="1241"/>
      <c r="QQT302" s="1241"/>
      <c r="QQU302" s="1241"/>
      <c r="QQV302" s="1241"/>
      <c r="QQW302" s="1241"/>
      <c r="QQX302" s="1241"/>
      <c r="QQY302" s="1241"/>
      <c r="QQZ302" s="1241"/>
      <c r="QRA302" s="1241"/>
      <c r="QRB302" s="1241"/>
      <c r="QRC302" s="1241"/>
      <c r="QRD302" s="1241"/>
      <c r="QRE302" s="1241"/>
      <c r="QRF302" s="1241"/>
      <c r="QRG302" s="1241"/>
      <c r="QRH302" s="1241"/>
      <c r="QRI302" s="1241"/>
      <c r="QRJ302" s="1241"/>
      <c r="QRK302" s="1241"/>
      <c r="QRL302" s="1241"/>
      <c r="QRM302" s="1241"/>
      <c r="QRN302" s="1241"/>
      <c r="QRO302" s="1241"/>
      <c r="QRP302" s="1241"/>
      <c r="QRQ302" s="1241"/>
      <c r="QRR302" s="1241"/>
      <c r="QRS302" s="1241"/>
      <c r="QRT302" s="1241"/>
      <c r="QRU302" s="1241"/>
      <c r="QRV302" s="1241"/>
      <c r="QRW302" s="1241"/>
      <c r="QRX302" s="1241"/>
      <c r="QRY302" s="1241"/>
      <c r="QRZ302" s="1241"/>
      <c r="QSA302" s="1241"/>
      <c r="QSB302" s="1241"/>
      <c r="QSC302" s="1241"/>
      <c r="QSD302" s="1241"/>
      <c r="QSE302" s="1241"/>
      <c r="QSF302" s="1241"/>
      <c r="QSG302" s="1241"/>
      <c r="QSH302" s="1241"/>
      <c r="QSI302" s="1241"/>
      <c r="QSJ302" s="1241"/>
      <c r="QSK302" s="1241"/>
      <c r="QSL302" s="1241"/>
      <c r="QSM302" s="1241"/>
      <c r="QSN302" s="1241"/>
      <c r="QSO302" s="1241"/>
      <c r="QSP302" s="1241"/>
      <c r="QSQ302" s="1241"/>
      <c r="QSR302" s="1241"/>
      <c r="QSS302" s="1241"/>
      <c r="QST302" s="1241"/>
      <c r="QSU302" s="1241"/>
      <c r="QSV302" s="1241"/>
      <c r="QSW302" s="1241"/>
      <c r="QSX302" s="1241"/>
      <c r="QSY302" s="1241"/>
      <c r="QSZ302" s="1241"/>
      <c r="QTA302" s="1241"/>
      <c r="QTB302" s="1241"/>
      <c r="QTC302" s="1241"/>
      <c r="QTD302" s="1241"/>
      <c r="QTE302" s="1241"/>
      <c r="QTF302" s="1241"/>
      <c r="QTG302" s="1241"/>
      <c r="QTH302" s="1241"/>
      <c r="QTI302" s="1241"/>
      <c r="QTJ302" s="1241"/>
      <c r="QTK302" s="1241"/>
      <c r="QTL302" s="1241"/>
      <c r="QTM302" s="1241"/>
      <c r="QTN302" s="1241"/>
      <c r="QTO302" s="1241"/>
      <c r="QTP302" s="1241"/>
      <c r="QTQ302" s="1241"/>
      <c r="QTR302" s="1241"/>
      <c r="QTS302" s="1241"/>
      <c r="QTT302" s="1241"/>
      <c r="QTU302" s="1241"/>
      <c r="QTV302" s="1241"/>
      <c r="QTW302" s="1241"/>
      <c r="QTX302" s="1241"/>
      <c r="QTY302" s="1241"/>
      <c r="QTZ302" s="1241"/>
      <c r="QUA302" s="1241"/>
      <c r="QUB302" s="1241"/>
      <c r="QUC302" s="1241"/>
      <c r="QUD302" s="1241"/>
      <c r="QUE302" s="1241"/>
      <c r="QUF302" s="1241"/>
      <c r="QUG302" s="1241"/>
      <c r="QUH302" s="1241"/>
      <c r="QUI302" s="1241"/>
      <c r="QUJ302" s="1241"/>
      <c r="QUK302" s="1241"/>
      <c r="QUL302" s="1241"/>
      <c r="QUM302" s="1241"/>
      <c r="QUN302" s="1241"/>
      <c r="QUO302" s="1241"/>
      <c r="QUP302" s="1241"/>
      <c r="QUQ302" s="1241"/>
      <c r="QUR302" s="1241"/>
      <c r="QUS302" s="1241"/>
      <c r="QUT302" s="1241"/>
      <c r="QUU302" s="1241"/>
      <c r="QUV302" s="1241"/>
      <c r="QUW302" s="1241"/>
      <c r="QUX302" s="1241"/>
      <c r="QUY302" s="1241"/>
      <c r="QUZ302" s="1241"/>
      <c r="QVA302" s="1241"/>
      <c r="QVB302" s="1241"/>
      <c r="QVC302" s="1241"/>
      <c r="QVD302" s="1241"/>
      <c r="QVE302" s="1241"/>
      <c r="QVF302" s="1241"/>
      <c r="QVG302" s="1241"/>
      <c r="QVH302" s="1241"/>
      <c r="QVI302" s="1241"/>
      <c r="QVJ302" s="1241"/>
      <c r="QVK302" s="1241"/>
      <c r="QVL302" s="1241"/>
      <c r="QVM302" s="1241"/>
      <c r="QVN302" s="1241"/>
      <c r="QVO302" s="1241"/>
      <c r="QVP302" s="1241"/>
      <c r="QVQ302" s="1241"/>
      <c r="QVR302" s="1241"/>
      <c r="QVS302" s="1241"/>
      <c r="QVT302" s="1241"/>
      <c r="QVU302" s="1241"/>
      <c r="QVV302" s="1241"/>
      <c r="QVW302" s="1241"/>
      <c r="QVX302" s="1241"/>
      <c r="QVY302" s="1241"/>
      <c r="QVZ302" s="1241"/>
      <c r="QWA302" s="1241"/>
      <c r="QWB302" s="1241"/>
      <c r="QWC302" s="1241"/>
      <c r="QWD302" s="1241"/>
      <c r="QWE302" s="1241"/>
      <c r="QWF302" s="1241"/>
      <c r="QWG302" s="1241"/>
      <c r="QWH302" s="1241"/>
      <c r="QWI302" s="1241"/>
      <c r="QWJ302" s="1241"/>
      <c r="QWK302" s="1241"/>
      <c r="QWL302" s="1241"/>
      <c r="QWM302" s="1241"/>
      <c r="QWN302" s="1241"/>
      <c r="QWO302" s="1241"/>
      <c r="QWP302" s="1241"/>
      <c r="QWQ302" s="1241"/>
      <c r="QWR302" s="1241"/>
      <c r="QWS302" s="1241"/>
      <c r="QWT302" s="1241"/>
      <c r="QWU302" s="1241"/>
      <c r="QWV302" s="1241"/>
      <c r="QWW302" s="1241"/>
      <c r="QWX302" s="1241"/>
      <c r="QWY302" s="1241"/>
      <c r="QWZ302" s="1241"/>
      <c r="QXA302" s="1241"/>
      <c r="QXB302" s="1241"/>
      <c r="QXC302" s="1241"/>
      <c r="QXD302" s="1241"/>
      <c r="QXE302" s="1241"/>
      <c r="QXF302" s="1241"/>
      <c r="QXG302" s="1241"/>
      <c r="QXH302" s="1241"/>
      <c r="QXI302" s="1241"/>
      <c r="QXJ302" s="1241"/>
      <c r="QXK302" s="1241"/>
      <c r="QXL302" s="1241"/>
      <c r="QXM302" s="1241"/>
      <c r="QXN302" s="1241"/>
      <c r="QXO302" s="1241"/>
      <c r="QXP302" s="1241"/>
      <c r="QXQ302" s="1241"/>
      <c r="QXR302" s="1241"/>
      <c r="QXS302" s="1241"/>
      <c r="QXT302" s="1241"/>
      <c r="QXU302" s="1241"/>
      <c r="QXV302" s="1241"/>
      <c r="QXW302" s="1241"/>
      <c r="QXX302" s="1241"/>
      <c r="QXY302" s="1241"/>
      <c r="QXZ302" s="1241"/>
      <c r="QYA302" s="1241"/>
      <c r="QYB302" s="1241"/>
      <c r="QYC302" s="1241"/>
      <c r="QYD302" s="1241"/>
      <c r="QYE302" s="1241"/>
      <c r="QYF302" s="1241"/>
      <c r="QYG302" s="1241"/>
      <c r="QYH302" s="1241"/>
      <c r="QYI302" s="1241"/>
      <c r="QYJ302" s="1241"/>
      <c r="QYK302" s="1241"/>
      <c r="QYL302" s="1241"/>
      <c r="QYM302" s="1241"/>
      <c r="QYN302" s="1241"/>
      <c r="QYO302" s="1241"/>
      <c r="QYP302" s="1241"/>
      <c r="QYQ302" s="1241"/>
      <c r="QYR302" s="1241"/>
      <c r="QYS302" s="1241"/>
      <c r="QYT302" s="1241"/>
      <c r="QYU302" s="1241"/>
      <c r="QYV302" s="1241"/>
      <c r="QYW302" s="1241"/>
      <c r="QYX302" s="1241"/>
      <c r="QYY302" s="1241"/>
      <c r="QYZ302" s="1241"/>
      <c r="QZA302" s="1241"/>
      <c r="QZB302" s="1241"/>
      <c r="QZC302" s="1241"/>
      <c r="QZD302" s="1241"/>
      <c r="QZE302" s="1241"/>
      <c r="QZF302" s="1241"/>
      <c r="QZG302" s="1241"/>
      <c r="QZH302" s="1241"/>
      <c r="QZI302" s="1241"/>
      <c r="QZJ302" s="1241"/>
      <c r="QZK302" s="1241"/>
      <c r="QZL302" s="1241"/>
      <c r="QZM302" s="1241"/>
      <c r="QZN302" s="1241"/>
      <c r="QZO302" s="1241"/>
      <c r="QZP302" s="1241"/>
      <c r="QZQ302" s="1241"/>
      <c r="QZR302" s="1241"/>
      <c r="QZS302" s="1241"/>
      <c r="QZT302" s="1241"/>
      <c r="QZU302" s="1241"/>
      <c r="QZV302" s="1241"/>
      <c r="QZW302" s="1241"/>
      <c r="QZX302" s="1241"/>
      <c r="QZY302" s="1241"/>
      <c r="QZZ302" s="1241"/>
      <c r="RAA302" s="1241"/>
      <c r="RAB302" s="1241"/>
      <c r="RAC302" s="1241"/>
      <c r="RAD302" s="1241"/>
      <c r="RAE302" s="1241"/>
      <c r="RAF302" s="1241"/>
      <c r="RAG302" s="1241"/>
      <c r="RAH302" s="1241"/>
      <c r="RAI302" s="1241"/>
      <c r="RAJ302" s="1241"/>
      <c r="RAK302" s="1241"/>
      <c r="RAL302" s="1241"/>
      <c r="RAM302" s="1241"/>
      <c r="RAN302" s="1241"/>
      <c r="RAO302" s="1241"/>
      <c r="RAP302" s="1241"/>
      <c r="RAQ302" s="1241"/>
      <c r="RAR302" s="1241"/>
      <c r="RAS302" s="1241"/>
      <c r="RAT302" s="1241"/>
      <c r="RAU302" s="1241"/>
      <c r="RAV302" s="1241"/>
      <c r="RAW302" s="1241"/>
      <c r="RAX302" s="1241"/>
      <c r="RAY302" s="1241"/>
      <c r="RAZ302" s="1241"/>
      <c r="RBA302" s="1241"/>
      <c r="RBB302" s="1241"/>
      <c r="RBC302" s="1241"/>
      <c r="RBD302" s="1241"/>
      <c r="RBE302" s="1241"/>
      <c r="RBF302" s="1241"/>
      <c r="RBG302" s="1241"/>
      <c r="RBH302" s="1241"/>
      <c r="RBI302" s="1241"/>
      <c r="RBJ302" s="1241"/>
      <c r="RBK302" s="1241"/>
      <c r="RBL302" s="1241"/>
      <c r="RBM302" s="1241"/>
      <c r="RBN302" s="1241"/>
      <c r="RBO302" s="1241"/>
      <c r="RBP302" s="1241"/>
      <c r="RBQ302" s="1241"/>
      <c r="RBR302" s="1241"/>
      <c r="RBS302" s="1241"/>
      <c r="RBT302" s="1241"/>
      <c r="RBU302" s="1241"/>
      <c r="RBV302" s="1241"/>
      <c r="RBW302" s="1241"/>
      <c r="RBX302" s="1241"/>
      <c r="RBY302" s="1241"/>
      <c r="RBZ302" s="1241"/>
      <c r="RCA302" s="1241"/>
      <c r="RCB302" s="1241"/>
      <c r="RCC302" s="1241"/>
      <c r="RCD302" s="1241"/>
      <c r="RCE302" s="1241"/>
      <c r="RCF302" s="1241"/>
      <c r="RCG302" s="1241"/>
      <c r="RCH302" s="1241"/>
      <c r="RCI302" s="1241"/>
      <c r="RCJ302" s="1241"/>
      <c r="RCK302" s="1241"/>
      <c r="RCL302" s="1241"/>
      <c r="RCM302" s="1241"/>
      <c r="RCN302" s="1241"/>
      <c r="RCO302" s="1241"/>
      <c r="RCP302" s="1241"/>
      <c r="RCQ302" s="1241"/>
      <c r="RCR302" s="1241"/>
      <c r="RCS302" s="1241"/>
      <c r="RCT302" s="1241"/>
      <c r="RCU302" s="1241"/>
      <c r="RCV302" s="1241"/>
      <c r="RCW302" s="1241"/>
      <c r="RCX302" s="1241"/>
      <c r="RCY302" s="1241"/>
      <c r="RCZ302" s="1241"/>
      <c r="RDA302" s="1241"/>
      <c r="RDB302" s="1241"/>
      <c r="RDC302" s="1241"/>
      <c r="RDD302" s="1241"/>
      <c r="RDE302" s="1241"/>
      <c r="RDF302" s="1241"/>
      <c r="RDG302" s="1241"/>
      <c r="RDH302" s="1241"/>
      <c r="RDI302" s="1241"/>
      <c r="RDJ302" s="1241"/>
      <c r="RDK302" s="1241"/>
      <c r="RDL302" s="1241"/>
      <c r="RDM302" s="1241"/>
      <c r="RDN302" s="1241"/>
      <c r="RDO302" s="1241"/>
      <c r="RDP302" s="1241"/>
      <c r="RDQ302" s="1241"/>
      <c r="RDR302" s="1241"/>
      <c r="RDS302" s="1241"/>
      <c r="RDT302" s="1241"/>
      <c r="RDU302" s="1241"/>
      <c r="RDV302" s="1241"/>
      <c r="RDW302" s="1241"/>
      <c r="RDX302" s="1241"/>
      <c r="RDY302" s="1241"/>
      <c r="RDZ302" s="1241"/>
      <c r="REA302" s="1241"/>
      <c r="REB302" s="1241"/>
      <c r="REC302" s="1241"/>
      <c r="RED302" s="1241"/>
      <c r="REE302" s="1241"/>
      <c r="REF302" s="1241"/>
      <c r="REG302" s="1241"/>
      <c r="REH302" s="1241"/>
      <c r="REI302" s="1241"/>
      <c r="REJ302" s="1241"/>
      <c r="REK302" s="1241"/>
      <c r="REL302" s="1241"/>
      <c r="REM302" s="1241"/>
      <c r="REN302" s="1241"/>
      <c r="REO302" s="1241"/>
      <c r="REP302" s="1241"/>
      <c r="REQ302" s="1241"/>
      <c r="RER302" s="1241"/>
      <c r="RES302" s="1241"/>
      <c r="RET302" s="1241"/>
      <c r="REU302" s="1241"/>
      <c r="REV302" s="1241"/>
      <c r="REW302" s="1241"/>
      <c r="REX302" s="1241"/>
      <c r="REY302" s="1241"/>
      <c r="REZ302" s="1241"/>
      <c r="RFA302" s="1241"/>
      <c r="RFB302" s="1241"/>
      <c r="RFC302" s="1241"/>
      <c r="RFD302" s="1241"/>
      <c r="RFE302" s="1241"/>
      <c r="RFF302" s="1241"/>
      <c r="RFG302" s="1241"/>
      <c r="RFH302" s="1241"/>
      <c r="RFI302" s="1241"/>
      <c r="RFJ302" s="1241"/>
      <c r="RFK302" s="1241"/>
      <c r="RFL302" s="1241"/>
      <c r="RFM302" s="1241"/>
      <c r="RFN302" s="1241"/>
      <c r="RFO302" s="1241"/>
      <c r="RFP302" s="1241"/>
      <c r="RFQ302" s="1241"/>
      <c r="RFR302" s="1241"/>
      <c r="RFS302" s="1241"/>
      <c r="RFT302" s="1241"/>
      <c r="RFU302" s="1241"/>
      <c r="RFV302" s="1241"/>
      <c r="RFW302" s="1241"/>
      <c r="RFX302" s="1241"/>
      <c r="RFY302" s="1241"/>
      <c r="RFZ302" s="1241"/>
      <c r="RGA302" s="1241"/>
      <c r="RGB302" s="1241"/>
      <c r="RGC302" s="1241"/>
      <c r="RGD302" s="1241"/>
      <c r="RGE302" s="1241"/>
      <c r="RGF302" s="1241"/>
      <c r="RGG302" s="1241"/>
      <c r="RGH302" s="1241"/>
      <c r="RGI302" s="1241"/>
      <c r="RGJ302" s="1241"/>
      <c r="RGK302" s="1241"/>
      <c r="RGL302" s="1241"/>
      <c r="RGM302" s="1241"/>
      <c r="RGN302" s="1241"/>
      <c r="RGO302" s="1241"/>
      <c r="RGP302" s="1241"/>
      <c r="RGQ302" s="1241"/>
      <c r="RGR302" s="1241"/>
      <c r="RGS302" s="1241"/>
      <c r="RGT302" s="1241"/>
      <c r="RGU302" s="1241"/>
      <c r="RGV302" s="1241"/>
      <c r="RGW302" s="1241"/>
      <c r="RGX302" s="1241"/>
      <c r="RGY302" s="1241"/>
      <c r="RGZ302" s="1241"/>
      <c r="RHA302" s="1241"/>
      <c r="RHB302" s="1241"/>
      <c r="RHC302" s="1241"/>
      <c r="RHD302" s="1241"/>
      <c r="RHE302" s="1241"/>
      <c r="RHF302" s="1241"/>
      <c r="RHG302" s="1241"/>
      <c r="RHH302" s="1241"/>
      <c r="RHI302" s="1241"/>
      <c r="RHJ302" s="1241"/>
      <c r="RHK302" s="1241"/>
      <c r="RHL302" s="1241"/>
      <c r="RHM302" s="1241"/>
      <c r="RHN302" s="1241"/>
      <c r="RHO302" s="1241"/>
      <c r="RHP302" s="1241"/>
      <c r="RHQ302" s="1241"/>
      <c r="RHR302" s="1241"/>
      <c r="RHS302" s="1241"/>
      <c r="RHT302" s="1241"/>
      <c r="RHU302" s="1241"/>
      <c r="RHV302" s="1241"/>
      <c r="RHW302" s="1241"/>
      <c r="RHX302" s="1241"/>
      <c r="RHY302" s="1241"/>
      <c r="RHZ302" s="1241"/>
      <c r="RIA302" s="1241"/>
      <c r="RIB302" s="1241"/>
      <c r="RIC302" s="1241"/>
      <c r="RID302" s="1241"/>
      <c r="RIE302" s="1241"/>
      <c r="RIF302" s="1241"/>
      <c r="RIG302" s="1241"/>
      <c r="RIH302" s="1241"/>
      <c r="RII302" s="1241"/>
      <c r="RIJ302" s="1241"/>
      <c r="RIK302" s="1241"/>
      <c r="RIL302" s="1241"/>
      <c r="RIM302" s="1241"/>
      <c r="RIN302" s="1241"/>
      <c r="RIO302" s="1241"/>
      <c r="RIP302" s="1241"/>
      <c r="RIQ302" s="1241"/>
      <c r="RIR302" s="1241"/>
      <c r="RIS302" s="1241"/>
      <c r="RIT302" s="1241"/>
      <c r="RIU302" s="1241"/>
      <c r="RIV302" s="1241"/>
      <c r="RIW302" s="1241"/>
      <c r="RIX302" s="1241"/>
      <c r="RIY302" s="1241"/>
      <c r="RIZ302" s="1241"/>
      <c r="RJA302" s="1241"/>
      <c r="RJB302" s="1241"/>
      <c r="RJC302" s="1241"/>
      <c r="RJD302" s="1241"/>
      <c r="RJE302" s="1241"/>
      <c r="RJF302" s="1241"/>
      <c r="RJG302" s="1241"/>
      <c r="RJH302" s="1241"/>
      <c r="RJI302" s="1241"/>
      <c r="RJJ302" s="1241"/>
      <c r="RJK302" s="1241"/>
      <c r="RJL302" s="1241"/>
      <c r="RJM302" s="1241"/>
      <c r="RJN302" s="1241"/>
      <c r="RJO302" s="1241"/>
      <c r="RJP302" s="1241"/>
      <c r="RJQ302" s="1241"/>
      <c r="RJR302" s="1241"/>
      <c r="RJS302" s="1241"/>
      <c r="RJT302" s="1241"/>
      <c r="RJU302" s="1241"/>
      <c r="RJV302" s="1241"/>
      <c r="RJW302" s="1241"/>
      <c r="RJX302" s="1241"/>
      <c r="RJY302" s="1241"/>
      <c r="RJZ302" s="1241"/>
      <c r="RKA302" s="1241"/>
      <c r="RKB302" s="1241"/>
      <c r="RKC302" s="1241"/>
      <c r="RKD302" s="1241"/>
      <c r="RKE302" s="1241"/>
      <c r="RKF302" s="1241"/>
      <c r="RKG302" s="1241"/>
      <c r="RKH302" s="1241"/>
      <c r="RKI302" s="1241"/>
      <c r="RKJ302" s="1241"/>
      <c r="RKK302" s="1241"/>
      <c r="RKL302" s="1241"/>
      <c r="RKM302" s="1241"/>
      <c r="RKN302" s="1241"/>
      <c r="RKO302" s="1241"/>
      <c r="RKP302" s="1241"/>
      <c r="RKQ302" s="1241"/>
      <c r="RKR302" s="1241"/>
      <c r="RKS302" s="1241"/>
      <c r="RKT302" s="1241"/>
      <c r="RKU302" s="1241"/>
      <c r="RKV302" s="1241"/>
      <c r="RKW302" s="1241"/>
      <c r="RKX302" s="1241"/>
      <c r="RKY302" s="1241"/>
      <c r="RKZ302" s="1241"/>
      <c r="RLA302" s="1241"/>
      <c r="RLB302" s="1241"/>
      <c r="RLC302" s="1241"/>
      <c r="RLD302" s="1241"/>
      <c r="RLE302" s="1241"/>
      <c r="RLF302" s="1241"/>
      <c r="RLG302" s="1241"/>
      <c r="RLH302" s="1241"/>
      <c r="RLI302" s="1241"/>
      <c r="RLJ302" s="1241"/>
      <c r="RLK302" s="1241"/>
      <c r="RLL302" s="1241"/>
      <c r="RLM302" s="1241"/>
      <c r="RLN302" s="1241"/>
      <c r="RLO302" s="1241"/>
      <c r="RLP302" s="1241"/>
      <c r="RLQ302" s="1241"/>
      <c r="RLR302" s="1241"/>
      <c r="RLS302" s="1241"/>
      <c r="RLT302" s="1241"/>
      <c r="RLU302" s="1241"/>
      <c r="RLV302" s="1241"/>
      <c r="RLW302" s="1241"/>
      <c r="RLX302" s="1241"/>
      <c r="RLY302" s="1241"/>
      <c r="RLZ302" s="1241"/>
      <c r="RMA302" s="1241"/>
      <c r="RMB302" s="1241"/>
      <c r="RMC302" s="1241"/>
      <c r="RMD302" s="1241"/>
      <c r="RME302" s="1241"/>
      <c r="RMF302" s="1241"/>
      <c r="RMG302" s="1241"/>
      <c r="RMH302" s="1241"/>
      <c r="RMI302" s="1241"/>
      <c r="RMJ302" s="1241"/>
      <c r="RMK302" s="1241"/>
      <c r="RML302" s="1241"/>
      <c r="RMM302" s="1241"/>
      <c r="RMN302" s="1241"/>
      <c r="RMO302" s="1241"/>
      <c r="RMP302" s="1241"/>
      <c r="RMQ302" s="1241"/>
      <c r="RMR302" s="1241"/>
      <c r="RMS302" s="1241"/>
      <c r="RMT302" s="1241"/>
      <c r="RMU302" s="1241"/>
      <c r="RMV302" s="1241"/>
      <c r="RMW302" s="1241"/>
      <c r="RMX302" s="1241"/>
      <c r="RMY302" s="1241"/>
      <c r="RMZ302" s="1241"/>
      <c r="RNA302" s="1241"/>
      <c r="RNB302" s="1241"/>
      <c r="RNC302" s="1241"/>
      <c r="RND302" s="1241"/>
      <c r="RNE302" s="1241"/>
      <c r="RNF302" s="1241"/>
      <c r="RNG302" s="1241"/>
      <c r="RNH302" s="1241"/>
      <c r="RNI302" s="1241"/>
      <c r="RNJ302" s="1241"/>
      <c r="RNK302" s="1241"/>
      <c r="RNL302" s="1241"/>
      <c r="RNM302" s="1241"/>
      <c r="RNN302" s="1241"/>
      <c r="RNO302" s="1241"/>
      <c r="RNP302" s="1241"/>
      <c r="RNQ302" s="1241"/>
      <c r="RNR302" s="1241"/>
      <c r="RNS302" s="1241"/>
      <c r="RNT302" s="1241"/>
      <c r="RNU302" s="1241"/>
      <c r="RNV302" s="1241"/>
      <c r="RNW302" s="1241"/>
      <c r="RNX302" s="1241"/>
      <c r="RNY302" s="1241"/>
      <c r="RNZ302" s="1241"/>
      <c r="ROA302" s="1241"/>
      <c r="ROB302" s="1241"/>
      <c r="ROC302" s="1241"/>
      <c r="ROD302" s="1241"/>
      <c r="ROE302" s="1241"/>
      <c r="ROF302" s="1241"/>
      <c r="ROG302" s="1241"/>
      <c r="ROH302" s="1241"/>
      <c r="ROI302" s="1241"/>
      <c r="ROJ302" s="1241"/>
      <c r="ROK302" s="1241"/>
      <c r="ROL302" s="1241"/>
      <c r="ROM302" s="1241"/>
      <c r="RON302" s="1241"/>
      <c r="ROO302" s="1241"/>
      <c r="ROP302" s="1241"/>
      <c r="ROQ302" s="1241"/>
      <c r="ROR302" s="1241"/>
      <c r="ROS302" s="1241"/>
      <c r="ROT302" s="1241"/>
      <c r="ROU302" s="1241"/>
      <c r="ROV302" s="1241"/>
      <c r="ROW302" s="1241"/>
      <c r="ROX302" s="1241"/>
      <c r="ROY302" s="1241"/>
      <c r="ROZ302" s="1241"/>
      <c r="RPA302" s="1241"/>
      <c r="RPB302" s="1241"/>
      <c r="RPC302" s="1241"/>
      <c r="RPD302" s="1241"/>
      <c r="RPE302" s="1241"/>
      <c r="RPF302" s="1241"/>
      <c r="RPG302" s="1241"/>
      <c r="RPH302" s="1241"/>
      <c r="RPI302" s="1241"/>
      <c r="RPJ302" s="1241"/>
      <c r="RPK302" s="1241"/>
      <c r="RPL302" s="1241"/>
      <c r="RPM302" s="1241"/>
      <c r="RPN302" s="1241"/>
      <c r="RPO302" s="1241"/>
      <c r="RPP302" s="1241"/>
      <c r="RPQ302" s="1241"/>
      <c r="RPR302" s="1241"/>
      <c r="RPS302" s="1241"/>
      <c r="RPT302" s="1241"/>
      <c r="RPU302" s="1241"/>
      <c r="RPV302" s="1241"/>
      <c r="RPW302" s="1241"/>
      <c r="RPX302" s="1241"/>
      <c r="RPY302" s="1241"/>
      <c r="RPZ302" s="1241"/>
      <c r="RQA302" s="1241"/>
      <c r="RQB302" s="1241"/>
      <c r="RQC302" s="1241"/>
      <c r="RQD302" s="1241"/>
      <c r="RQE302" s="1241"/>
      <c r="RQF302" s="1241"/>
      <c r="RQG302" s="1241"/>
      <c r="RQH302" s="1241"/>
      <c r="RQI302" s="1241"/>
      <c r="RQJ302" s="1241"/>
      <c r="RQK302" s="1241"/>
      <c r="RQL302" s="1241"/>
      <c r="RQM302" s="1241"/>
      <c r="RQN302" s="1241"/>
      <c r="RQO302" s="1241"/>
      <c r="RQP302" s="1241"/>
      <c r="RQQ302" s="1241"/>
      <c r="RQR302" s="1241"/>
      <c r="RQS302" s="1241"/>
      <c r="RQT302" s="1241"/>
      <c r="RQU302" s="1241"/>
      <c r="RQV302" s="1241"/>
      <c r="RQW302" s="1241"/>
      <c r="RQX302" s="1241"/>
      <c r="RQY302" s="1241"/>
      <c r="RQZ302" s="1241"/>
      <c r="RRA302" s="1241"/>
      <c r="RRB302" s="1241"/>
      <c r="RRC302" s="1241"/>
      <c r="RRD302" s="1241"/>
      <c r="RRE302" s="1241"/>
      <c r="RRF302" s="1241"/>
      <c r="RRG302" s="1241"/>
      <c r="RRH302" s="1241"/>
      <c r="RRI302" s="1241"/>
      <c r="RRJ302" s="1241"/>
      <c r="RRK302" s="1241"/>
      <c r="RRL302" s="1241"/>
      <c r="RRM302" s="1241"/>
      <c r="RRN302" s="1241"/>
      <c r="RRO302" s="1241"/>
      <c r="RRP302" s="1241"/>
      <c r="RRQ302" s="1241"/>
      <c r="RRR302" s="1241"/>
      <c r="RRS302" s="1241"/>
      <c r="RRT302" s="1241"/>
      <c r="RRU302" s="1241"/>
      <c r="RRV302" s="1241"/>
      <c r="RRW302" s="1241"/>
      <c r="RRX302" s="1241"/>
      <c r="RRY302" s="1241"/>
      <c r="RRZ302" s="1241"/>
      <c r="RSA302" s="1241"/>
      <c r="RSB302" s="1241"/>
      <c r="RSC302" s="1241"/>
      <c r="RSD302" s="1241"/>
      <c r="RSE302" s="1241"/>
      <c r="RSF302" s="1241"/>
      <c r="RSG302" s="1241"/>
      <c r="RSH302" s="1241"/>
      <c r="RSI302" s="1241"/>
      <c r="RSJ302" s="1241"/>
      <c r="RSK302" s="1241"/>
      <c r="RSL302" s="1241"/>
      <c r="RSM302" s="1241"/>
      <c r="RSN302" s="1241"/>
      <c r="RSO302" s="1241"/>
      <c r="RSP302" s="1241"/>
      <c r="RSQ302" s="1241"/>
      <c r="RSR302" s="1241"/>
      <c r="RSS302" s="1241"/>
      <c r="RST302" s="1241"/>
      <c r="RSU302" s="1241"/>
      <c r="RSV302" s="1241"/>
      <c r="RSW302" s="1241"/>
      <c r="RSX302" s="1241"/>
      <c r="RSY302" s="1241"/>
      <c r="RSZ302" s="1241"/>
      <c r="RTA302" s="1241"/>
      <c r="RTB302" s="1241"/>
      <c r="RTC302" s="1241"/>
      <c r="RTD302" s="1241"/>
      <c r="RTE302" s="1241"/>
      <c r="RTF302" s="1241"/>
      <c r="RTG302" s="1241"/>
      <c r="RTH302" s="1241"/>
      <c r="RTI302" s="1241"/>
      <c r="RTJ302" s="1241"/>
      <c r="RTK302" s="1241"/>
      <c r="RTL302" s="1241"/>
      <c r="RTM302" s="1241"/>
      <c r="RTN302" s="1241"/>
      <c r="RTO302" s="1241"/>
      <c r="RTP302" s="1241"/>
      <c r="RTQ302" s="1241"/>
      <c r="RTR302" s="1241"/>
      <c r="RTS302" s="1241"/>
      <c r="RTT302" s="1241"/>
      <c r="RTU302" s="1241"/>
      <c r="RTV302" s="1241"/>
      <c r="RTW302" s="1241"/>
      <c r="RTX302" s="1241"/>
      <c r="RTY302" s="1241"/>
      <c r="RTZ302" s="1241"/>
      <c r="RUA302" s="1241"/>
      <c r="RUB302" s="1241"/>
      <c r="RUC302" s="1241"/>
      <c r="RUD302" s="1241"/>
      <c r="RUE302" s="1241"/>
      <c r="RUF302" s="1241"/>
      <c r="RUG302" s="1241"/>
      <c r="RUH302" s="1241"/>
      <c r="RUI302" s="1241"/>
      <c r="RUJ302" s="1241"/>
      <c r="RUK302" s="1241"/>
      <c r="RUL302" s="1241"/>
      <c r="RUM302" s="1241"/>
      <c r="RUN302" s="1241"/>
      <c r="RUO302" s="1241"/>
      <c r="RUP302" s="1241"/>
      <c r="RUQ302" s="1241"/>
      <c r="RUR302" s="1241"/>
      <c r="RUS302" s="1241"/>
      <c r="RUT302" s="1241"/>
      <c r="RUU302" s="1241"/>
      <c r="RUV302" s="1241"/>
      <c r="RUW302" s="1241"/>
      <c r="RUX302" s="1241"/>
      <c r="RUY302" s="1241"/>
      <c r="RUZ302" s="1241"/>
      <c r="RVA302" s="1241"/>
      <c r="RVB302" s="1241"/>
      <c r="RVC302" s="1241"/>
      <c r="RVD302" s="1241"/>
      <c r="RVE302" s="1241"/>
      <c r="RVF302" s="1241"/>
      <c r="RVG302" s="1241"/>
      <c r="RVH302" s="1241"/>
      <c r="RVI302" s="1241"/>
      <c r="RVJ302" s="1241"/>
      <c r="RVK302" s="1241"/>
      <c r="RVL302" s="1241"/>
      <c r="RVM302" s="1241"/>
      <c r="RVN302" s="1241"/>
      <c r="RVO302" s="1241"/>
      <c r="RVP302" s="1241"/>
      <c r="RVQ302" s="1241"/>
      <c r="RVR302" s="1241"/>
      <c r="RVS302" s="1241"/>
      <c r="RVT302" s="1241"/>
      <c r="RVU302" s="1241"/>
      <c r="RVV302" s="1241"/>
      <c r="RVW302" s="1241"/>
      <c r="RVX302" s="1241"/>
      <c r="RVY302" s="1241"/>
      <c r="RVZ302" s="1241"/>
      <c r="RWA302" s="1241"/>
      <c r="RWB302" s="1241"/>
      <c r="RWC302" s="1241"/>
      <c r="RWD302" s="1241"/>
      <c r="RWE302" s="1241"/>
      <c r="RWF302" s="1241"/>
      <c r="RWG302" s="1241"/>
      <c r="RWH302" s="1241"/>
      <c r="RWI302" s="1241"/>
      <c r="RWJ302" s="1241"/>
      <c r="RWK302" s="1241"/>
      <c r="RWL302" s="1241"/>
      <c r="RWM302" s="1241"/>
      <c r="RWN302" s="1241"/>
      <c r="RWO302" s="1241"/>
      <c r="RWP302" s="1241"/>
      <c r="RWQ302" s="1241"/>
      <c r="RWR302" s="1241"/>
      <c r="RWS302" s="1241"/>
      <c r="RWT302" s="1241"/>
      <c r="RWU302" s="1241"/>
      <c r="RWV302" s="1241"/>
      <c r="RWW302" s="1241"/>
      <c r="RWX302" s="1241"/>
      <c r="RWY302" s="1241"/>
      <c r="RWZ302" s="1241"/>
      <c r="RXA302" s="1241"/>
      <c r="RXB302" s="1241"/>
      <c r="RXC302" s="1241"/>
      <c r="RXD302" s="1241"/>
      <c r="RXE302" s="1241"/>
      <c r="RXF302" s="1241"/>
      <c r="RXG302" s="1241"/>
      <c r="RXH302" s="1241"/>
      <c r="RXI302" s="1241"/>
      <c r="RXJ302" s="1241"/>
      <c r="RXK302" s="1241"/>
      <c r="RXL302" s="1241"/>
      <c r="RXM302" s="1241"/>
      <c r="RXN302" s="1241"/>
      <c r="RXO302" s="1241"/>
      <c r="RXP302" s="1241"/>
      <c r="RXQ302" s="1241"/>
      <c r="RXR302" s="1241"/>
      <c r="RXS302" s="1241"/>
      <c r="RXT302" s="1241"/>
      <c r="RXU302" s="1241"/>
      <c r="RXV302" s="1241"/>
      <c r="RXW302" s="1241"/>
      <c r="RXX302" s="1241"/>
      <c r="RXY302" s="1241"/>
      <c r="RXZ302" s="1241"/>
      <c r="RYA302" s="1241"/>
      <c r="RYB302" s="1241"/>
      <c r="RYC302" s="1241"/>
      <c r="RYD302" s="1241"/>
      <c r="RYE302" s="1241"/>
      <c r="RYF302" s="1241"/>
      <c r="RYG302" s="1241"/>
      <c r="RYH302" s="1241"/>
      <c r="RYI302" s="1241"/>
      <c r="RYJ302" s="1241"/>
      <c r="RYK302" s="1241"/>
      <c r="RYL302" s="1241"/>
      <c r="RYM302" s="1241"/>
      <c r="RYN302" s="1241"/>
      <c r="RYO302" s="1241"/>
      <c r="RYP302" s="1241"/>
      <c r="RYQ302" s="1241"/>
      <c r="RYR302" s="1241"/>
      <c r="RYS302" s="1241"/>
      <c r="RYT302" s="1241"/>
      <c r="RYU302" s="1241"/>
      <c r="RYV302" s="1241"/>
      <c r="RYW302" s="1241"/>
      <c r="RYX302" s="1241"/>
      <c r="RYY302" s="1241"/>
      <c r="RYZ302" s="1241"/>
      <c r="RZA302" s="1241"/>
      <c r="RZB302" s="1241"/>
      <c r="RZC302" s="1241"/>
      <c r="RZD302" s="1241"/>
      <c r="RZE302" s="1241"/>
      <c r="RZF302" s="1241"/>
      <c r="RZG302" s="1241"/>
      <c r="RZH302" s="1241"/>
      <c r="RZI302" s="1241"/>
      <c r="RZJ302" s="1241"/>
      <c r="RZK302" s="1241"/>
      <c r="RZL302" s="1241"/>
      <c r="RZM302" s="1241"/>
      <c r="RZN302" s="1241"/>
      <c r="RZO302" s="1241"/>
      <c r="RZP302" s="1241"/>
      <c r="RZQ302" s="1241"/>
      <c r="RZR302" s="1241"/>
      <c r="RZS302" s="1241"/>
      <c r="RZT302" s="1241"/>
      <c r="RZU302" s="1241"/>
      <c r="RZV302" s="1241"/>
      <c r="RZW302" s="1241"/>
      <c r="RZX302" s="1241"/>
      <c r="RZY302" s="1241"/>
      <c r="RZZ302" s="1241"/>
      <c r="SAA302" s="1241"/>
      <c r="SAB302" s="1241"/>
      <c r="SAC302" s="1241"/>
      <c r="SAD302" s="1241"/>
      <c r="SAE302" s="1241"/>
      <c r="SAF302" s="1241"/>
      <c r="SAG302" s="1241"/>
      <c r="SAH302" s="1241"/>
      <c r="SAI302" s="1241"/>
      <c r="SAJ302" s="1241"/>
      <c r="SAK302" s="1241"/>
      <c r="SAL302" s="1241"/>
      <c r="SAM302" s="1241"/>
      <c r="SAN302" s="1241"/>
      <c r="SAO302" s="1241"/>
      <c r="SAP302" s="1241"/>
      <c r="SAQ302" s="1241"/>
      <c r="SAR302" s="1241"/>
      <c r="SAS302" s="1241"/>
      <c r="SAT302" s="1241"/>
      <c r="SAU302" s="1241"/>
      <c r="SAV302" s="1241"/>
      <c r="SAW302" s="1241"/>
      <c r="SAX302" s="1241"/>
      <c r="SAY302" s="1241"/>
      <c r="SAZ302" s="1241"/>
      <c r="SBA302" s="1241"/>
      <c r="SBB302" s="1241"/>
      <c r="SBC302" s="1241"/>
      <c r="SBD302" s="1241"/>
      <c r="SBE302" s="1241"/>
      <c r="SBF302" s="1241"/>
      <c r="SBG302" s="1241"/>
      <c r="SBH302" s="1241"/>
      <c r="SBI302" s="1241"/>
      <c r="SBJ302" s="1241"/>
      <c r="SBK302" s="1241"/>
      <c r="SBL302" s="1241"/>
      <c r="SBM302" s="1241"/>
      <c r="SBN302" s="1241"/>
      <c r="SBO302" s="1241"/>
      <c r="SBP302" s="1241"/>
      <c r="SBQ302" s="1241"/>
      <c r="SBR302" s="1241"/>
      <c r="SBS302" s="1241"/>
      <c r="SBT302" s="1241"/>
      <c r="SBU302" s="1241"/>
      <c r="SBV302" s="1241"/>
      <c r="SBW302" s="1241"/>
      <c r="SBX302" s="1241"/>
      <c r="SBY302" s="1241"/>
      <c r="SBZ302" s="1241"/>
      <c r="SCA302" s="1241"/>
      <c r="SCB302" s="1241"/>
      <c r="SCC302" s="1241"/>
      <c r="SCD302" s="1241"/>
      <c r="SCE302" s="1241"/>
      <c r="SCF302" s="1241"/>
      <c r="SCG302" s="1241"/>
      <c r="SCH302" s="1241"/>
      <c r="SCI302" s="1241"/>
      <c r="SCJ302" s="1241"/>
      <c r="SCK302" s="1241"/>
      <c r="SCL302" s="1241"/>
      <c r="SCM302" s="1241"/>
      <c r="SCN302" s="1241"/>
      <c r="SCO302" s="1241"/>
      <c r="SCP302" s="1241"/>
      <c r="SCQ302" s="1241"/>
      <c r="SCR302" s="1241"/>
      <c r="SCS302" s="1241"/>
      <c r="SCT302" s="1241"/>
      <c r="SCU302" s="1241"/>
      <c r="SCV302" s="1241"/>
      <c r="SCW302" s="1241"/>
      <c r="SCX302" s="1241"/>
      <c r="SCY302" s="1241"/>
      <c r="SCZ302" s="1241"/>
      <c r="SDA302" s="1241"/>
      <c r="SDB302" s="1241"/>
      <c r="SDC302" s="1241"/>
      <c r="SDD302" s="1241"/>
      <c r="SDE302" s="1241"/>
      <c r="SDF302" s="1241"/>
      <c r="SDG302" s="1241"/>
      <c r="SDH302" s="1241"/>
      <c r="SDI302" s="1241"/>
      <c r="SDJ302" s="1241"/>
      <c r="SDK302" s="1241"/>
      <c r="SDL302" s="1241"/>
      <c r="SDM302" s="1241"/>
      <c r="SDN302" s="1241"/>
      <c r="SDO302" s="1241"/>
      <c r="SDP302" s="1241"/>
      <c r="SDQ302" s="1241"/>
      <c r="SDR302" s="1241"/>
      <c r="SDS302" s="1241"/>
      <c r="SDT302" s="1241"/>
      <c r="SDU302" s="1241"/>
      <c r="SDV302" s="1241"/>
      <c r="SDW302" s="1241"/>
      <c r="SDX302" s="1241"/>
      <c r="SDY302" s="1241"/>
      <c r="SDZ302" s="1241"/>
      <c r="SEA302" s="1241"/>
      <c r="SEB302" s="1241"/>
      <c r="SEC302" s="1241"/>
      <c r="SED302" s="1241"/>
      <c r="SEE302" s="1241"/>
      <c r="SEF302" s="1241"/>
      <c r="SEG302" s="1241"/>
      <c r="SEH302" s="1241"/>
      <c r="SEI302" s="1241"/>
      <c r="SEJ302" s="1241"/>
      <c r="SEK302" s="1241"/>
      <c r="SEL302" s="1241"/>
      <c r="SEM302" s="1241"/>
      <c r="SEN302" s="1241"/>
      <c r="SEO302" s="1241"/>
      <c r="SEP302" s="1241"/>
      <c r="SEQ302" s="1241"/>
      <c r="SER302" s="1241"/>
      <c r="SES302" s="1241"/>
      <c r="SET302" s="1241"/>
      <c r="SEU302" s="1241"/>
      <c r="SEV302" s="1241"/>
      <c r="SEW302" s="1241"/>
      <c r="SEX302" s="1241"/>
      <c r="SEY302" s="1241"/>
      <c r="SEZ302" s="1241"/>
      <c r="SFA302" s="1241"/>
      <c r="SFB302" s="1241"/>
      <c r="SFC302" s="1241"/>
      <c r="SFD302" s="1241"/>
      <c r="SFE302" s="1241"/>
      <c r="SFF302" s="1241"/>
      <c r="SFG302" s="1241"/>
      <c r="SFH302" s="1241"/>
      <c r="SFI302" s="1241"/>
      <c r="SFJ302" s="1241"/>
      <c r="SFK302" s="1241"/>
      <c r="SFL302" s="1241"/>
      <c r="SFM302" s="1241"/>
      <c r="SFN302" s="1241"/>
      <c r="SFO302" s="1241"/>
      <c r="SFP302" s="1241"/>
      <c r="SFQ302" s="1241"/>
      <c r="SFR302" s="1241"/>
      <c r="SFS302" s="1241"/>
      <c r="SFT302" s="1241"/>
      <c r="SFU302" s="1241"/>
      <c r="SFV302" s="1241"/>
      <c r="SFW302" s="1241"/>
      <c r="SFX302" s="1241"/>
      <c r="SFY302" s="1241"/>
      <c r="SFZ302" s="1241"/>
      <c r="SGA302" s="1241"/>
      <c r="SGB302" s="1241"/>
      <c r="SGC302" s="1241"/>
      <c r="SGD302" s="1241"/>
      <c r="SGE302" s="1241"/>
      <c r="SGF302" s="1241"/>
      <c r="SGG302" s="1241"/>
      <c r="SGH302" s="1241"/>
      <c r="SGI302" s="1241"/>
      <c r="SGJ302" s="1241"/>
      <c r="SGK302" s="1241"/>
      <c r="SGL302" s="1241"/>
      <c r="SGM302" s="1241"/>
      <c r="SGN302" s="1241"/>
      <c r="SGO302" s="1241"/>
      <c r="SGP302" s="1241"/>
      <c r="SGQ302" s="1241"/>
      <c r="SGR302" s="1241"/>
      <c r="SGS302" s="1241"/>
      <c r="SGT302" s="1241"/>
      <c r="SGU302" s="1241"/>
      <c r="SGV302" s="1241"/>
      <c r="SGW302" s="1241"/>
      <c r="SGX302" s="1241"/>
      <c r="SGY302" s="1241"/>
      <c r="SGZ302" s="1241"/>
      <c r="SHA302" s="1241"/>
      <c r="SHB302" s="1241"/>
      <c r="SHC302" s="1241"/>
      <c r="SHD302" s="1241"/>
      <c r="SHE302" s="1241"/>
      <c r="SHF302" s="1241"/>
      <c r="SHG302" s="1241"/>
      <c r="SHH302" s="1241"/>
      <c r="SHI302" s="1241"/>
      <c r="SHJ302" s="1241"/>
      <c r="SHK302" s="1241"/>
      <c r="SHL302" s="1241"/>
      <c r="SHM302" s="1241"/>
      <c r="SHN302" s="1241"/>
      <c r="SHO302" s="1241"/>
      <c r="SHP302" s="1241"/>
      <c r="SHQ302" s="1241"/>
      <c r="SHR302" s="1241"/>
      <c r="SHS302" s="1241"/>
      <c r="SHT302" s="1241"/>
      <c r="SHU302" s="1241"/>
      <c r="SHV302" s="1241"/>
      <c r="SHW302" s="1241"/>
      <c r="SHX302" s="1241"/>
      <c r="SHY302" s="1241"/>
      <c r="SHZ302" s="1241"/>
      <c r="SIA302" s="1241"/>
      <c r="SIB302" s="1241"/>
      <c r="SIC302" s="1241"/>
      <c r="SID302" s="1241"/>
      <c r="SIE302" s="1241"/>
      <c r="SIF302" s="1241"/>
      <c r="SIG302" s="1241"/>
      <c r="SIH302" s="1241"/>
      <c r="SII302" s="1241"/>
      <c r="SIJ302" s="1241"/>
      <c r="SIK302" s="1241"/>
      <c r="SIL302" s="1241"/>
      <c r="SIM302" s="1241"/>
      <c r="SIN302" s="1241"/>
      <c r="SIO302" s="1241"/>
      <c r="SIP302" s="1241"/>
      <c r="SIQ302" s="1241"/>
      <c r="SIR302" s="1241"/>
      <c r="SIS302" s="1241"/>
      <c r="SIT302" s="1241"/>
      <c r="SIU302" s="1241"/>
      <c r="SIV302" s="1241"/>
      <c r="SIW302" s="1241"/>
      <c r="SIX302" s="1241"/>
      <c r="SIY302" s="1241"/>
      <c r="SIZ302" s="1241"/>
      <c r="SJA302" s="1241"/>
      <c r="SJB302" s="1241"/>
      <c r="SJC302" s="1241"/>
      <c r="SJD302" s="1241"/>
      <c r="SJE302" s="1241"/>
      <c r="SJF302" s="1241"/>
      <c r="SJG302" s="1241"/>
      <c r="SJH302" s="1241"/>
      <c r="SJI302" s="1241"/>
      <c r="SJJ302" s="1241"/>
      <c r="SJK302" s="1241"/>
      <c r="SJL302" s="1241"/>
      <c r="SJM302" s="1241"/>
      <c r="SJN302" s="1241"/>
      <c r="SJO302" s="1241"/>
      <c r="SJP302" s="1241"/>
      <c r="SJQ302" s="1241"/>
      <c r="SJR302" s="1241"/>
      <c r="SJS302" s="1241"/>
      <c r="SJT302" s="1241"/>
      <c r="SJU302" s="1241"/>
      <c r="SJV302" s="1241"/>
      <c r="SJW302" s="1241"/>
      <c r="SJX302" s="1241"/>
      <c r="SJY302" s="1241"/>
      <c r="SJZ302" s="1241"/>
      <c r="SKA302" s="1241"/>
      <c r="SKB302" s="1241"/>
      <c r="SKC302" s="1241"/>
      <c r="SKD302" s="1241"/>
      <c r="SKE302" s="1241"/>
      <c r="SKF302" s="1241"/>
      <c r="SKG302" s="1241"/>
      <c r="SKH302" s="1241"/>
      <c r="SKI302" s="1241"/>
      <c r="SKJ302" s="1241"/>
      <c r="SKK302" s="1241"/>
      <c r="SKL302" s="1241"/>
      <c r="SKM302" s="1241"/>
      <c r="SKN302" s="1241"/>
      <c r="SKO302" s="1241"/>
      <c r="SKP302" s="1241"/>
      <c r="SKQ302" s="1241"/>
      <c r="SKR302" s="1241"/>
      <c r="SKS302" s="1241"/>
      <c r="SKT302" s="1241"/>
      <c r="SKU302" s="1241"/>
      <c r="SKV302" s="1241"/>
      <c r="SKW302" s="1241"/>
      <c r="SKX302" s="1241"/>
      <c r="SKY302" s="1241"/>
      <c r="SKZ302" s="1241"/>
      <c r="SLA302" s="1241"/>
      <c r="SLB302" s="1241"/>
      <c r="SLC302" s="1241"/>
      <c r="SLD302" s="1241"/>
      <c r="SLE302" s="1241"/>
      <c r="SLF302" s="1241"/>
      <c r="SLG302" s="1241"/>
      <c r="SLH302" s="1241"/>
      <c r="SLI302" s="1241"/>
      <c r="SLJ302" s="1241"/>
      <c r="SLK302" s="1241"/>
      <c r="SLL302" s="1241"/>
      <c r="SLM302" s="1241"/>
      <c r="SLN302" s="1241"/>
      <c r="SLO302" s="1241"/>
      <c r="SLP302" s="1241"/>
      <c r="SLQ302" s="1241"/>
      <c r="SLR302" s="1241"/>
      <c r="SLS302" s="1241"/>
      <c r="SLT302" s="1241"/>
      <c r="SLU302" s="1241"/>
      <c r="SLV302" s="1241"/>
      <c r="SLW302" s="1241"/>
      <c r="SLX302" s="1241"/>
      <c r="SLY302" s="1241"/>
      <c r="SLZ302" s="1241"/>
      <c r="SMA302" s="1241"/>
      <c r="SMB302" s="1241"/>
      <c r="SMC302" s="1241"/>
      <c r="SMD302" s="1241"/>
      <c r="SME302" s="1241"/>
      <c r="SMF302" s="1241"/>
      <c r="SMG302" s="1241"/>
      <c r="SMH302" s="1241"/>
      <c r="SMI302" s="1241"/>
      <c r="SMJ302" s="1241"/>
      <c r="SMK302" s="1241"/>
      <c r="SML302" s="1241"/>
      <c r="SMM302" s="1241"/>
      <c r="SMN302" s="1241"/>
      <c r="SMO302" s="1241"/>
      <c r="SMP302" s="1241"/>
      <c r="SMQ302" s="1241"/>
      <c r="SMR302" s="1241"/>
      <c r="SMS302" s="1241"/>
      <c r="SMT302" s="1241"/>
      <c r="SMU302" s="1241"/>
      <c r="SMV302" s="1241"/>
      <c r="SMW302" s="1241"/>
      <c r="SMX302" s="1241"/>
      <c r="SMY302" s="1241"/>
      <c r="SMZ302" s="1241"/>
      <c r="SNA302" s="1241"/>
      <c r="SNB302" s="1241"/>
      <c r="SNC302" s="1241"/>
      <c r="SND302" s="1241"/>
      <c r="SNE302" s="1241"/>
      <c r="SNF302" s="1241"/>
      <c r="SNG302" s="1241"/>
      <c r="SNH302" s="1241"/>
      <c r="SNI302" s="1241"/>
      <c r="SNJ302" s="1241"/>
      <c r="SNK302" s="1241"/>
      <c r="SNL302" s="1241"/>
      <c r="SNM302" s="1241"/>
      <c r="SNN302" s="1241"/>
      <c r="SNO302" s="1241"/>
      <c r="SNP302" s="1241"/>
      <c r="SNQ302" s="1241"/>
      <c r="SNR302" s="1241"/>
      <c r="SNS302" s="1241"/>
      <c r="SNT302" s="1241"/>
      <c r="SNU302" s="1241"/>
      <c r="SNV302" s="1241"/>
      <c r="SNW302" s="1241"/>
      <c r="SNX302" s="1241"/>
      <c r="SNY302" s="1241"/>
      <c r="SNZ302" s="1241"/>
      <c r="SOA302" s="1241"/>
      <c r="SOB302" s="1241"/>
      <c r="SOC302" s="1241"/>
      <c r="SOD302" s="1241"/>
      <c r="SOE302" s="1241"/>
      <c r="SOF302" s="1241"/>
      <c r="SOG302" s="1241"/>
      <c r="SOH302" s="1241"/>
      <c r="SOI302" s="1241"/>
      <c r="SOJ302" s="1241"/>
      <c r="SOK302" s="1241"/>
      <c r="SOL302" s="1241"/>
      <c r="SOM302" s="1241"/>
      <c r="SON302" s="1241"/>
      <c r="SOO302" s="1241"/>
      <c r="SOP302" s="1241"/>
      <c r="SOQ302" s="1241"/>
      <c r="SOR302" s="1241"/>
      <c r="SOS302" s="1241"/>
      <c r="SOT302" s="1241"/>
      <c r="SOU302" s="1241"/>
      <c r="SOV302" s="1241"/>
      <c r="SOW302" s="1241"/>
      <c r="SOX302" s="1241"/>
      <c r="SOY302" s="1241"/>
      <c r="SOZ302" s="1241"/>
      <c r="SPA302" s="1241"/>
      <c r="SPB302" s="1241"/>
      <c r="SPC302" s="1241"/>
      <c r="SPD302" s="1241"/>
      <c r="SPE302" s="1241"/>
      <c r="SPF302" s="1241"/>
      <c r="SPG302" s="1241"/>
      <c r="SPH302" s="1241"/>
      <c r="SPI302" s="1241"/>
      <c r="SPJ302" s="1241"/>
      <c r="SPK302" s="1241"/>
      <c r="SPL302" s="1241"/>
      <c r="SPM302" s="1241"/>
      <c r="SPN302" s="1241"/>
      <c r="SPO302" s="1241"/>
      <c r="SPP302" s="1241"/>
      <c r="SPQ302" s="1241"/>
      <c r="SPR302" s="1241"/>
      <c r="SPS302" s="1241"/>
      <c r="SPT302" s="1241"/>
      <c r="SPU302" s="1241"/>
      <c r="SPV302" s="1241"/>
      <c r="SPW302" s="1241"/>
      <c r="SPX302" s="1241"/>
      <c r="SPY302" s="1241"/>
      <c r="SPZ302" s="1241"/>
      <c r="SQA302" s="1241"/>
      <c r="SQB302" s="1241"/>
      <c r="SQC302" s="1241"/>
      <c r="SQD302" s="1241"/>
      <c r="SQE302" s="1241"/>
      <c r="SQF302" s="1241"/>
      <c r="SQG302" s="1241"/>
      <c r="SQH302" s="1241"/>
      <c r="SQI302" s="1241"/>
      <c r="SQJ302" s="1241"/>
      <c r="SQK302" s="1241"/>
      <c r="SQL302" s="1241"/>
      <c r="SQM302" s="1241"/>
      <c r="SQN302" s="1241"/>
      <c r="SQO302" s="1241"/>
      <c r="SQP302" s="1241"/>
      <c r="SQQ302" s="1241"/>
      <c r="SQR302" s="1241"/>
      <c r="SQS302" s="1241"/>
      <c r="SQT302" s="1241"/>
      <c r="SQU302" s="1241"/>
      <c r="SQV302" s="1241"/>
      <c r="SQW302" s="1241"/>
      <c r="SQX302" s="1241"/>
      <c r="SQY302" s="1241"/>
      <c r="SQZ302" s="1241"/>
      <c r="SRA302" s="1241"/>
      <c r="SRB302" s="1241"/>
      <c r="SRC302" s="1241"/>
      <c r="SRD302" s="1241"/>
      <c r="SRE302" s="1241"/>
      <c r="SRF302" s="1241"/>
      <c r="SRG302" s="1241"/>
      <c r="SRH302" s="1241"/>
      <c r="SRI302" s="1241"/>
      <c r="SRJ302" s="1241"/>
      <c r="SRK302" s="1241"/>
      <c r="SRL302" s="1241"/>
      <c r="SRM302" s="1241"/>
      <c r="SRN302" s="1241"/>
      <c r="SRO302" s="1241"/>
      <c r="SRP302" s="1241"/>
      <c r="SRQ302" s="1241"/>
      <c r="SRR302" s="1241"/>
      <c r="SRS302" s="1241"/>
      <c r="SRT302" s="1241"/>
      <c r="SRU302" s="1241"/>
      <c r="SRV302" s="1241"/>
      <c r="SRW302" s="1241"/>
      <c r="SRX302" s="1241"/>
      <c r="SRY302" s="1241"/>
      <c r="SRZ302" s="1241"/>
      <c r="SSA302" s="1241"/>
      <c r="SSB302" s="1241"/>
      <c r="SSC302" s="1241"/>
      <c r="SSD302" s="1241"/>
      <c r="SSE302" s="1241"/>
      <c r="SSF302" s="1241"/>
      <c r="SSG302" s="1241"/>
      <c r="SSH302" s="1241"/>
      <c r="SSI302" s="1241"/>
      <c r="SSJ302" s="1241"/>
      <c r="SSK302" s="1241"/>
      <c r="SSL302" s="1241"/>
      <c r="SSM302" s="1241"/>
      <c r="SSN302" s="1241"/>
      <c r="SSO302" s="1241"/>
      <c r="SSP302" s="1241"/>
      <c r="SSQ302" s="1241"/>
      <c r="SSR302" s="1241"/>
      <c r="SSS302" s="1241"/>
      <c r="SST302" s="1241"/>
      <c r="SSU302" s="1241"/>
      <c r="SSV302" s="1241"/>
      <c r="SSW302" s="1241"/>
      <c r="SSX302" s="1241"/>
      <c r="SSY302" s="1241"/>
      <c r="SSZ302" s="1241"/>
      <c r="STA302" s="1241"/>
      <c r="STB302" s="1241"/>
      <c r="STC302" s="1241"/>
      <c r="STD302" s="1241"/>
      <c r="STE302" s="1241"/>
      <c r="STF302" s="1241"/>
      <c r="STG302" s="1241"/>
      <c r="STH302" s="1241"/>
      <c r="STI302" s="1241"/>
      <c r="STJ302" s="1241"/>
      <c r="STK302" s="1241"/>
      <c r="STL302" s="1241"/>
      <c r="STM302" s="1241"/>
      <c r="STN302" s="1241"/>
      <c r="STO302" s="1241"/>
      <c r="STP302" s="1241"/>
      <c r="STQ302" s="1241"/>
      <c r="STR302" s="1241"/>
      <c r="STS302" s="1241"/>
      <c r="STT302" s="1241"/>
      <c r="STU302" s="1241"/>
      <c r="STV302" s="1241"/>
      <c r="STW302" s="1241"/>
      <c r="STX302" s="1241"/>
      <c r="STY302" s="1241"/>
      <c r="STZ302" s="1241"/>
      <c r="SUA302" s="1241"/>
      <c r="SUB302" s="1241"/>
      <c r="SUC302" s="1241"/>
      <c r="SUD302" s="1241"/>
      <c r="SUE302" s="1241"/>
      <c r="SUF302" s="1241"/>
      <c r="SUG302" s="1241"/>
      <c r="SUH302" s="1241"/>
      <c r="SUI302" s="1241"/>
      <c r="SUJ302" s="1241"/>
      <c r="SUK302" s="1241"/>
      <c r="SUL302" s="1241"/>
      <c r="SUM302" s="1241"/>
      <c r="SUN302" s="1241"/>
      <c r="SUO302" s="1241"/>
      <c r="SUP302" s="1241"/>
      <c r="SUQ302" s="1241"/>
      <c r="SUR302" s="1241"/>
      <c r="SUS302" s="1241"/>
      <c r="SUT302" s="1241"/>
      <c r="SUU302" s="1241"/>
      <c r="SUV302" s="1241"/>
      <c r="SUW302" s="1241"/>
      <c r="SUX302" s="1241"/>
      <c r="SUY302" s="1241"/>
      <c r="SUZ302" s="1241"/>
      <c r="SVA302" s="1241"/>
      <c r="SVB302" s="1241"/>
      <c r="SVC302" s="1241"/>
      <c r="SVD302" s="1241"/>
      <c r="SVE302" s="1241"/>
      <c r="SVF302" s="1241"/>
      <c r="SVG302" s="1241"/>
      <c r="SVH302" s="1241"/>
      <c r="SVI302" s="1241"/>
      <c r="SVJ302" s="1241"/>
      <c r="SVK302" s="1241"/>
      <c r="SVL302" s="1241"/>
      <c r="SVM302" s="1241"/>
      <c r="SVN302" s="1241"/>
      <c r="SVO302" s="1241"/>
      <c r="SVP302" s="1241"/>
      <c r="SVQ302" s="1241"/>
      <c r="SVR302" s="1241"/>
      <c r="SVS302" s="1241"/>
      <c r="SVT302" s="1241"/>
      <c r="SVU302" s="1241"/>
      <c r="SVV302" s="1241"/>
      <c r="SVW302" s="1241"/>
      <c r="SVX302" s="1241"/>
      <c r="SVY302" s="1241"/>
      <c r="SVZ302" s="1241"/>
      <c r="SWA302" s="1241"/>
      <c r="SWB302" s="1241"/>
      <c r="SWC302" s="1241"/>
      <c r="SWD302" s="1241"/>
      <c r="SWE302" s="1241"/>
      <c r="SWF302" s="1241"/>
      <c r="SWG302" s="1241"/>
      <c r="SWH302" s="1241"/>
      <c r="SWI302" s="1241"/>
      <c r="SWJ302" s="1241"/>
      <c r="SWK302" s="1241"/>
      <c r="SWL302" s="1241"/>
      <c r="SWM302" s="1241"/>
      <c r="SWN302" s="1241"/>
      <c r="SWO302" s="1241"/>
      <c r="SWP302" s="1241"/>
      <c r="SWQ302" s="1241"/>
      <c r="SWR302" s="1241"/>
      <c r="SWS302" s="1241"/>
      <c r="SWT302" s="1241"/>
      <c r="SWU302" s="1241"/>
      <c r="SWV302" s="1241"/>
      <c r="SWW302" s="1241"/>
      <c r="SWX302" s="1241"/>
      <c r="SWY302" s="1241"/>
      <c r="SWZ302" s="1241"/>
      <c r="SXA302" s="1241"/>
      <c r="SXB302" s="1241"/>
      <c r="SXC302" s="1241"/>
      <c r="SXD302" s="1241"/>
      <c r="SXE302" s="1241"/>
      <c r="SXF302" s="1241"/>
      <c r="SXG302" s="1241"/>
      <c r="SXH302" s="1241"/>
      <c r="SXI302" s="1241"/>
      <c r="SXJ302" s="1241"/>
      <c r="SXK302" s="1241"/>
      <c r="SXL302" s="1241"/>
      <c r="SXM302" s="1241"/>
      <c r="SXN302" s="1241"/>
      <c r="SXO302" s="1241"/>
      <c r="SXP302" s="1241"/>
      <c r="SXQ302" s="1241"/>
      <c r="SXR302" s="1241"/>
      <c r="SXS302" s="1241"/>
      <c r="SXT302" s="1241"/>
      <c r="SXU302" s="1241"/>
      <c r="SXV302" s="1241"/>
      <c r="SXW302" s="1241"/>
      <c r="SXX302" s="1241"/>
      <c r="SXY302" s="1241"/>
      <c r="SXZ302" s="1241"/>
      <c r="SYA302" s="1241"/>
      <c r="SYB302" s="1241"/>
      <c r="SYC302" s="1241"/>
      <c r="SYD302" s="1241"/>
      <c r="SYE302" s="1241"/>
      <c r="SYF302" s="1241"/>
      <c r="SYG302" s="1241"/>
      <c r="SYH302" s="1241"/>
      <c r="SYI302" s="1241"/>
      <c r="SYJ302" s="1241"/>
      <c r="SYK302" s="1241"/>
      <c r="SYL302" s="1241"/>
      <c r="SYM302" s="1241"/>
      <c r="SYN302" s="1241"/>
      <c r="SYO302" s="1241"/>
      <c r="SYP302" s="1241"/>
      <c r="SYQ302" s="1241"/>
      <c r="SYR302" s="1241"/>
      <c r="SYS302" s="1241"/>
      <c r="SYT302" s="1241"/>
      <c r="SYU302" s="1241"/>
      <c r="SYV302" s="1241"/>
      <c r="SYW302" s="1241"/>
      <c r="SYX302" s="1241"/>
      <c r="SYY302" s="1241"/>
      <c r="SYZ302" s="1241"/>
      <c r="SZA302" s="1241"/>
      <c r="SZB302" s="1241"/>
      <c r="SZC302" s="1241"/>
      <c r="SZD302" s="1241"/>
      <c r="SZE302" s="1241"/>
      <c r="SZF302" s="1241"/>
      <c r="SZG302" s="1241"/>
      <c r="SZH302" s="1241"/>
      <c r="SZI302" s="1241"/>
      <c r="SZJ302" s="1241"/>
      <c r="SZK302" s="1241"/>
      <c r="SZL302" s="1241"/>
      <c r="SZM302" s="1241"/>
      <c r="SZN302" s="1241"/>
      <c r="SZO302" s="1241"/>
      <c r="SZP302" s="1241"/>
      <c r="SZQ302" s="1241"/>
      <c r="SZR302" s="1241"/>
      <c r="SZS302" s="1241"/>
      <c r="SZT302" s="1241"/>
      <c r="SZU302" s="1241"/>
      <c r="SZV302" s="1241"/>
      <c r="SZW302" s="1241"/>
      <c r="SZX302" s="1241"/>
      <c r="SZY302" s="1241"/>
      <c r="SZZ302" s="1241"/>
      <c r="TAA302" s="1241"/>
      <c r="TAB302" s="1241"/>
      <c r="TAC302" s="1241"/>
      <c r="TAD302" s="1241"/>
      <c r="TAE302" s="1241"/>
      <c r="TAF302" s="1241"/>
      <c r="TAG302" s="1241"/>
      <c r="TAH302" s="1241"/>
      <c r="TAI302" s="1241"/>
      <c r="TAJ302" s="1241"/>
      <c r="TAK302" s="1241"/>
      <c r="TAL302" s="1241"/>
      <c r="TAM302" s="1241"/>
      <c r="TAN302" s="1241"/>
      <c r="TAO302" s="1241"/>
      <c r="TAP302" s="1241"/>
      <c r="TAQ302" s="1241"/>
      <c r="TAR302" s="1241"/>
      <c r="TAS302" s="1241"/>
      <c r="TAT302" s="1241"/>
      <c r="TAU302" s="1241"/>
      <c r="TAV302" s="1241"/>
      <c r="TAW302" s="1241"/>
      <c r="TAX302" s="1241"/>
      <c r="TAY302" s="1241"/>
      <c r="TAZ302" s="1241"/>
      <c r="TBA302" s="1241"/>
      <c r="TBB302" s="1241"/>
      <c r="TBC302" s="1241"/>
      <c r="TBD302" s="1241"/>
      <c r="TBE302" s="1241"/>
      <c r="TBF302" s="1241"/>
      <c r="TBG302" s="1241"/>
      <c r="TBH302" s="1241"/>
      <c r="TBI302" s="1241"/>
      <c r="TBJ302" s="1241"/>
      <c r="TBK302" s="1241"/>
      <c r="TBL302" s="1241"/>
      <c r="TBM302" s="1241"/>
      <c r="TBN302" s="1241"/>
      <c r="TBO302" s="1241"/>
      <c r="TBP302" s="1241"/>
      <c r="TBQ302" s="1241"/>
      <c r="TBR302" s="1241"/>
      <c r="TBS302" s="1241"/>
      <c r="TBT302" s="1241"/>
      <c r="TBU302" s="1241"/>
      <c r="TBV302" s="1241"/>
      <c r="TBW302" s="1241"/>
      <c r="TBX302" s="1241"/>
      <c r="TBY302" s="1241"/>
      <c r="TBZ302" s="1241"/>
      <c r="TCA302" s="1241"/>
      <c r="TCB302" s="1241"/>
      <c r="TCC302" s="1241"/>
      <c r="TCD302" s="1241"/>
      <c r="TCE302" s="1241"/>
      <c r="TCF302" s="1241"/>
      <c r="TCG302" s="1241"/>
      <c r="TCH302" s="1241"/>
      <c r="TCI302" s="1241"/>
      <c r="TCJ302" s="1241"/>
      <c r="TCK302" s="1241"/>
      <c r="TCL302" s="1241"/>
      <c r="TCM302" s="1241"/>
      <c r="TCN302" s="1241"/>
      <c r="TCO302" s="1241"/>
      <c r="TCP302" s="1241"/>
      <c r="TCQ302" s="1241"/>
      <c r="TCR302" s="1241"/>
      <c r="TCS302" s="1241"/>
      <c r="TCT302" s="1241"/>
      <c r="TCU302" s="1241"/>
      <c r="TCV302" s="1241"/>
      <c r="TCW302" s="1241"/>
      <c r="TCX302" s="1241"/>
      <c r="TCY302" s="1241"/>
      <c r="TCZ302" s="1241"/>
      <c r="TDA302" s="1241"/>
      <c r="TDB302" s="1241"/>
      <c r="TDC302" s="1241"/>
      <c r="TDD302" s="1241"/>
      <c r="TDE302" s="1241"/>
      <c r="TDF302" s="1241"/>
      <c r="TDG302" s="1241"/>
      <c r="TDH302" s="1241"/>
      <c r="TDI302" s="1241"/>
      <c r="TDJ302" s="1241"/>
      <c r="TDK302" s="1241"/>
      <c r="TDL302" s="1241"/>
      <c r="TDM302" s="1241"/>
      <c r="TDN302" s="1241"/>
      <c r="TDO302" s="1241"/>
      <c r="TDP302" s="1241"/>
      <c r="TDQ302" s="1241"/>
      <c r="TDR302" s="1241"/>
      <c r="TDS302" s="1241"/>
      <c r="TDT302" s="1241"/>
      <c r="TDU302" s="1241"/>
      <c r="TDV302" s="1241"/>
      <c r="TDW302" s="1241"/>
      <c r="TDX302" s="1241"/>
      <c r="TDY302" s="1241"/>
      <c r="TDZ302" s="1241"/>
      <c r="TEA302" s="1241"/>
      <c r="TEB302" s="1241"/>
      <c r="TEC302" s="1241"/>
      <c r="TED302" s="1241"/>
      <c r="TEE302" s="1241"/>
      <c r="TEF302" s="1241"/>
      <c r="TEG302" s="1241"/>
      <c r="TEH302" s="1241"/>
      <c r="TEI302" s="1241"/>
      <c r="TEJ302" s="1241"/>
      <c r="TEK302" s="1241"/>
      <c r="TEL302" s="1241"/>
      <c r="TEM302" s="1241"/>
      <c r="TEN302" s="1241"/>
      <c r="TEO302" s="1241"/>
      <c r="TEP302" s="1241"/>
      <c r="TEQ302" s="1241"/>
      <c r="TER302" s="1241"/>
      <c r="TES302" s="1241"/>
      <c r="TET302" s="1241"/>
      <c r="TEU302" s="1241"/>
      <c r="TEV302" s="1241"/>
      <c r="TEW302" s="1241"/>
      <c r="TEX302" s="1241"/>
      <c r="TEY302" s="1241"/>
      <c r="TEZ302" s="1241"/>
      <c r="TFA302" s="1241"/>
      <c r="TFB302" s="1241"/>
      <c r="TFC302" s="1241"/>
      <c r="TFD302" s="1241"/>
      <c r="TFE302" s="1241"/>
      <c r="TFF302" s="1241"/>
      <c r="TFG302" s="1241"/>
      <c r="TFH302" s="1241"/>
      <c r="TFI302" s="1241"/>
      <c r="TFJ302" s="1241"/>
      <c r="TFK302" s="1241"/>
      <c r="TFL302" s="1241"/>
      <c r="TFM302" s="1241"/>
      <c r="TFN302" s="1241"/>
      <c r="TFO302" s="1241"/>
      <c r="TFP302" s="1241"/>
      <c r="TFQ302" s="1241"/>
      <c r="TFR302" s="1241"/>
      <c r="TFS302" s="1241"/>
      <c r="TFT302" s="1241"/>
      <c r="TFU302" s="1241"/>
      <c r="TFV302" s="1241"/>
      <c r="TFW302" s="1241"/>
      <c r="TFX302" s="1241"/>
      <c r="TFY302" s="1241"/>
      <c r="TFZ302" s="1241"/>
      <c r="TGA302" s="1241"/>
      <c r="TGB302" s="1241"/>
      <c r="TGC302" s="1241"/>
      <c r="TGD302" s="1241"/>
      <c r="TGE302" s="1241"/>
      <c r="TGF302" s="1241"/>
      <c r="TGG302" s="1241"/>
      <c r="TGH302" s="1241"/>
      <c r="TGI302" s="1241"/>
      <c r="TGJ302" s="1241"/>
      <c r="TGK302" s="1241"/>
      <c r="TGL302" s="1241"/>
      <c r="TGM302" s="1241"/>
      <c r="TGN302" s="1241"/>
      <c r="TGO302" s="1241"/>
      <c r="TGP302" s="1241"/>
      <c r="TGQ302" s="1241"/>
      <c r="TGR302" s="1241"/>
      <c r="TGS302" s="1241"/>
      <c r="TGT302" s="1241"/>
      <c r="TGU302" s="1241"/>
      <c r="TGV302" s="1241"/>
      <c r="TGW302" s="1241"/>
      <c r="TGX302" s="1241"/>
      <c r="TGY302" s="1241"/>
      <c r="TGZ302" s="1241"/>
      <c r="THA302" s="1241"/>
      <c r="THB302" s="1241"/>
      <c r="THC302" s="1241"/>
      <c r="THD302" s="1241"/>
      <c r="THE302" s="1241"/>
      <c r="THF302" s="1241"/>
      <c r="THG302" s="1241"/>
      <c r="THH302" s="1241"/>
      <c r="THI302" s="1241"/>
      <c r="THJ302" s="1241"/>
      <c r="THK302" s="1241"/>
      <c r="THL302" s="1241"/>
      <c r="THM302" s="1241"/>
      <c r="THN302" s="1241"/>
      <c r="THO302" s="1241"/>
      <c r="THP302" s="1241"/>
      <c r="THQ302" s="1241"/>
      <c r="THR302" s="1241"/>
      <c r="THS302" s="1241"/>
      <c r="THT302" s="1241"/>
      <c r="THU302" s="1241"/>
      <c r="THV302" s="1241"/>
      <c r="THW302" s="1241"/>
      <c r="THX302" s="1241"/>
      <c r="THY302" s="1241"/>
      <c r="THZ302" s="1241"/>
      <c r="TIA302" s="1241"/>
      <c r="TIB302" s="1241"/>
      <c r="TIC302" s="1241"/>
      <c r="TID302" s="1241"/>
      <c r="TIE302" s="1241"/>
      <c r="TIF302" s="1241"/>
      <c r="TIG302" s="1241"/>
      <c r="TIH302" s="1241"/>
      <c r="TII302" s="1241"/>
      <c r="TIJ302" s="1241"/>
      <c r="TIK302" s="1241"/>
      <c r="TIL302" s="1241"/>
      <c r="TIM302" s="1241"/>
      <c r="TIN302" s="1241"/>
      <c r="TIO302" s="1241"/>
      <c r="TIP302" s="1241"/>
      <c r="TIQ302" s="1241"/>
      <c r="TIR302" s="1241"/>
      <c r="TIS302" s="1241"/>
      <c r="TIT302" s="1241"/>
      <c r="TIU302" s="1241"/>
      <c r="TIV302" s="1241"/>
      <c r="TIW302" s="1241"/>
      <c r="TIX302" s="1241"/>
      <c r="TIY302" s="1241"/>
      <c r="TIZ302" s="1241"/>
      <c r="TJA302" s="1241"/>
      <c r="TJB302" s="1241"/>
      <c r="TJC302" s="1241"/>
      <c r="TJD302" s="1241"/>
      <c r="TJE302" s="1241"/>
      <c r="TJF302" s="1241"/>
      <c r="TJG302" s="1241"/>
      <c r="TJH302" s="1241"/>
      <c r="TJI302" s="1241"/>
      <c r="TJJ302" s="1241"/>
      <c r="TJK302" s="1241"/>
      <c r="TJL302" s="1241"/>
      <c r="TJM302" s="1241"/>
      <c r="TJN302" s="1241"/>
      <c r="TJO302" s="1241"/>
      <c r="TJP302" s="1241"/>
      <c r="TJQ302" s="1241"/>
      <c r="TJR302" s="1241"/>
      <c r="TJS302" s="1241"/>
      <c r="TJT302" s="1241"/>
      <c r="TJU302" s="1241"/>
      <c r="TJV302" s="1241"/>
      <c r="TJW302" s="1241"/>
      <c r="TJX302" s="1241"/>
      <c r="TJY302" s="1241"/>
      <c r="TJZ302" s="1241"/>
      <c r="TKA302" s="1241"/>
      <c r="TKB302" s="1241"/>
      <c r="TKC302" s="1241"/>
      <c r="TKD302" s="1241"/>
      <c r="TKE302" s="1241"/>
      <c r="TKF302" s="1241"/>
      <c r="TKG302" s="1241"/>
      <c r="TKH302" s="1241"/>
      <c r="TKI302" s="1241"/>
      <c r="TKJ302" s="1241"/>
      <c r="TKK302" s="1241"/>
      <c r="TKL302" s="1241"/>
      <c r="TKM302" s="1241"/>
      <c r="TKN302" s="1241"/>
      <c r="TKO302" s="1241"/>
      <c r="TKP302" s="1241"/>
      <c r="TKQ302" s="1241"/>
      <c r="TKR302" s="1241"/>
      <c r="TKS302" s="1241"/>
      <c r="TKT302" s="1241"/>
      <c r="TKU302" s="1241"/>
      <c r="TKV302" s="1241"/>
      <c r="TKW302" s="1241"/>
      <c r="TKX302" s="1241"/>
      <c r="TKY302" s="1241"/>
      <c r="TKZ302" s="1241"/>
      <c r="TLA302" s="1241"/>
      <c r="TLB302" s="1241"/>
      <c r="TLC302" s="1241"/>
      <c r="TLD302" s="1241"/>
      <c r="TLE302" s="1241"/>
      <c r="TLF302" s="1241"/>
      <c r="TLG302" s="1241"/>
      <c r="TLH302" s="1241"/>
      <c r="TLI302" s="1241"/>
      <c r="TLJ302" s="1241"/>
      <c r="TLK302" s="1241"/>
      <c r="TLL302" s="1241"/>
      <c r="TLM302" s="1241"/>
      <c r="TLN302" s="1241"/>
      <c r="TLO302" s="1241"/>
      <c r="TLP302" s="1241"/>
      <c r="TLQ302" s="1241"/>
      <c r="TLR302" s="1241"/>
      <c r="TLS302" s="1241"/>
      <c r="TLT302" s="1241"/>
      <c r="TLU302" s="1241"/>
      <c r="TLV302" s="1241"/>
      <c r="TLW302" s="1241"/>
      <c r="TLX302" s="1241"/>
      <c r="TLY302" s="1241"/>
      <c r="TLZ302" s="1241"/>
      <c r="TMA302" s="1241"/>
      <c r="TMB302" s="1241"/>
      <c r="TMC302" s="1241"/>
      <c r="TMD302" s="1241"/>
      <c r="TME302" s="1241"/>
      <c r="TMF302" s="1241"/>
      <c r="TMG302" s="1241"/>
      <c r="TMH302" s="1241"/>
      <c r="TMI302" s="1241"/>
      <c r="TMJ302" s="1241"/>
      <c r="TMK302" s="1241"/>
      <c r="TML302" s="1241"/>
      <c r="TMM302" s="1241"/>
      <c r="TMN302" s="1241"/>
      <c r="TMO302" s="1241"/>
      <c r="TMP302" s="1241"/>
      <c r="TMQ302" s="1241"/>
      <c r="TMR302" s="1241"/>
      <c r="TMS302" s="1241"/>
      <c r="TMT302" s="1241"/>
      <c r="TMU302" s="1241"/>
      <c r="TMV302" s="1241"/>
      <c r="TMW302" s="1241"/>
      <c r="TMX302" s="1241"/>
      <c r="TMY302" s="1241"/>
      <c r="TMZ302" s="1241"/>
      <c r="TNA302" s="1241"/>
      <c r="TNB302" s="1241"/>
      <c r="TNC302" s="1241"/>
      <c r="TND302" s="1241"/>
      <c r="TNE302" s="1241"/>
      <c r="TNF302" s="1241"/>
      <c r="TNG302" s="1241"/>
      <c r="TNH302" s="1241"/>
      <c r="TNI302" s="1241"/>
      <c r="TNJ302" s="1241"/>
      <c r="TNK302" s="1241"/>
      <c r="TNL302" s="1241"/>
      <c r="TNM302" s="1241"/>
      <c r="TNN302" s="1241"/>
      <c r="TNO302" s="1241"/>
      <c r="TNP302" s="1241"/>
      <c r="TNQ302" s="1241"/>
      <c r="TNR302" s="1241"/>
      <c r="TNS302" s="1241"/>
      <c r="TNT302" s="1241"/>
      <c r="TNU302" s="1241"/>
      <c r="TNV302" s="1241"/>
      <c r="TNW302" s="1241"/>
      <c r="TNX302" s="1241"/>
      <c r="TNY302" s="1241"/>
      <c r="TNZ302" s="1241"/>
      <c r="TOA302" s="1241"/>
      <c r="TOB302" s="1241"/>
      <c r="TOC302" s="1241"/>
      <c r="TOD302" s="1241"/>
      <c r="TOE302" s="1241"/>
      <c r="TOF302" s="1241"/>
      <c r="TOG302" s="1241"/>
      <c r="TOH302" s="1241"/>
      <c r="TOI302" s="1241"/>
      <c r="TOJ302" s="1241"/>
      <c r="TOK302" s="1241"/>
      <c r="TOL302" s="1241"/>
      <c r="TOM302" s="1241"/>
      <c r="TON302" s="1241"/>
      <c r="TOO302" s="1241"/>
      <c r="TOP302" s="1241"/>
      <c r="TOQ302" s="1241"/>
      <c r="TOR302" s="1241"/>
      <c r="TOS302" s="1241"/>
      <c r="TOT302" s="1241"/>
      <c r="TOU302" s="1241"/>
      <c r="TOV302" s="1241"/>
      <c r="TOW302" s="1241"/>
      <c r="TOX302" s="1241"/>
      <c r="TOY302" s="1241"/>
      <c r="TOZ302" s="1241"/>
      <c r="TPA302" s="1241"/>
      <c r="TPB302" s="1241"/>
      <c r="TPC302" s="1241"/>
      <c r="TPD302" s="1241"/>
      <c r="TPE302" s="1241"/>
      <c r="TPF302" s="1241"/>
      <c r="TPG302" s="1241"/>
      <c r="TPH302" s="1241"/>
      <c r="TPI302" s="1241"/>
      <c r="TPJ302" s="1241"/>
      <c r="TPK302" s="1241"/>
      <c r="TPL302" s="1241"/>
      <c r="TPM302" s="1241"/>
      <c r="TPN302" s="1241"/>
      <c r="TPO302" s="1241"/>
      <c r="TPP302" s="1241"/>
      <c r="TPQ302" s="1241"/>
      <c r="TPR302" s="1241"/>
      <c r="TPS302" s="1241"/>
      <c r="TPT302" s="1241"/>
      <c r="TPU302" s="1241"/>
      <c r="TPV302" s="1241"/>
      <c r="TPW302" s="1241"/>
      <c r="TPX302" s="1241"/>
      <c r="TPY302" s="1241"/>
      <c r="TPZ302" s="1241"/>
      <c r="TQA302" s="1241"/>
      <c r="TQB302" s="1241"/>
      <c r="TQC302" s="1241"/>
      <c r="TQD302" s="1241"/>
      <c r="TQE302" s="1241"/>
      <c r="TQF302" s="1241"/>
      <c r="TQG302" s="1241"/>
      <c r="TQH302" s="1241"/>
      <c r="TQI302" s="1241"/>
      <c r="TQJ302" s="1241"/>
      <c r="TQK302" s="1241"/>
      <c r="TQL302" s="1241"/>
      <c r="TQM302" s="1241"/>
      <c r="TQN302" s="1241"/>
      <c r="TQO302" s="1241"/>
      <c r="TQP302" s="1241"/>
      <c r="TQQ302" s="1241"/>
      <c r="TQR302" s="1241"/>
      <c r="TQS302" s="1241"/>
      <c r="TQT302" s="1241"/>
      <c r="TQU302" s="1241"/>
      <c r="TQV302" s="1241"/>
      <c r="TQW302" s="1241"/>
      <c r="TQX302" s="1241"/>
      <c r="TQY302" s="1241"/>
      <c r="TQZ302" s="1241"/>
      <c r="TRA302" s="1241"/>
      <c r="TRB302" s="1241"/>
      <c r="TRC302" s="1241"/>
      <c r="TRD302" s="1241"/>
      <c r="TRE302" s="1241"/>
      <c r="TRF302" s="1241"/>
      <c r="TRG302" s="1241"/>
      <c r="TRH302" s="1241"/>
      <c r="TRI302" s="1241"/>
      <c r="TRJ302" s="1241"/>
      <c r="TRK302" s="1241"/>
      <c r="TRL302" s="1241"/>
      <c r="TRM302" s="1241"/>
      <c r="TRN302" s="1241"/>
      <c r="TRO302" s="1241"/>
      <c r="TRP302" s="1241"/>
      <c r="TRQ302" s="1241"/>
      <c r="TRR302" s="1241"/>
      <c r="TRS302" s="1241"/>
      <c r="TRT302" s="1241"/>
      <c r="TRU302" s="1241"/>
      <c r="TRV302" s="1241"/>
      <c r="TRW302" s="1241"/>
      <c r="TRX302" s="1241"/>
      <c r="TRY302" s="1241"/>
      <c r="TRZ302" s="1241"/>
      <c r="TSA302" s="1241"/>
      <c r="TSB302" s="1241"/>
      <c r="TSC302" s="1241"/>
      <c r="TSD302" s="1241"/>
      <c r="TSE302" s="1241"/>
      <c r="TSF302" s="1241"/>
      <c r="TSG302" s="1241"/>
      <c r="TSH302" s="1241"/>
      <c r="TSI302" s="1241"/>
      <c r="TSJ302" s="1241"/>
      <c r="TSK302" s="1241"/>
      <c r="TSL302" s="1241"/>
      <c r="TSM302" s="1241"/>
      <c r="TSN302" s="1241"/>
      <c r="TSO302" s="1241"/>
      <c r="TSP302" s="1241"/>
      <c r="TSQ302" s="1241"/>
      <c r="TSR302" s="1241"/>
      <c r="TSS302" s="1241"/>
      <c r="TST302" s="1241"/>
      <c r="TSU302" s="1241"/>
      <c r="TSV302" s="1241"/>
      <c r="TSW302" s="1241"/>
      <c r="TSX302" s="1241"/>
      <c r="TSY302" s="1241"/>
      <c r="TSZ302" s="1241"/>
      <c r="TTA302" s="1241"/>
      <c r="TTB302" s="1241"/>
      <c r="TTC302" s="1241"/>
      <c r="TTD302" s="1241"/>
      <c r="TTE302" s="1241"/>
      <c r="TTF302" s="1241"/>
      <c r="TTG302" s="1241"/>
      <c r="TTH302" s="1241"/>
      <c r="TTI302" s="1241"/>
      <c r="TTJ302" s="1241"/>
      <c r="TTK302" s="1241"/>
      <c r="TTL302" s="1241"/>
      <c r="TTM302" s="1241"/>
      <c r="TTN302" s="1241"/>
      <c r="TTO302" s="1241"/>
      <c r="TTP302" s="1241"/>
      <c r="TTQ302" s="1241"/>
      <c r="TTR302" s="1241"/>
      <c r="TTS302" s="1241"/>
      <c r="TTT302" s="1241"/>
      <c r="TTU302" s="1241"/>
      <c r="TTV302" s="1241"/>
      <c r="TTW302" s="1241"/>
      <c r="TTX302" s="1241"/>
      <c r="TTY302" s="1241"/>
      <c r="TTZ302" s="1241"/>
      <c r="TUA302" s="1241"/>
      <c r="TUB302" s="1241"/>
      <c r="TUC302" s="1241"/>
      <c r="TUD302" s="1241"/>
      <c r="TUE302" s="1241"/>
      <c r="TUF302" s="1241"/>
      <c r="TUG302" s="1241"/>
      <c r="TUH302" s="1241"/>
      <c r="TUI302" s="1241"/>
      <c r="TUJ302" s="1241"/>
      <c r="TUK302" s="1241"/>
      <c r="TUL302" s="1241"/>
      <c r="TUM302" s="1241"/>
      <c r="TUN302" s="1241"/>
      <c r="TUO302" s="1241"/>
      <c r="TUP302" s="1241"/>
      <c r="TUQ302" s="1241"/>
      <c r="TUR302" s="1241"/>
      <c r="TUS302" s="1241"/>
      <c r="TUT302" s="1241"/>
      <c r="TUU302" s="1241"/>
      <c r="TUV302" s="1241"/>
      <c r="TUW302" s="1241"/>
      <c r="TUX302" s="1241"/>
      <c r="TUY302" s="1241"/>
      <c r="TUZ302" s="1241"/>
      <c r="TVA302" s="1241"/>
      <c r="TVB302" s="1241"/>
      <c r="TVC302" s="1241"/>
      <c r="TVD302" s="1241"/>
      <c r="TVE302" s="1241"/>
      <c r="TVF302" s="1241"/>
      <c r="TVG302" s="1241"/>
      <c r="TVH302" s="1241"/>
      <c r="TVI302" s="1241"/>
      <c r="TVJ302" s="1241"/>
      <c r="TVK302" s="1241"/>
      <c r="TVL302" s="1241"/>
      <c r="TVM302" s="1241"/>
      <c r="TVN302" s="1241"/>
      <c r="TVO302" s="1241"/>
      <c r="TVP302" s="1241"/>
      <c r="TVQ302" s="1241"/>
      <c r="TVR302" s="1241"/>
      <c r="TVS302" s="1241"/>
      <c r="TVT302" s="1241"/>
      <c r="TVU302" s="1241"/>
      <c r="TVV302" s="1241"/>
      <c r="TVW302" s="1241"/>
      <c r="TVX302" s="1241"/>
      <c r="TVY302" s="1241"/>
      <c r="TVZ302" s="1241"/>
      <c r="TWA302" s="1241"/>
      <c r="TWB302" s="1241"/>
      <c r="TWC302" s="1241"/>
      <c r="TWD302" s="1241"/>
      <c r="TWE302" s="1241"/>
      <c r="TWF302" s="1241"/>
      <c r="TWG302" s="1241"/>
      <c r="TWH302" s="1241"/>
      <c r="TWI302" s="1241"/>
      <c r="TWJ302" s="1241"/>
      <c r="TWK302" s="1241"/>
      <c r="TWL302" s="1241"/>
      <c r="TWM302" s="1241"/>
      <c r="TWN302" s="1241"/>
      <c r="TWO302" s="1241"/>
      <c r="TWP302" s="1241"/>
      <c r="TWQ302" s="1241"/>
      <c r="TWR302" s="1241"/>
      <c r="TWS302" s="1241"/>
      <c r="TWT302" s="1241"/>
      <c r="TWU302" s="1241"/>
      <c r="TWV302" s="1241"/>
      <c r="TWW302" s="1241"/>
      <c r="TWX302" s="1241"/>
      <c r="TWY302" s="1241"/>
      <c r="TWZ302" s="1241"/>
      <c r="TXA302" s="1241"/>
      <c r="TXB302" s="1241"/>
      <c r="TXC302" s="1241"/>
      <c r="TXD302" s="1241"/>
      <c r="TXE302" s="1241"/>
      <c r="TXF302" s="1241"/>
      <c r="TXG302" s="1241"/>
      <c r="TXH302" s="1241"/>
      <c r="TXI302" s="1241"/>
      <c r="TXJ302" s="1241"/>
      <c r="TXK302" s="1241"/>
      <c r="TXL302" s="1241"/>
      <c r="TXM302" s="1241"/>
      <c r="TXN302" s="1241"/>
      <c r="TXO302" s="1241"/>
      <c r="TXP302" s="1241"/>
      <c r="TXQ302" s="1241"/>
      <c r="TXR302" s="1241"/>
      <c r="TXS302" s="1241"/>
      <c r="TXT302" s="1241"/>
      <c r="TXU302" s="1241"/>
      <c r="TXV302" s="1241"/>
      <c r="TXW302" s="1241"/>
      <c r="TXX302" s="1241"/>
      <c r="TXY302" s="1241"/>
      <c r="TXZ302" s="1241"/>
      <c r="TYA302" s="1241"/>
      <c r="TYB302" s="1241"/>
      <c r="TYC302" s="1241"/>
      <c r="TYD302" s="1241"/>
      <c r="TYE302" s="1241"/>
      <c r="TYF302" s="1241"/>
      <c r="TYG302" s="1241"/>
      <c r="TYH302" s="1241"/>
      <c r="TYI302" s="1241"/>
      <c r="TYJ302" s="1241"/>
      <c r="TYK302" s="1241"/>
      <c r="TYL302" s="1241"/>
      <c r="TYM302" s="1241"/>
      <c r="TYN302" s="1241"/>
      <c r="TYO302" s="1241"/>
      <c r="TYP302" s="1241"/>
      <c r="TYQ302" s="1241"/>
      <c r="TYR302" s="1241"/>
      <c r="TYS302" s="1241"/>
      <c r="TYT302" s="1241"/>
      <c r="TYU302" s="1241"/>
      <c r="TYV302" s="1241"/>
      <c r="TYW302" s="1241"/>
      <c r="TYX302" s="1241"/>
      <c r="TYY302" s="1241"/>
      <c r="TYZ302" s="1241"/>
      <c r="TZA302" s="1241"/>
      <c r="TZB302" s="1241"/>
      <c r="TZC302" s="1241"/>
      <c r="TZD302" s="1241"/>
      <c r="TZE302" s="1241"/>
      <c r="TZF302" s="1241"/>
      <c r="TZG302" s="1241"/>
      <c r="TZH302" s="1241"/>
      <c r="TZI302" s="1241"/>
      <c r="TZJ302" s="1241"/>
      <c r="TZK302" s="1241"/>
      <c r="TZL302" s="1241"/>
      <c r="TZM302" s="1241"/>
      <c r="TZN302" s="1241"/>
      <c r="TZO302" s="1241"/>
      <c r="TZP302" s="1241"/>
      <c r="TZQ302" s="1241"/>
      <c r="TZR302" s="1241"/>
      <c r="TZS302" s="1241"/>
      <c r="TZT302" s="1241"/>
      <c r="TZU302" s="1241"/>
      <c r="TZV302" s="1241"/>
      <c r="TZW302" s="1241"/>
      <c r="TZX302" s="1241"/>
      <c r="TZY302" s="1241"/>
      <c r="TZZ302" s="1241"/>
      <c r="UAA302" s="1241"/>
      <c r="UAB302" s="1241"/>
      <c r="UAC302" s="1241"/>
      <c r="UAD302" s="1241"/>
      <c r="UAE302" s="1241"/>
      <c r="UAF302" s="1241"/>
      <c r="UAG302" s="1241"/>
      <c r="UAH302" s="1241"/>
      <c r="UAI302" s="1241"/>
      <c r="UAJ302" s="1241"/>
      <c r="UAK302" s="1241"/>
      <c r="UAL302" s="1241"/>
      <c r="UAM302" s="1241"/>
      <c r="UAN302" s="1241"/>
      <c r="UAO302" s="1241"/>
      <c r="UAP302" s="1241"/>
      <c r="UAQ302" s="1241"/>
      <c r="UAR302" s="1241"/>
      <c r="UAS302" s="1241"/>
      <c r="UAT302" s="1241"/>
      <c r="UAU302" s="1241"/>
      <c r="UAV302" s="1241"/>
      <c r="UAW302" s="1241"/>
      <c r="UAX302" s="1241"/>
      <c r="UAY302" s="1241"/>
      <c r="UAZ302" s="1241"/>
      <c r="UBA302" s="1241"/>
      <c r="UBB302" s="1241"/>
      <c r="UBC302" s="1241"/>
      <c r="UBD302" s="1241"/>
      <c r="UBE302" s="1241"/>
      <c r="UBF302" s="1241"/>
      <c r="UBG302" s="1241"/>
      <c r="UBH302" s="1241"/>
      <c r="UBI302" s="1241"/>
      <c r="UBJ302" s="1241"/>
      <c r="UBK302" s="1241"/>
      <c r="UBL302" s="1241"/>
      <c r="UBM302" s="1241"/>
      <c r="UBN302" s="1241"/>
      <c r="UBO302" s="1241"/>
      <c r="UBP302" s="1241"/>
      <c r="UBQ302" s="1241"/>
      <c r="UBR302" s="1241"/>
      <c r="UBS302" s="1241"/>
      <c r="UBT302" s="1241"/>
      <c r="UBU302" s="1241"/>
      <c r="UBV302" s="1241"/>
      <c r="UBW302" s="1241"/>
      <c r="UBX302" s="1241"/>
      <c r="UBY302" s="1241"/>
      <c r="UBZ302" s="1241"/>
      <c r="UCA302" s="1241"/>
      <c r="UCB302" s="1241"/>
      <c r="UCC302" s="1241"/>
      <c r="UCD302" s="1241"/>
      <c r="UCE302" s="1241"/>
      <c r="UCF302" s="1241"/>
      <c r="UCG302" s="1241"/>
      <c r="UCH302" s="1241"/>
      <c r="UCI302" s="1241"/>
      <c r="UCJ302" s="1241"/>
      <c r="UCK302" s="1241"/>
      <c r="UCL302" s="1241"/>
      <c r="UCM302" s="1241"/>
      <c r="UCN302" s="1241"/>
      <c r="UCO302" s="1241"/>
      <c r="UCP302" s="1241"/>
      <c r="UCQ302" s="1241"/>
      <c r="UCR302" s="1241"/>
      <c r="UCS302" s="1241"/>
      <c r="UCT302" s="1241"/>
      <c r="UCU302" s="1241"/>
      <c r="UCV302" s="1241"/>
      <c r="UCW302" s="1241"/>
      <c r="UCX302" s="1241"/>
      <c r="UCY302" s="1241"/>
      <c r="UCZ302" s="1241"/>
      <c r="UDA302" s="1241"/>
      <c r="UDB302" s="1241"/>
      <c r="UDC302" s="1241"/>
      <c r="UDD302" s="1241"/>
      <c r="UDE302" s="1241"/>
      <c r="UDF302" s="1241"/>
      <c r="UDG302" s="1241"/>
      <c r="UDH302" s="1241"/>
      <c r="UDI302" s="1241"/>
      <c r="UDJ302" s="1241"/>
      <c r="UDK302" s="1241"/>
      <c r="UDL302" s="1241"/>
      <c r="UDM302" s="1241"/>
      <c r="UDN302" s="1241"/>
      <c r="UDO302" s="1241"/>
      <c r="UDP302" s="1241"/>
      <c r="UDQ302" s="1241"/>
      <c r="UDR302" s="1241"/>
      <c r="UDS302" s="1241"/>
      <c r="UDT302" s="1241"/>
      <c r="UDU302" s="1241"/>
      <c r="UDV302" s="1241"/>
      <c r="UDW302" s="1241"/>
      <c r="UDX302" s="1241"/>
      <c r="UDY302" s="1241"/>
      <c r="UDZ302" s="1241"/>
      <c r="UEA302" s="1241"/>
      <c r="UEB302" s="1241"/>
      <c r="UEC302" s="1241"/>
      <c r="UED302" s="1241"/>
      <c r="UEE302" s="1241"/>
      <c r="UEF302" s="1241"/>
      <c r="UEG302" s="1241"/>
      <c r="UEH302" s="1241"/>
      <c r="UEI302" s="1241"/>
      <c r="UEJ302" s="1241"/>
      <c r="UEK302" s="1241"/>
      <c r="UEL302" s="1241"/>
      <c r="UEM302" s="1241"/>
      <c r="UEN302" s="1241"/>
      <c r="UEO302" s="1241"/>
      <c r="UEP302" s="1241"/>
      <c r="UEQ302" s="1241"/>
      <c r="UER302" s="1241"/>
      <c r="UES302" s="1241"/>
      <c r="UET302" s="1241"/>
      <c r="UEU302" s="1241"/>
      <c r="UEV302" s="1241"/>
      <c r="UEW302" s="1241"/>
      <c r="UEX302" s="1241"/>
      <c r="UEY302" s="1241"/>
      <c r="UEZ302" s="1241"/>
      <c r="UFA302" s="1241"/>
      <c r="UFB302" s="1241"/>
      <c r="UFC302" s="1241"/>
      <c r="UFD302" s="1241"/>
      <c r="UFE302" s="1241"/>
      <c r="UFF302" s="1241"/>
      <c r="UFG302" s="1241"/>
      <c r="UFH302" s="1241"/>
      <c r="UFI302" s="1241"/>
      <c r="UFJ302" s="1241"/>
      <c r="UFK302" s="1241"/>
      <c r="UFL302" s="1241"/>
      <c r="UFM302" s="1241"/>
      <c r="UFN302" s="1241"/>
      <c r="UFO302" s="1241"/>
      <c r="UFP302" s="1241"/>
      <c r="UFQ302" s="1241"/>
      <c r="UFR302" s="1241"/>
      <c r="UFS302" s="1241"/>
      <c r="UFT302" s="1241"/>
      <c r="UFU302" s="1241"/>
      <c r="UFV302" s="1241"/>
      <c r="UFW302" s="1241"/>
      <c r="UFX302" s="1241"/>
      <c r="UFY302" s="1241"/>
      <c r="UFZ302" s="1241"/>
      <c r="UGA302" s="1241"/>
      <c r="UGB302" s="1241"/>
      <c r="UGC302" s="1241"/>
      <c r="UGD302" s="1241"/>
      <c r="UGE302" s="1241"/>
      <c r="UGF302" s="1241"/>
      <c r="UGG302" s="1241"/>
      <c r="UGH302" s="1241"/>
      <c r="UGI302" s="1241"/>
      <c r="UGJ302" s="1241"/>
      <c r="UGK302" s="1241"/>
      <c r="UGL302" s="1241"/>
      <c r="UGM302" s="1241"/>
      <c r="UGN302" s="1241"/>
      <c r="UGO302" s="1241"/>
      <c r="UGP302" s="1241"/>
      <c r="UGQ302" s="1241"/>
      <c r="UGR302" s="1241"/>
      <c r="UGS302" s="1241"/>
      <c r="UGT302" s="1241"/>
      <c r="UGU302" s="1241"/>
      <c r="UGV302" s="1241"/>
      <c r="UGW302" s="1241"/>
      <c r="UGX302" s="1241"/>
      <c r="UGY302" s="1241"/>
      <c r="UGZ302" s="1241"/>
      <c r="UHA302" s="1241"/>
      <c r="UHB302" s="1241"/>
      <c r="UHC302" s="1241"/>
      <c r="UHD302" s="1241"/>
      <c r="UHE302" s="1241"/>
      <c r="UHF302" s="1241"/>
      <c r="UHG302" s="1241"/>
      <c r="UHH302" s="1241"/>
      <c r="UHI302" s="1241"/>
      <c r="UHJ302" s="1241"/>
      <c r="UHK302" s="1241"/>
      <c r="UHL302" s="1241"/>
      <c r="UHM302" s="1241"/>
      <c r="UHN302" s="1241"/>
      <c r="UHO302" s="1241"/>
      <c r="UHP302" s="1241"/>
      <c r="UHQ302" s="1241"/>
      <c r="UHR302" s="1241"/>
      <c r="UHS302" s="1241"/>
      <c r="UHT302" s="1241"/>
      <c r="UHU302" s="1241"/>
      <c r="UHV302" s="1241"/>
      <c r="UHW302" s="1241"/>
      <c r="UHX302" s="1241"/>
      <c r="UHY302" s="1241"/>
      <c r="UHZ302" s="1241"/>
      <c r="UIA302" s="1241"/>
      <c r="UIB302" s="1241"/>
      <c r="UIC302" s="1241"/>
      <c r="UID302" s="1241"/>
      <c r="UIE302" s="1241"/>
      <c r="UIF302" s="1241"/>
      <c r="UIG302" s="1241"/>
      <c r="UIH302" s="1241"/>
      <c r="UII302" s="1241"/>
      <c r="UIJ302" s="1241"/>
      <c r="UIK302" s="1241"/>
      <c r="UIL302" s="1241"/>
      <c r="UIM302" s="1241"/>
      <c r="UIN302" s="1241"/>
      <c r="UIO302" s="1241"/>
      <c r="UIP302" s="1241"/>
      <c r="UIQ302" s="1241"/>
      <c r="UIR302" s="1241"/>
      <c r="UIS302" s="1241"/>
      <c r="UIT302" s="1241"/>
      <c r="UIU302" s="1241"/>
      <c r="UIV302" s="1241"/>
      <c r="UIW302" s="1241"/>
      <c r="UIX302" s="1241"/>
      <c r="UIY302" s="1241"/>
      <c r="UIZ302" s="1241"/>
      <c r="UJA302" s="1241"/>
      <c r="UJB302" s="1241"/>
      <c r="UJC302" s="1241"/>
      <c r="UJD302" s="1241"/>
      <c r="UJE302" s="1241"/>
      <c r="UJF302" s="1241"/>
      <c r="UJG302" s="1241"/>
      <c r="UJH302" s="1241"/>
      <c r="UJI302" s="1241"/>
      <c r="UJJ302" s="1241"/>
      <c r="UJK302" s="1241"/>
      <c r="UJL302" s="1241"/>
      <c r="UJM302" s="1241"/>
      <c r="UJN302" s="1241"/>
      <c r="UJO302" s="1241"/>
      <c r="UJP302" s="1241"/>
      <c r="UJQ302" s="1241"/>
      <c r="UJR302" s="1241"/>
      <c r="UJS302" s="1241"/>
      <c r="UJT302" s="1241"/>
      <c r="UJU302" s="1241"/>
      <c r="UJV302" s="1241"/>
      <c r="UJW302" s="1241"/>
      <c r="UJX302" s="1241"/>
      <c r="UJY302" s="1241"/>
      <c r="UJZ302" s="1241"/>
      <c r="UKA302" s="1241"/>
      <c r="UKB302" s="1241"/>
      <c r="UKC302" s="1241"/>
      <c r="UKD302" s="1241"/>
      <c r="UKE302" s="1241"/>
      <c r="UKF302" s="1241"/>
      <c r="UKG302" s="1241"/>
      <c r="UKH302" s="1241"/>
      <c r="UKI302" s="1241"/>
      <c r="UKJ302" s="1241"/>
      <c r="UKK302" s="1241"/>
      <c r="UKL302" s="1241"/>
      <c r="UKM302" s="1241"/>
      <c r="UKN302" s="1241"/>
      <c r="UKO302" s="1241"/>
      <c r="UKP302" s="1241"/>
      <c r="UKQ302" s="1241"/>
      <c r="UKR302" s="1241"/>
      <c r="UKS302" s="1241"/>
      <c r="UKT302" s="1241"/>
      <c r="UKU302" s="1241"/>
      <c r="UKV302" s="1241"/>
      <c r="UKW302" s="1241"/>
      <c r="UKX302" s="1241"/>
      <c r="UKY302" s="1241"/>
      <c r="UKZ302" s="1241"/>
      <c r="ULA302" s="1241"/>
      <c r="ULB302" s="1241"/>
      <c r="ULC302" s="1241"/>
      <c r="ULD302" s="1241"/>
      <c r="ULE302" s="1241"/>
      <c r="ULF302" s="1241"/>
      <c r="ULG302" s="1241"/>
      <c r="ULH302" s="1241"/>
      <c r="ULI302" s="1241"/>
      <c r="ULJ302" s="1241"/>
      <c r="ULK302" s="1241"/>
      <c r="ULL302" s="1241"/>
      <c r="ULM302" s="1241"/>
      <c r="ULN302" s="1241"/>
      <c r="ULO302" s="1241"/>
      <c r="ULP302" s="1241"/>
      <c r="ULQ302" s="1241"/>
      <c r="ULR302" s="1241"/>
      <c r="ULS302" s="1241"/>
      <c r="ULT302" s="1241"/>
      <c r="ULU302" s="1241"/>
      <c r="ULV302" s="1241"/>
      <c r="ULW302" s="1241"/>
      <c r="ULX302" s="1241"/>
      <c r="ULY302" s="1241"/>
      <c r="ULZ302" s="1241"/>
      <c r="UMA302" s="1241"/>
      <c r="UMB302" s="1241"/>
      <c r="UMC302" s="1241"/>
      <c r="UMD302" s="1241"/>
      <c r="UME302" s="1241"/>
      <c r="UMF302" s="1241"/>
      <c r="UMG302" s="1241"/>
      <c r="UMH302" s="1241"/>
      <c r="UMI302" s="1241"/>
      <c r="UMJ302" s="1241"/>
      <c r="UMK302" s="1241"/>
      <c r="UML302" s="1241"/>
      <c r="UMM302" s="1241"/>
      <c r="UMN302" s="1241"/>
      <c r="UMO302" s="1241"/>
      <c r="UMP302" s="1241"/>
      <c r="UMQ302" s="1241"/>
      <c r="UMR302" s="1241"/>
      <c r="UMS302" s="1241"/>
      <c r="UMT302" s="1241"/>
      <c r="UMU302" s="1241"/>
      <c r="UMV302" s="1241"/>
      <c r="UMW302" s="1241"/>
      <c r="UMX302" s="1241"/>
      <c r="UMY302" s="1241"/>
      <c r="UMZ302" s="1241"/>
      <c r="UNA302" s="1241"/>
      <c r="UNB302" s="1241"/>
      <c r="UNC302" s="1241"/>
      <c r="UND302" s="1241"/>
      <c r="UNE302" s="1241"/>
      <c r="UNF302" s="1241"/>
      <c r="UNG302" s="1241"/>
      <c r="UNH302" s="1241"/>
      <c r="UNI302" s="1241"/>
      <c r="UNJ302" s="1241"/>
      <c r="UNK302" s="1241"/>
      <c r="UNL302" s="1241"/>
      <c r="UNM302" s="1241"/>
      <c r="UNN302" s="1241"/>
      <c r="UNO302" s="1241"/>
      <c r="UNP302" s="1241"/>
      <c r="UNQ302" s="1241"/>
      <c r="UNR302" s="1241"/>
      <c r="UNS302" s="1241"/>
      <c r="UNT302" s="1241"/>
      <c r="UNU302" s="1241"/>
      <c r="UNV302" s="1241"/>
      <c r="UNW302" s="1241"/>
      <c r="UNX302" s="1241"/>
      <c r="UNY302" s="1241"/>
      <c r="UNZ302" s="1241"/>
      <c r="UOA302" s="1241"/>
      <c r="UOB302" s="1241"/>
      <c r="UOC302" s="1241"/>
      <c r="UOD302" s="1241"/>
      <c r="UOE302" s="1241"/>
      <c r="UOF302" s="1241"/>
      <c r="UOG302" s="1241"/>
      <c r="UOH302" s="1241"/>
      <c r="UOI302" s="1241"/>
      <c r="UOJ302" s="1241"/>
      <c r="UOK302" s="1241"/>
      <c r="UOL302" s="1241"/>
      <c r="UOM302" s="1241"/>
      <c r="UON302" s="1241"/>
      <c r="UOO302" s="1241"/>
      <c r="UOP302" s="1241"/>
      <c r="UOQ302" s="1241"/>
      <c r="UOR302" s="1241"/>
      <c r="UOS302" s="1241"/>
      <c r="UOT302" s="1241"/>
      <c r="UOU302" s="1241"/>
      <c r="UOV302" s="1241"/>
      <c r="UOW302" s="1241"/>
      <c r="UOX302" s="1241"/>
      <c r="UOY302" s="1241"/>
      <c r="UOZ302" s="1241"/>
      <c r="UPA302" s="1241"/>
      <c r="UPB302" s="1241"/>
      <c r="UPC302" s="1241"/>
      <c r="UPD302" s="1241"/>
      <c r="UPE302" s="1241"/>
      <c r="UPF302" s="1241"/>
      <c r="UPG302" s="1241"/>
      <c r="UPH302" s="1241"/>
      <c r="UPI302" s="1241"/>
      <c r="UPJ302" s="1241"/>
      <c r="UPK302" s="1241"/>
      <c r="UPL302" s="1241"/>
      <c r="UPM302" s="1241"/>
      <c r="UPN302" s="1241"/>
      <c r="UPO302" s="1241"/>
      <c r="UPP302" s="1241"/>
      <c r="UPQ302" s="1241"/>
      <c r="UPR302" s="1241"/>
      <c r="UPS302" s="1241"/>
      <c r="UPT302" s="1241"/>
      <c r="UPU302" s="1241"/>
      <c r="UPV302" s="1241"/>
      <c r="UPW302" s="1241"/>
      <c r="UPX302" s="1241"/>
      <c r="UPY302" s="1241"/>
      <c r="UPZ302" s="1241"/>
      <c r="UQA302" s="1241"/>
      <c r="UQB302" s="1241"/>
      <c r="UQC302" s="1241"/>
      <c r="UQD302" s="1241"/>
      <c r="UQE302" s="1241"/>
      <c r="UQF302" s="1241"/>
      <c r="UQG302" s="1241"/>
      <c r="UQH302" s="1241"/>
      <c r="UQI302" s="1241"/>
      <c r="UQJ302" s="1241"/>
      <c r="UQK302" s="1241"/>
      <c r="UQL302" s="1241"/>
      <c r="UQM302" s="1241"/>
      <c r="UQN302" s="1241"/>
      <c r="UQO302" s="1241"/>
      <c r="UQP302" s="1241"/>
      <c r="UQQ302" s="1241"/>
      <c r="UQR302" s="1241"/>
      <c r="UQS302" s="1241"/>
      <c r="UQT302" s="1241"/>
      <c r="UQU302" s="1241"/>
      <c r="UQV302" s="1241"/>
      <c r="UQW302" s="1241"/>
      <c r="UQX302" s="1241"/>
      <c r="UQY302" s="1241"/>
      <c r="UQZ302" s="1241"/>
      <c r="URA302" s="1241"/>
      <c r="URB302" s="1241"/>
      <c r="URC302" s="1241"/>
      <c r="URD302" s="1241"/>
      <c r="URE302" s="1241"/>
      <c r="URF302" s="1241"/>
      <c r="URG302" s="1241"/>
      <c r="URH302" s="1241"/>
      <c r="URI302" s="1241"/>
      <c r="URJ302" s="1241"/>
      <c r="URK302" s="1241"/>
      <c r="URL302" s="1241"/>
      <c r="URM302" s="1241"/>
      <c r="URN302" s="1241"/>
      <c r="URO302" s="1241"/>
      <c r="URP302" s="1241"/>
      <c r="URQ302" s="1241"/>
      <c r="URR302" s="1241"/>
      <c r="URS302" s="1241"/>
      <c r="URT302" s="1241"/>
      <c r="URU302" s="1241"/>
      <c r="URV302" s="1241"/>
      <c r="URW302" s="1241"/>
      <c r="URX302" s="1241"/>
      <c r="URY302" s="1241"/>
      <c r="URZ302" s="1241"/>
      <c r="USA302" s="1241"/>
      <c r="USB302" s="1241"/>
      <c r="USC302" s="1241"/>
      <c r="USD302" s="1241"/>
      <c r="USE302" s="1241"/>
      <c r="USF302" s="1241"/>
      <c r="USG302" s="1241"/>
      <c r="USH302" s="1241"/>
      <c r="USI302" s="1241"/>
      <c r="USJ302" s="1241"/>
      <c r="USK302" s="1241"/>
      <c r="USL302" s="1241"/>
      <c r="USM302" s="1241"/>
      <c r="USN302" s="1241"/>
      <c r="USO302" s="1241"/>
      <c r="USP302" s="1241"/>
      <c r="USQ302" s="1241"/>
      <c r="USR302" s="1241"/>
      <c r="USS302" s="1241"/>
      <c r="UST302" s="1241"/>
      <c r="USU302" s="1241"/>
      <c r="USV302" s="1241"/>
      <c r="USW302" s="1241"/>
      <c r="USX302" s="1241"/>
      <c r="USY302" s="1241"/>
      <c r="USZ302" s="1241"/>
      <c r="UTA302" s="1241"/>
      <c r="UTB302" s="1241"/>
      <c r="UTC302" s="1241"/>
      <c r="UTD302" s="1241"/>
      <c r="UTE302" s="1241"/>
      <c r="UTF302" s="1241"/>
      <c r="UTG302" s="1241"/>
      <c r="UTH302" s="1241"/>
      <c r="UTI302" s="1241"/>
      <c r="UTJ302" s="1241"/>
      <c r="UTK302" s="1241"/>
      <c r="UTL302" s="1241"/>
      <c r="UTM302" s="1241"/>
      <c r="UTN302" s="1241"/>
      <c r="UTO302" s="1241"/>
      <c r="UTP302" s="1241"/>
      <c r="UTQ302" s="1241"/>
      <c r="UTR302" s="1241"/>
      <c r="UTS302" s="1241"/>
      <c r="UTT302" s="1241"/>
      <c r="UTU302" s="1241"/>
      <c r="UTV302" s="1241"/>
      <c r="UTW302" s="1241"/>
      <c r="UTX302" s="1241"/>
      <c r="UTY302" s="1241"/>
      <c r="UTZ302" s="1241"/>
      <c r="UUA302" s="1241"/>
      <c r="UUB302" s="1241"/>
      <c r="UUC302" s="1241"/>
      <c r="UUD302" s="1241"/>
      <c r="UUE302" s="1241"/>
      <c r="UUF302" s="1241"/>
      <c r="UUG302" s="1241"/>
      <c r="UUH302" s="1241"/>
      <c r="UUI302" s="1241"/>
      <c r="UUJ302" s="1241"/>
      <c r="UUK302" s="1241"/>
      <c r="UUL302" s="1241"/>
      <c r="UUM302" s="1241"/>
      <c r="UUN302" s="1241"/>
      <c r="UUO302" s="1241"/>
      <c r="UUP302" s="1241"/>
      <c r="UUQ302" s="1241"/>
      <c r="UUR302" s="1241"/>
      <c r="UUS302" s="1241"/>
      <c r="UUT302" s="1241"/>
      <c r="UUU302" s="1241"/>
      <c r="UUV302" s="1241"/>
      <c r="UUW302" s="1241"/>
      <c r="UUX302" s="1241"/>
      <c r="UUY302" s="1241"/>
      <c r="UUZ302" s="1241"/>
      <c r="UVA302" s="1241"/>
      <c r="UVB302" s="1241"/>
      <c r="UVC302" s="1241"/>
      <c r="UVD302" s="1241"/>
      <c r="UVE302" s="1241"/>
      <c r="UVF302" s="1241"/>
      <c r="UVG302" s="1241"/>
      <c r="UVH302" s="1241"/>
      <c r="UVI302" s="1241"/>
      <c r="UVJ302" s="1241"/>
      <c r="UVK302" s="1241"/>
      <c r="UVL302" s="1241"/>
      <c r="UVM302" s="1241"/>
      <c r="UVN302" s="1241"/>
      <c r="UVO302" s="1241"/>
      <c r="UVP302" s="1241"/>
      <c r="UVQ302" s="1241"/>
      <c r="UVR302" s="1241"/>
      <c r="UVS302" s="1241"/>
      <c r="UVT302" s="1241"/>
      <c r="UVU302" s="1241"/>
      <c r="UVV302" s="1241"/>
      <c r="UVW302" s="1241"/>
      <c r="UVX302" s="1241"/>
      <c r="UVY302" s="1241"/>
      <c r="UVZ302" s="1241"/>
      <c r="UWA302" s="1241"/>
      <c r="UWB302" s="1241"/>
      <c r="UWC302" s="1241"/>
      <c r="UWD302" s="1241"/>
      <c r="UWE302" s="1241"/>
      <c r="UWF302" s="1241"/>
      <c r="UWG302" s="1241"/>
      <c r="UWH302" s="1241"/>
      <c r="UWI302" s="1241"/>
      <c r="UWJ302" s="1241"/>
      <c r="UWK302" s="1241"/>
      <c r="UWL302" s="1241"/>
      <c r="UWM302" s="1241"/>
      <c r="UWN302" s="1241"/>
      <c r="UWO302" s="1241"/>
      <c r="UWP302" s="1241"/>
      <c r="UWQ302" s="1241"/>
      <c r="UWR302" s="1241"/>
      <c r="UWS302" s="1241"/>
      <c r="UWT302" s="1241"/>
      <c r="UWU302" s="1241"/>
      <c r="UWV302" s="1241"/>
      <c r="UWW302" s="1241"/>
      <c r="UWX302" s="1241"/>
      <c r="UWY302" s="1241"/>
      <c r="UWZ302" s="1241"/>
      <c r="UXA302" s="1241"/>
      <c r="UXB302" s="1241"/>
      <c r="UXC302" s="1241"/>
      <c r="UXD302" s="1241"/>
      <c r="UXE302" s="1241"/>
      <c r="UXF302" s="1241"/>
      <c r="UXG302" s="1241"/>
      <c r="UXH302" s="1241"/>
      <c r="UXI302" s="1241"/>
      <c r="UXJ302" s="1241"/>
      <c r="UXK302" s="1241"/>
      <c r="UXL302" s="1241"/>
      <c r="UXM302" s="1241"/>
      <c r="UXN302" s="1241"/>
      <c r="UXO302" s="1241"/>
      <c r="UXP302" s="1241"/>
      <c r="UXQ302" s="1241"/>
      <c r="UXR302" s="1241"/>
      <c r="UXS302" s="1241"/>
      <c r="UXT302" s="1241"/>
      <c r="UXU302" s="1241"/>
      <c r="UXV302" s="1241"/>
      <c r="UXW302" s="1241"/>
      <c r="UXX302" s="1241"/>
      <c r="UXY302" s="1241"/>
      <c r="UXZ302" s="1241"/>
      <c r="UYA302" s="1241"/>
      <c r="UYB302" s="1241"/>
      <c r="UYC302" s="1241"/>
      <c r="UYD302" s="1241"/>
      <c r="UYE302" s="1241"/>
      <c r="UYF302" s="1241"/>
      <c r="UYG302" s="1241"/>
      <c r="UYH302" s="1241"/>
      <c r="UYI302" s="1241"/>
      <c r="UYJ302" s="1241"/>
      <c r="UYK302" s="1241"/>
      <c r="UYL302" s="1241"/>
      <c r="UYM302" s="1241"/>
      <c r="UYN302" s="1241"/>
      <c r="UYO302" s="1241"/>
      <c r="UYP302" s="1241"/>
      <c r="UYQ302" s="1241"/>
      <c r="UYR302" s="1241"/>
      <c r="UYS302" s="1241"/>
      <c r="UYT302" s="1241"/>
      <c r="UYU302" s="1241"/>
      <c r="UYV302" s="1241"/>
      <c r="UYW302" s="1241"/>
      <c r="UYX302" s="1241"/>
      <c r="UYY302" s="1241"/>
      <c r="UYZ302" s="1241"/>
      <c r="UZA302" s="1241"/>
      <c r="UZB302" s="1241"/>
      <c r="UZC302" s="1241"/>
      <c r="UZD302" s="1241"/>
      <c r="UZE302" s="1241"/>
      <c r="UZF302" s="1241"/>
      <c r="UZG302" s="1241"/>
      <c r="UZH302" s="1241"/>
      <c r="UZI302" s="1241"/>
      <c r="UZJ302" s="1241"/>
      <c r="UZK302" s="1241"/>
      <c r="UZL302" s="1241"/>
      <c r="UZM302" s="1241"/>
      <c r="UZN302" s="1241"/>
      <c r="UZO302" s="1241"/>
      <c r="UZP302" s="1241"/>
      <c r="UZQ302" s="1241"/>
      <c r="UZR302" s="1241"/>
      <c r="UZS302" s="1241"/>
      <c r="UZT302" s="1241"/>
      <c r="UZU302" s="1241"/>
      <c r="UZV302" s="1241"/>
      <c r="UZW302" s="1241"/>
      <c r="UZX302" s="1241"/>
      <c r="UZY302" s="1241"/>
      <c r="UZZ302" s="1241"/>
      <c r="VAA302" s="1241"/>
      <c r="VAB302" s="1241"/>
      <c r="VAC302" s="1241"/>
      <c r="VAD302" s="1241"/>
      <c r="VAE302" s="1241"/>
      <c r="VAF302" s="1241"/>
      <c r="VAG302" s="1241"/>
      <c r="VAH302" s="1241"/>
      <c r="VAI302" s="1241"/>
      <c r="VAJ302" s="1241"/>
      <c r="VAK302" s="1241"/>
      <c r="VAL302" s="1241"/>
      <c r="VAM302" s="1241"/>
      <c r="VAN302" s="1241"/>
      <c r="VAO302" s="1241"/>
      <c r="VAP302" s="1241"/>
      <c r="VAQ302" s="1241"/>
      <c r="VAR302" s="1241"/>
      <c r="VAS302" s="1241"/>
      <c r="VAT302" s="1241"/>
      <c r="VAU302" s="1241"/>
      <c r="VAV302" s="1241"/>
      <c r="VAW302" s="1241"/>
      <c r="VAX302" s="1241"/>
      <c r="VAY302" s="1241"/>
      <c r="VAZ302" s="1241"/>
      <c r="VBA302" s="1241"/>
      <c r="VBB302" s="1241"/>
      <c r="VBC302" s="1241"/>
      <c r="VBD302" s="1241"/>
      <c r="VBE302" s="1241"/>
      <c r="VBF302" s="1241"/>
      <c r="VBG302" s="1241"/>
      <c r="VBH302" s="1241"/>
      <c r="VBI302" s="1241"/>
      <c r="VBJ302" s="1241"/>
      <c r="VBK302" s="1241"/>
      <c r="VBL302" s="1241"/>
      <c r="VBM302" s="1241"/>
      <c r="VBN302" s="1241"/>
      <c r="VBO302" s="1241"/>
      <c r="VBP302" s="1241"/>
      <c r="VBQ302" s="1241"/>
      <c r="VBR302" s="1241"/>
      <c r="VBS302" s="1241"/>
      <c r="VBT302" s="1241"/>
      <c r="VBU302" s="1241"/>
      <c r="VBV302" s="1241"/>
      <c r="VBW302" s="1241"/>
      <c r="VBX302" s="1241"/>
      <c r="VBY302" s="1241"/>
      <c r="VBZ302" s="1241"/>
      <c r="VCA302" s="1241"/>
      <c r="VCB302" s="1241"/>
      <c r="VCC302" s="1241"/>
      <c r="VCD302" s="1241"/>
      <c r="VCE302" s="1241"/>
      <c r="VCF302" s="1241"/>
      <c r="VCG302" s="1241"/>
      <c r="VCH302" s="1241"/>
      <c r="VCI302" s="1241"/>
      <c r="VCJ302" s="1241"/>
      <c r="VCK302" s="1241"/>
      <c r="VCL302" s="1241"/>
      <c r="VCM302" s="1241"/>
      <c r="VCN302" s="1241"/>
      <c r="VCO302" s="1241"/>
      <c r="VCP302" s="1241"/>
      <c r="VCQ302" s="1241"/>
      <c r="VCR302" s="1241"/>
      <c r="VCS302" s="1241"/>
      <c r="VCT302" s="1241"/>
      <c r="VCU302" s="1241"/>
      <c r="VCV302" s="1241"/>
      <c r="VCW302" s="1241"/>
      <c r="VCX302" s="1241"/>
      <c r="VCY302" s="1241"/>
      <c r="VCZ302" s="1241"/>
      <c r="VDA302" s="1241"/>
      <c r="VDB302" s="1241"/>
      <c r="VDC302" s="1241"/>
      <c r="VDD302" s="1241"/>
      <c r="VDE302" s="1241"/>
      <c r="VDF302" s="1241"/>
      <c r="VDG302" s="1241"/>
      <c r="VDH302" s="1241"/>
      <c r="VDI302" s="1241"/>
      <c r="VDJ302" s="1241"/>
      <c r="VDK302" s="1241"/>
      <c r="VDL302" s="1241"/>
      <c r="VDM302" s="1241"/>
      <c r="VDN302" s="1241"/>
      <c r="VDO302" s="1241"/>
      <c r="VDP302" s="1241"/>
      <c r="VDQ302" s="1241"/>
      <c r="VDR302" s="1241"/>
      <c r="VDS302" s="1241"/>
      <c r="VDT302" s="1241"/>
      <c r="VDU302" s="1241"/>
      <c r="VDV302" s="1241"/>
      <c r="VDW302" s="1241"/>
      <c r="VDX302" s="1241"/>
      <c r="VDY302" s="1241"/>
      <c r="VDZ302" s="1241"/>
      <c r="VEA302" s="1241"/>
      <c r="VEB302" s="1241"/>
      <c r="VEC302" s="1241"/>
      <c r="VED302" s="1241"/>
      <c r="VEE302" s="1241"/>
      <c r="VEF302" s="1241"/>
      <c r="VEG302" s="1241"/>
      <c r="VEH302" s="1241"/>
      <c r="VEI302" s="1241"/>
      <c r="VEJ302" s="1241"/>
      <c r="VEK302" s="1241"/>
      <c r="VEL302" s="1241"/>
      <c r="VEM302" s="1241"/>
      <c r="VEN302" s="1241"/>
      <c r="VEO302" s="1241"/>
      <c r="VEP302" s="1241"/>
      <c r="VEQ302" s="1241"/>
      <c r="VER302" s="1241"/>
      <c r="VES302" s="1241"/>
      <c r="VET302" s="1241"/>
      <c r="VEU302" s="1241"/>
      <c r="VEV302" s="1241"/>
      <c r="VEW302" s="1241"/>
      <c r="VEX302" s="1241"/>
      <c r="VEY302" s="1241"/>
      <c r="VEZ302" s="1241"/>
      <c r="VFA302" s="1241"/>
      <c r="VFB302" s="1241"/>
      <c r="VFC302" s="1241"/>
      <c r="VFD302" s="1241"/>
      <c r="VFE302" s="1241"/>
      <c r="VFF302" s="1241"/>
      <c r="VFG302" s="1241"/>
      <c r="VFH302" s="1241"/>
      <c r="VFI302" s="1241"/>
      <c r="VFJ302" s="1241"/>
      <c r="VFK302" s="1241"/>
      <c r="VFL302" s="1241"/>
      <c r="VFM302" s="1241"/>
      <c r="VFN302" s="1241"/>
      <c r="VFO302" s="1241"/>
      <c r="VFP302" s="1241"/>
      <c r="VFQ302" s="1241"/>
      <c r="VFR302" s="1241"/>
      <c r="VFS302" s="1241"/>
      <c r="VFT302" s="1241"/>
      <c r="VFU302" s="1241"/>
      <c r="VFV302" s="1241"/>
      <c r="VFW302" s="1241"/>
      <c r="VFX302" s="1241"/>
      <c r="VFY302" s="1241"/>
      <c r="VFZ302" s="1241"/>
      <c r="VGA302" s="1241"/>
      <c r="VGB302" s="1241"/>
      <c r="VGC302" s="1241"/>
      <c r="VGD302" s="1241"/>
      <c r="VGE302" s="1241"/>
      <c r="VGF302" s="1241"/>
      <c r="VGG302" s="1241"/>
      <c r="VGH302" s="1241"/>
      <c r="VGI302" s="1241"/>
      <c r="VGJ302" s="1241"/>
      <c r="VGK302" s="1241"/>
      <c r="VGL302" s="1241"/>
      <c r="VGM302" s="1241"/>
      <c r="VGN302" s="1241"/>
      <c r="VGO302" s="1241"/>
      <c r="VGP302" s="1241"/>
      <c r="VGQ302" s="1241"/>
      <c r="VGR302" s="1241"/>
      <c r="VGS302" s="1241"/>
      <c r="VGT302" s="1241"/>
      <c r="VGU302" s="1241"/>
      <c r="VGV302" s="1241"/>
      <c r="VGW302" s="1241"/>
      <c r="VGX302" s="1241"/>
      <c r="VGY302" s="1241"/>
      <c r="VGZ302" s="1241"/>
      <c r="VHA302" s="1241"/>
      <c r="VHB302" s="1241"/>
      <c r="VHC302" s="1241"/>
      <c r="VHD302" s="1241"/>
      <c r="VHE302" s="1241"/>
      <c r="VHF302" s="1241"/>
      <c r="VHG302" s="1241"/>
      <c r="VHH302" s="1241"/>
      <c r="VHI302" s="1241"/>
      <c r="VHJ302" s="1241"/>
      <c r="VHK302" s="1241"/>
      <c r="VHL302" s="1241"/>
      <c r="VHM302" s="1241"/>
      <c r="VHN302" s="1241"/>
      <c r="VHO302" s="1241"/>
      <c r="VHP302" s="1241"/>
      <c r="VHQ302" s="1241"/>
      <c r="VHR302" s="1241"/>
      <c r="VHS302" s="1241"/>
      <c r="VHT302" s="1241"/>
      <c r="VHU302" s="1241"/>
      <c r="VHV302" s="1241"/>
      <c r="VHW302" s="1241"/>
      <c r="VHX302" s="1241"/>
      <c r="VHY302" s="1241"/>
      <c r="VHZ302" s="1241"/>
      <c r="VIA302" s="1241"/>
      <c r="VIB302" s="1241"/>
      <c r="VIC302" s="1241"/>
      <c r="VID302" s="1241"/>
      <c r="VIE302" s="1241"/>
      <c r="VIF302" s="1241"/>
      <c r="VIG302" s="1241"/>
      <c r="VIH302" s="1241"/>
      <c r="VII302" s="1241"/>
      <c r="VIJ302" s="1241"/>
      <c r="VIK302" s="1241"/>
      <c r="VIL302" s="1241"/>
      <c r="VIM302" s="1241"/>
      <c r="VIN302" s="1241"/>
      <c r="VIO302" s="1241"/>
      <c r="VIP302" s="1241"/>
      <c r="VIQ302" s="1241"/>
      <c r="VIR302" s="1241"/>
      <c r="VIS302" s="1241"/>
      <c r="VIT302" s="1241"/>
      <c r="VIU302" s="1241"/>
      <c r="VIV302" s="1241"/>
      <c r="VIW302" s="1241"/>
      <c r="VIX302" s="1241"/>
      <c r="VIY302" s="1241"/>
      <c r="VIZ302" s="1241"/>
      <c r="VJA302" s="1241"/>
      <c r="VJB302" s="1241"/>
      <c r="VJC302" s="1241"/>
      <c r="VJD302" s="1241"/>
      <c r="VJE302" s="1241"/>
      <c r="VJF302" s="1241"/>
      <c r="VJG302" s="1241"/>
      <c r="VJH302" s="1241"/>
      <c r="VJI302" s="1241"/>
      <c r="VJJ302" s="1241"/>
      <c r="VJK302" s="1241"/>
      <c r="VJL302" s="1241"/>
      <c r="VJM302" s="1241"/>
      <c r="VJN302" s="1241"/>
      <c r="VJO302" s="1241"/>
      <c r="VJP302" s="1241"/>
      <c r="VJQ302" s="1241"/>
      <c r="VJR302" s="1241"/>
      <c r="VJS302" s="1241"/>
      <c r="VJT302" s="1241"/>
      <c r="VJU302" s="1241"/>
      <c r="VJV302" s="1241"/>
      <c r="VJW302" s="1241"/>
      <c r="VJX302" s="1241"/>
      <c r="VJY302" s="1241"/>
      <c r="VJZ302" s="1241"/>
      <c r="VKA302" s="1241"/>
      <c r="VKB302" s="1241"/>
      <c r="VKC302" s="1241"/>
      <c r="VKD302" s="1241"/>
      <c r="VKE302" s="1241"/>
      <c r="VKF302" s="1241"/>
      <c r="VKG302" s="1241"/>
      <c r="VKH302" s="1241"/>
      <c r="VKI302" s="1241"/>
      <c r="VKJ302" s="1241"/>
      <c r="VKK302" s="1241"/>
      <c r="VKL302" s="1241"/>
      <c r="VKM302" s="1241"/>
      <c r="VKN302" s="1241"/>
      <c r="VKO302" s="1241"/>
      <c r="VKP302" s="1241"/>
      <c r="VKQ302" s="1241"/>
      <c r="VKR302" s="1241"/>
      <c r="VKS302" s="1241"/>
      <c r="VKT302" s="1241"/>
      <c r="VKU302" s="1241"/>
      <c r="VKV302" s="1241"/>
      <c r="VKW302" s="1241"/>
      <c r="VKX302" s="1241"/>
      <c r="VKY302" s="1241"/>
      <c r="VKZ302" s="1241"/>
      <c r="VLA302" s="1241"/>
      <c r="VLB302" s="1241"/>
      <c r="VLC302" s="1241"/>
      <c r="VLD302" s="1241"/>
      <c r="VLE302" s="1241"/>
      <c r="VLF302" s="1241"/>
      <c r="VLG302" s="1241"/>
      <c r="VLH302" s="1241"/>
      <c r="VLI302" s="1241"/>
      <c r="VLJ302" s="1241"/>
      <c r="VLK302" s="1241"/>
      <c r="VLL302" s="1241"/>
      <c r="VLM302" s="1241"/>
      <c r="VLN302" s="1241"/>
      <c r="VLO302" s="1241"/>
      <c r="VLP302" s="1241"/>
      <c r="VLQ302" s="1241"/>
      <c r="VLR302" s="1241"/>
      <c r="VLS302" s="1241"/>
      <c r="VLT302" s="1241"/>
      <c r="VLU302" s="1241"/>
      <c r="VLV302" s="1241"/>
      <c r="VLW302" s="1241"/>
      <c r="VLX302" s="1241"/>
      <c r="VLY302" s="1241"/>
      <c r="VLZ302" s="1241"/>
      <c r="VMA302" s="1241"/>
      <c r="VMB302" s="1241"/>
      <c r="VMC302" s="1241"/>
      <c r="VMD302" s="1241"/>
      <c r="VME302" s="1241"/>
      <c r="VMF302" s="1241"/>
      <c r="VMG302" s="1241"/>
      <c r="VMH302" s="1241"/>
      <c r="VMI302" s="1241"/>
      <c r="VMJ302" s="1241"/>
      <c r="VMK302" s="1241"/>
      <c r="VML302" s="1241"/>
      <c r="VMM302" s="1241"/>
      <c r="VMN302" s="1241"/>
      <c r="VMO302" s="1241"/>
      <c r="VMP302" s="1241"/>
      <c r="VMQ302" s="1241"/>
      <c r="VMR302" s="1241"/>
      <c r="VMS302" s="1241"/>
      <c r="VMT302" s="1241"/>
      <c r="VMU302" s="1241"/>
      <c r="VMV302" s="1241"/>
      <c r="VMW302" s="1241"/>
      <c r="VMX302" s="1241"/>
      <c r="VMY302" s="1241"/>
      <c r="VMZ302" s="1241"/>
      <c r="VNA302" s="1241"/>
      <c r="VNB302" s="1241"/>
      <c r="VNC302" s="1241"/>
      <c r="VND302" s="1241"/>
      <c r="VNE302" s="1241"/>
      <c r="VNF302" s="1241"/>
      <c r="VNG302" s="1241"/>
      <c r="VNH302" s="1241"/>
      <c r="VNI302" s="1241"/>
      <c r="VNJ302" s="1241"/>
      <c r="VNK302" s="1241"/>
      <c r="VNL302" s="1241"/>
      <c r="VNM302" s="1241"/>
      <c r="VNN302" s="1241"/>
      <c r="VNO302" s="1241"/>
      <c r="VNP302" s="1241"/>
      <c r="VNQ302" s="1241"/>
      <c r="VNR302" s="1241"/>
      <c r="VNS302" s="1241"/>
      <c r="VNT302" s="1241"/>
      <c r="VNU302" s="1241"/>
      <c r="VNV302" s="1241"/>
      <c r="VNW302" s="1241"/>
      <c r="VNX302" s="1241"/>
      <c r="VNY302" s="1241"/>
      <c r="VNZ302" s="1241"/>
      <c r="VOA302" s="1241"/>
      <c r="VOB302" s="1241"/>
      <c r="VOC302" s="1241"/>
      <c r="VOD302" s="1241"/>
      <c r="VOE302" s="1241"/>
      <c r="VOF302" s="1241"/>
      <c r="VOG302" s="1241"/>
      <c r="VOH302" s="1241"/>
      <c r="VOI302" s="1241"/>
      <c r="VOJ302" s="1241"/>
      <c r="VOK302" s="1241"/>
      <c r="VOL302" s="1241"/>
      <c r="VOM302" s="1241"/>
      <c r="VON302" s="1241"/>
      <c r="VOO302" s="1241"/>
      <c r="VOP302" s="1241"/>
      <c r="VOQ302" s="1241"/>
      <c r="VOR302" s="1241"/>
      <c r="VOS302" s="1241"/>
      <c r="VOT302" s="1241"/>
      <c r="VOU302" s="1241"/>
      <c r="VOV302" s="1241"/>
      <c r="VOW302" s="1241"/>
      <c r="VOX302" s="1241"/>
      <c r="VOY302" s="1241"/>
      <c r="VOZ302" s="1241"/>
      <c r="VPA302" s="1241"/>
      <c r="VPB302" s="1241"/>
      <c r="VPC302" s="1241"/>
      <c r="VPD302" s="1241"/>
      <c r="VPE302" s="1241"/>
      <c r="VPF302" s="1241"/>
      <c r="VPG302" s="1241"/>
      <c r="VPH302" s="1241"/>
      <c r="VPI302" s="1241"/>
      <c r="VPJ302" s="1241"/>
      <c r="VPK302" s="1241"/>
      <c r="VPL302" s="1241"/>
      <c r="VPM302" s="1241"/>
      <c r="VPN302" s="1241"/>
      <c r="VPO302" s="1241"/>
      <c r="VPP302" s="1241"/>
      <c r="VPQ302" s="1241"/>
      <c r="VPR302" s="1241"/>
      <c r="VPS302" s="1241"/>
      <c r="VPT302" s="1241"/>
      <c r="VPU302" s="1241"/>
      <c r="VPV302" s="1241"/>
      <c r="VPW302" s="1241"/>
      <c r="VPX302" s="1241"/>
      <c r="VPY302" s="1241"/>
      <c r="VPZ302" s="1241"/>
      <c r="VQA302" s="1241"/>
      <c r="VQB302" s="1241"/>
      <c r="VQC302" s="1241"/>
      <c r="VQD302" s="1241"/>
      <c r="VQE302" s="1241"/>
      <c r="VQF302" s="1241"/>
      <c r="VQG302" s="1241"/>
      <c r="VQH302" s="1241"/>
      <c r="VQI302" s="1241"/>
      <c r="VQJ302" s="1241"/>
      <c r="VQK302" s="1241"/>
      <c r="VQL302" s="1241"/>
      <c r="VQM302" s="1241"/>
      <c r="VQN302" s="1241"/>
      <c r="VQO302" s="1241"/>
      <c r="VQP302" s="1241"/>
      <c r="VQQ302" s="1241"/>
      <c r="VQR302" s="1241"/>
      <c r="VQS302" s="1241"/>
      <c r="VQT302" s="1241"/>
      <c r="VQU302" s="1241"/>
      <c r="VQV302" s="1241"/>
      <c r="VQW302" s="1241"/>
      <c r="VQX302" s="1241"/>
      <c r="VQY302" s="1241"/>
      <c r="VQZ302" s="1241"/>
      <c r="VRA302" s="1241"/>
      <c r="VRB302" s="1241"/>
      <c r="VRC302" s="1241"/>
      <c r="VRD302" s="1241"/>
      <c r="VRE302" s="1241"/>
      <c r="VRF302" s="1241"/>
      <c r="VRG302" s="1241"/>
      <c r="VRH302" s="1241"/>
      <c r="VRI302" s="1241"/>
      <c r="VRJ302" s="1241"/>
      <c r="VRK302" s="1241"/>
      <c r="VRL302" s="1241"/>
      <c r="VRM302" s="1241"/>
      <c r="VRN302" s="1241"/>
      <c r="VRO302" s="1241"/>
      <c r="VRP302" s="1241"/>
      <c r="VRQ302" s="1241"/>
      <c r="VRR302" s="1241"/>
      <c r="VRS302" s="1241"/>
      <c r="VRT302" s="1241"/>
      <c r="VRU302" s="1241"/>
      <c r="VRV302" s="1241"/>
      <c r="VRW302" s="1241"/>
      <c r="VRX302" s="1241"/>
      <c r="VRY302" s="1241"/>
      <c r="VRZ302" s="1241"/>
      <c r="VSA302" s="1241"/>
      <c r="VSB302" s="1241"/>
      <c r="VSC302" s="1241"/>
      <c r="VSD302" s="1241"/>
      <c r="VSE302" s="1241"/>
      <c r="VSF302" s="1241"/>
      <c r="VSG302" s="1241"/>
      <c r="VSH302" s="1241"/>
      <c r="VSI302" s="1241"/>
      <c r="VSJ302" s="1241"/>
      <c r="VSK302" s="1241"/>
      <c r="VSL302" s="1241"/>
      <c r="VSM302" s="1241"/>
      <c r="VSN302" s="1241"/>
      <c r="VSO302" s="1241"/>
      <c r="VSP302" s="1241"/>
      <c r="VSQ302" s="1241"/>
      <c r="VSR302" s="1241"/>
      <c r="VSS302" s="1241"/>
      <c r="VST302" s="1241"/>
      <c r="VSU302" s="1241"/>
      <c r="VSV302" s="1241"/>
      <c r="VSW302" s="1241"/>
      <c r="VSX302" s="1241"/>
      <c r="VSY302" s="1241"/>
      <c r="VSZ302" s="1241"/>
      <c r="VTA302" s="1241"/>
      <c r="VTB302" s="1241"/>
      <c r="VTC302" s="1241"/>
      <c r="VTD302" s="1241"/>
      <c r="VTE302" s="1241"/>
      <c r="VTF302" s="1241"/>
      <c r="VTG302" s="1241"/>
      <c r="VTH302" s="1241"/>
      <c r="VTI302" s="1241"/>
      <c r="VTJ302" s="1241"/>
      <c r="VTK302" s="1241"/>
      <c r="VTL302" s="1241"/>
      <c r="VTM302" s="1241"/>
      <c r="VTN302" s="1241"/>
      <c r="VTO302" s="1241"/>
      <c r="VTP302" s="1241"/>
      <c r="VTQ302" s="1241"/>
      <c r="VTR302" s="1241"/>
      <c r="VTS302" s="1241"/>
      <c r="VTT302" s="1241"/>
      <c r="VTU302" s="1241"/>
      <c r="VTV302" s="1241"/>
      <c r="VTW302" s="1241"/>
      <c r="VTX302" s="1241"/>
      <c r="VTY302" s="1241"/>
      <c r="VTZ302" s="1241"/>
      <c r="VUA302" s="1241"/>
      <c r="VUB302" s="1241"/>
      <c r="VUC302" s="1241"/>
      <c r="VUD302" s="1241"/>
      <c r="VUE302" s="1241"/>
      <c r="VUF302" s="1241"/>
      <c r="VUG302" s="1241"/>
      <c r="VUH302" s="1241"/>
      <c r="VUI302" s="1241"/>
      <c r="VUJ302" s="1241"/>
      <c r="VUK302" s="1241"/>
      <c r="VUL302" s="1241"/>
      <c r="VUM302" s="1241"/>
      <c r="VUN302" s="1241"/>
      <c r="VUO302" s="1241"/>
      <c r="VUP302" s="1241"/>
      <c r="VUQ302" s="1241"/>
      <c r="VUR302" s="1241"/>
      <c r="VUS302" s="1241"/>
      <c r="VUT302" s="1241"/>
      <c r="VUU302" s="1241"/>
      <c r="VUV302" s="1241"/>
      <c r="VUW302" s="1241"/>
      <c r="VUX302" s="1241"/>
      <c r="VUY302" s="1241"/>
      <c r="VUZ302" s="1241"/>
      <c r="VVA302" s="1241"/>
      <c r="VVB302" s="1241"/>
      <c r="VVC302" s="1241"/>
      <c r="VVD302" s="1241"/>
      <c r="VVE302" s="1241"/>
      <c r="VVF302" s="1241"/>
      <c r="VVG302" s="1241"/>
      <c r="VVH302" s="1241"/>
      <c r="VVI302" s="1241"/>
      <c r="VVJ302" s="1241"/>
      <c r="VVK302" s="1241"/>
      <c r="VVL302" s="1241"/>
      <c r="VVM302" s="1241"/>
      <c r="VVN302" s="1241"/>
      <c r="VVO302" s="1241"/>
      <c r="VVP302" s="1241"/>
      <c r="VVQ302" s="1241"/>
      <c r="VVR302" s="1241"/>
      <c r="VVS302" s="1241"/>
      <c r="VVT302" s="1241"/>
      <c r="VVU302" s="1241"/>
      <c r="VVV302" s="1241"/>
      <c r="VVW302" s="1241"/>
      <c r="VVX302" s="1241"/>
      <c r="VVY302" s="1241"/>
      <c r="VVZ302" s="1241"/>
      <c r="VWA302" s="1241"/>
      <c r="VWB302" s="1241"/>
      <c r="VWC302" s="1241"/>
      <c r="VWD302" s="1241"/>
      <c r="VWE302" s="1241"/>
      <c r="VWF302" s="1241"/>
      <c r="VWG302" s="1241"/>
      <c r="VWH302" s="1241"/>
      <c r="VWI302" s="1241"/>
      <c r="VWJ302" s="1241"/>
      <c r="VWK302" s="1241"/>
      <c r="VWL302" s="1241"/>
      <c r="VWM302" s="1241"/>
      <c r="VWN302" s="1241"/>
      <c r="VWO302" s="1241"/>
      <c r="VWP302" s="1241"/>
      <c r="VWQ302" s="1241"/>
      <c r="VWR302" s="1241"/>
      <c r="VWS302" s="1241"/>
      <c r="VWT302" s="1241"/>
      <c r="VWU302" s="1241"/>
      <c r="VWV302" s="1241"/>
      <c r="VWW302" s="1241"/>
      <c r="VWX302" s="1241"/>
      <c r="VWY302" s="1241"/>
      <c r="VWZ302" s="1241"/>
      <c r="VXA302" s="1241"/>
      <c r="VXB302" s="1241"/>
      <c r="VXC302" s="1241"/>
      <c r="VXD302" s="1241"/>
      <c r="VXE302" s="1241"/>
      <c r="VXF302" s="1241"/>
      <c r="VXG302" s="1241"/>
      <c r="VXH302" s="1241"/>
      <c r="VXI302" s="1241"/>
      <c r="VXJ302" s="1241"/>
      <c r="VXK302" s="1241"/>
      <c r="VXL302" s="1241"/>
      <c r="VXM302" s="1241"/>
      <c r="VXN302" s="1241"/>
      <c r="VXO302" s="1241"/>
      <c r="VXP302" s="1241"/>
      <c r="VXQ302" s="1241"/>
      <c r="VXR302" s="1241"/>
      <c r="VXS302" s="1241"/>
      <c r="VXT302" s="1241"/>
      <c r="VXU302" s="1241"/>
      <c r="VXV302" s="1241"/>
      <c r="VXW302" s="1241"/>
      <c r="VXX302" s="1241"/>
      <c r="VXY302" s="1241"/>
      <c r="VXZ302" s="1241"/>
      <c r="VYA302" s="1241"/>
      <c r="VYB302" s="1241"/>
      <c r="VYC302" s="1241"/>
      <c r="VYD302" s="1241"/>
      <c r="VYE302" s="1241"/>
      <c r="VYF302" s="1241"/>
      <c r="VYG302" s="1241"/>
      <c r="VYH302" s="1241"/>
      <c r="VYI302" s="1241"/>
      <c r="VYJ302" s="1241"/>
      <c r="VYK302" s="1241"/>
      <c r="VYL302" s="1241"/>
      <c r="VYM302" s="1241"/>
      <c r="VYN302" s="1241"/>
      <c r="VYO302" s="1241"/>
      <c r="VYP302" s="1241"/>
      <c r="VYQ302" s="1241"/>
      <c r="VYR302" s="1241"/>
      <c r="VYS302" s="1241"/>
      <c r="VYT302" s="1241"/>
      <c r="VYU302" s="1241"/>
      <c r="VYV302" s="1241"/>
      <c r="VYW302" s="1241"/>
      <c r="VYX302" s="1241"/>
      <c r="VYY302" s="1241"/>
      <c r="VYZ302" s="1241"/>
      <c r="VZA302" s="1241"/>
      <c r="VZB302" s="1241"/>
      <c r="VZC302" s="1241"/>
      <c r="VZD302" s="1241"/>
      <c r="VZE302" s="1241"/>
      <c r="VZF302" s="1241"/>
      <c r="VZG302" s="1241"/>
      <c r="VZH302" s="1241"/>
      <c r="VZI302" s="1241"/>
      <c r="VZJ302" s="1241"/>
      <c r="VZK302" s="1241"/>
      <c r="VZL302" s="1241"/>
      <c r="VZM302" s="1241"/>
      <c r="VZN302" s="1241"/>
      <c r="VZO302" s="1241"/>
      <c r="VZP302" s="1241"/>
      <c r="VZQ302" s="1241"/>
      <c r="VZR302" s="1241"/>
      <c r="VZS302" s="1241"/>
      <c r="VZT302" s="1241"/>
      <c r="VZU302" s="1241"/>
      <c r="VZV302" s="1241"/>
      <c r="VZW302" s="1241"/>
      <c r="VZX302" s="1241"/>
      <c r="VZY302" s="1241"/>
      <c r="VZZ302" s="1241"/>
      <c r="WAA302" s="1241"/>
      <c r="WAB302" s="1241"/>
      <c r="WAC302" s="1241"/>
      <c r="WAD302" s="1241"/>
      <c r="WAE302" s="1241"/>
      <c r="WAF302" s="1241"/>
      <c r="WAG302" s="1241"/>
      <c r="WAH302" s="1241"/>
      <c r="WAI302" s="1241"/>
      <c r="WAJ302" s="1241"/>
      <c r="WAK302" s="1241"/>
      <c r="WAL302" s="1241"/>
      <c r="WAM302" s="1241"/>
      <c r="WAN302" s="1241"/>
      <c r="WAO302" s="1241"/>
      <c r="WAP302" s="1241"/>
      <c r="WAQ302" s="1241"/>
      <c r="WAR302" s="1241"/>
      <c r="WAS302" s="1241"/>
      <c r="WAT302" s="1241"/>
      <c r="WAU302" s="1241"/>
      <c r="WAV302" s="1241"/>
      <c r="WAW302" s="1241"/>
      <c r="WAX302" s="1241"/>
      <c r="WAY302" s="1241"/>
      <c r="WAZ302" s="1241"/>
      <c r="WBA302" s="1241"/>
      <c r="WBB302" s="1241"/>
      <c r="WBC302" s="1241"/>
      <c r="WBD302" s="1241"/>
      <c r="WBE302" s="1241"/>
      <c r="WBF302" s="1241"/>
      <c r="WBG302" s="1241"/>
      <c r="WBH302" s="1241"/>
      <c r="WBI302" s="1241"/>
      <c r="WBJ302" s="1241"/>
      <c r="WBK302" s="1241"/>
      <c r="WBL302" s="1241"/>
      <c r="WBM302" s="1241"/>
      <c r="WBN302" s="1241"/>
      <c r="WBO302" s="1241"/>
      <c r="WBP302" s="1241"/>
      <c r="WBQ302" s="1241"/>
      <c r="WBR302" s="1241"/>
      <c r="WBS302" s="1241"/>
      <c r="WBT302" s="1241"/>
      <c r="WBU302" s="1241"/>
      <c r="WBV302" s="1241"/>
      <c r="WBW302" s="1241"/>
      <c r="WBX302" s="1241"/>
      <c r="WBY302" s="1241"/>
      <c r="WBZ302" s="1241"/>
      <c r="WCA302" s="1241"/>
      <c r="WCB302" s="1241"/>
      <c r="WCC302" s="1241"/>
      <c r="WCD302" s="1241"/>
      <c r="WCE302" s="1241"/>
      <c r="WCF302" s="1241"/>
      <c r="WCG302" s="1241"/>
      <c r="WCH302" s="1241"/>
      <c r="WCI302" s="1241"/>
      <c r="WCJ302" s="1241"/>
      <c r="WCK302" s="1241"/>
      <c r="WCL302" s="1241"/>
      <c r="WCM302" s="1241"/>
      <c r="WCN302" s="1241"/>
      <c r="WCO302" s="1241"/>
      <c r="WCP302" s="1241"/>
      <c r="WCQ302" s="1241"/>
      <c r="WCR302" s="1241"/>
      <c r="WCS302" s="1241"/>
      <c r="WCT302" s="1241"/>
      <c r="WCU302" s="1241"/>
      <c r="WCV302" s="1241"/>
      <c r="WCW302" s="1241"/>
      <c r="WCX302" s="1241"/>
      <c r="WCY302" s="1241"/>
      <c r="WCZ302" s="1241"/>
      <c r="WDA302" s="1241"/>
      <c r="WDB302" s="1241"/>
      <c r="WDC302" s="1241"/>
      <c r="WDD302" s="1241"/>
      <c r="WDE302" s="1241"/>
      <c r="WDF302" s="1241"/>
      <c r="WDG302" s="1241"/>
      <c r="WDH302" s="1241"/>
      <c r="WDI302" s="1241"/>
      <c r="WDJ302" s="1241"/>
      <c r="WDK302" s="1241"/>
      <c r="WDL302" s="1241"/>
      <c r="WDM302" s="1241"/>
      <c r="WDN302" s="1241"/>
      <c r="WDO302" s="1241"/>
      <c r="WDP302" s="1241"/>
      <c r="WDQ302" s="1241"/>
      <c r="WDR302" s="1241"/>
      <c r="WDS302" s="1241"/>
      <c r="WDT302" s="1241"/>
      <c r="WDU302" s="1241"/>
      <c r="WDV302" s="1241"/>
      <c r="WDW302" s="1241"/>
      <c r="WDX302" s="1241"/>
      <c r="WDY302" s="1241"/>
      <c r="WDZ302" s="1241"/>
      <c r="WEA302" s="1241"/>
      <c r="WEB302" s="1241"/>
      <c r="WEC302" s="1241"/>
      <c r="WED302" s="1241"/>
      <c r="WEE302" s="1241"/>
      <c r="WEF302" s="1241"/>
      <c r="WEG302" s="1241"/>
      <c r="WEH302" s="1241"/>
      <c r="WEI302" s="1241"/>
      <c r="WEJ302" s="1241"/>
      <c r="WEK302" s="1241"/>
      <c r="WEL302" s="1241"/>
      <c r="WEM302" s="1241"/>
      <c r="WEN302" s="1241"/>
      <c r="WEO302" s="1241"/>
      <c r="WEP302" s="1241"/>
      <c r="WEQ302" s="1241"/>
      <c r="WER302" s="1241"/>
      <c r="WES302" s="1241"/>
      <c r="WET302" s="1241"/>
      <c r="WEU302" s="1241"/>
      <c r="WEV302" s="1241"/>
      <c r="WEW302" s="1241"/>
      <c r="WEX302" s="1241"/>
      <c r="WEY302" s="1241"/>
      <c r="WEZ302" s="1241"/>
      <c r="WFA302" s="1241"/>
      <c r="WFB302" s="1241"/>
      <c r="WFC302" s="1241"/>
      <c r="WFD302" s="1241"/>
      <c r="WFE302" s="1241"/>
      <c r="WFF302" s="1241"/>
      <c r="WFG302" s="1241"/>
      <c r="WFH302" s="1241"/>
      <c r="WFI302" s="1241"/>
      <c r="WFJ302" s="1241"/>
      <c r="WFK302" s="1241"/>
      <c r="WFL302" s="1241"/>
      <c r="WFM302" s="1241"/>
      <c r="WFN302" s="1241"/>
      <c r="WFO302" s="1241"/>
      <c r="WFP302" s="1241"/>
      <c r="WFQ302" s="1241"/>
      <c r="WFR302" s="1241"/>
      <c r="WFS302" s="1241"/>
      <c r="WFT302" s="1241"/>
      <c r="WFU302" s="1241"/>
      <c r="WFV302" s="1241"/>
      <c r="WFW302" s="1241"/>
      <c r="WFX302" s="1241"/>
      <c r="WFY302" s="1241"/>
      <c r="WFZ302" s="1241"/>
      <c r="WGA302" s="1241"/>
      <c r="WGB302" s="1241"/>
      <c r="WGC302" s="1241"/>
      <c r="WGD302" s="1241"/>
      <c r="WGE302" s="1241"/>
      <c r="WGF302" s="1241"/>
      <c r="WGG302" s="1241"/>
      <c r="WGH302" s="1241"/>
      <c r="WGI302" s="1241"/>
      <c r="WGJ302" s="1241"/>
      <c r="WGK302" s="1241"/>
      <c r="WGL302" s="1241"/>
      <c r="WGM302" s="1241"/>
      <c r="WGN302" s="1241"/>
      <c r="WGO302" s="1241"/>
      <c r="WGP302" s="1241"/>
      <c r="WGQ302" s="1241"/>
      <c r="WGR302" s="1241"/>
      <c r="WGS302" s="1241"/>
      <c r="WGT302" s="1241"/>
      <c r="WGU302" s="1241"/>
      <c r="WGV302" s="1241"/>
      <c r="WGW302" s="1241"/>
      <c r="WGX302" s="1241"/>
      <c r="WGY302" s="1241"/>
      <c r="WGZ302" s="1241"/>
      <c r="WHA302" s="1241"/>
      <c r="WHB302" s="1241"/>
      <c r="WHC302" s="1241"/>
      <c r="WHD302" s="1241"/>
      <c r="WHE302" s="1241"/>
      <c r="WHF302" s="1241"/>
      <c r="WHG302" s="1241"/>
      <c r="WHH302" s="1241"/>
      <c r="WHI302" s="1241"/>
      <c r="WHJ302" s="1241"/>
      <c r="WHK302" s="1241"/>
      <c r="WHL302" s="1241"/>
      <c r="WHM302" s="1241"/>
      <c r="WHN302" s="1241"/>
      <c r="WHO302" s="1241"/>
      <c r="WHP302" s="1241"/>
      <c r="WHQ302" s="1241"/>
      <c r="WHR302" s="1241"/>
      <c r="WHS302" s="1241"/>
      <c r="WHT302" s="1241"/>
      <c r="WHU302" s="1241"/>
      <c r="WHV302" s="1241"/>
      <c r="WHW302" s="1241"/>
      <c r="WHX302" s="1241"/>
      <c r="WHY302" s="1241"/>
      <c r="WHZ302" s="1241"/>
      <c r="WIA302" s="1241"/>
      <c r="WIB302" s="1241"/>
      <c r="WIC302" s="1241"/>
      <c r="WID302" s="1241"/>
      <c r="WIE302" s="1241"/>
      <c r="WIF302" s="1241"/>
      <c r="WIG302" s="1241"/>
      <c r="WIH302" s="1241"/>
      <c r="WII302" s="1241"/>
      <c r="WIJ302" s="1241"/>
      <c r="WIK302" s="1241"/>
      <c r="WIL302" s="1241"/>
      <c r="WIM302" s="1241"/>
      <c r="WIN302" s="1241"/>
      <c r="WIO302" s="1241"/>
      <c r="WIP302" s="1241"/>
      <c r="WIQ302" s="1241"/>
      <c r="WIR302" s="1241"/>
      <c r="WIS302" s="1241"/>
      <c r="WIT302" s="1241"/>
      <c r="WIU302" s="1241"/>
      <c r="WIV302" s="1241"/>
      <c r="WIW302" s="1241"/>
      <c r="WIX302" s="1241"/>
      <c r="WIY302" s="1241"/>
      <c r="WIZ302" s="1241"/>
      <c r="WJA302" s="1241"/>
      <c r="WJB302" s="1241"/>
      <c r="WJC302" s="1241"/>
      <c r="WJD302" s="1241"/>
      <c r="WJE302" s="1241"/>
      <c r="WJF302" s="1241"/>
      <c r="WJG302" s="1241"/>
      <c r="WJH302" s="1241"/>
      <c r="WJI302" s="1241"/>
      <c r="WJJ302" s="1241"/>
      <c r="WJK302" s="1241"/>
      <c r="WJL302" s="1241"/>
      <c r="WJM302" s="1241"/>
      <c r="WJN302" s="1241"/>
      <c r="WJO302" s="1241"/>
      <c r="WJP302" s="1241"/>
      <c r="WJQ302" s="1241"/>
      <c r="WJR302" s="1241"/>
      <c r="WJS302" s="1241"/>
      <c r="WJT302" s="1241"/>
      <c r="WJU302" s="1241"/>
      <c r="WJV302" s="1241"/>
      <c r="WJW302" s="1241"/>
      <c r="WJX302" s="1241"/>
      <c r="WJY302" s="1241"/>
      <c r="WJZ302" s="1241"/>
      <c r="WKA302" s="1241"/>
      <c r="WKB302" s="1241"/>
      <c r="WKC302" s="1241"/>
      <c r="WKD302" s="1241"/>
      <c r="WKE302" s="1241"/>
      <c r="WKF302" s="1241"/>
      <c r="WKG302" s="1241"/>
      <c r="WKH302" s="1241"/>
      <c r="WKI302" s="1241"/>
      <c r="WKJ302" s="1241"/>
      <c r="WKK302" s="1241"/>
      <c r="WKL302" s="1241"/>
      <c r="WKM302" s="1241"/>
      <c r="WKN302" s="1241"/>
      <c r="WKO302" s="1241"/>
      <c r="WKP302" s="1241"/>
      <c r="WKQ302" s="1241"/>
      <c r="WKR302" s="1241"/>
      <c r="WKS302" s="1241"/>
      <c r="WKT302" s="1241"/>
      <c r="WKU302" s="1241"/>
      <c r="WKV302" s="1241"/>
      <c r="WKW302" s="1241"/>
      <c r="WKX302" s="1241"/>
      <c r="WKY302" s="1241"/>
      <c r="WKZ302" s="1241"/>
      <c r="WLA302" s="1241"/>
      <c r="WLB302" s="1241"/>
      <c r="WLC302" s="1241"/>
      <c r="WLD302" s="1241"/>
      <c r="WLE302" s="1241"/>
      <c r="WLF302" s="1241"/>
      <c r="WLG302" s="1241"/>
      <c r="WLH302" s="1241"/>
      <c r="WLI302" s="1241"/>
      <c r="WLJ302" s="1241"/>
      <c r="WLK302" s="1241"/>
      <c r="WLL302" s="1241"/>
      <c r="WLM302" s="1241"/>
      <c r="WLN302" s="1241"/>
      <c r="WLO302" s="1241"/>
      <c r="WLP302" s="1241"/>
      <c r="WLQ302" s="1241"/>
      <c r="WLR302" s="1241"/>
      <c r="WLS302" s="1241"/>
      <c r="WLT302" s="1241"/>
      <c r="WLU302" s="1241"/>
      <c r="WLV302" s="1241"/>
      <c r="WLW302" s="1241"/>
      <c r="WLX302" s="1241"/>
      <c r="WLY302" s="1241"/>
      <c r="WLZ302" s="1241"/>
      <c r="WMA302" s="1241"/>
      <c r="WMB302" s="1241"/>
      <c r="WMC302" s="1241"/>
      <c r="WMD302" s="1241"/>
      <c r="WME302" s="1241"/>
      <c r="WMF302" s="1241"/>
      <c r="WMG302" s="1241"/>
      <c r="WMH302" s="1241"/>
      <c r="WMI302" s="1241"/>
      <c r="WMJ302" s="1241"/>
      <c r="WMK302" s="1241"/>
      <c r="WML302" s="1241"/>
      <c r="WMM302" s="1241"/>
      <c r="WMN302" s="1241"/>
      <c r="WMO302" s="1241"/>
      <c r="WMP302" s="1241"/>
      <c r="WMQ302" s="1241"/>
      <c r="WMR302" s="1241"/>
      <c r="WMS302" s="1241"/>
      <c r="WMT302" s="1241"/>
      <c r="WMU302" s="1241"/>
      <c r="WMV302" s="1241"/>
      <c r="WMW302" s="1241"/>
      <c r="WMX302" s="1241"/>
      <c r="WMY302" s="1241"/>
      <c r="WMZ302" s="1241"/>
      <c r="WNA302" s="1241"/>
      <c r="WNB302" s="1241"/>
      <c r="WNC302" s="1241"/>
      <c r="WND302" s="1241"/>
      <c r="WNE302" s="1241"/>
      <c r="WNF302" s="1241"/>
      <c r="WNG302" s="1241"/>
      <c r="WNH302" s="1241"/>
      <c r="WNI302" s="1241"/>
      <c r="WNJ302" s="1241"/>
      <c r="WNK302" s="1241"/>
      <c r="WNL302" s="1241"/>
      <c r="WNM302" s="1241"/>
      <c r="WNN302" s="1241"/>
      <c r="WNO302" s="1241"/>
      <c r="WNP302" s="1241"/>
      <c r="WNQ302" s="1241"/>
      <c r="WNR302" s="1241"/>
      <c r="WNS302" s="1241"/>
      <c r="WNT302" s="1241"/>
      <c r="WNU302" s="1241"/>
      <c r="WNV302" s="1241"/>
      <c r="WNW302" s="1241"/>
      <c r="WNX302" s="1241"/>
      <c r="WNY302" s="1241"/>
      <c r="WNZ302" s="1241"/>
      <c r="WOA302" s="1241"/>
      <c r="WOB302" s="1241"/>
      <c r="WOC302" s="1241"/>
      <c r="WOD302" s="1241"/>
      <c r="WOE302" s="1241"/>
      <c r="WOF302" s="1241"/>
      <c r="WOG302" s="1241"/>
      <c r="WOH302" s="1241"/>
      <c r="WOI302" s="1241"/>
      <c r="WOJ302" s="1241"/>
      <c r="WOK302" s="1241"/>
      <c r="WOL302" s="1241"/>
      <c r="WOM302" s="1241"/>
      <c r="WON302" s="1241"/>
      <c r="WOO302" s="1241"/>
      <c r="WOP302" s="1241"/>
      <c r="WOQ302" s="1241"/>
      <c r="WOR302" s="1241"/>
      <c r="WOS302" s="1241"/>
      <c r="WOT302" s="1241"/>
      <c r="WOU302" s="1241"/>
      <c r="WOV302" s="1241"/>
      <c r="WOW302" s="1241"/>
      <c r="WOX302" s="1241"/>
      <c r="WOY302" s="1241"/>
      <c r="WOZ302" s="1241"/>
      <c r="WPA302" s="1241"/>
      <c r="WPB302" s="1241"/>
      <c r="WPC302" s="1241"/>
      <c r="WPD302" s="1241"/>
      <c r="WPE302" s="1241"/>
      <c r="WPF302" s="1241"/>
      <c r="WPG302" s="1241"/>
      <c r="WPH302" s="1241"/>
      <c r="WPI302" s="1241"/>
      <c r="WPJ302" s="1241"/>
      <c r="WPK302" s="1241"/>
      <c r="WPL302" s="1241"/>
      <c r="WPM302" s="1241"/>
      <c r="WPN302" s="1241"/>
      <c r="WPO302" s="1241"/>
      <c r="WPP302" s="1241"/>
      <c r="WPQ302" s="1241"/>
      <c r="WPR302" s="1241"/>
      <c r="WPS302" s="1241"/>
      <c r="WPT302" s="1241"/>
      <c r="WPU302" s="1241"/>
      <c r="WPV302" s="1241"/>
      <c r="WPW302" s="1241"/>
      <c r="WPX302" s="1241"/>
      <c r="WPY302" s="1241"/>
      <c r="WPZ302" s="1241"/>
      <c r="WQA302" s="1241"/>
      <c r="WQB302" s="1241"/>
      <c r="WQC302" s="1241"/>
      <c r="WQD302" s="1241"/>
      <c r="WQE302" s="1241"/>
      <c r="WQF302" s="1241"/>
      <c r="WQG302" s="1241"/>
      <c r="WQH302" s="1241"/>
      <c r="WQI302" s="1241"/>
      <c r="WQJ302" s="1241"/>
      <c r="WQK302" s="1241"/>
      <c r="WQL302" s="1241"/>
      <c r="WQM302" s="1241"/>
      <c r="WQN302" s="1241"/>
      <c r="WQO302" s="1241"/>
      <c r="WQP302" s="1241"/>
      <c r="WQQ302" s="1241"/>
      <c r="WQR302" s="1241"/>
      <c r="WQS302" s="1241"/>
      <c r="WQT302" s="1241"/>
      <c r="WQU302" s="1241"/>
      <c r="WQV302" s="1241"/>
      <c r="WQW302" s="1241"/>
      <c r="WQX302" s="1241"/>
      <c r="WQY302" s="1241"/>
      <c r="WQZ302" s="1241"/>
      <c r="WRA302" s="1241"/>
      <c r="WRB302" s="1241"/>
      <c r="WRC302" s="1241"/>
      <c r="WRD302" s="1241"/>
      <c r="WRE302" s="1241"/>
      <c r="WRF302" s="1241"/>
      <c r="WRG302" s="1241"/>
      <c r="WRH302" s="1241"/>
      <c r="WRI302" s="1241"/>
      <c r="WRJ302" s="1241"/>
      <c r="WRK302" s="1241"/>
      <c r="WRL302" s="1241"/>
      <c r="WRM302" s="1241"/>
      <c r="WRN302" s="1241"/>
      <c r="WRO302" s="1241"/>
      <c r="WRP302" s="1241"/>
      <c r="WRQ302" s="1241"/>
      <c r="WRR302" s="1241"/>
      <c r="WRS302" s="1241"/>
      <c r="WRT302" s="1241"/>
      <c r="WRU302" s="1241"/>
      <c r="WRV302" s="1241"/>
      <c r="WRW302" s="1241"/>
      <c r="WRX302" s="1241"/>
      <c r="WRY302" s="1241"/>
      <c r="WRZ302" s="1241"/>
      <c r="WSA302" s="1241"/>
      <c r="WSB302" s="1241"/>
      <c r="WSC302" s="1241"/>
      <c r="WSD302" s="1241"/>
      <c r="WSE302" s="1241"/>
      <c r="WSF302" s="1241"/>
      <c r="WSG302" s="1241"/>
      <c r="WSH302" s="1241"/>
      <c r="WSI302" s="1241"/>
      <c r="WSJ302" s="1241"/>
      <c r="WSK302" s="1241"/>
      <c r="WSL302" s="1241"/>
      <c r="WSM302" s="1241"/>
      <c r="WSN302" s="1241"/>
      <c r="WSO302" s="1241"/>
      <c r="WSP302" s="1241"/>
      <c r="WSQ302" s="1241"/>
      <c r="WSR302" s="1241"/>
      <c r="WSS302" s="1241"/>
      <c r="WST302" s="1241"/>
      <c r="WSU302" s="1241"/>
      <c r="WSV302" s="1241"/>
      <c r="WSW302" s="1241"/>
      <c r="WSX302" s="1241"/>
      <c r="WSY302" s="1241"/>
      <c r="WSZ302" s="1241"/>
      <c r="WTA302" s="1241"/>
      <c r="WTB302" s="1241"/>
      <c r="WTC302" s="1241"/>
      <c r="WTD302" s="1241"/>
      <c r="WTE302" s="1241"/>
      <c r="WTF302" s="1241"/>
      <c r="WTG302" s="1241"/>
      <c r="WTH302" s="1241"/>
      <c r="WTI302" s="1241"/>
      <c r="WTJ302" s="1241"/>
      <c r="WTK302" s="1241"/>
      <c r="WTL302" s="1241"/>
      <c r="WTM302" s="1241"/>
      <c r="WTN302" s="1241"/>
      <c r="WTO302" s="1241"/>
      <c r="WTP302" s="1241"/>
      <c r="WTQ302" s="1241"/>
      <c r="WTR302" s="1241"/>
      <c r="WTS302" s="1241"/>
      <c r="WTT302" s="1241"/>
      <c r="WTU302" s="1241"/>
      <c r="WTV302" s="1241"/>
      <c r="WTW302" s="1241"/>
      <c r="WTX302" s="1241"/>
      <c r="WTY302" s="1241"/>
      <c r="WTZ302" s="1241"/>
      <c r="WUA302" s="1241"/>
      <c r="WUB302" s="1241"/>
      <c r="WUC302" s="1241"/>
      <c r="WUD302" s="1241"/>
      <c r="WUE302" s="1241"/>
      <c r="WUF302" s="1241"/>
      <c r="WUG302" s="1241"/>
      <c r="WUH302" s="1241"/>
      <c r="WUI302" s="1241"/>
      <c r="WUJ302" s="1241"/>
      <c r="WUK302" s="1241"/>
      <c r="WUL302" s="1241"/>
      <c r="WUM302" s="1241"/>
      <c r="WUN302" s="1241"/>
      <c r="WUO302" s="1241"/>
      <c r="WUP302" s="1241"/>
      <c r="WUQ302" s="1241"/>
      <c r="WUR302" s="1241"/>
      <c r="WUS302" s="1241"/>
      <c r="WUT302" s="1241"/>
      <c r="WUU302" s="1241"/>
      <c r="WUV302" s="1241"/>
      <c r="WUW302" s="1241"/>
      <c r="WUX302" s="1241"/>
      <c r="WUY302" s="1241"/>
      <c r="WUZ302" s="1241"/>
      <c r="WVA302" s="1241"/>
      <c r="WVB302" s="1241"/>
      <c r="WVC302" s="1241"/>
      <c r="WVD302" s="1241"/>
      <c r="WVE302" s="1241"/>
      <c r="WVF302" s="1241"/>
      <c r="WVG302" s="1241"/>
      <c r="WVH302" s="1241"/>
      <c r="WVI302" s="1241"/>
      <c r="WVJ302" s="1241"/>
      <c r="WVK302" s="1241"/>
      <c r="WVL302" s="1241"/>
      <c r="WVM302" s="1241"/>
      <c r="WVN302" s="1241"/>
      <c r="WVO302" s="1241"/>
      <c r="WVP302" s="1241"/>
      <c r="WVQ302" s="1241"/>
      <c r="WVR302" s="1241"/>
      <c r="WVS302" s="1241"/>
      <c r="WVT302" s="1241"/>
      <c r="WVU302" s="1241"/>
      <c r="WVV302" s="1241"/>
      <c r="WVW302" s="1241"/>
      <c r="WVX302" s="1241"/>
      <c r="WVY302" s="1241"/>
      <c r="WVZ302" s="1241"/>
      <c r="WWA302" s="1241"/>
      <c r="WWB302" s="1241"/>
      <c r="WWC302" s="1241"/>
      <c r="WWD302" s="1241"/>
      <c r="WWE302" s="1241"/>
      <c r="WWF302" s="1241"/>
      <c r="WWG302" s="1241"/>
      <c r="WWH302" s="1241"/>
      <c r="WWI302" s="1241"/>
      <c r="WWJ302" s="1241"/>
      <c r="WWK302" s="1241"/>
      <c r="WWL302" s="1241"/>
      <c r="WWM302" s="1241"/>
      <c r="WWN302" s="1241"/>
      <c r="WWO302" s="1241"/>
      <c r="WWP302" s="1241"/>
      <c r="WWQ302" s="1241"/>
      <c r="WWR302" s="1241"/>
      <c r="WWS302" s="1241"/>
      <c r="WWT302" s="1241"/>
      <c r="WWU302" s="1241"/>
      <c r="WWV302" s="1241"/>
      <c r="WWW302" s="1241"/>
      <c r="WWX302" s="1241"/>
      <c r="WWY302" s="1241"/>
      <c r="WWZ302" s="1241"/>
      <c r="WXA302" s="1241"/>
      <c r="WXB302" s="1241"/>
      <c r="WXC302" s="1241"/>
      <c r="WXD302" s="1241"/>
      <c r="WXE302" s="1241"/>
      <c r="WXF302" s="1241"/>
      <c r="WXG302" s="1241"/>
      <c r="WXH302" s="1241"/>
      <c r="WXI302" s="1241"/>
      <c r="WXJ302" s="1241"/>
      <c r="WXK302" s="1241"/>
      <c r="WXL302" s="1241"/>
      <c r="WXM302" s="1241"/>
      <c r="WXN302" s="1241"/>
      <c r="WXO302" s="1241"/>
      <c r="WXP302" s="1241"/>
      <c r="WXQ302" s="1241"/>
      <c r="WXR302" s="1241"/>
      <c r="WXS302" s="1241"/>
      <c r="WXT302" s="1241"/>
      <c r="WXU302" s="1241"/>
      <c r="WXV302" s="1241"/>
      <c r="WXW302" s="1241"/>
      <c r="WXX302" s="1241"/>
      <c r="WXY302" s="1241"/>
      <c r="WXZ302" s="1241"/>
      <c r="WYA302" s="1241"/>
      <c r="WYB302" s="1241"/>
      <c r="WYC302" s="1241"/>
      <c r="WYD302" s="1241"/>
      <c r="WYE302" s="1241"/>
      <c r="WYF302" s="1241"/>
      <c r="WYG302" s="1241"/>
      <c r="WYH302" s="1241"/>
      <c r="WYI302" s="1241"/>
      <c r="WYJ302" s="1241"/>
      <c r="WYK302" s="1241"/>
      <c r="WYL302" s="1241"/>
      <c r="WYM302" s="1241"/>
      <c r="WYN302" s="1241"/>
      <c r="WYO302" s="1241"/>
      <c r="WYP302" s="1241"/>
      <c r="WYQ302" s="1241"/>
      <c r="WYR302" s="1241"/>
      <c r="WYS302" s="1241"/>
      <c r="WYT302" s="1241"/>
      <c r="WYU302" s="1241"/>
      <c r="WYV302" s="1241"/>
      <c r="WYW302" s="1241"/>
      <c r="WYX302" s="1241"/>
      <c r="WYY302" s="1241"/>
      <c r="WYZ302" s="1241"/>
      <c r="WZA302" s="1241"/>
      <c r="WZB302" s="1241"/>
      <c r="WZC302" s="1241"/>
      <c r="WZD302" s="1241"/>
      <c r="WZE302" s="1241"/>
      <c r="WZF302" s="1241"/>
      <c r="WZG302" s="1241"/>
      <c r="WZH302" s="1241"/>
      <c r="WZI302" s="1241"/>
      <c r="WZJ302" s="1241"/>
      <c r="WZK302" s="1241"/>
      <c r="WZL302" s="1241"/>
      <c r="WZM302" s="1241"/>
      <c r="WZN302" s="1241"/>
      <c r="WZO302" s="1241"/>
      <c r="WZP302" s="1241"/>
      <c r="WZQ302" s="1241"/>
      <c r="WZR302" s="1241"/>
      <c r="WZS302" s="1241"/>
      <c r="WZT302" s="1241"/>
      <c r="WZU302" s="1241"/>
      <c r="WZV302" s="1241"/>
      <c r="WZW302" s="1241"/>
      <c r="WZX302" s="1241"/>
      <c r="WZY302" s="1241"/>
      <c r="WZZ302" s="1241"/>
      <c r="XAA302" s="1241"/>
      <c r="XAB302" s="1241"/>
      <c r="XAC302" s="1241"/>
      <c r="XAD302" s="1241"/>
      <c r="XAE302" s="1241"/>
      <c r="XAF302" s="1241"/>
      <c r="XAG302" s="1241"/>
      <c r="XAH302" s="1241"/>
      <c r="XAI302" s="1241"/>
      <c r="XAJ302" s="1241"/>
      <c r="XAK302" s="1241"/>
      <c r="XAL302" s="1241"/>
      <c r="XAM302" s="1241"/>
      <c r="XAN302" s="1241"/>
      <c r="XAO302" s="1241"/>
      <c r="XAP302" s="1241"/>
      <c r="XAQ302" s="1241"/>
      <c r="XAR302" s="1241"/>
      <c r="XAS302" s="1241"/>
      <c r="XAT302" s="1241"/>
      <c r="XAU302" s="1241"/>
      <c r="XAV302" s="1241"/>
      <c r="XAW302" s="1241"/>
      <c r="XAX302" s="1241"/>
      <c r="XAY302" s="1241"/>
      <c r="XAZ302" s="1241"/>
      <c r="XBA302" s="1241"/>
      <c r="XBB302" s="1241"/>
      <c r="XBC302" s="1241"/>
      <c r="XBD302" s="1241"/>
      <c r="XBE302" s="1241"/>
      <c r="XBF302" s="1241"/>
      <c r="XBG302" s="1241"/>
      <c r="XBH302" s="1241"/>
      <c r="XBI302" s="1241"/>
      <c r="XBJ302" s="1241"/>
      <c r="XBK302" s="1241"/>
      <c r="XBL302" s="1241"/>
      <c r="XBM302" s="1241"/>
      <c r="XBN302" s="1241"/>
      <c r="XBO302" s="1241"/>
      <c r="XBP302" s="1241"/>
      <c r="XBQ302" s="1241"/>
      <c r="XBR302" s="1241"/>
      <c r="XBS302" s="1241"/>
      <c r="XBT302" s="1241"/>
      <c r="XBU302" s="1241"/>
      <c r="XBV302" s="1241"/>
      <c r="XBW302" s="1241"/>
      <c r="XBX302" s="1241"/>
      <c r="XBY302" s="1241"/>
      <c r="XBZ302" s="1241"/>
      <c r="XCA302" s="1241"/>
      <c r="XCB302" s="1241"/>
      <c r="XCC302" s="1241"/>
      <c r="XCD302" s="1241"/>
      <c r="XCE302" s="1241"/>
      <c r="XCF302" s="1241"/>
      <c r="XCG302" s="1241"/>
      <c r="XCH302" s="1241"/>
      <c r="XCI302" s="1241"/>
      <c r="XCJ302" s="1241"/>
      <c r="XCK302" s="1241"/>
      <c r="XCL302" s="1241"/>
      <c r="XCM302" s="1241"/>
      <c r="XCN302" s="1241"/>
      <c r="XCO302" s="1241"/>
      <c r="XCP302" s="1241"/>
      <c r="XCQ302" s="1241"/>
      <c r="XCR302" s="1241"/>
      <c r="XCS302" s="1241"/>
      <c r="XCT302" s="1241"/>
      <c r="XCU302" s="1241"/>
      <c r="XCV302" s="1241"/>
      <c r="XCW302" s="1241"/>
      <c r="XCX302" s="1241"/>
      <c r="XCY302" s="1241"/>
      <c r="XCZ302" s="1241"/>
      <c r="XDA302" s="1241"/>
      <c r="XDB302" s="1241"/>
      <c r="XDC302" s="1241"/>
      <c r="XDD302" s="1241"/>
      <c r="XDE302" s="1241"/>
      <c r="XDF302" s="1241"/>
      <c r="XDG302" s="1241"/>
      <c r="XDH302" s="1241"/>
      <c r="XDI302" s="1241"/>
      <c r="XDJ302" s="1241"/>
      <c r="XDK302" s="1241"/>
      <c r="XDL302" s="1241"/>
      <c r="XDM302" s="1241"/>
      <c r="XDN302" s="1241"/>
      <c r="XDO302" s="1241"/>
      <c r="XDP302" s="1241"/>
      <c r="XDQ302" s="1241"/>
      <c r="XDR302" s="1241"/>
      <c r="XDS302" s="1241"/>
      <c r="XDT302" s="1241"/>
      <c r="XDU302" s="1241"/>
      <c r="XDV302" s="1241"/>
      <c r="XDW302" s="1241"/>
      <c r="XDX302" s="1241"/>
      <c r="XDY302" s="1241"/>
      <c r="XDZ302" s="1241"/>
      <c r="XEA302" s="1241"/>
      <c r="XEB302" s="1241"/>
      <c r="XEC302" s="1241"/>
      <c r="XED302" s="1241"/>
      <c r="XEE302" s="1241"/>
      <c r="XEF302" s="1241"/>
      <c r="XEG302" s="1241"/>
      <c r="XEH302" s="1241"/>
      <c r="XEI302" s="1241"/>
      <c r="XEJ302" s="1241"/>
      <c r="XEK302" s="1241"/>
      <c r="XEL302" s="1241"/>
      <c r="XEM302" s="1241"/>
      <c r="XEN302" s="1241"/>
      <c r="XEO302" s="1241"/>
      <c r="XEP302" s="1241"/>
      <c r="XEQ302" s="1241"/>
      <c r="XER302" s="1241"/>
      <c r="XES302" s="1241"/>
      <c r="XET302" s="1241"/>
      <c r="XEU302" s="1241"/>
      <c r="XEV302" s="1241"/>
      <c r="XEW302" s="1241"/>
      <c r="XEX302" s="1241"/>
      <c r="XEY302" s="1241"/>
      <c r="XEZ302" s="1241"/>
      <c r="XFA302" s="1241"/>
    </row>
    <row r="303" spans="1:16381" s="295" customFormat="1" ht="15" customHeight="1" x14ac:dyDescent="0.25">
      <c r="A303" s="1329"/>
      <c r="B303" s="1773" t="s">
        <v>1619</v>
      </c>
      <c r="C303" s="1760" t="s">
        <v>14</v>
      </c>
      <c r="D303" s="1655" t="str">
        <f>CONCATENATE("Col ", LEFT(ADDRESS(ROW(OpRisk!E2),COLUMN(OpRisk!E3),4), 1))</f>
        <v>Col E</v>
      </c>
      <c r="E303" s="2262" t="str">
        <f>CONCATENATE("Col ", LEFT(ADDRESS(ROW(OpRisk!F2),COLUMN(OpRisk!F3),4), 1))</f>
        <v>Col F</v>
      </c>
      <c r="F303" s="2262" t="str">
        <f>CONCATENATE("Col ", LEFT(ADDRESS(ROW(OpRisk!G2),COLUMN(OpRisk!G3),4), 1))</f>
        <v>Col G</v>
      </c>
      <c r="G303" s="2262" t="str">
        <f>CONCATENATE("Col ", LEFT(ADDRESS(ROW(OpRisk!H2),COLUMN(OpRisk!H3),4), 1))</f>
        <v>Col H</v>
      </c>
      <c r="H303" s="2262" t="str">
        <f>CONCATENATE("Col ", LEFT(ADDRESS(ROW(OpRisk!I2),COLUMN(OpRisk!I3),4), 1))</f>
        <v>Col I</v>
      </c>
      <c r="I303" s="2262" t="str">
        <f>CONCATENATE("Col ", LEFT(ADDRESS(ROW(OpRisk!J2),COLUMN(OpRisk!J3),4), 1))</f>
        <v>Col J</v>
      </c>
      <c r="J303" s="2262" t="str">
        <f>CONCATENATE("Col ", LEFT(ADDRESS(ROW(OpRisk!K2),COLUMN(OpRisk!K3),4), 1))</f>
        <v>Col K</v>
      </c>
      <c r="K303" s="2262" t="str">
        <f>CONCATENATE("Col ", LEFT(ADDRESS(ROW(OpRisk!L2),COLUMN(OpRisk!L3),4), 1))</f>
        <v>Col L</v>
      </c>
      <c r="L303" s="2262" t="str">
        <f>CONCATENATE("Col ", LEFT(ADDRESS(ROW(OpRisk!M2),COLUMN(OpRisk!M3),4), 1))</f>
        <v>Col M</v>
      </c>
      <c r="M303" s="2672" t="str">
        <f>CONCATENATE("Col ", LEFT(ADDRESS(ROW(OpRisk!N2),COLUMN(OpRisk!N3),4), 1))</f>
        <v>Col N</v>
      </c>
      <c r="N303" s="1242"/>
      <c r="O303" s="1242"/>
      <c r="P303" s="1242"/>
      <c r="Q303" s="1242"/>
      <c r="R303" s="1242"/>
      <c r="S303" s="1242"/>
      <c r="T303" s="1242"/>
      <c r="U303" s="1242"/>
      <c r="V303" s="1242"/>
      <c r="AN303" s="1330"/>
    </row>
    <row r="304" spans="1:16381" s="295" customFormat="1" ht="15" customHeight="1" x14ac:dyDescent="0.25">
      <c r="A304" s="1329"/>
      <c r="B304" s="1198" t="s">
        <v>1635</v>
      </c>
      <c r="C304" s="1499" t="str">
        <f>OpRisk!B8</f>
        <v>Check: row 7 ≤ row 6</v>
      </c>
      <c r="D304" s="1504"/>
      <c r="E304" s="1354"/>
      <c r="F304" s="1354"/>
      <c r="G304" s="1354"/>
      <c r="H304" s="1354"/>
      <c r="I304" s="1346" t="str">
        <f>OpRisk!J8</f>
        <v/>
      </c>
      <c r="J304" s="1346" t="str">
        <f>OpRisk!K8</f>
        <v/>
      </c>
      <c r="K304" s="1346" t="str">
        <f>OpRisk!L8</f>
        <v/>
      </c>
      <c r="L304" s="1346" t="str">
        <f>OpRisk!M8</f>
        <v/>
      </c>
      <c r="M304" s="1346" t="str">
        <f>OpRisk!N8</f>
        <v/>
      </c>
      <c r="N304" s="1242"/>
      <c r="O304" s="1242"/>
      <c r="P304" s="1242"/>
      <c r="Q304" s="1242"/>
      <c r="R304" s="1242"/>
      <c r="S304" s="1242"/>
      <c r="T304" s="1242"/>
      <c r="U304" s="1242"/>
      <c r="V304" s="1242"/>
      <c r="AN304" s="1330"/>
    </row>
    <row r="305" spans="1:16381" s="295" customFormat="1" ht="15" customHeight="1" x14ac:dyDescent="0.25">
      <c r="A305" s="1329"/>
      <c r="B305" s="474" t="s">
        <v>1635</v>
      </c>
      <c r="C305" s="1498" t="str">
        <f>OpRisk!B33</f>
        <v>Check: row 32 ≤ row 31</v>
      </c>
      <c r="D305" s="1505" t="str">
        <f>OpRisk!E33</f>
        <v/>
      </c>
      <c r="E305" s="1350" t="str">
        <f>OpRisk!F33</f>
        <v/>
      </c>
      <c r="F305" s="1350" t="str">
        <f>OpRisk!G33</f>
        <v/>
      </c>
      <c r="G305" s="1350" t="str">
        <f>OpRisk!H33</f>
        <v/>
      </c>
      <c r="H305" s="1350" t="str">
        <f>OpRisk!I33</f>
        <v/>
      </c>
      <c r="I305" s="1350" t="str">
        <f>OpRisk!J33</f>
        <v/>
      </c>
      <c r="J305" s="1350" t="str">
        <f>OpRisk!K33</f>
        <v/>
      </c>
      <c r="K305" s="1350" t="str">
        <f>OpRisk!L33</f>
        <v/>
      </c>
      <c r="L305" s="1350" t="str">
        <f>OpRisk!M33</f>
        <v/>
      </c>
      <c r="M305" s="1350" t="str">
        <f>OpRisk!N33</f>
        <v/>
      </c>
      <c r="N305" s="1242"/>
      <c r="O305" s="1242"/>
      <c r="P305" s="1242"/>
      <c r="Q305" s="1242"/>
      <c r="R305" s="1242"/>
      <c r="S305" s="1242"/>
      <c r="T305" s="1242"/>
      <c r="U305" s="1242"/>
      <c r="V305" s="1242"/>
      <c r="AN305" s="1330"/>
    </row>
    <row r="306" spans="1:16381" s="295" customFormat="1" ht="15" customHeight="1" x14ac:dyDescent="0.25">
      <c r="A306" s="1329"/>
      <c r="B306" s="474" t="s">
        <v>1635</v>
      </c>
      <c r="C306" s="1498" t="str">
        <f>OpRisk!B36</f>
        <v>Check: row 30 &gt; 0 ↔ row 35 &gt; 0</v>
      </c>
      <c r="D306" s="1505" t="str">
        <f>OpRisk!E36</f>
        <v/>
      </c>
      <c r="E306" s="1350" t="str">
        <f>OpRisk!F36</f>
        <v/>
      </c>
      <c r="F306" s="1350" t="str">
        <f>OpRisk!G36</f>
        <v/>
      </c>
      <c r="G306" s="1350" t="str">
        <f>OpRisk!H36</f>
        <v/>
      </c>
      <c r="H306" s="1350" t="str">
        <f>OpRisk!I36</f>
        <v/>
      </c>
      <c r="I306" s="1350" t="str">
        <f>OpRisk!J36</f>
        <v/>
      </c>
      <c r="J306" s="1350" t="str">
        <f>OpRisk!K36</f>
        <v/>
      </c>
      <c r="K306" s="1350" t="str">
        <f>OpRisk!L36</f>
        <v/>
      </c>
      <c r="L306" s="1350" t="str">
        <f>OpRisk!M36</f>
        <v/>
      </c>
      <c r="M306" s="1350" t="str">
        <f>OpRisk!N36</f>
        <v/>
      </c>
      <c r="N306" s="1242"/>
      <c r="O306" s="1242"/>
      <c r="P306" s="1242"/>
      <c r="Q306" s="1242"/>
      <c r="R306" s="1242"/>
      <c r="S306" s="1242"/>
      <c r="T306" s="1242"/>
      <c r="U306" s="1242"/>
      <c r="V306" s="1242"/>
      <c r="AN306" s="1330"/>
    </row>
    <row r="307" spans="1:16381" s="295" customFormat="1" ht="15" customHeight="1" x14ac:dyDescent="0.25">
      <c r="A307" s="1329"/>
      <c r="B307" s="474" t="s">
        <v>1635</v>
      </c>
      <c r="C307" s="1498" t="str">
        <f ca="1">OpRisk!B38</f>
        <v>Check: sum(row 35) ≥ $E$37 ≥ max(row 35)</v>
      </c>
      <c r="D307" s="3007" t="str">
        <f>OpRisk!E38</f>
        <v>Pass</v>
      </c>
      <c r="E307" s="3007"/>
      <c r="F307" s="3007"/>
      <c r="G307" s="3007"/>
      <c r="H307" s="3007"/>
      <c r="I307" s="3007"/>
      <c r="J307" s="3007"/>
      <c r="K307" s="3007"/>
      <c r="L307" s="3007"/>
      <c r="M307" s="3007"/>
      <c r="N307" s="1242"/>
      <c r="O307" s="1242"/>
      <c r="P307" s="1242"/>
      <c r="Q307" s="1242"/>
      <c r="R307" s="1242"/>
      <c r="S307" s="1242"/>
      <c r="T307" s="1242"/>
      <c r="U307" s="1242"/>
      <c r="V307" s="1242"/>
      <c r="AN307" s="1330"/>
    </row>
    <row r="308" spans="1:16381" s="295" customFormat="1" ht="15" customHeight="1" x14ac:dyDescent="0.25">
      <c r="A308" s="1329"/>
      <c r="B308" s="474" t="s">
        <v>1635</v>
      </c>
      <c r="C308" s="1498" t="str">
        <f ca="1">OpRisk!B39</f>
        <v>Check: sum(row 34)/$E$37 ≥ EUR 20,000 or $E$37 = 0</v>
      </c>
      <c r="D308" s="3007" t="str">
        <f>OpRisk!E39</f>
        <v>Pass</v>
      </c>
      <c r="E308" s="3007"/>
      <c r="F308" s="3007"/>
      <c r="G308" s="3007"/>
      <c r="H308" s="3007"/>
      <c r="I308" s="3007"/>
      <c r="J308" s="3007"/>
      <c r="K308" s="3007"/>
      <c r="L308" s="3007"/>
      <c r="M308" s="3007"/>
      <c r="N308" s="1242"/>
      <c r="O308" s="1242"/>
      <c r="P308" s="1242"/>
      <c r="Q308" s="1242"/>
      <c r="R308" s="1242"/>
      <c r="S308" s="1242"/>
      <c r="T308" s="1242"/>
      <c r="U308" s="1242"/>
      <c r="V308" s="1242"/>
      <c r="AN308" s="1330"/>
    </row>
    <row r="309" spans="1:16381" s="295" customFormat="1" ht="15" customHeight="1" x14ac:dyDescent="0.25">
      <c r="A309" s="1329"/>
      <c r="B309" s="474" t="s">
        <v>1635</v>
      </c>
      <c r="C309" s="1498" t="str">
        <f ca="1">OpRisk!B43</f>
        <v>Check: $E$37 ≥ $E$42 ≥ 0</v>
      </c>
      <c r="D309" s="3007" t="str">
        <f>OpRisk!E43</f>
        <v/>
      </c>
      <c r="E309" s="3007"/>
      <c r="F309" s="3007"/>
      <c r="G309" s="3007"/>
      <c r="H309" s="3007"/>
      <c r="I309" s="3007"/>
      <c r="J309" s="3007"/>
      <c r="K309" s="3007"/>
      <c r="L309" s="3007"/>
      <c r="M309" s="3007"/>
      <c r="N309" s="1242"/>
      <c r="O309" s="1242"/>
      <c r="P309" s="1242"/>
      <c r="Q309" s="1242"/>
      <c r="R309" s="1242"/>
      <c r="S309" s="1242"/>
      <c r="T309" s="1242"/>
      <c r="U309" s="1242"/>
      <c r="V309" s="1242"/>
      <c r="AN309" s="1330"/>
    </row>
    <row r="310" spans="1:16381" s="295" customFormat="1" ht="15" customHeight="1" x14ac:dyDescent="0.25">
      <c r="A310" s="1329"/>
      <c r="B310" s="474" t="s">
        <v>1635</v>
      </c>
      <c r="C310" s="1498" t="str">
        <f ca="1">OpRisk!B44</f>
        <v>Check: sum(row 41)/($E$37 - $E$42) ≥ EUR 20,000 or $E$37 - $E$42 = 0</v>
      </c>
      <c r="D310" s="3007" t="str">
        <f>OpRisk!E44</f>
        <v>Pass</v>
      </c>
      <c r="E310" s="3007"/>
      <c r="F310" s="3007"/>
      <c r="G310" s="3007"/>
      <c r="H310" s="3007"/>
      <c r="I310" s="3007"/>
      <c r="J310" s="3007"/>
      <c r="K310" s="3007"/>
      <c r="L310" s="3007"/>
      <c r="M310" s="3007"/>
      <c r="N310" s="1242"/>
      <c r="O310" s="1242"/>
      <c r="P310" s="1242"/>
      <c r="Q310" s="1242"/>
      <c r="R310" s="1242"/>
      <c r="S310" s="1242"/>
      <c r="T310" s="1242"/>
      <c r="U310" s="1242"/>
      <c r="V310" s="1242"/>
      <c r="AN310" s="1330"/>
    </row>
    <row r="311" spans="1:16381" s="295" customFormat="1" ht="15" customHeight="1" x14ac:dyDescent="0.25">
      <c r="A311" s="1329"/>
      <c r="B311" s="474" t="s">
        <v>1635</v>
      </c>
      <c r="C311" s="1498" t="str">
        <f>OpRisk!B49</f>
        <v>Check: row 48 ≤ row 47</v>
      </c>
      <c r="D311" s="1749" t="str">
        <f>OpRisk!E49</f>
        <v/>
      </c>
      <c r="E311" s="1639" t="str">
        <f>OpRisk!F49</f>
        <v/>
      </c>
      <c r="F311" s="1639" t="str">
        <f>OpRisk!G49</f>
        <v/>
      </c>
      <c r="G311" s="1639" t="str">
        <f>OpRisk!H49</f>
        <v/>
      </c>
      <c r="H311" s="1639" t="str">
        <f>OpRisk!I49</f>
        <v/>
      </c>
      <c r="I311" s="1639" t="str">
        <f>OpRisk!J49</f>
        <v/>
      </c>
      <c r="J311" s="1639" t="str">
        <f>OpRisk!K49</f>
        <v/>
      </c>
      <c r="K311" s="1639" t="str">
        <f>OpRisk!L49</f>
        <v/>
      </c>
      <c r="L311" s="1639" t="str">
        <f>OpRisk!M49</f>
        <v/>
      </c>
      <c r="M311" s="1639" t="str">
        <f>OpRisk!N49</f>
        <v/>
      </c>
      <c r="N311" s="1242"/>
      <c r="O311" s="1242"/>
      <c r="P311" s="1242"/>
      <c r="Q311" s="1242"/>
      <c r="R311" s="1242"/>
      <c r="S311" s="1242"/>
      <c r="T311" s="1242"/>
      <c r="U311" s="1242"/>
      <c r="V311" s="1242"/>
      <c r="AN311" s="1330"/>
    </row>
    <row r="312" spans="1:16381" s="295" customFormat="1" ht="15" customHeight="1" x14ac:dyDescent="0.25">
      <c r="A312" s="1329"/>
      <c r="B312" s="474" t="s">
        <v>1635</v>
      </c>
      <c r="C312" s="1498" t="str">
        <f>OpRisk!B52</f>
        <v>Check: row 46 &gt; 0 ↔ row 51 &gt; 0</v>
      </c>
      <c r="D312" s="1749" t="str">
        <f>OpRisk!E52</f>
        <v/>
      </c>
      <c r="E312" s="1639" t="str">
        <f>OpRisk!F52</f>
        <v/>
      </c>
      <c r="F312" s="1639" t="str">
        <f>OpRisk!G52</f>
        <v/>
      </c>
      <c r="G312" s="1639" t="str">
        <f>OpRisk!H52</f>
        <v/>
      </c>
      <c r="H312" s="1639" t="str">
        <f>OpRisk!I52</f>
        <v/>
      </c>
      <c r="I312" s="1639" t="str">
        <f>OpRisk!J52</f>
        <v/>
      </c>
      <c r="J312" s="1639" t="str">
        <f>OpRisk!K52</f>
        <v/>
      </c>
      <c r="K312" s="1639" t="str">
        <f>OpRisk!L52</f>
        <v/>
      </c>
      <c r="L312" s="1639" t="str">
        <f>OpRisk!M52</f>
        <v/>
      </c>
      <c r="M312" s="1639" t="str">
        <f>OpRisk!N52</f>
        <v/>
      </c>
      <c r="N312" s="1242"/>
      <c r="O312" s="1242"/>
      <c r="P312" s="1242"/>
      <c r="Q312" s="1242"/>
      <c r="R312" s="1242"/>
      <c r="S312" s="1242"/>
      <c r="T312" s="1242"/>
      <c r="U312" s="1242"/>
      <c r="V312" s="1242"/>
      <c r="AN312" s="1330"/>
    </row>
    <row r="313" spans="1:16381" s="295" customFormat="1" ht="15" customHeight="1" x14ac:dyDescent="0.25">
      <c r="A313" s="1329"/>
      <c r="B313" s="474" t="s">
        <v>1635</v>
      </c>
      <c r="C313" s="1498" t="str">
        <f ca="1">OpRisk!B54</f>
        <v>Check: sum(row 51) ≥ $E$53 ≥ max(row 51)</v>
      </c>
      <c r="D313" s="3007" t="str">
        <f>OpRisk!E54</f>
        <v>Pass</v>
      </c>
      <c r="E313" s="3007"/>
      <c r="F313" s="3007"/>
      <c r="G313" s="3007"/>
      <c r="H313" s="3007"/>
      <c r="I313" s="3007"/>
      <c r="J313" s="3007"/>
      <c r="K313" s="3007"/>
      <c r="L313" s="3007"/>
      <c r="M313" s="3007"/>
      <c r="N313" s="1242"/>
      <c r="O313" s="1242"/>
      <c r="P313" s="1242"/>
      <c r="Q313" s="1242"/>
      <c r="R313" s="1242"/>
      <c r="S313" s="1242"/>
      <c r="T313" s="1242"/>
      <c r="U313" s="1242"/>
      <c r="V313" s="1242"/>
      <c r="AN313" s="1330"/>
    </row>
    <row r="314" spans="1:16381" s="295" customFormat="1" ht="15" customHeight="1" x14ac:dyDescent="0.25">
      <c r="A314" s="1329"/>
      <c r="B314" s="474" t="s">
        <v>1635</v>
      </c>
      <c r="C314" s="1498" t="str">
        <f ca="1">OpRisk!B55</f>
        <v>Check: sum(row 50)/$E$53 ≥ EUR 100,000 or $E$53 = 0</v>
      </c>
      <c r="D314" s="3007" t="str">
        <f>OpRisk!E55</f>
        <v>Pass</v>
      </c>
      <c r="E314" s="3007"/>
      <c r="F314" s="3007"/>
      <c r="G314" s="3007"/>
      <c r="H314" s="3007"/>
      <c r="I314" s="3007"/>
      <c r="J314" s="3007"/>
      <c r="K314" s="3007"/>
      <c r="L314" s="3007"/>
      <c r="M314" s="3007"/>
      <c r="N314" s="1242"/>
      <c r="O314" s="1242"/>
      <c r="P314" s="1242"/>
      <c r="Q314" s="1242"/>
      <c r="R314" s="1242"/>
      <c r="S314" s="1242"/>
      <c r="T314" s="1242"/>
      <c r="U314" s="1242"/>
      <c r="V314" s="1242"/>
      <c r="AN314" s="1330"/>
    </row>
    <row r="315" spans="1:16381" s="295" customFormat="1" ht="15" customHeight="1" x14ac:dyDescent="0.25">
      <c r="A315" s="1329"/>
      <c r="B315" s="474" t="s">
        <v>1635</v>
      </c>
      <c r="C315" s="1498" t="str">
        <f ca="1">OpRisk!B59</f>
        <v>Check: $E$53 ≥ $E$58 ≥ 0</v>
      </c>
      <c r="D315" s="3007" t="str">
        <f>OpRisk!E59</f>
        <v/>
      </c>
      <c r="E315" s="3007"/>
      <c r="F315" s="3007"/>
      <c r="G315" s="3007"/>
      <c r="H315" s="3007"/>
      <c r="I315" s="3007"/>
      <c r="J315" s="3007"/>
      <c r="K315" s="3007"/>
      <c r="L315" s="3007"/>
      <c r="M315" s="3007"/>
      <c r="N315" s="1242"/>
      <c r="O315" s="1242"/>
      <c r="P315" s="1242"/>
      <c r="Q315" s="1242"/>
      <c r="R315" s="1242"/>
      <c r="S315" s="1242"/>
      <c r="T315" s="1242"/>
      <c r="U315" s="1242"/>
      <c r="V315" s="1242"/>
      <c r="AN315" s="1330"/>
    </row>
    <row r="316" spans="1:16381" s="295" customFormat="1" ht="15" customHeight="1" x14ac:dyDescent="0.25">
      <c r="A316" s="1329"/>
      <c r="B316" s="474" t="s">
        <v>1635</v>
      </c>
      <c r="C316" s="1498" t="str">
        <f ca="1">OpRisk!B60</f>
        <v>Check: sum(row 57)/($E$53 - $E$58) ≥ EUR 100,000 or $E$53 - $E$58 = 0</v>
      </c>
      <c r="D316" s="3007" t="str">
        <f>OpRisk!E60</f>
        <v>Pass</v>
      </c>
      <c r="E316" s="3007"/>
      <c r="F316" s="3007"/>
      <c r="G316" s="3007"/>
      <c r="H316" s="3007"/>
      <c r="I316" s="3007"/>
      <c r="J316" s="3007"/>
      <c r="K316" s="3007"/>
      <c r="L316" s="3007"/>
      <c r="M316" s="3007"/>
      <c r="N316" s="1242"/>
      <c r="O316" s="1242"/>
      <c r="P316" s="1242"/>
      <c r="Q316" s="1242"/>
      <c r="R316" s="1242"/>
      <c r="S316" s="1242"/>
      <c r="T316" s="1242"/>
      <c r="U316" s="1242"/>
      <c r="V316" s="1242"/>
      <c r="AN316" s="1330"/>
    </row>
    <row r="317" spans="1:16381" s="295" customFormat="1" ht="15" customHeight="1" x14ac:dyDescent="0.25">
      <c r="A317" s="1329"/>
      <c r="B317" s="461" t="s">
        <v>1635</v>
      </c>
      <c r="C317" s="1331" t="str">
        <f>OpRisk!B61</f>
        <v>Check: row 30 ≥ row 46 &amp; row 31 ≥ row 47 &amp; row 32 ≥ row 48 &amp; row 35 ≥ row 51</v>
      </c>
      <c r="D317" s="1351" t="str">
        <f>OpRisk!E61</f>
        <v>Pass</v>
      </c>
      <c r="E317" s="1341" t="str">
        <f>OpRisk!F61</f>
        <v>Pass</v>
      </c>
      <c r="F317" s="1341" t="str">
        <f>OpRisk!G61</f>
        <v>Pass</v>
      </c>
      <c r="G317" s="1341" t="str">
        <f>OpRisk!H61</f>
        <v>Pass</v>
      </c>
      <c r="H317" s="1341" t="str">
        <f>OpRisk!I61</f>
        <v>Pass</v>
      </c>
      <c r="I317" s="1341" t="str">
        <f>OpRisk!J61</f>
        <v>Pass</v>
      </c>
      <c r="J317" s="1341" t="str">
        <f>OpRisk!K61</f>
        <v>Pass</v>
      </c>
      <c r="K317" s="1341" t="str">
        <f>OpRisk!L61</f>
        <v>Pass</v>
      </c>
      <c r="L317" s="1341" t="str">
        <f>OpRisk!M61</f>
        <v>Pass</v>
      </c>
      <c r="M317" s="1341" t="str">
        <f>OpRisk!N61</f>
        <v>Pass</v>
      </c>
      <c r="N317" s="1242"/>
      <c r="O317" s="1242"/>
      <c r="P317" s="1242"/>
      <c r="Q317" s="1242"/>
      <c r="R317" s="1242"/>
      <c r="S317" s="1242"/>
      <c r="T317" s="1242"/>
      <c r="U317" s="1242"/>
      <c r="V317" s="1242"/>
      <c r="AN317" s="1330"/>
    </row>
    <row r="318" spans="1:16381" s="295" customFormat="1" ht="15" customHeight="1" x14ac:dyDescent="0.25">
      <c r="A318" s="1329"/>
      <c r="B318" s="1242"/>
      <c r="C318" s="1242"/>
      <c r="D318" s="1242"/>
      <c r="E318" s="1242"/>
      <c r="F318" s="1242"/>
      <c r="G318" s="1242"/>
      <c r="H318" s="1242"/>
      <c r="I318" s="1242"/>
      <c r="J318" s="1242"/>
      <c r="K318" s="1242"/>
      <c r="L318" s="1334"/>
      <c r="M318" s="1334"/>
      <c r="N318" s="1334"/>
      <c r="O318" s="1242"/>
      <c r="P318" s="1242"/>
      <c r="Q318" s="1242"/>
      <c r="R318" s="1242"/>
      <c r="S318" s="1242"/>
      <c r="T318" s="1242"/>
      <c r="U318" s="1242"/>
      <c r="V318" s="1242"/>
      <c r="AN318" s="1330"/>
    </row>
    <row r="319" spans="1:16381" s="295" customFormat="1" ht="45" customHeight="1" x14ac:dyDescent="0.25">
      <c r="A319" s="1787" t="s">
        <v>2348</v>
      </c>
      <c r="B319" s="1780"/>
      <c r="C319" s="1780"/>
      <c r="D319" s="1780"/>
      <c r="E319" s="1780"/>
      <c r="F319" s="1780"/>
      <c r="G319" s="1780"/>
      <c r="H319" s="1780"/>
      <c r="I319" s="1780"/>
      <c r="J319" s="1780"/>
      <c r="K319" s="1780"/>
      <c r="L319" s="1780"/>
      <c r="M319" s="1780"/>
      <c r="N319" s="1780"/>
      <c r="O319" s="1780"/>
      <c r="P319" s="1780"/>
      <c r="Q319" s="1780"/>
      <c r="R319" s="1780"/>
      <c r="S319" s="1780"/>
      <c r="T319" s="1780"/>
      <c r="U319" s="1780"/>
      <c r="V319" s="1780"/>
      <c r="W319" s="1800"/>
      <c r="X319" s="1780"/>
      <c r="Y319" s="1780"/>
      <c r="Z319" s="1780"/>
      <c r="AA319" s="2708"/>
      <c r="AB319" s="2708"/>
      <c r="AC319" s="2708"/>
      <c r="AD319" s="2708"/>
      <c r="AE319" s="2708"/>
      <c r="AF319" s="2708"/>
      <c r="AG319" s="2708"/>
      <c r="AH319" s="2708"/>
      <c r="AI319" s="2708"/>
      <c r="AJ319" s="1780"/>
      <c r="AK319" s="1780"/>
      <c r="AL319" s="1780"/>
      <c r="AM319" s="1780"/>
      <c r="AN319" s="1788"/>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c r="CB319" s="1241"/>
      <c r="CC319" s="1241"/>
      <c r="CD319" s="1241"/>
      <c r="CE319" s="1241"/>
      <c r="CF319" s="1241"/>
      <c r="CG319" s="1241"/>
      <c r="CH319" s="1241"/>
      <c r="CI319" s="1241"/>
      <c r="CJ319" s="1241"/>
      <c r="CK319" s="1241"/>
      <c r="CL319" s="1241"/>
      <c r="CM319" s="1241"/>
      <c r="CN319" s="1241"/>
      <c r="CO319" s="1241"/>
      <c r="CP319" s="1241"/>
      <c r="CQ319" s="1241"/>
      <c r="CR319" s="1241"/>
      <c r="CS319" s="1241"/>
      <c r="CT319" s="1241"/>
      <c r="CU319" s="1241"/>
      <c r="CV319" s="1241"/>
      <c r="CW319" s="1241"/>
      <c r="CX319" s="1241"/>
      <c r="CY319" s="1241"/>
      <c r="CZ319" s="1241"/>
      <c r="DA319" s="1241"/>
      <c r="DB319" s="1241"/>
      <c r="DC319" s="1241"/>
      <c r="DD319" s="1241"/>
      <c r="DE319" s="1241"/>
      <c r="DF319" s="1241"/>
      <c r="DG319" s="1241"/>
      <c r="DH319" s="1241"/>
      <c r="DI319" s="1241"/>
      <c r="DJ319" s="1241"/>
      <c r="DK319" s="1241"/>
      <c r="DL319" s="1241"/>
      <c r="DM319" s="1241"/>
      <c r="DN319" s="1241"/>
      <c r="DO319" s="1241"/>
      <c r="DP319" s="1241"/>
      <c r="DQ319" s="1241"/>
      <c r="DR319" s="1241"/>
      <c r="DS319" s="1241"/>
      <c r="DT319" s="1241"/>
      <c r="DU319" s="1241"/>
      <c r="DV319" s="1241"/>
      <c r="DW319" s="1241"/>
      <c r="DX319" s="1241"/>
      <c r="DY319" s="1241"/>
      <c r="DZ319" s="1241"/>
      <c r="EA319" s="1241"/>
      <c r="EB319" s="1241"/>
      <c r="EC319" s="1241"/>
      <c r="ED319" s="1241"/>
      <c r="EE319" s="1241"/>
      <c r="EF319" s="1241"/>
      <c r="EG319" s="1241"/>
      <c r="EH319" s="1241"/>
      <c r="EI319" s="1241"/>
      <c r="EJ319" s="1241"/>
      <c r="EK319" s="1241"/>
      <c r="EL319" s="1241"/>
      <c r="EM319" s="1241"/>
      <c r="EN319" s="1241"/>
      <c r="EO319" s="1241"/>
      <c r="EP319" s="1241"/>
      <c r="EQ319" s="1241"/>
      <c r="ER319" s="1241"/>
      <c r="ES319" s="1241"/>
      <c r="ET319" s="1241"/>
      <c r="EU319" s="1241"/>
      <c r="EV319" s="1241"/>
      <c r="EW319" s="1241"/>
      <c r="EX319" s="1241"/>
      <c r="EY319" s="1241"/>
      <c r="EZ319" s="1241"/>
      <c r="FA319" s="1241"/>
      <c r="FB319" s="1241"/>
      <c r="FC319" s="1241"/>
      <c r="FD319" s="1241"/>
      <c r="FE319" s="1241"/>
      <c r="FF319" s="1241"/>
      <c r="FG319" s="1241"/>
      <c r="FH319" s="1241"/>
      <c r="FI319" s="1241"/>
      <c r="FJ319" s="1241"/>
      <c r="FK319" s="1241"/>
      <c r="FL319" s="1241"/>
      <c r="FM319" s="1241"/>
      <c r="FN319" s="1241"/>
      <c r="FO319" s="1241"/>
      <c r="FP319" s="1241"/>
      <c r="FQ319" s="1241"/>
      <c r="FR319" s="1241"/>
      <c r="FS319" s="1241"/>
      <c r="FT319" s="1241"/>
      <c r="FU319" s="1241"/>
      <c r="FV319" s="1241"/>
      <c r="FW319" s="1241"/>
      <c r="FX319" s="1241"/>
      <c r="FY319" s="1241"/>
      <c r="FZ319" s="1241"/>
      <c r="GA319" s="1241"/>
      <c r="GB319" s="1241"/>
      <c r="GC319" s="1241"/>
      <c r="GD319" s="1241"/>
      <c r="GE319" s="1241"/>
      <c r="GF319" s="1241"/>
      <c r="GG319" s="1241"/>
      <c r="GH319" s="1241"/>
      <c r="GI319" s="1241"/>
      <c r="GJ319" s="1241"/>
      <c r="GK319" s="1241"/>
      <c r="GL319" s="1241"/>
      <c r="GM319" s="1241"/>
      <c r="GN319" s="1241"/>
      <c r="GO319" s="1241"/>
      <c r="GP319" s="1241"/>
      <c r="GQ319" s="1241"/>
      <c r="GR319" s="1241"/>
      <c r="GS319" s="1241"/>
      <c r="GT319" s="1241"/>
      <c r="GU319" s="1241"/>
      <c r="GV319" s="1241"/>
      <c r="GW319" s="1241"/>
      <c r="GX319" s="1241"/>
      <c r="GY319" s="1241"/>
      <c r="GZ319" s="1241"/>
      <c r="HA319" s="1241"/>
      <c r="HB319" s="1241"/>
      <c r="HC319" s="1241"/>
      <c r="HD319" s="1241"/>
      <c r="HE319" s="1241"/>
      <c r="HF319" s="1241"/>
      <c r="HG319" s="1241"/>
      <c r="HH319" s="1241"/>
      <c r="HI319" s="1241"/>
      <c r="HJ319" s="1241"/>
      <c r="HK319" s="1241"/>
      <c r="HL319" s="1241"/>
      <c r="HM319" s="1241"/>
      <c r="HN319" s="1241"/>
      <c r="HO319" s="1241"/>
      <c r="HP319" s="1241"/>
      <c r="HQ319" s="1241"/>
      <c r="HR319" s="1241"/>
      <c r="HS319" s="1241"/>
      <c r="HT319" s="1241"/>
      <c r="HU319" s="1241"/>
      <c r="HV319" s="1241"/>
      <c r="HW319" s="1241"/>
      <c r="HX319" s="1241"/>
      <c r="HY319" s="1241"/>
      <c r="HZ319" s="1241"/>
      <c r="IA319" s="1241"/>
      <c r="IB319" s="1241"/>
      <c r="IC319" s="1241"/>
      <c r="ID319" s="1241"/>
      <c r="IE319" s="1241"/>
      <c r="IF319" s="1241"/>
      <c r="IG319" s="1241"/>
      <c r="IH319" s="1241"/>
      <c r="II319" s="1241"/>
      <c r="IJ319" s="1241"/>
      <c r="IK319" s="1241"/>
      <c r="IL319" s="1241"/>
      <c r="IM319" s="1241"/>
      <c r="IN319" s="1241"/>
      <c r="IO319" s="1241"/>
      <c r="IP319" s="1241"/>
      <c r="IQ319" s="1241"/>
      <c r="IR319" s="1241"/>
      <c r="IS319" s="1241"/>
      <c r="IT319" s="1241"/>
      <c r="IU319" s="1241"/>
      <c r="IV319" s="1241"/>
      <c r="IW319" s="1241"/>
      <c r="IX319" s="1241"/>
      <c r="IY319" s="1241"/>
      <c r="IZ319" s="1241"/>
      <c r="JA319" s="1241"/>
      <c r="JB319" s="1241"/>
      <c r="JC319" s="1241"/>
      <c r="JD319" s="1241"/>
      <c r="JE319" s="1241"/>
      <c r="JF319" s="1241"/>
      <c r="JG319" s="1241"/>
      <c r="JH319" s="1241"/>
      <c r="JI319" s="1241"/>
      <c r="JJ319" s="1241"/>
      <c r="JK319" s="1241"/>
      <c r="JL319" s="1241"/>
      <c r="JM319" s="1241"/>
      <c r="JN319" s="1241"/>
      <c r="JO319" s="1241"/>
      <c r="JP319" s="1241"/>
      <c r="JQ319" s="1241"/>
      <c r="JR319" s="1241"/>
      <c r="JS319" s="1241"/>
      <c r="JT319" s="1241"/>
      <c r="JU319" s="1241"/>
      <c r="JV319" s="1241"/>
      <c r="JW319" s="1241"/>
      <c r="JX319" s="1241"/>
      <c r="JY319" s="1241"/>
      <c r="JZ319" s="1241"/>
      <c r="KA319" s="1241"/>
      <c r="KB319" s="1241"/>
      <c r="KC319" s="1241"/>
      <c r="KD319" s="1241"/>
      <c r="KE319" s="1241"/>
      <c r="KF319" s="1241"/>
      <c r="KG319" s="1241"/>
      <c r="KH319" s="1241"/>
      <c r="KI319" s="1241"/>
      <c r="KJ319" s="1241"/>
      <c r="KK319" s="1241"/>
      <c r="KL319" s="1241"/>
      <c r="KM319" s="1241"/>
      <c r="KN319" s="1241"/>
      <c r="KO319" s="1241"/>
      <c r="KP319" s="1241"/>
      <c r="KQ319" s="1241"/>
      <c r="KR319" s="1241"/>
      <c r="KS319" s="1241"/>
      <c r="KT319" s="1241"/>
      <c r="KU319" s="1241"/>
      <c r="KV319" s="1241"/>
      <c r="KW319" s="1241"/>
      <c r="KX319" s="1241"/>
      <c r="KY319" s="1241"/>
      <c r="KZ319" s="1241"/>
      <c r="LA319" s="1241"/>
      <c r="LB319" s="1241"/>
      <c r="LC319" s="1241"/>
      <c r="LD319" s="1241"/>
      <c r="LE319" s="1241"/>
      <c r="LF319" s="1241"/>
      <c r="LG319" s="1241"/>
      <c r="LH319" s="1241"/>
      <c r="LI319" s="1241"/>
      <c r="LJ319" s="1241"/>
      <c r="LK319" s="1241"/>
      <c r="LL319" s="1241"/>
      <c r="LM319" s="1241"/>
      <c r="LN319" s="1241"/>
      <c r="LO319" s="1241"/>
      <c r="LP319" s="1241"/>
      <c r="LQ319" s="1241"/>
      <c r="LR319" s="1241"/>
      <c r="LS319" s="1241"/>
      <c r="LT319" s="1241"/>
      <c r="LU319" s="1241"/>
      <c r="LV319" s="1241"/>
      <c r="LW319" s="1241"/>
      <c r="LX319" s="1241"/>
      <c r="LY319" s="1241"/>
      <c r="LZ319" s="1241"/>
      <c r="MA319" s="1241"/>
      <c r="MB319" s="1241"/>
      <c r="MC319" s="1241"/>
      <c r="MD319" s="1241"/>
      <c r="ME319" s="1241"/>
      <c r="MF319" s="1241"/>
      <c r="MG319" s="1241"/>
      <c r="MH319" s="1241"/>
      <c r="MI319" s="1241"/>
      <c r="MJ319" s="1241"/>
      <c r="MK319" s="1241"/>
      <c r="ML319" s="1241"/>
      <c r="MM319" s="1241"/>
      <c r="MN319" s="1241"/>
      <c r="MO319" s="1241"/>
      <c r="MP319" s="1241"/>
      <c r="MQ319" s="1241"/>
      <c r="MR319" s="1241"/>
      <c r="MS319" s="1241"/>
      <c r="MT319" s="1241"/>
      <c r="MU319" s="1241"/>
      <c r="MV319" s="1241"/>
      <c r="MW319" s="1241"/>
      <c r="MX319" s="1241"/>
      <c r="MY319" s="1241"/>
      <c r="MZ319" s="1241"/>
      <c r="NA319" s="1241"/>
      <c r="NB319" s="1241"/>
      <c r="NC319" s="1241"/>
      <c r="ND319" s="1241"/>
      <c r="NE319" s="1241"/>
      <c r="NF319" s="1241"/>
      <c r="NG319" s="1241"/>
      <c r="NH319" s="1241"/>
      <c r="NI319" s="1241"/>
      <c r="NJ319" s="1241"/>
      <c r="NK319" s="1241"/>
      <c r="NL319" s="1241"/>
      <c r="NM319" s="1241"/>
      <c r="NN319" s="1241"/>
      <c r="NO319" s="1241"/>
      <c r="NP319" s="1241"/>
      <c r="NQ319" s="1241"/>
      <c r="NR319" s="1241"/>
      <c r="NS319" s="1241"/>
      <c r="NT319" s="1241"/>
      <c r="NU319" s="1241"/>
      <c r="NV319" s="1241"/>
      <c r="NW319" s="1241"/>
      <c r="NX319" s="1241"/>
      <c r="NY319" s="1241"/>
      <c r="NZ319" s="1241"/>
      <c r="OA319" s="1241"/>
      <c r="OB319" s="1241"/>
      <c r="OC319" s="1241"/>
      <c r="OD319" s="1241"/>
      <c r="OE319" s="1241"/>
      <c r="OF319" s="1241"/>
      <c r="OG319" s="1241"/>
      <c r="OH319" s="1241"/>
      <c r="OI319" s="1241"/>
      <c r="OJ319" s="1241"/>
      <c r="OK319" s="1241"/>
      <c r="OL319" s="1241"/>
      <c r="OM319" s="1241"/>
      <c r="ON319" s="1241"/>
      <c r="OO319" s="1241"/>
      <c r="OP319" s="1241"/>
      <c r="OQ319" s="1241"/>
      <c r="OR319" s="1241"/>
      <c r="OS319" s="1241"/>
      <c r="OT319" s="1241"/>
      <c r="OU319" s="1241"/>
      <c r="OV319" s="1241"/>
      <c r="OW319" s="1241"/>
      <c r="OX319" s="1241"/>
      <c r="OY319" s="1241"/>
      <c r="OZ319" s="1241"/>
      <c r="PA319" s="1241"/>
      <c r="PB319" s="1241"/>
      <c r="PC319" s="1241"/>
      <c r="PD319" s="1241"/>
      <c r="PE319" s="1241"/>
      <c r="PF319" s="1241"/>
      <c r="PG319" s="1241"/>
      <c r="PH319" s="1241"/>
      <c r="PI319" s="1241"/>
      <c r="PJ319" s="1241"/>
      <c r="PK319" s="1241"/>
      <c r="PL319" s="1241"/>
      <c r="PM319" s="1241"/>
      <c r="PN319" s="1241"/>
      <c r="PO319" s="1241"/>
      <c r="PP319" s="1241"/>
      <c r="PQ319" s="1241"/>
      <c r="PR319" s="1241"/>
      <c r="PS319" s="1241"/>
      <c r="PT319" s="1241"/>
      <c r="PU319" s="1241"/>
      <c r="PV319" s="1241"/>
      <c r="PW319" s="1241"/>
      <c r="PX319" s="1241"/>
      <c r="PY319" s="1241"/>
      <c r="PZ319" s="1241"/>
      <c r="QA319" s="1241"/>
      <c r="QB319" s="1241"/>
      <c r="QC319" s="1241"/>
      <c r="QD319" s="1241"/>
      <c r="QE319" s="1241"/>
      <c r="QF319" s="1241"/>
      <c r="QG319" s="1241"/>
      <c r="QH319" s="1241"/>
      <c r="QI319" s="1241"/>
      <c r="QJ319" s="1241"/>
      <c r="QK319" s="1241"/>
      <c r="QL319" s="1241"/>
      <c r="QM319" s="1241"/>
      <c r="QN319" s="1241"/>
      <c r="QO319" s="1241"/>
      <c r="QP319" s="1241"/>
      <c r="QQ319" s="1241"/>
      <c r="QR319" s="1241"/>
      <c r="QS319" s="1241"/>
      <c r="QT319" s="1241"/>
      <c r="QU319" s="1241"/>
      <c r="QV319" s="1241"/>
      <c r="QW319" s="1241"/>
      <c r="QX319" s="1241"/>
      <c r="QY319" s="1241"/>
      <c r="QZ319" s="1241"/>
      <c r="RA319" s="1241"/>
      <c r="RB319" s="1241"/>
      <c r="RC319" s="1241"/>
      <c r="RD319" s="1241"/>
      <c r="RE319" s="1241"/>
      <c r="RF319" s="1241"/>
      <c r="RG319" s="1241"/>
      <c r="RH319" s="1241"/>
      <c r="RI319" s="1241"/>
      <c r="RJ319" s="1241"/>
      <c r="RK319" s="1241"/>
      <c r="RL319" s="1241"/>
      <c r="RM319" s="1241"/>
      <c r="RN319" s="1241"/>
      <c r="RO319" s="1241"/>
      <c r="RP319" s="1241"/>
      <c r="RQ319" s="1241"/>
      <c r="RR319" s="1241"/>
      <c r="RS319" s="1241"/>
      <c r="RT319" s="1241"/>
      <c r="RU319" s="1241"/>
      <c r="RV319" s="1241"/>
      <c r="RW319" s="1241"/>
      <c r="RX319" s="1241"/>
      <c r="RY319" s="1241"/>
      <c r="RZ319" s="1241"/>
      <c r="SA319" s="1241"/>
      <c r="SB319" s="1241"/>
      <c r="SC319" s="1241"/>
      <c r="SD319" s="1241"/>
      <c r="SE319" s="1241"/>
      <c r="SF319" s="1241"/>
      <c r="SG319" s="1241"/>
      <c r="SH319" s="1241"/>
      <c r="SI319" s="1241"/>
      <c r="SJ319" s="1241"/>
      <c r="SK319" s="1241"/>
      <c r="SL319" s="1241"/>
      <c r="SM319" s="1241"/>
      <c r="SN319" s="1241"/>
      <c r="SO319" s="1241"/>
      <c r="SP319" s="1241"/>
      <c r="SQ319" s="1241"/>
      <c r="SR319" s="1241"/>
      <c r="SS319" s="1241"/>
      <c r="ST319" s="1241"/>
      <c r="SU319" s="1241"/>
      <c r="SV319" s="1241"/>
      <c r="SW319" s="1241"/>
      <c r="SX319" s="1241"/>
      <c r="SY319" s="1241"/>
      <c r="SZ319" s="1241"/>
      <c r="TA319" s="1241"/>
      <c r="TB319" s="1241"/>
      <c r="TC319" s="1241"/>
      <c r="TD319" s="1241"/>
      <c r="TE319" s="1241"/>
      <c r="TF319" s="1241"/>
      <c r="TG319" s="1241"/>
      <c r="TH319" s="1241"/>
      <c r="TI319" s="1241"/>
      <c r="TJ319" s="1241"/>
      <c r="TK319" s="1241"/>
      <c r="TL319" s="1241"/>
      <c r="TM319" s="1241"/>
      <c r="TN319" s="1241"/>
      <c r="TO319" s="1241"/>
      <c r="TP319" s="1241"/>
      <c r="TQ319" s="1241"/>
      <c r="TR319" s="1241"/>
      <c r="TS319" s="1241"/>
      <c r="TT319" s="1241"/>
      <c r="TU319" s="1241"/>
      <c r="TV319" s="1241"/>
      <c r="TW319" s="1241"/>
      <c r="TX319" s="1241"/>
      <c r="TY319" s="1241"/>
      <c r="TZ319" s="1241"/>
      <c r="UA319" s="1241"/>
      <c r="UB319" s="1241"/>
      <c r="UC319" s="1241"/>
      <c r="UD319" s="1241"/>
      <c r="UE319" s="1241"/>
      <c r="UF319" s="1241"/>
      <c r="UG319" s="1241"/>
      <c r="UH319" s="1241"/>
      <c r="UI319" s="1241"/>
      <c r="UJ319" s="1241"/>
      <c r="UK319" s="1241"/>
      <c r="UL319" s="1241"/>
      <c r="UM319" s="1241"/>
      <c r="UN319" s="1241"/>
      <c r="UO319" s="1241"/>
      <c r="UP319" s="1241"/>
      <c r="UQ319" s="1241"/>
      <c r="UR319" s="1241"/>
      <c r="US319" s="1241"/>
      <c r="UT319" s="1241"/>
      <c r="UU319" s="1241"/>
      <c r="UV319" s="1241"/>
      <c r="UW319" s="1241"/>
      <c r="UX319" s="1241"/>
      <c r="UY319" s="1241"/>
      <c r="UZ319" s="1241"/>
      <c r="VA319" s="1241"/>
      <c r="VB319" s="1241"/>
      <c r="VC319" s="1241"/>
      <c r="VD319" s="1241"/>
      <c r="VE319" s="1241"/>
      <c r="VF319" s="1241"/>
      <c r="VG319" s="1241"/>
      <c r="VH319" s="1241"/>
      <c r="VI319" s="1241"/>
      <c r="VJ319" s="1241"/>
      <c r="VK319" s="1241"/>
      <c r="VL319" s="1241"/>
      <c r="VM319" s="1241"/>
      <c r="VN319" s="1241"/>
      <c r="VO319" s="1241"/>
      <c r="VP319" s="1241"/>
      <c r="VQ319" s="1241"/>
      <c r="VR319" s="1241"/>
      <c r="VS319" s="1241"/>
      <c r="VT319" s="1241"/>
      <c r="VU319" s="1241"/>
      <c r="VV319" s="1241"/>
      <c r="VW319" s="1241"/>
      <c r="VX319" s="1241"/>
      <c r="VY319" s="1241"/>
      <c r="VZ319" s="1241"/>
      <c r="WA319" s="1241"/>
      <c r="WB319" s="1241"/>
      <c r="WC319" s="1241"/>
      <c r="WD319" s="1241"/>
      <c r="WE319" s="1241"/>
      <c r="WF319" s="1241"/>
      <c r="WG319" s="1241"/>
      <c r="WH319" s="1241"/>
      <c r="WI319" s="1241"/>
      <c r="WJ319" s="1241"/>
      <c r="WK319" s="1241"/>
      <c r="WL319" s="1241"/>
      <c r="WM319" s="1241"/>
      <c r="WN319" s="1241"/>
      <c r="WO319" s="1241"/>
      <c r="WP319" s="1241"/>
      <c r="WQ319" s="1241"/>
      <c r="WR319" s="1241"/>
      <c r="WS319" s="1241"/>
      <c r="WT319" s="1241"/>
      <c r="WU319" s="1241"/>
      <c r="WV319" s="1241"/>
      <c r="WW319" s="1241"/>
      <c r="WX319" s="1241"/>
      <c r="WY319" s="1241"/>
      <c r="WZ319" s="1241"/>
      <c r="XA319" s="1241"/>
      <c r="XB319" s="1241"/>
      <c r="XC319" s="1241"/>
      <c r="XD319" s="1241"/>
      <c r="XE319" s="1241"/>
      <c r="XF319" s="1241"/>
      <c r="XG319" s="1241"/>
      <c r="XH319" s="1241"/>
      <c r="XI319" s="1241"/>
      <c r="XJ319" s="1241"/>
      <c r="XK319" s="1241"/>
      <c r="XL319" s="1241"/>
      <c r="XM319" s="1241"/>
      <c r="XN319" s="1241"/>
      <c r="XO319" s="1241"/>
      <c r="XP319" s="1241"/>
      <c r="XQ319" s="1241"/>
      <c r="XR319" s="1241"/>
      <c r="XS319" s="1241"/>
      <c r="XT319" s="1241"/>
      <c r="XU319" s="1241"/>
      <c r="XV319" s="1241"/>
      <c r="XW319" s="1241"/>
      <c r="XX319" s="1241"/>
      <c r="XY319" s="1241"/>
      <c r="XZ319" s="1241"/>
      <c r="YA319" s="1241"/>
      <c r="YB319" s="1241"/>
      <c r="YC319" s="1241"/>
      <c r="YD319" s="1241"/>
      <c r="YE319" s="1241"/>
      <c r="YF319" s="1241"/>
      <c r="YG319" s="1241"/>
      <c r="YH319" s="1241"/>
      <c r="YI319" s="1241"/>
      <c r="YJ319" s="1241"/>
      <c r="YK319" s="1241"/>
      <c r="YL319" s="1241"/>
      <c r="YM319" s="1241"/>
      <c r="YN319" s="1241"/>
      <c r="YO319" s="1241"/>
      <c r="YP319" s="1241"/>
      <c r="YQ319" s="1241"/>
      <c r="YR319" s="1241"/>
      <c r="YS319" s="1241"/>
      <c r="YT319" s="1241"/>
      <c r="YU319" s="1241"/>
      <c r="YV319" s="1241"/>
      <c r="YW319" s="1241"/>
      <c r="YX319" s="1241"/>
      <c r="YY319" s="1241"/>
      <c r="YZ319" s="1241"/>
      <c r="ZA319" s="1241"/>
      <c r="ZB319" s="1241"/>
      <c r="ZC319" s="1241"/>
      <c r="ZD319" s="1241"/>
      <c r="ZE319" s="1241"/>
      <c r="ZF319" s="1241"/>
      <c r="ZG319" s="1241"/>
      <c r="ZH319" s="1241"/>
      <c r="ZI319" s="1241"/>
      <c r="ZJ319" s="1241"/>
      <c r="ZK319" s="1241"/>
      <c r="ZL319" s="1241"/>
      <c r="ZM319" s="1241"/>
      <c r="ZN319" s="1241"/>
      <c r="ZO319" s="1241"/>
      <c r="ZP319" s="1241"/>
      <c r="ZQ319" s="1241"/>
      <c r="ZR319" s="1241"/>
      <c r="ZS319" s="1241"/>
      <c r="ZT319" s="1241"/>
      <c r="ZU319" s="1241"/>
      <c r="ZV319" s="1241"/>
      <c r="ZW319" s="1241"/>
      <c r="ZX319" s="1241"/>
      <c r="ZY319" s="1241"/>
      <c r="ZZ319" s="1241"/>
      <c r="AAA319" s="1241"/>
      <c r="AAB319" s="1241"/>
      <c r="AAC319" s="1241"/>
      <c r="AAD319" s="1241"/>
      <c r="AAE319" s="1241"/>
      <c r="AAF319" s="1241"/>
      <c r="AAG319" s="1241"/>
      <c r="AAH319" s="1241"/>
      <c r="AAI319" s="1241"/>
      <c r="AAJ319" s="1241"/>
      <c r="AAK319" s="1241"/>
      <c r="AAL319" s="1241"/>
      <c r="AAM319" s="1241"/>
      <c r="AAN319" s="1241"/>
      <c r="AAO319" s="1241"/>
      <c r="AAP319" s="1241"/>
      <c r="AAQ319" s="1241"/>
      <c r="AAR319" s="1241"/>
      <c r="AAS319" s="1241"/>
      <c r="AAT319" s="1241"/>
      <c r="AAU319" s="1241"/>
      <c r="AAV319" s="1241"/>
      <c r="AAW319" s="1241"/>
      <c r="AAX319" s="1241"/>
      <c r="AAY319" s="1241"/>
      <c r="AAZ319" s="1241"/>
      <c r="ABA319" s="1241"/>
      <c r="ABB319" s="1241"/>
      <c r="ABC319" s="1241"/>
      <c r="ABD319" s="1241"/>
      <c r="ABE319" s="1241"/>
      <c r="ABF319" s="1241"/>
      <c r="ABG319" s="1241"/>
      <c r="ABH319" s="1241"/>
      <c r="ABI319" s="1241"/>
      <c r="ABJ319" s="1241"/>
      <c r="ABK319" s="1241"/>
      <c r="ABL319" s="1241"/>
      <c r="ABM319" s="1241"/>
      <c r="ABN319" s="1241"/>
      <c r="ABO319" s="1241"/>
      <c r="ABP319" s="1241"/>
      <c r="ABQ319" s="1241"/>
      <c r="ABR319" s="1241"/>
      <c r="ABS319" s="1241"/>
      <c r="ABT319" s="1241"/>
      <c r="ABU319" s="1241"/>
      <c r="ABV319" s="1241"/>
      <c r="ABW319" s="1241"/>
      <c r="ABX319" s="1241"/>
      <c r="ABY319" s="1241"/>
      <c r="ABZ319" s="1241"/>
      <c r="ACA319" s="1241"/>
      <c r="ACB319" s="1241"/>
      <c r="ACC319" s="1241"/>
      <c r="ACD319" s="1241"/>
      <c r="ACE319" s="1241"/>
      <c r="ACF319" s="1241"/>
      <c r="ACG319" s="1241"/>
      <c r="ACH319" s="1241"/>
      <c r="ACI319" s="1241"/>
      <c r="ACJ319" s="1241"/>
      <c r="ACK319" s="1241"/>
      <c r="ACL319" s="1241"/>
      <c r="ACM319" s="1241"/>
      <c r="ACN319" s="1241"/>
      <c r="ACO319" s="1241"/>
      <c r="ACP319" s="1241"/>
      <c r="ACQ319" s="1241"/>
      <c r="ACR319" s="1241"/>
      <c r="ACS319" s="1241"/>
      <c r="ACT319" s="1241"/>
      <c r="ACU319" s="1241"/>
      <c r="ACV319" s="1241"/>
      <c r="ACW319" s="1241"/>
      <c r="ACX319" s="1241"/>
      <c r="ACY319" s="1241"/>
      <c r="ACZ319" s="1241"/>
      <c r="ADA319" s="1241"/>
      <c r="ADB319" s="1241"/>
      <c r="ADC319" s="1241"/>
      <c r="ADD319" s="1241"/>
      <c r="ADE319" s="1241"/>
      <c r="ADF319" s="1241"/>
      <c r="ADG319" s="1241"/>
      <c r="ADH319" s="1241"/>
      <c r="ADI319" s="1241"/>
      <c r="ADJ319" s="1241"/>
      <c r="ADK319" s="1241"/>
      <c r="ADL319" s="1241"/>
      <c r="ADM319" s="1241"/>
      <c r="ADN319" s="1241"/>
      <c r="ADO319" s="1241"/>
      <c r="ADP319" s="1241"/>
      <c r="ADQ319" s="1241"/>
      <c r="ADR319" s="1241"/>
      <c r="ADS319" s="1241"/>
      <c r="ADT319" s="1241"/>
      <c r="ADU319" s="1241"/>
      <c r="ADV319" s="1241"/>
      <c r="ADW319" s="1241"/>
      <c r="ADX319" s="1241"/>
      <c r="ADY319" s="1241"/>
      <c r="ADZ319" s="1241"/>
      <c r="AEA319" s="1241"/>
      <c r="AEB319" s="1241"/>
      <c r="AEC319" s="1241"/>
      <c r="AED319" s="1241"/>
      <c r="AEE319" s="1241"/>
      <c r="AEF319" s="1241"/>
      <c r="AEG319" s="1241"/>
      <c r="AEH319" s="1241"/>
      <c r="AEI319" s="1241"/>
      <c r="AEJ319" s="1241"/>
      <c r="AEK319" s="1241"/>
      <c r="AEL319" s="1241"/>
      <c r="AEM319" s="1241"/>
      <c r="AEN319" s="1241"/>
      <c r="AEO319" s="1241"/>
      <c r="AEP319" s="1241"/>
      <c r="AEQ319" s="1241"/>
      <c r="AER319" s="1241"/>
      <c r="AES319" s="1241"/>
      <c r="AET319" s="1241"/>
      <c r="AEU319" s="1241"/>
      <c r="AEV319" s="1241"/>
      <c r="AEW319" s="1241"/>
      <c r="AEX319" s="1241"/>
      <c r="AEY319" s="1241"/>
      <c r="AEZ319" s="1241"/>
      <c r="AFA319" s="1241"/>
      <c r="AFB319" s="1241"/>
      <c r="AFC319" s="1241"/>
      <c r="AFD319" s="1241"/>
      <c r="AFE319" s="1241"/>
      <c r="AFF319" s="1241"/>
      <c r="AFG319" s="1241"/>
      <c r="AFH319" s="1241"/>
      <c r="AFI319" s="1241"/>
      <c r="AFJ319" s="1241"/>
      <c r="AFK319" s="1241"/>
      <c r="AFL319" s="1241"/>
      <c r="AFM319" s="1241"/>
      <c r="AFN319" s="1241"/>
      <c r="AFO319" s="1241"/>
      <c r="AFP319" s="1241"/>
      <c r="AFQ319" s="1241"/>
      <c r="AFR319" s="1241"/>
      <c r="AFS319" s="1241"/>
      <c r="AFT319" s="1241"/>
      <c r="AFU319" s="1241"/>
      <c r="AFV319" s="1241"/>
      <c r="AFW319" s="1241"/>
      <c r="AFX319" s="1241"/>
      <c r="AFY319" s="1241"/>
      <c r="AFZ319" s="1241"/>
      <c r="AGA319" s="1241"/>
      <c r="AGB319" s="1241"/>
      <c r="AGC319" s="1241"/>
      <c r="AGD319" s="1241"/>
      <c r="AGE319" s="1241"/>
      <c r="AGF319" s="1241"/>
      <c r="AGG319" s="1241"/>
      <c r="AGH319" s="1241"/>
      <c r="AGI319" s="1241"/>
      <c r="AGJ319" s="1241"/>
      <c r="AGK319" s="1241"/>
      <c r="AGL319" s="1241"/>
      <c r="AGM319" s="1241"/>
      <c r="AGN319" s="1241"/>
      <c r="AGO319" s="1241"/>
      <c r="AGP319" s="1241"/>
      <c r="AGQ319" s="1241"/>
      <c r="AGR319" s="1241"/>
      <c r="AGS319" s="1241"/>
      <c r="AGT319" s="1241"/>
      <c r="AGU319" s="1241"/>
      <c r="AGV319" s="1241"/>
      <c r="AGW319" s="1241"/>
      <c r="AGX319" s="1241"/>
      <c r="AGY319" s="1241"/>
      <c r="AGZ319" s="1241"/>
      <c r="AHA319" s="1241"/>
      <c r="AHB319" s="1241"/>
      <c r="AHC319" s="1241"/>
      <c r="AHD319" s="1241"/>
      <c r="AHE319" s="1241"/>
      <c r="AHF319" s="1241"/>
      <c r="AHG319" s="1241"/>
      <c r="AHH319" s="1241"/>
      <c r="AHI319" s="1241"/>
      <c r="AHJ319" s="1241"/>
      <c r="AHK319" s="1241"/>
      <c r="AHL319" s="1241"/>
      <c r="AHM319" s="1241"/>
      <c r="AHN319" s="1241"/>
      <c r="AHO319" s="1241"/>
      <c r="AHP319" s="1241"/>
      <c r="AHQ319" s="1241"/>
      <c r="AHR319" s="1241"/>
      <c r="AHS319" s="1241"/>
      <c r="AHT319" s="1241"/>
      <c r="AHU319" s="1241"/>
      <c r="AHV319" s="1241"/>
      <c r="AHW319" s="1241"/>
      <c r="AHX319" s="1241"/>
      <c r="AHY319" s="1241"/>
      <c r="AHZ319" s="1241"/>
      <c r="AIA319" s="1241"/>
      <c r="AIB319" s="1241"/>
      <c r="AIC319" s="1241"/>
      <c r="AID319" s="1241"/>
      <c r="AIE319" s="1241"/>
      <c r="AIF319" s="1241"/>
      <c r="AIG319" s="1241"/>
      <c r="AIH319" s="1241"/>
      <c r="AII319" s="1241"/>
      <c r="AIJ319" s="1241"/>
      <c r="AIK319" s="1241"/>
      <c r="AIL319" s="1241"/>
      <c r="AIM319" s="1241"/>
      <c r="AIN319" s="1241"/>
      <c r="AIO319" s="1241"/>
      <c r="AIP319" s="1241"/>
      <c r="AIQ319" s="1241"/>
      <c r="AIR319" s="1241"/>
      <c r="AIS319" s="1241"/>
      <c r="AIT319" s="1241"/>
      <c r="AIU319" s="1241"/>
      <c r="AIV319" s="1241"/>
      <c r="AIW319" s="1241"/>
      <c r="AIX319" s="1241"/>
      <c r="AIY319" s="1241"/>
      <c r="AIZ319" s="1241"/>
      <c r="AJA319" s="1241"/>
      <c r="AJB319" s="1241"/>
      <c r="AJC319" s="1241"/>
      <c r="AJD319" s="1241"/>
      <c r="AJE319" s="1241"/>
      <c r="AJF319" s="1241"/>
      <c r="AJG319" s="1241"/>
      <c r="AJH319" s="1241"/>
      <c r="AJI319" s="1241"/>
      <c r="AJJ319" s="1241"/>
      <c r="AJK319" s="1241"/>
      <c r="AJL319" s="1241"/>
      <c r="AJM319" s="1241"/>
      <c r="AJN319" s="1241"/>
      <c r="AJO319" s="1241"/>
      <c r="AJP319" s="1241"/>
      <c r="AJQ319" s="1241"/>
      <c r="AJR319" s="1241"/>
      <c r="AJS319" s="1241"/>
      <c r="AJT319" s="1241"/>
      <c r="AJU319" s="1241"/>
      <c r="AJV319" s="1241"/>
      <c r="AJW319" s="1241"/>
      <c r="AJX319" s="1241"/>
      <c r="AJY319" s="1241"/>
      <c r="AJZ319" s="1241"/>
      <c r="AKA319" s="1241"/>
      <c r="AKB319" s="1241"/>
      <c r="AKC319" s="1241"/>
      <c r="AKD319" s="1241"/>
      <c r="AKE319" s="1241"/>
      <c r="AKF319" s="1241"/>
      <c r="AKG319" s="1241"/>
      <c r="AKH319" s="1241"/>
      <c r="AKI319" s="1241"/>
      <c r="AKJ319" s="1241"/>
      <c r="AKK319" s="1241"/>
      <c r="AKL319" s="1241"/>
      <c r="AKM319" s="1241"/>
      <c r="AKN319" s="1241"/>
      <c r="AKO319" s="1241"/>
      <c r="AKP319" s="1241"/>
      <c r="AKQ319" s="1241"/>
      <c r="AKR319" s="1241"/>
      <c r="AKS319" s="1241"/>
      <c r="AKT319" s="1241"/>
      <c r="AKU319" s="1241"/>
      <c r="AKV319" s="1241"/>
      <c r="AKW319" s="1241"/>
      <c r="AKX319" s="1241"/>
      <c r="AKY319" s="1241"/>
      <c r="AKZ319" s="1241"/>
      <c r="ALA319" s="1241"/>
      <c r="ALB319" s="1241"/>
      <c r="ALC319" s="1241"/>
      <c r="ALD319" s="1241"/>
      <c r="ALE319" s="1241"/>
      <c r="ALF319" s="1241"/>
      <c r="ALG319" s="1241"/>
      <c r="ALH319" s="1241"/>
      <c r="ALI319" s="1241"/>
      <c r="ALJ319" s="1241"/>
      <c r="ALK319" s="1241"/>
      <c r="ALL319" s="1241"/>
      <c r="ALM319" s="1241"/>
      <c r="ALN319" s="1241"/>
      <c r="ALO319" s="1241"/>
      <c r="ALP319" s="1241"/>
      <c r="ALQ319" s="1241"/>
      <c r="ALR319" s="1241"/>
      <c r="ALS319" s="1241"/>
      <c r="ALT319" s="1241"/>
      <c r="ALU319" s="1241"/>
      <c r="ALV319" s="1241"/>
      <c r="ALW319" s="1241"/>
      <c r="ALX319" s="1241"/>
      <c r="ALY319" s="1241"/>
      <c r="ALZ319" s="1241"/>
      <c r="AMA319" s="1241"/>
      <c r="AMB319" s="1241"/>
      <c r="AMC319" s="1241"/>
      <c r="AMD319" s="1241"/>
      <c r="AME319" s="1241"/>
      <c r="AMF319" s="1241"/>
      <c r="AMG319" s="1241"/>
      <c r="AMH319" s="1241"/>
      <c r="AMI319" s="1241"/>
      <c r="AMJ319" s="1241"/>
      <c r="AMK319" s="1241"/>
      <c r="AML319" s="1241"/>
      <c r="AMM319" s="1241"/>
      <c r="AMN319" s="1241"/>
      <c r="AMO319" s="1241"/>
      <c r="AMP319" s="1241"/>
      <c r="AMQ319" s="1241"/>
      <c r="AMR319" s="1241"/>
      <c r="AMS319" s="1241"/>
      <c r="AMT319" s="1241"/>
      <c r="AMU319" s="1241"/>
      <c r="AMV319" s="1241"/>
      <c r="AMW319" s="1241"/>
      <c r="AMX319" s="1241"/>
      <c r="AMY319" s="1241"/>
      <c r="AMZ319" s="1241"/>
      <c r="ANA319" s="1241"/>
      <c r="ANB319" s="1241"/>
      <c r="ANC319" s="1241"/>
      <c r="AND319" s="1241"/>
      <c r="ANE319" s="1241"/>
      <c r="ANF319" s="1241"/>
      <c r="ANG319" s="1241"/>
      <c r="ANH319" s="1241"/>
      <c r="ANI319" s="1241"/>
      <c r="ANJ319" s="1241"/>
      <c r="ANK319" s="1241"/>
      <c r="ANL319" s="1241"/>
      <c r="ANM319" s="1241"/>
      <c r="ANN319" s="1241"/>
      <c r="ANO319" s="1241"/>
      <c r="ANP319" s="1241"/>
      <c r="ANQ319" s="1241"/>
      <c r="ANR319" s="1241"/>
      <c r="ANS319" s="1241"/>
      <c r="ANT319" s="1241"/>
      <c r="ANU319" s="1241"/>
      <c r="ANV319" s="1241"/>
      <c r="ANW319" s="1241"/>
      <c r="ANX319" s="1241"/>
      <c r="ANY319" s="1241"/>
      <c r="ANZ319" s="1241"/>
      <c r="AOA319" s="1241"/>
      <c r="AOB319" s="1241"/>
      <c r="AOC319" s="1241"/>
      <c r="AOD319" s="1241"/>
      <c r="AOE319" s="1241"/>
      <c r="AOF319" s="1241"/>
      <c r="AOG319" s="1241"/>
      <c r="AOH319" s="1241"/>
      <c r="AOI319" s="1241"/>
      <c r="AOJ319" s="1241"/>
      <c r="AOK319" s="1241"/>
      <c r="AOL319" s="1241"/>
      <c r="AOM319" s="1241"/>
      <c r="AON319" s="1241"/>
      <c r="AOO319" s="1241"/>
      <c r="AOP319" s="1241"/>
      <c r="AOQ319" s="1241"/>
      <c r="AOR319" s="1241"/>
      <c r="AOS319" s="1241"/>
      <c r="AOT319" s="1241"/>
      <c r="AOU319" s="1241"/>
      <c r="AOV319" s="1241"/>
      <c r="AOW319" s="1241"/>
      <c r="AOX319" s="1241"/>
      <c r="AOY319" s="1241"/>
      <c r="AOZ319" s="1241"/>
      <c r="APA319" s="1241"/>
      <c r="APB319" s="1241"/>
      <c r="APC319" s="1241"/>
      <c r="APD319" s="1241"/>
      <c r="APE319" s="1241"/>
      <c r="APF319" s="1241"/>
      <c r="APG319" s="1241"/>
      <c r="APH319" s="1241"/>
      <c r="API319" s="1241"/>
      <c r="APJ319" s="1241"/>
      <c r="APK319" s="1241"/>
      <c r="APL319" s="1241"/>
      <c r="APM319" s="1241"/>
      <c r="APN319" s="1241"/>
      <c r="APO319" s="1241"/>
      <c r="APP319" s="1241"/>
      <c r="APQ319" s="1241"/>
      <c r="APR319" s="1241"/>
      <c r="APS319" s="1241"/>
      <c r="APT319" s="1241"/>
      <c r="APU319" s="1241"/>
      <c r="APV319" s="1241"/>
      <c r="APW319" s="1241"/>
      <c r="APX319" s="1241"/>
      <c r="APY319" s="1241"/>
      <c r="APZ319" s="1241"/>
      <c r="AQA319" s="1241"/>
      <c r="AQB319" s="1241"/>
      <c r="AQC319" s="1241"/>
      <c r="AQD319" s="1241"/>
      <c r="AQE319" s="1241"/>
      <c r="AQF319" s="1241"/>
      <c r="AQG319" s="1241"/>
      <c r="AQH319" s="1241"/>
      <c r="AQI319" s="1241"/>
      <c r="AQJ319" s="1241"/>
      <c r="AQK319" s="1241"/>
      <c r="AQL319" s="1241"/>
      <c r="AQM319" s="1241"/>
      <c r="AQN319" s="1241"/>
      <c r="AQO319" s="1241"/>
      <c r="AQP319" s="1241"/>
      <c r="AQQ319" s="1241"/>
      <c r="AQR319" s="1241"/>
      <c r="AQS319" s="1241"/>
      <c r="AQT319" s="1241"/>
      <c r="AQU319" s="1241"/>
      <c r="AQV319" s="1241"/>
      <c r="AQW319" s="1241"/>
      <c r="AQX319" s="1241"/>
      <c r="AQY319" s="1241"/>
      <c r="AQZ319" s="1241"/>
      <c r="ARA319" s="1241"/>
      <c r="ARB319" s="1241"/>
      <c r="ARC319" s="1241"/>
      <c r="ARD319" s="1241"/>
      <c r="ARE319" s="1241"/>
      <c r="ARF319" s="1241"/>
      <c r="ARG319" s="1241"/>
      <c r="ARH319" s="1241"/>
      <c r="ARI319" s="1241"/>
      <c r="ARJ319" s="1241"/>
      <c r="ARK319" s="1241"/>
      <c r="ARL319" s="1241"/>
      <c r="ARM319" s="1241"/>
      <c r="ARN319" s="1241"/>
      <c r="ARO319" s="1241"/>
      <c r="ARP319" s="1241"/>
      <c r="ARQ319" s="1241"/>
      <c r="ARR319" s="1241"/>
      <c r="ARS319" s="1241"/>
      <c r="ART319" s="1241"/>
      <c r="ARU319" s="1241"/>
      <c r="ARV319" s="1241"/>
      <c r="ARW319" s="1241"/>
      <c r="ARX319" s="1241"/>
      <c r="ARY319" s="1241"/>
      <c r="ARZ319" s="1241"/>
      <c r="ASA319" s="1241"/>
      <c r="ASB319" s="1241"/>
      <c r="ASC319" s="1241"/>
      <c r="ASD319" s="1241"/>
      <c r="ASE319" s="1241"/>
      <c r="ASF319" s="1241"/>
      <c r="ASG319" s="1241"/>
      <c r="ASH319" s="1241"/>
      <c r="ASI319" s="1241"/>
      <c r="ASJ319" s="1241"/>
      <c r="ASK319" s="1241"/>
      <c r="ASL319" s="1241"/>
      <c r="ASM319" s="1241"/>
      <c r="ASN319" s="1241"/>
      <c r="ASO319" s="1241"/>
      <c r="ASP319" s="1241"/>
      <c r="ASQ319" s="1241"/>
      <c r="ASR319" s="1241"/>
      <c r="ASS319" s="1241"/>
      <c r="AST319" s="1241"/>
      <c r="ASU319" s="1241"/>
      <c r="ASV319" s="1241"/>
      <c r="ASW319" s="1241"/>
      <c r="ASX319" s="1241"/>
      <c r="ASY319" s="1241"/>
      <c r="ASZ319" s="1241"/>
      <c r="ATA319" s="1241"/>
      <c r="ATB319" s="1241"/>
      <c r="ATC319" s="1241"/>
      <c r="ATD319" s="1241"/>
      <c r="ATE319" s="1241"/>
      <c r="ATF319" s="1241"/>
      <c r="ATG319" s="1241"/>
      <c r="ATH319" s="1241"/>
      <c r="ATI319" s="1241"/>
      <c r="ATJ319" s="1241"/>
      <c r="ATK319" s="1241"/>
      <c r="ATL319" s="1241"/>
      <c r="ATM319" s="1241"/>
      <c r="ATN319" s="1241"/>
      <c r="ATO319" s="1241"/>
      <c r="ATP319" s="1241"/>
      <c r="ATQ319" s="1241"/>
      <c r="ATR319" s="1241"/>
      <c r="ATS319" s="1241"/>
      <c r="ATT319" s="1241"/>
      <c r="ATU319" s="1241"/>
      <c r="ATV319" s="1241"/>
      <c r="ATW319" s="1241"/>
      <c r="ATX319" s="1241"/>
      <c r="ATY319" s="1241"/>
      <c r="ATZ319" s="1241"/>
      <c r="AUA319" s="1241"/>
      <c r="AUB319" s="1241"/>
      <c r="AUC319" s="1241"/>
      <c r="AUD319" s="1241"/>
      <c r="AUE319" s="1241"/>
      <c r="AUF319" s="1241"/>
      <c r="AUG319" s="1241"/>
      <c r="AUH319" s="1241"/>
      <c r="AUI319" s="1241"/>
      <c r="AUJ319" s="1241"/>
      <c r="AUK319" s="1241"/>
      <c r="AUL319" s="1241"/>
      <c r="AUM319" s="1241"/>
      <c r="AUN319" s="1241"/>
      <c r="AUO319" s="1241"/>
      <c r="AUP319" s="1241"/>
      <c r="AUQ319" s="1241"/>
      <c r="AUR319" s="1241"/>
      <c r="AUS319" s="1241"/>
      <c r="AUT319" s="1241"/>
      <c r="AUU319" s="1241"/>
      <c r="AUV319" s="1241"/>
      <c r="AUW319" s="1241"/>
      <c r="AUX319" s="1241"/>
      <c r="AUY319" s="1241"/>
      <c r="AUZ319" s="1241"/>
      <c r="AVA319" s="1241"/>
      <c r="AVB319" s="1241"/>
      <c r="AVC319" s="1241"/>
      <c r="AVD319" s="1241"/>
      <c r="AVE319" s="1241"/>
      <c r="AVF319" s="1241"/>
      <c r="AVG319" s="1241"/>
      <c r="AVH319" s="1241"/>
      <c r="AVI319" s="1241"/>
      <c r="AVJ319" s="1241"/>
      <c r="AVK319" s="1241"/>
      <c r="AVL319" s="1241"/>
      <c r="AVM319" s="1241"/>
      <c r="AVN319" s="1241"/>
      <c r="AVO319" s="1241"/>
      <c r="AVP319" s="1241"/>
      <c r="AVQ319" s="1241"/>
      <c r="AVR319" s="1241"/>
      <c r="AVS319" s="1241"/>
      <c r="AVT319" s="1241"/>
      <c r="AVU319" s="1241"/>
      <c r="AVV319" s="1241"/>
      <c r="AVW319" s="1241"/>
      <c r="AVX319" s="1241"/>
      <c r="AVY319" s="1241"/>
      <c r="AVZ319" s="1241"/>
      <c r="AWA319" s="1241"/>
      <c r="AWB319" s="1241"/>
      <c r="AWC319" s="1241"/>
      <c r="AWD319" s="1241"/>
      <c r="AWE319" s="1241"/>
      <c r="AWF319" s="1241"/>
      <c r="AWG319" s="1241"/>
      <c r="AWH319" s="1241"/>
      <c r="AWI319" s="1241"/>
      <c r="AWJ319" s="1241"/>
      <c r="AWK319" s="1241"/>
      <c r="AWL319" s="1241"/>
      <c r="AWM319" s="1241"/>
      <c r="AWN319" s="1241"/>
      <c r="AWO319" s="1241"/>
      <c r="AWP319" s="1241"/>
      <c r="AWQ319" s="1241"/>
      <c r="AWR319" s="1241"/>
      <c r="AWS319" s="1241"/>
      <c r="AWT319" s="1241"/>
      <c r="AWU319" s="1241"/>
      <c r="AWV319" s="1241"/>
      <c r="AWW319" s="1241"/>
      <c r="AWX319" s="1241"/>
      <c r="AWY319" s="1241"/>
      <c r="AWZ319" s="1241"/>
      <c r="AXA319" s="1241"/>
      <c r="AXB319" s="1241"/>
      <c r="AXC319" s="1241"/>
      <c r="AXD319" s="1241"/>
      <c r="AXE319" s="1241"/>
      <c r="AXF319" s="1241"/>
      <c r="AXG319" s="1241"/>
      <c r="AXH319" s="1241"/>
      <c r="AXI319" s="1241"/>
      <c r="AXJ319" s="1241"/>
      <c r="AXK319" s="1241"/>
      <c r="AXL319" s="1241"/>
      <c r="AXM319" s="1241"/>
      <c r="AXN319" s="1241"/>
      <c r="AXO319" s="1241"/>
      <c r="AXP319" s="1241"/>
      <c r="AXQ319" s="1241"/>
      <c r="AXR319" s="1241"/>
      <c r="AXS319" s="1241"/>
      <c r="AXT319" s="1241"/>
      <c r="AXU319" s="1241"/>
      <c r="AXV319" s="1241"/>
      <c r="AXW319" s="1241"/>
      <c r="AXX319" s="1241"/>
      <c r="AXY319" s="1241"/>
      <c r="AXZ319" s="1241"/>
      <c r="AYA319" s="1241"/>
      <c r="AYB319" s="1241"/>
      <c r="AYC319" s="1241"/>
      <c r="AYD319" s="1241"/>
      <c r="AYE319" s="1241"/>
      <c r="AYF319" s="1241"/>
      <c r="AYG319" s="1241"/>
      <c r="AYH319" s="1241"/>
      <c r="AYI319" s="1241"/>
      <c r="AYJ319" s="1241"/>
      <c r="AYK319" s="1241"/>
      <c r="AYL319" s="1241"/>
      <c r="AYM319" s="1241"/>
      <c r="AYN319" s="1241"/>
      <c r="AYO319" s="1241"/>
      <c r="AYP319" s="1241"/>
      <c r="AYQ319" s="1241"/>
      <c r="AYR319" s="1241"/>
      <c r="AYS319" s="1241"/>
      <c r="AYT319" s="1241"/>
      <c r="AYU319" s="1241"/>
      <c r="AYV319" s="1241"/>
      <c r="AYW319" s="1241"/>
      <c r="AYX319" s="1241"/>
      <c r="AYY319" s="1241"/>
      <c r="AYZ319" s="1241"/>
      <c r="AZA319" s="1241"/>
      <c r="AZB319" s="1241"/>
      <c r="AZC319" s="1241"/>
      <c r="AZD319" s="1241"/>
      <c r="AZE319" s="1241"/>
      <c r="AZF319" s="1241"/>
      <c r="AZG319" s="1241"/>
      <c r="AZH319" s="1241"/>
      <c r="AZI319" s="1241"/>
      <c r="AZJ319" s="1241"/>
      <c r="AZK319" s="1241"/>
      <c r="AZL319" s="1241"/>
      <c r="AZM319" s="1241"/>
      <c r="AZN319" s="1241"/>
      <c r="AZO319" s="1241"/>
      <c r="AZP319" s="1241"/>
      <c r="AZQ319" s="1241"/>
      <c r="AZR319" s="1241"/>
      <c r="AZS319" s="1241"/>
      <c r="AZT319" s="1241"/>
      <c r="AZU319" s="1241"/>
      <c r="AZV319" s="1241"/>
      <c r="AZW319" s="1241"/>
      <c r="AZX319" s="1241"/>
      <c r="AZY319" s="1241"/>
      <c r="AZZ319" s="1241"/>
      <c r="BAA319" s="1241"/>
      <c r="BAB319" s="1241"/>
      <c r="BAC319" s="1241"/>
      <c r="BAD319" s="1241"/>
      <c r="BAE319" s="1241"/>
      <c r="BAF319" s="1241"/>
      <c r="BAG319" s="1241"/>
      <c r="BAH319" s="1241"/>
      <c r="BAI319" s="1241"/>
      <c r="BAJ319" s="1241"/>
      <c r="BAK319" s="1241"/>
      <c r="BAL319" s="1241"/>
      <c r="BAM319" s="1241"/>
      <c r="BAN319" s="1241"/>
      <c r="BAO319" s="1241"/>
      <c r="BAP319" s="1241"/>
      <c r="BAQ319" s="1241"/>
      <c r="BAR319" s="1241"/>
      <c r="BAS319" s="1241"/>
      <c r="BAT319" s="1241"/>
      <c r="BAU319" s="1241"/>
      <c r="BAV319" s="1241"/>
      <c r="BAW319" s="1241"/>
      <c r="BAX319" s="1241"/>
      <c r="BAY319" s="1241"/>
      <c r="BAZ319" s="1241"/>
      <c r="BBA319" s="1241"/>
      <c r="BBB319" s="1241"/>
      <c r="BBC319" s="1241"/>
      <c r="BBD319" s="1241"/>
      <c r="BBE319" s="1241"/>
      <c r="BBF319" s="1241"/>
      <c r="BBG319" s="1241"/>
      <c r="BBH319" s="1241"/>
      <c r="BBI319" s="1241"/>
      <c r="BBJ319" s="1241"/>
      <c r="BBK319" s="1241"/>
      <c r="BBL319" s="1241"/>
      <c r="BBM319" s="1241"/>
      <c r="BBN319" s="1241"/>
      <c r="BBO319" s="1241"/>
      <c r="BBP319" s="1241"/>
      <c r="BBQ319" s="1241"/>
      <c r="BBR319" s="1241"/>
      <c r="BBS319" s="1241"/>
      <c r="BBT319" s="1241"/>
      <c r="BBU319" s="1241"/>
      <c r="BBV319" s="1241"/>
      <c r="BBW319" s="1241"/>
      <c r="BBX319" s="1241"/>
      <c r="BBY319" s="1241"/>
      <c r="BBZ319" s="1241"/>
      <c r="BCA319" s="1241"/>
      <c r="BCB319" s="1241"/>
      <c r="BCC319" s="1241"/>
      <c r="BCD319" s="1241"/>
      <c r="BCE319" s="1241"/>
      <c r="BCF319" s="1241"/>
      <c r="BCG319" s="1241"/>
      <c r="BCH319" s="1241"/>
      <c r="BCI319" s="1241"/>
      <c r="BCJ319" s="1241"/>
      <c r="BCK319" s="1241"/>
      <c r="BCL319" s="1241"/>
      <c r="BCM319" s="1241"/>
      <c r="BCN319" s="1241"/>
      <c r="BCO319" s="1241"/>
      <c r="BCP319" s="1241"/>
      <c r="BCQ319" s="1241"/>
      <c r="BCR319" s="1241"/>
      <c r="BCS319" s="1241"/>
      <c r="BCT319" s="1241"/>
      <c r="BCU319" s="1241"/>
      <c r="BCV319" s="1241"/>
      <c r="BCW319" s="1241"/>
      <c r="BCX319" s="1241"/>
      <c r="BCY319" s="1241"/>
      <c r="BCZ319" s="1241"/>
      <c r="BDA319" s="1241"/>
      <c r="BDB319" s="1241"/>
      <c r="BDC319" s="1241"/>
      <c r="BDD319" s="1241"/>
      <c r="BDE319" s="1241"/>
      <c r="BDF319" s="1241"/>
      <c r="BDG319" s="1241"/>
      <c r="BDH319" s="1241"/>
      <c r="BDI319" s="1241"/>
      <c r="BDJ319" s="1241"/>
      <c r="BDK319" s="1241"/>
      <c r="BDL319" s="1241"/>
      <c r="BDM319" s="1241"/>
      <c r="BDN319" s="1241"/>
      <c r="BDO319" s="1241"/>
      <c r="BDP319" s="1241"/>
      <c r="BDQ319" s="1241"/>
      <c r="BDR319" s="1241"/>
      <c r="BDS319" s="1241"/>
      <c r="BDT319" s="1241"/>
      <c r="BDU319" s="1241"/>
      <c r="BDV319" s="1241"/>
      <c r="BDW319" s="1241"/>
      <c r="BDX319" s="1241"/>
      <c r="BDY319" s="1241"/>
      <c r="BDZ319" s="1241"/>
      <c r="BEA319" s="1241"/>
      <c r="BEB319" s="1241"/>
      <c r="BEC319" s="1241"/>
      <c r="BED319" s="1241"/>
      <c r="BEE319" s="1241"/>
      <c r="BEF319" s="1241"/>
      <c r="BEG319" s="1241"/>
      <c r="BEH319" s="1241"/>
      <c r="BEI319" s="1241"/>
      <c r="BEJ319" s="1241"/>
      <c r="BEK319" s="1241"/>
      <c r="BEL319" s="1241"/>
      <c r="BEM319" s="1241"/>
      <c r="BEN319" s="1241"/>
      <c r="BEO319" s="1241"/>
      <c r="BEP319" s="1241"/>
      <c r="BEQ319" s="1241"/>
      <c r="BER319" s="1241"/>
      <c r="BES319" s="1241"/>
      <c r="BET319" s="1241"/>
      <c r="BEU319" s="1241"/>
      <c r="BEV319" s="1241"/>
      <c r="BEW319" s="1241"/>
      <c r="BEX319" s="1241"/>
      <c r="BEY319" s="1241"/>
      <c r="BEZ319" s="1241"/>
      <c r="BFA319" s="1241"/>
      <c r="BFB319" s="1241"/>
      <c r="BFC319" s="1241"/>
      <c r="BFD319" s="1241"/>
      <c r="BFE319" s="1241"/>
      <c r="BFF319" s="1241"/>
      <c r="BFG319" s="1241"/>
      <c r="BFH319" s="1241"/>
      <c r="BFI319" s="1241"/>
      <c r="BFJ319" s="1241"/>
      <c r="BFK319" s="1241"/>
      <c r="BFL319" s="1241"/>
      <c r="BFM319" s="1241"/>
      <c r="BFN319" s="1241"/>
      <c r="BFO319" s="1241"/>
      <c r="BFP319" s="1241"/>
      <c r="BFQ319" s="1241"/>
      <c r="BFR319" s="1241"/>
      <c r="BFS319" s="1241"/>
      <c r="BFT319" s="1241"/>
      <c r="BFU319" s="1241"/>
      <c r="BFV319" s="1241"/>
      <c r="BFW319" s="1241"/>
      <c r="BFX319" s="1241"/>
      <c r="BFY319" s="1241"/>
      <c r="BFZ319" s="1241"/>
      <c r="BGA319" s="1241"/>
      <c r="BGB319" s="1241"/>
      <c r="BGC319" s="1241"/>
      <c r="BGD319" s="1241"/>
      <c r="BGE319" s="1241"/>
      <c r="BGF319" s="1241"/>
      <c r="BGG319" s="1241"/>
      <c r="BGH319" s="1241"/>
      <c r="BGI319" s="1241"/>
      <c r="BGJ319" s="1241"/>
      <c r="BGK319" s="1241"/>
      <c r="BGL319" s="1241"/>
      <c r="BGM319" s="1241"/>
      <c r="BGN319" s="1241"/>
      <c r="BGO319" s="1241"/>
      <c r="BGP319" s="1241"/>
      <c r="BGQ319" s="1241"/>
      <c r="BGR319" s="1241"/>
      <c r="BGS319" s="1241"/>
      <c r="BGT319" s="1241"/>
      <c r="BGU319" s="1241"/>
      <c r="BGV319" s="1241"/>
      <c r="BGW319" s="1241"/>
      <c r="BGX319" s="1241"/>
      <c r="BGY319" s="1241"/>
      <c r="BGZ319" s="1241"/>
      <c r="BHA319" s="1241"/>
      <c r="BHB319" s="1241"/>
      <c r="BHC319" s="1241"/>
      <c r="BHD319" s="1241"/>
      <c r="BHE319" s="1241"/>
      <c r="BHF319" s="1241"/>
      <c r="BHG319" s="1241"/>
      <c r="BHH319" s="1241"/>
      <c r="BHI319" s="1241"/>
      <c r="BHJ319" s="1241"/>
      <c r="BHK319" s="1241"/>
      <c r="BHL319" s="1241"/>
      <c r="BHM319" s="1241"/>
      <c r="BHN319" s="1241"/>
      <c r="BHO319" s="1241"/>
      <c r="BHP319" s="1241"/>
      <c r="BHQ319" s="1241"/>
      <c r="BHR319" s="1241"/>
      <c r="BHS319" s="1241"/>
      <c r="BHT319" s="1241"/>
      <c r="BHU319" s="1241"/>
      <c r="BHV319" s="1241"/>
      <c r="BHW319" s="1241"/>
      <c r="BHX319" s="1241"/>
      <c r="BHY319" s="1241"/>
      <c r="BHZ319" s="1241"/>
      <c r="BIA319" s="1241"/>
      <c r="BIB319" s="1241"/>
      <c r="BIC319" s="1241"/>
      <c r="BID319" s="1241"/>
      <c r="BIE319" s="1241"/>
      <c r="BIF319" s="1241"/>
      <c r="BIG319" s="1241"/>
      <c r="BIH319" s="1241"/>
      <c r="BII319" s="1241"/>
      <c r="BIJ319" s="1241"/>
      <c r="BIK319" s="1241"/>
      <c r="BIL319" s="1241"/>
      <c r="BIM319" s="1241"/>
      <c r="BIN319" s="1241"/>
      <c r="BIO319" s="1241"/>
      <c r="BIP319" s="1241"/>
      <c r="BIQ319" s="1241"/>
      <c r="BIR319" s="1241"/>
      <c r="BIS319" s="1241"/>
      <c r="BIT319" s="1241"/>
      <c r="BIU319" s="1241"/>
      <c r="BIV319" s="1241"/>
      <c r="BIW319" s="1241"/>
      <c r="BIX319" s="1241"/>
      <c r="BIY319" s="1241"/>
      <c r="BIZ319" s="1241"/>
      <c r="BJA319" s="1241"/>
      <c r="BJB319" s="1241"/>
      <c r="BJC319" s="1241"/>
      <c r="BJD319" s="1241"/>
      <c r="BJE319" s="1241"/>
      <c r="BJF319" s="1241"/>
      <c r="BJG319" s="1241"/>
      <c r="BJH319" s="1241"/>
      <c r="BJI319" s="1241"/>
      <c r="BJJ319" s="1241"/>
      <c r="BJK319" s="1241"/>
      <c r="BJL319" s="1241"/>
      <c r="BJM319" s="1241"/>
      <c r="BJN319" s="1241"/>
      <c r="BJO319" s="1241"/>
      <c r="BJP319" s="1241"/>
      <c r="BJQ319" s="1241"/>
      <c r="BJR319" s="1241"/>
      <c r="BJS319" s="1241"/>
      <c r="BJT319" s="1241"/>
      <c r="BJU319" s="1241"/>
      <c r="BJV319" s="1241"/>
      <c r="BJW319" s="1241"/>
      <c r="BJX319" s="1241"/>
      <c r="BJY319" s="1241"/>
      <c r="BJZ319" s="1241"/>
      <c r="BKA319" s="1241"/>
      <c r="BKB319" s="1241"/>
      <c r="BKC319" s="1241"/>
      <c r="BKD319" s="1241"/>
      <c r="BKE319" s="1241"/>
      <c r="BKF319" s="1241"/>
      <c r="BKG319" s="1241"/>
      <c r="BKH319" s="1241"/>
      <c r="BKI319" s="1241"/>
      <c r="BKJ319" s="1241"/>
      <c r="BKK319" s="1241"/>
      <c r="BKL319" s="1241"/>
      <c r="BKM319" s="1241"/>
      <c r="BKN319" s="1241"/>
      <c r="BKO319" s="1241"/>
      <c r="BKP319" s="1241"/>
      <c r="BKQ319" s="1241"/>
      <c r="BKR319" s="1241"/>
      <c r="BKS319" s="1241"/>
      <c r="BKT319" s="1241"/>
      <c r="BKU319" s="1241"/>
      <c r="BKV319" s="1241"/>
      <c r="BKW319" s="1241"/>
      <c r="BKX319" s="1241"/>
      <c r="BKY319" s="1241"/>
      <c r="BKZ319" s="1241"/>
      <c r="BLA319" s="1241"/>
      <c r="BLB319" s="1241"/>
      <c r="BLC319" s="1241"/>
      <c r="BLD319" s="1241"/>
      <c r="BLE319" s="1241"/>
      <c r="BLF319" s="1241"/>
      <c r="BLG319" s="1241"/>
      <c r="BLH319" s="1241"/>
      <c r="BLI319" s="1241"/>
      <c r="BLJ319" s="1241"/>
      <c r="BLK319" s="1241"/>
      <c r="BLL319" s="1241"/>
      <c r="BLM319" s="1241"/>
      <c r="BLN319" s="1241"/>
      <c r="BLO319" s="1241"/>
      <c r="BLP319" s="1241"/>
      <c r="BLQ319" s="1241"/>
      <c r="BLR319" s="1241"/>
      <c r="BLS319" s="1241"/>
      <c r="BLT319" s="1241"/>
      <c r="BLU319" s="1241"/>
      <c r="BLV319" s="1241"/>
      <c r="BLW319" s="1241"/>
      <c r="BLX319" s="1241"/>
      <c r="BLY319" s="1241"/>
      <c r="BLZ319" s="1241"/>
      <c r="BMA319" s="1241"/>
      <c r="BMB319" s="1241"/>
      <c r="BMC319" s="1241"/>
      <c r="BMD319" s="1241"/>
      <c r="BME319" s="1241"/>
      <c r="BMF319" s="1241"/>
      <c r="BMG319" s="1241"/>
      <c r="BMH319" s="1241"/>
      <c r="BMI319" s="1241"/>
      <c r="BMJ319" s="1241"/>
      <c r="BMK319" s="1241"/>
      <c r="BML319" s="1241"/>
      <c r="BMM319" s="1241"/>
      <c r="BMN319" s="1241"/>
      <c r="BMO319" s="1241"/>
      <c r="BMP319" s="1241"/>
      <c r="BMQ319" s="1241"/>
      <c r="BMR319" s="1241"/>
      <c r="BMS319" s="1241"/>
      <c r="BMT319" s="1241"/>
      <c r="BMU319" s="1241"/>
      <c r="BMV319" s="1241"/>
      <c r="BMW319" s="1241"/>
      <c r="BMX319" s="1241"/>
      <c r="BMY319" s="1241"/>
      <c r="BMZ319" s="1241"/>
      <c r="BNA319" s="1241"/>
      <c r="BNB319" s="1241"/>
      <c r="BNC319" s="1241"/>
      <c r="BND319" s="1241"/>
      <c r="BNE319" s="1241"/>
      <c r="BNF319" s="1241"/>
      <c r="BNG319" s="1241"/>
      <c r="BNH319" s="1241"/>
      <c r="BNI319" s="1241"/>
      <c r="BNJ319" s="1241"/>
      <c r="BNK319" s="1241"/>
      <c r="BNL319" s="1241"/>
      <c r="BNM319" s="1241"/>
      <c r="BNN319" s="1241"/>
      <c r="BNO319" s="1241"/>
      <c r="BNP319" s="1241"/>
      <c r="BNQ319" s="1241"/>
      <c r="BNR319" s="1241"/>
      <c r="BNS319" s="1241"/>
      <c r="BNT319" s="1241"/>
      <c r="BNU319" s="1241"/>
      <c r="BNV319" s="1241"/>
      <c r="BNW319" s="1241"/>
      <c r="BNX319" s="1241"/>
      <c r="BNY319" s="1241"/>
      <c r="BNZ319" s="1241"/>
      <c r="BOA319" s="1241"/>
      <c r="BOB319" s="1241"/>
      <c r="BOC319" s="1241"/>
      <c r="BOD319" s="1241"/>
      <c r="BOE319" s="1241"/>
      <c r="BOF319" s="1241"/>
      <c r="BOG319" s="1241"/>
      <c r="BOH319" s="1241"/>
      <c r="BOI319" s="1241"/>
      <c r="BOJ319" s="1241"/>
      <c r="BOK319" s="1241"/>
      <c r="BOL319" s="1241"/>
      <c r="BOM319" s="1241"/>
      <c r="BON319" s="1241"/>
      <c r="BOO319" s="1241"/>
      <c r="BOP319" s="1241"/>
      <c r="BOQ319" s="1241"/>
      <c r="BOR319" s="1241"/>
      <c r="BOS319" s="1241"/>
      <c r="BOT319" s="1241"/>
      <c r="BOU319" s="1241"/>
      <c r="BOV319" s="1241"/>
      <c r="BOW319" s="1241"/>
      <c r="BOX319" s="1241"/>
      <c r="BOY319" s="1241"/>
      <c r="BOZ319" s="1241"/>
      <c r="BPA319" s="1241"/>
      <c r="BPB319" s="1241"/>
      <c r="BPC319" s="1241"/>
      <c r="BPD319" s="1241"/>
      <c r="BPE319" s="1241"/>
      <c r="BPF319" s="1241"/>
      <c r="BPG319" s="1241"/>
      <c r="BPH319" s="1241"/>
      <c r="BPI319" s="1241"/>
      <c r="BPJ319" s="1241"/>
      <c r="BPK319" s="1241"/>
      <c r="BPL319" s="1241"/>
      <c r="BPM319" s="1241"/>
      <c r="BPN319" s="1241"/>
      <c r="BPO319" s="1241"/>
      <c r="BPP319" s="1241"/>
      <c r="BPQ319" s="1241"/>
      <c r="BPR319" s="1241"/>
      <c r="BPS319" s="1241"/>
      <c r="BPT319" s="1241"/>
      <c r="BPU319" s="1241"/>
      <c r="BPV319" s="1241"/>
      <c r="BPW319" s="1241"/>
      <c r="BPX319" s="1241"/>
      <c r="BPY319" s="1241"/>
      <c r="BPZ319" s="1241"/>
      <c r="BQA319" s="1241"/>
      <c r="BQB319" s="1241"/>
      <c r="BQC319" s="1241"/>
      <c r="BQD319" s="1241"/>
      <c r="BQE319" s="1241"/>
      <c r="BQF319" s="1241"/>
      <c r="BQG319" s="1241"/>
      <c r="BQH319" s="1241"/>
      <c r="BQI319" s="1241"/>
      <c r="BQJ319" s="1241"/>
      <c r="BQK319" s="1241"/>
      <c r="BQL319" s="1241"/>
      <c r="BQM319" s="1241"/>
      <c r="BQN319" s="1241"/>
      <c r="BQO319" s="1241"/>
      <c r="BQP319" s="1241"/>
      <c r="BQQ319" s="1241"/>
      <c r="BQR319" s="1241"/>
      <c r="BQS319" s="1241"/>
      <c r="BQT319" s="1241"/>
      <c r="BQU319" s="1241"/>
      <c r="BQV319" s="1241"/>
      <c r="BQW319" s="1241"/>
      <c r="BQX319" s="1241"/>
      <c r="BQY319" s="1241"/>
      <c r="BQZ319" s="1241"/>
      <c r="BRA319" s="1241"/>
      <c r="BRB319" s="1241"/>
      <c r="BRC319" s="1241"/>
      <c r="BRD319" s="1241"/>
      <c r="BRE319" s="1241"/>
      <c r="BRF319" s="1241"/>
      <c r="BRG319" s="1241"/>
      <c r="BRH319" s="1241"/>
      <c r="BRI319" s="1241"/>
      <c r="BRJ319" s="1241"/>
      <c r="BRK319" s="1241"/>
      <c r="BRL319" s="1241"/>
      <c r="BRM319" s="1241"/>
      <c r="BRN319" s="1241"/>
      <c r="BRO319" s="1241"/>
      <c r="BRP319" s="1241"/>
      <c r="BRQ319" s="1241"/>
      <c r="BRR319" s="1241"/>
      <c r="BRS319" s="1241"/>
      <c r="BRT319" s="1241"/>
      <c r="BRU319" s="1241"/>
      <c r="BRV319" s="1241"/>
      <c r="BRW319" s="1241"/>
      <c r="BRX319" s="1241"/>
      <c r="BRY319" s="1241"/>
      <c r="BRZ319" s="1241"/>
      <c r="BSA319" s="1241"/>
      <c r="BSB319" s="1241"/>
      <c r="BSC319" s="1241"/>
      <c r="BSD319" s="1241"/>
      <c r="BSE319" s="1241"/>
      <c r="BSF319" s="1241"/>
      <c r="BSG319" s="1241"/>
      <c r="BSH319" s="1241"/>
      <c r="BSI319" s="1241"/>
      <c r="BSJ319" s="1241"/>
      <c r="BSK319" s="1241"/>
      <c r="BSL319" s="1241"/>
      <c r="BSM319" s="1241"/>
      <c r="BSN319" s="1241"/>
      <c r="BSO319" s="1241"/>
      <c r="BSP319" s="1241"/>
      <c r="BSQ319" s="1241"/>
      <c r="BSR319" s="1241"/>
      <c r="BSS319" s="1241"/>
      <c r="BST319" s="1241"/>
      <c r="BSU319" s="1241"/>
      <c r="BSV319" s="1241"/>
      <c r="BSW319" s="1241"/>
      <c r="BSX319" s="1241"/>
      <c r="BSY319" s="1241"/>
      <c r="BSZ319" s="1241"/>
      <c r="BTA319" s="1241"/>
      <c r="BTB319" s="1241"/>
      <c r="BTC319" s="1241"/>
      <c r="BTD319" s="1241"/>
      <c r="BTE319" s="1241"/>
      <c r="BTF319" s="1241"/>
      <c r="BTG319" s="1241"/>
      <c r="BTH319" s="1241"/>
      <c r="BTI319" s="1241"/>
      <c r="BTJ319" s="1241"/>
      <c r="BTK319" s="1241"/>
      <c r="BTL319" s="1241"/>
      <c r="BTM319" s="1241"/>
      <c r="BTN319" s="1241"/>
      <c r="BTO319" s="1241"/>
      <c r="BTP319" s="1241"/>
      <c r="BTQ319" s="1241"/>
      <c r="BTR319" s="1241"/>
      <c r="BTS319" s="1241"/>
      <c r="BTT319" s="1241"/>
      <c r="BTU319" s="1241"/>
      <c r="BTV319" s="1241"/>
      <c r="BTW319" s="1241"/>
      <c r="BTX319" s="1241"/>
      <c r="BTY319" s="1241"/>
      <c r="BTZ319" s="1241"/>
      <c r="BUA319" s="1241"/>
      <c r="BUB319" s="1241"/>
      <c r="BUC319" s="1241"/>
      <c r="BUD319" s="1241"/>
      <c r="BUE319" s="1241"/>
      <c r="BUF319" s="1241"/>
      <c r="BUG319" s="1241"/>
      <c r="BUH319" s="1241"/>
      <c r="BUI319" s="1241"/>
      <c r="BUJ319" s="1241"/>
      <c r="BUK319" s="1241"/>
      <c r="BUL319" s="1241"/>
      <c r="BUM319" s="1241"/>
      <c r="BUN319" s="1241"/>
      <c r="BUO319" s="1241"/>
      <c r="BUP319" s="1241"/>
      <c r="BUQ319" s="1241"/>
      <c r="BUR319" s="1241"/>
      <c r="BUS319" s="1241"/>
      <c r="BUT319" s="1241"/>
      <c r="BUU319" s="1241"/>
      <c r="BUV319" s="1241"/>
      <c r="BUW319" s="1241"/>
      <c r="BUX319" s="1241"/>
      <c r="BUY319" s="1241"/>
      <c r="BUZ319" s="1241"/>
      <c r="BVA319" s="1241"/>
      <c r="BVB319" s="1241"/>
      <c r="BVC319" s="1241"/>
      <c r="BVD319" s="1241"/>
      <c r="BVE319" s="1241"/>
      <c r="BVF319" s="1241"/>
      <c r="BVG319" s="1241"/>
      <c r="BVH319" s="1241"/>
      <c r="BVI319" s="1241"/>
      <c r="BVJ319" s="1241"/>
      <c r="BVK319" s="1241"/>
      <c r="BVL319" s="1241"/>
      <c r="BVM319" s="1241"/>
      <c r="BVN319" s="1241"/>
      <c r="BVO319" s="1241"/>
      <c r="BVP319" s="1241"/>
      <c r="BVQ319" s="1241"/>
      <c r="BVR319" s="1241"/>
      <c r="BVS319" s="1241"/>
      <c r="BVT319" s="1241"/>
      <c r="BVU319" s="1241"/>
      <c r="BVV319" s="1241"/>
      <c r="BVW319" s="1241"/>
      <c r="BVX319" s="1241"/>
      <c r="BVY319" s="1241"/>
      <c r="BVZ319" s="1241"/>
      <c r="BWA319" s="1241"/>
      <c r="BWB319" s="1241"/>
      <c r="BWC319" s="1241"/>
      <c r="BWD319" s="1241"/>
      <c r="BWE319" s="1241"/>
      <c r="BWF319" s="1241"/>
      <c r="BWG319" s="1241"/>
      <c r="BWH319" s="1241"/>
      <c r="BWI319" s="1241"/>
      <c r="BWJ319" s="1241"/>
      <c r="BWK319" s="1241"/>
      <c r="BWL319" s="1241"/>
      <c r="BWM319" s="1241"/>
      <c r="BWN319" s="1241"/>
      <c r="BWO319" s="1241"/>
      <c r="BWP319" s="1241"/>
      <c r="BWQ319" s="1241"/>
      <c r="BWR319" s="1241"/>
      <c r="BWS319" s="1241"/>
      <c r="BWT319" s="1241"/>
      <c r="BWU319" s="1241"/>
      <c r="BWV319" s="1241"/>
      <c r="BWW319" s="1241"/>
      <c r="BWX319" s="1241"/>
      <c r="BWY319" s="1241"/>
      <c r="BWZ319" s="1241"/>
      <c r="BXA319" s="1241"/>
      <c r="BXB319" s="1241"/>
      <c r="BXC319" s="1241"/>
      <c r="BXD319" s="1241"/>
      <c r="BXE319" s="1241"/>
      <c r="BXF319" s="1241"/>
      <c r="BXG319" s="1241"/>
      <c r="BXH319" s="1241"/>
      <c r="BXI319" s="1241"/>
      <c r="BXJ319" s="1241"/>
      <c r="BXK319" s="1241"/>
      <c r="BXL319" s="1241"/>
      <c r="BXM319" s="1241"/>
      <c r="BXN319" s="1241"/>
      <c r="BXO319" s="1241"/>
      <c r="BXP319" s="1241"/>
      <c r="BXQ319" s="1241"/>
      <c r="BXR319" s="1241"/>
      <c r="BXS319" s="1241"/>
      <c r="BXT319" s="1241"/>
      <c r="BXU319" s="1241"/>
      <c r="BXV319" s="1241"/>
      <c r="BXW319" s="1241"/>
      <c r="BXX319" s="1241"/>
      <c r="BXY319" s="1241"/>
      <c r="BXZ319" s="1241"/>
      <c r="BYA319" s="1241"/>
      <c r="BYB319" s="1241"/>
      <c r="BYC319" s="1241"/>
      <c r="BYD319" s="1241"/>
      <c r="BYE319" s="1241"/>
      <c r="BYF319" s="1241"/>
      <c r="BYG319" s="1241"/>
      <c r="BYH319" s="1241"/>
      <c r="BYI319" s="1241"/>
      <c r="BYJ319" s="1241"/>
      <c r="BYK319" s="1241"/>
      <c r="BYL319" s="1241"/>
      <c r="BYM319" s="1241"/>
      <c r="BYN319" s="1241"/>
      <c r="BYO319" s="1241"/>
      <c r="BYP319" s="1241"/>
      <c r="BYQ319" s="1241"/>
      <c r="BYR319" s="1241"/>
      <c r="BYS319" s="1241"/>
      <c r="BYT319" s="1241"/>
      <c r="BYU319" s="1241"/>
      <c r="BYV319" s="1241"/>
      <c r="BYW319" s="1241"/>
      <c r="BYX319" s="1241"/>
      <c r="BYY319" s="1241"/>
      <c r="BYZ319" s="1241"/>
      <c r="BZA319" s="1241"/>
      <c r="BZB319" s="1241"/>
      <c r="BZC319" s="1241"/>
      <c r="BZD319" s="1241"/>
      <c r="BZE319" s="1241"/>
      <c r="BZF319" s="1241"/>
      <c r="BZG319" s="1241"/>
      <c r="BZH319" s="1241"/>
      <c r="BZI319" s="1241"/>
      <c r="BZJ319" s="1241"/>
      <c r="BZK319" s="1241"/>
      <c r="BZL319" s="1241"/>
      <c r="BZM319" s="1241"/>
      <c r="BZN319" s="1241"/>
      <c r="BZO319" s="1241"/>
      <c r="BZP319" s="1241"/>
      <c r="BZQ319" s="1241"/>
      <c r="BZR319" s="1241"/>
      <c r="BZS319" s="1241"/>
      <c r="BZT319" s="1241"/>
      <c r="BZU319" s="1241"/>
      <c r="BZV319" s="1241"/>
      <c r="BZW319" s="1241"/>
      <c r="BZX319" s="1241"/>
      <c r="BZY319" s="1241"/>
      <c r="BZZ319" s="1241"/>
      <c r="CAA319" s="1241"/>
      <c r="CAB319" s="1241"/>
      <c r="CAC319" s="1241"/>
      <c r="CAD319" s="1241"/>
      <c r="CAE319" s="1241"/>
      <c r="CAF319" s="1241"/>
      <c r="CAG319" s="1241"/>
      <c r="CAH319" s="1241"/>
      <c r="CAI319" s="1241"/>
      <c r="CAJ319" s="1241"/>
      <c r="CAK319" s="1241"/>
      <c r="CAL319" s="1241"/>
      <c r="CAM319" s="1241"/>
      <c r="CAN319" s="1241"/>
      <c r="CAO319" s="1241"/>
      <c r="CAP319" s="1241"/>
      <c r="CAQ319" s="1241"/>
      <c r="CAR319" s="1241"/>
      <c r="CAS319" s="1241"/>
      <c r="CAT319" s="1241"/>
      <c r="CAU319" s="1241"/>
      <c r="CAV319" s="1241"/>
      <c r="CAW319" s="1241"/>
      <c r="CAX319" s="1241"/>
      <c r="CAY319" s="1241"/>
      <c r="CAZ319" s="1241"/>
      <c r="CBA319" s="1241"/>
      <c r="CBB319" s="1241"/>
      <c r="CBC319" s="1241"/>
      <c r="CBD319" s="1241"/>
      <c r="CBE319" s="1241"/>
      <c r="CBF319" s="1241"/>
      <c r="CBG319" s="1241"/>
      <c r="CBH319" s="1241"/>
      <c r="CBI319" s="1241"/>
      <c r="CBJ319" s="1241"/>
      <c r="CBK319" s="1241"/>
      <c r="CBL319" s="1241"/>
      <c r="CBM319" s="1241"/>
      <c r="CBN319" s="1241"/>
      <c r="CBO319" s="1241"/>
      <c r="CBP319" s="1241"/>
      <c r="CBQ319" s="1241"/>
      <c r="CBR319" s="1241"/>
      <c r="CBS319" s="1241"/>
      <c r="CBT319" s="1241"/>
      <c r="CBU319" s="1241"/>
      <c r="CBV319" s="1241"/>
      <c r="CBW319" s="1241"/>
      <c r="CBX319" s="1241"/>
      <c r="CBY319" s="1241"/>
      <c r="CBZ319" s="1241"/>
      <c r="CCA319" s="1241"/>
      <c r="CCB319" s="1241"/>
      <c r="CCC319" s="1241"/>
      <c r="CCD319" s="1241"/>
      <c r="CCE319" s="1241"/>
      <c r="CCF319" s="1241"/>
      <c r="CCG319" s="1241"/>
      <c r="CCH319" s="1241"/>
      <c r="CCI319" s="1241"/>
      <c r="CCJ319" s="1241"/>
      <c r="CCK319" s="1241"/>
      <c r="CCL319" s="1241"/>
      <c r="CCM319" s="1241"/>
      <c r="CCN319" s="1241"/>
      <c r="CCO319" s="1241"/>
      <c r="CCP319" s="1241"/>
      <c r="CCQ319" s="1241"/>
      <c r="CCR319" s="1241"/>
      <c r="CCS319" s="1241"/>
      <c r="CCT319" s="1241"/>
      <c r="CCU319" s="1241"/>
      <c r="CCV319" s="1241"/>
      <c r="CCW319" s="1241"/>
      <c r="CCX319" s="1241"/>
      <c r="CCY319" s="1241"/>
      <c r="CCZ319" s="1241"/>
      <c r="CDA319" s="1241"/>
      <c r="CDB319" s="1241"/>
      <c r="CDC319" s="1241"/>
      <c r="CDD319" s="1241"/>
      <c r="CDE319" s="1241"/>
      <c r="CDF319" s="1241"/>
      <c r="CDG319" s="1241"/>
      <c r="CDH319" s="1241"/>
      <c r="CDI319" s="1241"/>
      <c r="CDJ319" s="1241"/>
      <c r="CDK319" s="1241"/>
      <c r="CDL319" s="1241"/>
      <c r="CDM319" s="1241"/>
      <c r="CDN319" s="1241"/>
      <c r="CDO319" s="1241"/>
      <c r="CDP319" s="1241"/>
      <c r="CDQ319" s="1241"/>
      <c r="CDR319" s="1241"/>
      <c r="CDS319" s="1241"/>
      <c r="CDT319" s="1241"/>
      <c r="CDU319" s="1241"/>
      <c r="CDV319" s="1241"/>
      <c r="CDW319" s="1241"/>
      <c r="CDX319" s="1241"/>
      <c r="CDY319" s="1241"/>
      <c r="CDZ319" s="1241"/>
      <c r="CEA319" s="1241"/>
      <c r="CEB319" s="1241"/>
      <c r="CEC319" s="1241"/>
      <c r="CED319" s="1241"/>
      <c r="CEE319" s="1241"/>
      <c r="CEF319" s="1241"/>
      <c r="CEG319" s="1241"/>
      <c r="CEH319" s="1241"/>
      <c r="CEI319" s="1241"/>
      <c r="CEJ319" s="1241"/>
      <c r="CEK319" s="1241"/>
      <c r="CEL319" s="1241"/>
      <c r="CEM319" s="1241"/>
      <c r="CEN319" s="1241"/>
      <c r="CEO319" s="1241"/>
      <c r="CEP319" s="1241"/>
      <c r="CEQ319" s="1241"/>
      <c r="CER319" s="1241"/>
      <c r="CES319" s="1241"/>
      <c r="CET319" s="1241"/>
      <c r="CEU319" s="1241"/>
      <c r="CEV319" s="1241"/>
      <c r="CEW319" s="1241"/>
      <c r="CEX319" s="1241"/>
      <c r="CEY319" s="1241"/>
      <c r="CEZ319" s="1241"/>
      <c r="CFA319" s="1241"/>
      <c r="CFB319" s="1241"/>
      <c r="CFC319" s="1241"/>
      <c r="CFD319" s="1241"/>
      <c r="CFE319" s="1241"/>
      <c r="CFF319" s="1241"/>
      <c r="CFG319" s="1241"/>
      <c r="CFH319" s="1241"/>
      <c r="CFI319" s="1241"/>
      <c r="CFJ319" s="1241"/>
      <c r="CFK319" s="1241"/>
      <c r="CFL319" s="1241"/>
      <c r="CFM319" s="1241"/>
      <c r="CFN319" s="1241"/>
      <c r="CFO319" s="1241"/>
      <c r="CFP319" s="1241"/>
      <c r="CFQ319" s="1241"/>
      <c r="CFR319" s="1241"/>
      <c r="CFS319" s="1241"/>
      <c r="CFT319" s="1241"/>
      <c r="CFU319" s="1241"/>
      <c r="CFV319" s="1241"/>
      <c r="CFW319" s="1241"/>
      <c r="CFX319" s="1241"/>
      <c r="CFY319" s="1241"/>
      <c r="CFZ319" s="1241"/>
      <c r="CGA319" s="1241"/>
      <c r="CGB319" s="1241"/>
      <c r="CGC319" s="1241"/>
      <c r="CGD319" s="1241"/>
      <c r="CGE319" s="1241"/>
      <c r="CGF319" s="1241"/>
      <c r="CGG319" s="1241"/>
      <c r="CGH319" s="1241"/>
      <c r="CGI319" s="1241"/>
      <c r="CGJ319" s="1241"/>
      <c r="CGK319" s="1241"/>
      <c r="CGL319" s="1241"/>
      <c r="CGM319" s="1241"/>
      <c r="CGN319" s="1241"/>
      <c r="CGO319" s="1241"/>
      <c r="CGP319" s="1241"/>
      <c r="CGQ319" s="1241"/>
      <c r="CGR319" s="1241"/>
      <c r="CGS319" s="1241"/>
      <c r="CGT319" s="1241"/>
      <c r="CGU319" s="1241"/>
      <c r="CGV319" s="1241"/>
      <c r="CGW319" s="1241"/>
      <c r="CGX319" s="1241"/>
      <c r="CGY319" s="1241"/>
      <c r="CGZ319" s="1241"/>
      <c r="CHA319" s="1241"/>
      <c r="CHB319" s="1241"/>
      <c r="CHC319" s="1241"/>
      <c r="CHD319" s="1241"/>
      <c r="CHE319" s="1241"/>
      <c r="CHF319" s="1241"/>
      <c r="CHG319" s="1241"/>
      <c r="CHH319" s="1241"/>
      <c r="CHI319" s="1241"/>
      <c r="CHJ319" s="1241"/>
      <c r="CHK319" s="1241"/>
      <c r="CHL319" s="1241"/>
      <c r="CHM319" s="1241"/>
      <c r="CHN319" s="1241"/>
      <c r="CHO319" s="1241"/>
      <c r="CHP319" s="1241"/>
      <c r="CHQ319" s="1241"/>
      <c r="CHR319" s="1241"/>
      <c r="CHS319" s="1241"/>
      <c r="CHT319" s="1241"/>
      <c r="CHU319" s="1241"/>
      <c r="CHV319" s="1241"/>
      <c r="CHW319" s="1241"/>
      <c r="CHX319" s="1241"/>
      <c r="CHY319" s="1241"/>
      <c r="CHZ319" s="1241"/>
      <c r="CIA319" s="1241"/>
      <c r="CIB319" s="1241"/>
      <c r="CIC319" s="1241"/>
      <c r="CID319" s="1241"/>
      <c r="CIE319" s="1241"/>
      <c r="CIF319" s="1241"/>
      <c r="CIG319" s="1241"/>
      <c r="CIH319" s="1241"/>
      <c r="CII319" s="1241"/>
      <c r="CIJ319" s="1241"/>
      <c r="CIK319" s="1241"/>
      <c r="CIL319" s="1241"/>
      <c r="CIM319" s="1241"/>
      <c r="CIN319" s="1241"/>
      <c r="CIO319" s="1241"/>
      <c r="CIP319" s="1241"/>
      <c r="CIQ319" s="1241"/>
      <c r="CIR319" s="1241"/>
      <c r="CIS319" s="1241"/>
      <c r="CIT319" s="1241"/>
      <c r="CIU319" s="1241"/>
      <c r="CIV319" s="1241"/>
      <c r="CIW319" s="1241"/>
      <c r="CIX319" s="1241"/>
      <c r="CIY319" s="1241"/>
      <c r="CIZ319" s="1241"/>
      <c r="CJA319" s="1241"/>
      <c r="CJB319" s="1241"/>
      <c r="CJC319" s="1241"/>
      <c r="CJD319" s="1241"/>
      <c r="CJE319" s="1241"/>
      <c r="CJF319" s="1241"/>
      <c r="CJG319" s="1241"/>
      <c r="CJH319" s="1241"/>
      <c r="CJI319" s="1241"/>
      <c r="CJJ319" s="1241"/>
      <c r="CJK319" s="1241"/>
      <c r="CJL319" s="1241"/>
      <c r="CJM319" s="1241"/>
      <c r="CJN319" s="1241"/>
      <c r="CJO319" s="1241"/>
      <c r="CJP319" s="1241"/>
      <c r="CJQ319" s="1241"/>
      <c r="CJR319" s="1241"/>
      <c r="CJS319" s="1241"/>
      <c r="CJT319" s="1241"/>
      <c r="CJU319" s="1241"/>
      <c r="CJV319" s="1241"/>
      <c r="CJW319" s="1241"/>
      <c r="CJX319" s="1241"/>
      <c r="CJY319" s="1241"/>
      <c r="CJZ319" s="1241"/>
      <c r="CKA319" s="1241"/>
      <c r="CKB319" s="1241"/>
      <c r="CKC319" s="1241"/>
      <c r="CKD319" s="1241"/>
      <c r="CKE319" s="1241"/>
      <c r="CKF319" s="1241"/>
      <c r="CKG319" s="1241"/>
      <c r="CKH319" s="1241"/>
      <c r="CKI319" s="1241"/>
      <c r="CKJ319" s="1241"/>
      <c r="CKK319" s="1241"/>
      <c r="CKL319" s="1241"/>
      <c r="CKM319" s="1241"/>
      <c r="CKN319" s="1241"/>
      <c r="CKO319" s="1241"/>
      <c r="CKP319" s="1241"/>
      <c r="CKQ319" s="1241"/>
      <c r="CKR319" s="1241"/>
      <c r="CKS319" s="1241"/>
      <c r="CKT319" s="1241"/>
      <c r="CKU319" s="1241"/>
      <c r="CKV319" s="1241"/>
      <c r="CKW319" s="1241"/>
      <c r="CKX319" s="1241"/>
      <c r="CKY319" s="1241"/>
      <c r="CKZ319" s="1241"/>
      <c r="CLA319" s="1241"/>
      <c r="CLB319" s="1241"/>
      <c r="CLC319" s="1241"/>
      <c r="CLD319" s="1241"/>
      <c r="CLE319" s="1241"/>
      <c r="CLF319" s="1241"/>
      <c r="CLG319" s="1241"/>
      <c r="CLH319" s="1241"/>
      <c r="CLI319" s="1241"/>
      <c r="CLJ319" s="1241"/>
      <c r="CLK319" s="1241"/>
      <c r="CLL319" s="1241"/>
      <c r="CLM319" s="1241"/>
      <c r="CLN319" s="1241"/>
      <c r="CLO319" s="1241"/>
      <c r="CLP319" s="1241"/>
      <c r="CLQ319" s="1241"/>
      <c r="CLR319" s="1241"/>
      <c r="CLS319" s="1241"/>
      <c r="CLT319" s="1241"/>
      <c r="CLU319" s="1241"/>
      <c r="CLV319" s="1241"/>
      <c r="CLW319" s="1241"/>
      <c r="CLX319" s="1241"/>
      <c r="CLY319" s="1241"/>
      <c r="CLZ319" s="1241"/>
      <c r="CMA319" s="1241"/>
      <c r="CMB319" s="1241"/>
      <c r="CMC319" s="1241"/>
      <c r="CMD319" s="1241"/>
      <c r="CME319" s="1241"/>
      <c r="CMF319" s="1241"/>
      <c r="CMG319" s="1241"/>
      <c r="CMH319" s="1241"/>
      <c r="CMI319" s="1241"/>
      <c r="CMJ319" s="1241"/>
      <c r="CMK319" s="1241"/>
      <c r="CML319" s="1241"/>
      <c r="CMM319" s="1241"/>
      <c r="CMN319" s="1241"/>
      <c r="CMO319" s="1241"/>
      <c r="CMP319" s="1241"/>
      <c r="CMQ319" s="1241"/>
      <c r="CMR319" s="1241"/>
      <c r="CMS319" s="1241"/>
      <c r="CMT319" s="1241"/>
      <c r="CMU319" s="1241"/>
      <c r="CMV319" s="1241"/>
      <c r="CMW319" s="1241"/>
      <c r="CMX319" s="1241"/>
      <c r="CMY319" s="1241"/>
      <c r="CMZ319" s="1241"/>
      <c r="CNA319" s="1241"/>
      <c r="CNB319" s="1241"/>
      <c r="CNC319" s="1241"/>
      <c r="CND319" s="1241"/>
      <c r="CNE319" s="1241"/>
      <c r="CNF319" s="1241"/>
      <c r="CNG319" s="1241"/>
      <c r="CNH319" s="1241"/>
      <c r="CNI319" s="1241"/>
      <c r="CNJ319" s="1241"/>
      <c r="CNK319" s="1241"/>
      <c r="CNL319" s="1241"/>
      <c r="CNM319" s="1241"/>
      <c r="CNN319" s="1241"/>
      <c r="CNO319" s="1241"/>
      <c r="CNP319" s="1241"/>
      <c r="CNQ319" s="1241"/>
      <c r="CNR319" s="1241"/>
      <c r="CNS319" s="1241"/>
      <c r="CNT319" s="1241"/>
      <c r="CNU319" s="1241"/>
      <c r="CNV319" s="1241"/>
      <c r="CNW319" s="1241"/>
      <c r="CNX319" s="1241"/>
      <c r="CNY319" s="1241"/>
      <c r="CNZ319" s="1241"/>
      <c r="COA319" s="1241"/>
      <c r="COB319" s="1241"/>
      <c r="COC319" s="1241"/>
      <c r="COD319" s="1241"/>
      <c r="COE319" s="1241"/>
      <c r="COF319" s="1241"/>
      <c r="COG319" s="1241"/>
      <c r="COH319" s="1241"/>
      <c r="COI319" s="1241"/>
      <c r="COJ319" s="1241"/>
      <c r="COK319" s="1241"/>
      <c r="COL319" s="1241"/>
      <c r="COM319" s="1241"/>
      <c r="CON319" s="1241"/>
      <c r="COO319" s="1241"/>
      <c r="COP319" s="1241"/>
      <c r="COQ319" s="1241"/>
      <c r="COR319" s="1241"/>
      <c r="COS319" s="1241"/>
      <c r="COT319" s="1241"/>
      <c r="COU319" s="1241"/>
      <c r="COV319" s="1241"/>
      <c r="COW319" s="1241"/>
      <c r="COX319" s="1241"/>
      <c r="COY319" s="1241"/>
      <c r="COZ319" s="1241"/>
      <c r="CPA319" s="1241"/>
      <c r="CPB319" s="1241"/>
      <c r="CPC319" s="1241"/>
      <c r="CPD319" s="1241"/>
      <c r="CPE319" s="1241"/>
      <c r="CPF319" s="1241"/>
      <c r="CPG319" s="1241"/>
      <c r="CPH319" s="1241"/>
      <c r="CPI319" s="1241"/>
      <c r="CPJ319" s="1241"/>
      <c r="CPK319" s="1241"/>
      <c r="CPL319" s="1241"/>
      <c r="CPM319" s="1241"/>
      <c r="CPN319" s="1241"/>
      <c r="CPO319" s="1241"/>
      <c r="CPP319" s="1241"/>
      <c r="CPQ319" s="1241"/>
      <c r="CPR319" s="1241"/>
      <c r="CPS319" s="1241"/>
      <c r="CPT319" s="1241"/>
      <c r="CPU319" s="1241"/>
      <c r="CPV319" s="1241"/>
      <c r="CPW319" s="1241"/>
      <c r="CPX319" s="1241"/>
      <c r="CPY319" s="1241"/>
      <c r="CPZ319" s="1241"/>
      <c r="CQA319" s="1241"/>
      <c r="CQB319" s="1241"/>
      <c r="CQC319" s="1241"/>
      <c r="CQD319" s="1241"/>
      <c r="CQE319" s="1241"/>
      <c r="CQF319" s="1241"/>
      <c r="CQG319" s="1241"/>
      <c r="CQH319" s="1241"/>
      <c r="CQI319" s="1241"/>
      <c r="CQJ319" s="1241"/>
      <c r="CQK319" s="1241"/>
      <c r="CQL319" s="1241"/>
      <c r="CQM319" s="1241"/>
      <c r="CQN319" s="1241"/>
      <c r="CQO319" s="1241"/>
      <c r="CQP319" s="1241"/>
      <c r="CQQ319" s="1241"/>
      <c r="CQR319" s="1241"/>
      <c r="CQS319" s="1241"/>
      <c r="CQT319" s="1241"/>
      <c r="CQU319" s="1241"/>
      <c r="CQV319" s="1241"/>
      <c r="CQW319" s="1241"/>
      <c r="CQX319" s="1241"/>
      <c r="CQY319" s="1241"/>
      <c r="CQZ319" s="1241"/>
      <c r="CRA319" s="1241"/>
      <c r="CRB319" s="1241"/>
      <c r="CRC319" s="1241"/>
      <c r="CRD319" s="1241"/>
      <c r="CRE319" s="1241"/>
      <c r="CRF319" s="1241"/>
      <c r="CRG319" s="1241"/>
      <c r="CRH319" s="1241"/>
      <c r="CRI319" s="1241"/>
      <c r="CRJ319" s="1241"/>
      <c r="CRK319" s="1241"/>
      <c r="CRL319" s="1241"/>
      <c r="CRM319" s="1241"/>
      <c r="CRN319" s="1241"/>
      <c r="CRO319" s="1241"/>
      <c r="CRP319" s="1241"/>
      <c r="CRQ319" s="1241"/>
      <c r="CRR319" s="1241"/>
      <c r="CRS319" s="1241"/>
      <c r="CRT319" s="1241"/>
      <c r="CRU319" s="1241"/>
      <c r="CRV319" s="1241"/>
      <c r="CRW319" s="1241"/>
      <c r="CRX319" s="1241"/>
      <c r="CRY319" s="1241"/>
      <c r="CRZ319" s="1241"/>
      <c r="CSA319" s="1241"/>
      <c r="CSB319" s="1241"/>
      <c r="CSC319" s="1241"/>
      <c r="CSD319" s="1241"/>
      <c r="CSE319" s="1241"/>
      <c r="CSF319" s="1241"/>
      <c r="CSG319" s="1241"/>
      <c r="CSH319" s="1241"/>
      <c r="CSI319" s="1241"/>
      <c r="CSJ319" s="1241"/>
      <c r="CSK319" s="1241"/>
      <c r="CSL319" s="1241"/>
      <c r="CSM319" s="1241"/>
      <c r="CSN319" s="1241"/>
      <c r="CSO319" s="1241"/>
      <c r="CSP319" s="1241"/>
      <c r="CSQ319" s="1241"/>
      <c r="CSR319" s="1241"/>
      <c r="CSS319" s="1241"/>
      <c r="CST319" s="1241"/>
      <c r="CSU319" s="1241"/>
      <c r="CSV319" s="1241"/>
      <c r="CSW319" s="1241"/>
      <c r="CSX319" s="1241"/>
      <c r="CSY319" s="1241"/>
      <c r="CSZ319" s="1241"/>
      <c r="CTA319" s="1241"/>
      <c r="CTB319" s="1241"/>
      <c r="CTC319" s="1241"/>
      <c r="CTD319" s="1241"/>
      <c r="CTE319" s="1241"/>
      <c r="CTF319" s="1241"/>
      <c r="CTG319" s="1241"/>
      <c r="CTH319" s="1241"/>
      <c r="CTI319" s="1241"/>
      <c r="CTJ319" s="1241"/>
      <c r="CTK319" s="1241"/>
      <c r="CTL319" s="1241"/>
      <c r="CTM319" s="1241"/>
      <c r="CTN319" s="1241"/>
      <c r="CTO319" s="1241"/>
      <c r="CTP319" s="1241"/>
      <c r="CTQ319" s="1241"/>
      <c r="CTR319" s="1241"/>
      <c r="CTS319" s="1241"/>
      <c r="CTT319" s="1241"/>
      <c r="CTU319" s="1241"/>
      <c r="CTV319" s="1241"/>
      <c r="CTW319" s="1241"/>
      <c r="CTX319" s="1241"/>
      <c r="CTY319" s="1241"/>
      <c r="CTZ319" s="1241"/>
      <c r="CUA319" s="1241"/>
      <c r="CUB319" s="1241"/>
      <c r="CUC319" s="1241"/>
      <c r="CUD319" s="1241"/>
      <c r="CUE319" s="1241"/>
      <c r="CUF319" s="1241"/>
      <c r="CUG319" s="1241"/>
      <c r="CUH319" s="1241"/>
      <c r="CUI319" s="1241"/>
      <c r="CUJ319" s="1241"/>
      <c r="CUK319" s="1241"/>
      <c r="CUL319" s="1241"/>
      <c r="CUM319" s="1241"/>
      <c r="CUN319" s="1241"/>
      <c r="CUO319" s="1241"/>
      <c r="CUP319" s="1241"/>
      <c r="CUQ319" s="1241"/>
      <c r="CUR319" s="1241"/>
      <c r="CUS319" s="1241"/>
      <c r="CUT319" s="1241"/>
      <c r="CUU319" s="1241"/>
      <c r="CUV319" s="1241"/>
      <c r="CUW319" s="1241"/>
      <c r="CUX319" s="1241"/>
      <c r="CUY319" s="1241"/>
      <c r="CUZ319" s="1241"/>
      <c r="CVA319" s="1241"/>
      <c r="CVB319" s="1241"/>
      <c r="CVC319" s="1241"/>
      <c r="CVD319" s="1241"/>
      <c r="CVE319" s="1241"/>
      <c r="CVF319" s="1241"/>
      <c r="CVG319" s="1241"/>
      <c r="CVH319" s="1241"/>
      <c r="CVI319" s="1241"/>
      <c r="CVJ319" s="1241"/>
      <c r="CVK319" s="1241"/>
      <c r="CVL319" s="1241"/>
      <c r="CVM319" s="1241"/>
      <c r="CVN319" s="1241"/>
      <c r="CVO319" s="1241"/>
      <c r="CVP319" s="1241"/>
      <c r="CVQ319" s="1241"/>
      <c r="CVR319" s="1241"/>
      <c r="CVS319" s="1241"/>
      <c r="CVT319" s="1241"/>
      <c r="CVU319" s="1241"/>
      <c r="CVV319" s="1241"/>
      <c r="CVW319" s="1241"/>
      <c r="CVX319" s="1241"/>
      <c r="CVY319" s="1241"/>
      <c r="CVZ319" s="1241"/>
      <c r="CWA319" s="1241"/>
      <c r="CWB319" s="1241"/>
      <c r="CWC319" s="1241"/>
      <c r="CWD319" s="1241"/>
      <c r="CWE319" s="1241"/>
      <c r="CWF319" s="1241"/>
      <c r="CWG319" s="1241"/>
      <c r="CWH319" s="1241"/>
      <c r="CWI319" s="1241"/>
      <c r="CWJ319" s="1241"/>
      <c r="CWK319" s="1241"/>
      <c r="CWL319" s="1241"/>
      <c r="CWM319" s="1241"/>
      <c r="CWN319" s="1241"/>
      <c r="CWO319" s="1241"/>
      <c r="CWP319" s="1241"/>
      <c r="CWQ319" s="1241"/>
      <c r="CWR319" s="1241"/>
      <c r="CWS319" s="1241"/>
      <c r="CWT319" s="1241"/>
      <c r="CWU319" s="1241"/>
      <c r="CWV319" s="1241"/>
      <c r="CWW319" s="1241"/>
      <c r="CWX319" s="1241"/>
      <c r="CWY319" s="1241"/>
      <c r="CWZ319" s="1241"/>
      <c r="CXA319" s="1241"/>
      <c r="CXB319" s="1241"/>
      <c r="CXC319" s="1241"/>
      <c r="CXD319" s="1241"/>
      <c r="CXE319" s="1241"/>
      <c r="CXF319" s="1241"/>
      <c r="CXG319" s="1241"/>
      <c r="CXH319" s="1241"/>
      <c r="CXI319" s="1241"/>
      <c r="CXJ319" s="1241"/>
      <c r="CXK319" s="1241"/>
      <c r="CXL319" s="1241"/>
      <c r="CXM319" s="1241"/>
      <c r="CXN319" s="1241"/>
      <c r="CXO319" s="1241"/>
      <c r="CXP319" s="1241"/>
      <c r="CXQ319" s="1241"/>
      <c r="CXR319" s="1241"/>
      <c r="CXS319" s="1241"/>
      <c r="CXT319" s="1241"/>
      <c r="CXU319" s="1241"/>
      <c r="CXV319" s="1241"/>
      <c r="CXW319" s="1241"/>
      <c r="CXX319" s="1241"/>
      <c r="CXY319" s="1241"/>
      <c r="CXZ319" s="1241"/>
      <c r="CYA319" s="1241"/>
      <c r="CYB319" s="1241"/>
      <c r="CYC319" s="1241"/>
      <c r="CYD319" s="1241"/>
      <c r="CYE319" s="1241"/>
      <c r="CYF319" s="1241"/>
      <c r="CYG319" s="1241"/>
      <c r="CYH319" s="1241"/>
      <c r="CYI319" s="1241"/>
      <c r="CYJ319" s="1241"/>
      <c r="CYK319" s="1241"/>
      <c r="CYL319" s="1241"/>
      <c r="CYM319" s="1241"/>
      <c r="CYN319" s="1241"/>
      <c r="CYO319" s="1241"/>
      <c r="CYP319" s="1241"/>
      <c r="CYQ319" s="1241"/>
      <c r="CYR319" s="1241"/>
      <c r="CYS319" s="1241"/>
      <c r="CYT319" s="1241"/>
      <c r="CYU319" s="1241"/>
      <c r="CYV319" s="1241"/>
      <c r="CYW319" s="1241"/>
      <c r="CYX319" s="1241"/>
      <c r="CYY319" s="1241"/>
      <c r="CYZ319" s="1241"/>
      <c r="CZA319" s="1241"/>
      <c r="CZB319" s="1241"/>
      <c r="CZC319" s="1241"/>
      <c r="CZD319" s="1241"/>
      <c r="CZE319" s="1241"/>
      <c r="CZF319" s="1241"/>
      <c r="CZG319" s="1241"/>
      <c r="CZH319" s="1241"/>
      <c r="CZI319" s="1241"/>
      <c r="CZJ319" s="1241"/>
      <c r="CZK319" s="1241"/>
      <c r="CZL319" s="1241"/>
      <c r="CZM319" s="1241"/>
      <c r="CZN319" s="1241"/>
      <c r="CZO319" s="1241"/>
      <c r="CZP319" s="1241"/>
      <c r="CZQ319" s="1241"/>
      <c r="CZR319" s="1241"/>
      <c r="CZS319" s="1241"/>
      <c r="CZT319" s="1241"/>
      <c r="CZU319" s="1241"/>
      <c r="CZV319" s="1241"/>
      <c r="CZW319" s="1241"/>
      <c r="CZX319" s="1241"/>
      <c r="CZY319" s="1241"/>
      <c r="CZZ319" s="1241"/>
      <c r="DAA319" s="1241"/>
      <c r="DAB319" s="1241"/>
      <c r="DAC319" s="1241"/>
      <c r="DAD319" s="1241"/>
      <c r="DAE319" s="1241"/>
      <c r="DAF319" s="1241"/>
      <c r="DAG319" s="1241"/>
      <c r="DAH319" s="1241"/>
      <c r="DAI319" s="1241"/>
      <c r="DAJ319" s="1241"/>
      <c r="DAK319" s="1241"/>
      <c r="DAL319" s="1241"/>
      <c r="DAM319" s="1241"/>
      <c r="DAN319" s="1241"/>
      <c r="DAO319" s="1241"/>
      <c r="DAP319" s="1241"/>
      <c r="DAQ319" s="1241"/>
      <c r="DAR319" s="1241"/>
      <c r="DAS319" s="1241"/>
      <c r="DAT319" s="1241"/>
      <c r="DAU319" s="1241"/>
      <c r="DAV319" s="1241"/>
      <c r="DAW319" s="1241"/>
      <c r="DAX319" s="1241"/>
      <c r="DAY319" s="1241"/>
      <c r="DAZ319" s="1241"/>
      <c r="DBA319" s="1241"/>
      <c r="DBB319" s="1241"/>
      <c r="DBC319" s="1241"/>
      <c r="DBD319" s="1241"/>
      <c r="DBE319" s="1241"/>
      <c r="DBF319" s="1241"/>
      <c r="DBG319" s="1241"/>
      <c r="DBH319" s="1241"/>
      <c r="DBI319" s="1241"/>
      <c r="DBJ319" s="1241"/>
      <c r="DBK319" s="1241"/>
      <c r="DBL319" s="1241"/>
      <c r="DBM319" s="1241"/>
      <c r="DBN319" s="1241"/>
      <c r="DBO319" s="1241"/>
      <c r="DBP319" s="1241"/>
      <c r="DBQ319" s="1241"/>
      <c r="DBR319" s="1241"/>
      <c r="DBS319" s="1241"/>
      <c r="DBT319" s="1241"/>
      <c r="DBU319" s="1241"/>
      <c r="DBV319" s="1241"/>
      <c r="DBW319" s="1241"/>
      <c r="DBX319" s="1241"/>
      <c r="DBY319" s="1241"/>
      <c r="DBZ319" s="1241"/>
      <c r="DCA319" s="1241"/>
      <c r="DCB319" s="1241"/>
      <c r="DCC319" s="1241"/>
      <c r="DCD319" s="1241"/>
      <c r="DCE319" s="1241"/>
      <c r="DCF319" s="1241"/>
      <c r="DCG319" s="1241"/>
      <c r="DCH319" s="1241"/>
      <c r="DCI319" s="1241"/>
      <c r="DCJ319" s="1241"/>
      <c r="DCK319" s="1241"/>
      <c r="DCL319" s="1241"/>
      <c r="DCM319" s="1241"/>
      <c r="DCN319" s="1241"/>
      <c r="DCO319" s="1241"/>
      <c r="DCP319" s="1241"/>
      <c r="DCQ319" s="1241"/>
      <c r="DCR319" s="1241"/>
      <c r="DCS319" s="1241"/>
      <c r="DCT319" s="1241"/>
      <c r="DCU319" s="1241"/>
      <c r="DCV319" s="1241"/>
      <c r="DCW319" s="1241"/>
      <c r="DCX319" s="1241"/>
      <c r="DCY319" s="1241"/>
      <c r="DCZ319" s="1241"/>
      <c r="DDA319" s="1241"/>
      <c r="DDB319" s="1241"/>
      <c r="DDC319" s="1241"/>
      <c r="DDD319" s="1241"/>
      <c r="DDE319" s="1241"/>
      <c r="DDF319" s="1241"/>
      <c r="DDG319" s="1241"/>
      <c r="DDH319" s="1241"/>
      <c r="DDI319" s="1241"/>
      <c r="DDJ319" s="1241"/>
      <c r="DDK319" s="1241"/>
      <c r="DDL319" s="1241"/>
      <c r="DDM319" s="1241"/>
      <c r="DDN319" s="1241"/>
      <c r="DDO319" s="1241"/>
      <c r="DDP319" s="1241"/>
      <c r="DDQ319" s="1241"/>
      <c r="DDR319" s="1241"/>
      <c r="DDS319" s="1241"/>
      <c r="DDT319" s="1241"/>
      <c r="DDU319" s="1241"/>
      <c r="DDV319" s="1241"/>
      <c r="DDW319" s="1241"/>
      <c r="DDX319" s="1241"/>
      <c r="DDY319" s="1241"/>
      <c r="DDZ319" s="1241"/>
      <c r="DEA319" s="1241"/>
      <c r="DEB319" s="1241"/>
      <c r="DEC319" s="1241"/>
      <c r="DED319" s="1241"/>
      <c r="DEE319" s="1241"/>
      <c r="DEF319" s="1241"/>
      <c r="DEG319" s="1241"/>
      <c r="DEH319" s="1241"/>
      <c r="DEI319" s="1241"/>
      <c r="DEJ319" s="1241"/>
      <c r="DEK319" s="1241"/>
      <c r="DEL319" s="1241"/>
      <c r="DEM319" s="1241"/>
      <c r="DEN319" s="1241"/>
      <c r="DEO319" s="1241"/>
      <c r="DEP319" s="1241"/>
      <c r="DEQ319" s="1241"/>
      <c r="DER319" s="1241"/>
      <c r="DES319" s="1241"/>
      <c r="DET319" s="1241"/>
      <c r="DEU319" s="1241"/>
      <c r="DEV319" s="1241"/>
      <c r="DEW319" s="1241"/>
      <c r="DEX319" s="1241"/>
      <c r="DEY319" s="1241"/>
      <c r="DEZ319" s="1241"/>
      <c r="DFA319" s="1241"/>
      <c r="DFB319" s="1241"/>
      <c r="DFC319" s="1241"/>
      <c r="DFD319" s="1241"/>
      <c r="DFE319" s="1241"/>
      <c r="DFF319" s="1241"/>
      <c r="DFG319" s="1241"/>
      <c r="DFH319" s="1241"/>
      <c r="DFI319" s="1241"/>
      <c r="DFJ319" s="1241"/>
      <c r="DFK319" s="1241"/>
      <c r="DFL319" s="1241"/>
      <c r="DFM319" s="1241"/>
      <c r="DFN319" s="1241"/>
      <c r="DFO319" s="1241"/>
      <c r="DFP319" s="1241"/>
      <c r="DFQ319" s="1241"/>
      <c r="DFR319" s="1241"/>
      <c r="DFS319" s="1241"/>
      <c r="DFT319" s="1241"/>
      <c r="DFU319" s="1241"/>
      <c r="DFV319" s="1241"/>
      <c r="DFW319" s="1241"/>
      <c r="DFX319" s="1241"/>
      <c r="DFY319" s="1241"/>
      <c r="DFZ319" s="1241"/>
      <c r="DGA319" s="1241"/>
      <c r="DGB319" s="1241"/>
      <c r="DGC319" s="1241"/>
      <c r="DGD319" s="1241"/>
      <c r="DGE319" s="1241"/>
      <c r="DGF319" s="1241"/>
      <c r="DGG319" s="1241"/>
      <c r="DGH319" s="1241"/>
      <c r="DGI319" s="1241"/>
      <c r="DGJ319" s="1241"/>
      <c r="DGK319" s="1241"/>
      <c r="DGL319" s="1241"/>
      <c r="DGM319" s="1241"/>
      <c r="DGN319" s="1241"/>
      <c r="DGO319" s="1241"/>
      <c r="DGP319" s="1241"/>
      <c r="DGQ319" s="1241"/>
      <c r="DGR319" s="1241"/>
      <c r="DGS319" s="1241"/>
      <c r="DGT319" s="1241"/>
      <c r="DGU319" s="1241"/>
      <c r="DGV319" s="1241"/>
      <c r="DGW319" s="1241"/>
      <c r="DGX319" s="1241"/>
      <c r="DGY319" s="1241"/>
      <c r="DGZ319" s="1241"/>
      <c r="DHA319" s="1241"/>
      <c r="DHB319" s="1241"/>
      <c r="DHC319" s="1241"/>
      <c r="DHD319" s="1241"/>
      <c r="DHE319" s="1241"/>
      <c r="DHF319" s="1241"/>
      <c r="DHG319" s="1241"/>
      <c r="DHH319" s="1241"/>
      <c r="DHI319" s="1241"/>
      <c r="DHJ319" s="1241"/>
      <c r="DHK319" s="1241"/>
      <c r="DHL319" s="1241"/>
      <c r="DHM319" s="1241"/>
      <c r="DHN319" s="1241"/>
      <c r="DHO319" s="1241"/>
      <c r="DHP319" s="1241"/>
      <c r="DHQ319" s="1241"/>
      <c r="DHR319" s="1241"/>
      <c r="DHS319" s="1241"/>
      <c r="DHT319" s="1241"/>
      <c r="DHU319" s="1241"/>
      <c r="DHV319" s="1241"/>
      <c r="DHW319" s="1241"/>
      <c r="DHX319" s="1241"/>
      <c r="DHY319" s="1241"/>
      <c r="DHZ319" s="1241"/>
      <c r="DIA319" s="1241"/>
      <c r="DIB319" s="1241"/>
      <c r="DIC319" s="1241"/>
      <c r="DID319" s="1241"/>
      <c r="DIE319" s="1241"/>
      <c r="DIF319" s="1241"/>
      <c r="DIG319" s="1241"/>
      <c r="DIH319" s="1241"/>
      <c r="DII319" s="1241"/>
      <c r="DIJ319" s="1241"/>
      <c r="DIK319" s="1241"/>
      <c r="DIL319" s="1241"/>
      <c r="DIM319" s="1241"/>
      <c r="DIN319" s="1241"/>
      <c r="DIO319" s="1241"/>
      <c r="DIP319" s="1241"/>
      <c r="DIQ319" s="1241"/>
      <c r="DIR319" s="1241"/>
      <c r="DIS319" s="1241"/>
      <c r="DIT319" s="1241"/>
      <c r="DIU319" s="1241"/>
      <c r="DIV319" s="1241"/>
      <c r="DIW319" s="1241"/>
      <c r="DIX319" s="1241"/>
      <c r="DIY319" s="1241"/>
      <c r="DIZ319" s="1241"/>
      <c r="DJA319" s="1241"/>
      <c r="DJB319" s="1241"/>
      <c r="DJC319" s="1241"/>
      <c r="DJD319" s="1241"/>
      <c r="DJE319" s="1241"/>
      <c r="DJF319" s="1241"/>
      <c r="DJG319" s="1241"/>
      <c r="DJH319" s="1241"/>
      <c r="DJI319" s="1241"/>
      <c r="DJJ319" s="1241"/>
      <c r="DJK319" s="1241"/>
      <c r="DJL319" s="1241"/>
      <c r="DJM319" s="1241"/>
      <c r="DJN319" s="1241"/>
      <c r="DJO319" s="1241"/>
      <c r="DJP319" s="1241"/>
      <c r="DJQ319" s="1241"/>
      <c r="DJR319" s="1241"/>
      <c r="DJS319" s="1241"/>
      <c r="DJT319" s="1241"/>
      <c r="DJU319" s="1241"/>
      <c r="DJV319" s="1241"/>
      <c r="DJW319" s="1241"/>
      <c r="DJX319" s="1241"/>
      <c r="DJY319" s="1241"/>
      <c r="DJZ319" s="1241"/>
      <c r="DKA319" s="1241"/>
      <c r="DKB319" s="1241"/>
      <c r="DKC319" s="1241"/>
      <c r="DKD319" s="1241"/>
      <c r="DKE319" s="1241"/>
      <c r="DKF319" s="1241"/>
      <c r="DKG319" s="1241"/>
      <c r="DKH319" s="1241"/>
      <c r="DKI319" s="1241"/>
      <c r="DKJ319" s="1241"/>
      <c r="DKK319" s="1241"/>
      <c r="DKL319" s="1241"/>
      <c r="DKM319" s="1241"/>
      <c r="DKN319" s="1241"/>
      <c r="DKO319" s="1241"/>
      <c r="DKP319" s="1241"/>
      <c r="DKQ319" s="1241"/>
      <c r="DKR319" s="1241"/>
      <c r="DKS319" s="1241"/>
      <c r="DKT319" s="1241"/>
      <c r="DKU319" s="1241"/>
      <c r="DKV319" s="1241"/>
      <c r="DKW319" s="1241"/>
      <c r="DKX319" s="1241"/>
      <c r="DKY319" s="1241"/>
      <c r="DKZ319" s="1241"/>
      <c r="DLA319" s="1241"/>
      <c r="DLB319" s="1241"/>
      <c r="DLC319" s="1241"/>
      <c r="DLD319" s="1241"/>
      <c r="DLE319" s="1241"/>
      <c r="DLF319" s="1241"/>
      <c r="DLG319" s="1241"/>
      <c r="DLH319" s="1241"/>
      <c r="DLI319" s="1241"/>
      <c r="DLJ319" s="1241"/>
      <c r="DLK319" s="1241"/>
      <c r="DLL319" s="1241"/>
      <c r="DLM319" s="1241"/>
      <c r="DLN319" s="1241"/>
      <c r="DLO319" s="1241"/>
      <c r="DLP319" s="1241"/>
      <c r="DLQ319" s="1241"/>
      <c r="DLR319" s="1241"/>
      <c r="DLS319" s="1241"/>
      <c r="DLT319" s="1241"/>
      <c r="DLU319" s="1241"/>
      <c r="DLV319" s="1241"/>
      <c r="DLW319" s="1241"/>
      <c r="DLX319" s="1241"/>
      <c r="DLY319" s="1241"/>
      <c r="DLZ319" s="1241"/>
      <c r="DMA319" s="1241"/>
      <c r="DMB319" s="1241"/>
      <c r="DMC319" s="1241"/>
      <c r="DMD319" s="1241"/>
      <c r="DME319" s="1241"/>
      <c r="DMF319" s="1241"/>
      <c r="DMG319" s="1241"/>
      <c r="DMH319" s="1241"/>
      <c r="DMI319" s="1241"/>
      <c r="DMJ319" s="1241"/>
      <c r="DMK319" s="1241"/>
      <c r="DML319" s="1241"/>
      <c r="DMM319" s="1241"/>
      <c r="DMN319" s="1241"/>
      <c r="DMO319" s="1241"/>
      <c r="DMP319" s="1241"/>
      <c r="DMQ319" s="1241"/>
      <c r="DMR319" s="1241"/>
      <c r="DMS319" s="1241"/>
      <c r="DMT319" s="1241"/>
      <c r="DMU319" s="1241"/>
      <c r="DMV319" s="1241"/>
      <c r="DMW319" s="1241"/>
      <c r="DMX319" s="1241"/>
      <c r="DMY319" s="1241"/>
      <c r="DMZ319" s="1241"/>
      <c r="DNA319" s="1241"/>
      <c r="DNB319" s="1241"/>
      <c r="DNC319" s="1241"/>
      <c r="DND319" s="1241"/>
      <c r="DNE319" s="1241"/>
      <c r="DNF319" s="1241"/>
      <c r="DNG319" s="1241"/>
      <c r="DNH319" s="1241"/>
      <c r="DNI319" s="1241"/>
      <c r="DNJ319" s="1241"/>
      <c r="DNK319" s="1241"/>
      <c r="DNL319" s="1241"/>
      <c r="DNM319" s="1241"/>
      <c r="DNN319" s="1241"/>
      <c r="DNO319" s="1241"/>
      <c r="DNP319" s="1241"/>
      <c r="DNQ319" s="1241"/>
      <c r="DNR319" s="1241"/>
      <c r="DNS319" s="1241"/>
      <c r="DNT319" s="1241"/>
      <c r="DNU319" s="1241"/>
      <c r="DNV319" s="1241"/>
      <c r="DNW319" s="1241"/>
      <c r="DNX319" s="1241"/>
      <c r="DNY319" s="1241"/>
      <c r="DNZ319" s="1241"/>
      <c r="DOA319" s="1241"/>
      <c r="DOB319" s="1241"/>
      <c r="DOC319" s="1241"/>
      <c r="DOD319" s="1241"/>
      <c r="DOE319" s="1241"/>
      <c r="DOF319" s="1241"/>
      <c r="DOG319" s="1241"/>
      <c r="DOH319" s="1241"/>
      <c r="DOI319" s="1241"/>
      <c r="DOJ319" s="1241"/>
      <c r="DOK319" s="1241"/>
      <c r="DOL319" s="1241"/>
      <c r="DOM319" s="1241"/>
      <c r="DON319" s="1241"/>
      <c r="DOO319" s="1241"/>
      <c r="DOP319" s="1241"/>
      <c r="DOQ319" s="1241"/>
      <c r="DOR319" s="1241"/>
      <c r="DOS319" s="1241"/>
      <c r="DOT319" s="1241"/>
      <c r="DOU319" s="1241"/>
      <c r="DOV319" s="1241"/>
      <c r="DOW319" s="1241"/>
      <c r="DOX319" s="1241"/>
      <c r="DOY319" s="1241"/>
      <c r="DOZ319" s="1241"/>
      <c r="DPA319" s="1241"/>
      <c r="DPB319" s="1241"/>
      <c r="DPC319" s="1241"/>
      <c r="DPD319" s="1241"/>
      <c r="DPE319" s="1241"/>
      <c r="DPF319" s="1241"/>
      <c r="DPG319" s="1241"/>
      <c r="DPH319" s="1241"/>
      <c r="DPI319" s="1241"/>
      <c r="DPJ319" s="1241"/>
      <c r="DPK319" s="1241"/>
      <c r="DPL319" s="1241"/>
      <c r="DPM319" s="1241"/>
      <c r="DPN319" s="1241"/>
      <c r="DPO319" s="1241"/>
      <c r="DPP319" s="1241"/>
      <c r="DPQ319" s="1241"/>
      <c r="DPR319" s="1241"/>
      <c r="DPS319" s="1241"/>
      <c r="DPT319" s="1241"/>
      <c r="DPU319" s="1241"/>
      <c r="DPV319" s="1241"/>
      <c r="DPW319" s="1241"/>
      <c r="DPX319" s="1241"/>
      <c r="DPY319" s="1241"/>
      <c r="DPZ319" s="1241"/>
      <c r="DQA319" s="1241"/>
      <c r="DQB319" s="1241"/>
      <c r="DQC319" s="1241"/>
      <c r="DQD319" s="1241"/>
      <c r="DQE319" s="1241"/>
      <c r="DQF319" s="1241"/>
      <c r="DQG319" s="1241"/>
      <c r="DQH319" s="1241"/>
      <c r="DQI319" s="1241"/>
      <c r="DQJ319" s="1241"/>
      <c r="DQK319" s="1241"/>
      <c r="DQL319" s="1241"/>
      <c r="DQM319" s="1241"/>
      <c r="DQN319" s="1241"/>
      <c r="DQO319" s="1241"/>
      <c r="DQP319" s="1241"/>
      <c r="DQQ319" s="1241"/>
      <c r="DQR319" s="1241"/>
      <c r="DQS319" s="1241"/>
      <c r="DQT319" s="1241"/>
      <c r="DQU319" s="1241"/>
      <c r="DQV319" s="1241"/>
      <c r="DQW319" s="1241"/>
      <c r="DQX319" s="1241"/>
      <c r="DQY319" s="1241"/>
      <c r="DQZ319" s="1241"/>
      <c r="DRA319" s="1241"/>
      <c r="DRB319" s="1241"/>
      <c r="DRC319" s="1241"/>
      <c r="DRD319" s="1241"/>
      <c r="DRE319" s="1241"/>
      <c r="DRF319" s="1241"/>
      <c r="DRG319" s="1241"/>
      <c r="DRH319" s="1241"/>
      <c r="DRI319" s="1241"/>
      <c r="DRJ319" s="1241"/>
      <c r="DRK319" s="1241"/>
      <c r="DRL319" s="1241"/>
      <c r="DRM319" s="1241"/>
      <c r="DRN319" s="1241"/>
      <c r="DRO319" s="1241"/>
      <c r="DRP319" s="1241"/>
      <c r="DRQ319" s="1241"/>
      <c r="DRR319" s="1241"/>
      <c r="DRS319" s="1241"/>
      <c r="DRT319" s="1241"/>
      <c r="DRU319" s="1241"/>
      <c r="DRV319" s="1241"/>
      <c r="DRW319" s="1241"/>
      <c r="DRX319" s="1241"/>
      <c r="DRY319" s="1241"/>
      <c r="DRZ319" s="1241"/>
      <c r="DSA319" s="1241"/>
      <c r="DSB319" s="1241"/>
      <c r="DSC319" s="1241"/>
      <c r="DSD319" s="1241"/>
      <c r="DSE319" s="1241"/>
      <c r="DSF319" s="1241"/>
      <c r="DSG319" s="1241"/>
      <c r="DSH319" s="1241"/>
      <c r="DSI319" s="1241"/>
      <c r="DSJ319" s="1241"/>
      <c r="DSK319" s="1241"/>
      <c r="DSL319" s="1241"/>
      <c r="DSM319" s="1241"/>
      <c r="DSN319" s="1241"/>
      <c r="DSO319" s="1241"/>
      <c r="DSP319" s="1241"/>
      <c r="DSQ319" s="1241"/>
      <c r="DSR319" s="1241"/>
      <c r="DSS319" s="1241"/>
      <c r="DST319" s="1241"/>
      <c r="DSU319" s="1241"/>
      <c r="DSV319" s="1241"/>
      <c r="DSW319" s="1241"/>
      <c r="DSX319" s="1241"/>
      <c r="DSY319" s="1241"/>
      <c r="DSZ319" s="1241"/>
      <c r="DTA319" s="1241"/>
      <c r="DTB319" s="1241"/>
      <c r="DTC319" s="1241"/>
      <c r="DTD319" s="1241"/>
      <c r="DTE319" s="1241"/>
      <c r="DTF319" s="1241"/>
      <c r="DTG319" s="1241"/>
      <c r="DTH319" s="1241"/>
      <c r="DTI319" s="1241"/>
      <c r="DTJ319" s="1241"/>
      <c r="DTK319" s="1241"/>
      <c r="DTL319" s="1241"/>
      <c r="DTM319" s="1241"/>
      <c r="DTN319" s="1241"/>
      <c r="DTO319" s="1241"/>
      <c r="DTP319" s="1241"/>
      <c r="DTQ319" s="1241"/>
      <c r="DTR319" s="1241"/>
      <c r="DTS319" s="1241"/>
      <c r="DTT319" s="1241"/>
      <c r="DTU319" s="1241"/>
      <c r="DTV319" s="1241"/>
      <c r="DTW319" s="1241"/>
      <c r="DTX319" s="1241"/>
      <c r="DTY319" s="1241"/>
      <c r="DTZ319" s="1241"/>
      <c r="DUA319" s="1241"/>
      <c r="DUB319" s="1241"/>
      <c r="DUC319" s="1241"/>
      <c r="DUD319" s="1241"/>
      <c r="DUE319" s="1241"/>
      <c r="DUF319" s="1241"/>
      <c r="DUG319" s="1241"/>
      <c r="DUH319" s="1241"/>
      <c r="DUI319" s="1241"/>
      <c r="DUJ319" s="1241"/>
      <c r="DUK319" s="1241"/>
      <c r="DUL319" s="1241"/>
      <c r="DUM319" s="1241"/>
      <c r="DUN319" s="1241"/>
      <c r="DUO319" s="1241"/>
      <c r="DUP319" s="1241"/>
      <c r="DUQ319" s="1241"/>
      <c r="DUR319" s="1241"/>
      <c r="DUS319" s="1241"/>
      <c r="DUT319" s="1241"/>
      <c r="DUU319" s="1241"/>
      <c r="DUV319" s="1241"/>
      <c r="DUW319" s="1241"/>
      <c r="DUX319" s="1241"/>
      <c r="DUY319" s="1241"/>
      <c r="DUZ319" s="1241"/>
      <c r="DVA319" s="1241"/>
      <c r="DVB319" s="1241"/>
      <c r="DVC319" s="1241"/>
      <c r="DVD319" s="1241"/>
      <c r="DVE319" s="1241"/>
      <c r="DVF319" s="1241"/>
      <c r="DVG319" s="1241"/>
      <c r="DVH319" s="1241"/>
      <c r="DVI319" s="1241"/>
      <c r="DVJ319" s="1241"/>
      <c r="DVK319" s="1241"/>
      <c r="DVL319" s="1241"/>
      <c r="DVM319" s="1241"/>
      <c r="DVN319" s="1241"/>
      <c r="DVO319" s="1241"/>
      <c r="DVP319" s="1241"/>
      <c r="DVQ319" s="1241"/>
      <c r="DVR319" s="1241"/>
      <c r="DVS319" s="1241"/>
      <c r="DVT319" s="1241"/>
      <c r="DVU319" s="1241"/>
      <c r="DVV319" s="1241"/>
      <c r="DVW319" s="1241"/>
      <c r="DVX319" s="1241"/>
      <c r="DVY319" s="1241"/>
      <c r="DVZ319" s="1241"/>
      <c r="DWA319" s="1241"/>
      <c r="DWB319" s="1241"/>
      <c r="DWC319" s="1241"/>
      <c r="DWD319" s="1241"/>
      <c r="DWE319" s="1241"/>
      <c r="DWF319" s="1241"/>
      <c r="DWG319" s="1241"/>
      <c r="DWH319" s="1241"/>
      <c r="DWI319" s="1241"/>
      <c r="DWJ319" s="1241"/>
      <c r="DWK319" s="1241"/>
      <c r="DWL319" s="1241"/>
      <c r="DWM319" s="1241"/>
      <c r="DWN319" s="1241"/>
      <c r="DWO319" s="1241"/>
      <c r="DWP319" s="1241"/>
      <c r="DWQ319" s="1241"/>
      <c r="DWR319" s="1241"/>
      <c r="DWS319" s="1241"/>
      <c r="DWT319" s="1241"/>
      <c r="DWU319" s="1241"/>
      <c r="DWV319" s="1241"/>
      <c r="DWW319" s="1241"/>
      <c r="DWX319" s="1241"/>
      <c r="DWY319" s="1241"/>
      <c r="DWZ319" s="1241"/>
      <c r="DXA319" s="1241"/>
      <c r="DXB319" s="1241"/>
      <c r="DXC319" s="1241"/>
      <c r="DXD319" s="1241"/>
      <c r="DXE319" s="1241"/>
      <c r="DXF319" s="1241"/>
      <c r="DXG319" s="1241"/>
      <c r="DXH319" s="1241"/>
      <c r="DXI319" s="1241"/>
      <c r="DXJ319" s="1241"/>
      <c r="DXK319" s="1241"/>
      <c r="DXL319" s="1241"/>
      <c r="DXM319" s="1241"/>
      <c r="DXN319" s="1241"/>
      <c r="DXO319" s="1241"/>
      <c r="DXP319" s="1241"/>
      <c r="DXQ319" s="1241"/>
      <c r="DXR319" s="1241"/>
      <c r="DXS319" s="1241"/>
      <c r="DXT319" s="1241"/>
      <c r="DXU319" s="1241"/>
      <c r="DXV319" s="1241"/>
      <c r="DXW319" s="1241"/>
      <c r="DXX319" s="1241"/>
      <c r="DXY319" s="1241"/>
      <c r="DXZ319" s="1241"/>
      <c r="DYA319" s="1241"/>
      <c r="DYB319" s="1241"/>
      <c r="DYC319" s="1241"/>
      <c r="DYD319" s="1241"/>
      <c r="DYE319" s="1241"/>
      <c r="DYF319" s="1241"/>
      <c r="DYG319" s="1241"/>
      <c r="DYH319" s="1241"/>
      <c r="DYI319" s="1241"/>
      <c r="DYJ319" s="1241"/>
      <c r="DYK319" s="1241"/>
      <c r="DYL319" s="1241"/>
      <c r="DYM319" s="1241"/>
      <c r="DYN319" s="1241"/>
      <c r="DYO319" s="1241"/>
      <c r="DYP319" s="1241"/>
      <c r="DYQ319" s="1241"/>
      <c r="DYR319" s="1241"/>
      <c r="DYS319" s="1241"/>
      <c r="DYT319" s="1241"/>
      <c r="DYU319" s="1241"/>
      <c r="DYV319" s="1241"/>
      <c r="DYW319" s="1241"/>
      <c r="DYX319" s="1241"/>
      <c r="DYY319" s="1241"/>
      <c r="DYZ319" s="1241"/>
      <c r="DZA319" s="1241"/>
      <c r="DZB319" s="1241"/>
      <c r="DZC319" s="1241"/>
      <c r="DZD319" s="1241"/>
      <c r="DZE319" s="1241"/>
      <c r="DZF319" s="1241"/>
      <c r="DZG319" s="1241"/>
      <c r="DZH319" s="1241"/>
      <c r="DZI319" s="1241"/>
      <c r="DZJ319" s="1241"/>
      <c r="DZK319" s="1241"/>
      <c r="DZL319" s="1241"/>
      <c r="DZM319" s="1241"/>
      <c r="DZN319" s="1241"/>
      <c r="DZO319" s="1241"/>
      <c r="DZP319" s="1241"/>
      <c r="DZQ319" s="1241"/>
      <c r="DZR319" s="1241"/>
      <c r="DZS319" s="1241"/>
      <c r="DZT319" s="1241"/>
      <c r="DZU319" s="1241"/>
      <c r="DZV319" s="1241"/>
      <c r="DZW319" s="1241"/>
      <c r="DZX319" s="1241"/>
      <c r="DZY319" s="1241"/>
      <c r="DZZ319" s="1241"/>
      <c r="EAA319" s="1241"/>
      <c r="EAB319" s="1241"/>
      <c r="EAC319" s="1241"/>
      <c r="EAD319" s="1241"/>
      <c r="EAE319" s="1241"/>
      <c r="EAF319" s="1241"/>
      <c r="EAG319" s="1241"/>
      <c r="EAH319" s="1241"/>
      <c r="EAI319" s="1241"/>
      <c r="EAJ319" s="1241"/>
      <c r="EAK319" s="1241"/>
      <c r="EAL319" s="1241"/>
      <c r="EAM319" s="1241"/>
      <c r="EAN319" s="1241"/>
      <c r="EAO319" s="1241"/>
      <c r="EAP319" s="1241"/>
      <c r="EAQ319" s="1241"/>
      <c r="EAR319" s="1241"/>
      <c r="EAS319" s="1241"/>
      <c r="EAT319" s="1241"/>
      <c r="EAU319" s="1241"/>
      <c r="EAV319" s="1241"/>
      <c r="EAW319" s="1241"/>
      <c r="EAX319" s="1241"/>
      <c r="EAY319" s="1241"/>
      <c r="EAZ319" s="1241"/>
      <c r="EBA319" s="1241"/>
      <c r="EBB319" s="1241"/>
      <c r="EBC319" s="1241"/>
      <c r="EBD319" s="1241"/>
      <c r="EBE319" s="1241"/>
      <c r="EBF319" s="1241"/>
      <c r="EBG319" s="1241"/>
      <c r="EBH319" s="1241"/>
      <c r="EBI319" s="1241"/>
      <c r="EBJ319" s="1241"/>
      <c r="EBK319" s="1241"/>
      <c r="EBL319" s="1241"/>
      <c r="EBM319" s="1241"/>
      <c r="EBN319" s="1241"/>
      <c r="EBO319" s="1241"/>
      <c r="EBP319" s="1241"/>
      <c r="EBQ319" s="1241"/>
      <c r="EBR319" s="1241"/>
      <c r="EBS319" s="1241"/>
      <c r="EBT319" s="1241"/>
      <c r="EBU319" s="1241"/>
      <c r="EBV319" s="1241"/>
      <c r="EBW319" s="1241"/>
      <c r="EBX319" s="1241"/>
      <c r="EBY319" s="1241"/>
      <c r="EBZ319" s="1241"/>
      <c r="ECA319" s="1241"/>
      <c r="ECB319" s="1241"/>
      <c r="ECC319" s="1241"/>
      <c r="ECD319" s="1241"/>
      <c r="ECE319" s="1241"/>
      <c r="ECF319" s="1241"/>
      <c r="ECG319" s="1241"/>
      <c r="ECH319" s="1241"/>
      <c r="ECI319" s="1241"/>
      <c r="ECJ319" s="1241"/>
      <c r="ECK319" s="1241"/>
      <c r="ECL319" s="1241"/>
      <c r="ECM319" s="1241"/>
      <c r="ECN319" s="1241"/>
      <c r="ECO319" s="1241"/>
      <c r="ECP319" s="1241"/>
      <c r="ECQ319" s="1241"/>
      <c r="ECR319" s="1241"/>
      <c r="ECS319" s="1241"/>
      <c r="ECT319" s="1241"/>
      <c r="ECU319" s="1241"/>
      <c r="ECV319" s="1241"/>
      <c r="ECW319" s="1241"/>
      <c r="ECX319" s="1241"/>
      <c r="ECY319" s="1241"/>
      <c r="ECZ319" s="1241"/>
      <c r="EDA319" s="1241"/>
      <c r="EDB319" s="1241"/>
      <c r="EDC319" s="1241"/>
      <c r="EDD319" s="1241"/>
      <c r="EDE319" s="1241"/>
      <c r="EDF319" s="1241"/>
      <c r="EDG319" s="1241"/>
      <c r="EDH319" s="1241"/>
      <c r="EDI319" s="1241"/>
      <c r="EDJ319" s="1241"/>
      <c r="EDK319" s="1241"/>
      <c r="EDL319" s="1241"/>
      <c r="EDM319" s="1241"/>
      <c r="EDN319" s="1241"/>
      <c r="EDO319" s="1241"/>
      <c r="EDP319" s="1241"/>
      <c r="EDQ319" s="1241"/>
      <c r="EDR319" s="1241"/>
      <c r="EDS319" s="1241"/>
      <c r="EDT319" s="1241"/>
      <c r="EDU319" s="1241"/>
      <c r="EDV319" s="1241"/>
      <c r="EDW319" s="1241"/>
      <c r="EDX319" s="1241"/>
      <c r="EDY319" s="1241"/>
      <c r="EDZ319" s="1241"/>
      <c r="EEA319" s="1241"/>
      <c r="EEB319" s="1241"/>
      <c r="EEC319" s="1241"/>
      <c r="EED319" s="1241"/>
      <c r="EEE319" s="1241"/>
      <c r="EEF319" s="1241"/>
      <c r="EEG319" s="1241"/>
      <c r="EEH319" s="1241"/>
      <c r="EEI319" s="1241"/>
      <c r="EEJ319" s="1241"/>
      <c r="EEK319" s="1241"/>
      <c r="EEL319" s="1241"/>
      <c r="EEM319" s="1241"/>
      <c r="EEN319" s="1241"/>
      <c r="EEO319" s="1241"/>
      <c r="EEP319" s="1241"/>
      <c r="EEQ319" s="1241"/>
      <c r="EER319" s="1241"/>
      <c r="EES319" s="1241"/>
      <c r="EET319" s="1241"/>
      <c r="EEU319" s="1241"/>
      <c r="EEV319" s="1241"/>
      <c r="EEW319" s="1241"/>
      <c r="EEX319" s="1241"/>
      <c r="EEY319" s="1241"/>
      <c r="EEZ319" s="1241"/>
      <c r="EFA319" s="1241"/>
      <c r="EFB319" s="1241"/>
      <c r="EFC319" s="1241"/>
      <c r="EFD319" s="1241"/>
      <c r="EFE319" s="1241"/>
      <c r="EFF319" s="1241"/>
      <c r="EFG319" s="1241"/>
      <c r="EFH319" s="1241"/>
      <c r="EFI319" s="1241"/>
      <c r="EFJ319" s="1241"/>
      <c r="EFK319" s="1241"/>
      <c r="EFL319" s="1241"/>
      <c r="EFM319" s="1241"/>
      <c r="EFN319" s="1241"/>
      <c r="EFO319" s="1241"/>
      <c r="EFP319" s="1241"/>
      <c r="EFQ319" s="1241"/>
      <c r="EFR319" s="1241"/>
      <c r="EFS319" s="1241"/>
      <c r="EFT319" s="1241"/>
      <c r="EFU319" s="1241"/>
      <c r="EFV319" s="1241"/>
      <c r="EFW319" s="1241"/>
      <c r="EFX319" s="1241"/>
      <c r="EFY319" s="1241"/>
      <c r="EFZ319" s="1241"/>
      <c r="EGA319" s="1241"/>
      <c r="EGB319" s="1241"/>
      <c r="EGC319" s="1241"/>
      <c r="EGD319" s="1241"/>
      <c r="EGE319" s="1241"/>
      <c r="EGF319" s="1241"/>
      <c r="EGG319" s="1241"/>
      <c r="EGH319" s="1241"/>
      <c r="EGI319" s="1241"/>
      <c r="EGJ319" s="1241"/>
      <c r="EGK319" s="1241"/>
      <c r="EGL319" s="1241"/>
      <c r="EGM319" s="1241"/>
      <c r="EGN319" s="1241"/>
      <c r="EGO319" s="1241"/>
      <c r="EGP319" s="1241"/>
      <c r="EGQ319" s="1241"/>
      <c r="EGR319" s="1241"/>
      <c r="EGS319" s="1241"/>
      <c r="EGT319" s="1241"/>
      <c r="EGU319" s="1241"/>
      <c r="EGV319" s="1241"/>
      <c r="EGW319" s="1241"/>
      <c r="EGX319" s="1241"/>
      <c r="EGY319" s="1241"/>
      <c r="EGZ319" s="1241"/>
      <c r="EHA319" s="1241"/>
      <c r="EHB319" s="1241"/>
      <c r="EHC319" s="1241"/>
      <c r="EHD319" s="1241"/>
      <c r="EHE319" s="1241"/>
      <c r="EHF319" s="1241"/>
      <c r="EHG319" s="1241"/>
      <c r="EHH319" s="1241"/>
      <c r="EHI319" s="1241"/>
      <c r="EHJ319" s="1241"/>
      <c r="EHK319" s="1241"/>
      <c r="EHL319" s="1241"/>
      <c r="EHM319" s="1241"/>
      <c r="EHN319" s="1241"/>
      <c r="EHO319" s="1241"/>
      <c r="EHP319" s="1241"/>
      <c r="EHQ319" s="1241"/>
      <c r="EHR319" s="1241"/>
      <c r="EHS319" s="1241"/>
      <c r="EHT319" s="1241"/>
      <c r="EHU319" s="1241"/>
      <c r="EHV319" s="1241"/>
      <c r="EHW319" s="1241"/>
      <c r="EHX319" s="1241"/>
      <c r="EHY319" s="1241"/>
      <c r="EHZ319" s="1241"/>
      <c r="EIA319" s="1241"/>
      <c r="EIB319" s="1241"/>
      <c r="EIC319" s="1241"/>
      <c r="EID319" s="1241"/>
      <c r="EIE319" s="1241"/>
      <c r="EIF319" s="1241"/>
      <c r="EIG319" s="1241"/>
      <c r="EIH319" s="1241"/>
      <c r="EII319" s="1241"/>
      <c r="EIJ319" s="1241"/>
      <c r="EIK319" s="1241"/>
      <c r="EIL319" s="1241"/>
      <c r="EIM319" s="1241"/>
      <c r="EIN319" s="1241"/>
      <c r="EIO319" s="1241"/>
      <c r="EIP319" s="1241"/>
      <c r="EIQ319" s="1241"/>
      <c r="EIR319" s="1241"/>
      <c r="EIS319" s="1241"/>
      <c r="EIT319" s="1241"/>
      <c r="EIU319" s="1241"/>
      <c r="EIV319" s="1241"/>
      <c r="EIW319" s="1241"/>
      <c r="EIX319" s="1241"/>
      <c r="EIY319" s="1241"/>
      <c r="EIZ319" s="1241"/>
      <c r="EJA319" s="1241"/>
      <c r="EJB319" s="1241"/>
      <c r="EJC319" s="1241"/>
      <c r="EJD319" s="1241"/>
      <c r="EJE319" s="1241"/>
      <c r="EJF319" s="1241"/>
      <c r="EJG319" s="1241"/>
      <c r="EJH319" s="1241"/>
      <c r="EJI319" s="1241"/>
      <c r="EJJ319" s="1241"/>
      <c r="EJK319" s="1241"/>
      <c r="EJL319" s="1241"/>
      <c r="EJM319" s="1241"/>
      <c r="EJN319" s="1241"/>
      <c r="EJO319" s="1241"/>
      <c r="EJP319" s="1241"/>
      <c r="EJQ319" s="1241"/>
      <c r="EJR319" s="1241"/>
      <c r="EJS319" s="1241"/>
      <c r="EJT319" s="1241"/>
      <c r="EJU319" s="1241"/>
      <c r="EJV319" s="1241"/>
      <c r="EJW319" s="1241"/>
      <c r="EJX319" s="1241"/>
      <c r="EJY319" s="1241"/>
      <c r="EJZ319" s="1241"/>
      <c r="EKA319" s="1241"/>
      <c r="EKB319" s="1241"/>
      <c r="EKC319" s="1241"/>
      <c r="EKD319" s="1241"/>
      <c r="EKE319" s="1241"/>
      <c r="EKF319" s="1241"/>
      <c r="EKG319" s="1241"/>
      <c r="EKH319" s="1241"/>
      <c r="EKI319" s="1241"/>
      <c r="EKJ319" s="1241"/>
      <c r="EKK319" s="1241"/>
      <c r="EKL319" s="1241"/>
      <c r="EKM319" s="1241"/>
      <c r="EKN319" s="1241"/>
      <c r="EKO319" s="1241"/>
      <c r="EKP319" s="1241"/>
      <c r="EKQ319" s="1241"/>
      <c r="EKR319" s="1241"/>
      <c r="EKS319" s="1241"/>
      <c r="EKT319" s="1241"/>
      <c r="EKU319" s="1241"/>
      <c r="EKV319" s="1241"/>
      <c r="EKW319" s="1241"/>
      <c r="EKX319" s="1241"/>
      <c r="EKY319" s="1241"/>
      <c r="EKZ319" s="1241"/>
      <c r="ELA319" s="1241"/>
      <c r="ELB319" s="1241"/>
      <c r="ELC319" s="1241"/>
      <c r="ELD319" s="1241"/>
      <c r="ELE319" s="1241"/>
      <c r="ELF319" s="1241"/>
      <c r="ELG319" s="1241"/>
      <c r="ELH319" s="1241"/>
      <c r="ELI319" s="1241"/>
      <c r="ELJ319" s="1241"/>
      <c r="ELK319" s="1241"/>
      <c r="ELL319" s="1241"/>
      <c r="ELM319" s="1241"/>
      <c r="ELN319" s="1241"/>
      <c r="ELO319" s="1241"/>
      <c r="ELP319" s="1241"/>
      <c r="ELQ319" s="1241"/>
      <c r="ELR319" s="1241"/>
      <c r="ELS319" s="1241"/>
      <c r="ELT319" s="1241"/>
      <c r="ELU319" s="1241"/>
      <c r="ELV319" s="1241"/>
      <c r="ELW319" s="1241"/>
      <c r="ELX319" s="1241"/>
      <c r="ELY319" s="1241"/>
      <c r="ELZ319" s="1241"/>
      <c r="EMA319" s="1241"/>
      <c r="EMB319" s="1241"/>
      <c r="EMC319" s="1241"/>
      <c r="EMD319" s="1241"/>
      <c r="EME319" s="1241"/>
      <c r="EMF319" s="1241"/>
      <c r="EMG319" s="1241"/>
      <c r="EMH319" s="1241"/>
      <c r="EMI319" s="1241"/>
      <c r="EMJ319" s="1241"/>
      <c r="EMK319" s="1241"/>
      <c r="EML319" s="1241"/>
      <c r="EMM319" s="1241"/>
      <c r="EMN319" s="1241"/>
      <c r="EMO319" s="1241"/>
      <c r="EMP319" s="1241"/>
      <c r="EMQ319" s="1241"/>
      <c r="EMR319" s="1241"/>
      <c r="EMS319" s="1241"/>
      <c r="EMT319" s="1241"/>
      <c r="EMU319" s="1241"/>
      <c r="EMV319" s="1241"/>
      <c r="EMW319" s="1241"/>
      <c r="EMX319" s="1241"/>
      <c r="EMY319" s="1241"/>
      <c r="EMZ319" s="1241"/>
      <c r="ENA319" s="1241"/>
      <c r="ENB319" s="1241"/>
      <c r="ENC319" s="1241"/>
      <c r="END319" s="1241"/>
      <c r="ENE319" s="1241"/>
      <c r="ENF319" s="1241"/>
      <c r="ENG319" s="1241"/>
      <c r="ENH319" s="1241"/>
      <c r="ENI319" s="1241"/>
      <c r="ENJ319" s="1241"/>
      <c r="ENK319" s="1241"/>
      <c r="ENL319" s="1241"/>
      <c r="ENM319" s="1241"/>
      <c r="ENN319" s="1241"/>
      <c r="ENO319" s="1241"/>
      <c r="ENP319" s="1241"/>
      <c r="ENQ319" s="1241"/>
      <c r="ENR319" s="1241"/>
      <c r="ENS319" s="1241"/>
      <c r="ENT319" s="1241"/>
      <c r="ENU319" s="1241"/>
      <c r="ENV319" s="1241"/>
      <c r="ENW319" s="1241"/>
      <c r="ENX319" s="1241"/>
      <c r="ENY319" s="1241"/>
      <c r="ENZ319" s="1241"/>
      <c r="EOA319" s="1241"/>
      <c r="EOB319" s="1241"/>
      <c r="EOC319" s="1241"/>
      <c r="EOD319" s="1241"/>
      <c r="EOE319" s="1241"/>
      <c r="EOF319" s="1241"/>
      <c r="EOG319" s="1241"/>
      <c r="EOH319" s="1241"/>
      <c r="EOI319" s="1241"/>
      <c r="EOJ319" s="1241"/>
      <c r="EOK319" s="1241"/>
      <c r="EOL319" s="1241"/>
      <c r="EOM319" s="1241"/>
      <c r="EON319" s="1241"/>
      <c r="EOO319" s="1241"/>
      <c r="EOP319" s="1241"/>
      <c r="EOQ319" s="1241"/>
      <c r="EOR319" s="1241"/>
      <c r="EOS319" s="1241"/>
      <c r="EOT319" s="1241"/>
      <c r="EOU319" s="1241"/>
      <c r="EOV319" s="1241"/>
      <c r="EOW319" s="1241"/>
      <c r="EOX319" s="1241"/>
      <c r="EOY319" s="1241"/>
      <c r="EOZ319" s="1241"/>
      <c r="EPA319" s="1241"/>
      <c r="EPB319" s="1241"/>
      <c r="EPC319" s="1241"/>
      <c r="EPD319" s="1241"/>
      <c r="EPE319" s="1241"/>
      <c r="EPF319" s="1241"/>
      <c r="EPG319" s="1241"/>
      <c r="EPH319" s="1241"/>
      <c r="EPI319" s="1241"/>
      <c r="EPJ319" s="1241"/>
      <c r="EPK319" s="1241"/>
      <c r="EPL319" s="1241"/>
      <c r="EPM319" s="1241"/>
      <c r="EPN319" s="1241"/>
      <c r="EPO319" s="1241"/>
      <c r="EPP319" s="1241"/>
      <c r="EPQ319" s="1241"/>
      <c r="EPR319" s="1241"/>
      <c r="EPS319" s="1241"/>
      <c r="EPT319" s="1241"/>
      <c r="EPU319" s="1241"/>
      <c r="EPV319" s="1241"/>
      <c r="EPW319" s="1241"/>
      <c r="EPX319" s="1241"/>
      <c r="EPY319" s="1241"/>
      <c r="EPZ319" s="1241"/>
      <c r="EQA319" s="1241"/>
      <c r="EQB319" s="1241"/>
      <c r="EQC319" s="1241"/>
      <c r="EQD319" s="1241"/>
      <c r="EQE319" s="1241"/>
      <c r="EQF319" s="1241"/>
      <c r="EQG319" s="1241"/>
      <c r="EQH319" s="1241"/>
      <c r="EQI319" s="1241"/>
      <c r="EQJ319" s="1241"/>
      <c r="EQK319" s="1241"/>
      <c r="EQL319" s="1241"/>
      <c r="EQM319" s="1241"/>
      <c r="EQN319" s="1241"/>
      <c r="EQO319" s="1241"/>
      <c r="EQP319" s="1241"/>
      <c r="EQQ319" s="1241"/>
      <c r="EQR319" s="1241"/>
      <c r="EQS319" s="1241"/>
      <c r="EQT319" s="1241"/>
      <c r="EQU319" s="1241"/>
      <c r="EQV319" s="1241"/>
      <c r="EQW319" s="1241"/>
      <c r="EQX319" s="1241"/>
      <c r="EQY319" s="1241"/>
      <c r="EQZ319" s="1241"/>
      <c r="ERA319" s="1241"/>
      <c r="ERB319" s="1241"/>
      <c r="ERC319" s="1241"/>
      <c r="ERD319" s="1241"/>
      <c r="ERE319" s="1241"/>
      <c r="ERF319" s="1241"/>
      <c r="ERG319" s="1241"/>
      <c r="ERH319" s="1241"/>
      <c r="ERI319" s="1241"/>
      <c r="ERJ319" s="1241"/>
      <c r="ERK319" s="1241"/>
      <c r="ERL319" s="1241"/>
      <c r="ERM319" s="1241"/>
      <c r="ERN319" s="1241"/>
      <c r="ERO319" s="1241"/>
      <c r="ERP319" s="1241"/>
      <c r="ERQ319" s="1241"/>
      <c r="ERR319" s="1241"/>
      <c r="ERS319" s="1241"/>
      <c r="ERT319" s="1241"/>
      <c r="ERU319" s="1241"/>
      <c r="ERV319" s="1241"/>
      <c r="ERW319" s="1241"/>
      <c r="ERX319" s="1241"/>
      <c r="ERY319" s="1241"/>
      <c r="ERZ319" s="1241"/>
      <c r="ESA319" s="1241"/>
      <c r="ESB319" s="1241"/>
      <c r="ESC319" s="1241"/>
      <c r="ESD319" s="1241"/>
      <c r="ESE319" s="1241"/>
      <c r="ESF319" s="1241"/>
      <c r="ESG319" s="1241"/>
      <c r="ESH319" s="1241"/>
      <c r="ESI319" s="1241"/>
      <c r="ESJ319" s="1241"/>
      <c r="ESK319" s="1241"/>
      <c r="ESL319" s="1241"/>
      <c r="ESM319" s="1241"/>
      <c r="ESN319" s="1241"/>
      <c r="ESO319" s="1241"/>
      <c r="ESP319" s="1241"/>
      <c r="ESQ319" s="1241"/>
      <c r="ESR319" s="1241"/>
      <c r="ESS319" s="1241"/>
      <c r="EST319" s="1241"/>
      <c r="ESU319" s="1241"/>
      <c r="ESV319" s="1241"/>
      <c r="ESW319" s="1241"/>
      <c r="ESX319" s="1241"/>
      <c r="ESY319" s="1241"/>
      <c r="ESZ319" s="1241"/>
      <c r="ETA319" s="1241"/>
      <c r="ETB319" s="1241"/>
      <c r="ETC319" s="1241"/>
      <c r="ETD319" s="1241"/>
      <c r="ETE319" s="1241"/>
      <c r="ETF319" s="1241"/>
      <c r="ETG319" s="1241"/>
      <c r="ETH319" s="1241"/>
      <c r="ETI319" s="1241"/>
      <c r="ETJ319" s="1241"/>
      <c r="ETK319" s="1241"/>
      <c r="ETL319" s="1241"/>
      <c r="ETM319" s="1241"/>
      <c r="ETN319" s="1241"/>
      <c r="ETO319" s="1241"/>
      <c r="ETP319" s="1241"/>
      <c r="ETQ319" s="1241"/>
      <c r="ETR319" s="1241"/>
      <c r="ETS319" s="1241"/>
      <c r="ETT319" s="1241"/>
      <c r="ETU319" s="1241"/>
      <c r="ETV319" s="1241"/>
      <c r="ETW319" s="1241"/>
      <c r="ETX319" s="1241"/>
      <c r="ETY319" s="1241"/>
      <c r="ETZ319" s="1241"/>
      <c r="EUA319" s="1241"/>
      <c r="EUB319" s="1241"/>
      <c r="EUC319" s="1241"/>
      <c r="EUD319" s="1241"/>
      <c r="EUE319" s="1241"/>
      <c r="EUF319" s="1241"/>
      <c r="EUG319" s="1241"/>
      <c r="EUH319" s="1241"/>
      <c r="EUI319" s="1241"/>
      <c r="EUJ319" s="1241"/>
      <c r="EUK319" s="1241"/>
      <c r="EUL319" s="1241"/>
      <c r="EUM319" s="1241"/>
      <c r="EUN319" s="1241"/>
      <c r="EUO319" s="1241"/>
      <c r="EUP319" s="1241"/>
      <c r="EUQ319" s="1241"/>
      <c r="EUR319" s="1241"/>
      <c r="EUS319" s="1241"/>
      <c r="EUT319" s="1241"/>
      <c r="EUU319" s="1241"/>
      <c r="EUV319" s="1241"/>
      <c r="EUW319" s="1241"/>
      <c r="EUX319" s="1241"/>
      <c r="EUY319" s="1241"/>
      <c r="EUZ319" s="1241"/>
      <c r="EVA319" s="1241"/>
      <c r="EVB319" s="1241"/>
      <c r="EVC319" s="1241"/>
      <c r="EVD319" s="1241"/>
      <c r="EVE319" s="1241"/>
      <c r="EVF319" s="1241"/>
      <c r="EVG319" s="1241"/>
      <c r="EVH319" s="1241"/>
      <c r="EVI319" s="1241"/>
      <c r="EVJ319" s="1241"/>
      <c r="EVK319" s="1241"/>
      <c r="EVL319" s="1241"/>
      <c r="EVM319" s="1241"/>
      <c r="EVN319" s="1241"/>
      <c r="EVO319" s="1241"/>
      <c r="EVP319" s="1241"/>
      <c r="EVQ319" s="1241"/>
      <c r="EVR319" s="1241"/>
      <c r="EVS319" s="1241"/>
      <c r="EVT319" s="1241"/>
      <c r="EVU319" s="1241"/>
      <c r="EVV319" s="1241"/>
      <c r="EVW319" s="1241"/>
      <c r="EVX319" s="1241"/>
      <c r="EVY319" s="1241"/>
      <c r="EVZ319" s="1241"/>
      <c r="EWA319" s="1241"/>
      <c r="EWB319" s="1241"/>
      <c r="EWC319" s="1241"/>
      <c r="EWD319" s="1241"/>
      <c r="EWE319" s="1241"/>
      <c r="EWF319" s="1241"/>
      <c r="EWG319" s="1241"/>
      <c r="EWH319" s="1241"/>
      <c r="EWI319" s="1241"/>
      <c r="EWJ319" s="1241"/>
      <c r="EWK319" s="1241"/>
      <c r="EWL319" s="1241"/>
      <c r="EWM319" s="1241"/>
      <c r="EWN319" s="1241"/>
      <c r="EWO319" s="1241"/>
      <c r="EWP319" s="1241"/>
      <c r="EWQ319" s="1241"/>
      <c r="EWR319" s="1241"/>
      <c r="EWS319" s="1241"/>
      <c r="EWT319" s="1241"/>
      <c r="EWU319" s="1241"/>
      <c r="EWV319" s="1241"/>
      <c r="EWW319" s="1241"/>
      <c r="EWX319" s="1241"/>
      <c r="EWY319" s="1241"/>
      <c r="EWZ319" s="1241"/>
      <c r="EXA319" s="1241"/>
      <c r="EXB319" s="1241"/>
      <c r="EXC319" s="1241"/>
      <c r="EXD319" s="1241"/>
      <c r="EXE319" s="1241"/>
      <c r="EXF319" s="1241"/>
      <c r="EXG319" s="1241"/>
      <c r="EXH319" s="1241"/>
      <c r="EXI319" s="1241"/>
      <c r="EXJ319" s="1241"/>
      <c r="EXK319" s="1241"/>
      <c r="EXL319" s="1241"/>
      <c r="EXM319" s="1241"/>
      <c r="EXN319" s="1241"/>
      <c r="EXO319" s="1241"/>
      <c r="EXP319" s="1241"/>
      <c r="EXQ319" s="1241"/>
      <c r="EXR319" s="1241"/>
      <c r="EXS319" s="1241"/>
      <c r="EXT319" s="1241"/>
      <c r="EXU319" s="1241"/>
      <c r="EXV319" s="1241"/>
      <c r="EXW319" s="1241"/>
      <c r="EXX319" s="1241"/>
      <c r="EXY319" s="1241"/>
      <c r="EXZ319" s="1241"/>
      <c r="EYA319" s="1241"/>
      <c r="EYB319" s="1241"/>
      <c r="EYC319" s="1241"/>
      <c r="EYD319" s="1241"/>
      <c r="EYE319" s="1241"/>
      <c r="EYF319" s="1241"/>
      <c r="EYG319" s="1241"/>
      <c r="EYH319" s="1241"/>
      <c r="EYI319" s="1241"/>
      <c r="EYJ319" s="1241"/>
      <c r="EYK319" s="1241"/>
      <c r="EYL319" s="1241"/>
      <c r="EYM319" s="1241"/>
      <c r="EYN319" s="1241"/>
      <c r="EYO319" s="1241"/>
      <c r="EYP319" s="1241"/>
      <c r="EYQ319" s="1241"/>
      <c r="EYR319" s="1241"/>
      <c r="EYS319" s="1241"/>
      <c r="EYT319" s="1241"/>
      <c r="EYU319" s="1241"/>
      <c r="EYV319" s="1241"/>
      <c r="EYW319" s="1241"/>
      <c r="EYX319" s="1241"/>
      <c r="EYY319" s="1241"/>
      <c r="EYZ319" s="1241"/>
      <c r="EZA319" s="1241"/>
      <c r="EZB319" s="1241"/>
      <c r="EZC319" s="1241"/>
      <c r="EZD319" s="1241"/>
      <c r="EZE319" s="1241"/>
      <c r="EZF319" s="1241"/>
      <c r="EZG319" s="1241"/>
      <c r="EZH319" s="1241"/>
      <c r="EZI319" s="1241"/>
      <c r="EZJ319" s="1241"/>
      <c r="EZK319" s="1241"/>
      <c r="EZL319" s="1241"/>
      <c r="EZM319" s="1241"/>
      <c r="EZN319" s="1241"/>
      <c r="EZO319" s="1241"/>
      <c r="EZP319" s="1241"/>
      <c r="EZQ319" s="1241"/>
      <c r="EZR319" s="1241"/>
      <c r="EZS319" s="1241"/>
      <c r="EZT319" s="1241"/>
      <c r="EZU319" s="1241"/>
      <c r="EZV319" s="1241"/>
      <c r="EZW319" s="1241"/>
      <c r="EZX319" s="1241"/>
      <c r="EZY319" s="1241"/>
      <c r="EZZ319" s="1241"/>
      <c r="FAA319" s="1241"/>
      <c r="FAB319" s="1241"/>
      <c r="FAC319" s="1241"/>
      <c r="FAD319" s="1241"/>
      <c r="FAE319" s="1241"/>
      <c r="FAF319" s="1241"/>
      <c r="FAG319" s="1241"/>
      <c r="FAH319" s="1241"/>
      <c r="FAI319" s="1241"/>
      <c r="FAJ319" s="1241"/>
      <c r="FAK319" s="1241"/>
      <c r="FAL319" s="1241"/>
      <c r="FAM319" s="1241"/>
      <c r="FAN319" s="1241"/>
      <c r="FAO319" s="1241"/>
      <c r="FAP319" s="1241"/>
      <c r="FAQ319" s="1241"/>
      <c r="FAR319" s="1241"/>
      <c r="FAS319" s="1241"/>
      <c r="FAT319" s="1241"/>
      <c r="FAU319" s="1241"/>
      <c r="FAV319" s="1241"/>
      <c r="FAW319" s="1241"/>
      <c r="FAX319" s="1241"/>
      <c r="FAY319" s="1241"/>
      <c r="FAZ319" s="1241"/>
      <c r="FBA319" s="1241"/>
      <c r="FBB319" s="1241"/>
      <c r="FBC319" s="1241"/>
      <c r="FBD319" s="1241"/>
      <c r="FBE319" s="1241"/>
      <c r="FBF319" s="1241"/>
      <c r="FBG319" s="1241"/>
      <c r="FBH319" s="1241"/>
      <c r="FBI319" s="1241"/>
      <c r="FBJ319" s="1241"/>
      <c r="FBK319" s="1241"/>
      <c r="FBL319" s="1241"/>
      <c r="FBM319" s="1241"/>
      <c r="FBN319" s="1241"/>
      <c r="FBO319" s="1241"/>
      <c r="FBP319" s="1241"/>
      <c r="FBQ319" s="1241"/>
      <c r="FBR319" s="1241"/>
      <c r="FBS319" s="1241"/>
      <c r="FBT319" s="1241"/>
      <c r="FBU319" s="1241"/>
      <c r="FBV319" s="1241"/>
      <c r="FBW319" s="1241"/>
      <c r="FBX319" s="1241"/>
      <c r="FBY319" s="1241"/>
      <c r="FBZ319" s="1241"/>
      <c r="FCA319" s="1241"/>
      <c r="FCB319" s="1241"/>
      <c r="FCC319" s="1241"/>
      <c r="FCD319" s="1241"/>
      <c r="FCE319" s="1241"/>
      <c r="FCF319" s="1241"/>
      <c r="FCG319" s="1241"/>
      <c r="FCH319" s="1241"/>
      <c r="FCI319" s="1241"/>
      <c r="FCJ319" s="1241"/>
      <c r="FCK319" s="1241"/>
      <c r="FCL319" s="1241"/>
      <c r="FCM319" s="1241"/>
      <c r="FCN319" s="1241"/>
      <c r="FCO319" s="1241"/>
      <c r="FCP319" s="1241"/>
      <c r="FCQ319" s="1241"/>
      <c r="FCR319" s="1241"/>
      <c r="FCS319" s="1241"/>
      <c r="FCT319" s="1241"/>
      <c r="FCU319" s="1241"/>
      <c r="FCV319" s="1241"/>
      <c r="FCW319" s="1241"/>
      <c r="FCX319" s="1241"/>
      <c r="FCY319" s="1241"/>
      <c r="FCZ319" s="1241"/>
      <c r="FDA319" s="1241"/>
      <c r="FDB319" s="1241"/>
      <c r="FDC319" s="1241"/>
      <c r="FDD319" s="1241"/>
      <c r="FDE319" s="1241"/>
      <c r="FDF319" s="1241"/>
      <c r="FDG319" s="1241"/>
      <c r="FDH319" s="1241"/>
      <c r="FDI319" s="1241"/>
      <c r="FDJ319" s="1241"/>
      <c r="FDK319" s="1241"/>
      <c r="FDL319" s="1241"/>
      <c r="FDM319" s="1241"/>
      <c r="FDN319" s="1241"/>
      <c r="FDO319" s="1241"/>
      <c r="FDP319" s="1241"/>
      <c r="FDQ319" s="1241"/>
      <c r="FDR319" s="1241"/>
      <c r="FDS319" s="1241"/>
      <c r="FDT319" s="1241"/>
      <c r="FDU319" s="1241"/>
      <c r="FDV319" s="1241"/>
      <c r="FDW319" s="1241"/>
      <c r="FDX319" s="1241"/>
      <c r="FDY319" s="1241"/>
      <c r="FDZ319" s="1241"/>
      <c r="FEA319" s="1241"/>
      <c r="FEB319" s="1241"/>
      <c r="FEC319" s="1241"/>
      <c r="FED319" s="1241"/>
      <c r="FEE319" s="1241"/>
      <c r="FEF319" s="1241"/>
      <c r="FEG319" s="1241"/>
      <c r="FEH319" s="1241"/>
      <c r="FEI319" s="1241"/>
      <c r="FEJ319" s="1241"/>
      <c r="FEK319" s="1241"/>
      <c r="FEL319" s="1241"/>
      <c r="FEM319" s="1241"/>
      <c r="FEN319" s="1241"/>
      <c r="FEO319" s="1241"/>
      <c r="FEP319" s="1241"/>
      <c r="FEQ319" s="1241"/>
      <c r="FER319" s="1241"/>
      <c r="FES319" s="1241"/>
      <c r="FET319" s="1241"/>
      <c r="FEU319" s="1241"/>
      <c r="FEV319" s="1241"/>
      <c r="FEW319" s="1241"/>
      <c r="FEX319" s="1241"/>
      <c r="FEY319" s="1241"/>
      <c r="FEZ319" s="1241"/>
      <c r="FFA319" s="1241"/>
      <c r="FFB319" s="1241"/>
      <c r="FFC319" s="1241"/>
      <c r="FFD319" s="1241"/>
      <c r="FFE319" s="1241"/>
      <c r="FFF319" s="1241"/>
      <c r="FFG319" s="1241"/>
      <c r="FFH319" s="1241"/>
      <c r="FFI319" s="1241"/>
      <c r="FFJ319" s="1241"/>
      <c r="FFK319" s="1241"/>
      <c r="FFL319" s="1241"/>
      <c r="FFM319" s="1241"/>
      <c r="FFN319" s="1241"/>
      <c r="FFO319" s="1241"/>
      <c r="FFP319" s="1241"/>
      <c r="FFQ319" s="1241"/>
      <c r="FFR319" s="1241"/>
      <c r="FFS319" s="1241"/>
      <c r="FFT319" s="1241"/>
      <c r="FFU319" s="1241"/>
      <c r="FFV319" s="1241"/>
      <c r="FFW319" s="1241"/>
      <c r="FFX319" s="1241"/>
      <c r="FFY319" s="1241"/>
      <c r="FFZ319" s="1241"/>
      <c r="FGA319" s="1241"/>
      <c r="FGB319" s="1241"/>
      <c r="FGC319" s="1241"/>
      <c r="FGD319" s="1241"/>
      <c r="FGE319" s="1241"/>
      <c r="FGF319" s="1241"/>
      <c r="FGG319" s="1241"/>
      <c r="FGH319" s="1241"/>
      <c r="FGI319" s="1241"/>
      <c r="FGJ319" s="1241"/>
      <c r="FGK319" s="1241"/>
      <c r="FGL319" s="1241"/>
      <c r="FGM319" s="1241"/>
      <c r="FGN319" s="1241"/>
      <c r="FGO319" s="1241"/>
      <c r="FGP319" s="1241"/>
      <c r="FGQ319" s="1241"/>
      <c r="FGR319" s="1241"/>
      <c r="FGS319" s="1241"/>
      <c r="FGT319" s="1241"/>
      <c r="FGU319" s="1241"/>
      <c r="FGV319" s="1241"/>
      <c r="FGW319" s="1241"/>
      <c r="FGX319" s="1241"/>
      <c r="FGY319" s="1241"/>
      <c r="FGZ319" s="1241"/>
      <c r="FHA319" s="1241"/>
      <c r="FHB319" s="1241"/>
      <c r="FHC319" s="1241"/>
      <c r="FHD319" s="1241"/>
      <c r="FHE319" s="1241"/>
      <c r="FHF319" s="1241"/>
      <c r="FHG319" s="1241"/>
      <c r="FHH319" s="1241"/>
      <c r="FHI319" s="1241"/>
      <c r="FHJ319" s="1241"/>
      <c r="FHK319" s="1241"/>
      <c r="FHL319" s="1241"/>
      <c r="FHM319" s="1241"/>
      <c r="FHN319" s="1241"/>
      <c r="FHO319" s="1241"/>
      <c r="FHP319" s="1241"/>
      <c r="FHQ319" s="1241"/>
      <c r="FHR319" s="1241"/>
      <c r="FHS319" s="1241"/>
      <c r="FHT319" s="1241"/>
      <c r="FHU319" s="1241"/>
      <c r="FHV319" s="1241"/>
      <c r="FHW319" s="1241"/>
      <c r="FHX319" s="1241"/>
      <c r="FHY319" s="1241"/>
      <c r="FHZ319" s="1241"/>
      <c r="FIA319" s="1241"/>
      <c r="FIB319" s="1241"/>
      <c r="FIC319" s="1241"/>
      <c r="FID319" s="1241"/>
      <c r="FIE319" s="1241"/>
      <c r="FIF319" s="1241"/>
      <c r="FIG319" s="1241"/>
      <c r="FIH319" s="1241"/>
      <c r="FII319" s="1241"/>
      <c r="FIJ319" s="1241"/>
      <c r="FIK319" s="1241"/>
      <c r="FIL319" s="1241"/>
      <c r="FIM319" s="1241"/>
      <c r="FIN319" s="1241"/>
      <c r="FIO319" s="1241"/>
      <c r="FIP319" s="1241"/>
      <c r="FIQ319" s="1241"/>
      <c r="FIR319" s="1241"/>
      <c r="FIS319" s="1241"/>
      <c r="FIT319" s="1241"/>
      <c r="FIU319" s="1241"/>
      <c r="FIV319" s="1241"/>
      <c r="FIW319" s="1241"/>
      <c r="FIX319" s="1241"/>
      <c r="FIY319" s="1241"/>
      <c r="FIZ319" s="1241"/>
      <c r="FJA319" s="1241"/>
      <c r="FJB319" s="1241"/>
      <c r="FJC319" s="1241"/>
      <c r="FJD319" s="1241"/>
      <c r="FJE319" s="1241"/>
      <c r="FJF319" s="1241"/>
      <c r="FJG319" s="1241"/>
      <c r="FJH319" s="1241"/>
      <c r="FJI319" s="1241"/>
      <c r="FJJ319" s="1241"/>
      <c r="FJK319" s="1241"/>
      <c r="FJL319" s="1241"/>
      <c r="FJM319" s="1241"/>
      <c r="FJN319" s="1241"/>
      <c r="FJO319" s="1241"/>
      <c r="FJP319" s="1241"/>
      <c r="FJQ319" s="1241"/>
      <c r="FJR319" s="1241"/>
      <c r="FJS319" s="1241"/>
      <c r="FJT319" s="1241"/>
      <c r="FJU319" s="1241"/>
      <c r="FJV319" s="1241"/>
      <c r="FJW319" s="1241"/>
      <c r="FJX319" s="1241"/>
      <c r="FJY319" s="1241"/>
      <c r="FJZ319" s="1241"/>
      <c r="FKA319" s="1241"/>
      <c r="FKB319" s="1241"/>
      <c r="FKC319" s="1241"/>
      <c r="FKD319" s="1241"/>
      <c r="FKE319" s="1241"/>
      <c r="FKF319" s="1241"/>
      <c r="FKG319" s="1241"/>
      <c r="FKH319" s="1241"/>
      <c r="FKI319" s="1241"/>
      <c r="FKJ319" s="1241"/>
      <c r="FKK319" s="1241"/>
      <c r="FKL319" s="1241"/>
      <c r="FKM319" s="1241"/>
      <c r="FKN319" s="1241"/>
      <c r="FKO319" s="1241"/>
      <c r="FKP319" s="1241"/>
      <c r="FKQ319" s="1241"/>
      <c r="FKR319" s="1241"/>
      <c r="FKS319" s="1241"/>
      <c r="FKT319" s="1241"/>
      <c r="FKU319" s="1241"/>
      <c r="FKV319" s="1241"/>
      <c r="FKW319" s="1241"/>
      <c r="FKX319" s="1241"/>
      <c r="FKY319" s="1241"/>
      <c r="FKZ319" s="1241"/>
      <c r="FLA319" s="1241"/>
      <c r="FLB319" s="1241"/>
      <c r="FLC319" s="1241"/>
      <c r="FLD319" s="1241"/>
      <c r="FLE319" s="1241"/>
      <c r="FLF319" s="1241"/>
      <c r="FLG319" s="1241"/>
      <c r="FLH319" s="1241"/>
      <c r="FLI319" s="1241"/>
      <c r="FLJ319" s="1241"/>
      <c r="FLK319" s="1241"/>
      <c r="FLL319" s="1241"/>
      <c r="FLM319" s="1241"/>
      <c r="FLN319" s="1241"/>
      <c r="FLO319" s="1241"/>
      <c r="FLP319" s="1241"/>
      <c r="FLQ319" s="1241"/>
      <c r="FLR319" s="1241"/>
      <c r="FLS319" s="1241"/>
      <c r="FLT319" s="1241"/>
      <c r="FLU319" s="1241"/>
      <c r="FLV319" s="1241"/>
      <c r="FLW319" s="1241"/>
      <c r="FLX319" s="1241"/>
      <c r="FLY319" s="1241"/>
      <c r="FLZ319" s="1241"/>
      <c r="FMA319" s="1241"/>
      <c r="FMB319" s="1241"/>
      <c r="FMC319" s="1241"/>
      <c r="FMD319" s="1241"/>
      <c r="FME319" s="1241"/>
      <c r="FMF319" s="1241"/>
      <c r="FMG319" s="1241"/>
      <c r="FMH319" s="1241"/>
      <c r="FMI319" s="1241"/>
      <c r="FMJ319" s="1241"/>
      <c r="FMK319" s="1241"/>
      <c r="FML319" s="1241"/>
      <c r="FMM319" s="1241"/>
      <c r="FMN319" s="1241"/>
      <c r="FMO319" s="1241"/>
      <c r="FMP319" s="1241"/>
      <c r="FMQ319" s="1241"/>
      <c r="FMR319" s="1241"/>
      <c r="FMS319" s="1241"/>
      <c r="FMT319" s="1241"/>
      <c r="FMU319" s="1241"/>
      <c r="FMV319" s="1241"/>
      <c r="FMW319" s="1241"/>
      <c r="FMX319" s="1241"/>
      <c r="FMY319" s="1241"/>
      <c r="FMZ319" s="1241"/>
      <c r="FNA319" s="1241"/>
      <c r="FNB319" s="1241"/>
      <c r="FNC319" s="1241"/>
      <c r="FND319" s="1241"/>
      <c r="FNE319" s="1241"/>
      <c r="FNF319" s="1241"/>
      <c r="FNG319" s="1241"/>
      <c r="FNH319" s="1241"/>
      <c r="FNI319" s="1241"/>
      <c r="FNJ319" s="1241"/>
      <c r="FNK319" s="1241"/>
      <c r="FNL319" s="1241"/>
      <c r="FNM319" s="1241"/>
      <c r="FNN319" s="1241"/>
      <c r="FNO319" s="1241"/>
      <c r="FNP319" s="1241"/>
      <c r="FNQ319" s="1241"/>
      <c r="FNR319" s="1241"/>
      <c r="FNS319" s="1241"/>
      <c r="FNT319" s="1241"/>
      <c r="FNU319" s="1241"/>
      <c r="FNV319" s="1241"/>
      <c r="FNW319" s="1241"/>
      <c r="FNX319" s="1241"/>
      <c r="FNY319" s="1241"/>
      <c r="FNZ319" s="1241"/>
      <c r="FOA319" s="1241"/>
      <c r="FOB319" s="1241"/>
      <c r="FOC319" s="1241"/>
      <c r="FOD319" s="1241"/>
      <c r="FOE319" s="1241"/>
      <c r="FOF319" s="1241"/>
      <c r="FOG319" s="1241"/>
      <c r="FOH319" s="1241"/>
      <c r="FOI319" s="1241"/>
      <c r="FOJ319" s="1241"/>
      <c r="FOK319" s="1241"/>
      <c r="FOL319" s="1241"/>
      <c r="FOM319" s="1241"/>
      <c r="FON319" s="1241"/>
      <c r="FOO319" s="1241"/>
      <c r="FOP319" s="1241"/>
      <c r="FOQ319" s="1241"/>
      <c r="FOR319" s="1241"/>
      <c r="FOS319" s="1241"/>
      <c r="FOT319" s="1241"/>
      <c r="FOU319" s="1241"/>
      <c r="FOV319" s="1241"/>
      <c r="FOW319" s="1241"/>
      <c r="FOX319" s="1241"/>
      <c r="FOY319" s="1241"/>
      <c r="FOZ319" s="1241"/>
      <c r="FPA319" s="1241"/>
      <c r="FPB319" s="1241"/>
      <c r="FPC319" s="1241"/>
      <c r="FPD319" s="1241"/>
      <c r="FPE319" s="1241"/>
      <c r="FPF319" s="1241"/>
      <c r="FPG319" s="1241"/>
      <c r="FPH319" s="1241"/>
      <c r="FPI319" s="1241"/>
      <c r="FPJ319" s="1241"/>
      <c r="FPK319" s="1241"/>
      <c r="FPL319" s="1241"/>
      <c r="FPM319" s="1241"/>
      <c r="FPN319" s="1241"/>
      <c r="FPO319" s="1241"/>
      <c r="FPP319" s="1241"/>
      <c r="FPQ319" s="1241"/>
      <c r="FPR319" s="1241"/>
      <c r="FPS319" s="1241"/>
      <c r="FPT319" s="1241"/>
      <c r="FPU319" s="1241"/>
      <c r="FPV319" s="1241"/>
      <c r="FPW319" s="1241"/>
      <c r="FPX319" s="1241"/>
      <c r="FPY319" s="1241"/>
      <c r="FPZ319" s="1241"/>
      <c r="FQA319" s="1241"/>
      <c r="FQB319" s="1241"/>
      <c r="FQC319" s="1241"/>
      <c r="FQD319" s="1241"/>
      <c r="FQE319" s="1241"/>
      <c r="FQF319" s="1241"/>
      <c r="FQG319" s="1241"/>
      <c r="FQH319" s="1241"/>
      <c r="FQI319" s="1241"/>
      <c r="FQJ319" s="1241"/>
      <c r="FQK319" s="1241"/>
      <c r="FQL319" s="1241"/>
      <c r="FQM319" s="1241"/>
      <c r="FQN319" s="1241"/>
      <c r="FQO319" s="1241"/>
      <c r="FQP319" s="1241"/>
      <c r="FQQ319" s="1241"/>
      <c r="FQR319" s="1241"/>
      <c r="FQS319" s="1241"/>
      <c r="FQT319" s="1241"/>
      <c r="FQU319" s="1241"/>
      <c r="FQV319" s="1241"/>
      <c r="FQW319" s="1241"/>
      <c r="FQX319" s="1241"/>
      <c r="FQY319" s="1241"/>
      <c r="FQZ319" s="1241"/>
      <c r="FRA319" s="1241"/>
      <c r="FRB319" s="1241"/>
      <c r="FRC319" s="1241"/>
      <c r="FRD319" s="1241"/>
      <c r="FRE319" s="1241"/>
      <c r="FRF319" s="1241"/>
      <c r="FRG319" s="1241"/>
      <c r="FRH319" s="1241"/>
      <c r="FRI319" s="1241"/>
      <c r="FRJ319" s="1241"/>
      <c r="FRK319" s="1241"/>
      <c r="FRL319" s="1241"/>
      <c r="FRM319" s="1241"/>
      <c r="FRN319" s="1241"/>
      <c r="FRO319" s="1241"/>
      <c r="FRP319" s="1241"/>
      <c r="FRQ319" s="1241"/>
      <c r="FRR319" s="1241"/>
      <c r="FRS319" s="1241"/>
      <c r="FRT319" s="1241"/>
      <c r="FRU319" s="1241"/>
      <c r="FRV319" s="1241"/>
      <c r="FRW319" s="1241"/>
      <c r="FRX319" s="1241"/>
      <c r="FRY319" s="1241"/>
      <c r="FRZ319" s="1241"/>
      <c r="FSA319" s="1241"/>
      <c r="FSB319" s="1241"/>
      <c r="FSC319" s="1241"/>
      <c r="FSD319" s="1241"/>
      <c r="FSE319" s="1241"/>
      <c r="FSF319" s="1241"/>
      <c r="FSG319" s="1241"/>
      <c r="FSH319" s="1241"/>
      <c r="FSI319" s="1241"/>
      <c r="FSJ319" s="1241"/>
      <c r="FSK319" s="1241"/>
      <c r="FSL319" s="1241"/>
      <c r="FSM319" s="1241"/>
      <c r="FSN319" s="1241"/>
      <c r="FSO319" s="1241"/>
      <c r="FSP319" s="1241"/>
      <c r="FSQ319" s="1241"/>
      <c r="FSR319" s="1241"/>
      <c r="FSS319" s="1241"/>
      <c r="FST319" s="1241"/>
      <c r="FSU319" s="1241"/>
      <c r="FSV319" s="1241"/>
      <c r="FSW319" s="1241"/>
      <c r="FSX319" s="1241"/>
      <c r="FSY319" s="1241"/>
      <c r="FSZ319" s="1241"/>
      <c r="FTA319" s="1241"/>
      <c r="FTB319" s="1241"/>
      <c r="FTC319" s="1241"/>
      <c r="FTD319" s="1241"/>
      <c r="FTE319" s="1241"/>
      <c r="FTF319" s="1241"/>
      <c r="FTG319" s="1241"/>
      <c r="FTH319" s="1241"/>
      <c r="FTI319" s="1241"/>
      <c r="FTJ319" s="1241"/>
      <c r="FTK319" s="1241"/>
      <c r="FTL319" s="1241"/>
      <c r="FTM319" s="1241"/>
      <c r="FTN319" s="1241"/>
      <c r="FTO319" s="1241"/>
      <c r="FTP319" s="1241"/>
      <c r="FTQ319" s="1241"/>
      <c r="FTR319" s="1241"/>
      <c r="FTS319" s="1241"/>
      <c r="FTT319" s="1241"/>
      <c r="FTU319" s="1241"/>
      <c r="FTV319" s="1241"/>
      <c r="FTW319" s="1241"/>
      <c r="FTX319" s="1241"/>
      <c r="FTY319" s="1241"/>
      <c r="FTZ319" s="1241"/>
      <c r="FUA319" s="1241"/>
      <c r="FUB319" s="1241"/>
      <c r="FUC319" s="1241"/>
      <c r="FUD319" s="1241"/>
      <c r="FUE319" s="1241"/>
      <c r="FUF319" s="1241"/>
      <c r="FUG319" s="1241"/>
      <c r="FUH319" s="1241"/>
      <c r="FUI319" s="1241"/>
      <c r="FUJ319" s="1241"/>
      <c r="FUK319" s="1241"/>
      <c r="FUL319" s="1241"/>
      <c r="FUM319" s="1241"/>
      <c r="FUN319" s="1241"/>
      <c r="FUO319" s="1241"/>
      <c r="FUP319" s="1241"/>
      <c r="FUQ319" s="1241"/>
      <c r="FUR319" s="1241"/>
      <c r="FUS319" s="1241"/>
      <c r="FUT319" s="1241"/>
      <c r="FUU319" s="1241"/>
      <c r="FUV319" s="1241"/>
      <c r="FUW319" s="1241"/>
      <c r="FUX319" s="1241"/>
      <c r="FUY319" s="1241"/>
      <c r="FUZ319" s="1241"/>
      <c r="FVA319" s="1241"/>
      <c r="FVB319" s="1241"/>
      <c r="FVC319" s="1241"/>
      <c r="FVD319" s="1241"/>
      <c r="FVE319" s="1241"/>
      <c r="FVF319" s="1241"/>
      <c r="FVG319" s="1241"/>
      <c r="FVH319" s="1241"/>
      <c r="FVI319" s="1241"/>
      <c r="FVJ319" s="1241"/>
      <c r="FVK319" s="1241"/>
      <c r="FVL319" s="1241"/>
      <c r="FVM319" s="1241"/>
      <c r="FVN319" s="1241"/>
      <c r="FVO319" s="1241"/>
      <c r="FVP319" s="1241"/>
      <c r="FVQ319" s="1241"/>
      <c r="FVR319" s="1241"/>
      <c r="FVS319" s="1241"/>
      <c r="FVT319" s="1241"/>
      <c r="FVU319" s="1241"/>
      <c r="FVV319" s="1241"/>
      <c r="FVW319" s="1241"/>
      <c r="FVX319" s="1241"/>
      <c r="FVY319" s="1241"/>
      <c r="FVZ319" s="1241"/>
      <c r="FWA319" s="1241"/>
      <c r="FWB319" s="1241"/>
      <c r="FWC319" s="1241"/>
      <c r="FWD319" s="1241"/>
      <c r="FWE319" s="1241"/>
      <c r="FWF319" s="1241"/>
      <c r="FWG319" s="1241"/>
      <c r="FWH319" s="1241"/>
      <c r="FWI319" s="1241"/>
      <c r="FWJ319" s="1241"/>
      <c r="FWK319" s="1241"/>
      <c r="FWL319" s="1241"/>
      <c r="FWM319" s="1241"/>
      <c r="FWN319" s="1241"/>
      <c r="FWO319" s="1241"/>
      <c r="FWP319" s="1241"/>
      <c r="FWQ319" s="1241"/>
      <c r="FWR319" s="1241"/>
      <c r="FWS319" s="1241"/>
      <c r="FWT319" s="1241"/>
      <c r="FWU319" s="1241"/>
      <c r="FWV319" s="1241"/>
      <c r="FWW319" s="1241"/>
      <c r="FWX319" s="1241"/>
      <c r="FWY319" s="1241"/>
      <c r="FWZ319" s="1241"/>
      <c r="FXA319" s="1241"/>
      <c r="FXB319" s="1241"/>
      <c r="FXC319" s="1241"/>
      <c r="FXD319" s="1241"/>
      <c r="FXE319" s="1241"/>
      <c r="FXF319" s="1241"/>
      <c r="FXG319" s="1241"/>
      <c r="FXH319" s="1241"/>
      <c r="FXI319" s="1241"/>
      <c r="FXJ319" s="1241"/>
      <c r="FXK319" s="1241"/>
      <c r="FXL319" s="1241"/>
      <c r="FXM319" s="1241"/>
      <c r="FXN319" s="1241"/>
      <c r="FXO319" s="1241"/>
      <c r="FXP319" s="1241"/>
      <c r="FXQ319" s="1241"/>
      <c r="FXR319" s="1241"/>
      <c r="FXS319" s="1241"/>
      <c r="FXT319" s="1241"/>
      <c r="FXU319" s="1241"/>
      <c r="FXV319" s="1241"/>
      <c r="FXW319" s="1241"/>
      <c r="FXX319" s="1241"/>
      <c r="FXY319" s="1241"/>
      <c r="FXZ319" s="1241"/>
      <c r="FYA319" s="1241"/>
      <c r="FYB319" s="1241"/>
      <c r="FYC319" s="1241"/>
      <c r="FYD319" s="1241"/>
      <c r="FYE319" s="1241"/>
      <c r="FYF319" s="1241"/>
      <c r="FYG319" s="1241"/>
      <c r="FYH319" s="1241"/>
      <c r="FYI319" s="1241"/>
      <c r="FYJ319" s="1241"/>
      <c r="FYK319" s="1241"/>
      <c r="FYL319" s="1241"/>
      <c r="FYM319" s="1241"/>
      <c r="FYN319" s="1241"/>
      <c r="FYO319" s="1241"/>
      <c r="FYP319" s="1241"/>
      <c r="FYQ319" s="1241"/>
      <c r="FYR319" s="1241"/>
      <c r="FYS319" s="1241"/>
      <c r="FYT319" s="1241"/>
      <c r="FYU319" s="1241"/>
      <c r="FYV319" s="1241"/>
      <c r="FYW319" s="1241"/>
      <c r="FYX319" s="1241"/>
      <c r="FYY319" s="1241"/>
      <c r="FYZ319" s="1241"/>
      <c r="FZA319" s="1241"/>
      <c r="FZB319" s="1241"/>
      <c r="FZC319" s="1241"/>
      <c r="FZD319" s="1241"/>
      <c r="FZE319" s="1241"/>
      <c r="FZF319" s="1241"/>
      <c r="FZG319" s="1241"/>
      <c r="FZH319" s="1241"/>
      <c r="FZI319" s="1241"/>
      <c r="FZJ319" s="1241"/>
      <c r="FZK319" s="1241"/>
      <c r="FZL319" s="1241"/>
      <c r="FZM319" s="1241"/>
      <c r="FZN319" s="1241"/>
      <c r="FZO319" s="1241"/>
      <c r="FZP319" s="1241"/>
      <c r="FZQ319" s="1241"/>
      <c r="FZR319" s="1241"/>
      <c r="FZS319" s="1241"/>
      <c r="FZT319" s="1241"/>
      <c r="FZU319" s="1241"/>
      <c r="FZV319" s="1241"/>
      <c r="FZW319" s="1241"/>
      <c r="FZX319" s="1241"/>
      <c r="FZY319" s="1241"/>
      <c r="FZZ319" s="1241"/>
      <c r="GAA319" s="1241"/>
      <c r="GAB319" s="1241"/>
      <c r="GAC319" s="1241"/>
      <c r="GAD319" s="1241"/>
      <c r="GAE319" s="1241"/>
      <c r="GAF319" s="1241"/>
      <c r="GAG319" s="1241"/>
      <c r="GAH319" s="1241"/>
      <c r="GAI319" s="1241"/>
      <c r="GAJ319" s="1241"/>
      <c r="GAK319" s="1241"/>
      <c r="GAL319" s="1241"/>
      <c r="GAM319" s="1241"/>
      <c r="GAN319" s="1241"/>
      <c r="GAO319" s="1241"/>
      <c r="GAP319" s="1241"/>
      <c r="GAQ319" s="1241"/>
      <c r="GAR319" s="1241"/>
      <c r="GAS319" s="1241"/>
      <c r="GAT319" s="1241"/>
      <c r="GAU319" s="1241"/>
      <c r="GAV319" s="1241"/>
      <c r="GAW319" s="1241"/>
      <c r="GAX319" s="1241"/>
      <c r="GAY319" s="1241"/>
      <c r="GAZ319" s="1241"/>
      <c r="GBA319" s="1241"/>
      <c r="GBB319" s="1241"/>
      <c r="GBC319" s="1241"/>
      <c r="GBD319" s="1241"/>
      <c r="GBE319" s="1241"/>
      <c r="GBF319" s="1241"/>
      <c r="GBG319" s="1241"/>
      <c r="GBH319" s="1241"/>
      <c r="GBI319" s="1241"/>
      <c r="GBJ319" s="1241"/>
      <c r="GBK319" s="1241"/>
      <c r="GBL319" s="1241"/>
      <c r="GBM319" s="1241"/>
      <c r="GBN319" s="1241"/>
      <c r="GBO319" s="1241"/>
      <c r="GBP319" s="1241"/>
      <c r="GBQ319" s="1241"/>
      <c r="GBR319" s="1241"/>
      <c r="GBS319" s="1241"/>
      <c r="GBT319" s="1241"/>
      <c r="GBU319" s="1241"/>
      <c r="GBV319" s="1241"/>
      <c r="GBW319" s="1241"/>
      <c r="GBX319" s="1241"/>
      <c r="GBY319" s="1241"/>
      <c r="GBZ319" s="1241"/>
      <c r="GCA319" s="1241"/>
      <c r="GCB319" s="1241"/>
      <c r="GCC319" s="1241"/>
      <c r="GCD319" s="1241"/>
      <c r="GCE319" s="1241"/>
      <c r="GCF319" s="1241"/>
      <c r="GCG319" s="1241"/>
      <c r="GCH319" s="1241"/>
      <c r="GCI319" s="1241"/>
      <c r="GCJ319" s="1241"/>
      <c r="GCK319" s="1241"/>
      <c r="GCL319" s="1241"/>
      <c r="GCM319" s="1241"/>
      <c r="GCN319" s="1241"/>
      <c r="GCO319" s="1241"/>
      <c r="GCP319" s="1241"/>
      <c r="GCQ319" s="1241"/>
      <c r="GCR319" s="1241"/>
      <c r="GCS319" s="1241"/>
      <c r="GCT319" s="1241"/>
      <c r="GCU319" s="1241"/>
      <c r="GCV319" s="1241"/>
      <c r="GCW319" s="1241"/>
      <c r="GCX319" s="1241"/>
      <c r="GCY319" s="1241"/>
      <c r="GCZ319" s="1241"/>
      <c r="GDA319" s="1241"/>
      <c r="GDB319" s="1241"/>
      <c r="GDC319" s="1241"/>
      <c r="GDD319" s="1241"/>
      <c r="GDE319" s="1241"/>
      <c r="GDF319" s="1241"/>
      <c r="GDG319" s="1241"/>
      <c r="GDH319" s="1241"/>
      <c r="GDI319" s="1241"/>
      <c r="GDJ319" s="1241"/>
      <c r="GDK319" s="1241"/>
      <c r="GDL319" s="1241"/>
      <c r="GDM319" s="1241"/>
      <c r="GDN319" s="1241"/>
      <c r="GDO319" s="1241"/>
      <c r="GDP319" s="1241"/>
      <c r="GDQ319" s="1241"/>
      <c r="GDR319" s="1241"/>
      <c r="GDS319" s="1241"/>
      <c r="GDT319" s="1241"/>
      <c r="GDU319" s="1241"/>
      <c r="GDV319" s="1241"/>
      <c r="GDW319" s="1241"/>
      <c r="GDX319" s="1241"/>
      <c r="GDY319" s="1241"/>
      <c r="GDZ319" s="1241"/>
      <c r="GEA319" s="1241"/>
      <c r="GEB319" s="1241"/>
      <c r="GEC319" s="1241"/>
      <c r="GED319" s="1241"/>
      <c r="GEE319" s="1241"/>
      <c r="GEF319" s="1241"/>
      <c r="GEG319" s="1241"/>
      <c r="GEH319" s="1241"/>
      <c r="GEI319" s="1241"/>
      <c r="GEJ319" s="1241"/>
      <c r="GEK319" s="1241"/>
      <c r="GEL319" s="1241"/>
      <c r="GEM319" s="1241"/>
      <c r="GEN319" s="1241"/>
      <c r="GEO319" s="1241"/>
      <c r="GEP319" s="1241"/>
      <c r="GEQ319" s="1241"/>
      <c r="GER319" s="1241"/>
      <c r="GES319" s="1241"/>
      <c r="GET319" s="1241"/>
      <c r="GEU319" s="1241"/>
      <c r="GEV319" s="1241"/>
      <c r="GEW319" s="1241"/>
      <c r="GEX319" s="1241"/>
      <c r="GEY319" s="1241"/>
      <c r="GEZ319" s="1241"/>
      <c r="GFA319" s="1241"/>
      <c r="GFB319" s="1241"/>
      <c r="GFC319" s="1241"/>
      <c r="GFD319" s="1241"/>
      <c r="GFE319" s="1241"/>
      <c r="GFF319" s="1241"/>
      <c r="GFG319" s="1241"/>
      <c r="GFH319" s="1241"/>
      <c r="GFI319" s="1241"/>
      <c r="GFJ319" s="1241"/>
      <c r="GFK319" s="1241"/>
      <c r="GFL319" s="1241"/>
      <c r="GFM319" s="1241"/>
      <c r="GFN319" s="1241"/>
      <c r="GFO319" s="1241"/>
      <c r="GFP319" s="1241"/>
      <c r="GFQ319" s="1241"/>
      <c r="GFR319" s="1241"/>
      <c r="GFS319" s="1241"/>
      <c r="GFT319" s="1241"/>
      <c r="GFU319" s="1241"/>
      <c r="GFV319" s="1241"/>
      <c r="GFW319" s="1241"/>
      <c r="GFX319" s="1241"/>
      <c r="GFY319" s="1241"/>
      <c r="GFZ319" s="1241"/>
      <c r="GGA319" s="1241"/>
      <c r="GGB319" s="1241"/>
      <c r="GGC319" s="1241"/>
      <c r="GGD319" s="1241"/>
      <c r="GGE319" s="1241"/>
      <c r="GGF319" s="1241"/>
      <c r="GGG319" s="1241"/>
      <c r="GGH319" s="1241"/>
      <c r="GGI319" s="1241"/>
      <c r="GGJ319" s="1241"/>
      <c r="GGK319" s="1241"/>
      <c r="GGL319" s="1241"/>
      <c r="GGM319" s="1241"/>
      <c r="GGN319" s="1241"/>
      <c r="GGO319" s="1241"/>
      <c r="GGP319" s="1241"/>
      <c r="GGQ319" s="1241"/>
      <c r="GGR319" s="1241"/>
      <c r="GGS319" s="1241"/>
      <c r="GGT319" s="1241"/>
      <c r="GGU319" s="1241"/>
      <c r="GGV319" s="1241"/>
      <c r="GGW319" s="1241"/>
      <c r="GGX319" s="1241"/>
      <c r="GGY319" s="1241"/>
      <c r="GGZ319" s="1241"/>
      <c r="GHA319" s="1241"/>
      <c r="GHB319" s="1241"/>
      <c r="GHC319" s="1241"/>
      <c r="GHD319" s="1241"/>
      <c r="GHE319" s="1241"/>
      <c r="GHF319" s="1241"/>
      <c r="GHG319" s="1241"/>
      <c r="GHH319" s="1241"/>
      <c r="GHI319" s="1241"/>
      <c r="GHJ319" s="1241"/>
      <c r="GHK319" s="1241"/>
      <c r="GHL319" s="1241"/>
      <c r="GHM319" s="1241"/>
      <c r="GHN319" s="1241"/>
      <c r="GHO319" s="1241"/>
      <c r="GHP319" s="1241"/>
      <c r="GHQ319" s="1241"/>
      <c r="GHR319" s="1241"/>
      <c r="GHS319" s="1241"/>
      <c r="GHT319" s="1241"/>
      <c r="GHU319" s="1241"/>
      <c r="GHV319" s="1241"/>
      <c r="GHW319" s="1241"/>
      <c r="GHX319" s="1241"/>
      <c r="GHY319" s="1241"/>
      <c r="GHZ319" s="1241"/>
      <c r="GIA319" s="1241"/>
      <c r="GIB319" s="1241"/>
      <c r="GIC319" s="1241"/>
      <c r="GID319" s="1241"/>
      <c r="GIE319" s="1241"/>
      <c r="GIF319" s="1241"/>
      <c r="GIG319" s="1241"/>
      <c r="GIH319" s="1241"/>
      <c r="GII319" s="1241"/>
      <c r="GIJ319" s="1241"/>
      <c r="GIK319" s="1241"/>
      <c r="GIL319" s="1241"/>
      <c r="GIM319" s="1241"/>
      <c r="GIN319" s="1241"/>
      <c r="GIO319" s="1241"/>
      <c r="GIP319" s="1241"/>
      <c r="GIQ319" s="1241"/>
      <c r="GIR319" s="1241"/>
      <c r="GIS319" s="1241"/>
      <c r="GIT319" s="1241"/>
      <c r="GIU319" s="1241"/>
      <c r="GIV319" s="1241"/>
      <c r="GIW319" s="1241"/>
      <c r="GIX319" s="1241"/>
      <c r="GIY319" s="1241"/>
      <c r="GIZ319" s="1241"/>
      <c r="GJA319" s="1241"/>
      <c r="GJB319" s="1241"/>
      <c r="GJC319" s="1241"/>
      <c r="GJD319" s="1241"/>
      <c r="GJE319" s="1241"/>
      <c r="GJF319" s="1241"/>
      <c r="GJG319" s="1241"/>
      <c r="GJH319" s="1241"/>
      <c r="GJI319" s="1241"/>
      <c r="GJJ319" s="1241"/>
      <c r="GJK319" s="1241"/>
      <c r="GJL319" s="1241"/>
      <c r="GJM319" s="1241"/>
      <c r="GJN319" s="1241"/>
      <c r="GJO319" s="1241"/>
      <c r="GJP319" s="1241"/>
      <c r="GJQ319" s="1241"/>
      <c r="GJR319" s="1241"/>
      <c r="GJS319" s="1241"/>
      <c r="GJT319" s="1241"/>
      <c r="GJU319" s="1241"/>
      <c r="GJV319" s="1241"/>
      <c r="GJW319" s="1241"/>
      <c r="GJX319" s="1241"/>
      <c r="GJY319" s="1241"/>
      <c r="GJZ319" s="1241"/>
      <c r="GKA319" s="1241"/>
      <c r="GKB319" s="1241"/>
      <c r="GKC319" s="1241"/>
      <c r="GKD319" s="1241"/>
      <c r="GKE319" s="1241"/>
      <c r="GKF319" s="1241"/>
      <c r="GKG319" s="1241"/>
      <c r="GKH319" s="1241"/>
      <c r="GKI319" s="1241"/>
      <c r="GKJ319" s="1241"/>
      <c r="GKK319" s="1241"/>
      <c r="GKL319" s="1241"/>
      <c r="GKM319" s="1241"/>
      <c r="GKN319" s="1241"/>
      <c r="GKO319" s="1241"/>
      <c r="GKP319" s="1241"/>
      <c r="GKQ319" s="1241"/>
      <c r="GKR319" s="1241"/>
      <c r="GKS319" s="1241"/>
      <c r="GKT319" s="1241"/>
      <c r="GKU319" s="1241"/>
      <c r="GKV319" s="1241"/>
      <c r="GKW319" s="1241"/>
      <c r="GKX319" s="1241"/>
      <c r="GKY319" s="1241"/>
      <c r="GKZ319" s="1241"/>
      <c r="GLA319" s="1241"/>
      <c r="GLB319" s="1241"/>
      <c r="GLC319" s="1241"/>
      <c r="GLD319" s="1241"/>
      <c r="GLE319" s="1241"/>
      <c r="GLF319" s="1241"/>
      <c r="GLG319" s="1241"/>
      <c r="GLH319" s="1241"/>
      <c r="GLI319" s="1241"/>
      <c r="GLJ319" s="1241"/>
      <c r="GLK319" s="1241"/>
      <c r="GLL319" s="1241"/>
      <c r="GLM319" s="1241"/>
      <c r="GLN319" s="1241"/>
      <c r="GLO319" s="1241"/>
      <c r="GLP319" s="1241"/>
      <c r="GLQ319" s="1241"/>
      <c r="GLR319" s="1241"/>
      <c r="GLS319" s="1241"/>
      <c r="GLT319" s="1241"/>
      <c r="GLU319" s="1241"/>
      <c r="GLV319" s="1241"/>
      <c r="GLW319" s="1241"/>
      <c r="GLX319" s="1241"/>
      <c r="GLY319" s="1241"/>
      <c r="GLZ319" s="1241"/>
      <c r="GMA319" s="1241"/>
      <c r="GMB319" s="1241"/>
      <c r="GMC319" s="1241"/>
      <c r="GMD319" s="1241"/>
      <c r="GME319" s="1241"/>
      <c r="GMF319" s="1241"/>
      <c r="GMG319" s="1241"/>
      <c r="GMH319" s="1241"/>
      <c r="GMI319" s="1241"/>
      <c r="GMJ319" s="1241"/>
      <c r="GMK319" s="1241"/>
      <c r="GML319" s="1241"/>
      <c r="GMM319" s="1241"/>
      <c r="GMN319" s="1241"/>
      <c r="GMO319" s="1241"/>
      <c r="GMP319" s="1241"/>
      <c r="GMQ319" s="1241"/>
      <c r="GMR319" s="1241"/>
      <c r="GMS319" s="1241"/>
      <c r="GMT319" s="1241"/>
      <c r="GMU319" s="1241"/>
      <c r="GMV319" s="1241"/>
      <c r="GMW319" s="1241"/>
      <c r="GMX319" s="1241"/>
      <c r="GMY319" s="1241"/>
      <c r="GMZ319" s="1241"/>
      <c r="GNA319" s="1241"/>
      <c r="GNB319" s="1241"/>
      <c r="GNC319" s="1241"/>
      <c r="GND319" s="1241"/>
      <c r="GNE319" s="1241"/>
      <c r="GNF319" s="1241"/>
      <c r="GNG319" s="1241"/>
      <c r="GNH319" s="1241"/>
      <c r="GNI319" s="1241"/>
      <c r="GNJ319" s="1241"/>
      <c r="GNK319" s="1241"/>
      <c r="GNL319" s="1241"/>
      <c r="GNM319" s="1241"/>
      <c r="GNN319" s="1241"/>
      <c r="GNO319" s="1241"/>
      <c r="GNP319" s="1241"/>
      <c r="GNQ319" s="1241"/>
      <c r="GNR319" s="1241"/>
      <c r="GNS319" s="1241"/>
      <c r="GNT319" s="1241"/>
      <c r="GNU319" s="1241"/>
      <c r="GNV319" s="1241"/>
      <c r="GNW319" s="1241"/>
      <c r="GNX319" s="1241"/>
      <c r="GNY319" s="1241"/>
      <c r="GNZ319" s="1241"/>
      <c r="GOA319" s="1241"/>
      <c r="GOB319" s="1241"/>
      <c r="GOC319" s="1241"/>
      <c r="GOD319" s="1241"/>
      <c r="GOE319" s="1241"/>
      <c r="GOF319" s="1241"/>
      <c r="GOG319" s="1241"/>
      <c r="GOH319" s="1241"/>
      <c r="GOI319" s="1241"/>
      <c r="GOJ319" s="1241"/>
      <c r="GOK319" s="1241"/>
      <c r="GOL319" s="1241"/>
      <c r="GOM319" s="1241"/>
      <c r="GON319" s="1241"/>
      <c r="GOO319" s="1241"/>
      <c r="GOP319" s="1241"/>
      <c r="GOQ319" s="1241"/>
      <c r="GOR319" s="1241"/>
      <c r="GOS319" s="1241"/>
      <c r="GOT319" s="1241"/>
      <c r="GOU319" s="1241"/>
      <c r="GOV319" s="1241"/>
      <c r="GOW319" s="1241"/>
      <c r="GOX319" s="1241"/>
      <c r="GOY319" s="1241"/>
      <c r="GOZ319" s="1241"/>
      <c r="GPA319" s="1241"/>
      <c r="GPB319" s="1241"/>
      <c r="GPC319" s="1241"/>
      <c r="GPD319" s="1241"/>
      <c r="GPE319" s="1241"/>
      <c r="GPF319" s="1241"/>
      <c r="GPG319" s="1241"/>
      <c r="GPH319" s="1241"/>
      <c r="GPI319" s="1241"/>
      <c r="GPJ319" s="1241"/>
      <c r="GPK319" s="1241"/>
      <c r="GPL319" s="1241"/>
      <c r="GPM319" s="1241"/>
      <c r="GPN319" s="1241"/>
      <c r="GPO319" s="1241"/>
      <c r="GPP319" s="1241"/>
      <c r="GPQ319" s="1241"/>
      <c r="GPR319" s="1241"/>
      <c r="GPS319" s="1241"/>
      <c r="GPT319" s="1241"/>
      <c r="GPU319" s="1241"/>
      <c r="GPV319" s="1241"/>
      <c r="GPW319" s="1241"/>
      <c r="GPX319" s="1241"/>
      <c r="GPY319" s="1241"/>
      <c r="GPZ319" s="1241"/>
      <c r="GQA319" s="1241"/>
      <c r="GQB319" s="1241"/>
      <c r="GQC319" s="1241"/>
      <c r="GQD319" s="1241"/>
      <c r="GQE319" s="1241"/>
      <c r="GQF319" s="1241"/>
      <c r="GQG319" s="1241"/>
      <c r="GQH319" s="1241"/>
      <c r="GQI319" s="1241"/>
      <c r="GQJ319" s="1241"/>
      <c r="GQK319" s="1241"/>
      <c r="GQL319" s="1241"/>
      <c r="GQM319" s="1241"/>
      <c r="GQN319" s="1241"/>
      <c r="GQO319" s="1241"/>
      <c r="GQP319" s="1241"/>
      <c r="GQQ319" s="1241"/>
      <c r="GQR319" s="1241"/>
      <c r="GQS319" s="1241"/>
      <c r="GQT319" s="1241"/>
      <c r="GQU319" s="1241"/>
      <c r="GQV319" s="1241"/>
      <c r="GQW319" s="1241"/>
      <c r="GQX319" s="1241"/>
      <c r="GQY319" s="1241"/>
      <c r="GQZ319" s="1241"/>
      <c r="GRA319" s="1241"/>
      <c r="GRB319" s="1241"/>
      <c r="GRC319" s="1241"/>
      <c r="GRD319" s="1241"/>
      <c r="GRE319" s="1241"/>
      <c r="GRF319" s="1241"/>
      <c r="GRG319" s="1241"/>
      <c r="GRH319" s="1241"/>
      <c r="GRI319" s="1241"/>
      <c r="GRJ319" s="1241"/>
      <c r="GRK319" s="1241"/>
      <c r="GRL319" s="1241"/>
      <c r="GRM319" s="1241"/>
      <c r="GRN319" s="1241"/>
      <c r="GRO319" s="1241"/>
      <c r="GRP319" s="1241"/>
      <c r="GRQ319" s="1241"/>
      <c r="GRR319" s="1241"/>
      <c r="GRS319" s="1241"/>
      <c r="GRT319" s="1241"/>
      <c r="GRU319" s="1241"/>
      <c r="GRV319" s="1241"/>
      <c r="GRW319" s="1241"/>
      <c r="GRX319" s="1241"/>
      <c r="GRY319" s="1241"/>
      <c r="GRZ319" s="1241"/>
      <c r="GSA319" s="1241"/>
      <c r="GSB319" s="1241"/>
      <c r="GSC319" s="1241"/>
      <c r="GSD319" s="1241"/>
      <c r="GSE319" s="1241"/>
      <c r="GSF319" s="1241"/>
      <c r="GSG319" s="1241"/>
      <c r="GSH319" s="1241"/>
      <c r="GSI319" s="1241"/>
      <c r="GSJ319" s="1241"/>
      <c r="GSK319" s="1241"/>
      <c r="GSL319" s="1241"/>
      <c r="GSM319" s="1241"/>
      <c r="GSN319" s="1241"/>
      <c r="GSO319" s="1241"/>
      <c r="GSP319" s="1241"/>
      <c r="GSQ319" s="1241"/>
      <c r="GSR319" s="1241"/>
      <c r="GSS319" s="1241"/>
      <c r="GST319" s="1241"/>
      <c r="GSU319" s="1241"/>
      <c r="GSV319" s="1241"/>
      <c r="GSW319" s="1241"/>
      <c r="GSX319" s="1241"/>
      <c r="GSY319" s="1241"/>
      <c r="GSZ319" s="1241"/>
      <c r="GTA319" s="1241"/>
      <c r="GTB319" s="1241"/>
      <c r="GTC319" s="1241"/>
      <c r="GTD319" s="1241"/>
      <c r="GTE319" s="1241"/>
      <c r="GTF319" s="1241"/>
      <c r="GTG319" s="1241"/>
      <c r="GTH319" s="1241"/>
      <c r="GTI319" s="1241"/>
      <c r="GTJ319" s="1241"/>
      <c r="GTK319" s="1241"/>
      <c r="GTL319" s="1241"/>
      <c r="GTM319" s="1241"/>
      <c r="GTN319" s="1241"/>
      <c r="GTO319" s="1241"/>
      <c r="GTP319" s="1241"/>
      <c r="GTQ319" s="1241"/>
      <c r="GTR319" s="1241"/>
      <c r="GTS319" s="1241"/>
      <c r="GTT319" s="1241"/>
      <c r="GTU319" s="1241"/>
      <c r="GTV319" s="1241"/>
      <c r="GTW319" s="1241"/>
      <c r="GTX319" s="1241"/>
      <c r="GTY319" s="1241"/>
      <c r="GTZ319" s="1241"/>
      <c r="GUA319" s="1241"/>
      <c r="GUB319" s="1241"/>
      <c r="GUC319" s="1241"/>
      <c r="GUD319" s="1241"/>
      <c r="GUE319" s="1241"/>
      <c r="GUF319" s="1241"/>
      <c r="GUG319" s="1241"/>
      <c r="GUH319" s="1241"/>
      <c r="GUI319" s="1241"/>
      <c r="GUJ319" s="1241"/>
      <c r="GUK319" s="1241"/>
      <c r="GUL319" s="1241"/>
      <c r="GUM319" s="1241"/>
      <c r="GUN319" s="1241"/>
      <c r="GUO319" s="1241"/>
      <c r="GUP319" s="1241"/>
      <c r="GUQ319" s="1241"/>
      <c r="GUR319" s="1241"/>
      <c r="GUS319" s="1241"/>
      <c r="GUT319" s="1241"/>
      <c r="GUU319" s="1241"/>
      <c r="GUV319" s="1241"/>
      <c r="GUW319" s="1241"/>
      <c r="GUX319" s="1241"/>
      <c r="GUY319" s="1241"/>
      <c r="GUZ319" s="1241"/>
      <c r="GVA319" s="1241"/>
      <c r="GVB319" s="1241"/>
      <c r="GVC319" s="1241"/>
      <c r="GVD319" s="1241"/>
      <c r="GVE319" s="1241"/>
      <c r="GVF319" s="1241"/>
      <c r="GVG319" s="1241"/>
      <c r="GVH319" s="1241"/>
      <c r="GVI319" s="1241"/>
      <c r="GVJ319" s="1241"/>
      <c r="GVK319" s="1241"/>
      <c r="GVL319" s="1241"/>
      <c r="GVM319" s="1241"/>
      <c r="GVN319" s="1241"/>
      <c r="GVO319" s="1241"/>
      <c r="GVP319" s="1241"/>
      <c r="GVQ319" s="1241"/>
      <c r="GVR319" s="1241"/>
      <c r="GVS319" s="1241"/>
      <c r="GVT319" s="1241"/>
      <c r="GVU319" s="1241"/>
      <c r="GVV319" s="1241"/>
      <c r="GVW319" s="1241"/>
      <c r="GVX319" s="1241"/>
      <c r="GVY319" s="1241"/>
      <c r="GVZ319" s="1241"/>
      <c r="GWA319" s="1241"/>
      <c r="GWB319" s="1241"/>
      <c r="GWC319" s="1241"/>
      <c r="GWD319" s="1241"/>
      <c r="GWE319" s="1241"/>
      <c r="GWF319" s="1241"/>
      <c r="GWG319" s="1241"/>
      <c r="GWH319" s="1241"/>
      <c r="GWI319" s="1241"/>
      <c r="GWJ319" s="1241"/>
      <c r="GWK319" s="1241"/>
      <c r="GWL319" s="1241"/>
      <c r="GWM319" s="1241"/>
      <c r="GWN319" s="1241"/>
      <c r="GWO319" s="1241"/>
      <c r="GWP319" s="1241"/>
      <c r="GWQ319" s="1241"/>
      <c r="GWR319" s="1241"/>
      <c r="GWS319" s="1241"/>
      <c r="GWT319" s="1241"/>
      <c r="GWU319" s="1241"/>
      <c r="GWV319" s="1241"/>
      <c r="GWW319" s="1241"/>
      <c r="GWX319" s="1241"/>
      <c r="GWY319" s="1241"/>
      <c r="GWZ319" s="1241"/>
      <c r="GXA319" s="1241"/>
      <c r="GXB319" s="1241"/>
      <c r="GXC319" s="1241"/>
      <c r="GXD319" s="1241"/>
      <c r="GXE319" s="1241"/>
      <c r="GXF319" s="1241"/>
      <c r="GXG319" s="1241"/>
      <c r="GXH319" s="1241"/>
      <c r="GXI319" s="1241"/>
      <c r="GXJ319" s="1241"/>
      <c r="GXK319" s="1241"/>
      <c r="GXL319" s="1241"/>
      <c r="GXM319" s="1241"/>
      <c r="GXN319" s="1241"/>
      <c r="GXO319" s="1241"/>
      <c r="GXP319" s="1241"/>
      <c r="GXQ319" s="1241"/>
      <c r="GXR319" s="1241"/>
      <c r="GXS319" s="1241"/>
      <c r="GXT319" s="1241"/>
      <c r="GXU319" s="1241"/>
      <c r="GXV319" s="1241"/>
      <c r="GXW319" s="1241"/>
      <c r="GXX319" s="1241"/>
      <c r="GXY319" s="1241"/>
      <c r="GXZ319" s="1241"/>
      <c r="GYA319" s="1241"/>
      <c r="GYB319" s="1241"/>
      <c r="GYC319" s="1241"/>
      <c r="GYD319" s="1241"/>
      <c r="GYE319" s="1241"/>
      <c r="GYF319" s="1241"/>
      <c r="GYG319" s="1241"/>
      <c r="GYH319" s="1241"/>
      <c r="GYI319" s="1241"/>
      <c r="GYJ319" s="1241"/>
      <c r="GYK319" s="1241"/>
      <c r="GYL319" s="1241"/>
      <c r="GYM319" s="1241"/>
      <c r="GYN319" s="1241"/>
      <c r="GYO319" s="1241"/>
      <c r="GYP319" s="1241"/>
      <c r="GYQ319" s="1241"/>
      <c r="GYR319" s="1241"/>
      <c r="GYS319" s="1241"/>
      <c r="GYT319" s="1241"/>
      <c r="GYU319" s="1241"/>
      <c r="GYV319" s="1241"/>
      <c r="GYW319" s="1241"/>
      <c r="GYX319" s="1241"/>
      <c r="GYY319" s="1241"/>
      <c r="GYZ319" s="1241"/>
      <c r="GZA319" s="1241"/>
      <c r="GZB319" s="1241"/>
      <c r="GZC319" s="1241"/>
      <c r="GZD319" s="1241"/>
      <c r="GZE319" s="1241"/>
      <c r="GZF319" s="1241"/>
      <c r="GZG319" s="1241"/>
      <c r="GZH319" s="1241"/>
      <c r="GZI319" s="1241"/>
      <c r="GZJ319" s="1241"/>
      <c r="GZK319" s="1241"/>
      <c r="GZL319" s="1241"/>
      <c r="GZM319" s="1241"/>
      <c r="GZN319" s="1241"/>
      <c r="GZO319" s="1241"/>
      <c r="GZP319" s="1241"/>
      <c r="GZQ319" s="1241"/>
      <c r="GZR319" s="1241"/>
      <c r="GZS319" s="1241"/>
      <c r="GZT319" s="1241"/>
      <c r="GZU319" s="1241"/>
      <c r="GZV319" s="1241"/>
      <c r="GZW319" s="1241"/>
      <c r="GZX319" s="1241"/>
      <c r="GZY319" s="1241"/>
      <c r="GZZ319" s="1241"/>
      <c r="HAA319" s="1241"/>
      <c r="HAB319" s="1241"/>
      <c r="HAC319" s="1241"/>
      <c r="HAD319" s="1241"/>
      <c r="HAE319" s="1241"/>
      <c r="HAF319" s="1241"/>
      <c r="HAG319" s="1241"/>
      <c r="HAH319" s="1241"/>
      <c r="HAI319" s="1241"/>
      <c r="HAJ319" s="1241"/>
      <c r="HAK319" s="1241"/>
      <c r="HAL319" s="1241"/>
      <c r="HAM319" s="1241"/>
      <c r="HAN319" s="1241"/>
      <c r="HAO319" s="1241"/>
      <c r="HAP319" s="1241"/>
      <c r="HAQ319" s="1241"/>
      <c r="HAR319" s="1241"/>
      <c r="HAS319" s="1241"/>
      <c r="HAT319" s="1241"/>
      <c r="HAU319" s="1241"/>
      <c r="HAV319" s="1241"/>
      <c r="HAW319" s="1241"/>
      <c r="HAX319" s="1241"/>
      <c r="HAY319" s="1241"/>
      <c r="HAZ319" s="1241"/>
      <c r="HBA319" s="1241"/>
      <c r="HBB319" s="1241"/>
      <c r="HBC319" s="1241"/>
      <c r="HBD319" s="1241"/>
      <c r="HBE319" s="1241"/>
      <c r="HBF319" s="1241"/>
      <c r="HBG319" s="1241"/>
      <c r="HBH319" s="1241"/>
      <c r="HBI319" s="1241"/>
      <c r="HBJ319" s="1241"/>
      <c r="HBK319" s="1241"/>
      <c r="HBL319" s="1241"/>
      <c r="HBM319" s="1241"/>
      <c r="HBN319" s="1241"/>
      <c r="HBO319" s="1241"/>
      <c r="HBP319" s="1241"/>
      <c r="HBQ319" s="1241"/>
      <c r="HBR319" s="1241"/>
      <c r="HBS319" s="1241"/>
      <c r="HBT319" s="1241"/>
      <c r="HBU319" s="1241"/>
      <c r="HBV319" s="1241"/>
      <c r="HBW319" s="1241"/>
      <c r="HBX319" s="1241"/>
      <c r="HBY319" s="1241"/>
      <c r="HBZ319" s="1241"/>
      <c r="HCA319" s="1241"/>
      <c r="HCB319" s="1241"/>
      <c r="HCC319" s="1241"/>
      <c r="HCD319" s="1241"/>
      <c r="HCE319" s="1241"/>
      <c r="HCF319" s="1241"/>
      <c r="HCG319" s="1241"/>
      <c r="HCH319" s="1241"/>
      <c r="HCI319" s="1241"/>
      <c r="HCJ319" s="1241"/>
      <c r="HCK319" s="1241"/>
      <c r="HCL319" s="1241"/>
      <c r="HCM319" s="1241"/>
      <c r="HCN319" s="1241"/>
      <c r="HCO319" s="1241"/>
      <c r="HCP319" s="1241"/>
      <c r="HCQ319" s="1241"/>
      <c r="HCR319" s="1241"/>
      <c r="HCS319" s="1241"/>
      <c r="HCT319" s="1241"/>
      <c r="HCU319" s="1241"/>
      <c r="HCV319" s="1241"/>
      <c r="HCW319" s="1241"/>
      <c r="HCX319" s="1241"/>
      <c r="HCY319" s="1241"/>
      <c r="HCZ319" s="1241"/>
      <c r="HDA319" s="1241"/>
      <c r="HDB319" s="1241"/>
      <c r="HDC319" s="1241"/>
      <c r="HDD319" s="1241"/>
      <c r="HDE319" s="1241"/>
      <c r="HDF319" s="1241"/>
      <c r="HDG319" s="1241"/>
      <c r="HDH319" s="1241"/>
      <c r="HDI319" s="1241"/>
      <c r="HDJ319" s="1241"/>
      <c r="HDK319" s="1241"/>
      <c r="HDL319" s="1241"/>
      <c r="HDM319" s="1241"/>
      <c r="HDN319" s="1241"/>
      <c r="HDO319" s="1241"/>
      <c r="HDP319" s="1241"/>
      <c r="HDQ319" s="1241"/>
      <c r="HDR319" s="1241"/>
      <c r="HDS319" s="1241"/>
      <c r="HDT319" s="1241"/>
      <c r="HDU319" s="1241"/>
      <c r="HDV319" s="1241"/>
      <c r="HDW319" s="1241"/>
      <c r="HDX319" s="1241"/>
      <c r="HDY319" s="1241"/>
      <c r="HDZ319" s="1241"/>
      <c r="HEA319" s="1241"/>
      <c r="HEB319" s="1241"/>
      <c r="HEC319" s="1241"/>
      <c r="HED319" s="1241"/>
      <c r="HEE319" s="1241"/>
      <c r="HEF319" s="1241"/>
      <c r="HEG319" s="1241"/>
      <c r="HEH319" s="1241"/>
      <c r="HEI319" s="1241"/>
      <c r="HEJ319" s="1241"/>
      <c r="HEK319" s="1241"/>
      <c r="HEL319" s="1241"/>
      <c r="HEM319" s="1241"/>
      <c r="HEN319" s="1241"/>
      <c r="HEO319" s="1241"/>
      <c r="HEP319" s="1241"/>
      <c r="HEQ319" s="1241"/>
      <c r="HER319" s="1241"/>
      <c r="HES319" s="1241"/>
      <c r="HET319" s="1241"/>
      <c r="HEU319" s="1241"/>
      <c r="HEV319" s="1241"/>
      <c r="HEW319" s="1241"/>
      <c r="HEX319" s="1241"/>
      <c r="HEY319" s="1241"/>
      <c r="HEZ319" s="1241"/>
      <c r="HFA319" s="1241"/>
      <c r="HFB319" s="1241"/>
      <c r="HFC319" s="1241"/>
      <c r="HFD319" s="1241"/>
      <c r="HFE319" s="1241"/>
      <c r="HFF319" s="1241"/>
      <c r="HFG319" s="1241"/>
      <c r="HFH319" s="1241"/>
      <c r="HFI319" s="1241"/>
      <c r="HFJ319" s="1241"/>
      <c r="HFK319" s="1241"/>
      <c r="HFL319" s="1241"/>
      <c r="HFM319" s="1241"/>
      <c r="HFN319" s="1241"/>
      <c r="HFO319" s="1241"/>
      <c r="HFP319" s="1241"/>
      <c r="HFQ319" s="1241"/>
      <c r="HFR319" s="1241"/>
      <c r="HFS319" s="1241"/>
      <c r="HFT319" s="1241"/>
      <c r="HFU319" s="1241"/>
      <c r="HFV319" s="1241"/>
      <c r="HFW319" s="1241"/>
      <c r="HFX319" s="1241"/>
      <c r="HFY319" s="1241"/>
      <c r="HFZ319" s="1241"/>
      <c r="HGA319" s="1241"/>
      <c r="HGB319" s="1241"/>
      <c r="HGC319" s="1241"/>
      <c r="HGD319" s="1241"/>
      <c r="HGE319" s="1241"/>
      <c r="HGF319" s="1241"/>
      <c r="HGG319" s="1241"/>
      <c r="HGH319" s="1241"/>
      <c r="HGI319" s="1241"/>
      <c r="HGJ319" s="1241"/>
      <c r="HGK319" s="1241"/>
      <c r="HGL319" s="1241"/>
      <c r="HGM319" s="1241"/>
      <c r="HGN319" s="1241"/>
      <c r="HGO319" s="1241"/>
      <c r="HGP319" s="1241"/>
      <c r="HGQ319" s="1241"/>
      <c r="HGR319" s="1241"/>
      <c r="HGS319" s="1241"/>
      <c r="HGT319" s="1241"/>
      <c r="HGU319" s="1241"/>
      <c r="HGV319" s="1241"/>
      <c r="HGW319" s="1241"/>
      <c r="HGX319" s="1241"/>
      <c r="HGY319" s="1241"/>
      <c r="HGZ319" s="1241"/>
      <c r="HHA319" s="1241"/>
      <c r="HHB319" s="1241"/>
      <c r="HHC319" s="1241"/>
      <c r="HHD319" s="1241"/>
      <c r="HHE319" s="1241"/>
      <c r="HHF319" s="1241"/>
      <c r="HHG319" s="1241"/>
      <c r="HHH319" s="1241"/>
      <c r="HHI319" s="1241"/>
      <c r="HHJ319" s="1241"/>
      <c r="HHK319" s="1241"/>
      <c r="HHL319" s="1241"/>
      <c r="HHM319" s="1241"/>
      <c r="HHN319" s="1241"/>
      <c r="HHO319" s="1241"/>
      <c r="HHP319" s="1241"/>
      <c r="HHQ319" s="1241"/>
      <c r="HHR319" s="1241"/>
      <c r="HHS319" s="1241"/>
      <c r="HHT319" s="1241"/>
      <c r="HHU319" s="1241"/>
      <c r="HHV319" s="1241"/>
      <c r="HHW319" s="1241"/>
      <c r="HHX319" s="1241"/>
      <c r="HHY319" s="1241"/>
      <c r="HHZ319" s="1241"/>
      <c r="HIA319" s="1241"/>
      <c r="HIB319" s="1241"/>
      <c r="HIC319" s="1241"/>
      <c r="HID319" s="1241"/>
      <c r="HIE319" s="1241"/>
      <c r="HIF319" s="1241"/>
      <c r="HIG319" s="1241"/>
      <c r="HIH319" s="1241"/>
      <c r="HII319" s="1241"/>
      <c r="HIJ319" s="1241"/>
      <c r="HIK319" s="1241"/>
      <c r="HIL319" s="1241"/>
      <c r="HIM319" s="1241"/>
      <c r="HIN319" s="1241"/>
      <c r="HIO319" s="1241"/>
      <c r="HIP319" s="1241"/>
      <c r="HIQ319" s="1241"/>
      <c r="HIR319" s="1241"/>
      <c r="HIS319" s="1241"/>
      <c r="HIT319" s="1241"/>
      <c r="HIU319" s="1241"/>
      <c r="HIV319" s="1241"/>
      <c r="HIW319" s="1241"/>
      <c r="HIX319" s="1241"/>
      <c r="HIY319" s="1241"/>
      <c r="HIZ319" s="1241"/>
      <c r="HJA319" s="1241"/>
      <c r="HJB319" s="1241"/>
      <c r="HJC319" s="1241"/>
      <c r="HJD319" s="1241"/>
      <c r="HJE319" s="1241"/>
      <c r="HJF319" s="1241"/>
      <c r="HJG319" s="1241"/>
      <c r="HJH319" s="1241"/>
      <c r="HJI319" s="1241"/>
      <c r="HJJ319" s="1241"/>
      <c r="HJK319" s="1241"/>
      <c r="HJL319" s="1241"/>
      <c r="HJM319" s="1241"/>
      <c r="HJN319" s="1241"/>
      <c r="HJO319" s="1241"/>
      <c r="HJP319" s="1241"/>
      <c r="HJQ319" s="1241"/>
      <c r="HJR319" s="1241"/>
      <c r="HJS319" s="1241"/>
      <c r="HJT319" s="1241"/>
      <c r="HJU319" s="1241"/>
      <c r="HJV319" s="1241"/>
      <c r="HJW319" s="1241"/>
      <c r="HJX319" s="1241"/>
      <c r="HJY319" s="1241"/>
      <c r="HJZ319" s="1241"/>
      <c r="HKA319" s="1241"/>
      <c r="HKB319" s="1241"/>
      <c r="HKC319" s="1241"/>
      <c r="HKD319" s="1241"/>
      <c r="HKE319" s="1241"/>
      <c r="HKF319" s="1241"/>
      <c r="HKG319" s="1241"/>
      <c r="HKH319" s="1241"/>
      <c r="HKI319" s="1241"/>
      <c r="HKJ319" s="1241"/>
      <c r="HKK319" s="1241"/>
      <c r="HKL319" s="1241"/>
      <c r="HKM319" s="1241"/>
      <c r="HKN319" s="1241"/>
      <c r="HKO319" s="1241"/>
      <c r="HKP319" s="1241"/>
      <c r="HKQ319" s="1241"/>
      <c r="HKR319" s="1241"/>
      <c r="HKS319" s="1241"/>
      <c r="HKT319" s="1241"/>
      <c r="HKU319" s="1241"/>
      <c r="HKV319" s="1241"/>
      <c r="HKW319" s="1241"/>
      <c r="HKX319" s="1241"/>
      <c r="HKY319" s="1241"/>
      <c r="HKZ319" s="1241"/>
      <c r="HLA319" s="1241"/>
      <c r="HLB319" s="1241"/>
      <c r="HLC319" s="1241"/>
      <c r="HLD319" s="1241"/>
      <c r="HLE319" s="1241"/>
      <c r="HLF319" s="1241"/>
      <c r="HLG319" s="1241"/>
      <c r="HLH319" s="1241"/>
      <c r="HLI319" s="1241"/>
      <c r="HLJ319" s="1241"/>
      <c r="HLK319" s="1241"/>
      <c r="HLL319" s="1241"/>
      <c r="HLM319" s="1241"/>
      <c r="HLN319" s="1241"/>
      <c r="HLO319" s="1241"/>
      <c r="HLP319" s="1241"/>
      <c r="HLQ319" s="1241"/>
      <c r="HLR319" s="1241"/>
      <c r="HLS319" s="1241"/>
      <c r="HLT319" s="1241"/>
      <c r="HLU319" s="1241"/>
      <c r="HLV319" s="1241"/>
      <c r="HLW319" s="1241"/>
      <c r="HLX319" s="1241"/>
      <c r="HLY319" s="1241"/>
      <c r="HLZ319" s="1241"/>
      <c r="HMA319" s="1241"/>
      <c r="HMB319" s="1241"/>
      <c r="HMC319" s="1241"/>
      <c r="HMD319" s="1241"/>
      <c r="HME319" s="1241"/>
      <c r="HMF319" s="1241"/>
      <c r="HMG319" s="1241"/>
      <c r="HMH319" s="1241"/>
      <c r="HMI319" s="1241"/>
      <c r="HMJ319" s="1241"/>
      <c r="HMK319" s="1241"/>
      <c r="HML319" s="1241"/>
      <c r="HMM319" s="1241"/>
      <c r="HMN319" s="1241"/>
      <c r="HMO319" s="1241"/>
      <c r="HMP319" s="1241"/>
      <c r="HMQ319" s="1241"/>
      <c r="HMR319" s="1241"/>
      <c r="HMS319" s="1241"/>
      <c r="HMT319" s="1241"/>
      <c r="HMU319" s="1241"/>
      <c r="HMV319" s="1241"/>
      <c r="HMW319" s="1241"/>
      <c r="HMX319" s="1241"/>
      <c r="HMY319" s="1241"/>
      <c r="HMZ319" s="1241"/>
      <c r="HNA319" s="1241"/>
      <c r="HNB319" s="1241"/>
      <c r="HNC319" s="1241"/>
      <c r="HND319" s="1241"/>
      <c r="HNE319" s="1241"/>
      <c r="HNF319" s="1241"/>
      <c r="HNG319" s="1241"/>
      <c r="HNH319" s="1241"/>
      <c r="HNI319" s="1241"/>
      <c r="HNJ319" s="1241"/>
      <c r="HNK319" s="1241"/>
      <c r="HNL319" s="1241"/>
      <c r="HNM319" s="1241"/>
      <c r="HNN319" s="1241"/>
      <c r="HNO319" s="1241"/>
      <c r="HNP319" s="1241"/>
      <c r="HNQ319" s="1241"/>
      <c r="HNR319" s="1241"/>
      <c r="HNS319" s="1241"/>
      <c r="HNT319" s="1241"/>
      <c r="HNU319" s="1241"/>
      <c r="HNV319" s="1241"/>
      <c r="HNW319" s="1241"/>
      <c r="HNX319" s="1241"/>
      <c r="HNY319" s="1241"/>
      <c r="HNZ319" s="1241"/>
      <c r="HOA319" s="1241"/>
      <c r="HOB319" s="1241"/>
      <c r="HOC319" s="1241"/>
      <c r="HOD319" s="1241"/>
      <c r="HOE319" s="1241"/>
      <c r="HOF319" s="1241"/>
      <c r="HOG319" s="1241"/>
      <c r="HOH319" s="1241"/>
      <c r="HOI319" s="1241"/>
      <c r="HOJ319" s="1241"/>
      <c r="HOK319" s="1241"/>
      <c r="HOL319" s="1241"/>
      <c r="HOM319" s="1241"/>
      <c r="HON319" s="1241"/>
      <c r="HOO319" s="1241"/>
      <c r="HOP319" s="1241"/>
      <c r="HOQ319" s="1241"/>
      <c r="HOR319" s="1241"/>
      <c r="HOS319" s="1241"/>
      <c r="HOT319" s="1241"/>
      <c r="HOU319" s="1241"/>
      <c r="HOV319" s="1241"/>
      <c r="HOW319" s="1241"/>
      <c r="HOX319" s="1241"/>
      <c r="HOY319" s="1241"/>
      <c r="HOZ319" s="1241"/>
      <c r="HPA319" s="1241"/>
      <c r="HPB319" s="1241"/>
      <c r="HPC319" s="1241"/>
      <c r="HPD319" s="1241"/>
      <c r="HPE319" s="1241"/>
      <c r="HPF319" s="1241"/>
      <c r="HPG319" s="1241"/>
      <c r="HPH319" s="1241"/>
      <c r="HPI319" s="1241"/>
      <c r="HPJ319" s="1241"/>
      <c r="HPK319" s="1241"/>
      <c r="HPL319" s="1241"/>
      <c r="HPM319" s="1241"/>
      <c r="HPN319" s="1241"/>
      <c r="HPO319" s="1241"/>
      <c r="HPP319" s="1241"/>
      <c r="HPQ319" s="1241"/>
      <c r="HPR319" s="1241"/>
      <c r="HPS319" s="1241"/>
      <c r="HPT319" s="1241"/>
      <c r="HPU319" s="1241"/>
      <c r="HPV319" s="1241"/>
      <c r="HPW319" s="1241"/>
      <c r="HPX319" s="1241"/>
      <c r="HPY319" s="1241"/>
      <c r="HPZ319" s="1241"/>
      <c r="HQA319" s="1241"/>
      <c r="HQB319" s="1241"/>
      <c r="HQC319" s="1241"/>
      <c r="HQD319" s="1241"/>
      <c r="HQE319" s="1241"/>
      <c r="HQF319" s="1241"/>
      <c r="HQG319" s="1241"/>
      <c r="HQH319" s="1241"/>
      <c r="HQI319" s="1241"/>
      <c r="HQJ319" s="1241"/>
      <c r="HQK319" s="1241"/>
      <c r="HQL319" s="1241"/>
      <c r="HQM319" s="1241"/>
      <c r="HQN319" s="1241"/>
      <c r="HQO319" s="1241"/>
      <c r="HQP319" s="1241"/>
      <c r="HQQ319" s="1241"/>
      <c r="HQR319" s="1241"/>
      <c r="HQS319" s="1241"/>
      <c r="HQT319" s="1241"/>
      <c r="HQU319" s="1241"/>
      <c r="HQV319" s="1241"/>
      <c r="HQW319" s="1241"/>
      <c r="HQX319" s="1241"/>
      <c r="HQY319" s="1241"/>
      <c r="HQZ319" s="1241"/>
      <c r="HRA319" s="1241"/>
      <c r="HRB319" s="1241"/>
      <c r="HRC319" s="1241"/>
      <c r="HRD319" s="1241"/>
      <c r="HRE319" s="1241"/>
      <c r="HRF319" s="1241"/>
      <c r="HRG319" s="1241"/>
      <c r="HRH319" s="1241"/>
      <c r="HRI319" s="1241"/>
      <c r="HRJ319" s="1241"/>
      <c r="HRK319" s="1241"/>
      <c r="HRL319" s="1241"/>
      <c r="HRM319" s="1241"/>
      <c r="HRN319" s="1241"/>
      <c r="HRO319" s="1241"/>
      <c r="HRP319" s="1241"/>
      <c r="HRQ319" s="1241"/>
      <c r="HRR319" s="1241"/>
      <c r="HRS319" s="1241"/>
      <c r="HRT319" s="1241"/>
      <c r="HRU319" s="1241"/>
      <c r="HRV319" s="1241"/>
      <c r="HRW319" s="1241"/>
      <c r="HRX319" s="1241"/>
      <c r="HRY319" s="1241"/>
      <c r="HRZ319" s="1241"/>
      <c r="HSA319" s="1241"/>
      <c r="HSB319" s="1241"/>
      <c r="HSC319" s="1241"/>
      <c r="HSD319" s="1241"/>
      <c r="HSE319" s="1241"/>
      <c r="HSF319" s="1241"/>
      <c r="HSG319" s="1241"/>
      <c r="HSH319" s="1241"/>
      <c r="HSI319" s="1241"/>
      <c r="HSJ319" s="1241"/>
      <c r="HSK319" s="1241"/>
      <c r="HSL319" s="1241"/>
      <c r="HSM319" s="1241"/>
      <c r="HSN319" s="1241"/>
      <c r="HSO319" s="1241"/>
      <c r="HSP319" s="1241"/>
      <c r="HSQ319" s="1241"/>
      <c r="HSR319" s="1241"/>
      <c r="HSS319" s="1241"/>
      <c r="HST319" s="1241"/>
      <c r="HSU319" s="1241"/>
      <c r="HSV319" s="1241"/>
      <c r="HSW319" s="1241"/>
      <c r="HSX319" s="1241"/>
      <c r="HSY319" s="1241"/>
      <c r="HSZ319" s="1241"/>
      <c r="HTA319" s="1241"/>
      <c r="HTB319" s="1241"/>
      <c r="HTC319" s="1241"/>
      <c r="HTD319" s="1241"/>
      <c r="HTE319" s="1241"/>
      <c r="HTF319" s="1241"/>
      <c r="HTG319" s="1241"/>
      <c r="HTH319" s="1241"/>
      <c r="HTI319" s="1241"/>
      <c r="HTJ319" s="1241"/>
      <c r="HTK319" s="1241"/>
      <c r="HTL319" s="1241"/>
      <c r="HTM319" s="1241"/>
      <c r="HTN319" s="1241"/>
      <c r="HTO319" s="1241"/>
      <c r="HTP319" s="1241"/>
      <c r="HTQ319" s="1241"/>
      <c r="HTR319" s="1241"/>
      <c r="HTS319" s="1241"/>
      <c r="HTT319" s="1241"/>
      <c r="HTU319" s="1241"/>
      <c r="HTV319" s="1241"/>
      <c r="HTW319" s="1241"/>
      <c r="HTX319" s="1241"/>
      <c r="HTY319" s="1241"/>
      <c r="HTZ319" s="1241"/>
      <c r="HUA319" s="1241"/>
      <c r="HUB319" s="1241"/>
      <c r="HUC319" s="1241"/>
      <c r="HUD319" s="1241"/>
      <c r="HUE319" s="1241"/>
      <c r="HUF319" s="1241"/>
      <c r="HUG319" s="1241"/>
      <c r="HUH319" s="1241"/>
      <c r="HUI319" s="1241"/>
      <c r="HUJ319" s="1241"/>
      <c r="HUK319" s="1241"/>
      <c r="HUL319" s="1241"/>
      <c r="HUM319" s="1241"/>
      <c r="HUN319" s="1241"/>
      <c r="HUO319" s="1241"/>
      <c r="HUP319" s="1241"/>
      <c r="HUQ319" s="1241"/>
      <c r="HUR319" s="1241"/>
      <c r="HUS319" s="1241"/>
      <c r="HUT319" s="1241"/>
      <c r="HUU319" s="1241"/>
      <c r="HUV319" s="1241"/>
      <c r="HUW319" s="1241"/>
      <c r="HUX319" s="1241"/>
      <c r="HUY319" s="1241"/>
      <c r="HUZ319" s="1241"/>
      <c r="HVA319" s="1241"/>
      <c r="HVB319" s="1241"/>
      <c r="HVC319" s="1241"/>
      <c r="HVD319" s="1241"/>
      <c r="HVE319" s="1241"/>
      <c r="HVF319" s="1241"/>
      <c r="HVG319" s="1241"/>
      <c r="HVH319" s="1241"/>
      <c r="HVI319" s="1241"/>
      <c r="HVJ319" s="1241"/>
      <c r="HVK319" s="1241"/>
      <c r="HVL319" s="1241"/>
      <c r="HVM319" s="1241"/>
      <c r="HVN319" s="1241"/>
      <c r="HVO319" s="1241"/>
      <c r="HVP319" s="1241"/>
      <c r="HVQ319" s="1241"/>
      <c r="HVR319" s="1241"/>
      <c r="HVS319" s="1241"/>
      <c r="HVT319" s="1241"/>
      <c r="HVU319" s="1241"/>
      <c r="HVV319" s="1241"/>
      <c r="HVW319" s="1241"/>
      <c r="HVX319" s="1241"/>
      <c r="HVY319" s="1241"/>
      <c r="HVZ319" s="1241"/>
      <c r="HWA319" s="1241"/>
      <c r="HWB319" s="1241"/>
      <c r="HWC319" s="1241"/>
      <c r="HWD319" s="1241"/>
      <c r="HWE319" s="1241"/>
      <c r="HWF319" s="1241"/>
      <c r="HWG319" s="1241"/>
      <c r="HWH319" s="1241"/>
      <c r="HWI319" s="1241"/>
      <c r="HWJ319" s="1241"/>
      <c r="HWK319" s="1241"/>
      <c r="HWL319" s="1241"/>
      <c r="HWM319" s="1241"/>
      <c r="HWN319" s="1241"/>
      <c r="HWO319" s="1241"/>
      <c r="HWP319" s="1241"/>
      <c r="HWQ319" s="1241"/>
      <c r="HWR319" s="1241"/>
      <c r="HWS319" s="1241"/>
      <c r="HWT319" s="1241"/>
      <c r="HWU319" s="1241"/>
      <c r="HWV319" s="1241"/>
      <c r="HWW319" s="1241"/>
      <c r="HWX319" s="1241"/>
      <c r="HWY319" s="1241"/>
      <c r="HWZ319" s="1241"/>
      <c r="HXA319" s="1241"/>
      <c r="HXB319" s="1241"/>
      <c r="HXC319" s="1241"/>
      <c r="HXD319" s="1241"/>
      <c r="HXE319" s="1241"/>
      <c r="HXF319" s="1241"/>
      <c r="HXG319" s="1241"/>
      <c r="HXH319" s="1241"/>
      <c r="HXI319" s="1241"/>
      <c r="HXJ319" s="1241"/>
      <c r="HXK319" s="1241"/>
      <c r="HXL319" s="1241"/>
      <c r="HXM319" s="1241"/>
      <c r="HXN319" s="1241"/>
      <c r="HXO319" s="1241"/>
      <c r="HXP319" s="1241"/>
      <c r="HXQ319" s="1241"/>
      <c r="HXR319" s="1241"/>
      <c r="HXS319" s="1241"/>
      <c r="HXT319" s="1241"/>
      <c r="HXU319" s="1241"/>
      <c r="HXV319" s="1241"/>
      <c r="HXW319" s="1241"/>
      <c r="HXX319" s="1241"/>
      <c r="HXY319" s="1241"/>
      <c r="HXZ319" s="1241"/>
      <c r="HYA319" s="1241"/>
      <c r="HYB319" s="1241"/>
      <c r="HYC319" s="1241"/>
      <c r="HYD319" s="1241"/>
      <c r="HYE319" s="1241"/>
      <c r="HYF319" s="1241"/>
      <c r="HYG319" s="1241"/>
      <c r="HYH319" s="1241"/>
      <c r="HYI319" s="1241"/>
      <c r="HYJ319" s="1241"/>
      <c r="HYK319" s="1241"/>
      <c r="HYL319" s="1241"/>
      <c r="HYM319" s="1241"/>
      <c r="HYN319" s="1241"/>
      <c r="HYO319" s="1241"/>
      <c r="HYP319" s="1241"/>
      <c r="HYQ319" s="1241"/>
      <c r="HYR319" s="1241"/>
      <c r="HYS319" s="1241"/>
      <c r="HYT319" s="1241"/>
      <c r="HYU319" s="1241"/>
      <c r="HYV319" s="1241"/>
      <c r="HYW319" s="1241"/>
      <c r="HYX319" s="1241"/>
      <c r="HYY319" s="1241"/>
      <c r="HYZ319" s="1241"/>
      <c r="HZA319" s="1241"/>
      <c r="HZB319" s="1241"/>
      <c r="HZC319" s="1241"/>
      <c r="HZD319" s="1241"/>
      <c r="HZE319" s="1241"/>
      <c r="HZF319" s="1241"/>
      <c r="HZG319" s="1241"/>
      <c r="HZH319" s="1241"/>
      <c r="HZI319" s="1241"/>
      <c r="HZJ319" s="1241"/>
      <c r="HZK319" s="1241"/>
      <c r="HZL319" s="1241"/>
      <c r="HZM319" s="1241"/>
      <c r="HZN319" s="1241"/>
      <c r="HZO319" s="1241"/>
      <c r="HZP319" s="1241"/>
      <c r="HZQ319" s="1241"/>
      <c r="HZR319" s="1241"/>
      <c r="HZS319" s="1241"/>
      <c r="HZT319" s="1241"/>
      <c r="HZU319" s="1241"/>
      <c r="HZV319" s="1241"/>
      <c r="HZW319" s="1241"/>
      <c r="HZX319" s="1241"/>
      <c r="HZY319" s="1241"/>
      <c r="HZZ319" s="1241"/>
      <c r="IAA319" s="1241"/>
      <c r="IAB319" s="1241"/>
      <c r="IAC319" s="1241"/>
      <c r="IAD319" s="1241"/>
      <c r="IAE319" s="1241"/>
      <c r="IAF319" s="1241"/>
      <c r="IAG319" s="1241"/>
      <c r="IAH319" s="1241"/>
      <c r="IAI319" s="1241"/>
      <c r="IAJ319" s="1241"/>
      <c r="IAK319" s="1241"/>
      <c r="IAL319" s="1241"/>
      <c r="IAM319" s="1241"/>
      <c r="IAN319" s="1241"/>
      <c r="IAO319" s="1241"/>
      <c r="IAP319" s="1241"/>
      <c r="IAQ319" s="1241"/>
      <c r="IAR319" s="1241"/>
      <c r="IAS319" s="1241"/>
      <c r="IAT319" s="1241"/>
      <c r="IAU319" s="1241"/>
      <c r="IAV319" s="1241"/>
      <c r="IAW319" s="1241"/>
      <c r="IAX319" s="1241"/>
      <c r="IAY319" s="1241"/>
      <c r="IAZ319" s="1241"/>
      <c r="IBA319" s="1241"/>
      <c r="IBB319" s="1241"/>
      <c r="IBC319" s="1241"/>
      <c r="IBD319" s="1241"/>
      <c r="IBE319" s="1241"/>
      <c r="IBF319" s="1241"/>
      <c r="IBG319" s="1241"/>
      <c r="IBH319" s="1241"/>
      <c r="IBI319" s="1241"/>
      <c r="IBJ319" s="1241"/>
      <c r="IBK319" s="1241"/>
      <c r="IBL319" s="1241"/>
      <c r="IBM319" s="1241"/>
      <c r="IBN319" s="1241"/>
      <c r="IBO319" s="1241"/>
      <c r="IBP319" s="1241"/>
      <c r="IBQ319" s="1241"/>
      <c r="IBR319" s="1241"/>
      <c r="IBS319" s="1241"/>
      <c r="IBT319" s="1241"/>
      <c r="IBU319" s="1241"/>
      <c r="IBV319" s="1241"/>
      <c r="IBW319" s="1241"/>
      <c r="IBX319" s="1241"/>
      <c r="IBY319" s="1241"/>
      <c r="IBZ319" s="1241"/>
      <c r="ICA319" s="1241"/>
      <c r="ICB319" s="1241"/>
      <c r="ICC319" s="1241"/>
      <c r="ICD319" s="1241"/>
      <c r="ICE319" s="1241"/>
      <c r="ICF319" s="1241"/>
      <c r="ICG319" s="1241"/>
      <c r="ICH319" s="1241"/>
      <c r="ICI319" s="1241"/>
      <c r="ICJ319" s="1241"/>
      <c r="ICK319" s="1241"/>
      <c r="ICL319" s="1241"/>
      <c r="ICM319" s="1241"/>
      <c r="ICN319" s="1241"/>
      <c r="ICO319" s="1241"/>
      <c r="ICP319" s="1241"/>
      <c r="ICQ319" s="1241"/>
      <c r="ICR319" s="1241"/>
      <c r="ICS319" s="1241"/>
      <c r="ICT319" s="1241"/>
      <c r="ICU319" s="1241"/>
      <c r="ICV319" s="1241"/>
      <c r="ICW319" s="1241"/>
      <c r="ICX319" s="1241"/>
      <c r="ICY319" s="1241"/>
      <c r="ICZ319" s="1241"/>
      <c r="IDA319" s="1241"/>
      <c r="IDB319" s="1241"/>
      <c r="IDC319" s="1241"/>
      <c r="IDD319" s="1241"/>
      <c r="IDE319" s="1241"/>
      <c r="IDF319" s="1241"/>
      <c r="IDG319" s="1241"/>
      <c r="IDH319" s="1241"/>
      <c r="IDI319" s="1241"/>
      <c r="IDJ319" s="1241"/>
      <c r="IDK319" s="1241"/>
      <c r="IDL319" s="1241"/>
      <c r="IDM319" s="1241"/>
      <c r="IDN319" s="1241"/>
      <c r="IDO319" s="1241"/>
      <c r="IDP319" s="1241"/>
      <c r="IDQ319" s="1241"/>
      <c r="IDR319" s="1241"/>
      <c r="IDS319" s="1241"/>
      <c r="IDT319" s="1241"/>
      <c r="IDU319" s="1241"/>
      <c r="IDV319" s="1241"/>
      <c r="IDW319" s="1241"/>
      <c r="IDX319" s="1241"/>
      <c r="IDY319" s="1241"/>
      <c r="IDZ319" s="1241"/>
      <c r="IEA319" s="1241"/>
      <c r="IEB319" s="1241"/>
      <c r="IEC319" s="1241"/>
      <c r="IED319" s="1241"/>
      <c r="IEE319" s="1241"/>
      <c r="IEF319" s="1241"/>
      <c r="IEG319" s="1241"/>
      <c r="IEH319" s="1241"/>
      <c r="IEI319" s="1241"/>
      <c r="IEJ319" s="1241"/>
      <c r="IEK319" s="1241"/>
      <c r="IEL319" s="1241"/>
      <c r="IEM319" s="1241"/>
      <c r="IEN319" s="1241"/>
      <c r="IEO319" s="1241"/>
      <c r="IEP319" s="1241"/>
      <c r="IEQ319" s="1241"/>
      <c r="IER319" s="1241"/>
      <c r="IES319" s="1241"/>
      <c r="IET319" s="1241"/>
      <c r="IEU319" s="1241"/>
      <c r="IEV319" s="1241"/>
      <c r="IEW319" s="1241"/>
      <c r="IEX319" s="1241"/>
      <c r="IEY319" s="1241"/>
      <c r="IEZ319" s="1241"/>
      <c r="IFA319" s="1241"/>
      <c r="IFB319" s="1241"/>
      <c r="IFC319" s="1241"/>
      <c r="IFD319" s="1241"/>
      <c r="IFE319" s="1241"/>
      <c r="IFF319" s="1241"/>
      <c r="IFG319" s="1241"/>
      <c r="IFH319" s="1241"/>
      <c r="IFI319" s="1241"/>
      <c r="IFJ319" s="1241"/>
      <c r="IFK319" s="1241"/>
      <c r="IFL319" s="1241"/>
      <c r="IFM319" s="1241"/>
      <c r="IFN319" s="1241"/>
      <c r="IFO319" s="1241"/>
      <c r="IFP319" s="1241"/>
      <c r="IFQ319" s="1241"/>
      <c r="IFR319" s="1241"/>
      <c r="IFS319" s="1241"/>
      <c r="IFT319" s="1241"/>
      <c r="IFU319" s="1241"/>
      <c r="IFV319" s="1241"/>
      <c r="IFW319" s="1241"/>
      <c r="IFX319" s="1241"/>
      <c r="IFY319" s="1241"/>
      <c r="IFZ319" s="1241"/>
      <c r="IGA319" s="1241"/>
      <c r="IGB319" s="1241"/>
      <c r="IGC319" s="1241"/>
      <c r="IGD319" s="1241"/>
      <c r="IGE319" s="1241"/>
      <c r="IGF319" s="1241"/>
      <c r="IGG319" s="1241"/>
      <c r="IGH319" s="1241"/>
      <c r="IGI319" s="1241"/>
      <c r="IGJ319" s="1241"/>
      <c r="IGK319" s="1241"/>
      <c r="IGL319" s="1241"/>
      <c r="IGM319" s="1241"/>
      <c r="IGN319" s="1241"/>
      <c r="IGO319" s="1241"/>
      <c r="IGP319" s="1241"/>
      <c r="IGQ319" s="1241"/>
      <c r="IGR319" s="1241"/>
      <c r="IGS319" s="1241"/>
      <c r="IGT319" s="1241"/>
      <c r="IGU319" s="1241"/>
      <c r="IGV319" s="1241"/>
      <c r="IGW319" s="1241"/>
      <c r="IGX319" s="1241"/>
      <c r="IGY319" s="1241"/>
      <c r="IGZ319" s="1241"/>
      <c r="IHA319" s="1241"/>
      <c r="IHB319" s="1241"/>
      <c r="IHC319" s="1241"/>
      <c r="IHD319" s="1241"/>
      <c r="IHE319" s="1241"/>
      <c r="IHF319" s="1241"/>
      <c r="IHG319" s="1241"/>
      <c r="IHH319" s="1241"/>
      <c r="IHI319" s="1241"/>
      <c r="IHJ319" s="1241"/>
      <c r="IHK319" s="1241"/>
      <c r="IHL319" s="1241"/>
      <c r="IHM319" s="1241"/>
      <c r="IHN319" s="1241"/>
      <c r="IHO319" s="1241"/>
      <c r="IHP319" s="1241"/>
      <c r="IHQ319" s="1241"/>
      <c r="IHR319" s="1241"/>
      <c r="IHS319" s="1241"/>
      <c r="IHT319" s="1241"/>
      <c r="IHU319" s="1241"/>
      <c r="IHV319" s="1241"/>
      <c r="IHW319" s="1241"/>
      <c r="IHX319" s="1241"/>
      <c r="IHY319" s="1241"/>
      <c r="IHZ319" s="1241"/>
      <c r="IIA319" s="1241"/>
      <c r="IIB319" s="1241"/>
      <c r="IIC319" s="1241"/>
      <c r="IID319" s="1241"/>
      <c r="IIE319" s="1241"/>
      <c r="IIF319" s="1241"/>
      <c r="IIG319" s="1241"/>
      <c r="IIH319" s="1241"/>
      <c r="III319" s="1241"/>
      <c r="IIJ319" s="1241"/>
      <c r="IIK319" s="1241"/>
      <c r="IIL319" s="1241"/>
      <c r="IIM319" s="1241"/>
      <c r="IIN319" s="1241"/>
      <c r="IIO319" s="1241"/>
      <c r="IIP319" s="1241"/>
      <c r="IIQ319" s="1241"/>
      <c r="IIR319" s="1241"/>
      <c r="IIS319" s="1241"/>
      <c r="IIT319" s="1241"/>
      <c r="IIU319" s="1241"/>
      <c r="IIV319" s="1241"/>
      <c r="IIW319" s="1241"/>
      <c r="IIX319" s="1241"/>
      <c r="IIY319" s="1241"/>
      <c r="IIZ319" s="1241"/>
      <c r="IJA319" s="1241"/>
      <c r="IJB319" s="1241"/>
      <c r="IJC319" s="1241"/>
      <c r="IJD319" s="1241"/>
      <c r="IJE319" s="1241"/>
      <c r="IJF319" s="1241"/>
      <c r="IJG319" s="1241"/>
      <c r="IJH319" s="1241"/>
      <c r="IJI319" s="1241"/>
      <c r="IJJ319" s="1241"/>
      <c r="IJK319" s="1241"/>
      <c r="IJL319" s="1241"/>
      <c r="IJM319" s="1241"/>
      <c r="IJN319" s="1241"/>
      <c r="IJO319" s="1241"/>
      <c r="IJP319" s="1241"/>
      <c r="IJQ319" s="1241"/>
      <c r="IJR319" s="1241"/>
      <c r="IJS319" s="1241"/>
      <c r="IJT319" s="1241"/>
      <c r="IJU319" s="1241"/>
      <c r="IJV319" s="1241"/>
      <c r="IJW319" s="1241"/>
      <c r="IJX319" s="1241"/>
      <c r="IJY319" s="1241"/>
      <c r="IJZ319" s="1241"/>
      <c r="IKA319" s="1241"/>
      <c r="IKB319" s="1241"/>
      <c r="IKC319" s="1241"/>
      <c r="IKD319" s="1241"/>
      <c r="IKE319" s="1241"/>
      <c r="IKF319" s="1241"/>
      <c r="IKG319" s="1241"/>
      <c r="IKH319" s="1241"/>
      <c r="IKI319" s="1241"/>
      <c r="IKJ319" s="1241"/>
      <c r="IKK319" s="1241"/>
      <c r="IKL319" s="1241"/>
      <c r="IKM319" s="1241"/>
      <c r="IKN319" s="1241"/>
      <c r="IKO319" s="1241"/>
      <c r="IKP319" s="1241"/>
      <c r="IKQ319" s="1241"/>
      <c r="IKR319" s="1241"/>
      <c r="IKS319" s="1241"/>
      <c r="IKT319" s="1241"/>
      <c r="IKU319" s="1241"/>
      <c r="IKV319" s="1241"/>
      <c r="IKW319" s="1241"/>
      <c r="IKX319" s="1241"/>
      <c r="IKY319" s="1241"/>
      <c r="IKZ319" s="1241"/>
      <c r="ILA319" s="1241"/>
      <c r="ILB319" s="1241"/>
      <c r="ILC319" s="1241"/>
      <c r="ILD319" s="1241"/>
      <c r="ILE319" s="1241"/>
      <c r="ILF319" s="1241"/>
      <c r="ILG319" s="1241"/>
      <c r="ILH319" s="1241"/>
      <c r="ILI319" s="1241"/>
      <c r="ILJ319" s="1241"/>
      <c r="ILK319" s="1241"/>
      <c r="ILL319" s="1241"/>
      <c r="ILM319" s="1241"/>
      <c r="ILN319" s="1241"/>
      <c r="ILO319" s="1241"/>
      <c r="ILP319" s="1241"/>
      <c r="ILQ319" s="1241"/>
      <c r="ILR319" s="1241"/>
      <c r="ILS319" s="1241"/>
      <c r="ILT319" s="1241"/>
      <c r="ILU319" s="1241"/>
      <c r="ILV319" s="1241"/>
      <c r="ILW319" s="1241"/>
      <c r="ILX319" s="1241"/>
      <c r="ILY319" s="1241"/>
      <c r="ILZ319" s="1241"/>
      <c r="IMA319" s="1241"/>
      <c r="IMB319" s="1241"/>
      <c r="IMC319" s="1241"/>
      <c r="IMD319" s="1241"/>
      <c r="IME319" s="1241"/>
      <c r="IMF319" s="1241"/>
      <c r="IMG319" s="1241"/>
      <c r="IMH319" s="1241"/>
      <c r="IMI319" s="1241"/>
      <c r="IMJ319" s="1241"/>
      <c r="IMK319" s="1241"/>
      <c r="IML319" s="1241"/>
      <c r="IMM319" s="1241"/>
      <c r="IMN319" s="1241"/>
      <c r="IMO319" s="1241"/>
      <c r="IMP319" s="1241"/>
      <c r="IMQ319" s="1241"/>
      <c r="IMR319" s="1241"/>
      <c r="IMS319" s="1241"/>
      <c r="IMT319" s="1241"/>
      <c r="IMU319" s="1241"/>
      <c r="IMV319" s="1241"/>
      <c r="IMW319" s="1241"/>
      <c r="IMX319" s="1241"/>
      <c r="IMY319" s="1241"/>
      <c r="IMZ319" s="1241"/>
      <c r="INA319" s="1241"/>
      <c r="INB319" s="1241"/>
      <c r="INC319" s="1241"/>
      <c r="IND319" s="1241"/>
      <c r="INE319" s="1241"/>
      <c r="INF319" s="1241"/>
      <c r="ING319" s="1241"/>
      <c r="INH319" s="1241"/>
      <c r="INI319" s="1241"/>
      <c r="INJ319" s="1241"/>
      <c r="INK319" s="1241"/>
      <c r="INL319" s="1241"/>
      <c r="INM319" s="1241"/>
      <c r="INN319" s="1241"/>
      <c r="INO319" s="1241"/>
      <c r="INP319" s="1241"/>
      <c r="INQ319" s="1241"/>
      <c r="INR319" s="1241"/>
      <c r="INS319" s="1241"/>
      <c r="INT319" s="1241"/>
      <c r="INU319" s="1241"/>
      <c r="INV319" s="1241"/>
      <c r="INW319" s="1241"/>
      <c r="INX319" s="1241"/>
      <c r="INY319" s="1241"/>
      <c r="INZ319" s="1241"/>
      <c r="IOA319" s="1241"/>
      <c r="IOB319" s="1241"/>
      <c r="IOC319" s="1241"/>
      <c r="IOD319" s="1241"/>
      <c r="IOE319" s="1241"/>
      <c r="IOF319" s="1241"/>
      <c r="IOG319" s="1241"/>
      <c r="IOH319" s="1241"/>
      <c r="IOI319" s="1241"/>
      <c r="IOJ319" s="1241"/>
      <c r="IOK319" s="1241"/>
      <c r="IOL319" s="1241"/>
      <c r="IOM319" s="1241"/>
      <c r="ION319" s="1241"/>
      <c r="IOO319" s="1241"/>
      <c r="IOP319" s="1241"/>
      <c r="IOQ319" s="1241"/>
      <c r="IOR319" s="1241"/>
      <c r="IOS319" s="1241"/>
      <c r="IOT319" s="1241"/>
      <c r="IOU319" s="1241"/>
      <c r="IOV319" s="1241"/>
      <c r="IOW319" s="1241"/>
      <c r="IOX319" s="1241"/>
      <c r="IOY319" s="1241"/>
      <c r="IOZ319" s="1241"/>
      <c r="IPA319" s="1241"/>
      <c r="IPB319" s="1241"/>
      <c r="IPC319" s="1241"/>
      <c r="IPD319" s="1241"/>
      <c r="IPE319" s="1241"/>
      <c r="IPF319" s="1241"/>
      <c r="IPG319" s="1241"/>
      <c r="IPH319" s="1241"/>
      <c r="IPI319" s="1241"/>
      <c r="IPJ319" s="1241"/>
      <c r="IPK319" s="1241"/>
      <c r="IPL319" s="1241"/>
      <c r="IPM319" s="1241"/>
      <c r="IPN319" s="1241"/>
      <c r="IPO319" s="1241"/>
      <c r="IPP319" s="1241"/>
      <c r="IPQ319" s="1241"/>
      <c r="IPR319" s="1241"/>
      <c r="IPS319" s="1241"/>
      <c r="IPT319" s="1241"/>
      <c r="IPU319" s="1241"/>
      <c r="IPV319" s="1241"/>
      <c r="IPW319" s="1241"/>
      <c r="IPX319" s="1241"/>
      <c r="IPY319" s="1241"/>
      <c r="IPZ319" s="1241"/>
      <c r="IQA319" s="1241"/>
      <c r="IQB319" s="1241"/>
      <c r="IQC319" s="1241"/>
      <c r="IQD319" s="1241"/>
      <c r="IQE319" s="1241"/>
      <c r="IQF319" s="1241"/>
      <c r="IQG319" s="1241"/>
      <c r="IQH319" s="1241"/>
      <c r="IQI319" s="1241"/>
      <c r="IQJ319" s="1241"/>
      <c r="IQK319" s="1241"/>
      <c r="IQL319" s="1241"/>
      <c r="IQM319" s="1241"/>
      <c r="IQN319" s="1241"/>
      <c r="IQO319" s="1241"/>
      <c r="IQP319" s="1241"/>
      <c r="IQQ319" s="1241"/>
      <c r="IQR319" s="1241"/>
      <c r="IQS319" s="1241"/>
      <c r="IQT319" s="1241"/>
      <c r="IQU319" s="1241"/>
      <c r="IQV319" s="1241"/>
      <c r="IQW319" s="1241"/>
      <c r="IQX319" s="1241"/>
      <c r="IQY319" s="1241"/>
      <c r="IQZ319" s="1241"/>
      <c r="IRA319" s="1241"/>
      <c r="IRB319" s="1241"/>
      <c r="IRC319" s="1241"/>
      <c r="IRD319" s="1241"/>
      <c r="IRE319" s="1241"/>
      <c r="IRF319" s="1241"/>
      <c r="IRG319" s="1241"/>
      <c r="IRH319" s="1241"/>
      <c r="IRI319" s="1241"/>
      <c r="IRJ319" s="1241"/>
      <c r="IRK319" s="1241"/>
      <c r="IRL319" s="1241"/>
      <c r="IRM319" s="1241"/>
      <c r="IRN319" s="1241"/>
      <c r="IRO319" s="1241"/>
      <c r="IRP319" s="1241"/>
      <c r="IRQ319" s="1241"/>
      <c r="IRR319" s="1241"/>
      <c r="IRS319" s="1241"/>
      <c r="IRT319" s="1241"/>
      <c r="IRU319" s="1241"/>
      <c r="IRV319" s="1241"/>
      <c r="IRW319" s="1241"/>
      <c r="IRX319" s="1241"/>
      <c r="IRY319" s="1241"/>
      <c r="IRZ319" s="1241"/>
      <c r="ISA319" s="1241"/>
      <c r="ISB319" s="1241"/>
      <c r="ISC319" s="1241"/>
      <c r="ISD319" s="1241"/>
      <c r="ISE319" s="1241"/>
      <c r="ISF319" s="1241"/>
      <c r="ISG319" s="1241"/>
      <c r="ISH319" s="1241"/>
      <c r="ISI319" s="1241"/>
      <c r="ISJ319" s="1241"/>
      <c r="ISK319" s="1241"/>
      <c r="ISL319" s="1241"/>
      <c r="ISM319" s="1241"/>
      <c r="ISN319" s="1241"/>
      <c r="ISO319" s="1241"/>
      <c r="ISP319" s="1241"/>
      <c r="ISQ319" s="1241"/>
      <c r="ISR319" s="1241"/>
      <c r="ISS319" s="1241"/>
      <c r="IST319" s="1241"/>
      <c r="ISU319" s="1241"/>
      <c r="ISV319" s="1241"/>
      <c r="ISW319" s="1241"/>
      <c r="ISX319" s="1241"/>
      <c r="ISY319" s="1241"/>
      <c r="ISZ319" s="1241"/>
      <c r="ITA319" s="1241"/>
      <c r="ITB319" s="1241"/>
      <c r="ITC319" s="1241"/>
      <c r="ITD319" s="1241"/>
      <c r="ITE319" s="1241"/>
      <c r="ITF319" s="1241"/>
      <c r="ITG319" s="1241"/>
      <c r="ITH319" s="1241"/>
      <c r="ITI319" s="1241"/>
      <c r="ITJ319" s="1241"/>
      <c r="ITK319" s="1241"/>
      <c r="ITL319" s="1241"/>
      <c r="ITM319" s="1241"/>
      <c r="ITN319" s="1241"/>
      <c r="ITO319" s="1241"/>
      <c r="ITP319" s="1241"/>
      <c r="ITQ319" s="1241"/>
      <c r="ITR319" s="1241"/>
      <c r="ITS319" s="1241"/>
      <c r="ITT319" s="1241"/>
      <c r="ITU319" s="1241"/>
      <c r="ITV319" s="1241"/>
      <c r="ITW319" s="1241"/>
      <c r="ITX319" s="1241"/>
      <c r="ITY319" s="1241"/>
      <c r="ITZ319" s="1241"/>
      <c r="IUA319" s="1241"/>
      <c r="IUB319" s="1241"/>
      <c r="IUC319" s="1241"/>
      <c r="IUD319" s="1241"/>
      <c r="IUE319" s="1241"/>
      <c r="IUF319" s="1241"/>
      <c r="IUG319" s="1241"/>
      <c r="IUH319" s="1241"/>
      <c r="IUI319" s="1241"/>
      <c r="IUJ319" s="1241"/>
      <c r="IUK319" s="1241"/>
      <c r="IUL319" s="1241"/>
      <c r="IUM319" s="1241"/>
      <c r="IUN319" s="1241"/>
      <c r="IUO319" s="1241"/>
      <c r="IUP319" s="1241"/>
      <c r="IUQ319" s="1241"/>
      <c r="IUR319" s="1241"/>
      <c r="IUS319" s="1241"/>
      <c r="IUT319" s="1241"/>
      <c r="IUU319" s="1241"/>
      <c r="IUV319" s="1241"/>
      <c r="IUW319" s="1241"/>
      <c r="IUX319" s="1241"/>
      <c r="IUY319" s="1241"/>
      <c r="IUZ319" s="1241"/>
      <c r="IVA319" s="1241"/>
      <c r="IVB319" s="1241"/>
      <c r="IVC319" s="1241"/>
      <c r="IVD319" s="1241"/>
      <c r="IVE319" s="1241"/>
      <c r="IVF319" s="1241"/>
      <c r="IVG319" s="1241"/>
      <c r="IVH319" s="1241"/>
      <c r="IVI319" s="1241"/>
      <c r="IVJ319" s="1241"/>
      <c r="IVK319" s="1241"/>
      <c r="IVL319" s="1241"/>
      <c r="IVM319" s="1241"/>
      <c r="IVN319" s="1241"/>
      <c r="IVO319" s="1241"/>
      <c r="IVP319" s="1241"/>
      <c r="IVQ319" s="1241"/>
      <c r="IVR319" s="1241"/>
      <c r="IVS319" s="1241"/>
      <c r="IVT319" s="1241"/>
      <c r="IVU319" s="1241"/>
      <c r="IVV319" s="1241"/>
      <c r="IVW319" s="1241"/>
      <c r="IVX319" s="1241"/>
      <c r="IVY319" s="1241"/>
      <c r="IVZ319" s="1241"/>
      <c r="IWA319" s="1241"/>
      <c r="IWB319" s="1241"/>
      <c r="IWC319" s="1241"/>
      <c r="IWD319" s="1241"/>
      <c r="IWE319" s="1241"/>
      <c r="IWF319" s="1241"/>
      <c r="IWG319" s="1241"/>
      <c r="IWH319" s="1241"/>
      <c r="IWI319" s="1241"/>
      <c r="IWJ319" s="1241"/>
      <c r="IWK319" s="1241"/>
      <c r="IWL319" s="1241"/>
      <c r="IWM319" s="1241"/>
      <c r="IWN319" s="1241"/>
      <c r="IWO319" s="1241"/>
      <c r="IWP319" s="1241"/>
      <c r="IWQ319" s="1241"/>
      <c r="IWR319" s="1241"/>
      <c r="IWS319" s="1241"/>
      <c r="IWT319" s="1241"/>
      <c r="IWU319" s="1241"/>
      <c r="IWV319" s="1241"/>
      <c r="IWW319" s="1241"/>
      <c r="IWX319" s="1241"/>
      <c r="IWY319" s="1241"/>
      <c r="IWZ319" s="1241"/>
      <c r="IXA319" s="1241"/>
      <c r="IXB319" s="1241"/>
      <c r="IXC319" s="1241"/>
      <c r="IXD319" s="1241"/>
      <c r="IXE319" s="1241"/>
      <c r="IXF319" s="1241"/>
      <c r="IXG319" s="1241"/>
      <c r="IXH319" s="1241"/>
      <c r="IXI319" s="1241"/>
      <c r="IXJ319" s="1241"/>
      <c r="IXK319" s="1241"/>
      <c r="IXL319" s="1241"/>
      <c r="IXM319" s="1241"/>
      <c r="IXN319" s="1241"/>
      <c r="IXO319" s="1241"/>
      <c r="IXP319" s="1241"/>
      <c r="IXQ319" s="1241"/>
      <c r="IXR319" s="1241"/>
      <c r="IXS319" s="1241"/>
      <c r="IXT319" s="1241"/>
      <c r="IXU319" s="1241"/>
      <c r="IXV319" s="1241"/>
      <c r="IXW319" s="1241"/>
      <c r="IXX319" s="1241"/>
      <c r="IXY319" s="1241"/>
      <c r="IXZ319" s="1241"/>
      <c r="IYA319" s="1241"/>
      <c r="IYB319" s="1241"/>
      <c r="IYC319" s="1241"/>
      <c r="IYD319" s="1241"/>
      <c r="IYE319" s="1241"/>
      <c r="IYF319" s="1241"/>
      <c r="IYG319" s="1241"/>
      <c r="IYH319" s="1241"/>
      <c r="IYI319" s="1241"/>
      <c r="IYJ319" s="1241"/>
      <c r="IYK319" s="1241"/>
      <c r="IYL319" s="1241"/>
      <c r="IYM319" s="1241"/>
      <c r="IYN319" s="1241"/>
      <c r="IYO319" s="1241"/>
      <c r="IYP319" s="1241"/>
      <c r="IYQ319" s="1241"/>
      <c r="IYR319" s="1241"/>
      <c r="IYS319" s="1241"/>
      <c r="IYT319" s="1241"/>
      <c r="IYU319" s="1241"/>
      <c r="IYV319" s="1241"/>
      <c r="IYW319" s="1241"/>
      <c r="IYX319" s="1241"/>
      <c r="IYY319" s="1241"/>
      <c r="IYZ319" s="1241"/>
      <c r="IZA319" s="1241"/>
      <c r="IZB319" s="1241"/>
      <c r="IZC319" s="1241"/>
      <c r="IZD319" s="1241"/>
      <c r="IZE319" s="1241"/>
      <c r="IZF319" s="1241"/>
      <c r="IZG319" s="1241"/>
      <c r="IZH319" s="1241"/>
      <c r="IZI319" s="1241"/>
      <c r="IZJ319" s="1241"/>
      <c r="IZK319" s="1241"/>
      <c r="IZL319" s="1241"/>
      <c r="IZM319" s="1241"/>
      <c r="IZN319" s="1241"/>
      <c r="IZO319" s="1241"/>
      <c r="IZP319" s="1241"/>
      <c r="IZQ319" s="1241"/>
      <c r="IZR319" s="1241"/>
      <c r="IZS319" s="1241"/>
      <c r="IZT319" s="1241"/>
      <c r="IZU319" s="1241"/>
      <c r="IZV319" s="1241"/>
      <c r="IZW319" s="1241"/>
      <c r="IZX319" s="1241"/>
      <c r="IZY319" s="1241"/>
      <c r="IZZ319" s="1241"/>
      <c r="JAA319" s="1241"/>
      <c r="JAB319" s="1241"/>
      <c r="JAC319" s="1241"/>
      <c r="JAD319" s="1241"/>
      <c r="JAE319" s="1241"/>
      <c r="JAF319" s="1241"/>
      <c r="JAG319" s="1241"/>
      <c r="JAH319" s="1241"/>
      <c r="JAI319" s="1241"/>
      <c r="JAJ319" s="1241"/>
      <c r="JAK319" s="1241"/>
      <c r="JAL319" s="1241"/>
      <c r="JAM319" s="1241"/>
      <c r="JAN319" s="1241"/>
      <c r="JAO319" s="1241"/>
      <c r="JAP319" s="1241"/>
      <c r="JAQ319" s="1241"/>
      <c r="JAR319" s="1241"/>
      <c r="JAS319" s="1241"/>
      <c r="JAT319" s="1241"/>
      <c r="JAU319" s="1241"/>
      <c r="JAV319" s="1241"/>
      <c r="JAW319" s="1241"/>
      <c r="JAX319" s="1241"/>
      <c r="JAY319" s="1241"/>
      <c r="JAZ319" s="1241"/>
      <c r="JBA319" s="1241"/>
      <c r="JBB319" s="1241"/>
      <c r="JBC319" s="1241"/>
      <c r="JBD319" s="1241"/>
      <c r="JBE319" s="1241"/>
      <c r="JBF319" s="1241"/>
      <c r="JBG319" s="1241"/>
      <c r="JBH319" s="1241"/>
      <c r="JBI319" s="1241"/>
      <c r="JBJ319" s="1241"/>
      <c r="JBK319" s="1241"/>
      <c r="JBL319" s="1241"/>
      <c r="JBM319" s="1241"/>
      <c r="JBN319" s="1241"/>
      <c r="JBO319" s="1241"/>
      <c r="JBP319" s="1241"/>
      <c r="JBQ319" s="1241"/>
      <c r="JBR319" s="1241"/>
      <c r="JBS319" s="1241"/>
      <c r="JBT319" s="1241"/>
      <c r="JBU319" s="1241"/>
      <c r="JBV319" s="1241"/>
      <c r="JBW319" s="1241"/>
      <c r="JBX319" s="1241"/>
      <c r="JBY319" s="1241"/>
      <c r="JBZ319" s="1241"/>
      <c r="JCA319" s="1241"/>
      <c r="JCB319" s="1241"/>
      <c r="JCC319" s="1241"/>
      <c r="JCD319" s="1241"/>
      <c r="JCE319" s="1241"/>
      <c r="JCF319" s="1241"/>
      <c r="JCG319" s="1241"/>
      <c r="JCH319" s="1241"/>
      <c r="JCI319" s="1241"/>
      <c r="JCJ319" s="1241"/>
      <c r="JCK319" s="1241"/>
      <c r="JCL319" s="1241"/>
      <c r="JCM319" s="1241"/>
      <c r="JCN319" s="1241"/>
      <c r="JCO319" s="1241"/>
      <c r="JCP319" s="1241"/>
      <c r="JCQ319" s="1241"/>
      <c r="JCR319" s="1241"/>
      <c r="JCS319" s="1241"/>
      <c r="JCT319" s="1241"/>
      <c r="JCU319" s="1241"/>
      <c r="JCV319" s="1241"/>
      <c r="JCW319" s="1241"/>
      <c r="JCX319" s="1241"/>
      <c r="JCY319" s="1241"/>
      <c r="JCZ319" s="1241"/>
      <c r="JDA319" s="1241"/>
      <c r="JDB319" s="1241"/>
      <c r="JDC319" s="1241"/>
      <c r="JDD319" s="1241"/>
      <c r="JDE319" s="1241"/>
      <c r="JDF319" s="1241"/>
      <c r="JDG319" s="1241"/>
      <c r="JDH319" s="1241"/>
      <c r="JDI319" s="1241"/>
      <c r="JDJ319" s="1241"/>
      <c r="JDK319" s="1241"/>
      <c r="JDL319" s="1241"/>
      <c r="JDM319" s="1241"/>
      <c r="JDN319" s="1241"/>
      <c r="JDO319" s="1241"/>
      <c r="JDP319" s="1241"/>
      <c r="JDQ319" s="1241"/>
      <c r="JDR319" s="1241"/>
      <c r="JDS319" s="1241"/>
      <c r="JDT319" s="1241"/>
      <c r="JDU319" s="1241"/>
      <c r="JDV319" s="1241"/>
      <c r="JDW319" s="1241"/>
      <c r="JDX319" s="1241"/>
      <c r="JDY319" s="1241"/>
      <c r="JDZ319" s="1241"/>
      <c r="JEA319" s="1241"/>
      <c r="JEB319" s="1241"/>
      <c r="JEC319" s="1241"/>
      <c r="JED319" s="1241"/>
      <c r="JEE319" s="1241"/>
      <c r="JEF319" s="1241"/>
      <c r="JEG319" s="1241"/>
      <c r="JEH319" s="1241"/>
      <c r="JEI319" s="1241"/>
      <c r="JEJ319" s="1241"/>
      <c r="JEK319" s="1241"/>
      <c r="JEL319" s="1241"/>
      <c r="JEM319" s="1241"/>
      <c r="JEN319" s="1241"/>
      <c r="JEO319" s="1241"/>
      <c r="JEP319" s="1241"/>
      <c r="JEQ319" s="1241"/>
      <c r="JER319" s="1241"/>
      <c r="JES319" s="1241"/>
      <c r="JET319" s="1241"/>
      <c r="JEU319" s="1241"/>
      <c r="JEV319" s="1241"/>
      <c r="JEW319" s="1241"/>
      <c r="JEX319" s="1241"/>
      <c r="JEY319" s="1241"/>
      <c r="JEZ319" s="1241"/>
      <c r="JFA319" s="1241"/>
      <c r="JFB319" s="1241"/>
      <c r="JFC319" s="1241"/>
      <c r="JFD319" s="1241"/>
      <c r="JFE319" s="1241"/>
      <c r="JFF319" s="1241"/>
      <c r="JFG319" s="1241"/>
      <c r="JFH319" s="1241"/>
      <c r="JFI319" s="1241"/>
      <c r="JFJ319" s="1241"/>
      <c r="JFK319" s="1241"/>
      <c r="JFL319" s="1241"/>
      <c r="JFM319" s="1241"/>
      <c r="JFN319" s="1241"/>
      <c r="JFO319" s="1241"/>
      <c r="JFP319" s="1241"/>
      <c r="JFQ319" s="1241"/>
      <c r="JFR319" s="1241"/>
      <c r="JFS319" s="1241"/>
      <c r="JFT319" s="1241"/>
      <c r="JFU319" s="1241"/>
      <c r="JFV319" s="1241"/>
      <c r="JFW319" s="1241"/>
      <c r="JFX319" s="1241"/>
      <c r="JFY319" s="1241"/>
      <c r="JFZ319" s="1241"/>
      <c r="JGA319" s="1241"/>
      <c r="JGB319" s="1241"/>
      <c r="JGC319" s="1241"/>
      <c r="JGD319" s="1241"/>
      <c r="JGE319" s="1241"/>
      <c r="JGF319" s="1241"/>
      <c r="JGG319" s="1241"/>
      <c r="JGH319" s="1241"/>
      <c r="JGI319" s="1241"/>
      <c r="JGJ319" s="1241"/>
      <c r="JGK319" s="1241"/>
      <c r="JGL319" s="1241"/>
      <c r="JGM319" s="1241"/>
      <c r="JGN319" s="1241"/>
      <c r="JGO319" s="1241"/>
      <c r="JGP319" s="1241"/>
      <c r="JGQ319" s="1241"/>
      <c r="JGR319" s="1241"/>
      <c r="JGS319" s="1241"/>
      <c r="JGT319" s="1241"/>
      <c r="JGU319" s="1241"/>
      <c r="JGV319" s="1241"/>
      <c r="JGW319" s="1241"/>
      <c r="JGX319" s="1241"/>
      <c r="JGY319" s="1241"/>
      <c r="JGZ319" s="1241"/>
      <c r="JHA319" s="1241"/>
      <c r="JHB319" s="1241"/>
      <c r="JHC319" s="1241"/>
      <c r="JHD319" s="1241"/>
      <c r="JHE319" s="1241"/>
      <c r="JHF319" s="1241"/>
      <c r="JHG319" s="1241"/>
      <c r="JHH319" s="1241"/>
      <c r="JHI319" s="1241"/>
      <c r="JHJ319" s="1241"/>
      <c r="JHK319" s="1241"/>
      <c r="JHL319" s="1241"/>
      <c r="JHM319" s="1241"/>
      <c r="JHN319" s="1241"/>
      <c r="JHO319" s="1241"/>
      <c r="JHP319" s="1241"/>
      <c r="JHQ319" s="1241"/>
      <c r="JHR319" s="1241"/>
      <c r="JHS319" s="1241"/>
      <c r="JHT319" s="1241"/>
      <c r="JHU319" s="1241"/>
      <c r="JHV319" s="1241"/>
      <c r="JHW319" s="1241"/>
      <c r="JHX319" s="1241"/>
      <c r="JHY319" s="1241"/>
      <c r="JHZ319" s="1241"/>
      <c r="JIA319" s="1241"/>
      <c r="JIB319" s="1241"/>
      <c r="JIC319" s="1241"/>
      <c r="JID319" s="1241"/>
      <c r="JIE319" s="1241"/>
      <c r="JIF319" s="1241"/>
      <c r="JIG319" s="1241"/>
      <c r="JIH319" s="1241"/>
      <c r="JII319" s="1241"/>
      <c r="JIJ319" s="1241"/>
      <c r="JIK319" s="1241"/>
      <c r="JIL319" s="1241"/>
      <c r="JIM319" s="1241"/>
      <c r="JIN319" s="1241"/>
      <c r="JIO319" s="1241"/>
      <c r="JIP319" s="1241"/>
      <c r="JIQ319" s="1241"/>
      <c r="JIR319" s="1241"/>
      <c r="JIS319" s="1241"/>
      <c r="JIT319" s="1241"/>
      <c r="JIU319" s="1241"/>
      <c r="JIV319" s="1241"/>
      <c r="JIW319" s="1241"/>
      <c r="JIX319" s="1241"/>
      <c r="JIY319" s="1241"/>
      <c r="JIZ319" s="1241"/>
      <c r="JJA319" s="1241"/>
      <c r="JJB319" s="1241"/>
      <c r="JJC319" s="1241"/>
      <c r="JJD319" s="1241"/>
      <c r="JJE319" s="1241"/>
      <c r="JJF319" s="1241"/>
      <c r="JJG319" s="1241"/>
      <c r="JJH319" s="1241"/>
      <c r="JJI319" s="1241"/>
      <c r="JJJ319" s="1241"/>
      <c r="JJK319" s="1241"/>
      <c r="JJL319" s="1241"/>
      <c r="JJM319" s="1241"/>
      <c r="JJN319" s="1241"/>
      <c r="JJO319" s="1241"/>
      <c r="JJP319" s="1241"/>
      <c r="JJQ319" s="1241"/>
      <c r="JJR319" s="1241"/>
      <c r="JJS319" s="1241"/>
      <c r="JJT319" s="1241"/>
      <c r="JJU319" s="1241"/>
      <c r="JJV319" s="1241"/>
      <c r="JJW319" s="1241"/>
      <c r="JJX319" s="1241"/>
      <c r="JJY319" s="1241"/>
      <c r="JJZ319" s="1241"/>
      <c r="JKA319" s="1241"/>
      <c r="JKB319" s="1241"/>
      <c r="JKC319" s="1241"/>
      <c r="JKD319" s="1241"/>
      <c r="JKE319" s="1241"/>
      <c r="JKF319" s="1241"/>
      <c r="JKG319" s="1241"/>
      <c r="JKH319" s="1241"/>
      <c r="JKI319" s="1241"/>
      <c r="JKJ319" s="1241"/>
      <c r="JKK319" s="1241"/>
      <c r="JKL319" s="1241"/>
      <c r="JKM319" s="1241"/>
      <c r="JKN319" s="1241"/>
      <c r="JKO319" s="1241"/>
      <c r="JKP319" s="1241"/>
      <c r="JKQ319" s="1241"/>
      <c r="JKR319" s="1241"/>
      <c r="JKS319" s="1241"/>
      <c r="JKT319" s="1241"/>
      <c r="JKU319" s="1241"/>
      <c r="JKV319" s="1241"/>
      <c r="JKW319" s="1241"/>
      <c r="JKX319" s="1241"/>
      <c r="JKY319" s="1241"/>
      <c r="JKZ319" s="1241"/>
      <c r="JLA319" s="1241"/>
      <c r="JLB319" s="1241"/>
      <c r="JLC319" s="1241"/>
      <c r="JLD319" s="1241"/>
      <c r="JLE319" s="1241"/>
      <c r="JLF319" s="1241"/>
      <c r="JLG319" s="1241"/>
      <c r="JLH319" s="1241"/>
      <c r="JLI319" s="1241"/>
      <c r="JLJ319" s="1241"/>
      <c r="JLK319" s="1241"/>
      <c r="JLL319" s="1241"/>
      <c r="JLM319" s="1241"/>
      <c r="JLN319" s="1241"/>
      <c r="JLO319" s="1241"/>
      <c r="JLP319" s="1241"/>
      <c r="JLQ319" s="1241"/>
      <c r="JLR319" s="1241"/>
      <c r="JLS319" s="1241"/>
      <c r="JLT319" s="1241"/>
      <c r="JLU319" s="1241"/>
      <c r="JLV319" s="1241"/>
      <c r="JLW319" s="1241"/>
      <c r="JLX319" s="1241"/>
      <c r="JLY319" s="1241"/>
      <c r="JLZ319" s="1241"/>
      <c r="JMA319" s="1241"/>
      <c r="JMB319" s="1241"/>
      <c r="JMC319" s="1241"/>
      <c r="JMD319" s="1241"/>
      <c r="JME319" s="1241"/>
      <c r="JMF319" s="1241"/>
      <c r="JMG319" s="1241"/>
      <c r="JMH319" s="1241"/>
      <c r="JMI319" s="1241"/>
      <c r="JMJ319" s="1241"/>
      <c r="JMK319" s="1241"/>
      <c r="JML319" s="1241"/>
      <c r="JMM319" s="1241"/>
      <c r="JMN319" s="1241"/>
      <c r="JMO319" s="1241"/>
      <c r="JMP319" s="1241"/>
      <c r="JMQ319" s="1241"/>
      <c r="JMR319" s="1241"/>
      <c r="JMS319" s="1241"/>
      <c r="JMT319" s="1241"/>
      <c r="JMU319" s="1241"/>
      <c r="JMV319" s="1241"/>
      <c r="JMW319" s="1241"/>
      <c r="JMX319" s="1241"/>
      <c r="JMY319" s="1241"/>
      <c r="JMZ319" s="1241"/>
      <c r="JNA319" s="1241"/>
      <c r="JNB319" s="1241"/>
      <c r="JNC319" s="1241"/>
      <c r="JND319" s="1241"/>
      <c r="JNE319" s="1241"/>
      <c r="JNF319" s="1241"/>
      <c r="JNG319" s="1241"/>
      <c r="JNH319" s="1241"/>
      <c r="JNI319" s="1241"/>
      <c r="JNJ319" s="1241"/>
      <c r="JNK319" s="1241"/>
      <c r="JNL319" s="1241"/>
      <c r="JNM319" s="1241"/>
      <c r="JNN319" s="1241"/>
      <c r="JNO319" s="1241"/>
      <c r="JNP319" s="1241"/>
      <c r="JNQ319" s="1241"/>
      <c r="JNR319" s="1241"/>
      <c r="JNS319" s="1241"/>
      <c r="JNT319" s="1241"/>
      <c r="JNU319" s="1241"/>
      <c r="JNV319" s="1241"/>
      <c r="JNW319" s="1241"/>
      <c r="JNX319" s="1241"/>
      <c r="JNY319" s="1241"/>
      <c r="JNZ319" s="1241"/>
      <c r="JOA319" s="1241"/>
      <c r="JOB319" s="1241"/>
      <c r="JOC319" s="1241"/>
      <c r="JOD319" s="1241"/>
      <c r="JOE319" s="1241"/>
      <c r="JOF319" s="1241"/>
      <c r="JOG319" s="1241"/>
      <c r="JOH319" s="1241"/>
      <c r="JOI319" s="1241"/>
      <c r="JOJ319" s="1241"/>
      <c r="JOK319" s="1241"/>
      <c r="JOL319" s="1241"/>
      <c r="JOM319" s="1241"/>
      <c r="JON319" s="1241"/>
      <c r="JOO319" s="1241"/>
      <c r="JOP319" s="1241"/>
      <c r="JOQ319" s="1241"/>
      <c r="JOR319" s="1241"/>
      <c r="JOS319" s="1241"/>
      <c r="JOT319" s="1241"/>
      <c r="JOU319" s="1241"/>
      <c r="JOV319" s="1241"/>
      <c r="JOW319" s="1241"/>
      <c r="JOX319" s="1241"/>
      <c r="JOY319" s="1241"/>
      <c r="JOZ319" s="1241"/>
      <c r="JPA319" s="1241"/>
      <c r="JPB319" s="1241"/>
      <c r="JPC319" s="1241"/>
      <c r="JPD319" s="1241"/>
      <c r="JPE319" s="1241"/>
      <c r="JPF319" s="1241"/>
      <c r="JPG319" s="1241"/>
      <c r="JPH319" s="1241"/>
      <c r="JPI319" s="1241"/>
      <c r="JPJ319" s="1241"/>
      <c r="JPK319" s="1241"/>
      <c r="JPL319" s="1241"/>
      <c r="JPM319" s="1241"/>
      <c r="JPN319" s="1241"/>
      <c r="JPO319" s="1241"/>
      <c r="JPP319" s="1241"/>
      <c r="JPQ319" s="1241"/>
      <c r="JPR319" s="1241"/>
      <c r="JPS319" s="1241"/>
      <c r="JPT319" s="1241"/>
      <c r="JPU319" s="1241"/>
      <c r="JPV319" s="1241"/>
      <c r="JPW319" s="1241"/>
      <c r="JPX319" s="1241"/>
      <c r="JPY319" s="1241"/>
      <c r="JPZ319" s="1241"/>
      <c r="JQA319" s="1241"/>
      <c r="JQB319" s="1241"/>
      <c r="JQC319" s="1241"/>
      <c r="JQD319" s="1241"/>
      <c r="JQE319" s="1241"/>
      <c r="JQF319" s="1241"/>
      <c r="JQG319" s="1241"/>
      <c r="JQH319" s="1241"/>
      <c r="JQI319" s="1241"/>
      <c r="JQJ319" s="1241"/>
      <c r="JQK319" s="1241"/>
      <c r="JQL319" s="1241"/>
      <c r="JQM319" s="1241"/>
      <c r="JQN319" s="1241"/>
      <c r="JQO319" s="1241"/>
      <c r="JQP319" s="1241"/>
      <c r="JQQ319" s="1241"/>
      <c r="JQR319" s="1241"/>
      <c r="JQS319" s="1241"/>
      <c r="JQT319" s="1241"/>
      <c r="JQU319" s="1241"/>
      <c r="JQV319" s="1241"/>
      <c r="JQW319" s="1241"/>
      <c r="JQX319" s="1241"/>
      <c r="JQY319" s="1241"/>
      <c r="JQZ319" s="1241"/>
      <c r="JRA319" s="1241"/>
      <c r="JRB319" s="1241"/>
      <c r="JRC319" s="1241"/>
      <c r="JRD319" s="1241"/>
      <c r="JRE319" s="1241"/>
      <c r="JRF319" s="1241"/>
      <c r="JRG319" s="1241"/>
      <c r="JRH319" s="1241"/>
      <c r="JRI319" s="1241"/>
      <c r="JRJ319" s="1241"/>
      <c r="JRK319" s="1241"/>
      <c r="JRL319" s="1241"/>
      <c r="JRM319" s="1241"/>
      <c r="JRN319" s="1241"/>
      <c r="JRO319" s="1241"/>
      <c r="JRP319" s="1241"/>
      <c r="JRQ319" s="1241"/>
      <c r="JRR319" s="1241"/>
      <c r="JRS319" s="1241"/>
      <c r="JRT319" s="1241"/>
      <c r="JRU319" s="1241"/>
      <c r="JRV319" s="1241"/>
      <c r="JRW319" s="1241"/>
      <c r="JRX319" s="1241"/>
      <c r="JRY319" s="1241"/>
      <c r="JRZ319" s="1241"/>
      <c r="JSA319" s="1241"/>
      <c r="JSB319" s="1241"/>
      <c r="JSC319" s="1241"/>
      <c r="JSD319" s="1241"/>
      <c r="JSE319" s="1241"/>
      <c r="JSF319" s="1241"/>
      <c r="JSG319" s="1241"/>
      <c r="JSH319" s="1241"/>
      <c r="JSI319" s="1241"/>
      <c r="JSJ319" s="1241"/>
      <c r="JSK319" s="1241"/>
      <c r="JSL319" s="1241"/>
      <c r="JSM319" s="1241"/>
      <c r="JSN319" s="1241"/>
      <c r="JSO319" s="1241"/>
      <c r="JSP319" s="1241"/>
      <c r="JSQ319" s="1241"/>
      <c r="JSR319" s="1241"/>
      <c r="JSS319" s="1241"/>
      <c r="JST319" s="1241"/>
      <c r="JSU319" s="1241"/>
      <c r="JSV319" s="1241"/>
      <c r="JSW319" s="1241"/>
      <c r="JSX319" s="1241"/>
      <c r="JSY319" s="1241"/>
      <c r="JSZ319" s="1241"/>
      <c r="JTA319" s="1241"/>
      <c r="JTB319" s="1241"/>
      <c r="JTC319" s="1241"/>
      <c r="JTD319" s="1241"/>
      <c r="JTE319" s="1241"/>
      <c r="JTF319" s="1241"/>
      <c r="JTG319" s="1241"/>
      <c r="JTH319" s="1241"/>
      <c r="JTI319" s="1241"/>
      <c r="JTJ319" s="1241"/>
      <c r="JTK319" s="1241"/>
      <c r="JTL319" s="1241"/>
      <c r="JTM319" s="1241"/>
      <c r="JTN319" s="1241"/>
      <c r="JTO319" s="1241"/>
      <c r="JTP319" s="1241"/>
      <c r="JTQ319" s="1241"/>
      <c r="JTR319" s="1241"/>
      <c r="JTS319" s="1241"/>
      <c r="JTT319" s="1241"/>
      <c r="JTU319" s="1241"/>
      <c r="JTV319" s="1241"/>
      <c r="JTW319" s="1241"/>
      <c r="JTX319" s="1241"/>
      <c r="JTY319" s="1241"/>
      <c r="JTZ319" s="1241"/>
      <c r="JUA319" s="1241"/>
      <c r="JUB319" s="1241"/>
      <c r="JUC319" s="1241"/>
      <c r="JUD319" s="1241"/>
      <c r="JUE319" s="1241"/>
      <c r="JUF319" s="1241"/>
      <c r="JUG319" s="1241"/>
      <c r="JUH319" s="1241"/>
      <c r="JUI319" s="1241"/>
      <c r="JUJ319" s="1241"/>
      <c r="JUK319" s="1241"/>
      <c r="JUL319" s="1241"/>
      <c r="JUM319" s="1241"/>
      <c r="JUN319" s="1241"/>
      <c r="JUO319" s="1241"/>
      <c r="JUP319" s="1241"/>
      <c r="JUQ319" s="1241"/>
      <c r="JUR319" s="1241"/>
      <c r="JUS319" s="1241"/>
      <c r="JUT319" s="1241"/>
      <c r="JUU319" s="1241"/>
      <c r="JUV319" s="1241"/>
      <c r="JUW319" s="1241"/>
      <c r="JUX319" s="1241"/>
      <c r="JUY319" s="1241"/>
      <c r="JUZ319" s="1241"/>
      <c r="JVA319" s="1241"/>
      <c r="JVB319" s="1241"/>
      <c r="JVC319" s="1241"/>
      <c r="JVD319" s="1241"/>
      <c r="JVE319" s="1241"/>
      <c r="JVF319" s="1241"/>
      <c r="JVG319" s="1241"/>
      <c r="JVH319" s="1241"/>
      <c r="JVI319" s="1241"/>
      <c r="JVJ319" s="1241"/>
      <c r="JVK319" s="1241"/>
      <c r="JVL319" s="1241"/>
      <c r="JVM319" s="1241"/>
      <c r="JVN319" s="1241"/>
      <c r="JVO319" s="1241"/>
      <c r="JVP319" s="1241"/>
      <c r="JVQ319" s="1241"/>
      <c r="JVR319" s="1241"/>
      <c r="JVS319" s="1241"/>
      <c r="JVT319" s="1241"/>
      <c r="JVU319" s="1241"/>
      <c r="JVV319" s="1241"/>
      <c r="JVW319" s="1241"/>
      <c r="JVX319" s="1241"/>
      <c r="JVY319" s="1241"/>
      <c r="JVZ319" s="1241"/>
      <c r="JWA319" s="1241"/>
      <c r="JWB319" s="1241"/>
      <c r="JWC319" s="1241"/>
      <c r="JWD319" s="1241"/>
      <c r="JWE319" s="1241"/>
      <c r="JWF319" s="1241"/>
      <c r="JWG319" s="1241"/>
      <c r="JWH319" s="1241"/>
      <c r="JWI319" s="1241"/>
      <c r="JWJ319" s="1241"/>
      <c r="JWK319" s="1241"/>
      <c r="JWL319" s="1241"/>
      <c r="JWM319" s="1241"/>
      <c r="JWN319" s="1241"/>
      <c r="JWO319" s="1241"/>
      <c r="JWP319" s="1241"/>
      <c r="JWQ319" s="1241"/>
      <c r="JWR319" s="1241"/>
      <c r="JWS319" s="1241"/>
      <c r="JWT319" s="1241"/>
      <c r="JWU319" s="1241"/>
      <c r="JWV319" s="1241"/>
      <c r="JWW319" s="1241"/>
      <c r="JWX319" s="1241"/>
      <c r="JWY319" s="1241"/>
      <c r="JWZ319" s="1241"/>
      <c r="JXA319" s="1241"/>
      <c r="JXB319" s="1241"/>
      <c r="JXC319" s="1241"/>
      <c r="JXD319" s="1241"/>
      <c r="JXE319" s="1241"/>
      <c r="JXF319" s="1241"/>
      <c r="JXG319" s="1241"/>
      <c r="JXH319" s="1241"/>
      <c r="JXI319" s="1241"/>
      <c r="JXJ319" s="1241"/>
      <c r="JXK319" s="1241"/>
      <c r="JXL319" s="1241"/>
      <c r="JXM319" s="1241"/>
      <c r="JXN319" s="1241"/>
      <c r="JXO319" s="1241"/>
      <c r="JXP319" s="1241"/>
      <c r="JXQ319" s="1241"/>
      <c r="JXR319" s="1241"/>
      <c r="JXS319" s="1241"/>
      <c r="JXT319" s="1241"/>
      <c r="JXU319" s="1241"/>
      <c r="JXV319" s="1241"/>
      <c r="JXW319" s="1241"/>
      <c r="JXX319" s="1241"/>
      <c r="JXY319" s="1241"/>
      <c r="JXZ319" s="1241"/>
      <c r="JYA319" s="1241"/>
      <c r="JYB319" s="1241"/>
      <c r="JYC319" s="1241"/>
      <c r="JYD319" s="1241"/>
      <c r="JYE319" s="1241"/>
      <c r="JYF319" s="1241"/>
      <c r="JYG319" s="1241"/>
      <c r="JYH319" s="1241"/>
      <c r="JYI319" s="1241"/>
      <c r="JYJ319" s="1241"/>
      <c r="JYK319" s="1241"/>
      <c r="JYL319" s="1241"/>
      <c r="JYM319" s="1241"/>
      <c r="JYN319" s="1241"/>
      <c r="JYO319" s="1241"/>
      <c r="JYP319" s="1241"/>
      <c r="JYQ319" s="1241"/>
      <c r="JYR319" s="1241"/>
      <c r="JYS319" s="1241"/>
      <c r="JYT319" s="1241"/>
      <c r="JYU319" s="1241"/>
      <c r="JYV319" s="1241"/>
      <c r="JYW319" s="1241"/>
      <c r="JYX319" s="1241"/>
      <c r="JYY319" s="1241"/>
      <c r="JYZ319" s="1241"/>
      <c r="JZA319" s="1241"/>
      <c r="JZB319" s="1241"/>
      <c r="JZC319" s="1241"/>
      <c r="JZD319" s="1241"/>
      <c r="JZE319" s="1241"/>
      <c r="JZF319" s="1241"/>
      <c r="JZG319" s="1241"/>
      <c r="JZH319" s="1241"/>
      <c r="JZI319" s="1241"/>
      <c r="JZJ319" s="1241"/>
      <c r="JZK319" s="1241"/>
      <c r="JZL319" s="1241"/>
      <c r="JZM319" s="1241"/>
      <c r="JZN319" s="1241"/>
      <c r="JZO319" s="1241"/>
      <c r="JZP319" s="1241"/>
      <c r="JZQ319" s="1241"/>
      <c r="JZR319" s="1241"/>
      <c r="JZS319" s="1241"/>
      <c r="JZT319" s="1241"/>
      <c r="JZU319" s="1241"/>
      <c r="JZV319" s="1241"/>
      <c r="JZW319" s="1241"/>
      <c r="JZX319" s="1241"/>
      <c r="JZY319" s="1241"/>
      <c r="JZZ319" s="1241"/>
      <c r="KAA319" s="1241"/>
      <c r="KAB319" s="1241"/>
      <c r="KAC319" s="1241"/>
      <c r="KAD319" s="1241"/>
      <c r="KAE319" s="1241"/>
      <c r="KAF319" s="1241"/>
      <c r="KAG319" s="1241"/>
      <c r="KAH319" s="1241"/>
      <c r="KAI319" s="1241"/>
      <c r="KAJ319" s="1241"/>
      <c r="KAK319" s="1241"/>
      <c r="KAL319" s="1241"/>
      <c r="KAM319" s="1241"/>
      <c r="KAN319" s="1241"/>
      <c r="KAO319" s="1241"/>
      <c r="KAP319" s="1241"/>
      <c r="KAQ319" s="1241"/>
      <c r="KAR319" s="1241"/>
      <c r="KAS319" s="1241"/>
      <c r="KAT319" s="1241"/>
      <c r="KAU319" s="1241"/>
      <c r="KAV319" s="1241"/>
      <c r="KAW319" s="1241"/>
      <c r="KAX319" s="1241"/>
      <c r="KAY319" s="1241"/>
      <c r="KAZ319" s="1241"/>
      <c r="KBA319" s="1241"/>
      <c r="KBB319" s="1241"/>
      <c r="KBC319" s="1241"/>
      <c r="KBD319" s="1241"/>
      <c r="KBE319" s="1241"/>
      <c r="KBF319" s="1241"/>
      <c r="KBG319" s="1241"/>
      <c r="KBH319" s="1241"/>
      <c r="KBI319" s="1241"/>
      <c r="KBJ319" s="1241"/>
      <c r="KBK319" s="1241"/>
      <c r="KBL319" s="1241"/>
      <c r="KBM319" s="1241"/>
      <c r="KBN319" s="1241"/>
      <c r="KBO319" s="1241"/>
      <c r="KBP319" s="1241"/>
      <c r="KBQ319" s="1241"/>
      <c r="KBR319" s="1241"/>
      <c r="KBS319" s="1241"/>
      <c r="KBT319" s="1241"/>
      <c r="KBU319" s="1241"/>
      <c r="KBV319" s="1241"/>
      <c r="KBW319" s="1241"/>
      <c r="KBX319" s="1241"/>
      <c r="KBY319" s="1241"/>
      <c r="KBZ319" s="1241"/>
      <c r="KCA319" s="1241"/>
      <c r="KCB319" s="1241"/>
      <c r="KCC319" s="1241"/>
      <c r="KCD319" s="1241"/>
      <c r="KCE319" s="1241"/>
      <c r="KCF319" s="1241"/>
      <c r="KCG319" s="1241"/>
      <c r="KCH319" s="1241"/>
      <c r="KCI319" s="1241"/>
      <c r="KCJ319" s="1241"/>
      <c r="KCK319" s="1241"/>
      <c r="KCL319" s="1241"/>
      <c r="KCM319" s="1241"/>
      <c r="KCN319" s="1241"/>
      <c r="KCO319" s="1241"/>
      <c r="KCP319" s="1241"/>
      <c r="KCQ319" s="1241"/>
      <c r="KCR319" s="1241"/>
      <c r="KCS319" s="1241"/>
      <c r="KCT319" s="1241"/>
      <c r="KCU319" s="1241"/>
      <c r="KCV319" s="1241"/>
      <c r="KCW319" s="1241"/>
      <c r="KCX319" s="1241"/>
      <c r="KCY319" s="1241"/>
      <c r="KCZ319" s="1241"/>
      <c r="KDA319" s="1241"/>
      <c r="KDB319" s="1241"/>
      <c r="KDC319" s="1241"/>
      <c r="KDD319" s="1241"/>
      <c r="KDE319" s="1241"/>
      <c r="KDF319" s="1241"/>
      <c r="KDG319" s="1241"/>
      <c r="KDH319" s="1241"/>
      <c r="KDI319" s="1241"/>
      <c r="KDJ319" s="1241"/>
      <c r="KDK319" s="1241"/>
      <c r="KDL319" s="1241"/>
      <c r="KDM319" s="1241"/>
      <c r="KDN319" s="1241"/>
      <c r="KDO319" s="1241"/>
      <c r="KDP319" s="1241"/>
      <c r="KDQ319" s="1241"/>
      <c r="KDR319" s="1241"/>
      <c r="KDS319" s="1241"/>
      <c r="KDT319" s="1241"/>
      <c r="KDU319" s="1241"/>
      <c r="KDV319" s="1241"/>
      <c r="KDW319" s="1241"/>
      <c r="KDX319" s="1241"/>
      <c r="KDY319" s="1241"/>
      <c r="KDZ319" s="1241"/>
      <c r="KEA319" s="1241"/>
      <c r="KEB319" s="1241"/>
      <c r="KEC319" s="1241"/>
      <c r="KED319" s="1241"/>
      <c r="KEE319" s="1241"/>
      <c r="KEF319" s="1241"/>
      <c r="KEG319" s="1241"/>
      <c r="KEH319" s="1241"/>
      <c r="KEI319" s="1241"/>
      <c r="KEJ319" s="1241"/>
      <c r="KEK319" s="1241"/>
      <c r="KEL319" s="1241"/>
      <c r="KEM319" s="1241"/>
      <c r="KEN319" s="1241"/>
      <c r="KEO319" s="1241"/>
      <c r="KEP319" s="1241"/>
      <c r="KEQ319" s="1241"/>
      <c r="KER319" s="1241"/>
      <c r="KES319" s="1241"/>
      <c r="KET319" s="1241"/>
      <c r="KEU319" s="1241"/>
      <c r="KEV319" s="1241"/>
      <c r="KEW319" s="1241"/>
      <c r="KEX319" s="1241"/>
      <c r="KEY319" s="1241"/>
      <c r="KEZ319" s="1241"/>
      <c r="KFA319" s="1241"/>
      <c r="KFB319" s="1241"/>
      <c r="KFC319" s="1241"/>
      <c r="KFD319" s="1241"/>
      <c r="KFE319" s="1241"/>
      <c r="KFF319" s="1241"/>
      <c r="KFG319" s="1241"/>
      <c r="KFH319" s="1241"/>
      <c r="KFI319" s="1241"/>
      <c r="KFJ319" s="1241"/>
      <c r="KFK319" s="1241"/>
      <c r="KFL319" s="1241"/>
      <c r="KFM319" s="1241"/>
      <c r="KFN319" s="1241"/>
      <c r="KFO319" s="1241"/>
      <c r="KFP319" s="1241"/>
      <c r="KFQ319" s="1241"/>
      <c r="KFR319" s="1241"/>
      <c r="KFS319" s="1241"/>
      <c r="KFT319" s="1241"/>
      <c r="KFU319" s="1241"/>
      <c r="KFV319" s="1241"/>
      <c r="KFW319" s="1241"/>
      <c r="KFX319" s="1241"/>
      <c r="KFY319" s="1241"/>
      <c r="KFZ319" s="1241"/>
      <c r="KGA319" s="1241"/>
      <c r="KGB319" s="1241"/>
      <c r="KGC319" s="1241"/>
      <c r="KGD319" s="1241"/>
      <c r="KGE319" s="1241"/>
      <c r="KGF319" s="1241"/>
      <c r="KGG319" s="1241"/>
      <c r="KGH319" s="1241"/>
      <c r="KGI319" s="1241"/>
      <c r="KGJ319" s="1241"/>
      <c r="KGK319" s="1241"/>
      <c r="KGL319" s="1241"/>
      <c r="KGM319" s="1241"/>
      <c r="KGN319" s="1241"/>
      <c r="KGO319" s="1241"/>
      <c r="KGP319" s="1241"/>
      <c r="KGQ319" s="1241"/>
      <c r="KGR319" s="1241"/>
      <c r="KGS319" s="1241"/>
      <c r="KGT319" s="1241"/>
      <c r="KGU319" s="1241"/>
      <c r="KGV319" s="1241"/>
      <c r="KGW319" s="1241"/>
      <c r="KGX319" s="1241"/>
      <c r="KGY319" s="1241"/>
      <c r="KGZ319" s="1241"/>
      <c r="KHA319" s="1241"/>
      <c r="KHB319" s="1241"/>
      <c r="KHC319" s="1241"/>
      <c r="KHD319" s="1241"/>
      <c r="KHE319" s="1241"/>
      <c r="KHF319" s="1241"/>
      <c r="KHG319" s="1241"/>
      <c r="KHH319" s="1241"/>
      <c r="KHI319" s="1241"/>
      <c r="KHJ319" s="1241"/>
      <c r="KHK319" s="1241"/>
      <c r="KHL319" s="1241"/>
      <c r="KHM319" s="1241"/>
      <c r="KHN319" s="1241"/>
      <c r="KHO319" s="1241"/>
      <c r="KHP319" s="1241"/>
      <c r="KHQ319" s="1241"/>
      <c r="KHR319" s="1241"/>
      <c r="KHS319" s="1241"/>
      <c r="KHT319" s="1241"/>
      <c r="KHU319" s="1241"/>
      <c r="KHV319" s="1241"/>
      <c r="KHW319" s="1241"/>
      <c r="KHX319" s="1241"/>
      <c r="KHY319" s="1241"/>
      <c r="KHZ319" s="1241"/>
      <c r="KIA319" s="1241"/>
      <c r="KIB319" s="1241"/>
      <c r="KIC319" s="1241"/>
      <c r="KID319" s="1241"/>
      <c r="KIE319" s="1241"/>
      <c r="KIF319" s="1241"/>
      <c r="KIG319" s="1241"/>
      <c r="KIH319" s="1241"/>
      <c r="KII319" s="1241"/>
      <c r="KIJ319" s="1241"/>
      <c r="KIK319" s="1241"/>
      <c r="KIL319" s="1241"/>
      <c r="KIM319" s="1241"/>
      <c r="KIN319" s="1241"/>
      <c r="KIO319" s="1241"/>
      <c r="KIP319" s="1241"/>
      <c r="KIQ319" s="1241"/>
      <c r="KIR319" s="1241"/>
      <c r="KIS319" s="1241"/>
      <c r="KIT319" s="1241"/>
      <c r="KIU319" s="1241"/>
      <c r="KIV319" s="1241"/>
      <c r="KIW319" s="1241"/>
      <c r="KIX319" s="1241"/>
      <c r="KIY319" s="1241"/>
      <c r="KIZ319" s="1241"/>
      <c r="KJA319" s="1241"/>
      <c r="KJB319" s="1241"/>
      <c r="KJC319" s="1241"/>
      <c r="KJD319" s="1241"/>
      <c r="KJE319" s="1241"/>
      <c r="KJF319" s="1241"/>
      <c r="KJG319" s="1241"/>
      <c r="KJH319" s="1241"/>
      <c r="KJI319" s="1241"/>
      <c r="KJJ319" s="1241"/>
      <c r="KJK319" s="1241"/>
      <c r="KJL319" s="1241"/>
      <c r="KJM319" s="1241"/>
      <c r="KJN319" s="1241"/>
      <c r="KJO319" s="1241"/>
      <c r="KJP319" s="1241"/>
      <c r="KJQ319" s="1241"/>
      <c r="KJR319" s="1241"/>
      <c r="KJS319" s="1241"/>
      <c r="KJT319" s="1241"/>
      <c r="KJU319" s="1241"/>
      <c r="KJV319" s="1241"/>
      <c r="KJW319" s="1241"/>
      <c r="KJX319" s="1241"/>
      <c r="KJY319" s="1241"/>
      <c r="KJZ319" s="1241"/>
      <c r="KKA319" s="1241"/>
      <c r="KKB319" s="1241"/>
      <c r="KKC319" s="1241"/>
      <c r="KKD319" s="1241"/>
      <c r="KKE319" s="1241"/>
      <c r="KKF319" s="1241"/>
      <c r="KKG319" s="1241"/>
      <c r="KKH319" s="1241"/>
      <c r="KKI319" s="1241"/>
      <c r="KKJ319" s="1241"/>
      <c r="KKK319" s="1241"/>
      <c r="KKL319" s="1241"/>
      <c r="KKM319" s="1241"/>
      <c r="KKN319" s="1241"/>
      <c r="KKO319" s="1241"/>
      <c r="KKP319" s="1241"/>
      <c r="KKQ319" s="1241"/>
      <c r="KKR319" s="1241"/>
      <c r="KKS319" s="1241"/>
      <c r="KKT319" s="1241"/>
      <c r="KKU319" s="1241"/>
      <c r="KKV319" s="1241"/>
      <c r="KKW319" s="1241"/>
      <c r="KKX319" s="1241"/>
      <c r="KKY319" s="1241"/>
      <c r="KKZ319" s="1241"/>
      <c r="KLA319" s="1241"/>
      <c r="KLB319" s="1241"/>
      <c r="KLC319" s="1241"/>
      <c r="KLD319" s="1241"/>
      <c r="KLE319" s="1241"/>
      <c r="KLF319" s="1241"/>
      <c r="KLG319" s="1241"/>
      <c r="KLH319" s="1241"/>
      <c r="KLI319" s="1241"/>
      <c r="KLJ319" s="1241"/>
      <c r="KLK319" s="1241"/>
      <c r="KLL319" s="1241"/>
      <c r="KLM319" s="1241"/>
      <c r="KLN319" s="1241"/>
      <c r="KLO319" s="1241"/>
      <c r="KLP319" s="1241"/>
      <c r="KLQ319" s="1241"/>
      <c r="KLR319" s="1241"/>
      <c r="KLS319" s="1241"/>
      <c r="KLT319" s="1241"/>
      <c r="KLU319" s="1241"/>
      <c r="KLV319" s="1241"/>
      <c r="KLW319" s="1241"/>
      <c r="KLX319" s="1241"/>
      <c r="KLY319" s="1241"/>
      <c r="KLZ319" s="1241"/>
      <c r="KMA319" s="1241"/>
      <c r="KMB319" s="1241"/>
      <c r="KMC319" s="1241"/>
      <c r="KMD319" s="1241"/>
      <c r="KME319" s="1241"/>
      <c r="KMF319" s="1241"/>
      <c r="KMG319" s="1241"/>
      <c r="KMH319" s="1241"/>
      <c r="KMI319" s="1241"/>
      <c r="KMJ319" s="1241"/>
      <c r="KMK319" s="1241"/>
      <c r="KML319" s="1241"/>
      <c r="KMM319" s="1241"/>
      <c r="KMN319" s="1241"/>
      <c r="KMO319" s="1241"/>
      <c r="KMP319" s="1241"/>
      <c r="KMQ319" s="1241"/>
      <c r="KMR319" s="1241"/>
      <c r="KMS319" s="1241"/>
      <c r="KMT319" s="1241"/>
      <c r="KMU319" s="1241"/>
      <c r="KMV319" s="1241"/>
      <c r="KMW319" s="1241"/>
      <c r="KMX319" s="1241"/>
      <c r="KMY319" s="1241"/>
      <c r="KMZ319" s="1241"/>
      <c r="KNA319" s="1241"/>
      <c r="KNB319" s="1241"/>
      <c r="KNC319" s="1241"/>
      <c r="KND319" s="1241"/>
      <c r="KNE319" s="1241"/>
      <c r="KNF319" s="1241"/>
      <c r="KNG319" s="1241"/>
      <c r="KNH319" s="1241"/>
      <c r="KNI319" s="1241"/>
      <c r="KNJ319" s="1241"/>
      <c r="KNK319" s="1241"/>
      <c r="KNL319" s="1241"/>
      <c r="KNM319" s="1241"/>
      <c r="KNN319" s="1241"/>
      <c r="KNO319" s="1241"/>
      <c r="KNP319" s="1241"/>
      <c r="KNQ319" s="1241"/>
      <c r="KNR319" s="1241"/>
      <c r="KNS319" s="1241"/>
      <c r="KNT319" s="1241"/>
      <c r="KNU319" s="1241"/>
      <c r="KNV319" s="1241"/>
      <c r="KNW319" s="1241"/>
      <c r="KNX319" s="1241"/>
      <c r="KNY319" s="1241"/>
      <c r="KNZ319" s="1241"/>
      <c r="KOA319" s="1241"/>
      <c r="KOB319" s="1241"/>
      <c r="KOC319" s="1241"/>
      <c r="KOD319" s="1241"/>
      <c r="KOE319" s="1241"/>
      <c r="KOF319" s="1241"/>
      <c r="KOG319" s="1241"/>
      <c r="KOH319" s="1241"/>
      <c r="KOI319" s="1241"/>
      <c r="KOJ319" s="1241"/>
      <c r="KOK319" s="1241"/>
      <c r="KOL319" s="1241"/>
      <c r="KOM319" s="1241"/>
      <c r="KON319" s="1241"/>
      <c r="KOO319" s="1241"/>
      <c r="KOP319" s="1241"/>
      <c r="KOQ319" s="1241"/>
      <c r="KOR319" s="1241"/>
      <c r="KOS319" s="1241"/>
      <c r="KOT319" s="1241"/>
      <c r="KOU319" s="1241"/>
      <c r="KOV319" s="1241"/>
      <c r="KOW319" s="1241"/>
      <c r="KOX319" s="1241"/>
      <c r="KOY319" s="1241"/>
      <c r="KOZ319" s="1241"/>
      <c r="KPA319" s="1241"/>
      <c r="KPB319" s="1241"/>
      <c r="KPC319" s="1241"/>
      <c r="KPD319" s="1241"/>
      <c r="KPE319" s="1241"/>
      <c r="KPF319" s="1241"/>
      <c r="KPG319" s="1241"/>
      <c r="KPH319" s="1241"/>
      <c r="KPI319" s="1241"/>
      <c r="KPJ319" s="1241"/>
      <c r="KPK319" s="1241"/>
      <c r="KPL319" s="1241"/>
      <c r="KPM319" s="1241"/>
      <c r="KPN319" s="1241"/>
      <c r="KPO319" s="1241"/>
      <c r="KPP319" s="1241"/>
      <c r="KPQ319" s="1241"/>
      <c r="KPR319" s="1241"/>
      <c r="KPS319" s="1241"/>
      <c r="KPT319" s="1241"/>
      <c r="KPU319" s="1241"/>
      <c r="KPV319" s="1241"/>
      <c r="KPW319" s="1241"/>
      <c r="KPX319" s="1241"/>
      <c r="KPY319" s="1241"/>
      <c r="KPZ319" s="1241"/>
      <c r="KQA319" s="1241"/>
      <c r="KQB319" s="1241"/>
      <c r="KQC319" s="1241"/>
      <c r="KQD319" s="1241"/>
      <c r="KQE319" s="1241"/>
      <c r="KQF319" s="1241"/>
      <c r="KQG319" s="1241"/>
      <c r="KQH319" s="1241"/>
      <c r="KQI319" s="1241"/>
      <c r="KQJ319" s="1241"/>
      <c r="KQK319" s="1241"/>
      <c r="KQL319" s="1241"/>
      <c r="KQM319" s="1241"/>
      <c r="KQN319" s="1241"/>
      <c r="KQO319" s="1241"/>
      <c r="KQP319" s="1241"/>
      <c r="KQQ319" s="1241"/>
      <c r="KQR319" s="1241"/>
      <c r="KQS319" s="1241"/>
      <c r="KQT319" s="1241"/>
      <c r="KQU319" s="1241"/>
      <c r="KQV319" s="1241"/>
      <c r="KQW319" s="1241"/>
      <c r="KQX319" s="1241"/>
      <c r="KQY319" s="1241"/>
      <c r="KQZ319" s="1241"/>
      <c r="KRA319" s="1241"/>
      <c r="KRB319" s="1241"/>
      <c r="KRC319" s="1241"/>
      <c r="KRD319" s="1241"/>
      <c r="KRE319" s="1241"/>
      <c r="KRF319" s="1241"/>
      <c r="KRG319" s="1241"/>
      <c r="KRH319" s="1241"/>
      <c r="KRI319" s="1241"/>
      <c r="KRJ319" s="1241"/>
      <c r="KRK319" s="1241"/>
      <c r="KRL319" s="1241"/>
      <c r="KRM319" s="1241"/>
      <c r="KRN319" s="1241"/>
      <c r="KRO319" s="1241"/>
      <c r="KRP319" s="1241"/>
      <c r="KRQ319" s="1241"/>
      <c r="KRR319" s="1241"/>
      <c r="KRS319" s="1241"/>
      <c r="KRT319" s="1241"/>
      <c r="KRU319" s="1241"/>
      <c r="KRV319" s="1241"/>
      <c r="KRW319" s="1241"/>
      <c r="KRX319" s="1241"/>
      <c r="KRY319" s="1241"/>
      <c r="KRZ319" s="1241"/>
      <c r="KSA319" s="1241"/>
      <c r="KSB319" s="1241"/>
      <c r="KSC319" s="1241"/>
      <c r="KSD319" s="1241"/>
      <c r="KSE319" s="1241"/>
      <c r="KSF319" s="1241"/>
      <c r="KSG319" s="1241"/>
      <c r="KSH319" s="1241"/>
      <c r="KSI319" s="1241"/>
      <c r="KSJ319" s="1241"/>
      <c r="KSK319" s="1241"/>
      <c r="KSL319" s="1241"/>
      <c r="KSM319" s="1241"/>
      <c r="KSN319" s="1241"/>
      <c r="KSO319" s="1241"/>
      <c r="KSP319" s="1241"/>
      <c r="KSQ319" s="1241"/>
      <c r="KSR319" s="1241"/>
      <c r="KSS319" s="1241"/>
      <c r="KST319" s="1241"/>
      <c r="KSU319" s="1241"/>
      <c r="KSV319" s="1241"/>
      <c r="KSW319" s="1241"/>
      <c r="KSX319" s="1241"/>
      <c r="KSY319" s="1241"/>
      <c r="KSZ319" s="1241"/>
      <c r="KTA319" s="1241"/>
      <c r="KTB319" s="1241"/>
      <c r="KTC319" s="1241"/>
      <c r="KTD319" s="1241"/>
      <c r="KTE319" s="1241"/>
      <c r="KTF319" s="1241"/>
      <c r="KTG319" s="1241"/>
      <c r="KTH319" s="1241"/>
      <c r="KTI319" s="1241"/>
      <c r="KTJ319" s="1241"/>
      <c r="KTK319" s="1241"/>
      <c r="KTL319" s="1241"/>
      <c r="KTM319" s="1241"/>
      <c r="KTN319" s="1241"/>
      <c r="KTO319" s="1241"/>
      <c r="KTP319" s="1241"/>
      <c r="KTQ319" s="1241"/>
      <c r="KTR319" s="1241"/>
      <c r="KTS319" s="1241"/>
      <c r="KTT319" s="1241"/>
      <c r="KTU319" s="1241"/>
      <c r="KTV319" s="1241"/>
      <c r="KTW319" s="1241"/>
      <c r="KTX319" s="1241"/>
      <c r="KTY319" s="1241"/>
      <c r="KTZ319" s="1241"/>
      <c r="KUA319" s="1241"/>
      <c r="KUB319" s="1241"/>
      <c r="KUC319" s="1241"/>
      <c r="KUD319" s="1241"/>
      <c r="KUE319" s="1241"/>
      <c r="KUF319" s="1241"/>
      <c r="KUG319" s="1241"/>
      <c r="KUH319" s="1241"/>
      <c r="KUI319" s="1241"/>
      <c r="KUJ319" s="1241"/>
      <c r="KUK319" s="1241"/>
      <c r="KUL319" s="1241"/>
      <c r="KUM319" s="1241"/>
      <c r="KUN319" s="1241"/>
      <c r="KUO319" s="1241"/>
      <c r="KUP319" s="1241"/>
      <c r="KUQ319" s="1241"/>
      <c r="KUR319" s="1241"/>
      <c r="KUS319" s="1241"/>
      <c r="KUT319" s="1241"/>
      <c r="KUU319" s="1241"/>
      <c r="KUV319" s="1241"/>
      <c r="KUW319" s="1241"/>
      <c r="KUX319" s="1241"/>
      <c r="KUY319" s="1241"/>
      <c r="KUZ319" s="1241"/>
      <c r="KVA319" s="1241"/>
      <c r="KVB319" s="1241"/>
      <c r="KVC319" s="1241"/>
      <c r="KVD319" s="1241"/>
      <c r="KVE319" s="1241"/>
      <c r="KVF319" s="1241"/>
      <c r="KVG319" s="1241"/>
      <c r="KVH319" s="1241"/>
      <c r="KVI319" s="1241"/>
      <c r="KVJ319" s="1241"/>
      <c r="KVK319" s="1241"/>
      <c r="KVL319" s="1241"/>
      <c r="KVM319" s="1241"/>
      <c r="KVN319" s="1241"/>
      <c r="KVO319" s="1241"/>
      <c r="KVP319" s="1241"/>
      <c r="KVQ319" s="1241"/>
      <c r="KVR319" s="1241"/>
      <c r="KVS319" s="1241"/>
      <c r="KVT319" s="1241"/>
      <c r="KVU319" s="1241"/>
      <c r="KVV319" s="1241"/>
      <c r="KVW319" s="1241"/>
      <c r="KVX319" s="1241"/>
      <c r="KVY319" s="1241"/>
      <c r="KVZ319" s="1241"/>
      <c r="KWA319" s="1241"/>
      <c r="KWB319" s="1241"/>
      <c r="KWC319" s="1241"/>
      <c r="KWD319" s="1241"/>
      <c r="KWE319" s="1241"/>
      <c r="KWF319" s="1241"/>
      <c r="KWG319" s="1241"/>
      <c r="KWH319" s="1241"/>
      <c r="KWI319" s="1241"/>
      <c r="KWJ319" s="1241"/>
      <c r="KWK319" s="1241"/>
      <c r="KWL319" s="1241"/>
      <c r="KWM319" s="1241"/>
      <c r="KWN319" s="1241"/>
      <c r="KWO319" s="1241"/>
      <c r="KWP319" s="1241"/>
      <c r="KWQ319" s="1241"/>
      <c r="KWR319" s="1241"/>
      <c r="KWS319" s="1241"/>
      <c r="KWT319" s="1241"/>
      <c r="KWU319" s="1241"/>
      <c r="KWV319" s="1241"/>
      <c r="KWW319" s="1241"/>
      <c r="KWX319" s="1241"/>
      <c r="KWY319" s="1241"/>
      <c r="KWZ319" s="1241"/>
      <c r="KXA319" s="1241"/>
      <c r="KXB319" s="1241"/>
      <c r="KXC319" s="1241"/>
      <c r="KXD319" s="1241"/>
      <c r="KXE319" s="1241"/>
      <c r="KXF319" s="1241"/>
      <c r="KXG319" s="1241"/>
      <c r="KXH319" s="1241"/>
      <c r="KXI319" s="1241"/>
      <c r="KXJ319" s="1241"/>
      <c r="KXK319" s="1241"/>
      <c r="KXL319" s="1241"/>
      <c r="KXM319" s="1241"/>
      <c r="KXN319" s="1241"/>
      <c r="KXO319" s="1241"/>
      <c r="KXP319" s="1241"/>
      <c r="KXQ319" s="1241"/>
      <c r="KXR319" s="1241"/>
      <c r="KXS319" s="1241"/>
      <c r="KXT319" s="1241"/>
      <c r="KXU319" s="1241"/>
      <c r="KXV319" s="1241"/>
      <c r="KXW319" s="1241"/>
      <c r="KXX319" s="1241"/>
      <c r="KXY319" s="1241"/>
      <c r="KXZ319" s="1241"/>
      <c r="KYA319" s="1241"/>
      <c r="KYB319" s="1241"/>
      <c r="KYC319" s="1241"/>
      <c r="KYD319" s="1241"/>
      <c r="KYE319" s="1241"/>
      <c r="KYF319" s="1241"/>
      <c r="KYG319" s="1241"/>
      <c r="KYH319" s="1241"/>
      <c r="KYI319" s="1241"/>
      <c r="KYJ319" s="1241"/>
      <c r="KYK319" s="1241"/>
      <c r="KYL319" s="1241"/>
      <c r="KYM319" s="1241"/>
      <c r="KYN319" s="1241"/>
      <c r="KYO319" s="1241"/>
      <c r="KYP319" s="1241"/>
      <c r="KYQ319" s="1241"/>
      <c r="KYR319" s="1241"/>
      <c r="KYS319" s="1241"/>
      <c r="KYT319" s="1241"/>
      <c r="KYU319" s="1241"/>
      <c r="KYV319" s="1241"/>
      <c r="KYW319" s="1241"/>
      <c r="KYX319" s="1241"/>
      <c r="KYY319" s="1241"/>
      <c r="KYZ319" s="1241"/>
      <c r="KZA319" s="1241"/>
      <c r="KZB319" s="1241"/>
      <c r="KZC319" s="1241"/>
      <c r="KZD319" s="1241"/>
      <c r="KZE319" s="1241"/>
      <c r="KZF319" s="1241"/>
      <c r="KZG319" s="1241"/>
      <c r="KZH319" s="1241"/>
      <c r="KZI319" s="1241"/>
      <c r="KZJ319" s="1241"/>
      <c r="KZK319" s="1241"/>
      <c r="KZL319" s="1241"/>
      <c r="KZM319" s="1241"/>
      <c r="KZN319" s="1241"/>
      <c r="KZO319" s="1241"/>
      <c r="KZP319" s="1241"/>
      <c r="KZQ319" s="1241"/>
      <c r="KZR319" s="1241"/>
      <c r="KZS319" s="1241"/>
      <c r="KZT319" s="1241"/>
      <c r="KZU319" s="1241"/>
      <c r="KZV319" s="1241"/>
      <c r="KZW319" s="1241"/>
      <c r="KZX319" s="1241"/>
      <c r="KZY319" s="1241"/>
      <c r="KZZ319" s="1241"/>
      <c r="LAA319" s="1241"/>
      <c r="LAB319" s="1241"/>
      <c r="LAC319" s="1241"/>
      <c r="LAD319" s="1241"/>
      <c r="LAE319" s="1241"/>
      <c r="LAF319" s="1241"/>
      <c r="LAG319" s="1241"/>
      <c r="LAH319" s="1241"/>
      <c r="LAI319" s="1241"/>
      <c r="LAJ319" s="1241"/>
      <c r="LAK319" s="1241"/>
      <c r="LAL319" s="1241"/>
      <c r="LAM319" s="1241"/>
      <c r="LAN319" s="1241"/>
      <c r="LAO319" s="1241"/>
      <c r="LAP319" s="1241"/>
      <c r="LAQ319" s="1241"/>
      <c r="LAR319" s="1241"/>
      <c r="LAS319" s="1241"/>
      <c r="LAT319" s="1241"/>
      <c r="LAU319" s="1241"/>
      <c r="LAV319" s="1241"/>
      <c r="LAW319" s="1241"/>
      <c r="LAX319" s="1241"/>
      <c r="LAY319" s="1241"/>
      <c r="LAZ319" s="1241"/>
      <c r="LBA319" s="1241"/>
      <c r="LBB319" s="1241"/>
      <c r="LBC319" s="1241"/>
      <c r="LBD319" s="1241"/>
      <c r="LBE319" s="1241"/>
      <c r="LBF319" s="1241"/>
      <c r="LBG319" s="1241"/>
      <c r="LBH319" s="1241"/>
      <c r="LBI319" s="1241"/>
      <c r="LBJ319" s="1241"/>
      <c r="LBK319" s="1241"/>
      <c r="LBL319" s="1241"/>
      <c r="LBM319" s="1241"/>
      <c r="LBN319" s="1241"/>
      <c r="LBO319" s="1241"/>
      <c r="LBP319" s="1241"/>
      <c r="LBQ319" s="1241"/>
      <c r="LBR319" s="1241"/>
      <c r="LBS319" s="1241"/>
      <c r="LBT319" s="1241"/>
      <c r="LBU319" s="1241"/>
      <c r="LBV319" s="1241"/>
      <c r="LBW319" s="1241"/>
      <c r="LBX319" s="1241"/>
      <c r="LBY319" s="1241"/>
      <c r="LBZ319" s="1241"/>
      <c r="LCA319" s="1241"/>
      <c r="LCB319" s="1241"/>
      <c r="LCC319" s="1241"/>
      <c r="LCD319" s="1241"/>
      <c r="LCE319" s="1241"/>
      <c r="LCF319" s="1241"/>
      <c r="LCG319" s="1241"/>
      <c r="LCH319" s="1241"/>
      <c r="LCI319" s="1241"/>
      <c r="LCJ319" s="1241"/>
      <c r="LCK319" s="1241"/>
      <c r="LCL319" s="1241"/>
      <c r="LCM319" s="1241"/>
      <c r="LCN319" s="1241"/>
      <c r="LCO319" s="1241"/>
      <c r="LCP319" s="1241"/>
      <c r="LCQ319" s="1241"/>
      <c r="LCR319" s="1241"/>
      <c r="LCS319" s="1241"/>
      <c r="LCT319" s="1241"/>
      <c r="LCU319" s="1241"/>
      <c r="LCV319" s="1241"/>
      <c r="LCW319" s="1241"/>
      <c r="LCX319" s="1241"/>
      <c r="LCY319" s="1241"/>
      <c r="LCZ319" s="1241"/>
      <c r="LDA319" s="1241"/>
      <c r="LDB319" s="1241"/>
      <c r="LDC319" s="1241"/>
      <c r="LDD319" s="1241"/>
      <c r="LDE319" s="1241"/>
      <c r="LDF319" s="1241"/>
      <c r="LDG319" s="1241"/>
      <c r="LDH319" s="1241"/>
      <c r="LDI319" s="1241"/>
      <c r="LDJ319" s="1241"/>
      <c r="LDK319" s="1241"/>
      <c r="LDL319" s="1241"/>
      <c r="LDM319" s="1241"/>
      <c r="LDN319" s="1241"/>
      <c r="LDO319" s="1241"/>
      <c r="LDP319" s="1241"/>
      <c r="LDQ319" s="1241"/>
      <c r="LDR319" s="1241"/>
      <c r="LDS319" s="1241"/>
      <c r="LDT319" s="1241"/>
      <c r="LDU319" s="1241"/>
      <c r="LDV319" s="1241"/>
      <c r="LDW319" s="1241"/>
      <c r="LDX319" s="1241"/>
      <c r="LDY319" s="1241"/>
      <c r="LDZ319" s="1241"/>
      <c r="LEA319" s="1241"/>
      <c r="LEB319" s="1241"/>
      <c r="LEC319" s="1241"/>
      <c r="LED319" s="1241"/>
      <c r="LEE319" s="1241"/>
      <c r="LEF319" s="1241"/>
      <c r="LEG319" s="1241"/>
      <c r="LEH319" s="1241"/>
      <c r="LEI319" s="1241"/>
      <c r="LEJ319" s="1241"/>
      <c r="LEK319" s="1241"/>
      <c r="LEL319" s="1241"/>
      <c r="LEM319" s="1241"/>
      <c r="LEN319" s="1241"/>
      <c r="LEO319" s="1241"/>
      <c r="LEP319" s="1241"/>
      <c r="LEQ319" s="1241"/>
      <c r="LER319" s="1241"/>
      <c r="LES319" s="1241"/>
      <c r="LET319" s="1241"/>
      <c r="LEU319" s="1241"/>
      <c r="LEV319" s="1241"/>
      <c r="LEW319" s="1241"/>
      <c r="LEX319" s="1241"/>
      <c r="LEY319" s="1241"/>
      <c r="LEZ319" s="1241"/>
      <c r="LFA319" s="1241"/>
      <c r="LFB319" s="1241"/>
      <c r="LFC319" s="1241"/>
      <c r="LFD319" s="1241"/>
      <c r="LFE319" s="1241"/>
      <c r="LFF319" s="1241"/>
      <c r="LFG319" s="1241"/>
      <c r="LFH319" s="1241"/>
      <c r="LFI319" s="1241"/>
      <c r="LFJ319" s="1241"/>
      <c r="LFK319" s="1241"/>
      <c r="LFL319" s="1241"/>
      <c r="LFM319" s="1241"/>
      <c r="LFN319" s="1241"/>
      <c r="LFO319" s="1241"/>
      <c r="LFP319" s="1241"/>
      <c r="LFQ319" s="1241"/>
      <c r="LFR319" s="1241"/>
      <c r="LFS319" s="1241"/>
      <c r="LFT319" s="1241"/>
      <c r="LFU319" s="1241"/>
      <c r="LFV319" s="1241"/>
      <c r="LFW319" s="1241"/>
      <c r="LFX319" s="1241"/>
      <c r="LFY319" s="1241"/>
      <c r="LFZ319" s="1241"/>
      <c r="LGA319" s="1241"/>
      <c r="LGB319" s="1241"/>
      <c r="LGC319" s="1241"/>
      <c r="LGD319" s="1241"/>
      <c r="LGE319" s="1241"/>
      <c r="LGF319" s="1241"/>
      <c r="LGG319" s="1241"/>
      <c r="LGH319" s="1241"/>
      <c r="LGI319" s="1241"/>
      <c r="LGJ319" s="1241"/>
      <c r="LGK319" s="1241"/>
      <c r="LGL319" s="1241"/>
      <c r="LGM319" s="1241"/>
      <c r="LGN319" s="1241"/>
      <c r="LGO319" s="1241"/>
      <c r="LGP319" s="1241"/>
      <c r="LGQ319" s="1241"/>
      <c r="LGR319" s="1241"/>
      <c r="LGS319" s="1241"/>
      <c r="LGT319" s="1241"/>
      <c r="LGU319" s="1241"/>
      <c r="LGV319" s="1241"/>
      <c r="LGW319" s="1241"/>
      <c r="LGX319" s="1241"/>
      <c r="LGY319" s="1241"/>
      <c r="LGZ319" s="1241"/>
      <c r="LHA319" s="1241"/>
      <c r="LHB319" s="1241"/>
      <c r="LHC319" s="1241"/>
      <c r="LHD319" s="1241"/>
      <c r="LHE319" s="1241"/>
      <c r="LHF319" s="1241"/>
      <c r="LHG319" s="1241"/>
      <c r="LHH319" s="1241"/>
      <c r="LHI319" s="1241"/>
      <c r="LHJ319" s="1241"/>
      <c r="LHK319" s="1241"/>
      <c r="LHL319" s="1241"/>
      <c r="LHM319" s="1241"/>
      <c r="LHN319" s="1241"/>
      <c r="LHO319" s="1241"/>
      <c r="LHP319" s="1241"/>
      <c r="LHQ319" s="1241"/>
      <c r="LHR319" s="1241"/>
      <c r="LHS319" s="1241"/>
      <c r="LHT319" s="1241"/>
      <c r="LHU319" s="1241"/>
      <c r="LHV319" s="1241"/>
      <c r="LHW319" s="1241"/>
      <c r="LHX319" s="1241"/>
      <c r="LHY319" s="1241"/>
      <c r="LHZ319" s="1241"/>
      <c r="LIA319" s="1241"/>
      <c r="LIB319" s="1241"/>
      <c r="LIC319" s="1241"/>
      <c r="LID319" s="1241"/>
      <c r="LIE319" s="1241"/>
      <c r="LIF319" s="1241"/>
      <c r="LIG319" s="1241"/>
      <c r="LIH319" s="1241"/>
      <c r="LII319" s="1241"/>
      <c r="LIJ319" s="1241"/>
      <c r="LIK319" s="1241"/>
      <c r="LIL319" s="1241"/>
      <c r="LIM319" s="1241"/>
      <c r="LIN319" s="1241"/>
      <c r="LIO319" s="1241"/>
      <c r="LIP319" s="1241"/>
      <c r="LIQ319" s="1241"/>
      <c r="LIR319" s="1241"/>
      <c r="LIS319" s="1241"/>
      <c r="LIT319" s="1241"/>
      <c r="LIU319" s="1241"/>
      <c r="LIV319" s="1241"/>
      <c r="LIW319" s="1241"/>
      <c r="LIX319" s="1241"/>
      <c r="LIY319" s="1241"/>
      <c r="LIZ319" s="1241"/>
      <c r="LJA319" s="1241"/>
      <c r="LJB319" s="1241"/>
      <c r="LJC319" s="1241"/>
      <c r="LJD319" s="1241"/>
      <c r="LJE319" s="1241"/>
      <c r="LJF319" s="1241"/>
      <c r="LJG319" s="1241"/>
      <c r="LJH319" s="1241"/>
      <c r="LJI319" s="1241"/>
      <c r="LJJ319" s="1241"/>
      <c r="LJK319" s="1241"/>
      <c r="LJL319" s="1241"/>
      <c r="LJM319" s="1241"/>
      <c r="LJN319" s="1241"/>
      <c r="LJO319" s="1241"/>
      <c r="LJP319" s="1241"/>
      <c r="LJQ319" s="1241"/>
      <c r="LJR319" s="1241"/>
      <c r="LJS319" s="1241"/>
      <c r="LJT319" s="1241"/>
      <c r="LJU319" s="1241"/>
      <c r="LJV319" s="1241"/>
      <c r="LJW319" s="1241"/>
      <c r="LJX319" s="1241"/>
      <c r="LJY319" s="1241"/>
      <c r="LJZ319" s="1241"/>
      <c r="LKA319" s="1241"/>
      <c r="LKB319" s="1241"/>
      <c r="LKC319" s="1241"/>
      <c r="LKD319" s="1241"/>
      <c r="LKE319" s="1241"/>
      <c r="LKF319" s="1241"/>
      <c r="LKG319" s="1241"/>
      <c r="LKH319" s="1241"/>
      <c r="LKI319" s="1241"/>
      <c r="LKJ319" s="1241"/>
      <c r="LKK319" s="1241"/>
      <c r="LKL319" s="1241"/>
      <c r="LKM319" s="1241"/>
      <c r="LKN319" s="1241"/>
      <c r="LKO319" s="1241"/>
      <c r="LKP319" s="1241"/>
      <c r="LKQ319" s="1241"/>
      <c r="LKR319" s="1241"/>
      <c r="LKS319" s="1241"/>
      <c r="LKT319" s="1241"/>
      <c r="LKU319" s="1241"/>
      <c r="LKV319" s="1241"/>
      <c r="LKW319" s="1241"/>
      <c r="LKX319" s="1241"/>
      <c r="LKY319" s="1241"/>
      <c r="LKZ319" s="1241"/>
      <c r="LLA319" s="1241"/>
      <c r="LLB319" s="1241"/>
      <c r="LLC319" s="1241"/>
      <c r="LLD319" s="1241"/>
      <c r="LLE319" s="1241"/>
      <c r="LLF319" s="1241"/>
      <c r="LLG319" s="1241"/>
      <c r="LLH319" s="1241"/>
      <c r="LLI319" s="1241"/>
      <c r="LLJ319" s="1241"/>
      <c r="LLK319" s="1241"/>
      <c r="LLL319" s="1241"/>
      <c r="LLM319" s="1241"/>
      <c r="LLN319" s="1241"/>
      <c r="LLO319" s="1241"/>
      <c r="LLP319" s="1241"/>
      <c r="LLQ319" s="1241"/>
      <c r="LLR319" s="1241"/>
      <c r="LLS319" s="1241"/>
      <c r="LLT319" s="1241"/>
      <c r="LLU319" s="1241"/>
      <c r="LLV319" s="1241"/>
      <c r="LLW319" s="1241"/>
      <c r="LLX319" s="1241"/>
      <c r="LLY319" s="1241"/>
      <c r="LLZ319" s="1241"/>
      <c r="LMA319" s="1241"/>
      <c r="LMB319" s="1241"/>
      <c r="LMC319" s="1241"/>
      <c r="LMD319" s="1241"/>
      <c r="LME319" s="1241"/>
      <c r="LMF319" s="1241"/>
      <c r="LMG319" s="1241"/>
      <c r="LMH319" s="1241"/>
      <c r="LMI319" s="1241"/>
      <c r="LMJ319" s="1241"/>
      <c r="LMK319" s="1241"/>
      <c r="LML319" s="1241"/>
      <c r="LMM319" s="1241"/>
      <c r="LMN319" s="1241"/>
      <c r="LMO319" s="1241"/>
      <c r="LMP319" s="1241"/>
      <c r="LMQ319" s="1241"/>
      <c r="LMR319" s="1241"/>
      <c r="LMS319" s="1241"/>
      <c r="LMT319" s="1241"/>
      <c r="LMU319" s="1241"/>
      <c r="LMV319" s="1241"/>
      <c r="LMW319" s="1241"/>
      <c r="LMX319" s="1241"/>
      <c r="LMY319" s="1241"/>
      <c r="LMZ319" s="1241"/>
      <c r="LNA319" s="1241"/>
      <c r="LNB319" s="1241"/>
      <c r="LNC319" s="1241"/>
      <c r="LND319" s="1241"/>
      <c r="LNE319" s="1241"/>
      <c r="LNF319" s="1241"/>
      <c r="LNG319" s="1241"/>
      <c r="LNH319" s="1241"/>
      <c r="LNI319" s="1241"/>
      <c r="LNJ319" s="1241"/>
      <c r="LNK319" s="1241"/>
      <c r="LNL319" s="1241"/>
      <c r="LNM319" s="1241"/>
      <c r="LNN319" s="1241"/>
      <c r="LNO319" s="1241"/>
      <c r="LNP319" s="1241"/>
      <c r="LNQ319" s="1241"/>
      <c r="LNR319" s="1241"/>
      <c r="LNS319" s="1241"/>
      <c r="LNT319" s="1241"/>
      <c r="LNU319" s="1241"/>
      <c r="LNV319" s="1241"/>
      <c r="LNW319" s="1241"/>
      <c r="LNX319" s="1241"/>
      <c r="LNY319" s="1241"/>
      <c r="LNZ319" s="1241"/>
      <c r="LOA319" s="1241"/>
      <c r="LOB319" s="1241"/>
      <c r="LOC319" s="1241"/>
      <c r="LOD319" s="1241"/>
      <c r="LOE319" s="1241"/>
      <c r="LOF319" s="1241"/>
      <c r="LOG319" s="1241"/>
      <c r="LOH319" s="1241"/>
      <c r="LOI319" s="1241"/>
      <c r="LOJ319" s="1241"/>
      <c r="LOK319" s="1241"/>
      <c r="LOL319" s="1241"/>
      <c r="LOM319" s="1241"/>
      <c r="LON319" s="1241"/>
      <c r="LOO319" s="1241"/>
      <c r="LOP319" s="1241"/>
      <c r="LOQ319" s="1241"/>
      <c r="LOR319" s="1241"/>
      <c r="LOS319" s="1241"/>
      <c r="LOT319" s="1241"/>
      <c r="LOU319" s="1241"/>
      <c r="LOV319" s="1241"/>
      <c r="LOW319" s="1241"/>
      <c r="LOX319" s="1241"/>
      <c r="LOY319" s="1241"/>
      <c r="LOZ319" s="1241"/>
      <c r="LPA319" s="1241"/>
      <c r="LPB319" s="1241"/>
      <c r="LPC319" s="1241"/>
      <c r="LPD319" s="1241"/>
      <c r="LPE319" s="1241"/>
      <c r="LPF319" s="1241"/>
      <c r="LPG319" s="1241"/>
      <c r="LPH319" s="1241"/>
      <c r="LPI319" s="1241"/>
      <c r="LPJ319" s="1241"/>
      <c r="LPK319" s="1241"/>
      <c r="LPL319" s="1241"/>
      <c r="LPM319" s="1241"/>
      <c r="LPN319" s="1241"/>
      <c r="LPO319" s="1241"/>
      <c r="LPP319" s="1241"/>
      <c r="LPQ319" s="1241"/>
      <c r="LPR319" s="1241"/>
      <c r="LPS319" s="1241"/>
      <c r="LPT319" s="1241"/>
      <c r="LPU319" s="1241"/>
      <c r="LPV319" s="1241"/>
      <c r="LPW319" s="1241"/>
      <c r="LPX319" s="1241"/>
      <c r="LPY319" s="1241"/>
      <c r="LPZ319" s="1241"/>
      <c r="LQA319" s="1241"/>
      <c r="LQB319" s="1241"/>
      <c r="LQC319" s="1241"/>
      <c r="LQD319" s="1241"/>
      <c r="LQE319" s="1241"/>
      <c r="LQF319" s="1241"/>
      <c r="LQG319" s="1241"/>
      <c r="LQH319" s="1241"/>
      <c r="LQI319" s="1241"/>
      <c r="LQJ319" s="1241"/>
      <c r="LQK319" s="1241"/>
      <c r="LQL319" s="1241"/>
      <c r="LQM319" s="1241"/>
      <c r="LQN319" s="1241"/>
      <c r="LQO319" s="1241"/>
      <c r="LQP319" s="1241"/>
      <c r="LQQ319" s="1241"/>
      <c r="LQR319" s="1241"/>
      <c r="LQS319" s="1241"/>
      <c r="LQT319" s="1241"/>
      <c r="LQU319" s="1241"/>
      <c r="LQV319" s="1241"/>
      <c r="LQW319" s="1241"/>
      <c r="LQX319" s="1241"/>
      <c r="LQY319" s="1241"/>
      <c r="LQZ319" s="1241"/>
      <c r="LRA319" s="1241"/>
      <c r="LRB319" s="1241"/>
      <c r="LRC319" s="1241"/>
      <c r="LRD319" s="1241"/>
      <c r="LRE319" s="1241"/>
      <c r="LRF319" s="1241"/>
      <c r="LRG319" s="1241"/>
      <c r="LRH319" s="1241"/>
      <c r="LRI319" s="1241"/>
      <c r="LRJ319" s="1241"/>
      <c r="LRK319" s="1241"/>
      <c r="LRL319" s="1241"/>
      <c r="LRM319" s="1241"/>
      <c r="LRN319" s="1241"/>
      <c r="LRO319" s="1241"/>
      <c r="LRP319" s="1241"/>
      <c r="LRQ319" s="1241"/>
      <c r="LRR319" s="1241"/>
      <c r="LRS319" s="1241"/>
      <c r="LRT319" s="1241"/>
      <c r="LRU319" s="1241"/>
      <c r="LRV319" s="1241"/>
      <c r="LRW319" s="1241"/>
      <c r="LRX319" s="1241"/>
      <c r="LRY319" s="1241"/>
      <c r="LRZ319" s="1241"/>
      <c r="LSA319" s="1241"/>
      <c r="LSB319" s="1241"/>
      <c r="LSC319" s="1241"/>
      <c r="LSD319" s="1241"/>
      <c r="LSE319" s="1241"/>
      <c r="LSF319" s="1241"/>
      <c r="LSG319" s="1241"/>
      <c r="LSH319" s="1241"/>
      <c r="LSI319" s="1241"/>
      <c r="LSJ319" s="1241"/>
      <c r="LSK319" s="1241"/>
      <c r="LSL319" s="1241"/>
      <c r="LSM319" s="1241"/>
      <c r="LSN319" s="1241"/>
      <c r="LSO319" s="1241"/>
      <c r="LSP319" s="1241"/>
      <c r="LSQ319" s="1241"/>
      <c r="LSR319" s="1241"/>
      <c r="LSS319" s="1241"/>
      <c r="LST319" s="1241"/>
      <c r="LSU319" s="1241"/>
      <c r="LSV319" s="1241"/>
      <c r="LSW319" s="1241"/>
      <c r="LSX319" s="1241"/>
      <c r="LSY319" s="1241"/>
      <c r="LSZ319" s="1241"/>
      <c r="LTA319" s="1241"/>
      <c r="LTB319" s="1241"/>
      <c r="LTC319" s="1241"/>
      <c r="LTD319" s="1241"/>
      <c r="LTE319" s="1241"/>
      <c r="LTF319" s="1241"/>
      <c r="LTG319" s="1241"/>
      <c r="LTH319" s="1241"/>
      <c r="LTI319" s="1241"/>
      <c r="LTJ319" s="1241"/>
      <c r="LTK319" s="1241"/>
      <c r="LTL319" s="1241"/>
      <c r="LTM319" s="1241"/>
      <c r="LTN319" s="1241"/>
      <c r="LTO319" s="1241"/>
      <c r="LTP319" s="1241"/>
      <c r="LTQ319" s="1241"/>
      <c r="LTR319" s="1241"/>
      <c r="LTS319" s="1241"/>
      <c r="LTT319" s="1241"/>
      <c r="LTU319" s="1241"/>
      <c r="LTV319" s="1241"/>
      <c r="LTW319" s="1241"/>
      <c r="LTX319" s="1241"/>
      <c r="LTY319" s="1241"/>
      <c r="LTZ319" s="1241"/>
      <c r="LUA319" s="1241"/>
      <c r="LUB319" s="1241"/>
      <c r="LUC319" s="1241"/>
      <c r="LUD319" s="1241"/>
      <c r="LUE319" s="1241"/>
      <c r="LUF319" s="1241"/>
      <c r="LUG319" s="1241"/>
      <c r="LUH319" s="1241"/>
      <c r="LUI319" s="1241"/>
      <c r="LUJ319" s="1241"/>
      <c r="LUK319" s="1241"/>
      <c r="LUL319" s="1241"/>
      <c r="LUM319" s="1241"/>
      <c r="LUN319" s="1241"/>
      <c r="LUO319" s="1241"/>
      <c r="LUP319" s="1241"/>
      <c r="LUQ319" s="1241"/>
      <c r="LUR319" s="1241"/>
      <c r="LUS319" s="1241"/>
      <c r="LUT319" s="1241"/>
      <c r="LUU319" s="1241"/>
      <c r="LUV319" s="1241"/>
      <c r="LUW319" s="1241"/>
      <c r="LUX319" s="1241"/>
      <c r="LUY319" s="1241"/>
      <c r="LUZ319" s="1241"/>
      <c r="LVA319" s="1241"/>
      <c r="LVB319" s="1241"/>
      <c r="LVC319" s="1241"/>
      <c r="LVD319" s="1241"/>
      <c r="LVE319" s="1241"/>
      <c r="LVF319" s="1241"/>
      <c r="LVG319" s="1241"/>
      <c r="LVH319" s="1241"/>
      <c r="LVI319" s="1241"/>
      <c r="LVJ319" s="1241"/>
      <c r="LVK319" s="1241"/>
      <c r="LVL319" s="1241"/>
      <c r="LVM319" s="1241"/>
      <c r="LVN319" s="1241"/>
      <c r="LVO319" s="1241"/>
      <c r="LVP319" s="1241"/>
      <c r="LVQ319" s="1241"/>
      <c r="LVR319" s="1241"/>
      <c r="LVS319" s="1241"/>
      <c r="LVT319" s="1241"/>
      <c r="LVU319" s="1241"/>
      <c r="LVV319" s="1241"/>
      <c r="LVW319" s="1241"/>
      <c r="LVX319" s="1241"/>
      <c r="LVY319" s="1241"/>
      <c r="LVZ319" s="1241"/>
      <c r="LWA319" s="1241"/>
      <c r="LWB319" s="1241"/>
      <c r="LWC319" s="1241"/>
      <c r="LWD319" s="1241"/>
      <c r="LWE319" s="1241"/>
      <c r="LWF319" s="1241"/>
      <c r="LWG319" s="1241"/>
      <c r="LWH319" s="1241"/>
      <c r="LWI319" s="1241"/>
      <c r="LWJ319" s="1241"/>
      <c r="LWK319" s="1241"/>
      <c r="LWL319" s="1241"/>
      <c r="LWM319" s="1241"/>
      <c r="LWN319" s="1241"/>
      <c r="LWO319" s="1241"/>
      <c r="LWP319" s="1241"/>
      <c r="LWQ319" s="1241"/>
      <c r="LWR319" s="1241"/>
      <c r="LWS319" s="1241"/>
      <c r="LWT319" s="1241"/>
      <c r="LWU319" s="1241"/>
      <c r="LWV319" s="1241"/>
      <c r="LWW319" s="1241"/>
      <c r="LWX319" s="1241"/>
      <c r="LWY319" s="1241"/>
      <c r="LWZ319" s="1241"/>
      <c r="LXA319" s="1241"/>
      <c r="LXB319" s="1241"/>
      <c r="LXC319" s="1241"/>
      <c r="LXD319" s="1241"/>
      <c r="LXE319" s="1241"/>
      <c r="LXF319" s="1241"/>
      <c r="LXG319" s="1241"/>
      <c r="LXH319" s="1241"/>
      <c r="LXI319" s="1241"/>
      <c r="LXJ319" s="1241"/>
      <c r="LXK319" s="1241"/>
      <c r="LXL319" s="1241"/>
      <c r="LXM319" s="1241"/>
      <c r="LXN319" s="1241"/>
      <c r="LXO319" s="1241"/>
      <c r="LXP319" s="1241"/>
      <c r="LXQ319" s="1241"/>
      <c r="LXR319" s="1241"/>
      <c r="LXS319" s="1241"/>
      <c r="LXT319" s="1241"/>
      <c r="LXU319" s="1241"/>
      <c r="LXV319" s="1241"/>
      <c r="LXW319" s="1241"/>
      <c r="LXX319" s="1241"/>
      <c r="LXY319" s="1241"/>
      <c r="LXZ319" s="1241"/>
      <c r="LYA319" s="1241"/>
      <c r="LYB319" s="1241"/>
      <c r="LYC319" s="1241"/>
      <c r="LYD319" s="1241"/>
      <c r="LYE319" s="1241"/>
      <c r="LYF319" s="1241"/>
      <c r="LYG319" s="1241"/>
      <c r="LYH319" s="1241"/>
      <c r="LYI319" s="1241"/>
      <c r="LYJ319" s="1241"/>
      <c r="LYK319" s="1241"/>
      <c r="LYL319" s="1241"/>
      <c r="LYM319" s="1241"/>
      <c r="LYN319" s="1241"/>
      <c r="LYO319" s="1241"/>
      <c r="LYP319" s="1241"/>
      <c r="LYQ319" s="1241"/>
      <c r="LYR319" s="1241"/>
      <c r="LYS319" s="1241"/>
      <c r="LYT319" s="1241"/>
      <c r="LYU319" s="1241"/>
      <c r="LYV319" s="1241"/>
      <c r="LYW319" s="1241"/>
      <c r="LYX319" s="1241"/>
      <c r="LYY319" s="1241"/>
      <c r="LYZ319" s="1241"/>
      <c r="LZA319" s="1241"/>
      <c r="LZB319" s="1241"/>
      <c r="LZC319" s="1241"/>
      <c r="LZD319" s="1241"/>
      <c r="LZE319" s="1241"/>
      <c r="LZF319" s="1241"/>
      <c r="LZG319" s="1241"/>
      <c r="LZH319" s="1241"/>
      <c r="LZI319" s="1241"/>
      <c r="LZJ319" s="1241"/>
      <c r="LZK319" s="1241"/>
      <c r="LZL319" s="1241"/>
      <c r="LZM319" s="1241"/>
      <c r="LZN319" s="1241"/>
      <c r="LZO319" s="1241"/>
      <c r="LZP319" s="1241"/>
      <c r="LZQ319" s="1241"/>
      <c r="LZR319" s="1241"/>
      <c r="LZS319" s="1241"/>
      <c r="LZT319" s="1241"/>
      <c r="LZU319" s="1241"/>
      <c r="LZV319" s="1241"/>
      <c r="LZW319" s="1241"/>
      <c r="LZX319" s="1241"/>
      <c r="LZY319" s="1241"/>
      <c r="LZZ319" s="1241"/>
      <c r="MAA319" s="1241"/>
      <c r="MAB319" s="1241"/>
      <c r="MAC319" s="1241"/>
      <c r="MAD319" s="1241"/>
      <c r="MAE319" s="1241"/>
      <c r="MAF319" s="1241"/>
      <c r="MAG319" s="1241"/>
      <c r="MAH319" s="1241"/>
      <c r="MAI319" s="1241"/>
      <c r="MAJ319" s="1241"/>
      <c r="MAK319" s="1241"/>
      <c r="MAL319" s="1241"/>
      <c r="MAM319" s="1241"/>
      <c r="MAN319" s="1241"/>
      <c r="MAO319" s="1241"/>
      <c r="MAP319" s="1241"/>
      <c r="MAQ319" s="1241"/>
      <c r="MAR319" s="1241"/>
      <c r="MAS319" s="1241"/>
      <c r="MAT319" s="1241"/>
      <c r="MAU319" s="1241"/>
      <c r="MAV319" s="1241"/>
      <c r="MAW319" s="1241"/>
      <c r="MAX319" s="1241"/>
      <c r="MAY319" s="1241"/>
      <c r="MAZ319" s="1241"/>
      <c r="MBA319" s="1241"/>
      <c r="MBB319" s="1241"/>
      <c r="MBC319" s="1241"/>
      <c r="MBD319" s="1241"/>
      <c r="MBE319" s="1241"/>
      <c r="MBF319" s="1241"/>
      <c r="MBG319" s="1241"/>
      <c r="MBH319" s="1241"/>
      <c r="MBI319" s="1241"/>
      <c r="MBJ319" s="1241"/>
      <c r="MBK319" s="1241"/>
      <c r="MBL319" s="1241"/>
      <c r="MBM319" s="1241"/>
      <c r="MBN319" s="1241"/>
      <c r="MBO319" s="1241"/>
      <c r="MBP319" s="1241"/>
      <c r="MBQ319" s="1241"/>
      <c r="MBR319" s="1241"/>
      <c r="MBS319" s="1241"/>
      <c r="MBT319" s="1241"/>
      <c r="MBU319" s="1241"/>
      <c r="MBV319" s="1241"/>
      <c r="MBW319" s="1241"/>
      <c r="MBX319" s="1241"/>
      <c r="MBY319" s="1241"/>
      <c r="MBZ319" s="1241"/>
      <c r="MCA319" s="1241"/>
      <c r="MCB319" s="1241"/>
      <c r="MCC319" s="1241"/>
      <c r="MCD319" s="1241"/>
      <c r="MCE319" s="1241"/>
      <c r="MCF319" s="1241"/>
      <c r="MCG319" s="1241"/>
      <c r="MCH319" s="1241"/>
      <c r="MCI319" s="1241"/>
      <c r="MCJ319" s="1241"/>
      <c r="MCK319" s="1241"/>
      <c r="MCL319" s="1241"/>
      <c r="MCM319" s="1241"/>
      <c r="MCN319" s="1241"/>
      <c r="MCO319" s="1241"/>
      <c r="MCP319" s="1241"/>
      <c r="MCQ319" s="1241"/>
      <c r="MCR319" s="1241"/>
      <c r="MCS319" s="1241"/>
      <c r="MCT319" s="1241"/>
      <c r="MCU319" s="1241"/>
      <c r="MCV319" s="1241"/>
      <c r="MCW319" s="1241"/>
      <c r="MCX319" s="1241"/>
      <c r="MCY319" s="1241"/>
      <c r="MCZ319" s="1241"/>
      <c r="MDA319" s="1241"/>
      <c r="MDB319" s="1241"/>
      <c r="MDC319" s="1241"/>
      <c r="MDD319" s="1241"/>
      <c r="MDE319" s="1241"/>
      <c r="MDF319" s="1241"/>
      <c r="MDG319" s="1241"/>
      <c r="MDH319" s="1241"/>
      <c r="MDI319" s="1241"/>
      <c r="MDJ319" s="1241"/>
      <c r="MDK319" s="1241"/>
      <c r="MDL319" s="1241"/>
      <c r="MDM319" s="1241"/>
      <c r="MDN319" s="1241"/>
      <c r="MDO319" s="1241"/>
      <c r="MDP319" s="1241"/>
      <c r="MDQ319" s="1241"/>
      <c r="MDR319" s="1241"/>
      <c r="MDS319" s="1241"/>
      <c r="MDT319" s="1241"/>
      <c r="MDU319" s="1241"/>
      <c r="MDV319" s="1241"/>
      <c r="MDW319" s="1241"/>
      <c r="MDX319" s="1241"/>
      <c r="MDY319" s="1241"/>
      <c r="MDZ319" s="1241"/>
      <c r="MEA319" s="1241"/>
      <c r="MEB319" s="1241"/>
      <c r="MEC319" s="1241"/>
      <c r="MED319" s="1241"/>
      <c r="MEE319" s="1241"/>
      <c r="MEF319" s="1241"/>
      <c r="MEG319" s="1241"/>
      <c r="MEH319" s="1241"/>
      <c r="MEI319" s="1241"/>
      <c r="MEJ319" s="1241"/>
      <c r="MEK319" s="1241"/>
      <c r="MEL319" s="1241"/>
      <c r="MEM319" s="1241"/>
      <c r="MEN319" s="1241"/>
      <c r="MEO319" s="1241"/>
      <c r="MEP319" s="1241"/>
      <c r="MEQ319" s="1241"/>
      <c r="MER319" s="1241"/>
      <c r="MES319" s="1241"/>
      <c r="MET319" s="1241"/>
      <c r="MEU319" s="1241"/>
      <c r="MEV319" s="1241"/>
      <c r="MEW319" s="1241"/>
      <c r="MEX319" s="1241"/>
      <c r="MEY319" s="1241"/>
      <c r="MEZ319" s="1241"/>
      <c r="MFA319" s="1241"/>
      <c r="MFB319" s="1241"/>
      <c r="MFC319" s="1241"/>
      <c r="MFD319" s="1241"/>
      <c r="MFE319" s="1241"/>
      <c r="MFF319" s="1241"/>
      <c r="MFG319" s="1241"/>
      <c r="MFH319" s="1241"/>
      <c r="MFI319" s="1241"/>
      <c r="MFJ319" s="1241"/>
      <c r="MFK319" s="1241"/>
      <c r="MFL319" s="1241"/>
      <c r="MFM319" s="1241"/>
      <c r="MFN319" s="1241"/>
      <c r="MFO319" s="1241"/>
      <c r="MFP319" s="1241"/>
      <c r="MFQ319" s="1241"/>
      <c r="MFR319" s="1241"/>
      <c r="MFS319" s="1241"/>
      <c r="MFT319" s="1241"/>
      <c r="MFU319" s="1241"/>
      <c r="MFV319" s="1241"/>
      <c r="MFW319" s="1241"/>
      <c r="MFX319" s="1241"/>
      <c r="MFY319" s="1241"/>
      <c r="MFZ319" s="1241"/>
      <c r="MGA319" s="1241"/>
      <c r="MGB319" s="1241"/>
      <c r="MGC319" s="1241"/>
      <c r="MGD319" s="1241"/>
      <c r="MGE319" s="1241"/>
      <c r="MGF319" s="1241"/>
      <c r="MGG319" s="1241"/>
      <c r="MGH319" s="1241"/>
      <c r="MGI319" s="1241"/>
      <c r="MGJ319" s="1241"/>
      <c r="MGK319" s="1241"/>
      <c r="MGL319" s="1241"/>
      <c r="MGM319" s="1241"/>
      <c r="MGN319" s="1241"/>
      <c r="MGO319" s="1241"/>
      <c r="MGP319" s="1241"/>
      <c r="MGQ319" s="1241"/>
      <c r="MGR319" s="1241"/>
      <c r="MGS319" s="1241"/>
      <c r="MGT319" s="1241"/>
      <c r="MGU319" s="1241"/>
      <c r="MGV319" s="1241"/>
      <c r="MGW319" s="1241"/>
      <c r="MGX319" s="1241"/>
      <c r="MGY319" s="1241"/>
      <c r="MGZ319" s="1241"/>
      <c r="MHA319" s="1241"/>
      <c r="MHB319" s="1241"/>
      <c r="MHC319" s="1241"/>
      <c r="MHD319" s="1241"/>
      <c r="MHE319" s="1241"/>
      <c r="MHF319" s="1241"/>
      <c r="MHG319" s="1241"/>
      <c r="MHH319" s="1241"/>
      <c r="MHI319" s="1241"/>
      <c r="MHJ319" s="1241"/>
      <c r="MHK319" s="1241"/>
      <c r="MHL319" s="1241"/>
      <c r="MHM319" s="1241"/>
      <c r="MHN319" s="1241"/>
      <c r="MHO319" s="1241"/>
      <c r="MHP319" s="1241"/>
      <c r="MHQ319" s="1241"/>
      <c r="MHR319" s="1241"/>
      <c r="MHS319" s="1241"/>
      <c r="MHT319" s="1241"/>
      <c r="MHU319" s="1241"/>
      <c r="MHV319" s="1241"/>
      <c r="MHW319" s="1241"/>
      <c r="MHX319" s="1241"/>
      <c r="MHY319" s="1241"/>
      <c r="MHZ319" s="1241"/>
      <c r="MIA319" s="1241"/>
      <c r="MIB319" s="1241"/>
      <c r="MIC319" s="1241"/>
      <c r="MID319" s="1241"/>
      <c r="MIE319" s="1241"/>
      <c r="MIF319" s="1241"/>
      <c r="MIG319" s="1241"/>
      <c r="MIH319" s="1241"/>
      <c r="MII319" s="1241"/>
      <c r="MIJ319" s="1241"/>
      <c r="MIK319" s="1241"/>
      <c r="MIL319" s="1241"/>
      <c r="MIM319" s="1241"/>
      <c r="MIN319" s="1241"/>
      <c r="MIO319" s="1241"/>
      <c r="MIP319" s="1241"/>
      <c r="MIQ319" s="1241"/>
      <c r="MIR319" s="1241"/>
      <c r="MIS319" s="1241"/>
      <c r="MIT319" s="1241"/>
      <c r="MIU319" s="1241"/>
      <c r="MIV319" s="1241"/>
      <c r="MIW319" s="1241"/>
      <c r="MIX319" s="1241"/>
      <c r="MIY319" s="1241"/>
      <c r="MIZ319" s="1241"/>
      <c r="MJA319" s="1241"/>
      <c r="MJB319" s="1241"/>
      <c r="MJC319" s="1241"/>
      <c r="MJD319" s="1241"/>
      <c r="MJE319" s="1241"/>
      <c r="MJF319" s="1241"/>
      <c r="MJG319" s="1241"/>
      <c r="MJH319" s="1241"/>
      <c r="MJI319" s="1241"/>
      <c r="MJJ319" s="1241"/>
      <c r="MJK319" s="1241"/>
      <c r="MJL319" s="1241"/>
      <c r="MJM319" s="1241"/>
      <c r="MJN319" s="1241"/>
      <c r="MJO319" s="1241"/>
      <c r="MJP319" s="1241"/>
      <c r="MJQ319" s="1241"/>
      <c r="MJR319" s="1241"/>
      <c r="MJS319" s="1241"/>
      <c r="MJT319" s="1241"/>
      <c r="MJU319" s="1241"/>
      <c r="MJV319" s="1241"/>
      <c r="MJW319" s="1241"/>
      <c r="MJX319" s="1241"/>
      <c r="MJY319" s="1241"/>
      <c r="MJZ319" s="1241"/>
      <c r="MKA319" s="1241"/>
      <c r="MKB319" s="1241"/>
      <c r="MKC319" s="1241"/>
      <c r="MKD319" s="1241"/>
      <c r="MKE319" s="1241"/>
      <c r="MKF319" s="1241"/>
      <c r="MKG319" s="1241"/>
      <c r="MKH319" s="1241"/>
      <c r="MKI319" s="1241"/>
      <c r="MKJ319" s="1241"/>
      <c r="MKK319" s="1241"/>
      <c r="MKL319" s="1241"/>
      <c r="MKM319" s="1241"/>
      <c r="MKN319" s="1241"/>
      <c r="MKO319" s="1241"/>
      <c r="MKP319" s="1241"/>
      <c r="MKQ319" s="1241"/>
      <c r="MKR319" s="1241"/>
      <c r="MKS319" s="1241"/>
      <c r="MKT319" s="1241"/>
      <c r="MKU319" s="1241"/>
      <c r="MKV319" s="1241"/>
      <c r="MKW319" s="1241"/>
      <c r="MKX319" s="1241"/>
      <c r="MKY319" s="1241"/>
      <c r="MKZ319" s="1241"/>
      <c r="MLA319" s="1241"/>
      <c r="MLB319" s="1241"/>
      <c r="MLC319" s="1241"/>
      <c r="MLD319" s="1241"/>
      <c r="MLE319" s="1241"/>
      <c r="MLF319" s="1241"/>
      <c r="MLG319" s="1241"/>
      <c r="MLH319" s="1241"/>
      <c r="MLI319" s="1241"/>
      <c r="MLJ319" s="1241"/>
      <c r="MLK319" s="1241"/>
      <c r="MLL319" s="1241"/>
      <c r="MLM319" s="1241"/>
      <c r="MLN319" s="1241"/>
      <c r="MLO319" s="1241"/>
      <c r="MLP319" s="1241"/>
      <c r="MLQ319" s="1241"/>
      <c r="MLR319" s="1241"/>
      <c r="MLS319" s="1241"/>
      <c r="MLT319" s="1241"/>
      <c r="MLU319" s="1241"/>
      <c r="MLV319" s="1241"/>
      <c r="MLW319" s="1241"/>
      <c r="MLX319" s="1241"/>
      <c r="MLY319" s="1241"/>
      <c r="MLZ319" s="1241"/>
      <c r="MMA319" s="1241"/>
      <c r="MMB319" s="1241"/>
      <c r="MMC319" s="1241"/>
      <c r="MMD319" s="1241"/>
      <c r="MME319" s="1241"/>
      <c r="MMF319" s="1241"/>
      <c r="MMG319" s="1241"/>
      <c r="MMH319" s="1241"/>
      <c r="MMI319" s="1241"/>
      <c r="MMJ319" s="1241"/>
      <c r="MMK319" s="1241"/>
      <c r="MML319" s="1241"/>
      <c r="MMM319" s="1241"/>
      <c r="MMN319" s="1241"/>
      <c r="MMO319" s="1241"/>
      <c r="MMP319" s="1241"/>
      <c r="MMQ319" s="1241"/>
      <c r="MMR319" s="1241"/>
      <c r="MMS319" s="1241"/>
      <c r="MMT319" s="1241"/>
      <c r="MMU319" s="1241"/>
      <c r="MMV319" s="1241"/>
      <c r="MMW319" s="1241"/>
      <c r="MMX319" s="1241"/>
      <c r="MMY319" s="1241"/>
      <c r="MMZ319" s="1241"/>
      <c r="MNA319" s="1241"/>
      <c r="MNB319" s="1241"/>
      <c r="MNC319" s="1241"/>
      <c r="MND319" s="1241"/>
      <c r="MNE319" s="1241"/>
      <c r="MNF319" s="1241"/>
      <c r="MNG319" s="1241"/>
      <c r="MNH319" s="1241"/>
      <c r="MNI319" s="1241"/>
      <c r="MNJ319" s="1241"/>
      <c r="MNK319" s="1241"/>
      <c r="MNL319" s="1241"/>
      <c r="MNM319" s="1241"/>
      <c r="MNN319" s="1241"/>
      <c r="MNO319" s="1241"/>
      <c r="MNP319" s="1241"/>
      <c r="MNQ319" s="1241"/>
      <c r="MNR319" s="1241"/>
      <c r="MNS319" s="1241"/>
      <c r="MNT319" s="1241"/>
      <c r="MNU319" s="1241"/>
      <c r="MNV319" s="1241"/>
      <c r="MNW319" s="1241"/>
      <c r="MNX319" s="1241"/>
      <c r="MNY319" s="1241"/>
      <c r="MNZ319" s="1241"/>
      <c r="MOA319" s="1241"/>
      <c r="MOB319" s="1241"/>
      <c r="MOC319" s="1241"/>
      <c r="MOD319" s="1241"/>
      <c r="MOE319" s="1241"/>
      <c r="MOF319" s="1241"/>
      <c r="MOG319" s="1241"/>
      <c r="MOH319" s="1241"/>
      <c r="MOI319" s="1241"/>
      <c r="MOJ319" s="1241"/>
      <c r="MOK319" s="1241"/>
      <c r="MOL319" s="1241"/>
      <c r="MOM319" s="1241"/>
      <c r="MON319" s="1241"/>
      <c r="MOO319" s="1241"/>
      <c r="MOP319" s="1241"/>
      <c r="MOQ319" s="1241"/>
      <c r="MOR319" s="1241"/>
      <c r="MOS319" s="1241"/>
      <c r="MOT319" s="1241"/>
      <c r="MOU319" s="1241"/>
      <c r="MOV319" s="1241"/>
      <c r="MOW319" s="1241"/>
      <c r="MOX319" s="1241"/>
      <c r="MOY319" s="1241"/>
      <c r="MOZ319" s="1241"/>
      <c r="MPA319" s="1241"/>
      <c r="MPB319" s="1241"/>
      <c r="MPC319" s="1241"/>
      <c r="MPD319" s="1241"/>
      <c r="MPE319" s="1241"/>
      <c r="MPF319" s="1241"/>
      <c r="MPG319" s="1241"/>
      <c r="MPH319" s="1241"/>
      <c r="MPI319" s="1241"/>
      <c r="MPJ319" s="1241"/>
      <c r="MPK319" s="1241"/>
      <c r="MPL319" s="1241"/>
      <c r="MPM319" s="1241"/>
      <c r="MPN319" s="1241"/>
      <c r="MPO319" s="1241"/>
      <c r="MPP319" s="1241"/>
      <c r="MPQ319" s="1241"/>
      <c r="MPR319" s="1241"/>
      <c r="MPS319" s="1241"/>
      <c r="MPT319" s="1241"/>
      <c r="MPU319" s="1241"/>
      <c r="MPV319" s="1241"/>
      <c r="MPW319" s="1241"/>
      <c r="MPX319" s="1241"/>
      <c r="MPY319" s="1241"/>
      <c r="MPZ319" s="1241"/>
      <c r="MQA319" s="1241"/>
      <c r="MQB319" s="1241"/>
      <c r="MQC319" s="1241"/>
      <c r="MQD319" s="1241"/>
      <c r="MQE319" s="1241"/>
      <c r="MQF319" s="1241"/>
      <c r="MQG319" s="1241"/>
      <c r="MQH319" s="1241"/>
      <c r="MQI319" s="1241"/>
      <c r="MQJ319" s="1241"/>
      <c r="MQK319" s="1241"/>
      <c r="MQL319" s="1241"/>
      <c r="MQM319" s="1241"/>
      <c r="MQN319" s="1241"/>
      <c r="MQO319" s="1241"/>
      <c r="MQP319" s="1241"/>
      <c r="MQQ319" s="1241"/>
      <c r="MQR319" s="1241"/>
      <c r="MQS319" s="1241"/>
      <c r="MQT319" s="1241"/>
      <c r="MQU319" s="1241"/>
      <c r="MQV319" s="1241"/>
      <c r="MQW319" s="1241"/>
      <c r="MQX319" s="1241"/>
      <c r="MQY319" s="1241"/>
      <c r="MQZ319" s="1241"/>
      <c r="MRA319" s="1241"/>
      <c r="MRB319" s="1241"/>
      <c r="MRC319" s="1241"/>
      <c r="MRD319" s="1241"/>
      <c r="MRE319" s="1241"/>
      <c r="MRF319" s="1241"/>
      <c r="MRG319" s="1241"/>
      <c r="MRH319" s="1241"/>
      <c r="MRI319" s="1241"/>
      <c r="MRJ319" s="1241"/>
      <c r="MRK319" s="1241"/>
      <c r="MRL319" s="1241"/>
      <c r="MRM319" s="1241"/>
      <c r="MRN319" s="1241"/>
      <c r="MRO319" s="1241"/>
      <c r="MRP319" s="1241"/>
      <c r="MRQ319" s="1241"/>
      <c r="MRR319" s="1241"/>
      <c r="MRS319" s="1241"/>
      <c r="MRT319" s="1241"/>
      <c r="MRU319" s="1241"/>
      <c r="MRV319" s="1241"/>
      <c r="MRW319" s="1241"/>
      <c r="MRX319" s="1241"/>
      <c r="MRY319" s="1241"/>
      <c r="MRZ319" s="1241"/>
      <c r="MSA319" s="1241"/>
      <c r="MSB319" s="1241"/>
      <c r="MSC319" s="1241"/>
      <c r="MSD319" s="1241"/>
      <c r="MSE319" s="1241"/>
      <c r="MSF319" s="1241"/>
      <c r="MSG319" s="1241"/>
      <c r="MSH319" s="1241"/>
      <c r="MSI319" s="1241"/>
      <c r="MSJ319" s="1241"/>
      <c r="MSK319" s="1241"/>
      <c r="MSL319" s="1241"/>
      <c r="MSM319" s="1241"/>
      <c r="MSN319" s="1241"/>
      <c r="MSO319" s="1241"/>
      <c r="MSP319" s="1241"/>
      <c r="MSQ319" s="1241"/>
      <c r="MSR319" s="1241"/>
      <c r="MSS319" s="1241"/>
      <c r="MST319" s="1241"/>
      <c r="MSU319" s="1241"/>
      <c r="MSV319" s="1241"/>
      <c r="MSW319" s="1241"/>
      <c r="MSX319" s="1241"/>
      <c r="MSY319" s="1241"/>
      <c r="MSZ319" s="1241"/>
      <c r="MTA319" s="1241"/>
      <c r="MTB319" s="1241"/>
      <c r="MTC319" s="1241"/>
      <c r="MTD319" s="1241"/>
      <c r="MTE319" s="1241"/>
      <c r="MTF319" s="1241"/>
      <c r="MTG319" s="1241"/>
      <c r="MTH319" s="1241"/>
      <c r="MTI319" s="1241"/>
      <c r="MTJ319" s="1241"/>
      <c r="MTK319" s="1241"/>
      <c r="MTL319" s="1241"/>
      <c r="MTM319" s="1241"/>
      <c r="MTN319" s="1241"/>
      <c r="MTO319" s="1241"/>
      <c r="MTP319" s="1241"/>
      <c r="MTQ319" s="1241"/>
      <c r="MTR319" s="1241"/>
      <c r="MTS319" s="1241"/>
      <c r="MTT319" s="1241"/>
      <c r="MTU319" s="1241"/>
      <c r="MTV319" s="1241"/>
      <c r="MTW319" s="1241"/>
      <c r="MTX319" s="1241"/>
      <c r="MTY319" s="1241"/>
      <c r="MTZ319" s="1241"/>
      <c r="MUA319" s="1241"/>
      <c r="MUB319" s="1241"/>
      <c r="MUC319" s="1241"/>
      <c r="MUD319" s="1241"/>
      <c r="MUE319" s="1241"/>
      <c r="MUF319" s="1241"/>
      <c r="MUG319" s="1241"/>
      <c r="MUH319" s="1241"/>
      <c r="MUI319" s="1241"/>
      <c r="MUJ319" s="1241"/>
      <c r="MUK319" s="1241"/>
      <c r="MUL319" s="1241"/>
      <c r="MUM319" s="1241"/>
      <c r="MUN319" s="1241"/>
      <c r="MUO319" s="1241"/>
      <c r="MUP319" s="1241"/>
      <c r="MUQ319" s="1241"/>
      <c r="MUR319" s="1241"/>
      <c r="MUS319" s="1241"/>
      <c r="MUT319" s="1241"/>
      <c r="MUU319" s="1241"/>
      <c r="MUV319" s="1241"/>
      <c r="MUW319" s="1241"/>
      <c r="MUX319" s="1241"/>
      <c r="MUY319" s="1241"/>
      <c r="MUZ319" s="1241"/>
      <c r="MVA319" s="1241"/>
      <c r="MVB319" s="1241"/>
      <c r="MVC319" s="1241"/>
      <c r="MVD319" s="1241"/>
      <c r="MVE319" s="1241"/>
      <c r="MVF319" s="1241"/>
      <c r="MVG319" s="1241"/>
      <c r="MVH319" s="1241"/>
      <c r="MVI319" s="1241"/>
      <c r="MVJ319" s="1241"/>
      <c r="MVK319" s="1241"/>
      <c r="MVL319" s="1241"/>
      <c r="MVM319" s="1241"/>
      <c r="MVN319" s="1241"/>
      <c r="MVO319" s="1241"/>
      <c r="MVP319" s="1241"/>
      <c r="MVQ319" s="1241"/>
      <c r="MVR319" s="1241"/>
      <c r="MVS319" s="1241"/>
      <c r="MVT319" s="1241"/>
      <c r="MVU319" s="1241"/>
      <c r="MVV319" s="1241"/>
      <c r="MVW319" s="1241"/>
      <c r="MVX319" s="1241"/>
      <c r="MVY319" s="1241"/>
      <c r="MVZ319" s="1241"/>
      <c r="MWA319" s="1241"/>
      <c r="MWB319" s="1241"/>
      <c r="MWC319" s="1241"/>
      <c r="MWD319" s="1241"/>
      <c r="MWE319" s="1241"/>
      <c r="MWF319" s="1241"/>
      <c r="MWG319" s="1241"/>
      <c r="MWH319" s="1241"/>
      <c r="MWI319" s="1241"/>
      <c r="MWJ319" s="1241"/>
      <c r="MWK319" s="1241"/>
      <c r="MWL319" s="1241"/>
      <c r="MWM319" s="1241"/>
      <c r="MWN319" s="1241"/>
      <c r="MWO319" s="1241"/>
      <c r="MWP319" s="1241"/>
      <c r="MWQ319" s="1241"/>
      <c r="MWR319" s="1241"/>
      <c r="MWS319" s="1241"/>
      <c r="MWT319" s="1241"/>
      <c r="MWU319" s="1241"/>
      <c r="MWV319" s="1241"/>
      <c r="MWW319" s="1241"/>
      <c r="MWX319" s="1241"/>
      <c r="MWY319" s="1241"/>
      <c r="MWZ319" s="1241"/>
      <c r="MXA319" s="1241"/>
      <c r="MXB319" s="1241"/>
      <c r="MXC319" s="1241"/>
      <c r="MXD319" s="1241"/>
      <c r="MXE319" s="1241"/>
      <c r="MXF319" s="1241"/>
      <c r="MXG319" s="1241"/>
      <c r="MXH319" s="1241"/>
      <c r="MXI319" s="1241"/>
      <c r="MXJ319" s="1241"/>
      <c r="MXK319" s="1241"/>
      <c r="MXL319" s="1241"/>
      <c r="MXM319" s="1241"/>
      <c r="MXN319" s="1241"/>
      <c r="MXO319" s="1241"/>
      <c r="MXP319" s="1241"/>
      <c r="MXQ319" s="1241"/>
      <c r="MXR319" s="1241"/>
      <c r="MXS319" s="1241"/>
      <c r="MXT319" s="1241"/>
      <c r="MXU319" s="1241"/>
      <c r="MXV319" s="1241"/>
      <c r="MXW319" s="1241"/>
      <c r="MXX319" s="1241"/>
      <c r="MXY319" s="1241"/>
      <c r="MXZ319" s="1241"/>
      <c r="MYA319" s="1241"/>
      <c r="MYB319" s="1241"/>
      <c r="MYC319" s="1241"/>
      <c r="MYD319" s="1241"/>
      <c r="MYE319" s="1241"/>
      <c r="MYF319" s="1241"/>
      <c r="MYG319" s="1241"/>
      <c r="MYH319" s="1241"/>
      <c r="MYI319" s="1241"/>
      <c r="MYJ319" s="1241"/>
      <c r="MYK319" s="1241"/>
      <c r="MYL319" s="1241"/>
      <c r="MYM319" s="1241"/>
      <c r="MYN319" s="1241"/>
      <c r="MYO319" s="1241"/>
      <c r="MYP319" s="1241"/>
      <c r="MYQ319" s="1241"/>
      <c r="MYR319" s="1241"/>
      <c r="MYS319" s="1241"/>
      <c r="MYT319" s="1241"/>
      <c r="MYU319" s="1241"/>
      <c r="MYV319" s="1241"/>
      <c r="MYW319" s="1241"/>
      <c r="MYX319" s="1241"/>
      <c r="MYY319" s="1241"/>
      <c r="MYZ319" s="1241"/>
      <c r="MZA319" s="1241"/>
      <c r="MZB319" s="1241"/>
      <c r="MZC319" s="1241"/>
      <c r="MZD319" s="1241"/>
      <c r="MZE319" s="1241"/>
      <c r="MZF319" s="1241"/>
      <c r="MZG319" s="1241"/>
      <c r="MZH319" s="1241"/>
      <c r="MZI319" s="1241"/>
      <c r="MZJ319" s="1241"/>
      <c r="MZK319" s="1241"/>
      <c r="MZL319" s="1241"/>
      <c r="MZM319" s="1241"/>
      <c r="MZN319" s="1241"/>
      <c r="MZO319" s="1241"/>
      <c r="MZP319" s="1241"/>
      <c r="MZQ319" s="1241"/>
      <c r="MZR319" s="1241"/>
      <c r="MZS319" s="1241"/>
      <c r="MZT319" s="1241"/>
      <c r="MZU319" s="1241"/>
      <c r="MZV319" s="1241"/>
      <c r="MZW319" s="1241"/>
      <c r="MZX319" s="1241"/>
      <c r="MZY319" s="1241"/>
      <c r="MZZ319" s="1241"/>
      <c r="NAA319" s="1241"/>
      <c r="NAB319" s="1241"/>
      <c r="NAC319" s="1241"/>
      <c r="NAD319" s="1241"/>
      <c r="NAE319" s="1241"/>
      <c r="NAF319" s="1241"/>
      <c r="NAG319" s="1241"/>
      <c r="NAH319" s="1241"/>
      <c r="NAI319" s="1241"/>
      <c r="NAJ319" s="1241"/>
      <c r="NAK319" s="1241"/>
      <c r="NAL319" s="1241"/>
      <c r="NAM319" s="1241"/>
      <c r="NAN319" s="1241"/>
      <c r="NAO319" s="1241"/>
      <c r="NAP319" s="1241"/>
      <c r="NAQ319" s="1241"/>
      <c r="NAR319" s="1241"/>
      <c r="NAS319" s="1241"/>
      <c r="NAT319" s="1241"/>
      <c r="NAU319" s="1241"/>
      <c r="NAV319" s="1241"/>
      <c r="NAW319" s="1241"/>
      <c r="NAX319" s="1241"/>
      <c r="NAY319" s="1241"/>
      <c r="NAZ319" s="1241"/>
      <c r="NBA319" s="1241"/>
      <c r="NBB319" s="1241"/>
      <c r="NBC319" s="1241"/>
      <c r="NBD319" s="1241"/>
      <c r="NBE319" s="1241"/>
      <c r="NBF319" s="1241"/>
      <c r="NBG319" s="1241"/>
      <c r="NBH319" s="1241"/>
      <c r="NBI319" s="1241"/>
      <c r="NBJ319" s="1241"/>
      <c r="NBK319" s="1241"/>
      <c r="NBL319" s="1241"/>
      <c r="NBM319" s="1241"/>
      <c r="NBN319" s="1241"/>
      <c r="NBO319" s="1241"/>
      <c r="NBP319" s="1241"/>
      <c r="NBQ319" s="1241"/>
      <c r="NBR319" s="1241"/>
      <c r="NBS319" s="1241"/>
      <c r="NBT319" s="1241"/>
      <c r="NBU319" s="1241"/>
      <c r="NBV319" s="1241"/>
      <c r="NBW319" s="1241"/>
      <c r="NBX319" s="1241"/>
      <c r="NBY319" s="1241"/>
      <c r="NBZ319" s="1241"/>
      <c r="NCA319" s="1241"/>
      <c r="NCB319" s="1241"/>
      <c r="NCC319" s="1241"/>
      <c r="NCD319" s="1241"/>
      <c r="NCE319" s="1241"/>
      <c r="NCF319" s="1241"/>
      <c r="NCG319" s="1241"/>
      <c r="NCH319" s="1241"/>
      <c r="NCI319" s="1241"/>
      <c r="NCJ319" s="1241"/>
      <c r="NCK319" s="1241"/>
      <c r="NCL319" s="1241"/>
      <c r="NCM319" s="1241"/>
      <c r="NCN319" s="1241"/>
      <c r="NCO319" s="1241"/>
      <c r="NCP319" s="1241"/>
      <c r="NCQ319" s="1241"/>
      <c r="NCR319" s="1241"/>
      <c r="NCS319" s="1241"/>
      <c r="NCT319" s="1241"/>
      <c r="NCU319" s="1241"/>
      <c r="NCV319" s="1241"/>
      <c r="NCW319" s="1241"/>
      <c r="NCX319" s="1241"/>
      <c r="NCY319" s="1241"/>
      <c r="NCZ319" s="1241"/>
      <c r="NDA319" s="1241"/>
      <c r="NDB319" s="1241"/>
      <c r="NDC319" s="1241"/>
      <c r="NDD319" s="1241"/>
      <c r="NDE319" s="1241"/>
      <c r="NDF319" s="1241"/>
      <c r="NDG319" s="1241"/>
      <c r="NDH319" s="1241"/>
      <c r="NDI319" s="1241"/>
      <c r="NDJ319" s="1241"/>
      <c r="NDK319" s="1241"/>
      <c r="NDL319" s="1241"/>
      <c r="NDM319" s="1241"/>
      <c r="NDN319" s="1241"/>
      <c r="NDO319" s="1241"/>
      <c r="NDP319" s="1241"/>
      <c r="NDQ319" s="1241"/>
      <c r="NDR319" s="1241"/>
      <c r="NDS319" s="1241"/>
      <c r="NDT319" s="1241"/>
      <c r="NDU319" s="1241"/>
      <c r="NDV319" s="1241"/>
      <c r="NDW319" s="1241"/>
      <c r="NDX319" s="1241"/>
      <c r="NDY319" s="1241"/>
      <c r="NDZ319" s="1241"/>
      <c r="NEA319" s="1241"/>
      <c r="NEB319" s="1241"/>
      <c r="NEC319" s="1241"/>
      <c r="NED319" s="1241"/>
      <c r="NEE319" s="1241"/>
      <c r="NEF319" s="1241"/>
      <c r="NEG319" s="1241"/>
      <c r="NEH319" s="1241"/>
      <c r="NEI319" s="1241"/>
      <c r="NEJ319" s="1241"/>
      <c r="NEK319" s="1241"/>
      <c r="NEL319" s="1241"/>
      <c r="NEM319" s="1241"/>
      <c r="NEN319" s="1241"/>
      <c r="NEO319" s="1241"/>
      <c r="NEP319" s="1241"/>
      <c r="NEQ319" s="1241"/>
      <c r="NER319" s="1241"/>
      <c r="NES319" s="1241"/>
      <c r="NET319" s="1241"/>
      <c r="NEU319" s="1241"/>
      <c r="NEV319" s="1241"/>
      <c r="NEW319" s="1241"/>
      <c r="NEX319" s="1241"/>
      <c r="NEY319" s="1241"/>
      <c r="NEZ319" s="1241"/>
      <c r="NFA319" s="1241"/>
      <c r="NFB319" s="1241"/>
      <c r="NFC319" s="1241"/>
      <c r="NFD319" s="1241"/>
      <c r="NFE319" s="1241"/>
      <c r="NFF319" s="1241"/>
      <c r="NFG319" s="1241"/>
      <c r="NFH319" s="1241"/>
      <c r="NFI319" s="1241"/>
      <c r="NFJ319" s="1241"/>
      <c r="NFK319" s="1241"/>
      <c r="NFL319" s="1241"/>
      <c r="NFM319" s="1241"/>
      <c r="NFN319" s="1241"/>
      <c r="NFO319" s="1241"/>
      <c r="NFP319" s="1241"/>
      <c r="NFQ319" s="1241"/>
      <c r="NFR319" s="1241"/>
      <c r="NFS319" s="1241"/>
      <c r="NFT319" s="1241"/>
      <c r="NFU319" s="1241"/>
      <c r="NFV319" s="1241"/>
      <c r="NFW319" s="1241"/>
      <c r="NFX319" s="1241"/>
      <c r="NFY319" s="1241"/>
      <c r="NFZ319" s="1241"/>
      <c r="NGA319" s="1241"/>
      <c r="NGB319" s="1241"/>
      <c r="NGC319" s="1241"/>
      <c r="NGD319" s="1241"/>
      <c r="NGE319" s="1241"/>
      <c r="NGF319" s="1241"/>
      <c r="NGG319" s="1241"/>
      <c r="NGH319" s="1241"/>
      <c r="NGI319" s="1241"/>
      <c r="NGJ319" s="1241"/>
      <c r="NGK319" s="1241"/>
      <c r="NGL319" s="1241"/>
      <c r="NGM319" s="1241"/>
      <c r="NGN319" s="1241"/>
      <c r="NGO319" s="1241"/>
      <c r="NGP319" s="1241"/>
      <c r="NGQ319" s="1241"/>
      <c r="NGR319" s="1241"/>
      <c r="NGS319" s="1241"/>
      <c r="NGT319" s="1241"/>
      <c r="NGU319" s="1241"/>
      <c r="NGV319" s="1241"/>
      <c r="NGW319" s="1241"/>
      <c r="NGX319" s="1241"/>
      <c r="NGY319" s="1241"/>
      <c r="NGZ319" s="1241"/>
      <c r="NHA319" s="1241"/>
      <c r="NHB319" s="1241"/>
      <c r="NHC319" s="1241"/>
      <c r="NHD319" s="1241"/>
      <c r="NHE319" s="1241"/>
      <c r="NHF319" s="1241"/>
      <c r="NHG319" s="1241"/>
      <c r="NHH319" s="1241"/>
      <c r="NHI319" s="1241"/>
      <c r="NHJ319" s="1241"/>
      <c r="NHK319" s="1241"/>
      <c r="NHL319" s="1241"/>
      <c r="NHM319" s="1241"/>
      <c r="NHN319" s="1241"/>
      <c r="NHO319" s="1241"/>
      <c r="NHP319" s="1241"/>
      <c r="NHQ319" s="1241"/>
      <c r="NHR319" s="1241"/>
      <c r="NHS319" s="1241"/>
      <c r="NHT319" s="1241"/>
      <c r="NHU319" s="1241"/>
      <c r="NHV319" s="1241"/>
      <c r="NHW319" s="1241"/>
      <c r="NHX319" s="1241"/>
      <c r="NHY319" s="1241"/>
      <c r="NHZ319" s="1241"/>
      <c r="NIA319" s="1241"/>
      <c r="NIB319" s="1241"/>
      <c r="NIC319" s="1241"/>
      <c r="NID319" s="1241"/>
      <c r="NIE319" s="1241"/>
      <c r="NIF319" s="1241"/>
      <c r="NIG319" s="1241"/>
      <c r="NIH319" s="1241"/>
      <c r="NII319" s="1241"/>
      <c r="NIJ319" s="1241"/>
      <c r="NIK319" s="1241"/>
      <c r="NIL319" s="1241"/>
      <c r="NIM319" s="1241"/>
      <c r="NIN319" s="1241"/>
      <c r="NIO319" s="1241"/>
      <c r="NIP319" s="1241"/>
      <c r="NIQ319" s="1241"/>
      <c r="NIR319" s="1241"/>
      <c r="NIS319" s="1241"/>
      <c r="NIT319" s="1241"/>
      <c r="NIU319" s="1241"/>
      <c r="NIV319" s="1241"/>
      <c r="NIW319" s="1241"/>
      <c r="NIX319" s="1241"/>
      <c r="NIY319" s="1241"/>
      <c r="NIZ319" s="1241"/>
      <c r="NJA319" s="1241"/>
      <c r="NJB319" s="1241"/>
      <c r="NJC319" s="1241"/>
      <c r="NJD319" s="1241"/>
      <c r="NJE319" s="1241"/>
      <c r="NJF319" s="1241"/>
      <c r="NJG319" s="1241"/>
      <c r="NJH319" s="1241"/>
      <c r="NJI319" s="1241"/>
      <c r="NJJ319" s="1241"/>
      <c r="NJK319" s="1241"/>
      <c r="NJL319" s="1241"/>
      <c r="NJM319" s="1241"/>
      <c r="NJN319" s="1241"/>
      <c r="NJO319" s="1241"/>
      <c r="NJP319" s="1241"/>
      <c r="NJQ319" s="1241"/>
      <c r="NJR319" s="1241"/>
      <c r="NJS319" s="1241"/>
      <c r="NJT319" s="1241"/>
      <c r="NJU319" s="1241"/>
      <c r="NJV319" s="1241"/>
      <c r="NJW319" s="1241"/>
      <c r="NJX319" s="1241"/>
      <c r="NJY319" s="1241"/>
      <c r="NJZ319" s="1241"/>
      <c r="NKA319" s="1241"/>
      <c r="NKB319" s="1241"/>
      <c r="NKC319" s="1241"/>
      <c r="NKD319" s="1241"/>
      <c r="NKE319" s="1241"/>
      <c r="NKF319" s="1241"/>
      <c r="NKG319" s="1241"/>
      <c r="NKH319" s="1241"/>
      <c r="NKI319" s="1241"/>
      <c r="NKJ319" s="1241"/>
      <c r="NKK319" s="1241"/>
      <c r="NKL319" s="1241"/>
      <c r="NKM319" s="1241"/>
      <c r="NKN319" s="1241"/>
      <c r="NKO319" s="1241"/>
      <c r="NKP319" s="1241"/>
      <c r="NKQ319" s="1241"/>
      <c r="NKR319" s="1241"/>
      <c r="NKS319" s="1241"/>
      <c r="NKT319" s="1241"/>
      <c r="NKU319" s="1241"/>
      <c r="NKV319" s="1241"/>
      <c r="NKW319" s="1241"/>
      <c r="NKX319" s="1241"/>
      <c r="NKY319" s="1241"/>
      <c r="NKZ319" s="1241"/>
      <c r="NLA319" s="1241"/>
      <c r="NLB319" s="1241"/>
      <c r="NLC319" s="1241"/>
      <c r="NLD319" s="1241"/>
      <c r="NLE319" s="1241"/>
      <c r="NLF319" s="1241"/>
      <c r="NLG319" s="1241"/>
      <c r="NLH319" s="1241"/>
      <c r="NLI319" s="1241"/>
      <c r="NLJ319" s="1241"/>
      <c r="NLK319" s="1241"/>
      <c r="NLL319" s="1241"/>
      <c r="NLM319" s="1241"/>
      <c r="NLN319" s="1241"/>
      <c r="NLO319" s="1241"/>
      <c r="NLP319" s="1241"/>
      <c r="NLQ319" s="1241"/>
      <c r="NLR319" s="1241"/>
      <c r="NLS319" s="1241"/>
      <c r="NLT319" s="1241"/>
      <c r="NLU319" s="1241"/>
      <c r="NLV319" s="1241"/>
      <c r="NLW319" s="1241"/>
      <c r="NLX319" s="1241"/>
      <c r="NLY319" s="1241"/>
      <c r="NLZ319" s="1241"/>
      <c r="NMA319" s="1241"/>
      <c r="NMB319" s="1241"/>
      <c r="NMC319" s="1241"/>
      <c r="NMD319" s="1241"/>
      <c r="NME319" s="1241"/>
      <c r="NMF319" s="1241"/>
      <c r="NMG319" s="1241"/>
      <c r="NMH319" s="1241"/>
      <c r="NMI319" s="1241"/>
      <c r="NMJ319" s="1241"/>
      <c r="NMK319" s="1241"/>
      <c r="NML319" s="1241"/>
      <c r="NMM319" s="1241"/>
      <c r="NMN319" s="1241"/>
      <c r="NMO319" s="1241"/>
      <c r="NMP319" s="1241"/>
      <c r="NMQ319" s="1241"/>
      <c r="NMR319" s="1241"/>
      <c r="NMS319" s="1241"/>
      <c r="NMT319" s="1241"/>
      <c r="NMU319" s="1241"/>
      <c r="NMV319" s="1241"/>
      <c r="NMW319" s="1241"/>
      <c r="NMX319" s="1241"/>
      <c r="NMY319" s="1241"/>
      <c r="NMZ319" s="1241"/>
      <c r="NNA319" s="1241"/>
      <c r="NNB319" s="1241"/>
      <c r="NNC319" s="1241"/>
      <c r="NND319" s="1241"/>
      <c r="NNE319" s="1241"/>
      <c r="NNF319" s="1241"/>
      <c r="NNG319" s="1241"/>
      <c r="NNH319" s="1241"/>
      <c r="NNI319" s="1241"/>
      <c r="NNJ319" s="1241"/>
      <c r="NNK319" s="1241"/>
      <c r="NNL319" s="1241"/>
      <c r="NNM319" s="1241"/>
      <c r="NNN319" s="1241"/>
      <c r="NNO319" s="1241"/>
      <c r="NNP319" s="1241"/>
      <c r="NNQ319" s="1241"/>
      <c r="NNR319" s="1241"/>
      <c r="NNS319" s="1241"/>
      <c r="NNT319" s="1241"/>
      <c r="NNU319" s="1241"/>
      <c r="NNV319" s="1241"/>
      <c r="NNW319" s="1241"/>
      <c r="NNX319" s="1241"/>
      <c r="NNY319" s="1241"/>
      <c r="NNZ319" s="1241"/>
      <c r="NOA319" s="1241"/>
      <c r="NOB319" s="1241"/>
      <c r="NOC319" s="1241"/>
      <c r="NOD319" s="1241"/>
      <c r="NOE319" s="1241"/>
      <c r="NOF319" s="1241"/>
      <c r="NOG319" s="1241"/>
      <c r="NOH319" s="1241"/>
      <c r="NOI319" s="1241"/>
      <c r="NOJ319" s="1241"/>
      <c r="NOK319" s="1241"/>
      <c r="NOL319" s="1241"/>
      <c r="NOM319" s="1241"/>
      <c r="NON319" s="1241"/>
      <c r="NOO319" s="1241"/>
      <c r="NOP319" s="1241"/>
      <c r="NOQ319" s="1241"/>
      <c r="NOR319" s="1241"/>
      <c r="NOS319" s="1241"/>
      <c r="NOT319" s="1241"/>
      <c r="NOU319" s="1241"/>
      <c r="NOV319" s="1241"/>
      <c r="NOW319" s="1241"/>
      <c r="NOX319" s="1241"/>
      <c r="NOY319" s="1241"/>
      <c r="NOZ319" s="1241"/>
      <c r="NPA319" s="1241"/>
      <c r="NPB319" s="1241"/>
      <c r="NPC319" s="1241"/>
      <c r="NPD319" s="1241"/>
      <c r="NPE319" s="1241"/>
      <c r="NPF319" s="1241"/>
      <c r="NPG319" s="1241"/>
      <c r="NPH319" s="1241"/>
      <c r="NPI319" s="1241"/>
      <c r="NPJ319" s="1241"/>
      <c r="NPK319" s="1241"/>
      <c r="NPL319" s="1241"/>
      <c r="NPM319" s="1241"/>
      <c r="NPN319" s="1241"/>
      <c r="NPO319" s="1241"/>
      <c r="NPP319" s="1241"/>
      <c r="NPQ319" s="1241"/>
      <c r="NPR319" s="1241"/>
      <c r="NPS319" s="1241"/>
      <c r="NPT319" s="1241"/>
      <c r="NPU319" s="1241"/>
      <c r="NPV319" s="1241"/>
      <c r="NPW319" s="1241"/>
      <c r="NPX319" s="1241"/>
      <c r="NPY319" s="1241"/>
      <c r="NPZ319" s="1241"/>
      <c r="NQA319" s="1241"/>
      <c r="NQB319" s="1241"/>
      <c r="NQC319" s="1241"/>
      <c r="NQD319" s="1241"/>
      <c r="NQE319" s="1241"/>
      <c r="NQF319" s="1241"/>
      <c r="NQG319" s="1241"/>
      <c r="NQH319" s="1241"/>
      <c r="NQI319" s="1241"/>
      <c r="NQJ319" s="1241"/>
      <c r="NQK319" s="1241"/>
      <c r="NQL319" s="1241"/>
      <c r="NQM319" s="1241"/>
      <c r="NQN319" s="1241"/>
      <c r="NQO319" s="1241"/>
      <c r="NQP319" s="1241"/>
      <c r="NQQ319" s="1241"/>
      <c r="NQR319" s="1241"/>
      <c r="NQS319" s="1241"/>
      <c r="NQT319" s="1241"/>
      <c r="NQU319" s="1241"/>
      <c r="NQV319" s="1241"/>
      <c r="NQW319" s="1241"/>
      <c r="NQX319" s="1241"/>
      <c r="NQY319" s="1241"/>
      <c r="NQZ319" s="1241"/>
      <c r="NRA319" s="1241"/>
      <c r="NRB319" s="1241"/>
      <c r="NRC319" s="1241"/>
      <c r="NRD319" s="1241"/>
      <c r="NRE319" s="1241"/>
      <c r="NRF319" s="1241"/>
      <c r="NRG319" s="1241"/>
      <c r="NRH319" s="1241"/>
      <c r="NRI319" s="1241"/>
      <c r="NRJ319" s="1241"/>
      <c r="NRK319" s="1241"/>
      <c r="NRL319" s="1241"/>
      <c r="NRM319" s="1241"/>
      <c r="NRN319" s="1241"/>
      <c r="NRO319" s="1241"/>
      <c r="NRP319" s="1241"/>
      <c r="NRQ319" s="1241"/>
      <c r="NRR319" s="1241"/>
      <c r="NRS319" s="1241"/>
      <c r="NRT319" s="1241"/>
      <c r="NRU319" s="1241"/>
      <c r="NRV319" s="1241"/>
      <c r="NRW319" s="1241"/>
      <c r="NRX319" s="1241"/>
      <c r="NRY319" s="1241"/>
      <c r="NRZ319" s="1241"/>
      <c r="NSA319" s="1241"/>
      <c r="NSB319" s="1241"/>
      <c r="NSC319" s="1241"/>
      <c r="NSD319" s="1241"/>
      <c r="NSE319" s="1241"/>
      <c r="NSF319" s="1241"/>
      <c r="NSG319" s="1241"/>
      <c r="NSH319" s="1241"/>
      <c r="NSI319" s="1241"/>
      <c r="NSJ319" s="1241"/>
      <c r="NSK319" s="1241"/>
      <c r="NSL319" s="1241"/>
      <c r="NSM319" s="1241"/>
      <c r="NSN319" s="1241"/>
      <c r="NSO319" s="1241"/>
      <c r="NSP319" s="1241"/>
      <c r="NSQ319" s="1241"/>
      <c r="NSR319" s="1241"/>
      <c r="NSS319" s="1241"/>
      <c r="NST319" s="1241"/>
      <c r="NSU319" s="1241"/>
      <c r="NSV319" s="1241"/>
      <c r="NSW319" s="1241"/>
      <c r="NSX319" s="1241"/>
      <c r="NSY319" s="1241"/>
      <c r="NSZ319" s="1241"/>
      <c r="NTA319" s="1241"/>
      <c r="NTB319" s="1241"/>
      <c r="NTC319" s="1241"/>
      <c r="NTD319" s="1241"/>
      <c r="NTE319" s="1241"/>
      <c r="NTF319" s="1241"/>
      <c r="NTG319" s="1241"/>
      <c r="NTH319" s="1241"/>
      <c r="NTI319" s="1241"/>
      <c r="NTJ319" s="1241"/>
      <c r="NTK319" s="1241"/>
      <c r="NTL319" s="1241"/>
      <c r="NTM319" s="1241"/>
      <c r="NTN319" s="1241"/>
      <c r="NTO319" s="1241"/>
      <c r="NTP319" s="1241"/>
      <c r="NTQ319" s="1241"/>
      <c r="NTR319" s="1241"/>
      <c r="NTS319" s="1241"/>
      <c r="NTT319" s="1241"/>
      <c r="NTU319" s="1241"/>
      <c r="NTV319" s="1241"/>
      <c r="NTW319" s="1241"/>
      <c r="NTX319" s="1241"/>
      <c r="NTY319" s="1241"/>
      <c r="NTZ319" s="1241"/>
      <c r="NUA319" s="1241"/>
      <c r="NUB319" s="1241"/>
      <c r="NUC319" s="1241"/>
      <c r="NUD319" s="1241"/>
      <c r="NUE319" s="1241"/>
      <c r="NUF319" s="1241"/>
      <c r="NUG319" s="1241"/>
      <c r="NUH319" s="1241"/>
      <c r="NUI319" s="1241"/>
      <c r="NUJ319" s="1241"/>
      <c r="NUK319" s="1241"/>
      <c r="NUL319" s="1241"/>
      <c r="NUM319" s="1241"/>
      <c r="NUN319" s="1241"/>
      <c r="NUO319" s="1241"/>
      <c r="NUP319" s="1241"/>
      <c r="NUQ319" s="1241"/>
      <c r="NUR319" s="1241"/>
      <c r="NUS319" s="1241"/>
      <c r="NUT319" s="1241"/>
      <c r="NUU319" s="1241"/>
      <c r="NUV319" s="1241"/>
      <c r="NUW319" s="1241"/>
      <c r="NUX319" s="1241"/>
      <c r="NUY319" s="1241"/>
      <c r="NUZ319" s="1241"/>
      <c r="NVA319" s="1241"/>
      <c r="NVB319" s="1241"/>
      <c r="NVC319" s="1241"/>
      <c r="NVD319" s="1241"/>
      <c r="NVE319" s="1241"/>
      <c r="NVF319" s="1241"/>
      <c r="NVG319" s="1241"/>
      <c r="NVH319" s="1241"/>
      <c r="NVI319" s="1241"/>
      <c r="NVJ319" s="1241"/>
      <c r="NVK319" s="1241"/>
      <c r="NVL319" s="1241"/>
      <c r="NVM319" s="1241"/>
      <c r="NVN319" s="1241"/>
      <c r="NVO319" s="1241"/>
      <c r="NVP319" s="1241"/>
      <c r="NVQ319" s="1241"/>
      <c r="NVR319" s="1241"/>
      <c r="NVS319" s="1241"/>
      <c r="NVT319" s="1241"/>
      <c r="NVU319" s="1241"/>
      <c r="NVV319" s="1241"/>
      <c r="NVW319" s="1241"/>
      <c r="NVX319" s="1241"/>
      <c r="NVY319" s="1241"/>
      <c r="NVZ319" s="1241"/>
      <c r="NWA319" s="1241"/>
      <c r="NWB319" s="1241"/>
      <c r="NWC319" s="1241"/>
      <c r="NWD319" s="1241"/>
      <c r="NWE319" s="1241"/>
      <c r="NWF319" s="1241"/>
      <c r="NWG319" s="1241"/>
      <c r="NWH319" s="1241"/>
      <c r="NWI319" s="1241"/>
      <c r="NWJ319" s="1241"/>
      <c r="NWK319" s="1241"/>
      <c r="NWL319" s="1241"/>
      <c r="NWM319" s="1241"/>
      <c r="NWN319" s="1241"/>
      <c r="NWO319" s="1241"/>
      <c r="NWP319" s="1241"/>
      <c r="NWQ319" s="1241"/>
      <c r="NWR319" s="1241"/>
      <c r="NWS319" s="1241"/>
      <c r="NWT319" s="1241"/>
      <c r="NWU319" s="1241"/>
      <c r="NWV319" s="1241"/>
      <c r="NWW319" s="1241"/>
      <c r="NWX319" s="1241"/>
      <c r="NWY319" s="1241"/>
      <c r="NWZ319" s="1241"/>
      <c r="NXA319" s="1241"/>
      <c r="NXB319" s="1241"/>
      <c r="NXC319" s="1241"/>
      <c r="NXD319" s="1241"/>
      <c r="NXE319" s="1241"/>
      <c r="NXF319" s="1241"/>
      <c r="NXG319" s="1241"/>
      <c r="NXH319" s="1241"/>
      <c r="NXI319" s="1241"/>
      <c r="NXJ319" s="1241"/>
      <c r="NXK319" s="1241"/>
      <c r="NXL319" s="1241"/>
      <c r="NXM319" s="1241"/>
      <c r="NXN319" s="1241"/>
      <c r="NXO319" s="1241"/>
      <c r="NXP319" s="1241"/>
      <c r="NXQ319" s="1241"/>
      <c r="NXR319" s="1241"/>
      <c r="NXS319" s="1241"/>
      <c r="NXT319" s="1241"/>
      <c r="NXU319" s="1241"/>
      <c r="NXV319" s="1241"/>
      <c r="NXW319" s="1241"/>
      <c r="NXX319" s="1241"/>
      <c r="NXY319" s="1241"/>
      <c r="NXZ319" s="1241"/>
      <c r="NYA319" s="1241"/>
      <c r="NYB319" s="1241"/>
      <c r="NYC319" s="1241"/>
      <c r="NYD319" s="1241"/>
      <c r="NYE319" s="1241"/>
      <c r="NYF319" s="1241"/>
      <c r="NYG319" s="1241"/>
      <c r="NYH319" s="1241"/>
      <c r="NYI319" s="1241"/>
      <c r="NYJ319" s="1241"/>
      <c r="NYK319" s="1241"/>
      <c r="NYL319" s="1241"/>
      <c r="NYM319" s="1241"/>
      <c r="NYN319" s="1241"/>
      <c r="NYO319" s="1241"/>
      <c r="NYP319" s="1241"/>
      <c r="NYQ319" s="1241"/>
      <c r="NYR319" s="1241"/>
      <c r="NYS319" s="1241"/>
      <c r="NYT319" s="1241"/>
      <c r="NYU319" s="1241"/>
      <c r="NYV319" s="1241"/>
      <c r="NYW319" s="1241"/>
      <c r="NYX319" s="1241"/>
      <c r="NYY319" s="1241"/>
      <c r="NYZ319" s="1241"/>
      <c r="NZA319" s="1241"/>
      <c r="NZB319" s="1241"/>
      <c r="NZC319" s="1241"/>
      <c r="NZD319" s="1241"/>
      <c r="NZE319" s="1241"/>
      <c r="NZF319" s="1241"/>
      <c r="NZG319" s="1241"/>
      <c r="NZH319" s="1241"/>
      <c r="NZI319" s="1241"/>
      <c r="NZJ319" s="1241"/>
      <c r="NZK319" s="1241"/>
      <c r="NZL319" s="1241"/>
      <c r="NZM319" s="1241"/>
      <c r="NZN319" s="1241"/>
      <c r="NZO319" s="1241"/>
      <c r="NZP319" s="1241"/>
      <c r="NZQ319" s="1241"/>
      <c r="NZR319" s="1241"/>
      <c r="NZS319" s="1241"/>
      <c r="NZT319" s="1241"/>
      <c r="NZU319" s="1241"/>
      <c r="NZV319" s="1241"/>
      <c r="NZW319" s="1241"/>
      <c r="NZX319" s="1241"/>
      <c r="NZY319" s="1241"/>
      <c r="NZZ319" s="1241"/>
      <c r="OAA319" s="1241"/>
      <c r="OAB319" s="1241"/>
      <c r="OAC319" s="1241"/>
      <c r="OAD319" s="1241"/>
      <c r="OAE319" s="1241"/>
      <c r="OAF319" s="1241"/>
      <c r="OAG319" s="1241"/>
      <c r="OAH319" s="1241"/>
      <c r="OAI319" s="1241"/>
      <c r="OAJ319" s="1241"/>
      <c r="OAK319" s="1241"/>
      <c r="OAL319" s="1241"/>
      <c r="OAM319" s="1241"/>
      <c r="OAN319" s="1241"/>
      <c r="OAO319" s="1241"/>
      <c r="OAP319" s="1241"/>
      <c r="OAQ319" s="1241"/>
      <c r="OAR319" s="1241"/>
      <c r="OAS319" s="1241"/>
      <c r="OAT319" s="1241"/>
      <c r="OAU319" s="1241"/>
      <c r="OAV319" s="1241"/>
      <c r="OAW319" s="1241"/>
      <c r="OAX319" s="1241"/>
      <c r="OAY319" s="1241"/>
      <c r="OAZ319" s="1241"/>
      <c r="OBA319" s="1241"/>
      <c r="OBB319" s="1241"/>
      <c r="OBC319" s="1241"/>
      <c r="OBD319" s="1241"/>
      <c r="OBE319" s="1241"/>
      <c r="OBF319" s="1241"/>
      <c r="OBG319" s="1241"/>
      <c r="OBH319" s="1241"/>
      <c r="OBI319" s="1241"/>
      <c r="OBJ319" s="1241"/>
      <c r="OBK319" s="1241"/>
      <c r="OBL319" s="1241"/>
      <c r="OBM319" s="1241"/>
      <c r="OBN319" s="1241"/>
      <c r="OBO319" s="1241"/>
      <c r="OBP319" s="1241"/>
      <c r="OBQ319" s="1241"/>
      <c r="OBR319" s="1241"/>
      <c r="OBS319" s="1241"/>
      <c r="OBT319" s="1241"/>
      <c r="OBU319" s="1241"/>
      <c r="OBV319" s="1241"/>
      <c r="OBW319" s="1241"/>
      <c r="OBX319" s="1241"/>
      <c r="OBY319" s="1241"/>
      <c r="OBZ319" s="1241"/>
      <c r="OCA319" s="1241"/>
      <c r="OCB319" s="1241"/>
      <c r="OCC319" s="1241"/>
      <c r="OCD319" s="1241"/>
      <c r="OCE319" s="1241"/>
      <c r="OCF319" s="1241"/>
      <c r="OCG319" s="1241"/>
      <c r="OCH319" s="1241"/>
      <c r="OCI319" s="1241"/>
      <c r="OCJ319" s="1241"/>
      <c r="OCK319" s="1241"/>
      <c r="OCL319" s="1241"/>
      <c r="OCM319" s="1241"/>
      <c r="OCN319" s="1241"/>
      <c r="OCO319" s="1241"/>
      <c r="OCP319" s="1241"/>
      <c r="OCQ319" s="1241"/>
      <c r="OCR319" s="1241"/>
      <c r="OCS319" s="1241"/>
      <c r="OCT319" s="1241"/>
      <c r="OCU319" s="1241"/>
      <c r="OCV319" s="1241"/>
      <c r="OCW319" s="1241"/>
      <c r="OCX319" s="1241"/>
      <c r="OCY319" s="1241"/>
      <c r="OCZ319" s="1241"/>
      <c r="ODA319" s="1241"/>
      <c r="ODB319" s="1241"/>
      <c r="ODC319" s="1241"/>
      <c r="ODD319" s="1241"/>
      <c r="ODE319" s="1241"/>
      <c r="ODF319" s="1241"/>
      <c r="ODG319" s="1241"/>
      <c r="ODH319" s="1241"/>
      <c r="ODI319" s="1241"/>
      <c r="ODJ319" s="1241"/>
      <c r="ODK319" s="1241"/>
      <c r="ODL319" s="1241"/>
      <c r="ODM319" s="1241"/>
      <c r="ODN319" s="1241"/>
      <c r="ODO319" s="1241"/>
      <c r="ODP319" s="1241"/>
      <c r="ODQ319" s="1241"/>
      <c r="ODR319" s="1241"/>
      <c r="ODS319" s="1241"/>
      <c r="ODT319" s="1241"/>
      <c r="ODU319" s="1241"/>
      <c r="ODV319" s="1241"/>
      <c r="ODW319" s="1241"/>
      <c r="ODX319" s="1241"/>
      <c r="ODY319" s="1241"/>
      <c r="ODZ319" s="1241"/>
      <c r="OEA319" s="1241"/>
      <c r="OEB319" s="1241"/>
      <c r="OEC319" s="1241"/>
      <c r="OED319" s="1241"/>
      <c r="OEE319" s="1241"/>
      <c r="OEF319" s="1241"/>
      <c r="OEG319" s="1241"/>
      <c r="OEH319" s="1241"/>
      <c r="OEI319" s="1241"/>
      <c r="OEJ319" s="1241"/>
      <c r="OEK319" s="1241"/>
      <c r="OEL319" s="1241"/>
      <c r="OEM319" s="1241"/>
      <c r="OEN319" s="1241"/>
      <c r="OEO319" s="1241"/>
      <c r="OEP319" s="1241"/>
      <c r="OEQ319" s="1241"/>
      <c r="OER319" s="1241"/>
      <c r="OES319" s="1241"/>
      <c r="OET319" s="1241"/>
      <c r="OEU319" s="1241"/>
      <c r="OEV319" s="1241"/>
      <c r="OEW319" s="1241"/>
      <c r="OEX319" s="1241"/>
      <c r="OEY319" s="1241"/>
      <c r="OEZ319" s="1241"/>
      <c r="OFA319" s="1241"/>
      <c r="OFB319" s="1241"/>
      <c r="OFC319" s="1241"/>
      <c r="OFD319" s="1241"/>
      <c r="OFE319" s="1241"/>
      <c r="OFF319" s="1241"/>
      <c r="OFG319" s="1241"/>
      <c r="OFH319" s="1241"/>
      <c r="OFI319" s="1241"/>
      <c r="OFJ319" s="1241"/>
      <c r="OFK319" s="1241"/>
      <c r="OFL319" s="1241"/>
      <c r="OFM319" s="1241"/>
      <c r="OFN319" s="1241"/>
      <c r="OFO319" s="1241"/>
      <c r="OFP319" s="1241"/>
      <c r="OFQ319" s="1241"/>
      <c r="OFR319" s="1241"/>
      <c r="OFS319" s="1241"/>
      <c r="OFT319" s="1241"/>
      <c r="OFU319" s="1241"/>
      <c r="OFV319" s="1241"/>
      <c r="OFW319" s="1241"/>
      <c r="OFX319" s="1241"/>
      <c r="OFY319" s="1241"/>
      <c r="OFZ319" s="1241"/>
      <c r="OGA319" s="1241"/>
      <c r="OGB319" s="1241"/>
      <c r="OGC319" s="1241"/>
      <c r="OGD319" s="1241"/>
      <c r="OGE319" s="1241"/>
      <c r="OGF319" s="1241"/>
      <c r="OGG319" s="1241"/>
      <c r="OGH319" s="1241"/>
      <c r="OGI319" s="1241"/>
      <c r="OGJ319" s="1241"/>
      <c r="OGK319" s="1241"/>
      <c r="OGL319" s="1241"/>
      <c r="OGM319" s="1241"/>
      <c r="OGN319" s="1241"/>
      <c r="OGO319" s="1241"/>
      <c r="OGP319" s="1241"/>
      <c r="OGQ319" s="1241"/>
      <c r="OGR319" s="1241"/>
      <c r="OGS319" s="1241"/>
      <c r="OGT319" s="1241"/>
      <c r="OGU319" s="1241"/>
      <c r="OGV319" s="1241"/>
      <c r="OGW319" s="1241"/>
      <c r="OGX319" s="1241"/>
      <c r="OGY319" s="1241"/>
      <c r="OGZ319" s="1241"/>
      <c r="OHA319" s="1241"/>
      <c r="OHB319" s="1241"/>
      <c r="OHC319" s="1241"/>
      <c r="OHD319" s="1241"/>
      <c r="OHE319" s="1241"/>
      <c r="OHF319" s="1241"/>
      <c r="OHG319" s="1241"/>
      <c r="OHH319" s="1241"/>
      <c r="OHI319" s="1241"/>
      <c r="OHJ319" s="1241"/>
      <c r="OHK319" s="1241"/>
      <c r="OHL319" s="1241"/>
      <c r="OHM319" s="1241"/>
      <c r="OHN319" s="1241"/>
      <c r="OHO319" s="1241"/>
      <c r="OHP319" s="1241"/>
      <c r="OHQ319" s="1241"/>
      <c r="OHR319" s="1241"/>
      <c r="OHS319" s="1241"/>
      <c r="OHT319" s="1241"/>
      <c r="OHU319" s="1241"/>
      <c r="OHV319" s="1241"/>
      <c r="OHW319" s="1241"/>
      <c r="OHX319" s="1241"/>
      <c r="OHY319" s="1241"/>
      <c r="OHZ319" s="1241"/>
      <c r="OIA319" s="1241"/>
      <c r="OIB319" s="1241"/>
      <c r="OIC319" s="1241"/>
      <c r="OID319" s="1241"/>
      <c r="OIE319" s="1241"/>
      <c r="OIF319" s="1241"/>
      <c r="OIG319" s="1241"/>
      <c r="OIH319" s="1241"/>
      <c r="OII319" s="1241"/>
      <c r="OIJ319" s="1241"/>
      <c r="OIK319" s="1241"/>
      <c r="OIL319" s="1241"/>
      <c r="OIM319" s="1241"/>
      <c r="OIN319" s="1241"/>
      <c r="OIO319" s="1241"/>
      <c r="OIP319" s="1241"/>
      <c r="OIQ319" s="1241"/>
      <c r="OIR319" s="1241"/>
      <c r="OIS319" s="1241"/>
      <c r="OIT319" s="1241"/>
      <c r="OIU319" s="1241"/>
      <c r="OIV319" s="1241"/>
      <c r="OIW319" s="1241"/>
      <c r="OIX319" s="1241"/>
      <c r="OIY319" s="1241"/>
      <c r="OIZ319" s="1241"/>
      <c r="OJA319" s="1241"/>
      <c r="OJB319" s="1241"/>
      <c r="OJC319" s="1241"/>
      <c r="OJD319" s="1241"/>
      <c r="OJE319" s="1241"/>
      <c r="OJF319" s="1241"/>
      <c r="OJG319" s="1241"/>
      <c r="OJH319" s="1241"/>
      <c r="OJI319" s="1241"/>
      <c r="OJJ319" s="1241"/>
      <c r="OJK319" s="1241"/>
      <c r="OJL319" s="1241"/>
      <c r="OJM319" s="1241"/>
      <c r="OJN319" s="1241"/>
      <c r="OJO319" s="1241"/>
      <c r="OJP319" s="1241"/>
      <c r="OJQ319" s="1241"/>
      <c r="OJR319" s="1241"/>
      <c r="OJS319" s="1241"/>
      <c r="OJT319" s="1241"/>
      <c r="OJU319" s="1241"/>
      <c r="OJV319" s="1241"/>
      <c r="OJW319" s="1241"/>
      <c r="OJX319" s="1241"/>
      <c r="OJY319" s="1241"/>
      <c r="OJZ319" s="1241"/>
      <c r="OKA319" s="1241"/>
      <c r="OKB319" s="1241"/>
      <c r="OKC319" s="1241"/>
      <c r="OKD319" s="1241"/>
      <c r="OKE319" s="1241"/>
      <c r="OKF319" s="1241"/>
      <c r="OKG319" s="1241"/>
      <c r="OKH319" s="1241"/>
      <c r="OKI319" s="1241"/>
      <c r="OKJ319" s="1241"/>
      <c r="OKK319" s="1241"/>
      <c r="OKL319" s="1241"/>
      <c r="OKM319" s="1241"/>
      <c r="OKN319" s="1241"/>
      <c r="OKO319" s="1241"/>
      <c r="OKP319" s="1241"/>
      <c r="OKQ319" s="1241"/>
      <c r="OKR319" s="1241"/>
      <c r="OKS319" s="1241"/>
      <c r="OKT319" s="1241"/>
      <c r="OKU319" s="1241"/>
      <c r="OKV319" s="1241"/>
      <c r="OKW319" s="1241"/>
      <c r="OKX319" s="1241"/>
      <c r="OKY319" s="1241"/>
      <c r="OKZ319" s="1241"/>
      <c r="OLA319" s="1241"/>
      <c r="OLB319" s="1241"/>
      <c r="OLC319" s="1241"/>
      <c r="OLD319" s="1241"/>
      <c r="OLE319" s="1241"/>
      <c r="OLF319" s="1241"/>
      <c r="OLG319" s="1241"/>
      <c r="OLH319" s="1241"/>
      <c r="OLI319" s="1241"/>
      <c r="OLJ319" s="1241"/>
      <c r="OLK319" s="1241"/>
      <c r="OLL319" s="1241"/>
      <c r="OLM319" s="1241"/>
      <c r="OLN319" s="1241"/>
      <c r="OLO319" s="1241"/>
      <c r="OLP319" s="1241"/>
      <c r="OLQ319" s="1241"/>
      <c r="OLR319" s="1241"/>
      <c r="OLS319" s="1241"/>
      <c r="OLT319" s="1241"/>
      <c r="OLU319" s="1241"/>
      <c r="OLV319" s="1241"/>
      <c r="OLW319" s="1241"/>
      <c r="OLX319" s="1241"/>
      <c r="OLY319" s="1241"/>
      <c r="OLZ319" s="1241"/>
      <c r="OMA319" s="1241"/>
      <c r="OMB319" s="1241"/>
      <c r="OMC319" s="1241"/>
      <c r="OMD319" s="1241"/>
      <c r="OME319" s="1241"/>
      <c r="OMF319" s="1241"/>
      <c r="OMG319" s="1241"/>
      <c r="OMH319" s="1241"/>
      <c r="OMI319" s="1241"/>
      <c r="OMJ319" s="1241"/>
      <c r="OMK319" s="1241"/>
      <c r="OML319" s="1241"/>
      <c r="OMM319" s="1241"/>
      <c r="OMN319" s="1241"/>
      <c r="OMO319" s="1241"/>
      <c r="OMP319" s="1241"/>
      <c r="OMQ319" s="1241"/>
      <c r="OMR319" s="1241"/>
      <c r="OMS319" s="1241"/>
      <c r="OMT319" s="1241"/>
      <c r="OMU319" s="1241"/>
      <c r="OMV319" s="1241"/>
      <c r="OMW319" s="1241"/>
      <c r="OMX319" s="1241"/>
      <c r="OMY319" s="1241"/>
      <c r="OMZ319" s="1241"/>
      <c r="ONA319" s="1241"/>
      <c r="ONB319" s="1241"/>
      <c r="ONC319" s="1241"/>
      <c r="OND319" s="1241"/>
      <c r="ONE319" s="1241"/>
      <c r="ONF319" s="1241"/>
      <c r="ONG319" s="1241"/>
      <c r="ONH319" s="1241"/>
      <c r="ONI319" s="1241"/>
      <c r="ONJ319" s="1241"/>
      <c r="ONK319" s="1241"/>
      <c r="ONL319" s="1241"/>
      <c r="ONM319" s="1241"/>
      <c r="ONN319" s="1241"/>
      <c r="ONO319" s="1241"/>
      <c r="ONP319" s="1241"/>
      <c r="ONQ319" s="1241"/>
      <c r="ONR319" s="1241"/>
      <c r="ONS319" s="1241"/>
      <c r="ONT319" s="1241"/>
      <c r="ONU319" s="1241"/>
      <c r="ONV319" s="1241"/>
      <c r="ONW319" s="1241"/>
      <c r="ONX319" s="1241"/>
      <c r="ONY319" s="1241"/>
      <c r="ONZ319" s="1241"/>
      <c r="OOA319" s="1241"/>
      <c r="OOB319" s="1241"/>
      <c r="OOC319" s="1241"/>
      <c r="OOD319" s="1241"/>
      <c r="OOE319" s="1241"/>
      <c r="OOF319" s="1241"/>
      <c r="OOG319" s="1241"/>
      <c r="OOH319" s="1241"/>
      <c r="OOI319" s="1241"/>
      <c r="OOJ319" s="1241"/>
      <c r="OOK319" s="1241"/>
      <c r="OOL319" s="1241"/>
      <c r="OOM319" s="1241"/>
      <c r="OON319" s="1241"/>
      <c r="OOO319" s="1241"/>
      <c r="OOP319" s="1241"/>
      <c r="OOQ319" s="1241"/>
      <c r="OOR319" s="1241"/>
      <c r="OOS319" s="1241"/>
      <c r="OOT319" s="1241"/>
      <c r="OOU319" s="1241"/>
      <c r="OOV319" s="1241"/>
      <c r="OOW319" s="1241"/>
      <c r="OOX319" s="1241"/>
      <c r="OOY319" s="1241"/>
      <c r="OOZ319" s="1241"/>
      <c r="OPA319" s="1241"/>
      <c r="OPB319" s="1241"/>
      <c r="OPC319" s="1241"/>
      <c r="OPD319" s="1241"/>
      <c r="OPE319" s="1241"/>
      <c r="OPF319" s="1241"/>
      <c r="OPG319" s="1241"/>
      <c r="OPH319" s="1241"/>
      <c r="OPI319" s="1241"/>
      <c r="OPJ319" s="1241"/>
      <c r="OPK319" s="1241"/>
      <c r="OPL319" s="1241"/>
      <c r="OPM319" s="1241"/>
      <c r="OPN319" s="1241"/>
      <c r="OPO319" s="1241"/>
      <c r="OPP319" s="1241"/>
      <c r="OPQ319" s="1241"/>
      <c r="OPR319" s="1241"/>
      <c r="OPS319" s="1241"/>
      <c r="OPT319" s="1241"/>
      <c r="OPU319" s="1241"/>
      <c r="OPV319" s="1241"/>
      <c r="OPW319" s="1241"/>
      <c r="OPX319" s="1241"/>
      <c r="OPY319" s="1241"/>
      <c r="OPZ319" s="1241"/>
      <c r="OQA319" s="1241"/>
      <c r="OQB319" s="1241"/>
      <c r="OQC319" s="1241"/>
      <c r="OQD319" s="1241"/>
      <c r="OQE319" s="1241"/>
      <c r="OQF319" s="1241"/>
      <c r="OQG319" s="1241"/>
      <c r="OQH319" s="1241"/>
      <c r="OQI319" s="1241"/>
      <c r="OQJ319" s="1241"/>
      <c r="OQK319" s="1241"/>
      <c r="OQL319" s="1241"/>
      <c r="OQM319" s="1241"/>
      <c r="OQN319" s="1241"/>
      <c r="OQO319" s="1241"/>
      <c r="OQP319" s="1241"/>
      <c r="OQQ319" s="1241"/>
      <c r="OQR319" s="1241"/>
      <c r="OQS319" s="1241"/>
      <c r="OQT319" s="1241"/>
      <c r="OQU319" s="1241"/>
      <c r="OQV319" s="1241"/>
      <c r="OQW319" s="1241"/>
      <c r="OQX319" s="1241"/>
      <c r="OQY319" s="1241"/>
      <c r="OQZ319" s="1241"/>
      <c r="ORA319" s="1241"/>
      <c r="ORB319" s="1241"/>
      <c r="ORC319" s="1241"/>
      <c r="ORD319" s="1241"/>
      <c r="ORE319" s="1241"/>
      <c r="ORF319" s="1241"/>
      <c r="ORG319" s="1241"/>
      <c r="ORH319" s="1241"/>
      <c r="ORI319" s="1241"/>
      <c r="ORJ319" s="1241"/>
      <c r="ORK319" s="1241"/>
      <c r="ORL319" s="1241"/>
      <c r="ORM319" s="1241"/>
      <c r="ORN319" s="1241"/>
      <c r="ORO319" s="1241"/>
      <c r="ORP319" s="1241"/>
      <c r="ORQ319" s="1241"/>
      <c r="ORR319" s="1241"/>
      <c r="ORS319" s="1241"/>
      <c r="ORT319" s="1241"/>
      <c r="ORU319" s="1241"/>
      <c r="ORV319" s="1241"/>
      <c r="ORW319" s="1241"/>
      <c r="ORX319" s="1241"/>
      <c r="ORY319" s="1241"/>
      <c r="ORZ319" s="1241"/>
      <c r="OSA319" s="1241"/>
      <c r="OSB319" s="1241"/>
      <c r="OSC319" s="1241"/>
      <c r="OSD319" s="1241"/>
      <c r="OSE319" s="1241"/>
      <c r="OSF319" s="1241"/>
      <c r="OSG319" s="1241"/>
      <c r="OSH319" s="1241"/>
      <c r="OSI319" s="1241"/>
      <c r="OSJ319" s="1241"/>
      <c r="OSK319" s="1241"/>
      <c r="OSL319" s="1241"/>
      <c r="OSM319" s="1241"/>
      <c r="OSN319" s="1241"/>
      <c r="OSO319" s="1241"/>
      <c r="OSP319" s="1241"/>
      <c r="OSQ319" s="1241"/>
      <c r="OSR319" s="1241"/>
      <c r="OSS319" s="1241"/>
      <c r="OST319" s="1241"/>
      <c r="OSU319" s="1241"/>
      <c r="OSV319" s="1241"/>
      <c r="OSW319" s="1241"/>
      <c r="OSX319" s="1241"/>
      <c r="OSY319" s="1241"/>
      <c r="OSZ319" s="1241"/>
      <c r="OTA319" s="1241"/>
      <c r="OTB319" s="1241"/>
      <c r="OTC319" s="1241"/>
      <c r="OTD319" s="1241"/>
      <c r="OTE319" s="1241"/>
      <c r="OTF319" s="1241"/>
      <c r="OTG319" s="1241"/>
      <c r="OTH319" s="1241"/>
      <c r="OTI319" s="1241"/>
      <c r="OTJ319" s="1241"/>
      <c r="OTK319" s="1241"/>
      <c r="OTL319" s="1241"/>
      <c r="OTM319" s="1241"/>
      <c r="OTN319" s="1241"/>
      <c r="OTO319" s="1241"/>
      <c r="OTP319" s="1241"/>
      <c r="OTQ319" s="1241"/>
      <c r="OTR319" s="1241"/>
      <c r="OTS319" s="1241"/>
      <c r="OTT319" s="1241"/>
      <c r="OTU319" s="1241"/>
      <c r="OTV319" s="1241"/>
      <c r="OTW319" s="1241"/>
      <c r="OTX319" s="1241"/>
      <c r="OTY319" s="1241"/>
      <c r="OTZ319" s="1241"/>
      <c r="OUA319" s="1241"/>
      <c r="OUB319" s="1241"/>
      <c r="OUC319" s="1241"/>
      <c r="OUD319" s="1241"/>
      <c r="OUE319" s="1241"/>
      <c r="OUF319" s="1241"/>
      <c r="OUG319" s="1241"/>
      <c r="OUH319" s="1241"/>
      <c r="OUI319" s="1241"/>
      <c r="OUJ319" s="1241"/>
      <c r="OUK319" s="1241"/>
      <c r="OUL319" s="1241"/>
      <c r="OUM319" s="1241"/>
      <c r="OUN319" s="1241"/>
      <c r="OUO319" s="1241"/>
      <c r="OUP319" s="1241"/>
      <c r="OUQ319" s="1241"/>
      <c r="OUR319" s="1241"/>
      <c r="OUS319" s="1241"/>
      <c r="OUT319" s="1241"/>
      <c r="OUU319" s="1241"/>
      <c r="OUV319" s="1241"/>
      <c r="OUW319" s="1241"/>
      <c r="OUX319" s="1241"/>
      <c r="OUY319" s="1241"/>
      <c r="OUZ319" s="1241"/>
      <c r="OVA319" s="1241"/>
      <c r="OVB319" s="1241"/>
      <c r="OVC319" s="1241"/>
      <c r="OVD319" s="1241"/>
      <c r="OVE319" s="1241"/>
      <c r="OVF319" s="1241"/>
      <c r="OVG319" s="1241"/>
      <c r="OVH319" s="1241"/>
      <c r="OVI319" s="1241"/>
      <c r="OVJ319" s="1241"/>
      <c r="OVK319" s="1241"/>
      <c r="OVL319" s="1241"/>
      <c r="OVM319" s="1241"/>
      <c r="OVN319" s="1241"/>
      <c r="OVO319" s="1241"/>
      <c r="OVP319" s="1241"/>
      <c r="OVQ319" s="1241"/>
      <c r="OVR319" s="1241"/>
      <c r="OVS319" s="1241"/>
      <c r="OVT319" s="1241"/>
      <c r="OVU319" s="1241"/>
      <c r="OVV319" s="1241"/>
      <c r="OVW319" s="1241"/>
      <c r="OVX319" s="1241"/>
      <c r="OVY319" s="1241"/>
      <c r="OVZ319" s="1241"/>
      <c r="OWA319" s="1241"/>
      <c r="OWB319" s="1241"/>
      <c r="OWC319" s="1241"/>
      <c r="OWD319" s="1241"/>
      <c r="OWE319" s="1241"/>
      <c r="OWF319" s="1241"/>
      <c r="OWG319" s="1241"/>
      <c r="OWH319" s="1241"/>
      <c r="OWI319" s="1241"/>
      <c r="OWJ319" s="1241"/>
      <c r="OWK319" s="1241"/>
      <c r="OWL319" s="1241"/>
      <c r="OWM319" s="1241"/>
      <c r="OWN319" s="1241"/>
      <c r="OWO319" s="1241"/>
      <c r="OWP319" s="1241"/>
      <c r="OWQ319" s="1241"/>
      <c r="OWR319" s="1241"/>
      <c r="OWS319" s="1241"/>
      <c r="OWT319" s="1241"/>
      <c r="OWU319" s="1241"/>
      <c r="OWV319" s="1241"/>
      <c r="OWW319" s="1241"/>
      <c r="OWX319" s="1241"/>
      <c r="OWY319" s="1241"/>
      <c r="OWZ319" s="1241"/>
      <c r="OXA319" s="1241"/>
      <c r="OXB319" s="1241"/>
      <c r="OXC319" s="1241"/>
      <c r="OXD319" s="1241"/>
      <c r="OXE319" s="1241"/>
      <c r="OXF319" s="1241"/>
      <c r="OXG319" s="1241"/>
      <c r="OXH319" s="1241"/>
      <c r="OXI319" s="1241"/>
      <c r="OXJ319" s="1241"/>
      <c r="OXK319" s="1241"/>
      <c r="OXL319" s="1241"/>
      <c r="OXM319" s="1241"/>
      <c r="OXN319" s="1241"/>
      <c r="OXO319" s="1241"/>
      <c r="OXP319" s="1241"/>
      <c r="OXQ319" s="1241"/>
      <c r="OXR319" s="1241"/>
      <c r="OXS319" s="1241"/>
      <c r="OXT319" s="1241"/>
      <c r="OXU319" s="1241"/>
      <c r="OXV319" s="1241"/>
      <c r="OXW319" s="1241"/>
      <c r="OXX319" s="1241"/>
      <c r="OXY319" s="1241"/>
      <c r="OXZ319" s="1241"/>
      <c r="OYA319" s="1241"/>
      <c r="OYB319" s="1241"/>
      <c r="OYC319" s="1241"/>
      <c r="OYD319" s="1241"/>
      <c r="OYE319" s="1241"/>
      <c r="OYF319" s="1241"/>
      <c r="OYG319" s="1241"/>
      <c r="OYH319" s="1241"/>
      <c r="OYI319" s="1241"/>
      <c r="OYJ319" s="1241"/>
      <c r="OYK319" s="1241"/>
      <c r="OYL319" s="1241"/>
      <c r="OYM319" s="1241"/>
      <c r="OYN319" s="1241"/>
      <c r="OYO319" s="1241"/>
      <c r="OYP319" s="1241"/>
      <c r="OYQ319" s="1241"/>
      <c r="OYR319" s="1241"/>
      <c r="OYS319" s="1241"/>
      <c r="OYT319" s="1241"/>
      <c r="OYU319" s="1241"/>
      <c r="OYV319" s="1241"/>
      <c r="OYW319" s="1241"/>
      <c r="OYX319" s="1241"/>
      <c r="OYY319" s="1241"/>
      <c r="OYZ319" s="1241"/>
      <c r="OZA319" s="1241"/>
      <c r="OZB319" s="1241"/>
      <c r="OZC319" s="1241"/>
      <c r="OZD319" s="1241"/>
      <c r="OZE319" s="1241"/>
      <c r="OZF319" s="1241"/>
      <c r="OZG319" s="1241"/>
      <c r="OZH319" s="1241"/>
      <c r="OZI319" s="1241"/>
      <c r="OZJ319" s="1241"/>
      <c r="OZK319" s="1241"/>
      <c r="OZL319" s="1241"/>
      <c r="OZM319" s="1241"/>
      <c r="OZN319" s="1241"/>
      <c r="OZO319" s="1241"/>
      <c r="OZP319" s="1241"/>
      <c r="OZQ319" s="1241"/>
      <c r="OZR319" s="1241"/>
      <c r="OZS319" s="1241"/>
      <c r="OZT319" s="1241"/>
      <c r="OZU319" s="1241"/>
      <c r="OZV319" s="1241"/>
      <c r="OZW319" s="1241"/>
      <c r="OZX319" s="1241"/>
      <c r="OZY319" s="1241"/>
      <c r="OZZ319" s="1241"/>
      <c r="PAA319" s="1241"/>
      <c r="PAB319" s="1241"/>
      <c r="PAC319" s="1241"/>
      <c r="PAD319" s="1241"/>
      <c r="PAE319" s="1241"/>
      <c r="PAF319" s="1241"/>
      <c r="PAG319" s="1241"/>
      <c r="PAH319" s="1241"/>
      <c r="PAI319" s="1241"/>
      <c r="PAJ319" s="1241"/>
      <c r="PAK319" s="1241"/>
      <c r="PAL319" s="1241"/>
      <c r="PAM319" s="1241"/>
      <c r="PAN319" s="1241"/>
      <c r="PAO319" s="1241"/>
      <c r="PAP319" s="1241"/>
      <c r="PAQ319" s="1241"/>
      <c r="PAR319" s="1241"/>
      <c r="PAS319" s="1241"/>
      <c r="PAT319" s="1241"/>
      <c r="PAU319" s="1241"/>
      <c r="PAV319" s="1241"/>
      <c r="PAW319" s="1241"/>
      <c r="PAX319" s="1241"/>
      <c r="PAY319" s="1241"/>
      <c r="PAZ319" s="1241"/>
      <c r="PBA319" s="1241"/>
      <c r="PBB319" s="1241"/>
      <c r="PBC319" s="1241"/>
      <c r="PBD319" s="1241"/>
      <c r="PBE319" s="1241"/>
      <c r="PBF319" s="1241"/>
      <c r="PBG319" s="1241"/>
      <c r="PBH319" s="1241"/>
      <c r="PBI319" s="1241"/>
      <c r="PBJ319" s="1241"/>
      <c r="PBK319" s="1241"/>
      <c r="PBL319" s="1241"/>
      <c r="PBM319" s="1241"/>
      <c r="PBN319" s="1241"/>
      <c r="PBO319" s="1241"/>
      <c r="PBP319" s="1241"/>
      <c r="PBQ319" s="1241"/>
      <c r="PBR319" s="1241"/>
      <c r="PBS319" s="1241"/>
      <c r="PBT319" s="1241"/>
      <c r="PBU319" s="1241"/>
      <c r="PBV319" s="1241"/>
      <c r="PBW319" s="1241"/>
      <c r="PBX319" s="1241"/>
      <c r="PBY319" s="1241"/>
      <c r="PBZ319" s="1241"/>
      <c r="PCA319" s="1241"/>
      <c r="PCB319" s="1241"/>
      <c r="PCC319" s="1241"/>
      <c r="PCD319" s="1241"/>
      <c r="PCE319" s="1241"/>
      <c r="PCF319" s="1241"/>
      <c r="PCG319" s="1241"/>
      <c r="PCH319" s="1241"/>
      <c r="PCI319" s="1241"/>
      <c r="PCJ319" s="1241"/>
      <c r="PCK319" s="1241"/>
      <c r="PCL319" s="1241"/>
      <c r="PCM319" s="1241"/>
      <c r="PCN319" s="1241"/>
      <c r="PCO319" s="1241"/>
      <c r="PCP319" s="1241"/>
      <c r="PCQ319" s="1241"/>
      <c r="PCR319" s="1241"/>
      <c r="PCS319" s="1241"/>
      <c r="PCT319" s="1241"/>
      <c r="PCU319" s="1241"/>
      <c r="PCV319" s="1241"/>
      <c r="PCW319" s="1241"/>
      <c r="PCX319" s="1241"/>
      <c r="PCY319" s="1241"/>
      <c r="PCZ319" s="1241"/>
      <c r="PDA319" s="1241"/>
      <c r="PDB319" s="1241"/>
      <c r="PDC319" s="1241"/>
      <c r="PDD319" s="1241"/>
      <c r="PDE319" s="1241"/>
      <c r="PDF319" s="1241"/>
      <c r="PDG319" s="1241"/>
      <c r="PDH319" s="1241"/>
      <c r="PDI319" s="1241"/>
      <c r="PDJ319" s="1241"/>
      <c r="PDK319" s="1241"/>
      <c r="PDL319" s="1241"/>
      <c r="PDM319" s="1241"/>
      <c r="PDN319" s="1241"/>
      <c r="PDO319" s="1241"/>
      <c r="PDP319" s="1241"/>
      <c r="PDQ319" s="1241"/>
      <c r="PDR319" s="1241"/>
      <c r="PDS319" s="1241"/>
      <c r="PDT319" s="1241"/>
      <c r="PDU319" s="1241"/>
      <c r="PDV319" s="1241"/>
      <c r="PDW319" s="1241"/>
      <c r="PDX319" s="1241"/>
      <c r="PDY319" s="1241"/>
      <c r="PDZ319" s="1241"/>
      <c r="PEA319" s="1241"/>
      <c r="PEB319" s="1241"/>
      <c r="PEC319" s="1241"/>
      <c r="PED319" s="1241"/>
      <c r="PEE319" s="1241"/>
      <c r="PEF319" s="1241"/>
      <c r="PEG319" s="1241"/>
      <c r="PEH319" s="1241"/>
      <c r="PEI319" s="1241"/>
      <c r="PEJ319" s="1241"/>
      <c r="PEK319" s="1241"/>
      <c r="PEL319" s="1241"/>
      <c r="PEM319" s="1241"/>
      <c r="PEN319" s="1241"/>
      <c r="PEO319" s="1241"/>
      <c r="PEP319" s="1241"/>
      <c r="PEQ319" s="1241"/>
      <c r="PER319" s="1241"/>
      <c r="PES319" s="1241"/>
      <c r="PET319" s="1241"/>
      <c r="PEU319" s="1241"/>
      <c r="PEV319" s="1241"/>
      <c r="PEW319" s="1241"/>
      <c r="PEX319" s="1241"/>
      <c r="PEY319" s="1241"/>
      <c r="PEZ319" s="1241"/>
      <c r="PFA319" s="1241"/>
      <c r="PFB319" s="1241"/>
      <c r="PFC319" s="1241"/>
      <c r="PFD319" s="1241"/>
      <c r="PFE319" s="1241"/>
      <c r="PFF319" s="1241"/>
      <c r="PFG319" s="1241"/>
      <c r="PFH319" s="1241"/>
      <c r="PFI319" s="1241"/>
      <c r="PFJ319" s="1241"/>
      <c r="PFK319" s="1241"/>
      <c r="PFL319" s="1241"/>
      <c r="PFM319" s="1241"/>
      <c r="PFN319" s="1241"/>
      <c r="PFO319" s="1241"/>
      <c r="PFP319" s="1241"/>
      <c r="PFQ319" s="1241"/>
      <c r="PFR319" s="1241"/>
      <c r="PFS319" s="1241"/>
      <c r="PFT319" s="1241"/>
      <c r="PFU319" s="1241"/>
      <c r="PFV319" s="1241"/>
      <c r="PFW319" s="1241"/>
      <c r="PFX319" s="1241"/>
      <c r="PFY319" s="1241"/>
      <c r="PFZ319" s="1241"/>
      <c r="PGA319" s="1241"/>
      <c r="PGB319" s="1241"/>
      <c r="PGC319" s="1241"/>
      <c r="PGD319" s="1241"/>
      <c r="PGE319" s="1241"/>
      <c r="PGF319" s="1241"/>
      <c r="PGG319" s="1241"/>
      <c r="PGH319" s="1241"/>
      <c r="PGI319" s="1241"/>
      <c r="PGJ319" s="1241"/>
      <c r="PGK319" s="1241"/>
      <c r="PGL319" s="1241"/>
      <c r="PGM319" s="1241"/>
      <c r="PGN319" s="1241"/>
      <c r="PGO319" s="1241"/>
      <c r="PGP319" s="1241"/>
      <c r="PGQ319" s="1241"/>
      <c r="PGR319" s="1241"/>
      <c r="PGS319" s="1241"/>
      <c r="PGT319" s="1241"/>
      <c r="PGU319" s="1241"/>
      <c r="PGV319" s="1241"/>
      <c r="PGW319" s="1241"/>
      <c r="PGX319" s="1241"/>
      <c r="PGY319" s="1241"/>
      <c r="PGZ319" s="1241"/>
      <c r="PHA319" s="1241"/>
      <c r="PHB319" s="1241"/>
      <c r="PHC319" s="1241"/>
      <c r="PHD319" s="1241"/>
      <c r="PHE319" s="1241"/>
      <c r="PHF319" s="1241"/>
      <c r="PHG319" s="1241"/>
      <c r="PHH319" s="1241"/>
      <c r="PHI319" s="1241"/>
      <c r="PHJ319" s="1241"/>
      <c r="PHK319" s="1241"/>
      <c r="PHL319" s="1241"/>
      <c r="PHM319" s="1241"/>
      <c r="PHN319" s="1241"/>
      <c r="PHO319" s="1241"/>
      <c r="PHP319" s="1241"/>
      <c r="PHQ319" s="1241"/>
      <c r="PHR319" s="1241"/>
      <c r="PHS319" s="1241"/>
      <c r="PHT319" s="1241"/>
      <c r="PHU319" s="1241"/>
      <c r="PHV319" s="1241"/>
      <c r="PHW319" s="1241"/>
      <c r="PHX319" s="1241"/>
      <c r="PHY319" s="1241"/>
      <c r="PHZ319" s="1241"/>
      <c r="PIA319" s="1241"/>
      <c r="PIB319" s="1241"/>
      <c r="PIC319" s="1241"/>
      <c r="PID319" s="1241"/>
      <c r="PIE319" s="1241"/>
      <c r="PIF319" s="1241"/>
      <c r="PIG319" s="1241"/>
      <c r="PIH319" s="1241"/>
      <c r="PII319" s="1241"/>
      <c r="PIJ319" s="1241"/>
      <c r="PIK319" s="1241"/>
      <c r="PIL319" s="1241"/>
      <c r="PIM319" s="1241"/>
      <c r="PIN319" s="1241"/>
      <c r="PIO319" s="1241"/>
      <c r="PIP319" s="1241"/>
      <c r="PIQ319" s="1241"/>
      <c r="PIR319" s="1241"/>
      <c r="PIS319" s="1241"/>
      <c r="PIT319" s="1241"/>
      <c r="PIU319" s="1241"/>
      <c r="PIV319" s="1241"/>
      <c r="PIW319" s="1241"/>
      <c r="PIX319" s="1241"/>
      <c r="PIY319" s="1241"/>
      <c r="PIZ319" s="1241"/>
      <c r="PJA319" s="1241"/>
      <c r="PJB319" s="1241"/>
      <c r="PJC319" s="1241"/>
      <c r="PJD319" s="1241"/>
      <c r="PJE319" s="1241"/>
      <c r="PJF319" s="1241"/>
      <c r="PJG319" s="1241"/>
      <c r="PJH319" s="1241"/>
      <c r="PJI319" s="1241"/>
      <c r="PJJ319" s="1241"/>
      <c r="PJK319" s="1241"/>
      <c r="PJL319" s="1241"/>
      <c r="PJM319" s="1241"/>
      <c r="PJN319" s="1241"/>
      <c r="PJO319" s="1241"/>
      <c r="PJP319" s="1241"/>
      <c r="PJQ319" s="1241"/>
      <c r="PJR319" s="1241"/>
      <c r="PJS319" s="1241"/>
      <c r="PJT319" s="1241"/>
      <c r="PJU319" s="1241"/>
      <c r="PJV319" s="1241"/>
      <c r="PJW319" s="1241"/>
      <c r="PJX319" s="1241"/>
      <c r="PJY319" s="1241"/>
      <c r="PJZ319" s="1241"/>
      <c r="PKA319" s="1241"/>
      <c r="PKB319" s="1241"/>
      <c r="PKC319" s="1241"/>
      <c r="PKD319" s="1241"/>
      <c r="PKE319" s="1241"/>
      <c r="PKF319" s="1241"/>
      <c r="PKG319" s="1241"/>
      <c r="PKH319" s="1241"/>
      <c r="PKI319" s="1241"/>
      <c r="PKJ319" s="1241"/>
      <c r="PKK319" s="1241"/>
      <c r="PKL319" s="1241"/>
      <c r="PKM319" s="1241"/>
      <c r="PKN319" s="1241"/>
      <c r="PKO319" s="1241"/>
      <c r="PKP319" s="1241"/>
      <c r="PKQ319" s="1241"/>
      <c r="PKR319" s="1241"/>
      <c r="PKS319" s="1241"/>
      <c r="PKT319" s="1241"/>
      <c r="PKU319" s="1241"/>
      <c r="PKV319" s="1241"/>
      <c r="PKW319" s="1241"/>
      <c r="PKX319" s="1241"/>
      <c r="PKY319" s="1241"/>
      <c r="PKZ319" s="1241"/>
      <c r="PLA319" s="1241"/>
      <c r="PLB319" s="1241"/>
      <c r="PLC319" s="1241"/>
      <c r="PLD319" s="1241"/>
      <c r="PLE319" s="1241"/>
      <c r="PLF319" s="1241"/>
      <c r="PLG319" s="1241"/>
      <c r="PLH319" s="1241"/>
      <c r="PLI319" s="1241"/>
      <c r="PLJ319" s="1241"/>
      <c r="PLK319" s="1241"/>
      <c r="PLL319" s="1241"/>
      <c r="PLM319" s="1241"/>
      <c r="PLN319" s="1241"/>
      <c r="PLO319" s="1241"/>
      <c r="PLP319" s="1241"/>
      <c r="PLQ319" s="1241"/>
      <c r="PLR319" s="1241"/>
      <c r="PLS319" s="1241"/>
      <c r="PLT319" s="1241"/>
      <c r="PLU319" s="1241"/>
      <c r="PLV319" s="1241"/>
      <c r="PLW319" s="1241"/>
      <c r="PLX319" s="1241"/>
      <c r="PLY319" s="1241"/>
      <c r="PLZ319" s="1241"/>
      <c r="PMA319" s="1241"/>
      <c r="PMB319" s="1241"/>
      <c r="PMC319" s="1241"/>
      <c r="PMD319" s="1241"/>
      <c r="PME319" s="1241"/>
      <c r="PMF319" s="1241"/>
      <c r="PMG319" s="1241"/>
      <c r="PMH319" s="1241"/>
      <c r="PMI319" s="1241"/>
      <c r="PMJ319" s="1241"/>
      <c r="PMK319" s="1241"/>
      <c r="PML319" s="1241"/>
      <c r="PMM319" s="1241"/>
      <c r="PMN319" s="1241"/>
      <c r="PMO319" s="1241"/>
      <c r="PMP319" s="1241"/>
      <c r="PMQ319" s="1241"/>
      <c r="PMR319" s="1241"/>
      <c r="PMS319" s="1241"/>
      <c r="PMT319" s="1241"/>
      <c r="PMU319" s="1241"/>
      <c r="PMV319" s="1241"/>
      <c r="PMW319" s="1241"/>
      <c r="PMX319" s="1241"/>
      <c r="PMY319" s="1241"/>
      <c r="PMZ319" s="1241"/>
      <c r="PNA319" s="1241"/>
      <c r="PNB319" s="1241"/>
      <c r="PNC319" s="1241"/>
      <c r="PND319" s="1241"/>
      <c r="PNE319" s="1241"/>
      <c r="PNF319" s="1241"/>
      <c r="PNG319" s="1241"/>
      <c r="PNH319" s="1241"/>
      <c r="PNI319" s="1241"/>
      <c r="PNJ319" s="1241"/>
      <c r="PNK319" s="1241"/>
      <c r="PNL319" s="1241"/>
      <c r="PNM319" s="1241"/>
      <c r="PNN319" s="1241"/>
      <c r="PNO319" s="1241"/>
      <c r="PNP319" s="1241"/>
      <c r="PNQ319" s="1241"/>
      <c r="PNR319" s="1241"/>
      <c r="PNS319" s="1241"/>
      <c r="PNT319" s="1241"/>
      <c r="PNU319" s="1241"/>
      <c r="PNV319" s="1241"/>
      <c r="PNW319" s="1241"/>
      <c r="PNX319" s="1241"/>
      <c r="PNY319" s="1241"/>
      <c r="PNZ319" s="1241"/>
      <c r="POA319" s="1241"/>
      <c r="POB319" s="1241"/>
      <c r="POC319" s="1241"/>
      <c r="POD319" s="1241"/>
      <c r="POE319" s="1241"/>
      <c r="POF319" s="1241"/>
      <c r="POG319" s="1241"/>
      <c r="POH319" s="1241"/>
      <c r="POI319" s="1241"/>
      <c r="POJ319" s="1241"/>
      <c r="POK319" s="1241"/>
      <c r="POL319" s="1241"/>
      <c r="POM319" s="1241"/>
      <c r="PON319" s="1241"/>
      <c r="POO319" s="1241"/>
      <c r="POP319" s="1241"/>
      <c r="POQ319" s="1241"/>
      <c r="POR319" s="1241"/>
      <c r="POS319" s="1241"/>
      <c r="POT319" s="1241"/>
      <c r="POU319" s="1241"/>
      <c r="POV319" s="1241"/>
      <c r="POW319" s="1241"/>
      <c r="POX319" s="1241"/>
      <c r="POY319" s="1241"/>
      <c r="POZ319" s="1241"/>
      <c r="PPA319" s="1241"/>
      <c r="PPB319" s="1241"/>
      <c r="PPC319" s="1241"/>
      <c r="PPD319" s="1241"/>
      <c r="PPE319" s="1241"/>
      <c r="PPF319" s="1241"/>
      <c r="PPG319" s="1241"/>
      <c r="PPH319" s="1241"/>
      <c r="PPI319" s="1241"/>
      <c r="PPJ319" s="1241"/>
      <c r="PPK319" s="1241"/>
      <c r="PPL319" s="1241"/>
      <c r="PPM319" s="1241"/>
      <c r="PPN319" s="1241"/>
      <c r="PPO319" s="1241"/>
      <c r="PPP319" s="1241"/>
      <c r="PPQ319" s="1241"/>
      <c r="PPR319" s="1241"/>
      <c r="PPS319" s="1241"/>
      <c r="PPT319" s="1241"/>
      <c r="PPU319" s="1241"/>
      <c r="PPV319" s="1241"/>
      <c r="PPW319" s="1241"/>
      <c r="PPX319" s="1241"/>
      <c r="PPY319" s="1241"/>
      <c r="PPZ319" s="1241"/>
      <c r="PQA319" s="1241"/>
      <c r="PQB319" s="1241"/>
      <c r="PQC319" s="1241"/>
      <c r="PQD319" s="1241"/>
      <c r="PQE319" s="1241"/>
      <c r="PQF319" s="1241"/>
      <c r="PQG319" s="1241"/>
      <c r="PQH319" s="1241"/>
      <c r="PQI319" s="1241"/>
      <c r="PQJ319" s="1241"/>
      <c r="PQK319" s="1241"/>
      <c r="PQL319" s="1241"/>
      <c r="PQM319" s="1241"/>
      <c r="PQN319" s="1241"/>
      <c r="PQO319" s="1241"/>
      <c r="PQP319" s="1241"/>
      <c r="PQQ319" s="1241"/>
      <c r="PQR319" s="1241"/>
      <c r="PQS319" s="1241"/>
      <c r="PQT319" s="1241"/>
      <c r="PQU319" s="1241"/>
      <c r="PQV319" s="1241"/>
      <c r="PQW319" s="1241"/>
      <c r="PQX319" s="1241"/>
      <c r="PQY319" s="1241"/>
      <c r="PQZ319" s="1241"/>
      <c r="PRA319" s="1241"/>
      <c r="PRB319" s="1241"/>
      <c r="PRC319" s="1241"/>
      <c r="PRD319" s="1241"/>
      <c r="PRE319" s="1241"/>
      <c r="PRF319" s="1241"/>
      <c r="PRG319" s="1241"/>
      <c r="PRH319" s="1241"/>
      <c r="PRI319" s="1241"/>
      <c r="PRJ319" s="1241"/>
      <c r="PRK319" s="1241"/>
      <c r="PRL319" s="1241"/>
      <c r="PRM319" s="1241"/>
      <c r="PRN319" s="1241"/>
      <c r="PRO319" s="1241"/>
      <c r="PRP319" s="1241"/>
      <c r="PRQ319" s="1241"/>
      <c r="PRR319" s="1241"/>
      <c r="PRS319" s="1241"/>
      <c r="PRT319" s="1241"/>
      <c r="PRU319" s="1241"/>
      <c r="PRV319" s="1241"/>
      <c r="PRW319" s="1241"/>
      <c r="PRX319" s="1241"/>
      <c r="PRY319" s="1241"/>
      <c r="PRZ319" s="1241"/>
      <c r="PSA319" s="1241"/>
      <c r="PSB319" s="1241"/>
      <c r="PSC319" s="1241"/>
      <c r="PSD319" s="1241"/>
      <c r="PSE319" s="1241"/>
      <c r="PSF319" s="1241"/>
      <c r="PSG319" s="1241"/>
      <c r="PSH319" s="1241"/>
      <c r="PSI319" s="1241"/>
      <c r="PSJ319" s="1241"/>
      <c r="PSK319" s="1241"/>
      <c r="PSL319" s="1241"/>
      <c r="PSM319" s="1241"/>
      <c r="PSN319" s="1241"/>
      <c r="PSO319" s="1241"/>
      <c r="PSP319" s="1241"/>
      <c r="PSQ319" s="1241"/>
      <c r="PSR319" s="1241"/>
      <c r="PSS319" s="1241"/>
      <c r="PST319" s="1241"/>
      <c r="PSU319" s="1241"/>
      <c r="PSV319" s="1241"/>
      <c r="PSW319" s="1241"/>
      <c r="PSX319" s="1241"/>
      <c r="PSY319" s="1241"/>
      <c r="PSZ319" s="1241"/>
      <c r="PTA319" s="1241"/>
      <c r="PTB319" s="1241"/>
      <c r="PTC319" s="1241"/>
      <c r="PTD319" s="1241"/>
      <c r="PTE319" s="1241"/>
      <c r="PTF319" s="1241"/>
      <c r="PTG319" s="1241"/>
      <c r="PTH319" s="1241"/>
      <c r="PTI319" s="1241"/>
      <c r="PTJ319" s="1241"/>
      <c r="PTK319" s="1241"/>
      <c r="PTL319" s="1241"/>
      <c r="PTM319" s="1241"/>
      <c r="PTN319" s="1241"/>
      <c r="PTO319" s="1241"/>
      <c r="PTP319" s="1241"/>
      <c r="PTQ319" s="1241"/>
      <c r="PTR319" s="1241"/>
      <c r="PTS319" s="1241"/>
      <c r="PTT319" s="1241"/>
      <c r="PTU319" s="1241"/>
      <c r="PTV319" s="1241"/>
      <c r="PTW319" s="1241"/>
      <c r="PTX319" s="1241"/>
      <c r="PTY319" s="1241"/>
      <c r="PTZ319" s="1241"/>
      <c r="PUA319" s="1241"/>
      <c r="PUB319" s="1241"/>
      <c r="PUC319" s="1241"/>
      <c r="PUD319" s="1241"/>
      <c r="PUE319" s="1241"/>
      <c r="PUF319" s="1241"/>
      <c r="PUG319" s="1241"/>
      <c r="PUH319" s="1241"/>
      <c r="PUI319" s="1241"/>
      <c r="PUJ319" s="1241"/>
      <c r="PUK319" s="1241"/>
      <c r="PUL319" s="1241"/>
      <c r="PUM319" s="1241"/>
      <c r="PUN319" s="1241"/>
      <c r="PUO319" s="1241"/>
      <c r="PUP319" s="1241"/>
      <c r="PUQ319" s="1241"/>
      <c r="PUR319" s="1241"/>
      <c r="PUS319" s="1241"/>
      <c r="PUT319" s="1241"/>
      <c r="PUU319" s="1241"/>
      <c r="PUV319" s="1241"/>
      <c r="PUW319" s="1241"/>
      <c r="PUX319" s="1241"/>
      <c r="PUY319" s="1241"/>
      <c r="PUZ319" s="1241"/>
      <c r="PVA319" s="1241"/>
      <c r="PVB319" s="1241"/>
      <c r="PVC319" s="1241"/>
      <c r="PVD319" s="1241"/>
      <c r="PVE319" s="1241"/>
      <c r="PVF319" s="1241"/>
      <c r="PVG319" s="1241"/>
      <c r="PVH319" s="1241"/>
      <c r="PVI319" s="1241"/>
      <c r="PVJ319" s="1241"/>
      <c r="PVK319" s="1241"/>
      <c r="PVL319" s="1241"/>
      <c r="PVM319" s="1241"/>
      <c r="PVN319" s="1241"/>
      <c r="PVO319" s="1241"/>
      <c r="PVP319" s="1241"/>
      <c r="PVQ319" s="1241"/>
      <c r="PVR319" s="1241"/>
      <c r="PVS319" s="1241"/>
      <c r="PVT319" s="1241"/>
      <c r="PVU319" s="1241"/>
      <c r="PVV319" s="1241"/>
      <c r="PVW319" s="1241"/>
      <c r="PVX319" s="1241"/>
      <c r="PVY319" s="1241"/>
      <c r="PVZ319" s="1241"/>
      <c r="PWA319" s="1241"/>
      <c r="PWB319" s="1241"/>
      <c r="PWC319" s="1241"/>
      <c r="PWD319" s="1241"/>
      <c r="PWE319" s="1241"/>
      <c r="PWF319" s="1241"/>
      <c r="PWG319" s="1241"/>
      <c r="PWH319" s="1241"/>
      <c r="PWI319" s="1241"/>
      <c r="PWJ319" s="1241"/>
      <c r="PWK319" s="1241"/>
      <c r="PWL319" s="1241"/>
      <c r="PWM319" s="1241"/>
      <c r="PWN319" s="1241"/>
      <c r="PWO319" s="1241"/>
      <c r="PWP319" s="1241"/>
      <c r="PWQ319" s="1241"/>
      <c r="PWR319" s="1241"/>
      <c r="PWS319" s="1241"/>
      <c r="PWT319" s="1241"/>
      <c r="PWU319" s="1241"/>
      <c r="PWV319" s="1241"/>
      <c r="PWW319" s="1241"/>
      <c r="PWX319" s="1241"/>
      <c r="PWY319" s="1241"/>
      <c r="PWZ319" s="1241"/>
      <c r="PXA319" s="1241"/>
      <c r="PXB319" s="1241"/>
      <c r="PXC319" s="1241"/>
      <c r="PXD319" s="1241"/>
      <c r="PXE319" s="1241"/>
      <c r="PXF319" s="1241"/>
      <c r="PXG319" s="1241"/>
      <c r="PXH319" s="1241"/>
      <c r="PXI319" s="1241"/>
      <c r="PXJ319" s="1241"/>
      <c r="PXK319" s="1241"/>
      <c r="PXL319" s="1241"/>
      <c r="PXM319" s="1241"/>
      <c r="PXN319" s="1241"/>
      <c r="PXO319" s="1241"/>
      <c r="PXP319" s="1241"/>
      <c r="PXQ319" s="1241"/>
      <c r="PXR319" s="1241"/>
      <c r="PXS319" s="1241"/>
      <c r="PXT319" s="1241"/>
      <c r="PXU319" s="1241"/>
      <c r="PXV319" s="1241"/>
      <c r="PXW319" s="1241"/>
      <c r="PXX319" s="1241"/>
      <c r="PXY319" s="1241"/>
      <c r="PXZ319" s="1241"/>
      <c r="PYA319" s="1241"/>
      <c r="PYB319" s="1241"/>
      <c r="PYC319" s="1241"/>
      <c r="PYD319" s="1241"/>
      <c r="PYE319" s="1241"/>
      <c r="PYF319" s="1241"/>
      <c r="PYG319" s="1241"/>
      <c r="PYH319" s="1241"/>
      <c r="PYI319" s="1241"/>
      <c r="PYJ319" s="1241"/>
      <c r="PYK319" s="1241"/>
      <c r="PYL319" s="1241"/>
      <c r="PYM319" s="1241"/>
      <c r="PYN319" s="1241"/>
      <c r="PYO319" s="1241"/>
      <c r="PYP319" s="1241"/>
      <c r="PYQ319" s="1241"/>
      <c r="PYR319" s="1241"/>
      <c r="PYS319" s="1241"/>
      <c r="PYT319" s="1241"/>
      <c r="PYU319" s="1241"/>
      <c r="PYV319" s="1241"/>
      <c r="PYW319" s="1241"/>
      <c r="PYX319" s="1241"/>
      <c r="PYY319" s="1241"/>
      <c r="PYZ319" s="1241"/>
      <c r="PZA319" s="1241"/>
      <c r="PZB319" s="1241"/>
      <c r="PZC319" s="1241"/>
      <c r="PZD319" s="1241"/>
      <c r="PZE319" s="1241"/>
      <c r="PZF319" s="1241"/>
      <c r="PZG319" s="1241"/>
      <c r="PZH319" s="1241"/>
      <c r="PZI319" s="1241"/>
      <c r="PZJ319" s="1241"/>
      <c r="PZK319" s="1241"/>
      <c r="PZL319" s="1241"/>
      <c r="PZM319" s="1241"/>
      <c r="PZN319" s="1241"/>
      <c r="PZO319" s="1241"/>
      <c r="PZP319" s="1241"/>
      <c r="PZQ319" s="1241"/>
      <c r="PZR319" s="1241"/>
      <c r="PZS319" s="1241"/>
      <c r="PZT319" s="1241"/>
      <c r="PZU319" s="1241"/>
      <c r="PZV319" s="1241"/>
      <c r="PZW319" s="1241"/>
      <c r="PZX319" s="1241"/>
      <c r="PZY319" s="1241"/>
      <c r="PZZ319" s="1241"/>
      <c r="QAA319" s="1241"/>
      <c r="QAB319" s="1241"/>
      <c r="QAC319" s="1241"/>
      <c r="QAD319" s="1241"/>
      <c r="QAE319" s="1241"/>
      <c r="QAF319" s="1241"/>
      <c r="QAG319" s="1241"/>
      <c r="QAH319" s="1241"/>
      <c r="QAI319" s="1241"/>
      <c r="QAJ319" s="1241"/>
      <c r="QAK319" s="1241"/>
      <c r="QAL319" s="1241"/>
      <c r="QAM319" s="1241"/>
      <c r="QAN319" s="1241"/>
      <c r="QAO319" s="1241"/>
      <c r="QAP319" s="1241"/>
      <c r="QAQ319" s="1241"/>
      <c r="QAR319" s="1241"/>
      <c r="QAS319" s="1241"/>
      <c r="QAT319" s="1241"/>
      <c r="QAU319" s="1241"/>
      <c r="QAV319" s="1241"/>
      <c r="QAW319" s="1241"/>
      <c r="QAX319" s="1241"/>
      <c r="QAY319" s="1241"/>
      <c r="QAZ319" s="1241"/>
      <c r="QBA319" s="1241"/>
      <c r="QBB319" s="1241"/>
      <c r="QBC319" s="1241"/>
      <c r="QBD319" s="1241"/>
      <c r="QBE319" s="1241"/>
      <c r="QBF319" s="1241"/>
      <c r="QBG319" s="1241"/>
      <c r="QBH319" s="1241"/>
      <c r="QBI319" s="1241"/>
      <c r="QBJ319" s="1241"/>
      <c r="QBK319" s="1241"/>
      <c r="QBL319" s="1241"/>
      <c r="QBM319" s="1241"/>
      <c r="QBN319" s="1241"/>
      <c r="QBO319" s="1241"/>
      <c r="QBP319" s="1241"/>
      <c r="QBQ319" s="1241"/>
      <c r="QBR319" s="1241"/>
      <c r="QBS319" s="1241"/>
      <c r="QBT319" s="1241"/>
      <c r="QBU319" s="1241"/>
      <c r="QBV319" s="1241"/>
      <c r="QBW319" s="1241"/>
      <c r="QBX319" s="1241"/>
      <c r="QBY319" s="1241"/>
      <c r="QBZ319" s="1241"/>
      <c r="QCA319" s="1241"/>
      <c r="QCB319" s="1241"/>
      <c r="QCC319" s="1241"/>
      <c r="QCD319" s="1241"/>
      <c r="QCE319" s="1241"/>
      <c r="QCF319" s="1241"/>
      <c r="QCG319" s="1241"/>
      <c r="QCH319" s="1241"/>
      <c r="QCI319" s="1241"/>
      <c r="QCJ319" s="1241"/>
      <c r="QCK319" s="1241"/>
      <c r="QCL319" s="1241"/>
      <c r="QCM319" s="1241"/>
      <c r="QCN319" s="1241"/>
      <c r="QCO319" s="1241"/>
      <c r="QCP319" s="1241"/>
      <c r="QCQ319" s="1241"/>
      <c r="QCR319" s="1241"/>
      <c r="QCS319" s="1241"/>
      <c r="QCT319" s="1241"/>
      <c r="QCU319" s="1241"/>
      <c r="QCV319" s="1241"/>
      <c r="QCW319" s="1241"/>
      <c r="QCX319" s="1241"/>
      <c r="QCY319" s="1241"/>
      <c r="QCZ319" s="1241"/>
      <c r="QDA319" s="1241"/>
      <c r="QDB319" s="1241"/>
      <c r="QDC319" s="1241"/>
      <c r="QDD319" s="1241"/>
      <c r="QDE319" s="1241"/>
      <c r="QDF319" s="1241"/>
      <c r="QDG319" s="1241"/>
      <c r="QDH319" s="1241"/>
      <c r="QDI319" s="1241"/>
      <c r="QDJ319" s="1241"/>
      <c r="QDK319" s="1241"/>
      <c r="QDL319" s="1241"/>
      <c r="QDM319" s="1241"/>
      <c r="QDN319" s="1241"/>
      <c r="QDO319" s="1241"/>
      <c r="QDP319" s="1241"/>
      <c r="QDQ319" s="1241"/>
      <c r="QDR319" s="1241"/>
      <c r="QDS319" s="1241"/>
      <c r="QDT319" s="1241"/>
      <c r="QDU319" s="1241"/>
      <c r="QDV319" s="1241"/>
      <c r="QDW319" s="1241"/>
      <c r="QDX319" s="1241"/>
      <c r="QDY319" s="1241"/>
      <c r="QDZ319" s="1241"/>
      <c r="QEA319" s="1241"/>
      <c r="QEB319" s="1241"/>
      <c r="QEC319" s="1241"/>
      <c r="QED319" s="1241"/>
      <c r="QEE319" s="1241"/>
      <c r="QEF319" s="1241"/>
      <c r="QEG319" s="1241"/>
      <c r="QEH319" s="1241"/>
      <c r="QEI319" s="1241"/>
      <c r="QEJ319" s="1241"/>
      <c r="QEK319" s="1241"/>
      <c r="QEL319" s="1241"/>
      <c r="QEM319" s="1241"/>
      <c r="QEN319" s="1241"/>
      <c r="QEO319" s="1241"/>
      <c r="QEP319" s="1241"/>
      <c r="QEQ319" s="1241"/>
      <c r="QER319" s="1241"/>
      <c r="QES319" s="1241"/>
      <c r="QET319" s="1241"/>
      <c r="QEU319" s="1241"/>
      <c r="QEV319" s="1241"/>
      <c r="QEW319" s="1241"/>
      <c r="QEX319" s="1241"/>
      <c r="QEY319" s="1241"/>
      <c r="QEZ319" s="1241"/>
      <c r="QFA319" s="1241"/>
      <c r="QFB319" s="1241"/>
      <c r="QFC319" s="1241"/>
      <c r="QFD319" s="1241"/>
      <c r="QFE319" s="1241"/>
      <c r="QFF319" s="1241"/>
      <c r="QFG319" s="1241"/>
      <c r="QFH319" s="1241"/>
      <c r="QFI319" s="1241"/>
      <c r="QFJ319" s="1241"/>
      <c r="QFK319" s="1241"/>
      <c r="QFL319" s="1241"/>
      <c r="QFM319" s="1241"/>
      <c r="QFN319" s="1241"/>
      <c r="QFO319" s="1241"/>
      <c r="QFP319" s="1241"/>
      <c r="QFQ319" s="1241"/>
      <c r="QFR319" s="1241"/>
      <c r="QFS319" s="1241"/>
      <c r="QFT319" s="1241"/>
      <c r="QFU319" s="1241"/>
      <c r="QFV319" s="1241"/>
      <c r="QFW319" s="1241"/>
      <c r="QFX319" s="1241"/>
      <c r="QFY319" s="1241"/>
      <c r="QFZ319" s="1241"/>
      <c r="QGA319" s="1241"/>
      <c r="QGB319" s="1241"/>
      <c r="QGC319" s="1241"/>
      <c r="QGD319" s="1241"/>
      <c r="QGE319" s="1241"/>
      <c r="QGF319" s="1241"/>
      <c r="QGG319" s="1241"/>
      <c r="QGH319" s="1241"/>
      <c r="QGI319" s="1241"/>
      <c r="QGJ319" s="1241"/>
      <c r="QGK319" s="1241"/>
      <c r="QGL319" s="1241"/>
      <c r="QGM319" s="1241"/>
      <c r="QGN319" s="1241"/>
      <c r="QGO319" s="1241"/>
      <c r="QGP319" s="1241"/>
      <c r="QGQ319" s="1241"/>
      <c r="QGR319" s="1241"/>
      <c r="QGS319" s="1241"/>
      <c r="QGT319" s="1241"/>
      <c r="QGU319" s="1241"/>
      <c r="QGV319" s="1241"/>
      <c r="QGW319" s="1241"/>
      <c r="QGX319" s="1241"/>
      <c r="QGY319" s="1241"/>
      <c r="QGZ319" s="1241"/>
      <c r="QHA319" s="1241"/>
      <c r="QHB319" s="1241"/>
      <c r="QHC319" s="1241"/>
      <c r="QHD319" s="1241"/>
      <c r="QHE319" s="1241"/>
      <c r="QHF319" s="1241"/>
      <c r="QHG319" s="1241"/>
      <c r="QHH319" s="1241"/>
      <c r="QHI319" s="1241"/>
      <c r="QHJ319" s="1241"/>
      <c r="QHK319" s="1241"/>
      <c r="QHL319" s="1241"/>
      <c r="QHM319" s="1241"/>
      <c r="QHN319" s="1241"/>
      <c r="QHO319" s="1241"/>
      <c r="QHP319" s="1241"/>
      <c r="QHQ319" s="1241"/>
      <c r="QHR319" s="1241"/>
      <c r="QHS319" s="1241"/>
      <c r="QHT319" s="1241"/>
      <c r="QHU319" s="1241"/>
      <c r="QHV319" s="1241"/>
      <c r="QHW319" s="1241"/>
      <c r="QHX319" s="1241"/>
      <c r="QHY319" s="1241"/>
      <c r="QHZ319" s="1241"/>
      <c r="QIA319" s="1241"/>
      <c r="QIB319" s="1241"/>
      <c r="QIC319" s="1241"/>
      <c r="QID319" s="1241"/>
      <c r="QIE319" s="1241"/>
      <c r="QIF319" s="1241"/>
      <c r="QIG319" s="1241"/>
      <c r="QIH319" s="1241"/>
      <c r="QII319" s="1241"/>
      <c r="QIJ319" s="1241"/>
      <c r="QIK319" s="1241"/>
      <c r="QIL319" s="1241"/>
      <c r="QIM319" s="1241"/>
      <c r="QIN319" s="1241"/>
      <c r="QIO319" s="1241"/>
      <c r="QIP319" s="1241"/>
      <c r="QIQ319" s="1241"/>
      <c r="QIR319" s="1241"/>
      <c r="QIS319" s="1241"/>
      <c r="QIT319" s="1241"/>
      <c r="QIU319" s="1241"/>
      <c r="QIV319" s="1241"/>
      <c r="QIW319" s="1241"/>
      <c r="QIX319" s="1241"/>
      <c r="QIY319" s="1241"/>
      <c r="QIZ319" s="1241"/>
      <c r="QJA319" s="1241"/>
      <c r="QJB319" s="1241"/>
      <c r="QJC319" s="1241"/>
      <c r="QJD319" s="1241"/>
      <c r="QJE319" s="1241"/>
      <c r="QJF319" s="1241"/>
      <c r="QJG319" s="1241"/>
      <c r="QJH319" s="1241"/>
      <c r="QJI319" s="1241"/>
      <c r="QJJ319" s="1241"/>
      <c r="QJK319" s="1241"/>
      <c r="QJL319" s="1241"/>
      <c r="QJM319" s="1241"/>
      <c r="QJN319" s="1241"/>
      <c r="QJO319" s="1241"/>
      <c r="QJP319" s="1241"/>
      <c r="QJQ319" s="1241"/>
      <c r="QJR319" s="1241"/>
      <c r="QJS319" s="1241"/>
      <c r="QJT319" s="1241"/>
      <c r="QJU319" s="1241"/>
      <c r="QJV319" s="1241"/>
      <c r="QJW319" s="1241"/>
      <c r="QJX319" s="1241"/>
      <c r="QJY319" s="1241"/>
      <c r="QJZ319" s="1241"/>
      <c r="QKA319" s="1241"/>
      <c r="QKB319" s="1241"/>
      <c r="QKC319" s="1241"/>
      <c r="QKD319" s="1241"/>
      <c r="QKE319" s="1241"/>
      <c r="QKF319" s="1241"/>
      <c r="QKG319" s="1241"/>
      <c r="QKH319" s="1241"/>
      <c r="QKI319" s="1241"/>
      <c r="QKJ319" s="1241"/>
      <c r="QKK319" s="1241"/>
      <c r="QKL319" s="1241"/>
      <c r="QKM319" s="1241"/>
      <c r="QKN319" s="1241"/>
      <c r="QKO319" s="1241"/>
      <c r="QKP319" s="1241"/>
      <c r="QKQ319" s="1241"/>
      <c r="QKR319" s="1241"/>
      <c r="QKS319" s="1241"/>
      <c r="QKT319" s="1241"/>
      <c r="QKU319" s="1241"/>
      <c r="QKV319" s="1241"/>
      <c r="QKW319" s="1241"/>
      <c r="QKX319" s="1241"/>
      <c r="QKY319" s="1241"/>
      <c r="QKZ319" s="1241"/>
      <c r="QLA319" s="1241"/>
      <c r="QLB319" s="1241"/>
      <c r="QLC319" s="1241"/>
      <c r="QLD319" s="1241"/>
      <c r="QLE319" s="1241"/>
      <c r="QLF319" s="1241"/>
      <c r="QLG319" s="1241"/>
      <c r="QLH319" s="1241"/>
      <c r="QLI319" s="1241"/>
      <c r="QLJ319" s="1241"/>
      <c r="QLK319" s="1241"/>
      <c r="QLL319" s="1241"/>
      <c r="QLM319" s="1241"/>
      <c r="QLN319" s="1241"/>
      <c r="QLO319" s="1241"/>
      <c r="QLP319" s="1241"/>
      <c r="QLQ319" s="1241"/>
      <c r="QLR319" s="1241"/>
      <c r="QLS319" s="1241"/>
      <c r="QLT319" s="1241"/>
      <c r="QLU319" s="1241"/>
      <c r="QLV319" s="1241"/>
      <c r="QLW319" s="1241"/>
      <c r="QLX319" s="1241"/>
      <c r="QLY319" s="1241"/>
      <c r="QLZ319" s="1241"/>
      <c r="QMA319" s="1241"/>
      <c r="QMB319" s="1241"/>
      <c r="QMC319" s="1241"/>
      <c r="QMD319" s="1241"/>
      <c r="QME319" s="1241"/>
      <c r="QMF319" s="1241"/>
      <c r="QMG319" s="1241"/>
      <c r="QMH319" s="1241"/>
      <c r="QMI319" s="1241"/>
      <c r="QMJ319" s="1241"/>
      <c r="QMK319" s="1241"/>
      <c r="QML319" s="1241"/>
      <c r="QMM319" s="1241"/>
      <c r="QMN319" s="1241"/>
      <c r="QMO319" s="1241"/>
      <c r="QMP319" s="1241"/>
      <c r="QMQ319" s="1241"/>
      <c r="QMR319" s="1241"/>
      <c r="QMS319" s="1241"/>
      <c r="QMT319" s="1241"/>
      <c r="QMU319" s="1241"/>
      <c r="QMV319" s="1241"/>
      <c r="QMW319" s="1241"/>
      <c r="QMX319" s="1241"/>
      <c r="QMY319" s="1241"/>
      <c r="QMZ319" s="1241"/>
      <c r="QNA319" s="1241"/>
      <c r="QNB319" s="1241"/>
      <c r="QNC319" s="1241"/>
      <c r="QND319" s="1241"/>
      <c r="QNE319" s="1241"/>
      <c r="QNF319" s="1241"/>
      <c r="QNG319" s="1241"/>
      <c r="QNH319" s="1241"/>
      <c r="QNI319" s="1241"/>
      <c r="QNJ319" s="1241"/>
      <c r="QNK319" s="1241"/>
      <c r="QNL319" s="1241"/>
      <c r="QNM319" s="1241"/>
      <c r="QNN319" s="1241"/>
      <c r="QNO319" s="1241"/>
      <c r="QNP319" s="1241"/>
      <c r="QNQ319" s="1241"/>
      <c r="QNR319" s="1241"/>
      <c r="QNS319" s="1241"/>
      <c r="QNT319" s="1241"/>
      <c r="QNU319" s="1241"/>
      <c r="QNV319" s="1241"/>
      <c r="QNW319" s="1241"/>
      <c r="QNX319" s="1241"/>
      <c r="QNY319" s="1241"/>
      <c r="QNZ319" s="1241"/>
      <c r="QOA319" s="1241"/>
      <c r="QOB319" s="1241"/>
      <c r="QOC319" s="1241"/>
      <c r="QOD319" s="1241"/>
      <c r="QOE319" s="1241"/>
      <c r="QOF319" s="1241"/>
      <c r="QOG319" s="1241"/>
      <c r="QOH319" s="1241"/>
      <c r="QOI319" s="1241"/>
      <c r="QOJ319" s="1241"/>
      <c r="QOK319" s="1241"/>
      <c r="QOL319" s="1241"/>
      <c r="QOM319" s="1241"/>
      <c r="QON319" s="1241"/>
      <c r="QOO319" s="1241"/>
      <c r="QOP319" s="1241"/>
      <c r="QOQ319" s="1241"/>
      <c r="QOR319" s="1241"/>
      <c r="QOS319" s="1241"/>
      <c r="QOT319" s="1241"/>
      <c r="QOU319" s="1241"/>
      <c r="QOV319" s="1241"/>
      <c r="QOW319" s="1241"/>
      <c r="QOX319" s="1241"/>
      <c r="QOY319" s="1241"/>
      <c r="QOZ319" s="1241"/>
      <c r="QPA319" s="1241"/>
      <c r="QPB319" s="1241"/>
      <c r="QPC319" s="1241"/>
      <c r="QPD319" s="1241"/>
      <c r="QPE319" s="1241"/>
      <c r="QPF319" s="1241"/>
      <c r="QPG319" s="1241"/>
      <c r="QPH319" s="1241"/>
      <c r="QPI319" s="1241"/>
      <c r="QPJ319" s="1241"/>
      <c r="QPK319" s="1241"/>
      <c r="QPL319" s="1241"/>
      <c r="QPM319" s="1241"/>
      <c r="QPN319" s="1241"/>
      <c r="QPO319" s="1241"/>
      <c r="QPP319" s="1241"/>
      <c r="QPQ319" s="1241"/>
      <c r="QPR319" s="1241"/>
      <c r="QPS319" s="1241"/>
      <c r="QPT319" s="1241"/>
      <c r="QPU319" s="1241"/>
      <c r="QPV319" s="1241"/>
      <c r="QPW319" s="1241"/>
      <c r="QPX319" s="1241"/>
      <c r="QPY319" s="1241"/>
      <c r="QPZ319" s="1241"/>
      <c r="QQA319" s="1241"/>
      <c r="QQB319" s="1241"/>
      <c r="QQC319" s="1241"/>
      <c r="QQD319" s="1241"/>
      <c r="QQE319" s="1241"/>
      <c r="QQF319" s="1241"/>
      <c r="QQG319" s="1241"/>
      <c r="QQH319" s="1241"/>
      <c r="QQI319" s="1241"/>
      <c r="QQJ319" s="1241"/>
      <c r="QQK319" s="1241"/>
      <c r="QQL319" s="1241"/>
      <c r="QQM319" s="1241"/>
      <c r="QQN319" s="1241"/>
      <c r="QQO319" s="1241"/>
      <c r="QQP319" s="1241"/>
      <c r="QQQ319" s="1241"/>
      <c r="QQR319" s="1241"/>
      <c r="QQS319" s="1241"/>
      <c r="QQT319" s="1241"/>
      <c r="QQU319" s="1241"/>
      <c r="QQV319" s="1241"/>
      <c r="QQW319" s="1241"/>
      <c r="QQX319" s="1241"/>
      <c r="QQY319" s="1241"/>
      <c r="QQZ319" s="1241"/>
      <c r="QRA319" s="1241"/>
      <c r="QRB319" s="1241"/>
      <c r="QRC319" s="1241"/>
      <c r="QRD319" s="1241"/>
      <c r="QRE319" s="1241"/>
      <c r="QRF319" s="1241"/>
      <c r="QRG319" s="1241"/>
      <c r="QRH319" s="1241"/>
      <c r="QRI319" s="1241"/>
      <c r="QRJ319" s="1241"/>
      <c r="QRK319" s="1241"/>
      <c r="QRL319" s="1241"/>
      <c r="QRM319" s="1241"/>
      <c r="QRN319" s="1241"/>
      <c r="QRO319" s="1241"/>
      <c r="QRP319" s="1241"/>
      <c r="QRQ319" s="1241"/>
      <c r="QRR319" s="1241"/>
      <c r="QRS319" s="1241"/>
      <c r="QRT319" s="1241"/>
      <c r="QRU319" s="1241"/>
      <c r="QRV319" s="1241"/>
      <c r="QRW319" s="1241"/>
      <c r="QRX319" s="1241"/>
      <c r="QRY319" s="1241"/>
      <c r="QRZ319" s="1241"/>
      <c r="QSA319" s="1241"/>
      <c r="QSB319" s="1241"/>
      <c r="QSC319" s="1241"/>
      <c r="QSD319" s="1241"/>
      <c r="QSE319" s="1241"/>
      <c r="QSF319" s="1241"/>
      <c r="QSG319" s="1241"/>
      <c r="QSH319" s="1241"/>
      <c r="QSI319" s="1241"/>
      <c r="QSJ319" s="1241"/>
      <c r="QSK319" s="1241"/>
      <c r="QSL319" s="1241"/>
      <c r="QSM319" s="1241"/>
      <c r="QSN319" s="1241"/>
      <c r="QSO319" s="1241"/>
      <c r="QSP319" s="1241"/>
      <c r="QSQ319" s="1241"/>
      <c r="QSR319" s="1241"/>
      <c r="QSS319" s="1241"/>
      <c r="QST319" s="1241"/>
      <c r="QSU319" s="1241"/>
      <c r="QSV319" s="1241"/>
      <c r="QSW319" s="1241"/>
      <c r="QSX319" s="1241"/>
      <c r="QSY319" s="1241"/>
      <c r="QSZ319" s="1241"/>
      <c r="QTA319" s="1241"/>
      <c r="QTB319" s="1241"/>
      <c r="QTC319" s="1241"/>
      <c r="QTD319" s="1241"/>
      <c r="QTE319" s="1241"/>
      <c r="QTF319" s="1241"/>
      <c r="QTG319" s="1241"/>
      <c r="QTH319" s="1241"/>
      <c r="QTI319" s="1241"/>
      <c r="QTJ319" s="1241"/>
      <c r="QTK319" s="1241"/>
      <c r="QTL319" s="1241"/>
      <c r="QTM319" s="1241"/>
      <c r="QTN319" s="1241"/>
      <c r="QTO319" s="1241"/>
      <c r="QTP319" s="1241"/>
      <c r="QTQ319" s="1241"/>
      <c r="QTR319" s="1241"/>
      <c r="QTS319" s="1241"/>
      <c r="QTT319" s="1241"/>
      <c r="QTU319" s="1241"/>
      <c r="QTV319" s="1241"/>
      <c r="QTW319" s="1241"/>
      <c r="QTX319" s="1241"/>
      <c r="QTY319" s="1241"/>
      <c r="QTZ319" s="1241"/>
      <c r="QUA319" s="1241"/>
      <c r="QUB319" s="1241"/>
      <c r="QUC319" s="1241"/>
      <c r="QUD319" s="1241"/>
      <c r="QUE319" s="1241"/>
      <c r="QUF319" s="1241"/>
      <c r="QUG319" s="1241"/>
      <c r="QUH319" s="1241"/>
      <c r="QUI319" s="1241"/>
      <c r="QUJ319" s="1241"/>
      <c r="QUK319" s="1241"/>
      <c r="QUL319" s="1241"/>
      <c r="QUM319" s="1241"/>
      <c r="QUN319" s="1241"/>
      <c r="QUO319" s="1241"/>
      <c r="QUP319" s="1241"/>
      <c r="QUQ319" s="1241"/>
      <c r="QUR319" s="1241"/>
      <c r="QUS319" s="1241"/>
      <c r="QUT319" s="1241"/>
      <c r="QUU319" s="1241"/>
      <c r="QUV319" s="1241"/>
      <c r="QUW319" s="1241"/>
      <c r="QUX319" s="1241"/>
      <c r="QUY319" s="1241"/>
      <c r="QUZ319" s="1241"/>
      <c r="QVA319" s="1241"/>
      <c r="QVB319" s="1241"/>
      <c r="QVC319" s="1241"/>
      <c r="QVD319" s="1241"/>
      <c r="QVE319" s="1241"/>
      <c r="QVF319" s="1241"/>
      <c r="QVG319" s="1241"/>
      <c r="QVH319" s="1241"/>
      <c r="QVI319" s="1241"/>
      <c r="QVJ319" s="1241"/>
      <c r="QVK319" s="1241"/>
      <c r="QVL319" s="1241"/>
      <c r="QVM319" s="1241"/>
      <c r="QVN319" s="1241"/>
      <c r="QVO319" s="1241"/>
      <c r="QVP319" s="1241"/>
      <c r="QVQ319" s="1241"/>
      <c r="QVR319" s="1241"/>
      <c r="QVS319" s="1241"/>
      <c r="QVT319" s="1241"/>
      <c r="QVU319" s="1241"/>
      <c r="QVV319" s="1241"/>
      <c r="QVW319" s="1241"/>
      <c r="QVX319" s="1241"/>
      <c r="QVY319" s="1241"/>
      <c r="QVZ319" s="1241"/>
      <c r="QWA319" s="1241"/>
      <c r="QWB319" s="1241"/>
      <c r="QWC319" s="1241"/>
      <c r="QWD319" s="1241"/>
      <c r="QWE319" s="1241"/>
      <c r="QWF319" s="1241"/>
      <c r="QWG319" s="1241"/>
      <c r="QWH319" s="1241"/>
      <c r="QWI319" s="1241"/>
      <c r="QWJ319" s="1241"/>
      <c r="QWK319" s="1241"/>
      <c r="QWL319" s="1241"/>
      <c r="QWM319" s="1241"/>
      <c r="QWN319" s="1241"/>
      <c r="QWO319" s="1241"/>
      <c r="QWP319" s="1241"/>
      <c r="QWQ319" s="1241"/>
      <c r="QWR319" s="1241"/>
      <c r="QWS319" s="1241"/>
      <c r="QWT319" s="1241"/>
      <c r="QWU319" s="1241"/>
      <c r="QWV319" s="1241"/>
      <c r="QWW319" s="1241"/>
      <c r="QWX319" s="1241"/>
      <c r="QWY319" s="1241"/>
      <c r="QWZ319" s="1241"/>
      <c r="QXA319" s="1241"/>
      <c r="QXB319" s="1241"/>
      <c r="QXC319" s="1241"/>
      <c r="QXD319" s="1241"/>
      <c r="QXE319" s="1241"/>
      <c r="QXF319" s="1241"/>
      <c r="QXG319" s="1241"/>
      <c r="QXH319" s="1241"/>
      <c r="QXI319" s="1241"/>
      <c r="QXJ319" s="1241"/>
      <c r="QXK319" s="1241"/>
      <c r="QXL319" s="1241"/>
      <c r="QXM319" s="1241"/>
      <c r="QXN319" s="1241"/>
      <c r="QXO319" s="1241"/>
      <c r="QXP319" s="1241"/>
      <c r="QXQ319" s="1241"/>
      <c r="QXR319" s="1241"/>
      <c r="QXS319" s="1241"/>
      <c r="QXT319" s="1241"/>
      <c r="QXU319" s="1241"/>
      <c r="QXV319" s="1241"/>
      <c r="QXW319" s="1241"/>
      <c r="QXX319" s="1241"/>
      <c r="QXY319" s="1241"/>
      <c r="QXZ319" s="1241"/>
      <c r="QYA319" s="1241"/>
      <c r="QYB319" s="1241"/>
      <c r="QYC319" s="1241"/>
      <c r="QYD319" s="1241"/>
      <c r="QYE319" s="1241"/>
      <c r="QYF319" s="1241"/>
      <c r="QYG319" s="1241"/>
      <c r="QYH319" s="1241"/>
      <c r="QYI319" s="1241"/>
      <c r="QYJ319" s="1241"/>
      <c r="QYK319" s="1241"/>
      <c r="QYL319" s="1241"/>
      <c r="QYM319" s="1241"/>
      <c r="QYN319" s="1241"/>
      <c r="QYO319" s="1241"/>
      <c r="QYP319" s="1241"/>
      <c r="QYQ319" s="1241"/>
      <c r="QYR319" s="1241"/>
      <c r="QYS319" s="1241"/>
      <c r="QYT319" s="1241"/>
      <c r="QYU319" s="1241"/>
      <c r="QYV319" s="1241"/>
      <c r="QYW319" s="1241"/>
      <c r="QYX319" s="1241"/>
      <c r="QYY319" s="1241"/>
      <c r="QYZ319" s="1241"/>
      <c r="QZA319" s="1241"/>
      <c r="QZB319" s="1241"/>
      <c r="QZC319" s="1241"/>
      <c r="QZD319" s="1241"/>
      <c r="QZE319" s="1241"/>
      <c r="QZF319" s="1241"/>
      <c r="QZG319" s="1241"/>
      <c r="QZH319" s="1241"/>
      <c r="QZI319" s="1241"/>
      <c r="QZJ319" s="1241"/>
      <c r="QZK319" s="1241"/>
      <c r="QZL319" s="1241"/>
      <c r="QZM319" s="1241"/>
      <c r="QZN319" s="1241"/>
      <c r="QZO319" s="1241"/>
      <c r="QZP319" s="1241"/>
      <c r="QZQ319" s="1241"/>
      <c r="QZR319" s="1241"/>
      <c r="QZS319" s="1241"/>
      <c r="QZT319" s="1241"/>
      <c r="QZU319" s="1241"/>
      <c r="QZV319" s="1241"/>
      <c r="QZW319" s="1241"/>
      <c r="QZX319" s="1241"/>
      <c r="QZY319" s="1241"/>
      <c r="QZZ319" s="1241"/>
      <c r="RAA319" s="1241"/>
      <c r="RAB319" s="1241"/>
      <c r="RAC319" s="1241"/>
      <c r="RAD319" s="1241"/>
      <c r="RAE319" s="1241"/>
      <c r="RAF319" s="1241"/>
      <c r="RAG319" s="1241"/>
      <c r="RAH319" s="1241"/>
      <c r="RAI319" s="1241"/>
      <c r="RAJ319" s="1241"/>
      <c r="RAK319" s="1241"/>
      <c r="RAL319" s="1241"/>
      <c r="RAM319" s="1241"/>
      <c r="RAN319" s="1241"/>
      <c r="RAO319" s="1241"/>
      <c r="RAP319" s="1241"/>
      <c r="RAQ319" s="1241"/>
      <c r="RAR319" s="1241"/>
      <c r="RAS319" s="1241"/>
      <c r="RAT319" s="1241"/>
      <c r="RAU319" s="1241"/>
      <c r="RAV319" s="1241"/>
      <c r="RAW319" s="1241"/>
      <c r="RAX319" s="1241"/>
      <c r="RAY319" s="1241"/>
      <c r="RAZ319" s="1241"/>
      <c r="RBA319" s="1241"/>
      <c r="RBB319" s="1241"/>
      <c r="RBC319" s="1241"/>
      <c r="RBD319" s="1241"/>
      <c r="RBE319" s="1241"/>
      <c r="RBF319" s="1241"/>
      <c r="RBG319" s="1241"/>
      <c r="RBH319" s="1241"/>
      <c r="RBI319" s="1241"/>
      <c r="RBJ319" s="1241"/>
      <c r="RBK319" s="1241"/>
      <c r="RBL319" s="1241"/>
      <c r="RBM319" s="1241"/>
      <c r="RBN319" s="1241"/>
      <c r="RBO319" s="1241"/>
      <c r="RBP319" s="1241"/>
      <c r="RBQ319" s="1241"/>
      <c r="RBR319" s="1241"/>
      <c r="RBS319" s="1241"/>
      <c r="RBT319" s="1241"/>
      <c r="RBU319" s="1241"/>
      <c r="RBV319" s="1241"/>
      <c r="RBW319" s="1241"/>
      <c r="RBX319" s="1241"/>
      <c r="RBY319" s="1241"/>
      <c r="RBZ319" s="1241"/>
      <c r="RCA319" s="1241"/>
      <c r="RCB319" s="1241"/>
      <c r="RCC319" s="1241"/>
      <c r="RCD319" s="1241"/>
      <c r="RCE319" s="1241"/>
      <c r="RCF319" s="1241"/>
      <c r="RCG319" s="1241"/>
      <c r="RCH319" s="1241"/>
      <c r="RCI319" s="1241"/>
      <c r="RCJ319" s="1241"/>
      <c r="RCK319" s="1241"/>
      <c r="RCL319" s="1241"/>
      <c r="RCM319" s="1241"/>
      <c r="RCN319" s="1241"/>
      <c r="RCO319" s="1241"/>
      <c r="RCP319" s="1241"/>
      <c r="RCQ319" s="1241"/>
      <c r="RCR319" s="1241"/>
      <c r="RCS319" s="1241"/>
      <c r="RCT319" s="1241"/>
      <c r="RCU319" s="1241"/>
      <c r="RCV319" s="1241"/>
      <c r="RCW319" s="1241"/>
      <c r="RCX319" s="1241"/>
      <c r="RCY319" s="1241"/>
      <c r="RCZ319" s="1241"/>
      <c r="RDA319" s="1241"/>
      <c r="RDB319" s="1241"/>
      <c r="RDC319" s="1241"/>
      <c r="RDD319" s="1241"/>
      <c r="RDE319" s="1241"/>
      <c r="RDF319" s="1241"/>
      <c r="RDG319" s="1241"/>
      <c r="RDH319" s="1241"/>
      <c r="RDI319" s="1241"/>
      <c r="RDJ319" s="1241"/>
      <c r="RDK319" s="1241"/>
      <c r="RDL319" s="1241"/>
      <c r="RDM319" s="1241"/>
      <c r="RDN319" s="1241"/>
      <c r="RDO319" s="1241"/>
      <c r="RDP319" s="1241"/>
      <c r="RDQ319" s="1241"/>
      <c r="RDR319" s="1241"/>
      <c r="RDS319" s="1241"/>
      <c r="RDT319" s="1241"/>
      <c r="RDU319" s="1241"/>
      <c r="RDV319" s="1241"/>
      <c r="RDW319" s="1241"/>
      <c r="RDX319" s="1241"/>
      <c r="RDY319" s="1241"/>
      <c r="RDZ319" s="1241"/>
      <c r="REA319" s="1241"/>
      <c r="REB319" s="1241"/>
      <c r="REC319" s="1241"/>
      <c r="RED319" s="1241"/>
      <c r="REE319" s="1241"/>
      <c r="REF319" s="1241"/>
      <c r="REG319" s="1241"/>
      <c r="REH319" s="1241"/>
      <c r="REI319" s="1241"/>
      <c r="REJ319" s="1241"/>
      <c r="REK319" s="1241"/>
      <c r="REL319" s="1241"/>
      <c r="REM319" s="1241"/>
      <c r="REN319" s="1241"/>
      <c r="REO319" s="1241"/>
      <c r="REP319" s="1241"/>
      <c r="REQ319" s="1241"/>
      <c r="RER319" s="1241"/>
      <c r="RES319" s="1241"/>
      <c r="RET319" s="1241"/>
      <c r="REU319" s="1241"/>
      <c r="REV319" s="1241"/>
      <c r="REW319" s="1241"/>
      <c r="REX319" s="1241"/>
      <c r="REY319" s="1241"/>
      <c r="REZ319" s="1241"/>
      <c r="RFA319" s="1241"/>
      <c r="RFB319" s="1241"/>
      <c r="RFC319" s="1241"/>
      <c r="RFD319" s="1241"/>
      <c r="RFE319" s="1241"/>
      <c r="RFF319" s="1241"/>
      <c r="RFG319" s="1241"/>
      <c r="RFH319" s="1241"/>
      <c r="RFI319" s="1241"/>
      <c r="RFJ319" s="1241"/>
      <c r="RFK319" s="1241"/>
      <c r="RFL319" s="1241"/>
      <c r="RFM319" s="1241"/>
      <c r="RFN319" s="1241"/>
      <c r="RFO319" s="1241"/>
      <c r="RFP319" s="1241"/>
      <c r="RFQ319" s="1241"/>
      <c r="RFR319" s="1241"/>
      <c r="RFS319" s="1241"/>
      <c r="RFT319" s="1241"/>
      <c r="RFU319" s="1241"/>
      <c r="RFV319" s="1241"/>
      <c r="RFW319" s="1241"/>
      <c r="RFX319" s="1241"/>
      <c r="RFY319" s="1241"/>
      <c r="RFZ319" s="1241"/>
      <c r="RGA319" s="1241"/>
      <c r="RGB319" s="1241"/>
      <c r="RGC319" s="1241"/>
      <c r="RGD319" s="1241"/>
      <c r="RGE319" s="1241"/>
      <c r="RGF319" s="1241"/>
      <c r="RGG319" s="1241"/>
      <c r="RGH319" s="1241"/>
      <c r="RGI319" s="1241"/>
      <c r="RGJ319" s="1241"/>
      <c r="RGK319" s="1241"/>
      <c r="RGL319" s="1241"/>
      <c r="RGM319" s="1241"/>
      <c r="RGN319" s="1241"/>
      <c r="RGO319" s="1241"/>
      <c r="RGP319" s="1241"/>
      <c r="RGQ319" s="1241"/>
      <c r="RGR319" s="1241"/>
      <c r="RGS319" s="1241"/>
      <c r="RGT319" s="1241"/>
      <c r="RGU319" s="1241"/>
      <c r="RGV319" s="1241"/>
      <c r="RGW319" s="1241"/>
      <c r="RGX319" s="1241"/>
      <c r="RGY319" s="1241"/>
      <c r="RGZ319" s="1241"/>
      <c r="RHA319" s="1241"/>
      <c r="RHB319" s="1241"/>
      <c r="RHC319" s="1241"/>
      <c r="RHD319" s="1241"/>
      <c r="RHE319" s="1241"/>
      <c r="RHF319" s="1241"/>
      <c r="RHG319" s="1241"/>
      <c r="RHH319" s="1241"/>
      <c r="RHI319" s="1241"/>
      <c r="RHJ319" s="1241"/>
      <c r="RHK319" s="1241"/>
      <c r="RHL319" s="1241"/>
      <c r="RHM319" s="1241"/>
      <c r="RHN319" s="1241"/>
      <c r="RHO319" s="1241"/>
      <c r="RHP319" s="1241"/>
      <c r="RHQ319" s="1241"/>
      <c r="RHR319" s="1241"/>
      <c r="RHS319" s="1241"/>
      <c r="RHT319" s="1241"/>
      <c r="RHU319" s="1241"/>
      <c r="RHV319" s="1241"/>
      <c r="RHW319" s="1241"/>
      <c r="RHX319" s="1241"/>
      <c r="RHY319" s="1241"/>
      <c r="RHZ319" s="1241"/>
      <c r="RIA319" s="1241"/>
      <c r="RIB319" s="1241"/>
      <c r="RIC319" s="1241"/>
      <c r="RID319" s="1241"/>
      <c r="RIE319" s="1241"/>
      <c r="RIF319" s="1241"/>
      <c r="RIG319" s="1241"/>
      <c r="RIH319" s="1241"/>
      <c r="RII319" s="1241"/>
      <c r="RIJ319" s="1241"/>
      <c r="RIK319" s="1241"/>
      <c r="RIL319" s="1241"/>
      <c r="RIM319" s="1241"/>
      <c r="RIN319" s="1241"/>
      <c r="RIO319" s="1241"/>
      <c r="RIP319" s="1241"/>
      <c r="RIQ319" s="1241"/>
      <c r="RIR319" s="1241"/>
      <c r="RIS319" s="1241"/>
      <c r="RIT319" s="1241"/>
      <c r="RIU319" s="1241"/>
      <c r="RIV319" s="1241"/>
      <c r="RIW319" s="1241"/>
      <c r="RIX319" s="1241"/>
      <c r="RIY319" s="1241"/>
      <c r="RIZ319" s="1241"/>
      <c r="RJA319" s="1241"/>
      <c r="RJB319" s="1241"/>
      <c r="RJC319" s="1241"/>
      <c r="RJD319" s="1241"/>
      <c r="RJE319" s="1241"/>
      <c r="RJF319" s="1241"/>
      <c r="RJG319" s="1241"/>
      <c r="RJH319" s="1241"/>
      <c r="RJI319" s="1241"/>
      <c r="RJJ319" s="1241"/>
      <c r="RJK319" s="1241"/>
      <c r="RJL319" s="1241"/>
      <c r="RJM319" s="1241"/>
      <c r="RJN319" s="1241"/>
      <c r="RJO319" s="1241"/>
      <c r="RJP319" s="1241"/>
      <c r="RJQ319" s="1241"/>
      <c r="RJR319" s="1241"/>
      <c r="RJS319" s="1241"/>
      <c r="RJT319" s="1241"/>
      <c r="RJU319" s="1241"/>
      <c r="RJV319" s="1241"/>
      <c r="RJW319" s="1241"/>
      <c r="RJX319" s="1241"/>
      <c r="RJY319" s="1241"/>
      <c r="RJZ319" s="1241"/>
      <c r="RKA319" s="1241"/>
      <c r="RKB319" s="1241"/>
      <c r="RKC319" s="1241"/>
      <c r="RKD319" s="1241"/>
      <c r="RKE319" s="1241"/>
      <c r="RKF319" s="1241"/>
      <c r="RKG319" s="1241"/>
      <c r="RKH319" s="1241"/>
      <c r="RKI319" s="1241"/>
      <c r="RKJ319" s="1241"/>
      <c r="RKK319" s="1241"/>
      <c r="RKL319" s="1241"/>
      <c r="RKM319" s="1241"/>
      <c r="RKN319" s="1241"/>
      <c r="RKO319" s="1241"/>
      <c r="RKP319" s="1241"/>
      <c r="RKQ319" s="1241"/>
      <c r="RKR319" s="1241"/>
      <c r="RKS319" s="1241"/>
      <c r="RKT319" s="1241"/>
      <c r="RKU319" s="1241"/>
      <c r="RKV319" s="1241"/>
      <c r="RKW319" s="1241"/>
      <c r="RKX319" s="1241"/>
      <c r="RKY319" s="1241"/>
      <c r="RKZ319" s="1241"/>
      <c r="RLA319" s="1241"/>
      <c r="RLB319" s="1241"/>
      <c r="RLC319" s="1241"/>
      <c r="RLD319" s="1241"/>
      <c r="RLE319" s="1241"/>
      <c r="RLF319" s="1241"/>
      <c r="RLG319" s="1241"/>
      <c r="RLH319" s="1241"/>
      <c r="RLI319" s="1241"/>
      <c r="RLJ319" s="1241"/>
      <c r="RLK319" s="1241"/>
      <c r="RLL319" s="1241"/>
      <c r="RLM319" s="1241"/>
      <c r="RLN319" s="1241"/>
      <c r="RLO319" s="1241"/>
      <c r="RLP319" s="1241"/>
      <c r="RLQ319" s="1241"/>
      <c r="RLR319" s="1241"/>
      <c r="RLS319" s="1241"/>
      <c r="RLT319" s="1241"/>
      <c r="RLU319" s="1241"/>
      <c r="RLV319" s="1241"/>
      <c r="RLW319" s="1241"/>
      <c r="RLX319" s="1241"/>
      <c r="RLY319" s="1241"/>
      <c r="RLZ319" s="1241"/>
      <c r="RMA319" s="1241"/>
      <c r="RMB319" s="1241"/>
      <c r="RMC319" s="1241"/>
      <c r="RMD319" s="1241"/>
      <c r="RME319" s="1241"/>
      <c r="RMF319" s="1241"/>
      <c r="RMG319" s="1241"/>
      <c r="RMH319" s="1241"/>
      <c r="RMI319" s="1241"/>
      <c r="RMJ319" s="1241"/>
      <c r="RMK319" s="1241"/>
      <c r="RML319" s="1241"/>
      <c r="RMM319" s="1241"/>
      <c r="RMN319" s="1241"/>
      <c r="RMO319" s="1241"/>
      <c r="RMP319" s="1241"/>
      <c r="RMQ319" s="1241"/>
      <c r="RMR319" s="1241"/>
      <c r="RMS319" s="1241"/>
      <c r="RMT319" s="1241"/>
      <c r="RMU319" s="1241"/>
      <c r="RMV319" s="1241"/>
      <c r="RMW319" s="1241"/>
      <c r="RMX319" s="1241"/>
      <c r="RMY319" s="1241"/>
      <c r="RMZ319" s="1241"/>
      <c r="RNA319" s="1241"/>
      <c r="RNB319" s="1241"/>
      <c r="RNC319" s="1241"/>
      <c r="RND319" s="1241"/>
      <c r="RNE319" s="1241"/>
      <c r="RNF319" s="1241"/>
      <c r="RNG319" s="1241"/>
      <c r="RNH319" s="1241"/>
      <c r="RNI319" s="1241"/>
      <c r="RNJ319" s="1241"/>
      <c r="RNK319" s="1241"/>
      <c r="RNL319" s="1241"/>
      <c r="RNM319" s="1241"/>
      <c r="RNN319" s="1241"/>
      <c r="RNO319" s="1241"/>
      <c r="RNP319" s="1241"/>
      <c r="RNQ319" s="1241"/>
      <c r="RNR319" s="1241"/>
      <c r="RNS319" s="1241"/>
      <c r="RNT319" s="1241"/>
      <c r="RNU319" s="1241"/>
      <c r="RNV319" s="1241"/>
      <c r="RNW319" s="1241"/>
      <c r="RNX319" s="1241"/>
      <c r="RNY319" s="1241"/>
      <c r="RNZ319" s="1241"/>
      <c r="ROA319" s="1241"/>
      <c r="ROB319" s="1241"/>
      <c r="ROC319" s="1241"/>
      <c r="ROD319" s="1241"/>
      <c r="ROE319" s="1241"/>
      <c r="ROF319" s="1241"/>
      <c r="ROG319" s="1241"/>
      <c r="ROH319" s="1241"/>
      <c r="ROI319" s="1241"/>
      <c r="ROJ319" s="1241"/>
      <c r="ROK319" s="1241"/>
      <c r="ROL319" s="1241"/>
      <c r="ROM319" s="1241"/>
      <c r="RON319" s="1241"/>
      <c r="ROO319" s="1241"/>
      <c r="ROP319" s="1241"/>
      <c r="ROQ319" s="1241"/>
      <c r="ROR319" s="1241"/>
      <c r="ROS319" s="1241"/>
      <c r="ROT319" s="1241"/>
      <c r="ROU319" s="1241"/>
      <c r="ROV319" s="1241"/>
      <c r="ROW319" s="1241"/>
      <c r="ROX319" s="1241"/>
      <c r="ROY319" s="1241"/>
      <c r="ROZ319" s="1241"/>
      <c r="RPA319" s="1241"/>
      <c r="RPB319" s="1241"/>
      <c r="RPC319" s="1241"/>
      <c r="RPD319" s="1241"/>
      <c r="RPE319" s="1241"/>
      <c r="RPF319" s="1241"/>
      <c r="RPG319" s="1241"/>
      <c r="RPH319" s="1241"/>
      <c r="RPI319" s="1241"/>
      <c r="RPJ319" s="1241"/>
      <c r="RPK319" s="1241"/>
      <c r="RPL319" s="1241"/>
      <c r="RPM319" s="1241"/>
      <c r="RPN319" s="1241"/>
      <c r="RPO319" s="1241"/>
      <c r="RPP319" s="1241"/>
      <c r="RPQ319" s="1241"/>
      <c r="RPR319" s="1241"/>
      <c r="RPS319" s="1241"/>
      <c r="RPT319" s="1241"/>
      <c r="RPU319" s="1241"/>
      <c r="RPV319" s="1241"/>
      <c r="RPW319" s="1241"/>
      <c r="RPX319" s="1241"/>
      <c r="RPY319" s="1241"/>
      <c r="RPZ319" s="1241"/>
      <c r="RQA319" s="1241"/>
      <c r="RQB319" s="1241"/>
      <c r="RQC319" s="1241"/>
      <c r="RQD319" s="1241"/>
      <c r="RQE319" s="1241"/>
      <c r="RQF319" s="1241"/>
      <c r="RQG319" s="1241"/>
      <c r="RQH319" s="1241"/>
      <c r="RQI319" s="1241"/>
      <c r="RQJ319" s="1241"/>
      <c r="RQK319" s="1241"/>
      <c r="RQL319" s="1241"/>
      <c r="RQM319" s="1241"/>
      <c r="RQN319" s="1241"/>
      <c r="RQO319" s="1241"/>
      <c r="RQP319" s="1241"/>
      <c r="RQQ319" s="1241"/>
      <c r="RQR319" s="1241"/>
      <c r="RQS319" s="1241"/>
      <c r="RQT319" s="1241"/>
      <c r="RQU319" s="1241"/>
      <c r="RQV319" s="1241"/>
      <c r="RQW319" s="1241"/>
      <c r="RQX319" s="1241"/>
      <c r="RQY319" s="1241"/>
      <c r="RQZ319" s="1241"/>
      <c r="RRA319" s="1241"/>
      <c r="RRB319" s="1241"/>
      <c r="RRC319" s="1241"/>
      <c r="RRD319" s="1241"/>
      <c r="RRE319" s="1241"/>
      <c r="RRF319" s="1241"/>
      <c r="RRG319" s="1241"/>
      <c r="RRH319" s="1241"/>
      <c r="RRI319" s="1241"/>
      <c r="RRJ319" s="1241"/>
      <c r="RRK319" s="1241"/>
      <c r="RRL319" s="1241"/>
      <c r="RRM319" s="1241"/>
      <c r="RRN319" s="1241"/>
      <c r="RRO319" s="1241"/>
      <c r="RRP319" s="1241"/>
      <c r="RRQ319" s="1241"/>
      <c r="RRR319" s="1241"/>
      <c r="RRS319" s="1241"/>
      <c r="RRT319" s="1241"/>
      <c r="RRU319" s="1241"/>
      <c r="RRV319" s="1241"/>
      <c r="RRW319" s="1241"/>
      <c r="RRX319" s="1241"/>
      <c r="RRY319" s="1241"/>
      <c r="RRZ319" s="1241"/>
      <c r="RSA319" s="1241"/>
      <c r="RSB319" s="1241"/>
      <c r="RSC319" s="1241"/>
      <c r="RSD319" s="1241"/>
      <c r="RSE319" s="1241"/>
      <c r="RSF319" s="1241"/>
      <c r="RSG319" s="1241"/>
      <c r="RSH319" s="1241"/>
      <c r="RSI319" s="1241"/>
      <c r="RSJ319" s="1241"/>
      <c r="RSK319" s="1241"/>
      <c r="RSL319" s="1241"/>
      <c r="RSM319" s="1241"/>
      <c r="RSN319" s="1241"/>
      <c r="RSO319" s="1241"/>
      <c r="RSP319" s="1241"/>
      <c r="RSQ319" s="1241"/>
      <c r="RSR319" s="1241"/>
      <c r="RSS319" s="1241"/>
      <c r="RST319" s="1241"/>
      <c r="RSU319" s="1241"/>
      <c r="RSV319" s="1241"/>
      <c r="RSW319" s="1241"/>
      <c r="RSX319" s="1241"/>
      <c r="RSY319" s="1241"/>
      <c r="RSZ319" s="1241"/>
      <c r="RTA319" s="1241"/>
      <c r="RTB319" s="1241"/>
      <c r="RTC319" s="1241"/>
      <c r="RTD319" s="1241"/>
      <c r="RTE319" s="1241"/>
      <c r="RTF319" s="1241"/>
      <c r="RTG319" s="1241"/>
      <c r="RTH319" s="1241"/>
      <c r="RTI319" s="1241"/>
      <c r="RTJ319" s="1241"/>
      <c r="RTK319" s="1241"/>
      <c r="RTL319" s="1241"/>
      <c r="RTM319" s="1241"/>
      <c r="RTN319" s="1241"/>
      <c r="RTO319" s="1241"/>
      <c r="RTP319" s="1241"/>
      <c r="RTQ319" s="1241"/>
      <c r="RTR319" s="1241"/>
      <c r="RTS319" s="1241"/>
      <c r="RTT319" s="1241"/>
      <c r="RTU319" s="1241"/>
      <c r="RTV319" s="1241"/>
      <c r="RTW319" s="1241"/>
      <c r="RTX319" s="1241"/>
      <c r="RTY319" s="1241"/>
      <c r="RTZ319" s="1241"/>
      <c r="RUA319" s="1241"/>
      <c r="RUB319" s="1241"/>
      <c r="RUC319" s="1241"/>
      <c r="RUD319" s="1241"/>
      <c r="RUE319" s="1241"/>
      <c r="RUF319" s="1241"/>
      <c r="RUG319" s="1241"/>
      <c r="RUH319" s="1241"/>
      <c r="RUI319" s="1241"/>
      <c r="RUJ319" s="1241"/>
      <c r="RUK319" s="1241"/>
      <c r="RUL319" s="1241"/>
      <c r="RUM319" s="1241"/>
      <c r="RUN319" s="1241"/>
      <c r="RUO319" s="1241"/>
      <c r="RUP319" s="1241"/>
      <c r="RUQ319" s="1241"/>
      <c r="RUR319" s="1241"/>
      <c r="RUS319" s="1241"/>
      <c r="RUT319" s="1241"/>
      <c r="RUU319" s="1241"/>
      <c r="RUV319" s="1241"/>
      <c r="RUW319" s="1241"/>
      <c r="RUX319" s="1241"/>
      <c r="RUY319" s="1241"/>
      <c r="RUZ319" s="1241"/>
      <c r="RVA319" s="1241"/>
      <c r="RVB319" s="1241"/>
      <c r="RVC319" s="1241"/>
      <c r="RVD319" s="1241"/>
      <c r="RVE319" s="1241"/>
      <c r="RVF319" s="1241"/>
      <c r="RVG319" s="1241"/>
      <c r="RVH319" s="1241"/>
      <c r="RVI319" s="1241"/>
      <c r="RVJ319" s="1241"/>
      <c r="RVK319" s="1241"/>
      <c r="RVL319" s="1241"/>
      <c r="RVM319" s="1241"/>
      <c r="RVN319" s="1241"/>
      <c r="RVO319" s="1241"/>
      <c r="RVP319" s="1241"/>
      <c r="RVQ319" s="1241"/>
      <c r="RVR319" s="1241"/>
      <c r="RVS319" s="1241"/>
      <c r="RVT319" s="1241"/>
      <c r="RVU319" s="1241"/>
      <c r="RVV319" s="1241"/>
      <c r="RVW319" s="1241"/>
      <c r="RVX319" s="1241"/>
      <c r="RVY319" s="1241"/>
      <c r="RVZ319" s="1241"/>
      <c r="RWA319" s="1241"/>
      <c r="RWB319" s="1241"/>
      <c r="RWC319" s="1241"/>
      <c r="RWD319" s="1241"/>
      <c r="RWE319" s="1241"/>
      <c r="RWF319" s="1241"/>
      <c r="RWG319" s="1241"/>
      <c r="RWH319" s="1241"/>
      <c r="RWI319" s="1241"/>
      <c r="RWJ319" s="1241"/>
      <c r="RWK319" s="1241"/>
      <c r="RWL319" s="1241"/>
      <c r="RWM319" s="1241"/>
      <c r="RWN319" s="1241"/>
      <c r="RWO319" s="1241"/>
      <c r="RWP319" s="1241"/>
      <c r="RWQ319" s="1241"/>
      <c r="RWR319" s="1241"/>
      <c r="RWS319" s="1241"/>
      <c r="RWT319" s="1241"/>
      <c r="RWU319" s="1241"/>
      <c r="RWV319" s="1241"/>
      <c r="RWW319" s="1241"/>
      <c r="RWX319" s="1241"/>
      <c r="RWY319" s="1241"/>
      <c r="RWZ319" s="1241"/>
      <c r="RXA319" s="1241"/>
      <c r="RXB319" s="1241"/>
      <c r="RXC319" s="1241"/>
      <c r="RXD319" s="1241"/>
      <c r="RXE319" s="1241"/>
      <c r="RXF319" s="1241"/>
      <c r="RXG319" s="1241"/>
      <c r="RXH319" s="1241"/>
      <c r="RXI319" s="1241"/>
      <c r="RXJ319" s="1241"/>
      <c r="RXK319" s="1241"/>
      <c r="RXL319" s="1241"/>
      <c r="RXM319" s="1241"/>
      <c r="RXN319" s="1241"/>
      <c r="RXO319" s="1241"/>
      <c r="RXP319" s="1241"/>
      <c r="RXQ319" s="1241"/>
      <c r="RXR319" s="1241"/>
      <c r="RXS319" s="1241"/>
      <c r="RXT319" s="1241"/>
      <c r="RXU319" s="1241"/>
      <c r="RXV319" s="1241"/>
      <c r="RXW319" s="1241"/>
      <c r="RXX319" s="1241"/>
      <c r="RXY319" s="1241"/>
      <c r="RXZ319" s="1241"/>
      <c r="RYA319" s="1241"/>
      <c r="RYB319" s="1241"/>
      <c r="RYC319" s="1241"/>
      <c r="RYD319" s="1241"/>
      <c r="RYE319" s="1241"/>
      <c r="RYF319" s="1241"/>
      <c r="RYG319" s="1241"/>
      <c r="RYH319" s="1241"/>
      <c r="RYI319" s="1241"/>
      <c r="RYJ319" s="1241"/>
      <c r="RYK319" s="1241"/>
      <c r="RYL319" s="1241"/>
      <c r="RYM319" s="1241"/>
      <c r="RYN319" s="1241"/>
      <c r="RYO319" s="1241"/>
      <c r="RYP319" s="1241"/>
      <c r="RYQ319" s="1241"/>
      <c r="RYR319" s="1241"/>
      <c r="RYS319" s="1241"/>
      <c r="RYT319" s="1241"/>
      <c r="RYU319" s="1241"/>
      <c r="RYV319" s="1241"/>
      <c r="RYW319" s="1241"/>
      <c r="RYX319" s="1241"/>
      <c r="RYY319" s="1241"/>
      <c r="RYZ319" s="1241"/>
      <c r="RZA319" s="1241"/>
      <c r="RZB319" s="1241"/>
      <c r="RZC319" s="1241"/>
      <c r="RZD319" s="1241"/>
      <c r="RZE319" s="1241"/>
      <c r="RZF319" s="1241"/>
      <c r="RZG319" s="1241"/>
      <c r="RZH319" s="1241"/>
      <c r="RZI319" s="1241"/>
      <c r="RZJ319" s="1241"/>
      <c r="RZK319" s="1241"/>
      <c r="RZL319" s="1241"/>
      <c r="RZM319" s="1241"/>
      <c r="RZN319" s="1241"/>
      <c r="RZO319" s="1241"/>
      <c r="RZP319" s="1241"/>
      <c r="RZQ319" s="1241"/>
      <c r="RZR319" s="1241"/>
      <c r="RZS319" s="1241"/>
      <c r="RZT319" s="1241"/>
      <c r="RZU319" s="1241"/>
      <c r="RZV319" s="1241"/>
      <c r="RZW319" s="1241"/>
      <c r="RZX319" s="1241"/>
      <c r="RZY319" s="1241"/>
      <c r="RZZ319" s="1241"/>
      <c r="SAA319" s="1241"/>
      <c r="SAB319" s="1241"/>
      <c r="SAC319" s="1241"/>
      <c r="SAD319" s="1241"/>
      <c r="SAE319" s="1241"/>
      <c r="SAF319" s="1241"/>
      <c r="SAG319" s="1241"/>
      <c r="SAH319" s="1241"/>
      <c r="SAI319" s="1241"/>
      <c r="SAJ319" s="1241"/>
      <c r="SAK319" s="1241"/>
      <c r="SAL319" s="1241"/>
      <c r="SAM319" s="1241"/>
      <c r="SAN319" s="1241"/>
      <c r="SAO319" s="1241"/>
      <c r="SAP319" s="1241"/>
      <c r="SAQ319" s="1241"/>
      <c r="SAR319" s="1241"/>
      <c r="SAS319" s="1241"/>
      <c r="SAT319" s="1241"/>
      <c r="SAU319" s="1241"/>
      <c r="SAV319" s="1241"/>
      <c r="SAW319" s="1241"/>
      <c r="SAX319" s="1241"/>
      <c r="SAY319" s="1241"/>
      <c r="SAZ319" s="1241"/>
      <c r="SBA319" s="1241"/>
      <c r="SBB319" s="1241"/>
      <c r="SBC319" s="1241"/>
      <c r="SBD319" s="1241"/>
      <c r="SBE319" s="1241"/>
      <c r="SBF319" s="1241"/>
      <c r="SBG319" s="1241"/>
      <c r="SBH319" s="1241"/>
      <c r="SBI319" s="1241"/>
      <c r="SBJ319" s="1241"/>
      <c r="SBK319" s="1241"/>
      <c r="SBL319" s="1241"/>
      <c r="SBM319" s="1241"/>
      <c r="SBN319" s="1241"/>
      <c r="SBO319" s="1241"/>
      <c r="SBP319" s="1241"/>
      <c r="SBQ319" s="1241"/>
      <c r="SBR319" s="1241"/>
      <c r="SBS319" s="1241"/>
      <c r="SBT319" s="1241"/>
      <c r="SBU319" s="1241"/>
      <c r="SBV319" s="1241"/>
      <c r="SBW319" s="1241"/>
      <c r="SBX319" s="1241"/>
      <c r="SBY319" s="1241"/>
      <c r="SBZ319" s="1241"/>
      <c r="SCA319" s="1241"/>
      <c r="SCB319" s="1241"/>
      <c r="SCC319" s="1241"/>
      <c r="SCD319" s="1241"/>
      <c r="SCE319" s="1241"/>
      <c r="SCF319" s="1241"/>
      <c r="SCG319" s="1241"/>
      <c r="SCH319" s="1241"/>
      <c r="SCI319" s="1241"/>
      <c r="SCJ319" s="1241"/>
      <c r="SCK319" s="1241"/>
      <c r="SCL319" s="1241"/>
      <c r="SCM319" s="1241"/>
      <c r="SCN319" s="1241"/>
      <c r="SCO319" s="1241"/>
      <c r="SCP319" s="1241"/>
      <c r="SCQ319" s="1241"/>
      <c r="SCR319" s="1241"/>
      <c r="SCS319" s="1241"/>
      <c r="SCT319" s="1241"/>
      <c r="SCU319" s="1241"/>
      <c r="SCV319" s="1241"/>
      <c r="SCW319" s="1241"/>
      <c r="SCX319" s="1241"/>
      <c r="SCY319" s="1241"/>
      <c r="SCZ319" s="1241"/>
      <c r="SDA319" s="1241"/>
      <c r="SDB319" s="1241"/>
      <c r="SDC319" s="1241"/>
      <c r="SDD319" s="1241"/>
      <c r="SDE319" s="1241"/>
      <c r="SDF319" s="1241"/>
      <c r="SDG319" s="1241"/>
      <c r="SDH319" s="1241"/>
      <c r="SDI319" s="1241"/>
      <c r="SDJ319" s="1241"/>
      <c r="SDK319" s="1241"/>
      <c r="SDL319" s="1241"/>
      <c r="SDM319" s="1241"/>
      <c r="SDN319" s="1241"/>
      <c r="SDO319" s="1241"/>
      <c r="SDP319" s="1241"/>
      <c r="SDQ319" s="1241"/>
      <c r="SDR319" s="1241"/>
      <c r="SDS319" s="1241"/>
      <c r="SDT319" s="1241"/>
      <c r="SDU319" s="1241"/>
      <c r="SDV319" s="1241"/>
      <c r="SDW319" s="1241"/>
      <c r="SDX319" s="1241"/>
      <c r="SDY319" s="1241"/>
      <c r="SDZ319" s="1241"/>
      <c r="SEA319" s="1241"/>
      <c r="SEB319" s="1241"/>
      <c r="SEC319" s="1241"/>
      <c r="SED319" s="1241"/>
      <c r="SEE319" s="1241"/>
      <c r="SEF319" s="1241"/>
      <c r="SEG319" s="1241"/>
      <c r="SEH319" s="1241"/>
      <c r="SEI319" s="1241"/>
      <c r="SEJ319" s="1241"/>
      <c r="SEK319" s="1241"/>
      <c r="SEL319" s="1241"/>
      <c r="SEM319" s="1241"/>
      <c r="SEN319" s="1241"/>
      <c r="SEO319" s="1241"/>
      <c r="SEP319" s="1241"/>
      <c r="SEQ319" s="1241"/>
      <c r="SER319" s="1241"/>
      <c r="SES319" s="1241"/>
      <c r="SET319" s="1241"/>
      <c r="SEU319" s="1241"/>
      <c r="SEV319" s="1241"/>
      <c r="SEW319" s="1241"/>
      <c r="SEX319" s="1241"/>
      <c r="SEY319" s="1241"/>
      <c r="SEZ319" s="1241"/>
      <c r="SFA319" s="1241"/>
      <c r="SFB319" s="1241"/>
      <c r="SFC319" s="1241"/>
      <c r="SFD319" s="1241"/>
      <c r="SFE319" s="1241"/>
      <c r="SFF319" s="1241"/>
      <c r="SFG319" s="1241"/>
      <c r="SFH319" s="1241"/>
      <c r="SFI319" s="1241"/>
      <c r="SFJ319" s="1241"/>
      <c r="SFK319" s="1241"/>
      <c r="SFL319" s="1241"/>
      <c r="SFM319" s="1241"/>
      <c r="SFN319" s="1241"/>
      <c r="SFO319" s="1241"/>
      <c r="SFP319" s="1241"/>
      <c r="SFQ319" s="1241"/>
      <c r="SFR319" s="1241"/>
      <c r="SFS319" s="1241"/>
      <c r="SFT319" s="1241"/>
      <c r="SFU319" s="1241"/>
      <c r="SFV319" s="1241"/>
      <c r="SFW319" s="1241"/>
      <c r="SFX319" s="1241"/>
      <c r="SFY319" s="1241"/>
      <c r="SFZ319" s="1241"/>
      <c r="SGA319" s="1241"/>
      <c r="SGB319" s="1241"/>
      <c r="SGC319" s="1241"/>
      <c r="SGD319" s="1241"/>
      <c r="SGE319" s="1241"/>
      <c r="SGF319" s="1241"/>
      <c r="SGG319" s="1241"/>
      <c r="SGH319" s="1241"/>
      <c r="SGI319" s="1241"/>
      <c r="SGJ319" s="1241"/>
      <c r="SGK319" s="1241"/>
      <c r="SGL319" s="1241"/>
      <c r="SGM319" s="1241"/>
      <c r="SGN319" s="1241"/>
      <c r="SGO319" s="1241"/>
      <c r="SGP319" s="1241"/>
      <c r="SGQ319" s="1241"/>
      <c r="SGR319" s="1241"/>
      <c r="SGS319" s="1241"/>
      <c r="SGT319" s="1241"/>
      <c r="SGU319" s="1241"/>
      <c r="SGV319" s="1241"/>
      <c r="SGW319" s="1241"/>
      <c r="SGX319" s="1241"/>
      <c r="SGY319" s="1241"/>
      <c r="SGZ319" s="1241"/>
      <c r="SHA319" s="1241"/>
      <c r="SHB319" s="1241"/>
      <c r="SHC319" s="1241"/>
      <c r="SHD319" s="1241"/>
      <c r="SHE319" s="1241"/>
      <c r="SHF319" s="1241"/>
      <c r="SHG319" s="1241"/>
      <c r="SHH319" s="1241"/>
      <c r="SHI319" s="1241"/>
      <c r="SHJ319" s="1241"/>
      <c r="SHK319" s="1241"/>
      <c r="SHL319" s="1241"/>
      <c r="SHM319" s="1241"/>
      <c r="SHN319" s="1241"/>
      <c r="SHO319" s="1241"/>
      <c r="SHP319" s="1241"/>
      <c r="SHQ319" s="1241"/>
      <c r="SHR319" s="1241"/>
      <c r="SHS319" s="1241"/>
      <c r="SHT319" s="1241"/>
      <c r="SHU319" s="1241"/>
      <c r="SHV319" s="1241"/>
      <c r="SHW319" s="1241"/>
      <c r="SHX319" s="1241"/>
      <c r="SHY319" s="1241"/>
      <c r="SHZ319" s="1241"/>
      <c r="SIA319" s="1241"/>
      <c r="SIB319" s="1241"/>
      <c r="SIC319" s="1241"/>
      <c r="SID319" s="1241"/>
      <c r="SIE319" s="1241"/>
      <c r="SIF319" s="1241"/>
      <c r="SIG319" s="1241"/>
      <c r="SIH319" s="1241"/>
      <c r="SII319" s="1241"/>
      <c r="SIJ319" s="1241"/>
      <c r="SIK319" s="1241"/>
      <c r="SIL319" s="1241"/>
      <c r="SIM319" s="1241"/>
      <c r="SIN319" s="1241"/>
      <c r="SIO319" s="1241"/>
      <c r="SIP319" s="1241"/>
      <c r="SIQ319" s="1241"/>
      <c r="SIR319" s="1241"/>
      <c r="SIS319" s="1241"/>
      <c r="SIT319" s="1241"/>
      <c r="SIU319" s="1241"/>
      <c r="SIV319" s="1241"/>
      <c r="SIW319" s="1241"/>
      <c r="SIX319" s="1241"/>
      <c r="SIY319" s="1241"/>
      <c r="SIZ319" s="1241"/>
      <c r="SJA319" s="1241"/>
      <c r="SJB319" s="1241"/>
      <c r="SJC319" s="1241"/>
      <c r="SJD319" s="1241"/>
      <c r="SJE319" s="1241"/>
      <c r="SJF319" s="1241"/>
      <c r="SJG319" s="1241"/>
      <c r="SJH319" s="1241"/>
      <c r="SJI319" s="1241"/>
      <c r="SJJ319" s="1241"/>
      <c r="SJK319" s="1241"/>
      <c r="SJL319" s="1241"/>
      <c r="SJM319" s="1241"/>
      <c r="SJN319" s="1241"/>
      <c r="SJO319" s="1241"/>
      <c r="SJP319" s="1241"/>
      <c r="SJQ319" s="1241"/>
      <c r="SJR319" s="1241"/>
      <c r="SJS319" s="1241"/>
      <c r="SJT319" s="1241"/>
      <c r="SJU319" s="1241"/>
      <c r="SJV319" s="1241"/>
      <c r="SJW319" s="1241"/>
      <c r="SJX319" s="1241"/>
      <c r="SJY319" s="1241"/>
      <c r="SJZ319" s="1241"/>
      <c r="SKA319" s="1241"/>
      <c r="SKB319" s="1241"/>
      <c r="SKC319" s="1241"/>
      <c r="SKD319" s="1241"/>
      <c r="SKE319" s="1241"/>
      <c r="SKF319" s="1241"/>
      <c r="SKG319" s="1241"/>
      <c r="SKH319" s="1241"/>
      <c r="SKI319" s="1241"/>
      <c r="SKJ319" s="1241"/>
      <c r="SKK319" s="1241"/>
      <c r="SKL319" s="1241"/>
      <c r="SKM319" s="1241"/>
      <c r="SKN319" s="1241"/>
      <c r="SKO319" s="1241"/>
      <c r="SKP319" s="1241"/>
      <c r="SKQ319" s="1241"/>
      <c r="SKR319" s="1241"/>
      <c r="SKS319" s="1241"/>
      <c r="SKT319" s="1241"/>
      <c r="SKU319" s="1241"/>
      <c r="SKV319" s="1241"/>
      <c r="SKW319" s="1241"/>
      <c r="SKX319" s="1241"/>
      <c r="SKY319" s="1241"/>
      <c r="SKZ319" s="1241"/>
      <c r="SLA319" s="1241"/>
      <c r="SLB319" s="1241"/>
      <c r="SLC319" s="1241"/>
      <c r="SLD319" s="1241"/>
      <c r="SLE319" s="1241"/>
      <c r="SLF319" s="1241"/>
      <c r="SLG319" s="1241"/>
      <c r="SLH319" s="1241"/>
      <c r="SLI319" s="1241"/>
      <c r="SLJ319" s="1241"/>
      <c r="SLK319" s="1241"/>
      <c r="SLL319" s="1241"/>
      <c r="SLM319" s="1241"/>
      <c r="SLN319" s="1241"/>
      <c r="SLO319" s="1241"/>
      <c r="SLP319" s="1241"/>
      <c r="SLQ319" s="1241"/>
      <c r="SLR319" s="1241"/>
      <c r="SLS319" s="1241"/>
      <c r="SLT319" s="1241"/>
      <c r="SLU319" s="1241"/>
      <c r="SLV319" s="1241"/>
      <c r="SLW319" s="1241"/>
      <c r="SLX319" s="1241"/>
      <c r="SLY319" s="1241"/>
      <c r="SLZ319" s="1241"/>
      <c r="SMA319" s="1241"/>
      <c r="SMB319" s="1241"/>
      <c r="SMC319" s="1241"/>
      <c r="SMD319" s="1241"/>
      <c r="SME319" s="1241"/>
      <c r="SMF319" s="1241"/>
      <c r="SMG319" s="1241"/>
      <c r="SMH319" s="1241"/>
      <c r="SMI319" s="1241"/>
      <c r="SMJ319" s="1241"/>
      <c r="SMK319" s="1241"/>
      <c r="SML319" s="1241"/>
      <c r="SMM319" s="1241"/>
      <c r="SMN319" s="1241"/>
      <c r="SMO319" s="1241"/>
      <c r="SMP319" s="1241"/>
      <c r="SMQ319" s="1241"/>
      <c r="SMR319" s="1241"/>
      <c r="SMS319" s="1241"/>
      <c r="SMT319" s="1241"/>
      <c r="SMU319" s="1241"/>
      <c r="SMV319" s="1241"/>
      <c r="SMW319" s="1241"/>
      <c r="SMX319" s="1241"/>
      <c r="SMY319" s="1241"/>
      <c r="SMZ319" s="1241"/>
      <c r="SNA319" s="1241"/>
      <c r="SNB319" s="1241"/>
      <c r="SNC319" s="1241"/>
      <c r="SND319" s="1241"/>
      <c r="SNE319" s="1241"/>
      <c r="SNF319" s="1241"/>
      <c r="SNG319" s="1241"/>
      <c r="SNH319" s="1241"/>
      <c r="SNI319" s="1241"/>
      <c r="SNJ319" s="1241"/>
      <c r="SNK319" s="1241"/>
      <c r="SNL319" s="1241"/>
      <c r="SNM319" s="1241"/>
      <c r="SNN319" s="1241"/>
      <c r="SNO319" s="1241"/>
      <c r="SNP319" s="1241"/>
      <c r="SNQ319" s="1241"/>
      <c r="SNR319" s="1241"/>
      <c r="SNS319" s="1241"/>
      <c r="SNT319" s="1241"/>
      <c r="SNU319" s="1241"/>
      <c r="SNV319" s="1241"/>
      <c r="SNW319" s="1241"/>
      <c r="SNX319" s="1241"/>
      <c r="SNY319" s="1241"/>
      <c r="SNZ319" s="1241"/>
      <c r="SOA319" s="1241"/>
      <c r="SOB319" s="1241"/>
      <c r="SOC319" s="1241"/>
      <c r="SOD319" s="1241"/>
      <c r="SOE319" s="1241"/>
      <c r="SOF319" s="1241"/>
      <c r="SOG319" s="1241"/>
      <c r="SOH319" s="1241"/>
      <c r="SOI319" s="1241"/>
      <c r="SOJ319" s="1241"/>
      <c r="SOK319" s="1241"/>
      <c r="SOL319" s="1241"/>
      <c r="SOM319" s="1241"/>
      <c r="SON319" s="1241"/>
      <c r="SOO319" s="1241"/>
      <c r="SOP319" s="1241"/>
      <c r="SOQ319" s="1241"/>
      <c r="SOR319" s="1241"/>
      <c r="SOS319" s="1241"/>
      <c r="SOT319" s="1241"/>
      <c r="SOU319" s="1241"/>
      <c r="SOV319" s="1241"/>
      <c r="SOW319" s="1241"/>
      <c r="SOX319" s="1241"/>
      <c r="SOY319" s="1241"/>
      <c r="SOZ319" s="1241"/>
      <c r="SPA319" s="1241"/>
      <c r="SPB319" s="1241"/>
      <c r="SPC319" s="1241"/>
      <c r="SPD319" s="1241"/>
      <c r="SPE319" s="1241"/>
      <c r="SPF319" s="1241"/>
      <c r="SPG319" s="1241"/>
      <c r="SPH319" s="1241"/>
      <c r="SPI319" s="1241"/>
      <c r="SPJ319" s="1241"/>
      <c r="SPK319" s="1241"/>
      <c r="SPL319" s="1241"/>
      <c r="SPM319" s="1241"/>
      <c r="SPN319" s="1241"/>
      <c r="SPO319" s="1241"/>
      <c r="SPP319" s="1241"/>
      <c r="SPQ319" s="1241"/>
      <c r="SPR319" s="1241"/>
      <c r="SPS319" s="1241"/>
      <c r="SPT319" s="1241"/>
      <c r="SPU319" s="1241"/>
      <c r="SPV319" s="1241"/>
      <c r="SPW319" s="1241"/>
      <c r="SPX319" s="1241"/>
      <c r="SPY319" s="1241"/>
      <c r="SPZ319" s="1241"/>
      <c r="SQA319" s="1241"/>
      <c r="SQB319" s="1241"/>
      <c r="SQC319" s="1241"/>
      <c r="SQD319" s="1241"/>
      <c r="SQE319" s="1241"/>
      <c r="SQF319" s="1241"/>
      <c r="SQG319" s="1241"/>
      <c r="SQH319" s="1241"/>
      <c r="SQI319" s="1241"/>
      <c r="SQJ319" s="1241"/>
      <c r="SQK319" s="1241"/>
      <c r="SQL319" s="1241"/>
      <c r="SQM319" s="1241"/>
      <c r="SQN319" s="1241"/>
      <c r="SQO319" s="1241"/>
      <c r="SQP319" s="1241"/>
      <c r="SQQ319" s="1241"/>
      <c r="SQR319" s="1241"/>
      <c r="SQS319" s="1241"/>
      <c r="SQT319" s="1241"/>
      <c r="SQU319" s="1241"/>
      <c r="SQV319" s="1241"/>
      <c r="SQW319" s="1241"/>
      <c r="SQX319" s="1241"/>
      <c r="SQY319" s="1241"/>
      <c r="SQZ319" s="1241"/>
      <c r="SRA319" s="1241"/>
      <c r="SRB319" s="1241"/>
      <c r="SRC319" s="1241"/>
      <c r="SRD319" s="1241"/>
      <c r="SRE319" s="1241"/>
      <c r="SRF319" s="1241"/>
      <c r="SRG319" s="1241"/>
      <c r="SRH319" s="1241"/>
      <c r="SRI319" s="1241"/>
      <c r="SRJ319" s="1241"/>
      <c r="SRK319" s="1241"/>
      <c r="SRL319" s="1241"/>
      <c r="SRM319" s="1241"/>
      <c r="SRN319" s="1241"/>
      <c r="SRO319" s="1241"/>
      <c r="SRP319" s="1241"/>
      <c r="SRQ319" s="1241"/>
      <c r="SRR319" s="1241"/>
      <c r="SRS319" s="1241"/>
      <c r="SRT319" s="1241"/>
      <c r="SRU319" s="1241"/>
      <c r="SRV319" s="1241"/>
      <c r="SRW319" s="1241"/>
      <c r="SRX319" s="1241"/>
      <c r="SRY319" s="1241"/>
      <c r="SRZ319" s="1241"/>
      <c r="SSA319" s="1241"/>
      <c r="SSB319" s="1241"/>
      <c r="SSC319" s="1241"/>
      <c r="SSD319" s="1241"/>
      <c r="SSE319" s="1241"/>
      <c r="SSF319" s="1241"/>
      <c r="SSG319" s="1241"/>
      <c r="SSH319" s="1241"/>
      <c r="SSI319" s="1241"/>
      <c r="SSJ319" s="1241"/>
      <c r="SSK319" s="1241"/>
      <c r="SSL319" s="1241"/>
      <c r="SSM319" s="1241"/>
      <c r="SSN319" s="1241"/>
      <c r="SSO319" s="1241"/>
      <c r="SSP319" s="1241"/>
      <c r="SSQ319" s="1241"/>
      <c r="SSR319" s="1241"/>
      <c r="SSS319" s="1241"/>
      <c r="SST319" s="1241"/>
      <c r="SSU319" s="1241"/>
      <c r="SSV319" s="1241"/>
      <c r="SSW319" s="1241"/>
      <c r="SSX319" s="1241"/>
      <c r="SSY319" s="1241"/>
      <c r="SSZ319" s="1241"/>
      <c r="STA319" s="1241"/>
      <c r="STB319" s="1241"/>
      <c r="STC319" s="1241"/>
      <c r="STD319" s="1241"/>
      <c r="STE319" s="1241"/>
      <c r="STF319" s="1241"/>
      <c r="STG319" s="1241"/>
      <c r="STH319" s="1241"/>
      <c r="STI319" s="1241"/>
      <c r="STJ319" s="1241"/>
      <c r="STK319" s="1241"/>
      <c r="STL319" s="1241"/>
      <c r="STM319" s="1241"/>
      <c r="STN319" s="1241"/>
      <c r="STO319" s="1241"/>
      <c r="STP319" s="1241"/>
      <c r="STQ319" s="1241"/>
      <c r="STR319" s="1241"/>
      <c r="STS319" s="1241"/>
      <c r="STT319" s="1241"/>
      <c r="STU319" s="1241"/>
      <c r="STV319" s="1241"/>
      <c r="STW319" s="1241"/>
      <c r="STX319" s="1241"/>
      <c r="STY319" s="1241"/>
      <c r="STZ319" s="1241"/>
      <c r="SUA319" s="1241"/>
      <c r="SUB319" s="1241"/>
      <c r="SUC319" s="1241"/>
      <c r="SUD319" s="1241"/>
      <c r="SUE319" s="1241"/>
      <c r="SUF319" s="1241"/>
      <c r="SUG319" s="1241"/>
      <c r="SUH319" s="1241"/>
      <c r="SUI319" s="1241"/>
      <c r="SUJ319" s="1241"/>
      <c r="SUK319" s="1241"/>
      <c r="SUL319" s="1241"/>
      <c r="SUM319" s="1241"/>
      <c r="SUN319" s="1241"/>
      <c r="SUO319" s="1241"/>
      <c r="SUP319" s="1241"/>
      <c r="SUQ319" s="1241"/>
      <c r="SUR319" s="1241"/>
      <c r="SUS319" s="1241"/>
      <c r="SUT319" s="1241"/>
      <c r="SUU319" s="1241"/>
      <c r="SUV319" s="1241"/>
      <c r="SUW319" s="1241"/>
      <c r="SUX319" s="1241"/>
      <c r="SUY319" s="1241"/>
      <c r="SUZ319" s="1241"/>
      <c r="SVA319" s="1241"/>
      <c r="SVB319" s="1241"/>
      <c r="SVC319" s="1241"/>
      <c r="SVD319" s="1241"/>
      <c r="SVE319" s="1241"/>
      <c r="SVF319" s="1241"/>
      <c r="SVG319" s="1241"/>
      <c r="SVH319" s="1241"/>
      <c r="SVI319" s="1241"/>
      <c r="SVJ319" s="1241"/>
      <c r="SVK319" s="1241"/>
      <c r="SVL319" s="1241"/>
      <c r="SVM319" s="1241"/>
      <c r="SVN319" s="1241"/>
      <c r="SVO319" s="1241"/>
      <c r="SVP319" s="1241"/>
      <c r="SVQ319" s="1241"/>
      <c r="SVR319" s="1241"/>
      <c r="SVS319" s="1241"/>
      <c r="SVT319" s="1241"/>
      <c r="SVU319" s="1241"/>
      <c r="SVV319" s="1241"/>
      <c r="SVW319" s="1241"/>
      <c r="SVX319" s="1241"/>
      <c r="SVY319" s="1241"/>
      <c r="SVZ319" s="1241"/>
      <c r="SWA319" s="1241"/>
      <c r="SWB319" s="1241"/>
      <c r="SWC319" s="1241"/>
      <c r="SWD319" s="1241"/>
      <c r="SWE319" s="1241"/>
      <c r="SWF319" s="1241"/>
      <c r="SWG319" s="1241"/>
      <c r="SWH319" s="1241"/>
      <c r="SWI319" s="1241"/>
      <c r="SWJ319" s="1241"/>
      <c r="SWK319" s="1241"/>
      <c r="SWL319" s="1241"/>
      <c r="SWM319" s="1241"/>
      <c r="SWN319" s="1241"/>
      <c r="SWO319" s="1241"/>
      <c r="SWP319" s="1241"/>
      <c r="SWQ319" s="1241"/>
      <c r="SWR319" s="1241"/>
      <c r="SWS319" s="1241"/>
      <c r="SWT319" s="1241"/>
      <c r="SWU319" s="1241"/>
      <c r="SWV319" s="1241"/>
      <c r="SWW319" s="1241"/>
      <c r="SWX319" s="1241"/>
      <c r="SWY319" s="1241"/>
      <c r="SWZ319" s="1241"/>
      <c r="SXA319" s="1241"/>
      <c r="SXB319" s="1241"/>
      <c r="SXC319" s="1241"/>
      <c r="SXD319" s="1241"/>
      <c r="SXE319" s="1241"/>
      <c r="SXF319" s="1241"/>
      <c r="SXG319" s="1241"/>
      <c r="SXH319" s="1241"/>
      <c r="SXI319" s="1241"/>
      <c r="SXJ319" s="1241"/>
      <c r="SXK319" s="1241"/>
      <c r="SXL319" s="1241"/>
      <c r="SXM319" s="1241"/>
      <c r="SXN319" s="1241"/>
      <c r="SXO319" s="1241"/>
      <c r="SXP319" s="1241"/>
      <c r="SXQ319" s="1241"/>
      <c r="SXR319" s="1241"/>
      <c r="SXS319" s="1241"/>
      <c r="SXT319" s="1241"/>
      <c r="SXU319" s="1241"/>
      <c r="SXV319" s="1241"/>
      <c r="SXW319" s="1241"/>
      <c r="SXX319" s="1241"/>
      <c r="SXY319" s="1241"/>
      <c r="SXZ319" s="1241"/>
      <c r="SYA319" s="1241"/>
      <c r="SYB319" s="1241"/>
      <c r="SYC319" s="1241"/>
      <c r="SYD319" s="1241"/>
      <c r="SYE319" s="1241"/>
      <c r="SYF319" s="1241"/>
      <c r="SYG319" s="1241"/>
      <c r="SYH319" s="1241"/>
      <c r="SYI319" s="1241"/>
      <c r="SYJ319" s="1241"/>
      <c r="SYK319" s="1241"/>
      <c r="SYL319" s="1241"/>
      <c r="SYM319" s="1241"/>
      <c r="SYN319" s="1241"/>
      <c r="SYO319" s="1241"/>
      <c r="SYP319" s="1241"/>
      <c r="SYQ319" s="1241"/>
      <c r="SYR319" s="1241"/>
      <c r="SYS319" s="1241"/>
      <c r="SYT319" s="1241"/>
      <c r="SYU319" s="1241"/>
      <c r="SYV319" s="1241"/>
      <c r="SYW319" s="1241"/>
      <c r="SYX319" s="1241"/>
      <c r="SYY319" s="1241"/>
      <c r="SYZ319" s="1241"/>
      <c r="SZA319" s="1241"/>
      <c r="SZB319" s="1241"/>
      <c r="SZC319" s="1241"/>
      <c r="SZD319" s="1241"/>
      <c r="SZE319" s="1241"/>
      <c r="SZF319" s="1241"/>
      <c r="SZG319" s="1241"/>
      <c r="SZH319" s="1241"/>
      <c r="SZI319" s="1241"/>
      <c r="SZJ319" s="1241"/>
      <c r="SZK319" s="1241"/>
      <c r="SZL319" s="1241"/>
      <c r="SZM319" s="1241"/>
      <c r="SZN319" s="1241"/>
      <c r="SZO319" s="1241"/>
      <c r="SZP319" s="1241"/>
      <c r="SZQ319" s="1241"/>
      <c r="SZR319" s="1241"/>
      <c r="SZS319" s="1241"/>
      <c r="SZT319" s="1241"/>
      <c r="SZU319" s="1241"/>
      <c r="SZV319" s="1241"/>
      <c r="SZW319" s="1241"/>
      <c r="SZX319" s="1241"/>
      <c r="SZY319" s="1241"/>
      <c r="SZZ319" s="1241"/>
      <c r="TAA319" s="1241"/>
      <c r="TAB319" s="1241"/>
      <c r="TAC319" s="1241"/>
      <c r="TAD319" s="1241"/>
      <c r="TAE319" s="1241"/>
      <c r="TAF319" s="1241"/>
      <c r="TAG319" s="1241"/>
      <c r="TAH319" s="1241"/>
      <c r="TAI319" s="1241"/>
      <c r="TAJ319" s="1241"/>
      <c r="TAK319" s="1241"/>
      <c r="TAL319" s="1241"/>
      <c r="TAM319" s="1241"/>
      <c r="TAN319" s="1241"/>
      <c r="TAO319" s="1241"/>
      <c r="TAP319" s="1241"/>
      <c r="TAQ319" s="1241"/>
      <c r="TAR319" s="1241"/>
      <c r="TAS319" s="1241"/>
      <c r="TAT319" s="1241"/>
      <c r="TAU319" s="1241"/>
      <c r="TAV319" s="1241"/>
      <c r="TAW319" s="1241"/>
      <c r="TAX319" s="1241"/>
      <c r="TAY319" s="1241"/>
      <c r="TAZ319" s="1241"/>
      <c r="TBA319" s="1241"/>
      <c r="TBB319" s="1241"/>
      <c r="TBC319" s="1241"/>
      <c r="TBD319" s="1241"/>
      <c r="TBE319" s="1241"/>
      <c r="TBF319" s="1241"/>
      <c r="TBG319" s="1241"/>
      <c r="TBH319" s="1241"/>
      <c r="TBI319" s="1241"/>
      <c r="TBJ319" s="1241"/>
      <c r="TBK319" s="1241"/>
      <c r="TBL319" s="1241"/>
      <c r="TBM319" s="1241"/>
      <c r="TBN319" s="1241"/>
      <c r="TBO319" s="1241"/>
      <c r="TBP319" s="1241"/>
      <c r="TBQ319" s="1241"/>
      <c r="TBR319" s="1241"/>
      <c r="TBS319" s="1241"/>
      <c r="TBT319" s="1241"/>
      <c r="TBU319" s="1241"/>
      <c r="TBV319" s="1241"/>
      <c r="TBW319" s="1241"/>
      <c r="TBX319" s="1241"/>
      <c r="TBY319" s="1241"/>
      <c r="TBZ319" s="1241"/>
      <c r="TCA319" s="1241"/>
      <c r="TCB319" s="1241"/>
      <c r="TCC319" s="1241"/>
      <c r="TCD319" s="1241"/>
      <c r="TCE319" s="1241"/>
      <c r="TCF319" s="1241"/>
      <c r="TCG319" s="1241"/>
      <c r="TCH319" s="1241"/>
      <c r="TCI319" s="1241"/>
      <c r="TCJ319" s="1241"/>
      <c r="TCK319" s="1241"/>
      <c r="TCL319" s="1241"/>
      <c r="TCM319" s="1241"/>
      <c r="TCN319" s="1241"/>
      <c r="TCO319" s="1241"/>
      <c r="TCP319" s="1241"/>
      <c r="TCQ319" s="1241"/>
      <c r="TCR319" s="1241"/>
      <c r="TCS319" s="1241"/>
      <c r="TCT319" s="1241"/>
      <c r="TCU319" s="1241"/>
      <c r="TCV319" s="1241"/>
      <c r="TCW319" s="1241"/>
      <c r="TCX319" s="1241"/>
      <c r="TCY319" s="1241"/>
      <c r="TCZ319" s="1241"/>
      <c r="TDA319" s="1241"/>
      <c r="TDB319" s="1241"/>
      <c r="TDC319" s="1241"/>
      <c r="TDD319" s="1241"/>
      <c r="TDE319" s="1241"/>
      <c r="TDF319" s="1241"/>
      <c r="TDG319" s="1241"/>
      <c r="TDH319" s="1241"/>
      <c r="TDI319" s="1241"/>
      <c r="TDJ319" s="1241"/>
      <c r="TDK319" s="1241"/>
      <c r="TDL319" s="1241"/>
      <c r="TDM319" s="1241"/>
      <c r="TDN319" s="1241"/>
      <c r="TDO319" s="1241"/>
      <c r="TDP319" s="1241"/>
      <c r="TDQ319" s="1241"/>
      <c r="TDR319" s="1241"/>
      <c r="TDS319" s="1241"/>
      <c r="TDT319" s="1241"/>
      <c r="TDU319" s="1241"/>
      <c r="TDV319" s="1241"/>
      <c r="TDW319" s="1241"/>
      <c r="TDX319" s="1241"/>
      <c r="TDY319" s="1241"/>
      <c r="TDZ319" s="1241"/>
      <c r="TEA319" s="1241"/>
      <c r="TEB319" s="1241"/>
      <c r="TEC319" s="1241"/>
      <c r="TED319" s="1241"/>
      <c r="TEE319" s="1241"/>
      <c r="TEF319" s="1241"/>
      <c r="TEG319" s="1241"/>
      <c r="TEH319" s="1241"/>
      <c r="TEI319" s="1241"/>
      <c r="TEJ319" s="1241"/>
      <c r="TEK319" s="1241"/>
      <c r="TEL319" s="1241"/>
      <c r="TEM319" s="1241"/>
      <c r="TEN319" s="1241"/>
      <c r="TEO319" s="1241"/>
      <c r="TEP319" s="1241"/>
      <c r="TEQ319" s="1241"/>
      <c r="TER319" s="1241"/>
      <c r="TES319" s="1241"/>
      <c r="TET319" s="1241"/>
      <c r="TEU319" s="1241"/>
      <c r="TEV319" s="1241"/>
      <c r="TEW319" s="1241"/>
      <c r="TEX319" s="1241"/>
      <c r="TEY319" s="1241"/>
      <c r="TEZ319" s="1241"/>
      <c r="TFA319" s="1241"/>
      <c r="TFB319" s="1241"/>
      <c r="TFC319" s="1241"/>
      <c r="TFD319" s="1241"/>
      <c r="TFE319" s="1241"/>
      <c r="TFF319" s="1241"/>
      <c r="TFG319" s="1241"/>
      <c r="TFH319" s="1241"/>
      <c r="TFI319" s="1241"/>
      <c r="TFJ319" s="1241"/>
      <c r="TFK319" s="1241"/>
      <c r="TFL319" s="1241"/>
      <c r="TFM319" s="1241"/>
      <c r="TFN319" s="1241"/>
      <c r="TFO319" s="1241"/>
      <c r="TFP319" s="1241"/>
      <c r="TFQ319" s="1241"/>
      <c r="TFR319" s="1241"/>
      <c r="TFS319" s="1241"/>
      <c r="TFT319" s="1241"/>
      <c r="TFU319" s="1241"/>
      <c r="TFV319" s="1241"/>
      <c r="TFW319" s="1241"/>
      <c r="TFX319" s="1241"/>
      <c r="TFY319" s="1241"/>
      <c r="TFZ319" s="1241"/>
      <c r="TGA319" s="1241"/>
      <c r="TGB319" s="1241"/>
      <c r="TGC319" s="1241"/>
      <c r="TGD319" s="1241"/>
      <c r="TGE319" s="1241"/>
      <c r="TGF319" s="1241"/>
      <c r="TGG319" s="1241"/>
      <c r="TGH319" s="1241"/>
      <c r="TGI319" s="1241"/>
      <c r="TGJ319" s="1241"/>
      <c r="TGK319" s="1241"/>
      <c r="TGL319" s="1241"/>
      <c r="TGM319" s="1241"/>
      <c r="TGN319" s="1241"/>
      <c r="TGO319" s="1241"/>
      <c r="TGP319" s="1241"/>
      <c r="TGQ319" s="1241"/>
      <c r="TGR319" s="1241"/>
      <c r="TGS319" s="1241"/>
      <c r="TGT319" s="1241"/>
      <c r="TGU319" s="1241"/>
      <c r="TGV319" s="1241"/>
      <c r="TGW319" s="1241"/>
      <c r="TGX319" s="1241"/>
      <c r="TGY319" s="1241"/>
      <c r="TGZ319" s="1241"/>
      <c r="THA319" s="1241"/>
      <c r="THB319" s="1241"/>
      <c r="THC319" s="1241"/>
      <c r="THD319" s="1241"/>
      <c r="THE319" s="1241"/>
      <c r="THF319" s="1241"/>
      <c r="THG319" s="1241"/>
      <c r="THH319" s="1241"/>
      <c r="THI319" s="1241"/>
      <c r="THJ319" s="1241"/>
      <c r="THK319" s="1241"/>
      <c r="THL319" s="1241"/>
      <c r="THM319" s="1241"/>
      <c r="THN319" s="1241"/>
      <c r="THO319" s="1241"/>
      <c r="THP319" s="1241"/>
      <c r="THQ319" s="1241"/>
      <c r="THR319" s="1241"/>
      <c r="THS319" s="1241"/>
      <c r="THT319" s="1241"/>
      <c r="THU319" s="1241"/>
      <c r="THV319" s="1241"/>
      <c r="THW319" s="1241"/>
      <c r="THX319" s="1241"/>
      <c r="THY319" s="1241"/>
      <c r="THZ319" s="1241"/>
      <c r="TIA319" s="1241"/>
      <c r="TIB319" s="1241"/>
      <c r="TIC319" s="1241"/>
      <c r="TID319" s="1241"/>
      <c r="TIE319" s="1241"/>
      <c r="TIF319" s="1241"/>
      <c r="TIG319" s="1241"/>
      <c r="TIH319" s="1241"/>
      <c r="TII319" s="1241"/>
      <c r="TIJ319" s="1241"/>
      <c r="TIK319" s="1241"/>
      <c r="TIL319" s="1241"/>
      <c r="TIM319" s="1241"/>
      <c r="TIN319" s="1241"/>
      <c r="TIO319" s="1241"/>
      <c r="TIP319" s="1241"/>
      <c r="TIQ319" s="1241"/>
      <c r="TIR319" s="1241"/>
      <c r="TIS319" s="1241"/>
      <c r="TIT319" s="1241"/>
      <c r="TIU319" s="1241"/>
      <c r="TIV319" s="1241"/>
      <c r="TIW319" s="1241"/>
      <c r="TIX319" s="1241"/>
      <c r="TIY319" s="1241"/>
      <c r="TIZ319" s="1241"/>
      <c r="TJA319" s="1241"/>
      <c r="TJB319" s="1241"/>
      <c r="TJC319" s="1241"/>
      <c r="TJD319" s="1241"/>
      <c r="TJE319" s="1241"/>
      <c r="TJF319" s="1241"/>
      <c r="TJG319" s="1241"/>
      <c r="TJH319" s="1241"/>
      <c r="TJI319" s="1241"/>
      <c r="TJJ319" s="1241"/>
      <c r="TJK319" s="1241"/>
      <c r="TJL319" s="1241"/>
      <c r="TJM319" s="1241"/>
      <c r="TJN319" s="1241"/>
      <c r="TJO319" s="1241"/>
      <c r="TJP319" s="1241"/>
      <c r="TJQ319" s="1241"/>
      <c r="TJR319" s="1241"/>
      <c r="TJS319" s="1241"/>
      <c r="TJT319" s="1241"/>
      <c r="TJU319" s="1241"/>
      <c r="TJV319" s="1241"/>
      <c r="TJW319" s="1241"/>
      <c r="TJX319" s="1241"/>
      <c r="TJY319" s="1241"/>
      <c r="TJZ319" s="1241"/>
      <c r="TKA319" s="1241"/>
      <c r="TKB319" s="1241"/>
      <c r="TKC319" s="1241"/>
      <c r="TKD319" s="1241"/>
      <c r="TKE319" s="1241"/>
      <c r="TKF319" s="1241"/>
      <c r="TKG319" s="1241"/>
      <c r="TKH319" s="1241"/>
      <c r="TKI319" s="1241"/>
      <c r="TKJ319" s="1241"/>
      <c r="TKK319" s="1241"/>
      <c r="TKL319" s="1241"/>
      <c r="TKM319" s="1241"/>
      <c r="TKN319" s="1241"/>
      <c r="TKO319" s="1241"/>
      <c r="TKP319" s="1241"/>
      <c r="TKQ319" s="1241"/>
      <c r="TKR319" s="1241"/>
      <c r="TKS319" s="1241"/>
      <c r="TKT319" s="1241"/>
      <c r="TKU319" s="1241"/>
      <c r="TKV319" s="1241"/>
      <c r="TKW319" s="1241"/>
      <c r="TKX319" s="1241"/>
      <c r="TKY319" s="1241"/>
      <c r="TKZ319" s="1241"/>
      <c r="TLA319" s="1241"/>
      <c r="TLB319" s="1241"/>
      <c r="TLC319" s="1241"/>
      <c r="TLD319" s="1241"/>
      <c r="TLE319" s="1241"/>
      <c r="TLF319" s="1241"/>
      <c r="TLG319" s="1241"/>
      <c r="TLH319" s="1241"/>
      <c r="TLI319" s="1241"/>
      <c r="TLJ319" s="1241"/>
      <c r="TLK319" s="1241"/>
      <c r="TLL319" s="1241"/>
      <c r="TLM319" s="1241"/>
      <c r="TLN319" s="1241"/>
      <c r="TLO319" s="1241"/>
      <c r="TLP319" s="1241"/>
      <c r="TLQ319" s="1241"/>
      <c r="TLR319" s="1241"/>
      <c r="TLS319" s="1241"/>
      <c r="TLT319" s="1241"/>
      <c r="TLU319" s="1241"/>
      <c r="TLV319" s="1241"/>
      <c r="TLW319" s="1241"/>
      <c r="TLX319" s="1241"/>
      <c r="TLY319" s="1241"/>
      <c r="TLZ319" s="1241"/>
      <c r="TMA319" s="1241"/>
      <c r="TMB319" s="1241"/>
      <c r="TMC319" s="1241"/>
      <c r="TMD319" s="1241"/>
      <c r="TME319" s="1241"/>
      <c r="TMF319" s="1241"/>
      <c r="TMG319" s="1241"/>
      <c r="TMH319" s="1241"/>
      <c r="TMI319" s="1241"/>
      <c r="TMJ319" s="1241"/>
      <c r="TMK319" s="1241"/>
      <c r="TML319" s="1241"/>
      <c r="TMM319" s="1241"/>
      <c r="TMN319" s="1241"/>
      <c r="TMO319" s="1241"/>
      <c r="TMP319" s="1241"/>
      <c r="TMQ319" s="1241"/>
      <c r="TMR319" s="1241"/>
      <c r="TMS319" s="1241"/>
      <c r="TMT319" s="1241"/>
      <c r="TMU319" s="1241"/>
      <c r="TMV319" s="1241"/>
      <c r="TMW319" s="1241"/>
      <c r="TMX319" s="1241"/>
      <c r="TMY319" s="1241"/>
      <c r="TMZ319" s="1241"/>
      <c r="TNA319" s="1241"/>
      <c r="TNB319" s="1241"/>
      <c r="TNC319" s="1241"/>
      <c r="TND319" s="1241"/>
      <c r="TNE319" s="1241"/>
      <c r="TNF319" s="1241"/>
      <c r="TNG319" s="1241"/>
      <c r="TNH319" s="1241"/>
      <c r="TNI319" s="1241"/>
      <c r="TNJ319" s="1241"/>
      <c r="TNK319" s="1241"/>
      <c r="TNL319" s="1241"/>
      <c r="TNM319" s="1241"/>
      <c r="TNN319" s="1241"/>
      <c r="TNO319" s="1241"/>
      <c r="TNP319" s="1241"/>
      <c r="TNQ319" s="1241"/>
      <c r="TNR319" s="1241"/>
      <c r="TNS319" s="1241"/>
      <c r="TNT319" s="1241"/>
      <c r="TNU319" s="1241"/>
      <c r="TNV319" s="1241"/>
      <c r="TNW319" s="1241"/>
      <c r="TNX319" s="1241"/>
      <c r="TNY319" s="1241"/>
      <c r="TNZ319" s="1241"/>
      <c r="TOA319" s="1241"/>
      <c r="TOB319" s="1241"/>
      <c r="TOC319" s="1241"/>
      <c r="TOD319" s="1241"/>
      <c r="TOE319" s="1241"/>
      <c r="TOF319" s="1241"/>
      <c r="TOG319" s="1241"/>
      <c r="TOH319" s="1241"/>
      <c r="TOI319" s="1241"/>
      <c r="TOJ319" s="1241"/>
      <c r="TOK319" s="1241"/>
      <c r="TOL319" s="1241"/>
      <c r="TOM319" s="1241"/>
      <c r="TON319" s="1241"/>
      <c r="TOO319" s="1241"/>
      <c r="TOP319" s="1241"/>
      <c r="TOQ319" s="1241"/>
      <c r="TOR319" s="1241"/>
      <c r="TOS319" s="1241"/>
      <c r="TOT319" s="1241"/>
      <c r="TOU319" s="1241"/>
      <c r="TOV319" s="1241"/>
      <c r="TOW319" s="1241"/>
      <c r="TOX319" s="1241"/>
      <c r="TOY319" s="1241"/>
      <c r="TOZ319" s="1241"/>
      <c r="TPA319" s="1241"/>
      <c r="TPB319" s="1241"/>
      <c r="TPC319" s="1241"/>
      <c r="TPD319" s="1241"/>
      <c r="TPE319" s="1241"/>
      <c r="TPF319" s="1241"/>
      <c r="TPG319" s="1241"/>
      <c r="TPH319" s="1241"/>
      <c r="TPI319" s="1241"/>
      <c r="TPJ319" s="1241"/>
      <c r="TPK319" s="1241"/>
      <c r="TPL319" s="1241"/>
      <c r="TPM319" s="1241"/>
      <c r="TPN319" s="1241"/>
      <c r="TPO319" s="1241"/>
      <c r="TPP319" s="1241"/>
      <c r="TPQ319" s="1241"/>
      <c r="TPR319" s="1241"/>
      <c r="TPS319" s="1241"/>
      <c r="TPT319" s="1241"/>
      <c r="TPU319" s="1241"/>
      <c r="TPV319" s="1241"/>
      <c r="TPW319" s="1241"/>
      <c r="TPX319" s="1241"/>
      <c r="TPY319" s="1241"/>
      <c r="TPZ319" s="1241"/>
      <c r="TQA319" s="1241"/>
      <c r="TQB319" s="1241"/>
      <c r="TQC319" s="1241"/>
      <c r="TQD319" s="1241"/>
      <c r="TQE319" s="1241"/>
      <c r="TQF319" s="1241"/>
      <c r="TQG319" s="1241"/>
      <c r="TQH319" s="1241"/>
      <c r="TQI319" s="1241"/>
      <c r="TQJ319" s="1241"/>
      <c r="TQK319" s="1241"/>
      <c r="TQL319" s="1241"/>
      <c r="TQM319" s="1241"/>
      <c r="TQN319" s="1241"/>
      <c r="TQO319" s="1241"/>
      <c r="TQP319" s="1241"/>
      <c r="TQQ319" s="1241"/>
      <c r="TQR319" s="1241"/>
      <c r="TQS319" s="1241"/>
      <c r="TQT319" s="1241"/>
      <c r="TQU319" s="1241"/>
      <c r="TQV319" s="1241"/>
      <c r="TQW319" s="1241"/>
      <c r="TQX319" s="1241"/>
      <c r="TQY319" s="1241"/>
      <c r="TQZ319" s="1241"/>
      <c r="TRA319" s="1241"/>
      <c r="TRB319" s="1241"/>
      <c r="TRC319" s="1241"/>
      <c r="TRD319" s="1241"/>
      <c r="TRE319" s="1241"/>
      <c r="TRF319" s="1241"/>
      <c r="TRG319" s="1241"/>
      <c r="TRH319" s="1241"/>
      <c r="TRI319" s="1241"/>
      <c r="TRJ319" s="1241"/>
      <c r="TRK319" s="1241"/>
      <c r="TRL319" s="1241"/>
      <c r="TRM319" s="1241"/>
      <c r="TRN319" s="1241"/>
      <c r="TRO319" s="1241"/>
      <c r="TRP319" s="1241"/>
      <c r="TRQ319" s="1241"/>
      <c r="TRR319" s="1241"/>
      <c r="TRS319" s="1241"/>
      <c r="TRT319" s="1241"/>
      <c r="TRU319" s="1241"/>
      <c r="TRV319" s="1241"/>
      <c r="TRW319" s="1241"/>
      <c r="TRX319" s="1241"/>
      <c r="TRY319" s="1241"/>
      <c r="TRZ319" s="1241"/>
      <c r="TSA319" s="1241"/>
      <c r="TSB319" s="1241"/>
      <c r="TSC319" s="1241"/>
      <c r="TSD319" s="1241"/>
      <c r="TSE319" s="1241"/>
      <c r="TSF319" s="1241"/>
      <c r="TSG319" s="1241"/>
      <c r="TSH319" s="1241"/>
      <c r="TSI319" s="1241"/>
      <c r="TSJ319" s="1241"/>
      <c r="TSK319" s="1241"/>
      <c r="TSL319" s="1241"/>
      <c r="TSM319" s="1241"/>
      <c r="TSN319" s="1241"/>
      <c r="TSO319" s="1241"/>
      <c r="TSP319" s="1241"/>
      <c r="TSQ319" s="1241"/>
      <c r="TSR319" s="1241"/>
      <c r="TSS319" s="1241"/>
      <c r="TST319" s="1241"/>
      <c r="TSU319" s="1241"/>
      <c r="TSV319" s="1241"/>
      <c r="TSW319" s="1241"/>
      <c r="TSX319" s="1241"/>
      <c r="TSY319" s="1241"/>
      <c r="TSZ319" s="1241"/>
      <c r="TTA319" s="1241"/>
      <c r="TTB319" s="1241"/>
      <c r="TTC319" s="1241"/>
      <c r="TTD319" s="1241"/>
      <c r="TTE319" s="1241"/>
      <c r="TTF319" s="1241"/>
      <c r="TTG319" s="1241"/>
      <c r="TTH319" s="1241"/>
      <c r="TTI319" s="1241"/>
      <c r="TTJ319" s="1241"/>
      <c r="TTK319" s="1241"/>
      <c r="TTL319" s="1241"/>
      <c r="TTM319" s="1241"/>
      <c r="TTN319" s="1241"/>
      <c r="TTO319" s="1241"/>
      <c r="TTP319" s="1241"/>
      <c r="TTQ319" s="1241"/>
      <c r="TTR319" s="1241"/>
      <c r="TTS319" s="1241"/>
      <c r="TTT319" s="1241"/>
      <c r="TTU319" s="1241"/>
      <c r="TTV319" s="1241"/>
      <c r="TTW319" s="1241"/>
      <c r="TTX319" s="1241"/>
      <c r="TTY319" s="1241"/>
      <c r="TTZ319" s="1241"/>
      <c r="TUA319" s="1241"/>
      <c r="TUB319" s="1241"/>
      <c r="TUC319" s="1241"/>
      <c r="TUD319" s="1241"/>
      <c r="TUE319" s="1241"/>
      <c r="TUF319" s="1241"/>
      <c r="TUG319" s="1241"/>
      <c r="TUH319" s="1241"/>
      <c r="TUI319" s="1241"/>
      <c r="TUJ319" s="1241"/>
      <c r="TUK319" s="1241"/>
      <c r="TUL319" s="1241"/>
      <c r="TUM319" s="1241"/>
      <c r="TUN319" s="1241"/>
      <c r="TUO319" s="1241"/>
      <c r="TUP319" s="1241"/>
      <c r="TUQ319" s="1241"/>
      <c r="TUR319" s="1241"/>
      <c r="TUS319" s="1241"/>
      <c r="TUT319" s="1241"/>
      <c r="TUU319" s="1241"/>
      <c r="TUV319" s="1241"/>
      <c r="TUW319" s="1241"/>
      <c r="TUX319" s="1241"/>
      <c r="TUY319" s="1241"/>
      <c r="TUZ319" s="1241"/>
      <c r="TVA319" s="1241"/>
      <c r="TVB319" s="1241"/>
      <c r="TVC319" s="1241"/>
      <c r="TVD319" s="1241"/>
      <c r="TVE319" s="1241"/>
      <c r="TVF319" s="1241"/>
      <c r="TVG319" s="1241"/>
      <c r="TVH319" s="1241"/>
      <c r="TVI319" s="1241"/>
      <c r="TVJ319" s="1241"/>
      <c r="TVK319" s="1241"/>
      <c r="TVL319" s="1241"/>
      <c r="TVM319" s="1241"/>
      <c r="TVN319" s="1241"/>
      <c r="TVO319" s="1241"/>
      <c r="TVP319" s="1241"/>
      <c r="TVQ319" s="1241"/>
      <c r="TVR319" s="1241"/>
      <c r="TVS319" s="1241"/>
      <c r="TVT319" s="1241"/>
      <c r="TVU319" s="1241"/>
      <c r="TVV319" s="1241"/>
      <c r="TVW319" s="1241"/>
      <c r="TVX319" s="1241"/>
      <c r="TVY319" s="1241"/>
      <c r="TVZ319" s="1241"/>
      <c r="TWA319" s="1241"/>
      <c r="TWB319" s="1241"/>
      <c r="TWC319" s="1241"/>
      <c r="TWD319" s="1241"/>
      <c r="TWE319" s="1241"/>
      <c r="TWF319" s="1241"/>
      <c r="TWG319" s="1241"/>
      <c r="TWH319" s="1241"/>
      <c r="TWI319" s="1241"/>
      <c r="TWJ319" s="1241"/>
      <c r="TWK319" s="1241"/>
      <c r="TWL319" s="1241"/>
      <c r="TWM319" s="1241"/>
      <c r="TWN319" s="1241"/>
      <c r="TWO319" s="1241"/>
      <c r="TWP319" s="1241"/>
      <c r="TWQ319" s="1241"/>
      <c r="TWR319" s="1241"/>
      <c r="TWS319" s="1241"/>
      <c r="TWT319" s="1241"/>
      <c r="TWU319" s="1241"/>
      <c r="TWV319" s="1241"/>
      <c r="TWW319" s="1241"/>
      <c r="TWX319" s="1241"/>
      <c r="TWY319" s="1241"/>
      <c r="TWZ319" s="1241"/>
      <c r="TXA319" s="1241"/>
      <c r="TXB319" s="1241"/>
      <c r="TXC319" s="1241"/>
      <c r="TXD319" s="1241"/>
      <c r="TXE319" s="1241"/>
      <c r="TXF319" s="1241"/>
      <c r="TXG319" s="1241"/>
      <c r="TXH319" s="1241"/>
      <c r="TXI319" s="1241"/>
      <c r="TXJ319" s="1241"/>
      <c r="TXK319" s="1241"/>
      <c r="TXL319" s="1241"/>
      <c r="TXM319" s="1241"/>
      <c r="TXN319" s="1241"/>
      <c r="TXO319" s="1241"/>
      <c r="TXP319" s="1241"/>
      <c r="TXQ319" s="1241"/>
      <c r="TXR319" s="1241"/>
      <c r="TXS319" s="1241"/>
      <c r="TXT319" s="1241"/>
      <c r="TXU319" s="1241"/>
      <c r="TXV319" s="1241"/>
      <c r="TXW319" s="1241"/>
      <c r="TXX319" s="1241"/>
      <c r="TXY319" s="1241"/>
      <c r="TXZ319" s="1241"/>
      <c r="TYA319" s="1241"/>
      <c r="TYB319" s="1241"/>
      <c r="TYC319" s="1241"/>
      <c r="TYD319" s="1241"/>
      <c r="TYE319" s="1241"/>
      <c r="TYF319" s="1241"/>
      <c r="TYG319" s="1241"/>
      <c r="TYH319" s="1241"/>
      <c r="TYI319" s="1241"/>
      <c r="TYJ319" s="1241"/>
      <c r="TYK319" s="1241"/>
      <c r="TYL319" s="1241"/>
      <c r="TYM319" s="1241"/>
      <c r="TYN319" s="1241"/>
      <c r="TYO319" s="1241"/>
      <c r="TYP319" s="1241"/>
      <c r="TYQ319" s="1241"/>
      <c r="TYR319" s="1241"/>
      <c r="TYS319" s="1241"/>
      <c r="TYT319" s="1241"/>
      <c r="TYU319" s="1241"/>
      <c r="TYV319" s="1241"/>
      <c r="TYW319" s="1241"/>
      <c r="TYX319" s="1241"/>
      <c r="TYY319" s="1241"/>
      <c r="TYZ319" s="1241"/>
      <c r="TZA319" s="1241"/>
      <c r="TZB319" s="1241"/>
      <c r="TZC319" s="1241"/>
      <c r="TZD319" s="1241"/>
      <c r="TZE319" s="1241"/>
      <c r="TZF319" s="1241"/>
      <c r="TZG319" s="1241"/>
      <c r="TZH319" s="1241"/>
      <c r="TZI319" s="1241"/>
      <c r="TZJ319" s="1241"/>
      <c r="TZK319" s="1241"/>
      <c r="TZL319" s="1241"/>
      <c r="TZM319" s="1241"/>
      <c r="TZN319" s="1241"/>
      <c r="TZO319" s="1241"/>
      <c r="TZP319" s="1241"/>
      <c r="TZQ319" s="1241"/>
      <c r="TZR319" s="1241"/>
      <c r="TZS319" s="1241"/>
      <c r="TZT319" s="1241"/>
      <c r="TZU319" s="1241"/>
      <c r="TZV319" s="1241"/>
      <c r="TZW319" s="1241"/>
      <c r="TZX319" s="1241"/>
      <c r="TZY319" s="1241"/>
      <c r="TZZ319" s="1241"/>
      <c r="UAA319" s="1241"/>
      <c r="UAB319" s="1241"/>
      <c r="UAC319" s="1241"/>
      <c r="UAD319" s="1241"/>
      <c r="UAE319" s="1241"/>
      <c r="UAF319" s="1241"/>
      <c r="UAG319" s="1241"/>
      <c r="UAH319" s="1241"/>
      <c r="UAI319" s="1241"/>
      <c r="UAJ319" s="1241"/>
      <c r="UAK319" s="1241"/>
      <c r="UAL319" s="1241"/>
      <c r="UAM319" s="1241"/>
      <c r="UAN319" s="1241"/>
      <c r="UAO319" s="1241"/>
      <c r="UAP319" s="1241"/>
      <c r="UAQ319" s="1241"/>
      <c r="UAR319" s="1241"/>
      <c r="UAS319" s="1241"/>
      <c r="UAT319" s="1241"/>
      <c r="UAU319" s="1241"/>
      <c r="UAV319" s="1241"/>
      <c r="UAW319" s="1241"/>
      <c r="UAX319" s="1241"/>
      <c r="UAY319" s="1241"/>
      <c r="UAZ319" s="1241"/>
      <c r="UBA319" s="1241"/>
      <c r="UBB319" s="1241"/>
      <c r="UBC319" s="1241"/>
      <c r="UBD319" s="1241"/>
      <c r="UBE319" s="1241"/>
      <c r="UBF319" s="1241"/>
      <c r="UBG319" s="1241"/>
      <c r="UBH319" s="1241"/>
      <c r="UBI319" s="1241"/>
      <c r="UBJ319" s="1241"/>
      <c r="UBK319" s="1241"/>
      <c r="UBL319" s="1241"/>
      <c r="UBM319" s="1241"/>
      <c r="UBN319" s="1241"/>
      <c r="UBO319" s="1241"/>
      <c r="UBP319" s="1241"/>
      <c r="UBQ319" s="1241"/>
      <c r="UBR319" s="1241"/>
      <c r="UBS319" s="1241"/>
      <c r="UBT319" s="1241"/>
      <c r="UBU319" s="1241"/>
      <c r="UBV319" s="1241"/>
      <c r="UBW319" s="1241"/>
      <c r="UBX319" s="1241"/>
      <c r="UBY319" s="1241"/>
      <c r="UBZ319" s="1241"/>
      <c r="UCA319" s="1241"/>
      <c r="UCB319" s="1241"/>
      <c r="UCC319" s="1241"/>
      <c r="UCD319" s="1241"/>
      <c r="UCE319" s="1241"/>
      <c r="UCF319" s="1241"/>
      <c r="UCG319" s="1241"/>
      <c r="UCH319" s="1241"/>
      <c r="UCI319" s="1241"/>
      <c r="UCJ319" s="1241"/>
      <c r="UCK319" s="1241"/>
      <c r="UCL319" s="1241"/>
      <c r="UCM319" s="1241"/>
      <c r="UCN319" s="1241"/>
      <c r="UCO319" s="1241"/>
      <c r="UCP319" s="1241"/>
      <c r="UCQ319" s="1241"/>
      <c r="UCR319" s="1241"/>
      <c r="UCS319" s="1241"/>
      <c r="UCT319" s="1241"/>
      <c r="UCU319" s="1241"/>
      <c r="UCV319" s="1241"/>
      <c r="UCW319" s="1241"/>
      <c r="UCX319" s="1241"/>
      <c r="UCY319" s="1241"/>
      <c r="UCZ319" s="1241"/>
      <c r="UDA319" s="1241"/>
      <c r="UDB319" s="1241"/>
      <c r="UDC319" s="1241"/>
      <c r="UDD319" s="1241"/>
      <c r="UDE319" s="1241"/>
      <c r="UDF319" s="1241"/>
      <c r="UDG319" s="1241"/>
      <c r="UDH319" s="1241"/>
      <c r="UDI319" s="1241"/>
      <c r="UDJ319" s="1241"/>
      <c r="UDK319" s="1241"/>
      <c r="UDL319" s="1241"/>
      <c r="UDM319" s="1241"/>
      <c r="UDN319" s="1241"/>
      <c r="UDO319" s="1241"/>
      <c r="UDP319" s="1241"/>
      <c r="UDQ319" s="1241"/>
      <c r="UDR319" s="1241"/>
      <c r="UDS319" s="1241"/>
      <c r="UDT319" s="1241"/>
      <c r="UDU319" s="1241"/>
      <c r="UDV319" s="1241"/>
      <c r="UDW319" s="1241"/>
      <c r="UDX319" s="1241"/>
      <c r="UDY319" s="1241"/>
      <c r="UDZ319" s="1241"/>
      <c r="UEA319" s="1241"/>
      <c r="UEB319" s="1241"/>
      <c r="UEC319" s="1241"/>
      <c r="UED319" s="1241"/>
      <c r="UEE319" s="1241"/>
      <c r="UEF319" s="1241"/>
      <c r="UEG319" s="1241"/>
      <c r="UEH319" s="1241"/>
      <c r="UEI319" s="1241"/>
      <c r="UEJ319" s="1241"/>
      <c r="UEK319" s="1241"/>
      <c r="UEL319" s="1241"/>
      <c r="UEM319" s="1241"/>
      <c r="UEN319" s="1241"/>
      <c r="UEO319" s="1241"/>
      <c r="UEP319" s="1241"/>
      <c r="UEQ319" s="1241"/>
      <c r="UER319" s="1241"/>
      <c r="UES319" s="1241"/>
      <c r="UET319" s="1241"/>
      <c r="UEU319" s="1241"/>
      <c r="UEV319" s="1241"/>
      <c r="UEW319" s="1241"/>
      <c r="UEX319" s="1241"/>
      <c r="UEY319" s="1241"/>
      <c r="UEZ319" s="1241"/>
      <c r="UFA319" s="1241"/>
      <c r="UFB319" s="1241"/>
      <c r="UFC319" s="1241"/>
      <c r="UFD319" s="1241"/>
      <c r="UFE319" s="1241"/>
      <c r="UFF319" s="1241"/>
      <c r="UFG319" s="1241"/>
      <c r="UFH319" s="1241"/>
      <c r="UFI319" s="1241"/>
      <c r="UFJ319" s="1241"/>
      <c r="UFK319" s="1241"/>
      <c r="UFL319" s="1241"/>
      <c r="UFM319" s="1241"/>
      <c r="UFN319" s="1241"/>
      <c r="UFO319" s="1241"/>
      <c r="UFP319" s="1241"/>
      <c r="UFQ319" s="1241"/>
      <c r="UFR319" s="1241"/>
      <c r="UFS319" s="1241"/>
      <c r="UFT319" s="1241"/>
      <c r="UFU319" s="1241"/>
      <c r="UFV319" s="1241"/>
      <c r="UFW319" s="1241"/>
      <c r="UFX319" s="1241"/>
      <c r="UFY319" s="1241"/>
      <c r="UFZ319" s="1241"/>
      <c r="UGA319" s="1241"/>
      <c r="UGB319" s="1241"/>
      <c r="UGC319" s="1241"/>
      <c r="UGD319" s="1241"/>
      <c r="UGE319" s="1241"/>
      <c r="UGF319" s="1241"/>
      <c r="UGG319" s="1241"/>
      <c r="UGH319" s="1241"/>
      <c r="UGI319" s="1241"/>
      <c r="UGJ319" s="1241"/>
      <c r="UGK319" s="1241"/>
      <c r="UGL319" s="1241"/>
      <c r="UGM319" s="1241"/>
      <c r="UGN319" s="1241"/>
      <c r="UGO319" s="1241"/>
      <c r="UGP319" s="1241"/>
      <c r="UGQ319" s="1241"/>
      <c r="UGR319" s="1241"/>
      <c r="UGS319" s="1241"/>
      <c r="UGT319" s="1241"/>
      <c r="UGU319" s="1241"/>
      <c r="UGV319" s="1241"/>
      <c r="UGW319" s="1241"/>
      <c r="UGX319" s="1241"/>
      <c r="UGY319" s="1241"/>
      <c r="UGZ319" s="1241"/>
      <c r="UHA319" s="1241"/>
      <c r="UHB319" s="1241"/>
      <c r="UHC319" s="1241"/>
      <c r="UHD319" s="1241"/>
      <c r="UHE319" s="1241"/>
      <c r="UHF319" s="1241"/>
      <c r="UHG319" s="1241"/>
      <c r="UHH319" s="1241"/>
      <c r="UHI319" s="1241"/>
      <c r="UHJ319" s="1241"/>
      <c r="UHK319" s="1241"/>
      <c r="UHL319" s="1241"/>
      <c r="UHM319" s="1241"/>
      <c r="UHN319" s="1241"/>
      <c r="UHO319" s="1241"/>
      <c r="UHP319" s="1241"/>
      <c r="UHQ319" s="1241"/>
      <c r="UHR319" s="1241"/>
      <c r="UHS319" s="1241"/>
      <c r="UHT319" s="1241"/>
      <c r="UHU319" s="1241"/>
      <c r="UHV319" s="1241"/>
      <c r="UHW319" s="1241"/>
      <c r="UHX319" s="1241"/>
      <c r="UHY319" s="1241"/>
      <c r="UHZ319" s="1241"/>
      <c r="UIA319" s="1241"/>
      <c r="UIB319" s="1241"/>
      <c r="UIC319" s="1241"/>
      <c r="UID319" s="1241"/>
      <c r="UIE319" s="1241"/>
      <c r="UIF319" s="1241"/>
      <c r="UIG319" s="1241"/>
      <c r="UIH319" s="1241"/>
      <c r="UII319" s="1241"/>
      <c r="UIJ319" s="1241"/>
      <c r="UIK319" s="1241"/>
      <c r="UIL319" s="1241"/>
      <c r="UIM319" s="1241"/>
      <c r="UIN319" s="1241"/>
      <c r="UIO319" s="1241"/>
      <c r="UIP319" s="1241"/>
      <c r="UIQ319" s="1241"/>
      <c r="UIR319" s="1241"/>
      <c r="UIS319" s="1241"/>
      <c r="UIT319" s="1241"/>
      <c r="UIU319" s="1241"/>
      <c r="UIV319" s="1241"/>
      <c r="UIW319" s="1241"/>
      <c r="UIX319" s="1241"/>
      <c r="UIY319" s="1241"/>
      <c r="UIZ319" s="1241"/>
      <c r="UJA319" s="1241"/>
      <c r="UJB319" s="1241"/>
      <c r="UJC319" s="1241"/>
      <c r="UJD319" s="1241"/>
      <c r="UJE319" s="1241"/>
      <c r="UJF319" s="1241"/>
      <c r="UJG319" s="1241"/>
      <c r="UJH319" s="1241"/>
      <c r="UJI319" s="1241"/>
      <c r="UJJ319" s="1241"/>
      <c r="UJK319" s="1241"/>
      <c r="UJL319" s="1241"/>
      <c r="UJM319" s="1241"/>
      <c r="UJN319" s="1241"/>
      <c r="UJO319" s="1241"/>
      <c r="UJP319" s="1241"/>
      <c r="UJQ319" s="1241"/>
      <c r="UJR319" s="1241"/>
      <c r="UJS319" s="1241"/>
      <c r="UJT319" s="1241"/>
      <c r="UJU319" s="1241"/>
      <c r="UJV319" s="1241"/>
      <c r="UJW319" s="1241"/>
      <c r="UJX319" s="1241"/>
      <c r="UJY319" s="1241"/>
      <c r="UJZ319" s="1241"/>
      <c r="UKA319" s="1241"/>
      <c r="UKB319" s="1241"/>
      <c r="UKC319" s="1241"/>
      <c r="UKD319" s="1241"/>
      <c r="UKE319" s="1241"/>
      <c r="UKF319" s="1241"/>
      <c r="UKG319" s="1241"/>
      <c r="UKH319" s="1241"/>
      <c r="UKI319" s="1241"/>
      <c r="UKJ319" s="1241"/>
      <c r="UKK319" s="1241"/>
      <c r="UKL319" s="1241"/>
      <c r="UKM319" s="1241"/>
      <c r="UKN319" s="1241"/>
      <c r="UKO319" s="1241"/>
      <c r="UKP319" s="1241"/>
      <c r="UKQ319" s="1241"/>
      <c r="UKR319" s="1241"/>
      <c r="UKS319" s="1241"/>
      <c r="UKT319" s="1241"/>
      <c r="UKU319" s="1241"/>
      <c r="UKV319" s="1241"/>
      <c r="UKW319" s="1241"/>
      <c r="UKX319" s="1241"/>
      <c r="UKY319" s="1241"/>
      <c r="UKZ319" s="1241"/>
      <c r="ULA319" s="1241"/>
      <c r="ULB319" s="1241"/>
      <c r="ULC319" s="1241"/>
      <c r="ULD319" s="1241"/>
      <c r="ULE319" s="1241"/>
      <c r="ULF319" s="1241"/>
      <c r="ULG319" s="1241"/>
      <c r="ULH319" s="1241"/>
      <c r="ULI319" s="1241"/>
      <c r="ULJ319" s="1241"/>
      <c r="ULK319" s="1241"/>
      <c r="ULL319" s="1241"/>
      <c r="ULM319" s="1241"/>
      <c r="ULN319" s="1241"/>
      <c r="ULO319" s="1241"/>
      <c r="ULP319" s="1241"/>
      <c r="ULQ319" s="1241"/>
      <c r="ULR319" s="1241"/>
      <c r="ULS319" s="1241"/>
      <c r="ULT319" s="1241"/>
      <c r="ULU319" s="1241"/>
      <c r="ULV319" s="1241"/>
      <c r="ULW319" s="1241"/>
      <c r="ULX319" s="1241"/>
      <c r="ULY319" s="1241"/>
      <c r="ULZ319" s="1241"/>
      <c r="UMA319" s="1241"/>
      <c r="UMB319" s="1241"/>
      <c r="UMC319" s="1241"/>
      <c r="UMD319" s="1241"/>
      <c r="UME319" s="1241"/>
      <c r="UMF319" s="1241"/>
      <c r="UMG319" s="1241"/>
      <c r="UMH319" s="1241"/>
      <c r="UMI319" s="1241"/>
      <c r="UMJ319" s="1241"/>
      <c r="UMK319" s="1241"/>
      <c r="UML319" s="1241"/>
      <c r="UMM319" s="1241"/>
      <c r="UMN319" s="1241"/>
      <c r="UMO319" s="1241"/>
      <c r="UMP319" s="1241"/>
      <c r="UMQ319" s="1241"/>
      <c r="UMR319" s="1241"/>
      <c r="UMS319" s="1241"/>
      <c r="UMT319" s="1241"/>
      <c r="UMU319" s="1241"/>
      <c r="UMV319" s="1241"/>
      <c r="UMW319" s="1241"/>
      <c r="UMX319" s="1241"/>
      <c r="UMY319" s="1241"/>
      <c r="UMZ319" s="1241"/>
      <c r="UNA319" s="1241"/>
      <c r="UNB319" s="1241"/>
      <c r="UNC319" s="1241"/>
      <c r="UND319" s="1241"/>
      <c r="UNE319" s="1241"/>
      <c r="UNF319" s="1241"/>
      <c r="UNG319" s="1241"/>
      <c r="UNH319" s="1241"/>
      <c r="UNI319" s="1241"/>
      <c r="UNJ319" s="1241"/>
      <c r="UNK319" s="1241"/>
      <c r="UNL319" s="1241"/>
      <c r="UNM319" s="1241"/>
      <c r="UNN319" s="1241"/>
      <c r="UNO319" s="1241"/>
      <c r="UNP319" s="1241"/>
      <c r="UNQ319" s="1241"/>
      <c r="UNR319" s="1241"/>
      <c r="UNS319" s="1241"/>
      <c r="UNT319" s="1241"/>
      <c r="UNU319" s="1241"/>
      <c r="UNV319" s="1241"/>
      <c r="UNW319" s="1241"/>
      <c r="UNX319" s="1241"/>
      <c r="UNY319" s="1241"/>
      <c r="UNZ319" s="1241"/>
      <c r="UOA319" s="1241"/>
      <c r="UOB319" s="1241"/>
      <c r="UOC319" s="1241"/>
      <c r="UOD319" s="1241"/>
      <c r="UOE319" s="1241"/>
      <c r="UOF319" s="1241"/>
      <c r="UOG319" s="1241"/>
      <c r="UOH319" s="1241"/>
      <c r="UOI319" s="1241"/>
      <c r="UOJ319" s="1241"/>
      <c r="UOK319" s="1241"/>
      <c r="UOL319" s="1241"/>
      <c r="UOM319" s="1241"/>
      <c r="UON319" s="1241"/>
      <c r="UOO319" s="1241"/>
      <c r="UOP319" s="1241"/>
      <c r="UOQ319" s="1241"/>
      <c r="UOR319" s="1241"/>
      <c r="UOS319" s="1241"/>
      <c r="UOT319" s="1241"/>
      <c r="UOU319" s="1241"/>
      <c r="UOV319" s="1241"/>
      <c r="UOW319" s="1241"/>
      <c r="UOX319" s="1241"/>
      <c r="UOY319" s="1241"/>
      <c r="UOZ319" s="1241"/>
      <c r="UPA319" s="1241"/>
      <c r="UPB319" s="1241"/>
      <c r="UPC319" s="1241"/>
      <c r="UPD319" s="1241"/>
      <c r="UPE319" s="1241"/>
      <c r="UPF319" s="1241"/>
      <c r="UPG319" s="1241"/>
      <c r="UPH319" s="1241"/>
      <c r="UPI319" s="1241"/>
      <c r="UPJ319" s="1241"/>
      <c r="UPK319" s="1241"/>
      <c r="UPL319" s="1241"/>
      <c r="UPM319" s="1241"/>
      <c r="UPN319" s="1241"/>
      <c r="UPO319" s="1241"/>
      <c r="UPP319" s="1241"/>
      <c r="UPQ319" s="1241"/>
      <c r="UPR319" s="1241"/>
      <c r="UPS319" s="1241"/>
      <c r="UPT319" s="1241"/>
      <c r="UPU319" s="1241"/>
      <c r="UPV319" s="1241"/>
      <c r="UPW319" s="1241"/>
      <c r="UPX319" s="1241"/>
      <c r="UPY319" s="1241"/>
      <c r="UPZ319" s="1241"/>
      <c r="UQA319" s="1241"/>
      <c r="UQB319" s="1241"/>
      <c r="UQC319" s="1241"/>
      <c r="UQD319" s="1241"/>
      <c r="UQE319" s="1241"/>
      <c r="UQF319" s="1241"/>
      <c r="UQG319" s="1241"/>
      <c r="UQH319" s="1241"/>
      <c r="UQI319" s="1241"/>
      <c r="UQJ319" s="1241"/>
      <c r="UQK319" s="1241"/>
      <c r="UQL319" s="1241"/>
      <c r="UQM319" s="1241"/>
      <c r="UQN319" s="1241"/>
      <c r="UQO319" s="1241"/>
      <c r="UQP319" s="1241"/>
      <c r="UQQ319" s="1241"/>
      <c r="UQR319" s="1241"/>
      <c r="UQS319" s="1241"/>
      <c r="UQT319" s="1241"/>
      <c r="UQU319" s="1241"/>
      <c r="UQV319" s="1241"/>
      <c r="UQW319" s="1241"/>
      <c r="UQX319" s="1241"/>
      <c r="UQY319" s="1241"/>
      <c r="UQZ319" s="1241"/>
      <c r="URA319" s="1241"/>
      <c r="URB319" s="1241"/>
      <c r="URC319" s="1241"/>
      <c r="URD319" s="1241"/>
      <c r="URE319" s="1241"/>
      <c r="URF319" s="1241"/>
      <c r="URG319" s="1241"/>
      <c r="URH319" s="1241"/>
      <c r="URI319" s="1241"/>
      <c r="URJ319" s="1241"/>
      <c r="URK319" s="1241"/>
      <c r="URL319" s="1241"/>
      <c r="URM319" s="1241"/>
      <c r="URN319" s="1241"/>
      <c r="URO319" s="1241"/>
      <c r="URP319" s="1241"/>
      <c r="URQ319" s="1241"/>
      <c r="URR319" s="1241"/>
      <c r="URS319" s="1241"/>
      <c r="URT319" s="1241"/>
      <c r="URU319" s="1241"/>
      <c r="URV319" s="1241"/>
      <c r="URW319" s="1241"/>
      <c r="URX319" s="1241"/>
      <c r="URY319" s="1241"/>
      <c r="URZ319" s="1241"/>
      <c r="USA319" s="1241"/>
      <c r="USB319" s="1241"/>
      <c r="USC319" s="1241"/>
      <c r="USD319" s="1241"/>
      <c r="USE319" s="1241"/>
      <c r="USF319" s="1241"/>
      <c r="USG319" s="1241"/>
      <c r="USH319" s="1241"/>
      <c r="USI319" s="1241"/>
      <c r="USJ319" s="1241"/>
      <c r="USK319" s="1241"/>
      <c r="USL319" s="1241"/>
      <c r="USM319" s="1241"/>
      <c r="USN319" s="1241"/>
      <c r="USO319" s="1241"/>
      <c r="USP319" s="1241"/>
      <c r="USQ319" s="1241"/>
      <c r="USR319" s="1241"/>
      <c r="USS319" s="1241"/>
      <c r="UST319" s="1241"/>
      <c r="USU319" s="1241"/>
      <c r="USV319" s="1241"/>
      <c r="USW319" s="1241"/>
      <c r="USX319" s="1241"/>
      <c r="USY319" s="1241"/>
      <c r="USZ319" s="1241"/>
      <c r="UTA319" s="1241"/>
      <c r="UTB319" s="1241"/>
      <c r="UTC319" s="1241"/>
      <c r="UTD319" s="1241"/>
      <c r="UTE319" s="1241"/>
      <c r="UTF319" s="1241"/>
      <c r="UTG319" s="1241"/>
      <c r="UTH319" s="1241"/>
      <c r="UTI319" s="1241"/>
      <c r="UTJ319" s="1241"/>
      <c r="UTK319" s="1241"/>
      <c r="UTL319" s="1241"/>
      <c r="UTM319" s="1241"/>
      <c r="UTN319" s="1241"/>
      <c r="UTO319" s="1241"/>
      <c r="UTP319" s="1241"/>
      <c r="UTQ319" s="1241"/>
      <c r="UTR319" s="1241"/>
      <c r="UTS319" s="1241"/>
      <c r="UTT319" s="1241"/>
      <c r="UTU319" s="1241"/>
      <c r="UTV319" s="1241"/>
      <c r="UTW319" s="1241"/>
      <c r="UTX319" s="1241"/>
      <c r="UTY319" s="1241"/>
      <c r="UTZ319" s="1241"/>
      <c r="UUA319" s="1241"/>
      <c r="UUB319" s="1241"/>
      <c r="UUC319" s="1241"/>
      <c r="UUD319" s="1241"/>
      <c r="UUE319" s="1241"/>
      <c r="UUF319" s="1241"/>
      <c r="UUG319" s="1241"/>
      <c r="UUH319" s="1241"/>
      <c r="UUI319" s="1241"/>
      <c r="UUJ319" s="1241"/>
      <c r="UUK319" s="1241"/>
      <c r="UUL319" s="1241"/>
      <c r="UUM319" s="1241"/>
      <c r="UUN319" s="1241"/>
      <c r="UUO319" s="1241"/>
      <c r="UUP319" s="1241"/>
      <c r="UUQ319" s="1241"/>
      <c r="UUR319" s="1241"/>
      <c r="UUS319" s="1241"/>
      <c r="UUT319" s="1241"/>
      <c r="UUU319" s="1241"/>
      <c r="UUV319" s="1241"/>
      <c r="UUW319" s="1241"/>
      <c r="UUX319" s="1241"/>
      <c r="UUY319" s="1241"/>
      <c r="UUZ319" s="1241"/>
      <c r="UVA319" s="1241"/>
      <c r="UVB319" s="1241"/>
      <c r="UVC319" s="1241"/>
      <c r="UVD319" s="1241"/>
      <c r="UVE319" s="1241"/>
      <c r="UVF319" s="1241"/>
      <c r="UVG319" s="1241"/>
      <c r="UVH319" s="1241"/>
      <c r="UVI319" s="1241"/>
      <c r="UVJ319" s="1241"/>
      <c r="UVK319" s="1241"/>
      <c r="UVL319" s="1241"/>
      <c r="UVM319" s="1241"/>
      <c r="UVN319" s="1241"/>
      <c r="UVO319" s="1241"/>
      <c r="UVP319" s="1241"/>
      <c r="UVQ319" s="1241"/>
      <c r="UVR319" s="1241"/>
      <c r="UVS319" s="1241"/>
      <c r="UVT319" s="1241"/>
      <c r="UVU319" s="1241"/>
      <c r="UVV319" s="1241"/>
      <c r="UVW319" s="1241"/>
      <c r="UVX319" s="1241"/>
      <c r="UVY319" s="1241"/>
      <c r="UVZ319" s="1241"/>
      <c r="UWA319" s="1241"/>
      <c r="UWB319" s="1241"/>
      <c r="UWC319" s="1241"/>
      <c r="UWD319" s="1241"/>
      <c r="UWE319" s="1241"/>
      <c r="UWF319" s="1241"/>
      <c r="UWG319" s="1241"/>
      <c r="UWH319" s="1241"/>
      <c r="UWI319" s="1241"/>
      <c r="UWJ319" s="1241"/>
      <c r="UWK319" s="1241"/>
      <c r="UWL319" s="1241"/>
      <c r="UWM319" s="1241"/>
      <c r="UWN319" s="1241"/>
      <c r="UWO319" s="1241"/>
      <c r="UWP319" s="1241"/>
      <c r="UWQ319" s="1241"/>
      <c r="UWR319" s="1241"/>
      <c r="UWS319" s="1241"/>
      <c r="UWT319" s="1241"/>
      <c r="UWU319" s="1241"/>
      <c r="UWV319" s="1241"/>
      <c r="UWW319" s="1241"/>
      <c r="UWX319" s="1241"/>
      <c r="UWY319" s="1241"/>
      <c r="UWZ319" s="1241"/>
      <c r="UXA319" s="1241"/>
      <c r="UXB319" s="1241"/>
      <c r="UXC319" s="1241"/>
      <c r="UXD319" s="1241"/>
      <c r="UXE319" s="1241"/>
      <c r="UXF319" s="1241"/>
      <c r="UXG319" s="1241"/>
      <c r="UXH319" s="1241"/>
      <c r="UXI319" s="1241"/>
      <c r="UXJ319" s="1241"/>
      <c r="UXK319" s="1241"/>
      <c r="UXL319" s="1241"/>
      <c r="UXM319" s="1241"/>
      <c r="UXN319" s="1241"/>
      <c r="UXO319" s="1241"/>
      <c r="UXP319" s="1241"/>
      <c r="UXQ319" s="1241"/>
      <c r="UXR319" s="1241"/>
      <c r="UXS319" s="1241"/>
      <c r="UXT319" s="1241"/>
      <c r="UXU319" s="1241"/>
      <c r="UXV319" s="1241"/>
      <c r="UXW319" s="1241"/>
      <c r="UXX319" s="1241"/>
      <c r="UXY319" s="1241"/>
      <c r="UXZ319" s="1241"/>
      <c r="UYA319" s="1241"/>
      <c r="UYB319" s="1241"/>
      <c r="UYC319" s="1241"/>
      <c r="UYD319" s="1241"/>
      <c r="UYE319" s="1241"/>
      <c r="UYF319" s="1241"/>
      <c r="UYG319" s="1241"/>
      <c r="UYH319" s="1241"/>
      <c r="UYI319" s="1241"/>
      <c r="UYJ319" s="1241"/>
      <c r="UYK319" s="1241"/>
      <c r="UYL319" s="1241"/>
      <c r="UYM319" s="1241"/>
      <c r="UYN319" s="1241"/>
      <c r="UYO319" s="1241"/>
      <c r="UYP319" s="1241"/>
      <c r="UYQ319" s="1241"/>
      <c r="UYR319" s="1241"/>
      <c r="UYS319" s="1241"/>
      <c r="UYT319" s="1241"/>
      <c r="UYU319" s="1241"/>
      <c r="UYV319" s="1241"/>
      <c r="UYW319" s="1241"/>
      <c r="UYX319" s="1241"/>
      <c r="UYY319" s="1241"/>
      <c r="UYZ319" s="1241"/>
      <c r="UZA319" s="1241"/>
      <c r="UZB319" s="1241"/>
      <c r="UZC319" s="1241"/>
      <c r="UZD319" s="1241"/>
      <c r="UZE319" s="1241"/>
      <c r="UZF319" s="1241"/>
      <c r="UZG319" s="1241"/>
      <c r="UZH319" s="1241"/>
      <c r="UZI319" s="1241"/>
      <c r="UZJ319" s="1241"/>
      <c r="UZK319" s="1241"/>
      <c r="UZL319" s="1241"/>
      <c r="UZM319" s="1241"/>
      <c r="UZN319" s="1241"/>
      <c r="UZO319" s="1241"/>
      <c r="UZP319" s="1241"/>
      <c r="UZQ319" s="1241"/>
      <c r="UZR319" s="1241"/>
      <c r="UZS319" s="1241"/>
      <c r="UZT319" s="1241"/>
      <c r="UZU319" s="1241"/>
      <c r="UZV319" s="1241"/>
      <c r="UZW319" s="1241"/>
      <c r="UZX319" s="1241"/>
      <c r="UZY319" s="1241"/>
      <c r="UZZ319" s="1241"/>
      <c r="VAA319" s="1241"/>
      <c r="VAB319" s="1241"/>
      <c r="VAC319" s="1241"/>
      <c r="VAD319" s="1241"/>
      <c r="VAE319" s="1241"/>
      <c r="VAF319" s="1241"/>
      <c r="VAG319" s="1241"/>
      <c r="VAH319" s="1241"/>
      <c r="VAI319" s="1241"/>
      <c r="VAJ319" s="1241"/>
      <c r="VAK319" s="1241"/>
      <c r="VAL319" s="1241"/>
      <c r="VAM319" s="1241"/>
      <c r="VAN319" s="1241"/>
      <c r="VAO319" s="1241"/>
      <c r="VAP319" s="1241"/>
      <c r="VAQ319" s="1241"/>
      <c r="VAR319" s="1241"/>
      <c r="VAS319" s="1241"/>
      <c r="VAT319" s="1241"/>
      <c r="VAU319" s="1241"/>
      <c r="VAV319" s="1241"/>
      <c r="VAW319" s="1241"/>
      <c r="VAX319" s="1241"/>
      <c r="VAY319" s="1241"/>
      <c r="VAZ319" s="1241"/>
      <c r="VBA319" s="1241"/>
      <c r="VBB319" s="1241"/>
      <c r="VBC319" s="1241"/>
      <c r="VBD319" s="1241"/>
      <c r="VBE319" s="1241"/>
      <c r="VBF319" s="1241"/>
      <c r="VBG319" s="1241"/>
      <c r="VBH319" s="1241"/>
      <c r="VBI319" s="1241"/>
      <c r="VBJ319" s="1241"/>
      <c r="VBK319" s="1241"/>
      <c r="VBL319" s="1241"/>
      <c r="VBM319" s="1241"/>
      <c r="VBN319" s="1241"/>
      <c r="VBO319" s="1241"/>
      <c r="VBP319" s="1241"/>
      <c r="VBQ319" s="1241"/>
      <c r="VBR319" s="1241"/>
      <c r="VBS319" s="1241"/>
      <c r="VBT319" s="1241"/>
      <c r="VBU319" s="1241"/>
      <c r="VBV319" s="1241"/>
      <c r="VBW319" s="1241"/>
      <c r="VBX319" s="1241"/>
      <c r="VBY319" s="1241"/>
      <c r="VBZ319" s="1241"/>
      <c r="VCA319" s="1241"/>
      <c r="VCB319" s="1241"/>
      <c r="VCC319" s="1241"/>
      <c r="VCD319" s="1241"/>
      <c r="VCE319" s="1241"/>
      <c r="VCF319" s="1241"/>
      <c r="VCG319" s="1241"/>
      <c r="VCH319" s="1241"/>
      <c r="VCI319" s="1241"/>
      <c r="VCJ319" s="1241"/>
      <c r="VCK319" s="1241"/>
      <c r="VCL319" s="1241"/>
      <c r="VCM319" s="1241"/>
      <c r="VCN319" s="1241"/>
      <c r="VCO319" s="1241"/>
      <c r="VCP319" s="1241"/>
      <c r="VCQ319" s="1241"/>
      <c r="VCR319" s="1241"/>
      <c r="VCS319" s="1241"/>
      <c r="VCT319" s="1241"/>
      <c r="VCU319" s="1241"/>
      <c r="VCV319" s="1241"/>
      <c r="VCW319" s="1241"/>
      <c r="VCX319" s="1241"/>
      <c r="VCY319" s="1241"/>
      <c r="VCZ319" s="1241"/>
      <c r="VDA319" s="1241"/>
      <c r="VDB319" s="1241"/>
      <c r="VDC319" s="1241"/>
      <c r="VDD319" s="1241"/>
      <c r="VDE319" s="1241"/>
      <c r="VDF319" s="1241"/>
      <c r="VDG319" s="1241"/>
      <c r="VDH319" s="1241"/>
      <c r="VDI319" s="1241"/>
      <c r="VDJ319" s="1241"/>
      <c r="VDK319" s="1241"/>
      <c r="VDL319" s="1241"/>
      <c r="VDM319" s="1241"/>
      <c r="VDN319" s="1241"/>
      <c r="VDO319" s="1241"/>
      <c r="VDP319" s="1241"/>
      <c r="VDQ319" s="1241"/>
      <c r="VDR319" s="1241"/>
      <c r="VDS319" s="1241"/>
      <c r="VDT319" s="1241"/>
      <c r="VDU319" s="1241"/>
      <c r="VDV319" s="1241"/>
      <c r="VDW319" s="1241"/>
      <c r="VDX319" s="1241"/>
      <c r="VDY319" s="1241"/>
      <c r="VDZ319" s="1241"/>
      <c r="VEA319" s="1241"/>
      <c r="VEB319" s="1241"/>
      <c r="VEC319" s="1241"/>
      <c r="VED319" s="1241"/>
      <c r="VEE319" s="1241"/>
      <c r="VEF319" s="1241"/>
      <c r="VEG319" s="1241"/>
      <c r="VEH319" s="1241"/>
      <c r="VEI319" s="1241"/>
      <c r="VEJ319" s="1241"/>
      <c r="VEK319" s="1241"/>
      <c r="VEL319" s="1241"/>
      <c r="VEM319" s="1241"/>
      <c r="VEN319" s="1241"/>
      <c r="VEO319" s="1241"/>
      <c r="VEP319" s="1241"/>
      <c r="VEQ319" s="1241"/>
      <c r="VER319" s="1241"/>
      <c r="VES319" s="1241"/>
      <c r="VET319" s="1241"/>
      <c r="VEU319" s="1241"/>
      <c r="VEV319" s="1241"/>
      <c r="VEW319" s="1241"/>
      <c r="VEX319" s="1241"/>
      <c r="VEY319" s="1241"/>
      <c r="VEZ319" s="1241"/>
      <c r="VFA319" s="1241"/>
      <c r="VFB319" s="1241"/>
      <c r="VFC319" s="1241"/>
      <c r="VFD319" s="1241"/>
      <c r="VFE319" s="1241"/>
      <c r="VFF319" s="1241"/>
      <c r="VFG319" s="1241"/>
      <c r="VFH319" s="1241"/>
      <c r="VFI319" s="1241"/>
      <c r="VFJ319" s="1241"/>
      <c r="VFK319" s="1241"/>
      <c r="VFL319" s="1241"/>
      <c r="VFM319" s="1241"/>
      <c r="VFN319" s="1241"/>
      <c r="VFO319" s="1241"/>
      <c r="VFP319" s="1241"/>
      <c r="VFQ319" s="1241"/>
      <c r="VFR319" s="1241"/>
      <c r="VFS319" s="1241"/>
      <c r="VFT319" s="1241"/>
      <c r="VFU319" s="1241"/>
      <c r="VFV319" s="1241"/>
      <c r="VFW319" s="1241"/>
      <c r="VFX319" s="1241"/>
      <c r="VFY319" s="1241"/>
      <c r="VFZ319" s="1241"/>
      <c r="VGA319" s="1241"/>
      <c r="VGB319" s="1241"/>
      <c r="VGC319" s="1241"/>
      <c r="VGD319" s="1241"/>
      <c r="VGE319" s="1241"/>
      <c r="VGF319" s="1241"/>
      <c r="VGG319" s="1241"/>
      <c r="VGH319" s="1241"/>
      <c r="VGI319" s="1241"/>
      <c r="VGJ319" s="1241"/>
      <c r="VGK319" s="1241"/>
      <c r="VGL319" s="1241"/>
      <c r="VGM319" s="1241"/>
      <c r="VGN319" s="1241"/>
      <c r="VGO319" s="1241"/>
      <c r="VGP319" s="1241"/>
      <c r="VGQ319" s="1241"/>
      <c r="VGR319" s="1241"/>
      <c r="VGS319" s="1241"/>
      <c r="VGT319" s="1241"/>
      <c r="VGU319" s="1241"/>
      <c r="VGV319" s="1241"/>
      <c r="VGW319" s="1241"/>
      <c r="VGX319" s="1241"/>
      <c r="VGY319" s="1241"/>
      <c r="VGZ319" s="1241"/>
      <c r="VHA319" s="1241"/>
      <c r="VHB319" s="1241"/>
      <c r="VHC319" s="1241"/>
      <c r="VHD319" s="1241"/>
      <c r="VHE319" s="1241"/>
      <c r="VHF319" s="1241"/>
      <c r="VHG319" s="1241"/>
      <c r="VHH319" s="1241"/>
      <c r="VHI319" s="1241"/>
      <c r="VHJ319" s="1241"/>
      <c r="VHK319" s="1241"/>
      <c r="VHL319" s="1241"/>
      <c r="VHM319" s="1241"/>
      <c r="VHN319" s="1241"/>
      <c r="VHO319" s="1241"/>
      <c r="VHP319" s="1241"/>
      <c r="VHQ319" s="1241"/>
      <c r="VHR319" s="1241"/>
      <c r="VHS319" s="1241"/>
      <c r="VHT319" s="1241"/>
      <c r="VHU319" s="1241"/>
      <c r="VHV319" s="1241"/>
      <c r="VHW319" s="1241"/>
      <c r="VHX319" s="1241"/>
      <c r="VHY319" s="1241"/>
      <c r="VHZ319" s="1241"/>
      <c r="VIA319" s="1241"/>
      <c r="VIB319" s="1241"/>
      <c r="VIC319" s="1241"/>
      <c r="VID319" s="1241"/>
      <c r="VIE319" s="1241"/>
      <c r="VIF319" s="1241"/>
      <c r="VIG319" s="1241"/>
      <c r="VIH319" s="1241"/>
      <c r="VII319" s="1241"/>
      <c r="VIJ319" s="1241"/>
      <c r="VIK319" s="1241"/>
      <c r="VIL319" s="1241"/>
      <c r="VIM319" s="1241"/>
      <c r="VIN319" s="1241"/>
      <c r="VIO319" s="1241"/>
      <c r="VIP319" s="1241"/>
      <c r="VIQ319" s="1241"/>
      <c r="VIR319" s="1241"/>
      <c r="VIS319" s="1241"/>
      <c r="VIT319" s="1241"/>
      <c r="VIU319" s="1241"/>
      <c r="VIV319" s="1241"/>
      <c r="VIW319" s="1241"/>
      <c r="VIX319" s="1241"/>
      <c r="VIY319" s="1241"/>
      <c r="VIZ319" s="1241"/>
      <c r="VJA319" s="1241"/>
      <c r="VJB319" s="1241"/>
      <c r="VJC319" s="1241"/>
      <c r="VJD319" s="1241"/>
      <c r="VJE319" s="1241"/>
      <c r="VJF319" s="1241"/>
      <c r="VJG319" s="1241"/>
      <c r="VJH319" s="1241"/>
      <c r="VJI319" s="1241"/>
      <c r="VJJ319" s="1241"/>
      <c r="VJK319" s="1241"/>
      <c r="VJL319" s="1241"/>
      <c r="VJM319" s="1241"/>
      <c r="VJN319" s="1241"/>
      <c r="VJO319" s="1241"/>
      <c r="VJP319" s="1241"/>
      <c r="VJQ319" s="1241"/>
      <c r="VJR319" s="1241"/>
      <c r="VJS319" s="1241"/>
      <c r="VJT319" s="1241"/>
      <c r="VJU319" s="1241"/>
      <c r="VJV319" s="1241"/>
      <c r="VJW319" s="1241"/>
      <c r="VJX319" s="1241"/>
      <c r="VJY319" s="1241"/>
      <c r="VJZ319" s="1241"/>
      <c r="VKA319" s="1241"/>
      <c r="VKB319" s="1241"/>
      <c r="VKC319" s="1241"/>
      <c r="VKD319" s="1241"/>
      <c r="VKE319" s="1241"/>
      <c r="VKF319" s="1241"/>
      <c r="VKG319" s="1241"/>
      <c r="VKH319" s="1241"/>
      <c r="VKI319" s="1241"/>
      <c r="VKJ319" s="1241"/>
      <c r="VKK319" s="1241"/>
      <c r="VKL319" s="1241"/>
      <c r="VKM319" s="1241"/>
      <c r="VKN319" s="1241"/>
      <c r="VKO319" s="1241"/>
      <c r="VKP319" s="1241"/>
      <c r="VKQ319" s="1241"/>
      <c r="VKR319" s="1241"/>
      <c r="VKS319" s="1241"/>
      <c r="VKT319" s="1241"/>
      <c r="VKU319" s="1241"/>
      <c r="VKV319" s="1241"/>
      <c r="VKW319" s="1241"/>
      <c r="VKX319" s="1241"/>
      <c r="VKY319" s="1241"/>
      <c r="VKZ319" s="1241"/>
      <c r="VLA319" s="1241"/>
      <c r="VLB319" s="1241"/>
      <c r="VLC319" s="1241"/>
      <c r="VLD319" s="1241"/>
      <c r="VLE319" s="1241"/>
      <c r="VLF319" s="1241"/>
      <c r="VLG319" s="1241"/>
      <c r="VLH319" s="1241"/>
      <c r="VLI319" s="1241"/>
      <c r="VLJ319" s="1241"/>
      <c r="VLK319" s="1241"/>
      <c r="VLL319" s="1241"/>
      <c r="VLM319" s="1241"/>
      <c r="VLN319" s="1241"/>
      <c r="VLO319" s="1241"/>
      <c r="VLP319" s="1241"/>
      <c r="VLQ319" s="1241"/>
      <c r="VLR319" s="1241"/>
      <c r="VLS319" s="1241"/>
      <c r="VLT319" s="1241"/>
      <c r="VLU319" s="1241"/>
      <c r="VLV319" s="1241"/>
      <c r="VLW319" s="1241"/>
      <c r="VLX319" s="1241"/>
      <c r="VLY319" s="1241"/>
      <c r="VLZ319" s="1241"/>
      <c r="VMA319" s="1241"/>
      <c r="VMB319" s="1241"/>
      <c r="VMC319" s="1241"/>
      <c r="VMD319" s="1241"/>
      <c r="VME319" s="1241"/>
      <c r="VMF319" s="1241"/>
      <c r="VMG319" s="1241"/>
      <c r="VMH319" s="1241"/>
      <c r="VMI319" s="1241"/>
      <c r="VMJ319" s="1241"/>
      <c r="VMK319" s="1241"/>
      <c r="VML319" s="1241"/>
      <c r="VMM319" s="1241"/>
      <c r="VMN319" s="1241"/>
      <c r="VMO319" s="1241"/>
      <c r="VMP319" s="1241"/>
      <c r="VMQ319" s="1241"/>
      <c r="VMR319" s="1241"/>
      <c r="VMS319" s="1241"/>
      <c r="VMT319" s="1241"/>
      <c r="VMU319" s="1241"/>
      <c r="VMV319" s="1241"/>
      <c r="VMW319" s="1241"/>
      <c r="VMX319" s="1241"/>
      <c r="VMY319" s="1241"/>
      <c r="VMZ319" s="1241"/>
      <c r="VNA319" s="1241"/>
      <c r="VNB319" s="1241"/>
      <c r="VNC319" s="1241"/>
      <c r="VND319" s="1241"/>
      <c r="VNE319" s="1241"/>
      <c r="VNF319" s="1241"/>
      <c r="VNG319" s="1241"/>
      <c r="VNH319" s="1241"/>
      <c r="VNI319" s="1241"/>
      <c r="VNJ319" s="1241"/>
      <c r="VNK319" s="1241"/>
      <c r="VNL319" s="1241"/>
      <c r="VNM319" s="1241"/>
      <c r="VNN319" s="1241"/>
      <c r="VNO319" s="1241"/>
      <c r="VNP319" s="1241"/>
      <c r="VNQ319" s="1241"/>
      <c r="VNR319" s="1241"/>
      <c r="VNS319" s="1241"/>
      <c r="VNT319" s="1241"/>
      <c r="VNU319" s="1241"/>
      <c r="VNV319" s="1241"/>
      <c r="VNW319" s="1241"/>
      <c r="VNX319" s="1241"/>
      <c r="VNY319" s="1241"/>
      <c r="VNZ319" s="1241"/>
      <c r="VOA319" s="1241"/>
      <c r="VOB319" s="1241"/>
      <c r="VOC319" s="1241"/>
      <c r="VOD319" s="1241"/>
      <c r="VOE319" s="1241"/>
      <c r="VOF319" s="1241"/>
      <c r="VOG319" s="1241"/>
      <c r="VOH319" s="1241"/>
      <c r="VOI319" s="1241"/>
      <c r="VOJ319" s="1241"/>
      <c r="VOK319" s="1241"/>
      <c r="VOL319" s="1241"/>
      <c r="VOM319" s="1241"/>
      <c r="VON319" s="1241"/>
      <c r="VOO319" s="1241"/>
      <c r="VOP319" s="1241"/>
      <c r="VOQ319" s="1241"/>
      <c r="VOR319" s="1241"/>
      <c r="VOS319" s="1241"/>
      <c r="VOT319" s="1241"/>
      <c r="VOU319" s="1241"/>
      <c r="VOV319" s="1241"/>
      <c r="VOW319" s="1241"/>
      <c r="VOX319" s="1241"/>
      <c r="VOY319" s="1241"/>
      <c r="VOZ319" s="1241"/>
      <c r="VPA319" s="1241"/>
      <c r="VPB319" s="1241"/>
      <c r="VPC319" s="1241"/>
      <c r="VPD319" s="1241"/>
      <c r="VPE319" s="1241"/>
      <c r="VPF319" s="1241"/>
      <c r="VPG319" s="1241"/>
      <c r="VPH319" s="1241"/>
      <c r="VPI319" s="1241"/>
      <c r="VPJ319" s="1241"/>
      <c r="VPK319" s="1241"/>
      <c r="VPL319" s="1241"/>
      <c r="VPM319" s="1241"/>
      <c r="VPN319" s="1241"/>
      <c r="VPO319" s="1241"/>
      <c r="VPP319" s="1241"/>
      <c r="VPQ319" s="1241"/>
      <c r="VPR319" s="1241"/>
      <c r="VPS319" s="1241"/>
      <c r="VPT319" s="1241"/>
      <c r="VPU319" s="1241"/>
      <c r="VPV319" s="1241"/>
      <c r="VPW319" s="1241"/>
      <c r="VPX319" s="1241"/>
      <c r="VPY319" s="1241"/>
      <c r="VPZ319" s="1241"/>
      <c r="VQA319" s="1241"/>
      <c r="VQB319" s="1241"/>
      <c r="VQC319" s="1241"/>
      <c r="VQD319" s="1241"/>
      <c r="VQE319" s="1241"/>
      <c r="VQF319" s="1241"/>
      <c r="VQG319" s="1241"/>
      <c r="VQH319" s="1241"/>
      <c r="VQI319" s="1241"/>
      <c r="VQJ319" s="1241"/>
      <c r="VQK319" s="1241"/>
      <c r="VQL319" s="1241"/>
      <c r="VQM319" s="1241"/>
      <c r="VQN319" s="1241"/>
      <c r="VQO319" s="1241"/>
      <c r="VQP319" s="1241"/>
      <c r="VQQ319" s="1241"/>
      <c r="VQR319" s="1241"/>
      <c r="VQS319" s="1241"/>
      <c r="VQT319" s="1241"/>
      <c r="VQU319" s="1241"/>
      <c r="VQV319" s="1241"/>
      <c r="VQW319" s="1241"/>
      <c r="VQX319" s="1241"/>
      <c r="VQY319" s="1241"/>
      <c r="VQZ319" s="1241"/>
      <c r="VRA319" s="1241"/>
      <c r="VRB319" s="1241"/>
      <c r="VRC319" s="1241"/>
      <c r="VRD319" s="1241"/>
      <c r="VRE319" s="1241"/>
      <c r="VRF319" s="1241"/>
      <c r="VRG319" s="1241"/>
      <c r="VRH319" s="1241"/>
      <c r="VRI319" s="1241"/>
      <c r="VRJ319" s="1241"/>
      <c r="VRK319" s="1241"/>
      <c r="VRL319" s="1241"/>
      <c r="VRM319" s="1241"/>
      <c r="VRN319" s="1241"/>
      <c r="VRO319" s="1241"/>
      <c r="VRP319" s="1241"/>
      <c r="VRQ319" s="1241"/>
      <c r="VRR319" s="1241"/>
      <c r="VRS319" s="1241"/>
      <c r="VRT319" s="1241"/>
      <c r="VRU319" s="1241"/>
      <c r="VRV319" s="1241"/>
      <c r="VRW319" s="1241"/>
      <c r="VRX319" s="1241"/>
      <c r="VRY319" s="1241"/>
      <c r="VRZ319" s="1241"/>
      <c r="VSA319" s="1241"/>
      <c r="VSB319" s="1241"/>
      <c r="VSC319" s="1241"/>
      <c r="VSD319" s="1241"/>
      <c r="VSE319" s="1241"/>
      <c r="VSF319" s="1241"/>
      <c r="VSG319" s="1241"/>
      <c r="VSH319" s="1241"/>
      <c r="VSI319" s="1241"/>
      <c r="VSJ319" s="1241"/>
      <c r="VSK319" s="1241"/>
      <c r="VSL319" s="1241"/>
      <c r="VSM319" s="1241"/>
      <c r="VSN319" s="1241"/>
      <c r="VSO319" s="1241"/>
      <c r="VSP319" s="1241"/>
      <c r="VSQ319" s="1241"/>
      <c r="VSR319" s="1241"/>
      <c r="VSS319" s="1241"/>
      <c r="VST319" s="1241"/>
      <c r="VSU319" s="1241"/>
      <c r="VSV319" s="1241"/>
      <c r="VSW319" s="1241"/>
      <c r="VSX319" s="1241"/>
      <c r="VSY319" s="1241"/>
      <c r="VSZ319" s="1241"/>
      <c r="VTA319" s="1241"/>
      <c r="VTB319" s="1241"/>
      <c r="VTC319" s="1241"/>
      <c r="VTD319" s="1241"/>
      <c r="VTE319" s="1241"/>
      <c r="VTF319" s="1241"/>
      <c r="VTG319" s="1241"/>
      <c r="VTH319" s="1241"/>
      <c r="VTI319" s="1241"/>
      <c r="VTJ319" s="1241"/>
      <c r="VTK319" s="1241"/>
      <c r="VTL319" s="1241"/>
      <c r="VTM319" s="1241"/>
      <c r="VTN319" s="1241"/>
      <c r="VTO319" s="1241"/>
      <c r="VTP319" s="1241"/>
      <c r="VTQ319" s="1241"/>
      <c r="VTR319" s="1241"/>
      <c r="VTS319" s="1241"/>
      <c r="VTT319" s="1241"/>
      <c r="VTU319" s="1241"/>
      <c r="VTV319" s="1241"/>
      <c r="VTW319" s="1241"/>
      <c r="VTX319" s="1241"/>
      <c r="VTY319" s="1241"/>
      <c r="VTZ319" s="1241"/>
      <c r="VUA319" s="1241"/>
      <c r="VUB319" s="1241"/>
      <c r="VUC319" s="1241"/>
      <c r="VUD319" s="1241"/>
      <c r="VUE319" s="1241"/>
      <c r="VUF319" s="1241"/>
      <c r="VUG319" s="1241"/>
      <c r="VUH319" s="1241"/>
      <c r="VUI319" s="1241"/>
      <c r="VUJ319" s="1241"/>
      <c r="VUK319" s="1241"/>
      <c r="VUL319" s="1241"/>
      <c r="VUM319" s="1241"/>
      <c r="VUN319" s="1241"/>
      <c r="VUO319" s="1241"/>
      <c r="VUP319" s="1241"/>
      <c r="VUQ319" s="1241"/>
      <c r="VUR319" s="1241"/>
      <c r="VUS319" s="1241"/>
      <c r="VUT319" s="1241"/>
      <c r="VUU319" s="1241"/>
      <c r="VUV319" s="1241"/>
      <c r="VUW319" s="1241"/>
      <c r="VUX319" s="1241"/>
      <c r="VUY319" s="1241"/>
      <c r="VUZ319" s="1241"/>
      <c r="VVA319" s="1241"/>
      <c r="VVB319" s="1241"/>
      <c r="VVC319" s="1241"/>
      <c r="VVD319" s="1241"/>
      <c r="VVE319" s="1241"/>
      <c r="VVF319" s="1241"/>
      <c r="VVG319" s="1241"/>
      <c r="VVH319" s="1241"/>
      <c r="VVI319" s="1241"/>
      <c r="VVJ319" s="1241"/>
      <c r="VVK319" s="1241"/>
      <c r="VVL319" s="1241"/>
      <c r="VVM319" s="1241"/>
      <c r="VVN319" s="1241"/>
      <c r="VVO319" s="1241"/>
      <c r="VVP319" s="1241"/>
      <c r="VVQ319" s="1241"/>
      <c r="VVR319" s="1241"/>
      <c r="VVS319" s="1241"/>
      <c r="VVT319" s="1241"/>
      <c r="VVU319" s="1241"/>
      <c r="VVV319" s="1241"/>
      <c r="VVW319" s="1241"/>
      <c r="VVX319" s="1241"/>
      <c r="VVY319" s="1241"/>
      <c r="VVZ319" s="1241"/>
      <c r="VWA319" s="1241"/>
      <c r="VWB319" s="1241"/>
      <c r="VWC319" s="1241"/>
      <c r="VWD319" s="1241"/>
      <c r="VWE319" s="1241"/>
      <c r="VWF319" s="1241"/>
      <c r="VWG319" s="1241"/>
      <c r="VWH319" s="1241"/>
      <c r="VWI319" s="1241"/>
      <c r="VWJ319" s="1241"/>
      <c r="VWK319" s="1241"/>
      <c r="VWL319" s="1241"/>
      <c r="VWM319" s="1241"/>
      <c r="VWN319" s="1241"/>
      <c r="VWO319" s="1241"/>
      <c r="VWP319" s="1241"/>
      <c r="VWQ319" s="1241"/>
      <c r="VWR319" s="1241"/>
      <c r="VWS319" s="1241"/>
      <c r="VWT319" s="1241"/>
      <c r="VWU319" s="1241"/>
      <c r="VWV319" s="1241"/>
      <c r="VWW319" s="1241"/>
      <c r="VWX319" s="1241"/>
      <c r="VWY319" s="1241"/>
      <c r="VWZ319" s="1241"/>
      <c r="VXA319" s="1241"/>
      <c r="VXB319" s="1241"/>
      <c r="VXC319" s="1241"/>
      <c r="VXD319" s="1241"/>
      <c r="VXE319" s="1241"/>
      <c r="VXF319" s="1241"/>
      <c r="VXG319" s="1241"/>
      <c r="VXH319" s="1241"/>
      <c r="VXI319" s="1241"/>
      <c r="VXJ319" s="1241"/>
      <c r="VXK319" s="1241"/>
      <c r="VXL319" s="1241"/>
      <c r="VXM319" s="1241"/>
      <c r="VXN319" s="1241"/>
      <c r="VXO319" s="1241"/>
      <c r="VXP319" s="1241"/>
      <c r="VXQ319" s="1241"/>
      <c r="VXR319" s="1241"/>
      <c r="VXS319" s="1241"/>
      <c r="VXT319" s="1241"/>
      <c r="VXU319" s="1241"/>
      <c r="VXV319" s="1241"/>
      <c r="VXW319" s="1241"/>
      <c r="VXX319" s="1241"/>
      <c r="VXY319" s="1241"/>
      <c r="VXZ319" s="1241"/>
      <c r="VYA319" s="1241"/>
      <c r="VYB319" s="1241"/>
      <c r="VYC319" s="1241"/>
      <c r="VYD319" s="1241"/>
      <c r="VYE319" s="1241"/>
      <c r="VYF319" s="1241"/>
      <c r="VYG319" s="1241"/>
      <c r="VYH319" s="1241"/>
      <c r="VYI319" s="1241"/>
      <c r="VYJ319" s="1241"/>
      <c r="VYK319" s="1241"/>
      <c r="VYL319" s="1241"/>
      <c r="VYM319" s="1241"/>
      <c r="VYN319" s="1241"/>
      <c r="VYO319" s="1241"/>
      <c r="VYP319" s="1241"/>
      <c r="VYQ319" s="1241"/>
      <c r="VYR319" s="1241"/>
      <c r="VYS319" s="1241"/>
      <c r="VYT319" s="1241"/>
      <c r="VYU319" s="1241"/>
      <c r="VYV319" s="1241"/>
      <c r="VYW319" s="1241"/>
      <c r="VYX319" s="1241"/>
      <c r="VYY319" s="1241"/>
      <c r="VYZ319" s="1241"/>
      <c r="VZA319" s="1241"/>
      <c r="VZB319" s="1241"/>
      <c r="VZC319" s="1241"/>
      <c r="VZD319" s="1241"/>
      <c r="VZE319" s="1241"/>
      <c r="VZF319" s="1241"/>
      <c r="VZG319" s="1241"/>
      <c r="VZH319" s="1241"/>
      <c r="VZI319" s="1241"/>
      <c r="VZJ319" s="1241"/>
      <c r="VZK319" s="1241"/>
      <c r="VZL319" s="1241"/>
      <c r="VZM319" s="1241"/>
      <c r="VZN319" s="1241"/>
      <c r="VZO319" s="1241"/>
      <c r="VZP319" s="1241"/>
      <c r="VZQ319" s="1241"/>
      <c r="VZR319" s="1241"/>
      <c r="VZS319" s="1241"/>
      <c r="VZT319" s="1241"/>
      <c r="VZU319" s="1241"/>
      <c r="VZV319" s="1241"/>
      <c r="VZW319" s="1241"/>
      <c r="VZX319" s="1241"/>
      <c r="VZY319" s="1241"/>
      <c r="VZZ319" s="1241"/>
      <c r="WAA319" s="1241"/>
      <c r="WAB319" s="1241"/>
      <c r="WAC319" s="1241"/>
      <c r="WAD319" s="1241"/>
      <c r="WAE319" s="1241"/>
      <c r="WAF319" s="1241"/>
      <c r="WAG319" s="1241"/>
      <c r="WAH319" s="1241"/>
      <c r="WAI319" s="1241"/>
      <c r="WAJ319" s="1241"/>
      <c r="WAK319" s="1241"/>
      <c r="WAL319" s="1241"/>
      <c r="WAM319" s="1241"/>
      <c r="WAN319" s="1241"/>
      <c r="WAO319" s="1241"/>
      <c r="WAP319" s="1241"/>
      <c r="WAQ319" s="1241"/>
      <c r="WAR319" s="1241"/>
      <c r="WAS319" s="1241"/>
      <c r="WAT319" s="1241"/>
      <c r="WAU319" s="1241"/>
      <c r="WAV319" s="1241"/>
      <c r="WAW319" s="1241"/>
      <c r="WAX319" s="1241"/>
      <c r="WAY319" s="1241"/>
      <c r="WAZ319" s="1241"/>
      <c r="WBA319" s="1241"/>
      <c r="WBB319" s="1241"/>
      <c r="WBC319" s="1241"/>
      <c r="WBD319" s="1241"/>
      <c r="WBE319" s="1241"/>
      <c r="WBF319" s="1241"/>
      <c r="WBG319" s="1241"/>
      <c r="WBH319" s="1241"/>
      <c r="WBI319" s="1241"/>
      <c r="WBJ319" s="1241"/>
      <c r="WBK319" s="1241"/>
      <c r="WBL319" s="1241"/>
      <c r="WBM319" s="1241"/>
      <c r="WBN319" s="1241"/>
      <c r="WBO319" s="1241"/>
      <c r="WBP319" s="1241"/>
      <c r="WBQ319" s="1241"/>
      <c r="WBR319" s="1241"/>
      <c r="WBS319" s="1241"/>
      <c r="WBT319" s="1241"/>
      <c r="WBU319" s="1241"/>
      <c r="WBV319" s="1241"/>
      <c r="WBW319" s="1241"/>
      <c r="WBX319" s="1241"/>
      <c r="WBY319" s="1241"/>
      <c r="WBZ319" s="1241"/>
      <c r="WCA319" s="1241"/>
      <c r="WCB319" s="1241"/>
      <c r="WCC319" s="1241"/>
      <c r="WCD319" s="1241"/>
      <c r="WCE319" s="1241"/>
      <c r="WCF319" s="1241"/>
      <c r="WCG319" s="1241"/>
      <c r="WCH319" s="1241"/>
      <c r="WCI319" s="1241"/>
      <c r="WCJ319" s="1241"/>
      <c r="WCK319" s="1241"/>
      <c r="WCL319" s="1241"/>
      <c r="WCM319" s="1241"/>
      <c r="WCN319" s="1241"/>
      <c r="WCO319" s="1241"/>
      <c r="WCP319" s="1241"/>
      <c r="WCQ319" s="1241"/>
      <c r="WCR319" s="1241"/>
      <c r="WCS319" s="1241"/>
      <c r="WCT319" s="1241"/>
      <c r="WCU319" s="1241"/>
      <c r="WCV319" s="1241"/>
      <c r="WCW319" s="1241"/>
      <c r="WCX319" s="1241"/>
      <c r="WCY319" s="1241"/>
      <c r="WCZ319" s="1241"/>
      <c r="WDA319" s="1241"/>
      <c r="WDB319" s="1241"/>
      <c r="WDC319" s="1241"/>
      <c r="WDD319" s="1241"/>
      <c r="WDE319" s="1241"/>
      <c r="WDF319" s="1241"/>
      <c r="WDG319" s="1241"/>
      <c r="WDH319" s="1241"/>
      <c r="WDI319" s="1241"/>
      <c r="WDJ319" s="1241"/>
      <c r="WDK319" s="1241"/>
      <c r="WDL319" s="1241"/>
      <c r="WDM319" s="1241"/>
      <c r="WDN319" s="1241"/>
      <c r="WDO319" s="1241"/>
      <c r="WDP319" s="1241"/>
      <c r="WDQ319" s="1241"/>
      <c r="WDR319" s="1241"/>
      <c r="WDS319" s="1241"/>
      <c r="WDT319" s="1241"/>
      <c r="WDU319" s="1241"/>
      <c r="WDV319" s="1241"/>
      <c r="WDW319" s="1241"/>
      <c r="WDX319" s="1241"/>
      <c r="WDY319" s="1241"/>
      <c r="WDZ319" s="1241"/>
      <c r="WEA319" s="1241"/>
      <c r="WEB319" s="1241"/>
      <c r="WEC319" s="1241"/>
      <c r="WED319" s="1241"/>
      <c r="WEE319" s="1241"/>
      <c r="WEF319" s="1241"/>
      <c r="WEG319" s="1241"/>
      <c r="WEH319" s="1241"/>
      <c r="WEI319" s="1241"/>
      <c r="WEJ319" s="1241"/>
      <c r="WEK319" s="1241"/>
      <c r="WEL319" s="1241"/>
      <c r="WEM319" s="1241"/>
      <c r="WEN319" s="1241"/>
      <c r="WEO319" s="1241"/>
      <c r="WEP319" s="1241"/>
      <c r="WEQ319" s="1241"/>
      <c r="WER319" s="1241"/>
      <c r="WES319" s="1241"/>
      <c r="WET319" s="1241"/>
      <c r="WEU319" s="1241"/>
      <c r="WEV319" s="1241"/>
      <c r="WEW319" s="1241"/>
      <c r="WEX319" s="1241"/>
      <c r="WEY319" s="1241"/>
      <c r="WEZ319" s="1241"/>
      <c r="WFA319" s="1241"/>
      <c r="WFB319" s="1241"/>
      <c r="WFC319" s="1241"/>
      <c r="WFD319" s="1241"/>
      <c r="WFE319" s="1241"/>
      <c r="WFF319" s="1241"/>
      <c r="WFG319" s="1241"/>
      <c r="WFH319" s="1241"/>
      <c r="WFI319" s="1241"/>
      <c r="WFJ319" s="1241"/>
      <c r="WFK319" s="1241"/>
      <c r="WFL319" s="1241"/>
      <c r="WFM319" s="1241"/>
      <c r="WFN319" s="1241"/>
      <c r="WFO319" s="1241"/>
      <c r="WFP319" s="1241"/>
      <c r="WFQ319" s="1241"/>
      <c r="WFR319" s="1241"/>
      <c r="WFS319" s="1241"/>
      <c r="WFT319" s="1241"/>
      <c r="WFU319" s="1241"/>
      <c r="WFV319" s="1241"/>
      <c r="WFW319" s="1241"/>
      <c r="WFX319" s="1241"/>
      <c r="WFY319" s="1241"/>
      <c r="WFZ319" s="1241"/>
      <c r="WGA319" s="1241"/>
      <c r="WGB319" s="1241"/>
      <c r="WGC319" s="1241"/>
      <c r="WGD319" s="1241"/>
      <c r="WGE319" s="1241"/>
      <c r="WGF319" s="1241"/>
      <c r="WGG319" s="1241"/>
      <c r="WGH319" s="1241"/>
      <c r="WGI319" s="1241"/>
      <c r="WGJ319" s="1241"/>
      <c r="WGK319" s="1241"/>
      <c r="WGL319" s="1241"/>
      <c r="WGM319" s="1241"/>
      <c r="WGN319" s="1241"/>
      <c r="WGO319" s="1241"/>
      <c r="WGP319" s="1241"/>
      <c r="WGQ319" s="1241"/>
      <c r="WGR319" s="1241"/>
      <c r="WGS319" s="1241"/>
      <c r="WGT319" s="1241"/>
      <c r="WGU319" s="1241"/>
      <c r="WGV319" s="1241"/>
      <c r="WGW319" s="1241"/>
      <c r="WGX319" s="1241"/>
      <c r="WGY319" s="1241"/>
      <c r="WGZ319" s="1241"/>
      <c r="WHA319" s="1241"/>
      <c r="WHB319" s="1241"/>
      <c r="WHC319" s="1241"/>
      <c r="WHD319" s="1241"/>
      <c r="WHE319" s="1241"/>
      <c r="WHF319" s="1241"/>
      <c r="WHG319" s="1241"/>
      <c r="WHH319" s="1241"/>
      <c r="WHI319" s="1241"/>
      <c r="WHJ319" s="1241"/>
      <c r="WHK319" s="1241"/>
      <c r="WHL319" s="1241"/>
      <c r="WHM319" s="1241"/>
      <c r="WHN319" s="1241"/>
      <c r="WHO319" s="1241"/>
      <c r="WHP319" s="1241"/>
      <c r="WHQ319" s="1241"/>
      <c r="WHR319" s="1241"/>
      <c r="WHS319" s="1241"/>
      <c r="WHT319" s="1241"/>
      <c r="WHU319" s="1241"/>
      <c r="WHV319" s="1241"/>
      <c r="WHW319" s="1241"/>
      <c r="WHX319" s="1241"/>
      <c r="WHY319" s="1241"/>
      <c r="WHZ319" s="1241"/>
      <c r="WIA319" s="1241"/>
      <c r="WIB319" s="1241"/>
      <c r="WIC319" s="1241"/>
      <c r="WID319" s="1241"/>
      <c r="WIE319" s="1241"/>
      <c r="WIF319" s="1241"/>
      <c r="WIG319" s="1241"/>
      <c r="WIH319" s="1241"/>
      <c r="WII319" s="1241"/>
      <c r="WIJ319" s="1241"/>
      <c r="WIK319" s="1241"/>
      <c r="WIL319" s="1241"/>
      <c r="WIM319" s="1241"/>
      <c r="WIN319" s="1241"/>
      <c r="WIO319" s="1241"/>
      <c r="WIP319" s="1241"/>
      <c r="WIQ319" s="1241"/>
      <c r="WIR319" s="1241"/>
      <c r="WIS319" s="1241"/>
      <c r="WIT319" s="1241"/>
      <c r="WIU319" s="1241"/>
      <c r="WIV319" s="1241"/>
      <c r="WIW319" s="1241"/>
      <c r="WIX319" s="1241"/>
      <c r="WIY319" s="1241"/>
      <c r="WIZ319" s="1241"/>
      <c r="WJA319" s="1241"/>
      <c r="WJB319" s="1241"/>
      <c r="WJC319" s="1241"/>
      <c r="WJD319" s="1241"/>
      <c r="WJE319" s="1241"/>
      <c r="WJF319" s="1241"/>
      <c r="WJG319" s="1241"/>
      <c r="WJH319" s="1241"/>
      <c r="WJI319" s="1241"/>
      <c r="WJJ319" s="1241"/>
      <c r="WJK319" s="1241"/>
      <c r="WJL319" s="1241"/>
      <c r="WJM319" s="1241"/>
      <c r="WJN319" s="1241"/>
      <c r="WJO319" s="1241"/>
      <c r="WJP319" s="1241"/>
      <c r="WJQ319" s="1241"/>
      <c r="WJR319" s="1241"/>
      <c r="WJS319" s="1241"/>
      <c r="WJT319" s="1241"/>
      <c r="WJU319" s="1241"/>
      <c r="WJV319" s="1241"/>
      <c r="WJW319" s="1241"/>
      <c r="WJX319" s="1241"/>
      <c r="WJY319" s="1241"/>
      <c r="WJZ319" s="1241"/>
      <c r="WKA319" s="1241"/>
      <c r="WKB319" s="1241"/>
      <c r="WKC319" s="1241"/>
      <c r="WKD319" s="1241"/>
      <c r="WKE319" s="1241"/>
      <c r="WKF319" s="1241"/>
      <c r="WKG319" s="1241"/>
      <c r="WKH319" s="1241"/>
      <c r="WKI319" s="1241"/>
      <c r="WKJ319" s="1241"/>
      <c r="WKK319" s="1241"/>
      <c r="WKL319" s="1241"/>
      <c r="WKM319" s="1241"/>
      <c r="WKN319" s="1241"/>
      <c r="WKO319" s="1241"/>
      <c r="WKP319" s="1241"/>
      <c r="WKQ319" s="1241"/>
      <c r="WKR319" s="1241"/>
      <c r="WKS319" s="1241"/>
      <c r="WKT319" s="1241"/>
      <c r="WKU319" s="1241"/>
      <c r="WKV319" s="1241"/>
      <c r="WKW319" s="1241"/>
      <c r="WKX319" s="1241"/>
      <c r="WKY319" s="1241"/>
      <c r="WKZ319" s="1241"/>
      <c r="WLA319" s="1241"/>
      <c r="WLB319" s="1241"/>
      <c r="WLC319" s="1241"/>
      <c r="WLD319" s="1241"/>
      <c r="WLE319" s="1241"/>
      <c r="WLF319" s="1241"/>
      <c r="WLG319" s="1241"/>
      <c r="WLH319" s="1241"/>
      <c r="WLI319" s="1241"/>
      <c r="WLJ319" s="1241"/>
      <c r="WLK319" s="1241"/>
      <c r="WLL319" s="1241"/>
      <c r="WLM319" s="1241"/>
      <c r="WLN319" s="1241"/>
      <c r="WLO319" s="1241"/>
      <c r="WLP319" s="1241"/>
      <c r="WLQ319" s="1241"/>
      <c r="WLR319" s="1241"/>
      <c r="WLS319" s="1241"/>
      <c r="WLT319" s="1241"/>
      <c r="WLU319" s="1241"/>
      <c r="WLV319" s="1241"/>
      <c r="WLW319" s="1241"/>
      <c r="WLX319" s="1241"/>
      <c r="WLY319" s="1241"/>
      <c r="WLZ319" s="1241"/>
      <c r="WMA319" s="1241"/>
      <c r="WMB319" s="1241"/>
      <c r="WMC319" s="1241"/>
      <c r="WMD319" s="1241"/>
      <c r="WME319" s="1241"/>
      <c r="WMF319" s="1241"/>
      <c r="WMG319" s="1241"/>
      <c r="WMH319" s="1241"/>
      <c r="WMI319" s="1241"/>
      <c r="WMJ319" s="1241"/>
      <c r="WMK319" s="1241"/>
      <c r="WML319" s="1241"/>
      <c r="WMM319" s="1241"/>
      <c r="WMN319" s="1241"/>
      <c r="WMO319" s="1241"/>
      <c r="WMP319" s="1241"/>
      <c r="WMQ319" s="1241"/>
      <c r="WMR319" s="1241"/>
      <c r="WMS319" s="1241"/>
      <c r="WMT319" s="1241"/>
      <c r="WMU319" s="1241"/>
      <c r="WMV319" s="1241"/>
      <c r="WMW319" s="1241"/>
      <c r="WMX319" s="1241"/>
      <c r="WMY319" s="1241"/>
      <c r="WMZ319" s="1241"/>
      <c r="WNA319" s="1241"/>
      <c r="WNB319" s="1241"/>
      <c r="WNC319" s="1241"/>
      <c r="WND319" s="1241"/>
      <c r="WNE319" s="1241"/>
      <c r="WNF319" s="1241"/>
      <c r="WNG319" s="1241"/>
      <c r="WNH319" s="1241"/>
      <c r="WNI319" s="1241"/>
      <c r="WNJ319" s="1241"/>
      <c r="WNK319" s="1241"/>
      <c r="WNL319" s="1241"/>
      <c r="WNM319" s="1241"/>
      <c r="WNN319" s="1241"/>
      <c r="WNO319" s="1241"/>
      <c r="WNP319" s="1241"/>
      <c r="WNQ319" s="1241"/>
      <c r="WNR319" s="1241"/>
      <c r="WNS319" s="1241"/>
      <c r="WNT319" s="1241"/>
      <c r="WNU319" s="1241"/>
      <c r="WNV319" s="1241"/>
      <c r="WNW319" s="1241"/>
      <c r="WNX319" s="1241"/>
      <c r="WNY319" s="1241"/>
      <c r="WNZ319" s="1241"/>
      <c r="WOA319" s="1241"/>
      <c r="WOB319" s="1241"/>
      <c r="WOC319" s="1241"/>
      <c r="WOD319" s="1241"/>
      <c r="WOE319" s="1241"/>
      <c r="WOF319" s="1241"/>
      <c r="WOG319" s="1241"/>
      <c r="WOH319" s="1241"/>
      <c r="WOI319" s="1241"/>
      <c r="WOJ319" s="1241"/>
      <c r="WOK319" s="1241"/>
      <c r="WOL319" s="1241"/>
      <c r="WOM319" s="1241"/>
      <c r="WON319" s="1241"/>
      <c r="WOO319" s="1241"/>
      <c r="WOP319" s="1241"/>
      <c r="WOQ319" s="1241"/>
      <c r="WOR319" s="1241"/>
      <c r="WOS319" s="1241"/>
      <c r="WOT319" s="1241"/>
      <c r="WOU319" s="1241"/>
      <c r="WOV319" s="1241"/>
      <c r="WOW319" s="1241"/>
      <c r="WOX319" s="1241"/>
      <c r="WOY319" s="1241"/>
      <c r="WOZ319" s="1241"/>
      <c r="WPA319" s="1241"/>
      <c r="WPB319" s="1241"/>
      <c r="WPC319" s="1241"/>
      <c r="WPD319" s="1241"/>
      <c r="WPE319" s="1241"/>
      <c r="WPF319" s="1241"/>
      <c r="WPG319" s="1241"/>
      <c r="WPH319" s="1241"/>
      <c r="WPI319" s="1241"/>
      <c r="WPJ319" s="1241"/>
      <c r="WPK319" s="1241"/>
      <c r="WPL319" s="1241"/>
      <c r="WPM319" s="1241"/>
      <c r="WPN319" s="1241"/>
      <c r="WPO319" s="1241"/>
      <c r="WPP319" s="1241"/>
      <c r="WPQ319" s="1241"/>
      <c r="WPR319" s="1241"/>
      <c r="WPS319" s="1241"/>
      <c r="WPT319" s="1241"/>
      <c r="WPU319" s="1241"/>
      <c r="WPV319" s="1241"/>
      <c r="WPW319" s="1241"/>
      <c r="WPX319" s="1241"/>
      <c r="WPY319" s="1241"/>
      <c r="WPZ319" s="1241"/>
      <c r="WQA319" s="1241"/>
      <c r="WQB319" s="1241"/>
      <c r="WQC319" s="1241"/>
      <c r="WQD319" s="1241"/>
      <c r="WQE319" s="1241"/>
      <c r="WQF319" s="1241"/>
      <c r="WQG319" s="1241"/>
      <c r="WQH319" s="1241"/>
      <c r="WQI319" s="1241"/>
      <c r="WQJ319" s="1241"/>
      <c r="WQK319" s="1241"/>
      <c r="WQL319" s="1241"/>
      <c r="WQM319" s="1241"/>
      <c r="WQN319" s="1241"/>
      <c r="WQO319" s="1241"/>
      <c r="WQP319" s="1241"/>
      <c r="WQQ319" s="1241"/>
      <c r="WQR319" s="1241"/>
      <c r="WQS319" s="1241"/>
      <c r="WQT319" s="1241"/>
      <c r="WQU319" s="1241"/>
      <c r="WQV319" s="1241"/>
      <c r="WQW319" s="1241"/>
      <c r="WQX319" s="1241"/>
      <c r="WQY319" s="1241"/>
      <c r="WQZ319" s="1241"/>
      <c r="WRA319" s="1241"/>
      <c r="WRB319" s="1241"/>
      <c r="WRC319" s="1241"/>
      <c r="WRD319" s="1241"/>
      <c r="WRE319" s="1241"/>
      <c r="WRF319" s="1241"/>
      <c r="WRG319" s="1241"/>
      <c r="WRH319" s="1241"/>
      <c r="WRI319" s="1241"/>
      <c r="WRJ319" s="1241"/>
      <c r="WRK319" s="1241"/>
      <c r="WRL319" s="1241"/>
      <c r="WRM319" s="1241"/>
      <c r="WRN319" s="1241"/>
      <c r="WRO319" s="1241"/>
      <c r="WRP319" s="1241"/>
      <c r="WRQ319" s="1241"/>
      <c r="WRR319" s="1241"/>
      <c r="WRS319" s="1241"/>
      <c r="WRT319" s="1241"/>
      <c r="WRU319" s="1241"/>
      <c r="WRV319" s="1241"/>
      <c r="WRW319" s="1241"/>
      <c r="WRX319" s="1241"/>
      <c r="WRY319" s="1241"/>
      <c r="WRZ319" s="1241"/>
      <c r="WSA319" s="1241"/>
      <c r="WSB319" s="1241"/>
      <c r="WSC319" s="1241"/>
      <c r="WSD319" s="1241"/>
      <c r="WSE319" s="1241"/>
      <c r="WSF319" s="1241"/>
      <c r="WSG319" s="1241"/>
      <c r="WSH319" s="1241"/>
      <c r="WSI319" s="1241"/>
      <c r="WSJ319" s="1241"/>
      <c r="WSK319" s="1241"/>
      <c r="WSL319" s="1241"/>
      <c r="WSM319" s="1241"/>
      <c r="WSN319" s="1241"/>
      <c r="WSO319" s="1241"/>
      <c r="WSP319" s="1241"/>
      <c r="WSQ319" s="1241"/>
      <c r="WSR319" s="1241"/>
      <c r="WSS319" s="1241"/>
      <c r="WST319" s="1241"/>
      <c r="WSU319" s="1241"/>
      <c r="WSV319" s="1241"/>
      <c r="WSW319" s="1241"/>
      <c r="WSX319" s="1241"/>
      <c r="WSY319" s="1241"/>
      <c r="WSZ319" s="1241"/>
      <c r="WTA319" s="1241"/>
      <c r="WTB319" s="1241"/>
      <c r="WTC319" s="1241"/>
      <c r="WTD319" s="1241"/>
      <c r="WTE319" s="1241"/>
      <c r="WTF319" s="1241"/>
      <c r="WTG319" s="1241"/>
      <c r="WTH319" s="1241"/>
      <c r="WTI319" s="1241"/>
      <c r="WTJ319" s="1241"/>
      <c r="WTK319" s="1241"/>
      <c r="WTL319" s="1241"/>
      <c r="WTM319" s="1241"/>
      <c r="WTN319" s="1241"/>
      <c r="WTO319" s="1241"/>
      <c r="WTP319" s="1241"/>
      <c r="WTQ319" s="1241"/>
      <c r="WTR319" s="1241"/>
      <c r="WTS319" s="1241"/>
      <c r="WTT319" s="1241"/>
      <c r="WTU319" s="1241"/>
      <c r="WTV319" s="1241"/>
      <c r="WTW319" s="1241"/>
      <c r="WTX319" s="1241"/>
      <c r="WTY319" s="1241"/>
      <c r="WTZ319" s="1241"/>
      <c r="WUA319" s="1241"/>
      <c r="WUB319" s="1241"/>
      <c r="WUC319" s="1241"/>
      <c r="WUD319" s="1241"/>
      <c r="WUE319" s="1241"/>
      <c r="WUF319" s="1241"/>
      <c r="WUG319" s="1241"/>
      <c r="WUH319" s="1241"/>
      <c r="WUI319" s="1241"/>
      <c r="WUJ319" s="1241"/>
      <c r="WUK319" s="1241"/>
      <c r="WUL319" s="1241"/>
      <c r="WUM319" s="1241"/>
      <c r="WUN319" s="1241"/>
      <c r="WUO319" s="1241"/>
      <c r="WUP319" s="1241"/>
      <c r="WUQ319" s="1241"/>
      <c r="WUR319" s="1241"/>
      <c r="WUS319" s="1241"/>
      <c r="WUT319" s="1241"/>
      <c r="WUU319" s="1241"/>
      <c r="WUV319" s="1241"/>
      <c r="WUW319" s="1241"/>
      <c r="WUX319" s="1241"/>
      <c r="WUY319" s="1241"/>
      <c r="WUZ319" s="1241"/>
      <c r="WVA319" s="1241"/>
      <c r="WVB319" s="1241"/>
      <c r="WVC319" s="1241"/>
      <c r="WVD319" s="1241"/>
      <c r="WVE319" s="1241"/>
      <c r="WVF319" s="1241"/>
      <c r="WVG319" s="1241"/>
      <c r="WVH319" s="1241"/>
      <c r="WVI319" s="1241"/>
      <c r="WVJ319" s="1241"/>
      <c r="WVK319" s="1241"/>
      <c r="WVL319" s="1241"/>
      <c r="WVM319" s="1241"/>
      <c r="WVN319" s="1241"/>
      <c r="WVO319" s="1241"/>
      <c r="WVP319" s="1241"/>
      <c r="WVQ319" s="1241"/>
      <c r="WVR319" s="1241"/>
      <c r="WVS319" s="1241"/>
      <c r="WVT319" s="1241"/>
      <c r="WVU319" s="1241"/>
      <c r="WVV319" s="1241"/>
      <c r="WVW319" s="1241"/>
      <c r="WVX319" s="1241"/>
      <c r="WVY319" s="1241"/>
      <c r="WVZ319" s="1241"/>
      <c r="WWA319" s="1241"/>
      <c r="WWB319" s="1241"/>
      <c r="WWC319" s="1241"/>
      <c r="WWD319" s="1241"/>
      <c r="WWE319" s="1241"/>
      <c r="WWF319" s="1241"/>
      <c r="WWG319" s="1241"/>
      <c r="WWH319" s="1241"/>
      <c r="WWI319" s="1241"/>
      <c r="WWJ319" s="1241"/>
      <c r="WWK319" s="1241"/>
      <c r="WWL319" s="1241"/>
      <c r="WWM319" s="1241"/>
      <c r="WWN319" s="1241"/>
      <c r="WWO319" s="1241"/>
      <c r="WWP319" s="1241"/>
      <c r="WWQ319" s="1241"/>
      <c r="WWR319" s="1241"/>
      <c r="WWS319" s="1241"/>
      <c r="WWT319" s="1241"/>
      <c r="WWU319" s="1241"/>
      <c r="WWV319" s="1241"/>
      <c r="WWW319" s="1241"/>
      <c r="WWX319" s="1241"/>
      <c r="WWY319" s="1241"/>
      <c r="WWZ319" s="1241"/>
      <c r="WXA319" s="1241"/>
      <c r="WXB319" s="1241"/>
      <c r="WXC319" s="1241"/>
      <c r="WXD319" s="1241"/>
      <c r="WXE319" s="1241"/>
      <c r="WXF319" s="1241"/>
      <c r="WXG319" s="1241"/>
      <c r="WXH319" s="1241"/>
      <c r="WXI319" s="1241"/>
      <c r="WXJ319" s="1241"/>
      <c r="WXK319" s="1241"/>
      <c r="WXL319" s="1241"/>
      <c r="WXM319" s="1241"/>
      <c r="WXN319" s="1241"/>
      <c r="WXO319" s="1241"/>
      <c r="WXP319" s="1241"/>
      <c r="WXQ319" s="1241"/>
      <c r="WXR319" s="1241"/>
      <c r="WXS319" s="1241"/>
      <c r="WXT319" s="1241"/>
      <c r="WXU319" s="1241"/>
      <c r="WXV319" s="1241"/>
      <c r="WXW319" s="1241"/>
      <c r="WXX319" s="1241"/>
      <c r="WXY319" s="1241"/>
      <c r="WXZ319" s="1241"/>
      <c r="WYA319" s="1241"/>
      <c r="WYB319" s="1241"/>
      <c r="WYC319" s="1241"/>
      <c r="WYD319" s="1241"/>
      <c r="WYE319" s="1241"/>
      <c r="WYF319" s="1241"/>
      <c r="WYG319" s="1241"/>
      <c r="WYH319" s="1241"/>
      <c r="WYI319" s="1241"/>
      <c r="WYJ319" s="1241"/>
      <c r="WYK319" s="1241"/>
      <c r="WYL319" s="1241"/>
      <c r="WYM319" s="1241"/>
      <c r="WYN319" s="1241"/>
      <c r="WYO319" s="1241"/>
      <c r="WYP319" s="1241"/>
      <c r="WYQ319" s="1241"/>
      <c r="WYR319" s="1241"/>
      <c r="WYS319" s="1241"/>
      <c r="WYT319" s="1241"/>
      <c r="WYU319" s="1241"/>
      <c r="WYV319" s="1241"/>
      <c r="WYW319" s="1241"/>
      <c r="WYX319" s="1241"/>
      <c r="WYY319" s="1241"/>
      <c r="WYZ319" s="1241"/>
      <c r="WZA319" s="1241"/>
      <c r="WZB319" s="1241"/>
      <c r="WZC319" s="1241"/>
      <c r="WZD319" s="1241"/>
      <c r="WZE319" s="1241"/>
      <c r="WZF319" s="1241"/>
      <c r="WZG319" s="1241"/>
      <c r="WZH319" s="1241"/>
      <c r="WZI319" s="1241"/>
      <c r="WZJ319" s="1241"/>
      <c r="WZK319" s="1241"/>
      <c r="WZL319" s="1241"/>
      <c r="WZM319" s="1241"/>
      <c r="WZN319" s="1241"/>
      <c r="WZO319" s="1241"/>
      <c r="WZP319" s="1241"/>
      <c r="WZQ319" s="1241"/>
      <c r="WZR319" s="1241"/>
      <c r="WZS319" s="1241"/>
      <c r="WZT319" s="1241"/>
      <c r="WZU319" s="1241"/>
      <c r="WZV319" s="1241"/>
      <c r="WZW319" s="1241"/>
      <c r="WZX319" s="1241"/>
      <c r="WZY319" s="1241"/>
      <c r="WZZ319" s="1241"/>
      <c r="XAA319" s="1241"/>
      <c r="XAB319" s="1241"/>
      <c r="XAC319" s="1241"/>
      <c r="XAD319" s="1241"/>
      <c r="XAE319" s="1241"/>
      <c r="XAF319" s="1241"/>
      <c r="XAG319" s="1241"/>
      <c r="XAH319" s="1241"/>
      <c r="XAI319" s="1241"/>
      <c r="XAJ319" s="1241"/>
      <c r="XAK319" s="1241"/>
      <c r="XAL319" s="1241"/>
      <c r="XAM319" s="1241"/>
      <c r="XAN319" s="1241"/>
      <c r="XAO319" s="1241"/>
      <c r="XAP319" s="1241"/>
      <c r="XAQ319" s="1241"/>
      <c r="XAR319" s="1241"/>
      <c r="XAS319" s="1241"/>
      <c r="XAT319" s="1241"/>
      <c r="XAU319" s="1241"/>
      <c r="XAV319" s="1241"/>
      <c r="XAW319" s="1241"/>
      <c r="XAX319" s="1241"/>
      <c r="XAY319" s="1241"/>
      <c r="XAZ319" s="1241"/>
      <c r="XBA319" s="1241"/>
      <c r="XBB319" s="1241"/>
      <c r="XBC319" s="1241"/>
      <c r="XBD319" s="1241"/>
      <c r="XBE319" s="1241"/>
      <c r="XBF319" s="1241"/>
      <c r="XBG319" s="1241"/>
      <c r="XBH319" s="1241"/>
      <c r="XBI319" s="1241"/>
      <c r="XBJ319" s="1241"/>
      <c r="XBK319" s="1241"/>
      <c r="XBL319" s="1241"/>
      <c r="XBM319" s="1241"/>
      <c r="XBN319" s="1241"/>
      <c r="XBO319" s="1241"/>
      <c r="XBP319" s="1241"/>
      <c r="XBQ319" s="1241"/>
      <c r="XBR319" s="1241"/>
      <c r="XBS319" s="1241"/>
      <c r="XBT319" s="1241"/>
      <c r="XBU319" s="1241"/>
      <c r="XBV319" s="1241"/>
      <c r="XBW319" s="1241"/>
      <c r="XBX319" s="1241"/>
      <c r="XBY319" s="1241"/>
      <c r="XBZ319" s="1241"/>
      <c r="XCA319" s="1241"/>
      <c r="XCB319" s="1241"/>
      <c r="XCC319" s="1241"/>
      <c r="XCD319" s="1241"/>
      <c r="XCE319" s="1241"/>
      <c r="XCF319" s="1241"/>
      <c r="XCG319" s="1241"/>
      <c r="XCH319" s="1241"/>
      <c r="XCI319" s="1241"/>
      <c r="XCJ319" s="1241"/>
      <c r="XCK319" s="1241"/>
      <c r="XCL319" s="1241"/>
      <c r="XCM319" s="1241"/>
      <c r="XCN319" s="1241"/>
      <c r="XCO319" s="1241"/>
      <c r="XCP319" s="1241"/>
      <c r="XCQ319" s="1241"/>
      <c r="XCR319" s="1241"/>
      <c r="XCS319" s="1241"/>
      <c r="XCT319" s="1241"/>
      <c r="XCU319" s="1241"/>
      <c r="XCV319" s="1241"/>
      <c r="XCW319" s="1241"/>
      <c r="XCX319" s="1241"/>
      <c r="XCY319" s="1241"/>
      <c r="XCZ319" s="1241"/>
      <c r="XDA319" s="1241"/>
      <c r="XDB319" s="1241"/>
      <c r="XDC319" s="1241"/>
      <c r="XDD319" s="1241"/>
      <c r="XDE319" s="1241"/>
      <c r="XDF319" s="1241"/>
      <c r="XDG319" s="1241"/>
      <c r="XDH319" s="1241"/>
      <c r="XDI319" s="1241"/>
      <c r="XDJ319" s="1241"/>
      <c r="XDK319" s="1241"/>
      <c r="XDL319" s="1241"/>
      <c r="XDM319" s="1241"/>
      <c r="XDN319" s="1241"/>
      <c r="XDO319" s="1241"/>
      <c r="XDP319" s="1241"/>
      <c r="XDQ319" s="1241"/>
      <c r="XDR319" s="1241"/>
      <c r="XDS319" s="1241"/>
      <c r="XDT319" s="1241"/>
      <c r="XDU319" s="1241"/>
      <c r="XDV319" s="1241"/>
      <c r="XDW319" s="1241"/>
      <c r="XDX319" s="1241"/>
      <c r="XDY319" s="1241"/>
      <c r="XDZ319" s="1241"/>
      <c r="XEA319" s="1241"/>
      <c r="XEB319" s="1241"/>
      <c r="XEC319" s="1241"/>
      <c r="XED319" s="1241"/>
      <c r="XEE319" s="1241"/>
      <c r="XEF319" s="1241"/>
      <c r="XEG319" s="1241"/>
      <c r="XEH319" s="1241"/>
      <c r="XEI319" s="1241"/>
      <c r="XEJ319" s="1241"/>
      <c r="XEK319" s="1241"/>
      <c r="XEL319" s="1241"/>
      <c r="XEM319" s="1241"/>
      <c r="XEN319" s="1241"/>
      <c r="XEO319" s="1241"/>
      <c r="XEP319" s="1241"/>
      <c r="XEQ319" s="1241"/>
      <c r="XER319" s="1241"/>
      <c r="XES319" s="1241"/>
      <c r="XET319" s="1241"/>
      <c r="XEU319" s="1241"/>
      <c r="XEV319" s="1241"/>
      <c r="XEW319" s="1241"/>
      <c r="XEX319" s="1241"/>
      <c r="XEY319" s="1241"/>
      <c r="XEZ319" s="1241"/>
      <c r="XFA319" s="1241"/>
    </row>
    <row r="320" spans="1:16381" s="295" customFormat="1" ht="15" customHeight="1" x14ac:dyDescent="0.25">
      <c r="A320" s="1329"/>
      <c r="B320" s="1773" t="s">
        <v>1619</v>
      </c>
      <c r="C320" s="1760" t="s">
        <v>14</v>
      </c>
      <c r="D320" s="1655" t="str">
        <f>CONCATENATE("Col ", LEFT(ADDRESS(ROW('Sovereign exposures'!F25),COLUMN('Sovereign exposures'!F25),4), 1))</f>
        <v>Col F</v>
      </c>
      <c r="E320" s="1655" t="str">
        <f>CONCATENATE("Col ", LEFT(ADDRESS(ROW('Sovereign exposures'!G25),COLUMN('Sovereign exposures'!G25),4), 1))</f>
        <v>Col G</v>
      </c>
      <c r="F320" s="1655" t="str">
        <f>CONCATENATE("Col ", LEFT(ADDRESS(ROW('Sovereign exposures'!H25),COLUMN('Sovereign exposures'!H25),4), 1))</f>
        <v>Col H</v>
      </c>
      <c r="G320" s="1655" t="str">
        <f>CONCATENATE("Col ", LEFT(ADDRESS(ROW('Sovereign exposures'!I25),COLUMN('Sovereign exposures'!I25),4), 1))</f>
        <v>Col I</v>
      </c>
      <c r="H320" s="1655" t="str">
        <f>CONCATENATE("Col ", LEFT(ADDRESS(ROW('Sovereign exposures'!J25),COLUMN('Sovereign exposures'!J25),4), 1))</f>
        <v>Col J</v>
      </c>
      <c r="I320" s="1655" t="str">
        <f>CONCATENATE("Col ", LEFT(ADDRESS(ROW('Sovereign exposures'!K25),COLUMN('Sovereign exposures'!K25),4), 1))</f>
        <v>Col K</v>
      </c>
      <c r="J320" s="1655" t="str">
        <f>CONCATENATE("Col ", LEFT(ADDRESS(ROW('Sovereign exposures'!L25),COLUMN('Sovereign exposures'!L25),4), 1))</f>
        <v>Col L</v>
      </c>
      <c r="K320" s="1655" t="str">
        <f>CONCATENATE("Col ", LEFT(ADDRESS(ROW('Sovereign exposures'!M25),COLUMN('Sovereign exposures'!M25),4), 1))</f>
        <v>Col M</v>
      </c>
      <c r="L320" s="1655" t="str">
        <f>CONCATENATE("Col ", LEFT(ADDRESS(ROW('Sovereign exposures'!N25),COLUMN('Sovereign exposures'!N25),4), 1))</f>
        <v>Col N</v>
      </c>
      <c r="M320" s="1655" t="str">
        <f>CONCATENATE("Col ", LEFT(ADDRESS(ROW('Sovereign exposures'!O25),COLUMN('Sovereign exposures'!O25),4), 1))</f>
        <v>Col O</v>
      </c>
      <c r="N320" s="1655" t="str">
        <f>CONCATENATE("Col ", LEFT(ADDRESS(ROW('Sovereign exposures'!P25),COLUMN('Sovereign exposures'!P25),4), 1))</f>
        <v>Col P</v>
      </c>
      <c r="O320" s="1655" t="str">
        <f>CONCATENATE("Col ", LEFT(ADDRESS(ROW('Sovereign exposures'!Q25),COLUMN('Sovereign exposures'!Q25),4), 1))</f>
        <v>Col Q</v>
      </c>
      <c r="P320" s="1655" t="str">
        <f>CONCATENATE("Col ", LEFT(ADDRESS(ROW('Sovereign exposures'!R25),COLUMN('Sovereign exposures'!R25),4), 1))</f>
        <v>Col R</v>
      </c>
      <c r="Q320" s="1655" t="str">
        <f>CONCATENATE("Col ", LEFT(ADDRESS(ROW('Sovereign exposures'!S25),COLUMN('Sovereign exposures'!S25),4), 1))</f>
        <v>Col S</v>
      </c>
      <c r="R320" s="1655" t="str">
        <f>CONCATENATE("Col ", LEFT(ADDRESS(ROW('Sovereign exposures'!T25),COLUMN('Sovereign exposures'!T25),4), 1))</f>
        <v>Col T</v>
      </c>
      <c r="S320" s="1655" t="str">
        <f>CONCATENATE("Col ", LEFT(ADDRESS(ROW('Sovereign exposures'!U25),COLUMN('Sovereign exposures'!U25),4), 1))</f>
        <v>Col U</v>
      </c>
      <c r="T320" s="1655" t="str">
        <f>CONCATENATE("Col ", LEFT(ADDRESS(ROW('Sovereign exposures'!V25),COLUMN('Sovereign exposures'!V25),4), 1))</f>
        <v>Col V</v>
      </c>
      <c r="U320" s="1655" t="str">
        <f>CONCATENATE("Col ", LEFT(ADDRESS(ROW('Sovereign exposures'!W25),COLUMN('Sovereign exposures'!W25),4), 1))</f>
        <v>Col W</v>
      </c>
      <c r="V320" s="1655" t="str">
        <f>CONCATENATE("Col ", LEFT(ADDRESS(ROW('Sovereign exposures'!X25),COLUMN('Sovereign exposures'!X25),4), 1))</f>
        <v>Col X</v>
      </c>
      <c r="W320" s="1655" t="str">
        <f>CONCATENATE("Col ", LEFT(ADDRESS(ROW('Sovereign exposures'!Y25),COLUMN('Sovereign exposures'!Y25),4), 1))</f>
        <v>Col Y</v>
      </c>
      <c r="X320" s="1655" t="str">
        <f>CONCATENATE("Col ", LEFT(ADDRESS(ROW('Sovereign exposures'!Z25),COLUMN('Sovereign exposures'!Z25),4), 1))</f>
        <v>Col Z</v>
      </c>
      <c r="Y320" s="1655" t="str">
        <f>CONCATENATE("Col ", LEFT(ADDRESS(ROW('Sovereign exposures'!AA25),COLUMN('Sovereign exposures'!AA25),4), 2))</f>
        <v>Col AA</v>
      </c>
      <c r="Z320" s="1655" t="str">
        <f>CONCATENATE("Col ", LEFT(ADDRESS(ROW('Sovereign exposures'!AB25),COLUMN('Sovereign exposures'!AB25),4), 2))</f>
        <v>Col AB</v>
      </c>
      <c r="AA320" s="2857"/>
      <c r="AB320" s="2857"/>
      <c r="AC320" s="2857"/>
      <c r="AD320" s="2857"/>
      <c r="AE320" s="2857"/>
      <c r="AF320" s="2857"/>
      <c r="AG320" s="2857"/>
      <c r="AH320" s="2857"/>
      <c r="AI320" s="2857"/>
      <c r="AJ320" s="1657" t="str">
        <f>CONCATENATE("Col ", LEFT(ADDRESS(ROW('Sovereign exposures'!AC25),COLUMN('Sovereign exposures'!AC25),4), 2))</f>
        <v>Col AC</v>
      </c>
      <c r="AK320" s="1242"/>
      <c r="AL320" s="1242"/>
      <c r="AM320" s="1242"/>
      <c r="AN320" s="1330"/>
    </row>
    <row r="321" spans="1:40" s="295" customFormat="1" ht="15" customHeight="1" x14ac:dyDescent="0.25">
      <c r="A321" s="1329"/>
      <c r="B321" s="1769" t="s">
        <v>1620</v>
      </c>
      <c r="C321" s="1775" t="str">
        <f>'Sovereign exposures'!C31</f>
        <v>Check: banking book portfolios at least as large as sub-portfolios</v>
      </c>
      <c r="D321" s="1801" t="str">
        <f>'Sovereign exposures'!F31</f>
        <v>Yes</v>
      </c>
      <c r="E321" s="1802" t="str">
        <f>'Sovereign exposures'!G31</f>
        <v>Yes</v>
      </c>
      <c r="F321" s="1802" t="str">
        <f>'Sovereign exposures'!H31</f>
        <v>Yes</v>
      </c>
      <c r="G321" s="1802" t="str">
        <f>'Sovereign exposures'!I31</f>
        <v>Yes</v>
      </c>
      <c r="H321" s="1802" t="str">
        <f>'Sovereign exposures'!J31</f>
        <v>Yes</v>
      </c>
      <c r="I321" s="1802" t="str">
        <f>'Sovereign exposures'!K31</f>
        <v>Yes</v>
      </c>
      <c r="J321" s="1802" t="str">
        <f>'Sovereign exposures'!L31</f>
        <v>Yes</v>
      </c>
      <c r="K321" s="1802" t="str">
        <f>'Sovereign exposures'!M31</f>
        <v>Yes</v>
      </c>
      <c r="L321" s="1802" t="str">
        <f>'Sovereign exposures'!N31</f>
        <v>Yes</v>
      </c>
      <c r="M321" s="1802" t="str">
        <f>'Sovereign exposures'!O31</f>
        <v>Yes</v>
      </c>
      <c r="N321" s="1802" t="str">
        <f>'Sovereign exposures'!P31</f>
        <v>Yes</v>
      </c>
      <c r="O321" s="1802" t="str">
        <f>'Sovereign exposures'!Q31</f>
        <v>Yes</v>
      </c>
      <c r="P321" s="1802" t="str">
        <f>'Sovereign exposures'!R31</f>
        <v>Yes</v>
      </c>
      <c r="Q321" s="1802" t="str">
        <f>'Sovereign exposures'!S31</f>
        <v>Yes</v>
      </c>
      <c r="R321" s="1802" t="str">
        <f>'Sovereign exposures'!T31</f>
        <v>Yes</v>
      </c>
      <c r="S321" s="1802" t="str">
        <f>'Sovereign exposures'!U31</f>
        <v>Yes</v>
      </c>
      <c r="T321" s="1802" t="str">
        <f>'Sovereign exposures'!V31</f>
        <v>Yes</v>
      </c>
      <c r="U321" s="1802" t="str">
        <f>'Sovereign exposures'!W31</f>
        <v>Yes</v>
      </c>
      <c r="V321" s="1802" t="str">
        <f>'Sovereign exposures'!X31</f>
        <v>Yes</v>
      </c>
      <c r="W321" s="1802" t="str">
        <f>'Sovereign exposures'!Y31</f>
        <v>Yes</v>
      </c>
      <c r="X321" s="1802" t="str">
        <f>'Sovereign exposures'!Z31</f>
        <v>Yes</v>
      </c>
      <c r="Y321" s="1802" t="str">
        <f>'Sovereign exposures'!AA31</f>
        <v>Yes</v>
      </c>
      <c r="Z321" s="1802" t="str">
        <f>'Sovereign exposures'!AB31</f>
        <v>Yes</v>
      </c>
      <c r="AA321" s="1767"/>
      <c r="AB321" s="1767"/>
      <c r="AC321" s="1767"/>
      <c r="AD321" s="1767"/>
      <c r="AE321" s="1767"/>
      <c r="AF321" s="1767"/>
      <c r="AG321" s="1767"/>
      <c r="AH321" s="1767"/>
      <c r="AI321" s="1767"/>
      <c r="AJ321" s="1767" t="str">
        <f>'Sovereign exposures'!AC31</f>
        <v>Yes</v>
      </c>
      <c r="AK321" s="1242"/>
      <c r="AL321" s="1242"/>
      <c r="AM321" s="1242"/>
      <c r="AN321" s="1330"/>
    </row>
    <row r="322" spans="1:40" s="295" customFormat="1" ht="15" customHeight="1" x14ac:dyDescent="0.25">
      <c r="A322" s="1329"/>
      <c r="B322" s="474" t="s">
        <v>1620</v>
      </c>
      <c r="C322" s="1498" t="str">
        <f>'Sovereign exposures'!C37</f>
        <v>Check: banking book portfolios at least as large as sub-portfolios</v>
      </c>
      <c r="D322" s="1503" t="str">
        <f>'Sovereign exposures'!F37</f>
        <v>Yes</v>
      </c>
      <c r="E322" s="1343" t="str">
        <f>'Sovereign exposures'!G37</f>
        <v>Yes</v>
      </c>
      <c r="F322" s="1343" t="str">
        <f>'Sovereign exposures'!H37</f>
        <v>Yes</v>
      </c>
      <c r="G322" s="1343" t="str">
        <f>'Sovereign exposures'!I37</f>
        <v>Yes</v>
      </c>
      <c r="H322" s="1343" t="str">
        <f>'Sovereign exposures'!J37</f>
        <v>Yes</v>
      </c>
      <c r="I322" s="1343" t="str">
        <f>'Sovereign exposures'!K37</f>
        <v>Yes</v>
      </c>
      <c r="J322" s="1343" t="str">
        <f>'Sovereign exposures'!L37</f>
        <v>Yes</v>
      </c>
      <c r="K322" s="1343" t="str">
        <f>'Sovereign exposures'!M37</f>
        <v>Yes</v>
      </c>
      <c r="L322" s="1343" t="str">
        <f>'Sovereign exposures'!N37</f>
        <v>Yes</v>
      </c>
      <c r="M322" s="1343" t="str">
        <f>'Sovereign exposures'!O37</f>
        <v>Yes</v>
      </c>
      <c r="N322" s="1343" t="str">
        <f>'Sovereign exposures'!P37</f>
        <v>Yes</v>
      </c>
      <c r="O322" s="1343" t="str">
        <f>'Sovereign exposures'!Q37</f>
        <v>Yes</v>
      </c>
      <c r="P322" s="1343" t="str">
        <f>'Sovereign exposures'!R37</f>
        <v>Yes</v>
      </c>
      <c r="Q322" s="1343" t="str">
        <f>'Sovereign exposures'!S37</f>
        <v>Yes</v>
      </c>
      <c r="R322" s="1343" t="str">
        <f>'Sovereign exposures'!T37</f>
        <v>Yes</v>
      </c>
      <c r="S322" s="1343" t="str">
        <f>'Sovereign exposures'!U37</f>
        <v>Yes</v>
      </c>
      <c r="T322" s="1343" t="str">
        <f>'Sovereign exposures'!V37</f>
        <v>Yes</v>
      </c>
      <c r="U322" s="1343" t="str">
        <f>'Sovereign exposures'!W37</f>
        <v>Yes</v>
      </c>
      <c r="V322" s="1343" t="str">
        <f>'Sovereign exposures'!X37</f>
        <v>Yes</v>
      </c>
      <c r="W322" s="1343" t="str">
        <f>'Sovereign exposures'!Y37</f>
        <v>Yes</v>
      </c>
      <c r="X322" s="1343" t="str">
        <f>'Sovereign exposures'!Z37</f>
        <v>Yes</v>
      </c>
      <c r="Y322" s="1343" t="str">
        <f>'Sovereign exposures'!AA37</f>
        <v>Yes</v>
      </c>
      <c r="Z322" s="1343" t="str">
        <f>'Sovereign exposures'!AB37</f>
        <v>Yes</v>
      </c>
      <c r="AA322" s="1344"/>
      <c r="AB322" s="1344"/>
      <c r="AC322" s="1344"/>
      <c r="AD322" s="1344"/>
      <c r="AE322" s="1344"/>
      <c r="AF322" s="1344"/>
      <c r="AG322" s="1344"/>
      <c r="AH322" s="1344"/>
      <c r="AI322" s="1344"/>
      <c r="AJ322" s="1344" t="str">
        <f>'Sovereign exposures'!AC37</f>
        <v>Yes</v>
      </c>
      <c r="AK322" s="1242"/>
      <c r="AL322" s="1242"/>
      <c r="AM322" s="1242"/>
      <c r="AN322" s="1330"/>
    </row>
    <row r="323" spans="1:40" s="295" customFormat="1" ht="15" customHeight="1" x14ac:dyDescent="0.25">
      <c r="A323" s="1329"/>
      <c r="B323" s="474" t="s">
        <v>1620</v>
      </c>
      <c r="C323" s="1498" t="str">
        <f>'Sovereign exposures'!C44</f>
        <v>Check: banking book portfolios at least as large as sub-portfolios</v>
      </c>
      <c r="D323" s="1503" t="str">
        <f>'Sovereign exposures'!F44</f>
        <v>Yes</v>
      </c>
      <c r="E323" s="1343" t="str">
        <f>'Sovereign exposures'!G44</f>
        <v>Yes</v>
      </c>
      <c r="F323" s="1343" t="str">
        <f>'Sovereign exposures'!H44</f>
        <v>Yes</v>
      </c>
      <c r="G323" s="1343" t="str">
        <f>'Sovereign exposures'!I44</f>
        <v>Yes</v>
      </c>
      <c r="H323" s="1343" t="str">
        <f>'Sovereign exposures'!J44</f>
        <v>Yes</v>
      </c>
      <c r="I323" s="1343" t="str">
        <f>'Sovereign exposures'!K44</f>
        <v>Yes</v>
      </c>
      <c r="J323" s="1343" t="str">
        <f>'Sovereign exposures'!L44</f>
        <v>Yes</v>
      </c>
      <c r="K323" s="1343" t="str">
        <f>'Sovereign exposures'!M44</f>
        <v>Yes</v>
      </c>
      <c r="L323" s="1343" t="str">
        <f>'Sovereign exposures'!N44</f>
        <v>Yes</v>
      </c>
      <c r="M323" s="1343" t="str">
        <f>'Sovereign exposures'!O44</f>
        <v>Yes</v>
      </c>
      <c r="N323" s="1343" t="str">
        <f>'Sovereign exposures'!P44</f>
        <v>Yes</v>
      </c>
      <c r="O323" s="1343" t="str">
        <f>'Sovereign exposures'!Q44</f>
        <v>Yes</v>
      </c>
      <c r="P323" s="1343" t="str">
        <f>'Sovereign exposures'!R44</f>
        <v>Yes</v>
      </c>
      <c r="Q323" s="1343" t="str">
        <f>'Sovereign exposures'!S44</f>
        <v>Yes</v>
      </c>
      <c r="R323" s="1343" t="str">
        <f>'Sovereign exposures'!T44</f>
        <v>Yes</v>
      </c>
      <c r="S323" s="1343" t="str">
        <f>'Sovereign exposures'!U44</f>
        <v>Yes</v>
      </c>
      <c r="T323" s="1343" t="str">
        <f>'Sovereign exposures'!V44</f>
        <v>Yes</v>
      </c>
      <c r="U323" s="1343" t="str">
        <f>'Sovereign exposures'!W44</f>
        <v>Yes</v>
      </c>
      <c r="V323" s="1343" t="str">
        <f>'Sovereign exposures'!X44</f>
        <v>Yes</v>
      </c>
      <c r="W323" s="1343" t="str">
        <f>'Sovereign exposures'!Y44</f>
        <v>Yes</v>
      </c>
      <c r="X323" s="1343" t="str">
        <f>'Sovereign exposures'!Z44</f>
        <v>Yes</v>
      </c>
      <c r="Y323" s="1343" t="str">
        <f>'Sovereign exposures'!AA44</f>
        <v>Yes</v>
      </c>
      <c r="Z323" s="1343" t="str">
        <f>'Sovereign exposures'!AB44</f>
        <v>Yes</v>
      </c>
      <c r="AA323" s="1344"/>
      <c r="AB323" s="1344"/>
      <c r="AC323" s="1344"/>
      <c r="AD323" s="1344"/>
      <c r="AE323" s="1344"/>
      <c r="AF323" s="1344"/>
      <c r="AG323" s="1344"/>
      <c r="AH323" s="1344"/>
      <c r="AI323" s="1344"/>
      <c r="AJ323" s="1344" t="str">
        <f>'Sovereign exposures'!AC44</f>
        <v>Yes</v>
      </c>
      <c r="AK323" s="1242"/>
      <c r="AL323" s="1242"/>
      <c r="AM323" s="1242"/>
      <c r="AN323" s="1330"/>
    </row>
    <row r="324" spans="1:40" s="295" customFormat="1" ht="15" customHeight="1" x14ac:dyDescent="0.25">
      <c r="A324" s="1329"/>
      <c r="B324" s="474" t="s">
        <v>1620</v>
      </c>
      <c r="C324" s="1498" t="str">
        <f>'Sovereign exposures'!C48</f>
        <v>Check: banking book portfolios at least as large as sub-portfolios</v>
      </c>
      <c r="D324" s="1503" t="str">
        <f>'Sovereign exposures'!F48</f>
        <v>Yes</v>
      </c>
      <c r="E324" s="1343" t="str">
        <f>'Sovereign exposures'!G48</f>
        <v>Yes</v>
      </c>
      <c r="F324" s="1343" t="str">
        <f>'Sovereign exposures'!H48</f>
        <v>Yes</v>
      </c>
      <c r="G324" s="1343" t="str">
        <f>'Sovereign exposures'!I48</f>
        <v>Yes</v>
      </c>
      <c r="H324" s="1343" t="str">
        <f>'Sovereign exposures'!J48</f>
        <v>Yes</v>
      </c>
      <c r="I324" s="1343" t="str">
        <f>'Sovereign exposures'!K48</f>
        <v>Yes</v>
      </c>
      <c r="J324" s="1343" t="str">
        <f>'Sovereign exposures'!L48</f>
        <v>Yes</v>
      </c>
      <c r="K324" s="1343" t="str">
        <f>'Sovereign exposures'!M48</f>
        <v>Yes</v>
      </c>
      <c r="L324" s="1343" t="str">
        <f>'Sovereign exposures'!N48</f>
        <v>Yes</v>
      </c>
      <c r="M324" s="1343" t="str">
        <f>'Sovereign exposures'!O48</f>
        <v>Yes</v>
      </c>
      <c r="N324" s="1343" t="str">
        <f>'Sovereign exposures'!P48</f>
        <v>Yes</v>
      </c>
      <c r="O324" s="1343" t="str">
        <f>'Sovereign exposures'!Q48</f>
        <v>Yes</v>
      </c>
      <c r="P324" s="1343" t="str">
        <f>'Sovereign exposures'!R48</f>
        <v>Yes</v>
      </c>
      <c r="Q324" s="1343" t="str">
        <f>'Sovereign exposures'!S48</f>
        <v>Yes</v>
      </c>
      <c r="R324" s="1343" t="str">
        <f>'Sovereign exposures'!T48</f>
        <v>Yes</v>
      </c>
      <c r="S324" s="1343" t="str">
        <f>'Sovereign exposures'!U48</f>
        <v>Yes</v>
      </c>
      <c r="T324" s="1343" t="str">
        <f>'Sovereign exposures'!V48</f>
        <v>Yes</v>
      </c>
      <c r="U324" s="1343" t="str">
        <f>'Sovereign exposures'!W48</f>
        <v>Yes</v>
      </c>
      <c r="V324" s="1343" t="str">
        <f>'Sovereign exposures'!X48</f>
        <v>Yes</v>
      </c>
      <c r="W324" s="1343" t="str">
        <f>'Sovereign exposures'!Y48</f>
        <v>Yes</v>
      </c>
      <c r="X324" s="1343" t="str">
        <f>'Sovereign exposures'!Z48</f>
        <v>Yes</v>
      </c>
      <c r="Y324" s="1343" t="str">
        <f>'Sovereign exposures'!AA48</f>
        <v>Yes</v>
      </c>
      <c r="Z324" s="1343" t="str">
        <f>'Sovereign exposures'!AB48</f>
        <v>Yes</v>
      </c>
      <c r="AA324" s="1344"/>
      <c r="AB324" s="1344"/>
      <c r="AC324" s="1344"/>
      <c r="AD324" s="1344"/>
      <c r="AE324" s="1344"/>
      <c r="AF324" s="1344"/>
      <c r="AG324" s="1344"/>
      <c r="AH324" s="1344"/>
      <c r="AI324" s="1344"/>
      <c r="AJ324" s="1344" t="str">
        <f>'Sovereign exposures'!AC48</f>
        <v>Yes</v>
      </c>
      <c r="AK324" s="1242"/>
      <c r="AL324" s="1242"/>
      <c r="AM324" s="1242"/>
      <c r="AN324" s="1330"/>
    </row>
    <row r="325" spans="1:40" s="295" customFormat="1" ht="15" customHeight="1" x14ac:dyDescent="0.25">
      <c r="A325" s="1329"/>
      <c r="B325" s="474" t="s">
        <v>1620</v>
      </c>
      <c r="C325" s="1498" t="str">
        <f>'Sovereign exposures'!C53</f>
        <v>Check: banking book portfolios at least as large as sub-portfolios</v>
      </c>
      <c r="D325" s="1503" t="str">
        <f>'Sovereign exposures'!F53</f>
        <v>Yes</v>
      </c>
      <c r="E325" s="1343" t="str">
        <f>'Sovereign exposures'!G53</f>
        <v>Yes</v>
      </c>
      <c r="F325" s="1343" t="str">
        <f>'Sovereign exposures'!H53</f>
        <v>Yes</v>
      </c>
      <c r="G325" s="1343" t="str">
        <f>'Sovereign exposures'!I53</f>
        <v>Yes</v>
      </c>
      <c r="H325" s="1343" t="str">
        <f>'Sovereign exposures'!J53</f>
        <v>Yes</v>
      </c>
      <c r="I325" s="1343" t="str">
        <f>'Sovereign exposures'!K53</f>
        <v>Yes</v>
      </c>
      <c r="J325" s="1343" t="str">
        <f>'Sovereign exposures'!L53</f>
        <v>Yes</v>
      </c>
      <c r="K325" s="1343" t="str">
        <f>'Sovereign exposures'!M53</f>
        <v>Yes</v>
      </c>
      <c r="L325" s="1343" t="str">
        <f>'Sovereign exposures'!N53</f>
        <v>Yes</v>
      </c>
      <c r="M325" s="1343" t="str">
        <f>'Sovereign exposures'!O53</f>
        <v>Yes</v>
      </c>
      <c r="N325" s="1343" t="str">
        <f>'Sovereign exposures'!P53</f>
        <v>Yes</v>
      </c>
      <c r="O325" s="1343" t="str">
        <f>'Sovereign exposures'!Q53</f>
        <v>Yes</v>
      </c>
      <c r="P325" s="1343" t="str">
        <f>'Sovereign exposures'!R53</f>
        <v>Yes</v>
      </c>
      <c r="Q325" s="1343" t="str">
        <f>'Sovereign exposures'!S53</f>
        <v>Yes</v>
      </c>
      <c r="R325" s="1343" t="str">
        <f>'Sovereign exposures'!T53</f>
        <v>Yes</v>
      </c>
      <c r="S325" s="1343" t="str">
        <f>'Sovereign exposures'!U53</f>
        <v>Yes</v>
      </c>
      <c r="T325" s="1343" t="str">
        <f>'Sovereign exposures'!V53</f>
        <v>Yes</v>
      </c>
      <c r="U325" s="1343" t="str">
        <f>'Sovereign exposures'!W53</f>
        <v>Yes</v>
      </c>
      <c r="V325" s="1343" t="str">
        <f>'Sovereign exposures'!X53</f>
        <v>Yes</v>
      </c>
      <c r="W325" s="1343" t="str">
        <f>'Sovereign exposures'!Y53</f>
        <v>Yes</v>
      </c>
      <c r="X325" s="1343" t="str">
        <f>'Sovereign exposures'!Z53</f>
        <v>Yes</v>
      </c>
      <c r="Y325" s="1343" t="str">
        <f>'Sovereign exposures'!AA53</f>
        <v>Yes</v>
      </c>
      <c r="Z325" s="1343" t="str">
        <f>'Sovereign exposures'!AB53</f>
        <v>Yes</v>
      </c>
      <c r="AA325" s="1344"/>
      <c r="AB325" s="1344"/>
      <c r="AC325" s="1344"/>
      <c r="AD325" s="1344"/>
      <c r="AE325" s="1344"/>
      <c r="AF325" s="1344"/>
      <c r="AG325" s="1344"/>
      <c r="AH325" s="1344"/>
      <c r="AI325" s="1344"/>
      <c r="AJ325" s="1344" t="str">
        <f>'Sovereign exposures'!AC53</f>
        <v>Yes</v>
      </c>
      <c r="AK325" s="1242"/>
      <c r="AL325" s="1242"/>
      <c r="AM325" s="1242"/>
      <c r="AN325" s="1330"/>
    </row>
    <row r="326" spans="1:40" s="295" customFormat="1" ht="15" customHeight="1" x14ac:dyDescent="0.25">
      <c r="A326" s="1329"/>
      <c r="B326" s="474" t="s">
        <v>1620</v>
      </c>
      <c r="C326" s="1498" t="str">
        <f>'Sovereign exposures'!C57</f>
        <v>Check: banking book portfolios at least as large as sub-portfolios</v>
      </c>
      <c r="D326" s="1503" t="str">
        <f>'Sovereign exposures'!F57</f>
        <v>Yes</v>
      </c>
      <c r="E326" s="1343" t="str">
        <f>'Sovereign exposures'!G57</f>
        <v>Yes</v>
      </c>
      <c r="F326" s="1343" t="str">
        <f>'Sovereign exposures'!H57</f>
        <v>Yes</v>
      </c>
      <c r="G326" s="1343" t="str">
        <f>'Sovereign exposures'!I57</f>
        <v>Yes</v>
      </c>
      <c r="H326" s="1343" t="str">
        <f>'Sovereign exposures'!J57</f>
        <v>Yes</v>
      </c>
      <c r="I326" s="1343" t="str">
        <f>'Sovereign exposures'!K57</f>
        <v>Yes</v>
      </c>
      <c r="J326" s="1343" t="str">
        <f>'Sovereign exposures'!L57</f>
        <v>Yes</v>
      </c>
      <c r="K326" s="1343" t="str">
        <f>'Sovereign exposures'!M57</f>
        <v>Yes</v>
      </c>
      <c r="L326" s="1343" t="str">
        <f>'Sovereign exposures'!N57</f>
        <v>Yes</v>
      </c>
      <c r="M326" s="1343" t="str">
        <f>'Sovereign exposures'!O57</f>
        <v>Yes</v>
      </c>
      <c r="N326" s="1343" t="str">
        <f>'Sovereign exposures'!P57</f>
        <v>Yes</v>
      </c>
      <c r="O326" s="1343" t="str">
        <f>'Sovereign exposures'!Q57</f>
        <v>Yes</v>
      </c>
      <c r="P326" s="1343" t="str">
        <f>'Sovereign exposures'!R57</f>
        <v>Yes</v>
      </c>
      <c r="Q326" s="1343" t="str">
        <f>'Sovereign exposures'!S57</f>
        <v>Yes</v>
      </c>
      <c r="R326" s="1343" t="str">
        <f>'Sovereign exposures'!T57</f>
        <v>Yes</v>
      </c>
      <c r="S326" s="1343" t="str">
        <f>'Sovereign exposures'!U57</f>
        <v>Yes</v>
      </c>
      <c r="T326" s="1343" t="str">
        <f>'Sovereign exposures'!V57</f>
        <v>Yes</v>
      </c>
      <c r="U326" s="1343" t="str">
        <f>'Sovereign exposures'!W57</f>
        <v>Yes</v>
      </c>
      <c r="V326" s="1343" t="str">
        <f>'Sovereign exposures'!X57</f>
        <v>Yes</v>
      </c>
      <c r="W326" s="1343" t="str">
        <f>'Sovereign exposures'!Y57</f>
        <v>Yes</v>
      </c>
      <c r="X326" s="1343" t="str">
        <f>'Sovereign exposures'!Z57</f>
        <v>Yes</v>
      </c>
      <c r="Y326" s="1343" t="str">
        <f>'Sovereign exposures'!AA57</f>
        <v>Yes</v>
      </c>
      <c r="Z326" s="1343" t="str">
        <f>'Sovereign exposures'!AB57</f>
        <v>Yes</v>
      </c>
      <c r="AA326" s="1344"/>
      <c r="AB326" s="1344"/>
      <c r="AC326" s="1344"/>
      <c r="AD326" s="1344"/>
      <c r="AE326" s="1344"/>
      <c r="AF326" s="1344"/>
      <c r="AG326" s="1344"/>
      <c r="AH326" s="1344"/>
      <c r="AI326" s="1344"/>
      <c r="AJ326" s="1344" t="str">
        <f>'Sovereign exposures'!AC57</f>
        <v>Yes</v>
      </c>
      <c r="AK326" s="1242"/>
      <c r="AL326" s="1242"/>
      <c r="AM326" s="1242"/>
      <c r="AN326" s="1330"/>
    </row>
    <row r="327" spans="1:40" s="295" customFormat="1" ht="15" customHeight="1" x14ac:dyDescent="0.25">
      <c r="A327" s="1329"/>
      <c r="B327" s="474" t="s">
        <v>1620</v>
      </c>
      <c r="C327" s="1498" t="str">
        <f>'Sovereign exposures'!C61</f>
        <v>Check: banking book portfolios at least as large as sub-portfolios</v>
      </c>
      <c r="D327" s="1503" t="str">
        <f>'Sovereign exposures'!F61</f>
        <v>Yes</v>
      </c>
      <c r="E327" s="1343" t="str">
        <f>'Sovereign exposures'!G61</f>
        <v>Yes</v>
      </c>
      <c r="F327" s="1343" t="str">
        <f>'Sovereign exposures'!H61</f>
        <v>Yes</v>
      </c>
      <c r="G327" s="1343" t="str">
        <f>'Sovereign exposures'!I61</f>
        <v>Yes</v>
      </c>
      <c r="H327" s="1343" t="str">
        <f>'Sovereign exposures'!J61</f>
        <v>Yes</v>
      </c>
      <c r="I327" s="1343" t="str">
        <f>'Sovereign exposures'!K61</f>
        <v>Yes</v>
      </c>
      <c r="J327" s="1343" t="str">
        <f>'Sovereign exposures'!L61</f>
        <v>Yes</v>
      </c>
      <c r="K327" s="1343" t="str">
        <f>'Sovereign exposures'!M61</f>
        <v>Yes</v>
      </c>
      <c r="L327" s="1343" t="str">
        <f>'Sovereign exposures'!N61</f>
        <v>Yes</v>
      </c>
      <c r="M327" s="1343" t="str">
        <f>'Sovereign exposures'!O61</f>
        <v>Yes</v>
      </c>
      <c r="N327" s="1343" t="str">
        <f>'Sovereign exposures'!P61</f>
        <v>Yes</v>
      </c>
      <c r="O327" s="1343" t="str">
        <f>'Sovereign exposures'!Q61</f>
        <v>Yes</v>
      </c>
      <c r="P327" s="1343" t="str">
        <f>'Sovereign exposures'!R61</f>
        <v>Yes</v>
      </c>
      <c r="Q327" s="1343" t="str">
        <f>'Sovereign exposures'!S61</f>
        <v>Yes</v>
      </c>
      <c r="R327" s="1343" t="str">
        <f>'Sovereign exposures'!T61</f>
        <v>Yes</v>
      </c>
      <c r="S327" s="1343" t="str">
        <f>'Sovereign exposures'!U61</f>
        <v>Yes</v>
      </c>
      <c r="T327" s="1343" t="str">
        <f>'Sovereign exposures'!V61</f>
        <v>Yes</v>
      </c>
      <c r="U327" s="1343" t="str">
        <f>'Sovereign exposures'!W61</f>
        <v>Yes</v>
      </c>
      <c r="V327" s="1343" t="str">
        <f>'Sovereign exposures'!X61</f>
        <v>Yes</v>
      </c>
      <c r="W327" s="1343" t="str">
        <f>'Sovereign exposures'!Y61</f>
        <v>Yes</v>
      </c>
      <c r="X327" s="1343" t="str">
        <f>'Sovereign exposures'!Z61</f>
        <v>Yes</v>
      </c>
      <c r="Y327" s="1343" t="str">
        <f>'Sovereign exposures'!AA61</f>
        <v>Yes</v>
      </c>
      <c r="Z327" s="1343" t="str">
        <f>'Sovereign exposures'!AB61</f>
        <v>Yes</v>
      </c>
      <c r="AA327" s="1344"/>
      <c r="AB327" s="1344"/>
      <c r="AC327" s="1344"/>
      <c r="AD327" s="1344"/>
      <c r="AE327" s="1344"/>
      <c r="AF327" s="1344"/>
      <c r="AG327" s="1344"/>
      <c r="AH327" s="1344"/>
      <c r="AI327" s="1344"/>
      <c r="AJ327" s="1344" t="str">
        <f>'Sovereign exposures'!AC61</f>
        <v>Yes</v>
      </c>
      <c r="AK327" s="1242"/>
      <c r="AL327" s="1242"/>
      <c r="AM327" s="1242"/>
      <c r="AN327" s="1330"/>
    </row>
    <row r="328" spans="1:40" s="295" customFormat="1" ht="15" customHeight="1" x14ac:dyDescent="0.25">
      <c r="A328" s="1329"/>
      <c r="B328" s="474" t="s">
        <v>1631</v>
      </c>
      <c r="C328" s="1498" t="str">
        <f>'Sovereign exposures'!C96</f>
        <v>Check: trading book portfolios at least as large as sub-portfolios</v>
      </c>
      <c r="D328" s="1503" t="str">
        <f>'Sovereign exposures'!F96</f>
        <v>Yes</v>
      </c>
      <c r="E328" s="1343" t="str">
        <f>'Sovereign exposures'!G96</f>
        <v>Yes</v>
      </c>
      <c r="F328" s="1343" t="str">
        <f>'Sovereign exposures'!H96</f>
        <v>Yes</v>
      </c>
      <c r="G328" s="1343" t="str">
        <f>'Sovereign exposures'!I96</f>
        <v>Yes</v>
      </c>
      <c r="H328" s="1343" t="str">
        <f>'Sovereign exposures'!J96</f>
        <v>Yes</v>
      </c>
      <c r="I328" s="1343" t="str">
        <f>'Sovereign exposures'!K96</f>
        <v>Yes</v>
      </c>
      <c r="J328" s="1343" t="str">
        <f>'Sovereign exposures'!L96</f>
        <v>Yes</v>
      </c>
      <c r="K328" s="1343" t="str">
        <f>'Sovereign exposures'!M96</f>
        <v>Yes</v>
      </c>
      <c r="L328" s="1343" t="str">
        <f>'Sovereign exposures'!N96</f>
        <v>Yes</v>
      </c>
      <c r="M328" s="1343" t="str">
        <f>'Sovereign exposures'!O96</f>
        <v>Yes</v>
      </c>
      <c r="N328" s="1343" t="str">
        <f>'Sovereign exposures'!P96</f>
        <v>Yes</v>
      </c>
      <c r="O328" s="1343" t="str">
        <f>'Sovereign exposures'!Q96</f>
        <v>Yes</v>
      </c>
      <c r="P328" s="1343" t="str">
        <f>'Sovereign exposures'!R96</f>
        <v>Yes</v>
      </c>
      <c r="Q328" s="1343" t="str">
        <f>'Sovereign exposures'!S96</f>
        <v>Yes</v>
      </c>
      <c r="R328" s="866"/>
      <c r="S328" s="866"/>
      <c r="T328" s="866"/>
      <c r="U328" s="866"/>
      <c r="V328" s="866"/>
      <c r="W328" s="866"/>
      <c r="X328" s="866"/>
      <c r="Y328" s="866"/>
      <c r="Z328" s="866"/>
      <c r="AA328" s="868"/>
      <c r="AB328" s="868"/>
      <c r="AC328" s="868"/>
      <c r="AD328" s="868"/>
      <c r="AE328" s="868"/>
      <c r="AF328" s="868"/>
      <c r="AG328" s="868"/>
      <c r="AH328" s="868"/>
      <c r="AI328" s="868"/>
      <c r="AJ328" s="868"/>
      <c r="AK328" s="1242"/>
      <c r="AL328" s="1242"/>
      <c r="AM328" s="1242"/>
      <c r="AN328" s="1330"/>
    </row>
    <row r="329" spans="1:40" s="295" customFormat="1" ht="15" customHeight="1" x14ac:dyDescent="0.25">
      <c r="A329" s="1329"/>
      <c r="B329" s="474" t="s">
        <v>1631</v>
      </c>
      <c r="C329" s="1498" t="str">
        <f>'Sovereign exposures'!C102</f>
        <v>Check: trading book portfolios at least as large as sub-portfolios</v>
      </c>
      <c r="D329" s="1503" t="str">
        <f>'Sovereign exposures'!F102</f>
        <v>Yes</v>
      </c>
      <c r="E329" s="1343" t="str">
        <f>'Sovereign exposures'!G102</f>
        <v>Yes</v>
      </c>
      <c r="F329" s="1343" t="str">
        <f>'Sovereign exposures'!H102</f>
        <v>Yes</v>
      </c>
      <c r="G329" s="1343" t="str">
        <f>'Sovereign exposures'!I102</f>
        <v>Yes</v>
      </c>
      <c r="H329" s="1343" t="str">
        <f>'Sovereign exposures'!J102</f>
        <v>Yes</v>
      </c>
      <c r="I329" s="1343" t="str">
        <f>'Sovereign exposures'!K102</f>
        <v>Yes</v>
      </c>
      <c r="J329" s="1343" t="str">
        <f>'Sovereign exposures'!L102</f>
        <v>Yes</v>
      </c>
      <c r="K329" s="1343" t="str">
        <f>'Sovereign exposures'!M102</f>
        <v>Yes</v>
      </c>
      <c r="L329" s="1343" t="str">
        <f>'Sovereign exposures'!N102</f>
        <v>Yes</v>
      </c>
      <c r="M329" s="1343" t="str">
        <f>'Sovereign exposures'!O102</f>
        <v>Yes</v>
      </c>
      <c r="N329" s="1343" t="str">
        <f>'Sovereign exposures'!P102</f>
        <v>Yes</v>
      </c>
      <c r="O329" s="1343" t="str">
        <f>'Sovereign exposures'!Q102</f>
        <v>Yes</v>
      </c>
      <c r="P329" s="1343" t="str">
        <f>'Sovereign exposures'!R102</f>
        <v>Yes</v>
      </c>
      <c r="Q329" s="1343" t="str">
        <f>'Sovereign exposures'!S102</f>
        <v>Yes</v>
      </c>
      <c r="R329" s="866"/>
      <c r="S329" s="866"/>
      <c r="T329" s="866"/>
      <c r="U329" s="866"/>
      <c r="V329" s="866"/>
      <c r="W329" s="866"/>
      <c r="X329" s="866"/>
      <c r="Y329" s="866"/>
      <c r="Z329" s="866"/>
      <c r="AA329" s="868"/>
      <c r="AB329" s="868"/>
      <c r="AC329" s="868"/>
      <c r="AD329" s="868"/>
      <c r="AE329" s="868"/>
      <c r="AF329" s="868"/>
      <c r="AG329" s="868"/>
      <c r="AH329" s="868"/>
      <c r="AI329" s="868"/>
      <c r="AJ329" s="868"/>
      <c r="AK329" s="1242"/>
      <c r="AL329" s="1242"/>
      <c r="AM329" s="1242"/>
      <c r="AN329" s="1330"/>
    </row>
    <row r="330" spans="1:40" s="295" customFormat="1" ht="15" customHeight="1" x14ac:dyDescent="0.25">
      <c r="A330" s="1329"/>
      <c r="B330" s="474" t="s">
        <v>1631</v>
      </c>
      <c r="C330" s="1498" t="str">
        <f>'Sovereign exposures'!C109</f>
        <v>Check: trading book portfolios at least as large as sub-portfolios</v>
      </c>
      <c r="D330" s="1503" t="str">
        <f>'Sovereign exposures'!F109</f>
        <v>Yes</v>
      </c>
      <c r="E330" s="1343" t="str">
        <f>'Sovereign exposures'!G109</f>
        <v>Yes</v>
      </c>
      <c r="F330" s="1343" t="str">
        <f>'Sovereign exposures'!H109</f>
        <v>Yes</v>
      </c>
      <c r="G330" s="1343" t="str">
        <f>'Sovereign exposures'!I109</f>
        <v>Yes</v>
      </c>
      <c r="H330" s="1343" t="str">
        <f>'Sovereign exposures'!J109</f>
        <v>Yes</v>
      </c>
      <c r="I330" s="1343" t="str">
        <f>'Sovereign exposures'!K109</f>
        <v>Yes</v>
      </c>
      <c r="J330" s="1343" t="str">
        <f>'Sovereign exposures'!L109</f>
        <v>Yes</v>
      </c>
      <c r="K330" s="1343" t="str">
        <f>'Sovereign exposures'!M109</f>
        <v>Yes</v>
      </c>
      <c r="L330" s="1343" t="str">
        <f>'Sovereign exposures'!N109</f>
        <v>Yes</v>
      </c>
      <c r="M330" s="1343" t="str">
        <f>'Sovereign exposures'!O109</f>
        <v>Yes</v>
      </c>
      <c r="N330" s="1343" t="str">
        <f>'Sovereign exposures'!P109</f>
        <v>Yes</v>
      </c>
      <c r="O330" s="1343" t="str">
        <f>'Sovereign exposures'!Q109</f>
        <v>Yes</v>
      </c>
      <c r="P330" s="1343" t="str">
        <f>'Sovereign exposures'!R109</f>
        <v>Yes</v>
      </c>
      <c r="Q330" s="1343" t="str">
        <f>'Sovereign exposures'!S109</f>
        <v>Yes</v>
      </c>
      <c r="R330" s="866"/>
      <c r="S330" s="866"/>
      <c r="T330" s="866"/>
      <c r="U330" s="866"/>
      <c r="V330" s="866"/>
      <c r="W330" s="866"/>
      <c r="X330" s="866"/>
      <c r="Y330" s="866"/>
      <c r="Z330" s="866"/>
      <c r="AA330" s="868"/>
      <c r="AB330" s="868"/>
      <c r="AC330" s="868"/>
      <c r="AD330" s="868"/>
      <c r="AE330" s="868"/>
      <c r="AF330" s="868"/>
      <c r="AG330" s="868"/>
      <c r="AH330" s="868"/>
      <c r="AI330" s="868"/>
      <c r="AJ330" s="868"/>
      <c r="AK330" s="1242"/>
      <c r="AL330" s="1242"/>
      <c r="AM330" s="1242"/>
      <c r="AN330" s="1330"/>
    </row>
    <row r="331" spans="1:40" s="295" customFormat="1" ht="15" customHeight="1" x14ac:dyDescent="0.25">
      <c r="A331" s="1329"/>
      <c r="B331" s="474" t="s">
        <v>1631</v>
      </c>
      <c r="C331" s="1498" t="str">
        <f>'Sovereign exposures'!C113</f>
        <v>Check: trading book portfolios at least as large as sub-portfolios</v>
      </c>
      <c r="D331" s="1503" t="str">
        <f>'Sovereign exposures'!F113</f>
        <v>Yes</v>
      </c>
      <c r="E331" s="1343" t="str">
        <f>'Sovereign exposures'!G113</f>
        <v>Yes</v>
      </c>
      <c r="F331" s="1343" t="str">
        <f>'Sovereign exposures'!H113</f>
        <v>Yes</v>
      </c>
      <c r="G331" s="1343" t="str">
        <f>'Sovereign exposures'!I113</f>
        <v>Yes</v>
      </c>
      <c r="H331" s="1343" t="str">
        <f>'Sovereign exposures'!J113</f>
        <v>Yes</v>
      </c>
      <c r="I331" s="1343" t="str">
        <f>'Sovereign exposures'!K113</f>
        <v>Yes</v>
      </c>
      <c r="J331" s="1343" t="str">
        <f>'Sovereign exposures'!L113</f>
        <v>Yes</v>
      </c>
      <c r="K331" s="1343" t="str">
        <f>'Sovereign exposures'!M113</f>
        <v>Yes</v>
      </c>
      <c r="L331" s="1343" t="str">
        <f>'Sovereign exposures'!N113</f>
        <v>Yes</v>
      </c>
      <c r="M331" s="1343" t="str">
        <f>'Sovereign exposures'!O113</f>
        <v>Yes</v>
      </c>
      <c r="N331" s="1343" t="str">
        <f>'Sovereign exposures'!P113</f>
        <v>Yes</v>
      </c>
      <c r="O331" s="1343" t="str">
        <f>'Sovereign exposures'!Q113</f>
        <v>Yes</v>
      </c>
      <c r="P331" s="1343" t="str">
        <f>'Sovereign exposures'!R113</f>
        <v>Yes</v>
      </c>
      <c r="Q331" s="1343" t="str">
        <f>'Sovereign exposures'!S113</f>
        <v>Yes</v>
      </c>
      <c r="R331" s="866"/>
      <c r="S331" s="866"/>
      <c r="T331" s="866"/>
      <c r="U331" s="866"/>
      <c r="V331" s="866"/>
      <c r="W331" s="866"/>
      <c r="X331" s="866"/>
      <c r="Y331" s="866"/>
      <c r="Z331" s="866"/>
      <c r="AA331" s="868"/>
      <c r="AB331" s="868"/>
      <c r="AC331" s="868"/>
      <c r="AD331" s="868"/>
      <c r="AE331" s="868"/>
      <c r="AF331" s="868"/>
      <c r="AG331" s="868"/>
      <c r="AH331" s="868"/>
      <c r="AI331" s="868"/>
      <c r="AJ331" s="868"/>
      <c r="AK331" s="1242"/>
      <c r="AL331" s="1242"/>
      <c r="AM331" s="1242"/>
      <c r="AN331" s="1330"/>
    </row>
    <row r="332" spans="1:40" s="295" customFormat="1" ht="15" customHeight="1" x14ac:dyDescent="0.25">
      <c r="A332" s="1329"/>
      <c r="B332" s="474" t="s">
        <v>1631</v>
      </c>
      <c r="C332" s="1498" t="str">
        <f>'Sovereign exposures'!C118</f>
        <v>Check: trading book portfolios at least as large as sub-portfolios</v>
      </c>
      <c r="D332" s="1503" t="str">
        <f>'Sovereign exposures'!F118</f>
        <v>Yes</v>
      </c>
      <c r="E332" s="1343" t="str">
        <f>'Sovereign exposures'!G118</f>
        <v>Yes</v>
      </c>
      <c r="F332" s="1343" t="str">
        <f>'Sovereign exposures'!H118</f>
        <v>Yes</v>
      </c>
      <c r="G332" s="1343" t="str">
        <f>'Sovereign exposures'!I118</f>
        <v>Yes</v>
      </c>
      <c r="H332" s="1343" t="str">
        <f>'Sovereign exposures'!J118</f>
        <v>Yes</v>
      </c>
      <c r="I332" s="1343" t="str">
        <f>'Sovereign exposures'!K118</f>
        <v>Yes</v>
      </c>
      <c r="J332" s="1343" t="str">
        <f>'Sovereign exposures'!L118</f>
        <v>Yes</v>
      </c>
      <c r="K332" s="1343" t="str">
        <f>'Sovereign exposures'!M118</f>
        <v>Yes</v>
      </c>
      <c r="L332" s="1343" t="str">
        <f>'Sovereign exposures'!N118</f>
        <v>Yes</v>
      </c>
      <c r="M332" s="1343" t="str">
        <f>'Sovereign exposures'!O118</f>
        <v>Yes</v>
      </c>
      <c r="N332" s="1343" t="str">
        <f>'Sovereign exposures'!P118</f>
        <v>Yes</v>
      </c>
      <c r="O332" s="1343" t="str">
        <f>'Sovereign exposures'!Q118</f>
        <v>Yes</v>
      </c>
      <c r="P332" s="1343" t="str">
        <f>'Sovereign exposures'!R118</f>
        <v>Yes</v>
      </c>
      <c r="Q332" s="1343" t="str">
        <f>'Sovereign exposures'!S118</f>
        <v>Yes</v>
      </c>
      <c r="R332" s="866"/>
      <c r="S332" s="866"/>
      <c r="T332" s="866"/>
      <c r="U332" s="866"/>
      <c r="V332" s="866"/>
      <c r="W332" s="866"/>
      <c r="X332" s="866"/>
      <c r="Y332" s="866"/>
      <c r="Z332" s="866"/>
      <c r="AA332" s="868"/>
      <c r="AB332" s="868"/>
      <c r="AC332" s="868"/>
      <c r="AD332" s="868"/>
      <c r="AE332" s="868"/>
      <c r="AF332" s="868"/>
      <c r="AG332" s="868"/>
      <c r="AH332" s="868"/>
      <c r="AI332" s="868"/>
      <c r="AJ332" s="868"/>
      <c r="AK332" s="1242"/>
      <c r="AL332" s="1242"/>
      <c r="AM332" s="1242"/>
      <c r="AN332" s="1330"/>
    </row>
    <row r="333" spans="1:40" s="295" customFormat="1" ht="15" customHeight="1" x14ac:dyDescent="0.25">
      <c r="A333" s="1329"/>
      <c r="B333" s="474" t="s">
        <v>1631</v>
      </c>
      <c r="C333" s="1498" t="str">
        <f>'Sovereign exposures'!C122</f>
        <v>Check: trading book portfolios at least as large as sub-portfolios</v>
      </c>
      <c r="D333" s="1503" t="str">
        <f>'Sovereign exposures'!F122</f>
        <v>Yes</v>
      </c>
      <c r="E333" s="1343" t="str">
        <f>'Sovereign exposures'!G122</f>
        <v>Yes</v>
      </c>
      <c r="F333" s="1343" t="str">
        <f>'Sovereign exposures'!H122</f>
        <v>Yes</v>
      </c>
      <c r="G333" s="1343" t="str">
        <f>'Sovereign exposures'!I122</f>
        <v>Yes</v>
      </c>
      <c r="H333" s="1343" t="str">
        <f>'Sovereign exposures'!J122</f>
        <v>Yes</v>
      </c>
      <c r="I333" s="1343" t="str">
        <f>'Sovereign exposures'!K122</f>
        <v>Yes</v>
      </c>
      <c r="J333" s="1343" t="str">
        <f>'Sovereign exposures'!L122</f>
        <v>Yes</v>
      </c>
      <c r="K333" s="1343" t="str">
        <f>'Sovereign exposures'!M122</f>
        <v>Yes</v>
      </c>
      <c r="L333" s="1343" t="str">
        <f>'Sovereign exposures'!N122</f>
        <v>Yes</v>
      </c>
      <c r="M333" s="1343" t="str">
        <f>'Sovereign exposures'!O122</f>
        <v>Yes</v>
      </c>
      <c r="N333" s="1343" t="str">
        <f>'Sovereign exposures'!P122</f>
        <v>Yes</v>
      </c>
      <c r="O333" s="1343" t="str">
        <f>'Sovereign exposures'!Q122</f>
        <v>Yes</v>
      </c>
      <c r="P333" s="1343" t="str">
        <f>'Sovereign exposures'!R122</f>
        <v>Yes</v>
      </c>
      <c r="Q333" s="1343" t="str">
        <f>'Sovereign exposures'!S122</f>
        <v>Yes</v>
      </c>
      <c r="R333" s="866"/>
      <c r="S333" s="866"/>
      <c r="T333" s="866"/>
      <c r="U333" s="866"/>
      <c r="V333" s="866"/>
      <c r="W333" s="866"/>
      <c r="X333" s="866"/>
      <c r="Y333" s="866"/>
      <c r="Z333" s="866"/>
      <c r="AA333" s="868"/>
      <c r="AB333" s="868"/>
      <c r="AC333" s="868"/>
      <c r="AD333" s="868"/>
      <c r="AE333" s="868"/>
      <c r="AF333" s="868"/>
      <c r="AG333" s="868"/>
      <c r="AH333" s="868"/>
      <c r="AI333" s="868"/>
      <c r="AJ333" s="868"/>
      <c r="AK333" s="1242"/>
      <c r="AL333" s="1242"/>
      <c r="AM333" s="1242"/>
      <c r="AN333" s="1330"/>
    </row>
    <row r="334" spans="1:40" s="295" customFormat="1" ht="15" customHeight="1" x14ac:dyDescent="0.25">
      <c r="A334" s="1329"/>
      <c r="B334" s="474" t="s">
        <v>1631</v>
      </c>
      <c r="C334" s="1498" t="str">
        <f>'Sovereign exposures'!C126</f>
        <v>Check: trading book portfolios at least as large as sub-portfolios</v>
      </c>
      <c r="D334" s="1503" t="str">
        <f>'Sovereign exposures'!F126</f>
        <v>Yes</v>
      </c>
      <c r="E334" s="1343" t="str">
        <f>'Sovereign exposures'!G126</f>
        <v>Yes</v>
      </c>
      <c r="F334" s="1343" t="str">
        <f>'Sovereign exposures'!H126</f>
        <v>Yes</v>
      </c>
      <c r="G334" s="1343" t="str">
        <f>'Sovereign exposures'!I126</f>
        <v>Yes</v>
      </c>
      <c r="H334" s="1343" t="str">
        <f>'Sovereign exposures'!J126</f>
        <v>Yes</v>
      </c>
      <c r="I334" s="1343" t="str">
        <f>'Sovereign exposures'!K126</f>
        <v>Yes</v>
      </c>
      <c r="J334" s="1343" t="str">
        <f>'Sovereign exposures'!L126</f>
        <v>Yes</v>
      </c>
      <c r="K334" s="1343" t="str">
        <f>'Sovereign exposures'!M126</f>
        <v>Yes</v>
      </c>
      <c r="L334" s="1343" t="str">
        <f>'Sovereign exposures'!N126</f>
        <v>Yes</v>
      </c>
      <c r="M334" s="1343" t="str">
        <f>'Sovereign exposures'!O126</f>
        <v>Yes</v>
      </c>
      <c r="N334" s="1343" t="str">
        <f>'Sovereign exposures'!P126</f>
        <v>Yes</v>
      </c>
      <c r="O334" s="1343" t="str">
        <f>'Sovereign exposures'!Q126</f>
        <v>Yes</v>
      </c>
      <c r="P334" s="1343" t="str">
        <f>'Sovereign exposures'!R126</f>
        <v>Yes</v>
      </c>
      <c r="Q334" s="1343" t="str">
        <f>'Sovereign exposures'!S126</f>
        <v>Yes</v>
      </c>
      <c r="R334" s="866"/>
      <c r="S334" s="866"/>
      <c r="T334" s="866"/>
      <c r="U334" s="866"/>
      <c r="V334" s="866"/>
      <c r="W334" s="866"/>
      <c r="X334" s="866"/>
      <c r="Y334" s="866"/>
      <c r="Z334" s="866"/>
      <c r="AA334" s="868"/>
      <c r="AB334" s="868"/>
      <c r="AC334" s="868"/>
      <c r="AD334" s="868"/>
      <c r="AE334" s="868"/>
      <c r="AF334" s="868"/>
      <c r="AG334" s="868"/>
      <c r="AH334" s="868"/>
      <c r="AI334" s="868"/>
      <c r="AJ334" s="868"/>
      <c r="AK334" s="1242"/>
      <c r="AL334" s="1242"/>
      <c r="AM334" s="1242"/>
      <c r="AN334" s="1330"/>
    </row>
    <row r="335" spans="1:40" s="295" customFormat="1" ht="15" customHeight="1" x14ac:dyDescent="0.25">
      <c r="A335" s="1329"/>
      <c r="B335" s="461" t="s">
        <v>1622</v>
      </c>
      <c r="C335" s="1331" t="str">
        <f>'Sovereign exposures'!C137</f>
        <v>Check to panel A</v>
      </c>
      <c r="D335" s="468"/>
      <c r="E335" s="1345" t="str">
        <f>'Sovereign exposures'!M137</f>
        <v>Yes</v>
      </c>
      <c r="F335" s="467"/>
      <c r="G335" s="1345" t="str">
        <f>'Sovereign exposures'!O137</f>
        <v>Yes</v>
      </c>
      <c r="H335" s="467"/>
      <c r="I335" s="467"/>
      <c r="J335" s="467"/>
      <c r="K335" s="467"/>
      <c r="L335" s="467"/>
      <c r="M335" s="467"/>
      <c r="N335" s="467"/>
      <c r="O335" s="467"/>
      <c r="P335" s="467"/>
      <c r="Q335" s="467"/>
      <c r="R335" s="467"/>
      <c r="S335" s="467"/>
      <c r="T335" s="467"/>
      <c r="U335" s="467"/>
      <c r="V335" s="467"/>
      <c r="W335" s="467"/>
      <c r="X335" s="467"/>
      <c r="Y335" s="467"/>
      <c r="Z335" s="467"/>
      <c r="AA335" s="1337"/>
      <c r="AB335" s="1337"/>
      <c r="AC335" s="1337"/>
      <c r="AD335" s="1337"/>
      <c r="AE335" s="1337"/>
      <c r="AF335" s="1337"/>
      <c r="AG335" s="1337"/>
      <c r="AH335" s="1337"/>
      <c r="AI335" s="1337"/>
      <c r="AJ335" s="1337"/>
      <c r="AK335" s="1242"/>
      <c r="AL335" s="1242"/>
      <c r="AM335" s="1242"/>
      <c r="AN335" s="1330"/>
    </row>
    <row r="336" spans="1:40" s="1332" customFormat="1" ht="15" customHeight="1" x14ac:dyDescent="0.25">
      <c r="A336" s="1471"/>
      <c r="B336" s="1334"/>
      <c r="C336" s="1334"/>
      <c r="D336" s="1334"/>
      <c r="E336" s="1334"/>
      <c r="F336" s="1334"/>
      <c r="G336" s="1334"/>
      <c r="H336" s="1334"/>
      <c r="I336" s="1334"/>
      <c r="J336" s="1334"/>
      <c r="K336" s="1334"/>
      <c r="L336" s="1334"/>
      <c r="M336" s="1334"/>
      <c r="N336" s="1334"/>
      <c r="O336" s="1334"/>
      <c r="P336" s="1334"/>
      <c r="Q336" s="1334"/>
      <c r="R336" s="1334"/>
      <c r="S336" s="1334"/>
      <c r="T336" s="1334"/>
      <c r="U336" s="1334"/>
      <c r="V336" s="1334"/>
      <c r="W336" s="1803"/>
      <c r="AA336" s="2858"/>
      <c r="AB336" s="2858"/>
      <c r="AC336" s="2858"/>
      <c r="AD336" s="2858"/>
      <c r="AE336" s="2858"/>
      <c r="AF336" s="2858"/>
      <c r="AG336" s="2858"/>
      <c r="AH336" s="2858"/>
      <c r="AI336" s="2858"/>
      <c r="AN336" s="1781"/>
    </row>
  </sheetData>
  <mergeCells count="86">
    <mergeCell ref="D246:E246"/>
    <mergeCell ref="D247:E247"/>
    <mergeCell ref="D248:E248"/>
    <mergeCell ref="D249:E249"/>
    <mergeCell ref="D241:E241"/>
    <mergeCell ref="D242:E242"/>
    <mergeCell ref="D243:E243"/>
    <mergeCell ref="D244:E244"/>
    <mergeCell ref="D245:E245"/>
    <mergeCell ref="D233:E233"/>
    <mergeCell ref="D234:E234"/>
    <mergeCell ref="D235:E235"/>
    <mergeCell ref="D237:E237"/>
    <mergeCell ref="D238:E238"/>
    <mergeCell ref="D228:E228"/>
    <mergeCell ref="D229:E229"/>
    <mergeCell ref="D230:E230"/>
    <mergeCell ref="D231:E231"/>
    <mergeCell ref="D232:E232"/>
    <mergeCell ref="D222:E222"/>
    <mergeCell ref="D223:E223"/>
    <mergeCell ref="D225:E225"/>
    <mergeCell ref="D226:E226"/>
    <mergeCell ref="D227:E227"/>
    <mergeCell ref="D214:E214"/>
    <mergeCell ref="D216:E216"/>
    <mergeCell ref="D217:E217"/>
    <mergeCell ref="D219:E219"/>
    <mergeCell ref="D220:E220"/>
    <mergeCell ref="D209:E209"/>
    <mergeCell ref="D210:E210"/>
    <mergeCell ref="D211:E211"/>
    <mergeCell ref="D213:E213"/>
    <mergeCell ref="D204:E204"/>
    <mergeCell ref="D205:E205"/>
    <mergeCell ref="D206:E206"/>
    <mergeCell ref="D207:E207"/>
    <mergeCell ref="D208:E208"/>
    <mergeCell ref="D314:M314"/>
    <mergeCell ref="D315:M315"/>
    <mergeCell ref="D316:M316"/>
    <mergeCell ref="D307:M307"/>
    <mergeCell ref="D308:M308"/>
    <mergeCell ref="D309:M309"/>
    <mergeCell ref="D310:M310"/>
    <mergeCell ref="D313:M313"/>
    <mergeCell ref="F204:G204"/>
    <mergeCell ref="F205:G205"/>
    <mergeCell ref="F206:G206"/>
    <mergeCell ref="F207:G207"/>
    <mergeCell ref="F208:G208"/>
    <mergeCell ref="F209:G209"/>
    <mergeCell ref="F210:G210"/>
    <mergeCell ref="F211:G211"/>
    <mergeCell ref="F213:G213"/>
    <mergeCell ref="F214:G214"/>
    <mergeCell ref="F216:G216"/>
    <mergeCell ref="F217:G217"/>
    <mergeCell ref="F219:G219"/>
    <mergeCell ref="F220:G220"/>
    <mergeCell ref="F222:G222"/>
    <mergeCell ref="F230:G230"/>
    <mergeCell ref="F231:G231"/>
    <mergeCell ref="F232:G232"/>
    <mergeCell ref="F233:G233"/>
    <mergeCell ref="F223:G223"/>
    <mergeCell ref="F225:G225"/>
    <mergeCell ref="F226:G226"/>
    <mergeCell ref="F227:G227"/>
    <mergeCell ref="F228:G228"/>
    <mergeCell ref="F248:G248"/>
    <mergeCell ref="F249:G249"/>
    <mergeCell ref="F241:G241"/>
    <mergeCell ref="C204:C205"/>
    <mergeCell ref="B204:B205"/>
    <mergeCell ref="F243:G243"/>
    <mergeCell ref="F244:G244"/>
    <mergeCell ref="F245:G245"/>
    <mergeCell ref="F246:G246"/>
    <mergeCell ref="F247:G247"/>
    <mergeCell ref="F234:G234"/>
    <mergeCell ref="F235:G235"/>
    <mergeCell ref="F237:G237"/>
    <mergeCell ref="F238:G238"/>
    <mergeCell ref="F242:G242"/>
    <mergeCell ref="F229:G229"/>
  </mergeCells>
  <conditionalFormatting sqref="A204:XFD1048576 AM199:XFD202 A1:XFD195 A197:XFD197 A196:AC196 AJ196:XFD196 AJ198:XFD198 A198:AC203 AJ203:XFD203">
    <cfRule type="cellIs" dxfId="962" priority="131" stopIfTrue="1" operator="equal">
      <formula>"Pass"</formula>
    </cfRule>
    <cfRule type="cellIs" dxfId="961" priority="162" stopIfTrue="1" operator="equal">
      <formula>"No"</formula>
    </cfRule>
    <cfRule type="cellIs" dxfId="960" priority="163" stopIfTrue="1" operator="equal">
      <formula>"Fail"</formula>
    </cfRule>
    <cfRule type="cellIs" dxfId="959" priority="176" stopIfTrue="1" operator="equal">
      <formula>"please check"</formula>
    </cfRule>
  </conditionalFormatting>
  <conditionalFormatting sqref="AD198:AI203">
    <cfRule type="cellIs" dxfId="958" priority="1" stopIfTrue="1" operator="equal">
      <formula>"Pass"</formula>
    </cfRule>
    <cfRule type="cellIs" dxfId="957" priority="2" stopIfTrue="1" operator="equal">
      <formula>"No"</formula>
    </cfRule>
    <cfRule type="cellIs" dxfId="956" priority="3" stopIfTrue="1" operator="equal">
      <formula>"Fail"</formula>
    </cfRule>
    <cfRule type="cellIs" dxfId="955"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41" max="20" man="1"/>
    <brk id="73" max="20" man="1"/>
    <brk id="173" max="20" man="1"/>
    <brk id="198" max="34" man="1"/>
    <brk id="243" max="16383" man="1"/>
    <brk id="265" max="34" man="1"/>
    <brk id="295" max="20" man="1"/>
    <brk id="301" max="34" man="1"/>
  </rowBreaks>
  <colBreaks count="1" manualBreakCount="1">
    <brk id="20" min="301" max="335" man="1"/>
  </colBreaks>
  <ignoredErrors>
    <ignoredError sqref="C314"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EC72"/>
  </sheetPr>
  <dimension ref="A1:EY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7109375" defaultRowHeight="14.25" zeroHeight="1" x14ac:dyDescent="0.25"/>
  <cols>
    <col min="1" max="1" width="1.7109375" style="926" customWidth="1"/>
    <col min="2" max="2" width="10.7109375" style="310" customWidth="1"/>
    <col min="3" max="3" width="12.7109375" style="310" customWidth="1"/>
    <col min="4" max="4" width="50.7109375" style="350" customWidth="1"/>
    <col min="5" max="5" width="40.7109375" style="350" customWidth="1"/>
    <col min="6" max="6" width="12.7109375" style="350" customWidth="1"/>
    <col min="7" max="7" width="21.42578125" style="306" customWidth="1"/>
    <col min="8" max="148" width="16.7109375" style="310" customWidth="1"/>
    <col min="149" max="149" width="1.7109375" style="1134" customWidth="1"/>
    <col min="150" max="16384" width="16.7109375" style="310"/>
  </cols>
  <sheetData>
    <row r="1" spans="1:155" s="790" customFormat="1" ht="30" customHeight="1" x14ac:dyDescent="0.55000000000000004">
      <c r="A1" s="1089" t="s">
        <v>664</v>
      </c>
      <c r="B1" s="1090"/>
      <c r="C1" s="1090"/>
      <c r="D1" s="1132"/>
      <c r="E1" s="1132"/>
      <c r="F1" s="1132"/>
      <c r="G1" s="1090"/>
      <c r="H1" s="968" t="str">
        <f>CONCATENATE("Reporting unit: ", 'General Info'!$C$7, " ", 'General Info'!$C$5)</f>
        <v xml:space="preserve">Reporting unit: 1 </v>
      </c>
      <c r="I1" s="1085"/>
      <c r="J1" s="1085"/>
      <c r="K1" s="968"/>
      <c r="L1" s="1085"/>
      <c r="M1" s="1085"/>
      <c r="N1" s="1085"/>
      <c r="O1" s="1085"/>
      <c r="P1" s="1085"/>
      <c r="Q1" s="1085"/>
      <c r="R1" s="1085"/>
      <c r="S1" s="1085"/>
      <c r="T1" s="1085"/>
      <c r="U1" s="1085"/>
      <c r="V1" s="1085"/>
      <c r="W1" s="1085"/>
      <c r="X1" s="1085"/>
      <c r="Y1" s="1085"/>
      <c r="Z1" s="1085"/>
      <c r="AA1" s="1085"/>
      <c r="AB1" s="1085"/>
      <c r="AC1" s="1085"/>
      <c r="AD1" s="1085"/>
      <c r="AE1" s="1085"/>
      <c r="AF1" s="1085"/>
      <c r="AG1" s="1085"/>
      <c r="AH1" s="1085"/>
      <c r="AI1" s="1085"/>
      <c r="AJ1" s="1085"/>
      <c r="AK1" s="1085"/>
      <c r="AL1" s="1085"/>
      <c r="AM1" s="1085"/>
      <c r="AN1" s="1085"/>
      <c r="AO1" s="1085"/>
      <c r="AP1" s="1085"/>
      <c r="AQ1" s="1085"/>
      <c r="AR1" s="1085"/>
      <c r="AS1" s="1085"/>
      <c r="AT1" s="1085"/>
      <c r="AU1" s="1085"/>
      <c r="AV1" s="1085"/>
      <c r="AW1" s="1085"/>
      <c r="AX1" s="1085"/>
      <c r="AY1" s="1085"/>
      <c r="AZ1" s="1085"/>
      <c r="BA1" s="1085"/>
      <c r="BB1" s="1085"/>
      <c r="BC1" s="1085"/>
      <c r="BD1" s="1085"/>
      <c r="BE1" s="1085"/>
      <c r="BF1" s="1085"/>
      <c r="BG1" s="1085"/>
      <c r="BH1" s="1085"/>
      <c r="BI1" s="1085"/>
      <c r="BJ1" s="1085"/>
      <c r="BK1" s="1085"/>
      <c r="BL1" s="1085"/>
      <c r="BM1" s="1085"/>
      <c r="BN1" s="1085"/>
      <c r="BO1" s="1085"/>
      <c r="BP1" s="1085"/>
      <c r="BQ1" s="1085"/>
      <c r="BR1" s="1085"/>
      <c r="BS1" s="1085"/>
      <c r="BT1" s="1085"/>
      <c r="BU1" s="1085"/>
      <c r="BV1" s="1085"/>
      <c r="BW1" s="1085"/>
      <c r="BX1" s="1085"/>
      <c r="BY1" s="1085"/>
      <c r="BZ1" s="1085"/>
      <c r="CA1" s="1085"/>
      <c r="CB1" s="1085"/>
      <c r="CC1" s="1085"/>
      <c r="CD1" s="1085"/>
      <c r="CE1" s="1085"/>
      <c r="CF1" s="1085"/>
      <c r="CG1" s="1085"/>
      <c r="CH1" s="1085"/>
      <c r="CI1" s="1085"/>
      <c r="CJ1" s="1085"/>
      <c r="CK1" s="1085"/>
      <c r="CL1" s="1085"/>
      <c r="CM1" s="1085"/>
      <c r="CN1" s="1085"/>
      <c r="CO1" s="1085"/>
      <c r="CP1" s="1085"/>
      <c r="CQ1" s="1085"/>
      <c r="CR1" s="1085"/>
      <c r="CS1" s="1085"/>
      <c r="CT1" s="1085"/>
      <c r="CU1" s="1085"/>
      <c r="CV1" s="1085"/>
      <c r="CW1" s="1085"/>
      <c r="CX1" s="1085"/>
      <c r="CY1" s="1085"/>
      <c r="CZ1" s="1085"/>
      <c r="DA1" s="1085"/>
      <c r="DB1" s="1085"/>
      <c r="DC1" s="1085"/>
      <c r="DD1" s="1085"/>
      <c r="DE1" s="1085"/>
      <c r="DF1" s="1085"/>
      <c r="DG1" s="1085"/>
      <c r="DH1" s="1085"/>
      <c r="DI1" s="1085"/>
      <c r="DJ1" s="1085"/>
      <c r="DK1" s="1085"/>
      <c r="DL1" s="1085"/>
      <c r="DM1" s="1085"/>
      <c r="DN1" s="1085"/>
      <c r="DO1" s="1085"/>
      <c r="DP1" s="1085"/>
      <c r="DQ1" s="1085"/>
      <c r="DR1" s="1085"/>
      <c r="DS1" s="1085"/>
      <c r="DT1" s="1085"/>
      <c r="DU1" s="1085"/>
      <c r="DV1" s="1085"/>
      <c r="DW1" s="1085"/>
      <c r="DX1" s="1085"/>
      <c r="DY1" s="1085"/>
      <c r="DZ1" s="1085"/>
      <c r="EA1" s="1085"/>
      <c r="EB1" s="1085"/>
      <c r="EC1" s="1085"/>
      <c r="ED1" s="1085"/>
      <c r="EE1" s="1085"/>
      <c r="EF1" s="1085"/>
      <c r="EG1" s="1085"/>
      <c r="EH1" s="1085"/>
      <c r="EI1" s="1085"/>
      <c r="EJ1" s="1085"/>
      <c r="EK1" s="1085"/>
      <c r="EL1" s="1085"/>
      <c r="EM1" s="1085"/>
      <c r="EN1" s="1085"/>
      <c r="EO1" s="1085"/>
      <c r="EP1" s="1085"/>
      <c r="EQ1" s="1085"/>
      <c r="ER1" s="1085"/>
      <c r="ES1" s="1133"/>
    </row>
    <row r="2" spans="1:155" ht="15" customHeight="1" x14ac:dyDescent="0.25">
      <c r="A2" s="971"/>
      <c r="B2" s="972"/>
      <c r="C2" s="972"/>
      <c r="D2" s="967"/>
      <c r="E2" s="967"/>
      <c r="F2" s="967"/>
      <c r="G2" s="973"/>
      <c r="H2" s="973"/>
      <c r="I2" s="973"/>
      <c r="J2" s="973"/>
      <c r="K2" s="973"/>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c r="AT2" s="969"/>
      <c r="AU2" s="969"/>
      <c r="AV2" s="969"/>
      <c r="AW2" s="969"/>
      <c r="AX2" s="969"/>
      <c r="AY2" s="969"/>
      <c r="AZ2" s="969"/>
      <c r="BA2" s="969"/>
      <c r="BB2" s="969"/>
      <c r="BC2" s="969"/>
      <c r="BD2" s="969"/>
      <c r="BE2" s="969"/>
      <c r="BF2" s="969"/>
      <c r="BG2" s="969"/>
      <c r="BH2" s="969"/>
      <c r="BI2" s="969"/>
      <c r="BJ2" s="969"/>
      <c r="BK2" s="969"/>
      <c r="BL2" s="969"/>
      <c r="BM2" s="969"/>
      <c r="BN2" s="969"/>
      <c r="BO2" s="969"/>
      <c r="BP2" s="969"/>
      <c r="EY2" s="160"/>
    </row>
    <row r="3" spans="1:155" s="323" customFormat="1" ht="75" customHeight="1" x14ac:dyDescent="0.25">
      <c r="A3" s="926"/>
      <c r="B3" s="3623" t="s">
        <v>1232</v>
      </c>
      <c r="C3" s="3623"/>
      <c r="D3" s="3623"/>
      <c r="E3" s="3623"/>
      <c r="F3" s="3623"/>
      <c r="G3" s="3623"/>
      <c r="H3" s="3623"/>
      <c r="I3" s="3623"/>
      <c r="J3" s="3623"/>
      <c r="K3" s="3623"/>
      <c r="L3" s="3623"/>
      <c r="ES3" s="1135"/>
    </row>
    <row r="4" spans="1:155" s="623" customFormat="1" ht="15" customHeight="1" x14ac:dyDescent="0.25">
      <c r="A4" s="1136"/>
      <c r="B4" s="158"/>
      <c r="C4" s="158"/>
      <c r="D4" s="213"/>
      <c r="E4" s="213"/>
      <c r="F4" s="213"/>
      <c r="ES4" s="1137"/>
    </row>
    <row r="5" spans="1:155" ht="56.25" customHeight="1" x14ac:dyDescent="0.25">
      <c r="B5" s="1138"/>
      <c r="C5" s="963" t="s">
        <v>722</v>
      </c>
      <c r="D5" s="1139" t="s">
        <v>691</v>
      </c>
      <c r="E5" s="963" t="s">
        <v>692</v>
      </c>
      <c r="F5" s="963" t="s">
        <v>723</v>
      </c>
      <c r="G5" s="963" t="s">
        <v>1312</v>
      </c>
      <c r="H5" s="963" t="s">
        <v>560</v>
      </c>
      <c r="I5" s="963" t="str">
        <f t="shared" ref="I5:BT5" si="0">"T+" &amp; (COLUMN(I5)-COLUMN($H5))</f>
        <v>T+1</v>
      </c>
      <c r="J5" s="963" t="str">
        <f t="shared" si="0"/>
        <v>T+2</v>
      </c>
      <c r="K5" s="963" t="str">
        <f t="shared" si="0"/>
        <v>T+3</v>
      </c>
      <c r="L5" s="963" t="str">
        <f t="shared" si="0"/>
        <v>T+4</v>
      </c>
      <c r="M5" s="963" t="str">
        <f t="shared" si="0"/>
        <v>T+5</v>
      </c>
      <c r="N5" s="963" t="str">
        <f t="shared" si="0"/>
        <v>T+6</v>
      </c>
      <c r="O5" s="963" t="str">
        <f t="shared" si="0"/>
        <v>T+7</v>
      </c>
      <c r="P5" s="963" t="str">
        <f t="shared" si="0"/>
        <v>T+8</v>
      </c>
      <c r="Q5" s="963" t="str">
        <f t="shared" si="0"/>
        <v>T+9</v>
      </c>
      <c r="R5" s="963" t="str">
        <f t="shared" si="0"/>
        <v>T+10</v>
      </c>
      <c r="S5" s="963" t="str">
        <f t="shared" si="0"/>
        <v>T+11</v>
      </c>
      <c r="T5" s="963" t="str">
        <f t="shared" si="0"/>
        <v>T+12</v>
      </c>
      <c r="U5" s="963" t="str">
        <f t="shared" si="0"/>
        <v>T+13</v>
      </c>
      <c r="V5" s="963" t="str">
        <f t="shared" si="0"/>
        <v>T+14</v>
      </c>
      <c r="W5" s="963" t="str">
        <f t="shared" si="0"/>
        <v>T+15</v>
      </c>
      <c r="X5" s="963" t="str">
        <f t="shared" si="0"/>
        <v>T+16</v>
      </c>
      <c r="Y5" s="963" t="str">
        <f t="shared" si="0"/>
        <v>T+17</v>
      </c>
      <c r="Z5" s="963" t="str">
        <f t="shared" si="0"/>
        <v>T+18</v>
      </c>
      <c r="AA5" s="963" t="str">
        <f t="shared" si="0"/>
        <v>T+19</v>
      </c>
      <c r="AB5" s="963" t="str">
        <f t="shared" si="0"/>
        <v>T+20</v>
      </c>
      <c r="AC5" s="963" t="str">
        <f t="shared" si="0"/>
        <v>T+21</v>
      </c>
      <c r="AD5" s="963" t="str">
        <f t="shared" si="0"/>
        <v>T+22</v>
      </c>
      <c r="AE5" s="963" t="str">
        <f t="shared" si="0"/>
        <v>T+23</v>
      </c>
      <c r="AF5" s="963" t="str">
        <f t="shared" si="0"/>
        <v>T+24</v>
      </c>
      <c r="AG5" s="963" t="str">
        <f t="shared" si="0"/>
        <v>T+25</v>
      </c>
      <c r="AH5" s="963" t="str">
        <f t="shared" si="0"/>
        <v>T+26</v>
      </c>
      <c r="AI5" s="963" t="str">
        <f t="shared" si="0"/>
        <v>T+27</v>
      </c>
      <c r="AJ5" s="963" t="str">
        <f t="shared" si="0"/>
        <v>T+28</v>
      </c>
      <c r="AK5" s="963" t="str">
        <f t="shared" si="0"/>
        <v>T+29</v>
      </c>
      <c r="AL5" s="963" t="str">
        <f t="shared" si="0"/>
        <v>T+30</v>
      </c>
      <c r="AM5" s="963" t="str">
        <f t="shared" si="0"/>
        <v>T+31</v>
      </c>
      <c r="AN5" s="963" t="str">
        <f t="shared" si="0"/>
        <v>T+32</v>
      </c>
      <c r="AO5" s="963" t="str">
        <f t="shared" si="0"/>
        <v>T+33</v>
      </c>
      <c r="AP5" s="963" t="str">
        <f t="shared" si="0"/>
        <v>T+34</v>
      </c>
      <c r="AQ5" s="963" t="str">
        <f t="shared" si="0"/>
        <v>T+35</v>
      </c>
      <c r="AR5" s="963" t="str">
        <f t="shared" si="0"/>
        <v>T+36</v>
      </c>
      <c r="AS5" s="963" t="str">
        <f t="shared" si="0"/>
        <v>T+37</v>
      </c>
      <c r="AT5" s="963" t="str">
        <f t="shared" si="0"/>
        <v>T+38</v>
      </c>
      <c r="AU5" s="963" t="str">
        <f t="shared" si="0"/>
        <v>T+39</v>
      </c>
      <c r="AV5" s="963" t="str">
        <f t="shared" si="0"/>
        <v>T+40</v>
      </c>
      <c r="AW5" s="963" t="str">
        <f t="shared" si="0"/>
        <v>T+41</v>
      </c>
      <c r="AX5" s="963" t="str">
        <f t="shared" si="0"/>
        <v>T+42</v>
      </c>
      <c r="AY5" s="963" t="str">
        <f t="shared" si="0"/>
        <v>T+43</v>
      </c>
      <c r="AZ5" s="963" t="str">
        <f t="shared" si="0"/>
        <v>T+44</v>
      </c>
      <c r="BA5" s="963" t="str">
        <f t="shared" si="0"/>
        <v>T+45</v>
      </c>
      <c r="BB5" s="963" t="str">
        <f t="shared" si="0"/>
        <v>T+46</v>
      </c>
      <c r="BC5" s="963" t="str">
        <f t="shared" si="0"/>
        <v>T+47</v>
      </c>
      <c r="BD5" s="963" t="str">
        <f t="shared" si="0"/>
        <v>T+48</v>
      </c>
      <c r="BE5" s="963" t="str">
        <f t="shared" si="0"/>
        <v>T+49</v>
      </c>
      <c r="BF5" s="963" t="str">
        <f t="shared" si="0"/>
        <v>T+50</v>
      </c>
      <c r="BG5" s="963" t="str">
        <f t="shared" si="0"/>
        <v>T+51</v>
      </c>
      <c r="BH5" s="963" t="str">
        <f t="shared" si="0"/>
        <v>T+52</v>
      </c>
      <c r="BI5" s="963" t="str">
        <f t="shared" si="0"/>
        <v>T+53</v>
      </c>
      <c r="BJ5" s="963" t="str">
        <f t="shared" si="0"/>
        <v>T+54</v>
      </c>
      <c r="BK5" s="963" t="str">
        <f t="shared" si="0"/>
        <v>T+55</v>
      </c>
      <c r="BL5" s="963" t="str">
        <f t="shared" si="0"/>
        <v>T+56</v>
      </c>
      <c r="BM5" s="963" t="str">
        <f t="shared" si="0"/>
        <v>T+57</v>
      </c>
      <c r="BN5" s="963" t="str">
        <f t="shared" si="0"/>
        <v>T+58</v>
      </c>
      <c r="BO5" s="963" t="str">
        <f t="shared" si="0"/>
        <v>T+59</v>
      </c>
      <c r="BP5" s="963" t="str">
        <f t="shared" si="0"/>
        <v>T+60</v>
      </c>
      <c r="BQ5" s="963" t="str">
        <f t="shared" si="0"/>
        <v>T+61</v>
      </c>
      <c r="BR5" s="963" t="str">
        <f t="shared" si="0"/>
        <v>T+62</v>
      </c>
      <c r="BS5" s="963" t="str">
        <f t="shared" si="0"/>
        <v>T+63</v>
      </c>
      <c r="BT5" s="963" t="str">
        <f t="shared" si="0"/>
        <v>T+64</v>
      </c>
      <c r="BU5" s="963" t="str">
        <f t="shared" ref="BU5:EF5" si="1">"T+" &amp; (COLUMN(BU5)-COLUMN($H5))</f>
        <v>T+65</v>
      </c>
      <c r="BV5" s="963" t="str">
        <f t="shared" si="1"/>
        <v>T+66</v>
      </c>
      <c r="BW5" s="963" t="str">
        <f t="shared" si="1"/>
        <v>T+67</v>
      </c>
      <c r="BX5" s="963" t="str">
        <f t="shared" si="1"/>
        <v>T+68</v>
      </c>
      <c r="BY5" s="963" t="str">
        <f t="shared" si="1"/>
        <v>T+69</v>
      </c>
      <c r="BZ5" s="963" t="str">
        <f t="shared" si="1"/>
        <v>T+70</v>
      </c>
      <c r="CA5" s="963" t="str">
        <f t="shared" si="1"/>
        <v>T+71</v>
      </c>
      <c r="CB5" s="963" t="str">
        <f t="shared" si="1"/>
        <v>T+72</v>
      </c>
      <c r="CC5" s="963" t="str">
        <f t="shared" si="1"/>
        <v>T+73</v>
      </c>
      <c r="CD5" s="963" t="str">
        <f t="shared" si="1"/>
        <v>T+74</v>
      </c>
      <c r="CE5" s="963" t="str">
        <f t="shared" si="1"/>
        <v>T+75</v>
      </c>
      <c r="CF5" s="963" t="str">
        <f t="shared" si="1"/>
        <v>T+76</v>
      </c>
      <c r="CG5" s="963" t="str">
        <f t="shared" si="1"/>
        <v>T+77</v>
      </c>
      <c r="CH5" s="963" t="str">
        <f t="shared" si="1"/>
        <v>T+78</v>
      </c>
      <c r="CI5" s="963" t="str">
        <f t="shared" si="1"/>
        <v>T+79</v>
      </c>
      <c r="CJ5" s="963" t="str">
        <f t="shared" si="1"/>
        <v>T+80</v>
      </c>
      <c r="CK5" s="963" t="str">
        <f t="shared" si="1"/>
        <v>T+81</v>
      </c>
      <c r="CL5" s="963" t="str">
        <f t="shared" si="1"/>
        <v>T+82</v>
      </c>
      <c r="CM5" s="963" t="str">
        <f t="shared" si="1"/>
        <v>T+83</v>
      </c>
      <c r="CN5" s="963" t="str">
        <f t="shared" si="1"/>
        <v>T+84</v>
      </c>
      <c r="CO5" s="963" t="str">
        <f t="shared" si="1"/>
        <v>T+85</v>
      </c>
      <c r="CP5" s="963" t="str">
        <f t="shared" si="1"/>
        <v>T+86</v>
      </c>
      <c r="CQ5" s="963" t="str">
        <f t="shared" si="1"/>
        <v>T+87</v>
      </c>
      <c r="CR5" s="963" t="str">
        <f t="shared" si="1"/>
        <v>T+88</v>
      </c>
      <c r="CS5" s="963" t="str">
        <f t="shared" si="1"/>
        <v>T+89</v>
      </c>
      <c r="CT5" s="963" t="str">
        <f t="shared" si="1"/>
        <v>T+90</v>
      </c>
      <c r="CU5" s="963" t="str">
        <f t="shared" si="1"/>
        <v>T+91</v>
      </c>
      <c r="CV5" s="963" t="str">
        <f t="shared" si="1"/>
        <v>T+92</v>
      </c>
      <c r="CW5" s="963" t="str">
        <f t="shared" si="1"/>
        <v>T+93</v>
      </c>
      <c r="CX5" s="963" t="str">
        <f t="shared" si="1"/>
        <v>T+94</v>
      </c>
      <c r="CY5" s="963" t="str">
        <f t="shared" si="1"/>
        <v>T+95</v>
      </c>
      <c r="CZ5" s="963" t="str">
        <f t="shared" si="1"/>
        <v>T+96</v>
      </c>
      <c r="DA5" s="963" t="str">
        <f t="shared" si="1"/>
        <v>T+97</v>
      </c>
      <c r="DB5" s="963" t="str">
        <f t="shared" si="1"/>
        <v>T+98</v>
      </c>
      <c r="DC5" s="963" t="str">
        <f t="shared" si="1"/>
        <v>T+99</v>
      </c>
      <c r="DD5" s="963" t="str">
        <f t="shared" si="1"/>
        <v>T+100</v>
      </c>
      <c r="DE5" s="963" t="str">
        <f t="shared" si="1"/>
        <v>T+101</v>
      </c>
      <c r="DF5" s="963" t="str">
        <f t="shared" si="1"/>
        <v>T+102</v>
      </c>
      <c r="DG5" s="963" t="str">
        <f t="shared" si="1"/>
        <v>T+103</v>
      </c>
      <c r="DH5" s="963" t="str">
        <f t="shared" si="1"/>
        <v>T+104</v>
      </c>
      <c r="DI5" s="963" t="str">
        <f t="shared" si="1"/>
        <v>T+105</v>
      </c>
      <c r="DJ5" s="963" t="str">
        <f t="shared" si="1"/>
        <v>T+106</v>
      </c>
      <c r="DK5" s="963" t="str">
        <f t="shared" si="1"/>
        <v>T+107</v>
      </c>
      <c r="DL5" s="963" t="str">
        <f t="shared" si="1"/>
        <v>T+108</v>
      </c>
      <c r="DM5" s="963" t="str">
        <f t="shared" si="1"/>
        <v>T+109</v>
      </c>
      <c r="DN5" s="963" t="str">
        <f t="shared" si="1"/>
        <v>T+110</v>
      </c>
      <c r="DO5" s="963" t="str">
        <f t="shared" si="1"/>
        <v>T+111</v>
      </c>
      <c r="DP5" s="963" t="str">
        <f t="shared" si="1"/>
        <v>T+112</v>
      </c>
      <c r="DQ5" s="963" t="str">
        <f t="shared" si="1"/>
        <v>T+113</v>
      </c>
      <c r="DR5" s="963" t="str">
        <f t="shared" si="1"/>
        <v>T+114</v>
      </c>
      <c r="DS5" s="963" t="str">
        <f t="shared" si="1"/>
        <v>T+115</v>
      </c>
      <c r="DT5" s="963" t="str">
        <f t="shared" si="1"/>
        <v>T+116</v>
      </c>
      <c r="DU5" s="963" t="str">
        <f t="shared" si="1"/>
        <v>T+117</v>
      </c>
      <c r="DV5" s="963" t="str">
        <f t="shared" si="1"/>
        <v>T+118</v>
      </c>
      <c r="DW5" s="963" t="str">
        <f t="shared" si="1"/>
        <v>T+119</v>
      </c>
      <c r="DX5" s="963" t="str">
        <f t="shared" si="1"/>
        <v>T+120</v>
      </c>
      <c r="DY5" s="963" t="str">
        <f t="shared" si="1"/>
        <v>T+121</v>
      </c>
      <c r="DZ5" s="963" t="str">
        <f t="shared" si="1"/>
        <v>T+122</v>
      </c>
      <c r="EA5" s="963" t="str">
        <f t="shared" si="1"/>
        <v>T+123</v>
      </c>
      <c r="EB5" s="963" t="str">
        <f t="shared" si="1"/>
        <v>T+124</v>
      </c>
      <c r="EC5" s="963" t="str">
        <f t="shared" si="1"/>
        <v>T+125</v>
      </c>
      <c r="ED5" s="963" t="str">
        <f t="shared" si="1"/>
        <v>T+126</v>
      </c>
      <c r="EE5" s="963" t="str">
        <f t="shared" si="1"/>
        <v>T+127</v>
      </c>
      <c r="EF5" s="963" t="str">
        <f t="shared" si="1"/>
        <v>T+128</v>
      </c>
      <c r="EG5" s="963" t="str">
        <f t="shared" ref="EG5:ER5" si="2">"T+" &amp; (COLUMN(EG5)-COLUMN($H5))</f>
        <v>T+129</v>
      </c>
      <c r="EH5" s="963" t="str">
        <f t="shared" si="2"/>
        <v>T+130</v>
      </c>
      <c r="EI5" s="963" t="str">
        <f t="shared" si="2"/>
        <v>T+131</v>
      </c>
      <c r="EJ5" s="963" t="str">
        <f t="shared" si="2"/>
        <v>T+132</v>
      </c>
      <c r="EK5" s="963" t="str">
        <f t="shared" si="2"/>
        <v>T+133</v>
      </c>
      <c r="EL5" s="963" t="str">
        <f t="shared" si="2"/>
        <v>T+134</v>
      </c>
      <c r="EM5" s="963" t="str">
        <f t="shared" si="2"/>
        <v>T+135</v>
      </c>
      <c r="EN5" s="963" t="str">
        <f t="shared" si="2"/>
        <v>T+136</v>
      </c>
      <c r="EO5" s="963" t="str">
        <f t="shared" si="2"/>
        <v>T+137</v>
      </c>
      <c r="EP5" s="963" t="str">
        <f t="shared" si="2"/>
        <v>T+138</v>
      </c>
      <c r="EQ5" s="963" t="str">
        <f t="shared" si="2"/>
        <v>T+139</v>
      </c>
      <c r="ER5" s="963" t="str">
        <f t="shared" si="2"/>
        <v>T+140</v>
      </c>
    </row>
    <row r="6" spans="1:155" ht="15" customHeight="1" x14ac:dyDescent="0.25">
      <c r="B6" s="1140" t="s">
        <v>561</v>
      </c>
      <c r="C6" s="964"/>
      <c r="D6" s="964"/>
      <c r="E6" s="964"/>
      <c r="F6" s="964"/>
      <c r="G6" s="964"/>
      <c r="H6" s="1141"/>
      <c r="I6" s="1128"/>
      <c r="J6" s="1128"/>
      <c r="K6" s="1128"/>
      <c r="L6" s="1128"/>
      <c r="M6" s="1128"/>
      <c r="N6" s="1128"/>
      <c r="O6" s="1128"/>
      <c r="P6" s="1128"/>
      <c r="Q6" s="1128"/>
      <c r="R6" s="1128"/>
      <c r="S6" s="1128"/>
      <c r="T6" s="1128"/>
      <c r="U6" s="1128"/>
      <c r="V6" s="1128"/>
      <c r="W6" s="1128"/>
      <c r="X6" s="1128"/>
      <c r="Y6" s="1128"/>
      <c r="Z6" s="1128"/>
      <c r="AA6" s="1128"/>
      <c r="AB6" s="1128"/>
      <c r="AC6" s="1128"/>
      <c r="AD6" s="1128"/>
      <c r="AE6" s="1128"/>
      <c r="AF6" s="1128"/>
      <c r="AG6" s="1128"/>
      <c r="AH6" s="1128"/>
      <c r="AI6" s="1128"/>
      <c r="AJ6" s="1128"/>
      <c r="AK6" s="1128"/>
      <c r="AL6" s="1128"/>
      <c r="AM6" s="1128"/>
      <c r="AN6" s="1128"/>
      <c r="AO6" s="1128"/>
      <c r="AP6" s="1128"/>
      <c r="AQ6" s="1128"/>
      <c r="AR6" s="1128"/>
      <c r="AS6" s="1128"/>
      <c r="AT6" s="1128"/>
      <c r="AU6" s="1128"/>
      <c r="AV6" s="1128"/>
      <c r="AW6" s="1128"/>
      <c r="AX6" s="1128"/>
      <c r="AY6" s="1128"/>
      <c r="AZ6" s="1128"/>
      <c r="BA6" s="1128"/>
      <c r="BB6" s="1128"/>
      <c r="BC6" s="1128"/>
      <c r="BD6" s="1128"/>
      <c r="BE6" s="1128"/>
      <c r="BF6" s="1128"/>
      <c r="BG6" s="1128"/>
      <c r="BH6" s="1128"/>
      <c r="BI6" s="1128"/>
      <c r="BJ6" s="1128"/>
      <c r="BK6" s="1128"/>
      <c r="BL6" s="1128"/>
      <c r="BM6" s="1128"/>
      <c r="BN6" s="1128"/>
      <c r="BO6" s="1128"/>
      <c r="BP6" s="1128"/>
      <c r="BQ6" s="1128"/>
      <c r="BR6" s="1128"/>
      <c r="BS6" s="1128"/>
      <c r="BT6" s="1128"/>
      <c r="BU6" s="1128"/>
      <c r="BV6" s="1128"/>
      <c r="BW6" s="1128"/>
      <c r="BX6" s="1128"/>
      <c r="BY6" s="1128"/>
      <c r="BZ6" s="1128"/>
      <c r="CA6" s="1128"/>
      <c r="CB6" s="1128"/>
      <c r="CC6" s="1128"/>
      <c r="CD6" s="1128"/>
      <c r="CE6" s="1128"/>
      <c r="CF6" s="1128"/>
      <c r="CG6" s="1128"/>
      <c r="CH6" s="1128"/>
      <c r="CI6" s="1128"/>
      <c r="CJ6" s="1128"/>
      <c r="CK6" s="1128"/>
      <c r="CL6" s="1128"/>
      <c r="CM6" s="1128"/>
      <c r="CN6" s="1128"/>
      <c r="CO6" s="1128"/>
      <c r="CP6" s="1128"/>
      <c r="CQ6" s="1128"/>
      <c r="CR6" s="1128"/>
      <c r="CS6" s="1128"/>
      <c r="CT6" s="1128"/>
      <c r="CU6" s="1128"/>
      <c r="CV6" s="1128"/>
      <c r="CW6" s="1128"/>
      <c r="CX6" s="1128"/>
      <c r="CY6" s="1128"/>
      <c r="CZ6" s="1128"/>
      <c r="DA6" s="1128"/>
      <c r="DB6" s="1128"/>
      <c r="DC6" s="1128"/>
      <c r="DD6" s="1128"/>
      <c r="DE6" s="1128"/>
      <c r="DF6" s="1128"/>
      <c r="DG6" s="1128"/>
      <c r="DH6" s="1128"/>
      <c r="DI6" s="1128"/>
      <c r="DJ6" s="1128"/>
      <c r="DK6" s="1128"/>
      <c r="DL6" s="1128"/>
      <c r="DM6" s="1128"/>
      <c r="DN6" s="1128"/>
      <c r="DO6" s="1128"/>
      <c r="DP6" s="1128"/>
      <c r="DQ6" s="1128"/>
      <c r="DR6" s="1128"/>
      <c r="DS6" s="1128"/>
      <c r="DT6" s="1128"/>
      <c r="DU6" s="1128"/>
      <c r="DV6" s="1128"/>
      <c r="DW6" s="1128"/>
      <c r="DX6" s="1128"/>
      <c r="DY6" s="1128"/>
      <c r="DZ6" s="1128"/>
      <c r="EA6" s="1128"/>
      <c r="EB6" s="1128"/>
      <c r="EC6" s="1128"/>
      <c r="ED6" s="1128"/>
      <c r="EE6" s="1128"/>
      <c r="EF6" s="1128"/>
      <c r="EG6" s="1128"/>
      <c r="EH6" s="1128"/>
      <c r="EI6" s="1128"/>
      <c r="EJ6" s="1128"/>
      <c r="EK6" s="1128"/>
      <c r="EL6" s="1128"/>
      <c r="EM6" s="1128"/>
      <c r="EN6" s="1128"/>
      <c r="EO6" s="1128"/>
      <c r="EP6" s="1128"/>
      <c r="EQ6" s="1128"/>
      <c r="ER6" s="1128"/>
    </row>
    <row r="7" spans="1:155" s="500" customFormat="1" ht="15" customHeight="1" x14ac:dyDescent="0.25">
      <c r="A7" s="649"/>
      <c r="B7" s="1129"/>
      <c r="C7" s="1129"/>
      <c r="D7" s="1142"/>
      <c r="E7" s="1142"/>
      <c r="F7" s="1142"/>
      <c r="G7" s="1142"/>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29"/>
      <c r="BF7" s="1129"/>
      <c r="BG7" s="1129"/>
      <c r="BH7" s="1129"/>
      <c r="BI7" s="1129"/>
      <c r="BJ7" s="1129"/>
      <c r="BK7" s="1129"/>
      <c r="BL7" s="1129"/>
      <c r="BM7" s="1129"/>
      <c r="BN7" s="1129"/>
      <c r="BO7" s="1129"/>
      <c r="BP7" s="1129"/>
      <c r="BQ7" s="1129"/>
      <c r="BR7" s="1129"/>
      <c r="BS7" s="1129"/>
      <c r="BT7" s="1129"/>
      <c r="BU7" s="1129"/>
      <c r="BV7" s="1129"/>
      <c r="BW7" s="1129"/>
      <c r="BX7" s="1129"/>
      <c r="BY7" s="1129"/>
      <c r="BZ7" s="1129"/>
      <c r="CA7" s="1129"/>
      <c r="CB7" s="1129"/>
      <c r="CC7" s="1129"/>
      <c r="CD7" s="1129"/>
      <c r="CE7" s="1129"/>
      <c r="CF7" s="1129"/>
      <c r="CG7" s="1129"/>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c r="DW7" s="1129"/>
      <c r="DX7" s="1129"/>
      <c r="DY7" s="1129"/>
      <c r="DZ7" s="1129"/>
      <c r="EA7" s="1129"/>
      <c r="EB7" s="1129"/>
      <c r="EC7" s="1129"/>
      <c r="ED7" s="1129"/>
      <c r="EE7" s="1129"/>
      <c r="EF7" s="1129"/>
      <c r="EG7" s="1129"/>
      <c r="EH7" s="1129"/>
      <c r="EI7" s="1129"/>
      <c r="EJ7" s="1129"/>
      <c r="EK7" s="1129"/>
      <c r="EL7" s="1129"/>
      <c r="EM7" s="1129"/>
      <c r="EN7" s="1129"/>
      <c r="EO7" s="1129"/>
      <c r="EP7" s="1129"/>
      <c r="EQ7" s="1129"/>
      <c r="ER7" s="1129"/>
      <c r="ES7" s="1080"/>
    </row>
    <row r="8" spans="1:155" s="623" customFormat="1" ht="45" customHeight="1" x14ac:dyDescent="0.25">
      <c r="A8" s="1136" t="s">
        <v>698</v>
      </c>
      <c r="B8" s="158"/>
      <c r="C8" s="158"/>
      <c r="D8" s="213"/>
      <c r="E8" s="213"/>
      <c r="F8" s="213"/>
      <c r="G8" s="213"/>
      <c r="ES8" s="1137"/>
    </row>
    <row r="9" spans="1:155" s="623" customFormat="1" ht="45" customHeight="1" x14ac:dyDescent="0.25">
      <c r="A9" s="1136" t="s">
        <v>693</v>
      </c>
      <c r="B9" s="158"/>
      <c r="C9" s="158"/>
      <c r="D9" s="213"/>
      <c r="E9" s="213"/>
      <c r="F9" s="213"/>
      <c r="G9" s="213"/>
      <c r="ES9" s="1137"/>
    </row>
    <row r="10" spans="1:155" ht="66" customHeight="1" x14ac:dyDescent="0.25">
      <c r="B10" s="1138" t="s">
        <v>562</v>
      </c>
      <c r="C10" s="963" t="s">
        <v>722</v>
      </c>
      <c r="D10" s="1139" t="s">
        <v>691</v>
      </c>
      <c r="E10" s="963" t="s">
        <v>692</v>
      </c>
      <c r="F10" s="963" t="s">
        <v>723</v>
      </c>
      <c r="G10" s="963" t="s">
        <v>1312</v>
      </c>
      <c r="H10" s="963" t="s">
        <v>560</v>
      </c>
      <c r="I10" s="963" t="str">
        <f t="shared" ref="I10:BT10" si="3">"T+" &amp; (COLUMN(I10)-COLUMN($H10))</f>
        <v>T+1</v>
      </c>
      <c r="J10" s="963" t="str">
        <f t="shared" si="3"/>
        <v>T+2</v>
      </c>
      <c r="K10" s="963" t="str">
        <f t="shared" si="3"/>
        <v>T+3</v>
      </c>
      <c r="L10" s="963" t="str">
        <f t="shared" si="3"/>
        <v>T+4</v>
      </c>
      <c r="M10" s="963" t="str">
        <f t="shared" si="3"/>
        <v>T+5</v>
      </c>
      <c r="N10" s="963" t="str">
        <f t="shared" si="3"/>
        <v>T+6</v>
      </c>
      <c r="O10" s="963" t="str">
        <f t="shared" si="3"/>
        <v>T+7</v>
      </c>
      <c r="P10" s="963" t="str">
        <f t="shared" si="3"/>
        <v>T+8</v>
      </c>
      <c r="Q10" s="963" t="str">
        <f t="shared" si="3"/>
        <v>T+9</v>
      </c>
      <c r="R10" s="963" t="str">
        <f t="shared" si="3"/>
        <v>T+10</v>
      </c>
      <c r="S10" s="963" t="str">
        <f t="shared" si="3"/>
        <v>T+11</v>
      </c>
      <c r="T10" s="963" t="str">
        <f t="shared" si="3"/>
        <v>T+12</v>
      </c>
      <c r="U10" s="963" t="str">
        <f t="shared" si="3"/>
        <v>T+13</v>
      </c>
      <c r="V10" s="963" t="str">
        <f t="shared" si="3"/>
        <v>T+14</v>
      </c>
      <c r="W10" s="963" t="str">
        <f t="shared" si="3"/>
        <v>T+15</v>
      </c>
      <c r="X10" s="963" t="str">
        <f t="shared" si="3"/>
        <v>T+16</v>
      </c>
      <c r="Y10" s="963" t="str">
        <f t="shared" si="3"/>
        <v>T+17</v>
      </c>
      <c r="Z10" s="963" t="str">
        <f t="shared" si="3"/>
        <v>T+18</v>
      </c>
      <c r="AA10" s="963" t="str">
        <f t="shared" si="3"/>
        <v>T+19</v>
      </c>
      <c r="AB10" s="963" t="str">
        <f t="shared" si="3"/>
        <v>T+20</v>
      </c>
      <c r="AC10" s="963" t="str">
        <f t="shared" si="3"/>
        <v>T+21</v>
      </c>
      <c r="AD10" s="963" t="str">
        <f t="shared" si="3"/>
        <v>T+22</v>
      </c>
      <c r="AE10" s="963" t="str">
        <f t="shared" si="3"/>
        <v>T+23</v>
      </c>
      <c r="AF10" s="963" t="str">
        <f t="shared" si="3"/>
        <v>T+24</v>
      </c>
      <c r="AG10" s="963" t="str">
        <f t="shared" si="3"/>
        <v>T+25</v>
      </c>
      <c r="AH10" s="963" t="str">
        <f t="shared" si="3"/>
        <v>T+26</v>
      </c>
      <c r="AI10" s="963" t="str">
        <f t="shared" si="3"/>
        <v>T+27</v>
      </c>
      <c r="AJ10" s="963" t="str">
        <f t="shared" si="3"/>
        <v>T+28</v>
      </c>
      <c r="AK10" s="963" t="str">
        <f t="shared" si="3"/>
        <v>T+29</v>
      </c>
      <c r="AL10" s="963" t="str">
        <f t="shared" si="3"/>
        <v>T+30</v>
      </c>
      <c r="AM10" s="963" t="str">
        <f t="shared" si="3"/>
        <v>T+31</v>
      </c>
      <c r="AN10" s="963" t="str">
        <f t="shared" si="3"/>
        <v>T+32</v>
      </c>
      <c r="AO10" s="963" t="str">
        <f t="shared" si="3"/>
        <v>T+33</v>
      </c>
      <c r="AP10" s="963" t="str">
        <f t="shared" si="3"/>
        <v>T+34</v>
      </c>
      <c r="AQ10" s="963" t="str">
        <f t="shared" si="3"/>
        <v>T+35</v>
      </c>
      <c r="AR10" s="963" t="str">
        <f t="shared" si="3"/>
        <v>T+36</v>
      </c>
      <c r="AS10" s="963" t="str">
        <f t="shared" si="3"/>
        <v>T+37</v>
      </c>
      <c r="AT10" s="963" t="str">
        <f t="shared" si="3"/>
        <v>T+38</v>
      </c>
      <c r="AU10" s="963" t="str">
        <f t="shared" si="3"/>
        <v>T+39</v>
      </c>
      <c r="AV10" s="963" t="str">
        <f t="shared" si="3"/>
        <v>T+40</v>
      </c>
      <c r="AW10" s="963" t="str">
        <f t="shared" si="3"/>
        <v>T+41</v>
      </c>
      <c r="AX10" s="963" t="str">
        <f t="shared" si="3"/>
        <v>T+42</v>
      </c>
      <c r="AY10" s="963" t="str">
        <f t="shared" si="3"/>
        <v>T+43</v>
      </c>
      <c r="AZ10" s="963" t="str">
        <f t="shared" si="3"/>
        <v>T+44</v>
      </c>
      <c r="BA10" s="963" t="str">
        <f t="shared" si="3"/>
        <v>T+45</v>
      </c>
      <c r="BB10" s="963" t="str">
        <f t="shared" si="3"/>
        <v>T+46</v>
      </c>
      <c r="BC10" s="963" t="str">
        <f t="shared" si="3"/>
        <v>T+47</v>
      </c>
      <c r="BD10" s="963" t="str">
        <f t="shared" si="3"/>
        <v>T+48</v>
      </c>
      <c r="BE10" s="963" t="str">
        <f t="shared" si="3"/>
        <v>T+49</v>
      </c>
      <c r="BF10" s="963" t="str">
        <f t="shared" si="3"/>
        <v>T+50</v>
      </c>
      <c r="BG10" s="963" t="str">
        <f t="shared" si="3"/>
        <v>T+51</v>
      </c>
      <c r="BH10" s="963" t="str">
        <f t="shared" si="3"/>
        <v>T+52</v>
      </c>
      <c r="BI10" s="963" t="str">
        <f t="shared" si="3"/>
        <v>T+53</v>
      </c>
      <c r="BJ10" s="963" t="str">
        <f t="shared" si="3"/>
        <v>T+54</v>
      </c>
      <c r="BK10" s="963" t="str">
        <f t="shared" si="3"/>
        <v>T+55</v>
      </c>
      <c r="BL10" s="963" t="str">
        <f t="shared" si="3"/>
        <v>T+56</v>
      </c>
      <c r="BM10" s="963" t="str">
        <f t="shared" si="3"/>
        <v>T+57</v>
      </c>
      <c r="BN10" s="963" t="str">
        <f t="shared" si="3"/>
        <v>T+58</v>
      </c>
      <c r="BO10" s="963" t="str">
        <f t="shared" si="3"/>
        <v>T+59</v>
      </c>
      <c r="BP10" s="963" t="str">
        <f t="shared" si="3"/>
        <v>T+60</v>
      </c>
      <c r="BQ10" s="963" t="str">
        <f t="shared" si="3"/>
        <v>T+61</v>
      </c>
      <c r="BR10" s="963" t="str">
        <f t="shared" si="3"/>
        <v>T+62</v>
      </c>
      <c r="BS10" s="963" t="str">
        <f t="shared" si="3"/>
        <v>T+63</v>
      </c>
      <c r="BT10" s="963" t="str">
        <f t="shared" si="3"/>
        <v>T+64</v>
      </c>
      <c r="BU10" s="963" t="str">
        <f t="shared" ref="BU10:EF10" si="4">"T+" &amp; (COLUMN(BU10)-COLUMN($H10))</f>
        <v>T+65</v>
      </c>
      <c r="BV10" s="963" t="str">
        <f t="shared" si="4"/>
        <v>T+66</v>
      </c>
      <c r="BW10" s="963" t="str">
        <f t="shared" si="4"/>
        <v>T+67</v>
      </c>
      <c r="BX10" s="963" t="str">
        <f t="shared" si="4"/>
        <v>T+68</v>
      </c>
      <c r="BY10" s="963" t="str">
        <f t="shared" si="4"/>
        <v>T+69</v>
      </c>
      <c r="BZ10" s="963" t="str">
        <f t="shared" si="4"/>
        <v>T+70</v>
      </c>
      <c r="CA10" s="963" t="str">
        <f t="shared" si="4"/>
        <v>T+71</v>
      </c>
      <c r="CB10" s="963" t="str">
        <f t="shared" si="4"/>
        <v>T+72</v>
      </c>
      <c r="CC10" s="963" t="str">
        <f t="shared" si="4"/>
        <v>T+73</v>
      </c>
      <c r="CD10" s="963" t="str">
        <f t="shared" si="4"/>
        <v>T+74</v>
      </c>
      <c r="CE10" s="963" t="str">
        <f t="shared" si="4"/>
        <v>T+75</v>
      </c>
      <c r="CF10" s="963" t="str">
        <f t="shared" si="4"/>
        <v>T+76</v>
      </c>
      <c r="CG10" s="963" t="str">
        <f t="shared" si="4"/>
        <v>T+77</v>
      </c>
      <c r="CH10" s="963" t="str">
        <f t="shared" si="4"/>
        <v>T+78</v>
      </c>
      <c r="CI10" s="963" t="str">
        <f t="shared" si="4"/>
        <v>T+79</v>
      </c>
      <c r="CJ10" s="963" t="str">
        <f t="shared" si="4"/>
        <v>T+80</v>
      </c>
      <c r="CK10" s="963" t="str">
        <f t="shared" si="4"/>
        <v>T+81</v>
      </c>
      <c r="CL10" s="963" t="str">
        <f t="shared" si="4"/>
        <v>T+82</v>
      </c>
      <c r="CM10" s="963" t="str">
        <f t="shared" si="4"/>
        <v>T+83</v>
      </c>
      <c r="CN10" s="963" t="str">
        <f t="shared" si="4"/>
        <v>T+84</v>
      </c>
      <c r="CO10" s="963" t="str">
        <f t="shared" si="4"/>
        <v>T+85</v>
      </c>
      <c r="CP10" s="963" t="str">
        <f t="shared" si="4"/>
        <v>T+86</v>
      </c>
      <c r="CQ10" s="963" t="str">
        <f t="shared" si="4"/>
        <v>T+87</v>
      </c>
      <c r="CR10" s="963" t="str">
        <f t="shared" si="4"/>
        <v>T+88</v>
      </c>
      <c r="CS10" s="963" t="str">
        <f t="shared" si="4"/>
        <v>T+89</v>
      </c>
      <c r="CT10" s="963" t="str">
        <f t="shared" si="4"/>
        <v>T+90</v>
      </c>
      <c r="CU10" s="963" t="str">
        <f t="shared" si="4"/>
        <v>T+91</v>
      </c>
      <c r="CV10" s="963" t="str">
        <f t="shared" si="4"/>
        <v>T+92</v>
      </c>
      <c r="CW10" s="963" t="str">
        <f t="shared" si="4"/>
        <v>T+93</v>
      </c>
      <c r="CX10" s="963" t="str">
        <f t="shared" si="4"/>
        <v>T+94</v>
      </c>
      <c r="CY10" s="963" t="str">
        <f t="shared" si="4"/>
        <v>T+95</v>
      </c>
      <c r="CZ10" s="963" t="str">
        <f t="shared" si="4"/>
        <v>T+96</v>
      </c>
      <c r="DA10" s="963" t="str">
        <f t="shared" si="4"/>
        <v>T+97</v>
      </c>
      <c r="DB10" s="963" t="str">
        <f t="shared" si="4"/>
        <v>T+98</v>
      </c>
      <c r="DC10" s="963" t="str">
        <f t="shared" si="4"/>
        <v>T+99</v>
      </c>
      <c r="DD10" s="963" t="str">
        <f t="shared" si="4"/>
        <v>T+100</v>
      </c>
      <c r="DE10" s="963" t="str">
        <f t="shared" si="4"/>
        <v>T+101</v>
      </c>
      <c r="DF10" s="963" t="str">
        <f t="shared" si="4"/>
        <v>T+102</v>
      </c>
      <c r="DG10" s="963" t="str">
        <f t="shared" si="4"/>
        <v>T+103</v>
      </c>
      <c r="DH10" s="963" t="str">
        <f t="shared" si="4"/>
        <v>T+104</v>
      </c>
      <c r="DI10" s="963" t="str">
        <f t="shared" si="4"/>
        <v>T+105</v>
      </c>
      <c r="DJ10" s="963" t="str">
        <f t="shared" si="4"/>
        <v>T+106</v>
      </c>
      <c r="DK10" s="963" t="str">
        <f t="shared" si="4"/>
        <v>T+107</v>
      </c>
      <c r="DL10" s="963" t="str">
        <f t="shared" si="4"/>
        <v>T+108</v>
      </c>
      <c r="DM10" s="963" t="str">
        <f t="shared" si="4"/>
        <v>T+109</v>
      </c>
      <c r="DN10" s="963" t="str">
        <f t="shared" si="4"/>
        <v>T+110</v>
      </c>
      <c r="DO10" s="963" t="str">
        <f t="shared" si="4"/>
        <v>T+111</v>
      </c>
      <c r="DP10" s="963" t="str">
        <f t="shared" si="4"/>
        <v>T+112</v>
      </c>
      <c r="DQ10" s="963" t="str">
        <f t="shared" si="4"/>
        <v>T+113</v>
      </c>
      <c r="DR10" s="963" t="str">
        <f t="shared" si="4"/>
        <v>T+114</v>
      </c>
      <c r="DS10" s="963" t="str">
        <f t="shared" si="4"/>
        <v>T+115</v>
      </c>
      <c r="DT10" s="963" t="str">
        <f t="shared" si="4"/>
        <v>T+116</v>
      </c>
      <c r="DU10" s="963" t="str">
        <f t="shared" si="4"/>
        <v>T+117</v>
      </c>
      <c r="DV10" s="963" t="str">
        <f t="shared" si="4"/>
        <v>T+118</v>
      </c>
      <c r="DW10" s="963" t="str">
        <f t="shared" si="4"/>
        <v>T+119</v>
      </c>
      <c r="DX10" s="963" t="str">
        <f t="shared" si="4"/>
        <v>T+120</v>
      </c>
      <c r="DY10" s="963" t="str">
        <f t="shared" si="4"/>
        <v>T+121</v>
      </c>
      <c r="DZ10" s="963" t="str">
        <f t="shared" si="4"/>
        <v>T+122</v>
      </c>
      <c r="EA10" s="963" t="str">
        <f t="shared" si="4"/>
        <v>T+123</v>
      </c>
      <c r="EB10" s="963" t="str">
        <f t="shared" si="4"/>
        <v>T+124</v>
      </c>
      <c r="EC10" s="963" t="str">
        <f t="shared" si="4"/>
        <v>T+125</v>
      </c>
      <c r="ED10" s="963" t="str">
        <f t="shared" si="4"/>
        <v>T+126</v>
      </c>
      <c r="EE10" s="963" t="str">
        <f t="shared" si="4"/>
        <v>T+127</v>
      </c>
      <c r="EF10" s="963" t="str">
        <f t="shared" si="4"/>
        <v>T+128</v>
      </c>
      <c r="EG10" s="963" t="str">
        <f t="shared" ref="EG10:ER10" si="5">"T+" &amp; (COLUMN(EG10)-COLUMN($H10))</f>
        <v>T+129</v>
      </c>
      <c r="EH10" s="963" t="str">
        <f t="shared" si="5"/>
        <v>T+130</v>
      </c>
      <c r="EI10" s="963" t="str">
        <f t="shared" si="5"/>
        <v>T+131</v>
      </c>
      <c r="EJ10" s="963" t="str">
        <f t="shared" si="5"/>
        <v>T+132</v>
      </c>
      <c r="EK10" s="963" t="str">
        <f t="shared" si="5"/>
        <v>T+133</v>
      </c>
      <c r="EL10" s="963" t="str">
        <f t="shared" si="5"/>
        <v>T+134</v>
      </c>
      <c r="EM10" s="963" t="str">
        <f t="shared" si="5"/>
        <v>T+135</v>
      </c>
      <c r="EN10" s="963" t="str">
        <f t="shared" si="5"/>
        <v>T+136</v>
      </c>
      <c r="EO10" s="963" t="str">
        <f t="shared" si="5"/>
        <v>T+137</v>
      </c>
      <c r="EP10" s="963" t="str">
        <f t="shared" si="5"/>
        <v>T+138</v>
      </c>
      <c r="EQ10" s="963" t="str">
        <f t="shared" si="5"/>
        <v>T+139</v>
      </c>
      <c r="ER10" s="963" t="str">
        <f t="shared" si="5"/>
        <v>T+140</v>
      </c>
    </row>
    <row r="11" spans="1:155" ht="15" customHeight="1" x14ac:dyDescent="0.25">
      <c r="B11" s="1143" t="s">
        <v>563</v>
      </c>
      <c r="C11" s="1144" t="str">
        <f xml:space="preserve"> IF(ISBLANK(TB!C146), "", TB!C146)</f>
        <v/>
      </c>
      <c r="D11" s="1144" t="str">
        <f xml:space="preserve"> IF(ISBLANK(TB!D146), "", TB!D146)</f>
        <v/>
      </c>
      <c r="E11" s="1144" t="str">
        <f xml:space="preserve"> IF(ISBLANK(TB!E146), "", TB!E146)</f>
        <v/>
      </c>
      <c r="F11" s="1144" t="str">
        <f xml:space="preserve"> IF(ISBLANK(TB!F146), "", TB!F146)</f>
        <v/>
      </c>
      <c r="G11" s="965" t="str">
        <f>IF(ISBLANK(TB!G146), "",TB!G146)</f>
        <v/>
      </c>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44"/>
      <c r="DX11" s="29"/>
      <c r="DY11" s="29"/>
      <c r="DZ11" s="29"/>
      <c r="EA11" s="29"/>
      <c r="EB11" s="29"/>
      <c r="EC11" s="29"/>
      <c r="ED11" s="29"/>
      <c r="EE11" s="29"/>
      <c r="EF11" s="29"/>
      <c r="EG11" s="29"/>
      <c r="EH11" s="29"/>
      <c r="EI11" s="29"/>
      <c r="EJ11" s="29"/>
      <c r="EK11" s="29"/>
      <c r="EL11" s="29"/>
      <c r="EM11" s="29"/>
      <c r="EN11" s="29"/>
      <c r="EO11" s="29"/>
      <c r="EP11" s="29"/>
      <c r="EQ11" s="29"/>
      <c r="ER11" s="44"/>
    </row>
    <row r="12" spans="1:155" ht="15" customHeight="1" x14ac:dyDescent="0.25">
      <c r="B12" s="358" t="s">
        <v>564</v>
      </c>
      <c r="C12" s="360" t="str">
        <f xml:space="preserve"> IF(ISBLANK(TB!C147), "", TB!C147)</f>
        <v/>
      </c>
      <c r="D12" s="360" t="str">
        <f xml:space="preserve"> IF(ISBLANK(TB!D147), "", TB!D147)</f>
        <v/>
      </c>
      <c r="E12" s="360" t="str">
        <f xml:space="preserve"> IF(ISBLANK(TB!E147), "", TB!E147)</f>
        <v/>
      </c>
      <c r="F12" s="360" t="str">
        <f xml:space="preserve"> IF(ISBLANK(TB!F147), "", TB!F147)</f>
        <v/>
      </c>
      <c r="G12" s="965" t="str">
        <f>IF(ISBLANK(TB!G147), "",TB!G147)</f>
        <v/>
      </c>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44"/>
      <c r="DX12" s="29"/>
      <c r="DY12" s="29"/>
      <c r="DZ12" s="29"/>
      <c r="EA12" s="29"/>
      <c r="EB12" s="29"/>
      <c r="EC12" s="29"/>
      <c r="ED12" s="29"/>
      <c r="EE12" s="29"/>
      <c r="EF12" s="29"/>
      <c r="EG12" s="29"/>
      <c r="EH12" s="29"/>
      <c r="EI12" s="29"/>
      <c r="EJ12" s="29"/>
      <c r="EK12" s="29"/>
      <c r="EL12" s="29"/>
      <c r="EM12" s="29"/>
      <c r="EN12" s="29"/>
      <c r="EO12" s="29"/>
      <c r="EP12" s="29"/>
      <c r="EQ12" s="29"/>
      <c r="ER12" s="44"/>
    </row>
    <row r="13" spans="1:155" ht="15" customHeight="1" x14ac:dyDescent="0.25">
      <c r="B13" s="358" t="s">
        <v>565</v>
      </c>
      <c r="C13" s="360" t="str">
        <f xml:space="preserve"> IF(ISBLANK(TB!C148), "", TB!C148)</f>
        <v/>
      </c>
      <c r="D13" s="360" t="str">
        <f xml:space="preserve"> IF(ISBLANK(TB!D148), "", TB!D148)</f>
        <v/>
      </c>
      <c r="E13" s="360" t="str">
        <f xml:space="preserve"> IF(ISBLANK(TB!E148), "", TB!E148)</f>
        <v/>
      </c>
      <c r="F13" s="360" t="str">
        <f xml:space="preserve"> IF(ISBLANK(TB!F148), "", TB!F148)</f>
        <v/>
      </c>
      <c r="G13" s="965" t="str">
        <f>IF(ISBLANK(TB!G148), "",TB!G148)</f>
        <v/>
      </c>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44"/>
      <c r="DX13" s="29"/>
      <c r="DY13" s="29"/>
      <c r="DZ13" s="29"/>
      <c r="EA13" s="29"/>
      <c r="EB13" s="29"/>
      <c r="EC13" s="29"/>
      <c r="ED13" s="29"/>
      <c r="EE13" s="29"/>
      <c r="EF13" s="29"/>
      <c r="EG13" s="29"/>
      <c r="EH13" s="29"/>
      <c r="EI13" s="29"/>
      <c r="EJ13" s="29"/>
      <c r="EK13" s="29"/>
      <c r="EL13" s="29"/>
      <c r="EM13" s="29"/>
      <c r="EN13" s="29"/>
      <c r="EO13" s="29"/>
      <c r="EP13" s="29"/>
      <c r="EQ13" s="29"/>
      <c r="ER13" s="44"/>
    </row>
    <row r="14" spans="1:155" ht="15" customHeight="1" x14ac:dyDescent="0.25">
      <c r="B14" s="358" t="s">
        <v>566</v>
      </c>
      <c r="C14" s="360" t="str">
        <f xml:space="preserve"> IF(ISBLANK(TB!C149), "", TB!C149)</f>
        <v/>
      </c>
      <c r="D14" s="360" t="str">
        <f xml:space="preserve"> IF(ISBLANK(TB!D149), "", TB!D149)</f>
        <v/>
      </c>
      <c r="E14" s="360" t="str">
        <f xml:space="preserve"> IF(ISBLANK(TB!E149), "", TB!E149)</f>
        <v/>
      </c>
      <c r="F14" s="360" t="str">
        <f xml:space="preserve"> IF(ISBLANK(TB!F149), "", TB!F149)</f>
        <v/>
      </c>
      <c r="G14" s="965" t="str">
        <f>IF(ISBLANK(TB!G149), "",TB!G149)</f>
        <v/>
      </c>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44"/>
      <c r="DX14" s="29"/>
      <c r="DY14" s="29"/>
      <c r="DZ14" s="29"/>
      <c r="EA14" s="29"/>
      <c r="EB14" s="29"/>
      <c r="EC14" s="29"/>
      <c r="ED14" s="29"/>
      <c r="EE14" s="29"/>
      <c r="EF14" s="29"/>
      <c r="EG14" s="29"/>
      <c r="EH14" s="29"/>
      <c r="EI14" s="29"/>
      <c r="EJ14" s="29"/>
      <c r="EK14" s="29"/>
      <c r="EL14" s="29"/>
      <c r="EM14" s="29"/>
      <c r="EN14" s="29"/>
      <c r="EO14" s="29"/>
      <c r="EP14" s="29"/>
      <c r="EQ14" s="29"/>
      <c r="ER14" s="44"/>
    </row>
    <row r="15" spans="1:155" ht="15" customHeight="1" x14ac:dyDescent="0.25">
      <c r="B15" s="358" t="s">
        <v>567</v>
      </c>
      <c r="C15" s="360" t="str">
        <f xml:space="preserve"> IF(ISBLANK(TB!C150), "", TB!C150)</f>
        <v/>
      </c>
      <c r="D15" s="360" t="str">
        <f xml:space="preserve"> IF(ISBLANK(TB!D150), "", TB!D150)</f>
        <v/>
      </c>
      <c r="E15" s="360" t="str">
        <f xml:space="preserve"> IF(ISBLANK(TB!E150), "", TB!E150)</f>
        <v/>
      </c>
      <c r="F15" s="360" t="str">
        <f xml:space="preserve"> IF(ISBLANK(TB!F150), "", TB!F150)</f>
        <v/>
      </c>
      <c r="G15" s="965" t="str">
        <f>IF(ISBLANK(TB!G150), "",TB!G150)</f>
        <v/>
      </c>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44"/>
      <c r="DX15" s="29"/>
      <c r="DY15" s="29"/>
      <c r="DZ15" s="29"/>
      <c r="EA15" s="29"/>
      <c r="EB15" s="29"/>
      <c r="EC15" s="29"/>
      <c r="ED15" s="29"/>
      <c r="EE15" s="29"/>
      <c r="EF15" s="29"/>
      <c r="EG15" s="29"/>
      <c r="EH15" s="29"/>
      <c r="EI15" s="29"/>
      <c r="EJ15" s="29"/>
      <c r="EK15" s="29"/>
      <c r="EL15" s="29"/>
      <c r="EM15" s="29"/>
      <c r="EN15" s="29"/>
      <c r="EO15" s="29"/>
      <c r="EP15" s="29"/>
      <c r="EQ15" s="29"/>
      <c r="ER15" s="44"/>
    </row>
    <row r="16" spans="1:155" ht="15" customHeight="1" x14ac:dyDescent="0.25">
      <c r="B16" s="358" t="s">
        <v>568</v>
      </c>
      <c r="C16" s="360" t="str">
        <f xml:space="preserve"> IF(ISBLANK(TB!C151), "", TB!C151)</f>
        <v/>
      </c>
      <c r="D16" s="360" t="str">
        <f xml:space="preserve"> IF(ISBLANK(TB!D151), "", TB!D151)</f>
        <v/>
      </c>
      <c r="E16" s="360" t="str">
        <f xml:space="preserve"> IF(ISBLANK(TB!E151), "", TB!E151)</f>
        <v/>
      </c>
      <c r="F16" s="360" t="str">
        <f xml:space="preserve"> IF(ISBLANK(TB!F151), "", TB!F151)</f>
        <v/>
      </c>
      <c r="G16" s="965" t="str">
        <f>IF(ISBLANK(TB!G151), "",TB!G151)</f>
        <v/>
      </c>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44"/>
      <c r="DX16" s="29"/>
      <c r="DY16" s="29"/>
      <c r="DZ16" s="29"/>
      <c r="EA16" s="29"/>
      <c r="EB16" s="29"/>
      <c r="EC16" s="29"/>
      <c r="ED16" s="29"/>
      <c r="EE16" s="29"/>
      <c r="EF16" s="29"/>
      <c r="EG16" s="29"/>
      <c r="EH16" s="29"/>
      <c r="EI16" s="29"/>
      <c r="EJ16" s="29"/>
      <c r="EK16" s="29"/>
      <c r="EL16" s="29"/>
      <c r="EM16" s="29"/>
      <c r="EN16" s="29"/>
      <c r="EO16" s="29"/>
      <c r="EP16" s="29"/>
      <c r="EQ16" s="29"/>
      <c r="ER16" s="44"/>
    </row>
    <row r="17" spans="2:148" ht="15" customHeight="1" x14ac:dyDescent="0.25">
      <c r="B17" s="358" t="s">
        <v>569</v>
      </c>
      <c r="C17" s="360" t="str">
        <f xml:space="preserve"> IF(ISBLANK(TB!C152), "", TB!C152)</f>
        <v/>
      </c>
      <c r="D17" s="360" t="str">
        <f xml:space="preserve"> IF(ISBLANK(TB!D152), "", TB!D152)</f>
        <v/>
      </c>
      <c r="E17" s="360" t="str">
        <f xml:space="preserve"> IF(ISBLANK(TB!E152), "", TB!E152)</f>
        <v/>
      </c>
      <c r="F17" s="360" t="str">
        <f xml:space="preserve"> IF(ISBLANK(TB!F152), "", TB!F152)</f>
        <v/>
      </c>
      <c r="G17" s="965" t="str">
        <f>IF(ISBLANK(TB!G152), "",TB!G152)</f>
        <v/>
      </c>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44"/>
      <c r="DX17" s="29"/>
      <c r="DY17" s="29"/>
      <c r="DZ17" s="29"/>
      <c r="EA17" s="29"/>
      <c r="EB17" s="29"/>
      <c r="EC17" s="29"/>
      <c r="ED17" s="29"/>
      <c r="EE17" s="29"/>
      <c r="EF17" s="29"/>
      <c r="EG17" s="29"/>
      <c r="EH17" s="29"/>
      <c r="EI17" s="29"/>
      <c r="EJ17" s="29"/>
      <c r="EK17" s="29"/>
      <c r="EL17" s="29"/>
      <c r="EM17" s="29"/>
      <c r="EN17" s="29"/>
      <c r="EO17" s="29"/>
      <c r="EP17" s="29"/>
      <c r="EQ17" s="29"/>
      <c r="ER17" s="44"/>
    </row>
    <row r="18" spans="2:148" ht="15" customHeight="1" x14ac:dyDescent="0.25">
      <c r="B18" s="358" t="s">
        <v>570</v>
      </c>
      <c r="C18" s="360" t="str">
        <f xml:space="preserve"> IF(ISBLANK(TB!C153), "", TB!C153)</f>
        <v/>
      </c>
      <c r="D18" s="360" t="str">
        <f xml:space="preserve"> IF(ISBLANK(TB!D153), "", TB!D153)</f>
        <v/>
      </c>
      <c r="E18" s="360" t="str">
        <f xml:space="preserve"> IF(ISBLANK(TB!E153), "", TB!E153)</f>
        <v/>
      </c>
      <c r="F18" s="360" t="str">
        <f xml:space="preserve"> IF(ISBLANK(TB!F153), "", TB!F153)</f>
        <v/>
      </c>
      <c r="G18" s="965" t="str">
        <f>IF(ISBLANK(TB!G153), "",TB!G153)</f>
        <v/>
      </c>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44"/>
      <c r="DX18" s="29"/>
      <c r="DY18" s="29"/>
      <c r="DZ18" s="29"/>
      <c r="EA18" s="29"/>
      <c r="EB18" s="29"/>
      <c r="EC18" s="29"/>
      <c r="ED18" s="29"/>
      <c r="EE18" s="29"/>
      <c r="EF18" s="29"/>
      <c r="EG18" s="29"/>
      <c r="EH18" s="29"/>
      <c r="EI18" s="29"/>
      <c r="EJ18" s="29"/>
      <c r="EK18" s="29"/>
      <c r="EL18" s="29"/>
      <c r="EM18" s="29"/>
      <c r="EN18" s="29"/>
      <c r="EO18" s="29"/>
      <c r="EP18" s="29"/>
      <c r="EQ18" s="29"/>
      <c r="ER18" s="44"/>
    </row>
    <row r="19" spans="2:148" ht="15" customHeight="1" x14ac:dyDescent="0.25">
      <c r="B19" s="358" t="s">
        <v>571</v>
      </c>
      <c r="C19" s="360" t="str">
        <f xml:space="preserve"> IF(ISBLANK(TB!C154), "", TB!C154)</f>
        <v/>
      </c>
      <c r="D19" s="360" t="str">
        <f xml:space="preserve"> IF(ISBLANK(TB!D154), "", TB!D154)</f>
        <v/>
      </c>
      <c r="E19" s="360" t="str">
        <f xml:space="preserve"> IF(ISBLANK(TB!E154), "", TB!E154)</f>
        <v/>
      </c>
      <c r="F19" s="360" t="str">
        <f xml:space="preserve"> IF(ISBLANK(TB!F154), "", TB!F154)</f>
        <v/>
      </c>
      <c r="G19" s="965" t="str">
        <f>IF(ISBLANK(TB!G154), "",TB!G154)</f>
        <v/>
      </c>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44"/>
      <c r="DX19" s="29"/>
      <c r="DY19" s="29"/>
      <c r="DZ19" s="29"/>
      <c r="EA19" s="29"/>
      <c r="EB19" s="29"/>
      <c r="EC19" s="29"/>
      <c r="ED19" s="29"/>
      <c r="EE19" s="29"/>
      <c r="EF19" s="29"/>
      <c r="EG19" s="29"/>
      <c r="EH19" s="29"/>
      <c r="EI19" s="29"/>
      <c r="EJ19" s="29"/>
      <c r="EK19" s="29"/>
      <c r="EL19" s="29"/>
      <c r="EM19" s="29"/>
      <c r="EN19" s="29"/>
      <c r="EO19" s="29"/>
      <c r="EP19" s="29"/>
      <c r="EQ19" s="29"/>
      <c r="ER19" s="44"/>
    </row>
    <row r="20" spans="2:148" ht="15" customHeight="1" x14ac:dyDescent="0.25">
      <c r="B20" s="358" t="s">
        <v>572</v>
      </c>
      <c r="C20" s="360" t="str">
        <f xml:space="preserve"> IF(ISBLANK(TB!C155), "", TB!C155)</f>
        <v/>
      </c>
      <c r="D20" s="360" t="str">
        <f xml:space="preserve"> IF(ISBLANK(TB!D155), "", TB!D155)</f>
        <v/>
      </c>
      <c r="E20" s="360" t="str">
        <f xml:space="preserve"> IF(ISBLANK(TB!E155), "", TB!E155)</f>
        <v/>
      </c>
      <c r="F20" s="360" t="str">
        <f xml:space="preserve"> IF(ISBLANK(TB!F155), "", TB!F155)</f>
        <v/>
      </c>
      <c r="G20" s="965" t="str">
        <f>IF(ISBLANK(TB!G155), "",TB!G155)</f>
        <v/>
      </c>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44"/>
      <c r="DX20" s="29"/>
      <c r="DY20" s="29"/>
      <c r="DZ20" s="29"/>
      <c r="EA20" s="29"/>
      <c r="EB20" s="29"/>
      <c r="EC20" s="29"/>
      <c r="ED20" s="29"/>
      <c r="EE20" s="29"/>
      <c r="EF20" s="29"/>
      <c r="EG20" s="29"/>
      <c r="EH20" s="29"/>
      <c r="EI20" s="29"/>
      <c r="EJ20" s="29"/>
      <c r="EK20" s="29"/>
      <c r="EL20" s="29"/>
      <c r="EM20" s="29"/>
      <c r="EN20" s="29"/>
      <c r="EO20" s="29"/>
      <c r="EP20" s="29"/>
      <c r="EQ20" s="29"/>
      <c r="ER20" s="44"/>
    </row>
    <row r="21" spans="2:148" ht="15" customHeight="1" x14ac:dyDescent="0.25">
      <c r="B21" s="358" t="s">
        <v>573</v>
      </c>
      <c r="C21" s="360" t="str">
        <f xml:space="preserve"> IF(ISBLANK(TB!C156), "", TB!C156)</f>
        <v/>
      </c>
      <c r="D21" s="360" t="str">
        <f xml:space="preserve"> IF(ISBLANK(TB!D156), "", TB!D156)</f>
        <v/>
      </c>
      <c r="E21" s="360" t="str">
        <f xml:space="preserve"> IF(ISBLANK(TB!E156), "", TB!E156)</f>
        <v/>
      </c>
      <c r="F21" s="360" t="str">
        <f xml:space="preserve"> IF(ISBLANK(TB!F156), "", TB!F156)</f>
        <v/>
      </c>
      <c r="G21" s="965" t="str">
        <f>IF(ISBLANK(TB!G156), "",TB!G156)</f>
        <v/>
      </c>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44"/>
      <c r="DX21" s="29"/>
      <c r="DY21" s="29"/>
      <c r="DZ21" s="29"/>
      <c r="EA21" s="29"/>
      <c r="EB21" s="29"/>
      <c r="EC21" s="29"/>
      <c r="ED21" s="29"/>
      <c r="EE21" s="29"/>
      <c r="EF21" s="29"/>
      <c r="EG21" s="29"/>
      <c r="EH21" s="29"/>
      <c r="EI21" s="29"/>
      <c r="EJ21" s="29"/>
      <c r="EK21" s="29"/>
      <c r="EL21" s="29"/>
      <c r="EM21" s="29"/>
      <c r="EN21" s="29"/>
      <c r="EO21" s="29"/>
      <c r="EP21" s="29"/>
      <c r="EQ21" s="29"/>
      <c r="ER21" s="44"/>
    </row>
    <row r="22" spans="2:148" ht="15" customHeight="1" x14ac:dyDescent="0.25">
      <c r="B22" s="358" t="s">
        <v>574</v>
      </c>
      <c r="C22" s="360" t="str">
        <f xml:space="preserve"> IF(ISBLANK(TB!C157), "", TB!C157)</f>
        <v/>
      </c>
      <c r="D22" s="360" t="str">
        <f xml:space="preserve"> IF(ISBLANK(TB!D157), "", TB!D157)</f>
        <v/>
      </c>
      <c r="E22" s="360" t="str">
        <f xml:space="preserve"> IF(ISBLANK(TB!E157), "", TB!E157)</f>
        <v/>
      </c>
      <c r="F22" s="360" t="str">
        <f xml:space="preserve"> IF(ISBLANK(TB!F157), "", TB!F157)</f>
        <v/>
      </c>
      <c r="G22" s="965" t="str">
        <f>IF(ISBLANK(TB!G157), "",TB!G157)</f>
        <v/>
      </c>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44"/>
      <c r="DX22" s="29"/>
      <c r="DY22" s="29"/>
      <c r="DZ22" s="29"/>
      <c r="EA22" s="29"/>
      <c r="EB22" s="29"/>
      <c r="EC22" s="29"/>
      <c r="ED22" s="29"/>
      <c r="EE22" s="29"/>
      <c r="EF22" s="29"/>
      <c r="EG22" s="29"/>
      <c r="EH22" s="29"/>
      <c r="EI22" s="29"/>
      <c r="EJ22" s="29"/>
      <c r="EK22" s="29"/>
      <c r="EL22" s="29"/>
      <c r="EM22" s="29"/>
      <c r="EN22" s="29"/>
      <c r="EO22" s="29"/>
      <c r="EP22" s="29"/>
      <c r="EQ22" s="29"/>
      <c r="ER22" s="44"/>
    </row>
    <row r="23" spans="2:148" ht="15" customHeight="1" x14ac:dyDescent="0.25">
      <c r="B23" s="358" t="s">
        <v>575</v>
      </c>
      <c r="C23" s="360" t="str">
        <f xml:space="preserve"> IF(ISBLANK(TB!C158), "", TB!C158)</f>
        <v/>
      </c>
      <c r="D23" s="360" t="str">
        <f xml:space="preserve"> IF(ISBLANK(TB!D158), "", TB!D158)</f>
        <v/>
      </c>
      <c r="E23" s="360" t="str">
        <f xml:space="preserve"> IF(ISBLANK(TB!E158), "", TB!E158)</f>
        <v/>
      </c>
      <c r="F23" s="360" t="str">
        <f xml:space="preserve"> IF(ISBLANK(TB!F158), "", TB!F158)</f>
        <v/>
      </c>
      <c r="G23" s="965" t="str">
        <f>IF(ISBLANK(TB!G158), "",TB!G158)</f>
        <v/>
      </c>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44"/>
      <c r="DX23" s="29"/>
      <c r="DY23" s="29"/>
      <c r="DZ23" s="29"/>
      <c r="EA23" s="29"/>
      <c r="EB23" s="29"/>
      <c r="EC23" s="29"/>
      <c r="ED23" s="29"/>
      <c r="EE23" s="29"/>
      <c r="EF23" s="29"/>
      <c r="EG23" s="29"/>
      <c r="EH23" s="29"/>
      <c r="EI23" s="29"/>
      <c r="EJ23" s="29"/>
      <c r="EK23" s="29"/>
      <c r="EL23" s="29"/>
      <c r="EM23" s="29"/>
      <c r="EN23" s="29"/>
      <c r="EO23" s="29"/>
      <c r="EP23" s="29"/>
      <c r="EQ23" s="29"/>
      <c r="ER23" s="44"/>
    </row>
    <row r="24" spans="2:148" ht="15" customHeight="1" x14ac:dyDescent="0.25">
      <c r="B24" s="358" t="s">
        <v>576</v>
      </c>
      <c r="C24" s="360" t="str">
        <f xml:space="preserve"> IF(ISBLANK(TB!C159), "", TB!C159)</f>
        <v/>
      </c>
      <c r="D24" s="360" t="str">
        <f xml:space="preserve"> IF(ISBLANK(TB!D159), "", TB!D159)</f>
        <v/>
      </c>
      <c r="E24" s="360" t="str">
        <f xml:space="preserve"> IF(ISBLANK(TB!E159), "", TB!E159)</f>
        <v/>
      </c>
      <c r="F24" s="360" t="str">
        <f xml:space="preserve"> IF(ISBLANK(TB!F159), "", TB!F159)</f>
        <v/>
      </c>
      <c r="G24" s="965" t="str">
        <f>IF(ISBLANK(TB!G159), "",TB!G159)</f>
        <v/>
      </c>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44"/>
      <c r="DX24" s="29"/>
      <c r="DY24" s="29"/>
      <c r="DZ24" s="29"/>
      <c r="EA24" s="29"/>
      <c r="EB24" s="29"/>
      <c r="EC24" s="29"/>
      <c r="ED24" s="29"/>
      <c r="EE24" s="29"/>
      <c r="EF24" s="29"/>
      <c r="EG24" s="29"/>
      <c r="EH24" s="29"/>
      <c r="EI24" s="29"/>
      <c r="EJ24" s="29"/>
      <c r="EK24" s="29"/>
      <c r="EL24" s="29"/>
      <c r="EM24" s="29"/>
      <c r="EN24" s="29"/>
      <c r="EO24" s="29"/>
      <c r="EP24" s="29"/>
      <c r="EQ24" s="29"/>
      <c r="ER24" s="44"/>
    </row>
    <row r="25" spans="2:148" ht="15" customHeight="1" x14ac:dyDescent="0.25">
      <c r="B25" s="358" t="s">
        <v>577</v>
      </c>
      <c r="C25" s="360" t="str">
        <f xml:space="preserve"> IF(ISBLANK(TB!C160), "", TB!C160)</f>
        <v/>
      </c>
      <c r="D25" s="360" t="str">
        <f xml:space="preserve"> IF(ISBLANK(TB!D160), "", TB!D160)</f>
        <v/>
      </c>
      <c r="E25" s="360" t="str">
        <f xml:space="preserve"> IF(ISBLANK(TB!E160), "", TB!E160)</f>
        <v/>
      </c>
      <c r="F25" s="360" t="str">
        <f xml:space="preserve"> IF(ISBLANK(TB!F160), "", TB!F160)</f>
        <v/>
      </c>
      <c r="G25" s="965" t="str">
        <f>IF(ISBLANK(TB!G160), "",TB!G160)</f>
        <v/>
      </c>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44"/>
      <c r="DX25" s="29"/>
      <c r="DY25" s="29"/>
      <c r="DZ25" s="29"/>
      <c r="EA25" s="29"/>
      <c r="EB25" s="29"/>
      <c r="EC25" s="29"/>
      <c r="ED25" s="29"/>
      <c r="EE25" s="29"/>
      <c r="EF25" s="29"/>
      <c r="EG25" s="29"/>
      <c r="EH25" s="29"/>
      <c r="EI25" s="29"/>
      <c r="EJ25" s="29"/>
      <c r="EK25" s="29"/>
      <c r="EL25" s="29"/>
      <c r="EM25" s="29"/>
      <c r="EN25" s="29"/>
      <c r="EO25" s="29"/>
      <c r="EP25" s="29"/>
      <c r="EQ25" s="29"/>
      <c r="ER25" s="44"/>
    </row>
    <row r="26" spans="2:148" ht="15" customHeight="1" x14ac:dyDescent="0.25">
      <c r="B26" s="358" t="s">
        <v>578</v>
      </c>
      <c r="C26" s="360" t="str">
        <f xml:space="preserve"> IF(ISBLANK(TB!C161), "", TB!C161)</f>
        <v/>
      </c>
      <c r="D26" s="360" t="str">
        <f xml:space="preserve"> IF(ISBLANK(TB!D161), "", TB!D161)</f>
        <v/>
      </c>
      <c r="E26" s="360" t="str">
        <f xml:space="preserve"> IF(ISBLANK(TB!E161), "", TB!E161)</f>
        <v/>
      </c>
      <c r="F26" s="360" t="str">
        <f xml:space="preserve"> IF(ISBLANK(TB!F161), "", TB!F161)</f>
        <v/>
      </c>
      <c r="G26" s="965" t="str">
        <f>IF(ISBLANK(TB!G161), "",TB!G161)</f>
        <v/>
      </c>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44"/>
      <c r="DX26" s="29"/>
      <c r="DY26" s="29"/>
      <c r="DZ26" s="29"/>
      <c r="EA26" s="29"/>
      <c r="EB26" s="29"/>
      <c r="EC26" s="29"/>
      <c r="ED26" s="29"/>
      <c r="EE26" s="29"/>
      <c r="EF26" s="29"/>
      <c r="EG26" s="29"/>
      <c r="EH26" s="29"/>
      <c r="EI26" s="29"/>
      <c r="EJ26" s="29"/>
      <c r="EK26" s="29"/>
      <c r="EL26" s="29"/>
      <c r="EM26" s="29"/>
      <c r="EN26" s="29"/>
      <c r="EO26" s="29"/>
      <c r="EP26" s="29"/>
      <c r="EQ26" s="29"/>
      <c r="ER26" s="44"/>
    </row>
    <row r="27" spans="2:148" ht="15" customHeight="1" x14ac:dyDescent="0.25">
      <c r="B27" s="358" t="s">
        <v>579</v>
      </c>
      <c r="C27" s="360" t="str">
        <f xml:space="preserve"> IF(ISBLANK(TB!C162), "", TB!C162)</f>
        <v/>
      </c>
      <c r="D27" s="360" t="str">
        <f xml:space="preserve"> IF(ISBLANK(TB!D162), "", TB!D162)</f>
        <v/>
      </c>
      <c r="E27" s="360" t="str">
        <f xml:space="preserve"> IF(ISBLANK(TB!E162), "", TB!E162)</f>
        <v/>
      </c>
      <c r="F27" s="360" t="str">
        <f xml:space="preserve"> IF(ISBLANK(TB!F162), "", TB!F162)</f>
        <v/>
      </c>
      <c r="G27" s="965" t="str">
        <f>IF(ISBLANK(TB!G162), "",TB!G162)</f>
        <v/>
      </c>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44"/>
      <c r="DX27" s="29"/>
      <c r="DY27" s="29"/>
      <c r="DZ27" s="29"/>
      <c r="EA27" s="29"/>
      <c r="EB27" s="29"/>
      <c r="EC27" s="29"/>
      <c r="ED27" s="29"/>
      <c r="EE27" s="29"/>
      <c r="EF27" s="29"/>
      <c r="EG27" s="29"/>
      <c r="EH27" s="29"/>
      <c r="EI27" s="29"/>
      <c r="EJ27" s="29"/>
      <c r="EK27" s="29"/>
      <c r="EL27" s="29"/>
      <c r="EM27" s="29"/>
      <c r="EN27" s="29"/>
      <c r="EO27" s="29"/>
      <c r="EP27" s="29"/>
      <c r="EQ27" s="29"/>
      <c r="ER27" s="44"/>
    </row>
    <row r="28" spans="2:148" ht="15" customHeight="1" x14ac:dyDescent="0.25">
      <c r="B28" s="358" t="s">
        <v>580</v>
      </c>
      <c r="C28" s="360" t="str">
        <f xml:space="preserve"> IF(ISBLANK(TB!C163), "", TB!C163)</f>
        <v/>
      </c>
      <c r="D28" s="360" t="str">
        <f xml:space="preserve"> IF(ISBLANK(TB!D163), "", TB!D163)</f>
        <v/>
      </c>
      <c r="E28" s="360" t="str">
        <f xml:space="preserve"> IF(ISBLANK(TB!E163), "", TB!E163)</f>
        <v/>
      </c>
      <c r="F28" s="360" t="str">
        <f xml:space="preserve"> IF(ISBLANK(TB!F163), "", TB!F163)</f>
        <v/>
      </c>
      <c r="G28" s="965" t="str">
        <f>IF(ISBLANK(TB!G163), "",TB!G163)</f>
        <v/>
      </c>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44"/>
      <c r="DX28" s="29"/>
      <c r="DY28" s="29"/>
      <c r="DZ28" s="29"/>
      <c r="EA28" s="29"/>
      <c r="EB28" s="29"/>
      <c r="EC28" s="29"/>
      <c r="ED28" s="29"/>
      <c r="EE28" s="29"/>
      <c r="EF28" s="29"/>
      <c r="EG28" s="29"/>
      <c r="EH28" s="29"/>
      <c r="EI28" s="29"/>
      <c r="EJ28" s="29"/>
      <c r="EK28" s="29"/>
      <c r="EL28" s="29"/>
      <c r="EM28" s="29"/>
      <c r="EN28" s="29"/>
      <c r="EO28" s="29"/>
      <c r="EP28" s="29"/>
      <c r="EQ28" s="29"/>
      <c r="ER28" s="44"/>
    </row>
    <row r="29" spans="2:148" ht="15" customHeight="1" x14ac:dyDescent="0.25">
      <c r="B29" s="358" t="s">
        <v>581</v>
      </c>
      <c r="C29" s="360" t="str">
        <f xml:space="preserve"> IF(ISBLANK(TB!C164), "", TB!C164)</f>
        <v/>
      </c>
      <c r="D29" s="360" t="str">
        <f xml:space="preserve"> IF(ISBLANK(TB!D164), "", TB!D164)</f>
        <v/>
      </c>
      <c r="E29" s="360" t="str">
        <f xml:space="preserve"> IF(ISBLANK(TB!E164), "", TB!E164)</f>
        <v/>
      </c>
      <c r="F29" s="360" t="str">
        <f xml:space="preserve"> IF(ISBLANK(TB!F164), "", TB!F164)</f>
        <v/>
      </c>
      <c r="G29" s="965" t="str">
        <f>IF(ISBLANK(TB!G164), "",TB!G164)</f>
        <v/>
      </c>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44"/>
      <c r="DX29" s="29"/>
      <c r="DY29" s="29"/>
      <c r="DZ29" s="29"/>
      <c r="EA29" s="29"/>
      <c r="EB29" s="29"/>
      <c r="EC29" s="29"/>
      <c r="ED29" s="29"/>
      <c r="EE29" s="29"/>
      <c r="EF29" s="29"/>
      <c r="EG29" s="29"/>
      <c r="EH29" s="29"/>
      <c r="EI29" s="29"/>
      <c r="EJ29" s="29"/>
      <c r="EK29" s="29"/>
      <c r="EL29" s="29"/>
      <c r="EM29" s="29"/>
      <c r="EN29" s="29"/>
      <c r="EO29" s="29"/>
      <c r="EP29" s="29"/>
      <c r="EQ29" s="29"/>
      <c r="ER29" s="44"/>
    </row>
    <row r="30" spans="2:148" ht="15" customHeight="1" x14ac:dyDescent="0.25">
      <c r="B30" s="358" t="s">
        <v>582</v>
      </c>
      <c r="C30" s="360" t="str">
        <f xml:space="preserve"> IF(ISBLANK(TB!C165), "", TB!C165)</f>
        <v/>
      </c>
      <c r="D30" s="360" t="str">
        <f xml:space="preserve"> IF(ISBLANK(TB!D165), "", TB!D165)</f>
        <v/>
      </c>
      <c r="E30" s="360" t="str">
        <f xml:space="preserve"> IF(ISBLANK(TB!E165), "", TB!E165)</f>
        <v/>
      </c>
      <c r="F30" s="360" t="str">
        <f xml:space="preserve"> IF(ISBLANK(TB!F165), "", TB!F165)</f>
        <v/>
      </c>
      <c r="G30" s="965" t="str">
        <f>IF(ISBLANK(TB!G165), "",TB!G165)</f>
        <v/>
      </c>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44"/>
      <c r="DX30" s="29"/>
      <c r="DY30" s="29"/>
      <c r="DZ30" s="29"/>
      <c r="EA30" s="29"/>
      <c r="EB30" s="29"/>
      <c r="EC30" s="29"/>
      <c r="ED30" s="29"/>
      <c r="EE30" s="29"/>
      <c r="EF30" s="29"/>
      <c r="EG30" s="29"/>
      <c r="EH30" s="29"/>
      <c r="EI30" s="29"/>
      <c r="EJ30" s="29"/>
      <c r="EK30" s="29"/>
      <c r="EL30" s="29"/>
      <c r="EM30" s="29"/>
      <c r="EN30" s="29"/>
      <c r="EO30" s="29"/>
      <c r="EP30" s="29"/>
      <c r="EQ30" s="29"/>
      <c r="ER30" s="44"/>
    </row>
    <row r="31" spans="2:148" ht="15" customHeight="1" x14ac:dyDescent="0.25">
      <c r="B31" s="358" t="s">
        <v>583</v>
      </c>
      <c r="C31" s="360" t="str">
        <f xml:space="preserve"> IF(ISBLANK(TB!C166), "", TB!C166)</f>
        <v/>
      </c>
      <c r="D31" s="360" t="str">
        <f xml:space="preserve"> IF(ISBLANK(TB!D166), "", TB!D166)</f>
        <v/>
      </c>
      <c r="E31" s="360" t="str">
        <f xml:space="preserve"> IF(ISBLANK(TB!E166), "", TB!E166)</f>
        <v/>
      </c>
      <c r="F31" s="360" t="str">
        <f xml:space="preserve"> IF(ISBLANK(TB!F166), "", TB!F166)</f>
        <v/>
      </c>
      <c r="G31" s="965" t="str">
        <f>IF(ISBLANK(TB!G166), "",TB!G166)</f>
        <v/>
      </c>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44"/>
      <c r="DX31" s="29"/>
      <c r="DY31" s="29"/>
      <c r="DZ31" s="29"/>
      <c r="EA31" s="29"/>
      <c r="EB31" s="29"/>
      <c r="EC31" s="29"/>
      <c r="ED31" s="29"/>
      <c r="EE31" s="29"/>
      <c r="EF31" s="29"/>
      <c r="EG31" s="29"/>
      <c r="EH31" s="29"/>
      <c r="EI31" s="29"/>
      <c r="EJ31" s="29"/>
      <c r="EK31" s="29"/>
      <c r="EL31" s="29"/>
      <c r="EM31" s="29"/>
      <c r="EN31" s="29"/>
      <c r="EO31" s="29"/>
      <c r="EP31" s="29"/>
      <c r="EQ31" s="29"/>
      <c r="ER31" s="44"/>
    </row>
    <row r="32" spans="2:148" ht="15" customHeight="1" x14ac:dyDescent="0.25">
      <c r="B32" s="358" t="s">
        <v>584</v>
      </c>
      <c r="C32" s="360" t="str">
        <f xml:space="preserve"> IF(ISBLANK(TB!C167), "", TB!C167)</f>
        <v/>
      </c>
      <c r="D32" s="360" t="str">
        <f xml:space="preserve"> IF(ISBLANK(TB!D167), "", TB!D167)</f>
        <v/>
      </c>
      <c r="E32" s="360" t="str">
        <f xml:space="preserve"> IF(ISBLANK(TB!E167), "", TB!E167)</f>
        <v/>
      </c>
      <c r="F32" s="360" t="str">
        <f xml:space="preserve"> IF(ISBLANK(TB!F167), "", TB!F167)</f>
        <v/>
      </c>
      <c r="G32" s="965" t="str">
        <f>IF(ISBLANK(TB!G167), "",TB!G167)</f>
        <v/>
      </c>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44"/>
      <c r="DX32" s="29"/>
      <c r="DY32" s="29"/>
      <c r="DZ32" s="29"/>
      <c r="EA32" s="29"/>
      <c r="EB32" s="29"/>
      <c r="EC32" s="29"/>
      <c r="ED32" s="29"/>
      <c r="EE32" s="29"/>
      <c r="EF32" s="29"/>
      <c r="EG32" s="29"/>
      <c r="EH32" s="29"/>
      <c r="EI32" s="29"/>
      <c r="EJ32" s="29"/>
      <c r="EK32" s="29"/>
      <c r="EL32" s="29"/>
      <c r="EM32" s="29"/>
      <c r="EN32" s="29"/>
      <c r="EO32" s="29"/>
      <c r="EP32" s="29"/>
      <c r="EQ32" s="29"/>
      <c r="ER32" s="44"/>
    </row>
    <row r="33" spans="2:148" ht="15" customHeight="1" x14ac:dyDescent="0.25">
      <c r="B33" s="358" t="s">
        <v>585</v>
      </c>
      <c r="C33" s="360" t="str">
        <f xml:space="preserve"> IF(ISBLANK(TB!C168), "", TB!C168)</f>
        <v/>
      </c>
      <c r="D33" s="360" t="str">
        <f xml:space="preserve"> IF(ISBLANK(TB!D168), "", TB!D168)</f>
        <v/>
      </c>
      <c r="E33" s="360" t="str">
        <f xml:space="preserve"> IF(ISBLANK(TB!E168), "", TB!E168)</f>
        <v/>
      </c>
      <c r="F33" s="360" t="str">
        <f xml:space="preserve"> IF(ISBLANK(TB!F168), "", TB!F168)</f>
        <v/>
      </c>
      <c r="G33" s="965" t="str">
        <f>IF(ISBLANK(TB!G168), "",TB!G168)</f>
        <v/>
      </c>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44"/>
      <c r="DX33" s="29"/>
      <c r="DY33" s="29"/>
      <c r="DZ33" s="29"/>
      <c r="EA33" s="29"/>
      <c r="EB33" s="29"/>
      <c r="EC33" s="29"/>
      <c r="ED33" s="29"/>
      <c r="EE33" s="29"/>
      <c r="EF33" s="29"/>
      <c r="EG33" s="29"/>
      <c r="EH33" s="29"/>
      <c r="EI33" s="29"/>
      <c r="EJ33" s="29"/>
      <c r="EK33" s="29"/>
      <c r="EL33" s="29"/>
      <c r="EM33" s="29"/>
      <c r="EN33" s="29"/>
      <c r="EO33" s="29"/>
      <c r="EP33" s="29"/>
      <c r="EQ33" s="29"/>
      <c r="ER33" s="44"/>
    </row>
    <row r="34" spans="2:148" ht="15" customHeight="1" x14ac:dyDescent="0.25">
      <c r="B34" s="358" t="s">
        <v>586</v>
      </c>
      <c r="C34" s="360" t="str">
        <f xml:space="preserve"> IF(ISBLANK(TB!C169), "", TB!C169)</f>
        <v/>
      </c>
      <c r="D34" s="360" t="str">
        <f xml:space="preserve"> IF(ISBLANK(TB!D169), "", TB!D169)</f>
        <v/>
      </c>
      <c r="E34" s="360" t="str">
        <f xml:space="preserve"> IF(ISBLANK(TB!E169), "", TB!E169)</f>
        <v/>
      </c>
      <c r="F34" s="360" t="str">
        <f xml:space="preserve"> IF(ISBLANK(TB!F169), "", TB!F169)</f>
        <v/>
      </c>
      <c r="G34" s="965" t="str">
        <f>IF(ISBLANK(TB!G169), "",TB!G169)</f>
        <v/>
      </c>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44"/>
      <c r="DX34" s="29"/>
      <c r="DY34" s="29"/>
      <c r="DZ34" s="29"/>
      <c r="EA34" s="29"/>
      <c r="EB34" s="29"/>
      <c r="EC34" s="29"/>
      <c r="ED34" s="29"/>
      <c r="EE34" s="29"/>
      <c r="EF34" s="29"/>
      <c r="EG34" s="29"/>
      <c r="EH34" s="29"/>
      <c r="EI34" s="29"/>
      <c r="EJ34" s="29"/>
      <c r="EK34" s="29"/>
      <c r="EL34" s="29"/>
      <c r="EM34" s="29"/>
      <c r="EN34" s="29"/>
      <c r="EO34" s="29"/>
      <c r="EP34" s="29"/>
      <c r="EQ34" s="29"/>
      <c r="ER34" s="44"/>
    </row>
    <row r="35" spans="2:148" ht="15" customHeight="1" x14ac:dyDescent="0.25">
      <c r="B35" s="358" t="s">
        <v>587</v>
      </c>
      <c r="C35" s="360" t="str">
        <f xml:space="preserve"> IF(ISBLANK(TB!C170), "", TB!C170)</f>
        <v/>
      </c>
      <c r="D35" s="360" t="str">
        <f xml:space="preserve"> IF(ISBLANK(TB!D170), "", TB!D170)</f>
        <v/>
      </c>
      <c r="E35" s="360" t="str">
        <f xml:space="preserve"> IF(ISBLANK(TB!E170), "", TB!E170)</f>
        <v/>
      </c>
      <c r="F35" s="360" t="str">
        <f xml:space="preserve"> IF(ISBLANK(TB!F170), "", TB!F170)</f>
        <v/>
      </c>
      <c r="G35" s="965" t="str">
        <f>IF(ISBLANK(TB!G170), "",TB!G170)</f>
        <v/>
      </c>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44"/>
      <c r="DX35" s="29"/>
      <c r="DY35" s="29"/>
      <c r="DZ35" s="29"/>
      <c r="EA35" s="29"/>
      <c r="EB35" s="29"/>
      <c r="EC35" s="29"/>
      <c r="ED35" s="29"/>
      <c r="EE35" s="29"/>
      <c r="EF35" s="29"/>
      <c r="EG35" s="29"/>
      <c r="EH35" s="29"/>
      <c r="EI35" s="29"/>
      <c r="EJ35" s="29"/>
      <c r="EK35" s="29"/>
      <c r="EL35" s="29"/>
      <c r="EM35" s="29"/>
      <c r="EN35" s="29"/>
      <c r="EO35" s="29"/>
      <c r="EP35" s="29"/>
      <c r="EQ35" s="29"/>
      <c r="ER35" s="44"/>
    </row>
    <row r="36" spans="2:148" ht="15" customHeight="1" x14ac:dyDescent="0.25">
      <c r="B36" s="358" t="s">
        <v>588</v>
      </c>
      <c r="C36" s="360" t="str">
        <f xml:space="preserve"> IF(ISBLANK(TB!C171), "", TB!C171)</f>
        <v/>
      </c>
      <c r="D36" s="360" t="str">
        <f xml:space="preserve"> IF(ISBLANK(TB!D171), "", TB!D171)</f>
        <v/>
      </c>
      <c r="E36" s="360" t="str">
        <f xml:space="preserve"> IF(ISBLANK(TB!E171), "", TB!E171)</f>
        <v/>
      </c>
      <c r="F36" s="360" t="str">
        <f xml:space="preserve"> IF(ISBLANK(TB!F171), "", TB!F171)</f>
        <v/>
      </c>
      <c r="G36" s="965" t="str">
        <f>IF(ISBLANK(TB!G171), "",TB!G171)</f>
        <v/>
      </c>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44"/>
      <c r="DX36" s="29"/>
      <c r="DY36" s="29"/>
      <c r="DZ36" s="29"/>
      <c r="EA36" s="29"/>
      <c r="EB36" s="29"/>
      <c r="EC36" s="29"/>
      <c r="ED36" s="29"/>
      <c r="EE36" s="29"/>
      <c r="EF36" s="29"/>
      <c r="EG36" s="29"/>
      <c r="EH36" s="29"/>
      <c r="EI36" s="29"/>
      <c r="EJ36" s="29"/>
      <c r="EK36" s="29"/>
      <c r="EL36" s="29"/>
      <c r="EM36" s="29"/>
      <c r="EN36" s="29"/>
      <c r="EO36" s="29"/>
      <c r="EP36" s="29"/>
      <c r="EQ36" s="29"/>
      <c r="ER36" s="44"/>
    </row>
    <row r="37" spans="2:148" ht="15" customHeight="1" x14ac:dyDescent="0.25">
      <c r="B37" s="358" t="s">
        <v>589</v>
      </c>
      <c r="C37" s="360" t="str">
        <f xml:space="preserve"> IF(ISBLANK(TB!C172), "", TB!C172)</f>
        <v/>
      </c>
      <c r="D37" s="360" t="str">
        <f xml:space="preserve"> IF(ISBLANK(TB!D172), "", TB!D172)</f>
        <v/>
      </c>
      <c r="E37" s="360" t="str">
        <f xml:space="preserve"> IF(ISBLANK(TB!E172), "", TB!E172)</f>
        <v/>
      </c>
      <c r="F37" s="360" t="str">
        <f xml:space="preserve"> IF(ISBLANK(TB!F172), "", TB!F172)</f>
        <v/>
      </c>
      <c r="G37" s="965" t="str">
        <f>IF(ISBLANK(TB!G172), "",TB!G172)</f>
        <v/>
      </c>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44"/>
      <c r="DX37" s="29"/>
      <c r="DY37" s="29"/>
      <c r="DZ37" s="29"/>
      <c r="EA37" s="29"/>
      <c r="EB37" s="29"/>
      <c r="EC37" s="29"/>
      <c r="ED37" s="29"/>
      <c r="EE37" s="29"/>
      <c r="EF37" s="29"/>
      <c r="EG37" s="29"/>
      <c r="EH37" s="29"/>
      <c r="EI37" s="29"/>
      <c r="EJ37" s="29"/>
      <c r="EK37" s="29"/>
      <c r="EL37" s="29"/>
      <c r="EM37" s="29"/>
      <c r="EN37" s="29"/>
      <c r="EO37" s="29"/>
      <c r="EP37" s="29"/>
      <c r="EQ37" s="29"/>
      <c r="ER37" s="44"/>
    </row>
    <row r="38" spans="2:148" ht="15" customHeight="1" x14ac:dyDescent="0.25">
      <c r="B38" s="358" t="s">
        <v>590</v>
      </c>
      <c r="C38" s="360" t="str">
        <f xml:space="preserve"> IF(ISBLANK(TB!C173), "", TB!C173)</f>
        <v/>
      </c>
      <c r="D38" s="360" t="str">
        <f xml:space="preserve"> IF(ISBLANK(TB!D173), "", TB!D173)</f>
        <v/>
      </c>
      <c r="E38" s="360" t="str">
        <f xml:space="preserve"> IF(ISBLANK(TB!E173), "", TB!E173)</f>
        <v/>
      </c>
      <c r="F38" s="360" t="str">
        <f xml:space="preserve"> IF(ISBLANK(TB!F173), "", TB!F173)</f>
        <v/>
      </c>
      <c r="G38" s="965" t="str">
        <f>IF(ISBLANK(TB!G173), "",TB!G173)</f>
        <v/>
      </c>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44"/>
      <c r="DX38" s="29"/>
      <c r="DY38" s="29"/>
      <c r="DZ38" s="29"/>
      <c r="EA38" s="29"/>
      <c r="EB38" s="29"/>
      <c r="EC38" s="29"/>
      <c r="ED38" s="29"/>
      <c r="EE38" s="29"/>
      <c r="EF38" s="29"/>
      <c r="EG38" s="29"/>
      <c r="EH38" s="29"/>
      <c r="EI38" s="29"/>
      <c r="EJ38" s="29"/>
      <c r="EK38" s="29"/>
      <c r="EL38" s="29"/>
      <c r="EM38" s="29"/>
      <c r="EN38" s="29"/>
      <c r="EO38" s="29"/>
      <c r="EP38" s="29"/>
      <c r="EQ38" s="29"/>
      <c r="ER38" s="44"/>
    </row>
    <row r="39" spans="2:148" ht="15" customHeight="1" x14ac:dyDescent="0.25">
      <c r="B39" s="358" t="s">
        <v>591</v>
      </c>
      <c r="C39" s="360" t="str">
        <f xml:space="preserve"> IF(ISBLANK(TB!C174), "", TB!C174)</f>
        <v/>
      </c>
      <c r="D39" s="360" t="str">
        <f xml:space="preserve"> IF(ISBLANK(TB!D174), "", TB!D174)</f>
        <v/>
      </c>
      <c r="E39" s="360" t="str">
        <f xml:space="preserve"> IF(ISBLANK(TB!E174), "", TB!E174)</f>
        <v/>
      </c>
      <c r="F39" s="360" t="str">
        <f xml:space="preserve"> IF(ISBLANK(TB!F174), "", TB!F174)</f>
        <v/>
      </c>
      <c r="G39" s="965" t="str">
        <f>IF(ISBLANK(TB!G174), "",TB!G174)</f>
        <v/>
      </c>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44"/>
      <c r="DX39" s="29"/>
      <c r="DY39" s="29"/>
      <c r="DZ39" s="29"/>
      <c r="EA39" s="29"/>
      <c r="EB39" s="29"/>
      <c r="EC39" s="29"/>
      <c r="ED39" s="29"/>
      <c r="EE39" s="29"/>
      <c r="EF39" s="29"/>
      <c r="EG39" s="29"/>
      <c r="EH39" s="29"/>
      <c r="EI39" s="29"/>
      <c r="EJ39" s="29"/>
      <c r="EK39" s="29"/>
      <c r="EL39" s="29"/>
      <c r="EM39" s="29"/>
      <c r="EN39" s="29"/>
      <c r="EO39" s="29"/>
      <c r="EP39" s="29"/>
      <c r="EQ39" s="29"/>
      <c r="ER39" s="44"/>
    </row>
    <row r="40" spans="2:148" ht="15" customHeight="1" x14ac:dyDescent="0.25">
      <c r="B40" s="358" t="s">
        <v>592</v>
      </c>
      <c r="C40" s="360" t="str">
        <f xml:space="preserve"> IF(ISBLANK(TB!C175), "", TB!C175)</f>
        <v/>
      </c>
      <c r="D40" s="360" t="str">
        <f xml:space="preserve"> IF(ISBLANK(TB!D175), "", TB!D175)</f>
        <v/>
      </c>
      <c r="E40" s="360" t="str">
        <f xml:space="preserve"> IF(ISBLANK(TB!E175), "", TB!E175)</f>
        <v/>
      </c>
      <c r="F40" s="360" t="str">
        <f xml:space="preserve"> IF(ISBLANK(TB!F175), "", TB!F175)</f>
        <v/>
      </c>
      <c r="G40" s="965" t="str">
        <f>IF(ISBLANK(TB!G175), "",TB!G175)</f>
        <v/>
      </c>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44"/>
      <c r="DX40" s="29"/>
      <c r="DY40" s="29"/>
      <c r="DZ40" s="29"/>
      <c r="EA40" s="29"/>
      <c r="EB40" s="29"/>
      <c r="EC40" s="29"/>
      <c r="ED40" s="29"/>
      <c r="EE40" s="29"/>
      <c r="EF40" s="29"/>
      <c r="EG40" s="29"/>
      <c r="EH40" s="29"/>
      <c r="EI40" s="29"/>
      <c r="EJ40" s="29"/>
      <c r="EK40" s="29"/>
      <c r="EL40" s="29"/>
      <c r="EM40" s="29"/>
      <c r="EN40" s="29"/>
      <c r="EO40" s="29"/>
      <c r="EP40" s="29"/>
      <c r="EQ40" s="29"/>
      <c r="ER40" s="44"/>
    </row>
    <row r="41" spans="2:148" ht="15" customHeight="1" x14ac:dyDescent="0.25">
      <c r="B41" s="358" t="s">
        <v>593</v>
      </c>
      <c r="C41" s="360" t="str">
        <f xml:space="preserve"> IF(ISBLANK(TB!C176), "", TB!C176)</f>
        <v/>
      </c>
      <c r="D41" s="360" t="str">
        <f xml:space="preserve"> IF(ISBLANK(TB!D176), "", TB!D176)</f>
        <v/>
      </c>
      <c r="E41" s="360" t="str">
        <f xml:space="preserve"> IF(ISBLANK(TB!E176), "", TB!E176)</f>
        <v/>
      </c>
      <c r="F41" s="360" t="str">
        <f xml:space="preserve"> IF(ISBLANK(TB!F176), "", TB!F176)</f>
        <v/>
      </c>
      <c r="G41" s="965" t="str">
        <f>IF(ISBLANK(TB!G176), "",TB!G176)</f>
        <v/>
      </c>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44"/>
      <c r="DX41" s="29"/>
      <c r="DY41" s="29"/>
      <c r="DZ41" s="29"/>
      <c r="EA41" s="29"/>
      <c r="EB41" s="29"/>
      <c r="EC41" s="29"/>
      <c r="ED41" s="29"/>
      <c r="EE41" s="29"/>
      <c r="EF41" s="29"/>
      <c r="EG41" s="29"/>
      <c r="EH41" s="29"/>
      <c r="EI41" s="29"/>
      <c r="EJ41" s="29"/>
      <c r="EK41" s="29"/>
      <c r="EL41" s="29"/>
      <c r="EM41" s="29"/>
      <c r="EN41" s="29"/>
      <c r="EO41" s="29"/>
      <c r="EP41" s="29"/>
      <c r="EQ41" s="29"/>
      <c r="ER41" s="44"/>
    </row>
    <row r="42" spans="2:148" ht="15" customHeight="1" x14ac:dyDescent="0.25">
      <c r="B42" s="358" t="s">
        <v>594</v>
      </c>
      <c r="C42" s="360" t="str">
        <f xml:space="preserve"> IF(ISBLANK(TB!C177), "", TB!C177)</f>
        <v/>
      </c>
      <c r="D42" s="360" t="str">
        <f xml:space="preserve"> IF(ISBLANK(TB!D177), "", TB!D177)</f>
        <v/>
      </c>
      <c r="E42" s="360" t="str">
        <f xml:space="preserve"> IF(ISBLANK(TB!E177), "", TB!E177)</f>
        <v/>
      </c>
      <c r="F42" s="360" t="str">
        <f xml:space="preserve"> IF(ISBLANK(TB!F177), "", TB!F177)</f>
        <v/>
      </c>
      <c r="G42" s="965" t="str">
        <f>IF(ISBLANK(TB!G177), "",TB!G177)</f>
        <v/>
      </c>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44"/>
      <c r="DX42" s="29"/>
      <c r="DY42" s="29"/>
      <c r="DZ42" s="29"/>
      <c r="EA42" s="29"/>
      <c r="EB42" s="29"/>
      <c r="EC42" s="29"/>
      <c r="ED42" s="29"/>
      <c r="EE42" s="29"/>
      <c r="EF42" s="29"/>
      <c r="EG42" s="29"/>
      <c r="EH42" s="29"/>
      <c r="EI42" s="29"/>
      <c r="EJ42" s="29"/>
      <c r="EK42" s="29"/>
      <c r="EL42" s="29"/>
      <c r="EM42" s="29"/>
      <c r="EN42" s="29"/>
      <c r="EO42" s="29"/>
      <c r="EP42" s="29"/>
      <c r="EQ42" s="29"/>
      <c r="ER42" s="44"/>
    </row>
    <row r="43" spans="2:148" ht="15" customHeight="1" x14ac:dyDescent="0.25">
      <c r="B43" s="358" t="s">
        <v>595</v>
      </c>
      <c r="C43" s="360" t="str">
        <f xml:space="preserve"> IF(ISBLANK(TB!C178), "", TB!C178)</f>
        <v/>
      </c>
      <c r="D43" s="360" t="str">
        <f xml:space="preserve"> IF(ISBLANK(TB!D178), "", TB!D178)</f>
        <v/>
      </c>
      <c r="E43" s="360" t="str">
        <f xml:space="preserve"> IF(ISBLANK(TB!E178), "", TB!E178)</f>
        <v/>
      </c>
      <c r="F43" s="360" t="str">
        <f xml:space="preserve"> IF(ISBLANK(TB!F178), "", TB!F178)</f>
        <v/>
      </c>
      <c r="G43" s="965" t="str">
        <f>IF(ISBLANK(TB!G178), "",TB!G178)</f>
        <v/>
      </c>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44"/>
      <c r="DX43" s="29"/>
      <c r="DY43" s="29"/>
      <c r="DZ43" s="29"/>
      <c r="EA43" s="29"/>
      <c r="EB43" s="29"/>
      <c r="EC43" s="29"/>
      <c r="ED43" s="29"/>
      <c r="EE43" s="29"/>
      <c r="EF43" s="29"/>
      <c r="EG43" s="29"/>
      <c r="EH43" s="29"/>
      <c r="EI43" s="29"/>
      <c r="EJ43" s="29"/>
      <c r="EK43" s="29"/>
      <c r="EL43" s="29"/>
      <c r="EM43" s="29"/>
      <c r="EN43" s="29"/>
      <c r="EO43" s="29"/>
      <c r="EP43" s="29"/>
      <c r="EQ43" s="29"/>
      <c r="ER43" s="44"/>
    </row>
    <row r="44" spans="2:148" ht="15" customHeight="1" x14ac:dyDescent="0.25">
      <c r="B44" s="358" t="s">
        <v>596</v>
      </c>
      <c r="C44" s="360" t="str">
        <f xml:space="preserve"> IF(ISBLANK(TB!C179), "", TB!C179)</f>
        <v/>
      </c>
      <c r="D44" s="360" t="str">
        <f xml:space="preserve"> IF(ISBLANK(TB!D179), "", TB!D179)</f>
        <v/>
      </c>
      <c r="E44" s="360" t="str">
        <f xml:space="preserve"> IF(ISBLANK(TB!E179), "", TB!E179)</f>
        <v/>
      </c>
      <c r="F44" s="360" t="str">
        <f xml:space="preserve"> IF(ISBLANK(TB!F179), "", TB!F179)</f>
        <v/>
      </c>
      <c r="G44" s="965" t="str">
        <f>IF(ISBLANK(TB!G179), "",TB!G179)</f>
        <v/>
      </c>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44"/>
      <c r="DX44" s="29"/>
      <c r="DY44" s="29"/>
      <c r="DZ44" s="29"/>
      <c r="EA44" s="29"/>
      <c r="EB44" s="29"/>
      <c r="EC44" s="29"/>
      <c r="ED44" s="29"/>
      <c r="EE44" s="29"/>
      <c r="EF44" s="29"/>
      <c r="EG44" s="29"/>
      <c r="EH44" s="29"/>
      <c r="EI44" s="29"/>
      <c r="EJ44" s="29"/>
      <c r="EK44" s="29"/>
      <c r="EL44" s="29"/>
      <c r="EM44" s="29"/>
      <c r="EN44" s="29"/>
      <c r="EO44" s="29"/>
      <c r="EP44" s="29"/>
      <c r="EQ44" s="29"/>
      <c r="ER44" s="44"/>
    </row>
    <row r="45" spans="2:148" ht="15" customHeight="1" x14ac:dyDescent="0.25">
      <c r="B45" s="358" t="s">
        <v>597</v>
      </c>
      <c r="C45" s="360" t="str">
        <f xml:space="preserve"> IF(ISBLANK(TB!C180), "", TB!C180)</f>
        <v/>
      </c>
      <c r="D45" s="360" t="str">
        <f xml:space="preserve"> IF(ISBLANK(TB!D180), "", TB!D180)</f>
        <v/>
      </c>
      <c r="E45" s="360" t="str">
        <f xml:space="preserve"> IF(ISBLANK(TB!E180), "", TB!E180)</f>
        <v/>
      </c>
      <c r="F45" s="360" t="str">
        <f xml:space="preserve"> IF(ISBLANK(TB!F180), "", TB!F180)</f>
        <v/>
      </c>
      <c r="G45" s="965" t="str">
        <f>IF(ISBLANK(TB!G180), "",TB!G180)</f>
        <v/>
      </c>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44"/>
      <c r="DX45" s="29"/>
      <c r="DY45" s="29"/>
      <c r="DZ45" s="29"/>
      <c r="EA45" s="29"/>
      <c r="EB45" s="29"/>
      <c r="EC45" s="29"/>
      <c r="ED45" s="29"/>
      <c r="EE45" s="29"/>
      <c r="EF45" s="29"/>
      <c r="EG45" s="29"/>
      <c r="EH45" s="29"/>
      <c r="EI45" s="29"/>
      <c r="EJ45" s="29"/>
      <c r="EK45" s="29"/>
      <c r="EL45" s="29"/>
      <c r="EM45" s="29"/>
      <c r="EN45" s="29"/>
      <c r="EO45" s="29"/>
      <c r="EP45" s="29"/>
      <c r="EQ45" s="29"/>
      <c r="ER45" s="44"/>
    </row>
    <row r="46" spans="2:148" ht="15" customHeight="1" x14ac:dyDescent="0.25">
      <c r="B46" s="358" t="s">
        <v>598</v>
      </c>
      <c r="C46" s="360" t="str">
        <f xml:space="preserve"> IF(ISBLANK(TB!C181), "", TB!C181)</f>
        <v/>
      </c>
      <c r="D46" s="360" t="str">
        <f xml:space="preserve"> IF(ISBLANK(TB!D181), "", TB!D181)</f>
        <v/>
      </c>
      <c r="E46" s="360" t="str">
        <f xml:space="preserve"> IF(ISBLANK(TB!E181), "", TB!E181)</f>
        <v/>
      </c>
      <c r="F46" s="360" t="str">
        <f xml:space="preserve"> IF(ISBLANK(TB!F181), "", TB!F181)</f>
        <v/>
      </c>
      <c r="G46" s="965" t="str">
        <f>IF(ISBLANK(TB!G181), "",TB!G181)</f>
        <v/>
      </c>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44"/>
      <c r="DX46" s="29"/>
      <c r="DY46" s="29"/>
      <c r="DZ46" s="29"/>
      <c r="EA46" s="29"/>
      <c r="EB46" s="29"/>
      <c r="EC46" s="29"/>
      <c r="ED46" s="29"/>
      <c r="EE46" s="29"/>
      <c r="EF46" s="29"/>
      <c r="EG46" s="29"/>
      <c r="EH46" s="29"/>
      <c r="EI46" s="29"/>
      <c r="EJ46" s="29"/>
      <c r="EK46" s="29"/>
      <c r="EL46" s="29"/>
      <c r="EM46" s="29"/>
      <c r="EN46" s="29"/>
      <c r="EO46" s="29"/>
      <c r="EP46" s="29"/>
      <c r="EQ46" s="29"/>
      <c r="ER46" s="44"/>
    </row>
    <row r="47" spans="2:148" ht="15" customHeight="1" x14ac:dyDescent="0.25">
      <c r="B47" s="358" t="s">
        <v>599</v>
      </c>
      <c r="C47" s="360" t="str">
        <f xml:space="preserve"> IF(ISBLANK(TB!C182), "", TB!C182)</f>
        <v/>
      </c>
      <c r="D47" s="360" t="str">
        <f xml:space="preserve"> IF(ISBLANK(TB!D182), "", TB!D182)</f>
        <v/>
      </c>
      <c r="E47" s="360" t="str">
        <f xml:space="preserve"> IF(ISBLANK(TB!E182), "", TB!E182)</f>
        <v/>
      </c>
      <c r="F47" s="360" t="str">
        <f xml:space="preserve"> IF(ISBLANK(TB!F182), "", TB!F182)</f>
        <v/>
      </c>
      <c r="G47" s="965" t="str">
        <f>IF(ISBLANK(TB!G182), "",TB!G182)</f>
        <v/>
      </c>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44"/>
      <c r="DX47" s="29"/>
      <c r="DY47" s="29"/>
      <c r="DZ47" s="29"/>
      <c r="EA47" s="29"/>
      <c r="EB47" s="29"/>
      <c r="EC47" s="29"/>
      <c r="ED47" s="29"/>
      <c r="EE47" s="29"/>
      <c r="EF47" s="29"/>
      <c r="EG47" s="29"/>
      <c r="EH47" s="29"/>
      <c r="EI47" s="29"/>
      <c r="EJ47" s="29"/>
      <c r="EK47" s="29"/>
      <c r="EL47" s="29"/>
      <c r="EM47" s="29"/>
      <c r="EN47" s="29"/>
      <c r="EO47" s="29"/>
      <c r="EP47" s="29"/>
      <c r="EQ47" s="29"/>
      <c r="ER47" s="44"/>
    </row>
    <row r="48" spans="2:148" ht="15" customHeight="1" x14ac:dyDescent="0.25">
      <c r="B48" s="358" t="s">
        <v>600</v>
      </c>
      <c r="C48" s="360" t="str">
        <f xml:space="preserve"> IF(ISBLANK(TB!C183), "", TB!C183)</f>
        <v/>
      </c>
      <c r="D48" s="360" t="str">
        <f xml:space="preserve"> IF(ISBLANK(TB!D183), "", TB!D183)</f>
        <v/>
      </c>
      <c r="E48" s="360" t="str">
        <f xml:space="preserve"> IF(ISBLANK(TB!E183), "", TB!E183)</f>
        <v/>
      </c>
      <c r="F48" s="360" t="str">
        <f xml:space="preserve"> IF(ISBLANK(TB!F183), "", TB!F183)</f>
        <v/>
      </c>
      <c r="G48" s="965" t="str">
        <f>IF(ISBLANK(TB!G183), "",TB!G183)</f>
        <v/>
      </c>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44"/>
      <c r="DX48" s="29"/>
      <c r="DY48" s="29"/>
      <c r="DZ48" s="29"/>
      <c r="EA48" s="29"/>
      <c r="EB48" s="29"/>
      <c r="EC48" s="29"/>
      <c r="ED48" s="29"/>
      <c r="EE48" s="29"/>
      <c r="EF48" s="29"/>
      <c r="EG48" s="29"/>
      <c r="EH48" s="29"/>
      <c r="EI48" s="29"/>
      <c r="EJ48" s="29"/>
      <c r="EK48" s="29"/>
      <c r="EL48" s="29"/>
      <c r="EM48" s="29"/>
      <c r="EN48" s="29"/>
      <c r="EO48" s="29"/>
      <c r="EP48" s="29"/>
      <c r="EQ48" s="29"/>
      <c r="ER48" s="44"/>
    </row>
    <row r="49" spans="2:148" ht="15" customHeight="1" x14ac:dyDescent="0.25">
      <c r="B49" s="358" t="s">
        <v>601</v>
      </c>
      <c r="C49" s="360" t="str">
        <f xml:space="preserve"> IF(ISBLANK(TB!C184), "", TB!C184)</f>
        <v/>
      </c>
      <c r="D49" s="360" t="str">
        <f xml:space="preserve"> IF(ISBLANK(TB!D184), "", TB!D184)</f>
        <v/>
      </c>
      <c r="E49" s="360" t="str">
        <f xml:space="preserve"> IF(ISBLANK(TB!E184), "", TB!E184)</f>
        <v/>
      </c>
      <c r="F49" s="360" t="str">
        <f xml:space="preserve"> IF(ISBLANK(TB!F184), "", TB!F184)</f>
        <v/>
      </c>
      <c r="G49" s="965" t="str">
        <f>IF(ISBLANK(TB!G184), "",TB!G184)</f>
        <v/>
      </c>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44"/>
      <c r="DX49" s="29"/>
      <c r="DY49" s="29"/>
      <c r="DZ49" s="29"/>
      <c r="EA49" s="29"/>
      <c r="EB49" s="29"/>
      <c r="EC49" s="29"/>
      <c r="ED49" s="29"/>
      <c r="EE49" s="29"/>
      <c r="EF49" s="29"/>
      <c r="EG49" s="29"/>
      <c r="EH49" s="29"/>
      <c r="EI49" s="29"/>
      <c r="EJ49" s="29"/>
      <c r="EK49" s="29"/>
      <c r="EL49" s="29"/>
      <c r="EM49" s="29"/>
      <c r="EN49" s="29"/>
      <c r="EO49" s="29"/>
      <c r="EP49" s="29"/>
      <c r="EQ49" s="29"/>
      <c r="ER49" s="44"/>
    </row>
    <row r="50" spans="2:148" ht="15" customHeight="1" x14ac:dyDescent="0.25">
      <c r="B50" s="358" t="s">
        <v>602</v>
      </c>
      <c r="C50" s="360" t="str">
        <f xml:space="preserve"> IF(ISBLANK(TB!C185), "", TB!C185)</f>
        <v/>
      </c>
      <c r="D50" s="360" t="str">
        <f xml:space="preserve"> IF(ISBLANK(TB!D185), "", TB!D185)</f>
        <v/>
      </c>
      <c r="E50" s="360" t="str">
        <f xml:space="preserve"> IF(ISBLANK(TB!E185), "", TB!E185)</f>
        <v/>
      </c>
      <c r="F50" s="360" t="str">
        <f xml:space="preserve"> IF(ISBLANK(TB!F185), "", TB!F185)</f>
        <v/>
      </c>
      <c r="G50" s="965" t="str">
        <f>IF(ISBLANK(TB!G185), "",TB!G185)</f>
        <v/>
      </c>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44"/>
      <c r="DX50" s="29"/>
      <c r="DY50" s="29"/>
      <c r="DZ50" s="29"/>
      <c r="EA50" s="29"/>
      <c r="EB50" s="29"/>
      <c r="EC50" s="29"/>
      <c r="ED50" s="29"/>
      <c r="EE50" s="29"/>
      <c r="EF50" s="29"/>
      <c r="EG50" s="29"/>
      <c r="EH50" s="29"/>
      <c r="EI50" s="29"/>
      <c r="EJ50" s="29"/>
      <c r="EK50" s="29"/>
      <c r="EL50" s="29"/>
      <c r="EM50" s="29"/>
      <c r="EN50" s="29"/>
      <c r="EO50" s="29"/>
      <c r="EP50" s="29"/>
      <c r="EQ50" s="29"/>
      <c r="ER50" s="44"/>
    </row>
    <row r="51" spans="2:148" ht="15" customHeight="1" x14ac:dyDescent="0.25">
      <c r="B51" s="358" t="s">
        <v>603</v>
      </c>
      <c r="C51" s="360" t="str">
        <f xml:space="preserve"> IF(ISBLANK(TB!C186), "", TB!C186)</f>
        <v/>
      </c>
      <c r="D51" s="360" t="str">
        <f xml:space="preserve"> IF(ISBLANK(TB!D186), "", TB!D186)</f>
        <v/>
      </c>
      <c r="E51" s="360" t="str">
        <f xml:space="preserve"> IF(ISBLANK(TB!E186), "", TB!E186)</f>
        <v/>
      </c>
      <c r="F51" s="360" t="str">
        <f xml:space="preserve"> IF(ISBLANK(TB!F186), "", TB!F186)</f>
        <v/>
      </c>
      <c r="G51" s="965" t="str">
        <f>IF(ISBLANK(TB!G186), "",TB!G186)</f>
        <v/>
      </c>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44"/>
      <c r="DX51" s="29"/>
      <c r="DY51" s="29"/>
      <c r="DZ51" s="29"/>
      <c r="EA51" s="29"/>
      <c r="EB51" s="29"/>
      <c r="EC51" s="29"/>
      <c r="ED51" s="29"/>
      <c r="EE51" s="29"/>
      <c r="EF51" s="29"/>
      <c r="EG51" s="29"/>
      <c r="EH51" s="29"/>
      <c r="EI51" s="29"/>
      <c r="EJ51" s="29"/>
      <c r="EK51" s="29"/>
      <c r="EL51" s="29"/>
      <c r="EM51" s="29"/>
      <c r="EN51" s="29"/>
      <c r="EO51" s="29"/>
      <c r="EP51" s="29"/>
      <c r="EQ51" s="29"/>
      <c r="ER51" s="44"/>
    </row>
    <row r="52" spans="2:148" ht="15" customHeight="1" x14ac:dyDescent="0.25">
      <c r="B52" s="358" t="s">
        <v>604</v>
      </c>
      <c r="C52" s="360" t="str">
        <f xml:space="preserve"> IF(ISBLANK(TB!C187), "", TB!C187)</f>
        <v/>
      </c>
      <c r="D52" s="360" t="str">
        <f xml:space="preserve"> IF(ISBLANK(TB!D187), "", TB!D187)</f>
        <v/>
      </c>
      <c r="E52" s="360" t="str">
        <f xml:space="preserve"> IF(ISBLANK(TB!E187), "", TB!E187)</f>
        <v/>
      </c>
      <c r="F52" s="360" t="str">
        <f xml:space="preserve"> IF(ISBLANK(TB!F187), "", TB!F187)</f>
        <v/>
      </c>
      <c r="G52" s="965" t="str">
        <f>IF(ISBLANK(TB!G187), "",TB!G187)</f>
        <v/>
      </c>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44"/>
      <c r="DX52" s="29"/>
      <c r="DY52" s="29"/>
      <c r="DZ52" s="29"/>
      <c r="EA52" s="29"/>
      <c r="EB52" s="29"/>
      <c r="EC52" s="29"/>
      <c r="ED52" s="29"/>
      <c r="EE52" s="29"/>
      <c r="EF52" s="29"/>
      <c r="EG52" s="29"/>
      <c r="EH52" s="29"/>
      <c r="EI52" s="29"/>
      <c r="EJ52" s="29"/>
      <c r="EK52" s="29"/>
      <c r="EL52" s="29"/>
      <c r="EM52" s="29"/>
      <c r="EN52" s="29"/>
      <c r="EO52" s="29"/>
      <c r="EP52" s="29"/>
      <c r="EQ52" s="29"/>
      <c r="ER52" s="44"/>
    </row>
    <row r="53" spans="2:148" ht="15" customHeight="1" x14ac:dyDescent="0.25">
      <c r="B53" s="358" t="s">
        <v>605</v>
      </c>
      <c r="C53" s="360" t="str">
        <f xml:space="preserve"> IF(ISBLANK(TB!C188), "", TB!C188)</f>
        <v/>
      </c>
      <c r="D53" s="360" t="str">
        <f xml:space="preserve"> IF(ISBLANK(TB!D188), "", TB!D188)</f>
        <v/>
      </c>
      <c r="E53" s="360" t="str">
        <f xml:space="preserve"> IF(ISBLANK(TB!E188), "", TB!E188)</f>
        <v/>
      </c>
      <c r="F53" s="360" t="str">
        <f xml:space="preserve"> IF(ISBLANK(TB!F188), "", TB!F188)</f>
        <v/>
      </c>
      <c r="G53" s="965" t="str">
        <f>IF(ISBLANK(TB!G188), "",TB!G188)</f>
        <v/>
      </c>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44"/>
      <c r="DX53" s="29"/>
      <c r="DY53" s="29"/>
      <c r="DZ53" s="29"/>
      <c r="EA53" s="29"/>
      <c r="EB53" s="29"/>
      <c r="EC53" s="29"/>
      <c r="ED53" s="29"/>
      <c r="EE53" s="29"/>
      <c r="EF53" s="29"/>
      <c r="EG53" s="29"/>
      <c r="EH53" s="29"/>
      <c r="EI53" s="29"/>
      <c r="EJ53" s="29"/>
      <c r="EK53" s="29"/>
      <c r="EL53" s="29"/>
      <c r="EM53" s="29"/>
      <c r="EN53" s="29"/>
      <c r="EO53" s="29"/>
      <c r="EP53" s="29"/>
      <c r="EQ53" s="29"/>
      <c r="ER53" s="44"/>
    </row>
    <row r="54" spans="2:148" ht="15" customHeight="1" x14ac:dyDescent="0.25">
      <c r="B54" s="358" t="s">
        <v>606</v>
      </c>
      <c r="C54" s="360" t="str">
        <f xml:space="preserve"> IF(ISBLANK(TB!C189), "", TB!C189)</f>
        <v/>
      </c>
      <c r="D54" s="360" t="str">
        <f xml:space="preserve"> IF(ISBLANK(TB!D189), "", TB!D189)</f>
        <v/>
      </c>
      <c r="E54" s="360" t="str">
        <f xml:space="preserve"> IF(ISBLANK(TB!E189), "", TB!E189)</f>
        <v/>
      </c>
      <c r="F54" s="360" t="str">
        <f xml:space="preserve"> IF(ISBLANK(TB!F189), "", TB!F189)</f>
        <v/>
      </c>
      <c r="G54" s="965" t="str">
        <f>IF(ISBLANK(TB!G189), "",TB!G189)</f>
        <v/>
      </c>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44"/>
      <c r="DX54" s="29"/>
      <c r="DY54" s="29"/>
      <c r="DZ54" s="29"/>
      <c r="EA54" s="29"/>
      <c r="EB54" s="29"/>
      <c r="EC54" s="29"/>
      <c r="ED54" s="29"/>
      <c r="EE54" s="29"/>
      <c r="EF54" s="29"/>
      <c r="EG54" s="29"/>
      <c r="EH54" s="29"/>
      <c r="EI54" s="29"/>
      <c r="EJ54" s="29"/>
      <c r="EK54" s="29"/>
      <c r="EL54" s="29"/>
      <c r="EM54" s="29"/>
      <c r="EN54" s="29"/>
      <c r="EO54" s="29"/>
      <c r="EP54" s="29"/>
      <c r="EQ54" s="29"/>
      <c r="ER54" s="44"/>
    </row>
    <row r="55" spans="2:148" ht="15" customHeight="1" x14ac:dyDescent="0.25">
      <c r="B55" s="358" t="s">
        <v>607</v>
      </c>
      <c r="C55" s="360" t="str">
        <f xml:space="preserve"> IF(ISBLANK(TB!C190), "", TB!C190)</f>
        <v/>
      </c>
      <c r="D55" s="360" t="str">
        <f xml:space="preserve"> IF(ISBLANK(TB!D190), "", TB!D190)</f>
        <v/>
      </c>
      <c r="E55" s="360" t="str">
        <f xml:space="preserve"> IF(ISBLANK(TB!E190), "", TB!E190)</f>
        <v/>
      </c>
      <c r="F55" s="360" t="str">
        <f xml:space="preserve"> IF(ISBLANK(TB!F190), "", TB!F190)</f>
        <v/>
      </c>
      <c r="G55" s="965" t="str">
        <f>IF(ISBLANK(TB!G190), "",TB!G190)</f>
        <v/>
      </c>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44"/>
      <c r="DX55" s="29"/>
      <c r="DY55" s="29"/>
      <c r="DZ55" s="29"/>
      <c r="EA55" s="29"/>
      <c r="EB55" s="29"/>
      <c r="EC55" s="29"/>
      <c r="ED55" s="29"/>
      <c r="EE55" s="29"/>
      <c r="EF55" s="29"/>
      <c r="EG55" s="29"/>
      <c r="EH55" s="29"/>
      <c r="EI55" s="29"/>
      <c r="EJ55" s="29"/>
      <c r="EK55" s="29"/>
      <c r="EL55" s="29"/>
      <c r="EM55" s="29"/>
      <c r="EN55" s="29"/>
      <c r="EO55" s="29"/>
      <c r="EP55" s="29"/>
      <c r="EQ55" s="29"/>
      <c r="ER55" s="44"/>
    </row>
    <row r="56" spans="2:148" ht="15" customHeight="1" x14ac:dyDescent="0.25">
      <c r="B56" s="358" t="s">
        <v>608</v>
      </c>
      <c r="C56" s="360" t="str">
        <f xml:space="preserve"> IF(ISBLANK(TB!C191), "", TB!C191)</f>
        <v/>
      </c>
      <c r="D56" s="360" t="str">
        <f xml:space="preserve"> IF(ISBLANK(TB!D191), "", TB!D191)</f>
        <v/>
      </c>
      <c r="E56" s="360" t="str">
        <f xml:space="preserve"> IF(ISBLANK(TB!E191), "", TB!E191)</f>
        <v/>
      </c>
      <c r="F56" s="360" t="str">
        <f xml:space="preserve"> IF(ISBLANK(TB!F191), "", TB!F191)</f>
        <v/>
      </c>
      <c r="G56" s="965" t="str">
        <f>IF(ISBLANK(TB!G191), "",TB!G191)</f>
        <v/>
      </c>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44"/>
      <c r="DX56" s="29"/>
      <c r="DY56" s="29"/>
      <c r="DZ56" s="29"/>
      <c r="EA56" s="29"/>
      <c r="EB56" s="29"/>
      <c r="EC56" s="29"/>
      <c r="ED56" s="29"/>
      <c r="EE56" s="29"/>
      <c r="EF56" s="29"/>
      <c r="EG56" s="29"/>
      <c r="EH56" s="29"/>
      <c r="EI56" s="29"/>
      <c r="EJ56" s="29"/>
      <c r="EK56" s="29"/>
      <c r="EL56" s="29"/>
      <c r="EM56" s="29"/>
      <c r="EN56" s="29"/>
      <c r="EO56" s="29"/>
      <c r="EP56" s="29"/>
      <c r="EQ56" s="29"/>
      <c r="ER56" s="44"/>
    </row>
    <row r="57" spans="2:148" ht="15" customHeight="1" x14ac:dyDescent="0.25">
      <c r="B57" s="358" t="s">
        <v>609</v>
      </c>
      <c r="C57" s="360" t="str">
        <f xml:space="preserve"> IF(ISBLANK(TB!C192), "", TB!C192)</f>
        <v/>
      </c>
      <c r="D57" s="360" t="str">
        <f xml:space="preserve"> IF(ISBLANK(TB!D192), "", TB!D192)</f>
        <v/>
      </c>
      <c r="E57" s="360" t="str">
        <f xml:space="preserve"> IF(ISBLANK(TB!E192), "", TB!E192)</f>
        <v/>
      </c>
      <c r="F57" s="360" t="str">
        <f xml:space="preserve"> IF(ISBLANK(TB!F192), "", TB!F192)</f>
        <v/>
      </c>
      <c r="G57" s="965" t="str">
        <f>IF(ISBLANK(TB!G192), "",TB!G192)</f>
        <v/>
      </c>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44"/>
      <c r="DX57" s="29"/>
      <c r="DY57" s="29"/>
      <c r="DZ57" s="29"/>
      <c r="EA57" s="29"/>
      <c r="EB57" s="29"/>
      <c r="EC57" s="29"/>
      <c r="ED57" s="29"/>
      <c r="EE57" s="29"/>
      <c r="EF57" s="29"/>
      <c r="EG57" s="29"/>
      <c r="EH57" s="29"/>
      <c r="EI57" s="29"/>
      <c r="EJ57" s="29"/>
      <c r="EK57" s="29"/>
      <c r="EL57" s="29"/>
      <c r="EM57" s="29"/>
      <c r="EN57" s="29"/>
      <c r="EO57" s="29"/>
      <c r="EP57" s="29"/>
      <c r="EQ57" s="29"/>
      <c r="ER57" s="44"/>
    </row>
    <row r="58" spans="2:148" ht="15" customHeight="1" x14ac:dyDescent="0.25">
      <c r="B58" s="358" t="s">
        <v>610</v>
      </c>
      <c r="C58" s="360" t="str">
        <f xml:space="preserve"> IF(ISBLANK(TB!C193), "", TB!C193)</f>
        <v/>
      </c>
      <c r="D58" s="360" t="str">
        <f xml:space="preserve"> IF(ISBLANK(TB!D193), "", TB!D193)</f>
        <v/>
      </c>
      <c r="E58" s="360" t="str">
        <f xml:space="preserve"> IF(ISBLANK(TB!E193), "", TB!E193)</f>
        <v/>
      </c>
      <c r="F58" s="360" t="str">
        <f xml:space="preserve"> IF(ISBLANK(TB!F193), "", TB!F193)</f>
        <v/>
      </c>
      <c r="G58" s="965" t="str">
        <f>IF(ISBLANK(TB!G193), "",TB!G193)</f>
        <v/>
      </c>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44"/>
      <c r="DX58" s="29"/>
      <c r="DY58" s="29"/>
      <c r="DZ58" s="29"/>
      <c r="EA58" s="29"/>
      <c r="EB58" s="29"/>
      <c r="EC58" s="29"/>
      <c r="ED58" s="29"/>
      <c r="EE58" s="29"/>
      <c r="EF58" s="29"/>
      <c r="EG58" s="29"/>
      <c r="EH58" s="29"/>
      <c r="EI58" s="29"/>
      <c r="EJ58" s="29"/>
      <c r="EK58" s="29"/>
      <c r="EL58" s="29"/>
      <c r="EM58" s="29"/>
      <c r="EN58" s="29"/>
      <c r="EO58" s="29"/>
      <c r="EP58" s="29"/>
      <c r="EQ58" s="29"/>
      <c r="ER58" s="44"/>
    </row>
    <row r="59" spans="2:148" ht="15" customHeight="1" x14ac:dyDescent="0.25">
      <c r="B59" s="358" t="s">
        <v>611</v>
      </c>
      <c r="C59" s="360" t="str">
        <f xml:space="preserve"> IF(ISBLANK(TB!C194), "", TB!C194)</f>
        <v/>
      </c>
      <c r="D59" s="360" t="str">
        <f xml:space="preserve"> IF(ISBLANK(TB!D194), "", TB!D194)</f>
        <v/>
      </c>
      <c r="E59" s="360" t="str">
        <f xml:space="preserve"> IF(ISBLANK(TB!E194), "", TB!E194)</f>
        <v/>
      </c>
      <c r="F59" s="360" t="str">
        <f xml:space="preserve"> IF(ISBLANK(TB!F194), "", TB!F194)</f>
        <v/>
      </c>
      <c r="G59" s="965" t="str">
        <f>IF(ISBLANK(TB!G194), "",TB!G194)</f>
        <v/>
      </c>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44"/>
      <c r="DX59" s="29"/>
      <c r="DY59" s="29"/>
      <c r="DZ59" s="29"/>
      <c r="EA59" s="29"/>
      <c r="EB59" s="29"/>
      <c r="EC59" s="29"/>
      <c r="ED59" s="29"/>
      <c r="EE59" s="29"/>
      <c r="EF59" s="29"/>
      <c r="EG59" s="29"/>
      <c r="EH59" s="29"/>
      <c r="EI59" s="29"/>
      <c r="EJ59" s="29"/>
      <c r="EK59" s="29"/>
      <c r="EL59" s="29"/>
      <c r="EM59" s="29"/>
      <c r="EN59" s="29"/>
      <c r="EO59" s="29"/>
      <c r="EP59" s="29"/>
      <c r="EQ59" s="29"/>
      <c r="ER59" s="44"/>
    </row>
    <row r="60" spans="2:148" ht="15" customHeight="1" x14ac:dyDescent="0.25">
      <c r="B60" s="358" t="s">
        <v>612</v>
      </c>
      <c r="C60" s="360" t="str">
        <f xml:space="preserve"> IF(ISBLANK(TB!C195), "", TB!C195)</f>
        <v/>
      </c>
      <c r="D60" s="360" t="str">
        <f xml:space="preserve"> IF(ISBLANK(TB!D195), "", TB!D195)</f>
        <v/>
      </c>
      <c r="E60" s="360" t="str">
        <f xml:space="preserve"> IF(ISBLANK(TB!E195), "", TB!E195)</f>
        <v/>
      </c>
      <c r="F60" s="360" t="str">
        <f xml:space="preserve"> IF(ISBLANK(TB!F195), "", TB!F195)</f>
        <v/>
      </c>
      <c r="G60" s="965" t="str">
        <f>IF(ISBLANK(TB!G195), "",TB!G195)</f>
        <v/>
      </c>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44"/>
      <c r="DX60" s="29"/>
      <c r="DY60" s="29"/>
      <c r="DZ60" s="29"/>
      <c r="EA60" s="29"/>
      <c r="EB60" s="29"/>
      <c r="EC60" s="29"/>
      <c r="ED60" s="29"/>
      <c r="EE60" s="29"/>
      <c r="EF60" s="29"/>
      <c r="EG60" s="29"/>
      <c r="EH60" s="29"/>
      <c r="EI60" s="29"/>
      <c r="EJ60" s="29"/>
      <c r="EK60" s="29"/>
      <c r="EL60" s="29"/>
      <c r="EM60" s="29"/>
      <c r="EN60" s="29"/>
      <c r="EO60" s="29"/>
      <c r="EP60" s="29"/>
      <c r="EQ60" s="29"/>
      <c r="ER60" s="44"/>
    </row>
    <row r="61" spans="2:148" ht="15" customHeight="1" x14ac:dyDescent="0.25">
      <c r="B61" s="358" t="s">
        <v>613</v>
      </c>
      <c r="C61" s="360" t="str">
        <f xml:space="preserve"> IF(ISBLANK(TB!C196), "", TB!C196)</f>
        <v/>
      </c>
      <c r="D61" s="360" t="str">
        <f xml:space="preserve"> IF(ISBLANK(TB!D196), "", TB!D196)</f>
        <v/>
      </c>
      <c r="E61" s="360" t="str">
        <f xml:space="preserve"> IF(ISBLANK(TB!E196), "", TB!E196)</f>
        <v/>
      </c>
      <c r="F61" s="360" t="str">
        <f xml:space="preserve"> IF(ISBLANK(TB!F196), "", TB!F196)</f>
        <v/>
      </c>
      <c r="G61" s="965" t="str">
        <f>IF(ISBLANK(TB!G196), "",TB!G196)</f>
        <v/>
      </c>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44"/>
      <c r="DX61" s="29"/>
      <c r="DY61" s="29"/>
      <c r="DZ61" s="29"/>
      <c r="EA61" s="29"/>
      <c r="EB61" s="29"/>
      <c r="EC61" s="29"/>
      <c r="ED61" s="29"/>
      <c r="EE61" s="29"/>
      <c r="EF61" s="29"/>
      <c r="EG61" s="29"/>
      <c r="EH61" s="29"/>
      <c r="EI61" s="29"/>
      <c r="EJ61" s="29"/>
      <c r="EK61" s="29"/>
      <c r="EL61" s="29"/>
      <c r="EM61" s="29"/>
      <c r="EN61" s="29"/>
      <c r="EO61" s="29"/>
      <c r="EP61" s="29"/>
      <c r="EQ61" s="29"/>
      <c r="ER61" s="44"/>
    </row>
    <row r="62" spans="2:148" ht="15" customHeight="1" x14ac:dyDescent="0.25">
      <c r="B62" s="358" t="s">
        <v>614</v>
      </c>
      <c r="C62" s="360" t="str">
        <f xml:space="preserve"> IF(ISBLANK(TB!C197), "", TB!C197)</f>
        <v/>
      </c>
      <c r="D62" s="360" t="str">
        <f xml:space="preserve"> IF(ISBLANK(TB!D197), "", TB!D197)</f>
        <v/>
      </c>
      <c r="E62" s="360" t="str">
        <f xml:space="preserve"> IF(ISBLANK(TB!E197), "", TB!E197)</f>
        <v/>
      </c>
      <c r="F62" s="360" t="str">
        <f xml:space="preserve"> IF(ISBLANK(TB!F197), "", TB!F197)</f>
        <v/>
      </c>
      <c r="G62" s="965" t="str">
        <f>IF(ISBLANK(TB!G197), "",TB!G197)</f>
        <v/>
      </c>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44"/>
      <c r="DX62" s="29"/>
      <c r="DY62" s="29"/>
      <c r="DZ62" s="29"/>
      <c r="EA62" s="29"/>
      <c r="EB62" s="29"/>
      <c r="EC62" s="29"/>
      <c r="ED62" s="29"/>
      <c r="EE62" s="29"/>
      <c r="EF62" s="29"/>
      <c r="EG62" s="29"/>
      <c r="EH62" s="29"/>
      <c r="EI62" s="29"/>
      <c r="EJ62" s="29"/>
      <c r="EK62" s="29"/>
      <c r="EL62" s="29"/>
      <c r="EM62" s="29"/>
      <c r="EN62" s="29"/>
      <c r="EO62" s="29"/>
      <c r="EP62" s="29"/>
      <c r="EQ62" s="29"/>
      <c r="ER62" s="44"/>
    </row>
    <row r="63" spans="2:148" ht="15" customHeight="1" x14ac:dyDescent="0.25">
      <c r="B63" s="358" t="s">
        <v>615</v>
      </c>
      <c r="C63" s="360" t="str">
        <f xml:space="preserve"> IF(ISBLANK(TB!C198), "", TB!C198)</f>
        <v/>
      </c>
      <c r="D63" s="360" t="str">
        <f xml:space="preserve"> IF(ISBLANK(TB!D198), "", TB!D198)</f>
        <v/>
      </c>
      <c r="E63" s="360" t="str">
        <f xml:space="preserve"> IF(ISBLANK(TB!E198), "", TB!E198)</f>
        <v/>
      </c>
      <c r="F63" s="360" t="str">
        <f xml:space="preserve"> IF(ISBLANK(TB!F198), "", TB!F198)</f>
        <v/>
      </c>
      <c r="G63" s="965" t="str">
        <f>IF(ISBLANK(TB!G198), "",TB!G198)</f>
        <v/>
      </c>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44"/>
      <c r="DX63" s="29"/>
      <c r="DY63" s="29"/>
      <c r="DZ63" s="29"/>
      <c r="EA63" s="29"/>
      <c r="EB63" s="29"/>
      <c r="EC63" s="29"/>
      <c r="ED63" s="29"/>
      <c r="EE63" s="29"/>
      <c r="EF63" s="29"/>
      <c r="EG63" s="29"/>
      <c r="EH63" s="29"/>
      <c r="EI63" s="29"/>
      <c r="EJ63" s="29"/>
      <c r="EK63" s="29"/>
      <c r="EL63" s="29"/>
      <c r="EM63" s="29"/>
      <c r="EN63" s="29"/>
      <c r="EO63" s="29"/>
      <c r="EP63" s="29"/>
      <c r="EQ63" s="29"/>
      <c r="ER63" s="44"/>
    </row>
    <row r="64" spans="2:148" ht="15" customHeight="1" x14ac:dyDescent="0.25">
      <c r="B64" s="358" t="s">
        <v>616</v>
      </c>
      <c r="C64" s="360" t="str">
        <f xml:space="preserve"> IF(ISBLANK(TB!C199), "", TB!C199)</f>
        <v/>
      </c>
      <c r="D64" s="360" t="str">
        <f xml:space="preserve"> IF(ISBLANK(TB!D199), "", TB!D199)</f>
        <v/>
      </c>
      <c r="E64" s="360" t="str">
        <f xml:space="preserve"> IF(ISBLANK(TB!E199), "", TB!E199)</f>
        <v/>
      </c>
      <c r="F64" s="360" t="str">
        <f xml:space="preserve"> IF(ISBLANK(TB!F199), "", TB!F199)</f>
        <v/>
      </c>
      <c r="G64" s="965" t="str">
        <f>IF(ISBLANK(TB!G199), "",TB!G199)</f>
        <v/>
      </c>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44"/>
      <c r="DX64" s="29"/>
      <c r="DY64" s="29"/>
      <c r="DZ64" s="29"/>
      <c r="EA64" s="29"/>
      <c r="EB64" s="29"/>
      <c r="EC64" s="29"/>
      <c r="ED64" s="29"/>
      <c r="EE64" s="29"/>
      <c r="EF64" s="29"/>
      <c r="EG64" s="29"/>
      <c r="EH64" s="29"/>
      <c r="EI64" s="29"/>
      <c r="EJ64" s="29"/>
      <c r="EK64" s="29"/>
      <c r="EL64" s="29"/>
      <c r="EM64" s="29"/>
      <c r="EN64" s="29"/>
      <c r="EO64" s="29"/>
      <c r="EP64" s="29"/>
      <c r="EQ64" s="29"/>
      <c r="ER64" s="44"/>
    </row>
    <row r="65" spans="2:148" ht="15" customHeight="1" x14ac:dyDescent="0.25">
      <c r="B65" s="358" t="s">
        <v>617</v>
      </c>
      <c r="C65" s="360" t="str">
        <f xml:space="preserve"> IF(ISBLANK(TB!C200), "", TB!C200)</f>
        <v/>
      </c>
      <c r="D65" s="360" t="str">
        <f xml:space="preserve"> IF(ISBLANK(TB!D200), "", TB!D200)</f>
        <v/>
      </c>
      <c r="E65" s="360" t="str">
        <f xml:space="preserve"> IF(ISBLANK(TB!E200), "", TB!E200)</f>
        <v/>
      </c>
      <c r="F65" s="360" t="str">
        <f xml:space="preserve"> IF(ISBLANK(TB!F200), "", TB!F200)</f>
        <v/>
      </c>
      <c r="G65" s="965" t="str">
        <f>IF(ISBLANK(TB!G200), "",TB!G200)</f>
        <v/>
      </c>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44"/>
      <c r="DX65" s="29"/>
      <c r="DY65" s="29"/>
      <c r="DZ65" s="29"/>
      <c r="EA65" s="29"/>
      <c r="EB65" s="29"/>
      <c r="EC65" s="29"/>
      <c r="ED65" s="29"/>
      <c r="EE65" s="29"/>
      <c r="EF65" s="29"/>
      <c r="EG65" s="29"/>
      <c r="EH65" s="29"/>
      <c r="EI65" s="29"/>
      <c r="EJ65" s="29"/>
      <c r="EK65" s="29"/>
      <c r="EL65" s="29"/>
      <c r="EM65" s="29"/>
      <c r="EN65" s="29"/>
      <c r="EO65" s="29"/>
      <c r="EP65" s="29"/>
      <c r="EQ65" s="29"/>
      <c r="ER65" s="44"/>
    </row>
    <row r="66" spans="2:148" ht="15" customHeight="1" x14ac:dyDescent="0.25">
      <c r="B66" s="358" t="s">
        <v>618</v>
      </c>
      <c r="C66" s="360" t="str">
        <f xml:space="preserve"> IF(ISBLANK(TB!C201), "", TB!C201)</f>
        <v/>
      </c>
      <c r="D66" s="360" t="str">
        <f xml:space="preserve"> IF(ISBLANK(TB!D201), "", TB!D201)</f>
        <v/>
      </c>
      <c r="E66" s="360" t="str">
        <f xml:space="preserve"> IF(ISBLANK(TB!E201), "", TB!E201)</f>
        <v/>
      </c>
      <c r="F66" s="360" t="str">
        <f xml:space="preserve"> IF(ISBLANK(TB!F201), "", TB!F201)</f>
        <v/>
      </c>
      <c r="G66" s="965" t="str">
        <f>IF(ISBLANK(TB!G201), "",TB!G201)</f>
        <v/>
      </c>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44"/>
      <c r="DX66" s="29"/>
      <c r="DY66" s="29"/>
      <c r="DZ66" s="29"/>
      <c r="EA66" s="29"/>
      <c r="EB66" s="29"/>
      <c r="EC66" s="29"/>
      <c r="ED66" s="29"/>
      <c r="EE66" s="29"/>
      <c r="EF66" s="29"/>
      <c r="EG66" s="29"/>
      <c r="EH66" s="29"/>
      <c r="EI66" s="29"/>
      <c r="EJ66" s="29"/>
      <c r="EK66" s="29"/>
      <c r="EL66" s="29"/>
      <c r="EM66" s="29"/>
      <c r="EN66" s="29"/>
      <c r="EO66" s="29"/>
      <c r="EP66" s="29"/>
      <c r="EQ66" s="29"/>
      <c r="ER66" s="44"/>
    </row>
    <row r="67" spans="2:148" ht="15" customHeight="1" x14ac:dyDescent="0.25">
      <c r="B67" s="358" t="s">
        <v>619</v>
      </c>
      <c r="C67" s="360" t="str">
        <f xml:space="preserve"> IF(ISBLANK(TB!C202), "", TB!C202)</f>
        <v/>
      </c>
      <c r="D67" s="360" t="str">
        <f xml:space="preserve"> IF(ISBLANK(TB!D202), "", TB!D202)</f>
        <v/>
      </c>
      <c r="E67" s="360" t="str">
        <f xml:space="preserve"> IF(ISBLANK(TB!E202), "", TB!E202)</f>
        <v/>
      </c>
      <c r="F67" s="360" t="str">
        <f xml:space="preserve"> IF(ISBLANK(TB!F202), "", TB!F202)</f>
        <v/>
      </c>
      <c r="G67" s="965" t="str">
        <f>IF(ISBLANK(TB!G202), "",TB!G202)</f>
        <v/>
      </c>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44"/>
      <c r="DX67" s="29"/>
      <c r="DY67" s="29"/>
      <c r="DZ67" s="29"/>
      <c r="EA67" s="29"/>
      <c r="EB67" s="29"/>
      <c r="EC67" s="29"/>
      <c r="ED67" s="29"/>
      <c r="EE67" s="29"/>
      <c r="EF67" s="29"/>
      <c r="EG67" s="29"/>
      <c r="EH67" s="29"/>
      <c r="EI67" s="29"/>
      <c r="EJ67" s="29"/>
      <c r="EK67" s="29"/>
      <c r="EL67" s="29"/>
      <c r="EM67" s="29"/>
      <c r="EN67" s="29"/>
      <c r="EO67" s="29"/>
      <c r="EP67" s="29"/>
      <c r="EQ67" s="29"/>
      <c r="ER67" s="44"/>
    </row>
    <row r="68" spans="2:148" ht="15" customHeight="1" x14ac:dyDescent="0.25">
      <c r="B68" s="358" t="s">
        <v>620</v>
      </c>
      <c r="C68" s="360" t="str">
        <f xml:space="preserve"> IF(ISBLANK(TB!C203), "", TB!C203)</f>
        <v/>
      </c>
      <c r="D68" s="360" t="str">
        <f xml:space="preserve"> IF(ISBLANK(TB!D203), "", TB!D203)</f>
        <v/>
      </c>
      <c r="E68" s="360" t="str">
        <f xml:space="preserve"> IF(ISBLANK(TB!E203), "", TB!E203)</f>
        <v/>
      </c>
      <c r="F68" s="360" t="str">
        <f xml:space="preserve"> IF(ISBLANK(TB!F203), "", TB!F203)</f>
        <v/>
      </c>
      <c r="G68" s="965" t="str">
        <f>IF(ISBLANK(TB!G203), "",TB!G203)</f>
        <v/>
      </c>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44"/>
      <c r="DX68" s="29"/>
      <c r="DY68" s="29"/>
      <c r="DZ68" s="29"/>
      <c r="EA68" s="29"/>
      <c r="EB68" s="29"/>
      <c r="EC68" s="29"/>
      <c r="ED68" s="29"/>
      <c r="EE68" s="29"/>
      <c r="EF68" s="29"/>
      <c r="EG68" s="29"/>
      <c r="EH68" s="29"/>
      <c r="EI68" s="29"/>
      <c r="EJ68" s="29"/>
      <c r="EK68" s="29"/>
      <c r="EL68" s="29"/>
      <c r="EM68" s="29"/>
      <c r="EN68" s="29"/>
      <c r="EO68" s="29"/>
      <c r="EP68" s="29"/>
      <c r="EQ68" s="29"/>
      <c r="ER68" s="44"/>
    </row>
    <row r="69" spans="2:148" ht="15" customHeight="1" x14ac:dyDescent="0.25">
      <c r="B69" s="358" t="s">
        <v>621</v>
      </c>
      <c r="C69" s="360" t="str">
        <f xml:space="preserve"> IF(ISBLANK(TB!C204), "", TB!C204)</f>
        <v/>
      </c>
      <c r="D69" s="360" t="str">
        <f xml:space="preserve"> IF(ISBLANK(TB!D204), "", TB!D204)</f>
        <v/>
      </c>
      <c r="E69" s="360" t="str">
        <f xml:space="preserve"> IF(ISBLANK(TB!E204), "", TB!E204)</f>
        <v/>
      </c>
      <c r="F69" s="360" t="str">
        <f xml:space="preserve"> IF(ISBLANK(TB!F204), "", TB!F204)</f>
        <v/>
      </c>
      <c r="G69" s="965" t="str">
        <f>IF(ISBLANK(TB!G204), "",TB!G204)</f>
        <v/>
      </c>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44"/>
      <c r="DX69" s="29"/>
      <c r="DY69" s="29"/>
      <c r="DZ69" s="29"/>
      <c r="EA69" s="29"/>
      <c r="EB69" s="29"/>
      <c r="EC69" s="29"/>
      <c r="ED69" s="29"/>
      <c r="EE69" s="29"/>
      <c r="EF69" s="29"/>
      <c r="EG69" s="29"/>
      <c r="EH69" s="29"/>
      <c r="EI69" s="29"/>
      <c r="EJ69" s="29"/>
      <c r="EK69" s="29"/>
      <c r="EL69" s="29"/>
      <c r="EM69" s="29"/>
      <c r="EN69" s="29"/>
      <c r="EO69" s="29"/>
      <c r="EP69" s="29"/>
      <c r="EQ69" s="29"/>
      <c r="ER69" s="44"/>
    </row>
    <row r="70" spans="2:148" ht="15" customHeight="1" x14ac:dyDescent="0.25">
      <c r="B70" s="358" t="s">
        <v>622</v>
      </c>
      <c r="C70" s="360" t="str">
        <f xml:space="preserve"> IF(ISBLANK(TB!C205), "", TB!C205)</f>
        <v/>
      </c>
      <c r="D70" s="360" t="str">
        <f xml:space="preserve"> IF(ISBLANK(TB!D205), "", TB!D205)</f>
        <v/>
      </c>
      <c r="E70" s="360" t="str">
        <f xml:space="preserve"> IF(ISBLANK(TB!E205), "", TB!E205)</f>
        <v/>
      </c>
      <c r="F70" s="360" t="str">
        <f xml:space="preserve"> IF(ISBLANK(TB!F205), "", TB!F205)</f>
        <v/>
      </c>
      <c r="G70" s="965" t="str">
        <f>IF(ISBLANK(TB!G205), "",TB!G205)</f>
        <v/>
      </c>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44"/>
      <c r="DX70" s="29"/>
      <c r="DY70" s="29"/>
      <c r="DZ70" s="29"/>
      <c r="EA70" s="29"/>
      <c r="EB70" s="29"/>
      <c r="EC70" s="29"/>
      <c r="ED70" s="29"/>
      <c r="EE70" s="29"/>
      <c r="EF70" s="29"/>
      <c r="EG70" s="29"/>
      <c r="EH70" s="29"/>
      <c r="EI70" s="29"/>
      <c r="EJ70" s="29"/>
      <c r="EK70" s="29"/>
      <c r="EL70" s="29"/>
      <c r="EM70" s="29"/>
      <c r="EN70" s="29"/>
      <c r="EO70" s="29"/>
      <c r="EP70" s="29"/>
      <c r="EQ70" s="29"/>
      <c r="ER70" s="44"/>
    </row>
    <row r="71" spans="2:148" ht="15" customHeight="1" x14ac:dyDescent="0.25">
      <c r="B71" s="358" t="s">
        <v>623</v>
      </c>
      <c r="C71" s="360" t="str">
        <f xml:space="preserve"> IF(ISBLANK(TB!C206), "", TB!C206)</f>
        <v/>
      </c>
      <c r="D71" s="360" t="str">
        <f xml:space="preserve"> IF(ISBLANK(TB!D206), "", TB!D206)</f>
        <v/>
      </c>
      <c r="E71" s="360" t="str">
        <f xml:space="preserve"> IF(ISBLANK(TB!E206), "", TB!E206)</f>
        <v/>
      </c>
      <c r="F71" s="360" t="str">
        <f xml:space="preserve"> IF(ISBLANK(TB!F206), "", TB!F206)</f>
        <v/>
      </c>
      <c r="G71" s="965" t="str">
        <f>IF(ISBLANK(TB!G206), "",TB!G206)</f>
        <v/>
      </c>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44"/>
      <c r="DX71" s="29"/>
      <c r="DY71" s="29"/>
      <c r="DZ71" s="29"/>
      <c r="EA71" s="29"/>
      <c r="EB71" s="29"/>
      <c r="EC71" s="29"/>
      <c r="ED71" s="29"/>
      <c r="EE71" s="29"/>
      <c r="EF71" s="29"/>
      <c r="EG71" s="29"/>
      <c r="EH71" s="29"/>
      <c r="EI71" s="29"/>
      <c r="EJ71" s="29"/>
      <c r="EK71" s="29"/>
      <c r="EL71" s="29"/>
      <c r="EM71" s="29"/>
      <c r="EN71" s="29"/>
      <c r="EO71" s="29"/>
      <c r="EP71" s="29"/>
      <c r="EQ71" s="29"/>
      <c r="ER71" s="44"/>
    </row>
    <row r="72" spans="2:148" ht="15" customHeight="1" x14ac:dyDescent="0.25">
      <c r="B72" s="358" t="s">
        <v>624</v>
      </c>
      <c r="C72" s="360" t="str">
        <f xml:space="preserve"> IF(ISBLANK(TB!C207), "", TB!C207)</f>
        <v/>
      </c>
      <c r="D72" s="360" t="str">
        <f xml:space="preserve"> IF(ISBLANK(TB!D207), "", TB!D207)</f>
        <v/>
      </c>
      <c r="E72" s="360" t="str">
        <f xml:space="preserve"> IF(ISBLANK(TB!E207), "", TB!E207)</f>
        <v/>
      </c>
      <c r="F72" s="360" t="str">
        <f xml:space="preserve"> IF(ISBLANK(TB!F207), "", TB!F207)</f>
        <v/>
      </c>
      <c r="G72" s="965" t="str">
        <f>IF(ISBLANK(TB!G207), "",TB!G207)</f>
        <v/>
      </c>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44"/>
      <c r="DX72" s="29"/>
      <c r="DY72" s="29"/>
      <c r="DZ72" s="29"/>
      <c r="EA72" s="29"/>
      <c r="EB72" s="29"/>
      <c r="EC72" s="29"/>
      <c r="ED72" s="29"/>
      <c r="EE72" s="29"/>
      <c r="EF72" s="29"/>
      <c r="EG72" s="29"/>
      <c r="EH72" s="29"/>
      <c r="EI72" s="29"/>
      <c r="EJ72" s="29"/>
      <c r="EK72" s="29"/>
      <c r="EL72" s="29"/>
      <c r="EM72" s="29"/>
      <c r="EN72" s="29"/>
      <c r="EO72" s="29"/>
      <c r="EP72" s="29"/>
      <c r="EQ72" s="29"/>
      <c r="ER72" s="44"/>
    </row>
    <row r="73" spans="2:148" ht="15" customHeight="1" x14ac:dyDescent="0.25">
      <c r="B73" s="358" t="s">
        <v>625</v>
      </c>
      <c r="C73" s="360" t="str">
        <f xml:space="preserve"> IF(ISBLANK(TB!C208), "", TB!C208)</f>
        <v/>
      </c>
      <c r="D73" s="360" t="str">
        <f xml:space="preserve"> IF(ISBLANK(TB!D208), "", TB!D208)</f>
        <v/>
      </c>
      <c r="E73" s="360" t="str">
        <f xml:space="preserve"> IF(ISBLANK(TB!E208), "", TB!E208)</f>
        <v/>
      </c>
      <c r="F73" s="360" t="str">
        <f xml:space="preserve"> IF(ISBLANK(TB!F208), "", TB!F208)</f>
        <v/>
      </c>
      <c r="G73" s="965" t="str">
        <f>IF(ISBLANK(TB!G208), "",TB!G208)</f>
        <v/>
      </c>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44"/>
      <c r="DX73" s="29"/>
      <c r="DY73" s="29"/>
      <c r="DZ73" s="29"/>
      <c r="EA73" s="29"/>
      <c r="EB73" s="29"/>
      <c r="EC73" s="29"/>
      <c r="ED73" s="29"/>
      <c r="EE73" s="29"/>
      <c r="EF73" s="29"/>
      <c r="EG73" s="29"/>
      <c r="EH73" s="29"/>
      <c r="EI73" s="29"/>
      <c r="EJ73" s="29"/>
      <c r="EK73" s="29"/>
      <c r="EL73" s="29"/>
      <c r="EM73" s="29"/>
      <c r="EN73" s="29"/>
      <c r="EO73" s="29"/>
      <c r="EP73" s="29"/>
      <c r="EQ73" s="29"/>
      <c r="ER73" s="44"/>
    </row>
    <row r="74" spans="2:148" ht="15" customHeight="1" x14ac:dyDescent="0.25">
      <c r="B74" s="358" t="s">
        <v>626</v>
      </c>
      <c r="C74" s="360" t="str">
        <f xml:space="preserve"> IF(ISBLANK(TB!C209), "", TB!C209)</f>
        <v/>
      </c>
      <c r="D74" s="360" t="str">
        <f xml:space="preserve"> IF(ISBLANK(TB!D209), "", TB!D209)</f>
        <v/>
      </c>
      <c r="E74" s="360" t="str">
        <f xml:space="preserve"> IF(ISBLANK(TB!E209), "", TB!E209)</f>
        <v/>
      </c>
      <c r="F74" s="360" t="str">
        <f xml:space="preserve"> IF(ISBLANK(TB!F209), "", TB!F209)</f>
        <v/>
      </c>
      <c r="G74" s="965" t="str">
        <f>IF(ISBLANK(TB!G209), "",TB!G209)</f>
        <v/>
      </c>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44"/>
      <c r="DX74" s="29"/>
      <c r="DY74" s="29"/>
      <c r="DZ74" s="29"/>
      <c r="EA74" s="29"/>
      <c r="EB74" s="29"/>
      <c r="EC74" s="29"/>
      <c r="ED74" s="29"/>
      <c r="EE74" s="29"/>
      <c r="EF74" s="29"/>
      <c r="EG74" s="29"/>
      <c r="EH74" s="29"/>
      <c r="EI74" s="29"/>
      <c r="EJ74" s="29"/>
      <c r="EK74" s="29"/>
      <c r="EL74" s="29"/>
      <c r="EM74" s="29"/>
      <c r="EN74" s="29"/>
      <c r="EO74" s="29"/>
      <c r="EP74" s="29"/>
      <c r="EQ74" s="29"/>
      <c r="ER74" s="44"/>
    </row>
    <row r="75" spans="2:148" ht="15" customHeight="1" x14ac:dyDescent="0.25">
      <c r="B75" s="358" t="s">
        <v>627</v>
      </c>
      <c r="C75" s="360" t="str">
        <f xml:space="preserve"> IF(ISBLANK(TB!C210), "", TB!C210)</f>
        <v/>
      </c>
      <c r="D75" s="360" t="str">
        <f xml:space="preserve"> IF(ISBLANK(TB!D210), "", TB!D210)</f>
        <v/>
      </c>
      <c r="E75" s="360" t="str">
        <f xml:space="preserve"> IF(ISBLANK(TB!E210), "", TB!E210)</f>
        <v/>
      </c>
      <c r="F75" s="360" t="str">
        <f xml:space="preserve"> IF(ISBLANK(TB!F210), "", TB!F210)</f>
        <v/>
      </c>
      <c r="G75" s="965" t="str">
        <f>IF(ISBLANK(TB!G210), "",TB!G210)</f>
        <v/>
      </c>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44"/>
      <c r="DX75" s="29"/>
      <c r="DY75" s="29"/>
      <c r="DZ75" s="29"/>
      <c r="EA75" s="29"/>
      <c r="EB75" s="29"/>
      <c r="EC75" s="29"/>
      <c r="ED75" s="29"/>
      <c r="EE75" s="29"/>
      <c r="EF75" s="29"/>
      <c r="EG75" s="29"/>
      <c r="EH75" s="29"/>
      <c r="EI75" s="29"/>
      <c r="EJ75" s="29"/>
      <c r="EK75" s="29"/>
      <c r="EL75" s="29"/>
      <c r="EM75" s="29"/>
      <c r="EN75" s="29"/>
      <c r="EO75" s="29"/>
      <c r="EP75" s="29"/>
      <c r="EQ75" s="29"/>
      <c r="ER75" s="44"/>
    </row>
    <row r="76" spans="2:148" ht="15" customHeight="1" x14ac:dyDescent="0.25">
      <c r="B76" s="358" t="s">
        <v>628</v>
      </c>
      <c r="C76" s="360" t="str">
        <f xml:space="preserve"> IF(ISBLANK(TB!C211), "", TB!C211)</f>
        <v/>
      </c>
      <c r="D76" s="360" t="str">
        <f xml:space="preserve"> IF(ISBLANK(TB!D211), "", TB!D211)</f>
        <v/>
      </c>
      <c r="E76" s="360" t="str">
        <f xml:space="preserve"> IF(ISBLANK(TB!E211), "", TB!E211)</f>
        <v/>
      </c>
      <c r="F76" s="360" t="str">
        <f xml:space="preserve"> IF(ISBLANK(TB!F211), "", TB!F211)</f>
        <v/>
      </c>
      <c r="G76" s="965" t="str">
        <f>IF(ISBLANK(TB!G211), "",TB!G211)</f>
        <v/>
      </c>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44"/>
      <c r="DX76" s="29"/>
      <c r="DY76" s="29"/>
      <c r="DZ76" s="29"/>
      <c r="EA76" s="29"/>
      <c r="EB76" s="29"/>
      <c r="EC76" s="29"/>
      <c r="ED76" s="29"/>
      <c r="EE76" s="29"/>
      <c r="EF76" s="29"/>
      <c r="EG76" s="29"/>
      <c r="EH76" s="29"/>
      <c r="EI76" s="29"/>
      <c r="EJ76" s="29"/>
      <c r="EK76" s="29"/>
      <c r="EL76" s="29"/>
      <c r="EM76" s="29"/>
      <c r="EN76" s="29"/>
      <c r="EO76" s="29"/>
      <c r="EP76" s="29"/>
      <c r="EQ76" s="29"/>
      <c r="ER76" s="44"/>
    </row>
    <row r="77" spans="2:148" ht="15" customHeight="1" x14ac:dyDescent="0.25">
      <c r="B77" s="358" t="s">
        <v>629</v>
      </c>
      <c r="C77" s="360" t="str">
        <f xml:space="preserve"> IF(ISBLANK(TB!C212), "", TB!C212)</f>
        <v/>
      </c>
      <c r="D77" s="360" t="str">
        <f xml:space="preserve"> IF(ISBLANK(TB!D212), "", TB!D212)</f>
        <v/>
      </c>
      <c r="E77" s="360" t="str">
        <f xml:space="preserve"> IF(ISBLANK(TB!E212), "", TB!E212)</f>
        <v/>
      </c>
      <c r="F77" s="360" t="str">
        <f xml:space="preserve"> IF(ISBLANK(TB!F212), "", TB!F212)</f>
        <v/>
      </c>
      <c r="G77" s="965" t="str">
        <f>IF(ISBLANK(TB!G212), "",TB!G212)</f>
        <v/>
      </c>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44"/>
      <c r="DX77" s="29"/>
      <c r="DY77" s="29"/>
      <c r="DZ77" s="29"/>
      <c r="EA77" s="29"/>
      <c r="EB77" s="29"/>
      <c r="EC77" s="29"/>
      <c r="ED77" s="29"/>
      <c r="EE77" s="29"/>
      <c r="EF77" s="29"/>
      <c r="EG77" s="29"/>
      <c r="EH77" s="29"/>
      <c r="EI77" s="29"/>
      <c r="EJ77" s="29"/>
      <c r="EK77" s="29"/>
      <c r="EL77" s="29"/>
      <c r="EM77" s="29"/>
      <c r="EN77" s="29"/>
      <c r="EO77" s="29"/>
      <c r="EP77" s="29"/>
      <c r="EQ77" s="29"/>
      <c r="ER77" s="44"/>
    </row>
    <row r="78" spans="2:148" ht="15" customHeight="1" x14ac:dyDescent="0.25">
      <c r="B78" s="358" t="s">
        <v>630</v>
      </c>
      <c r="C78" s="360" t="str">
        <f xml:space="preserve"> IF(ISBLANK(TB!C213), "", TB!C213)</f>
        <v/>
      </c>
      <c r="D78" s="360" t="str">
        <f xml:space="preserve"> IF(ISBLANK(TB!D213), "", TB!D213)</f>
        <v/>
      </c>
      <c r="E78" s="360" t="str">
        <f xml:space="preserve"> IF(ISBLANK(TB!E213), "", TB!E213)</f>
        <v/>
      </c>
      <c r="F78" s="360" t="str">
        <f xml:space="preserve"> IF(ISBLANK(TB!F213), "", TB!F213)</f>
        <v/>
      </c>
      <c r="G78" s="965" t="str">
        <f>IF(ISBLANK(TB!G213), "",TB!G213)</f>
        <v/>
      </c>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44"/>
      <c r="DX78" s="29"/>
      <c r="DY78" s="29"/>
      <c r="DZ78" s="29"/>
      <c r="EA78" s="29"/>
      <c r="EB78" s="29"/>
      <c r="EC78" s="29"/>
      <c r="ED78" s="29"/>
      <c r="EE78" s="29"/>
      <c r="EF78" s="29"/>
      <c r="EG78" s="29"/>
      <c r="EH78" s="29"/>
      <c r="EI78" s="29"/>
      <c r="EJ78" s="29"/>
      <c r="EK78" s="29"/>
      <c r="EL78" s="29"/>
      <c r="EM78" s="29"/>
      <c r="EN78" s="29"/>
      <c r="EO78" s="29"/>
      <c r="EP78" s="29"/>
      <c r="EQ78" s="29"/>
      <c r="ER78" s="44"/>
    </row>
    <row r="79" spans="2:148" ht="15" customHeight="1" x14ac:dyDescent="0.25">
      <c r="B79" s="358" t="s">
        <v>631</v>
      </c>
      <c r="C79" s="360" t="str">
        <f xml:space="preserve"> IF(ISBLANK(TB!C214), "", TB!C214)</f>
        <v/>
      </c>
      <c r="D79" s="360" t="str">
        <f xml:space="preserve"> IF(ISBLANK(TB!D214), "", TB!D214)</f>
        <v/>
      </c>
      <c r="E79" s="360" t="str">
        <f xml:space="preserve"> IF(ISBLANK(TB!E214), "", TB!E214)</f>
        <v/>
      </c>
      <c r="F79" s="360" t="str">
        <f xml:space="preserve"> IF(ISBLANK(TB!F214), "", TB!F214)</f>
        <v/>
      </c>
      <c r="G79" s="965" t="str">
        <f>IF(ISBLANK(TB!G214), "",TB!G214)</f>
        <v/>
      </c>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44"/>
      <c r="DX79" s="29"/>
      <c r="DY79" s="29"/>
      <c r="DZ79" s="29"/>
      <c r="EA79" s="29"/>
      <c r="EB79" s="29"/>
      <c r="EC79" s="29"/>
      <c r="ED79" s="29"/>
      <c r="EE79" s="29"/>
      <c r="EF79" s="29"/>
      <c r="EG79" s="29"/>
      <c r="EH79" s="29"/>
      <c r="EI79" s="29"/>
      <c r="EJ79" s="29"/>
      <c r="EK79" s="29"/>
      <c r="EL79" s="29"/>
      <c r="EM79" s="29"/>
      <c r="EN79" s="29"/>
      <c r="EO79" s="29"/>
      <c r="EP79" s="29"/>
      <c r="EQ79" s="29"/>
      <c r="ER79" s="44"/>
    </row>
    <row r="80" spans="2:148" ht="15" customHeight="1" x14ac:dyDescent="0.25">
      <c r="B80" s="358" t="s">
        <v>632</v>
      </c>
      <c r="C80" s="360" t="str">
        <f xml:space="preserve"> IF(ISBLANK(TB!C215), "", TB!C215)</f>
        <v/>
      </c>
      <c r="D80" s="360" t="str">
        <f xml:space="preserve"> IF(ISBLANK(TB!D215), "", TB!D215)</f>
        <v/>
      </c>
      <c r="E80" s="360" t="str">
        <f xml:space="preserve"> IF(ISBLANK(TB!E215), "", TB!E215)</f>
        <v/>
      </c>
      <c r="F80" s="360" t="str">
        <f xml:space="preserve"> IF(ISBLANK(TB!F215), "", TB!F215)</f>
        <v/>
      </c>
      <c r="G80" s="965" t="str">
        <f>IF(ISBLANK(TB!G215), "",TB!G215)</f>
        <v/>
      </c>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44"/>
      <c r="DX80" s="29"/>
      <c r="DY80" s="29"/>
      <c r="DZ80" s="29"/>
      <c r="EA80" s="29"/>
      <c r="EB80" s="29"/>
      <c r="EC80" s="29"/>
      <c r="ED80" s="29"/>
      <c r="EE80" s="29"/>
      <c r="EF80" s="29"/>
      <c r="EG80" s="29"/>
      <c r="EH80" s="29"/>
      <c r="EI80" s="29"/>
      <c r="EJ80" s="29"/>
      <c r="EK80" s="29"/>
      <c r="EL80" s="29"/>
      <c r="EM80" s="29"/>
      <c r="EN80" s="29"/>
      <c r="EO80" s="29"/>
      <c r="EP80" s="29"/>
      <c r="EQ80" s="29"/>
      <c r="ER80" s="44"/>
    </row>
    <row r="81" spans="2:148" ht="15" customHeight="1" x14ac:dyDescent="0.25">
      <c r="B81" s="358" t="s">
        <v>633</v>
      </c>
      <c r="C81" s="360" t="str">
        <f xml:space="preserve"> IF(ISBLANK(TB!C216), "", TB!C216)</f>
        <v/>
      </c>
      <c r="D81" s="360" t="str">
        <f xml:space="preserve"> IF(ISBLANK(TB!D216), "", TB!D216)</f>
        <v/>
      </c>
      <c r="E81" s="360" t="str">
        <f xml:space="preserve"> IF(ISBLANK(TB!E216), "", TB!E216)</f>
        <v/>
      </c>
      <c r="F81" s="360" t="str">
        <f xml:space="preserve"> IF(ISBLANK(TB!F216), "", TB!F216)</f>
        <v/>
      </c>
      <c r="G81" s="965" t="str">
        <f>IF(ISBLANK(TB!G216), "",TB!G216)</f>
        <v/>
      </c>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44"/>
      <c r="DX81" s="29"/>
      <c r="DY81" s="29"/>
      <c r="DZ81" s="29"/>
      <c r="EA81" s="29"/>
      <c r="EB81" s="29"/>
      <c r="EC81" s="29"/>
      <c r="ED81" s="29"/>
      <c r="EE81" s="29"/>
      <c r="EF81" s="29"/>
      <c r="EG81" s="29"/>
      <c r="EH81" s="29"/>
      <c r="EI81" s="29"/>
      <c r="EJ81" s="29"/>
      <c r="EK81" s="29"/>
      <c r="EL81" s="29"/>
      <c r="EM81" s="29"/>
      <c r="EN81" s="29"/>
      <c r="EO81" s="29"/>
      <c r="EP81" s="29"/>
      <c r="EQ81" s="29"/>
      <c r="ER81" s="44"/>
    </row>
    <row r="82" spans="2:148" ht="15" customHeight="1" x14ac:dyDescent="0.25">
      <c r="B82" s="358" t="s">
        <v>634</v>
      </c>
      <c r="C82" s="360" t="str">
        <f xml:space="preserve"> IF(ISBLANK(TB!C217), "", TB!C217)</f>
        <v/>
      </c>
      <c r="D82" s="360" t="str">
        <f xml:space="preserve"> IF(ISBLANK(TB!D217), "", TB!D217)</f>
        <v/>
      </c>
      <c r="E82" s="360" t="str">
        <f xml:space="preserve"> IF(ISBLANK(TB!E217), "", TB!E217)</f>
        <v/>
      </c>
      <c r="F82" s="360" t="str">
        <f xml:space="preserve"> IF(ISBLANK(TB!F217), "", TB!F217)</f>
        <v/>
      </c>
      <c r="G82" s="965" t="str">
        <f>IF(ISBLANK(TB!G217), "",TB!G217)</f>
        <v/>
      </c>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44"/>
      <c r="DX82" s="29"/>
      <c r="DY82" s="29"/>
      <c r="DZ82" s="29"/>
      <c r="EA82" s="29"/>
      <c r="EB82" s="29"/>
      <c r="EC82" s="29"/>
      <c r="ED82" s="29"/>
      <c r="EE82" s="29"/>
      <c r="EF82" s="29"/>
      <c r="EG82" s="29"/>
      <c r="EH82" s="29"/>
      <c r="EI82" s="29"/>
      <c r="EJ82" s="29"/>
      <c r="EK82" s="29"/>
      <c r="EL82" s="29"/>
      <c r="EM82" s="29"/>
      <c r="EN82" s="29"/>
      <c r="EO82" s="29"/>
      <c r="EP82" s="29"/>
      <c r="EQ82" s="29"/>
      <c r="ER82" s="44"/>
    </row>
    <row r="83" spans="2:148" ht="15" customHeight="1" x14ac:dyDescent="0.25">
      <c r="B83" s="358" t="s">
        <v>635</v>
      </c>
      <c r="C83" s="360" t="str">
        <f xml:space="preserve"> IF(ISBLANK(TB!C218), "", TB!C218)</f>
        <v/>
      </c>
      <c r="D83" s="360" t="str">
        <f xml:space="preserve"> IF(ISBLANK(TB!D218), "", TB!D218)</f>
        <v/>
      </c>
      <c r="E83" s="360" t="str">
        <f xml:space="preserve"> IF(ISBLANK(TB!E218), "", TB!E218)</f>
        <v/>
      </c>
      <c r="F83" s="360" t="str">
        <f xml:space="preserve"> IF(ISBLANK(TB!F218), "", TB!F218)</f>
        <v/>
      </c>
      <c r="G83" s="965" t="str">
        <f>IF(ISBLANK(TB!G218), "",TB!G218)</f>
        <v/>
      </c>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44"/>
      <c r="DX83" s="29"/>
      <c r="DY83" s="29"/>
      <c r="DZ83" s="29"/>
      <c r="EA83" s="29"/>
      <c r="EB83" s="29"/>
      <c r="EC83" s="29"/>
      <c r="ED83" s="29"/>
      <c r="EE83" s="29"/>
      <c r="EF83" s="29"/>
      <c r="EG83" s="29"/>
      <c r="EH83" s="29"/>
      <c r="EI83" s="29"/>
      <c r="EJ83" s="29"/>
      <c r="EK83" s="29"/>
      <c r="EL83" s="29"/>
      <c r="EM83" s="29"/>
      <c r="EN83" s="29"/>
      <c r="EO83" s="29"/>
      <c r="EP83" s="29"/>
      <c r="EQ83" s="29"/>
      <c r="ER83" s="44"/>
    </row>
    <row r="84" spans="2:148" ht="15" customHeight="1" x14ac:dyDescent="0.25">
      <c r="B84" s="358" t="s">
        <v>636</v>
      </c>
      <c r="C84" s="360" t="str">
        <f xml:space="preserve"> IF(ISBLANK(TB!C219), "", TB!C219)</f>
        <v/>
      </c>
      <c r="D84" s="360" t="str">
        <f xml:space="preserve"> IF(ISBLANK(TB!D219), "", TB!D219)</f>
        <v/>
      </c>
      <c r="E84" s="360" t="str">
        <f xml:space="preserve"> IF(ISBLANK(TB!E219), "", TB!E219)</f>
        <v/>
      </c>
      <c r="F84" s="360" t="str">
        <f xml:space="preserve"> IF(ISBLANK(TB!F219), "", TB!F219)</f>
        <v/>
      </c>
      <c r="G84" s="965" t="str">
        <f>IF(ISBLANK(TB!G219), "",TB!G219)</f>
        <v/>
      </c>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44"/>
      <c r="DX84" s="29"/>
      <c r="DY84" s="29"/>
      <c r="DZ84" s="29"/>
      <c r="EA84" s="29"/>
      <c r="EB84" s="29"/>
      <c r="EC84" s="29"/>
      <c r="ED84" s="29"/>
      <c r="EE84" s="29"/>
      <c r="EF84" s="29"/>
      <c r="EG84" s="29"/>
      <c r="EH84" s="29"/>
      <c r="EI84" s="29"/>
      <c r="EJ84" s="29"/>
      <c r="EK84" s="29"/>
      <c r="EL84" s="29"/>
      <c r="EM84" s="29"/>
      <c r="EN84" s="29"/>
      <c r="EO84" s="29"/>
      <c r="EP84" s="29"/>
      <c r="EQ84" s="29"/>
      <c r="ER84" s="44"/>
    </row>
    <row r="85" spans="2:148" ht="15" customHeight="1" x14ac:dyDescent="0.25">
      <c r="B85" s="358" t="s">
        <v>637</v>
      </c>
      <c r="C85" s="360" t="str">
        <f xml:space="preserve"> IF(ISBLANK(TB!C220), "", TB!C220)</f>
        <v/>
      </c>
      <c r="D85" s="360" t="str">
        <f xml:space="preserve"> IF(ISBLANK(TB!D220), "", TB!D220)</f>
        <v/>
      </c>
      <c r="E85" s="360" t="str">
        <f xml:space="preserve"> IF(ISBLANK(TB!E220), "", TB!E220)</f>
        <v/>
      </c>
      <c r="F85" s="360" t="str">
        <f xml:space="preserve"> IF(ISBLANK(TB!F220), "", TB!F220)</f>
        <v/>
      </c>
      <c r="G85" s="965" t="str">
        <f>IF(ISBLANK(TB!G220), "",TB!G220)</f>
        <v/>
      </c>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44"/>
      <c r="DX85" s="29"/>
      <c r="DY85" s="29"/>
      <c r="DZ85" s="29"/>
      <c r="EA85" s="29"/>
      <c r="EB85" s="29"/>
      <c r="EC85" s="29"/>
      <c r="ED85" s="29"/>
      <c r="EE85" s="29"/>
      <c r="EF85" s="29"/>
      <c r="EG85" s="29"/>
      <c r="EH85" s="29"/>
      <c r="EI85" s="29"/>
      <c r="EJ85" s="29"/>
      <c r="EK85" s="29"/>
      <c r="EL85" s="29"/>
      <c r="EM85" s="29"/>
      <c r="EN85" s="29"/>
      <c r="EO85" s="29"/>
      <c r="EP85" s="29"/>
      <c r="EQ85" s="29"/>
      <c r="ER85" s="44"/>
    </row>
    <row r="86" spans="2:148" ht="15" customHeight="1" x14ac:dyDescent="0.25">
      <c r="B86" s="358" t="s">
        <v>638</v>
      </c>
      <c r="C86" s="360" t="str">
        <f xml:space="preserve"> IF(ISBLANK(TB!C221), "", TB!C221)</f>
        <v/>
      </c>
      <c r="D86" s="360" t="str">
        <f xml:space="preserve"> IF(ISBLANK(TB!D221), "", TB!D221)</f>
        <v/>
      </c>
      <c r="E86" s="360" t="str">
        <f xml:space="preserve"> IF(ISBLANK(TB!E221), "", TB!E221)</f>
        <v/>
      </c>
      <c r="F86" s="360" t="str">
        <f xml:space="preserve"> IF(ISBLANK(TB!F221), "", TB!F221)</f>
        <v/>
      </c>
      <c r="G86" s="965" t="str">
        <f>IF(ISBLANK(TB!G221), "",TB!G221)</f>
        <v/>
      </c>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44"/>
      <c r="DX86" s="29"/>
      <c r="DY86" s="29"/>
      <c r="DZ86" s="29"/>
      <c r="EA86" s="29"/>
      <c r="EB86" s="29"/>
      <c r="EC86" s="29"/>
      <c r="ED86" s="29"/>
      <c r="EE86" s="29"/>
      <c r="EF86" s="29"/>
      <c r="EG86" s="29"/>
      <c r="EH86" s="29"/>
      <c r="EI86" s="29"/>
      <c r="EJ86" s="29"/>
      <c r="EK86" s="29"/>
      <c r="EL86" s="29"/>
      <c r="EM86" s="29"/>
      <c r="EN86" s="29"/>
      <c r="EO86" s="29"/>
      <c r="EP86" s="29"/>
      <c r="EQ86" s="29"/>
      <c r="ER86" s="44"/>
    </row>
    <row r="87" spans="2:148" ht="15" customHeight="1" x14ac:dyDescent="0.25">
      <c r="B87" s="358" t="s">
        <v>639</v>
      </c>
      <c r="C87" s="360" t="str">
        <f xml:space="preserve"> IF(ISBLANK(TB!C222), "", TB!C222)</f>
        <v/>
      </c>
      <c r="D87" s="360" t="str">
        <f xml:space="preserve"> IF(ISBLANK(TB!D222), "", TB!D222)</f>
        <v/>
      </c>
      <c r="E87" s="360" t="str">
        <f xml:space="preserve"> IF(ISBLANK(TB!E222), "", TB!E222)</f>
        <v/>
      </c>
      <c r="F87" s="360" t="str">
        <f xml:space="preserve"> IF(ISBLANK(TB!F222), "", TB!F222)</f>
        <v/>
      </c>
      <c r="G87" s="965" t="str">
        <f>IF(ISBLANK(TB!G222), "",TB!G222)</f>
        <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44"/>
      <c r="DX87" s="29"/>
      <c r="DY87" s="29"/>
      <c r="DZ87" s="29"/>
      <c r="EA87" s="29"/>
      <c r="EB87" s="29"/>
      <c r="EC87" s="29"/>
      <c r="ED87" s="29"/>
      <c r="EE87" s="29"/>
      <c r="EF87" s="29"/>
      <c r="EG87" s="29"/>
      <c r="EH87" s="29"/>
      <c r="EI87" s="29"/>
      <c r="EJ87" s="29"/>
      <c r="EK87" s="29"/>
      <c r="EL87" s="29"/>
      <c r="EM87" s="29"/>
      <c r="EN87" s="29"/>
      <c r="EO87" s="29"/>
      <c r="EP87" s="29"/>
      <c r="EQ87" s="29"/>
      <c r="ER87" s="44"/>
    </row>
    <row r="88" spans="2:148" ht="15" customHeight="1" x14ac:dyDescent="0.25">
      <c r="B88" s="358" t="s">
        <v>640</v>
      </c>
      <c r="C88" s="360" t="str">
        <f xml:space="preserve"> IF(ISBLANK(TB!C223), "", TB!C223)</f>
        <v/>
      </c>
      <c r="D88" s="360" t="str">
        <f xml:space="preserve"> IF(ISBLANK(TB!D223), "", TB!D223)</f>
        <v/>
      </c>
      <c r="E88" s="360" t="str">
        <f xml:space="preserve"> IF(ISBLANK(TB!E223), "", TB!E223)</f>
        <v/>
      </c>
      <c r="F88" s="360" t="str">
        <f xml:space="preserve"> IF(ISBLANK(TB!F223), "", TB!F223)</f>
        <v/>
      </c>
      <c r="G88" s="965" t="str">
        <f>IF(ISBLANK(TB!G223), "",TB!G223)</f>
        <v/>
      </c>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44"/>
      <c r="DX88" s="29"/>
      <c r="DY88" s="29"/>
      <c r="DZ88" s="29"/>
      <c r="EA88" s="29"/>
      <c r="EB88" s="29"/>
      <c r="EC88" s="29"/>
      <c r="ED88" s="29"/>
      <c r="EE88" s="29"/>
      <c r="EF88" s="29"/>
      <c r="EG88" s="29"/>
      <c r="EH88" s="29"/>
      <c r="EI88" s="29"/>
      <c r="EJ88" s="29"/>
      <c r="EK88" s="29"/>
      <c r="EL88" s="29"/>
      <c r="EM88" s="29"/>
      <c r="EN88" s="29"/>
      <c r="EO88" s="29"/>
      <c r="EP88" s="29"/>
      <c r="EQ88" s="29"/>
      <c r="ER88" s="44"/>
    </row>
    <row r="89" spans="2:148" ht="15" customHeight="1" x14ac:dyDescent="0.25">
      <c r="B89" s="358" t="s">
        <v>641</v>
      </c>
      <c r="C89" s="360" t="str">
        <f xml:space="preserve"> IF(ISBLANK(TB!C224), "", TB!C224)</f>
        <v/>
      </c>
      <c r="D89" s="360" t="str">
        <f xml:space="preserve"> IF(ISBLANK(TB!D224), "", TB!D224)</f>
        <v/>
      </c>
      <c r="E89" s="360" t="str">
        <f xml:space="preserve"> IF(ISBLANK(TB!E224), "", TB!E224)</f>
        <v/>
      </c>
      <c r="F89" s="360" t="str">
        <f xml:space="preserve"> IF(ISBLANK(TB!F224), "", TB!F224)</f>
        <v/>
      </c>
      <c r="G89" s="965" t="str">
        <f>IF(ISBLANK(TB!G224), "",TB!G224)</f>
        <v/>
      </c>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44"/>
      <c r="DX89" s="29"/>
      <c r="DY89" s="29"/>
      <c r="DZ89" s="29"/>
      <c r="EA89" s="29"/>
      <c r="EB89" s="29"/>
      <c r="EC89" s="29"/>
      <c r="ED89" s="29"/>
      <c r="EE89" s="29"/>
      <c r="EF89" s="29"/>
      <c r="EG89" s="29"/>
      <c r="EH89" s="29"/>
      <c r="EI89" s="29"/>
      <c r="EJ89" s="29"/>
      <c r="EK89" s="29"/>
      <c r="EL89" s="29"/>
      <c r="EM89" s="29"/>
      <c r="EN89" s="29"/>
      <c r="EO89" s="29"/>
      <c r="EP89" s="29"/>
      <c r="EQ89" s="29"/>
      <c r="ER89" s="44"/>
    </row>
    <row r="90" spans="2:148" ht="15" customHeight="1" x14ac:dyDescent="0.25">
      <c r="B90" s="358" t="s">
        <v>642</v>
      </c>
      <c r="C90" s="360" t="str">
        <f xml:space="preserve"> IF(ISBLANK(TB!C225), "", TB!C225)</f>
        <v/>
      </c>
      <c r="D90" s="360" t="str">
        <f xml:space="preserve"> IF(ISBLANK(TB!D225), "", TB!D225)</f>
        <v/>
      </c>
      <c r="E90" s="360" t="str">
        <f xml:space="preserve"> IF(ISBLANK(TB!E225), "", TB!E225)</f>
        <v/>
      </c>
      <c r="F90" s="360" t="str">
        <f xml:space="preserve"> IF(ISBLANK(TB!F225), "", TB!F225)</f>
        <v/>
      </c>
      <c r="G90" s="965" t="str">
        <f>IF(ISBLANK(TB!G225), "",TB!G225)</f>
        <v/>
      </c>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44"/>
      <c r="DX90" s="29"/>
      <c r="DY90" s="29"/>
      <c r="DZ90" s="29"/>
      <c r="EA90" s="29"/>
      <c r="EB90" s="29"/>
      <c r="EC90" s="29"/>
      <c r="ED90" s="29"/>
      <c r="EE90" s="29"/>
      <c r="EF90" s="29"/>
      <c r="EG90" s="29"/>
      <c r="EH90" s="29"/>
      <c r="EI90" s="29"/>
      <c r="EJ90" s="29"/>
      <c r="EK90" s="29"/>
      <c r="EL90" s="29"/>
      <c r="EM90" s="29"/>
      <c r="EN90" s="29"/>
      <c r="EO90" s="29"/>
      <c r="EP90" s="29"/>
      <c r="EQ90" s="29"/>
      <c r="ER90" s="44"/>
    </row>
    <row r="91" spans="2:148" ht="15" customHeight="1" x14ac:dyDescent="0.25">
      <c r="B91" s="358" t="s">
        <v>643</v>
      </c>
      <c r="C91" s="360" t="str">
        <f xml:space="preserve"> IF(ISBLANK(TB!C226), "", TB!C226)</f>
        <v/>
      </c>
      <c r="D91" s="360" t="str">
        <f xml:space="preserve"> IF(ISBLANK(TB!D226), "", TB!D226)</f>
        <v/>
      </c>
      <c r="E91" s="360" t="str">
        <f xml:space="preserve"> IF(ISBLANK(TB!E226), "", TB!E226)</f>
        <v/>
      </c>
      <c r="F91" s="360" t="str">
        <f xml:space="preserve"> IF(ISBLANK(TB!F226), "", TB!F226)</f>
        <v/>
      </c>
      <c r="G91" s="965" t="str">
        <f>IF(ISBLANK(TB!G226), "",TB!G226)</f>
        <v/>
      </c>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44"/>
      <c r="DX91" s="29"/>
      <c r="DY91" s="29"/>
      <c r="DZ91" s="29"/>
      <c r="EA91" s="29"/>
      <c r="EB91" s="29"/>
      <c r="EC91" s="29"/>
      <c r="ED91" s="29"/>
      <c r="EE91" s="29"/>
      <c r="EF91" s="29"/>
      <c r="EG91" s="29"/>
      <c r="EH91" s="29"/>
      <c r="EI91" s="29"/>
      <c r="EJ91" s="29"/>
      <c r="EK91" s="29"/>
      <c r="EL91" s="29"/>
      <c r="EM91" s="29"/>
      <c r="EN91" s="29"/>
      <c r="EO91" s="29"/>
      <c r="EP91" s="29"/>
      <c r="EQ91" s="29"/>
      <c r="ER91" s="44"/>
    </row>
    <row r="92" spans="2:148" ht="15" customHeight="1" x14ac:dyDescent="0.25">
      <c r="B92" s="358" t="s">
        <v>644</v>
      </c>
      <c r="C92" s="360" t="str">
        <f xml:space="preserve"> IF(ISBLANK(TB!C227), "", TB!C227)</f>
        <v/>
      </c>
      <c r="D92" s="360" t="str">
        <f xml:space="preserve"> IF(ISBLANK(TB!D227), "", TB!D227)</f>
        <v/>
      </c>
      <c r="E92" s="360" t="str">
        <f xml:space="preserve"> IF(ISBLANK(TB!E227), "", TB!E227)</f>
        <v/>
      </c>
      <c r="F92" s="360" t="str">
        <f xml:space="preserve"> IF(ISBLANK(TB!F227), "", TB!F227)</f>
        <v/>
      </c>
      <c r="G92" s="965" t="str">
        <f>IF(ISBLANK(TB!G227), "",TB!G227)</f>
        <v/>
      </c>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44"/>
      <c r="DX92" s="29"/>
      <c r="DY92" s="29"/>
      <c r="DZ92" s="29"/>
      <c r="EA92" s="29"/>
      <c r="EB92" s="29"/>
      <c r="EC92" s="29"/>
      <c r="ED92" s="29"/>
      <c r="EE92" s="29"/>
      <c r="EF92" s="29"/>
      <c r="EG92" s="29"/>
      <c r="EH92" s="29"/>
      <c r="EI92" s="29"/>
      <c r="EJ92" s="29"/>
      <c r="EK92" s="29"/>
      <c r="EL92" s="29"/>
      <c r="EM92" s="29"/>
      <c r="EN92" s="29"/>
      <c r="EO92" s="29"/>
      <c r="EP92" s="29"/>
      <c r="EQ92" s="29"/>
      <c r="ER92" s="44"/>
    </row>
    <row r="93" spans="2:148" ht="15" customHeight="1" x14ac:dyDescent="0.25">
      <c r="B93" s="358" t="s">
        <v>645</v>
      </c>
      <c r="C93" s="360" t="str">
        <f xml:space="preserve"> IF(ISBLANK(TB!C228), "", TB!C228)</f>
        <v/>
      </c>
      <c r="D93" s="360" t="str">
        <f xml:space="preserve"> IF(ISBLANK(TB!D228), "", TB!D228)</f>
        <v/>
      </c>
      <c r="E93" s="360" t="str">
        <f xml:space="preserve"> IF(ISBLANK(TB!E228), "", TB!E228)</f>
        <v/>
      </c>
      <c r="F93" s="360" t="str">
        <f xml:space="preserve"> IF(ISBLANK(TB!F228), "", TB!F228)</f>
        <v/>
      </c>
      <c r="G93" s="965" t="str">
        <f>IF(ISBLANK(TB!G228), "",TB!G228)</f>
        <v/>
      </c>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44"/>
      <c r="DX93" s="29"/>
      <c r="DY93" s="29"/>
      <c r="DZ93" s="29"/>
      <c r="EA93" s="29"/>
      <c r="EB93" s="29"/>
      <c r="EC93" s="29"/>
      <c r="ED93" s="29"/>
      <c r="EE93" s="29"/>
      <c r="EF93" s="29"/>
      <c r="EG93" s="29"/>
      <c r="EH93" s="29"/>
      <c r="EI93" s="29"/>
      <c r="EJ93" s="29"/>
      <c r="EK93" s="29"/>
      <c r="EL93" s="29"/>
      <c r="EM93" s="29"/>
      <c r="EN93" s="29"/>
      <c r="EO93" s="29"/>
      <c r="EP93" s="29"/>
      <c r="EQ93" s="29"/>
      <c r="ER93" s="44"/>
    </row>
    <row r="94" spans="2:148" ht="15" customHeight="1" x14ac:dyDescent="0.25">
      <c r="B94" s="358" t="s">
        <v>646</v>
      </c>
      <c r="C94" s="360" t="str">
        <f xml:space="preserve"> IF(ISBLANK(TB!C229), "", TB!C229)</f>
        <v/>
      </c>
      <c r="D94" s="360" t="str">
        <f xml:space="preserve"> IF(ISBLANK(TB!D229), "", TB!D229)</f>
        <v/>
      </c>
      <c r="E94" s="360" t="str">
        <f xml:space="preserve"> IF(ISBLANK(TB!E229), "", TB!E229)</f>
        <v/>
      </c>
      <c r="F94" s="360" t="str">
        <f xml:space="preserve"> IF(ISBLANK(TB!F229), "", TB!F229)</f>
        <v/>
      </c>
      <c r="G94" s="965" t="str">
        <f>IF(ISBLANK(TB!G229), "",TB!G229)</f>
        <v/>
      </c>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44"/>
      <c r="DX94" s="29"/>
      <c r="DY94" s="29"/>
      <c r="DZ94" s="29"/>
      <c r="EA94" s="29"/>
      <c r="EB94" s="29"/>
      <c r="EC94" s="29"/>
      <c r="ED94" s="29"/>
      <c r="EE94" s="29"/>
      <c r="EF94" s="29"/>
      <c r="EG94" s="29"/>
      <c r="EH94" s="29"/>
      <c r="EI94" s="29"/>
      <c r="EJ94" s="29"/>
      <c r="EK94" s="29"/>
      <c r="EL94" s="29"/>
      <c r="EM94" s="29"/>
      <c r="EN94" s="29"/>
      <c r="EO94" s="29"/>
      <c r="EP94" s="29"/>
      <c r="EQ94" s="29"/>
      <c r="ER94" s="44"/>
    </row>
    <row r="95" spans="2:148" ht="15" customHeight="1" x14ac:dyDescent="0.25">
      <c r="B95" s="358" t="s">
        <v>647</v>
      </c>
      <c r="C95" s="360" t="str">
        <f xml:space="preserve"> IF(ISBLANK(TB!C230), "", TB!C230)</f>
        <v/>
      </c>
      <c r="D95" s="360" t="str">
        <f xml:space="preserve"> IF(ISBLANK(TB!D230), "", TB!D230)</f>
        <v/>
      </c>
      <c r="E95" s="360" t="str">
        <f xml:space="preserve"> IF(ISBLANK(TB!E230), "", TB!E230)</f>
        <v/>
      </c>
      <c r="F95" s="360" t="str">
        <f xml:space="preserve"> IF(ISBLANK(TB!F230), "", TB!F230)</f>
        <v/>
      </c>
      <c r="G95" s="965" t="str">
        <f>IF(ISBLANK(TB!G230), "",TB!G230)</f>
        <v/>
      </c>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44"/>
      <c r="DX95" s="29"/>
      <c r="DY95" s="29"/>
      <c r="DZ95" s="29"/>
      <c r="EA95" s="29"/>
      <c r="EB95" s="29"/>
      <c r="EC95" s="29"/>
      <c r="ED95" s="29"/>
      <c r="EE95" s="29"/>
      <c r="EF95" s="29"/>
      <c r="EG95" s="29"/>
      <c r="EH95" s="29"/>
      <c r="EI95" s="29"/>
      <c r="EJ95" s="29"/>
      <c r="EK95" s="29"/>
      <c r="EL95" s="29"/>
      <c r="EM95" s="29"/>
      <c r="EN95" s="29"/>
      <c r="EO95" s="29"/>
      <c r="EP95" s="29"/>
      <c r="EQ95" s="29"/>
      <c r="ER95" s="44"/>
    </row>
    <row r="96" spans="2:148" ht="15" customHeight="1" x14ac:dyDescent="0.25">
      <c r="B96" s="358" t="s">
        <v>648</v>
      </c>
      <c r="C96" s="360" t="str">
        <f xml:space="preserve"> IF(ISBLANK(TB!C231), "", TB!C231)</f>
        <v/>
      </c>
      <c r="D96" s="360" t="str">
        <f xml:space="preserve"> IF(ISBLANK(TB!D231), "", TB!D231)</f>
        <v/>
      </c>
      <c r="E96" s="360" t="str">
        <f xml:space="preserve"> IF(ISBLANK(TB!E231), "", TB!E231)</f>
        <v/>
      </c>
      <c r="F96" s="360" t="str">
        <f xml:space="preserve"> IF(ISBLANK(TB!F231), "", TB!F231)</f>
        <v/>
      </c>
      <c r="G96" s="965" t="str">
        <f>IF(ISBLANK(TB!G231), "",TB!G231)</f>
        <v/>
      </c>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44"/>
      <c r="DX96" s="29"/>
      <c r="DY96" s="29"/>
      <c r="DZ96" s="29"/>
      <c r="EA96" s="29"/>
      <c r="EB96" s="29"/>
      <c r="EC96" s="29"/>
      <c r="ED96" s="29"/>
      <c r="EE96" s="29"/>
      <c r="EF96" s="29"/>
      <c r="EG96" s="29"/>
      <c r="EH96" s="29"/>
      <c r="EI96" s="29"/>
      <c r="EJ96" s="29"/>
      <c r="EK96" s="29"/>
      <c r="EL96" s="29"/>
      <c r="EM96" s="29"/>
      <c r="EN96" s="29"/>
      <c r="EO96" s="29"/>
      <c r="EP96" s="29"/>
      <c r="EQ96" s="29"/>
      <c r="ER96" s="44"/>
    </row>
    <row r="97" spans="1:149" ht="15" customHeight="1" x14ac:dyDescent="0.25">
      <c r="B97" s="358" t="s">
        <v>649</v>
      </c>
      <c r="C97" s="360" t="str">
        <f xml:space="preserve"> IF(ISBLANK(TB!C232), "", TB!C232)</f>
        <v/>
      </c>
      <c r="D97" s="360" t="str">
        <f xml:space="preserve"> IF(ISBLANK(TB!D232), "", TB!D232)</f>
        <v/>
      </c>
      <c r="E97" s="360" t="str">
        <f xml:space="preserve"> IF(ISBLANK(TB!E232), "", TB!E232)</f>
        <v/>
      </c>
      <c r="F97" s="360" t="str">
        <f xml:space="preserve"> IF(ISBLANK(TB!F232), "", TB!F232)</f>
        <v/>
      </c>
      <c r="G97" s="965" t="str">
        <f>IF(ISBLANK(TB!G232), "",TB!G232)</f>
        <v/>
      </c>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44"/>
      <c r="DX97" s="29"/>
      <c r="DY97" s="29"/>
      <c r="DZ97" s="29"/>
      <c r="EA97" s="29"/>
      <c r="EB97" s="29"/>
      <c r="EC97" s="29"/>
      <c r="ED97" s="29"/>
      <c r="EE97" s="29"/>
      <c r="EF97" s="29"/>
      <c r="EG97" s="29"/>
      <c r="EH97" s="29"/>
      <c r="EI97" s="29"/>
      <c r="EJ97" s="29"/>
      <c r="EK97" s="29"/>
      <c r="EL97" s="29"/>
      <c r="EM97" s="29"/>
      <c r="EN97" s="29"/>
      <c r="EO97" s="29"/>
      <c r="EP97" s="29"/>
      <c r="EQ97" s="29"/>
      <c r="ER97" s="44"/>
    </row>
    <row r="98" spans="1:149" ht="15" customHeight="1" x14ac:dyDescent="0.25">
      <c r="B98" s="358" t="s">
        <v>650</v>
      </c>
      <c r="C98" s="360" t="str">
        <f xml:space="preserve"> IF(ISBLANK(TB!C233), "", TB!C233)</f>
        <v/>
      </c>
      <c r="D98" s="360" t="str">
        <f xml:space="preserve"> IF(ISBLANK(TB!D233), "", TB!D233)</f>
        <v/>
      </c>
      <c r="E98" s="360" t="str">
        <f xml:space="preserve"> IF(ISBLANK(TB!E233), "", TB!E233)</f>
        <v/>
      </c>
      <c r="F98" s="360" t="str">
        <f xml:space="preserve"> IF(ISBLANK(TB!F233), "", TB!F233)</f>
        <v/>
      </c>
      <c r="G98" s="965" t="str">
        <f>IF(ISBLANK(TB!G233), "",TB!G233)</f>
        <v/>
      </c>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44"/>
      <c r="DX98" s="29"/>
      <c r="DY98" s="29"/>
      <c r="DZ98" s="29"/>
      <c r="EA98" s="29"/>
      <c r="EB98" s="29"/>
      <c r="EC98" s="29"/>
      <c r="ED98" s="29"/>
      <c r="EE98" s="29"/>
      <c r="EF98" s="29"/>
      <c r="EG98" s="29"/>
      <c r="EH98" s="29"/>
      <c r="EI98" s="29"/>
      <c r="EJ98" s="29"/>
      <c r="EK98" s="29"/>
      <c r="EL98" s="29"/>
      <c r="EM98" s="29"/>
      <c r="EN98" s="29"/>
      <c r="EO98" s="29"/>
      <c r="EP98" s="29"/>
      <c r="EQ98" s="29"/>
      <c r="ER98" s="44"/>
    </row>
    <row r="99" spans="1:149" ht="15" customHeight="1" x14ac:dyDescent="0.25">
      <c r="B99" s="358" t="s">
        <v>651</v>
      </c>
      <c r="C99" s="360" t="str">
        <f xml:space="preserve"> IF(ISBLANK(TB!C234), "", TB!C234)</f>
        <v/>
      </c>
      <c r="D99" s="360" t="str">
        <f xml:space="preserve"> IF(ISBLANK(TB!D234), "", TB!D234)</f>
        <v/>
      </c>
      <c r="E99" s="360" t="str">
        <f xml:space="preserve"> IF(ISBLANK(TB!E234), "", TB!E234)</f>
        <v/>
      </c>
      <c r="F99" s="360" t="str">
        <f xml:space="preserve"> IF(ISBLANK(TB!F234), "", TB!F234)</f>
        <v/>
      </c>
      <c r="G99" s="965" t="str">
        <f>IF(ISBLANK(TB!G234), "",TB!G234)</f>
        <v/>
      </c>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44"/>
      <c r="DX99" s="29"/>
      <c r="DY99" s="29"/>
      <c r="DZ99" s="29"/>
      <c r="EA99" s="29"/>
      <c r="EB99" s="29"/>
      <c r="EC99" s="29"/>
      <c r="ED99" s="29"/>
      <c r="EE99" s="29"/>
      <c r="EF99" s="29"/>
      <c r="EG99" s="29"/>
      <c r="EH99" s="29"/>
      <c r="EI99" s="29"/>
      <c r="EJ99" s="29"/>
      <c r="EK99" s="29"/>
      <c r="EL99" s="29"/>
      <c r="EM99" s="29"/>
      <c r="EN99" s="29"/>
      <c r="EO99" s="29"/>
      <c r="EP99" s="29"/>
      <c r="EQ99" s="29"/>
      <c r="ER99" s="44"/>
    </row>
    <row r="100" spans="1:149" ht="15" customHeight="1" x14ac:dyDescent="0.25">
      <c r="B100" s="358" t="s">
        <v>652</v>
      </c>
      <c r="C100" s="360" t="str">
        <f xml:space="preserve"> IF(ISBLANK(TB!C235), "", TB!C235)</f>
        <v/>
      </c>
      <c r="D100" s="360" t="str">
        <f xml:space="preserve"> IF(ISBLANK(TB!D235), "", TB!D235)</f>
        <v/>
      </c>
      <c r="E100" s="360" t="str">
        <f xml:space="preserve"> IF(ISBLANK(TB!E235), "", TB!E235)</f>
        <v/>
      </c>
      <c r="F100" s="360" t="str">
        <f xml:space="preserve"> IF(ISBLANK(TB!F235), "", TB!F235)</f>
        <v/>
      </c>
      <c r="G100" s="965" t="str">
        <f>IF(ISBLANK(TB!G235), "",TB!G235)</f>
        <v/>
      </c>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44"/>
      <c r="DX100" s="29"/>
      <c r="DY100" s="29"/>
      <c r="DZ100" s="29"/>
      <c r="EA100" s="29"/>
      <c r="EB100" s="29"/>
      <c r="EC100" s="29"/>
      <c r="ED100" s="29"/>
      <c r="EE100" s="29"/>
      <c r="EF100" s="29"/>
      <c r="EG100" s="29"/>
      <c r="EH100" s="29"/>
      <c r="EI100" s="29"/>
      <c r="EJ100" s="29"/>
      <c r="EK100" s="29"/>
      <c r="EL100" s="29"/>
      <c r="EM100" s="29"/>
      <c r="EN100" s="29"/>
      <c r="EO100" s="29"/>
      <c r="EP100" s="29"/>
      <c r="EQ100" s="29"/>
      <c r="ER100" s="44"/>
    </row>
    <row r="101" spans="1:149" ht="15" customHeight="1" x14ac:dyDescent="0.25">
      <c r="B101" s="358" t="s">
        <v>653</v>
      </c>
      <c r="C101" s="360" t="str">
        <f xml:space="preserve"> IF(ISBLANK(TB!C236), "", TB!C236)</f>
        <v/>
      </c>
      <c r="D101" s="360" t="str">
        <f xml:space="preserve"> IF(ISBLANK(TB!D236), "", TB!D236)</f>
        <v/>
      </c>
      <c r="E101" s="360" t="str">
        <f xml:space="preserve"> IF(ISBLANK(TB!E236), "", TB!E236)</f>
        <v/>
      </c>
      <c r="F101" s="360" t="str">
        <f xml:space="preserve"> IF(ISBLANK(TB!F236), "", TB!F236)</f>
        <v/>
      </c>
      <c r="G101" s="965" t="str">
        <f>IF(ISBLANK(TB!G236), "",TB!G236)</f>
        <v/>
      </c>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44"/>
      <c r="DX101" s="29"/>
      <c r="DY101" s="29"/>
      <c r="DZ101" s="29"/>
      <c r="EA101" s="29"/>
      <c r="EB101" s="29"/>
      <c r="EC101" s="29"/>
      <c r="ED101" s="29"/>
      <c r="EE101" s="29"/>
      <c r="EF101" s="29"/>
      <c r="EG101" s="29"/>
      <c r="EH101" s="29"/>
      <c r="EI101" s="29"/>
      <c r="EJ101" s="29"/>
      <c r="EK101" s="29"/>
      <c r="EL101" s="29"/>
      <c r="EM101" s="29"/>
      <c r="EN101" s="29"/>
      <c r="EO101" s="29"/>
      <c r="EP101" s="29"/>
      <c r="EQ101" s="29"/>
      <c r="ER101" s="44"/>
    </row>
    <row r="102" spans="1:149" ht="15" customHeight="1" x14ac:dyDescent="0.25">
      <c r="B102" s="358" t="s">
        <v>654</v>
      </c>
      <c r="C102" s="360" t="str">
        <f xml:space="preserve"> IF(ISBLANK(TB!C237), "", TB!C237)</f>
        <v/>
      </c>
      <c r="D102" s="360" t="str">
        <f xml:space="preserve"> IF(ISBLANK(TB!D237), "", TB!D237)</f>
        <v/>
      </c>
      <c r="E102" s="360" t="str">
        <f xml:space="preserve"> IF(ISBLANK(TB!E237), "", TB!E237)</f>
        <v/>
      </c>
      <c r="F102" s="360" t="str">
        <f xml:space="preserve"> IF(ISBLANK(TB!F237), "", TB!F237)</f>
        <v/>
      </c>
      <c r="G102" s="965" t="str">
        <f>IF(ISBLANK(TB!G237), "",TB!G237)</f>
        <v/>
      </c>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44"/>
      <c r="DX102" s="29"/>
      <c r="DY102" s="29"/>
      <c r="DZ102" s="29"/>
      <c r="EA102" s="29"/>
      <c r="EB102" s="29"/>
      <c r="EC102" s="29"/>
      <c r="ED102" s="29"/>
      <c r="EE102" s="29"/>
      <c r="EF102" s="29"/>
      <c r="EG102" s="29"/>
      <c r="EH102" s="29"/>
      <c r="EI102" s="29"/>
      <c r="EJ102" s="29"/>
      <c r="EK102" s="29"/>
      <c r="EL102" s="29"/>
      <c r="EM102" s="29"/>
      <c r="EN102" s="29"/>
      <c r="EO102" s="29"/>
      <c r="EP102" s="29"/>
      <c r="EQ102" s="29"/>
      <c r="ER102" s="44"/>
    </row>
    <row r="103" spans="1:149" ht="15" customHeight="1" x14ac:dyDescent="0.25">
      <c r="B103" s="358" t="s">
        <v>655</v>
      </c>
      <c r="C103" s="360" t="str">
        <f xml:space="preserve"> IF(ISBLANK(TB!C238), "", TB!C238)</f>
        <v/>
      </c>
      <c r="D103" s="360" t="str">
        <f xml:space="preserve"> IF(ISBLANK(TB!D238), "", TB!D238)</f>
        <v/>
      </c>
      <c r="E103" s="360" t="str">
        <f xml:space="preserve"> IF(ISBLANK(TB!E238), "", TB!E238)</f>
        <v/>
      </c>
      <c r="F103" s="360" t="str">
        <f xml:space="preserve"> IF(ISBLANK(TB!F238), "", TB!F238)</f>
        <v/>
      </c>
      <c r="G103" s="965" t="str">
        <f>IF(ISBLANK(TB!G238), "",TB!G238)</f>
        <v/>
      </c>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44"/>
      <c r="DX103" s="29"/>
      <c r="DY103" s="29"/>
      <c r="DZ103" s="29"/>
      <c r="EA103" s="29"/>
      <c r="EB103" s="29"/>
      <c r="EC103" s="29"/>
      <c r="ED103" s="29"/>
      <c r="EE103" s="29"/>
      <c r="EF103" s="29"/>
      <c r="EG103" s="29"/>
      <c r="EH103" s="29"/>
      <c r="EI103" s="29"/>
      <c r="EJ103" s="29"/>
      <c r="EK103" s="29"/>
      <c r="EL103" s="29"/>
      <c r="EM103" s="29"/>
      <c r="EN103" s="29"/>
      <c r="EO103" s="29"/>
      <c r="EP103" s="29"/>
      <c r="EQ103" s="29"/>
      <c r="ER103" s="44"/>
    </row>
    <row r="104" spans="1:149" ht="15" customHeight="1" x14ac:dyDescent="0.25">
      <c r="B104" s="358" t="s">
        <v>656</v>
      </c>
      <c r="C104" s="360" t="str">
        <f xml:space="preserve"> IF(ISBLANK(TB!C239), "", TB!C239)</f>
        <v/>
      </c>
      <c r="D104" s="360" t="str">
        <f xml:space="preserve"> IF(ISBLANK(TB!D239), "", TB!D239)</f>
        <v/>
      </c>
      <c r="E104" s="360" t="str">
        <f xml:space="preserve"> IF(ISBLANK(TB!E239), "", TB!E239)</f>
        <v/>
      </c>
      <c r="F104" s="360" t="str">
        <f xml:space="preserve"> IF(ISBLANK(TB!F239), "", TB!F239)</f>
        <v/>
      </c>
      <c r="G104" s="965" t="str">
        <f>IF(ISBLANK(TB!G239), "",TB!G239)</f>
        <v/>
      </c>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44"/>
      <c r="DX104" s="29"/>
      <c r="DY104" s="29"/>
      <c r="DZ104" s="29"/>
      <c r="EA104" s="29"/>
      <c r="EB104" s="29"/>
      <c r="EC104" s="29"/>
      <c r="ED104" s="29"/>
      <c r="EE104" s="29"/>
      <c r="EF104" s="29"/>
      <c r="EG104" s="29"/>
      <c r="EH104" s="29"/>
      <c r="EI104" s="29"/>
      <c r="EJ104" s="29"/>
      <c r="EK104" s="29"/>
      <c r="EL104" s="29"/>
      <c r="EM104" s="29"/>
      <c r="EN104" s="29"/>
      <c r="EO104" s="29"/>
      <c r="EP104" s="29"/>
      <c r="EQ104" s="29"/>
      <c r="ER104" s="44"/>
    </row>
    <row r="105" spans="1:149" ht="15" customHeight="1" x14ac:dyDescent="0.25">
      <c r="B105" s="358" t="s">
        <v>657</v>
      </c>
      <c r="C105" s="360" t="str">
        <f xml:space="preserve"> IF(ISBLANK(TB!C240), "", TB!C240)</f>
        <v/>
      </c>
      <c r="D105" s="360" t="str">
        <f xml:space="preserve"> IF(ISBLANK(TB!D240), "", TB!D240)</f>
        <v/>
      </c>
      <c r="E105" s="360" t="str">
        <f xml:space="preserve"> IF(ISBLANK(TB!E240), "", TB!E240)</f>
        <v/>
      </c>
      <c r="F105" s="360" t="str">
        <f xml:space="preserve"> IF(ISBLANK(TB!F240), "", TB!F240)</f>
        <v/>
      </c>
      <c r="G105" s="965" t="str">
        <f>IF(ISBLANK(TB!G240), "",TB!G240)</f>
        <v/>
      </c>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44"/>
      <c r="DX105" s="29"/>
      <c r="DY105" s="29"/>
      <c r="DZ105" s="29"/>
      <c r="EA105" s="29"/>
      <c r="EB105" s="29"/>
      <c r="EC105" s="29"/>
      <c r="ED105" s="29"/>
      <c r="EE105" s="29"/>
      <c r="EF105" s="29"/>
      <c r="EG105" s="29"/>
      <c r="EH105" s="29"/>
      <c r="EI105" s="29"/>
      <c r="EJ105" s="29"/>
      <c r="EK105" s="29"/>
      <c r="EL105" s="29"/>
      <c r="EM105" s="29"/>
      <c r="EN105" s="29"/>
      <c r="EO105" s="29"/>
      <c r="EP105" s="29"/>
      <c r="EQ105" s="29"/>
      <c r="ER105" s="44"/>
    </row>
    <row r="106" spans="1:149" ht="15" customHeight="1" x14ac:dyDescent="0.25">
      <c r="B106" s="358" t="s">
        <v>658</v>
      </c>
      <c r="C106" s="360" t="str">
        <f xml:space="preserve"> IF(ISBLANK(TB!C241), "", TB!C241)</f>
        <v/>
      </c>
      <c r="D106" s="360" t="str">
        <f xml:space="preserve"> IF(ISBLANK(TB!D241), "", TB!D241)</f>
        <v/>
      </c>
      <c r="E106" s="360" t="str">
        <f xml:space="preserve"> IF(ISBLANK(TB!E241), "", TB!E241)</f>
        <v/>
      </c>
      <c r="F106" s="360" t="str">
        <f xml:space="preserve"> IF(ISBLANK(TB!F241), "", TB!F241)</f>
        <v/>
      </c>
      <c r="G106" s="965" t="str">
        <f>IF(ISBLANK(TB!G241), "",TB!G241)</f>
        <v/>
      </c>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44"/>
      <c r="DX106" s="29"/>
      <c r="DY106" s="29"/>
      <c r="DZ106" s="29"/>
      <c r="EA106" s="29"/>
      <c r="EB106" s="29"/>
      <c r="EC106" s="29"/>
      <c r="ED106" s="29"/>
      <c r="EE106" s="29"/>
      <c r="EF106" s="29"/>
      <c r="EG106" s="29"/>
      <c r="EH106" s="29"/>
      <c r="EI106" s="29"/>
      <c r="EJ106" s="29"/>
      <c r="EK106" s="29"/>
      <c r="EL106" s="29"/>
      <c r="EM106" s="29"/>
      <c r="EN106" s="29"/>
      <c r="EO106" s="29"/>
      <c r="EP106" s="29"/>
      <c r="EQ106" s="29"/>
      <c r="ER106" s="44"/>
    </row>
    <row r="107" spans="1:149" ht="15" customHeight="1" x14ac:dyDescent="0.25">
      <c r="B107" s="358" t="s">
        <v>659</v>
      </c>
      <c r="C107" s="360" t="str">
        <f xml:space="preserve"> IF(ISBLANK(TB!C242), "", TB!C242)</f>
        <v/>
      </c>
      <c r="D107" s="360" t="str">
        <f xml:space="preserve"> IF(ISBLANK(TB!D242), "", TB!D242)</f>
        <v/>
      </c>
      <c r="E107" s="360" t="str">
        <f xml:space="preserve"> IF(ISBLANK(TB!E242), "", TB!E242)</f>
        <v/>
      </c>
      <c r="F107" s="360" t="str">
        <f xml:space="preserve"> IF(ISBLANK(TB!F242), "", TB!F242)</f>
        <v/>
      </c>
      <c r="G107" s="965" t="str">
        <f>IF(ISBLANK(TB!G242), "",TB!G242)</f>
        <v/>
      </c>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44"/>
      <c r="DX107" s="29"/>
      <c r="DY107" s="29"/>
      <c r="DZ107" s="29"/>
      <c r="EA107" s="29"/>
      <c r="EB107" s="29"/>
      <c r="EC107" s="29"/>
      <c r="ED107" s="29"/>
      <c r="EE107" s="29"/>
      <c r="EF107" s="29"/>
      <c r="EG107" s="29"/>
      <c r="EH107" s="29"/>
      <c r="EI107" s="29"/>
      <c r="EJ107" s="29"/>
      <c r="EK107" s="29"/>
      <c r="EL107" s="29"/>
      <c r="EM107" s="29"/>
      <c r="EN107" s="29"/>
      <c r="EO107" s="29"/>
      <c r="EP107" s="29"/>
      <c r="EQ107" s="29"/>
      <c r="ER107" s="44"/>
    </row>
    <row r="108" spans="1:149" ht="15" customHeight="1" x14ac:dyDescent="0.25">
      <c r="B108" s="358" t="s">
        <v>660</v>
      </c>
      <c r="C108" s="360" t="str">
        <f xml:space="preserve"> IF(ISBLANK(TB!C243), "", TB!C243)</f>
        <v/>
      </c>
      <c r="D108" s="360" t="str">
        <f xml:space="preserve"> IF(ISBLANK(TB!D243), "", TB!D243)</f>
        <v/>
      </c>
      <c r="E108" s="360" t="str">
        <f xml:space="preserve"> IF(ISBLANK(TB!E243), "", TB!E243)</f>
        <v/>
      </c>
      <c r="F108" s="360" t="str">
        <f xml:space="preserve"> IF(ISBLANK(TB!F243), "", TB!F243)</f>
        <v/>
      </c>
      <c r="G108" s="965" t="str">
        <f>IF(ISBLANK(TB!G243), "",TB!G243)</f>
        <v/>
      </c>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44"/>
      <c r="DX108" s="29"/>
      <c r="DY108" s="29"/>
      <c r="DZ108" s="29"/>
      <c r="EA108" s="29"/>
      <c r="EB108" s="29"/>
      <c r="EC108" s="29"/>
      <c r="ED108" s="29"/>
      <c r="EE108" s="29"/>
      <c r="EF108" s="29"/>
      <c r="EG108" s="29"/>
      <c r="EH108" s="29"/>
      <c r="EI108" s="29"/>
      <c r="EJ108" s="29"/>
      <c r="EK108" s="29"/>
      <c r="EL108" s="29"/>
      <c r="EM108" s="29"/>
      <c r="EN108" s="29"/>
      <c r="EO108" s="29"/>
      <c r="EP108" s="29"/>
      <c r="EQ108" s="29"/>
      <c r="ER108" s="44"/>
    </row>
    <row r="109" spans="1:149" ht="15" customHeight="1" x14ac:dyDescent="0.25">
      <c r="B109" s="358" t="s">
        <v>661</v>
      </c>
      <c r="C109" s="360" t="str">
        <f xml:space="preserve"> IF(ISBLANK(TB!C244), "", TB!C244)</f>
        <v/>
      </c>
      <c r="D109" s="360" t="str">
        <f xml:space="preserve"> IF(ISBLANK(TB!D244), "", TB!D244)</f>
        <v/>
      </c>
      <c r="E109" s="360" t="str">
        <f xml:space="preserve"> IF(ISBLANK(TB!E244), "", TB!E244)</f>
        <v/>
      </c>
      <c r="F109" s="360" t="str">
        <f xml:space="preserve"> IF(ISBLANK(TB!F244), "", TB!F244)</f>
        <v/>
      </c>
      <c r="G109" s="965" t="str">
        <f>IF(ISBLANK(TB!G244), "",TB!G244)</f>
        <v/>
      </c>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44"/>
      <c r="DX109" s="29"/>
      <c r="DY109" s="29"/>
      <c r="DZ109" s="29"/>
      <c r="EA109" s="29"/>
      <c r="EB109" s="29"/>
      <c r="EC109" s="29"/>
      <c r="ED109" s="29"/>
      <c r="EE109" s="29"/>
      <c r="EF109" s="29"/>
      <c r="EG109" s="29"/>
      <c r="EH109" s="29"/>
      <c r="EI109" s="29"/>
      <c r="EJ109" s="29"/>
      <c r="EK109" s="29"/>
      <c r="EL109" s="29"/>
      <c r="EM109" s="29"/>
      <c r="EN109" s="29"/>
      <c r="EO109" s="29"/>
      <c r="EP109" s="29"/>
      <c r="EQ109" s="29"/>
      <c r="ER109" s="44"/>
    </row>
    <row r="110" spans="1:149" ht="15" customHeight="1" x14ac:dyDescent="0.25">
      <c r="B110" s="359" t="s">
        <v>662</v>
      </c>
      <c r="C110" s="362" t="str">
        <f xml:space="preserve"> IF(ISBLANK(TB!C245), "", TB!C245)</f>
        <v/>
      </c>
      <c r="D110" s="362" t="str">
        <f xml:space="preserve"> IF(ISBLANK(TB!D245), "", TB!D245)</f>
        <v/>
      </c>
      <c r="E110" s="362" t="str">
        <f xml:space="preserve"> IF(ISBLANK(TB!E245), "", TB!E245)</f>
        <v/>
      </c>
      <c r="F110" s="362" t="str">
        <f xml:space="preserve"> IF(ISBLANK(TB!F245), "", TB!F245)</f>
        <v/>
      </c>
      <c r="G110" s="965" t="str">
        <f>IF(ISBLANK(TB!G245), "",TB!G245)</f>
        <v/>
      </c>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89"/>
      <c r="DX110" s="36"/>
      <c r="DY110" s="36"/>
      <c r="DZ110" s="36"/>
      <c r="EA110" s="36"/>
      <c r="EB110" s="36"/>
      <c r="EC110" s="36"/>
      <c r="ED110" s="36"/>
      <c r="EE110" s="36"/>
      <c r="EF110" s="36"/>
      <c r="EG110" s="36"/>
      <c r="EH110" s="36"/>
      <c r="EI110" s="36"/>
      <c r="EJ110" s="36"/>
      <c r="EK110" s="36"/>
      <c r="EL110" s="36"/>
      <c r="EM110" s="36"/>
      <c r="EN110" s="36"/>
      <c r="EO110" s="36"/>
      <c r="EP110" s="36"/>
      <c r="EQ110" s="36"/>
      <c r="ER110" s="89"/>
    </row>
    <row r="111" spans="1:149" ht="15" customHeight="1" x14ac:dyDescent="0.25">
      <c r="B111" s="1145" t="s">
        <v>663</v>
      </c>
      <c r="C111" s="966"/>
      <c r="D111" s="966"/>
      <c r="E111" s="953"/>
      <c r="F111" s="953"/>
      <c r="G111" s="953"/>
      <c r="H111" s="1146"/>
      <c r="I111" s="1146"/>
      <c r="J111" s="1146"/>
      <c r="K111" s="1146"/>
      <c r="L111" s="1146"/>
      <c r="M111" s="1146"/>
      <c r="N111" s="1146"/>
      <c r="O111" s="1146"/>
      <c r="P111" s="1146"/>
      <c r="Q111" s="1146"/>
      <c r="R111" s="1146"/>
      <c r="S111" s="1146"/>
      <c r="T111" s="1146"/>
      <c r="U111" s="1146"/>
      <c r="V111" s="1146"/>
      <c r="W111" s="1146"/>
      <c r="X111" s="1146"/>
      <c r="Y111" s="1146"/>
      <c r="Z111" s="1146"/>
      <c r="AA111" s="1146"/>
      <c r="AB111" s="1146"/>
      <c r="AC111" s="1146"/>
      <c r="AD111" s="1146"/>
      <c r="AE111" s="1146"/>
      <c r="AF111" s="1146"/>
      <c r="AG111" s="1146"/>
      <c r="AH111" s="1146"/>
      <c r="AI111" s="1146"/>
      <c r="AJ111" s="1146"/>
      <c r="AK111" s="1146"/>
      <c r="AL111" s="1146"/>
      <c r="AM111" s="1146"/>
      <c r="AN111" s="1146"/>
      <c r="AO111" s="1146"/>
      <c r="AP111" s="1146"/>
      <c r="AQ111" s="1146"/>
      <c r="AR111" s="1146"/>
      <c r="AS111" s="1146"/>
      <c r="AT111" s="1146"/>
      <c r="AU111" s="1146"/>
      <c r="AV111" s="1146"/>
      <c r="AW111" s="1146"/>
      <c r="AX111" s="1146"/>
      <c r="AY111" s="1146"/>
      <c r="AZ111" s="1146"/>
      <c r="BA111" s="1146"/>
      <c r="BB111" s="1146"/>
      <c r="BC111" s="1146"/>
      <c r="BD111" s="1146"/>
      <c r="BE111" s="1146"/>
      <c r="BF111" s="1146"/>
      <c r="BG111" s="1146"/>
      <c r="BH111" s="1146"/>
      <c r="BI111" s="1146"/>
      <c r="BJ111" s="1146"/>
      <c r="BK111" s="1146"/>
      <c r="BL111" s="1146"/>
      <c r="BM111" s="1146"/>
      <c r="BN111" s="1146"/>
      <c r="BO111" s="1146"/>
      <c r="BP111" s="1146"/>
      <c r="BQ111" s="1146"/>
      <c r="BR111" s="1146"/>
      <c r="BS111" s="1146"/>
      <c r="BT111" s="1146"/>
      <c r="BU111" s="1146"/>
      <c r="BV111" s="1146"/>
      <c r="BW111" s="1146"/>
      <c r="BX111" s="1146"/>
      <c r="BY111" s="1146"/>
      <c r="BZ111" s="1146"/>
      <c r="CA111" s="1146"/>
      <c r="CB111" s="1146"/>
      <c r="CC111" s="1146"/>
      <c r="CD111" s="1146"/>
      <c r="CE111" s="1146"/>
      <c r="CF111" s="1146"/>
      <c r="CG111" s="1146"/>
      <c r="CH111" s="1146"/>
      <c r="CI111" s="1146"/>
      <c r="CJ111" s="1146"/>
      <c r="CK111" s="1146"/>
      <c r="CL111" s="1146"/>
      <c r="CM111" s="1146"/>
      <c r="CN111" s="1146"/>
      <c r="CO111" s="1146"/>
      <c r="CP111" s="1146"/>
      <c r="CQ111" s="1146"/>
      <c r="CR111" s="1146"/>
      <c r="CS111" s="1146"/>
      <c r="CT111" s="1146"/>
      <c r="CU111" s="1146"/>
      <c r="CV111" s="1146"/>
      <c r="CW111" s="1146"/>
      <c r="CX111" s="1146"/>
      <c r="CY111" s="1146"/>
      <c r="CZ111" s="1146"/>
      <c r="DA111" s="1146"/>
      <c r="DB111" s="1146"/>
      <c r="DC111" s="1146"/>
      <c r="DD111" s="1146"/>
      <c r="DE111" s="1146"/>
      <c r="DF111" s="1146"/>
      <c r="DG111" s="1146"/>
      <c r="DH111" s="1146"/>
      <c r="DI111" s="1146"/>
      <c r="DJ111" s="1146"/>
      <c r="DK111" s="1146"/>
      <c r="DL111" s="1146"/>
      <c r="DM111" s="1146"/>
      <c r="DN111" s="1146"/>
      <c r="DO111" s="1146"/>
      <c r="DP111" s="1146"/>
      <c r="DQ111" s="1146"/>
      <c r="DR111" s="1146"/>
      <c r="DS111" s="1146"/>
      <c r="DT111" s="1146"/>
      <c r="DU111" s="1146"/>
      <c r="DV111" s="1146"/>
      <c r="DW111" s="1130"/>
      <c r="DX111" s="1146"/>
      <c r="DY111" s="1146"/>
      <c r="DZ111" s="1146"/>
      <c r="EA111" s="1146"/>
      <c r="EB111" s="1146"/>
      <c r="EC111" s="1146"/>
      <c r="ED111" s="1146"/>
      <c r="EE111" s="1146"/>
      <c r="EF111" s="1146"/>
      <c r="EG111" s="1146"/>
      <c r="EH111" s="1146"/>
      <c r="EI111" s="1146"/>
      <c r="EJ111" s="1146"/>
      <c r="EK111" s="1146"/>
      <c r="EL111" s="1146"/>
      <c r="EM111" s="1146"/>
      <c r="EN111" s="1146"/>
      <c r="EO111" s="1146"/>
      <c r="EP111" s="1146"/>
      <c r="EQ111" s="1146"/>
      <c r="ER111" s="1130"/>
    </row>
    <row r="112" spans="1:149" s="623" customFormat="1" ht="60" customHeight="1" x14ac:dyDescent="0.25">
      <c r="A112" s="1136" t="s">
        <v>694</v>
      </c>
      <c r="B112" s="158"/>
      <c r="C112" s="158"/>
      <c r="D112" s="213"/>
      <c r="E112" s="213"/>
      <c r="F112" s="213"/>
      <c r="G112" s="213"/>
      <c r="ES112" s="1137"/>
    </row>
    <row r="113" spans="2:148" ht="60.75" customHeight="1" x14ac:dyDescent="0.25">
      <c r="B113" s="1138" t="s">
        <v>562</v>
      </c>
      <c r="C113" s="963" t="s">
        <v>722</v>
      </c>
      <c r="D113" s="1139" t="s">
        <v>691</v>
      </c>
      <c r="E113" s="963" t="s">
        <v>692</v>
      </c>
      <c r="F113" s="963" t="s">
        <v>723</v>
      </c>
      <c r="G113" s="963" t="s">
        <v>1312</v>
      </c>
      <c r="H113" s="963" t="s">
        <v>560</v>
      </c>
      <c r="I113" s="963" t="str">
        <f t="shared" ref="I113:BT113" si="6">"T+" &amp; (COLUMN(I113)-COLUMN($H113))</f>
        <v>T+1</v>
      </c>
      <c r="J113" s="963" t="str">
        <f t="shared" si="6"/>
        <v>T+2</v>
      </c>
      <c r="K113" s="963" t="str">
        <f t="shared" si="6"/>
        <v>T+3</v>
      </c>
      <c r="L113" s="963" t="str">
        <f t="shared" si="6"/>
        <v>T+4</v>
      </c>
      <c r="M113" s="963" t="str">
        <f t="shared" si="6"/>
        <v>T+5</v>
      </c>
      <c r="N113" s="963" t="str">
        <f t="shared" si="6"/>
        <v>T+6</v>
      </c>
      <c r="O113" s="963" t="str">
        <f t="shared" si="6"/>
        <v>T+7</v>
      </c>
      <c r="P113" s="963" t="str">
        <f t="shared" si="6"/>
        <v>T+8</v>
      </c>
      <c r="Q113" s="963" t="str">
        <f t="shared" si="6"/>
        <v>T+9</v>
      </c>
      <c r="R113" s="963" t="str">
        <f t="shared" si="6"/>
        <v>T+10</v>
      </c>
      <c r="S113" s="963" t="str">
        <f t="shared" si="6"/>
        <v>T+11</v>
      </c>
      <c r="T113" s="963" t="str">
        <f t="shared" si="6"/>
        <v>T+12</v>
      </c>
      <c r="U113" s="963" t="str">
        <f t="shared" si="6"/>
        <v>T+13</v>
      </c>
      <c r="V113" s="963" t="str">
        <f t="shared" si="6"/>
        <v>T+14</v>
      </c>
      <c r="W113" s="963" t="str">
        <f t="shared" si="6"/>
        <v>T+15</v>
      </c>
      <c r="X113" s="963" t="str">
        <f t="shared" si="6"/>
        <v>T+16</v>
      </c>
      <c r="Y113" s="963" t="str">
        <f t="shared" si="6"/>
        <v>T+17</v>
      </c>
      <c r="Z113" s="963" t="str">
        <f t="shared" si="6"/>
        <v>T+18</v>
      </c>
      <c r="AA113" s="963" t="str">
        <f t="shared" si="6"/>
        <v>T+19</v>
      </c>
      <c r="AB113" s="963" t="str">
        <f t="shared" si="6"/>
        <v>T+20</v>
      </c>
      <c r="AC113" s="963" t="str">
        <f t="shared" si="6"/>
        <v>T+21</v>
      </c>
      <c r="AD113" s="963" t="str">
        <f t="shared" si="6"/>
        <v>T+22</v>
      </c>
      <c r="AE113" s="963" t="str">
        <f t="shared" si="6"/>
        <v>T+23</v>
      </c>
      <c r="AF113" s="963" t="str">
        <f t="shared" si="6"/>
        <v>T+24</v>
      </c>
      <c r="AG113" s="963" t="str">
        <f t="shared" si="6"/>
        <v>T+25</v>
      </c>
      <c r="AH113" s="963" t="str">
        <f t="shared" si="6"/>
        <v>T+26</v>
      </c>
      <c r="AI113" s="963" t="str">
        <f t="shared" si="6"/>
        <v>T+27</v>
      </c>
      <c r="AJ113" s="963" t="str">
        <f t="shared" si="6"/>
        <v>T+28</v>
      </c>
      <c r="AK113" s="963" t="str">
        <f t="shared" si="6"/>
        <v>T+29</v>
      </c>
      <c r="AL113" s="963" t="str">
        <f t="shared" si="6"/>
        <v>T+30</v>
      </c>
      <c r="AM113" s="963" t="str">
        <f t="shared" si="6"/>
        <v>T+31</v>
      </c>
      <c r="AN113" s="963" t="str">
        <f t="shared" si="6"/>
        <v>T+32</v>
      </c>
      <c r="AO113" s="963" t="str">
        <f t="shared" si="6"/>
        <v>T+33</v>
      </c>
      <c r="AP113" s="963" t="str">
        <f t="shared" si="6"/>
        <v>T+34</v>
      </c>
      <c r="AQ113" s="963" t="str">
        <f t="shared" si="6"/>
        <v>T+35</v>
      </c>
      <c r="AR113" s="963" t="str">
        <f t="shared" si="6"/>
        <v>T+36</v>
      </c>
      <c r="AS113" s="963" t="str">
        <f t="shared" si="6"/>
        <v>T+37</v>
      </c>
      <c r="AT113" s="963" t="str">
        <f t="shared" si="6"/>
        <v>T+38</v>
      </c>
      <c r="AU113" s="963" t="str">
        <f t="shared" si="6"/>
        <v>T+39</v>
      </c>
      <c r="AV113" s="963" t="str">
        <f t="shared" si="6"/>
        <v>T+40</v>
      </c>
      <c r="AW113" s="963" t="str">
        <f t="shared" si="6"/>
        <v>T+41</v>
      </c>
      <c r="AX113" s="963" t="str">
        <f t="shared" si="6"/>
        <v>T+42</v>
      </c>
      <c r="AY113" s="963" t="str">
        <f t="shared" si="6"/>
        <v>T+43</v>
      </c>
      <c r="AZ113" s="963" t="str">
        <f t="shared" si="6"/>
        <v>T+44</v>
      </c>
      <c r="BA113" s="963" t="str">
        <f t="shared" si="6"/>
        <v>T+45</v>
      </c>
      <c r="BB113" s="963" t="str">
        <f t="shared" si="6"/>
        <v>T+46</v>
      </c>
      <c r="BC113" s="963" t="str">
        <f t="shared" si="6"/>
        <v>T+47</v>
      </c>
      <c r="BD113" s="963" t="str">
        <f t="shared" si="6"/>
        <v>T+48</v>
      </c>
      <c r="BE113" s="963" t="str">
        <f t="shared" si="6"/>
        <v>T+49</v>
      </c>
      <c r="BF113" s="963" t="str">
        <f t="shared" si="6"/>
        <v>T+50</v>
      </c>
      <c r="BG113" s="963" t="str">
        <f t="shared" si="6"/>
        <v>T+51</v>
      </c>
      <c r="BH113" s="963" t="str">
        <f t="shared" si="6"/>
        <v>T+52</v>
      </c>
      <c r="BI113" s="963" t="str">
        <f t="shared" si="6"/>
        <v>T+53</v>
      </c>
      <c r="BJ113" s="963" t="str">
        <f t="shared" si="6"/>
        <v>T+54</v>
      </c>
      <c r="BK113" s="963" t="str">
        <f t="shared" si="6"/>
        <v>T+55</v>
      </c>
      <c r="BL113" s="963" t="str">
        <f t="shared" si="6"/>
        <v>T+56</v>
      </c>
      <c r="BM113" s="963" t="str">
        <f t="shared" si="6"/>
        <v>T+57</v>
      </c>
      <c r="BN113" s="963" t="str">
        <f t="shared" si="6"/>
        <v>T+58</v>
      </c>
      <c r="BO113" s="963" t="str">
        <f t="shared" si="6"/>
        <v>T+59</v>
      </c>
      <c r="BP113" s="963" t="str">
        <f t="shared" si="6"/>
        <v>T+60</v>
      </c>
      <c r="BQ113" s="963" t="str">
        <f t="shared" si="6"/>
        <v>T+61</v>
      </c>
      <c r="BR113" s="963" t="str">
        <f t="shared" si="6"/>
        <v>T+62</v>
      </c>
      <c r="BS113" s="963" t="str">
        <f t="shared" si="6"/>
        <v>T+63</v>
      </c>
      <c r="BT113" s="963" t="str">
        <f t="shared" si="6"/>
        <v>T+64</v>
      </c>
      <c r="BU113" s="963" t="str">
        <f t="shared" ref="BU113:EF113" si="7">"T+" &amp; (COLUMN(BU113)-COLUMN($H113))</f>
        <v>T+65</v>
      </c>
      <c r="BV113" s="963" t="str">
        <f t="shared" si="7"/>
        <v>T+66</v>
      </c>
      <c r="BW113" s="963" t="str">
        <f t="shared" si="7"/>
        <v>T+67</v>
      </c>
      <c r="BX113" s="963" t="str">
        <f t="shared" si="7"/>
        <v>T+68</v>
      </c>
      <c r="BY113" s="963" t="str">
        <f t="shared" si="7"/>
        <v>T+69</v>
      </c>
      <c r="BZ113" s="963" t="str">
        <f t="shared" si="7"/>
        <v>T+70</v>
      </c>
      <c r="CA113" s="963" t="str">
        <f t="shared" si="7"/>
        <v>T+71</v>
      </c>
      <c r="CB113" s="963" t="str">
        <f t="shared" si="7"/>
        <v>T+72</v>
      </c>
      <c r="CC113" s="963" t="str">
        <f t="shared" si="7"/>
        <v>T+73</v>
      </c>
      <c r="CD113" s="963" t="str">
        <f t="shared" si="7"/>
        <v>T+74</v>
      </c>
      <c r="CE113" s="963" t="str">
        <f t="shared" si="7"/>
        <v>T+75</v>
      </c>
      <c r="CF113" s="963" t="str">
        <f t="shared" si="7"/>
        <v>T+76</v>
      </c>
      <c r="CG113" s="963" t="str">
        <f t="shared" si="7"/>
        <v>T+77</v>
      </c>
      <c r="CH113" s="963" t="str">
        <f t="shared" si="7"/>
        <v>T+78</v>
      </c>
      <c r="CI113" s="963" t="str">
        <f t="shared" si="7"/>
        <v>T+79</v>
      </c>
      <c r="CJ113" s="963" t="str">
        <f t="shared" si="7"/>
        <v>T+80</v>
      </c>
      <c r="CK113" s="963" t="str">
        <f t="shared" si="7"/>
        <v>T+81</v>
      </c>
      <c r="CL113" s="963" t="str">
        <f t="shared" si="7"/>
        <v>T+82</v>
      </c>
      <c r="CM113" s="963" t="str">
        <f t="shared" si="7"/>
        <v>T+83</v>
      </c>
      <c r="CN113" s="963" t="str">
        <f t="shared" si="7"/>
        <v>T+84</v>
      </c>
      <c r="CO113" s="963" t="str">
        <f t="shared" si="7"/>
        <v>T+85</v>
      </c>
      <c r="CP113" s="963" t="str">
        <f t="shared" si="7"/>
        <v>T+86</v>
      </c>
      <c r="CQ113" s="963" t="str">
        <f t="shared" si="7"/>
        <v>T+87</v>
      </c>
      <c r="CR113" s="963" t="str">
        <f t="shared" si="7"/>
        <v>T+88</v>
      </c>
      <c r="CS113" s="963" t="str">
        <f t="shared" si="7"/>
        <v>T+89</v>
      </c>
      <c r="CT113" s="963" t="str">
        <f t="shared" si="7"/>
        <v>T+90</v>
      </c>
      <c r="CU113" s="963" t="str">
        <f t="shared" si="7"/>
        <v>T+91</v>
      </c>
      <c r="CV113" s="963" t="str">
        <f t="shared" si="7"/>
        <v>T+92</v>
      </c>
      <c r="CW113" s="963" t="str">
        <f t="shared" si="7"/>
        <v>T+93</v>
      </c>
      <c r="CX113" s="963" t="str">
        <f t="shared" si="7"/>
        <v>T+94</v>
      </c>
      <c r="CY113" s="963" t="str">
        <f t="shared" si="7"/>
        <v>T+95</v>
      </c>
      <c r="CZ113" s="963" t="str">
        <f t="shared" si="7"/>
        <v>T+96</v>
      </c>
      <c r="DA113" s="963" t="str">
        <f t="shared" si="7"/>
        <v>T+97</v>
      </c>
      <c r="DB113" s="963" t="str">
        <f t="shared" si="7"/>
        <v>T+98</v>
      </c>
      <c r="DC113" s="963" t="str">
        <f t="shared" si="7"/>
        <v>T+99</v>
      </c>
      <c r="DD113" s="963" t="str">
        <f t="shared" si="7"/>
        <v>T+100</v>
      </c>
      <c r="DE113" s="963" t="str">
        <f t="shared" si="7"/>
        <v>T+101</v>
      </c>
      <c r="DF113" s="963" t="str">
        <f t="shared" si="7"/>
        <v>T+102</v>
      </c>
      <c r="DG113" s="963" t="str">
        <f t="shared" si="7"/>
        <v>T+103</v>
      </c>
      <c r="DH113" s="963" t="str">
        <f t="shared" si="7"/>
        <v>T+104</v>
      </c>
      <c r="DI113" s="963" t="str">
        <f t="shared" si="7"/>
        <v>T+105</v>
      </c>
      <c r="DJ113" s="963" t="str">
        <f t="shared" si="7"/>
        <v>T+106</v>
      </c>
      <c r="DK113" s="963" t="str">
        <f t="shared" si="7"/>
        <v>T+107</v>
      </c>
      <c r="DL113" s="963" t="str">
        <f t="shared" si="7"/>
        <v>T+108</v>
      </c>
      <c r="DM113" s="963" t="str">
        <f t="shared" si="7"/>
        <v>T+109</v>
      </c>
      <c r="DN113" s="963" t="str">
        <f t="shared" si="7"/>
        <v>T+110</v>
      </c>
      <c r="DO113" s="963" t="str">
        <f t="shared" si="7"/>
        <v>T+111</v>
      </c>
      <c r="DP113" s="963" t="str">
        <f t="shared" si="7"/>
        <v>T+112</v>
      </c>
      <c r="DQ113" s="963" t="str">
        <f t="shared" si="7"/>
        <v>T+113</v>
      </c>
      <c r="DR113" s="963" t="str">
        <f t="shared" si="7"/>
        <v>T+114</v>
      </c>
      <c r="DS113" s="963" t="str">
        <f t="shared" si="7"/>
        <v>T+115</v>
      </c>
      <c r="DT113" s="963" t="str">
        <f t="shared" si="7"/>
        <v>T+116</v>
      </c>
      <c r="DU113" s="963" t="str">
        <f t="shared" si="7"/>
        <v>T+117</v>
      </c>
      <c r="DV113" s="963" t="str">
        <f t="shared" si="7"/>
        <v>T+118</v>
      </c>
      <c r="DW113" s="963" t="str">
        <f t="shared" si="7"/>
        <v>T+119</v>
      </c>
      <c r="DX113" s="963" t="str">
        <f t="shared" si="7"/>
        <v>T+120</v>
      </c>
      <c r="DY113" s="963" t="str">
        <f t="shared" si="7"/>
        <v>T+121</v>
      </c>
      <c r="DZ113" s="963" t="str">
        <f t="shared" si="7"/>
        <v>T+122</v>
      </c>
      <c r="EA113" s="963" t="str">
        <f t="shared" si="7"/>
        <v>T+123</v>
      </c>
      <c r="EB113" s="963" t="str">
        <f t="shared" si="7"/>
        <v>T+124</v>
      </c>
      <c r="EC113" s="963" t="str">
        <f t="shared" si="7"/>
        <v>T+125</v>
      </c>
      <c r="ED113" s="963" t="str">
        <f t="shared" si="7"/>
        <v>T+126</v>
      </c>
      <c r="EE113" s="963" t="str">
        <f t="shared" si="7"/>
        <v>T+127</v>
      </c>
      <c r="EF113" s="963" t="str">
        <f t="shared" si="7"/>
        <v>T+128</v>
      </c>
      <c r="EG113" s="963" t="str">
        <f t="shared" ref="EG113:ER113" si="8">"T+" &amp; (COLUMN(EG113)-COLUMN($H113))</f>
        <v>T+129</v>
      </c>
      <c r="EH113" s="963" t="str">
        <f t="shared" si="8"/>
        <v>T+130</v>
      </c>
      <c r="EI113" s="963" t="str">
        <f t="shared" si="8"/>
        <v>T+131</v>
      </c>
      <c r="EJ113" s="963" t="str">
        <f t="shared" si="8"/>
        <v>T+132</v>
      </c>
      <c r="EK113" s="963" t="str">
        <f t="shared" si="8"/>
        <v>T+133</v>
      </c>
      <c r="EL113" s="963" t="str">
        <f t="shared" si="8"/>
        <v>T+134</v>
      </c>
      <c r="EM113" s="963" t="str">
        <f t="shared" si="8"/>
        <v>T+135</v>
      </c>
      <c r="EN113" s="963" t="str">
        <f t="shared" si="8"/>
        <v>T+136</v>
      </c>
      <c r="EO113" s="963" t="str">
        <f t="shared" si="8"/>
        <v>T+137</v>
      </c>
      <c r="EP113" s="963" t="str">
        <f t="shared" si="8"/>
        <v>T+138</v>
      </c>
      <c r="EQ113" s="963" t="str">
        <f t="shared" si="8"/>
        <v>T+139</v>
      </c>
      <c r="ER113" s="963" t="str">
        <f t="shared" si="8"/>
        <v>T+140</v>
      </c>
    </row>
    <row r="114" spans="2:148" ht="15" customHeight="1" x14ac:dyDescent="0.25">
      <c r="B114" s="1143" t="str">
        <f t="shared" ref="B114:B177" si="9">B11</f>
        <v>Desk 1</v>
      </c>
      <c r="C114" s="1144" t="str">
        <f>IF(ISBLANK(C11), "", C11)</f>
        <v/>
      </c>
      <c r="D114" s="1144" t="str">
        <f t="shared" ref="D114:F114" si="10">IF(ISBLANK(D11), "", D11)</f>
        <v/>
      </c>
      <c r="E114" s="1144" t="str">
        <f t="shared" si="10"/>
        <v/>
      </c>
      <c r="F114" s="1144" t="str">
        <f t="shared" si="10"/>
        <v/>
      </c>
      <c r="G114" s="965" t="str">
        <f>IF(ISBLANK(G11), "", G11)</f>
        <v/>
      </c>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44"/>
      <c r="DX114" s="29"/>
      <c r="DY114" s="29"/>
      <c r="DZ114" s="29"/>
      <c r="EA114" s="29"/>
      <c r="EB114" s="29"/>
      <c r="EC114" s="29"/>
      <c r="ED114" s="29"/>
      <c r="EE114" s="29"/>
      <c r="EF114" s="29"/>
      <c r="EG114" s="29"/>
      <c r="EH114" s="29"/>
      <c r="EI114" s="29"/>
      <c r="EJ114" s="29"/>
      <c r="EK114" s="29"/>
      <c r="EL114" s="29"/>
      <c r="EM114" s="29"/>
      <c r="EN114" s="29"/>
      <c r="EO114" s="29"/>
      <c r="EP114" s="29"/>
      <c r="EQ114" s="29"/>
      <c r="ER114" s="44"/>
    </row>
    <row r="115" spans="2:148" ht="15" customHeight="1" x14ac:dyDescent="0.25">
      <c r="B115" s="358" t="str">
        <f t="shared" si="9"/>
        <v>Desk 2</v>
      </c>
      <c r="C115" s="360" t="str">
        <f t="shared" ref="C115:G130" si="11">IF(ISBLANK(C12), "", C12)</f>
        <v/>
      </c>
      <c r="D115" s="360" t="str">
        <f t="shared" si="11"/>
        <v/>
      </c>
      <c r="E115" s="360" t="str">
        <f t="shared" si="11"/>
        <v/>
      </c>
      <c r="F115" s="360" t="str">
        <f t="shared" si="11"/>
        <v/>
      </c>
      <c r="G115" s="965" t="str">
        <f t="shared" si="11"/>
        <v/>
      </c>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44"/>
      <c r="DX115" s="29"/>
      <c r="DY115" s="29"/>
      <c r="DZ115" s="29"/>
      <c r="EA115" s="29"/>
      <c r="EB115" s="29"/>
      <c r="EC115" s="29"/>
      <c r="ED115" s="29"/>
      <c r="EE115" s="29"/>
      <c r="EF115" s="29"/>
      <c r="EG115" s="29"/>
      <c r="EH115" s="29"/>
      <c r="EI115" s="29"/>
      <c r="EJ115" s="29"/>
      <c r="EK115" s="29"/>
      <c r="EL115" s="29"/>
      <c r="EM115" s="29"/>
      <c r="EN115" s="29"/>
      <c r="EO115" s="29"/>
      <c r="EP115" s="29"/>
      <c r="EQ115" s="29"/>
      <c r="ER115" s="44"/>
    </row>
    <row r="116" spans="2:148" ht="15" customHeight="1" x14ac:dyDescent="0.25">
      <c r="B116" s="358" t="str">
        <f t="shared" si="9"/>
        <v>Desk 3</v>
      </c>
      <c r="C116" s="360" t="str">
        <f t="shared" si="11"/>
        <v/>
      </c>
      <c r="D116" s="360" t="str">
        <f t="shared" si="11"/>
        <v/>
      </c>
      <c r="E116" s="360" t="str">
        <f t="shared" si="11"/>
        <v/>
      </c>
      <c r="F116" s="360" t="str">
        <f t="shared" si="11"/>
        <v/>
      </c>
      <c r="G116" s="965" t="str">
        <f t="shared" si="11"/>
        <v/>
      </c>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44"/>
      <c r="DX116" s="29"/>
      <c r="DY116" s="29"/>
      <c r="DZ116" s="29"/>
      <c r="EA116" s="29"/>
      <c r="EB116" s="29"/>
      <c r="EC116" s="29"/>
      <c r="ED116" s="29"/>
      <c r="EE116" s="29"/>
      <c r="EF116" s="29"/>
      <c r="EG116" s="29"/>
      <c r="EH116" s="29"/>
      <c r="EI116" s="29"/>
      <c r="EJ116" s="29"/>
      <c r="EK116" s="29"/>
      <c r="EL116" s="29"/>
      <c r="EM116" s="29"/>
      <c r="EN116" s="29"/>
      <c r="EO116" s="29"/>
      <c r="EP116" s="29"/>
      <c r="EQ116" s="29"/>
      <c r="ER116" s="44"/>
    </row>
    <row r="117" spans="2:148" ht="15" customHeight="1" x14ac:dyDescent="0.25">
      <c r="B117" s="358" t="str">
        <f t="shared" si="9"/>
        <v>Desk 4</v>
      </c>
      <c r="C117" s="360" t="str">
        <f t="shared" si="11"/>
        <v/>
      </c>
      <c r="D117" s="360" t="str">
        <f t="shared" si="11"/>
        <v/>
      </c>
      <c r="E117" s="360" t="str">
        <f t="shared" si="11"/>
        <v/>
      </c>
      <c r="F117" s="360" t="str">
        <f t="shared" si="11"/>
        <v/>
      </c>
      <c r="G117" s="965" t="str">
        <f t="shared" si="11"/>
        <v/>
      </c>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44"/>
      <c r="DX117" s="29"/>
      <c r="DY117" s="29"/>
      <c r="DZ117" s="29"/>
      <c r="EA117" s="29"/>
      <c r="EB117" s="29"/>
      <c r="EC117" s="29"/>
      <c r="ED117" s="29"/>
      <c r="EE117" s="29"/>
      <c r="EF117" s="29"/>
      <c r="EG117" s="29"/>
      <c r="EH117" s="29"/>
      <c r="EI117" s="29"/>
      <c r="EJ117" s="29"/>
      <c r="EK117" s="29"/>
      <c r="EL117" s="29"/>
      <c r="EM117" s="29"/>
      <c r="EN117" s="29"/>
      <c r="EO117" s="29"/>
      <c r="EP117" s="29"/>
      <c r="EQ117" s="29"/>
      <c r="ER117" s="44"/>
    </row>
    <row r="118" spans="2:148" ht="15" customHeight="1" x14ac:dyDescent="0.25">
      <c r="B118" s="358" t="str">
        <f t="shared" si="9"/>
        <v>Desk 5</v>
      </c>
      <c r="C118" s="360" t="str">
        <f t="shared" si="11"/>
        <v/>
      </c>
      <c r="D118" s="360" t="str">
        <f t="shared" si="11"/>
        <v/>
      </c>
      <c r="E118" s="360" t="str">
        <f t="shared" si="11"/>
        <v/>
      </c>
      <c r="F118" s="360" t="str">
        <f t="shared" si="11"/>
        <v/>
      </c>
      <c r="G118" s="965" t="str">
        <f t="shared" si="11"/>
        <v/>
      </c>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44"/>
      <c r="DX118" s="29"/>
      <c r="DY118" s="29"/>
      <c r="DZ118" s="29"/>
      <c r="EA118" s="29"/>
      <c r="EB118" s="29"/>
      <c r="EC118" s="29"/>
      <c r="ED118" s="29"/>
      <c r="EE118" s="29"/>
      <c r="EF118" s="29"/>
      <c r="EG118" s="29"/>
      <c r="EH118" s="29"/>
      <c r="EI118" s="29"/>
      <c r="EJ118" s="29"/>
      <c r="EK118" s="29"/>
      <c r="EL118" s="29"/>
      <c r="EM118" s="29"/>
      <c r="EN118" s="29"/>
      <c r="EO118" s="29"/>
      <c r="EP118" s="29"/>
      <c r="EQ118" s="29"/>
      <c r="ER118" s="44"/>
    </row>
    <row r="119" spans="2:148" ht="15" customHeight="1" x14ac:dyDescent="0.25">
      <c r="B119" s="358" t="str">
        <f t="shared" si="9"/>
        <v>Desk 6</v>
      </c>
      <c r="C119" s="360" t="str">
        <f t="shared" si="11"/>
        <v/>
      </c>
      <c r="D119" s="360" t="str">
        <f t="shared" si="11"/>
        <v/>
      </c>
      <c r="E119" s="360" t="str">
        <f t="shared" si="11"/>
        <v/>
      </c>
      <c r="F119" s="360" t="str">
        <f t="shared" si="11"/>
        <v/>
      </c>
      <c r="G119" s="965" t="str">
        <f t="shared" si="11"/>
        <v/>
      </c>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44"/>
      <c r="DX119" s="29"/>
      <c r="DY119" s="29"/>
      <c r="DZ119" s="29"/>
      <c r="EA119" s="29"/>
      <c r="EB119" s="29"/>
      <c r="EC119" s="29"/>
      <c r="ED119" s="29"/>
      <c r="EE119" s="29"/>
      <c r="EF119" s="29"/>
      <c r="EG119" s="29"/>
      <c r="EH119" s="29"/>
      <c r="EI119" s="29"/>
      <c r="EJ119" s="29"/>
      <c r="EK119" s="29"/>
      <c r="EL119" s="29"/>
      <c r="EM119" s="29"/>
      <c r="EN119" s="29"/>
      <c r="EO119" s="29"/>
      <c r="EP119" s="29"/>
      <c r="EQ119" s="29"/>
      <c r="ER119" s="44"/>
    </row>
    <row r="120" spans="2:148" ht="15" customHeight="1" x14ac:dyDescent="0.25">
      <c r="B120" s="358" t="str">
        <f t="shared" si="9"/>
        <v>Desk 7</v>
      </c>
      <c r="C120" s="360" t="str">
        <f t="shared" si="11"/>
        <v/>
      </c>
      <c r="D120" s="360" t="str">
        <f t="shared" si="11"/>
        <v/>
      </c>
      <c r="E120" s="360" t="str">
        <f t="shared" si="11"/>
        <v/>
      </c>
      <c r="F120" s="360" t="str">
        <f t="shared" si="11"/>
        <v/>
      </c>
      <c r="G120" s="965" t="str">
        <f t="shared" si="11"/>
        <v/>
      </c>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44"/>
      <c r="DX120" s="29"/>
      <c r="DY120" s="29"/>
      <c r="DZ120" s="29"/>
      <c r="EA120" s="29"/>
      <c r="EB120" s="29"/>
      <c r="EC120" s="29"/>
      <c r="ED120" s="29"/>
      <c r="EE120" s="29"/>
      <c r="EF120" s="29"/>
      <c r="EG120" s="29"/>
      <c r="EH120" s="29"/>
      <c r="EI120" s="29"/>
      <c r="EJ120" s="29"/>
      <c r="EK120" s="29"/>
      <c r="EL120" s="29"/>
      <c r="EM120" s="29"/>
      <c r="EN120" s="29"/>
      <c r="EO120" s="29"/>
      <c r="EP120" s="29"/>
      <c r="EQ120" s="29"/>
      <c r="ER120" s="44"/>
    </row>
    <row r="121" spans="2:148" ht="15" customHeight="1" x14ac:dyDescent="0.25">
      <c r="B121" s="358" t="str">
        <f t="shared" si="9"/>
        <v>Desk 8</v>
      </c>
      <c r="C121" s="360" t="str">
        <f t="shared" si="11"/>
        <v/>
      </c>
      <c r="D121" s="360" t="str">
        <f t="shared" si="11"/>
        <v/>
      </c>
      <c r="E121" s="360" t="str">
        <f t="shared" si="11"/>
        <v/>
      </c>
      <c r="F121" s="360" t="str">
        <f t="shared" si="11"/>
        <v/>
      </c>
      <c r="G121" s="965" t="str">
        <f t="shared" si="11"/>
        <v/>
      </c>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44"/>
      <c r="DX121" s="29"/>
      <c r="DY121" s="29"/>
      <c r="DZ121" s="29"/>
      <c r="EA121" s="29"/>
      <c r="EB121" s="29"/>
      <c r="EC121" s="29"/>
      <c r="ED121" s="29"/>
      <c r="EE121" s="29"/>
      <c r="EF121" s="29"/>
      <c r="EG121" s="29"/>
      <c r="EH121" s="29"/>
      <c r="EI121" s="29"/>
      <c r="EJ121" s="29"/>
      <c r="EK121" s="29"/>
      <c r="EL121" s="29"/>
      <c r="EM121" s="29"/>
      <c r="EN121" s="29"/>
      <c r="EO121" s="29"/>
      <c r="EP121" s="29"/>
      <c r="EQ121" s="29"/>
      <c r="ER121" s="44"/>
    </row>
    <row r="122" spans="2:148" ht="15" customHeight="1" x14ac:dyDescent="0.25">
      <c r="B122" s="358" t="str">
        <f t="shared" si="9"/>
        <v>Desk 9</v>
      </c>
      <c r="C122" s="360" t="str">
        <f t="shared" si="11"/>
        <v/>
      </c>
      <c r="D122" s="360" t="str">
        <f t="shared" si="11"/>
        <v/>
      </c>
      <c r="E122" s="360" t="str">
        <f t="shared" si="11"/>
        <v/>
      </c>
      <c r="F122" s="360" t="str">
        <f t="shared" si="11"/>
        <v/>
      </c>
      <c r="G122" s="965" t="str">
        <f t="shared" si="11"/>
        <v/>
      </c>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44"/>
      <c r="DX122" s="29"/>
      <c r="DY122" s="29"/>
      <c r="DZ122" s="29"/>
      <c r="EA122" s="29"/>
      <c r="EB122" s="29"/>
      <c r="EC122" s="29"/>
      <c r="ED122" s="29"/>
      <c r="EE122" s="29"/>
      <c r="EF122" s="29"/>
      <c r="EG122" s="29"/>
      <c r="EH122" s="29"/>
      <c r="EI122" s="29"/>
      <c r="EJ122" s="29"/>
      <c r="EK122" s="29"/>
      <c r="EL122" s="29"/>
      <c r="EM122" s="29"/>
      <c r="EN122" s="29"/>
      <c r="EO122" s="29"/>
      <c r="EP122" s="29"/>
      <c r="EQ122" s="29"/>
      <c r="ER122" s="44"/>
    </row>
    <row r="123" spans="2:148" ht="15" customHeight="1" x14ac:dyDescent="0.25">
      <c r="B123" s="358" t="str">
        <f t="shared" si="9"/>
        <v>Desk 10</v>
      </c>
      <c r="C123" s="360" t="str">
        <f t="shared" si="11"/>
        <v/>
      </c>
      <c r="D123" s="360" t="str">
        <f t="shared" si="11"/>
        <v/>
      </c>
      <c r="E123" s="360" t="str">
        <f t="shared" si="11"/>
        <v/>
      </c>
      <c r="F123" s="360" t="str">
        <f t="shared" si="11"/>
        <v/>
      </c>
      <c r="G123" s="965" t="str">
        <f t="shared" si="11"/>
        <v/>
      </c>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44"/>
      <c r="DX123" s="29"/>
      <c r="DY123" s="29"/>
      <c r="DZ123" s="29"/>
      <c r="EA123" s="29"/>
      <c r="EB123" s="29"/>
      <c r="EC123" s="29"/>
      <c r="ED123" s="29"/>
      <c r="EE123" s="29"/>
      <c r="EF123" s="29"/>
      <c r="EG123" s="29"/>
      <c r="EH123" s="29"/>
      <c r="EI123" s="29"/>
      <c r="EJ123" s="29"/>
      <c r="EK123" s="29"/>
      <c r="EL123" s="29"/>
      <c r="EM123" s="29"/>
      <c r="EN123" s="29"/>
      <c r="EO123" s="29"/>
      <c r="EP123" s="29"/>
      <c r="EQ123" s="29"/>
      <c r="ER123" s="44"/>
    </row>
    <row r="124" spans="2:148" ht="15" customHeight="1" x14ac:dyDescent="0.25">
      <c r="B124" s="358" t="str">
        <f t="shared" si="9"/>
        <v>Desk 11</v>
      </c>
      <c r="C124" s="360" t="str">
        <f t="shared" si="11"/>
        <v/>
      </c>
      <c r="D124" s="360" t="str">
        <f t="shared" si="11"/>
        <v/>
      </c>
      <c r="E124" s="360" t="str">
        <f t="shared" si="11"/>
        <v/>
      </c>
      <c r="F124" s="360" t="str">
        <f t="shared" si="11"/>
        <v/>
      </c>
      <c r="G124" s="965" t="str">
        <f t="shared" si="11"/>
        <v/>
      </c>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44"/>
      <c r="DX124" s="29"/>
      <c r="DY124" s="29"/>
      <c r="DZ124" s="29"/>
      <c r="EA124" s="29"/>
      <c r="EB124" s="29"/>
      <c r="EC124" s="29"/>
      <c r="ED124" s="29"/>
      <c r="EE124" s="29"/>
      <c r="EF124" s="29"/>
      <c r="EG124" s="29"/>
      <c r="EH124" s="29"/>
      <c r="EI124" s="29"/>
      <c r="EJ124" s="29"/>
      <c r="EK124" s="29"/>
      <c r="EL124" s="29"/>
      <c r="EM124" s="29"/>
      <c r="EN124" s="29"/>
      <c r="EO124" s="29"/>
      <c r="EP124" s="29"/>
      <c r="EQ124" s="29"/>
      <c r="ER124" s="44"/>
    </row>
    <row r="125" spans="2:148" ht="15" customHeight="1" x14ac:dyDescent="0.25">
      <c r="B125" s="358" t="str">
        <f t="shared" si="9"/>
        <v>Desk 12</v>
      </c>
      <c r="C125" s="360" t="str">
        <f t="shared" si="11"/>
        <v/>
      </c>
      <c r="D125" s="360" t="str">
        <f t="shared" si="11"/>
        <v/>
      </c>
      <c r="E125" s="360" t="str">
        <f t="shared" si="11"/>
        <v/>
      </c>
      <c r="F125" s="360" t="str">
        <f t="shared" si="11"/>
        <v/>
      </c>
      <c r="G125" s="965" t="str">
        <f t="shared" si="11"/>
        <v/>
      </c>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44"/>
      <c r="DX125" s="29"/>
      <c r="DY125" s="29"/>
      <c r="DZ125" s="29"/>
      <c r="EA125" s="29"/>
      <c r="EB125" s="29"/>
      <c r="EC125" s="29"/>
      <c r="ED125" s="29"/>
      <c r="EE125" s="29"/>
      <c r="EF125" s="29"/>
      <c r="EG125" s="29"/>
      <c r="EH125" s="29"/>
      <c r="EI125" s="29"/>
      <c r="EJ125" s="29"/>
      <c r="EK125" s="29"/>
      <c r="EL125" s="29"/>
      <c r="EM125" s="29"/>
      <c r="EN125" s="29"/>
      <c r="EO125" s="29"/>
      <c r="EP125" s="29"/>
      <c r="EQ125" s="29"/>
      <c r="ER125" s="44"/>
    </row>
    <row r="126" spans="2:148" ht="15" customHeight="1" x14ac:dyDescent="0.25">
      <c r="B126" s="358" t="str">
        <f t="shared" si="9"/>
        <v>Desk 13</v>
      </c>
      <c r="C126" s="360" t="str">
        <f t="shared" si="11"/>
        <v/>
      </c>
      <c r="D126" s="360" t="str">
        <f t="shared" si="11"/>
        <v/>
      </c>
      <c r="E126" s="360" t="str">
        <f t="shared" si="11"/>
        <v/>
      </c>
      <c r="F126" s="360" t="str">
        <f t="shared" si="11"/>
        <v/>
      </c>
      <c r="G126" s="965" t="str">
        <f t="shared" si="11"/>
        <v/>
      </c>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44"/>
      <c r="DX126" s="29"/>
      <c r="DY126" s="29"/>
      <c r="DZ126" s="29"/>
      <c r="EA126" s="29"/>
      <c r="EB126" s="29"/>
      <c r="EC126" s="29"/>
      <c r="ED126" s="29"/>
      <c r="EE126" s="29"/>
      <c r="EF126" s="29"/>
      <c r="EG126" s="29"/>
      <c r="EH126" s="29"/>
      <c r="EI126" s="29"/>
      <c r="EJ126" s="29"/>
      <c r="EK126" s="29"/>
      <c r="EL126" s="29"/>
      <c r="EM126" s="29"/>
      <c r="EN126" s="29"/>
      <c r="EO126" s="29"/>
      <c r="EP126" s="29"/>
      <c r="EQ126" s="29"/>
      <c r="ER126" s="44"/>
    </row>
    <row r="127" spans="2:148" ht="15" customHeight="1" x14ac:dyDescent="0.25">
      <c r="B127" s="358" t="str">
        <f t="shared" si="9"/>
        <v>Desk 14</v>
      </c>
      <c r="C127" s="360" t="str">
        <f t="shared" si="11"/>
        <v/>
      </c>
      <c r="D127" s="360" t="str">
        <f t="shared" si="11"/>
        <v/>
      </c>
      <c r="E127" s="360" t="str">
        <f t="shared" si="11"/>
        <v/>
      </c>
      <c r="F127" s="360" t="str">
        <f t="shared" si="11"/>
        <v/>
      </c>
      <c r="G127" s="965" t="str">
        <f t="shared" si="11"/>
        <v/>
      </c>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44"/>
      <c r="DX127" s="29"/>
      <c r="DY127" s="29"/>
      <c r="DZ127" s="29"/>
      <c r="EA127" s="29"/>
      <c r="EB127" s="29"/>
      <c r="EC127" s="29"/>
      <c r="ED127" s="29"/>
      <c r="EE127" s="29"/>
      <c r="EF127" s="29"/>
      <c r="EG127" s="29"/>
      <c r="EH127" s="29"/>
      <c r="EI127" s="29"/>
      <c r="EJ127" s="29"/>
      <c r="EK127" s="29"/>
      <c r="EL127" s="29"/>
      <c r="EM127" s="29"/>
      <c r="EN127" s="29"/>
      <c r="EO127" s="29"/>
      <c r="EP127" s="29"/>
      <c r="EQ127" s="29"/>
      <c r="ER127" s="44"/>
    </row>
    <row r="128" spans="2:148" ht="15" customHeight="1" x14ac:dyDescent="0.25">
      <c r="B128" s="358" t="str">
        <f t="shared" si="9"/>
        <v>Desk 15</v>
      </c>
      <c r="C128" s="360" t="str">
        <f t="shared" si="11"/>
        <v/>
      </c>
      <c r="D128" s="360" t="str">
        <f t="shared" si="11"/>
        <v/>
      </c>
      <c r="E128" s="360" t="str">
        <f t="shared" si="11"/>
        <v/>
      </c>
      <c r="F128" s="360" t="str">
        <f t="shared" si="11"/>
        <v/>
      </c>
      <c r="G128" s="965" t="str">
        <f t="shared" si="11"/>
        <v/>
      </c>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44"/>
      <c r="DX128" s="29"/>
      <c r="DY128" s="29"/>
      <c r="DZ128" s="29"/>
      <c r="EA128" s="29"/>
      <c r="EB128" s="29"/>
      <c r="EC128" s="29"/>
      <c r="ED128" s="29"/>
      <c r="EE128" s="29"/>
      <c r="EF128" s="29"/>
      <c r="EG128" s="29"/>
      <c r="EH128" s="29"/>
      <c r="EI128" s="29"/>
      <c r="EJ128" s="29"/>
      <c r="EK128" s="29"/>
      <c r="EL128" s="29"/>
      <c r="EM128" s="29"/>
      <c r="EN128" s="29"/>
      <c r="EO128" s="29"/>
      <c r="EP128" s="29"/>
      <c r="EQ128" s="29"/>
      <c r="ER128" s="44"/>
    </row>
    <row r="129" spans="2:148" ht="15" customHeight="1" x14ac:dyDescent="0.25">
      <c r="B129" s="358" t="str">
        <f t="shared" si="9"/>
        <v>Desk 16</v>
      </c>
      <c r="C129" s="360" t="str">
        <f t="shared" si="11"/>
        <v/>
      </c>
      <c r="D129" s="360" t="str">
        <f t="shared" si="11"/>
        <v/>
      </c>
      <c r="E129" s="360" t="str">
        <f t="shared" si="11"/>
        <v/>
      </c>
      <c r="F129" s="360" t="str">
        <f t="shared" si="11"/>
        <v/>
      </c>
      <c r="G129" s="965" t="str">
        <f t="shared" si="11"/>
        <v/>
      </c>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44"/>
      <c r="DX129" s="29"/>
      <c r="DY129" s="29"/>
      <c r="DZ129" s="29"/>
      <c r="EA129" s="29"/>
      <c r="EB129" s="29"/>
      <c r="EC129" s="29"/>
      <c r="ED129" s="29"/>
      <c r="EE129" s="29"/>
      <c r="EF129" s="29"/>
      <c r="EG129" s="29"/>
      <c r="EH129" s="29"/>
      <c r="EI129" s="29"/>
      <c r="EJ129" s="29"/>
      <c r="EK129" s="29"/>
      <c r="EL129" s="29"/>
      <c r="EM129" s="29"/>
      <c r="EN129" s="29"/>
      <c r="EO129" s="29"/>
      <c r="EP129" s="29"/>
      <c r="EQ129" s="29"/>
      <c r="ER129" s="44"/>
    </row>
    <row r="130" spans="2:148" ht="15" customHeight="1" x14ac:dyDescent="0.25">
      <c r="B130" s="358" t="str">
        <f t="shared" si="9"/>
        <v>Desk 17</v>
      </c>
      <c r="C130" s="360" t="str">
        <f t="shared" si="11"/>
        <v/>
      </c>
      <c r="D130" s="360" t="str">
        <f t="shared" si="11"/>
        <v/>
      </c>
      <c r="E130" s="360" t="str">
        <f t="shared" si="11"/>
        <v/>
      </c>
      <c r="F130" s="360" t="str">
        <f t="shared" si="11"/>
        <v/>
      </c>
      <c r="G130" s="965" t="str">
        <f t="shared" si="11"/>
        <v/>
      </c>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44"/>
      <c r="DX130" s="29"/>
      <c r="DY130" s="29"/>
      <c r="DZ130" s="29"/>
      <c r="EA130" s="29"/>
      <c r="EB130" s="29"/>
      <c r="EC130" s="29"/>
      <c r="ED130" s="29"/>
      <c r="EE130" s="29"/>
      <c r="EF130" s="29"/>
      <c r="EG130" s="29"/>
      <c r="EH130" s="29"/>
      <c r="EI130" s="29"/>
      <c r="EJ130" s="29"/>
      <c r="EK130" s="29"/>
      <c r="EL130" s="29"/>
      <c r="EM130" s="29"/>
      <c r="EN130" s="29"/>
      <c r="EO130" s="29"/>
      <c r="EP130" s="29"/>
      <c r="EQ130" s="29"/>
      <c r="ER130" s="44"/>
    </row>
    <row r="131" spans="2:148" ht="15" customHeight="1" x14ac:dyDescent="0.25">
      <c r="B131" s="358" t="str">
        <f t="shared" si="9"/>
        <v>Desk 18</v>
      </c>
      <c r="C131" s="360" t="str">
        <f t="shared" ref="C131:G146" si="12">IF(ISBLANK(C28), "", C28)</f>
        <v/>
      </c>
      <c r="D131" s="360" t="str">
        <f t="shared" si="12"/>
        <v/>
      </c>
      <c r="E131" s="360" t="str">
        <f t="shared" si="12"/>
        <v/>
      </c>
      <c r="F131" s="360" t="str">
        <f t="shared" si="12"/>
        <v/>
      </c>
      <c r="G131" s="965" t="str">
        <f t="shared" si="12"/>
        <v/>
      </c>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44"/>
      <c r="DX131" s="29"/>
      <c r="DY131" s="29"/>
      <c r="DZ131" s="29"/>
      <c r="EA131" s="29"/>
      <c r="EB131" s="29"/>
      <c r="EC131" s="29"/>
      <c r="ED131" s="29"/>
      <c r="EE131" s="29"/>
      <c r="EF131" s="29"/>
      <c r="EG131" s="29"/>
      <c r="EH131" s="29"/>
      <c r="EI131" s="29"/>
      <c r="EJ131" s="29"/>
      <c r="EK131" s="29"/>
      <c r="EL131" s="29"/>
      <c r="EM131" s="29"/>
      <c r="EN131" s="29"/>
      <c r="EO131" s="29"/>
      <c r="EP131" s="29"/>
      <c r="EQ131" s="29"/>
      <c r="ER131" s="44"/>
    </row>
    <row r="132" spans="2:148" ht="15" customHeight="1" x14ac:dyDescent="0.25">
      <c r="B132" s="358" t="str">
        <f t="shared" si="9"/>
        <v>Desk 19</v>
      </c>
      <c r="C132" s="360" t="str">
        <f t="shared" si="12"/>
        <v/>
      </c>
      <c r="D132" s="360" t="str">
        <f t="shared" si="12"/>
        <v/>
      </c>
      <c r="E132" s="360" t="str">
        <f t="shared" si="12"/>
        <v/>
      </c>
      <c r="F132" s="360" t="str">
        <f t="shared" si="12"/>
        <v/>
      </c>
      <c r="G132" s="965" t="str">
        <f t="shared" si="12"/>
        <v/>
      </c>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44"/>
      <c r="DX132" s="29"/>
      <c r="DY132" s="29"/>
      <c r="DZ132" s="29"/>
      <c r="EA132" s="29"/>
      <c r="EB132" s="29"/>
      <c r="EC132" s="29"/>
      <c r="ED132" s="29"/>
      <c r="EE132" s="29"/>
      <c r="EF132" s="29"/>
      <c r="EG132" s="29"/>
      <c r="EH132" s="29"/>
      <c r="EI132" s="29"/>
      <c r="EJ132" s="29"/>
      <c r="EK132" s="29"/>
      <c r="EL132" s="29"/>
      <c r="EM132" s="29"/>
      <c r="EN132" s="29"/>
      <c r="EO132" s="29"/>
      <c r="EP132" s="29"/>
      <c r="EQ132" s="29"/>
      <c r="ER132" s="44"/>
    </row>
    <row r="133" spans="2:148" ht="15" customHeight="1" x14ac:dyDescent="0.25">
      <c r="B133" s="358" t="str">
        <f t="shared" si="9"/>
        <v>Desk 20</v>
      </c>
      <c r="C133" s="360" t="str">
        <f t="shared" si="12"/>
        <v/>
      </c>
      <c r="D133" s="360" t="str">
        <f t="shared" si="12"/>
        <v/>
      </c>
      <c r="E133" s="360" t="str">
        <f t="shared" si="12"/>
        <v/>
      </c>
      <c r="F133" s="360" t="str">
        <f t="shared" si="12"/>
        <v/>
      </c>
      <c r="G133" s="965" t="str">
        <f t="shared" si="12"/>
        <v/>
      </c>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44"/>
      <c r="DX133" s="29"/>
      <c r="DY133" s="29"/>
      <c r="DZ133" s="29"/>
      <c r="EA133" s="29"/>
      <c r="EB133" s="29"/>
      <c r="EC133" s="29"/>
      <c r="ED133" s="29"/>
      <c r="EE133" s="29"/>
      <c r="EF133" s="29"/>
      <c r="EG133" s="29"/>
      <c r="EH133" s="29"/>
      <c r="EI133" s="29"/>
      <c r="EJ133" s="29"/>
      <c r="EK133" s="29"/>
      <c r="EL133" s="29"/>
      <c r="EM133" s="29"/>
      <c r="EN133" s="29"/>
      <c r="EO133" s="29"/>
      <c r="EP133" s="29"/>
      <c r="EQ133" s="29"/>
      <c r="ER133" s="44"/>
    </row>
    <row r="134" spans="2:148" ht="15" customHeight="1" x14ac:dyDescent="0.25">
      <c r="B134" s="358" t="str">
        <f t="shared" si="9"/>
        <v>Desk 21</v>
      </c>
      <c r="C134" s="360" t="str">
        <f t="shared" si="12"/>
        <v/>
      </c>
      <c r="D134" s="360" t="str">
        <f t="shared" si="12"/>
        <v/>
      </c>
      <c r="E134" s="360" t="str">
        <f t="shared" si="12"/>
        <v/>
      </c>
      <c r="F134" s="360" t="str">
        <f t="shared" si="12"/>
        <v/>
      </c>
      <c r="G134" s="965" t="str">
        <f t="shared" si="12"/>
        <v/>
      </c>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44"/>
      <c r="DX134" s="29"/>
      <c r="DY134" s="29"/>
      <c r="DZ134" s="29"/>
      <c r="EA134" s="29"/>
      <c r="EB134" s="29"/>
      <c r="EC134" s="29"/>
      <c r="ED134" s="29"/>
      <c r="EE134" s="29"/>
      <c r="EF134" s="29"/>
      <c r="EG134" s="29"/>
      <c r="EH134" s="29"/>
      <c r="EI134" s="29"/>
      <c r="EJ134" s="29"/>
      <c r="EK134" s="29"/>
      <c r="EL134" s="29"/>
      <c r="EM134" s="29"/>
      <c r="EN134" s="29"/>
      <c r="EO134" s="29"/>
      <c r="EP134" s="29"/>
      <c r="EQ134" s="29"/>
      <c r="ER134" s="44"/>
    </row>
    <row r="135" spans="2:148" ht="15" customHeight="1" x14ac:dyDescent="0.25">
      <c r="B135" s="358" t="str">
        <f t="shared" si="9"/>
        <v>Desk 22</v>
      </c>
      <c r="C135" s="360" t="str">
        <f t="shared" si="12"/>
        <v/>
      </c>
      <c r="D135" s="360" t="str">
        <f t="shared" si="12"/>
        <v/>
      </c>
      <c r="E135" s="360" t="str">
        <f t="shared" si="12"/>
        <v/>
      </c>
      <c r="F135" s="360" t="str">
        <f t="shared" si="12"/>
        <v/>
      </c>
      <c r="G135" s="965" t="str">
        <f t="shared" si="12"/>
        <v/>
      </c>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44"/>
      <c r="DX135" s="29"/>
      <c r="DY135" s="29"/>
      <c r="DZ135" s="29"/>
      <c r="EA135" s="29"/>
      <c r="EB135" s="29"/>
      <c r="EC135" s="29"/>
      <c r="ED135" s="29"/>
      <c r="EE135" s="29"/>
      <c r="EF135" s="29"/>
      <c r="EG135" s="29"/>
      <c r="EH135" s="29"/>
      <c r="EI135" s="29"/>
      <c r="EJ135" s="29"/>
      <c r="EK135" s="29"/>
      <c r="EL135" s="29"/>
      <c r="EM135" s="29"/>
      <c r="EN135" s="29"/>
      <c r="EO135" s="29"/>
      <c r="EP135" s="29"/>
      <c r="EQ135" s="29"/>
      <c r="ER135" s="44"/>
    </row>
    <row r="136" spans="2:148" ht="15" customHeight="1" x14ac:dyDescent="0.25">
      <c r="B136" s="358" t="str">
        <f t="shared" si="9"/>
        <v>Desk 23</v>
      </c>
      <c r="C136" s="360" t="str">
        <f t="shared" si="12"/>
        <v/>
      </c>
      <c r="D136" s="360" t="str">
        <f t="shared" si="12"/>
        <v/>
      </c>
      <c r="E136" s="360" t="str">
        <f t="shared" si="12"/>
        <v/>
      </c>
      <c r="F136" s="360" t="str">
        <f t="shared" si="12"/>
        <v/>
      </c>
      <c r="G136" s="965" t="str">
        <f t="shared" si="12"/>
        <v/>
      </c>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44"/>
      <c r="DX136" s="29"/>
      <c r="DY136" s="29"/>
      <c r="DZ136" s="29"/>
      <c r="EA136" s="29"/>
      <c r="EB136" s="29"/>
      <c r="EC136" s="29"/>
      <c r="ED136" s="29"/>
      <c r="EE136" s="29"/>
      <c r="EF136" s="29"/>
      <c r="EG136" s="29"/>
      <c r="EH136" s="29"/>
      <c r="EI136" s="29"/>
      <c r="EJ136" s="29"/>
      <c r="EK136" s="29"/>
      <c r="EL136" s="29"/>
      <c r="EM136" s="29"/>
      <c r="EN136" s="29"/>
      <c r="EO136" s="29"/>
      <c r="EP136" s="29"/>
      <c r="EQ136" s="29"/>
      <c r="ER136" s="44"/>
    </row>
    <row r="137" spans="2:148" ht="15" customHeight="1" x14ac:dyDescent="0.25">
      <c r="B137" s="358" t="str">
        <f t="shared" si="9"/>
        <v>Desk 24</v>
      </c>
      <c r="C137" s="360" t="str">
        <f t="shared" si="12"/>
        <v/>
      </c>
      <c r="D137" s="360" t="str">
        <f t="shared" si="12"/>
        <v/>
      </c>
      <c r="E137" s="360" t="str">
        <f t="shared" si="12"/>
        <v/>
      </c>
      <c r="F137" s="360" t="str">
        <f t="shared" si="12"/>
        <v/>
      </c>
      <c r="G137" s="965" t="str">
        <f t="shared" si="12"/>
        <v/>
      </c>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44"/>
      <c r="DX137" s="29"/>
      <c r="DY137" s="29"/>
      <c r="DZ137" s="29"/>
      <c r="EA137" s="29"/>
      <c r="EB137" s="29"/>
      <c r="EC137" s="29"/>
      <c r="ED137" s="29"/>
      <c r="EE137" s="29"/>
      <c r="EF137" s="29"/>
      <c r="EG137" s="29"/>
      <c r="EH137" s="29"/>
      <c r="EI137" s="29"/>
      <c r="EJ137" s="29"/>
      <c r="EK137" s="29"/>
      <c r="EL137" s="29"/>
      <c r="EM137" s="29"/>
      <c r="EN137" s="29"/>
      <c r="EO137" s="29"/>
      <c r="EP137" s="29"/>
      <c r="EQ137" s="29"/>
      <c r="ER137" s="44"/>
    </row>
    <row r="138" spans="2:148" ht="15" customHeight="1" x14ac:dyDescent="0.25">
      <c r="B138" s="358" t="str">
        <f t="shared" si="9"/>
        <v>Desk 25</v>
      </c>
      <c r="C138" s="360" t="str">
        <f t="shared" si="12"/>
        <v/>
      </c>
      <c r="D138" s="360" t="str">
        <f t="shared" si="12"/>
        <v/>
      </c>
      <c r="E138" s="360" t="str">
        <f t="shared" si="12"/>
        <v/>
      </c>
      <c r="F138" s="360" t="str">
        <f t="shared" si="12"/>
        <v/>
      </c>
      <c r="G138" s="965" t="str">
        <f t="shared" si="12"/>
        <v/>
      </c>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44"/>
      <c r="DX138" s="29"/>
      <c r="DY138" s="29"/>
      <c r="DZ138" s="29"/>
      <c r="EA138" s="29"/>
      <c r="EB138" s="29"/>
      <c r="EC138" s="29"/>
      <c r="ED138" s="29"/>
      <c r="EE138" s="29"/>
      <c r="EF138" s="29"/>
      <c r="EG138" s="29"/>
      <c r="EH138" s="29"/>
      <c r="EI138" s="29"/>
      <c r="EJ138" s="29"/>
      <c r="EK138" s="29"/>
      <c r="EL138" s="29"/>
      <c r="EM138" s="29"/>
      <c r="EN138" s="29"/>
      <c r="EO138" s="29"/>
      <c r="EP138" s="29"/>
      <c r="EQ138" s="29"/>
      <c r="ER138" s="44"/>
    </row>
    <row r="139" spans="2:148" ht="15" customHeight="1" x14ac:dyDescent="0.25">
      <c r="B139" s="358" t="str">
        <f t="shared" si="9"/>
        <v>Desk 26</v>
      </c>
      <c r="C139" s="360" t="str">
        <f t="shared" si="12"/>
        <v/>
      </c>
      <c r="D139" s="360" t="str">
        <f t="shared" si="12"/>
        <v/>
      </c>
      <c r="E139" s="360" t="str">
        <f t="shared" si="12"/>
        <v/>
      </c>
      <c r="F139" s="360" t="str">
        <f t="shared" si="12"/>
        <v/>
      </c>
      <c r="G139" s="965" t="str">
        <f t="shared" si="12"/>
        <v/>
      </c>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44"/>
      <c r="DX139" s="29"/>
      <c r="DY139" s="29"/>
      <c r="DZ139" s="29"/>
      <c r="EA139" s="29"/>
      <c r="EB139" s="29"/>
      <c r="EC139" s="29"/>
      <c r="ED139" s="29"/>
      <c r="EE139" s="29"/>
      <c r="EF139" s="29"/>
      <c r="EG139" s="29"/>
      <c r="EH139" s="29"/>
      <c r="EI139" s="29"/>
      <c r="EJ139" s="29"/>
      <c r="EK139" s="29"/>
      <c r="EL139" s="29"/>
      <c r="EM139" s="29"/>
      <c r="EN139" s="29"/>
      <c r="EO139" s="29"/>
      <c r="EP139" s="29"/>
      <c r="EQ139" s="29"/>
      <c r="ER139" s="44"/>
    </row>
    <row r="140" spans="2:148" ht="15" customHeight="1" x14ac:dyDescent="0.25">
      <c r="B140" s="358" t="str">
        <f t="shared" si="9"/>
        <v>Desk 27</v>
      </c>
      <c r="C140" s="360" t="str">
        <f t="shared" si="12"/>
        <v/>
      </c>
      <c r="D140" s="360" t="str">
        <f t="shared" si="12"/>
        <v/>
      </c>
      <c r="E140" s="360" t="str">
        <f t="shared" si="12"/>
        <v/>
      </c>
      <c r="F140" s="360" t="str">
        <f t="shared" si="12"/>
        <v/>
      </c>
      <c r="G140" s="965" t="str">
        <f t="shared" si="12"/>
        <v/>
      </c>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44"/>
      <c r="DX140" s="29"/>
      <c r="DY140" s="29"/>
      <c r="DZ140" s="29"/>
      <c r="EA140" s="29"/>
      <c r="EB140" s="29"/>
      <c r="EC140" s="29"/>
      <c r="ED140" s="29"/>
      <c r="EE140" s="29"/>
      <c r="EF140" s="29"/>
      <c r="EG140" s="29"/>
      <c r="EH140" s="29"/>
      <c r="EI140" s="29"/>
      <c r="EJ140" s="29"/>
      <c r="EK140" s="29"/>
      <c r="EL140" s="29"/>
      <c r="EM140" s="29"/>
      <c r="EN140" s="29"/>
      <c r="EO140" s="29"/>
      <c r="EP140" s="29"/>
      <c r="EQ140" s="29"/>
      <c r="ER140" s="44"/>
    </row>
    <row r="141" spans="2:148" ht="15" customHeight="1" x14ac:dyDescent="0.25">
      <c r="B141" s="358" t="str">
        <f t="shared" si="9"/>
        <v>Desk 28</v>
      </c>
      <c r="C141" s="360" t="str">
        <f t="shared" si="12"/>
        <v/>
      </c>
      <c r="D141" s="360" t="str">
        <f t="shared" si="12"/>
        <v/>
      </c>
      <c r="E141" s="360" t="str">
        <f t="shared" si="12"/>
        <v/>
      </c>
      <c r="F141" s="360" t="str">
        <f t="shared" si="12"/>
        <v/>
      </c>
      <c r="G141" s="965" t="str">
        <f t="shared" si="12"/>
        <v/>
      </c>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44"/>
      <c r="DX141" s="29"/>
      <c r="DY141" s="29"/>
      <c r="DZ141" s="29"/>
      <c r="EA141" s="29"/>
      <c r="EB141" s="29"/>
      <c r="EC141" s="29"/>
      <c r="ED141" s="29"/>
      <c r="EE141" s="29"/>
      <c r="EF141" s="29"/>
      <c r="EG141" s="29"/>
      <c r="EH141" s="29"/>
      <c r="EI141" s="29"/>
      <c r="EJ141" s="29"/>
      <c r="EK141" s="29"/>
      <c r="EL141" s="29"/>
      <c r="EM141" s="29"/>
      <c r="EN141" s="29"/>
      <c r="EO141" s="29"/>
      <c r="EP141" s="29"/>
      <c r="EQ141" s="29"/>
      <c r="ER141" s="44"/>
    </row>
    <row r="142" spans="2:148" ht="15" customHeight="1" x14ac:dyDescent="0.25">
      <c r="B142" s="358" t="str">
        <f t="shared" si="9"/>
        <v>Desk 29</v>
      </c>
      <c r="C142" s="360" t="str">
        <f t="shared" si="12"/>
        <v/>
      </c>
      <c r="D142" s="360" t="str">
        <f t="shared" si="12"/>
        <v/>
      </c>
      <c r="E142" s="360" t="str">
        <f t="shared" si="12"/>
        <v/>
      </c>
      <c r="F142" s="360" t="str">
        <f t="shared" si="12"/>
        <v/>
      </c>
      <c r="G142" s="965" t="str">
        <f t="shared" si="12"/>
        <v/>
      </c>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44"/>
      <c r="DX142" s="29"/>
      <c r="DY142" s="29"/>
      <c r="DZ142" s="29"/>
      <c r="EA142" s="29"/>
      <c r="EB142" s="29"/>
      <c r="EC142" s="29"/>
      <c r="ED142" s="29"/>
      <c r="EE142" s="29"/>
      <c r="EF142" s="29"/>
      <c r="EG142" s="29"/>
      <c r="EH142" s="29"/>
      <c r="EI142" s="29"/>
      <c r="EJ142" s="29"/>
      <c r="EK142" s="29"/>
      <c r="EL142" s="29"/>
      <c r="EM142" s="29"/>
      <c r="EN142" s="29"/>
      <c r="EO142" s="29"/>
      <c r="EP142" s="29"/>
      <c r="EQ142" s="29"/>
      <c r="ER142" s="44"/>
    </row>
    <row r="143" spans="2:148" ht="15" customHeight="1" x14ac:dyDescent="0.25">
      <c r="B143" s="358" t="str">
        <f t="shared" si="9"/>
        <v>Desk 30</v>
      </c>
      <c r="C143" s="360" t="str">
        <f t="shared" si="12"/>
        <v/>
      </c>
      <c r="D143" s="360" t="str">
        <f t="shared" si="12"/>
        <v/>
      </c>
      <c r="E143" s="360" t="str">
        <f t="shared" si="12"/>
        <v/>
      </c>
      <c r="F143" s="360" t="str">
        <f t="shared" si="12"/>
        <v/>
      </c>
      <c r="G143" s="965" t="str">
        <f t="shared" si="12"/>
        <v/>
      </c>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44"/>
      <c r="DX143" s="29"/>
      <c r="DY143" s="29"/>
      <c r="DZ143" s="29"/>
      <c r="EA143" s="29"/>
      <c r="EB143" s="29"/>
      <c r="EC143" s="29"/>
      <c r="ED143" s="29"/>
      <c r="EE143" s="29"/>
      <c r="EF143" s="29"/>
      <c r="EG143" s="29"/>
      <c r="EH143" s="29"/>
      <c r="EI143" s="29"/>
      <c r="EJ143" s="29"/>
      <c r="EK143" s="29"/>
      <c r="EL143" s="29"/>
      <c r="EM143" s="29"/>
      <c r="EN143" s="29"/>
      <c r="EO143" s="29"/>
      <c r="EP143" s="29"/>
      <c r="EQ143" s="29"/>
      <c r="ER143" s="44"/>
    </row>
    <row r="144" spans="2:148" ht="15" customHeight="1" x14ac:dyDescent="0.25">
      <c r="B144" s="358" t="str">
        <f t="shared" si="9"/>
        <v>Desk 31</v>
      </c>
      <c r="C144" s="360" t="str">
        <f t="shared" si="12"/>
        <v/>
      </c>
      <c r="D144" s="360" t="str">
        <f t="shared" si="12"/>
        <v/>
      </c>
      <c r="E144" s="360" t="str">
        <f t="shared" si="12"/>
        <v/>
      </c>
      <c r="F144" s="360" t="str">
        <f t="shared" si="12"/>
        <v/>
      </c>
      <c r="G144" s="965" t="str">
        <f t="shared" si="12"/>
        <v/>
      </c>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44"/>
      <c r="DX144" s="29"/>
      <c r="DY144" s="29"/>
      <c r="DZ144" s="29"/>
      <c r="EA144" s="29"/>
      <c r="EB144" s="29"/>
      <c r="EC144" s="29"/>
      <c r="ED144" s="29"/>
      <c r="EE144" s="29"/>
      <c r="EF144" s="29"/>
      <c r="EG144" s="29"/>
      <c r="EH144" s="29"/>
      <c r="EI144" s="29"/>
      <c r="EJ144" s="29"/>
      <c r="EK144" s="29"/>
      <c r="EL144" s="29"/>
      <c r="EM144" s="29"/>
      <c r="EN144" s="29"/>
      <c r="EO144" s="29"/>
      <c r="EP144" s="29"/>
      <c r="EQ144" s="29"/>
      <c r="ER144" s="44"/>
    </row>
    <row r="145" spans="2:148" ht="15" customHeight="1" x14ac:dyDescent="0.25">
      <c r="B145" s="358" t="str">
        <f t="shared" si="9"/>
        <v>Desk 32</v>
      </c>
      <c r="C145" s="360" t="str">
        <f t="shared" si="12"/>
        <v/>
      </c>
      <c r="D145" s="360" t="str">
        <f t="shared" si="12"/>
        <v/>
      </c>
      <c r="E145" s="360" t="str">
        <f t="shared" si="12"/>
        <v/>
      </c>
      <c r="F145" s="360" t="str">
        <f t="shared" si="12"/>
        <v/>
      </c>
      <c r="G145" s="965" t="str">
        <f t="shared" si="12"/>
        <v/>
      </c>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44"/>
      <c r="DX145" s="29"/>
      <c r="DY145" s="29"/>
      <c r="DZ145" s="29"/>
      <c r="EA145" s="29"/>
      <c r="EB145" s="29"/>
      <c r="EC145" s="29"/>
      <c r="ED145" s="29"/>
      <c r="EE145" s="29"/>
      <c r="EF145" s="29"/>
      <c r="EG145" s="29"/>
      <c r="EH145" s="29"/>
      <c r="EI145" s="29"/>
      <c r="EJ145" s="29"/>
      <c r="EK145" s="29"/>
      <c r="EL145" s="29"/>
      <c r="EM145" s="29"/>
      <c r="EN145" s="29"/>
      <c r="EO145" s="29"/>
      <c r="EP145" s="29"/>
      <c r="EQ145" s="29"/>
      <c r="ER145" s="44"/>
    </row>
    <row r="146" spans="2:148" ht="15" customHeight="1" x14ac:dyDescent="0.25">
      <c r="B146" s="358" t="str">
        <f t="shared" si="9"/>
        <v>Desk 33</v>
      </c>
      <c r="C146" s="360" t="str">
        <f t="shared" si="12"/>
        <v/>
      </c>
      <c r="D146" s="360" t="str">
        <f t="shared" si="12"/>
        <v/>
      </c>
      <c r="E146" s="360" t="str">
        <f t="shared" si="12"/>
        <v/>
      </c>
      <c r="F146" s="360" t="str">
        <f t="shared" si="12"/>
        <v/>
      </c>
      <c r="G146" s="965" t="str">
        <f t="shared" si="12"/>
        <v/>
      </c>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44"/>
      <c r="DX146" s="29"/>
      <c r="DY146" s="29"/>
      <c r="DZ146" s="29"/>
      <c r="EA146" s="29"/>
      <c r="EB146" s="29"/>
      <c r="EC146" s="29"/>
      <c r="ED146" s="29"/>
      <c r="EE146" s="29"/>
      <c r="EF146" s="29"/>
      <c r="EG146" s="29"/>
      <c r="EH146" s="29"/>
      <c r="EI146" s="29"/>
      <c r="EJ146" s="29"/>
      <c r="EK146" s="29"/>
      <c r="EL146" s="29"/>
      <c r="EM146" s="29"/>
      <c r="EN146" s="29"/>
      <c r="EO146" s="29"/>
      <c r="EP146" s="29"/>
      <c r="EQ146" s="29"/>
      <c r="ER146" s="44"/>
    </row>
    <row r="147" spans="2:148" ht="15" customHeight="1" x14ac:dyDescent="0.25">
      <c r="B147" s="358" t="str">
        <f t="shared" si="9"/>
        <v>Desk 34</v>
      </c>
      <c r="C147" s="360" t="str">
        <f t="shared" ref="C147:G162" si="13">IF(ISBLANK(C44), "", C44)</f>
        <v/>
      </c>
      <c r="D147" s="360" t="str">
        <f t="shared" si="13"/>
        <v/>
      </c>
      <c r="E147" s="360" t="str">
        <f t="shared" si="13"/>
        <v/>
      </c>
      <c r="F147" s="360" t="str">
        <f t="shared" si="13"/>
        <v/>
      </c>
      <c r="G147" s="965" t="str">
        <f t="shared" si="13"/>
        <v/>
      </c>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44"/>
      <c r="DX147" s="29"/>
      <c r="DY147" s="29"/>
      <c r="DZ147" s="29"/>
      <c r="EA147" s="29"/>
      <c r="EB147" s="29"/>
      <c r="EC147" s="29"/>
      <c r="ED147" s="29"/>
      <c r="EE147" s="29"/>
      <c r="EF147" s="29"/>
      <c r="EG147" s="29"/>
      <c r="EH147" s="29"/>
      <c r="EI147" s="29"/>
      <c r="EJ147" s="29"/>
      <c r="EK147" s="29"/>
      <c r="EL147" s="29"/>
      <c r="EM147" s="29"/>
      <c r="EN147" s="29"/>
      <c r="EO147" s="29"/>
      <c r="EP147" s="29"/>
      <c r="EQ147" s="29"/>
      <c r="ER147" s="44"/>
    </row>
    <row r="148" spans="2:148" ht="15" customHeight="1" x14ac:dyDescent="0.25">
      <c r="B148" s="358" t="str">
        <f t="shared" si="9"/>
        <v>Desk 35</v>
      </c>
      <c r="C148" s="360" t="str">
        <f t="shared" si="13"/>
        <v/>
      </c>
      <c r="D148" s="360" t="str">
        <f t="shared" si="13"/>
        <v/>
      </c>
      <c r="E148" s="360" t="str">
        <f t="shared" si="13"/>
        <v/>
      </c>
      <c r="F148" s="360" t="str">
        <f t="shared" si="13"/>
        <v/>
      </c>
      <c r="G148" s="965" t="str">
        <f t="shared" si="13"/>
        <v/>
      </c>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44"/>
      <c r="DX148" s="29"/>
      <c r="DY148" s="29"/>
      <c r="DZ148" s="29"/>
      <c r="EA148" s="29"/>
      <c r="EB148" s="29"/>
      <c r="EC148" s="29"/>
      <c r="ED148" s="29"/>
      <c r="EE148" s="29"/>
      <c r="EF148" s="29"/>
      <c r="EG148" s="29"/>
      <c r="EH148" s="29"/>
      <c r="EI148" s="29"/>
      <c r="EJ148" s="29"/>
      <c r="EK148" s="29"/>
      <c r="EL148" s="29"/>
      <c r="EM148" s="29"/>
      <c r="EN148" s="29"/>
      <c r="EO148" s="29"/>
      <c r="EP148" s="29"/>
      <c r="EQ148" s="29"/>
      <c r="ER148" s="44"/>
    </row>
    <row r="149" spans="2:148" ht="15" customHeight="1" x14ac:dyDescent="0.25">
      <c r="B149" s="358" t="str">
        <f t="shared" si="9"/>
        <v>Desk 36</v>
      </c>
      <c r="C149" s="360" t="str">
        <f t="shared" si="13"/>
        <v/>
      </c>
      <c r="D149" s="360" t="str">
        <f t="shared" si="13"/>
        <v/>
      </c>
      <c r="E149" s="360" t="str">
        <f t="shared" si="13"/>
        <v/>
      </c>
      <c r="F149" s="360" t="str">
        <f t="shared" si="13"/>
        <v/>
      </c>
      <c r="G149" s="965" t="str">
        <f t="shared" si="13"/>
        <v/>
      </c>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44"/>
      <c r="DX149" s="29"/>
      <c r="DY149" s="29"/>
      <c r="DZ149" s="29"/>
      <c r="EA149" s="29"/>
      <c r="EB149" s="29"/>
      <c r="EC149" s="29"/>
      <c r="ED149" s="29"/>
      <c r="EE149" s="29"/>
      <c r="EF149" s="29"/>
      <c r="EG149" s="29"/>
      <c r="EH149" s="29"/>
      <c r="EI149" s="29"/>
      <c r="EJ149" s="29"/>
      <c r="EK149" s="29"/>
      <c r="EL149" s="29"/>
      <c r="EM149" s="29"/>
      <c r="EN149" s="29"/>
      <c r="EO149" s="29"/>
      <c r="EP149" s="29"/>
      <c r="EQ149" s="29"/>
      <c r="ER149" s="44"/>
    </row>
    <row r="150" spans="2:148" ht="15" customHeight="1" x14ac:dyDescent="0.25">
      <c r="B150" s="358" t="str">
        <f t="shared" si="9"/>
        <v>Desk 37</v>
      </c>
      <c r="C150" s="360" t="str">
        <f t="shared" si="13"/>
        <v/>
      </c>
      <c r="D150" s="360" t="str">
        <f t="shared" si="13"/>
        <v/>
      </c>
      <c r="E150" s="360" t="str">
        <f t="shared" si="13"/>
        <v/>
      </c>
      <c r="F150" s="360" t="str">
        <f t="shared" si="13"/>
        <v/>
      </c>
      <c r="G150" s="965" t="str">
        <f t="shared" si="13"/>
        <v/>
      </c>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44"/>
      <c r="DX150" s="29"/>
      <c r="DY150" s="29"/>
      <c r="DZ150" s="29"/>
      <c r="EA150" s="29"/>
      <c r="EB150" s="29"/>
      <c r="EC150" s="29"/>
      <c r="ED150" s="29"/>
      <c r="EE150" s="29"/>
      <c r="EF150" s="29"/>
      <c r="EG150" s="29"/>
      <c r="EH150" s="29"/>
      <c r="EI150" s="29"/>
      <c r="EJ150" s="29"/>
      <c r="EK150" s="29"/>
      <c r="EL150" s="29"/>
      <c r="EM150" s="29"/>
      <c r="EN150" s="29"/>
      <c r="EO150" s="29"/>
      <c r="EP150" s="29"/>
      <c r="EQ150" s="29"/>
      <c r="ER150" s="44"/>
    </row>
    <row r="151" spans="2:148" ht="15" customHeight="1" x14ac:dyDescent="0.25">
      <c r="B151" s="358" t="str">
        <f t="shared" si="9"/>
        <v>Desk 38</v>
      </c>
      <c r="C151" s="360" t="str">
        <f t="shared" si="13"/>
        <v/>
      </c>
      <c r="D151" s="360" t="str">
        <f t="shared" si="13"/>
        <v/>
      </c>
      <c r="E151" s="360" t="str">
        <f t="shared" si="13"/>
        <v/>
      </c>
      <c r="F151" s="360" t="str">
        <f t="shared" si="13"/>
        <v/>
      </c>
      <c r="G151" s="965" t="str">
        <f t="shared" si="13"/>
        <v/>
      </c>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44"/>
      <c r="DX151" s="29"/>
      <c r="DY151" s="29"/>
      <c r="DZ151" s="29"/>
      <c r="EA151" s="29"/>
      <c r="EB151" s="29"/>
      <c r="EC151" s="29"/>
      <c r="ED151" s="29"/>
      <c r="EE151" s="29"/>
      <c r="EF151" s="29"/>
      <c r="EG151" s="29"/>
      <c r="EH151" s="29"/>
      <c r="EI151" s="29"/>
      <c r="EJ151" s="29"/>
      <c r="EK151" s="29"/>
      <c r="EL151" s="29"/>
      <c r="EM151" s="29"/>
      <c r="EN151" s="29"/>
      <c r="EO151" s="29"/>
      <c r="EP151" s="29"/>
      <c r="EQ151" s="29"/>
      <c r="ER151" s="44"/>
    </row>
    <row r="152" spans="2:148" ht="15" customHeight="1" x14ac:dyDescent="0.25">
      <c r="B152" s="358" t="str">
        <f t="shared" si="9"/>
        <v>Desk 39</v>
      </c>
      <c r="C152" s="360" t="str">
        <f t="shared" si="13"/>
        <v/>
      </c>
      <c r="D152" s="360" t="str">
        <f t="shared" si="13"/>
        <v/>
      </c>
      <c r="E152" s="360" t="str">
        <f t="shared" si="13"/>
        <v/>
      </c>
      <c r="F152" s="360" t="str">
        <f t="shared" si="13"/>
        <v/>
      </c>
      <c r="G152" s="965" t="str">
        <f t="shared" si="13"/>
        <v/>
      </c>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44"/>
      <c r="DX152" s="29"/>
      <c r="DY152" s="29"/>
      <c r="DZ152" s="29"/>
      <c r="EA152" s="29"/>
      <c r="EB152" s="29"/>
      <c r="EC152" s="29"/>
      <c r="ED152" s="29"/>
      <c r="EE152" s="29"/>
      <c r="EF152" s="29"/>
      <c r="EG152" s="29"/>
      <c r="EH152" s="29"/>
      <c r="EI152" s="29"/>
      <c r="EJ152" s="29"/>
      <c r="EK152" s="29"/>
      <c r="EL152" s="29"/>
      <c r="EM152" s="29"/>
      <c r="EN152" s="29"/>
      <c r="EO152" s="29"/>
      <c r="EP152" s="29"/>
      <c r="EQ152" s="29"/>
      <c r="ER152" s="44"/>
    </row>
    <row r="153" spans="2:148" ht="15" customHeight="1" x14ac:dyDescent="0.25">
      <c r="B153" s="358" t="str">
        <f t="shared" si="9"/>
        <v>Desk 40</v>
      </c>
      <c r="C153" s="360" t="str">
        <f t="shared" si="13"/>
        <v/>
      </c>
      <c r="D153" s="360" t="str">
        <f t="shared" si="13"/>
        <v/>
      </c>
      <c r="E153" s="360" t="str">
        <f t="shared" si="13"/>
        <v/>
      </c>
      <c r="F153" s="360" t="str">
        <f t="shared" si="13"/>
        <v/>
      </c>
      <c r="G153" s="965" t="str">
        <f t="shared" si="13"/>
        <v/>
      </c>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44"/>
      <c r="DX153" s="29"/>
      <c r="DY153" s="29"/>
      <c r="DZ153" s="29"/>
      <c r="EA153" s="29"/>
      <c r="EB153" s="29"/>
      <c r="EC153" s="29"/>
      <c r="ED153" s="29"/>
      <c r="EE153" s="29"/>
      <c r="EF153" s="29"/>
      <c r="EG153" s="29"/>
      <c r="EH153" s="29"/>
      <c r="EI153" s="29"/>
      <c r="EJ153" s="29"/>
      <c r="EK153" s="29"/>
      <c r="EL153" s="29"/>
      <c r="EM153" s="29"/>
      <c r="EN153" s="29"/>
      <c r="EO153" s="29"/>
      <c r="EP153" s="29"/>
      <c r="EQ153" s="29"/>
      <c r="ER153" s="44"/>
    </row>
    <row r="154" spans="2:148" ht="15" customHeight="1" x14ac:dyDescent="0.25">
      <c r="B154" s="358" t="str">
        <f t="shared" si="9"/>
        <v>Desk 41</v>
      </c>
      <c r="C154" s="360" t="str">
        <f t="shared" si="13"/>
        <v/>
      </c>
      <c r="D154" s="360" t="str">
        <f t="shared" si="13"/>
        <v/>
      </c>
      <c r="E154" s="360" t="str">
        <f t="shared" si="13"/>
        <v/>
      </c>
      <c r="F154" s="360" t="str">
        <f t="shared" si="13"/>
        <v/>
      </c>
      <c r="G154" s="965" t="str">
        <f t="shared" si="13"/>
        <v/>
      </c>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44"/>
      <c r="DX154" s="29"/>
      <c r="DY154" s="29"/>
      <c r="DZ154" s="29"/>
      <c r="EA154" s="29"/>
      <c r="EB154" s="29"/>
      <c r="EC154" s="29"/>
      <c r="ED154" s="29"/>
      <c r="EE154" s="29"/>
      <c r="EF154" s="29"/>
      <c r="EG154" s="29"/>
      <c r="EH154" s="29"/>
      <c r="EI154" s="29"/>
      <c r="EJ154" s="29"/>
      <c r="EK154" s="29"/>
      <c r="EL154" s="29"/>
      <c r="EM154" s="29"/>
      <c r="EN154" s="29"/>
      <c r="EO154" s="29"/>
      <c r="EP154" s="29"/>
      <c r="EQ154" s="29"/>
      <c r="ER154" s="44"/>
    </row>
    <row r="155" spans="2:148" ht="15" customHeight="1" x14ac:dyDescent="0.25">
      <c r="B155" s="358" t="str">
        <f t="shared" si="9"/>
        <v>Desk 42</v>
      </c>
      <c r="C155" s="360" t="str">
        <f t="shared" si="13"/>
        <v/>
      </c>
      <c r="D155" s="360" t="str">
        <f t="shared" si="13"/>
        <v/>
      </c>
      <c r="E155" s="360" t="str">
        <f t="shared" si="13"/>
        <v/>
      </c>
      <c r="F155" s="360" t="str">
        <f t="shared" si="13"/>
        <v/>
      </c>
      <c r="G155" s="965" t="str">
        <f t="shared" si="13"/>
        <v/>
      </c>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44"/>
      <c r="DX155" s="29"/>
      <c r="DY155" s="29"/>
      <c r="DZ155" s="29"/>
      <c r="EA155" s="29"/>
      <c r="EB155" s="29"/>
      <c r="EC155" s="29"/>
      <c r="ED155" s="29"/>
      <c r="EE155" s="29"/>
      <c r="EF155" s="29"/>
      <c r="EG155" s="29"/>
      <c r="EH155" s="29"/>
      <c r="EI155" s="29"/>
      <c r="EJ155" s="29"/>
      <c r="EK155" s="29"/>
      <c r="EL155" s="29"/>
      <c r="EM155" s="29"/>
      <c r="EN155" s="29"/>
      <c r="EO155" s="29"/>
      <c r="EP155" s="29"/>
      <c r="EQ155" s="29"/>
      <c r="ER155" s="44"/>
    </row>
    <row r="156" spans="2:148" ht="15" customHeight="1" x14ac:dyDescent="0.25">
      <c r="B156" s="358" t="str">
        <f t="shared" si="9"/>
        <v>Desk 43</v>
      </c>
      <c r="C156" s="360" t="str">
        <f t="shared" si="13"/>
        <v/>
      </c>
      <c r="D156" s="360" t="str">
        <f t="shared" si="13"/>
        <v/>
      </c>
      <c r="E156" s="360" t="str">
        <f t="shared" si="13"/>
        <v/>
      </c>
      <c r="F156" s="360" t="str">
        <f t="shared" si="13"/>
        <v/>
      </c>
      <c r="G156" s="965" t="str">
        <f t="shared" si="13"/>
        <v/>
      </c>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44"/>
      <c r="DX156" s="29"/>
      <c r="DY156" s="29"/>
      <c r="DZ156" s="29"/>
      <c r="EA156" s="29"/>
      <c r="EB156" s="29"/>
      <c r="EC156" s="29"/>
      <c r="ED156" s="29"/>
      <c r="EE156" s="29"/>
      <c r="EF156" s="29"/>
      <c r="EG156" s="29"/>
      <c r="EH156" s="29"/>
      <c r="EI156" s="29"/>
      <c r="EJ156" s="29"/>
      <c r="EK156" s="29"/>
      <c r="EL156" s="29"/>
      <c r="EM156" s="29"/>
      <c r="EN156" s="29"/>
      <c r="EO156" s="29"/>
      <c r="EP156" s="29"/>
      <c r="EQ156" s="29"/>
      <c r="ER156" s="44"/>
    </row>
    <row r="157" spans="2:148" ht="15" customHeight="1" x14ac:dyDescent="0.25">
      <c r="B157" s="358" t="str">
        <f t="shared" si="9"/>
        <v>Desk 44</v>
      </c>
      <c r="C157" s="360" t="str">
        <f t="shared" si="13"/>
        <v/>
      </c>
      <c r="D157" s="360" t="str">
        <f t="shared" si="13"/>
        <v/>
      </c>
      <c r="E157" s="360" t="str">
        <f t="shared" si="13"/>
        <v/>
      </c>
      <c r="F157" s="360" t="str">
        <f t="shared" si="13"/>
        <v/>
      </c>
      <c r="G157" s="965" t="str">
        <f t="shared" si="13"/>
        <v/>
      </c>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44"/>
      <c r="DX157" s="29"/>
      <c r="DY157" s="29"/>
      <c r="DZ157" s="29"/>
      <c r="EA157" s="29"/>
      <c r="EB157" s="29"/>
      <c r="EC157" s="29"/>
      <c r="ED157" s="29"/>
      <c r="EE157" s="29"/>
      <c r="EF157" s="29"/>
      <c r="EG157" s="29"/>
      <c r="EH157" s="29"/>
      <c r="EI157" s="29"/>
      <c r="EJ157" s="29"/>
      <c r="EK157" s="29"/>
      <c r="EL157" s="29"/>
      <c r="EM157" s="29"/>
      <c r="EN157" s="29"/>
      <c r="EO157" s="29"/>
      <c r="EP157" s="29"/>
      <c r="EQ157" s="29"/>
      <c r="ER157" s="44"/>
    </row>
    <row r="158" spans="2:148" ht="15" customHeight="1" x14ac:dyDescent="0.25">
      <c r="B158" s="358" t="str">
        <f t="shared" si="9"/>
        <v>Desk 45</v>
      </c>
      <c r="C158" s="360" t="str">
        <f t="shared" si="13"/>
        <v/>
      </c>
      <c r="D158" s="360" t="str">
        <f t="shared" si="13"/>
        <v/>
      </c>
      <c r="E158" s="360" t="str">
        <f t="shared" si="13"/>
        <v/>
      </c>
      <c r="F158" s="360" t="str">
        <f t="shared" si="13"/>
        <v/>
      </c>
      <c r="G158" s="965" t="str">
        <f t="shared" si="13"/>
        <v/>
      </c>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44"/>
      <c r="DX158" s="29"/>
      <c r="DY158" s="29"/>
      <c r="DZ158" s="29"/>
      <c r="EA158" s="29"/>
      <c r="EB158" s="29"/>
      <c r="EC158" s="29"/>
      <c r="ED158" s="29"/>
      <c r="EE158" s="29"/>
      <c r="EF158" s="29"/>
      <c r="EG158" s="29"/>
      <c r="EH158" s="29"/>
      <c r="EI158" s="29"/>
      <c r="EJ158" s="29"/>
      <c r="EK158" s="29"/>
      <c r="EL158" s="29"/>
      <c r="EM158" s="29"/>
      <c r="EN158" s="29"/>
      <c r="EO158" s="29"/>
      <c r="EP158" s="29"/>
      <c r="EQ158" s="29"/>
      <c r="ER158" s="44"/>
    </row>
    <row r="159" spans="2:148" ht="15" customHeight="1" x14ac:dyDescent="0.25">
      <c r="B159" s="358" t="str">
        <f t="shared" si="9"/>
        <v>Desk 46</v>
      </c>
      <c r="C159" s="360" t="str">
        <f t="shared" si="13"/>
        <v/>
      </c>
      <c r="D159" s="360" t="str">
        <f t="shared" si="13"/>
        <v/>
      </c>
      <c r="E159" s="360" t="str">
        <f t="shared" si="13"/>
        <v/>
      </c>
      <c r="F159" s="360" t="str">
        <f t="shared" si="13"/>
        <v/>
      </c>
      <c r="G159" s="965" t="str">
        <f t="shared" si="13"/>
        <v/>
      </c>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44"/>
      <c r="DX159" s="29"/>
      <c r="DY159" s="29"/>
      <c r="DZ159" s="29"/>
      <c r="EA159" s="29"/>
      <c r="EB159" s="29"/>
      <c r="EC159" s="29"/>
      <c r="ED159" s="29"/>
      <c r="EE159" s="29"/>
      <c r="EF159" s="29"/>
      <c r="EG159" s="29"/>
      <c r="EH159" s="29"/>
      <c r="EI159" s="29"/>
      <c r="EJ159" s="29"/>
      <c r="EK159" s="29"/>
      <c r="EL159" s="29"/>
      <c r="EM159" s="29"/>
      <c r="EN159" s="29"/>
      <c r="EO159" s="29"/>
      <c r="EP159" s="29"/>
      <c r="EQ159" s="29"/>
      <c r="ER159" s="44"/>
    </row>
    <row r="160" spans="2:148" ht="15" customHeight="1" x14ac:dyDescent="0.25">
      <c r="B160" s="358" t="str">
        <f t="shared" si="9"/>
        <v>Desk 47</v>
      </c>
      <c r="C160" s="360" t="str">
        <f t="shared" si="13"/>
        <v/>
      </c>
      <c r="D160" s="360" t="str">
        <f t="shared" si="13"/>
        <v/>
      </c>
      <c r="E160" s="360" t="str">
        <f t="shared" si="13"/>
        <v/>
      </c>
      <c r="F160" s="360" t="str">
        <f t="shared" si="13"/>
        <v/>
      </c>
      <c r="G160" s="965" t="str">
        <f t="shared" si="13"/>
        <v/>
      </c>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44"/>
      <c r="DX160" s="29"/>
      <c r="DY160" s="29"/>
      <c r="DZ160" s="29"/>
      <c r="EA160" s="29"/>
      <c r="EB160" s="29"/>
      <c r="EC160" s="29"/>
      <c r="ED160" s="29"/>
      <c r="EE160" s="29"/>
      <c r="EF160" s="29"/>
      <c r="EG160" s="29"/>
      <c r="EH160" s="29"/>
      <c r="EI160" s="29"/>
      <c r="EJ160" s="29"/>
      <c r="EK160" s="29"/>
      <c r="EL160" s="29"/>
      <c r="EM160" s="29"/>
      <c r="EN160" s="29"/>
      <c r="EO160" s="29"/>
      <c r="EP160" s="29"/>
      <c r="EQ160" s="29"/>
      <c r="ER160" s="44"/>
    </row>
    <row r="161" spans="2:148" ht="15" customHeight="1" x14ac:dyDescent="0.25">
      <c r="B161" s="358" t="str">
        <f t="shared" si="9"/>
        <v>Desk 48</v>
      </c>
      <c r="C161" s="360" t="str">
        <f t="shared" si="13"/>
        <v/>
      </c>
      <c r="D161" s="360" t="str">
        <f t="shared" si="13"/>
        <v/>
      </c>
      <c r="E161" s="360" t="str">
        <f t="shared" si="13"/>
        <v/>
      </c>
      <c r="F161" s="360" t="str">
        <f t="shared" si="13"/>
        <v/>
      </c>
      <c r="G161" s="965" t="str">
        <f t="shared" si="13"/>
        <v/>
      </c>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44"/>
      <c r="DX161" s="29"/>
      <c r="DY161" s="29"/>
      <c r="DZ161" s="29"/>
      <c r="EA161" s="29"/>
      <c r="EB161" s="29"/>
      <c r="EC161" s="29"/>
      <c r="ED161" s="29"/>
      <c r="EE161" s="29"/>
      <c r="EF161" s="29"/>
      <c r="EG161" s="29"/>
      <c r="EH161" s="29"/>
      <c r="EI161" s="29"/>
      <c r="EJ161" s="29"/>
      <c r="EK161" s="29"/>
      <c r="EL161" s="29"/>
      <c r="EM161" s="29"/>
      <c r="EN161" s="29"/>
      <c r="EO161" s="29"/>
      <c r="EP161" s="29"/>
      <c r="EQ161" s="29"/>
      <c r="ER161" s="44"/>
    </row>
    <row r="162" spans="2:148" ht="15" customHeight="1" x14ac:dyDescent="0.25">
      <c r="B162" s="358" t="str">
        <f t="shared" si="9"/>
        <v>Desk 49</v>
      </c>
      <c r="C162" s="360" t="str">
        <f t="shared" si="13"/>
        <v/>
      </c>
      <c r="D162" s="360" t="str">
        <f t="shared" si="13"/>
        <v/>
      </c>
      <c r="E162" s="360" t="str">
        <f t="shared" si="13"/>
        <v/>
      </c>
      <c r="F162" s="360" t="str">
        <f t="shared" si="13"/>
        <v/>
      </c>
      <c r="G162" s="965" t="str">
        <f t="shared" si="13"/>
        <v/>
      </c>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44"/>
      <c r="DX162" s="29"/>
      <c r="DY162" s="29"/>
      <c r="DZ162" s="29"/>
      <c r="EA162" s="29"/>
      <c r="EB162" s="29"/>
      <c r="EC162" s="29"/>
      <c r="ED162" s="29"/>
      <c r="EE162" s="29"/>
      <c r="EF162" s="29"/>
      <c r="EG162" s="29"/>
      <c r="EH162" s="29"/>
      <c r="EI162" s="29"/>
      <c r="EJ162" s="29"/>
      <c r="EK162" s="29"/>
      <c r="EL162" s="29"/>
      <c r="EM162" s="29"/>
      <c r="EN162" s="29"/>
      <c r="EO162" s="29"/>
      <c r="EP162" s="29"/>
      <c r="EQ162" s="29"/>
      <c r="ER162" s="44"/>
    </row>
    <row r="163" spans="2:148" ht="15" customHeight="1" x14ac:dyDescent="0.25">
      <c r="B163" s="358" t="str">
        <f t="shared" si="9"/>
        <v>Desk 50</v>
      </c>
      <c r="C163" s="360" t="str">
        <f t="shared" ref="C163:G178" si="14">IF(ISBLANK(C60), "", C60)</f>
        <v/>
      </c>
      <c r="D163" s="360" t="str">
        <f t="shared" si="14"/>
        <v/>
      </c>
      <c r="E163" s="360" t="str">
        <f t="shared" si="14"/>
        <v/>
      </c>
      <c r="F163" s="360" t="str">
        <f t="shared" si="14"/>
        <v/>
      </c>
      <c r="G163" s="965" t="str">
        <f t="shared" si="14"/>
        <v/>
      </c>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44"/>
      <c r="DX163" s="29"/>
      <c r="DY163" s="29"/>
      <c r="DZ163" s="29"/>
      <c r="EA163" s="29"/>
      <c r="EB163" s="29"/>
      <c r="EC163" s="29"/>
      <c r="ED163" s="29"/>
      <c r="EE163" s="29"/>
      <c r="EF163" s="29"/>
      <c r="EG163" s="29"/>
      <c r="EH163" s="29"/>
      <c r="EI163" s="29"/>
      <c r="EJ163" s="29"/>
      <c r="EK163" s="29"/>
      <c r="EL163" s="29"/>
      <c r="EM163" s="29"/>
      <c r="EN163" s="29"/>
      <c r="EO163" s="29"/>
      <c r="EP163" s="29"/>
      <c r="EQ163" s="29"/>
      <c r="ER163" s="44"/>
    </row>
    <row r="164" spans="2:148" ht="15" customHeight="1" x14ac:dyDescent="0.25">
      <c r="B164" s="358" t="str">
        <f t="shared" si="9"/>
        <v>Desk 51</v>
      </c>
      <c r="C164" s="360" t="str">
        <f t="shared" si="14"/>
        <v/>
      </c>
      <c r="D164" s="360" t="str">
        <f t="shared" si="14"/>
        <v/>
      </c>
      <c r="E164" s="360" t="str">
        <f t="shared" si="14"/>
        <v/>
      </c>
      <c r="F164" s="360" t="str">
        <f t="shared" si="14"/>
        <v/>
      </c>
      <c r="G164" s="965" t="str">
        <f t="shared" si="14"/>
        <v/>
      </c>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44"/>
      <c r="DX164" s="29"/>
      <c r="DY164" s="29"/>
      <c r="DZ164" s="29"/>
      <c r="EA164" s="29"/>
      <c r="EB164" s="29"/>
      <c r="EC164" s="29"/>
      <c r="ED164" s="29"/>
      <c r="EE164" s="29"/>
      <c r="EF164" s="29"/>
      <c r="EG164" s="29"/>
      <c r="EH164" s="29"/>
      <c r="EI164" s="29"/>
      <c r="EJ164" s="29"/>
      <c r="EK164" s="29"/>
      <c r="EL164" s="29"/>
      <c r="EM164" s="29"/>
      <c r="EN164" s="29"/>
      <c r="EO164" s="29"/>
      <c r="EP164" s="29"/>
      <c r="EQ164" s="29"/>
      <c r="ER164" s="44"/>
    </row>
    <row r="165" spans="2:148" ht="15" customHeight="1" x14ac:dyDescent="0.25">
      <c r="B165" s="358" t="str">
        <f t="shared" si="9"/>
        <v>Desk 52</v>
      </c>
      <c r="C165" s="360" t="str">
        <f t="shared" si="14"/>
        <v/>
      </c>
      <c r="D165" s="360" t="str">
        <f t="shared" si="14"/>
        <v/>
      </c>
      <c r="E165" s="360" t="str">
        <f t="shared" si="14"/>
        <v/>
      </c>
      <c r="F165" s="360" t="str">
        <f t="shared" si="14"/>
        <v/>
      </c>
      <c r="G165" s="965" t="str">
        <f t="shared" si="14"/>
        <v/>
      </c>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44"/>
      <c r="DX165" s="29"/>
      <c r="DY165" s="29"/>
      <c r="DZ165" s="29"/>
      <c r="EA165" s="29"/>
      <c r="EB165" s="29"/>
      <c r="EC165" s="29"/>
      <c r="ED165" s="29"/>
      <c r="EE165" s="29"/>
      <c r="EF165" s="29"/>
      <c r="EG165" s="29"/>
      <c r="EH165" s="29"/>
      <c r="EI165" s="29"/>
      <c r="EJ165" s="29"/>
      <c r="EK165" s="29"/>
      <c r="EL165" s="29"/>
      <c r="EM165" s="29"/>
      <c r="EN165" s="29"/>
      <c r="EO165" s="29"/>
      <c r="EP165" s="29"/>
      <c r="EQ165" s="29"/>
      <c r="ER165" s="44"/>
    </row>
    <row r="166" spans="2:148" ht="15" customHeight="1" x14ac:dyDescent="0.25">
      <c r="B166" s="358" t="str">
        <f t="shared" si="9"/>
        <v>Desk 53</v>
      </c>
      <c r="C166" s="360" t="str">
        <f t="shared" si="14"/>
        <v/>
      </c>
      <c r="D166" s="360" t="str">
        <f t="shared" si="14"/>
        <v/>
      </c>
      <c r="E166" s="360" t="str">
        <f t="shared" si="14"/>
        <v/>
      </c>
      <c r="F166" s="360" t="str">
        <f t="shared" si="14"/>
        <v/>
      </c>
      <c r="G166" s="965" t="str">
        <f t="shared" si="14"/>
        <v/>
      </c>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44"/>
      <c r="DX166" s="29"/>
      <c r="DY166" s="29"/>
      <c r="DZ166" s="29"/>
      <c r="EA166" s="29"/>
      <c r="EB166" s="29"/>
      <c r="EC166" s="29"/>
      <c r="ED166" s="29"/>
      <c r="EE166" s="29"/>
      <c r="EF166" s="29"/>
      <c r="EG166" s="29"/>
      <c r="EH166" s="29"/>
      <c r="EI166" s="29"/>
      <c r="EJ166" s="29"/>
      <c r="EK166" s="29"/>
      <c r="EL166" s="29"/>
      <c r="EM166" s="29"/>
      <c r="EN166" s="29"/>
      <c r="EO166" s="29"/>
      <c r="EP166" s="29"/>
      <c r="EQ166" s="29"/>
      <c r="ER166" s="44"/>
    </row>
    <row r="167" spans="2:148" ht="15" customHeight="1" x14ac:dyDescent="0.25">
      <c r="B167" s="358" t="str">
        <f t="shared" si="9"/>
        <v>Desk 54</v>
      </c>
      <c r="C167" s="360" t="str">
        <f t="shared" si="14"/>
        <v/>
      </c>
      <c r="D167" s="360" t="str">
        <f t="shared" si="14"/>
        <v/>
      </c>
      <c r="E167" s="360" t="str">
        <f t="shared" si="14"/>
        <v/>
      </c>
      <c r="F167" s="360" t="str">
        <f t="shared" si="14"/>
        <v/>
      </c>
      <c r="G167" s="965" t="str">
        <f t="shared" si="14"/>
        <v/>
      </c>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44"/>
      <c r="DX167" s="29"/>
      <c r="DY167" s="29"/>
      <c r="DZ167" s="29"/>
      <c r="EA167" s="29"/>
      <c r="EB167" s="29"/>
      <c r="EC167" s="29"/>
      <c r="ED167" s="29"/>
      <c r="EE167" s="29"/>
      <c r="EF167" s="29"/>
      <c r="EG167" s="29"/>
      <c r="EH167" s="29"/>
      <c r="EI167" s="29"/>
      <c r="EJ167" s="29"/>
      <c r="EK167" s="29"/>
      <c r="EL167" s="29"/>
      <c r="EM167" s="29"/>
      <c r="EN167" s="29"/>
      <c r="EO167" s="29"/>
      <c r="EP167" s="29"/>
      <c r="EQ167" s="29"/>
      <c r="ER167" s="44"/>
    </row>
    <row r="168" spans="2:148" ht="15" customHeight="1" x14ac:dyDescent="0.25">
      <c r="B168" s="358" t="str">
        <f t="shared" si="9"/>
        <v>Desk 55</v>
      </c>
      <c r="C168" s="360" t="str">
        <f t="shared" si="14"/>
        <v/>
      </c>
      <c r="D168" s="360" t="str">
        <f t="shared" si="14"/>
        <v/>
      </c>
      <c r="E168" s="360" t="str">
        <f t="shared" si="14"/>
        <v/>
      </c>
      <c r="F168" s="360" t="str">
        <f t="shared" si="14"/>
        <v/>
      </c>
      <c r="G168" s="965" t="str">
        <f t="shared" si="14"/>
        <v/>
      </c>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44"/>
      <c r="DX168" s="29"/>
      <c r="DY168" s="29"/>
      <c r="DZ168" s="29"/>
      <c r="EA168" s="29"/>
      <c r="EB168" s="29"/>
      <c r="EC168" s="29"/>
      <c r="ED168" s="29"/>
      <c r="EE168" s="29"/>
      <c r="EF168" s="29"/>
      <c r="EG168" s="29"/>
      <c r="EH168" s="29"/>
      <c r="EI168" s="29"/>
      <c r="EJ168" s="29"/>
      <c r="EK168" s="29"/>
      <c r="EL168" s="29"/>
      <c r="EM168" s="29"/>
      <c r="EN168" s="29"/>
      <c r="EO168" s="29"/>
      <c r="EP168" s="29"/>
      <c r="EQ168" s="29"/>
      <c r="ER168" s="44"/>
    </row>
    <row r="169" spans="2:148" ht="15" customHeight="1" x14ac:dyDescent="0.25">
      <c r="B169" s="358" t="str">
        <f t="shared" si="9"/>
        <v>Desk 56</v>
      </c>
      <c r="C169" s="360" t="str">
        <f t="shared" si="14"/>
        <v/>
      </c>
      <c r="D169" s="360" t="str">
        <f t="shared" si="14"/>
        <v/>
      </c>
      <c r="E169" s="360" t="str">
        <f t="shared" si="14"/>
        <v/>
      </c>
      <c r="F169" s="360" t="str">
        <f t="shared" si="14"/>
        <v/>
      </c>
      <c r="G169" s="965" t="str">
        <f t="shared" si="14"/>
        <v/>
      </c>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44"/>
      <c r="DX169" s="29"/>
      <c r="DY169" s="29"/>
      <c r="DZ169" s="29"/>
      <c r="EA169" s="29"/>
      <c r="EB169" s="29"/>
      <c r="EC169" s="29"/>
      <c r="ED169" s="29"/>
      <c r="EE169" s="29"/>
      <c r="EF169" s="29"/>
      <c r="EG169" s="29"/>
      <c r="EH169" s="29"/>
      <c r="EI169" s="29"/>
      <c r="EJ169" s="29"/>
      <c r="EK169" s="29"/>
      <c r="EL169" s="29"/>
      <c r="EM169" s="29"/>
      <c r="EN169" s="29"/>
      <c r="EO169" s="29"/>
      <c r="EP169" s="29"/>
      <c r="EQ169" s="29"/>
      <c r="ER169" s="44"/>
    </row>
    <row r="170" spans="2:148" ht="15" customHeight="1" x14ac:dyDescent="0.25">
      <c r="B170" s="358" t="str">
        <f t="shared" si="9"/>
        <v>Desk 57</v>
      </c>
      <c r="C170" s="360" t="str">
        <f t="shared" si="14"/>
        <v/>
      </c>
      <c r="D170" s="360" t="str">
        <f t="shared" si="14"/>
        <v/>
      </c>
      <c r="E170" s="360" t="str">
        <f t="shared" si="14"/>
        <v/>
      </c>
      <c r="F170" s="360" t="str">
        <f t="shared" si="14"/>
        <v/>
      </c>
      <c r="G170" s="965" t="str">
        <f t="shared" si="14"/>
        <v/>
      </c>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44"/>
      <c r="DX170" s="29"/>
      <c r="DY170" s="29"/>
      <c r="DZ170" s="29"/>
      <c r="EA170" s="29"/>
      <c r="EB170" s="29"/>
      <c r="EC170" s="29"/>
      <c r="ED170" s="29"/>
      <c r="EE170" s="29"/>
      <c r="EF170" s="29"/>
      <c r="EG170" s="29"/>
      <c r="EH170" s="29"/>
      <c r="EI170" s="29"/>
      <c r="EJ170" s="29"/>
      <c r="EK170" s="29"/>
      <c r="EL170" s="29"/>
      <c r="EM170" s="29"/>
      <c r="EN170" s="29"/>
      <c r="EO170" s="29"/>
      <c r="EP170" s="29"/>
      <c r="EQ170" s="29"/>
      <c r="ER170" s="44"/>
    </row>
    <row r="171" spans="2:148" ht="15" customHeight="1" x14ac:dyDescent="0.25">
      <c r="B171" s="358" t="str">
        <f t="shared" si="9"/>
        <v>Desk 58</v>
      </c>
      <c r="C171" s="360" t="str">
        <f t="shared" si="14"/>
        <v/>
      </c>
      <c r="D171" s="360" t="str">
        <f t="shared" si="14"/>
        <v/>
      </c>
      <c r="E171" s="360" t="str">
        <f t="shared" si="14"/>
        <v/>
      </c>
      <c r="F171" s="360" t="str">
        <f t="shared" si="14"/>
        <v/>
      </c>
      <c r="G171" s="965" t="str">
        <f t="shared" si="14"/>
        <v/>
      </c>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44"/>
      <c r="DX171" s="29"/>
      <c r="DY171" s="29"/>
      <c r="DZ171" s="29"/>
      <c r="EA171" s="29"/>
      <c r="EB171" s="29"/>
      <c r="EC171" s="29"/>
      <c r="ED171" s="29"/>
      <c r="EE171" s="29"/>
      <c r="EF171" s="29"/>
      <c r="EG171" s="29"/>
      <c r="EH171" s="29"/>
      <c r="EI171" s="29"/>
      <c r="EJ171" s="29"/>
      <c r="EK171" s="29"/>
      <c r="EL171" s="29"/>
      <c r="EM171" s="29"/>
      <c r="EN171" s="29"/>
      <c r="EO171" s="29"/>
      <c r="EP171" s="29"/>
      <c r="EQ171" s="29"/>
      <c r="ER171" s="44"/>
    </row>
    <row r="172" spans="2:148" ht="15" customHeight="1" x14ac:dyDescent="0.25">
      <c r="B172" s="358" t="str">
        <f t="shared" si="9"/>
        <v>Desk 59</v>
      </c>
      <c r="C172" s="360" t="str">
        <f t="shared" si="14"/>
        <v/>
      </c>
      <c r="D172" s="360" t="str">
        <f t="shared" si="14"/>
        <v/>
      </c>
      <c r="E172" s="360" t="str">
        <f t="shared" si="14"/>
        <v/>
      </c>
      <c r="F172" s="360" t="str">
        <f t="shared" si="14"/>
        <v/>
      </c>
      <c r="G172" s="965" t="str">
        <f t="shared" si="14"/>
        <v/>
      </c>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44"/>
      <c r="DX172" s="29"/>
      <c r="DY172" s="29"/>
      <c r="DZ172" s="29"/>
      <c r="EA172" s="29"/>
      <c r="EB172" s="29"/>
      <c r="EC172" s="29"/>
      <c r="ED172" s="29"/>
      <c r="EE172" s="29"/>
      <c r="EF172" s="29"/>
      <c r="EG172" s="29"/>
      <c r="EH172" s="29"/>
      <c r="EI172" s="29"/>
      <c r="EJ172" s="29"/>
      <c r="EK172" s="29"/>
      <c r="EL172" s="29"/>
      <c r="EM172" s="29"/>
      <c r="EN172" s="29"/>
      <c r="EO172" s="29"/>
      <c r="EP172" s="29"/>
      <c r="EQ172" s="29"/>
      <c r="ER172" s="44"/>
    </row>
    <row r="173" spans="2:148" ht="15" customHeight="1" x14ac:dyDescent="0.25">
      <c r="B173" s="358" t="str">
        <f t="shared" si="9"/>
        <v>Desk 60</v>
      </c>
      <c r="C173" s="360" t="str">
        <f t="shared" si="14"/>
        <v/>
      </c>
      <c r="D173" s="360" t="str">
        <f t="shared" si="14"/>
        <v/>
      </c>
      <c r="E173" s="360" t="str">
        <f t="shared" si="14"/>
        <v/>
      </c>
      <c r="F173" s="360" t="str">
        <f t="shared" si="14"/>
        <v/>
      </c>
      <c r="G173" s="965" t="str">
        <f t="shared" si="14"/>
        <v/>
      </c>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44"/>
      <c r="DX173" s="29"/>
      <c r="DY173" s="29"/>
      <c r="DZ173" s="29"/>
      <c r="EA173" s="29"/>
      <c r="EB173" s="29"/>
      <c r="EC173" s="29"/>
      <c r="ED173" s="29"/>
      <c r="EE173" s="29"/>
      <c r="EF173" s="29"/>
      <c r="EG173" s="29"/>
      <c r="EH173" s="29"/>
      <c r="EI173" s="29"/>
      <c r="EJ173" s="29"/>
      <c r="EK173" s="29"/>
      <c r="EL173" s="29"/>
      <c r="EM173" s="29"/>
      <c r="EN173" s="29"/>
      <c r="EO173" s="29"/>
      <c r="EP173" s="29"/>
      <c r="EQ173" s="29"/>
      <c r="ER173" s="44"/>
    </row>
    <row r="174" spans="2:148" ht="15" customHeight="1" x14ac:dyDescent="0.25">
      <c r="B174" s="358" t="str">
        <f t="shared" si="9"/>
        <v>Desk 61</v>
      </c>
      <c r="C174" s="360" t="str">
        <f t="shared" si="14"/>
        <v/>
      </c>
      <c r="D174" s="360" t="str">
        <f t="shared" si="14"/>
        <v/>
      </c>
      <c r="E174" s="360" t="str">
        <f t="shared" si="14"/>
        <v/>
      </c>
      <c r="F174" s="360" t="str">
        <f t="shared" si="14"/>
        <v/>
      </c>
      <c r="G174" s="965" t="str">
        <f t="shared" si="14"/>
        <v/>
      </c>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44"/>
      <c r="DX174" s="29"/>
      <c r="DY174" s="29"/>
      <c r="DZ174" s="29"/>
      <c r="EA174" s="29"/>
      <c r="EB174" s="29"/>
      <c r="EC174" s="29"/>
      <c r="ED174" s="29"/>
      <c r="EE174" s="29"/>
      <c r="EF174" s="29"/>
      <c r="EG174" s="29"/>
      <c r="EH174" s="29"/>
      <c r="EI174" s="29"/>
      <c r="EJ174" s="29"/>
      <c r="EK174" s="29"/>
      <c r="EL174" s="29"/>
      <c r="EM174" s="29"/>
      <c r="EN174" s="29"/>
      <c r="EO174" s="29"/>
      <c r="EP174" s="29"/>
      <c r="EQ174" s="29"/>
      <c r="ER174" s="44"/>
    </row>
    <row r="175" spans="2:148" ht="15" customHeight="1" x14ac:dyDescent="0.25">
      <c r="B175" s="358" t="str">
        <f t="shared" si="9"/>
        <v>Desk 62</v>
      </c>
      <c r="C175" s="360" t="str">
        <f t="shared" si="14"/>
        <v/>
      </c>
      <c r="D175" s="360" t="str">
        <f t="shared" si="14"/>
        <v/>
      </c>
      <c r="E175" s="360" t="str">
        <f t="shared" si="14"/>
        <v/>
      </c>
      <c r="F175" s="360" t="str">
        <f t="shared" si="14"/>
        <v/>
      </c>
      <c r="G175" s="965" t="str">
        <f t="shared" si="14"/>
        <v/>
      </c>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44"/>
      <c r="DX175" s="29"/>
      <c r="DY175" s="29"/>
      <c r="DZ175" s="29"/>
      <c r="EA175" s="29"/>
      <c r="EB175" s="29"/>
      <c r="EC175" s="29"/>
      <c r="ED175" s="29"/>
      <c r="EE175" s="29"/>
      <c r="EF175" s="29"/>
      <c r="EG175" s="29"/>
      <c r="EH175" s="29"/>
      <c r="EI175" s="29"/>
      <c r="EJ175" s="29"/>
      <c r="EK175" s="29"/>
      <c r="EL175" s="29"/>
      <c r="EM175" s="29"/>
      <c r="EN175" s="29"/>
      <c r="EO175" s="29"/>
      <c r="EP175" s="29"/>
      <c r="EQ175" s="29"/>
      <c r="ER175" s="44"/>
    </row>
    <row r="176" spans="2:148" ht="15" customHeight="1" x14ac:dyDescent="0.25">
      <c r="B176" s="358" t="str">
        <f t="shared" si="9"/>
        <v>Desk 63</v>
      </c>
      <c r="C176" s="360" t="str">
        <f t="shared" si="14"/>
        <v/>
      </c>
      <c r="D176" s="360" t="str">
        <f t="shared" si="14"/>
        <v/>
      </c>
      <c r="E176" s="360" t="str">
        <f t="shared" si="14"/>
        <v/>
      </c>
      <c r="F176" s="360" t="str">
        <f t="shared" si="14"/>
        <v/>
      </c>
      <c r="G176" s="965" t="str">
        <f t="shared" si="14"/>
        <v/>
      </c>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44"/>
      <c r="DX176" s="29"/>
      <c r="DY176" s="29"/>
      <c r="DZ176" s="29"/>
      <c r="EA176" s="29"/>
      <c r="EB176" s="29"/>
      <c r="EC176" s="29"/>
      <c r="ED176" s="29"/>
      <c r="EE176" s="29"/>
      <c r="EF176" s="29"/>
      <c r="EG176" s="29"/>
      <c r="EH176" s="29"/>
      <c r="EI176" s="29"/>
      <c r="EJ176" s="29"/>
      <c r="EK176" s="29"/>
      <c r="EL176" s="29"/>
      <c r="EM176" s="29"/>
      <c r="EN176" s="29"/>
      <c r="EO176" s="29"/>
      <c r="EP176" s="29"/>
      <c r="EQ176" s="29"/>
      <c r="ER176" s="44"/>
    </row>
    <row r="177" spans="2:148" ht="15" customHeight="1" x14ac:dyDescent="0.25">
      <c r="B177" s="358" t="str">
        <f t="shared" si="9"/>
        <v>Desk 64</v>
      </c>
      <c r="C177" s="360" t="str">
        <f t="shared" si="14"/>
        <v/>
      </c>
      <c r="D177" s="360" t="str">
        <f t="shared" si="14"/>
        <v/>
      </c>
      <c r="E177" s="360" t="str">
        <f t="shared" si="14"/>
        <v/>
      </c>
      <c r="F177" s="360" t="str">
        <f t="shared" si="14"/>
        <v/>
      </c>
      <c r="G177" s="965" t="str">
        <f t="shared" si="14"/>
        <v/>
      </c>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44"/>
      <c r="DX177" s="29"/>
      <c r="DY177" s="29"/>
      <c r="DZ177" s="29"/>
      <c r="EA177" s="29"/>
      <c r="EB177" s="29"/>
      <c r="EC177" s="29"/>
      <c r="ED177" s="29"/>
      <c r="EE177" s="29"/>
      <c r="EF177" s="29"/>
      <c r="EG177" s="29"/>
      <c r="EH177" s="29"/>
      <c r="EI177" s="29"/>
      <c r="EJ177" s="29"/>
      <c r="EK177" s="29"/>
      <c r="EL177" s="29"/>
      <c r="EM177" s="29"/>
      <c r="EN177" s="29"/>
      <c r="EO177" s="29"/>
      <c r="EP177" s="29"/>
      <c r="EQ177" s="29"/>
      <c r="ER177" s="44"/>
    </row>
    <row r="178" spans="2:148" ht="15" customHeight="1" x14ac:dyDescent="0.25">
      <c r="B178" s="358" t="str">
        <f t="shared" ref="B178:B213" si="15">B75</f>
        <v>Desk 65</v>
      </c>
      <c r="C178" s="360" t="str">
        <f t="shared" si="14"/>
        <v/>
      </c>
      <c r="D178" s="360" t="str">
        <f t="shared" si="14"/>
        <v/>
      </c>
      <c r="E178" s="360" t="str">
        <f t="shared" si="14"/>
        <v/>
      </c>
      <c r="F178" s="360" t="str">
        <f t="shared" si="14"/>
        <v/>
      </c>
      <c r="G178" s="965" t="str">
        <f t="shared" si="14"/>
        <v/>
      </c>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44"/>
      <c r="DX178" s="29"/>
      <c r="DY178" s="29"/>
      <c r="DZ178" s="29"/>
      <c r="EA178" s="29"/>
      <c r="EB178" s="29"/>
      <c r="EC178" s="29"/>
      <c r="ED178" s="29"/>
      <c r="EE178" s="29"/>
      <c r="EF178" s="29"/>
      <c r="EG178" s="29"/>
      <c r="EH178" s="29"/>
      <c r="EI178" s="29"/>
      <c r="EJ178" s="29"/>
      <c r="EK178" s="29"/>
      <c r="EL178" s="29"/>
      <c r="EM178" s="29"/>
      <c r="EN178" s="29"/>
      <c r="EO178" s="29"/>
      <c r="EP178" s="29"/>
      <c r="EQ178" s="29"/>
      <c r="ER178" s="44"/>
    </row>
    <row r="179" spans="2:148" ht="15" customHeight="1" x14ac:dyDescent="0.25">
      <c r="B179" s="358" t="str">
        <f t="shared" si="15"/>
        <v>Desk 66</v>
      </c>
      <c r="C179" s="360" t="str">
        <f t="shared" ref="C179:G194" si="16">IF(ISBLANK(C76), "", C76)</f>
        <v/>
      </c>
      <c r="D179" s="360" t="str">
        <f t="shared" si="16"/>
        <v/>
      </c>
      <c r="E179" s="360" t="str">
        <f t="shared" si="16"/>
        <v/>
      </c>
      <c r="F179" s="360" t="str">
        <f t="shared" si="16"/>
        <v/>
      </c>
      <c r="G179" s="965" t="str">
        <f t="shared" si="16"/>
        <v/>
      </c>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44"/>
      <c r="DX179" s="29"/>
      <c r="DY179" s="29"/>
      <c r="DZ179" s="29"/>
      <c r="EA179" s="29"/>
      <c r="EB179" s="29"/>
      <c r="EC179" s="29"/>
      <c r="ED179" s="29"/>
      <c r="EE179" s="29"/>
      <c r="EF179" s="29"/>
      <c r="EG179" s="29"/>
      <c r="EH179" s="29"/>
      <c r="EI179" s="29"/>
      <c r="EJ179" s="29"/>
      <c r="EK179" s="29"/>
      <c r="EL179" s="29"/>
      <c r="EM179" s="29"/>
      <c r="EN179" s="29"/>
      <c r="EO179" s="29"/>
      <c r="EP179" s="29"/>
      <c r="EQ179" s="29"/>
      <c r="ER179" s="44"/>
    </row>
    <row r="180" spans="2:148" ht="15" customHeight="1" x14ac:dyDescent="0.25">
      <c r="B180" s="358" t="str">
        <f t="shared" si="15"/>
        <v>Desk 67</v>
      </c>
      <c r="C180" s="360" t="str">
        <f t="shared" si="16"/>
        <v/>
      </c>
      <c r="D180" s="360" t="str">
        <f t="shared" si="16"/>
        <v/>
      </c>
      <c r="E180" s="360" t="str">
        <f t="shared" si="16"/>
        <v/>
      </c>
      <c r="F180" s="360" t="str">
        <f t="shared" si="16"/>
        <v/>
      </c>
      <c r="G180" s="965" t="str">
        <f t="shared" si="16"/>
        <v/>
      </c>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44"/>
      <c r="DX180" s="29"/>
      <c r="DY180" s="29"/>
      <c r="DZ180" s="29"/>
      <c r="EA180" s="29"/>
      <c r="EB180" s="29"/>
      <c r="EC180" s="29"/>
      <c r="ED180" s="29"/>
      <c r="EE180" s="29"/>
      <c r="EF180" s="29"/>
      <c r="EG180" s="29"/>
      <c r="EH180" s="29"/>
      <c r="EI180" s="29"/>
      <c r="EJ180" s="29"/>
      <c r="EK180" s="29"/>
      <c r="EL180" s="29"/>
      <c r="EM180" s="29"/>
      <c r="EN180" s="29"/>
      <c r="EO180" s="29"/>
      <c r="EP180" s="29"/>
      <c r="EQ180" s="29"/>
      <c r="ER180" s="44"/>
    </row>
    <row r="181" spans="2:148" ht="15" customHeight="1" x14ac:dyDescent="0.25">
      <c r="B181" s="358" t="str">
        <f t="shared" si="15"/>
        <v>Desk 68</v>
      </c>
      <c r="C181" s="360" t="str">
        <f t="shared" si="16"/>
        <v/>
      </c>
      <c r="D181" s="360" t="str">
        <f t="shared" si="16"/>
        <v/>
      </c>
      <c r="E181" s="360" t="str">
        <f t="shared" si="16"/>
        <v/>
      </c>
      <c r="F181" s="360" t="str">
        <f t="shared" si="16"/>
        <v/>
      </c>
      <c r="G181" s="965" t="str">
        <f t="shared" si="16"/>
        <v/>
      </c>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44"/>
      <c r="DX181" s="29"/>
      <c r="DY181" s="29"/>
      <c r="DZ181" s="29"/>
      <c r="EA181" s="29"/>
      <c r="EB181" s="29"/>
      <c r="EC181" s="29"/>
      <c r="ED181" s="29"/>
      <c r="EE181" s="29"/>
      <c r="EF181" s="29"/>
      <c r="EG181" s="29"/>
      <c r="EH181" s="29"/>
      <c r="EI181" s="29"/>
      <c r="EJ181" s="29"/>
      <c r="EK181" s="29"/>
      <c r="EL181" s="29"/>
      <c r="EM181" s="29"/>
      <c r="EN181" s="29"/>
      <c r="EO181" s="29"/>
      <c r="EP181" s="29"/>
      <c r="EQ181" s="29"/>
      <c r="ER181" s="44"/>
    </row>
    <row r="182" spans="2:148" ht="15" customHeight="1" x14ac:dyDescent="0.25">
      <c r="B182" s="358" t="str">
        <f t="shared" si="15"/>
        <v>Desk 69</v>
      </c>
      <c r="C182" s="360" t="str">
        <f t="shared" si="16"/>
        <v/>
      </c>
      <c r="D182" s="360" t="str">
        <f t="shared" si="16"/>
        <v/>
      </c>
      <c r="E182" s="360" t="str">
        <f t="shared" si="16"/>
        <v/>
      </c>
      <c r="F182" s="360" t="str">
        <f t="shared" si="16"/>
        <v/>
      </c>
      <c r="G182" s="965" t="str">
        <f t="shared" si="16"/>
        <v/>
      </c>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44"/>
      <c r="DX182" s="29"/>
      <c r="DY182" s="29"/>
      <c r="DZ182" s="29"/>
      <c r="EA182" s="29"/>
      <c r="EB182" s="29"/>
      <c r="EC182" s="29"/>
      <c r="ED182" s="29"/>
      <c r="EE182" s="29"/>
      <c r="EF182" s="29"/>
      <c r="EG182" s="29"/>
      <c r="EH182" s="29"/>
      <c r="EI182" s="29"/>
      <c r="EJ182" s="29"/>
      <c r="EK182" s="29"/>
      <c r="EL182" s="29"/>
      <c r="EM182" s="29"/>
      <c r="EN182" s="29"/>
      <c r="EO182" s="29"/>
      <c r="EP182" s="29"/>
      <c r="EQ182" s="29"/>
      <c r="ER182" s="44"/>
    </row>
    <row r="183" spans="2:148" ht="15" customHeight="1" x14ac:dyDescent="0.25">
      <c r="B183" s="358" t="str">
        <f t="shared" si="15"/>
        <v>Desk 70</v>
      </c>
      <c r="C183" s="360" t="str">
        <f t="shared" si="16"/>
        <v/>
      </c>
      <c r="D183" s="360" t="str">
        <f t="shared" si="16"/>
        <v/>
      </c>
      <c r="E183" s="360" t="str">
        <f t="shared" si="16"/>
        <v/>
      </c>
      <c r="F183" s="360" t="str">
        <f t="shared" si="16"/>
        <v/>
      </c>
      <c r="G183" s="965" t="str">
        <f t="shared" si="16"/>
        <v/>
      </c>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44"/>
      <c r="DX183" s="29"/>
      <c r="DY183" s="29"/>
      <c r="DZ183" s="29"/>
      <c r="EA183" s="29"/>
      <c r="EB183" s="29"/>
      <c r="EC183" s="29"/>
      <c r="ED183" s="29"/>
      <c r="EE183" s="29"/>
      <c r="EF183" s="29"/>
      <c r="EG183" s="29"/>
      <c r="EH183" s="29"/>
      <c r="EI183" s="29"/>
      <c r="EJ183" s="29"/>
      <c r="EK183" s="29"/>
      <c r="EL183" s="29"/>
      <c r="EM183" s="29"/>
      <c r="EN183" s="29"/>
      <c r="EO183" s="29"/>
      <c r="EP183" s="29"/>
      <c r="EQ183" s="29"/>
      <c r="ER183" s="44"/>
    </row>
    <row r="184" spans="2:148" ht="15" customHeight="1" x14ac:dyDescent="0.25">
      <c r="B184" s="358" t="str">
        <f t="shared" si="15"/>
        <v>Desk 71</v>
      </c>
      <c r="C184" s="360" t="str">
        <f t="shared" si="16"/>
        <v/>
      </c>
      <c r="D184" s="360" t="str">
        <f t="shared" si="16"/>
        <v/>
      </c>
      <c r="E184" s="360" t="str">
        <f t="shared" si="16"/>
        <v/>
      </c>
      <c r="F184" s="360" t="str">
        <f t="shared" si="16"/>
        <v/>
      </c>
      <c r="G184" s="965" t="str">
        <f t="shared" si="16"/>
        <v/>
      </c>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44"/>
      <c r="DX184" s="29"/>
      <c r="DY184" s="29"/>
      <c r="DZ184" s="29"/>
      <c r="EA184" s="29"/>
      <c r="EB184" s="29"/>
      <c r="EC184" s="29"/>
      <c r="ED184" s="29"/>
      <c r="EE184" s="29"/>
      <c r="EF184" s="29"/>
      <c r="EG184" s="29"/>
      <c r="EH184" s="29"/>
      <c r="EI184" s="29"/>
      <c r="EJ184" s="29"/>
      <c r="EK184" s="29"/>
      <c r="EL184" s="29"/>
      <c r="EM184" s="29"/>
      <c r="EN184" s="29"/>
      <c r="EO184" s="29"/>
      <c r="EP184" s="29"/>
      <c r="EQ184" s="29"/>
      <c r="ER184" s="44"/>
    </row>
    <row r="185" spans="2:148" ht="15" customHeight="1" x14ac:dyDescent="0.25">
      <c r="B185" s="358" t="str">
        <f t="shared" si="15"/>
        <v>Desk 72</v>
      </c>
      <c r="C185" s="360" t="str">
        <f t="shared" si="16"/>
        <v/>
      </c>
      <c r="D185" s="360" t="str">
        <f t="shared" si="16"/>
        <v/>
      </c>
      <c r="E185" s="360" t="str">
        <f t="shared" si="16"/>
        <v/>
      </c>
      <c r="F185" s="360" t="str">
        <f t="shared" si="16"/>
        <v/>
      </c>
      <c r="G185" s="965" t="str">
        <f t="shared" si="16"/>
        <v/>
      </c>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44"/>
      <c r="DX185" s="29"/>
      <c r="DY185" s="29"/>
      <c r="DZ185" s="29"/>
      <c r="EA185" s="29"/>
      <c r="EB185" s="29"/>
      <c r="EC185" s="29"/>
      <c r="ED185" s="29"/>
      <c r="EE185" s="29"/>
      <c r="EF185" s="29"/>
      <c r="EG185" s="29"/>
      <c r="EH185" s="29"/>
      <c r="EI185" s="29"/>
      <c r="EJ185" s="29"/>
      <c r="EK185" s="29"/>
      <c r="EL185" s="29"/>
      <c r="EM185" s="29"/>
      <c r="EN185" s="29"/>
      <c r="EO185" s="29"/>
      <c r="EP185" s="29"/>
      <c r="EQ185" s="29"/>
      <c r="ER185" s="44"/>
    </row>
    <row r="186" spans="2:148" ht="15" customHeight="1" x14ac:dyDescent="0.25">
      <c r="B186" s="358" t="str">
        <f t="shared" si="15"/>
        <v>Desk 73</v>
      </c>
      <c r="C186" s="360" t="str">
        <f t="shared" si="16"/>
        <v/>
      </c>
      <c r="D186" s="360" t="str">
        <f t="shared" si="16"/>
        <v/>
      </c>
      <c r="E186" s="360" t="str">
        <f t="shared" si="16"/>
        <v/>
      </c>
      <c r="F186" s="360" t="str">
        <f t="shared" si="16"/>
        <v/>
      </c>
      <c r="G186" s="965" t="str">
        <f t="shared" si="16"/>
        <v/>
      </c>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44"/>
      <c r="DX186" s="29"/>
      <c r="DY186" s="29"/>
      <c r="DZ186" s="29"/>
      <c r="EA186" s="29"/>
      <c r="EB186" s="29"/>
      <c r="EC186" s="29"/>
      <c r="ED186" s="29"/>
      <c r="EE186" s="29"/>
      <c r="EF186" s="29"/>
      <c r="EG186" s="29"/>
      <c r="EH186" s="29"/>
      <c r="EI186" s="29"/>
      <c r="EJ186" s="29"/>
      <c r="EK186" s="29"/>
      <c r="EL186" s="29"/>
      <c r="EM186" s="29"/>
      <c r="EN186" s="29"/>
      <c r="EO186" s="29"/>
      <c r="EP186" s="29"/>
      <c r="EQ186" s="29"/>
      <c r="ER186" s="44"/>
    </row>
    <row r="187" spans="2:148" ht="15" customHeight="1" x14ac:dyDescent="0.25">
      <c r="B187" s="358" t="str">
        <f t="shared" si="15"/>
        <v>Desk 74</v>
      </c>
      <c r="C187" s="360" t="str">
        <f t="shared" si="16"/>
        <v/>
      </c>
      <c r="D187" s="360" t="str">
        <f t="shared" si="16"/>
        <v/>
      </c>
      <c r="E187" s="360" t="str">
        <f t="shared" si="16"/>
        <v/>
      </c>
      <c r="F187" s="360" t="str">
        <f t="shared" si="16"/>
        <v/>
      </c>
      <c r="G187" s="965" t="str">
        <f t="shared" si="16"/>
        <v/>
      </c>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44"/>
      <c r="DX187" s="29"/>
      <c r="DY187" s="29"/>
      <c r="DZ187" s="29"/>
      <c r="EA187" s="29"/>
      <c r="EB187" s="29"/>
      <c r="EC187" s="29"/>
      <c r="ED187" s="29"/>
      <c r="EE187" s="29"/>
      <c r="EF187" s="29"/>
      <c r="EG187" s="29"/>
      <c r="EH187" s="29"/>
      <c r="EI187" s="29"/>
      <c r="EJ187" s="29"/>
      <c r="EK187" s="29"/>
      <c r="EL187" s="29"/>
      <c r="EM187" s="29"/>
      <c r="EN187" s="29"/>
      <c r="EO187" s="29"/>
      <c r="EP187" s="29"/>
      <c r="EQ187" s="29"/>
      <c r="ER187" s="44"/>
    </row>
    <row r="188" spans="2:148" ht="15" customHeight="1" x14ac:dyDescent="0.25">
      <c r="B188" s="358" t="str">
        <f t="shared" si="15"/>
        <v>Desk 75</v>
      </c>
      <c r="C188" s="360" t="str">
        <f t="shared" si="16"/>
        <v/>
      </c>
      <c r="D188" s="360" t="str">
        <f t="shared" si="16"/>
        <v/>
      </c>
      <c r="E188" s="360" t="str">
        <f t="shared" si="16"/>
        <v/>
      </c>
      <c r="F188" s="360" t="str">
        <f t="shared" si="16"/>
        <v/>
      </c>
      <c r="G188" s="965" t="str">
        <f t="shared" si="16"/>
        <v/>
      </c>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44"/>
      <c r="DX188" s="29"/>
      <c r="DY188" s="29"/>
      <c r="DZ188" s="29"/>
      <c r="EA188" s="29"/>
      <c r="EB188" s="29"/>
      <c r="EC188" s="29"/>
      <c r="ED188" s="29"/>
      <c r="EE188" s="29"/>
      <c r="EF188" s="29"/>
      <c r="EG188" s="29"/>
      <c r="EH188" s="29"/>
      <c r="EI188" s="29"/>
      <c r="EJ188" s="29"/>
      <c r="EK188" s="29"/>
      <c r="EL188" s="29"/>
      <c r="EM188" s="29"/>
      <c r="EN188" s="29"/>
      <c r="EO188" s="29"/>
      <c r="EP188" s="29"/>
      <c r="EQ188" s="29"/>
      <c r="ER188" s="44"/>
    </row>
    <row r="189" spans="2:148" ht="15" customHeight="1" x14ac:dyDescent="0.25">
      <c r="B189" s="358" t="str">
        <f t="shared" si="15"/>
        <v>Desk 76</v>
      </c>
      <c r="C189" s="360" t="str">
        <f t="shared" si="16"/>
        <v/>
      </c>
      <c r="D189" s="360" t="str">
        <f t="shared" si="16"/>
        <v/>
      </c>
      <c r="E189" s="360" t="str">
        <f t="shared" si="16"/>
        <v/>
      </c>
      <c r="F189" s="360" t="str">
        <f t="shared" si="16"/>
        <v/>
      </c>
      <c r="G189" s="965" t="str">
        <f t="shared" si="16"/>
        <v/>
      </c>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44"/>
      <c r="DX189" s="29"/>
      <c r="DY189" s="29"/>
      <c r="DZ189" s="29"/>
      <c r="EA189" s="29"/>
      <c r="EB189" s="29"/>
      <c r="EC189" s="29"/>
      <c r="ED189" s="29"/>
      <c r="EE189" s="29"/>
      <c r="EF189" s="29"/>
      <c r="EG189" s="29"/>
      <c r="EH189" s="29"/>
      <c r="EI189" s="29"/>
      <c r="EJ189" s="29"/>
      <c r="EK189" s="29"/>
      <c r="EL189" s="29"/>
      <c r="EM189" s="29"/>
      <c r="EN189" s="29"/>
      <c r="EO189" s="29"/>
      <c r="EP189" s="29"/>
      <c r="EQ189" s="29"/>
      <c r="ER189" s="44"/>
    </row>
    <row r="190" spans="2:148" ht="15" customHeight="1" x14ac:dyDescent="0.25">
      <c r="B190" s="358" t="str">
        <f t="shared" si="15"/>
        <v>Desk 77</v>
      </c>
      <c r="C190" s="360" t="str">
        <f t="shared" si="16"/>
        <v/>
      </c>
      <c r="D190" s="360" t="str">
        <f t="shared" si="16"/>
        <v/>
      </c>
      <c r="E190" s="360" t="str">
        <f t="shared" si="16"/>
        <v/>
      </c>
      <c r="F190" s="360" t="str">
        <f t="shared" si="16"/>
        <v/>
      </c>
      <c r="G190" s="965" t="str">
        <f t="shared" si="16"/>
        <v/>
      </c>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44"/>
      <c r="DX190" s="29"/>
      <c r="DY190" s="29"/>
      <c r="DZ190" s="29"/>
      <c r="EA190" s="29"/>
      <c r="EB190" s="29"/>
      <c r="EC190" s="29"/>
      <c r="ED190" s="29"/>
      <c r="EE190" s="29"/>
      <c r="EF190" s="29"/>
      <c r="EG190" s="29"/>
      <c r="EH190" s="29"/>
      <c r="EI190" s="29"/>
      <c r="EJ190" s="29"/>
      <c r="EK190" s="29"/>
      <c r="EL190" s="29"/>
      <c r="EM190" s="29"/>
      <c r="EN190" s="29"/>
      <c r="EO190" s="29"/>
      <c r="EP190" s="29"/>
      <c r="EQ190" s="29"/>
      <c r="ER190" s="44"/>
    </row>
    <row r="191" spans="2:148" ht="15" customHeight="1" x14ac:dyDescent="0.25">
      <c r="B191" s="358" t="str">
        <f t="shared" si="15"/>
        <v>Desk 78</v>
      </c>
      <c r="C191" s="360" t="str">
        <f t="shared" si="16"/>
        <v/>
      </c>
      <c r="D191" s="360" t="str">
        <f t="shared" si="16"/>
        <v/>
      </c>
      <c r="E191" s="360" t="str">
        <f t="shared" si="16"/>
        <v/>
      </c>
      <c r="F191" s="360" t="str">
        <f t="shared" si="16"/>
        <v/>
      </c>
      <c r="G191" s="965" t="str">
        <f t="shared" si="16"/>
        <v/>
      </c>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44"/>
      <c r="DX191" s="29"/>
      <c r="DY191" s="29"/>
      <c r="DZ191" s="29"/>
      <c r="EA191" s="29"/>
      <c r="EB191" s="29"/>
      <c r="EC191" s="29"/>
      <c r="ED191" s="29"/>
      <c r="EE191" s="29"/>
      <c r="EF191" s="29"/>
      <c r="EG191" s="29"/>
      <c r="EH191" s="29"/>
      <c r="EI191" s="29"/>
      <c r="EJ191" s="29"/>
      <c r="EK191" s="29"/>
      <c r="EL191" s="29"/>
      <c r="EM191" s="29"/>
      <c r="EN191" s="29"/>
      <c r="EO191" s="29"/>
      <c r="EP191" s="29"/>
      <c r="EQ191" s="29"/>
      <c r="ER191" s="44"/>
    </row>
    <row r="192" spans="2:148" ht="15" customHeight="1" x14ac:dyDescent="0.25">
      <c r="B192" s="358" t="str">
        <f t="shared" si="15"/>
        <v>Desk 79</v>
      </c>
      <c r="C192" s="360" t="str">
        <f t="shared" si="16"/>
        <v/>
      </c>
      <c r="D192" s="360" t="str">
        <f t="shared" si="16"/>
        <v/>
      </c>
      <c r="E192" s="360" t="str">
        <f t="shared" si="16"/>
        <v/>
      </c>
      <c r="F192" s="360" t="str">
        <f t="shared" si="16"/>
        <v/>
      </c>
      <c r="G192" s="965" t="str">
        <f t="shared" si="16"/>
        <v/>
      </c>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44"/>
      <c r="DX192" s="29"/>
      <c r="DY192" s="29"/>
      <c r="DZ192" s="29"/>
      <c r="EA192" s="29"/>
      <c r="EB192" s="29"/>
      <c r="EC192" s="29"/>
      <c r="ED192" s="29"/>
      <c r="EE192" s="29"/>
      <c r="EF192" s="29"/>
      <c r="EG192" s="29"/>
      <c r="EH192" s="29"/>
      <c r="EI192" s="29"/>
      <c r="EJ192" s="29"/>
      <c r="EK192" s="29"/>
      <c r="EL192" s="29"/>
      <c r="EM192" s="29"/>
      <c r="EN192" s="29"/>
      <c r="EO192" s="29"/>
      <c r="EP192" s="29"/>
      <c r="EQ192" s="29"/>
      <c r="ER192" s="44"/>
    </row>
    <row r="193" spans="2:148" ht="15" customHeight="1" x14ac:dyDescent="0.25">
      <c r="B193" s="358" t="str">
        <f t="shared" si="15"/>
        <v>Desk 80</v>
      </c>
      <c r="C193" s="360" t="str">
        <f t="shared" si="16"/>
        <v/>
      </c>
      <c r="D193" s="360" t="str">
        <f t="shared" si="16"/>
        <v/>
      </c>
      <c r="E193" s="360" t="str">
        <f t="shared" si="16"/>
        <v/>
      </c>
      <c r="F193" s="360" t="str">
        <f t="shared" si="16"/>
        <v/>
      </c>
      <c r="G193" s="965" t="str">
        <f t="shared" si="16"/>
        <v/>
      </c>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44"/>
      <c r="DX193" s="29"/>
      <c r="DY193" s="29"/>
      <c r="DZ193" s="29"/>
      <c r="EA193" s="29"/>
      <c r="EB193" s="29"/>
      <c r="EC193" s="29"/>
      <c r="ED193" s="29"/>
      <c r="EE193" s="29"/>
      <c r="EF193" s="29"/>
      <c r="EG193" s="29"/>
      <c r="EH193" s="29"/>
      <c r="EI193" s="29"/>
      <c r="EJ193" s="29"/>
      <c r="EK193" s="29"/>
      <c r="EL193" s="29"/>
      <c r="EM193" s="29"/>
      <c r="EN193" s="29"/>
      <c r="EO193" s="29"/>
      <c r="EP193" s="29"/>
      <c r="EQ193" s="29"/>
      <c r="ER193" s="44"/>
    </row>
    <row r="194" spans="2:148" ht="15" customHeight="1" x14ac:dyDescent="0.25">
      <c r="B194" s="358" t="str">
        <f t="shared" si="15"/>
        <v>Desk 81</v>
      </c>
      <c r="C194" s="360" t="str">
        <f t="shared" si="16"/>
        <v/>
      </c>
      <c r="D194" s="360" t="str">
        <f t="shared" si="16"/>
        <v/>
      </c>
      <c r="E194" s="360" t="str">
        <f t="shared" si="16"/>
        <v/>
      </c>
      <c r="F194" s="360" t="str">
        <f t="shared" si="16"/>
        <v/>
      </c>
      <c r="G194" s="965" t="str">
        <f t="shared" si="16"/>
        <v/>
      </c>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44"/>
      <c r="DX194" s="29"/>
      <c r="DY194" s="29"/>
      <c r="DZ194" s="29"/>
      <c r="EA194" s="29"/>
      <c r="EB194" s="29"/>
      <c r="EC194" s="29"/>
      <c r="ED194" s="29"/>
      <c r="EE194" s="29"/>
      <c r="EF194" s="29"/>
      <c r="EG194" s="29"/>
      <c r="EH194" s="29"/>
      <c r="EI194" s="29"/>
      <c r="EJ194" s="29"/>
      <c r="EK194" s="29"/>
      <c r="EL194" s="29"/>
      <c r="EM194" s="29"/>
      <c r="EN194" s="29"/>
      <c r="EO194" s="29"/>
      <c r="EP194" s="29"/>
      <c r="EQ194" s="29"/>
      <c r="ER194" s="44"/>
    </row>
    <row r="195" spans="2:148" ht="15" customHeight="1" x14ac:dyDescent="0.25">
      <c r="B195" s="358" t="str">
        <f t="shared" si="15"/>
        <v>Desk 82</v>
      </c>
      <c r="C195" s="360" t="str">
        <f t="shared" ref="C195:G210" si="17">IF(ISBLANK(C92), "", C92)</f>
        <v/>
      </c>
      <c r="D195" s="360" t="str">
        <f t="shared" si="17"/>
        <v/>
      </c>
      <c r="E195" s="360" t="str">
        <f t="shared" si="17"/>
        <v/>
      </c>
      <c r="F195" s="360" t="str">
        <f t="shared" si="17"/>
        <v/>
      </c>
      <c r="G195" s="965" t="str">
        <f t="shared" si="17"/>
        <v/>
      </c>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44"/>
      <c r="DX195" s="29"/>
      <c r="DY195" s="29"/>
      <c r="DZ195" s="29"/>
      <c r="EA195" s="29"/>
      <c r="EB195" s="29"/>
      <c r="EC195" s="29"/>
      <c r="ED195" s="29"/>
      <c r="EE195" s="29"/>
      <c r="EF195" s="29"/>
      <c r="EG195" s="29"/>
      <c r="EH195" s="29"/>
      <c r="EI195" s="29"/>
      <c r="EJ195" s="29"/>
      <c r="EK195" s="29"/>
      <c r="EL195" s="29"/>
      <c r="EM195" s="29"/>
      <c r="EN195" s="29"/>
      <c r="EO195" s="29"/>
      <c r="EP195" s="29"/>
      <c r="EQ195" s="29"/>
      <c r="ER195" s="44"/>
    </row>
    <row r="196" spans="2:148" ht="15" customHeight="1" x14ac:dyDescent="0.25">
      <c r="B196" s="358" t="str">
        <f t="shared" si="15"/>
        <v>Desk 83</v>
      </c>
      <c r="C196" s="360" t="str">
        <f t="shared" si="17"/>
        <v/>
      </c>
      <c r="D196" s="360" t="str">
        <f t="shared" si="17"/>
        <v/>
      </c>
      <c r="E196" s="360" t="str">
        <f t="shared" si="17"/>
        <v/>
      </c>
      <c r="F196" s="360" t="str">
        <f t="shared" si="17"/>
        <v/>
      </c>
      <c r="G196" s="965" t="str">
        <f t="shared" si="17"/>
        <v/>
      </c>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44"/>
      <c r="DX196" s="29"/>
      <c r="DY196" s="29"/>
      <c r="DZ196" s="29"/>
      <c r="EA196" s="29"/>
      <c r="EB196" s="29"/>
      <c r="EC196" s="29"/>
      <c r="ED196" s="29"/>
      <c r="EE196" s="29"/>
      <c r="EF196" s="29"/>
      <c r="EG196" s="29"/>
      <c r="EH196" s="29"/>
      <c r="EI196" s="29"/>
      <c r="EJ196" s="29"/>
      <c r="EK196" s="29"/>
      <c r="EL196" s="29"/>
      <c r="EM196" s="29"/>
      <c r="EN196" s="29"/>
      <c r="EO196" s="29"/>
      <c r="EP196" s="29"/>
      <c r="EQ196" s="29"/>
      <c r="ER196" s="44"/>
    </row>
    <row r="197" spans="2:148" ht="15" customHeight="1" x14ac:dyDescent="0.25">
      <c r="B197" s="358" t="str">
        <f t="shared" si="15"/>
        <v>Desk 84</v>
      </c>
      <c r="C197" s="360" t="str">
        <f t="shared" si="17"/>
        <v/>
      </c>
      <c r="D197" s="360" t="str">
        <f t="shared" si="17"/>
        <v/>
      </c>
      <c r="E197" s="360" t="str">
        <f t="shared" si="17"/>
        <v/>
      </c>
      <c r="F197" s="360" t="str">
        <f t="shared" si="17"/>
        <v/>
      </c>
      <c r="G197" s="965" t="str">
        <f t="shared" si="17"/>
        <v/>
      </c>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44"/>
      <c r="DX197" s="29"/>
      <c r="DY197" s="29"/>
      <c r="DZ197" s="29"/>
      <c r="EA197" s="29"/>
      <c r="EB197" s="29"/>
      <c r="EC197" s="29"/>
      <c r="ED197" s="29"/>
      <c r="EE197" s="29"/>
      <c r="EF197" s="29"/>
      <c r="EG197" s="29"/>
      <c r="EH197" s="29"/>
      <c r="EI197" s="29"/>
      <c r="EJ197" s="29"/>
      <c r="EK197" s="29"/>
      <c r="EL197" s="29"/>
      <c r="EM197" s="29"/>
      <c r="EN197" s="29"/>
      <c r="EO197" s="29"/>
      <c r="EP197" s="29"/>
      <c r="EQ197" s="29"/>
      <c r="ER197" s="44"/>
    </row>
    <row r="198" spans="2:148" ht="15" customHeight="1" x14ac:dyDescent="0.25">
      <c r="B198" s="358" t="str">
        <f t="shared" si="15"/>
        <v>Desk 85</v>
      </c>
      <c r="C198" s="360" t="str">
        <f t="shared" si="17"/>
        <v/>
      </c>
      <c r="D198" s="360" t="str">
        <f t="shared" si="17"/>
        <v/>
      </c>
      <c r="E198" s="360" t="str">
        <f t="shared" si="17"/>
        <v/>
      </c>
      <c r="F198" s="360" t="str">
        <f t="shared" si="17"/>
        <v/>
      </c>
      <c r="G198" s="965" t="str">
        <f t="shared" si="17"/>
        <v/>
      </c>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44"/>
      <c r="DX198" s="29"/>
      <c r="DY198" s="29"/>
      <c r="DZ198" s="29"/>
      <c r="EA198" s="29"/>
      <c r="EB198" s="29"/>
      <c r="EC198" s="29"/>
      <c r="ED198" s="29"/>
      <c r="EE198" s="29"/>
      <c r="EF198" s="29"/>
      <c r="EG198" s="29"/>
      <c r="EH198" s="29"/>
      <c r="EI198" s="29"/>
      <c r="EJ198" s="29"/>
      <c r="EK198" s="29"/>
      <c r="EL198" s="29"/>
      <c r="EM198" s="29"/>
      <c r="EN198" s="29"/>
      <c r="EO198" s="29"/>
      <c r="EP198" s="29"/>
      <c r="EQ198" s="29"/>
      <c r="ER198" s="44"/>
    </row>
    <row r="199" spans="2:148" ht="15" customHeight="1" x14ac:dyDescent="0.25">
      <c r="B199" s="358" t="str">
        <f t="shared" si="15"/>
        <v>Desk 86</v>
      </c>
      <c r="C199" s="360" t="str">
        <f t="shared" si="17"/>
        <v/>
      </c>
      <c r="D199" s="360" t="str">
        <f t="shared" si="17"/>
        <v/>
      </c>
      <c r="E199" s="360" t="str">
        <f t="shared" si="17"/>
        <v/>
      </c>
      <c r="F199" s="360" t="str">
        <f t="shared" si="17"/>
        <v/>
      </c>
      <c r="G199" s="965" t="str">
        <f t="shared" si="17"/>
        <v/>
      </c>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44"/>
      <c r="DX199" s="29"/>
      <c r="DY199" s="29"/>
      <c r="DZ199" s="29"/>
      <c r="EA199" s="29"/>
      <c r="EB199" s="29"/>
      <c r="EC199" s="29"/>
      <c r="ED199" s="29"/>
      <c r="EE199" s="29"/>
      <c r="EF199" s="29"/>
      <c r="EG199" s="29"/>
      <c r="EH199" s="29"/>
      <c r="EI199" s="29"/>
      <c r="EJ199" s="29"/>
      <c r="EK199" s="29"/>
      <c r="EL199" s="29"/>
      <c r="EM199" s="29"/>
      <c r="EN199" s="29"/>
      <c r="EO199" s="29"/>
      <c r="EP199" s="29"/>
      <c r="EQ199" s="29"/>
      <c r="ER199" s="44"/>
    </row>
    <row r="200" spans="2:148" ht="15" customHeight="1" x14ac:dyDescent="0.25">
      <c r="B200" s="358" t="str">
        <f t="shared" si="15"/>
        <v>Desk 87</v>
      </c>
      <c r="C200" s="360" t="str">
        <f t="shared" si="17"/>
        <v/>
      </c>
      <c r="D200" s="360" t="str">
        <f t="shared" si="17"/>
        <v/>
      </c>
      <c r="E200" s="360" t="str">
        <f t="shared" si="17"/>
        <v/>
      </c>
      <c r="F200" s="360" t="str">
        <f t="shared" si="17"/>
        <v/>
      </c>
      <c r="G200" s="965" t="str">
        <f t="shared" si="17"/>
        <v/>
      </c>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44"/>
      <c r="DX200" s="29"/>
      <c r="DY200" s="29"/>
      <c r="DZ200" s="29"/>
      <c r="EA200" s="29"/>
      <c r="EB200" s="29"/>
      <c r="EC200" s="29"/>
      <c r="ED200" s="29"/>
      <c r="EE200" s="29"/>
      <c r="EF200" s="29"/>
      <c r="EG200" s="29"/>
      <c r="EH200" s="29"/>
      <c r="EI200" s="29"/>
      <c r="EJ200" s="29"/>
      <c r="EK200" s="29"/>
      <c r="EL200" s="29"/>
      <c r="EM200" s="29"/>
      <c r="EN200" s="29"/>
      <c r="EO200" s="29"/>
      <c r="EP200" s="29"/>
      <c r="EQ200" s="29"/>
      <c r="ER200" s="44"/>
    </row>
    <row r="201" spans="2:148" ht="15" customHeight="1" x14ac:dyDescent="0.25">
      <c r="B201" s="358" t="str">
        <f t="shared" si="15"/>
        <v>Desk 88</v>
      </c>
      <c r="C201" s="360" t="str">
        <f t="shared" si="17"/>
        <v/>
      </c>
      <c r="D201" s="360" t="str">
        <f t="shared" si="17"/>
        <v/>
      </c>
      <c r="E201" s="360" t="str">
        <f t="shared" si="17"/>
        <v/>
      </c>
      <c r="F201" s="360" t="str">
        <f t="shared" si="17"/>
        <v/>
      </c>
      <c r="G201" s="965" t="str">
        <f t="shared" si="17"/>
        <v/>
      </c>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44"/>
      <c r="DX201" s="29"/>
      <c r="DY201" s="29"/>
      <c r="DZ201" s="29"/>
      <c r="EA201" s="29"/>
      <c r="EB201" s="29"/>
      <c r="EC201" s="29"/>
      <c r="ED201" s="29"/>
      <c r="EE201" s="29"/>
      <c r="EF201" s="29"/>
      <c r="EG201" s="29"/>
      <c r="EH201" s="29"/>
      <c r="EI201" s="29"/>
      <c r="EJ201" s="29"/>
      <c r="EK201" s="29"/>
      <c r="EL201" s="29"/>
      <c r="EM201" s="29"/>
      <c r="EN201" s="29"/>
      <c r="EO201" s="29"/>
      <c r="EP201" s="29"/>
      <c r="EQ201" s="29"/>
      <c r="ER201" s="44"/>
    </row>
    <row r="202" spans="2:148" ht="15" customHeight="1" x14ac:dyDescent="0.25">
      <c r="B202" s="358" t="str">
        <f t="shared" si="15"/>
        <v>Desk 89</v>
      </c>
      <c r="C202" s="360" t="str">
        <f t="shared" si="17"/>
        <v/>
      </c>
      <c r="D202" s="360" t="str">
        <f t="shared" si="17"/>
        <v/>
      </c>
      <c r="E202" s="360" t="str">
        <f t="shared" si="17"/>
        <v/>
      </c>
      <c r="F202" s="360" t="str">
        <f t="shared" si="17"/>
        <v/>
      </c>
      <c r="G202" s="965" t="str">
        <f t="shared" si="17"/>
        <v/>
      </c>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44"/>
      <c r="DX202" s="29"/>
      <c r="DY202" s="29"/>
      <c r="DZ202" s="29"/>
      <c r="EA202" s="29"/>
      <c r="EB202" s="29"/>
      <c r="EC202" s="29"/>
      <c r="ED202" s="29"/>
      <c r="EE202" s="29"/>
      <c r="EF202" s="29"/>
      <c r="EG202" s="29"/>
      <c r="EH202" s="29"/>
      <c r="EI202" s="29"/>
      <c r="EJ202" s="29"/>
      <c r="EK202" s="29"/>
      <c r="EL202" s="29"/>
      <c r="EM202" s="29"/>
      <c r="EN202" s="29"/>
      <c r="EO202" s="29"/>
      <c r="EP202" s="29"/>
      <c r="EQ202" s="29"/>
      <c r="ER202" s="44"/>
    </row>
    <row r="203" spans="2:148" ht="15" customHeight="1" x14ac:dyDescent="0.25">
      <c r="B203" s="358" t="str">
        <f t="shared" si="15"/>
        <v>Desk 90</v>
      </c>
      <c r="C203" s="360" t="str">
        <f t="shared" si="17"/>
        <v/>
      </c>
      <c r="D203" s="360" t="str">
        <f t="shared" si="17"/>
        <v/>
      </c>
      <c r="E203" s="360" t="str">
        <f t="shared" si="17"/>
        <v/>
      </c>
      <c r="F203" s="360" t="str">
        <f t="shared" si="17"/>
        <v/>
      </c>
      <c r="G203" s="965" t="str">
        <f t="shared" si="17"/>
        <v/>
      </c>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44"/>
      <c r="DX203" s="29"/>
      <c r="DY203" s="29"/>
      <c r="DZ203" s="29"/>
      <c r="EA203" s="29"/>
      <c r="EB203" s="29"/>
      <c r="EC203" s="29"/>
      <c r="ED203" s="29"/>
      <c r="EE203" s="29"/>
      <c r="EF203" s="29"/>
      <c r="EG203" s="29"/>
      <c r="EH203" s="29"/>
      <c r="EI203" s="29"/>
      <c r="EJ203" s="29"/>
      <c r="EK203" s="29"/>
      <c r="EL203" s="29"/>
      <c r="EM203" s="29"/>
      <c r="EN203" s="29"/>
      <c r="EO203" s="29"/>
      <c r="EP203" s="29"/>
      <c r="EQ203" s="29"/>
      <c r="ER203" s="44"/>
    </row>
    <row r="204" spans="2:148" ht="15" customHeight="1" x14ac:dyDescent="0.25">
      <c r="B204" s="358" t="str">
        <f t="shared" si="15"/>
        <v>Desk 91</v>
      </c>
      <c r="C204" s="360" t="str">
        <f t="shared" si="17"/>
        <v/>
      </c>
      <c r="D204" s="360" t="str">
        <f t="shared" si="17"/>
        <v/>
      </c>
      <c r="E204" s="360" t="str">
        <f t="shared" si="17"/>
        <v/>
      </c>
      <c r="F204" s="360" t="str">
        <f t="shared" si="17"/>
        <v/>
      </c>
      <c r="G204" s="965" t="str">
        <f t="shared" si="17"/>
        <v/>
      </c>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44"/>
      <c r="DX204" s="29"/>
      <c r="DY204" s="29"/>
      <c r="DZ204" s="29"/>
      <c r="EA204" s="29"/>
      <c r="EB204" s="29"/>
      <c r="EC204" s="29"/>
      <c r="ED204" s="29"/>
      <c r="EE204" s="29"/>
      <c r="EF204" s="29"/>
      <c r="EG204" s="29"/>
      <c r="EH204" s="29"/>
      <c r="EI204" s="29"/>
      <c r="EJ204" s="29"/>
      <c r="EK204" s="29"/>
      <c r="EL204" s="29"/>
      <c r="EM204" s="29"/>
      <c r="EN204" s="29"/>
      <c r="EO204" s="29"/>
      <c r="EP204" s="29"/>
      <c r="EQ204" s="29"/>
      <c r="ER204" s="44"/>
    </row>
    <row r="205" spans="2:148" ht="15" customHeight="1" x14ac:dyDescent="0.25">
      <c r="B205" s="358" t="str">
        <f t="shared" si="15"/>
        <v>Desk 92</v>
      </c>
      <c r="C205" s="360" t="str">
        <f t="shared" si="17"/>
        <v/>
      </c>
      <c r="D205" s="360" t="str">
        <f t="shared" si="17"/>
        <v/>
      </c>
      <c r="E205" s="360" t="str">
        <f t="shared" si="17"/>
        <v/>
      </c>
      <c r="F205" s="360" t="str">
        <f t="shared" si="17"/>
        <v/>
      </c>
      <c r="G205" s="965" t="str">
        <f t="shared" si="17"/>
        <v/>
      </c>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44"/>
      <c r="DX205" s="29"/>
      <c r="DY205" s="29"/>
      <c r="DZ205" s="29"/>
      <c r="EA205" s="29"/>
      <c r="EB205" s="29"/>
      <c r="EC205" s="29"/>
      <c r="ED205" s="29"/>
      <c r="EE205" s="29"/>
      <c r="EF205" s="29"/>
      <c r="EG205" s="29"/>
      <c r="EH205" s="29"/>
      <c r="EI205" s="29"/>
      <c r="EJ205" s="29"/>
      <c r="EK205" s="29"/>
      <c r="EL205" s="29"/>
      <c r="EM205" s="29"/>
      <c r="EN205" s="29"/>
      <c r="EO205" s="29"/>
      <c r="EP205" s="29"/>
      <c r="EQ205" s="29"/>
      <c r="ER205" s="44"/>
    </row>
    <row r="206" spans="2:148" ht="15" customHeight="1" x14ac:dyDescent="0.25">
      <c r="B206" s="358" t="str">
        <f t="shared" si="15"/>
        <v>Desk 93</v>
      </c>
      <c r="C206" s="360" t="str">
        <f t="shared" si="17"/>
        <v/>
      </c>
      <c r="D206" s="360" t="str">
        <f t="shared" si="17"/>
        <v/>
      </c>
      <c r="E206" s="360" t="str">
        <f t="shared" si="17"/>
        <v/>
      </c>
      <c r="F206" s="360" t="str">
        <f t="shared" si="17"/>
        <v/>
      </c>
      <c r="G206" s="965" t="str">
        <f t="shared" si="17"/>
        <v/>
      </c>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44"/>
      <c r="DX206" s="29"/>
      <c r="DY206" s="29"/>
      <c r="DZ206" s="29"/>
      <c r="EA206" s="29"/>
      <c r="EB206" s="29"/>
      <c r="EC206" s="29"/>
      <c r="ED206" s="29"/>
      <c r="EE206" s="29"/>
      <c r="EF206" s="29"/>
      <c r="EG206" s="29"/>
      <c r="EH206" s="29"/>
      <c r="EI206" s="29"/>
      <c r="EJ206" s="29"/>
      <c r="EK206" s="29"/>
      <c r="EL206" s="29"/>
      <c r="EM206" s="29"/>
      <c r="EN206" s="29"/>
      <c r="EO206" s="29"/>
      <c r="EP206" s="29"/>
      <c r="EQ206" s="29"/>
      <c r="ER206" s="44"/>
    </row>
    <row r="207" spans="2:148" ht="15" customHeight="1" x14ac:dyDescent="0.25">
      <c r="B207" s="358" t="str">
        <f t="shared" si="15"/>
        <v>Desk 94</v>
      </c>
      <c r="C207" s="360" t="str">
        <f t="shared" si="17"/>
        <v/>
      </c>
      <c r="D207" s="360" t="str">
        <f t="shared" si="17"/>
        <v/>
      </c>
      <c r="E207" s="360" t="str">
        <f t="shared" si="17"/>
        <v/>
      </c>
      <c r="F207" s="360" t="str">
        <f t="shared" si="17"/>
        <v/>
      </c>
      <c r="G207" s="965" t="str">
        <f t="shared" si="17"/>
        <v/>
      </c>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44"/>
      <c r="DX207" s="29"/>
      <c r="DY207" s="29"/>
      <c r="DZ207" s="29"/>
      <c r="EA207" s="29"/>
      <c r="EB207" s="29"/>
      <c r="EC207" s="29"/>
      <c r="ED207" s="29"/>
      <c r="EE207" s="29"/>
      <c r="EF207" s="29"/>
      <c r="EG207" s="29"/>
      <c r="EH207" s="29"/>
      <c r="EI207" s="29"/>
      <c r="EJ207" s="29"/>
      <c r="EK207" s="29"/>
      <c r="EL207" s="29"/>
      <c r="EM207" s="29"/>
      <c r="EN207" s="29"/>
      <c r="EO207" s="29"/>
      <c r="EP207" s="29"/>
      <c r="EQ207" s="29"/>
      <c r="ER207" s="44"/>
    </row>
    <row r="208" spans="2:148" ht="15" customHeight="1" x14ac:dyDescent="0.25">
      <c r="B208" s="358" t="str">
        <f t="shared" si="15"/>
        <v>Desk 95</v>
      </c>
      <c r="C208" s="360" t="str">
        <f t="shared" si="17"/>
        <v/>
      </c>
      <c r="D208" s="360" t="str">
        <f t="shared" si="17"/>
        <v/>
      </c>
      <c r="E208" s="360" t="str">
        <f t="shared" si="17"/>
        <v/>
      </c>
      <c r="F208" s="360" t="str">
        <f t="shared" si="17"/>
        <v/>
      </c>
      <c r="G208" s="965" t="str">
        <f t="shared" si="17"/>
        <v/>
      </c>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44"/>
      <c r="DX208" s="29"/>
      <c r="DY208" s="29"/>
      <c r="DZ208" s="29"/>
      <c r="EA208" s="29"/>
      <c r="EB208" s="29"/>
      <c r="EC208" s="29"/>
      <c r="ED208" s="29"/>
      <c r="EE208" s="29"/>
      <c r="EF208" s="29"/>
      <c r="EG208" s="29"/>
      <c r="EH208" s="29"/>
      <c r="EI208" s="29"/>
      <c r="EJ208" s="29"/>
      <c r="EK208" s="29"/>
      <c r="EL208" s="29"/>
      <c r="EM208" s="29"/>
      <c r="EN208" s="29"/>
      <c r="EO208" s="29"/>
      <c r="EP208" s="29"/>
      <c r="EQ208" s="29"/>
      <c r="ER208" s="44"/>
    </row>
    <row r="209" spans="1:149" ht="15" customHeight="1" x14ac:dyDescent="0.25">
      <c r="B209" s="358" t="str">
        <f t="shared" si="15"/>
        <v>Desk 96</v>
      </c>
      <c r="C209" s="360" t="str">
        <f t="shared" si="17"/>
        <v/>
      </c>
      <c r="D209" s="360" t="str">
        <f t="shared" si="17"/>
        <v/>
      </c>
      <c r="E209" s="360" t="str">
        <f t="shared" si="17"/>
        <v/>
      </c>
      <c r="F209" s="360" t="str">
        <f t="shared" si="17"/>
        <v/>
      </c>
      <c r="G209" s="965" t="str">
        <f t="shared" si="17"/>
        <v/>
      </c>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44"/>
      <c r="DX209" s="29"/>
      <c r="DY209" s="29"/>
      <c r="DZ209" s="29"/>
      <c r="EA209" s="29"/>
      <c r="EB209" s="29"/>
      <c r="EC209" s="29"/>
      <c r="ED209" s="29"/>
      <c r="EE209" s="29"/>
      <c r="EF209" s="29"/>
      <c r="EG209" s="29"/>
      <c r="EH209" s="29"/>
      <c r="EI209" s="29"/>
      <c r="EJ209" s="29"/>
      <c r="EK209" s="29"/>
      <c r="EL209" s="29"/>
      <c r="EM209" s="29"/>
      <c r="EN209" s="29"/>
      <c r="EO209" s="29"/>
      <c r="EP209" s="29"/>
      <c r="EQ209" s="29"/>
      <c r="ER209" s="44"/>
    </row>
    <row r="210" spans="1:149" ht="15" customHeight="1" x14ac:dyDescent="0.25">
      <c r="B210" s="358" t="str">
        <f t="shared" si="15"/>
        <v>Desk 97</v>
      </c>
      <c r="C210" s="360" t="str">
        <f t="shared" si="17"/>
        <v/>
      </c>
      <c r="D210" s="360" t="str">
        <f t="shared" si="17"/>
        <v/>
      </c>
      <c r="E210" s="360" t="str">
        <f t="shared" si="17"/>
        <v/>
      </c>
      <c r="F210" s="360" t="str">
        <f t="shared" si="17"/>
        <v/>
      </c>
      <c r="G210" s="965" t="str">
        <f t="shared" si="17"/>
        <v/>
      </c>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44"/>
      <c r="DX210" s="29"/>
      <c r="DY210" s="29"/>
      <c r="DZ210" s="29"/>
      <c r="EA210" s="29"/>
      <c r="EB210" s="29"/>
      <c r="EC210" s="29"/>
      <c r="ED210" s="29"/>
      <c r="EE210" s="29"/>
      <c r="EF210" s="29"/>
      <c r="EG210" s="29"/>
      <c r="EH210" s="29"/>
      <c r="EI210" s="29"/>
      <c r="EJ210" s="29"/>
      <c r="EK210" s="29"/>
      <c r="EL210" s="29"/>
      <c r="EM210" s="29"/>
      <c r="EN210" s="29"/>
      <c r="EO210" s="29"/>
      <c r="EP210" s="29"/>
      <c r="EQ210" s="29"/>
      <c r="ER210" s="44"/>
    </row>
    <row r="211" spans="1:149" ht="15" customHeight="1" x14ac:dyDescent="0.25">
      <c r="B211" s="358" t="str">
        <f t="shared" si="15"/>
        <v>Desk 98</v>
      </c>
      <c r="C211" s="360" t="str">
        <f t="shared" ref="C211:G213" si="18">IF(ISBLANK(C108), "", C108)</f>
        <v/>
      </c>
      <c r="D211" s="360" t="str">
        <f t="shared" si="18"/>
        <v/>
      </c>
      <c r="E211" s="360" t="str">
        <f t="shared" si="18"/>
        <v/>
      </c>
      <c r="F211" s="360" t="str">
        <f t="shared" si="18"/>
        <v/>
      </c>
      <c r="G211" s="965" t="str">
        <f t="shared" si="18"/>
        <v/>
      </c>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44"/>
      <c r="DX211" s="29"/>
      <c r="DY211" s="29"/>
      <c r="DZ211" s="29"/>
      <c r="EA211" s="29"/>
      <c r="EB211" s="29"/>
      <c r="EC211" s="29"/>
      <c r="ED211" s="29"/>
      <c r="EE211" s="29"/>
      <c r="EF211" s="29"/>
      <c r="EG211" s="29"/>
      <c r="EH211" s="29"/>
      <c r="EI211" s="29"/>
      <c r="EJ211" s="29"/>
      <c r="EK211" s="29"/>
      <c r="EL211" s="29"/>
      <c r="EM211" s="29"/>
      <c r="EN211" s="29"/>
      <c r="EO211" s="29"/>
      <c r="EP211" s="29"/>
      <c r="EQ211" s="29"/>
      <c r="ER211" s="44"/>
    </row>
    <row r="212" spans="1:149" ht="15" customHeight="1" x14ac:dyDescent="0.25">
      <c r="B212" s="358" t="str">
        <f t="shared" si="15"/>
        <v>Desk 99</v>
      </c>
      <c r="C212" s="360" t="str">
        <f t="shared" si="18"/>
        <v/>
      </c>
      <c r="D212" s="360" t="str">
        <f t="shared" si="18"/>
        <v/>
      </c>
      <c r="E212" s="360" t="str">
        <f t="shared" si="18"/>
        <v/>
      </c>
      <c r="F212" s="360" t="str">
        <f t="shared" si="18"/>
        <v/>
      </c>
      <c r="G212" s="965" t="str">
        <f t="shared" si="18"/>
        <v/>
      </c>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44"/>
      <c r="DX212" s="29"/>
      <c r="DY212" s="29"/>
      <c r="DZ212" s="29"/>
      <c r="EA212" s="29"/>
      <c r="EB212" s="29"/>
      <c r="EC212" s="29"/>
      <c r="ED212" s="29"/>
      <c r="EE212" s="29"/>
      <c r="EF212" s="29"/>
      <c r="EG212" s="29"/>
      <c r="EH212" s="29"/>
      <c r="EI212" s="29"/>
      <c r="EJ212" s="29"/>
      <c r="EK212" s="29"/>
      <c r="EL212" s="29"/>
      <c r="EM212" s="29"/>
      <c r="EN212" s="29"/>
      <c r="EO212" s="29"/>
      <c r="EP212" s="29"/>
      <c r="EQ212" s="29"/>
      <c r="ER212" s="44"/>
    </row>
    <row r="213" spans="1:149" ht="15" customHeight="1" x14ac:dyDescent="0.25">
      <c r="B213" s="359" t="str">
        <f t="shared" si="15"/>
        <v>Desk 100</v>
      </c>
      <c r="C213" s="362" t="str">
        <f t="shared" si="18"/>
        <v/>
      </c>
      <c r="D213" s="362" t="str">
        <f t="shared" si="18"/>
        <v/>
      </c>
      <c r="E213" s="362" t="str">
        <f t="shared" si="18"/>
        <v/>
      </c>
      <c r="F213" s="362" t="str">
        <f t="shared" si="18"/>
        <v/>
      </c>
      <c r="G213" s="965" t="str">
        <f t="shared" si="18"/>
        <v/>
      </c>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89"/>
      <c r="DX213" s="36"/>
      <c r="DY213" s="36"/>
      <c r="DZ213" s="36"/>
      <c r="EA213" s="36"/>
      <c r="EB213" s="36"/>
      <c r="EC213" s="36"/>
      <c r="ED213" s="36"/>
      <c r="EE213" s="36"/>
      <c r="EF213" s="36"/>
      <c r="EG213" s="36"/>
      <c r="EH213" s="36"/>
      <c r="EI213" s="36"/>
      <c r="EJ213" s="36"/>
      <c r="EK213" s="36"/>
      <c r="EL213" s="36"/>
      <c r="EM213" s="36"/>
      <c r="EN213" s="36"/>
      <c r="EO213" s="36"/>
      <c r="EP213" s="36"/>
      <c r="EQ213" s="36"/>
      <c r="ER213" s="89"/>
    </row>
    <row r="214" spans="1:149" ht="15" customHeight="1" x14ac:dyDescent="0.25">
      <c r="B214" s="1145" t="s">
        <v>663</v>
      </c>
      <c r="C214" s="966"/>
      <c r="D214" s="966"/>
      <c r="E214" s="966"/>
      <c r="F214" s="966"/>
      <c r="G214" s="966"/>
      <c r="H214" s="1146"/>
      <c r="I214" s="1146"/>
      <c r="J214" s="1146"/>
      <c r="K214" s="1146"/>
      <c r="L214" s="1146"/>
      <c r="M214" s="1146"/>
      <c r="N214" s="1146"/>
      <c r="O214" s="1146"/>
      <c r="P214" s="1146"/>
      <c r="Q214" s="1146"/>
      <c r="R214" s="1146"/>
      <c r="S214" s="1146"/>
      <c r="T214" s="1146"/>
      <c r="U214" s="1146"/>
      <c r="V214" s="1146"/>
      <c r="W214" s="1146"/>
      <c r="X214" s="1146"/>
      <c r="Y214" s="1146"/>
      <c r="Z214" s="1146"/>
      <c r="AA214" s="1146"/>
      <c r="AB214" s="1146"/>
      <c r="AC214" s="1146"/>
      <c r="AD214" s="1146"/>
      <c r="AE214" s="1146"/>
      <c r="AF214" s="1146"/>
      <c r="AG214" s="1146"/>
      <c r="AH214" s="1146"/>
      <c r="AI214" s="1146"/>
      <c r="AJ214" s="1146"/>
      <c r="AK214" s="1146"/>
      <c r="AL214" s="1146"/>
      <c r="AM214" s="1146"/>
      <c r="AN214" s="1146"/>
      <c r="AO214" s="1146"/>
      <c r="AP214" s="1146"/>
      <c r="AQ214" s="1146"/>
      <c r="AR214" s="1146"/>
      <c r="AS214" s="1146"/>
      <c r="AT214" s="1146"/>
      <c r="AU214" s="1146"/>
      <c r="AV214" s="1146"/>
      <c r="AW214" s="1146"/>
      <c r="AX214" s="1146"/>
      <c r="AY214" s="1146"/>
      <c r="AZ214" s="1146"/>
      <c r="BA214" s="1146"/>
      <c r="BB214" s="1146"/>
      <c r="BC214" s="1146"/>
      <c r="BD214" s="1146"/>
      <c r="BE214" s="1146"/>
      <c r="BF214" s="1146"/>
      <c r="BG214" s="1146"/>
      <c r="BH214" s="1146"/>
      <c r="BI214" s="1146"/>
      <c r="BJ214" s="1146"/>
      <c r="BK214" s="1146"/>
      <c r="BL214" s="1146"/>
      <c r="BM214" s="1146"/>
      <c r="BN214" s="1146"/>
      <c r="BO214" s="1146"/>
      <c r="BP214" s="1146"/>
      <c r="BQ214" s="1146"/>
      <c r="BR214" s="1146"/>
      <c r="BS214" s="1146"/>
      <c r="BT214" s="1146"/>
      <c r="BU214" s="1146"/>
      <c r="BV214" s="1146"/>
      <c r="BW214" s="1146"/>
      <c r="BX214" s="1146"/>
      <c r="BY214" s="1146"/>
      <c r="BZ214" s="1146"/>
      <c r="CA214" s="1146"/>
      <c r="CB214" s="1146"/>
      <c r="CC214" s="1146"/>
      <c r="CD214" s="1146"/>
      <c r="CE214" s="1146"/>
      <c r="CF214" s="1146"/>
      <c r="CG214" s="1146"/>
      <c r="CH214" s="1146"/>
      <c r="CI214" s="1146"/>
      <c r="CJ214" s="1146"/>
      <c r="CK214" s="1146"/>
      <c r="CL214" s="1146"/>
      <c r="CM214" s="1146"/>
      <c r="CN214" s="1146"/>
      <c r="CO214" s="1146"/>
      <c r="CP214" s="1146"/>
      <c r="CQ214" s="1146"/>
      <c r="CR214" s="1146"/>
      <c r="CS214" s="1146"/>
      <c r="CT214" s="1146"/>
      <c r="CU214" s="1146"/>
      <c r="CV214" s="1146"/>
      <c r="CW214" s="1146"/>
      <c r="CX214" s="1146"/>
      <c r="CY214" s="1146"/>
      <c r="CZ214" s="1146"/>
      <c r="DA214" s="1146"/>
      <c r="DB214" s="1146"/>
      <c r="DC214" s="1146"/>
      <c r="DD214" s="1146"/>
      <c r="DE214" s="1146"/>
      <c r="DF214" s="1146"/>
      <c r="DG214" s="1146"/>
      <c r="DH214" s="1146"/>
      <c r="DI214" s="1146"/>
      <c r="DJ214" s="1146"/>
      <c r="DK214" s="1146"/>
      <c r="DL214" s="1146"/>
      <c r="DM214" s="1146"/>
      <c r="DN214" s="1146"/>
      <c r="DO214" s="1146"/>
      <c r="DP214" s="1146"/>
      <c r="DQ214" s="1146"/>
      <c r="DR214" s="1146"/>
      <c r="DS214" s="1146"/>
      <c r="DT214" s="1146"/>
      <c r="DU214" s="1146"/>
      <c r="DV214" s="1146"/>
      <c r="DW214" s="1130"/>
      <c r="DX214" s="1146"/>
      <c r="DY214" s="1146"/>
      <c r="DZ214" s="1146"/>
      <c r="EA214" s="1146"/>
      <c r="EB214" s="1146"/>
      <c r="EC214" s="1146"/>
      <c r="ED214" s="1146"/>
      <c r="EE214" s="1146"/>
      <c r="EF214" s="1146"/>
      <c r="EG214" s="1146"/>
      <c r="EH214" s="1146"/>
      <c r="EI214" s="1146"/>
      <c r="EJ214" s="1146"/>
      <c r="EK214" s="1146"/>
      <c r="EL214" s="1146"/>
      <c r="EM214" s="1146"/>
      <c r="EN214" s="1146"/>
      <c r="EO214" s="1146"/>
      <c r="EP214" s="1146"/>
      <c r="EQ214" s="1146"/>
      <c r="ER214" s="1130"/>
    </row>
    <row r="215" spans="1:149" s="623" customFormat="1" ht="60" customHeight="1" x14ac:dyDescent="0.25">
      <c r="A215" s="978" t="s">
        <v>695</v>
      </c>
      <c r="B215" s="158"/>
      <c r="C215" s="158"/>
      <c r="D215" s="213"/>
      <c r="E215" s="213"/>
      <c r="F215" s="213"/>
      <c r="G215" s="213"/>
      <c r="ES215" s="1137"/>
    </row>
    <row r="216" spans="1:149" ht="57.75" customHeight="1" x14ac:dyDescent="0.25">
      <c r="B216" s="1138" t="s">
        <v>562</v>
      </c>
      <c r="C216" s="963" t="s">
        <v>722</v>
      </c>
      <c r="D216" s="1139" t="s">
        <v>691</v>
      </c>
      <c r="E216" s="963" t="s">
        <v>692</v>
      </c>
      <c r="F216" s="963" t="s">
        <v>723</v>
      </c>
      <c r="G216" s="963" t="s">
        <v>1312</v>
      </c>
      <c r="H216" s="963" t="s">
        <v>560</v>
      </c>
      <c r="I216" s="963" t="str">
        <f t="shared" ref="I216:BT216" si="19">"T+" &amp; (COLUMN(I216)-COLUMN($H216))</f>
        <v>T+1</v>
      </c>
      <c r="J216" s="963" t="str">
        <f t="shared" si="19"/>
        <v>T+2</v>
      </c>
      <c r="K216" s="963" t="str">
        <f t="shared" si="19"/>
        <v>T+3</v>
      </c>
      <c r="L216" s="963" t="str">
        <f t="shared" si="19"/>
        <v>T+4</v>
      </c>
      <c r="M216" s="963" t="str">
        <f t="shared" si="19"/>
        <v>T+5</v>
      </c>
      <c r="N216" s="963" t="str">
        <f t="shared" si="19"/>
        <v>T+6</v>
      </c>
      <c r="O216" s="963" t="str">
        <f t="shared" si="19"/>
        <v>T+7</v>
      </c>
      <c r="P216" s="963" t="str">
        <f t="shared" si="19"/>
        <v>T+8</v>
      </c>
      <c r="Q216" s="963" t="str">
        <f t="shared" si="19"/>
        <v>T+9</v>
      </c>
      <c r="R216" s="963" t="str">
        <f t="shared" si="19"/>
        <v>T+10</v>
      </c>
      <c r="S216" s="963" t="str">
        <f t="shared" si="19"/>
        <v>T+11</v>
      </c>
      <c r="T216" s="963" t="str">
        <f t="shared" si="19"/>
        <v>T+12</v>
      </c>
      <c r="U216" s="963" t="str">
        <f t="shared" si="19"/>
        <v>T+13</v>
      </c>
      <c r="V216" s="963" t="str">
        <f t="shared" si="19"/>
        <v>T+14</v>
      </c>
      <c r="W216" s="963" t="str">
        <f t="shared" si="19"/>
        <v>T+15</v>
      </c>
      <c r="X216" s="963" t="str">
        <f t="shared" si="19"/>
        <v>T+16</v>
      </c>
      <c r="Y216" s="963" t="str">
        <f t="shared" si="19"/>
        <v>T+17</v>
      </c>
      <c r="Z216" s="963" t="str">
        <f t="shared" si="19"/>
        <v>T+18</v>
      </c>
      <c r="AA216" s="963" t="str">
        <f t="shared" si="19"/>
        <v>T+19</v>
      </c>
      <c r="AB216" s="963" t="str">
        <f t="shared" si="19"/>
        <v>T+20</v>
      </c>
      <c r="AC216" s="963" t="str">
        <f t="shared" si="19"/>
        <v>T+21</v>
      </c>
      <c r="AD216" s="963" t="str">
        <f t="shared" si="19"/>
        <v>T+22</v>
      </c>
      <c r="AE216" s="963" t="str">
        <f t="shared" si="19"/>
        <v>T+23</v>
      </c>
      <c r="AF216" s="963" t="str">
        <f t="shared" si="19"/>
        <v>T+24</v>
      </c>
      <c r="AG216" s="963" t="str">
        <f t="shared" si="19"/>
        <v>T+25</v>
      </c>
      <c r="AH216" s="963" t="str">
        <f t="shared" si="19"/>
        <v>T+26</v>
      </c>
      <c r="AI216" s="963" t="str">
        <f t="shared" si="19"/>
        <v>T+27</v>
      </c>
      <c r="AJ216" s="963" t="str">
        <f t="shared" si="19"/>
        <v>T+28</v>
      </c>
      <c r="AK216" s="963" t="str">
        <f t="shared" si="19"/>
        <v>T+29</v>
      </c>
      <c r="AL216" s="963" t="str">
        <f t="shared" si="19"/>
        <v>T+30</v>
      </c>
      <c r="AM216" s="963" t="str">
        <f t="shared" si="19"/>
        <v>T+31</v>
      </c>
      <c r="AN216" s="963" t="str">
        <f t="shared" si="19"/>
        <v>T+32</v>
      </c>
      <c r="AO216" s="963" t="str">
        <f t="shared" si="19"/>
        <v>T+33</v>
      </c>
      <c r="AP216" s="963" t="str">
        <f t="shared" si="19"/>
        <v>T+34</v>
      </c>
      <c r="AQ216" s="963" t="str">
        <f t="shared" si="19"/>
        <v>T+35</v>
      </c>
      <c r="AR216" s="963" t="str">
        <f t="shared" si="19"/>
        <v>T+36</v>
      </c>
      <c r="AS216" s="963" t="str">
        <f t="shared" si="19"/>
        <v>T+37</v>
      </c>
      <c r="AT216" s="963" t="str">
        <f t="shared" si="19"/>
        <v>T+38</v>
      </c>
      <c r="AU216" s="963" t="str">
        <f t="shared" si="19"/>
        <v>T+39</v>
      </c>
      <c r="AV216" s="963" t="str">
        <f t="shared" si="19"/>
        <v>T+40</v>
      </c>
      <c r="AW216" s="963" t="str">
        <f t="shared" si="19"/>
        <v>T+41</v>
      </c>
      <c r="AX216" s="963" t="str">
        <f t="shared" si="19"/>
        <v>T+42</v>
      </c>
      <c r="AY216" s="963" t="str">
        <f t="shared" si="19"/>
        <v>T+43</v>
      </c>
      <c r="AZ216" s="963" t="str">
        <f t="shared" si="19"/>
        <v>T+44</v>
      </c>
      <c r="BA216" s="963" t="str">
        <f t="shared" si="19"/>
        <v>T+45</v>
      </c>
      <c r="BB216" s="963" t="str">
        <f t="shared" si="19"/>
        <v>T+46</v>
      </c>
      <c r="BC216" s="963" t="str">
        <f t="shared" si="19"/>
        <v>T+47</v>
      </c>
      <c r="BD216" s="963" t="str">
        <f t="shared" si="19"/>
        <v>T+48</v>
      </c>
      <c r="BE216" s="963" t="str">
        <f t="shared" si="19"/>
        <v>T+49</v>
      </c>
      <c r="BF216" s="963" t="str">
        <f t="shared" si="19"/>
        <v>T+50</v>
      </c>
      <c r="BG216" s="963" t="str">
        <f t="shared" si="19"/>
        <v>T+51</v>
      </c>
      <c r="BH216" s="963" t="str">
        <f t="shared" si="19"/>
        <v>T+52</v>
      </c>
      <c r="BI216" s="963" t="str">
        <f t="shared" si="19"/>
        <v>T+53</v>
      </c>
      <c r="BJ216" s="963" t="str">
        <f t="shared" si="19"/>
        <v>T+54</v>
      </c>
      <c r="BK216" s="963" t="str">
        <f t="shared" si="19"/>
        <v>T+55</v>
      </c>
      <c r="BL216" s="963" t="str">
        <f t="shared" si="19"/>
        <v>T+56</v>
      </c>
      <c r="BM216" s="963" t="str">
        <f t="shared" si="19"/>
        <v>T+57</v>
      </c>
      <c r="BN216" s="963" t="str">
        <f t="shared" si="19"/>
        <v>T+58</v>
      </c>
      <c r="BO216" s="963" t="str">
        <f t="shared" si="19"/>
        <v>T+59</v>
      </c>
      <c r="BP216" s="963" t="str">
        <f t="shared" si="19"/>
        <v>T+60</v>
      </c>
      <c r="BQ216" s="963" t="str">
        <f t="shared" si="19"/>
        <v>T+61</v>
      </c>
      <c r="BR216" s="963" t="str">
        <f t="shared" si="19"/>
        <v>T+62</v>
      </c>
      <c r="BS216" s="963" t="str">
        <f t="shared" si="19"/>
        <v>T+63</v>
      </c>
      <c r="BT216" s="963" t="str">
        <f t="shared" si="19"/>
        <v>T+64</v>
      </c>
      <c r="BU216" s="963" t="str">
        <f t="shared" ref="BU216:EF216" si="20">"T+" &amp; (COLUMN(BU216)-COLUMN($H216))</f>
        <v>T+65</v>
      </c>
      <c r="BV216" s="963" t="str">
        <f t="shared" si="20"/>
        <v>T+66</v>
      </c>
      <c r="BW216" s="963" t="str">
        <f t="shared" si="20"/>
        <v>T+67</v>
      </c>
      <c r="BX216" s="963" t="str">
        <f t="shared" si="20"/>
        <v>T+68</v>
      </c>
      <c r="BY216" s="963" t="str">
        <f t="shared" si="20"/>
        <v>T+69</v>
      </c>
      <c r="BZ216" s="963" t="str">
        <f t="shared" si="20"/>
        <v>T+70</v>
      </c>
      <c r="CA216" s="963" t="str">
        <f t="shared" si="20"/>
        <v>T+71</v>
      </c>
      <c r="CB216" s="963" t="str">
        <f t="shared" si="20"/>
        <v>T+72</v>
      </c>
      <c r="CC216" s="963" t="str">
        <f t="shared" si="20"/>
        <v>T+73</v>
      </c>
      <c r="CD216" s="963" t="str">
        <f t="shared" si="20"/>
        <v>T+74</v>
      </c>
      <c r="CE216" s="963" t="str">
        <f t="shared" si="20"/>
        <v>T+75</v>
      </c>
      <c r="CF216" s="963" t="str">
        <f t="shared" si="20"/>
        <v>T+76</v>
      </c>
      <c r="CG216" s="963" t="str">
        <f t="shared" si="20"/>
        <v>T+77</v>
      </c>
      <c r="CH216" s="963" t="str">
        <f t="shared" si="20"/>
        <v>T+78</v>
      </c>
      <c r="CI216" s="963" t="str">
        <f t="shared" si="20"/>
        <v>T+79</v>
      </c>
      <c r="CJ216" s="963" t="str">
        <f t="shared" si="20"/>
        <v>T+80</v>
      </c>
      <c r="CK216" s="963" t="str">
        <f t="shared" si="20"/>
        <v>T+81</v>
      </c>
      <c r="CL216" s="963" t="str">
        <f t="shared" si="20"/>
        <v>T+82</v>
      </c>
      <c r="CM216" s="963" t="str">
        <f t="shared" si="20"/>
        <v>T+83</v>
      </c>
      <c r="CN216" s="963" t="str">
        <f t="shared" si="20"/>
        <v>T+84</v>
      </c>
      <c r="CO216" s="963" t="str">
        <f t="shared" si="20"/>
        <v>T+85</v>
      </c>
      <c r="CP216" s="963" t="str">
        <f t="shared" si="20"/>
        <v>T+86</v>
      </c>
      <c r="CQ216" s="963" t="str">
        <f t="shared" si="20"/>
        <v>T+87</v>
      </c>
      <c r="CR216" s="963" t="str">
        <f t="shared" si="20"/>
        <v>T+88</v>
      </c>
      <c r="CS216" s="963" t="str">
        <f t="shared" si="20"/>
        <v>T+89</v>
      </c>
      <c r="CT216" s="963" t="str">
        <f t="shared" si="20"/>
        <v>T+90</v>
      </c>
      <c r="CU216" s="963" t="str">
        <f t="shared" si="20"/>
        <v>T+91</v>
      </c>
      <c r="CV216" s="963" t="str">
        <f t="shared" si="20"/>
        <v>T+92</v>
      </c>
      <c r="CW216" s="963" t="str">
        <f t="shared" si="20"/>
        <v>T+93</v>
      </c>
      <c r="CX216" s="963" t="str">
        <f t="shared" si="20"/>
        <v>T+94</v>
      </c>
      <c r="CY216" s="963" t="str">
        <f t="shared" si="20"/>
        <v>T+95</v>
      </c>
      <c r="CZ216" s="963" t="str">
        <f t="shared" si="20"/>
        <v>T+96</v>
      </c>
      <c r="DA216" s="963" t="str">
        <f t="shared" si="20"/>
        <v>T+97</v>
      </c>
      <c r="DB216" s="963" t="str">
        <f t="shared" si="20"/>
        <v>T+98</v>
      </c>
      <c r="DC216" s="963" t="str">
        <f t="shared" si="20"/>
        <v>T+99</v>
      </c>
      <c r="DD216" s="963" t="str">
        <f t="shared" si="20"/>
        <v>T+100</v>
      </c>
      <c r="DE216" s="963" t="str">
        <f t="shared" si="20"/>
        <v>T+101</v>
      </c>
      <c r="DF216" s="963" t="str">
        <f t="shared" si="20"/>
        <v>T+102</v>
      </c>
      <c r="DG216" s="963" t="str">
        <f t="shared" si="20"/>
        <v>T+103</v>
      </c>
      <c r="DH216" s="963" t="str">
        <f t="shared" si="20"/>
        <v>T+104</v>
      </c>
      <c r="DI216" s="963" t="str">
        <f t="shared" si="20"/>
        <v>T+105</v>
      </c>
      <c r="DJ216" s="963" t="str">
        <f t="shared" si="20"/>
        <v>T+106</v>
      </c>
      <c r="DK216" s="963" t="str">
        <f t="shared" si="20"/>
        <v>T+107</v>
      </c>
      <c r="DL216" s="963" t="str">
        <f t="shared" si="20"/>
        <v>T+108</v>
      </c>
      <c r="DM216" s="963" t="str">
        <f t="shared" si="20"/>
        <v>T+109</v>
      </c>
      <c r="DN216" s="963" t="str">
        <f t="shared" si="20"/>
        <v>T+110</v>
      </c>
      <c r="DO216" s="963" t="str">
        <f t="shared" si="20"/>
        <v>T+111</v>
      </c>
      <c r="DP216" s="963" t="str">
        <f t="shared" si="20"/>
        <v>T+112</v>
      </c>
      <c r="DQ216" s="963" t="str">
        <f t="shared" si="20"/>
        <v>T+113</v>
      </c>
      <c r="DR216" s="963" t="str">
        <f t="shared" si="20"/>
        <v>T+114</v>
      </c>
      <c r="DS216" s="963" t="str">
        <f t="shared" si="20"/>
        <v>T+115</v>
      </c>
      <c r="DT216" s="963" t="str">
        <f t="shared" si="20"/>
        <v>T+116</v>
      </c>
      <c r="DU216" s="963" t="str">
        <f t="shared" si="20"/>
        <v>T+117</v>
      </c>
      <c r="DV216" s="963" t="str">
        <f t="shared" si="20"/>
        <v>T+118</v>
      </c>
      <c r="DW216" s="963" t="str">
        <f t="shared" si="20"/>
        <v>T+119</v>
      </c>
      <c r="DX216" s="963" t="str">
        <f t="shared" si="20"/>
        <v>T+120</v>
      </c>
      <c r="DY216" s="963" t="str">
        <f t="shared" si="20"/>
        <v>T+121</v>
      </c>
      <c r="DZ216" s="963" t="str">
        <f t="shared" si="20"/>
        <v>T+122</v>
      </c>
      <c r="EA216" s="963" t="str">
        <f t="shared" si="20"/>
        <v>T+123</v>
      </c>
      <c r="EB216" s="963" t="str">
        <f t="shared" si="20"/>
        <v>T+124</v>
      </c>
      <c r="EC216" s="963" t="str">
        <f t="shared" si="20"/>
        <v>T+125</v>
      </c>
      <c r="ED216" s="963" t="str">
        <f t="shared" si="20"/>
        <v>T+126</v>
      </c>
      <c r="EE216" s="963" t="str">
        <f t="shared" si="20"/>
        <v>T+127</v>
      </c>
      <c r="EF216" s="963" t="str">
        <f t="shared" si="20"/>
        <v>T+128</v>
      </c>
      <c r="EG216" s="963" t="str">
        <f t="shared" ref="EG216:ER216" si="21">"T+" &amp; (COLUMN(EG216)-COLUMN($H216))</f>
        <v>T+129</v>
      </c>
      <c r="EH216" s="963" t="str">
        <f t="shared" si="21"/>
        <v>T+130</v>
      </c>
      <c r="EI216" s="963" t="str">
        <f t="shared" si="21"/>
        <v>T+131</v>
      </c>
      <c r="EJ216" s="963" t="str">
        <f t="shared" si="21"/>
        <v>T+132</v>
      </c>
      <c r="EK216" s="963" t="str">
        <f t="shared" si="21"/>
        <v>T+133</v>
      </c>
      <c r="EL216" s="963" t="str">
        <f t="shared" si="21"/>
        <v>T+134</v>
      </c>
      <c r="EM216" s="963" t="str">
        <f t="shared" si="21"/>
        <v>T+135</v>
      </c>
      <c r="EN216" s="963" t="str">
        <f t="shared" si="21"/>
        <v>T+136</v>
      </c>
      <c r="EO216" s="963" t="str">
        <f t="shared" si="21"/>
        <v>T+137</v>
      </c>
      <c r="EP216" s="963" t="str">
        <f t="shared" si="21"/>
        <v>T+138</v>
      </c>
      <c r="EQ216" s="963" t="str">
        <f t="shared" si="21"/>
        <v>T+139</v>
      </c>
      <c r="ER216" s="963" t="str">
        <f t="shared" si="21"/>
        <v>T+140</v>
      </c>
    </row>
    <row r="217" spans="1:149" ht="15" customHeight="1" x14ac:dyDescent="0.25">
      <c r="B217" s="1143" t="str">
        <f t="shared" ref="B217:B280" si="22">B11</f>
        <v>Desk 1</v>
      </c>
      <c r="C217" s="1144" t="str">
        <f>IF(ISBLANK(C11), "", C11)</f>
        <v/>
      </c>
      <c r="D217" s="1144" t="str">
        <f t="shared" ref="D217:F217" si="23">IF(ISBLANK(D11), "", D11)</f>
        <v/>
      </c>
      <c r="E217" s="1144" t="str">
        <f t="shared" si="23"/>
        <v/>
      </c>
      <c r="F217" s="1144" t="str">
        <f t="shared" si="23"/>
        <v/>
      </c>
      <c r="G217" s="965" t="str">
        <f>IF(ISBLANK(G11), "", G11)</f>
        <v/>
      </c>
      <c r="H217" s="878"/>
      <c r="I217" s="878"/>
      <c r="J217" s="878"/>
      <c r="K217" s="878"/>
      <c r="L217" s="878"/>
      <c r="M217" s="878"/>
      <c r="N217" s="878"/>
      <c r="O217" s="878"/>
      <c r="P217" s="878"/>
      <c r="Q217" s="878"/>
      <c r="R217" s="878"/>
      <c r="S217" s="878"/>
      <c r="T217" s="878"/>
      <c r="U217" s="878"/>
      <c r="V217" s="878"/>
      <c r="W217" s="878"/>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486"/>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486"/>
    </row>
    <row r="218" spans="1:149" ht="15" customHeight="1" x14ac:dyDescent="0.25">
      <c r="B218" s="358" t="str">
        <f t="shared" si="22"/>
        <v>Desk 2</v>
      </c>
      <c r="C218" s="360" t="str">
        <f t="shared" ref="C218:G233" si="24">IF(ISBLANK(C12), "", C12)</f>
        <v/>
      </c>
      <c r="D218" s="360" t="str">
        <f t="shared" si="24"/>
        <v/>
      </c>
      <c r="E218" s="360" t="str">
        <f t="shared" si="24"/>
        <v/>
      </c>
      <c r="F218" s="360" t="str">
        <f t="shared" si="24"/>
        <v/>
      </c>
      <c r="G218" s="965" t="str">
        <f t="shared" si="24"/>
        <v/>
      </c>
      <c r="H218" s="878"/>
      <c r="I218" s="878"/>
      <c r="J218" s="878"/>
      <c r="K218" s="878"/>
      <c r="L218" s="878"/>
      <c r="M218" s="878"/>
      <c r="N218" s="878"/>
      <c r="O218" s="878"/>
      <c r="P218" s="878"/>
      <c r="Q218" s="878"/>
      <c r="R218" s="878"/>
      <c r="S218" s="878"/>
      <c r="T218" s="878"/>
      <c r="U218" s="878"/>
      <c r="V218" s="878"/>
      <c r="W218" s="878"/>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486"/>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486"/>
    </row>
    <row r="219" spans="1:149" ht="15" customHeight="1" x14ac:dyDescent="0.25">
      <c r="B219" s="358" t="str">
        <f t="shared" si="22"/>
        <v>Desk 3</v>
      </c>
      <c r="C219" s="360" t="str">
        <f t="shared" si="24"/>
        <v/>
      </c>
      <c r="D219" s="360" t="str">
        <f t="shared" si="24"/>
        <v/>
      </c>
      <c r="E219" s="360" t="str">
        <f t="shared" si="24"/>
        <v/>
      </c>
      <c r="F219" s="360" t="str">
        <f t="shared" si="24"/>
        <v/>
      </c>
      <c r="G219" s="965" t="str">
        <f t="shared" si="24"/>
        <v/>
      </c>
      <c r="H219" s="878"/>
      <c r="I219" s="878"/>
      <c r="J219" s="878"/>
      <c r="K219" s="878"/>
      <c r="L219" s="878"/>
      <c r="M219" s="878"/>
      <c r="N219" s="878"/>
      <c r="O219" s="878"/>
      <c r="P219" s="878"/>
      <c r="Q219" s="878"/>
      <c r="R219" s="878"/>
      <c r="S219" s="878"/>
      <c r="T219" s="878"/>
      <c r="U219" s="878"/>
      <c r="V219" s="878"/>
      <c r="W219" s="878"/>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486"/>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486"/>
    </row>
    <row r="220" spans="1:149" ht="15" customHeight="1" x14ac:dyDescent="0.25">
      <c r="B220" s="358" t="str">
        <f t="shared" si="22"/>
        <v>Desk 4</v>
      </c>
      <c r="C220" s="360" t="str">
        <f t="shared" si="24"/>
        <v/>
      </c>
      <c r="D220" s="360" t="str">
        <f t="shared" si="24"/>
        <v/>
      </c>
      <c r="E220" s="360" t="str">
        <f t="shared" si="24"/>
        <v/>
      </c>
      <c r="F220" s="360" t="str">
        <f t="shared" si="24"/>
        <v/>
      </c>
      <c r="G220" s="965" t="str">
        <f t="shared" si="24"/>
        <v/>
      </c>
      <c r="H220" s="878"/>
      <c r="I220" s="878"/>
      <c r="J220" s="878"/>
      <c r="K220" s="878"/>
      <c r="L220" s="878"/>
      <c r="M220" s="878"/>
      <c r="N220" s="878"/>
      <c r="O220" s="878"/>
      <c r="P220" s="878"/>
      <c r="Q220" s="878"/>
      <c r="R220" s="878"/>
      <c r="S220" s="878"/>
      <c r="T220" s="878"/>
      <c r="U220" s="878"/>
      <c r="V220" s="878"/>
      <c r="W220" s="878"/>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486"/>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486"/>
    </row>
    <row r="221" spans="1:149" ht="15" customHeight="1" x14ac:dyDescent="0.25">
      <c r="B221" s="358" t="str">
        <f t="shared" si="22"/>
        <v>Desk 5</v>
      </c>
      <c r="C221" s="360" t="str">
        <f t="shared" si="24"/>
        <v/>
      </c>
      <c r="D221" s="360" t="str">
        <f t="shared" si="24"/>
        <v/>
      </c>
      <c r="E221" s="360" t="str">
        <f t="shared" si="24"/>
        <v/>
      </c>
      <c r="F221" s="360" t="str">
        <f t="shared" si="24"/>
        <v/>
      </c>
      <c r="G221" s="965" t="str">
        <f t="shared" si="24"/>
        <v/>
      </c>
      <c r="H221" s="878"/>
      <c r="I221" s="878"/>
      <c r="J221" s="878"/>
      <c r="K221" s="878"/>
      <c r="L221" s="878"/>
      <c r="M221" s="878"/>
      <c r="N221" s="878"/>
      <c r="O221" s="878"/>
      <c r="P221" s="878"/>
      <c r="Q221" s="878"/>
      <c r="R221" s="878"/>
      <c r="S221" s="878"/>
      <c r="T221" s="878"/>
      <c r="U221" s="878"/>
      <c r="V221" s="878"/>
      <c r="W221" s="878"/>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486"/>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486"/>
    </row>
    <row r="222" spans="1:149" ht="15" customHeight="1" x14ac:dyDescent="0.25">
      <c r="B222" s="358" t="str">
        <f t="shared" si="22"/>
        <v>Desk 6</v>
      </c>
      <c r="C222" s="360" t="str">
        <f t="shared" si="24"/>
        <v/>
      </c>
      <c r="D222" s="360" t="str">
        <f t="shared" si="24"/>
        <v/>
      </c>
      <c r="E222" s="360" t="str">
        <f t="shared" si="24"/>
        <v/>
      </c>
      <c r="F222" s="360" t="str">
        <f t="shared" si="24"/>
        <v/>
      </c>
      <c r="G222" s="965" t="str">
        <f t="shared" si="24"/>
        <v/>
      </c>
      <c r="H222" s="878"/>
      <c r="I222" s="878"/>
      <c r="J222" s="878"/>
      <c r="K222" s="878"/>
      <c r="L222" s="878"/>
      <c r="M222" s="878"/>
      <c r="N222" s="878"/>
      <c r="O222" s="878"/>
      <c r="P222" s="878"/>
      <c r="Q222" s="878"/>
      <c r="R222" s="878"/>
      <c r="S222" s="878"/>
      <c r="T222" s="878"/>
      <c r="U222" s="878"/>
      <c r="V222" s="878"/>
      <c r="W222" s="878"/>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486"/>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486"/>
    </row>
    <row r="223" spans="1:149" ht="15" customHeight="1" x14ac:dyDescent="0.25">
      <c r="B223" s="358" t="str">
        <f t="shared" si="22"/>
        <v>Desk 7</v>
      </c>
      <c r="C223" s="360" t="str">
        <f t="shared" si="24"/>
        <v/>
      </c>
      <c r="D223" s="360" t="str">
        <f t="shared" si="24"/>
        <v/>
      </c>
      <c r="E223" s="360" t="str">
        <f t="shared" si="24"/>
        <v/>
      </c>
      <c r="F223" s="360" t="str">
        <f t="shared" si="24"/>
        <v/>
      </c>
      <c r="G223" s="965" t="str">
        <f t="shared" si="24"/>
        <v/>
      </c>
      <c r="H223" s="878"/>
      <c r="I223" s="878"/>
      <c r="J223" s="878"/>
      <c r="K223" s="878"/>
      <c r="L223" s="878"/>
      <c r="M223" s="878"/>
      <c r="N223" s="878"/>
      <c r="O223" s="878"/>
      <c r="P223" s="878"/>
      <c r="Q223" s="878"/>
      <c r="R223" s="878"/>
      <c r="S223" s="878"/>
      <c r="T223" s="878"/>
      <c r="U223" s="878"/>
      <c r="V223" s="878"/>
      <c r="W223" s="878"/>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486"/>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486"/>
    </row>
    <row r="224" spans="1:149" ht="15" customHeight="1" x14ac:dyDescent="0.25">
      <c r="B224" s="358" t="str">
        <f t="shared" si="22"/>
        <v>Desk 8</v>
      </c>
      <c r="C224" s="360" t="str">
        <f t="shared" si="24"/>
        <v/>
      </c>
      <c r="D224" s="360" t="str">
        <f t="shared" si="24"/>
        <v/>
      </c>
      <c r="E224" s="360" t="str">
        <f t="shared" si="24"/>
        <v/>
      </c>
      <c r="F224" s="360" t="str">
        <f t="shared" si="24"/>
        <v/>
      </c>
      <c r="G224" s="965" t="str">
        <f t="shared" si="24"/>
        <v/>
      </c>
      <c r="H224" s="878"/>
      <c r="I224" s="878"/>
      <c r="J224" s="878"/>
      <c r="K224" s="878"/>
      <c r="L224" s="878"/>
      <c r="M224" s="878"/>
      <c r="N224" s="878"/>
      <c r="O224" s="878"/>
      <c r="P224" s="878"/>
      <c r="Q224" s="878"/>
      <c r="R224" s="878"/>
      <c r="S224" s="878"/>
      <c r="T224" s="878"/>
      <c r="U224" s="878"/>
      <c r="V224" s="878"/>
      <c r="W224" s="878"/>
      <c r="X224" s="878"/>
      <c r="Y224" s="878"/>
      <c r="Z224" s="878"/>
      <c r="AA224" s="878"/>
      <c r="AB224" s="878"/>
      <c r="AC224" s="878"/>
      <c r="AD224" s="878"/>
      <c r="AE224" s="878"/>
      <c r="AF224" s="878"/>
      <c r="AG224" s="878"/>
      <c r="AH224" s="878"/>
      <c r="AI224" s="878"/>
      <c r="AJ224" s="878"/>
      <c r="AK224" s="878"/>
      <c r="AL224" s="878"/>
      <c r="AM224" s="878"/>
      <c r="AN224" s="878"/>
      <c r="AO224" s="878"/>
      <c r="AP224" s="878"/>
      <c r="AQ224" s="878"/>
      <c r="AR224" s="878"/>
      <c r="AS224" s="878"/>
      <c r="AT224" s="878"/>
      <c r="AU224" s="878"/>
      <c r="AV224" s="878"/>
      <c r="AW224" s="878"/>
      <c r="AX224" s="878"/>
      <c r="AY224" s="878"/>
      <c r="AZ224" s="878"/>
      <c r="BA224" s="878"/>
      <c r="BB224" s="878"/>
      <c r="BC224" s="878"/>
      <c r="BD224" s="878"/>
      <c r="BE224" s="878"/>
      <c r="BF224" s="878"/>
      <c r="BG224" s="878"/>
      <c r="BH224" s="878"/>
      <c r="BI224" s="878"/>
      <c r="BJ224" s="878"/>
      <c r="BK224" s="878"/>
      <c r="BL224" s="878"/>
      <c r="BM224" s="878"/>
      <c r="BN224" s="878"/>
      <c r="BO224" s="878"/>
      <c r="BP224" s="878"/>
      <c r="BQ224" s="878"/>
      <c r="BR224" s="878"/>
      <c r="BS224" s="878"/>
      <c r="BT224" s="878"/>
      <c r="BU224" s="878"/>
      <c r="BV224" s="878"/>
      <c r="BW224" s="878"/>
      <c r="BX224" s="878"/>
      <c r="BY224" s="878"/>
      <c r="BZ224" s="878"/>
      <c r="CA224" s="878"/>
      <c r="CB224" s="878"/>
      <c r="CC224" s="878"/>
      <c r="CD224" s="878"/>
      <c r="CE224" s="878"/>
      <c r="CF224" s="878"/>
      <c r="CG224" s="878"/>
      <c r="CH224" s="878"/>
      <c r="CI224" s="878"/>
      <c r="CJ224" s="878"/>
      <c r="CK224" s="878"/>
      <c r="CL224" s="878"/>
      <c r="CM224" s="878"/>
      <c r="CN224" s="878"/>
      <c r="CO224" s="878"/>
      <c r="CP224" s="878"/>
      <c r="CQ224" s="878"/>
      <c r="CR224" s="878"/>
      <c r="CS224" s="878"/>
      <c r="CT224" s="878"/>
      <c r="CU224" s="878"/>
      <c r="CV224" s="878"/>
      <c r="CW224" s="878"/>
      <c r="CX224" s="878"/>
      <c r="CY224" s="878"/>
      <c r="CZ224" s="878"/>
      <c r="DA224" s="878"/>
      <c r="DB224" s="878"/>
      <c r="DC224" s="878"/>
      <c r="DD224" s="878"/>
      <c r="DE224" s="878"/>
      <c r="DF224" s="878"/>
      <c r="DG224" s="878"/>
      <c r="DH224" s="878"/>
      <c r="DI224" s="878"/>
      <c r="DJ224" s="878"/>
      <c r="DK224" s="878"/>
      <c r="DL224" s="878"/>
      <c r="DM224" s="878"/>
      <c r="DN224" s="878"/>
      <c r="DO224" s="878"/>
      <c r="DP224" s="878"/>
      <c r="DQ224" s="878"/>
      <c r="DR224" s="878"/>
      <c r="DS224" s="878"/>
      <c r="DT224" s="878"/>
      <c r="DU224" s="878"/>
      <c r="DV224" s="878"/>
      <c r="DW224" s="486"/>
      <c r="DX224" s="878"/>
      <c r="DY224" s="878"/>
      <c r="DZ224" s="878"/>
      <c r="EA224" s="878"/>
      <c r="EB224" s="878"/>
      <c r="EC224" s="878"/>
      <c r="ED224" s="878"/>
      <c r="EE224" s="878"/>
      <c r="EF224" s="878"/>
      <c r="EG224" s="878"/>
      <c r="EH224" s="878"/>
      <c r="EI224" s="878"/>
      <c r="EJ224" s="878"/>
      <c r="EK224" s="878"/>
      <c r="EL224" s="878"/>
      <c r="EM224" s="878"/>
      <c r="EN224" s="878"/>
      <c r="EO224" s="878"/>
      <c r="EP224" s="878"/>
      <c r="EQ224" s="878"/>
      <c r="ER224" s="486"/>
    </row>
    <row r="225" spans="2:148" ht="15" customHeight="1" x14ac:dyDescent="0.25">
      <c r="B225" s="358" t="str">
        <f t="shared" si="22"/>
        <v>Desk 9</v>
      </c>
      <c r="C225" s="360" t="str">
        <f t="shared" si="24"/>
        <v/>
      </c>
      <c r="D225" s="360" t="str">
        <f t="shared" si="24"/>
        <v/>
      </c>
      <c r="E225" s="360" t="str">
        <f t="shared" si="24"/>
        <v/>
      </c>
      <c r="F225" s="360" t="str">
        <f t="shared" si="24"/>
        <v/>
      </c>
      <c r="G225" s="965" t="str">
        <f t="shared" si="24"/>
        <v/>
      </c>
      <c r="H225" s="878"/>
      <c r="I225" s="878"/>
      <c r="J225" s="878"/>
      <c r="K225" s="878"/>
      <c r="L225" s="878"/>
      <c r="M225" s="878"/>
      <c r="N225" s="878"/>
      <c r="O225" s="878"/>
      <c r="P225" s="878"/>
      <c r="Q225" s="878"/>
      <c r="R225" s="878"/>
      <c r="S225" s="878"/>
      <c r="T225" s="878"/>
      <c r="U225" s="878"/>
      <c r="V225" s="878"/>
      <c r="W225" s="878"/>
      <c r="X225" s="878"/>
      <c r="Y225" s="878"/>
      <c r="Z225" s="878"/>
      <c r="AA225" s="878"/>
      <c r="AB225" s="878"/>
      <c r="AC225" s="878"/>
      <c r="AD225" s="878"/>
      <c r="AE225" s="878"/>
      <c r="AF225" s="878"/>
      <c r="AG225" s="878"/>
      <c r="AH225" s="878"/>
      <c r="AI225" s="878"/>
      <c r="AJ225" s="878"/>
      <c r="AK225" s="878"/>
      <c r="AL225" s="878"/>
      <c r="AM225" s="878"/>
      <c r="AN225" s="878"/>
      <c r="AO225" s="878"/>
      <c r="AP225" s="878"/>
      <c r="AQ225" s="878"/>
      <c r="AR225" s="878"/>
      <c r="AS225" s="878"/>
      <c r="AT225" s="878"/>
      <c r="AU225" s="878"/>
      <c r="AV225" s="878"/>
      <c r="AW225" s="878"/>
      <c r="AX225" s="878"/>
      <c r="AY225" s="878"/>
      <c r="AZ225" s="878"/>
      <c r="BA225" s="878"/>
      <c r="BB225" s="878"/>
      <c r="BC225" s="878"/>
      <c r="BD225" s="878"/>
      <c r="BE225" s="878"/>
      <c r="BF225" s="878"/>
      <c r="BG225" s="878"/>
      <c r="BH225" s="878"/>
      <c r="BI225" s="878"/>
      <c r="BJ225" s="878"/>
      <c r="BK225" s="878"/>
      <c r="BL225" s="878"/>
      <c r="BM225" s="878"/>
      <c r="BN225" s="878"/>
      <c r="BO225" s="878"/>
      <c r="BP225" s="878"/>
      <c r="BQ225" s="878"/>
      <c r="BR225" s="878"/>
      <c r="BS225" s="878"/>
      <c r="BT225" s="878"/>
      <c r="BU225" s="878"/>
      <c r="BV225" s="878"/>
      <c r="BW225" s="878"/>
      <c r="BX225" s="878"/>
      <c r="BY225" s="878"/>
      <c r="BZ225" s="878"/>
      <c r="CA225" s="878"/>
      <c r="CB225" s="878"/>
      <c r="CC225" s="878"/>
      <c r="CD225" s="878"/>
      <c r="CE225" s="878"/>
      <c r="CF225" s="878"/>
      <c r="CG225" s="878"/>
      <c r="CH225" s="878"/>
      <c r="CI225" s="878"/>
      <c r="CJ225" s="878"/>
      <c r="CK225" s="878"/>
      <c r="CL225" s="878"/>
      <c r="CM225" s="878"/>
      <c r="CN225" s="878"/>
      <c r="CO225" s="878"/>
      <c r="CP225" s="878"/>
      <c r="CQ225" s="878"/>
      <c r="CR225" s="878"/>
      <c r="CS225" s="878"/>
      <c r="CT225" s="878"/>
      <c r="CU225" s="878"/>
      <c r="CV225" s="878"/>
      <c r="CW225" s="878"/>
      <c r="CX225" s="878"/>
      <c r="CY225" s="878"/>
      <c r="CZ225" s="878"/>
      <c r="DA225" s="878"/>
      <c r="DB225" s="878"/>
      <c r="DC225" s="878"/>
      <c r="DD225" s="878"/>
      <c r="DE225" s="878"/>
      <c r="DF225" s="878"/>
      <c r="DG225" s="878"/>
      <c r="DH225" s="878"/>
      <c r="DI225" s="878"/>
      <c r="DJ225" s="878"/>
      <c r="DK225" s="878"/>
      <c r="DL225" s="878"/>
      <c r="DM225" s="878"/>
      <c r="DN225" s="878"/>
      <c r="DO225" s="878"/>
      <c r="DP225" s="878"/>
      <c r="DQ225" s="878"/>
      <c r="DR225" s="878"/>
      <c r="DS225" s="878"/>
      <c r="DT225" s="878"/>
      <c r="DU225" s="878"/>
      <c r="DV225" s="878"/>
      <c r="DW225" s="486"/>
      <c r="DX225" s="878"/>
      <c r="DY225" s="878"/>
      <c r="DZ225" s="878"/>
      <c r="EA225" s="878"/>
      <c r="EB225" s="878"/>
      <c r="EC225" s="878"/>
      <c r="ED225" s="878"/>
      <c r="EE225" s="878"/>
      <c r="EF225" s="878"/>
      <c r="EG225" s="878"/>
      <c r="EH225" s="878"/>
      <c r="EI225" s="878"/>
      <c r="EJ225" s="878"/>
      <c r="EK225" s="878"/>
      <c r="EL225" s="878"/>
      <c r="EM225" s="878"/>
      <c r="EN225" s="878"/>
      <c r="EO225" s="878"/>
      <c r="EP225" s="878"/>
      <c r="EQ225" s="878"/>
      <c r="ER225" s="486"/>
    </row>
    <row r="226" spans="2:148" ht="15" customHeight="1" x14ac:dyDescent="0.25">
      <c r="B226" s="358" t="str">
        <f t="shared" si="22"/>
        <v>Desk 10</v>
      </c>
      <c r="C226" s="360" t="str">
        <f t="shared" si="24"/>
        <v/>
      </c>
      <c r="D226" s="360" t="str">
        <f t="shared" si="24"/>
        <v/>
      </c>
      <c r="E226" s="360" t="str">
        <f t="shared" si="24"/>
        <v/>
      </c>
      <c r="F226" s="360" t="str">
        <f t="shared" si="24"/>
        <v/>
      </c>
      <c r="G226" s="965" t="str">
        <f t="shared" si="24"/>
        <v/>
      </c>
      <c r="H226" s="878"/>
      <c r="I226" s="878"/>
      <c r="J226" s="878"/>
      <c r="K226" s="878"/>
      <c r="L226" s="878"/>
      <c r="M226" s="878"/>
      <c r="N226" s="878"/>
      <c r="O226" s="878"/>
      <c r="P226" s="878"/>
      <c r="Q226" s="878"/>
      <c r="R226" s="878"/>
      <c r="S226" s="878"/>
      <c r="T226" s="878"/>
      <c r="U226" s="878"/>
      <c r="V226" s="878"/>
      <c r="W226" s="878"/>
      <c r="X226" s="878"/>
      <c r="Y226" s="878"/>
      <c r="Z226" s="878"/>
      <c r="AA226" s="878"/>
      <c r="AB226" s="878"/>
      <c r="AC226" s="878"/>
      <c r="AD226" s="878"/>
      <c r="AE226" s="878"/>
      <c r="AF226" s="878"/>
      <c r="AG226" s="878"/>
      <c r="AH226" s="878"/>
      <c r="AI226" s="878"/>
      <c r="AJ226" s="878"/>
      <c r="AK226" s="878"/>
      <c r="AL226" s="878"/>
      <c r="AM226" s="878"/>
      <c r="AN226" s="878"/>
      <c r="AO226" s="878"/>
      <c r="AP226" s="878"/>
      <c r="AQ226" s="878"/>
      <c r="AR226" s="878"/>
      <c r="AS226" s="878"/>
      <c r="AT226" s="878"/>
      <c r="AU226" s="878"/>
      <c r="AV226" s="878"/>
      <c r="AW226" s="878"/>
      <c r="AX226" s="878"/>
      <c r="AY226" s="878"/>
      <c r="AZ226" s="878"/>
      <c r="BA226" s="878"/>
      <c r="BB226" s="878"/>
      <c r="BC226" s="878"/>
      <c r="BD226" s="878"/>
      <c r="BE226" s="878"/>
      <c r="BF226" s="878"/>
      <c r="BG226" s="878"/>
      <c r="BH226" s="878"/>
      <c r="BI226" s="878"/>
      <c r="BJ226" s="878"/>
      <c r="BK226" s="878"/>
      <c r="BL226" s="878"/>
      <c r="BM226" s="878"/>
      <c r="BN226" s="878"/>
      <c r="BO226" s="878"/>
      <c r="BP226" s="878"/>
      <c r="BQ226" s="878"/>
      <c r="BR226" s="878"/>
      <c r="BS226" s="878"/>
      <c r="BT226" s="878"/>
      <c r="BU226" s="878"/>
      <c r="BV226" s="878"/>
      <c r="BW226" s="878"/>
      <c r="BX226" s="878"/>
      <c r="BY226" s="878"/>
      <c r="BZ226" s="878"/>
      <c r="CA226" s="878"/>
      <c r="CB226" s="878"/>
      <c r="CC226" s="878"/>
      <c r="CD226" s="878"/>
      <c r="CE226" s="878"/>
      <c r="CF226" s="878"/>
      <c r="CG226" s="878"/>
      <c r="CH226" s="878"/>
      <c r="CI226" s="878"/>
      <c r="CJ226" s="878"/>
      <c r="CK226" s="878"/>
      <c r="CL226" s="878"/>
      <c r="CM226" s="878"/>
      <c r="CN226" s="878"/>
      <c r="CO226" s="878"/>
      <c r="CP226" s="878"/>
      <c r="CQ226" s="878"/>
      <c r="CR226" s="878"/>
      <c r="CS226" s="878"/>
      <c r="CT226" s="878"/>
      <c r="CU226" s="878"/>
      <c r="CV226" s="878"/>
      <c r="CW226" s="878"/>
      <c r="CX226" s="878"/>
      <c r="CY226" s="878"/>
      <c r="CZ226" s="878"/>
      <c r="DA226" s="878"/>
      <c r="DB226" s="878"/>
      <c r="DC226" s="878"/>
      <c r="DD226" s="878"/>
      <c r="DE226" s="878"/>
      <c r="DF226" s="878"/>
      <c r="DG226" s="878"/>
      <c r="DH226" s="878"/>
      <c r="DI226" s="878"/>
      <c r="DJ226" s="878"/>
      <c r="DK226" s="878"/>
      <c r="DL226" s="878"/>
      <c r="DM226" s="878"/>
      <c r="DN226" s="878"/>
      <c r="DO226" s="878"/>
      <c r="DP226" s="878"/>
      <c r="DQ226" s="878"/>
      <c r="DR226" s="878"/>
      <c r="DS226" s="878"/>
      <c r="DT226" s="878"/>
      <c r="DU226" s="878"/>
      <c r="DV226" s="878"/>
      <c r="DW226" s="486"/>
      <c r="DX226" s="878"/>
      <c r="DY226" s="878"/>
      <c r="DZ226" s="878"/>
      <c r="EA226" s="878"/>
      <c r="EB226" s="878"/>
      <c r="EC226" s="878"/>
      <c r="ED226" s="878"/>
      <c r="EE226" s="878"/>
      <c r="EF226" s="878"/>
      <c r="EG226" s="878"/>
      <c r="EH226" s="878"/>
      <c r="EI226" s="878"/>
      <c r="EJ226" s="878"/>
      <c r="EK226" s="878"/>
      <c r="EL226" s="878"/>
      <c r="EM226" s="878"/>
      <c r="EN226" s="878"/>
      <c r="EO226" s="878"/>
      <c r="EP226" s="878"/>
      <c r="EQ226" s="878"/>
      <c r="ER226" s="486"/>
    </row>
    <row r="227" spans="2:148" ht="15" customHeight="1" x14ac:dyDescent="0.25">
      <c r="B227" s="358" t="str">
        <f t="shared" si="22"/>
        <v>Desk 11</v>
      </c>
      <c r="C227" s="360" t="str">
        <f t="shared" si="24"/>
        <v/>
      </c>
      <c r="D227" s="360" t="str">
        <f t="shared" si="24"/>
        <v/>
      </c>
      <c r="E227" s="360" t="str">
        <f t="shared" si="24"/>
        <v/>
      </c>
      <c r="F227" s="360" t="str">
        <f t="shared" si="24"/>
        <v/>
      </c>
      <c r="G227" s="965" t="str">
        <f t="shared" si="24"/>
        <v/>
      </c>
      <c r="H227" s="878"/>
      <c r="I227" s="878"/>
      <c r="J227" s="878"/>
      <c r="K227" s="878"/>
      <c r="L227" s="878"/>
      <c r="M227" s="878"/>
      <c r="N227" s="878"/>
      <c r="O227" s="878"/>
      <c r="P227" s="878"/>
      <c r="Q227" s="878"/>
      <c r="R227" s="878"/>
      <c r="S227" s="878"/>
      <c r="T227" s="878"/>
      <c r="U227" s="878"/>
      <c r="V227" s="878"/>
      <c r="W227" s="878"/>
      <c r="X227" s="878"/>
      <c r="Y227" s="878"/>
      <c r="Z227" s="878"/>
      <c r="AA227" s="878"/>
      <c r="AB227" s="878"/>
      <c r="AC227" s="878"/>
      <c r="AD227" s="878"/>
      <c r="AE227" s="878"/>
      <c r="AF227" s="878"/>
      <c r="AG227" s="878"/>
      <c r="AH227" s="878"/>
      <c r="AI227" s="878"/>
      <c r="AJ227" s="878"/>
      <c r="AK227" s="878"/>
      <c r="AL227" s="878"/>
      <c r="AM227" s="878"/>
      <c r="AN227" s="878"/>
      <c r="AO227" s="878"/>
      <c r="AP227" s="878"/>
      <c r="AQ227" s="878"/>
      <c r="AR227" s="878"/>
      <c r="AS227" s="878"/>
      <c r="AT227" s="878"/>
      <c r="AU227" s="878"/>
      <c r="AV227" s="878"/>
      <c r="AW227" s="878"/>
      <c r="AX227" s="878"/>
      <c r="AY227" s="878"/>
      <c r="AZ227" s="878"/>
      <c r="BA227" s="878"/>
      <c r="BB227" s="878"/>
      <c r="BC227" s="878"/>
      <c r="BD227" s="878"/>
      <c r="BE227" s="878"/>
      <c r="BF227" s="878"/>
      <c r="BG227" s="878"/>
      <c r="BH227" s="878"/>
      <c r="BI227" s="878"/>
      <c r="BJ227" s="878"/>
      <c r="BK227" s="878"/>
      <c r="BL227" s="878"/>
      <c r="BM227" s="878"/>
      <c r="BN227" s="878"/>
      <c r="BO227" s="878"/>
      <c r="BP227" s="878"/>
      <c r="BQ227" s="878"/>
      <c r="BR227" s="878"/>
      <c r="BS227" s="878"/>
      <c r="BT227" s="878"/>
      <c r="BU227" s="878"/>
      <c r="BV227" s="878"/>
      <c r="BW227" s="878"/>
      <c r="BX227" s="878"/>
      <c r="BY227" s="878"/>
      <c r="BZ227" s="878"/>
      <c r="CA227" s="878"/>
      <c r="CB227" s="878"/>
      <c r="CC227" s="878"/>
      <c r="CD227" s="878"/>
      <c r="CE227" s="878"/>
      <c r="CF227" s="878"/>
      <c r="CG227" s="878"/>
      <c r="CH227" s="878"/>
      <c r="CI227" s="878"/>
      <c r="CJ227" s="878"/>
      <c r="CK227" s="878"/>
      <c r="CL227" s="878"/>
      <c r="CM227" s="878"/>
      <c r="CN227" s="878"/>
      <c r="CO227" s="878"/>
      <c r="CP227" s="878"/>
      <c r="CQ227" s="878"/>
      <c r="CR227" s="878"/>
      <c r="CS227" s="878"/>
      <c r="CT227" s="878"/>
      <c r="CU227" s="878"/>
      <c r="CV227" s="878"/>
      <c r="CW227" s="878"/>
      <c r="CX227" s="878"/>
      <c r="CY227" s="878"/>
      <c r="CZ227" s="878"/>
      <c r="DA227" s="878"/>
      <c r="DB227" s="878"/>
      <c r="DC227" s="878"/>
      <c r="DD227" s="878"/>
      <c r="DE227" s="878"/>
      <c r="DF227" s="878"/>
      <c r="DG227" s="878"/>
      <c r="DH227" s="878"/>
      <c r="DI227" s="878"/>
      <c r="DJ227" s="878"/>
      <c r="DK227" s="878"/>
      <c r="DL227" s="878"/>
      <c r="DM227" s="878"/>
      <c r="DN227" s="878"/>
      <c r="DO227" s="878"/>
      <c r="DP227" s="878"/>
      <c r="DQ227" s="878"/>
      <c r="DR227" s="878"/>
      <c r="DS227" s="878"/>
      <c r="DT227" s="878"/>
      <c r="DU227" s="878"/>
      <c r="DV227" s="878"/>
      <c r="DW227" s="486"/>
      <c r="DX227" s="878"/>
      <c r="DY227" s="878"/>
      <c r="DZ227" s="878"/>
      <c r="EA227" s="878"/>
      <c r="EB227" s="878"/>
      <c r="EC227" s="878"/>
      <c r="ED227" s="878"/>
      <c r="EE227" s="878"/>
      <c r="EF227" s="878"/>
      <c r="EG227" s="878"/>
      <c r="EH227" s="878"/>
      <c r="EI227" s="878"/>
      <c r="EJ227" s="878"/>
      <c r="EK227" s="878"/>
      <c r="EL227" s="878"/>
      <c r="EM227" s="878"/>
      <c r="EN227" s="878"/>
      <c r="EO227" s="878"/>
      <c r="EP227" s="878"/>
      <c r="EQ227" s="878"/>
      <c r="ER227" s="486"/>
    </row>
    <row r="228" spans="2:148" ht="15" customHeight="1" x14ac:dyDescent="0.25">
      <c r="B228" s="358" t="str">
        <f t="shared" si="22"/>
        <v>Desk 12</v>
      </c>
      <c r="C228" s="360" t="str">
        <f t="shared" si="24"/>
        <v/>
      </c>
      <c r="D228" s="360" t="str">
        <f t="shared" si="24"/>
        <v/>
      </c>
      <c r="E228" s="360" t="str">
        <f t="shared" si="24"/>
        <v/>
      </c>
      <c r="F228" s="360" t="str">
        <f t="shared" si="24"/>
        <v/>
      </c>
      <c r="G228" s="965" t="str">
        <f t="shared" si="24"/>
        <v/>
      </c>
      <c r="H228" s="878"/>
      <c r="I228" s="878"/>
      <c r="J228" s="878"/>
      <c r="K228" s="878"/>
      <c r="L228" s="878"/>
      <c r="M228" s="878"/>
      <c r="N228" s="878"/>
      <c r="O228" s="878"/>
      <c r="P228" s="878"/>
      <c r="Q228" s="878"/>
      <c r="R228" s="878"/>
      <c r="S228" s="878"/>
      <c r="T228" s="878"/>
      <c r="U228" s="878"/>
      <c r="V228" s="878"/>
      <c r="W228" s="878"/>
      <c r="X228" s="878"/>
      <c r="Y228" s="878"/>
      <c r="Z228" s="878"/>
      <c r="AA228" s="878"/>
      <c r="AB228" s="878"/>
      <c r="AC228" s="878"/>
      <c r="AD228" s="878"/>
      <c r="AE228" s="878"/>
      <c r="AF228" s="878"/>
      <c r="AG228" s="878"/>
      <c r="AH228" s="878"/>
      <c r="AI228" s="878"/>
      <c r="AJ228" s="878"/>
      <c r="AK228" s="878"/>
      <c r="AL228" s="878"/>
      <c r="AM228" s="878"/>
      <c r="AN228" s="878"/>
      <c r="AO228" s="878"/>
      <c r="AP228" s="878"/>
      <c r="AQ228" s="878"/>
      <c r="AR228" s="878"/>
      <c r="AS228" s="878"/>
      <c r="AT228" s="878"/>
      <c r="AU228" s="878"/>
      <c r="AV228" s="878"/>
      <c r="AW228" s="878"/>
      <c r="AX228" s="878"/>
      <c r="AY228" s="878"/>
      <c r="AZ228" s="878"/>
      <c r="BA228" s="878"/>
      <c r="BB228" s="878"/>
      <c r="BC228" s="878"/>
      <c r="BD228" s="878"/>
      <c r="BE228" s="878"/>
      <c r="BF228" s="878"/>
      <c r="BG228" s="878"/>
      <c r="BH228" s="878"/>
      <c r="BI228" s="878"/>
      <c r="BJ228" s="878"/>
      <c r="BK228" s="878"/>
      <c r="BL228" s="878"/>
      <c r="BM228" s="878"/>
      <c r="BN228" s="878"/>
      <c r="BO228" s="878"/>
      <c r="BP228" s="878"/>
      <c r="BQ228" s="878"/>
      <c r="BR228" s="878"/>
      <c r="BS228" s="878"/>
      <c r="BT228" s="878"/>
      <c r="BU228" s="878"/>
      <c r="BV228" s="878"/>
      <c r="BW228" s="878"/>
      <c r="BX228" s="878"/>
      <c r="BY228" s="878"/>
      <c r="BZ228" s="878"/>
      <c r="CA228" s="878"/>
      <c r="CB228" s="878"/>
      <c r="CC228" s="878"/>
      <c r="CD228" s="878"/>
      <c r="CE228" s="878"/>
      <c r="CF228" s="878"/>
      <c r="CG228" s="878"/>
      <c r="CH228" s="878"/>
      <c r="CI228" s="878"/>
      <c r="CJ228" s="878"/>
      <c r="CK228" s="878"/>
      <c r="CL228" s="878"/>
      <c r="CM228" s="878"/>
      <c r="CN228" s="878"/>
      <c r="CO228" s="878"/>
      <c r="CP228" s="878"/>
      <c r="CQ228" s="878"/>
      <c r="CR228" s="878"/>
      <c r="CS228" s="878"/>
      <c r="CT228" s="878"/>
      <c r="CU228" s="878"/>
      <c r="CV228" s="878"/>
      <c r="CW228" s="878"/>
      <c r="CX228" s="878"/>
      <c r="CY228" s="878"/>
      <c r="CZ228" s="878"/>
      <c r="DA228" s="878"/>
      <c r="DB228" s="878"/>
      <c r="DC228" s="878"/>
      <c r="DD228" s="878"/>
      <c r="DE228" s="878"/>
      <c r="DF228" s="878"/>
      <c r="DG228" s="878"/>
      <c r="DH228" s="878"/>
      <c r="DI228" s="878"/>
      <c r="DJ228" s="878"/>
      <c r="DK228" s="878"/>
      <c r="DL228" s="878"/>
      <c r="DM228" s="878"/>
      <c r="DN228" s="878"/>
      <c r="DO228" s="878"/>
      <c r="DP228" s="878"/>
      <c r="DQ228" s="878"/>
      <c r="DR228" s="878"/>
      <c r="DS228" s="878"/>
      <c r="DT228" s="878"/>
      <c r="DU228" s="878"/>
      <c r="DV228" s="878"/>
      <c r="DW228" s="486"/>
      <c r="DX228" s="878"/>
      <c r="DY228" s="878"/>
      <c r="DZ228" s="878"/>
      <c r="EA228" s="878"/>
      <c r="EB228" s="878"/>
      <c r="EC228" s="878"/>
      <c r="ED228" s="878"/>
      <c r="EE228" s="878"/>
      <c r="EF228" s="878"/>
      <c r="EG228" s="878"/>
      <c r="EH228" s="878"/>
      <c r="EI228" s="878"/>
      <c r="EJ228" s="878"/>
      <c r="EK228" s="878"/>
      <c r="EL228" s="878"/>
      <c r="EM228" s="878"/>
      <c r="EN228" s="878"/>
      <c r="EO228" s="878"/>
      <c r="EP228" s="878"/>
      <c r="EQ228" s="878"/>
      <c r="ER228" s="486"/>
    </row>
    <row r="229" spans="2:148" ht="15" customHeight="1" x14ac:dyDescent="0.25">
      <c r="B229" s="358" t="str">
        <f t="shared" si="22"/>
        <v>Desk 13</v>
      </c>
      <c r="C229" s="360" t="str">
        <f t="shared" si="24"/>
        <v/>
      </c>
      <c r="D229" s="360" t="str">
        <f t="shared" si="24"/>
        <v/>
      </c>
      <c r="E229" s="360" t="str">
        <f t="shared" si="24"/>
        <v/>
      </c>
      <c r="F229" s="360" t="str">
        <f t="shared" si="24"/>
        <v/>
      </c>
      <c r="G229" s="965" t="str">
        <f t="shared" si="24"/>
        <v/>
      </c>
      <c r="H229" s="878"/>
      <c r="I229" s="878"/>
      <c r="J229" s="878"/>
      <c r="K229" s="878"/>
      <c r="L229" s="878"/>
      <c r="M229" s="878"/>
      <c r="N229" s="878"/>
      <c r="O229" s="878"/>
      <c r="P229" s="878"/>
      <c r="Q229" s="878"/>
      <c r="R229" s="878"/>
      <c r="S229" s="878"/>
      <c r="T229" s="878"/>
      <c r="U229" s="878"/>
      <c r="V229" s="878"/>
      <c r="W229" s="878"/>
      <c r="X229" s="878"/>
      <c r="Y229" s="878"/>
      <c r="Z229" s="878"/>
      <c r="AA229" s="878"/>
      <c r="AB229" s="878"/>
      <c r="AC229" s="878"/>
      <c r="AD229" s="878"/>
      <c r="AE229" s="878"/>
      <c r="AF229" s="878"/>
      <c r="AG229" s="878"/>
      <c r="AH229" s="878"/>
      <c r="AI229" s="878"/>
      <c r="AJ229" s="878"/>
      <c r="AK229" s="878"/>
      <c r="AL229" s="878"/>
      <c r="AM229" s="878"/>
      <c r="AN229" s="878"/>
      <c r="AO229" s="878"/>
      <c r="AP229" s="878"/>
      <c r="AQ229" s="878"/>
      <c r="AR229" s="878"/>
      <c r="AS229" s="878"/>
      <c r="AT229" s="878"/>
      <c r="AU229" s="878"/>
      <c r="AV229" s="878"/>
      <c r="AW229" s="878"/>
      <c r="AX229" s="878"/>
      <c r="AY229" s="878"/>
      <c r="AZ229" s="878"/>
      <c r="BA229" s="878"/>
      <c r="BB229" s="878"/>
      <c r="BC229" s="878"/>
      <c r="BD229" s="878"/>
      <c r="BE229" s="878"/>
      <c r="BF229" s="878"/>
      <c r="BG229" s="878"/>
      <c r="BH229" s="878"/>
      <c r="BI229" s="878"/>
      <c r="BJ229" s="878"/>
      <c r="BK229" s="878"/>
      <c r="BL229" s="878"/>
      <c r="BM229" s="878"/>
      <c r="BN229" s="878"/>
      <c r="BO229" s="878"/>
      <c r="BP229" s="878"/>
      <c r="BQ229" s="878"/>
      <c r="BR229" s="878"/>
      <c r="BS229" s="878"/>
      <c r="BT229" s="878"/>
      <c r="BU229" s="878"/>
      <c r="BV229" s="878"/>
      <c r="BW229" s="878"/>
      <c r="BX229" s="878"/>
      <c r="BY229" s="878"/>
      <c r="BZ229" s="878"/>
      <c r="CA229" s="878"/>
      <c r="CB229" s="878"/>
      <c r="CC229" s="878"/>
      <c r="CD229" s="878"/>
      <c r="CE229" s="878"/>
      <c r="CF229" s="878"/>
      <c r="CG229" s="878"/>
      <c r="CH229" s="878"/>
      <c r="CI229" s="878"/>
      <c r="CJ229" s="878"/>
      <c r="CK229" s="878"/>
      <c r="CL229" s="878"/>
      <c r="CM229" s="878"/>
      <c r="CN229" s="878"/>
      <c r="CO229" s="878"/>
      <c r="CP229" s="878"/>
      <c r="CQ229" s="878"/>
      <c r="CR229" s="878"/>
      <c r="CS229" s="878"/>
      <c r="CT229" s="878"/>
      <c r="CU229" s="878"/>
      <c r="CV229" s="878"/>
      <c r="CW229" s="878"/>
      <c r="CX229" s="878"/>
      <c r="CY229" s="878"/>
      <c r="CZ229" s="878"/>
      <c r="DA229" s="878"/>
      <c r="DB229" s="878"/>
      <c r="DC229" s="878"/>
      <c r="DD229" s="878"/>
      <c r="DE229" s="878"/>
      <c r="DF229" s="878"/>
      <c r="DG229" s="878"/>
      <c r="DH229" s="878"/>
      <c r="DI229" s="878"/>
      <c r="DJ229" s="878"/>
      <c r="DK229" s="878"/>
      <c r="DL229" s="878"/>
      <c r="DM229" s="878"/>
      <c r="DN229" s="878"/>
      <c r="DO229" s="878"/>
      <c r="DP229" s="878"/>
      <c r="DQ229" s="878"/>
      <c r="DR229" s="878"/>
      <c r="DS229" s="878"/>
      <c r="DT229" s="878"/>
      <c r="DU229" s="878"/>
      <c r="DV229" s="878"/>
      <c r="DW229" s="486"/>
      <c r="DX229" s="878"/>
      <c r="DY229" s="878"/>
      <c r="DZ229" s="878"/>
      <c r="EA229" s="878"/>
      <c r="EB229" s="878"/>
      <c r="EC229" s="878"/>
      <c r="ED229" s="878"/>
      <c r="EE229" s="878"/>
      <c r="EF229" s="878"/>
      <c r="EG229" s="878"/>
      <c r="EH229" s="878"/>
      <c r="EI229" s="878"/>
      <c r="EJ229" s="878"/>
      <c r="EK229" s="878"/>
      <c r="EL229" s="878"/>
      <c r="EM229" s="878"/>
      <c r="EN229" s="878"/>
      <c r="EO229" s="878"/>
      <c r="EP229" s="878"/>
      <c r="EQ229" s="878"/>
      <c r="ER229" s="486"/>
    </row>
    <row r="230" spans="2:148" ht="15" customHeight="1" x14ac:dyDescent="0.25">
      <c r="B230" s="358" t="str">
        <f t="shared" si="22"/>
        <v>Desk 14</v>
      </c>
      <c r="C230" s="360" t="str">
        <f t="shared" si="24"/>
        <v/>
      </c>
      <c r="D230" s="360" t="str">
        <f t="shared" si="24"/>
        <v/>
      </c>
      <c r="E230" s="360" t="str">
        <f t="shared" si="24"/>
        <v/>
      </c>
      <c r="F230" s="360" t="str">
        <f t="shared" si="24"/>
        <v/>
      </c>
      <c r="G230" s="965" t="str">
        <f t="shared" si="24"/>
        <v/>
      </c>
      <c r="H230" s="878"/>
      <c r="I230" s="878"/>
      <c r="J230" s="878"/>
      <c r="K230" s="878"/>
      <c r="L230" s="878"/>
      <c r="M230" s="878"/>
      <c r="N230" s="878"/>
      <c r="O230" s="878"/>
      <c r="P230" s="878"/>
      <c r="Q230" s="878"/>
      <c r="R230" s="878"/>
      <c r="S230" s="878"/>
      <c r="T230" s="878"/>
      <c r="U230" s="878"/>
      <c r="V230" s="878"/>
      <c r="W230" s="878"/>
      <c r="X230" s="878"/>
      <c r="Y230" s="878"/>
      <c r="Z230" s="878"/>
      <c r="AA230" s="878"/>
      <c r="AB230" s="878"/>
      <c r="AC230" s="878"/>
      <c r="AD230" s="878"/>
      <c r="AE230" s="878"/>
      <c r="AF230" s="878"/>
      <c r="AG230" s="878"/>
      <c r="AH230" s="878"/>
      <c r="AI230" s="878"/>
      <c r="AJ230" s="878"/>
      <c r="AK230" s="878"/>
      <c r="AL230" s="878"/>
      <c r="AM230" s="878"/>
      <c r="AN230" s="878"/>
      <c r="AO230" s="878"/>
      <c r="AP230" s="878"/>
      <c r="AQ230" s="878"/>
      <c r="AR230" s="878"/>
      <c r="AS230" s="878"/>
      <c r="AT230" s="878"/>
      <c r="AU230" s="878"/>
      <c r="AV230" s="878"/>
      <c r="AW230" s="878"/>
      <c r="AX230" s="878"/>
      <c r="AY230" s="878"/>
      <c r="AZ230" s="878"/>
      <c r="BA230" s="878"/>
      <c r="BB230" s="878"/>
      <c r="BC230" s="878"/>
      <c r="BD230" s="878"/>
      <c r="BE230" s="878"/>
      <c r="BF230" s="878"/>
      <c r="BG230" s="878"/>
      <c r="BH230" s="878"/>
      <c r="BI230" s="878"/>
      <c r="BJ230" s="878"/>
      <c r="BK230" s="878"/>
      <c r="BL230" s="878"/>
      <c r="BM230" s="878"/>
      <c r="BN230" s="878"/>
      <c r="BO230" s="878"/>
      <c r="BP230" s="878"/>
      <c r="BQ230" s="878"/>
      <c r="BR230" s="878"/>
      <c r="BS230" s="878"/>
      <c r="BT230" s="878"/>
      <c r="BU230" s="878"/>
      <c r="BV230" s="878"/>
      <c r="BW230" s="878"/>
      <c r="BX230" s="878"/>
      <c r="BY230" s="878"/>
      <c r="BZ230" s="878"/>
      <c r="CA230" s="878"/>
      <c r="CB230" s="878"/>
      <c r="CC230" s="878"/>
      <c r="CD230" s="878"/>
      <c r="CE230" s="878"/>
      <c r="CF230" s="878"/>
      <c r="CG230" s="878"/>
      <c r="CH230" s="878"/>
      <c r="CI230" s="878"/>
      <c r="CJ230" s="878"/>
      <c r="CK230" s="878"/>
      <c r="CL230" s="878"/>
      <c r="CM230" s="878"/>
      <c r="CN230" s="878"/>
      <c r="CO230" s="878"/>
      <c r="CP230" s="878"/>
      <c r="CQ230" s="878"/>
      <c r="CR230" s="878"/>
      <c r="CS230" s="878"/>
      <c r="CT230" s="878"/>
      <c r="CU230" s="878"/>
      <c r="CV230" s="878"/>
      <c r="CW230" s="878"/>
      <c r="CX230" s="878"/>
      <c r="CY230" s="878"/>
      <c r="CZ230" s="878"/>
      <c r="DA230" s="878"/>
      <c r="DB230" s="878"/>
      <c r="DC230" s="878"/>
      <c r="DD230" s="878"/>
      <c r="DE230" s="878"/>
      <c r="DF230" s="878"/>
      <c r="DG230" s="878"/>
      <c r="DH230" s="878"/>
      <c r="DI230" s="878"/>
      <c r="DJ230" s="878"/>
      <c r="DK230" s="878"/>
      <c r="DL230" s="878"/>
      <c r="DM230" s="878"/>
      <c r="DN230" s="878"/>
      <c r="DO230" s="878"/>
      <c r="DP230" s="878"/>
      <c r="DQ230" s="878"/>
      <c r="DR230" s="878"/>
      <c r="DS230" s="878"/>
      <c r="DT230" s="878"/>
      <c r="DU230" s="878"/>
      <c r="DV230" s="878"/>
      <c r="DW230" s="486"/>
      <c r="DX230" s="878"/>
      <c r="DY230" s="878"/>
      <c r="DZ230" s="878"/>
      <c r="EA230" s="878"/>
      <c r="EB230" s="878"/>
      <c r="EC230" s="878"/>
      <c r="ED230" s="878"/>
      <c r="EE230" s="878"/>
      <c r="EF230" s="878"/>
      <c r="EG230" s="878"/>
      <c r="EH230" s="878"/>
      <c r="EI230" s="878"/>
      <c r="EJ230" s="878"/>
      <c r="EK230" s="878"/>
      <c r="EL230" s="878"/>
      <c r="EM230" s="878"/>
      <c r="EN230" s="878"/>
      <c r="EO230" s="878"/>
      <c r="EP230" s="878"/>
      <c r="EQ230" s="878"/>
      <c r="ER230" s="486"/>
    </row>
    <row r="231" spans="2:148" ht="15" customHeight="1" x14ac:dyDescent="0.25">
      <c r="B231" s="358" t="str">
        <f t="shared" si="22"/>
        <v>Desk 15</v>
      </c>
      <c r="C231" s="360" t="str">
        <f t="shared" si="24"/>
        <v/>
      </c>
      <c r="D231" s="360" t="str">
        <f t="shared" si="24"/>
        <v/>
      </c>
      <c r="E231" s="360" t="str">
        <f t="shared" si="24"/>
        <v/>
      </c>
      <c r="F231" s="360" t="str">
        <f t="shared" si="24"/>
        <v/>
      </c>
      <c r="G231" s="965" t="str">
        <f t="shared" si="24"/>
        <v/>
      </c>
      <c r="H231" s="878"/>
      <c r="I231" s="878"/>
      <c r="J231" s="878"/>
      <c r="K231" s="878"/>
      <c r="L231" s="878"/>
      <c r="M231" s="878"/>
      <c r="N231" s="878"/>
      <c r="O231" s="878"/>
      <c r="P231" s="878"/>
      <c r="Q231" s="878"/>
      <c r="R231" s="878"/>
      <c r="S231" s="878"/>
      <c r="T231" s="878"/>
      <c r="U231" s="878"/>
      <c r="V231" s="878"/>
      <c r="W231" s="878"/>
      <c r="X231" s="878"/>
      <c r="Y231" s="878"/>
      <c r="Z231" s="878"/>
      <c r="AA231" s="878"/>
      <c r="AB231" s="878"/>
      <c r="AC231" s="878"/>
      <c r="AD231" s="878"/>
      <c r="AE231" s="878"/>
      <c r="AF231" s="878"/>
      <c r="AG231" s="878"/>
      <c r="AH231" s="878"/>
      <c r="AI231" s="878"/>
      <c r="AJ231" s="878"/>
      <c r="AK231" s="878"/>
      <c r="AL231" s="878"/>
      <c r="AM231" s="878"/>
      <c r="AN231" s="878"/>
      <c r="AO231" s="878"/>
      <c r="AP231" s="878"/>
      <c r="AQ231" s="878"/>
      <c r="AR231" s="878"/>
      <c r="AS231" s="878"/>
      <c r="AT231" s="878"/>
      <c r="AU231" s="878"/>
      <c r="AV231" s="878"/>
      <c r="AW231" s="878"/>
      <c r="AX231" s="878"/>
      <c r="AY231" s="878"/>
      <c r="AZ231" s="878"/>
      <c r="BA231" s="878"/>
      <c r="BB231" s="878"/>
      <c r="BC231" s="878"/>
      <c r="BD231" s="878"/>
      <c r="BE231" s="878"/>
      <c r="BF231" s="878"/>
      <c r="BG231" s="878"/>
      <c r="BH231" s="878"/>
      <c r="BI231" s="878"/>
      <c r="BJ231" s="878"/>
      <c r="BK231" s="878"/>
      <c r="BL231" s="878"/>
      <c r="BM231" s="878"/>
      <c r="BN231" s="878"/>
      <c r="BO231" s="878"/>
      <c r="BP231" s="878"/>
      <c r="BQ231" s="878"/>
      <c r="BR231" s="878"/>
      <c r="BS231" s="878"/>
      <c r="BT231" s="878"/>
      <c r="BU231" s="878"/>
      <c r="BV231" s="878"/>
      <c r="BW231" s="878"/>
      <c r="BX231" s="878"/>
      <c r="BY231" s="878"/>
      <c r="BZ231" s="878"/>
      <c r="CA231" s="878"/>
      <c r="CB231" s="878"/>
      <c r="CC231" s="878"/>
      <c r="CD231" s="878"/>
      <c r="CE231" s="878"/>
      <c r="CF231" s="878"/>
      <c r="CG231" s="878"/>
      <c r="CH231" s="878"/>
      <c r="CI231" s="878"/>
      <c r="CJ231" s="878"/>
      <c r="CK231" s="878"/>
      <c r="CL231" s="878"/>
      <c r="CM231" s="878"/>
      <c r="CN231" s="878"/>
      <c r="CO231" s="878"/>
      <c r="CP231" s="878"/>
      <c r="CQ231" s="878"/>
      <c r="CR231" s="878"/>
      <c r="CS231" s="878"/>
      <c r="CT231" s="878"/>
      <c r="CU231" s="878"/>
      <c r="CV231" s="878"/>
      <c r="CW231" s="878"/>
      <c r="CX231" s="878"/>
      <c r="CY231" s="878"/>
      <c r="CZ231" s="878"/>
      <c r="DA231" s="878"/>
      <c r="DB231" s="878"/>
      <c r="DC231" s="878"/>
      <c r="DD231" s="878"/>
      <c r="DE231" s="878"/>
      <c r="DF231" s="878"/>
      <c r="DG231" s="878"/>
      <c r="DH231" s="878"/>
      <c r="DI231" s="878"/>
      <c r="DJ231" s="878"/>
      <c r="DK231" s="878"/>
      <c r="DL231" s="878"/>
      <c r="DM231" s="878"/>
      <c r="DN231" s="878"/>
      <c r="DO231" s="878"/>
      <c r="DP231" s="878"/>
      <c r="DQ231" s="878"/>
      <c r="DR231" s="878"/>
      <c r="DS231" s="878"/>
      <c r="DT231" s="878"/>
      <c r="DU231" s="878"/>
      <c r="DV231" s="878"/>
      <c r="DW231" s="486"/>
      <c r="DX231" s="878"/>
      <c r="DY231" s="878"/>
      <c r="DZ231" s="878"/>
      <c r="EA231" s="878"/>
      <c r="EB231" s="878"/>
      <c r="EC231" s="878"/>
      <c r="ED231" s="878"/>
      <c r="EE231" s="878"/>
      <c r="EF231" s="878"/>
      <c r="EG231" s="878"/>
      <c r="EH231" s="878"/>
      <c r="EI231" s="878"/>
      <c r="EJ231" s="878"/>
      <c r="EK231" s="878"/>
      <c r="EL231" s="878"/>
      <c r="EM231" s="878"/>
      <c r="EN231" s="878"/>
      <c r="EO231" s="878"/>
      <c r="EP231" s="878"/>
      <c r="EQ231" s="878"/>
      <c r="ER231" s="486"/>
    </row>
    <row r="232" spans="2:148" ht="15" customHeight="1" x14ac:dyDescent="0.25">
      <c r="B232" s="358" t="str">
        <f t="shared" si="22"/>
        <v>Desk 16</v>
      </c>
      <c r="C232" s="360" t="str">
        <f t="shared" si="24"/>
        <v/>
      </c>
      <c r="D232" s="360" t="str">
        <f t="shared" si="24"/>
        <v/>
      </c>
      <c r="E232" s="360" t="str">
        <f t="shared" si="24"/>
        <v/>
      </c>
      <c r="F232" s="360" t="str">
        <f t="shared" si="24"/>
        <v/>
      </c>
      <c r="G232" s="965" t="str">
        <f t="shared" si="24"/>
        <v/>
      </c>
      <c r="H232" s="878"/>
      <c r="I232" s="878"/>
      <c r="J232" s="878"/>
      <c r="K232" s="878"/>
      <c r="L232" s="878"/>
      <c r="M232" s="878"/>
      <c r="N232" s="878"/>
      <c r="O232" s="878"/>
      <c r="P232" s="878"/>
      <c r="Q232" s="878"/>
      <c r="R232" s="878"/>
      <c r="S232" s="878"/>
      <c r="T232" s="878"/>
      <c r="U232" s="878"/>
      <c r="V232" s="878"/>
      <c r="W232" s="878"/>
      <c r="X232" s="878"/>
      <c r="Y232" s="878"/>
      <c r="Z232" s="878"/>
      <c r="AA232" s="878"/>
      <c r="AB232" s="878"/>
      <c r="AC232" s="878"/>
      <c r="AD232" s="878"/>
      <c r="AE232" s="878"/>
      <c r="AF232" s="878"/>
      <c r="AG232" s="878"/>
      <c r="AH232" s="878"/>
      <c r="AI232" s="878"/>
      <c r="AJ232" s="878"/>
      <c r="AK232" s="878"/>
      <c r="AL232" s="878"/>
      <c r="AM232" s="878"/>
      <c r="AN232" s="878"/>
      <c r="AO232" s="878"/>
      <c r="AP232" s="878"/>
      <c r="AQ232" s="878"/>
      <c r="AR232" s="878"/>
      <c r="AS232" s="878"/>
      <c r="AT232" s="878"/>
      <c r="AU232" s="878"/>
      <c r="AV232" s="878"/>
      <c r="AW232" s="878"/>
      <c r="AX232" s="878"/>
      <c r="AY232" s="878"/>
      <c r="AZ232" s="878"/>
      <c r="BA232" s="878"/>
      <c r="BB232" s="878"/>
      <c r="BC232" s="878"/>
      <c r="BD232" s="878"/>
      <c r="BE232" s="878"/>
      <c r="BF232" s="878"/>
      <c r="BG232" s="878"/>
      <c r="BH232" s="878"/>
      <c r="BI232" s="878"/>
      <c r="BJ232" s="878"/>
      <c r="BK232" s="878"/>
      <c r="BL232" s="878"/>
      <c r="BM232" s="878"/>
      <c r="BN232" s="878"/>
      <c r="BO232" s="878"/>
      <c r="BP232" s="878"/>
      <c r="BQ232" s="878"/>
      <c r="BR232" s="878"/>
      <c r="BS232" s="878"/>
      <c r="BT232" s="878"/>
      <c r="BU232" s="878"/>
      <c r="BV232" s="878"/>
      <c r="BW232" s="878"/>
      <c r="BX232" s="878"/>
      <c r="BY232" s="878"/>
      <c r="BZ232" s="878"/>
      <c r="CA232" s="878"/>
      <c r="CB232" s="878"/>
      <c r="CC232" s="878"/>
      <c r="CD232" s="878"/>
      <c r="CE232" s="878"/>
      <c r="CF232" s="878"/>
      <c r="CG232" s="878"/>
      <c r="CH232" s="878"/>
      <c r="CI232" s="878"/>
      <c r="CJ232" s="878"/>
      <c r="CK232" s="878"/>
      <c r="CL232" s="878"/>
      <c r="CM232" s="878"/>
      <c r="CN232" s="878"/>
      <c r="CO232" s="878"/>
      <c r="CP232" s="878"/>
      <c r="CQ232" s="878"/>
      <c r="CR232" s="878"/>
      <c r="CS232" s="878"/>
      <c r="CT232" s="878"/>
      <c r="CU232" s="878"/>
      <c r="CV232" s="878"/>
      <c r="CW232" s="878"/>
      <c r="CX232" s="878"/>
      <c r="CY232" s="878"/>
      <c r="CZ232" s="878"/>
      <c r="DA232" s="878"/>
      <c r="DB232" s="878"/>
      <c r="DC232" s="878"/>
      <c r="DD232" s="878"/>
      <c r="DE232" s="878"/>
      <c r="DF232" s="878"/>
      <c r="DG232" s="878"/>
      <c r="DH232" s="878"/>
      <c r="DI232" s="878"/>
      <c r="DJ232" s="878"/>
      <c r="DK232" s="878"/>
      <c r="DL232" s="878"/>
      <c r="DM232" s="878"/>
      <c r="DN232" s="878"/>
      <c r="DO232" s="878"/>
      <c r="DP232" s="878"/>
      <c r="DQ232" s="878"/>
      <c r="DR232" s="878"/>
      <c r="DS232" s="878"/>
      <c r="DT232" s="878"/>
      <c r="DU232" s="878"/>
      <c r="DV232" s="878"/>
      <c r="DW232" s="486"/>
      <c r="DX232" s="878"/>
      <c r="DY232" s="878"/>
      <c r="DZ232" s="878"/>
      <c r="EA232" s="878"/>
      <c r="EB232" s="878"/>
      <c r="EC232" s="878"/>
      <c r="ED232" s="878"/>
      <c r="EE232" s="878"/>
      <c r="EF232" s="878"/>
      <c r="EG232" s="878"/>
      <c r="EH232" s="878"/>
      <c r="EI232" s="878"/>
      <c r="EJ232" s="878"/>
      <c r="EK232" s="878"/>
      <c r="EL232" s="878"/>
      <c r="EM232" s="878"/>
      <c r="EN232" s="878"/>
      <c r="EO232" s="878"/>
      <c r="EP232" s="878"/>
      <c r="EQ232" s="878"/>
      <c r="ER232" s="486"/>
    </row>
    <row r="233" spans="2:148" ht="15" customHeight="1" x14ac:dyDescent="0.25">
      <c r="B233" s="358" t="str">
        <f t="shared" si="22"/>
        <v>Desk 17</v>
      </c>
      <c r="C233" s="360" t="str">
        <f t="shared" si="24"/>
        <v/>
      </c>
      <c r="D233" s="360" t="str">
        <f t="shared" si="24"/>
        <v/>
      </c>
      <c r="E233" s="360" t="str">
        <f t="shared" si="24"/>
        <v/>
      </c>
      <c r="F233" s="360" t="str">
        <f t="shared" si="24"/>
        <v/>
      </c>
      <c r="G233" s="965" t="str">
        <f t="shared" si="24"/>
        <v/>
      </c>
      <c r="H233" s="878"/>
      <c r="I233" s="878"/>
      <c r="J233" s="878"/>
      <c r="K233" s="878"/>
      <c r="L233" s="878"/>
      <c r="M233" s="878"/>
      <c r="N233" s="878"/>
      <c r="O233" s="878"/>
      <c r="P233" s="878"/>
      <c r="Q233" s="878"/>
      <c r="R233" s="878"/>
      <c r="S233" s="878"/>
      <c r="T233" s="878"/>
      <c r="U233" s="878"/>
      <c r="V233" s="878"/>
      <c r="W233" s="878"/>
      <c r="X233" s="878"/>
      <c r="Y233" s="878"/>
      <c r="Z233" s="878"/>
      <c r="AA233" s="878"/>
      <c r="AB233" s="878"/>
      <c r="AC233" s="878"/>
      <c r="AD233" s="878"/>
      <c r="AE233" s="878"/>
      <c r="AF233" s="878"/>
      <c r="AG233" s="878"/>
      <c r="AH233" s="878"/>
      <c r="AI233" s="878"/>
      <c r="AJ233" s="878"/>
      <c r="AK233" s="878"/>
      <c r="AL233" s="878"/>
      <c r="AM233" s="878"/>
      <c r="AN233" s="878"/>
      <c r="AO233" s="878"/>
      <c r="AP233" s="878"/>
      <c r="AQ233" s="878"/>
      <c r="AR233" s="878"/>
      <c r="AS233" s="878"/>
      <c r="AT233" s="878"/>
      <c r="AU233" s="878"/>
      <c r="AV233" s="878"/>
      <c r="AW233" s="878"/>
      <c r="AX233" s="878"/>
      <c r="AY233" s="878"/>
      <c r="AZ233" s="878"/>
      <c r="BA233" s="878"/>
      <c r="BB233" s="878"/>
      <c r="BC233" s="878"/>
      <c r="BD233" s="878"/>
      <c r="BE233" s="878"/>
      <c r="BF233" s="878"/>
      <c r="BG233" s="878"/>
      <c r="BH233" s="878"/>
      <c r="BI233" s="878"/>
      <c r="BJ233" s="878"/>
      <c r="BK233" s="878"/>
      <c r="BL233" s="878"/>
      <c r="BM233" s="878"/>
      <c r="BN233" s="878"/>
      <c r="BO233" s="878"/>
      <c r="BP233" s="878"/>
      <c r="BQ233" s="878"/>
      <c r="BR233" s="878"/>
      <c r="BS233" s="878"/>
      <c r="BT233" s="878"/>
      <c r="BU233" s="878"/>
      <c r="BV233" s="878"/>
      <c r="BW233" s="878"/>
      <c r="BX233" s="878"/>
      <c r="BY233" s="878"/>
      <c r="BZ233" s="878"/>
      <c r="CA233" s="878"/>
      <c r="CB233" s="878"/>
      <c r="CC233" s="878"/>
      <c r="CD233" s="878"/>
      <c r="CE233" s="878"/>
      <c r="CF233" s="878"/>
      <c r="CG233" s="878"/>
      <c r="CH233" s="878"/>
      <c r="CI233" s="878"/>
      <c r="CJ233" s="878"/>
      <c r="CK233" s="878"/>
      <c r="CL233" s="878"/>
      <c r="CM233" s="878"/>
      <c r="CN233" s="878"/>
      <c r="CO233" s="878"/>
      <c r="CP233" s="878"/>
      <c r="CQ233" s="878"/>
      <c r="CR233" s="878"/>
      <c r="CS233" s="878"/>
      <c r="CT233" s="878"/>
      <c r="CU233" s="878"/>
      <c r="CV233" s="878"/>
      <c r="CW233" s="878"/>
      <c r="CX233" s="878"/>
      <c r="CY233" s="878"/>
      <c r="CZ233" s="878"/>
      <c r="DA233" s="878"/>
      <c r="DB233" s="878"/>
      <c r="DC233" s="878"/>
      <c r="DD233" s="878"/>
      <c r="DE233" s="878"/>
      <c r="DF233" s="878"/>
      <c r="DG233" s="878"/>
      <c r="DH233" s="878"/>
      <c r="DI233" s="878"/>
      <c r="DJ233" s="878"/>
      <c r="DK233" s="878"/>
      <c r="DL233" s="878"/>
      <c r="DM233" s="878"/>
      <c r="DN233" s="878"/>
      <c r="DO233" s="878"/>
      <c r="DP233" s="878"/>
      <c r="DQ233" s="878"/>
      <c r="DR233" s="878"/>
      <c r="DS233" s="878"/>
      <c r="DT233" s="878"/>
      <c r="DU233" s="878"/>
      <c r="DV233" s="878"/>
      <c r="DW233" s="486"/>
      <c r="DX233" s="878"/>
      <c r="DY233" s="878"/>
      <c r="DZ233" s="878"/>
      <c r="EA233" s="878"/>
      <c r="EB233" s="878"/>
      <c r="EC233" s="878"/>
      <c r="ED233" s="878"/>
      <c r="EE233" s="878"/>
      <c r="EF233" s="878"/>
      <c r="EG233" s="878"/>
      <c r="EH233" s="878"/>
      <c r="EI233" s="878"/>
      <c r="EJ233" s="878"/>
      <c r="EK233" s="878"/>
      <c r="EL233" s="878"/>
      <c r="EM233" s="878"/>
      <c r="EN233" s="878"/>
      <c r="EO233" s="878"/>
      <c r="EP233" s="878"/>
      <c r="EQ233" s="878"/>
      <c r="ER233" s="486"/>
    </row>
    <row r="234" spans="2:148" ht="15" customHeight="1" x14ac:dyDescent="0.25">
      <c r="B234" s="358" t="str">
        <f t="shared" si="22"/>
        <v>Desk 18</v>
      </c>
      <c r="C234" s="360" t="str">
        <f t="shared" ref="C234:G249" si="25">IF(ISBLANK(C28), "", C28)</f>
        <v/>
      </c>
      <c r="D234" s="360" t="str">
        <f t="shared" si="25"/>
        <v/>
      </c>
      <c r="E234" s="360" t="str">
        <f t="shared" si="25"/>
        <v/>
      </c>
      <c r="F234" s="360" t="str">
        <f t="shared" si="25"/>
        <v/>
      </c>
      <c r="G234" s="965" t="str">
        <f t="shared" si="25"/>
        <v/>
      </c>
      <c r="H234" s="878"/>
      <c r="I234" s="878"/>
      <c r="J234" s="878"/>
      <c r="K234" s="878"/>
      <c r="L234" s="878"/>
      <c r="M234" s="878"/>
      <c r="N234" s="878"/>
      <c r="O234" s="878"/>
      <c r="P234" s="878"/>
      <c r="Q234" s="878"/>
      <c r="R234" s="878"/>
      <c r="S234" s="878"/>
      <c r="T234" s="878"/>
      <c r="U234" s="878"/>
      <c r="V234" s="878"/>
      <c r="W234" s="878"/>
      <c r="X234" s="878"/>
      <c r="Y234" s="878"/>
      <c r="Z234" s="878"/>
      <c r="AA234" s="878"/>
      <c r="AB234" s="878"/>
      <c r="AC234" s="878"/>
      <c r="AD234" s="878"/>
      <c r="AE234" s="878"/>
      <c r="AF234" s="878"/>
      <c r="AG234" s="878"/>
      <c r="AH234" s="878"/>
      <c r="AI234" s="878"/>
      <c r="AJ234" s="878"/>
      <c r="AK234" s="878"/>
      <c r="AL234" s="878"/>
      <c r="AM234" s="878"/>
      <c r="AN234" s="878"/>
      <c r="AO234" s="878"/>
      <c r="AP234" s="878"/>
      <c r="AQ234" s="878"/>
      <c r="AR234" s="878"/>
      <c r="AS234" s="878"/>
      <c r="AT234" s="878"/>
      <c r="AU234" s="878"/>
      <c r="AV234" s="878"/>
      <c r="AW234" s="878"/>
      <c r="AX234" s="878"/>
      <c r="AY234" s="878"/>
      <c r="AZ234" s="878"/>
      <c r="BA234" s="878"/>
      <c r="BB234" s="878"/>
      <c r="BC234" s="878"/>
      <c r="BD234" s="878"/>
      <c r="BE234" s="878"/>
      <c r="BF234" s="878"/>
      <c r="BG234" s="878"/>
      <c r="BH234" s="878"/>
      <c r="BI234" s="878"/>
      <c r="BJ234" s="878"/>
      <c r="BK234" s="878"/>
      <c r="BL234" s="878"/>
      <c r="BM234" s="878"/>
      <c r="BN234" s="878"/>
      <c r="BO234" s="878"/>
      <c r="BP234" s="878"/>
      <c r="BQ234" s="878"/>
      <c r="BR234" s="878"/>
      <c r="BS234" s="878"/>
      <c r="BT234" s="878"/>
      <c r="BU234" s="878"/>
      <c r="BV234" s="878"/>
      <c r="BW234" s="878"/>
      <c r="BX234" s="878"/>
      <c r="BY234" s="878"/>
      <c r="BZ234" s="878"/>
      <c r="CA234" s="878"/>
      <c r="CB234" s="878"/>
      <c r="CC234" s="878"/>
      <c r="CD234" s="878"/>
      <c r="CE234" s="878"/>
      <c r="CF234" s="878"/>
      <c r="CG234" s="878"/>
      <c r="CH234" s="878"/>
      <c r="CI234" s="878"/>
      <c r="CJ234" s="878"/>
      <c r="CK234" s="878"/>
      <c r="CL234" s="878"/>
      <c r="CM234" s="878"/>
      <c r="CN234" s="878"/>
      <c r="CO234" s="878"/>
      <c r="CP234" s="878"/>
      <c r="CQ234" s="878"/>
      <c r="CR234" s="878"/>
      <c r="CS234" s="878"/>
      <c r="CT234" s="878"/>
      <c r="CU234" s="878"/>
      <c r="CV234" s="878"/>
      <c r="CW234" s="878"/>
      <c r="CX234" s="878"/>
      <c r="CY234" s="878"/>
      <c r="CZ234" s="878"/>
      <c r="DA234" s="878"/>
      <c r="DB234" s="878"/>
      <c r="DC234" s="878"/>
      <c r="DD234" s="878"/>
      <c r="DE234" s="878"/>
      <c r="DF234" s="878"/>
      <c r="DG234" s="878"/>
      <c r="DH234" s="878"/>
      <c r="DI234" s="878"/>
      <c r="DJ234" s="878"/>
      <c r="DK234" s="878"/>
      <c r="DL234" s="878"/>
      <c r="DM234" s="878"/>
      <c r="DN234" s="878"/>
      <c r="DO234" s="878"/>
      <c r="DP234" s="878"/>
      <c r="DQ234" s="878"/>
      <c r="DR234" s="878"/>
      <c r="DS234" s="878"/>
      <c r="DT234" s="878"/>
      <c r="DU234" s="878"/>
      <c r="DV234" s="878"/>
      <c r="DW234" s="486"/>
      <c r="DX234" s="878"/>
      <c r="DY234" s="878"/>
      <c r="DZ234" s="878"/>
      <c r="EA234" s="878"/>
      <c r="EB234" s="878"/>
      <c r="EC234" s="878"/>
      <c r="ED234" s="878"/>
      <c r="EE234" s="878"/>
      <c r="EF234" s="878"/>
      <c r="EG234" s="878"/>
      <c r="EH234" s="878"/>
      <c r="EI234" s="878"/>
      <c r="EJ234" s="878"/>
      <c r="EK234" s="878"/>
      <c r="EL234" s="878"/>
      <c r="EM234" s="878"/>
      <c r="EN234" s="878"/>
      <c r="EO234" s="878"/>
      <c r="EP234" s="878"/>
      <c r="EQ234" s="878"/>
      <c r="ER234" s="486"/>
    </row>
    <row r="235" spans="2:148" ht="15" customHeight="1" x14ac:dyDescent="0.25">
      <c r="B235" s="358" t="str">
        <f t="shared" si="22"/>
        <v>Desk 19</v>
      </c>
      <c r="C235" s="360" t="str">
        <f t="shared" si="25"/>
        <v/>
      </c>
      <c r="D235" s="360" t="str">
        <f t="shared" si="25"/>
        <v/>
      </c>
      <c r="E235" s="360" t="str">
        <f t="shared" si="25"/>
        <v/>
      </c>
      <c r="F235" s="360" t="str">
        <f t="shared" si="25"/>
        <v/>
      </c>
      <c r="G235" s="965" t="str">
        <f t="shared" si="25"/>
        <v/>
      </c>
      <c r="H235" s="878"/>
      <c r="I235" s="878"/>
      <c r="J235" s="878"/>
      <c r="K235" s="878"/>
      <c r="L235" s="878"/>
      <c r="M235" s="878"/>
      <c r="N235" s="878"/>
      <c r="O235" s="878"/>
      <c r="P235" s="878"/>
      <c r="Q235" s="878"/>
      <c r="R235" s="878"/>
      <c r="S235" s="878"/>
      <c r="T235" s="878"/>
      <c r="U235" s="878"/>
      <c r="V235" s="878"/>
      <c r="W235" s="878"/>
      <c r="X235" s="878"/>
      <c r="Y235" s="878"/>
      <c r="Z235" s="878"/>
      <c r="AA235" s="878"/>
      <c r="AB235" s="878"/>
      <c r="AC235" s="878"/>
      <c r="AD235" s="878"/>
      <c r="AE235" s="878"/>
      <c r="AF235" s="878"/>
      <c r="AG235" s="878"/>
      <c r="AH235" s="878"/>
      <c r="AI235" s="878"/>
      <c r="AJ235" s="878"/>
      <c r="AK235" s="878"/>
      <c r="AL235" s="878"/>
      <c r="AM235" s="878"/>
      <c r="AN235" s="878"/>
      <c r="AO235" s="878"/>
      <c r="AP235" s="878"/>
      <c r="AQ235" s="878"/>
      <c r="AR235" s="878"/>
      <c r="AS235" s="878"/>
      <c r="AT235" s="878"/>
      <c r="AU235" s="878"/>
      <c r="AV235" s="878"/>
      <c r="AW235" s="878"/>
      <c r="AX235" s="878"/>
      <c r="AY235" s="878"/>
      <c r="AZ235" s="878"/>
      <c r="BA235" s="878"/>
      <c r="BB235" s="878"/>
      <c r="BC235" s="878"/>
      <c r="BD235" s="878"/>
      <c r="BE235" s="878"/>
      <c r="BF235" s="878"/>
      <c r="BG235" s="878"/>
      <c r="BH235" s="878"/>
      <c r="BI235" s="878"/>
      <c r="BJ235" s="878"/>
      <c r="BK235" s="878"/>
      <c r="BL235" s="878"/>
      <c r="BM235" s="878"/>
      <c r="BN235" s="878"/>
      <c r="BO235" s="878"/>
      <c r="BP235" s="878"/>
      <c r="BQ235" s="878"/>
      <c r="BR235" s="878"/>
      <c r="BS235" s="878"/>
      <c r="BT235" s="878"/>
      <c r="BU235" s="878"/>
      <c r="BV235" s="878"/>
      <c r="BW235" s="878"/>
      <c r="BX235" s="878"/>
      <c r="BY235" s="878"/>
      <c r="BZ235" s="878"/>
      <c r="CA235" s="878"/>
      <c r="CB235" s="878"/>
      <c r="CC235" s="878"/>
      <c r="CD235" s="878"/>
      <c r="CE235" s="878"/>
      <c r="CF235" s="878"/>
      <c r="CG235" s="878"/>
      <c r="CH235" s="878"/>
      <c r="CI235" s="878"/>
      <c r="CJ235" s="878"/>
      <c r="CK235" s="878"/>
      <c r="CL235" s="878"/>
      <c r="CM235" s="878"/>
      <c r="CN235" s="878"/>
      <c r="CO235" s="878"/>
      <c r="CP235" s="878"/>
      <c r="CQ235" s="878"/>
      <c r="CR235" s="878"/>
      <c r="CS235" s="878"/>
      <c r="CT235" s="878"/>
      <c r="CU235" s="878"/>
      <c r="CV235" s="878"/>
      <c r="CW235" s="878"/>
      <c r="CX235" s="878"/>
      <c r="CY235" s="878"/>
      <c r="CZ235" s="878"/>
      <c r="DA235" s="878"/>
      <c r="DB235" s="878"/>
      <c r="DC235" s="878"/>
      <c r="DD235" s="878"/>
      <c r="DE235" s="878"/>
      <c r="DF235" s="878"/>
      <c r="DG235" s="878"/>
      <c r="DH235" s="878"/>
      <c r="DI235" s="878"/>
      <c r="DJ235" s="878"/>
      <c r="DK235" s="878"/>
      <c r="DL235" s="878"/>
      <c r="DM235" s="878"/>
      <c r="DN235" s="878"/>
      <c r="DO235" s="878"/>
      <c r="DP235" s="878"/>
      <c r="DQ235" s="878"/>
      <c r="DR235" s="878"/>
      <c r="DS235" s="878"/>
      <c r="DT235" s="878"/>
      <c r="DU235" s="878"/>
      <c r="DV235" s="878"/>
      <c r="DW235" s="486"/>
      <c r="DX235" s="878"/>
      <c r="DY235" s="878"/>
      <c r="DZ235" s="878"/>
      <c r="EA235" s="878"/>
      <c r="EB235" s="878"/>
      <c r="EC235" s="878"/>
      <c r="ED235" s="878"/>
      <c r="EE235" s="878"/>
      <c r="EF235" s="878"/>
      <c r="EG235" s="878"/>
      <c r="EH235" s="878"/>
      <c r="EI235" s="878"/>
      <c r="EJ235" s="878"/>
      <c r="EK235" s="878"/>
      <c r="EL235" s="878"/>
      <c r="EM235" s="878"/>
      <c r="EN235" s="878"/>
      <c r="EO235" s="878"/>
      <c r="EP235" s="878"/>
      <c r="EQ235" s="878"/>
      <c r="ER235" s="486"/>
    </row>
    <row r="236" spans="2:148" ht="15" customHeight="1" x14ac:dyDescent="0.25">
      <c r="B236" s="358" t="str">
        <f t="shared" si="22"/>
        <v>Desk 20</v>
      </c>
      <c r="C236" s="360" t="str">
        <f t="shared" si="25"/>
        <v/>
      </c>
      <c r="D236" s="360" t="str">
        <f t="shared" si="25"/>
        <v/>
      </c>
      <c r="E236" s="360" t="str">
        <f t="shared" si="25"/>
        <v/>
      </c>
      <c r="F236" s="360" t="str">
        <f t="shared" si="25"/>
        <v/>
      </c>
      <c r="G236" s="965" t="str">
        <f t="shared" si="25"/>
        <v/>
      </c>
      <c r="H236" s="878"/>
      <c r="I236" s="878"/>
      <c r="J236" s="878"/>
      <c r="K236" s="878"/>
      <c r="L236" s="878"/>
      <c r="M236" s="878"/>
      <c r="N236" s="878"/>
      <c r="O236" s="878"/>
      <c r="P236" s="878"/>
      <c r="Q236" s="878"/>
      <c r="R236" s="878"/>
      <c r="S236" s="878"/>
      <c r="T236" s="878"/>
      <c r="U236" s="878"/>
      <c r="V236" s="878"/>
      <c r="W236" s="878"/>
      <c r="X236" s="878"/>
      <c r="Y236" s="878"/>
      <c r="Z236" s="878"/>
      <c r="AA236" s="878"/>
      <c r="AB236" s="878"/>
      <c r="AC236" s="878"/>
      <c r="AD236" s="878"/>
      <c r="AE236" s="878"/>
      <c r="AF236" s="878"/>
      <c r="AG236" s="878"/>
      <c r="AH236" s="878"/>
      <c r="AI236" s="878"/>
      <c r="AJ236" s="878"/>
      <c r="AK236" s="878"/>
      <c r="AL236" s="878"/>
      <c r="AM236" s="878"/>
      <c r="AN236" s="878"/>
      <c r="AO236" s="878"/>
      <c r="AP236" s="878"/>
      <c r="AQ236" s="878"/>
      <c r="AR236" s="878"/>
      <c r="AS236" s="878"/>
      <c r="AT236" s="878"/>
      <c r="AU236" s="878"/>
      <c r="AV236" s="878"/>
      <c r="AW236" s="878"/>
      <c r="AX236" s="878"/>
      <c r="AY236" s="878"/>
      <c r="AZ236" s="878"/>
      <c r="BA236" s="878"/>
      <c r="BB236" s="878"/>
      <c r="BC236" s="878"/>
      <c r="BD236" s="878"/>
      <c r="BE236" s="878"/>
      <c r="BF236" s="878"/>
      <c r="BG236" s="878"/>
      <c r="BH236" s="878"/>
      <c r="BI236" s="878"/>
      <c r="BJ236" s="878"/>
      <c r="BK236" s="878"/>
      <c r="BL236" s="878"/>
      <c r="BM236" s="878"/>
      <c r="BN236" s="878"/>
      <c r="BO236" s="878"/>
      <c r="BP236" s="878"/>
      <c r="BQ236" s="878"/>
      <c r="BR236" s="878"/>
      <c r="BS236" s="878"/>
      <c r="BT236" s="878"/>
      <c r="BU236" s="878"/>
      <c r="BV236" s="878"/>
      <c r="BW236" s="878"/>
      <c r="BX236" s="878"/>
      <c r="BY236" s="878"/>
      <c r="BZ236" s="878"/>
      <c r="CA236" s="878"/>
      <c r="CB236" s="878"/>
      <c r="CC236" s="878"/>
      <c r="CD236" s="878"/>
      <c r="CE236" s="878"/>
      <c r="CF236" s="878"/>
      <c r="CG236" s="878"/>
      <c r="CH236" s="878"/>
      <c r="CI236" s="878"/>
      <c r="CJ236" s="878"/>
      <c r="CK236" s="878"/>
      <c r="CL236" s="878"/>
      <c r="CM236" s="878"/>
      <c r="CN236" s="878"/>
      <c r="CO236" s="878"/>
      <c r="CP236" s="878"/>
      <c r="CQ236" s="878"/>
      <c r="CR236" s="878"/>
      <c r="CS236" s="878"/>
      <c r="CT236" s="878"/>
      <c r="CU236" s="878"/>
      <c r="CV236" s="878"/>
      <c r="CW236" s="878"/>
      <c r="CX236" s="878"/>
      <c r="CY236" s="878"/>
      <c r="CZ236" s="878"/>
      <c r="DA236" s="878"/>
      <c r="DB236" s="878"/>
      <c r="DC236" s="878"/>
      <c r="DD236" s="878"/>
      <c r="DE236" s="878"/>
      <c r="DF236" s="878"/>
      <c r="DG236" s="878"/>
      <c r="DH236" s="878"/>
      <c r="DI236" s="878"/>
      <c r="DJ236" s="878"/>
      <c r="DK236" s="878"/>
      <c r="DL236" s="878"/>
      <c r="DM236" s="878"/>
      <c r="DN236" s="878"/>
      <c r="DO236" s="878"/>
      <c r="DP236" s="878"/>
      <c r="DQ236" s="878"/>
      <c r="DR236" s="878"/>
      <c r="DS236" s="878"/>
      <c r="DT236" s="878"/>
      <c r="DU236" s="878"/>
      <c r="DV236" s="878"/>
      <c r="DW236" s="486"/>
      <c r="DX236" s="878"/>
      <c r="DY236" s="878"/>
      <c r="DZ236" s="878"/>
      <c r="EA236" s="878"/>
      <c r="EB236" s="878"/>
      <c r="EC236" s="878"/>
      <c r="ED236" s="878"/>
      <c r="EE236" s="878"/>
      <c r="EF236" s="878"/>
      <c r="EG236" s="878"/>
      <c r="EH236" s="878"/>
      <c r="EI236" s="878"/>
      <c r="EJ236" s="878"/>
      <c r="EK236" s="878"/>
      <c r="EL236" s="878"/>
      <c r="EM236" s="878"/>
      <c r="EN236" s="878"/>
      <c r="EO236" s="878"/>
      <c r="EP236" s="878"/>
      <c r="EQ236" s="878"/>
      <c r="ER236" s="486"/>
    </row>
    <row r="237" spans="2:148" ht="15" customHeight="1" x14ac:dyDescent="0.25">
      <c r="B237" s="358" t="str">
        <f t="shared" si="22"/>
        <v>Desk 21</v>
      </c>
      <c r="C237" s="360" t="str">
        <f t="shared" si="25"/>
        <v/>
      </c>
      <c r="D237" s="360" t="str">
        <f t="shared" si="25"/>
        <v/>
      </c>
      <c r="E237" s="360" t="str">
        <f t="shared" si="25"/>
        <v/>
      </c>
      <c r="F237" s="360" t="str">
        <f t="shared" si="25"/>
        <v/>
      </c>
      <c r="G237" s="965" t="str">
        <f t="shared" si="25"/>
        <v/>
      </c>
      <c r="H237" s="878"/>
      <c r="I237" s="878"/>
      <c r="J237" s="878"/>
      <c r="K237" s="878"/>
      <c r="L237" s="878"/>
      <c r="M237" s="878"/>
      <c r="N237" s="878"/>
      <c r="O237" s="878"/>
      <c r="P237" s="878"/>
      <c r="Q237" s="878"/>
      <c r="R237" s="878"/>
      <c r="S237" s="878"/>
      <c r="T237" s="878"/>
      <c r="U237" s="878"/>
      <c r="V237" s="878"/>
      <c r="W237" s="878"/>
      <c r="X237" s="878"/>
      <c r="Y237" s="878"/>
      <c r="Z237" s="878"/>
      <c r="AA237" s="878"/>
      <c r="AB237" s="878"/>
      <c r="AC237" s="878"/>
      <c r="AD237" s="878"/>
      <c r="AE237" s="878"/>
      <c r="AF237" s="878"/>
      <c r="AG237" s="878"/>
      <c r="AH237" s="878"/>
      <c r="AI237" s="878"/>
      <c r="AJ237" s="878"/>
      <c r="AK237" s="878"/>
      <c r="AL237" s="878"/>
      <c r="AM237" s="878"/>
      <c r="AN237" s="878"/>
      <c r="AO237" s="878"/>
      <c r="AP237" s="878"/>
      <c r="AQ237" s="878"/>
      <c r="AR237" s="878"/>
      <c r="AS237" s="878"/>
      <c r="AT237" s="878"/>
      <c r="AU237" s="878"/>
      <c r="AV237" s="878"/>
      <c r="AW237" s="878"/>
      <c r="AX237" s="878"/>
      <c r="AY237" s="878"/>
      <c r="AZ237" s="878"/>
      <c r="BA237" s="878"/>
      <c r="BB237" s="878"/>
      <c r="BC237" s="878"/>
      <c r="BD237" s="878"/>
      <c r="BE237" s="878"/>
      <c r="BF237" s="878"/>
      <c r="BG237" s="878"/>
      <c r="BH237" s="878"/>
      <c r="BI237" s="878"/>
      <c r="BJ237" s="878"/>
      <c r="BK237" s="878"/>
      <c r="BL237" s="878"/>
      <c r="BM237" s="878"/>
      <c r="BN237" s="878"/>
      <c r="BO237" s="878"/>
      <c r="BP237" s="878"/>
      <c r="BQ237" s="878"/>
      <c r="BR237" s="878"/>
      <c r="BS237" s="878"/>
      <c r="BT237" s="878"/>
      <c r="BU237" s="878"/>
      <c r="BV237" s="878"/>
      <c r="BW237" s="878"/>
      <c r="BX237" s="878"/>
      <c r="BY237" s="878"/>
      <c r="BZ237" s="878"/>
      <c r="CA237" s="878"/>
      <c r="CB237" s="878"/>
      <c r="CC237" s="878"/>
      <c r="CD237" s="878"/>
      <c r="CE237" s="878"/>
      <c r="CF237" s="878"/>
      <c r="CG237" s="878"/>
      <c r="CH237" s="878"/>
      <c r="CI237" s="878"/>
      <c r="CJ237" s="878"/>
      <c r="CK237" s="878"/>
      <c r="CL237" s="878"/>
      <c r="CM237" s="878"/>
      <c r="CN237" s="878"/>
      <c r="CO237" s="878"/>
      <c r="CP237" s="878"/>
      <c r="CQ237" s="878"/>
      <c r="CR237" s="878"/>
      <c r="CS237" s="878"/>
      <c r="CT237" s="878"/>
      <c r="CU237" s="878"/>
      <c r="CV237" s="878"/>
      <c r="CW237" s="878"/>
      <c r="CX237" s="878"/>
      <c r="CY237" s="878"/>
      <c r="CZ237" s="878"/>
      <c r="DA237" s="878"/>
      <c r="DB237" s="878"/>
      <c r="DC237" s="878"/>
      <c r="DD237" s="878"/>
      <c r="DE237" s="878"/>
      <c r="DF237" s="878"/>
      <c r="DG237" s="878"/>
      <c r="DH237" s="878"/>
      <c r="DI237" s="878"/>
      <c r="DJ237" s="878"/>
      <c r="DK237" s="878"/>
      <c r="DL237" s="878"/>
      <c r="DM237" s="878"/>
      <c r="DN237" s="878"/>
      <c r="DO237" s="878"/>
      <c r="DP237" s="878"/>
      <c r="DQ237" s="878"/>
      <c r="DR237" s="878"/>
      <c r="DS237" s="878"/>
      <c r="DT237" s="878"/>
      <c r="DU237" s="878"/>
      <c r="DV237" s="878"/>
      <c r="DW237" s="486"/>
      <c r="DX237" s="878"/>
      <c r="DY237" s="878"/>
      <c r="DZ237" s="878"/>
      <c r="EA237" s="878"/>
      <c r="EB237" s="878"/>
      <c r="EC237" s="878"/>
      <c r="ED237" s="878"/>
      <c r="EE237" s="878"/>
      <c r="EF237" s="878"/>
      <c r="EG237" s="878"/>
      <c r="EH237" s="878"/>
      <c r="EI237" s="878"/>
      <c r="EJ237" s="878"/>
      <c r="EK237" s="878"/>
      <c r="EL237" s="878"/>
      <c r="EM237" s="878"/>
      <c r="EN237" s="878"/>
      <c r="EO237" s="878"/>
      <c r="EP237" s="878"/>
      <c r="EQ237" s="878"/>
      <c r="ER237" s="486"/>
    </row>
    <row r="238" spans="2:148" ht="15" customHeight="1" x14ac:dyDescent="0.25">
      <c r="B238" s="358" t="str">
        <f t="shared" si="22"/>
        <v>Desk 22</v>
      </c>
      <c r="C238" s="360" t="str">
        <f t="shared" si="25"/>
        <v/>
      </c>
      <c r="D238" s="360" t="str">
        <f t="shared" si="25"/>
        <v/>
      </c>
      <c r="E238" s="360" t="str">
        <f t="shared" si="25"/>
        <v/>
      </c>
      <c r="F238" s="360" t="str">
        <f t="shared" si="25"/>
        <v/>
      </c>
      <c r="G238" s="965" t="str">
        <f t="shared" si="25"/>
        <v/>
      </c>
      <c r="H238" s="878"/>
      <c r="I238" s="878"/>
      <c r="J238" s="878"/>
      <c r="K238" s="878"/>
      <c r="L238" s="878"/>
      <c r="M238" s="878"/>
      <c r="N238" s="878"/>
      <c r="O238" s="878"/>
      <c r="P238" s="878"/>
      <c r="Q238" s="878"/>
      <c r="R238" s="878"/>
      <c r="S238" s="878"/>
      <c r="T238" s="878"/>
      <c r="U238" s="878"/>
      <c r="V238" s="878"/>
      <c r="W238" s="878"/>
      <c r="X238" s="878"/>
      <c r="Y238" s="878"/>
      <c r="Z238" s="878"/>
      <c r="AA238" s="878"/>
      <c r="AB238" s="878"/>
      <c r="AC238" s="878"/>
      <c r="AD238" s="878"/>
      <c r="AE238" s="878"/>
      <c r="AF238" s="878"/>
      <c r="AG238" s="878"/>
      <c r="AH238" s="878"/>
      <c r="AI238" s="878"/>
      <c r="AJ238" s="878"/>
      <c r="AK238" s="878"/>
      <c r="AL238" s="878"/>
      <c r="AM238" s="878"/>
      <c r="AN238" s="878"/>
      <c r="AO238" s="878"/>
      <c r="AP238" s="878"/>
      <c r="AQ238" s="878"/>
      <c r="AR238" s="878"/>
      <c r="AS238" s="878"/>
      <c r="AT238" s="878"/>
      <c r="AU238" s="878"/>
      <c r="AV238" s="878"/>
      <c r="AW238" s="878"/>
      <c r="AX238" s="878"/>
      <c r="AY238" s="878"/>
      <c r="AZ238" s="878"/>
      <c r="BA238" s="878"/>
      <c r="BB238" s="878"/>
      <c r="BC238" s="878"/>
      <c r="BD238" s="878"/>
      <c r="BE238" s="878"/>
      <c r="BF238" s="878"/>
      <c r="BG238" s="878"/>
      <c r="BH238" s="878"/>
      <c r="BI238" s="878"/>
      <c r="BJ238" s="878"/>
      <c r="BK238" s="878"/>
      <c r="BL238" s="878"/>
      <c r="BM238" s="878"/>
      <c r="BN238" s="878"/>
      <c r="BO238" s="878"/>
      <c r="BP238" s="878"/>
      <c r="BQ238" s="878"/>
      <c r="BR238" s="878"/>
      <c r="BS238" s="878"/>
      <c r="BT238" s="878"/>
      <c r="BU238" s="878"/>
      <c r="BV238" s="878"/>
      <c r="BW238" s="878"/>
      <c r="BX238" s="878"/>
      <c r="BY238" s="878"/>
      <c r="BZ238" s="878"/>
      <c r="CA238" s="878"/>
      <c r="CB238" s="878"/>
      <c r="CC238" s="878"/>
      <c r="CD238" s="878"/>
      <c r="CE238" s="878"/>
      <c r="CF238" s="878"/>
      <c r="CG238" s="878"/>
      <c r="CH238" s="878"/>
      <c r="CI238" s="878"/>
      <c r="CJ238" s="878"/>
      <c r="CK238" s="878"/>
      <c r="CL238" s="878"/>
      <c r="CM238" s="878"/>
      <c r="CN238" s="878"/>
      <c r="CO238" s="878"/>
      <c r="CP238" s="878"/>
      <c r="CQ238" s="878"/>
      <c r="CR238" s="878"/>
      <c r="CS238" s="878"/>
      <c r="CT238" s="878"/>
      <c r="CU238" s="878"/>
      <c r="CV238" s="878"/>
      <c r="CW238" s="878"/>
      <c r="CX238" s="878"/>
      <c r="CY238" s="878"/>
      <c r="CZ238" s="878"/>
      <c r="DA238" s="878"/>
      <c r="DB238" s="878"/>
      <c r="DC238" s="878"/>
      <c r="DD238" s="878"/>
      <c r="DE238" s="878"/>
      <c r="DF238" s="878"/>
      <c r="DG238" s="878"/>
      <c r="DH238" s="878"/>
      <c r="DI238" s="878"/>
      <c r="DJ238" s="878"/>
      <c r="DK238" s="878"/>
      <c r="DL238" s="878"/>
      <c r="DM238" s="878"/>
      <c r="DN238" s="878"/>
      <c r="DO238" s="878"/>
      <c r="DP238" s="878"/>
      <c r="DQ238" s="878"/>
      <c r="DR238" s="878"/>
      <c r="DS238" s="878"/>
      <c r="DT238" s="878"/>
      <c r="DU238" s="878"/>
      <c r="DV238" s="878"/>
      <c r="DW238" s="486"/>
      <c r="DX238" s="878"/>
      <c r="DY238" s="878"/>
      <c r="DZ238" s="878"/>
      <c r="EA238" s="878"/>
      <c r="EB238" s="878"/>
      <c r="EC238" s="878"/>
      <c r="ED238" s="878"/>
      <c r="EE238" s="878"/>
      <c r="EF238" s="878"/>
      <c r="EG238" s="878"/>
      <c r="EH238" s="878"/>
      <c r="EI238" s="878"/>
      <c r="EJ238" s="878"/>
      <c r="EK238" s="878"/>
      <c r="EL238" s="878"/>
      <c r="EM238" s="878"/>
      <c r="EN238" s="878"/>
      <c r="EO238" s="878"/>
      <c r="EP238" s="878"/>
      <c r="EQ238" s="878"/>
      <c r="ER238" s="486"/>
    </row>
    <row r="239" spans="2:148" ht="15" customHeight="1" x14ac:dyDescent="0.25">
      <c r="B239" s="358" t="str">
        <f t="shared" si="22"/>
        <v>Desk 23</v>
      </c>
      <c r="C239" s="360" t="str">
        <f t="shared" si="25"/>
        <v/>
      </c>
      <c r="D239" s="360" t="str">
        <f t="shared" si="25"/>
        <v/>
      </c>
      <c r="E239" s="360" t="str">
        <f t="shared" si="25"/>
        <v/>
      </c>
      <c r="F239" s="360" t="str">
        <f t="shared" si="25"/>
        <v/>
      </c>
      <c r="G239" s="965" t="str">
        <f t="shared" si="25"/>
        <v/>
      </c>
      <c r="H239" s="878"/>
      <c r="I239" s="878"/>
      <c r="J239" s="878"/>
      <c r="K239" s="878"/>
      <c r="L239" s="878"/>
      <c r="M239" s="878"/>
      <c r="N239" s="878"/>
      <c r="O239" s="878"/>
      <c r="P239" s="878"/>
      <c r="Q239" s="878"/>
      <c r="R239" s="878"/>
      <c r="S239" s="878"/>
      <c r="T239" s="878"/>
      <c r="U239" s="878"/>
      <c r="V239" s="878"/>
      <c r="W239" s="878"/>
      <c r="X239" s="878"/>
      <c r="Y239" s="878"/>
      <c r="Z239" s="878"/>
      <c r="AA239" s="878"/>
      <c r="AB239" s="878"/>
      <c r="AC239" s="878"/>
      <c r="AD239" s="878"/>
      <c r="AE239" s="878"/>
      <c r="AF239" s="878"/>
      <c r="AG239" s="878"/>
      <c r="AH239" s="878"/>
      <c r="AI239" s="878"/>
      <c r="AJ239" s="878"/>
      <c r="AK239" s="878"/>
      <c r="AL239" s="878"/>
      <c r="AM239" s="878"/>
      <c r="AN239" s="878"/>
      <c r="AO239" s="878"/>
      <c r="AP239" s="878"/>
      <c r="AQ239" s="878"/>
      <c r="AR239" s="878"/>
      <c r="AS239" s="878"/>
      <c r="AT239" s="878"/>
      <c r="AU239" s="878"/>
      <c r="AV239" s="878"/>
      <c r="AW239" s="878"/>
      <c r="AX239" s="878"/>
      <c r="AY239" s="878"/>
      <c r="AZ239" s="878"/>
      <c r="BA239" s="878"/>
      <c r="BB239" s="878"/>
      <c r="BC239" s="878"/>
      <c r="BD239" s="878"/>
      <c r="BE239" s="878"/>
      <c r="BF239" s="878"/>
      <c r="BG239" s="878"/>
      <c r="BH239" s="878"/>
      <c r="BI239" s="878"/>
      <c r="BJ239" s="878"/>
      <c r="BK239" s="878"/>
      <c r="BL239" s="878"/>
      <c r="BM239" s="878"/>
      <c r="BN239" s="878"/>
      <c r="BO239" s="878"/>
      <c r="BP239" s="878"/>
      <c r="BQ239" s="878"/>
      <c r="BR239" s="878"/>
      <c r="BS239" s="878"/>
      <c r="BT239" s="878"/>
      <c r="BU239" s="878"/>
      <c r="BV239" s="878"/>
      <c r="BW239" s="878"/>
      <c r="BX239" s="878"/>
      <c r="BY239" s="878"/>
      <c r="BZ239" s="878"/>
      <c r="CA239" s="878"/>
      <c r="CB239" s="878"/>
      <c r="CC239" s="878"/>
      <c r="CD239" s="878"/>
      <c r="CE239" s="878"/>
      <c r="CF239" s="878"/>
      <c r="CG239" s="878"/>
      <c r="CH239" s="878"/>
      <c r="CI239" s="878"/>
      <c r="CJ239" s="878"/>
      <c r="CK239" s="878"/>
      <c r="CL239" s="878"/>
      <c r="CM239" s="878"/>
      <c r="CN239" s="878"/>
      <c r="CO239" s="878"/>
      <c r="CP239" s="878"/>
      <c r="CQ239" s="878"/>
      <c r="CR239" s="878"/>
      <c r="CS239" s="878"/>
      <c r="CT239" s="878"/>
      <c r="CU239" s="878"/>
      <c r="CV239" s="878"/>
      <c r="CW239" s="878"/>
      <c r="CX239" s="878"/>
      <c r="CY239" s="878"/>
      <c r="CZ239" s="878"/>
      <c r="DA239" s="878"/>
      <c r="DB239" s="878"/>
      <c r="DC239" s="878"/>
      <c r="DD239" s="878"/>
      <c r="DE239" s="878"/>
      <c r="DF239" s="878"/>
      <c r="DG239" s="878"/>
      <c r="DH239" s="878"/>
      <c r="DI239" s="878"/>
      <c r="DJ239" s="878"/>
      <c r="DK239" s="878"/>
      <c r="DL239" s="878"/>
      <c r="DM239" s="878"/>
      <c r="DN239" s="878"/>
      <c r="DO239" s="878"/>
      <c r="DP239" s="878"/>
      <c r="DQ239" s="878"/>
      <c r="DR239" s="878"/>
      <c r="DS239" s="878"/>
      <c r="DT239" s="878"/>
      <c r="DU239" s="878"/>
      <c r="DV239" s="878"/>
      <c r="DW239" s="486"/>
      <c r="DX239" s="878"/>
      <c r="DY239" s="878"/>
      <c r="DZ239" s="878"/>
      <c r="EA239" s="878"/>
      <c r="EB239" s="878"/>
      <c r="EC239" s="878"/>
      <c r="ED239" s="878"/>
      <c r="EE239" s="878"/>
      <c r="EF239" s="878"/>
      <c r="EG239" s="878"/>
      <c r="EH239" s="878"/>
      <c r="EI239" s="878"/>
      <c r="EJ239" s="878"/>
      <c r="EK239" s="878"/>
      <c r="EL239" s="878"/>
      <c r="EM239" s="878"/>
      <c r="EN239" s="878"/>
      <c r="EO239" s="878"/>
      <c r="EP239" s="878"/>
      <c r="EQ239" s="878"/>
      <c r="ER239" s="486"/>
    </row>
    <row r="240" spans="2:148" ht="15" customHeight="1" x14ac:dyDescent="0.25">
      <c r="B240" s="358" t="str">
        <f t="shared" si="22"/>
        <v>Desk 24</v>
      </c>
      <c r="C240" s="360" t="str">
        <f t="shared" si="25"/>
        <v/>
      </c>
      <c r="D240" s="360" t="str">
        <f t="shared" si="25"/>
        <v/>
      </c>
      <c r="E240" s="360" t="str">
        <f t="shared" si="25"/>
        <v/>
      </c>
      <c r="F240" s="360" t="str">
        <f t="shared" si="25"/>
        <v/>
      </c>
      <c r="G240" s="965" t="str">
        <f t="shared" si="25"/>
        <v/>
      </c>
      <c r="H240" s="878"/>
      <c r="I240" s="878"/>
      <c r="J240" s="878"/>
      <c r="K240" s="878"/>
      <c r="L240" s="878"/>
      <c r="M240" s="878"/>
      <c r="N240" s="878"/>
      <c r="O240" s="878"/>
      <c r="P240" s="878"/>
      <c r="Q240" s="878"/>
      <c r="R240" s="878"/>
      <c r="S240" s="878"/>
      <c r="T240" s="878"/>
      <c r="U240" s="878"/>
      <c r="V240" s="878"/>
      <c r="W240" s="878"/>
      <c r="X240" s="878"/>
      <c r="Y240" s="878"/>
      <c r="Z240" s="878"/>
      <c r="AA240" s="878"/>
      <c r="AB240" s="878"/>
      <c r="AC240" s="878"/>
      <c r="AD240" s="878"/>
      <c r="AE240" s="878"/>
      <c r="AF240" s="878"/>
      <c r="AG240" s="878"/>
      <c r="AH240" s="878"/>
      <c r="AI240" s="878"/>
      <c r="AJ240" s="878"/>
      <c r="AK240" s="878"/>
      <c r="AL240" s="878"/>
      <c r="AM240" s="878"/>
      <c r="AN240" s="878"/>
      <c r="AO240" s="878"/>
      <c r="AP240" s="878"/>
      <c r="AQ240" s="878"/>
      <c r="AR240" s="878"/>
      <c r="AS240" s="878"/>
      <c r="AT240" s="878"/>
      <c r="AU240" s="878"/>
      <c r="AV240" s="878"/>
      <c r="AW240" s="878"/>
      <c r="AX240" s="878"/>
      <c r="AY240" s="878"/>
      <c r="AZ240" s="878"/>
      <c r="BA240" s="878"/>
      <c r="BB240" s="878"/>
      <c r="BC240" s="878"/>
      <c r="BD240" s="878"/>
      <c r="BE240" s="878"/>
      <c r="BF240" s="878"/>
      <c r="BG240" s="878"/>
      <c r="BH240" s="878"/>
      <c r="BI240" s="878"/>
      <c r="BJ240" s="878"/>
      <c r="BK240" s="878"/>
      <c r="BL240" s="878"/>
      <c r="BM240" s="878"/>
      <c r="BN240" s="878"/>
      <c r="BO240" s="878"/>
      <c r="BP240" s="878"/>
      <c r="BQ240" s="878"/>
      <c r="BR240" s="878"/>
      <c r="BS240" s="878"/>
      <c r="BT240" s="878"/>
      <c r="BU240" s="878"/>
      <c r="BV240" s="878"/>
      <c r="BW240" s="878"/>
      <c r="BX240" s="878"/>
      <c r="BY240" s="878"/>
      <c r="BZ240" s="878"/>
      <c r="CA240" s="878"/>
      <c r="CB240" s="878"/>
      <c r="CC240" s="878"/>
      <c r="CD240" s="878"/>
      <c r="CE240" s="878"/>
      <c r="CF240" s="878"/>
      <c r="CG240" s="878"/>
      <c r="CH240" s="878"/>
      <c r="CI240" s="878"/>
      <c r="CJ240" s="878"/>
      <c r="CK240" s="878"/>
      <c r="CL240" s="878"/>
      <c r="CM240" s="878"/>
      <c r="CN240" s="878"/>
      <c r="CO240" s="878"/>
      <c r="CP240" s="878"/>
      <c r="CQ240" s="878"/>
      <c r="CR240" s="878"/>
      <c r="CS240" s="878"/>
      <c r="CT240" s="878"/>
      <c r="CU240" s="878"/>
      <c r="CV240" s="878"/>
      <c r="CW240" s="878"/>
      <c r="CX240" s="878"/>
      <c r="CY240" s="878"/>
      <c r="CZ240" s="878"/>
      <c r="DA240" s="878"/>
      <c r="DB240" s="878"/>
      <c r="DC240" s="878"/>
      <c r="DD240" s="878"/>
      <c r="DE240" s="878"/>
      <c r="DF240" s="878"/>
      <c r="DG240" s="878"/>
      <c r="DH240" s="878"/>
      <c r="DI240" s="878"/>
      <c r="DJ240" s="878"/>
      <c r="DK240" s="878"/>
      <c r="DL240" s="878"/>
      <c r="DM240" s="878"/>
      <c r="DN240" s="878"/>
      <c r="DO240" s="878"/>
      <c r="DP240" s="878"/>
      <c r="DQ240" s="878"/>
      <c r="DR240" s="878"/>
      <c r="DS240" s="878"/>
      <c r="DT240" s="878"/>
      <c r="DU240" s="878"/>
      <c r="DV240" s="878"/>
      <c r="DW240" s="486"/>
      <c r="DX240" s="878"/>
      <c r="DY240" s="878"/>
      <c r="DZ240" s="878"/>
      <c r="EA240" s="878"/>
      <c r="EB240" s="878"/>
      <c r="EC240" s="878"/>
      <c r="ED240" s="878"/>
      <c r="EE240" s="878"/>
      <c r="EF240" s="878"/>
      <c r="EG240" s="878"/>
      <c r="EH240" s="878"/>
      <c r="EI240" s="878"/>
      <c r="EJ240" s="878"/>
      <c r="EK240" s="878"/>
      <c r="EL240" s="878"/>
      <c r="EM240" s="878"/>
      <c r="EN240" s="878"/>
      <c r="EO240" s="878"/>
      <c r="EP240" s="878"/>
      <c r="EQ240" s="878"/>
      <c r="ER240" s="486"/>
    </row>
    <row r="241" spans="2:148" ht="15" customHeight="1" x14ac:dyDescent="0.25">
      <c r="B241" s="358" t="str">
        <f t="shared" si="22"/>
        <v>Desk 25</v>
      </c>
      <c r="C241" s="360" t="str">
        <f t="shared" si="25"/>
        <v/>
      </c>
      <c r="D241" s="360" t="str">
        <f t="shared" si="25"/>
        <v/>
      </c>
      <c r="E241" s="360" t="str">
        <f t="shared" si="25"/>
        <v/>
      </c>
      <c r="F241" s="360" t="str">
        <f t="shared" si="25"/>
        <v/>
      </c>
      <c r="G241" s="965" t="str">
        <f t="shared" si="25"/>
        <v/>
      </c>
      <c r="H241" s="878"/>
      <c r="I241" s="878"/>
      <c r="J241" s="878"/>
      <c r="K241" s="878"/>
      <c r="L241" s="878"/>
      <c r="M241" s="878"/>
      <c r="N241" s="878"/>
      <c r="O241" s="878"/>
      <c r="P241" s="878"/>
      <c r="Q241" s="878"/>
      <c r="R241" s="878"/>
      <c r="S241" s="878"/>
      <c r="T241" s="878"/>
      <c r="U241" s="878"/>
      <c r="V241" s="878"/>
      <c r="W241" s="878"/>
      <c r="X241" s="878"/>
      <c r="Y241" s="878"/>
      <c r="Z241" s="878"/>
      <c r="AA241" s="878"/>
      <c r="AB241" s="878"/>
      <c r="AC241" s="878"/>
      <c r="AD241" s="878"/>
      <c r="AE241" s="878"/>
      <c r="AF241" s="878"/>
      <c r="AG241" s="878"/>
      <c r="AH241" s="878"/>
      <c r="AI241" s="878"/>
      <c r="AJ241" s="878"/>
      <c r="AK241" s="878"/>
      <c r="AL241" s="878"/>
      <c r="AM241" s="878"/>
      <c r="AN241" s="878"/>
      <c r="AO241" s="878"/>
      <c r="AP241" s="878"/>
      <c r="AQ241" s="878"/>
      <c r="AR241" s="878"/>
      <c r="AS241" s="878"/>
      <c r="AT241" s="878"/>
      <c r="AU241" s="878"/>
      <c r="AV241" s="878"/>
      <c r="AW241" s="878"/>
      <c r="AX241" s="878"/>
      <c r="AY241" s="878"/>
      <c r="AZ241" s="878"/>
      <c r="BA241" s="878"/>
      <c r="BB241" s="878"/>
      <c r="BC241" s="878"/>
      <c r="BD241" s="878"/>
      <c r="BE241" s="878"/>
      <c r="BF241" s="878"/>
      <c r="BG241" s="878"/>
      <c r="BH241" s="878"/>
      <c r="BI241" s="878"/>
      <c r="BJ241" s="878"/>
      <c r="BK241" s="878"/>
      <c r="BL241" s="878"/>
      <c r="BM241" s="878"/>
      <c r="BN241" s="878"/>
      <c r="BO241" s="878"/>
      <c r="BP241" s="878"/>
      <c r="BQ241" s="878"/>
      <c r="BR241" s="878"/>
      <c r="BS241" s="878"/>
      <c r="BT241" s="878"/>
      <c r="BU241" s="878"/>
      <c r="BV241" s="878"/>
      <c r="BW241" s="878"/>
      <c r="BX241" s="878"/>
      <c r="BY241" s="878"/>
      <c r="BZ241" s="878"/>
      <c r="CA241" s="878"/>
      <c r="CB241" s="878"/>
      <c r="CC241" s="878"/>
      <c r="CD241" s="878"/>
      <c r="CE241" s="878"/>
      <c r="CF241" s="878"/>
      <c r="CG241" s="878"/>
      <c r="CH241" s="878"/>
      <c r="CI241" s="878"/>
      <c r="CJ241" s="878"/>
      <c r="CK241" s="878"/>
      <c r="CL241" s="878"/>
      <c r="CM241" s="878"/>
      <c r="CN241" s="878"/>
      <c r="CO241" s="878"/>
      <c r="CP241" s="878"/>
      <c r="CQ241" s="878"/>
      <c r="CR241" s="878"/>
      <c r="CS241" s="878"/>
      <c r="CT241" s="878"/>
      <c r="CU241" s="878"/>
      <c r="CV241" s="878"/>
      <c r="CW241" s="878"/>
      <c r="CX241" s="878"/>
      <c r="CY241" s="878"/>
      <c r="CZ241" s="878"/>
      <c r="DA241" s="878"/>
      <c r="DB241" s="878"/>
      <c r="DC241" s="878"/>
      <c r="DD241" s="878"/>
      <c r="DE241" s="878"/>
      <c r="DF241" s="878"/>
      <c r="DG241" s="878"/>
      <c r="DH241" s="878"/>
      <c r="DI241" s="878"/>
      <c r="DJ241" s="878"/>
      <c r="DK241" s="878"/>
      <c r="DL241" s="878"/>
      <c r="DM241" s="878"/>
      <c r="DN241" s="878"/>
      <c r="DO241" s="878"/>
      <c r="DP241" s="878"/>
      <c r="DQ241" s="878"/>
      <c r="DR241" s="878"/>
      <c r="DS241" s="878"/>
      <c r="DT241" s="878"/>
      <c r="DU241" s="878"/>
      <c r="DV241" s="878"/>
      <c r="DW241" s="486"/>
      <c r="DX241" s="878"/>
      <c r="DY241" s="878"/>
      <c r="DZ241" s="878"/>
      <c r="EA241" s="878"/>
      <c r="EB241" s="878"/>
      <c r="EC241" s="878"/>
      <c r="ED241" s="878"/>
      <c r="EE241" s="878"/>
      <c r="EF241" s="878"/>
      <c r="EG241" s="878"/>
      <c r="EH241" s="878"/>
      <c r="EI241" s="878"/>
      <c r="EJ241" s="878"/>
      <c r="EK241" s="878"/>
      <c r="EL241" s="878"/>
      <c r="EM241" s="878"/>
      <c r="EN241" s="878"/>
      <c r="EO241" s="878"/>
      <c r="EP241" s="878"/>
      <c r="EQ241" s="878"/>
      <c r="ER241" s="486"/>
    </row>
    <row r="242" spans="2:148" ht="15" customHeight="1" x14ac:dyDescent="0.25">
      <c r="B242" s="358" t="str">
        <f t="shared" si="22"/>
        <v>Desk 26</v>
      </c>
      <c r="C242" s="360" t="str">
        <f t="shared" si="25"/>
        <v/>
      </c>
      <c r="D242" s="360" t="str">
        <f t="shared" si="25"/>
        <v/>
      </c>
      <c r="E242" s="360" t="str">
        <f t="shared" si="25"/>
        <v/>
      </c>
      <c r="F242" s="360" t="str">
        <f t="shared" si="25"/>
        <v/>
      </c>
      <c r="G242" s="965" t="str">
        <f t="shared" si="25"/>
        <v/>
      </c>
      <c r="H242" s="878"/>
      <c r="I242" s="878"/>
      <c r="J242" s="878"/>
      <c r="K242" s="878"/>
      <c r="L242" s="878"/>
      <c r="M242" s="878"/>
      <c r="N242" s="878"/>
      <c r="O242" s="878"/>
      <c r="P242" s="878"/>
      <c r="Q242" s="878"/>
      <c r="R242" s="878"/>
      <c r="S242" s="878"/>
      <c r="T242" s="878"/>
      <c r="U242" s="878"/>
      <c r="V242" s="878"/>
      <c r="W242" s="878"/>
      <c r="X242" s="878"/>
      <c r="Y242" s="878"/>
      <c r="Z242" s="878"/>
      <c r="AA242" s="878"/>
      <c r="AB242" s="878"/>
      <c r="AC242" s="878"/>
      <c r="AD242" s="878"/>
      <c r="AE242" s="878"/>
      <c r="AF242" s="878"/>
      <c r="AG242" s="878"/>
      <c r="AH242" s="878"/>
      <c r="AI242" s="878"/>
      <c r="AJ242" s="878"/>
      <c r="AK242" s="878"/>
      <c r="AL242" s="878"/>
      <c r="AM242" s="878"/>
      <c r="AN242" s="878"/>
      <c r="AO242" s="878"/>
      <c r="AP242" s="878"/>
      <c r="AQ242" s="878"/>
      <c r="AR242" s="878"/>
      <c r="AS242" s="878"/>
      <c r="AT242" s="878"/>
      <c r="AU242" s="878"/>
      <c r="AV242" s="878"/>
      <c r="AW242" s="878"/>
      <c r="AX242" s="878"/>
      <c r="AY242" s="878"/>
      <c r="AZ242" s="878"/>
      <c r="BA242" s="878"/>
      <c r="BB242" s="878"/>
      <c r="BC242" s="878"/>
      <c r="BD242" s="878"/>
      <c r="BE242" s="878"/>
      <c r="BF242" s="878"/>
      <c r="BG242" s="878"/>
      <c r="BH242" s="878"/>
      <c r="BI242" s="878"/>
      <c r="BJ242" s="878"/>
      <c r="BK242" s="878"/>
      <c r="BL242" s="878"/>
      <c r="BM242" s="878"/>
      <c r="BN242" s="878"/>
      <c r="BO242" s="878"/>
      <c r="BP242" s="878"/>
      <c r="BQ242" s="878"/>
      <c r="BR242" s="878"/>
      <c r="BS242" s="878"/>
      <c r="BT242" s="878"/>
      <c r="BU242" s="878"/>
      <c r="BV242" s="878"/>
      <c r="BW242" s="878"/>
      <c r="BX242" s="878"/>
      <c r="BY242" s="878"/>
      <c r="BZ242" s="878"/>
      <c r="CA242" s="878"/>
      <c r="CB242" s="878"/>
      <c r="CC242" s="878"/>
      <c r="CD242" s="878"/>
      <c r="CE242" s="878"/>
      <c r="CF242" s="878"/>
      <c r="CG242" s="878"/>
      <c r="CH242" s="878"/>
      <c r="CI242" s="878"/>
      <c r="CJ242" s="878"/>
      <c r="CK242" s="878"/>
      <c r="CL242" s="878"/>
      <c r="CM242" s="878"/>
      <c r="CN242" s="878"/>
      <c r="CO242" s="878"/>
      <c r="CP242" s="878"/>
      <c r="CQ242" s="878"/>
      <c r="CR242" s="878"/>
      <c r="CS242" s="878"/>
      <c r="CT242" s="878"/>
      <c r="CU242" s="878"/>
      <c r="CV242" s="878"/>
      <c r="CW242" s="878"/>
      <c r="CX242" s="878"/>
      <c r="CY242" s="878"/>
      <c r="CZ242" s="878"/>
      <c r="DA242" s="878"/>
      <c r="DB242" s="878"/>
      <c r="DC242" s="878"/>
      <c r="DD242" s="878"/>
      <c r="DE242" s="878"/>
      <c r="DF242" s="878"/>
      <c r="DG242" s="878"/>
      <c r="DH242" s="878"/>
      <c r="DI242" s="878"/>
      <c r="DJ242" s="878"/>
      <c r="DK242" s="878"/>
      <c r="DL242" s="878"/>
      <c r="DM242" s="878"/>
      <c r="DN242" s="878"/>
      <c r="DO242" s="878"/>
      <c r="DP242" s="878"/>
      <c r="DQ242" s="878"/>
      <c r="DR242" s="878"/>
      <c r="DS242" s="878"/>
      <c r="DT242" s="878"/>
      <c r="DU242" s="878"/>
      <c r="DV242" s="878"/>
      <c r="DW242" s="486"/>
      <c r="DX242" s="878"/>
      <c r="DY242" s="878"/>
      <c r="DZ242" s="878"/>
      <c r="EA242" s="878"/>
      <c r="EB242" s="878"/>
      <c r="EC242" s="878"/>
      <c r="ED242" s="878"/>
      <c r="EE242" s="878"/>
      <c r="EF242" s="878"/>
      <c r="EG242" s="878"/>
      <c r="EH242" s="878"/>
      <c r="EI242" s="878"/>
      <c r="EJ242" s="878"/>
      <c r="EK242" s="878"/>
      <c r="EL242" s="878"/>
      <c r="EM242" s="878"/>
      <c r="EN242" s="878"/>
      <c r="EO242" s="878"/>
      <c r="EP242" s="878"/>
      <c r="EQ242" s="878"/>
      <c r="ER242" s="486"/>
    </row>
    <row r="243" spans="2:148" ht="15" customHeight="1" x14ac:dyDescent="0.25">
      <c r="B243" s="358" t="str">
        <f t="shared" si="22"/>
        <v>Desk 27</v>
      </c>
      <c r="C243" s="360" t="str">
        <f t="shared" si="25"/>
        <v/>
      </c>
      <c r="D243" s="360" t="str">
        <f t="shared" si="25"/>
        <v/>
      </c>
      <c r="E243" s="360" t="str">
        <f t="shared" si="25"/>
        <v/>
      </c>
      <c r="F243" s="360" t="str">
        <f t="shared" si="25"/>
        <v/>
      </c>
      <c r="G243" s="965" t="str">
        <f t="shared" si="25"/>
        <v/>
      </c>
      <c r="H243" s="878"/>
      <c r="I243" s="878"/>
      <c r="J243" s="878"/>
      <c r="K243" s="878"/>
      <c r="L243" s="878"/>
      <c r="M243" s="878"/>
      <c r="N243" s="878"/>
      <c r="O243" s="878"/>
      <c r="P243" s="878"/>
      <c r="Q243" s="878"/>
      <c r="R243" s="878"/>
      <c r="S243" s="878"/>
      <c r="T243" s="878"/>
      <c r="U243" s="878"/>
      <c r="V243" s="878"/>
      <c r="W243" s="878"/>
      <c r="X243" s="878"/>
      <c r="Y243" s="878"/>
      <c r="Z243" s="878"/>
      <c r="AA243" s="878"/>
      <c r="AB243" s="878"/>
      <c r="AC243" s="878"/>
      <c r="AD243" s="878"/>
      <c r="AE243" s="878"/>
      <c r="AF243" s="878"/>
      <c r="AG243" s="878"/>
      <c r="AH243" s="878"/>
      <c r="AI243" s="878"/>
      <c r="AJ243" s="878"/>
      <c r="AK243" s="878"/>
      <c r="AL243" s="878"/>
      <c r="AM243" s="878"/>
      <c r="AN243" s="878"/>
      <c r="AO243" s="878"/>
      <c r="AP243" s="878"/>
      <c r="AQ243" s="878"/>
      <c r="AR243" s="878"/>
      <c r="AS243" s="878"/>
      <c r="AT243" s="878"/>
      <c r="AU243" s="878"/>
      <c r="AV243" s="878"/>
      <c r="AW243" s="878"/>
      <c r="AX243" s="878"/>
      <c r="AY243" s="878"/>
      <c r="AZ243" s="878"/>
      <c r="BA243" s="878"/>
      <c r="BB243" s="878"/>
      <c r="BC243" s="878"/>
      <c r="BD243" s="878"/>
      <c r="BE243" s="878"/>
      <c r="BF243" s="878"/>
      <c r="BG243" s="878"/>
      <c r="BH243" s="878"/>
      <c r="BI243" s="878"/>
      <c r="BJ243" s="878"/>
      <c r="BK243" s="878"/>
      <c r="BL243" s="878"/>
      <c r="BM243" s="878"/>
      <c r="BN243" s="878"/>
      <c r="BO243" s="878"/>
      <c r="BP243" s="878"/>
      <c r="BQ243" s="878"/>
      <c r="BR243" s="878"/>
      <c r="BS243" s="878"/>
      <c r="BT243" s="878"/>
      <c r="BU243" s="878"/>
      <c r="BV243" s="878"/>
      <c r="BW243" s="878"/>
      <c r="BX243" s="878"/>
      <c r="BY243" s="878"/>
      <c r="BZ243" s="878"/>
      <c r="CA243" s="878"/>
      <c r="CB243" s="878"/>
      <c r="CC243" s="878"/>
      <c r="CD243" s="878"/>
      <c r="CE243" s="878"/>
      <c r="CF243" s="878"/>
      <c r="CG243" s="878"/>
      <c r="CH243" s="878"/>
      <c r="CI243" s="878"/>
      <c r="CJ243" s="878"/>
      <c r="CK243" s="878"/>
      <c r="CL243" s="878"/>
      <c r="CM243" s="878"/>
      <c r="CN243" s="878"/>
      <c r="CO243" s="878"/>
      <c r="CP243" s="878"/>
      <c r="CQ243" s="878"/>
      <c r="CR243" s="878"/>
      <c r="CS243" s="878"/>
      <c r="CT243" s="878"/>
      <c r="CU243" s="878"/>
      <c r="CV243" s="878"/>
      <c r="CW243" s="878"/>
      <c r="CX243" s="878"/>
      <c r="CY243" s="878"/>
      <c r="CZ243" s="878"/>
      <c r="DA243" s="878"/>
      <c r="DB243" s="878"/>
      <c r="DC243" s="878"/>
      <c r="DD243" s="878"/>
      <c r="DE243" s="878"/>
      <c r="DF243" s="878"/>
      <c r="DG243" s="878"/>
      <c r="DH243" s="878"/>
      <c r="DI243" s="878"/>
      <c r="DJ243" s="878"/>
      <c r="DK243" s="878"/>
      <c r="DL243" s="878"/>
      <c r="DM243" s="878"/>
      <c r="DN243" s="878"/>
      <c r="DO243" s="878"/>
      <c r="DP243" s="878"/>
      <c r="DQ243" s="878"/>
      <c r="DR243" s="878"/>
      <c r="DS243" s="878"/>
      <c r="DT243" s="878"/>
      <c r="DU243" s="878"/>
      <c r="DV243" s="878"/>
      <c r="DW243" s="486"/>
      <c r="DX243" s="878"/>
      <c r="DY243" s="878"/>
      <c r="DZ243" s="878"/>
      <c r="EA243" s="878"/>
      <c r="EB243" s="878"/>
      <c r="EC243" s="878"/>
      <c r="ED243" s="878"/>
      <c r="EE243" s="878"/>
      <c r="EF243" s="878"/>
      <c r="EG243" s="878"/>
      <c r="EH243" s="878"/>
      <c r="EI243" s="878"/>
      <c r="EJ243" s="878"/>
      <c r="EK243" s="878"/>
      <c r="EL243" s="878"/>
      <c r="EM243" s="878"/>
      <c r="EN243" s="878"/>
      <c r="EO243" s="878"/>
      <c r="EP243" s="878"/>
      <c r="EQ243" s="878"/>
      <c r="ER243" s="486"/>
    </row>
    <row r="244" spans="2:148" ht="15" customHeight="1" x14ac:dyDescent="0.25">
      <c r="B244" s="358" t="str">
        <f t="shared" si="22"/>
        <v>Desk 28</v>
      </c>
      <c r="C244" s="360" t="str">
        <f t="shared" si="25"/>
        <v/>
      </c>
      <c r="D244" s="360" t="str">
        <f t="shared" si="25"/>
        <v/>
      </c>
      <c r="E244" s="360" t="str">
        <f t="shared" si="25"/>
        <v/>
      </c>
      <c r="F244" s="360" t="str">
        <f t="shared" si="25"/>
        <v/>
      </c>
      <c r="G244" s="965" t="str">
        <f t="shared" si="25"/>
        <v/>
      </c>
      <c r="H244" s="878"/>
      <c r="I244" s="878"/>
      <c r="J244" s="878"/>
      <c r="K244" s="878"/>
      <c r="L244" s="878"/>
      <c r="M244" s="878"/>
      <c r="N244" s="878"/>
      <c r="O244" s="878"/>
      <c r="P244" s="878"/>
      <c r="Q244" s="878"/>
      <c r="R244" s="878"/>
      <c r="S244" s="878"/>
      <c r="T244" s="878"/>
      <c r="U244" s="878"/>
      <c r="V244" s="878"/>
      <c r="W244" s="878"/>
      <c r="X244" s="878"/>
      <c r="Y244" s="878"/>
      <c r="Z244" s="878"/>
      <c r="AA244" s="878"/>
      <c r="AB244" s="878"/>
      <c r="AC244" s="878"/>
      <c r="AD244" s="878"/>
      <c r="AE244" s="878"/>
      <c r="AF244" s="878"/>
      <c r="AG244" s="878"/>
      <c r="AH244" s="878"/>
      <c r="AI244" s="878"/>
      <c r="AJ244" s="878"/>
      <c r="AK244" s="878"/>
      <c r="AL244" s="878"/>
      <c r="AM244" s="878"/>
      <c r="AN244" s="878"/>
      <c r="AO244" s="878"/>
      <c r="AP244" s="878"/>
      <c r="AQ244" s="878"/>
      <c r="AR244" s="878"/>
      <c r="AS244" s="878"/>
      <c r="AT244" s="878"/>
      <c r="AU244" s="878"/>
      <c r="AV244" s="878"/>
      <c r="AW244" s="878"/>
      <c r="AX244" s="878"/>
      <c r="AY244" s="878"/>
      <c r="AZ244" s="878"/>
      <c r="BA244" s="878"/>
      <c r="BB244" s="878"/>
      <c r="BC244" s="878"/>
      <c r="BD244" s="878"/>
      <c r="BE244" s="878"/>
      <c r="BF244" s="878"/>
      <c r="BG244" s="878"/>
      <c r="BH244" s="878"/>
      <c r="BI244" s="878"/>
      <c r="BJ244" s="878"/>
      <c r="BK244" s="878"/>
      <c r="BL244" s="878"/>
      <c r="BM244" s="878"/>
      <c r="BN244" s="878"/>
      <c r="BO244" s="878"/>
      <c r="BP244" s="878"/>
      <c r="BQ244" s="878"/>
      <c r="BR244" s="878"/>
      <c r="BS244" s="878"/>
      <c r="BT244" s="878"/>
      <c r="BU244" s="878"/>
      <c r="BV244" s="878"/>
      <c r="BW244" s="878"/>
      <c r="BX244" s="878"/>
      <c r="BY244" s="878"/>
      <c r="BZ244" s="878"/>
      <c r="CA244" s="878"/>
      <c r="CB244" s="878"/>
      <c r="CC244" s="878"/>
      <c r="CD244" s="878"/>
      <c r="CE244" s="878"/>
      <c r="CF244" s="878"/>
      <c r="CG244" s="878"/>
      <c r="CH244" s="878"/>
      <c r="CI244" s="878"/>
      <c r="CJ244" s="878"/>
      <c r="CK244" s="878"/>
      <c r="CL244" s="878"/>
      <c r="CM244" s="878"/>
      <c r="CN244" s="878"/>
      <c r="CO244" s="878"/>
      <c r="CP244" s="878"/>
      <c r="CQ244" s="878"/>
      <c r="CR244" s="878"/>
      <c r="CS244" s="878"/>
      <c r="CT244" s="878"/>
      <c r="CU244" s="878"/>
      <c r="CV244" s="878"/>
      <c r="CW244" s="878"/>
      <c r="CX244" s="878"/>
      <c r="CY244" s="878"/>
      <c r="CZ244" s="878"/>
      <c r="DA244" s="878"/>
      <c r="DB244" s="878"/>
      <c r="DC244" s="878"/>
      <c r="DD244" s="878"/>
      <c r="DE244" s="878"/>
      <c r="DF244" s="878"/>
      <c r="DG244" s="878"/>
      <c r="DH244" s="878"/>
      <c r="DI244" s="878"/>
      <c r="DJ244" s="878"/>
      <c r="DK244" s="878"/>
      <c r="DL244" s="878"/>
      <c r="DM244" s="878"/>
      <c r="DN244" s="878"/>
      <c r="DO244" s="878"/>
      <c r="DP244" s="878"/>
      <c r="DQ244" s="878"/>
      <c r="DR244" s="878"/>
      <c r="DS244" s="878"/>
      <c r="DT244" s="878"/>
      <c r="DU244" s="878"/>
      <c r="DV244" s="878"/>
      <c r="DW244" s="486"/>
      <c r="DX244" s="878"/>
      <c r="DY244" s="878"/>
      <c r="DZ244" s="878"/>
      <c r="EA244" s="878"/>
      <c r="EB244" s="878"/>
      <c r="EC244" s="878"/>
      <c r="ED244" s="878"/>
      <c r="EE244" s="878"/>
      <c r="EF244" s="878"/>
      <c r="EG244" s="878"/>
      <c r="EH244" s="878"/>
      <c r="EI244" s="878"/>
      <c r="EJ244" s="878"/>
      <c r="EK244" s="878"/>
      <c r="EL244" s="878"/>
      <c r="EM244" s="878"/>
      <c r="EN244" s="878"/>
      <c r="EO244" s="878"/>
      <c r="EP244" s="878"/>
      <c r="EQ244" s="878"/>
      <c r="ER244" s="486"/>
    </row>
    <row r="245" spans="2:148" ht="15" customHeight="1" x14ac:dyDescent="0.25">
      <c r="B245" s="358" t="str">
        <f t="shared" si="22"/>
        <v>Desk 29</v>
      </c>
      <c r="C245" s="360" t="str">
        <f t="shared" si="25"/>
        <v/>
      </c>
      <c r="D245" s="360" t="str">
        <f t="shared" si="25"/>
        <v/>
      </c>
      <c r="E245" s="360" t="str">
        <f t="shared" si="25"/>
        <v/>
      </c>
      <c r="F245" s="360" t="str">
        <f t="shared" si="25"/>
        <v/>
      </c>
      <c r="G245" s="965" t="str">
        <f t="shared" si="25"/>
        <v/>
      </c>
      <c r="H245" s="878"/>
      <c r="I245" s="878"/>
      <c r="J245" s="878"/>
      <c r="K245" s="878"/>
      <c r="L245" s="878"/>
      <c r="M245" s="878"/>
      <c r="N245" s="878"/>
      <c r="O245" s="878"/>
      <c r="P245" s="878"/>
      <c r="Q245" s="878"/>
      <c r="R245" s="878"/>
      <c r="S245" s="878"/>
      <c r="T245" s="878"/>
      <c r="U245" s="878"/>
      <c r="V245" s="878"/>
      <c r="W245" s="878"/>
      <c r="X245" s="878"/>
      <c r="Y245" s="878"/>
      <c r="Z245" s="878"/>
      <c r="AA245" s="878"/>
      <c r="AB245" s="878"/>
      <c r="AC245" s="878"/>
      <c r="AD245" s="878"/>
      <c r="AE245" s="878"/>
      <c r="AF245" s="878"/>
      <c r="AG245" s="878"/>
      <c r="AH245" s="878"/>
      <c r="AI245" s="878"/>
      <c r="AJ245" s="878"/>
      <c r="AK245" s="878"/>
      <c r="AL245" s="878"/>
      <c r="AM245" s="878"/>
      <c r="AN245" s="878"/>
      <c r="AO245" s="878"/>
      <c r="AP245" s="878"/>
      <c r="AQ245" s="878"/>
      <c r="AR245" s="878"/>
      <c r="AS245" s="878"/>
      <c r="AT245" s="878"/>
      <c r="AU245" s="878"/>
      <c r="AV245" s="878"/>
      <c r="AW245" s="878"/>
      <c r="AX245" s="878"/>
      <c r="AY245" s="878"/>
      <c r="AZ245" s="878"/>
      <c r="BA245" s="878"/>
      <c r="BB245" s="878"/>
      <c r="BC245" s="878"/>
      <c r="BD245" s="878"/>
      <c r="BE245" s="878"/>
      <c r="BF245" s="878"/>
      <c r="BG245" s="878"/>
      <c r="BH245" s="878"/>
      <c r="BI245" s="878"/>
      <c r="BJ245" s="878"/>
      <c r="BK245" s="878"/>
      <c r="BL245" s="878"/>
      <c r="BM245" s="878"/>
      <c r="BN245" s="878"/>
      <c r="BO245" s="878"/>
      <c r="BP245" s="878"/>
      <c r="BQ245" s="878"/>
      <c r="BR245" s="878"/>
      <c r="BS245" s="878"/>
      <c r="BT245" s="878"/>
      <c r="BU245" s="878"/>
      <c r="BV245" s="878"/>
      <c r="BW245" s="878"/>
      <c r="BX245" s="878"/>
      <c r="BY245" s="878"/>
      <c r="BZ245" s="878"/>
      <c r="CA245" s="878"/>
      <c r="CB245" s="878"/>
      <c r="CC245" s="878"/>
      <c r="CD245" s="878"/>
      <c r="CE245" s="878"/>
      <c r="CF245" s="878"/>
      <c r="CG245" s="878"/>
      <c r="CH245" s="878"/>
      <c r="CI245" s="878"/>
      <c r="CJ245" s="878"/>
      <c r="CK245" s="878"/>
      <c r="CL245" s="878"/>
      <c r="CM245" s="878"/>
      <c r="CN245" s="878"/>
      <c r="CO245" s="878"/>
      <c r="CP245" s="878"/>
      <c r="CQ245" s="878"/>
      <c r="CR245" s="878"/>
      <c r="CS245" s="878"/>
      <c r="CT245" s="878"/>
      <c r="CU245" s="878"/>
      <c r="CV245" s="878"/>
      <c r="CW245" s="878"/>
      <c r="CX245" s="878"/>
      <c r="CY245" s="878"/>
      <c r="CZ245" s="878"/>
      <c r="DA245" s="878"/>
      <c r="DB245" s="878"/>
      <c r="DC245" s="878"/>
      <c r="DD245" s="878"/>
      <c r="DE245" s="878"/>
      <c r="DF245" s="878"/>
      <c r="DG245" s="878"/>
      <c r="DH245" s="878"/>
      <c r="DI245" s="878"/>
      <c r="DJ245" s="878"/>
      <c r="DK245" s="878"/>
      <c r="DL245" s="878"/>
      <c r="DM245" s="878"/>
      <c r="DN245" s="878"/>
      <c r="DO245" s="878"/>
      <c r="DP245" s="878"/>
      <c r="DQ245" s="878"/>
      <c r="DR245" s="878"/>
      <c r="DS245" s="878"/>
      <c r="DT245" s="878"/>
      <c r="DU245" s="878"/>
      <c r="DV245" s="878"/>
      <c r="DW245" s="486"/>
      <c r="DX245" s="878"/>
      <c r="DY245" s="878"/>
      <c r="DZ245" s="878"/>
      <c r="EA245" s="878"/>
      <c r="EB245" s="878"/>
      <c r="EC245" s="878"/>
      <c r="ED245" s="878"/>
      <c r="EE245" s="878"/>
      <c r="EF245" s="878"/>
      <c r="EG245" s="878"/>
      <c r="EH245" s="878"/>
      <c r="EI245" s="878"/>
      <c r="EJ245" s="878"/>
      <c r="EK245" s="878"/>
      <c r="EL245" s="878"/>
      <c r="EM245" s="878"/>
      <c r="EN245" s="878"/>
      <c r="EO245" s="878"/>
      <c r="EP245" s="878"/>
      <c r="EQ245" s="878"/>
      <c r="ER245" s="486"/>
    </row>
    <row r="246" spans="2:148" ht="15" customHeight="1" x14ac:dyDescent="0.25">
      <c r="B246" s="358" t="str">
        <f t="shared" si="22"/>
        <v>Desk 30</v>
      </c>
      <c r="C246" s="360" t="str">
        <f t="shared" si="25"/>
        <v/>
      </c>
      <c r="D246" s="360" t="str">
        <f t="shared" si="25"/>
        <v/>
      </c>
      <c r="E246" s="360" t="str">
        <f t="shared" si="25"/>
        <v/>
      </c>
      <c r="F246" s="360" t="str">
        <f t="shared" si="25"/>
        <v/>
      </c>
      <c r="G246" s="965" t="str">
        <f t="shared" si="25"/>
        <v/>
      </c>
      <c r="H246" s="878"/>
      <c r="I246" s="878"/>
      <c r="J246" s="878"/>
      <c r="K246" s="878"/>
      <c r="L246" s="878"/>
      <c r="M246" s="878"/>
      <c r="N246" s="878"/>
      <c r="O246" s="878"/>
      <c r="P246" s="878"/>
      <c r="Q246" s="878"/>
      <c r="R246" s="878"/>
      <c r="S246" s="878"/>
      <c r="T246" s="878"/>
      <c r="U246" s="878"/>
      <c r="V246" s="878"/>
      <c r="W246" s="878"/>
      <c r="X246" s="878"/>
      <c r="Y246" s="878"/>
      <c r="Z246" s="878"/>
      <c r="AA246" s="878"/>
      <c r="AB246" s="878"/>
      <c r="AC246" s="878"/>
      <c r="AD246" s="878"/>
      <c r="AE246" s="878"/>
      <c r="AF246" s="878"/>
      <c r="AG246" s="878"/>
      <c r="AH246" s="878"/>
      <c r="AI246" s="878"/>
      <c r="AJ246" s="878"/>
      <c r="AK246" s="878"/>
      <c r="AL246" s="878"/>
      <c r="AM246" s="878"/>
      <c r="AN246" s="878"/>
      <c r="AO246" s="878"/>
      <c r="AP246" s="878"/>
      <c r="AQ246" s="878"/>
      <c r="AR246" s="878"/>
      <c r="AS246" s="878"/>
      <c r="AT246" s="878"/>
      <c r="AU246" s="878"/>
      <c r="AV246" s="878"/>
      <c r="AW246" s="878"/>
      <c r="AX246" s="878"/>
      <c r="AY246" s="878"/>
      <c r="AZ246" s="878"/>
      <c r="BA246" s="878"/>
      <c r="BB246" s="878"/>
      <c r="BC246" s="878"/>
      <c r="BD246" s="878"/>
      <c r="BE246" s="878"/>
      <c r="BF246" s="878"/>
      <c r="BG246" s="878"/>
      <c r="BH246" s="878"/>
      <c r="BI246" s="878"/>
      <c r="BJ246" s="878"/>
      <c r="BK246" s="878"/>
      <c r="BL246" s="878"/>
      <c r="BM246" s="878"/>
      <c r="BN246" s="878"/>
      <c r="BO246" s="878"/>
      <c r="BP246" s="878"/>
      <c r="BQ246" s="878"/>
      <c r="BR246" s="878"/>
      <c r="BS246" s="878"/>
      <c r="BT246" s="878"/>
      <c r="BU246" s="878"/>
      <c r="BV246" s="878"/>
      <c r="BW246" s="878"/>
      <c r="BX246" s="878"/>
      <c r="BY246" s="878"/>
      <c r="BZ246" s="878"/>
      <c r="CA246" s="878"/>
      <c r="CB246" s="878"/>
      <c r="CC246" s="878"/>
      <c r="CD246" s="878"/>
      <c r="CE246" s="878"/>
      <c r="CF246" s="878"/>
      <c r="CG246" s="878"/>
      <c r="CH246" s="878"/>
      <c r="CI246" s="878"/>
      <c r="CJ246" s="878"/>
      <c r="CK246" s="878"/>
      <c r="CL246" s="878"/>
      <c r="CM246" s="878"/>
      <c r="CN246" s="878"/>
      <c r="CO246" s="878"/>
      <c r="CP246" s="878"/>
      <c r="CQ246" s="878"/>
      <c r="CR246" s="878"/>
      <c r="CS246" s="878"/>
      <c r="CT246" s="878"/>
      <c r="CU246" s="878"/>
      <c r="CV246" s="878"/>
      <c r="CW246" s="878"/>
      <c r="CX246" s="878"/>
      <c r="CY246" s="878"/>
      <c r="CZ246" s="878"/>
      <c r="DA246" s="878"/>
      <c r="DB246" s="878"/>
      <c r="DC246" s="878"/>
      <c r="DD246" s="878"/>
      <c r="DE246" s="878"/>
      <c r="DF246" s="878"/>
      <c r="DG246" s="878"/>
      <c r="DH246" s="878"/>
      <c r="DI246" s="878"/>
      <c r="DJ246" s="878"/>
      <c r="DK246" s="878"/>
      <c r="DL246" s="878"/>
      <c r="DM246" s="878"/>
      <c r="DN246" s="878"/>
      <c r="DO246" s="878"/>
      <c r="DP246" s="878"/>
      <c r="DQ246" s="878"/>
      <c r="DR246" s="878"/>
      <c r="DS246" s="878"/>
      <c r="DT246" s="878"/>
      <c r="DU246" s="878"/>
      <c r="DV246" s="878"/>
      <c r="DW246" s="486"/>
      <c r="DX246" s="878"/>
      <c r="DY246" s="878"/>
      <c r="DZ246" s="878"/>
      <c r="EA246" s="878"/>
      <c r="EB246" s="878"/>
      <c r="EC246" s="878"/>
      <c r="ED246" s="878"/>
      <c r="EE246" s="878"/>
      <c r="EF246" s="878"/>
      <c r="EG246" s="878"/>
      <c r="EH246" s="878"/>
      <c r="EI246" s="878"/>
      <c r="EJ246" s="878"/>
      <c r="EK246" s="878"/>
      <c r="EL246" s="878"/>
      <c r="EM246" s="878"/>
      <c r="EN246" s="878"/>
      <c r="EO246" s="878"/>
      <c r="EP246" s="878"/>
      <c r="EQ246" s="878"/>
      <c r="ER246" s="486"/>
    </row>
    <row r="247" spans="2:148" ht="15" customHeight="1" x14ac:dyDescent="0.25">
      <c r="B247" s="358" t="str">
        <f t="shared" si="22"/>
        <v>Desk 31</v>
      </c>
      <c r="C247" s="360" t="str">
        <f t="shared" si="25"/>
        <v/>
      </c>
      <c r="D247" s="360" t="str">
        <f t="shared" si="25"/>
        <v/>
      </c>
      <c r="E247" s="360" t="str">
        <f t="shared" si="25"/>
        <v/>
      </c>
      <c r="F247" s="360" t="str">
        <f t="shared" si="25"/>
        <v/>
      </c>
      <c r="G247" s="965" t="str">
        <f t="shared" si="25"/>
        <v/>
      </c>
      <c r="H247" s="878"/>
      <c r="I247" s="878"/>
      <c r="J247" s="878"/>
      <c r="K247" s="878"/>
      <c r="L247" s="878"/>
      <c r="M247" s="878"/>
      <c r="N247" s="878"/>
      <c r="O247" s="878"/>
      <c r="P247" s="878"/>
      <c r="Q247" s="878"/>
      <c r="R247" s="878"/>
      <c r="S247" s="878"/>
      <c r="T247" s="878"/>
      <c r="U247" s="878"/>
      <c r="V247" s="878"/>
      <c r="W247" s="878"/>
      <c r="X247" s="878"/>
      <c r="Y247" s="878"/>
      <c r="Z247" s="878"/>
      <c r="AA247" s="878"/>
      <c r="AB247" s="878"/>
      <c r="AC247" s="878"/>
      <c r="AD247" s="878"/>
      <c r="AE247" s="878"/>
      <c r="AF247" s="878"/>
      <c r="AG247" s="878"/>
      <c r="AH247" s="878"/>
      <c r="AI247" s="878"/>
      <c r="AJ247" s="878"/>
      <c r="AK247" s="878"/>
      <c r="AL247" s="878"/>
      <c r="AM247" s="878"/>
      <c r="AN247" s="878"/>
      <c r="AO247" s="878"/>
      <c r="AP247" s="878"/>
      <c r="AQ247" s="878"/>
      <c r="AR247" s="878"/>
      <c r="AS247" s="878"/>
      <c r="AT247" s="878"/>
      <c r="AU247" s="878"/>
      <c r="AV247" s="878"/>
      <c r="AW247" s="878"/>
      <c r="AX247" s="878"/>
      <c r="AY247" s="878"/>
      <c r="AZ247" s="878"/>
      <c r="BA247" s="878"/>
      <c r="BB247" s="878"/>
      <c r="BC247" s="878"/>
      <c r="BD247" s="878"/>
      <c r="BE247" s="878"/>
      <c r="BF247" s="878"/>
      <c r="BG247" s="878"/>
      <c r="BH247" s="878"/>
      <c r="BI247" s="878"/>
      <c r="BJ247" s="878"/>
      <c r="BK247" s="878"/>
      <c r="BL247" s="878"/>
      <c r="BM247" s="878"/>
      <c r="BN247" s="878"/>
      <c r="BO247" s="878"/>
      <c r="BP247" s="878"/>
      <c r="BQ247" s="878"/>
      <c r="BR247" s="878"/>
      <c r="BS247" s="878"/>
      <c r="BT247" s="878"/>
      <c r="BU247" s="878"/>
      <c r="BV247" s="878"/>
      <c r="BW247" s="878"/>
      <c r="BX247" s="878"/>
      <c r="BY247" s="878"/>
      <c r="BZ247" s="878"/>
      <c r="CA247" s="878"/>
      <c r="CB247" s="878"/>
      <c r="CC247" s="878"/>
      <c r="CD247" s="878"/>
      <c r="CE247" s="878"/>
      <c r="CF247" s="878"/>
      <c r="CG247" s="878"/>
      <c r="CH247" s="878"/>
      <c r="CI247" s="878"/>
      <c r="CJ247" s="878"/>
      <c r="CK247" s="878"/>
      <c r="CL247" s="878"/>
      <c r="CM247" s="878"/>
      <c r="CN247" s="878"/>
      <c r="CO247" s="878"/>
      <c r="CP247" s="878"/>
      <c r="CQ247" s="878"/>
      <c r="CR247" s="878"/>
      <c r="CS247" s="878"/>
      <c r="CT247" s="878"/>
      <c r="CU247" s="878"/>
      <c r="CV247" s="878"/>
      <c r="CW247" s="878"/>
      <c r="CX247" s="878"/>
      <c r="CY247" s="878"/>
      <c r="CZ247" s="878"/>
      <c r="DA247" s="878"/>
      <c r="DB247" s="878"/>
      <c r="DC247" s="878"/>
      <c r="DD247" s="878"/>
      <c r="DE247" s="878"/>
      <c r="DF247" s="878"/>
      <c r="DG247" s="878"/>
      <c r="DH247" s="878"/>
      <c r="DI247" s="878"/>
      <c r="DJ247" s="878"/>
      <c r="DK247" s="878"/>
      <c r="DL247" s="878"/>
      <c r="DM247" s="878"/>
      <c r="DN247" s="878"/>
      <c r="DO247" s="878"/>
      <c r="DP247" s="878"/>
      <c r="DQ247" s="878"/>
      <c r="DR247" s="878"/>
      <c r="DS247" s="878"/>
      <c r="DT247" s="878"/>
      <c r="DU247" s="878"/>
      <c r="DV247" s="878"/>
      <c r="DW247" s="486"/>
      <c r="DX247" s="878"/>
      <c r="DY247" s="878"/>
      <c r="DZ247" s="878"/>
      <c r="EA247" s="878"/>
      <c r="EB247" s="878"/>
      <c r="EC247" s="878"/>
      <c r="ED247" s="878"/>
      <c r="EE247" s="878"/>
      <c r="EF247" s="878"/>
      <c r="EG247" s="878"/>
      <c r="EH247" s="878"/>
      <c r="EI247" s="878"/>
      <c r="EJ247" s="878"/>
      <c r="EK247" s="878"/>
      <c r="EL247" s="878"/>
      <c r="EM247" s="878"/>
      <c r="EN247" s="878"/>
      <c r="EO247" s="878"/>
      <c r="EP247" s="878"/>
      <c r="EQ247" s="878"/>
      <c r="ER247" s="486"/>
    </row>
    <row r="248" spans="2:148" ht="15" customHeight="1" x14ac:dyDescent="0.25">
      <c r="B248" s="358" t="str">
        <f t="shared" si="22"/>
        <v>Desk 32</v>
      </c>
      <c r="C248" s="360" t="str">
        <f t="shared" si="25"/>
        <v/>
      </c>
      <c r="D248" s="360" t="str">
        <f t="shared" si="25"/>
        <v/>
      </c>
      <c r="E248" s="360" t="str">
        <f t="shared" si="25"/>
        <v/>
      </c>
      <c r="F248" s="360" t="str">
        <f t="shared" si="25"/>
        <v/>
      </c>
      <c r="G248" s="965" t="str">
        <f t="shared" si="25"/>
        <v/>
      </c>
      <c r="H248" s="878"/>
      <c r="I248" s="878"/>
      <c r="J248" s="878"/>
      <c r="K248" s="878"/>
      <c r="L248" s="878"/>
      <c r="M248" s="878"/>
      <c r="N248" s="878"/>
      <c r="O248" s="878"/>
      <c r="P248" s="878"/>
      <c r="Q248" s="878"/>
      <c r="R248" s="878"/>
      <c r="S248" s="878"/>
      <c r="T248" s="878"/>
      <c r="U248" s="878"/>
      <c r="V248" s="878"/>
      <c r="W248" s="878"/>
      <c r="X248" s="878"/>
      <c r="Y248" s="878"/>
      <c r="Z248" s="878"/>
      <c r="AA248" s="878"/>
      <c r="AB248" s="878"/>
      <c r="AC248" s="878"/>
      <c r="AD248" s="878"/>
      <c r="AE248" s="878"/>
      <c r="AF248" s="878"/>
      <c r="AG248" s="878"/>
      <c r="AH248" s="878"/>
      <c r="AI248" s="878"/>
      <c r="AJ248" s="878"/>
      <c r="AK248" s="878"/>
      <c r="AL248" s="878"/>
      <c r="AM248" s="878"/>
      <c r="AN248" s="878"/>
      <c r="AO248" s="878"/>
      <c r="AP248" s="878"/>
      <c r="AQ248" s="878"/>
      <c r="AR248" s="878"/>
      <c r="AS248" s="878"/>
      <c r="AT248" s="878"/>
      <c r="AU248" s="878"/>
      <c r="AV248" s="878"/>
      <c r="AW248" s="878"/>
      <c r="AX248" s="878"/>
      <c r="AY248" s="878"/>
      <c r="AZ248" s="878"/>
      <c r="BA248" s="878"/>
      <c r="BB248" s="878"/>
      <c r="BC248" s="878"/>
      <c r="BD248" s="878"/>
      <c r="BE248" s="878"/>
      <c r="BF248" s="878"/>
      <c r="BG248" s="878"/>
      <c r="BH248" s="878"/>
      <c r="BI248" s="878"/>
      <c r="BJ248" s="878"/>
      <c r="BK248" s="878"/>
      <c r="BL248" s="878"/>
      <c r="BM248" s="878"/>
      <c r="BN248" s="878"/>
      <c r="BO248" s="878"/>
      <c r="BP248" s="878"/>
      <c r="BQ248" s="878"/>
      <c r="BR248" s="878"/>
      <c r="BS248" s="878"/>
      <c r="BT248" s="878"/>
      <c r="BU248" s="878"/>
      <c r="BV248" s="878"/>
      <c r="BW248" s="878"/>
      <c r="BX248" s="878"/>
      <c r="BY248" s="878"/>
      <c r="BZ248" s="878"/>
      <c r="CA248" s="878"/>
      <c r="CB248" s="878"/>
      <c r="CC248" s="878"/>
      <c r="CD248" s="878"/>
      <c r="CE248" s="878"/>
      <c r="CF248" s="878"/>
      <c r="CG248" s="878"/>
      <c r="CH248" s="878"/>
      <c r="CI248" s="878"/>
      <c r="CJ248" s="878"/>
      <c r="CK248" s="878"/>
      <c r="CL248" s="878"/>
      <c r="CM248" s="878"/>
      <c r="CN248" s="878"/>
      <c r="CO248" s="878"/>
      <c r="CP248" s="878"/>
      <c r="CQ248" s="878"/>
      <c r="CR248" s="878"/>
      <c r="CS248" s="878"/>
      <c r="CT248" s="878"/>
      <c r="CU248" s="878"/>
      <c r="CV248" s="878"/>
      <c r="CW248" s="878"/>
      <c r="CX248" s="878"/>
      <c r="CY248" s="878"/>
      <c r="CZ248" s="878"/>
      <c r="DA248" s="878"/>
      <c r="DB248" s="878"/>
      <c r="DC248" s="878"/>
      <c r="DD248" s="878"/>
      <c r="DE248" s="878"/>
      <c r="DF248" s="878"/>
      <c r="DG248" s="878"/>
      <c r="DH248" s="878"/>
      <c r="DI248" s="878"/>
      <c r="DJ248" s="878"/>
      <c r="DK248" s="878"/>
      <c r="DL248" s="878"/>
      <c r="DM248" s="878"/>
      <c r="DN248" s="878"/>
      <c r="DO248" s="878"/>
      <c r="DP248" s="878"/>
      <c r="DQ248" s="878"/>
      <c r="DR248" s="878"/>
      <c r="DS248" s="878"/>
      <c r="DT248" s="878"/>
      <c r="DU248" s="878"/>
      <c r="DV248" s="878"/>
      <c r="DW248" s="486"/>
      <c r="DX248" s="878"/>
      <c r="DY248" s="878"/>
      <c r="DZ248" s="878"/>
      <c r="EA248" s="878"/>
      <c r="EB248" s="878"/>
      <c r="EC248" s="878"/>
      <c r="ED248" s="878"/>
      <c r="EE248" s="878"/>
      <c r="EF248" s="878"/>
      <c r="EG248" s="878"/>
      <c r="EH248" s="878"/>
      <c r="EI248" s="878"/>
      <c r="EJ248" s="878"/>
      <c r="EK248" s="878"/>
      <c r="EL248" s="878"/>
      <c r="EM248" s="878"/>
      <c r="EN248" s="878"/>
      <c r="EO248" s="878"/>
      <c r="EP248" s="878"/>
      <c r="EQ248" s="878"/>
      <c r="ER248" s="486"/>
    </row>
    <row r="249" spans="2:148" ht="15" customHeight="1" x14ac:dyDescent="0.25">
      <c r="B249" s="358" t="str">
        <f t="shared" si="22"/>
        <v>Desk 33</v>
      </c>
      <c r="C249" s="360" t="str">
        <f t="shared" si="25"/>
        <v/>
      </c>
      <c r="D249" s="360" t="str">
        <f t="shared" si="25"/>
        <v/>
      </c>
      <c r="E249" s="360" t="str">
        <f t="shared" si="25"/>
        <v/>
      </c>
      <c r="F249" s="360" t="str">
        <f t="shared" si="25"/>
        <v/>
      </c>
      <c r="G249" s="965" t="str">
        <f t="shared" si="25"/>
        <v/>
      </c>
      <c r="H249" s="878"/>
      <c r="I249" s="878"/>
      <c r="J249" s="878"/>
      <c r="K249" s="878"/>
      <c r="L249" s="878"/>
      <c r="M249" s="878"/>
      <c r="N249" s="878"/>
      <c r="O249" s="878"/>
      <c r="P249" s="878"/>
      <c r="Q249" s="878"/>
      <c r="R249" s="878"/>
      <c r="S249" s="878"/>
      <c r="T249" s="878"/>
      <c r="U249" s="878"/>
      <c r="V249" s="878"/>
      <c r="W249" s="878"/>
      <c r="X249" s="878"/>
      <c r="Y249" s="878"/>
      <c r="Z249" s="878"/>
      <c r="AA249" s="878"/>
      <c r="AB249" s="878"/>
      <c r="AC249" s="878"/>
      <c r="AD249" s="878"/>
      <c r="AE249" s="878"/>
      <c r="AF249" s="878"/>
      <c r="AG249" s="878"/>
      <c r="AH249" s="878"/>
      <c r="AI249" s="878"/>
      <c r="AJ249" s="878"/>
      <c r="AK249" s="878"/>
      <c r="AL249" s="878"/>
      <c r="AM249" s="878"/>
      <c r="AN249" s="878"/>
      <c r="AO249" s="878"/>
      <c r="AP249" s="878"/>
      <c r="AQ249" s="878"/>
      <c r="AR249" s="878"/>
      <c r="AS249" s="878"/>
      <c r="AT249" s="878"/>
      <c r="AU249" s="878"/>
      <c r="AV249" s="878"/>
      <c r="AW249" s="878"/>
      <c r="AX249" s="878"/>
      <c r="AY249" s="878"/>
      <c r="AZ249" s="878"/>
      <c r="BA249" s="878"/>
      <c r="BB249" s="878"/>
      <c r="BC249" s="878"/>
      <c r="BD249" s="878"/>
      <c r="BE249" s="878"/>
      <c r="BF249" s="878"/>
      <c r="BG249" s="878"/>
      <c r="BH249" s="878"/>
      <c r="BI249" s="878"/>
      <c r="BJ249" s="878"/>
      <c r="BK249" s="878"/>
      <c r="BL249" s="878"/>
      <c r="BM249" s="878"/>
      <c r="BN249" s="878"/>
      <c r="BO249" s="878"/>
      <c r="BP249" s="878"/>
      <c r="BQ249" s="878"/>
      <c r="BR249" s="878"/>
      <c r="BS249" s="878"/>
      <c r="BT249" s="878"/>
      <c r="BU249" s="878"/>
      <c r="BV249" s="878"/>
      <c r="BW249" s="878"/>
      <c r="BX249" s="878"/>
      <c r="BY249" s="878"/>
      <c r="BZ249" s="878"/>
      <c r="CA249" s="878"/>
      <c r="CB249" s="878"/>
      <c r="CC249" s="878"/>
      <c r="CD249" s="878"/>
      <c r="CE249" s="878"/>
      <c r="CF249" s="878"/>
      <c r="CG249" s="878"/>
      <c r="CH249" s="878"/>
      <c r="CI249" s="878"/>
      <c r="CJ249" s="878"/>
      <c r="CK249" s="878"/>
      <c r="CL249" s="878"/>
      <c r="CM249" s="878"/>
      <c r="CN249" s="878"/>
      <c r="CO249" s="878"/>
      <c r="CP249" s="878"/>
      <c r="CQ249" s="878"/>
      <c r="CR249" s="878"/>
      <c r="CS249" s="878"/>
      <c r="CT249" s="878"/>
      <c r="CU249" s="878"/>
      <c r="CV249" s="878"/>
      <c r="CW249" s="878"/>
      <c r="CX249" s="878"/>
      <c r="CY249" s="878"/>
      <c r="CZ249" s="878"/>
      <c r="DA249" s="878"/>
      <c r="DB249" s="878"/>
      <c r="DC249" s="878"/>
      <c r="DD249" s="878"/>
      <c r="DE249" s="878"/>
      <c r="DF249" s="878"/>
      <c r="DG249" s="878"/>
      <c r="DH249" s="878"/>
      <c r="DI249" s="878"/>
      <c r="DJ249" s="878"/>
      <c r="DK249" s="878"/>
      <c r="DL249" s="878"/>
      <c r="DM249" s="878"/>
      <c r="DN249" s="878"/>
      <c r="DO249" s="878"/>
      <c r="DP249" s="878"/>
      <c r="DQ249" s="878"/>
      <c r="DR249" s="878"/>
      <c r="DS249" s="878"/>
      <c r="DT249" s="878"/>
      <c r="DU249" s="878"/>
      <c r="DV249" s="878"/>
      <c r="DW249" s="486"/>
      <c r="DX249" s="878"/>
      <c r="DY249" s="878"/>
      <c r="DZ249" s="878"/>
      <c r="EA249" s="878"/>
      <c r="EB249" s="878"/>
      <c r="EC249" s="878"/>
      <c r="ED249" s="878"/>
      <c r="EE249" s="878"/>
      <c r="EF249" s="878"/>
      <c r="EG249" s="878"/>
      <c r="EH249" s="878"/>
      <c r="EI249" s="878"/>
      <c r="EJ249" s="878"/>
      <c r="EK249" s="878"/>
      <c r="EL249" s="878"/>
      <c r="EM249" s="878"/>
      <c r="EN249" s="878"/>
      <c r="EO249" s="878"/>
      <c r="EP249" s="878"/>
      <c r="EQ249" s="878"/>
      <c r="ER249" s="486"/>
    </row>
    <row r="250" spans="2:148" ht="15" customHeight="1" x14ac:dyDescent="0.25">
      <c r="B250" s="358" t="str">
        <f t="shared" si="22"/>
        <v>Desk 34</v>
      </c>
      <c r="C250" s="360" t="str">
        <f t="shared" ref="C250:G265" si="26">IF(ISBLANK(C44), "", C44)</f>
        <v/>
      </c>
      <c r="D250" s="360" t="str">
        <f t="shared" si="26"/>
        <v/>
      </c>
      <c r="E250" s="360" t="str">
        <f t="shared" si="26"/>
        <v/>
      </c>
      <c r="F250" s="360" t="str">
        <f t="shared" si="26"/>
        <v/>
      </c>
      <c r="G250" s="965" t="str">
        <f t="shared" si="26"/>
        <v/>
      </c>
      <c r="H250" s="878"/>
      <c r="I250" s="878"/>
      <c r="J250" s="878"/>
      <c r="K250" s="878"/>
      <c r="L250" s="878"/>
      <c r="M250" s="878"/>
      <c r="N250" s="878"/>
      <c r="O250" s="878"/>
      <c r="P250" s="878"/>
      <c r="Q250" s="878"/>
      <c r="R250" s="878"/>
      <c r="S250" s="878"/>
      <c r="T250" s="878"/>
      <c r="U250" s="878"/>
      <c r="V250" s="878"/>
      <c r="W250" s="878"/>
      <c r="X250" s="878"/>
      <c r="Y250" s="878"/>
      <c r="Z250" s="878"/>
      <c r="AA250" s="878"/>
      <c r="AB250" s="878"/>
      <c r="AC250" s="878"/>
      <c r="AD250" s="878"/>
      <c r="AE250" s="878"/>
      <c r="AF250" s="878"/>
      <c r="AG250" s="878"/>
      <c r="AH250" s="878"/>
      <c r="AI250" s="878"/>
      <c r="AJ250" s="878"/>
      <c r="AK250" s="878"/>
      <c r="AL250" s="878"/>
      <c r="AM250" s="878"/>
      <c r="AN250" s="878"/>
      <c r="AO250" s="878"/>
      <c r="AP250" s="878"/>
      <c r="AQ250" s="878"/>
      <c r="AR250" s="878"/>
      <c r="AS250" s="878"/>
      <c r="AT250" s="878"/>
      <c r="AU250" s="878"/>
      <c r="AV250" s="878"/>
      <c r="AW250" s="878"/>
      <c r="AX250" s="878"/>
      <c r="AY250" s="878"/>
      <c r="AZ250" s="878"/>
      <c r="BA250" s="878"/>
      <c r="BB250" s="878"/>
      <c r="BC250" s="878"/>
      <c r="BD250" s="878"/>
      <c r="BE250" s="878"/>
      <c r="BF250" s="878"/>
      <c r="BG250" s="878"/>
      <c r="BH250" s="878"/>
      <c r="BI250" s="878"/>
      <c r="BJ250" s="878"/>
      <c r="BK250" s="878"/>
      <c r="BL250" s="878"/>
      <c r="BM250" s="878"/>
      <c r="BN250" s="878"/>
      <c r="BO250" s="878"/>
      <c r="BP250" s="878"/>
      <c r="BQ250" s="878"/>
      <c r="BR250" s="878"/>
      <c r="BS250" s="878"/>
      <c r="BT250" s="878"/>
      <c r="BU250" s="878"/>
      <c r="BV250" s="878"/>
      <c r="BW250" s="878"/>
      <c r="BX250" s="878"/>
      <c r="BY250" s="878"/>
      <c r="BZ250" s="878"/>
      <c r="CA250" s="878"/>
      <c r="CB250" s="878"/>
      <c r="CC250" s="878"/>
      <c r="CD250" s="878"/>
      <c r="CE250" s="878"/>
      <c r="CF250" s="878"/>
      <c r="CG250" s="878"/>
      <c r="CH250" s="878"/>
      <c r="CI250" s="878"/>
      <c r="CJ250" s="878"/>
      <c r="CK250" s="878"/>
      <c r="CL250" s="878"/>
      <c r="CM250" s="878"/>
      <c r="CN250" s="878"/>
      <c r="CO250" s="878"/>
      <c r="CP250" s="878"/>
      <c r="CQ250" s="878"/>
      <c r="CR250" s="878"/>
      <c r="CS250" s="878"/>
      <c r="CT250" s="878"/>
      <c r="CU250" s="878"/>
      <c r="CV250" s="878"/>
      <c r="CW250" s="878"/>
      <c r="CX250" s="878"/>
      <c r="CY250" s="878"/>
      <c r="CZ250" s="878"/>
      <c r="DA250" s="878"/>
      <c r="DB250" s="878"/>
      <c r="DC250" s="878"/>
      <c r="DD250" s="878"/>
      <c r="DE250" s="878"/>
      <c r="DF250" s="878"/>
      <c r="DG250" s="878"/>
      <c r="DH250" s="878"/>
      <c r="DI250" s="878"/>
      <c r="DJ250" s="878"/>
      <c r="DK250" s="878"/>
      <c r="DL250" s="878"/>
      <c r="DM250" s="878"/>
      <c r="DN250" s="878"/>
      <c r="DO250" s="878"/>
      <c r="DP250" s="878"/>
      <c r="DQ250" s="878"/>
      <c r="DR250" s="878"/>
      <c r="DS250" s="878"/>
      <c r="DT250" s="878"/>
      <c r="DU250" s="878"/>
      <c r="DV250" s="878"/>
      <c r="DW250" s="486"/>
      <c r="DX250" s="878"/>
      <c r="DY250" s="878"/>
      <c r="DZ250" s="878"/>
      <c r="EA250" s="878"/>
      <c r="EB250" s="878"/>
      <c r="EC250" s="878"/>
      <c r="ED250" s="878"/>
      <c r="EE250" s="878"/>
      <c r="EF250" s="878"/>
      <c r="EG250" s="878"/>
      <c r="EH250" s="878"/>
      <c r="EI250" s="878"/>
      <c r="EJ250" s="878"/>
      <c r="EK250" s="878"/>
      <c r="EL250" s="878"/>
      <c r="EM250" s="878"/>
      <c r="EN250" s="878"/>
      <c r="EO250" s="878"/>
      <c r="EP250" s="878"/>
      <c r="EQ250" s="878"/>
      <c r="ER250" s="486"/>
    </row>
    <row r="251" spans="2:148" ht="15" customHeight="1" x14ac:dyDescent="0.25">
      <c r="B251" s="358" t="str">
        <f t="shared" si="22"/>
        <v>Desk 35</v>
      </c>
      <c r="C251" s="360" t="str">
        <f t="shared" si="26"/>
        <v/>
      </c>
      <c r="D251" s="360" t="str">
        <f t="shared" si="26"/>
        <v/>
      </c>
      <c r="E251" s="360" t="str">
        <f t="shared" si="26"/>
        <v/>
      </c>
      <c r="F251" s="360" t="str">
        <f t="shared" si="26"/>
        <v/>
      </c>
      <c r="G251" s="965" t="str">
        <f t="shared" si="26"/>
        <v/>
      </c>
      <c r="H251" s="878"/>
      <c r="I251" s="878"/>
      <c r="J251" s="878"/>
      <c r="K251" s="878"/>
      <c r="L251" s="878"/>
      <c r="M251" s="878"/>
      <c r="N251" s="878"/>
      <c r="O251" s="878"/>
      <c r="P251" s="878"/>
      <c r="Q251" s="878"/>
      <c r="R251" s="878"/>
      <c r="S251" s="878"/>
      <c r="T251" s="878"/>
      <c r="U251" s="878"/>
      <c r="V251" s="878"/>
      <c r="W251" s="878"/>
      <c r="X251" s="878"/>
      <c r="Y251" s="878"/>
      <c r="Z251" s="878"/>
      <c r="AA251" s="878"/>
      <c r="AB251" s="878"/>
      <c r="AC251" s="878"/>
      <c r="AD251" s="878"/>
      <c r="AE251" s="878"/>
      <c r="AF251" s="878"/>
      <c r="AG251" s="878"/>
      <c r="AH251" s="878"/>
      <c r="AI251" s="878"/>
      <c r="AJ251" s="878"/>
      <c r="AK251" s="878"/>
      <c r="AL251" s="878"/>
      <c r="AM251" s="878"/>
      <c r="AN251" s="878"/>
      <c r="AO251" s="878"/>
      <c r="AP251" s="878"/>
      <c r="AQ251" s="878"/>
      <c r="AR251" s="878"/>
      <c r="AS251" s="878"/>
      <c r="AT251" s="878"/>
      <c r="AU251" s="878"/>
      <c r="AV251" s="878"/>
      <c r="AW251" s="878"/>
      <c r="AX251" s="878"/>
      <c r="AY251" s="878"/>
      <c r="AZ251" s="878"/>
      <c r="BA251" s="878"/>
      <c r="BB251" s="878"/>
      <c r="BC251" s="878"/>
      <c r="BD251" s="878"/>
      <c r="BE251" s="878"/>
      <c r="BF251" s="878"/>
      <c r="BG251" s="878"/>
      <c r="BH251" s="878"/>
      <c r="BI251" s="878"/>
      <c r="BJ251" s="878"/>
      <c r="BK251" s="878"/>
      <c r="BL251" s="878"/>
      <c r="BM251" s="878"/>
      <c r="BN251" s="878"/>
      <c r="BO251" s="878"/>
      <c r="BP251" s="878"/>
      <c r="BQ251" s="878"/>
      <c r="BR251" s="878"/>
      <c r="BS251" s="878"/>
      <c r="BT251" s="878"/>
      <c r="BU251" s="878"/>
      <c r="BV251" s="878"/>
      <c r="BW251" s="878"/>
      <c r="BX251" s="878"/>
      <c r="BY251" s="878"/>
      <c r="BZ251" s="878"/>
      <c r="CA251" s="878"/>
      <c r="CB251" s="878"/>
      <c r="CC251" s="878"/>
      <c r="CD251" s="878"/>
      <c r="CE251" s="878"/>
      <c r="CF251" s="878"/>
      <c r="CG251" s="878"/>
      <c r="CH251" s="878"/>
      <c r="CI251" s="878"/>
      <c r="CJ251" s="878"/>
      <c r="CK251" s="878"/>
      <c r="CL251" s="878"/>
      <c r="CM251" s="878"/>
      <c r="CN251" s="878"/>
      <c r="CO251" s="878"/>
      <c r="CP251" s="878"/>
      <c r="CQ251" s="878"/>
      <c r="CR251" s="878"/>
      <c r="CS251" s="878"/>
      <c r="CT251" s="878"/>
      <c r="CU251" s="878"/>
      <c r="CV251" s="878"/>
      <c r="CW251" s="878"/>
      <c r="CX251" s="878"/>
      <c r="CY251" s="878"/>
      <c r="CZ251" s="878"/>
      <c r="DA251" s="878"/>
      <c r="DB251" s="878"/>
      <c r="DC251" s="878"/>
      <c r="DD251" s="878"/>
      <c r="DE251" s="878"/>
      <c r="DF251" s="878"/>
      <c r="DG251" s="878"/>
      <c r="DH251" s="878"/>
      <c r="DI251" s="878"/>
      <c r="DJ251" s="878"/>
      <c r="DK251" s="878"/>
      <c r="DL251" s="878"/>
      <c r="DM251" s="878"/>
      <c r="DN251" s="878"/>
      <c r="DO251" s="878"/>
      <c r="DP251" s="878"/>
      <c r="DQ251" s="878"/>
      <c r="DR251" s="878"/>
      <c r="DS251" s="878"/>
      <c r="DT251" s="878"/>
      <c r="DU251" s="878"/>
      <c r="DV251" s="878"/>
      <c r="DW251" s="486"/>
      <c r="DX251" s="878"/>
      <c r="DY251" s="878"/>
      <c r="DZ251" s="878"/>
      <c r="EA251" s="878"/>
      <c r="EB251" s="878"/>
      <c r="EC251" s="878"/>
      <c r="ED251" s="878"/>
      <c r="EE251" s="878"/>
      <c r="EF251" s="878"/>
      <c r="EG251" s="878"/>
      <c r="EH251" s="878"/>
      <c r="EI251" s="878"/>
      <c r="EJ251" s="878"/>
      <c r="EK251" s="878"/>
      <c r="EL251" s="878"/>
      <c r="EM251" s="878"/>
      <c r="EN251" s="878"/>
      <c r="EO251" s="878"/>
      <c r="EP251" s="878"/>
      <c r="EQ251" s="878"/>
      <c r="ER251" s="486"/>
    </row>
    <row r="252" spans="2:148" ht="15" customHeight="1" x14ac:dyDescent="0.25">
      <c r="B252" s="358" t="str">
        <f t="shared" si="22"/>
        <v>Desk 36</v>
      </c>
      <c r="C252" s="360" t="str">
        <f t="shared" si="26"/>
        <v/>
      </c>
      <c r="D252" s="360" t="str">
        <f t="shared" si="26"/>
        <v/>
      </c>
      <c r="E252" s="360" t="str">
        <f t="shared" si="26"/>
        <v/>
      </c>
      <c r="F252" s="360" t="str">
        <f t="shared" si="26"/>
        <v/>
      </c>
      <c r="G252" s="965" t="str">
        <f t="shared" si="26"/>
        <v/>
      </c>
      <c r="H252" s="878"/>
      <c r="I252" s="878"/>
      <c r="J252" s="878"/>
      <c r="K252" s="878"/>
      <c r="L252" s="878"/>
      <c r="M252" s="878"/>
      <c r="N252" s="878"/>
      <c r="O252" s="878"/>
      <c r="P252" s="878"/>
      <c r="Q252" s="878"/>
      <c r="R252" s="878"/>
      <c r="S252" s="878"/>
      <c r="T252" s="878"/>
      <c r="U252" s="878"/>
      <c r="V252" s="878"/>
      <c r="W252" s="878"/>
      <c r="X252" s="878"/>
      <c r="Y252" s="878"/>
      <c r="Z252" s="878"/>
      <c r="AA252" s="878"/>
      <c r="AB252" s="878"/>
      <c r="AC252" s="878"/>
      <c r="AD252" s="878"/>
      <c r="AE252" s="878"/>
      <c r="AF252" s="878"/>
      <c r="AG252" s="878"/>
      <c r="AH252" s="878"/>
      <c r="AI252" s="878"/>
      <c r="AJ252" s="878"/>
      <c r="AK252" s="878"/>
      <c r="AL252" s="878"/>
      <c r="AM252" s="878"/>
      <c r="AN252" s="878"/>
      <c r="AO252" s="878"/>
      <c r="AP252" s="878"/>
      <c r="AQ252" s="878"/>
      <c r="AR252" s="878"/>
      <c r="AS252" s="878"/>
      <c r="AT252" s="878"/>
      <c r="AU252" s="878"/>
      <c r="AV252" s="878"/>
      <c r="AW252" s="878"/>
      <c r="AX252" s="878"/>
      <c r="AY252" s="878"/>
      <c r="AZ252" s="878"/>
      <c r="BA252" s="878"/>
      <c r="BB252" s="878"/>
      <c r="BC252" s="878"/>
      <c r="BD252" s="878"/>
      <c r="BE252" s="878"/>
      <c r="BF252" s="878"/>
      <c r="BG252" s="878"/>
      <c r="BH252" s="878"/>
      <c r="BI252" s="878"/>
      <c r="BJ252" s="878"/>
      <c r="BK252" s="878"/>
      <c r="BL252" s="878"/>
      <c r="BM252" s="878"/>
      <c r="BN252" s="878"/>
      <c r="BO252" s="878"/>
      <c r="BP252" s="878"/>
      <c r="BQ252" s="878"/>
      <c r="BR252" s="878"/>
      <c r="BS252" s="878"/>
      <c r="BT252" s="878"/>
      <c r="BU252" s="878"/>
      <c r="BV252" s="878"/>
      <c r="BW252" s="878"/>
      <c r="BX252" s="878"/>
      <c r="BY252" s="878"/>
      <c r="BZ252" s="878"/>
      <c r="CA252" s="878"/>
      <c r="CB252" s="878"/>
      <c r="CC252" s="878"/>
      <c r="CD252" s="878"/>
      <c r="CE252" s="878"/>
      <c r="CF252" s="878"/>
      <c r="CG252" s="878"/>
      <c r="CH252" s="878"/>
      <c r="CI252" s="878"/>
      <c r="CJ252" s="878"/>
      <c r="CK252" s="878"/>
      <c r="CL252" s="878"/>
      <c r="CM252" s="878"/>
      <c r="CN252" s="878"/>
      <c r="CO252" s="878"/>
      <c r="CP252" s="878"/>
      <c r="CQ252" s="878"/>
      <c r="CR252" s="878"/>
      <c r="CS252" s="878"/>
      <c r="CT252" s="878"/>
      <c r="CU252" s="878"/>
      <c r="CV252" s="878"/>
      <c r="CW252" s="878"/>
      <c r="CX252" s="878"/>
      <c r="CY252" s="878"/>
      <c r="CZ252" s="878"/>
      <c r="DA252" s="878"/>
      <c r="DB252" s="878"/>
      <c r="DC252" s="878"/>
      <c r="DD252" s="878"/>
      <c r="DE252" s="878"/>
      <c r="DF252" s="878"/>
      <c r="DG252" s="878"/>
      <c r="DH252" s="878"/>
      <c r="DI252" s="878"/>
      <c r="DJ252" s="878"/>
      <c r="DK252" s="878"/>
      <c r="DL252" s="878"/>
      <c r="DM252" s="878"/>
      <c r="DN252" s="878"/>
      <c r="DO252" s="878"/>
      <c r="DP252" s="878"/>
      <c r="DQ252" s="878"/>
      <c r="DR252" s="878"/>
      <c r="DS252" s="878"/>
      <c r="DT252" s="878"/>
      <c r="DU252" s="878"/>
      <c r="DV252" s="878"/>
      <c r="DW252" s="486"/>
      <c r="DX252" s="878"/>
      <c r="DY252" s="878"/>
      <c r="DZ252" s="878"/>
      <c r="EA252" s="878"/>
      <c r="EB252" s="878"/>
      <c r="EC252" s="878"/>
      <c r="ED252" s="878"/>
      <c r="EE252" s="878"/>
      <c r="EF252" s="878"/>
      <c r="EG252" s="878"/>
      <c r="EH252" s="878"/>
      <c r="EI252" s="878"/>
      <c r="EJ252" s="878"/>
      <c r="EK252" s="878"/>
      <c r="EL252" s="878"/>
      <c r="EM252" s="878"/>
      <c r="EN252" s="878"/>
      <c r="EO252" s="878"/>
      <c r="EP252" s="878"/>
      <c r="EQ252" s="878"/>
      <c r="ER252" s="486"/>
    </row>
    <row r="253" spans="2:148" ht="15" customHeight="1" x14ac:dyDescent="0.25">
      <c r="B253" s="358" t="str">
        <f t="shared" si="22"/>
        <v>Desk 37</v>
      </c>
      <c r="C253" s="360" t="str">
        <f t="shared" si="26"/>
        <v/>
      </c>
      <c r="D253" s="360" t="str">
        <f t="shared" si="26"/>
        <v/>
      </c>
      <c r="E253" s="360" t="str">
        <f t="shared" si="26"/>
        <v/>
      </c>
      <c r="F253" s="360" t="str">
        <f t="shared" si="26"/>
        <v/>
      </c>
      <c r="G253" s="965" t="str">
        <f t="shared" si="26"/>
        <v/>
      </c>
      <c r="H253" s="878"/>
      <c r="I253" s="878"/>
      <c r="J253" s="878"/>
      <c r="K253" s="878"/>
      <c r="L253" s="878"/>
      <c r="M253" s="878"/>
      <c r="N253" s="878"/>
      <c r="O253" s="878"/>
      <c r="P253" s="878"/>
      <c r="Q253" s="878"/>
      <c r="R253" s="878"/>
      <c r="S253" s="878"/>
      <c r="T253" s="878"/>
      <c r="U253" s="878"/>
      <c r="V253" s="878"/>
      <c r="W253" s="878"/>
      <c r="X253" s="878"/>
      <c r="Y253" s="878"/>
      <c r="Z253" s="878"/>
      <c r="AA253" s="878"/>
      <c r="AB253" s="878"/>
      <c r="AC253" s="878"/>
      <c r="AD253" s="878"/>
      <c r="AE253" s="878"/>
      <c r="AF253" s="878"/>
      <c r="AG253" s="878"/>
      <c r="AH253" s="878"/>
      <c r="AI253" s="878"/>
      <c r="AJ253" s="878"/>
      <c r="AK253" s="878"/>
      <c r="AL253" s="878"/>
      <c r="AM253" s="878"/>
      <c r="AN253" s="878"/>
      <c r="AO253" s="878"/>
      <c r="AP253" s="878"/>
      <c r="AQ253" s="878"/>
      <c r="AR253" s="878"/>
      <c r="AS253" s="878"/>
      <c r="AT253" s="878"/>
      <c r="AU253" s="878"/>
      <c r="AV253" s="878"/>
      <c r="AW253" s="878"/>
      <c r="AX253" s="878"/>
      <c r="AY253" s="878"/>
      <c r="AZ253" s="878"/>
      <c r="BA253" s="878"/>
      <c r="BB253" s="878"/>
      <c r="BC253" s="878"/>
      <c r="BD253" s="878"/>
      <c r="BE253" s="878"/>
      <c r="BF253" s="878"/>
      <c r="BG253" s="878"/>
      <c r="BH253" s="878"/>
      <c r="BI253" s="878"/>
      <c r="BJ253" s="878"/>
      <c r="BK253" s="878"/>
      <c r="BL253" s="878"/>
      <c r="BM253" s="878"/>
      <c r="BN253" s="878"/>
      <c r="BO253" s="878"/>
      <c r="BP253" s="878"/>
      <c r="BQ253" s="878"/>
      <c r="BR253" s="878"/>
      <c r="BS253" s="878"/>
      <c r="BT253" s="878"/>
      <c r="BU253" s="878"/>
      <c r="BV253" s="878"/>
      <c r="BW253" s="878"/>
      <c r="BX253" s="878"/>
      <c r="BY253" s="878"/>
      <c r="BZ253" s="878"/>
      <c r="CA253" s="878"/>
      <c r="CB253" s="878"/>
      <c r="CC253" s="878"/>
      <c r="CD253" s="878"/>
      <c r="CE253" s="878"/>
      <c r="CF253" s="878"/>
      <c r="CG253" s="878"/>
      <c r="CH253" s="878"/>
      <c r="CI253" s="878"/>
      <c r="CJ253" s="878"/>
      <c r="CK253" s="878"/>
      <c r="CL253" s="878"/>
      <c r="CM253" s="878"/>
      <c r="CN253" s="878"/>
      <c r="CO253" s="878"/>
      <c r="CP253" s="878"/>
      <c r="CQ253" s="878"/>
      <c r="CR253" s="878"/>
      <c r="CS253" s="878"/>
      <c r="CT253" s="878"/>
      <c r="CU253" s="878"/>
      <c r="CV253" s="878"/>
      <c r="CW253" s="878"/>
      <c r="CX253" s="878"/>
      <c r="CY253" s="878"/>
      <c r="CZ253" s="878"/>
      <c r="DA253" s="878"/>
      <c r="DB253" s="878"/>
      <c r="DC253" s="878"/>
      <c r="DD253" s="878"/>
      <c r="DE253" s="878"/>
      <c r="DF253" s="878"/>
      <c r="DG253" s="878"/>
      <c r="DH253" s="878"/>
      <c r="DI253" s="878"/>
      <c r="DJ253" s="878"/>
      <c r="DK253" s="878"/>
      <c r="DL253" s="878"/>
      <c r="DM253" s="878"/>
      <c r="DN253" s="878"/>
      <c r="DO253" s="878"/>
      <c r="DP253" s="878"/>
      <c r="DQ253" s="878"/>
      <c r="DR253" s="878"/>
      <c r="DS253" s="878"/>
      <c r="DT253" s="878"/>
      <c r="DU253" s="878"/>
      <c r="DV253" s="878"/>
      <c r="DW253" s="486"/>
      <c r="DX253" s="878"/>
      <c r="DY253" s="878"/>
      <c r="DZ253" s="878"/>
      <c r="EA253" s="878"/>
      <c r="EB253" s="878"/>
      <c r="EC253" s="878"/>
      <c r="ED253" s="878"/>
      <c r="EE253" s="878"/>
      <c r="EF253" s="878"/>
      <c r="EG253" s="878"/>
      <c r="EH253" s="878"/>
      <c r="EI253" s="878"/>
      <c r="EJ253" s="878"/>
      <c r="EK253" s="878"/>
      <c r="EL253" s="878"/>
      <c r="EM253" s="878"/>
      <c r="EN253" s="878"/>
      <c r="EO253" s="878"/>
      <c r="EP253" s="878"/>
      <c r="EQ253" s="878"/>
      <c r="ER253" s="486"/>
    </row>
    <row r="254" spans="2:148" ht="15" customHeight="1" x14ac:dyDescent="0.25">
      <c r="B254" s="358" t="str">
        <f t="shared" si="22"/>
        <v>Desk 38</v>
      </c>
      <c r="C254" s="360" t="str">
        <f t="shared" si="26"/>
        <v/>
      </c>
      <c r="D254" s="360" t="str">
        <f t="shared" si="26"/>
        <v/>
      </c>
      <c r="E254" s="360" t="str">
        <f t="shared" si="26"/>
        <v/>
      </c>
      <c r="F254" s="360" t="str">
        <f t="shared" si="26"/>
        <v/>
      </c>
      <c r="G254" s="965" t="str">
        <f t="shared" si="26"/>
        <v/>
      </c>
      <c r="H254" s="878"/>
      <c r="I254" s="878"/>
      <c r="J254" s="878"/>
      <c r="K254" s="878"/>
      <c r="L254" s="878"/>
      <c r="M254" s="878"/>
      <c r="N254" s="878"/>
      <c r="O254" s="878"/>
      <c r="P254" s="878"/>
      <c r="Q254" s="878"/>
      <c r="R254" s="878"/>
      <c r="S254" s="878"/>
      <c r="T254" s="878"/>
      <c r="U254" s="878"/>
      <c r="V254" s="878"/>
      <c r="W254" s="878"/>
      <c r="X254" s="878"/>
      <c r="Y254" s="878"/>
      <c r="Z254" s="878"/>
      <c r="AA254" s="878"/>
      <c r="AB254" s="878"/>
      <c r="AC254" s="878"/>
      <c r="AD254" s="878"/>
      <c r="AE254" s="878"/>
      <c r="AF254" s="878"/>
      <c r="AG254" s="878"/>
      <c r="AH254" s="878"/>
      <c r="AI254" s="878"/>
      <c r="AJ254" s="878"/>
      <c r="AK254" s="878"/>
      <c r="AL254" s="878"/>
      <c r="AM254" s="878"/>
      <c r="AN254" s="878"/>
      <c r="AO254" s="878"/>
      <c r="AP254" s="878"/>
      <c r="AQ254" s="878"/>
      <c r="AR254" s="878"/>
      <c r="AS254" s="878"/>
      <c r="AT254" s="878"/>
      <c r="AU254" s="878"/>
      <c r="AV254" s="878"/>
      <c r="AW254" s="878"/>
      <c r="AX254" s="878"/>
      <c r="AY254" s="878"/>
      <c r="AZ254" s="878"/>
      <c r="BA254" s="878"/>
      <c r="BB254" s="878"/>
      <c r="BC254" s="878"/>
      <c r="BD254" s="878"/>
      <c r="BE254" s="878"/>
      <c r="BF254" s="878"/>
      <c r="BG254" s="878"/>
      <c r="BH254" s="878"/>
      <c r="BI254" s="878"/>
      <c r="BJ254" s="878"/>
      <c r="BK254" s="878"/>
      <c r="BL254" s="878"/>
      <c r="BM254" s="878"/>
      <c r="BN254" s="878"/>
      <c r="BO254" s="878"/>
      <c r="BP254" s="878"/>
      <c r="BQ254" s="878"/>
      <c r="BR254" s="878"/>
      <c r="BS254" s="878"/>
      <c r="BT254" s="878"/>
      <c r="BU254" s="878"/>
      <c r="BV254" s="878"/>
      <c r="BW254" s="878"/>
      <c r="BX254" s="878"/>
      <c r="BY254" s="878"/>
      <c r="BZ254" s="878"/>
      <c r="CA254" s="878"/>
      <c r="CB254" s="878"/>
      <c r="CC254" s="878"/>
      <c r="CD254" s="878"/>
      <c r="CE254" s="878"/>
      <c r="CF254" s="878"/>
      <c r="CG254" s="878"/>
      <c r="CH254" s="878"/>
      <c r="CI254" s="878"/>
      <c r="CJ254" s="878"/>
      <c r="CK254" s="878"/>
      <c r="CL254" s="878"/>
      <c r="CM254" s="878"/>
      <c r="CN254" s="878"/>
      <c r="CO254" s="878"/>
      <c r="CP254" s="878"/>
      <c r="CQ254" s="878"/>
      <c r="CR254" s="878"/>
      <c r="CS254" s="878"/>
      <c r="CT254" s="878"/>
      <c r="CU254" s="878"/>
      <c r="CV254" s="878"/>
      <c r="CW254" s="878"/>
      <c r="CX254" s="878"/>
      <c r="CY254" s="878"/>
      <c r="CZ254" s="878"/>
      <c r="DA254" s="878"/>
      <c r="DB254" s="878"/>
      <c r="DC254" s="878"/>
      <c r="DD254" s="878"/>
      <c r="DE254" s="878"/>
      <c r="DF254" s="878"/>
      <c r="DG254" s="878"/>
      <c r="DH254" s="878"/>
      <c r="DI254" s="878"/>
      <c r="DJ254" s="878"/>
      <c r="DK254" s="878"/>
      <c r="DL254" s="878"/>
      <c r="DM254" s="878"/>
      <c r="DN254" s="878"/>
      <c r="DO254" s="878"/>
      <c r="DP254" s="878"/>
      <c r="DQ254" s="878"/>
      <c r="DR254" s="878"/>
      <c r="DS254" s="878"/>
      <c r="DT254" s="878"/>
      <c r="DU254" s="878"/>
      <c r="DV254" s="878"/>
      <c r="DW254" s="486"/>
      <c r="DX254" s="878"/>
      <c r="DY254" s="878"/>
      <c r="DZ254" s="878"/>
      <c r="EA254" s="878"/>
      <c r="EB254" s="878"/>
      <c r="EC254" s="878"/>
      <c r="ED254" s="878"/>
      <c r="EE254" s="878"/>
      <c r="EF254" s="878"/>
      <c r="EG254" s="878"/>
      <c r="EH254" s="878"/>
      <c r="EI254" s="878"/>
      <c r="EJ254" s="878"/>
      <c r="EK254" s="878"/>
      <c r="EL254" s="878"/>
      <c r="EM254" s="878"/>
      <c r="EN254" s="878"/>
      <c r="EO254" s="878"/>
      <c r="EP254" s="878"/>
      <c r="EQ254" s="878"/>
      <c r="ER254" s="486"/>
    </row>
    <row r="255" spans="2:148" ht="15" customHeight="1" x14ac:dyDescent="0.25">
      <c r="B255" s="358" t="str">
        <f t="shared" si="22"/>
        <v>Desk 39</v>
      </c>
      <c r="C255" s="360" t="str">
        <f t="shared" si="26"/>
        <v/>
      </c>
      <c r="D255" s="360" t="str">
        <f t="shared" si="26"/>
        <v/>
      </c>
      <c r="E255" s="360" t="str">
        <f t="shared" si="26"/>
        <v/>
      </c>
      <c r="F255" s="360" t="str">
        <f t="shared" si="26"/>
        <v/>
      </c>
      <c r="G255" s="965" t="str">
        <f t="shared" si="26"/>
        <v/>
      </c>
      <c r="H255" s="878"/>
      <c r="I255" s="878"/>
      <c r="J255" s="878"/>
      <c r="K255" s="878"/>
      <c r="L255" s="878"/>
      <c r="M255" s="878"/>
      <c r="N255" s="878"/>
      <c r="O255" s="878"/>
      <c r="P255" s="878"/>
      <c r="Q255" s="878"/>
      <c r="R255" s="878"/>
      <c r="S255" s="878"/>
      <c r="T255" s="878"/>
      <c r="U255" s="878"/>
      <c r="V255" s="878"/>
      <c r="W255" s="878"/>
      <c r="X255" s="878"/>
      <c r="Y255" s="878"/>
      <c r="Z255" s="878"/>
      <c r="AA255" s="878"/>
      <c r="AB255" s="878"/>
      <c r="AC255" s="878"/>
      <c r="AD255" s="878"/>
      <c r="AE255" s="878"/>
      <c r="AF255" s="878"/>
      <c r="AG255" s="878"/>
      <c r="AH255" s="878"/>
      <c r="AI255" s="878"/>
      <c r="AJ255" s="878"/>
      <c r="AK255" s="878"/>
      <c r="AL255" s="878"/>
      <c r="AM255" s="878"/>
      <c r="AN255" s="878"/>
      <c r="AO255" s="878"/>
      <c r="AP255" s="878"/>
      <c r="AQ255" s="878"/>
      <c r="AR255" s="878"/>
      <c r="AS255" s="878"/>
      <c r="AT255" s="878"/>
      <c r="AU255" s="878"/>
      <c r="AV255" s="878"/>
      <c r="AW255" s="878"/>
      <c r="AX255" s="878"/>
      <c r="AY255" s="878"/>
      <c r="AZ255" s="878"/>
      <c r="BA255" s="878"/>
      <c r="BB255" s="878"/>
      <c r="BC255" s="878"/>
      <c r="BD255" s="878"/>
      <c r="BE255" s="878"/>
      <c r="BF255" s="878"/>
      <c r="BG255" s="878"/>
      <c r="BH255" s="878"/>
      <c r="BI255" s="878"/>
      <c r="BJ255" s="878"/>
      <c r="BK255" s="878"/>
      <c r="BL255" s="878"/>
      <c r="BM255" s="878"/>
      <c r="BN255" s="878"/>
      <c r="BO255" s="878"/>
      <c r="BP255" s="878"/>
      <c r="BQ255" s="878"/>
      <c r="BR255" s="878"/>
      <c r="BS255" s="878"/>
      <c r="BT255" s="878"/>
      <c r="BU255" s="878"/>
      <c r="BV255" s="878"/>
      <c r="BW255" s="878"/>
      <c r="BX255" s="878"/>
      <c r="BY255" s="878"/>
      <c r="BZ255" s="878"/>
      <c r="CA255" s="878"/>
      <c r="CB255" s="878"/>
      <c r="CC255" s="878"/>
      <c r="CD255" s="878"/>
      <c r="CE255" s="878"/>
      <c r="CF255" s="878"/>
      <c r="CG255" s="878"/>
      <c r="CH255" s="878"/>
      <c r="CI255" s="878"/>
      <c r="CJ255" s="878"/>
      <c r="CK255" s="878"/>
      <c r="CL255" s="878"/>
      <c r="CM255" s="878"/>
      <c r="CN255" s="878"/>
      <c r="CO255" s="878"/>
      <c r="CP255" s="878"/>
      <c r="CQ255" s="878"/>
      <c r="CR255" s="878"/>
      <c r="CS255" s="878"/>
      <c r="CT255" s="878"/>
      <c r="CU255" s="878"/>
      <c r="CV255" s="878"/>
      <c r="CW255" s="878"/>
      <c r="CX255" s="878"/>
      <c r="CY255" s="878"/>
      <c r="CZ255" s="878"/>
      <c r="DA255" s="878"/>
      <c r="DB255" s="878"/>
      <c r="DC255" s="878"/>
      <c r="DD255" s="878"/>
      <c r="DE255" s="878"/>
      <c r="DF255" s="878"/>
      <c r="DG255" s="878"/>
      <c r="DH255" s="878"/>
      <c r="DI255" s="878"/>
      <c r="DJ255" s="878"/>
      <c r="DK255" s="878"/>
      <c r="DL255" s="878"/>
      <c r="DM255" s="878"/>
      <c r="DN255" s="878"/>
      <c r="DO255" s="878"/>
      <c r="DP255" s="878"/>
      <c r="DQ255" s="878"/>
      <c r="DR255" s="878"/>
      <c r="DS255" s="878"/>
      <c r="DT255" s="878"/>
      <c r="DU255" s="878"/>
      <c r="DV255" s="878"/>
      <c r="DW255" s="486"/>
      <c r="DX255" s="878"/>
      <c r="DY255" s="878"/>
      <c r="DZ255" s="878"/>
      <c r="EA255" s="878"/>
      <c r="EB255" s="878"/>
      <c r="EC255" s="878"/>
      <c r="ED255" s="878"/>
      <c r="EE255" s="878"/>
      <c r="EF255" s="878"/>
      <c r="EG255" s="878"/>
      <c r="EH255" s="878"/>
      <c r="EI255" s="878"/>
      <c r="EJ255" s="878"/>
      <c r="EK255" s="878"/>
      <c r="EL255" s="878"/>
      <c r="EM255" s="878"/>
      <c r="EN255" s="878"/>
      <c r="EO255" s="878"/>
      <c r="EP255" s="878"/>
      <c r="EQ255" s="878"/>
      <c r="ER255" s="486"/>
    </row>
    <row r="256" spans="2:148" ht="15" customHeight="1" x14ac:dyDescent="0.25">
      <c r="B256" s="358" t="str">
        <f t="shared" si="22"/>
        <v>Desk 40</v>
      </c>
      <c r="C256" s="360" t="str">
        <f t="shared" si="26"/>
        <v/>
      </c>
      <c r="D256" s="360" t="str">
        <f t="shared" si="26"/>
        <v/>
      </c>
      <c r="E256" s="360" t="str">
        <f t="shared" si="26"/>
        <v/>
      </c>
      <c r="F256" s="360" t="str">
        <f t="shared" si="26"/>
        <v/>
      </c>
      <c r="G256" s="965" t="str">
        <f t="shared" si="26"/>
        <v/>
      </c>
      <c r="H256" s="878"/>
      <c r="I256" s="878"/>
      <c r="J256" s="878"/>
      <c r="K256" s="878"/>
      <c r="L256" s="878"/>
      <c r="M256" s="878"/>
      <c r="N256" s="878"/>
      <c r="O256" s="878"/>
      <c r="P256" s="878"/>
      <c r="Q256" s="878"/>
      <c r="R256" s="878"/>
      <c r="S256" s="878"/>
      <c r="T256" s="878"/>
      <c r="U256" s="878"/>
      <c r="V256" s="878"/>
      <c r="W256" s="878"/>
      <c r="X256" s="878"/>
      <c r="Y256" s="878"/>
      <c r="Z256" s="878"/>
      <c r="AA256" s="878"/>
      <c r="AB256" s="878"/>
      <c r="AC256" s="878"/>
      <c r="AD256" s="878"/>
      <c r="AE256" s="878"/>
      <c r="AF256" s="878"/>
      <c r="AG256" s="878"/>
      <c r="AH256" s="878"/>
      <c r="AI256" s="878"/>
      <c r="AJ256" s="878"/>
      <c r="AK256" s="878"/>
      <c r="AL256" s="878"/>
      <c r="AM256" s="878"/>
      <c r="AN256" s="878"/>
      <c r="AO256" s="878"/>
      <c r="AP256" s="878"/>
      <c r="AQ256" s="878"/>
      <c r="AR256" s="878"/>
      <c r="AS256" s="878"/>
      <c r="AT256" s="878"/>
      <c r="AU256" s="878"/>
      <c r="AV256" s="878"/>
      <c r="AW256" s="878"/>
      <c r="AX256" s="878"/>
      <c r="AY256" s="878"/>
      <c r="AZ256" s="878"/>
      <c r="BA256" s="878"/>
      <c r="BB256" s="878"/>
      <c r="BC256" s="878"/>
      <c r="BD256" s="878"/>
      <c r="BE256" s="878"/>
      <c r="BF256" s="878"/>
      <c r="BG256" s="878"/>
      <c r="BH256" s="878"/>
      <c r="BI256" s="878"/>
      <c r="BJ256" s="878"/>
      <c r="BK256" s="878"/>
      <c r="BL256" s="878"/>
      <c r="BM256" s="878"/>
      <c r="BN256" s="878"/>
      <c r="BO256" s="878"/>
      <c r="BP256" s="878"/>
      <c r="BQ256" s="878"/>
      <c r="BR256" s="878"/>
      <c r="BS256" s="878"/>
      <c r="BT256" s="878"/>
      <c r="BU256" s="878"/>
      <c r="BV256" s="878"/>
      <c r="BW256" s="878"/>
      <c r="BX256" s="878"/>
      <c r="BY256" s="878"/>
      <c r="BZ256" s="878"/>
      <c r="CA256" s="878"/>
      <c r="CB256" s="878"/>
      <c r="CC256" s="878"/>
      <c r="CD256" s="878"/>
      <c r="CE256" s="878"/>
      <c r="CF256" s="878"/>
      <c r="CG256" s="878"/>
      <c r="CH256" s="878"/>
      <c r="CI256" s="878"/>
      <c r="CJ256" s="878"/>
      <c r="CK256" s="878"/>
      <c r="CL256" s="878"/>
      <c r="CM256" s="878"/>
      <c r="CN256" s="878"/>
      <c r="CO256" s="878"/>
      <c r="CP256" s="878"/>
      <c r="CQ256" s="878"/>
      <c r="CR256" s="878"/>
      <c r="CS256" s="878"/>
      <c r="CT256" s="878"/>
      <c r="CU256" s="878"/>
      <c r="CV256" s="878"/>
      <c r="CW256" s="878"/>
      <c r="CX256" s="878"/>
      <c r="CY256" s="878"/>
      <c r="CZ256" s="878"/>
      <c r="DA256" s="878"/>
      <c r="DB256" s="878"/>
      <c r="DC256" s="878"/>
      <c r="DD256" s="878"/>
      <c r="DE256" s="878"/>
      <c r="DF256" s="878"/>
      <c r="DG256" s="878"/>
      <c r="DH256" s="878"/>
      <c r="DI256" s="878"/>
      <c r="DJ256" s="878"/>
      <c r="DK256" s="878"/>
      <c r="DL256" s="878"/>
      <c r="DM256" s="878"/>
      <c r="DN256" s="878"/>
      <c r="DO256" s="878"/>
      <c r="DP256" s="878"/>
      <c r="DQ256" s="878"/>
      <c r="DR256" s="878"/>
      <c r="DS256" s="878"/>
      <c r="DT256" s="878"/>
      <c r="DU256" s="878"/>
      <c r="DV256" s="878"/>
      <c r="DW256" s="486"/>
      <c r="DX256" s="878"/>
      <c r="DY256" s="878"/>
      <c r="DZ256" s="878"/>
      <c r="EA256" s="878"/>
      <c r="EB256" s="878"/>
      <c r="EC256" s="878"/>
      <c r="ED256" s="878"/>
      <c r="EE256" s="878"/>
      <c r="EF256" s="878"/>
      <c r="EG256" s="878"/>
      <c r="EH256" s="878"/>
      <c r="EI256" s="878"/>
      <c r="EJ256" s="878"/>
      <c r="EK256" s="878"/>
      <c r="EL256" s="878"/>
      <c r="EM256" s="878"/>
      <c r="EN256" s="878"/>
      <c r="EO256" s="878"/>
      <c r="EP256" s="878"/>
      <c r="EQ256" s="878"/>
      <c r="ER256" s="486"/>
    </row>
    <row r="257" spans="2:148" ht="15" customHeight="1" x14ac:dyDescent="0.25">
      <c r="B257" s="358" t="str">
        <f t="shared" si="22"/>
        <v>Desk 41</v>
      </c>
      <c r="C257" s="360" t="str">
        <f t="shared" si="26"/>
        <v/>
      </c>
      <c r="D257" s="360" t="str">
        <f t="shared" si="26"/>
        <v/>
      </c>
      <c r="E257" s="360" t="str">
        <f t="shared" si="26"/>
        <v/>
      </c>
      <c r="F257" s="360" t="str">
        <f t="shared" si="26"/>
        <v/>
      </c>
      <c r="G257" s="965" t="str">
        <f t="shared" si="26"/>
        <v/>
      </c>
      <c r="H257" s="878"/>
      <c r="I257" s="878"/>
      <c r="J257" s="878"/>
      <c r="K257" s="878"/>
      <c r="L257" s="878"/>
      <c r="M257" s="878"/>
      <c r="N257" s="878"/>
      <c r="O257" s="878"/>
      <c r="P257" s="878"/>
      <c r="Q257" s="878"/>
      <c r="R257" s="878"/>
      <c r="S257" s="878"/>
      <c r="T257" s="878"/>
      <c r="U257" s="878"/>
      <c r="V257" s="878"/>
      <c r="W257" s="878"/>
      <c r="X257" s="878"/>
      <c r="Y257" s="878"/>
      <c r="Z257" s="878"/>
      <c r="AA257" s="878"/>
      <c r="AB257" s="878"/>
      <c r="AC257" s="878"/>
      <c r="AD257" s="878"/>
      <c r="AE257" s="878"/>
      <c r="AF257" s="878"/>
      <c r="AG257" s="878"/>
      <c r="AH257" s="878"/>
      <c r="AI257" s="878"/>
      <c r="AJ257" s="878"/>
      <c r="AK257" s="878"/>
      <c r="AL257" s="878"/>
      <c r="AM257" s="878"/>
      <c r="AN257" s="878"/>
      <c r="AO257" s="878"/>
      <c r="AP257" s="878"/>
      <c r="AQ257" s="878"/>
      <c r="AR257" s="878"/>
      <c r="AS257" s="878"/>
      <c r="AT257" s="878"/>
      <c r="AU257" s="878"/>
      <c r="AV257" s="878"/>
      <c r="AW257" s="878"/>
      <c r="AX257" s="878"/>
      <c r="AY257" s="878"/>
      <c r="AZ257" s="878"/>
      <c r="BA257" s="878"/>
      <c r="BB257" s="878"/>
      <c r="BC257" s="878"/>
      <c r="BD257" s="878"/>
      <c r="BE257" s="878"/>
      <c r="BF257" s="878"/>
      <c r="BG257" s="878"/>
      <c r="BH257" s="878"/>
      <c r="BI257" s="878"/>
      <c r="BJ257" s="878"/>
      <c r="BK257" s="878"/>
      <c r="BL257" s="878"/>
      <c r="BM257" s="878"/>
      <c r="BN257" s="878"/>
      <c r="BO257" s="878"/>
      <c r="BP257" s="878"/>
      <c r="BQ257" s="878"/>
      <c r="BR257" s="878"/>
      <c r="BS257" s="878"/>
      <c r="BT257" s="878"/>
      <c r="BU257" s="878"/>
      <c r="BV257" s="878"/>
      <c r="BW257" s="878"/>
      <c r="BX257" s="878"/>
      <c r="BY257" s="878"/>
      <c r="BZ257" s="878"/>
      <c r="CA257" s="878"/>
      <c r="CB257" s="878"/>
      <c r="CC257" s="878"/>
      <c r="CD257" s="878"/>
      <c r="CE257" s="878"/>
      <c r="CF257" s="878"/>
      <c r="CG257" s="878"/>
      <c r="CH257" s="878"/>
      <c r="CI257" s="878"/>
      <c r="CJ257" s="878"/>
      <c r="CK257" s="878"/>
      <c r="CL257" s="878"/>
      <c r="CM257" s="878"/>
      <c r="CN257" s="878"/>
      <c r="CO257" s="878"/>
      <c r="CP257" s="878"/>
      <c r="CQ257" s="878"/>
      <c r="CR257" s="878"/>
      <c r="CS257" s="878"/>
      <c r="CT257" s="878"/>
      <c r="CU257" s="878"/>
      <c r="CV257" s="878"/>
      <c r="CW257" s="878"/>
      <c r="CX257" s="878"/>
      <c r="CY257" s="878"/>
      <c r="CZ257" s="878"/>
      <c r="DA257" s="878"/>
      <c r="DB257" s="878"/>
      <c r="DC257" s="878"/>
      <c r="DD257" s="878"/>
      <c r="DE257" s="878"/>
      <c r="DF257" s="878"/>
      <c r="DG257" s="878"/>
      <c r="DH257" s="878"/>
      <c r="DI257" s="878"/>
      <c r="DJ257" s="878"/>
      <c r="DK257" s="878"/>
      <c r="DL257" s="878"/>
      <c r="DM257" s="878"/>
      <c r="DN257" s="878"/>
      <c r="DO257" s="878"/>
      <c r="DP257" s="878"/>
      <c r="DQ257" s="878"/>
      <c r="DR257" s="878"/>
      <c r="DS257" s="878"/>
      <c r="DT257" s="878"/>
      <c r="DU257" s="878"/>
      <c r="DV257" s="878"/>
      <c r="DW257" s="486"/>
      <c r="DX257" s="878"/>
      <c r="DY257" s="878"/>
      <c r="DZ257" s="878"/>
      <c r="EA257" s="878"/>
      <c r="EB257" s="878"/>
      <c r="EC257" s="878"/>
      <c r="ED257" s="878"/>
      <c r="EE257" s="878"/>
      <c r="EF257" s="878"/>
      <c r="EG257" s="878"/>
      <c r="EH257" s="878"/>
      <c r="EI257" s="878"/>
      <c r="EJ257" s="878"/>
      <c r="EK257" s="878"/>
      <c r="EL257" s="878"/>
      <c r="EM257" s="878"/>
      <c r="EN257" s="878"/>
      <c r="EO257" s="878"/>
      <c r="EP257" s="878"/>
      <c r="EQ257" s="878"/>
      <c r="ER257" s="486"/>
    </row>
    <row r="258" spans="2:148" ht="15" customHeight="1" x14ac:dyDescent="0.25">
      <c r="B258" s="358" t="str">
        <f t="shared" si="22"/>
        <v>Desk 42</v>
      </c>
      <c r="C258" s="360" t="str">
        <f t="shared" si="26"/>
        <v/>
      </c>
      <c r="D258" s="360" t="str">
        <f t="shared" si="26"/>
        <v/>
      </c>
      <c r="E258" s="360" t="str">
        <f t="shared" si="26"/>
        <v/>
      </c>
      <c r="F258" s="360" t="str">
        <f t="shared" si="26"/>
        <v/>
      </c>
      <c r="G258" s="965" t="str">
        <f t="shared" si="26"/>
        <v/>
      </c>
      <c r="H258" s="878"/>
      <c r="I258" s="878"/>
      <c r="J258" s="878"/>
      <c r="K258" s="878"/>
      <c r="L258" s="878"/>
      <c r="M258" s="878"/>
      <c r="N258" s="878"/>
      <c r="O258" s="878"/>
      <c r="P258" s="878"/>
      <c r="Q258" s="878"/>
      <c r="R258" s="878"/>
      <c r="S258" s="878"/>
      <c r="T258" s="878"/>
      <c r="U258" s="878"/>
      <c r="V258" s="878"/>
      <c r="W258" s="878"/>
      <c r="X258" s="878"/>
      <c r="Y258" s="878"/>
      <c r="Z258" s="878"/>
      <c r="AA258" s="878"/>
      <c r="AB258" s="878"/>
      <c r="AC258" s="878"/>
      <c r="AD258" s="878"/>
      <c r="AE258" s="878"/>
      <c r="AF258" s="878"/>
      <c r="AG258" s="878"/>
      <c r="AH258" s="878"/>
      <c r="AI258" s="878"/>
      <c r="AJ258" s="878"/>
      <c r="AK258" s="878"/>
      <c r="AL258" s="878"/>
      <c r="AM258" s="878"/>
      <c r="AN258" s="878"/>
      <c r="AO258" s="878"/>
      <c r="AP258" s="878"/>
      <c r="AQ258" s="878"/>
      <c r="AR258" s="878"/>
      <c r="AS258" s="878"/>
      <c r="AT258" s="878"/>
      <c r="AU258" s="878"/>
      <c r="AV258" s="878"/>
      <c r="AW258" s="878"/>
      <c r="AX258" s="878"/>
      <c r="AY258" s="878"/>
      <c r="AZ258" s="878"/>
      <c r="BA258" s="878"/>
      <c r="BB258" s="878"/>
      <c r="BC258" s="878"/>
      <c r="BD258" s="878"/>
      <c r="BE258" s="878"/>
      <c r="BF258" s="878"/>
      <c r="BG258" s="878"/>
      <c r="BH258" s="878"/>
      <c r="BI258" s="878"/>
      <c r="BJ258" s="878"/>
      <c r="BK258" s="878"/>
      <c r="BL258" s="878"/>
      <c r="BM258" s="878"/>
      <c r="BN258" s="878"/>
      <c r="BO258" s="878"/>
      <c r="BP258" s="878"/>
      <c r="BQ258" s="878"/>
      <c r="BR258" s="878"/>
      <c r="BS258" s="878"/>
      <c r="BT258" s="878"/>
      <c r="BU258" s="878"/>
      <c r="BV258" s="878"/>
      <c r="BW258" s="878"/>
      <c r="BX258" s="878"/>
      <c r="BY258" s="878"/>
      <c r="BZ258" s="878"/>
      <c r="CA258" s="878"/>
      <c r="CB258" s="878"/>
      <c r="CC258" s="878"/>
      <c r="CD258" s="878"/>
      <c r="CE258" s="878"/>
      <c r="CF258" s="878"/>
      <c r="CG258" s="878"/>
      <c r="CH258" s="878"/>
      <c r="CI258" s="878"/>
      <c r="CJ258" s="878"/>
      <c r="CK258" s="878"/>
      <c r="CL258" s="878"/>
      <c r="CM258" s="878"/>
      <c r="CN258" s="878"/>
      <c r="CO258" s="878"/>
      <c r="CP258" s="878"/>
      <c r="CQ258" s="878"/>
      <c r="CR258" s="878"/>
      <c r="CS258" s="878"/>
      <c r="CT258" s="878"/>
      <c r="CU258" s="878"/>
      <c r="CV258" s="878"/>
      <c r="CW258" s="878"/>
      <c r="CX258" s="878"/>
      <c r="CY258" s="878"/>
      <c r="CZ258" s="878"/>
      <c r="DA258" s="878"/>
      <c r="DB258" s="878"/>
      <c r="DC258" s="878"/>
      <c r="DD258" s="878"/>
      <c r="DE258" s="878"/>
      <c r="DF258" s="878"/>
      <c r="DG258" s="878"/>
      <c r="DH258" s="878"/>
      <c r="DI258" s="878"/>
      <c r="DJ258" s="878"/>
      <c r="DK258" s="878"/>
      <c r="DL258" s="878"/>
      <c r="DM258" s="878"/>
      <c r="DN258" s="878"/>
      <c r="DO258" s="878"/>
      <c r="DP258" s="878"/>
      <c r="DQ258" s="878"/>
      <c r="DR258" s="878"/>
      <c r="DS258" s="878"/>
      <c r="DT258" s="878"/>
      <c r="DU258" s="878"/>
      <c r="DV258" s="878"/>
      <c r="DW258" s="486"/>
      <c r="DX258" s="878"/>
      <c r="DY258" s="878"/>
      <c r="DZ258" s="878"/>
      <c r="EA258" s="878"/>
      <c r="EB258" s="878"/>
      <c r="EC258" s="878"/>
      <c r="ED258" s="878"/>
      <c r="EE258" s="878"/>
      <c r="EF258" s="878"/>
      <c r="EG258" s="878"/>
      <c r="EH258" s="878"/>
      <c r="EI258" s="878"/>
      <c r="EJ258" s="878"/>
      <c r="EK258" s="878"/>
      <c r="EL258" s="878"/>
      <c r="EM258" s="878"/>
      <c r="EN258" s="878"/>
      <c r="EO258" s="878"/>
      <c r="EP258" s="878"/>
      <c r="EQ258" s="878"/>
      <c r="ER258" s="486"/>
    </row>
    <row r="259" spans="2:148" ht="15" customHeight="1" x14ac:dyDescent="0.25">
      <c r="B259" s="358" t="str">
        <f t="shared" si="22"/>
        <v>Desk 43</v>
      </c>
      <c r="C259" s="360" t="str">
        <f t="shared" si="26"/>
        <v/>
      </c>
      <c r="D259" s="360" t="str">
        <f t="shared" si="26"/>
        <v/>
      </c>
      <c r="E259" s="360" t="str">
        <f t="shared" si="26"/>
        <v/>
      </c>
      <c r="F259" s="360" t="str">
        <f t="shared" si="26"/>
        <v/>
      </c>
      <c r="G259" s="965" t="str">
        <f t="shared" si="26"/>
        <v/>
      </c>
      <c r="H259" s="878"/>
      <c r="I259" s="878"/>
      <c r="J259" s="878"/>
      <c r="K259" s="878"/>
      <c r="L259" s="878"/>
      <c r="M259" s="878"/>
      <c r="N259" s="878"/>
      <c r="O259" s="878"/>
      <c r="P259" s="878"/>
      <c r="Q259" s="878"/>
      <c r="R259" s="878"/>
      <c r="S259" s="878"/>
      <c r="T259" s="878"/>
      <c r="U259" s="878"/>
      <c r="V259" s="878"/>
      <c r="W259" s="878"/>
      <c r="X259" s="878"/>
      <c r="Y259" s="878"/>
      <c r="Z259" s="878"/>
      <c r="AA259" s="878"/>
      <c r="AB259" s="878"/>
      <c r="AC259" s="878"/>
      <c r="AD259" s="878"/>
      <c r="AE259" s="878"/>
      <c r="AF259" s="878"/>
      <c r="AG259" s="878"/>
      <c r="AH259" s="878"/>
      <c r="AI259" s="878"/>
      <c r="AJ259" s="878"/>
      <c r="AK259" s="878"/>
      <c r="AL259" s="878"/>
      <c r="AM259" s="878"/>
      <c r="AN259" s="878"/>
      <c r="AO259" s="878"/>
      <c r="AP259" s="878"/>
      <c r="AQ259" s="878"/>
      <c r="AR259" s="878"/>
      <c r="AS259" s="878"/>
      <c r="AT259" s="878"/>
      <c r="AU259" s="878"/>
      <c r="AV259" s="878"/>
      <c r="AW259" s="878"/>
      <c r="AX259" s="878"/>
      <c r="AY259" s="878"/>
      <c r="AZ259" s="878"/>
      <c r="BA259" s="878"/>
      <c r="BB259" s="878"/>
      <c r="BC259" s="878"/>
      <c r="BD259" s="878"/>
      <c r="BE259" s="878"/>
      <c r="BF259" s="878"/>
      <c r="BG259" s="878"/>
      <c r="BH259" s="878"/>
      <c r="BI259" s="878"/>
      <c r="BJ259" s="878"/>
      <c r="BK259" s="878"/>
      <c r="BL259" s="878"/>
      <c r="BM259" s="878"/>
      <c r="BN259" s="878"/>
      <c r="BO259" s="878"/>
      <c r="BP259" s="878"/>
      <c r="BQ259" s="878"/>
      <c r="BR259" s="878"/>
      <c r="BS259" s="878"/>
      <c r="BT259" s="878"/>
      <c r="BU259" s="878"/>
      <c r="BV259" s="878"/>
      <c r="BW259" s="878"/>
      <c r="BX259" s="878"/>
      <c r="BY259" s="878"/>
      <c r="BZ259" s="878"/>
      <c r="CA259" s="878"/>
      <c r="CB259" s="878"/>
      <c r="CC259" s="878"/>
      <c r="CD259" s="878"/>
      <c r="CE259" s="878"/>
      <c r="CF259" s="878"/>
      <c r="CG259" s="878"/>
      <c r="CH259" s="878"/>
      <c r="CI259" s="878"/>
      <c r="CJ259" s="878"/>
      <c r="CK259" s="878"/>
      <c r="CL259" s="878"/>
      <c r="CM259" s="878"/>
      <c r="CN259" s="878"/>
      <c r="CO259" s="878"/>
      <c r="CP259" s="878"/>
      <c r="CQ259" s="878"/>
      <c r="CR259" s="878"/>
      <c r="CS259" s="878"/>
      <c r="CT259" s="878"/>
      <c r="CU259" s="878"/>
      <c r="CV259" s="878"/>
      <c r="CW259" s="878"/>
      <c r="CX259" s="878"/>
      <c r="CY259" s="878"/>
      <c r="CZ259" s="878"/>
      <c r="DA259" s="878"/>
      <c r="DB259" s="878"/>
      <c r="DC259" s="878"/>
      <c r="DD259" s="878"/>
      <c r="DE259" s="878"/>
      <c r="DF259" s="878"/>
      <c r="DG259" s="878"/>
      <c r="DH259" s="878"/>
      <c r="DI259" s="878"/>
      <c r="DJ259" s="878"/>
      <c r="DK259" s="878"/>
      <c r="DL259" s="878"/>
      <c r="DM259" s="878"/>
      <c r="DN259" s="878"/>
      <c r="DO259" s="878"/>
      <c r="DP259" s="878"/>
      <c r="DQ259" s="878"/>
      <c r="DR259" s="878"/>
      <c r="DS259" s="878"/>
      <c r="DT259" s="878"/>
      <c r="DU259" s="878"/>
      <c r="DV259" s="878"/>
      <c r="DW259" s="486"/>
      <c r="DX259" s="878"/>
      <c r="DY259" s="878"/>
      <c r="DZ259" s="878"/>
      <c r="EA259" s="878"/>
      <c r="EB259" s="878"/>
      <c r="EC259" s="878"/>
      <c r="ED259" s="878"/>
      <c r="EE259" s="878"/>
      <c r="EF259" s="878"/>
      <c r="EG259" s="878"/>
      <c r="EH259" s="878"/>
      <c r="EI259" s="878"/>
      <c r="EJ259" s="878"/>
      <c r="EK259" s="878"/>
      <c r="EL259" s="878"/>
      <c r="EM259" s="878"/>
      <c r="EN259" s="878"/>
      <c r="EO259" s="878"/>
      <c r="EP259" s="878"/>
      <c r="EQ259" s="878"/>
      <c r="ER259" s="486"/>
    </row>
    <row r="260" spans="2:148" ht="15" customHeight="1" x14ac:dyDescent="0.25">
      <c r="B260" s="358" t="str">
        <f t="shared" si="22"/>
        <v>Desk 44</v>
      </c>
      <c r="C260" s="360" t="str">
        <f t="shared" si="26"/>
        <v/>
      </c>
      <c r="D260" s="360" t="str">
        <f t="shared" si="26"/>
        <v/>
      </c>
      <c r="E260" s="360" t="str">
        <f t="shared" si="26"/>
        <v/>
      </c>
      <c r="F260" s="360" t="str">
        <f t="shared" si="26"/>
        <v/>
      </c>
      <c r="G260" s="965" t="str">
        <f t="shared" si="26"/>
        <v/>
      </c>
      <c r="H260" s="878"/>
      <c r="I260" s="878"/>
      <c r="J260" s="878"/>
      <c r="K260" s="878"/>
      <c r="L260" s="878"/>
      <c r="M260" s="878"/>
      <c r="N260" s="878"/>
      <c r="O260" s="878"/>
      <c r="P260" s="878"/>
      <c r="Q260" s="878"/>
      <c r="R260" s="878"/>
      <c r="S260" s="878"/>
      <c r="T260" s="878"/>
      <c r="U260" s="878"/>
      <c r="V260" s="878"/>
      <c r="W260" s="878"/>
      <c r="X260" s="878"/>
      <c r="Y260" s="878"/>
      <c r="Z260" s="878"/>
      <c r="AA260" s="878"/>
      <c r="AB260" s="878"/>
      <c r="AC260" s="878"/>
      <c r="AD260" s="878"/>
      <c r="AE260" s="878"/>
      <c r="AF260" s="878"/>
      <c r="AG260" s="878"/>
      <c r="AH260" s="878"/>
      <c r="AI260" s="878"/>
      <c r="AJ260" s="878"/>
      <c r="AK260" s="878"/>
      <c r="AL260" s="878"/>
      <c r="AM260" s="878"/>
      <c r="AN260" s="878"/>
      <c r="AO260" s="878"/>
      <c r="AP260" s="878"/>
      <c r="AQ260" s="878"/>
      <c r="AR260" s="878"/>
      <c r="AS260" s="878"/>
      <c r="AT260" s="878"/>
      <c r="AU260" s="878"/>
      <c r="AV260" s="878"/>
      <c r="AW260" s="878"/>
      <c r="AX260" s="878"/>
      <c r="AY260" s="878"/>
      <c r="AZ260" s="878"/>
      <c r="BA260" s="878"/>
      <c r="BB260" s="878"/>
      <c r="BC260" s="878"/>
      <c r="BD260" s="878"/>
      <c r="BE260" s="878"/>
      <c r="BF260" s="878"/>
      <c r="BG260" s="878"/>
      <c r="BH260" s="878"/>
      <c r="BI260" s="878"/>
      <c r="BJ260" s="878"/>
      <c r="BK260" s="878"/>
      <c r="BL260" s="878"/>
      <c r="BM260" s="878"/>
      <c r="BN260" s="878"/>
      <c r="BO260" s="878"/>
      <c r="BP260" s="878"/>
      <c r="BQ260" s="878"/>
      <c r="BR260" s="878"/>
      <c r="BS260" s="878"/>
      <c r="BT260" s="878"/>
      <c r="BU260" s="878"/>
      <c r="BV260" s="878"/>
      <c r="BW260" s="878"/>
      <c r="BX260" s="878"/>
      <c r="BY260" s="878"/>
      <c r="BZ260" s="878"/>
      <c r="CA260" s="878"/>
      <c r="CB260" s="878"/>
      <c r="CC260" s="878"/>
      <c r="CD260" s="878"/>
      <c r="CE260" s="878"/>
      <c r="CF260" s="878"/>
      <c r="CG260" s="878"/>
      <c r="CH260" s="878"/>
      <c r="CI260" s="878"/>
      <c r="CJ260" s="878"/>
      <c r="CK260" s="878"/>
      <c r="CL260" s="878"/>
      <c r="CM260" s="878"/>
      <c r="CN260" s="878"/>
      <c r="CO260" s="878"/>
      <c r="CP260" s="878"/>
      <c r="CQ260" s="878"/>
      <c r="CR260" s="878"/>
      <c r="CS260" s="878"/>
      <c r="CT260" s="878"/>
      <c r="CU260" s="878"/>
      <c r="CV260" s="878"/>
      <c r="CW260" s="878"/>
      <c r="CX260" s="878"/>
      <c r="CY260" s="878"/>
      <c r="CZ260" s="878"/>
      <c r="DA260" s="878"/>
      <c r="DB260" s="878"/>
      <c r="DC260" s="878"/>
      <c r="DD260" s="878"/>
      <c r="DE260" s="878"/>
      <c r="DF260" s="878"/>
      <c r="DG260" s="878"/>
      <c r="DH260" s="878"/>
      <c r="DI260" s="878"/>
      <c r="DJ260" s="878"/>
      <c r="DK260" s="878"/>
      <c r="DL260" s="878"/>
      <c r="DM260" s="878"/>
      <c r="DN260" s="878"/>
      <c r="DO260" s="878"/>
      <c r="DP260" s="878"/>
      <c r="DQ260" s="878"/>
      <c r="DR260" s="878"/>
      <c r="DS260" s="878"/>
      <c r="DT260" s="878"/>
      <c r="DU260" s="878"/>
      <c r="DV260" s="878"/>
      <c r="DW260" s="486"/>
      <c r="DX260" s="878"/>
      <c r="DY260" s="878"/>
      <c r="DZ260" s="878"/>
      <c r="EA260" s="878"/>
      <c r="EB260" s="878"/>
      <c r="EC260" s="878"/>
      <c r="ED260" s="878"/>
      <c r="EE260" s="878"/>
      <c r="EF260" s="878"/>
      <c r="EG260" s="878"/>
      <c r="EH260" s="878"/>
      <c r="EI260" s="878"/>
      <c r="EJ260" s="878"/>
      <c r="EK260" s="878"/>
      <c r="EL260" s="878"/>
      <c r="EM260" s="878"/>
      <c r="EN260" s="878"/>
      <c r="EO260" s="878"/>
      <c r="EP260" s="878"/>
      <c r="EQ260" s="878"/>
      <c r="ER260" s="486"/>
    </row>
    <row r="261" spans="2:148" ht="15" customHeight="1" x14ac:dyDescent="0.25">
      <c r="B261" s="358" t="str">
        <f t="shared" si="22"/>
        <v>Desk 45</v>
      </c>
      <c r="C261" s="360" t="str">
        <f t="shared" si="26"/>
        <v/>
      </c>
      <c r="D261" s="360" t="str">
        <f t="shared" si="26"/>
        <v/>
      </c>
      <c r="E261" s="360" t="str">
        <f t="shared" si="26"/>
        <v/>
      </c>
      <c r="F261" s="360" t="str">
        <f t="shared" si="26"/>
        <v/>
      </c>
      <c r="G261" s="965" t="str">
        <f t="shared" si="26"/>
        <v/>
      </c>
      <c r="H261" s="878"/>
      <c r="I261" s="878"/>
      <c r="J261" s="878"/>
      <c r="K261" s="878"/>
      <c r="L261" s="878"/>
      <c r="M261" s="878"/>
      <c r="N261" s="878"/>
      <c r="O261" s="878"/>
      <c r="P261" s="878"/>
      <c r="Q261" s="878"/>
      <c r="R261" s="878"/>
      <c r="S261" s="878"/>
      <c r="T261" s="878"/>
      <c r="U261" s="878"/>
      <c r="V261" s="878"/>
      <c r="W261" s="878"/>
      <c r="X261" s="878"/>
      <c r="Y261" s="878"/>
      <c r="Z261" s="878"/>
      <c r="AA261" s="878"/>
      <c r="AB261" s="878"/>
      <c r="AC261" s="878"/>
      <c r="AD261" s="878"/>
      <c r="AE261" s="878"/>
      <c r="AF261" s="878"/>
      <c r="AG261" s="878"/>
      <c r="AH261" s="878"/>
      <c r="AI261" s="878"/>
      <c r="AJ261" s="878"/>
      <c r="AK261" s="878"/>
      <c r="AL261" s="878"/>
      <c r="AM261" s="878"/>
      <c r="AN261" s="878"/>
      <c r="AO261" s="878"/>
      <c r="AP261" s="878"/>
      <c r="AQ261" s="878"/>
      <c r="AR261" s="878"/>
      <c r="AS261" s="878"/>
      <c r="AT261" s="878"/>
      <c r="AU261" s="878"/>
      <c r="AV261" s="878"/>
      <c r="AW261" s="878"/>
      <c r="AX261" s="878"/>
      <c r="AY261" s="878"/>
      <c r="AZ261" s="878"/>
      <c r="BA261" s="878"/>
      <c r="BB261" s="878"/>
      <c r="BC261" s="878"/>
      <c r="BD261" s="878"/>
      <c r="BE261" s="878"/>
      <c r="BF261" s="878"/>
      <c r="BG261" s="878"/>
      <c r="BH261" s="878"/>
      <c r="BI261" s="878"/>
      <c r="BJ261" s="878"/>
      <c r="BK261" s="878"/>
      <c r="BL261" s="878"/>
      <c r="BM261" s="878"/>
      <c r="BN261" s="878"/>
      <c r="BO261" s="878"/>
      <c r="BP261" s="878"/>
      <c r="BQ261" s="878"/>
      <c r="BR261" s="878"/>
      <c r="BS261" s="878"/>
      <c r="BT261" s="878"/>
      <c r="BU261" s="878"/>
      <c r="BV261" s="878"/>
      <c r="BW261" s="878"/>
      <c r="BX261" s="878"/>
      <c r="BY261" s="878"/>
      <c r="BZ261" s="878"/>
      <c r="CA261" s="878"/>
      <c r="CB261" s="878"/>
      <c r="CC261" s="878"/>
      <c r="CD261" s="878"/>
      <c r="CE261" s="878"/>
      <c r="CF261" s="878"/>
      <c r="CG261" s="878"/>
      <c r="CH261" s="878"/>
      <c r="CI261" s="878"/>
      <c r="CJ261" s="878"/>
      <c r="CK261" s="878"/>
      <c r="CL261" s="878"/>
      <c r="CM261" s="878"/>
      <c r="CN261" s="878"/>
      <c r="CO261" s="878"/>
      <c r="CP261" s="878"/>
      <c r="CQ261" s="878"/>
      <c r="CR261" s="878"/>
      <c r="CS261" s="878"/>
      <c r="CT261" s="878"/>
      <c r="CU261" s="878"/>
      <c r="CV261" s="878"/>
      <c r="CW261" s="878"/>
      <c r="CX261" s="878"/>
      <c r="CY261" s="878"/>
      <c r="CZ261" s="878"/>
      <c r="DA261" s="878"/>
      <c r="DB261" s="878"/>
      <c r="DC261" s="878"/>
      <c r="DD261" s="878"/>
      <c r="DE261" s="878"/>
      <c r="DF261" s="878"/>
      <c r="DG261" s="878"/>
      <c r="DH261" s="878"/>
      <c r="DI261" s="878"/>
      <c r="DJ261" s="878"/>
      <c r="DK261" s="878"/>
      <c r="DL261" s="878"/>
      <c r="DM261" s="878"/>
      <c r="DN261" s="878"/>
      <c r="DO261" s="878"/>
      <c r="DP261" s="878"/>
      <c r="DQ261" s="878"/>
      <c r="DR261" s="878"/>
      <c r="DS261" s="878"/>
      <c r="DT261" s="878"/>
      <c r="DU261" s="878"/>
      <c r="DV261" s="878"/>
      <c r="DW261" s="486"/>
      <c r="DX261" s="878"/>
      <c r="DY261" s="878"/>
      <c r="DZ261" s="878"/>
      <c r="EA261" s="878"/>
      <c r="EB261" s="878"/>
      <c r="EC261" s="878"/>
      <c r="ED261" s="878"/>
      <c r="EE261" s="878"/>
      <c r="EF261" s="878"/>
      <c r="EG261" s="878"/>
      <c r="EH261" s="878"/>
      <c r="EI261" s="878"/>
      <c r="EJ261" s="878"/>
      <c r="EK261" s="878"/>
      <c r="EL261" s="878"/>
      <c r="EM261" s="878"/>
      <c r="EN261" s="878"/>
      <c r="EO261" s="878"/>
      <c r="EP261" s="878"/>
      <c r="EQ261" s="878"/>
      <c r="ER261" s="486"/>
    </row>
    <row r="262" spans="2:148" ht="15" customHeight="1" x14ac:dyDescent="0.25">
      <c r="B262" s="358" t="str">
        <f t="shared" si="22"/>
        <v>Desk 46</v>
      </c>
      <c r="C262" s="360" t="str">
        <f t="shared" si="26"/>
        <v/>
      </c>
      <c r="D262" s="360" t="str">
        <f t="shared" si="26"/>
        <v/>
      </c>
      <c r="E262" s="360" t="str">
        <f t="shared" si="26"/>
        <v/>
      </c>
      <c r="F262" s="360" t="str">
        <f t="shared" si="26"/>
        <v/>
      </c>
      <c r="G262" s="965" t="str">
        <f t="shared" si="26"/>
        <v/>
      </c>
      <c r="H262" s="878"/>
      <c r="I262" s="878"/>
      <c r="J262" s="878"/>
      <c r="K262" s="878"/>
      <c r="L262" s="878"/>
      <c r="M262" s="878"/>
      <c r="N262" s="878"/>
      <c r="O262" s="878"/>
      <c r="P262" s="878"/>
      <c r="Q262" s="878"/>
      <c r="R262" s="878"/>
      <c r="S262" s="878"/>
      <c r="T262" s="878"/>
      <c r="U262" s="878"/>
      <c r="V262" s="878"/>
      <c r="W262" s="878"/>
      <c r="X262" s="878"/>
      <c r="Y262" s="878"/>
      <c r="Z262" s="878"/>
      <c r="AA262" s="878"/>
      <c r="AB262" s="878"/>
      <c r="AC262" s="878"/>
      <c r="AD262" s="878"/>
      <c r="AE262" s="878"/>
      <c r="AF262" s="878"/>
      <c r="AG262" s="878"/>
      <c r="AH262" s="878"/>
      <c r="AI262" s="878"/>
      <c r="AJ262" s="878"/>
      <c r="AK262" s="878"/>
      <c r="AL262" s="878"/>
      <c r="AM262" s="878"/>
      <c r="AN262" s="878"/>
      <c r="AO262" s="878"/>
      <c r="AP262" s="878"/>
      <c r="AQ262" s="878"/>
      <c r="AR262" s="878"/>
      <c r="AS262" s="878"/>
      <c r="AT262" s="878"/>
      <c r="AU262" s="878"/>
      <c r="AV262" s="878"/>
      <c r="AW262" s="878"/>
      <c r="AX262" s="878"/>
      <c r="AY262" s="878"/>
      <c r="AZ262" s="878"/>
      <c r="BA262" s="878"/>
      <c r="BB262" s="878"/>
      <c r="BC262" s="878"/>
      <c r="BD262" s="878"/>
      <c r="BE262" s="878"/>
      <c r="BF262" s="878"/>
      <c r="BG262" s="878"/>
      <c r="BH262" s="878"/>
      <c r="BI262" s="878"/>
      <c r="BJ262" s="878"/>
      <c r="BK262" s="878"/>
      <c r="BL262" s="878"/>
      <c r="BM262" s="878"/>
      <c r="BN262" s="878"/>
      <c r="BO262" s="878"/>
      <c r="BP262" s="878"/>
      <c r="BQ262" s="878"/>
      <c r="BR262" s="878"/>
      <c r="BS262" s="878"/>
      <c r="BT262" s="878"/>
      <c r="BU262" s="878"/>
      <c r="BV262" s="878"/>
      <c r="BW262" s="878"/>
      <c r="BX262" s="878"/>
      <c r="BY262" s="878"/>
      <c r="BZ262" s="878"/>
      <c r="CA262" s="878"/>
      <c r="CB262" s="878"/>
      <c r="CC262" s="878"/>
      <c r="CD262" s="878"/>
      <c r="CE262" s="878"/>
      <c r="CF262" s="878"/>
      <c r="CG262" s="878"/>
      <c r="CH262" s="878"/>
      <c r="CI262" s="878"/>
      <c r="CJ262" s="878"/>
      <c r="CK262" s="878"/>
      <c r="CL262" s="878"/>
      <c r="CM262" s="878"/>
      <c r="CN262" s="878"/>
      <c r="CO262" s="878"/>
      <c r="CP262" s="878"/>
      <c r="CQ262" s="878"/>
      <c r="CR262" s="878"/>
      <c r="CS262" s="878"/>
      <c r="CT262" s="878"/>
      <c r="CU262" s="878"/>
      <c r="CV262" s="878"/>
      <c r="CW262" s="878"/>
      <c r="CX262" s="878"/>
      <c r="CY262" s="878"/>
      <c r="CZ262" s="878"/>
      <c r="DA262" s="878"/>
      <c r="DB262" s="878"/>
      <c r="DC262" s="878"/>
      <c r="DD262" s="878"/>
      <c r="DE262" s="878"/>
      <c r="DF262" s="878"/>
      <c r="DG262" s="878"/>
      <c r="DH262" s="878"/>
      <c r="DI262" s="878"/>
      <c r="DJ262" s="878"/>
      <c r="DK262" s="878"/>
      <c r="DL262" s="878"/>
      <c r="DM262" s="878"/>
      <c r="DN262" s="878"/>
      <c r="DO262" s="878"/>
      <c r="DP262" s="878"/>
      <c r="DQ262" s="878"/>
      <c r="DR262" s="878"/>
      <c r="DS262" s="878"/>
      <c r="DT262" s="878"/>
      <c r="DU262" s="878"/>
      <c r="DV262" s="878"/>
      <c r="DW262" s="486"/>
      <c r="DX262" s="878"/>
      <c r="DY262" s="878"/>
      <c r="DZ262" s="878"/>
      <c r="EA262" s="878"/>
      <c r="EB262" s="878"/>
      <c r="EC262" s="878"/>
      <c r="ED262" s="878"/>
      <c r="EE262" s="878"/>
      <c r="EF262" s="878"/>
      <c r="EG262" s="878"/>
      <c r="EH262" s="878"/>
      <c r="EI262" s="878"/>
      <c r="EJ262" s="878"/>
      <c r="EK262" s="878"/>
      <c r="EL262" s="878"/>
      <c r="EM262" s="878"/>
      <c r="EN262" s="878"/>
      <c r="EO262" s="878"/>
      <c r="EP262" s="878"/>
      <c r="EQ262" s="878"/>
      <c r="ER262" s="486"/>
    </row>
    <row r="263" spans="2:148" ht="15" customHeight="1" x14ac:dyDescent="0.25">
      <c r="B263" s="358" t="str">
        <f t="shared" si="22"/>
        <v>Desk 47</v>
      </c>
      <c r="C263" s="360" t="str">
        <f t="shared" si="26"/>
        <v/>
      </c>
      <c r="D263" s="360" t="str">
        <f t="shared" si="26"/>
        <v/>
      </c>
      <c r="E263" s="360" t="str">
        <f t="shared" si="26"/>
        <v/>
      </c>
      <c r="F263" s="360" t="str">
        <f t="shared" si="26"/>
        <v/>
      </c>
      <c r="G263" s="965" t="str">
        <f t="shared" si="26"/>
        <v/>
      </c>
      <c r="H263" s="878"/>
      <c r="I263" s="878"/>
      <c r="J263" s="878"/>
      <c r="K263" s="878"/>
      <c r="L263" s="878"/>
      <c r="M263" s="878"/>
      <c r="N263" s="878"/>
      <c r="O263" s="878"/>
      <c r="P263" s="878"/>
      <c r="Q263" s="878"/>
      <c r="R263" s="878"/>
      <c r="S263" s="878"/>
      <c r="T263" s="878"/>
      <c r="U263" s="878"/>
      <c r="V263" s="878"/>
      <c r="W263" s="878"/>
      <c r="X263" s="878"/>
      <c r="Y263" s="878"/>
      <c r="Z263" s="878"/>
      <c r="AA263" s="878"/>
      <c r="AB263" s="878"/>
      <c r="AC263" s="878"/>
      <c r="AD263" s="878"/>
      <c r="AE263" s="878"/>
      <c r="AF263" s="878"/>
      <c r="AG263" s="878"/>
      <c r="AH263" s="878"/>
      <c r="AI263" s="878"/>
      <c r="AJ263" s="878"/>
      <c r="AK263" s="878"/>
      <c r="AL263" s="878"/>
      <c r="AM263" s="878"/>
      <c r="AN263" s="878"/>
      <c r="AO263" s="878"/>
      <c r="AP263" s="878"/>
      <c r="AQ263" s="878"/>
      <c r="AR263" s="878"/>
      <c r="AS263" s="878"/>
      <c r="AT263" s="878"/>
      <c r="AU263" s="878"/>
      <c r="AV263" s="878"/>
      <c r="AW263" s="878"/>
      <c r="AX263" s="878"/>
      <c r="AY263" s="878"/>
      <c r="AZ263" s="878"/>
      <c r="BA263" s="878"/>
      <c r="BB263" s="878"/>
      <c r="BC263" s="878"/>
      <c r="BD263" s="878"/>
      <c r="BE263" s="878"/>
      <c r="BF263" s="878"/>
      <c r="BG263" s="878"/>
      <c r="BH263" s="878"/>
      <c r="BI263" s="878"/>
      <c r="BJ263" s="878"/>
      <c r="BK263" s="878"/>
      <c r="BL263" s="878"/>
      <c r="BM263" s="878"/>
      <c r="BN263" s="878"/>
      <c r="BO263" s="878"/>
      <c r="BP263" s="878"/>
      <c r="BQ263" s="878"/>
      <c r="BR263" s="878"/>
      <c r="BS263" s="878"/>
      <c r="BT263" s="878"/>
      <c r="BU263" s="878"/>
      <c r="BV263" s="878"/>
      <c r="BW263" s="878"/>
      <c r="BX263" s="878"/>
      <c r="BY263" s="878"/>
      <c r="BZ263" s="878"/>
      <c r="CA263" s="878"/>
      <c r="CB263" s="878"/>
      <c r="CC263" s="878"/>
      <c r="CD263" s="878"/>
      <c r="CE263" s="878"/>
      <c r="CF263" s="878"/>
      <c r="CG263" s="878"/>
      <c r="CH263" s="878"/>
      <c r="CI263" s="878"/>
      <c r="CJ263" s="878"/>
      <c r="CK263" s="878"/>
      <c r="CL263" s="878"/>
      <c r="CM263" s="878"/>
      <c r="CN263" s="878"/>
      <c r="CO263" s="878"/>
      <c r="CP263" s="878"/>
      <c r="CQ263" s="878"/>
      <c r="CR263" s="878"/>
      <c r="CS263" s="878"/>
      <c r="CT263" s="878"/>
      <c r="CU263" s="878"/>
      <c r="CV263" s="878"/>
      <c r="CW263" s="878"/>
      <c r="CX263" s="878"/>
      <c r="CY263" s="878"/>
      <c r="CZ263" s="878"/>
      <c r="DA263" s="878"/>
      <c r="DB263" s="878"/>
      <c r="DC263" s="878"/>
      <c r="DD263" s="878"/>
      <c r="DE263" s="878"/>
      <c r="DF263" s="878"/>
      <c r="DG263" s="878"/>
      <c r="DH263" s="878"/>
      <c r="DI263" s="878"/>
      <c r="DJ263" s="878"/>
      <c r="DK263" s="878"/>
      <c r="DL263" s="878"/>
      <c r="DM263" s="878"/>
      <c r="DN263" s="878"/>
      <c r="DO263" s="878"/>
      <c r="DP263" s="878"/>
      <c r="DQ263" s="878"/>
      <c r="DR263" s="878"/>
      <c r="DS263" s="878"/>
      <c r="DT263" s="878"/>
      <c r="DU263" s="878"/>
      <c r="DV263" s="878"/>
      <c r="DW263" s="486"/>
      <c r="DX263" s="878"/>
      <c r="DY263" s="878"/>
      <c r="DZ263" s="878"/>
      <c r="EA263" s="878"/>
      <c r="EB263" s="878"/>
      <c r="EC263" s="878"/>
      <c r="ED263" s="878"/>
      <c r="EE263" s="878"/>
      <c r="EF263" s="878"/>
      <c r="EG263" s="878"/>
      <c r="EH263" s="878"/>
      <c r="EI263" s="878"/>
      <c r="EJ263" s="878"/>
      <c r="EK263" s="878"/>
      <c r="EL263" s="878"/>
      <c r="EM263" s="878"/>
      <c r="EN263" s="878"/>
      <c r="EO263" s="878"/>
      <c r="EP263" s="878"/>
      <c r="EQ263" s="878"/>
      <c r="ER263" s="486"/>
    </row>
    <row r="264" spans="2:148" ht="15" customHeight="1" x14ac:dyDescent="0.25">
      <c r="B264" s="358" t="str">
        <f t="shared" si="22"/>
        <v>Desk 48</v>
      </c>
      <c r="C264" s="360" t="str">
        <f t="shared" si="26"/>
        <v/>
      </c>
      <c r="D264" s="360" t="str">
        <f t="shared" si="26"/>
        <v/>
      </c>
      <c r="E264" s="360" t="str">
        <f t="shared" si="26"/>
        <v/>
      </c>
      <c r="F264" s="360" t="str">
        <f t="shared" si="26"/>
        <v/>
      </c>
      <c r="G264" s="965" t="str">
        <f t="shared" si="26"/>
        <v/>
      </c>
      <c r="H264" s="878"/>
      <c r="I264" s="878"/>
      <c r="J264" s="878"/>
      <c r="K264" s="878"/>
      <c r="L264" s="878"/>
      <c r="M264" s="878"/>
      <c r="N264" s="878"/>
      <c r="O264" s="878"/>
      <c r="P264" s="878"/>
      <c r="Q264" s="878"/>
      <c r="R264" s="878"/>
      <c r="S264" s="878"/>
      <c r="T264" s="878"/>
      <c r="U264" s="878"/>
      <c r="V264" s="878"/>
      <c r="W264" s="878"/>
      <c r="X264" s="878"/>
      <c r="Y264" s="878"/>
      <c r="Z264" s="878"/>
      <c r="AA264" s="878"/>
      <c r="AB264" s="878"/>
      <c r="AC264" s="878"/>
      <c r="AD264" s="878"/>
      <c r="AE264" s="878"/>
      <c r="AF264" s="878"/>
      <c r="AG264" s="878"/>
      <c r="AH264" s="878"/>
      <c r="AI264" s="878"/>
      <c r="AJ264" s="878"/>
      <c r="AK264" s="878"/>
      <c r="AL264" s="878"/>
      <c r="AM264" s="878"/>
      <c r="AN264" s="878"/>
      <c r="AO264" s="878"/>
      <c r="AP264" s="878"/>
      <c r="AQ264" s="878"/>
      <c r="AR264" s="878"/>
      <c r="AS264" s="878"/>
      <c r="AT264" s="878"/>
      <c r="AU264" s="878"/>
      <c r="AV264" s="878"/>
      <c r="AW264" s="878"/>
      <c r="AX264" s="878"/>
      <c r="AY264" s="878"/>
      <c r="AZ264" s="878"/>
      <c r="BA264" s="878"/>
      <c r="BB264" s="878"/>
      <c r="BC264" s="878"/>
      <c r="BD264" s="878"/>
      <c r="BE264" s="878"/>
      <c r="BF264" s="878"/>
      <c r="BG264" s="878"/>
      <c r="BH264" s="878"/>
      <c r="BI264" s="878"/>
      <c r="BJ264" s="878"/>
      <c r="BK264" s="878"/>
      <c r="BL264" s="878"/>
      <c r="BM264" s="878"/>
      <c r="BN264" s="878"/>
      <c r="BO264" s="878"/>
      <c r="BP264" s="878"/>
      <c r="BQ264" s="878"/>
      <c r="BR264" s="878"/>
      <c r="BS264" s="878"/>
      <c r="BT264" s="878"/>
      <c r="BU264" s="878"/>
      <c r="BV264" s="878"/>
      <c r="BW264" s="878"/>
      <c r="BX264" s="878"/>
      <c r="BY264" s="878"/>
      <c r="BZ264" s="878"/>
      <c r="CA264" s="878"/>
      <c r="CB264" s="878"/>
      <c r="CC264" s="878"/>
      <c r="CD264" s="878"/>
      <c r="CE264" s="878"/>
      <c r="CF264" s="878"/>
      <c r="CG264" s="878"/>
      <c r="CH264" s="878"/>
      <c r="CI264" s="878"/>
      <c r="CJ264" s="878"/>
      <c r="CK264" s="878"/>
      <c r="CL264" s="878"/>
      <c r="CM264" s="878"/>
      <c r="CN264" s="878"/>
      <c r="CO264" s="878"/>
      <c r="CP264" s="878"/>
      <c r="CQ264" s="878"/>
      <c r="CR264" s="878"/>
      <c r="CS264" s="878"/>
      <c r="CT264" s="878"/>
      <c r="CU264" s="878"/>
      <c r="CV264" s="878"/>
      <c r="CW264" s="878"/>
      <c r="CX264" s="878"/>
      <c r="CY264" s="878"/>
      <c r="CZ264" s="878"/>
      <c r="DA264" s="878"/>
      <c r="DB264" s="878"/>
      <c r="DC264" s="878"/>
      <c r="DD264" s="878"/>
      <c r="DE264" s="878"/>
      <c r="DF264" s="878"/>
      <c r="DG264" s="878"/>
      <c r="DH264" s="878"/>
      <c r="DI264" s="878"/>
      <c r="DJ264" s="878"/>
      <c r="DK264" s="878"/>
      <c r="DL264" s="878"/>
      <c r="DM264" s="878"/>
      <c r="DN264" s="878"/>
      <c r="DO264" s="878"/>
      <c r="DP264" s="878"/>
      <c r="DQ264" s="878"/>
      <c r="DR264" s="878"/>
      <c r="DS264" s="878"/>
      <c r="DT264" s="878"/>
      <c r="DU264" s="878"/>
      <c r="DV264" s="878"/>
      <c r="DW264" s="486"/>
      <c r="DX264" s="878"/>
      <c r="DY264" s="878"/>
      <c r="DZ264" s="878"/>
      <c r="EA264" s="878"/>
      <c r="EB264" s="878"/>
      <c r="EC264" s="878"/>
      <c r="ED264" s="878"/>
      <c r="EE264" s="878"/>
      <c r="EF264" s="878"/>
      <c r="EG264" s="878"/>
      <c r="EH264" s="878"/>
      <c r="EI264" s="878"/>
      <c r="EJ264" s="878"/>
      <c r="EK264" s="878"/>
      <c r="EL264" s="878"/>
      <c r="EM264" s="878"/>
      <c r="EN264" s="878"/>
      <c r="EO264" s="878"/>
      <c r="EP264" s="878"/>
      <c r="EQ264" s="878"/>
      <c r="ER264" s="486"/>
    </row>
    <row r="265" spans="2:148" ht="15" customHeight="1" x14ac:dyDescent="0.25">
      <c r="B265" s="358" t="str">
        <f t="shared" si="22"/>
        <v>Desk 49</v>
      </c>
      <c r="C265" s="360" t="str">
        <f t="shared" si="26"/>
        <v/>
      </c>
      <c r="D265" s="360" t="str">
        <f t="shared" si="26"/>
        <v/>
      </c>
      <c r="E265" s="360" t="str">
        <f t="shared" si="26"/>
        <v/>
      </c>
      <c r="F265" s="360" t="str">
        <f t="shared" si="26"/>
        <v/>
      </c>
      <c r="G265" s="965" t="str">
        <f t="shared" si="26"/>
        <v/>
      </c>
      <c r="H265" s="878"/>
      <c r="I265" s="878"/>
      <c r="J265" s="878"/>
      <c r="K265" s="878"/>
      <c r="L265" s="878"/>
      <c r="M265" s="878"/>
      <c r="N265" s="878"/>
      <c r="O265" s="878"/>
      <c r="P265" s="878"/>
      <c r="Q265" s="878"/>
      <c r="R265" s="878"/>
      <c r="S265" s="878"/>
      <c r="T265" s="878"/>
      <c r="U265" s="878"/>
      <c r="V265" s="878"/>
      <c r="W265" s="878"/>
      <c r="X265" s="878"/>
      <c r="Y265" s="878"/>
      <c r="Z265" s="878"/>
      <c r="AA265" s="878"/>
      <c r="AB265" s="878"/>
      <c r="AC265" s="878"/>
      <c r="AD265" s="878"/>
      <c r="AE265" s="878"/>
      <c r="AF265" s="878"/>
      <c r="AG265" s="878"/>
      <c r="AH265" s="878"/>
      <c r="AI265" s="878"/>
      <c r="AJ265" s="878"/>
      <c r="AK265" s="878"/>
      <c r="AL265" s="878"/>
      <c r="AM265" s="878"/>
      <c r="AN265" s="878"/>
      <c r="AO265" s="878"/>
      <c r="AP265" s="878"/>
      <c r="AQ265" s="878"/>
      <c r="AR265" s="878"/>
      <c r="AS265" s="878"/>
      <c r="AT265" s="878"/>
      <c r="AU265" s="878"/>
      <c r="AV265" s="878"/>
      <c r="AW265" s="878"/>
      <c r="AX265" s="878"/>
      <c r="AY265" s="878"/>
      <c r="AZ265" s="878"/>
      <c r="BA265" s="878"/>
      <c r="BB265" s="878"/>
      <c r="BC265" s="878"/>
      <c r="BD265" s="878"/>
      <c r="BE265" s="878"/>
      <c r="BF265" s="878"/>
      <c r="BG265" s="878"/>
      <c r="BH265" s="878"/>
      <c r="BI265" s="878"/>
      <c r="BJ265" s="878"/>
      <c r="BK265" s="878"/>
      <c r="BL265" s="878"/>
      <c r="BM265" s="878"/>
      <c r="BN265" s="878"/>
      <c r="BO265" s="878"/>
      <c r="BP265" s="878"/>
      <c r="BQ265" s="878"/>
      <c r="BR265" s="878"/>
      <c r="BS265" s="878"/>
      <c r="BT265" s="878"/>
      <c r="BU265" s="878"/>
      <c r="BV265" s="878"/>
      <c r="BW265" s="878"/>
      <c r="BX265" s="878"/>
      <c r="BY265" s="878"/>
      <c r="BZ265" s="878"/>
      <c r="CA265" s="878"/>
      <c r="CB265" s="878"/>
      <c r="CC265" s="878"/>
      <c r="CD265" s="878"/>
      <c r="CE265" s="878"/>
      <c r="CF265" s="878"/>
      <c r="CG265" s="878"/>
      <c r="CH265" s="878"/>
      <c r="CI265" s="878"/>
      <c r="CJ265" s="878"/>
      <c r="CK265" s="878"/>
      <c r="CL265" s="878"/>
      <c r="CM265" s="878"/>
      <c r="CN265" s="878"/>
      <c r="CO265" s="878"/>
      <c r="CP265" s="878"/>
      <c r="CQ265" s="878"/>
      <c r="CR265" s="878"/>
      <c r="CS265" s="878"/>
      <c r="CT265" s="878"/>
      <c r="CU265" s="878"/>
      <c r="CV265" s="878"/>
      <c r="CW265" s="878"/>
      <c r="CX265" s="878"/>
      <c r="CY265" s="878"/>
      <c r="CZ265" s="878"/>
      <c r="DA265" s="878"/>
      <c r="DB265" s="878"/>
      <c r="DC265" s="878"/>
      <c r="DD265" s="878"/>
      <c r="DE265" s="878"/>
      <c r="DF265" s="878"/>
      <c r="DG265" s="878"/>
      <c r="DH265" s="878"/>
      <c r="DI265" s="878"/>
      <c r="DJ265" s="878"/>
      <c r="DK265" s="878"/>
      <c r="DL265" s="878"/>
      <c r="DM265" s="878"/>
      <c r="DN265" s="878"/>
      <c r="DO265" s="878"/>
      <c r="DP265" s="878"/>
      <c r="DQ265" s="878"/>
      <c r="DR265" s="878"/>
      <c r="DS265" s="878"/>
      <c r="DT265" s="878"/>
      <c r="DU265" s="878"/>
      <c r="DV265" s="878"/>
      <c r="DW265" s="486"/>
      <c r="DX265" s="878"/>
      <c r="DY265" s="878"/>
      <c r="DZ265" s="878"/>
      <c r="EA265" s="878"/>
      <c r="EB265" s="878"/>
      <c r="EC265" s="878"/>
      <c r="ED265" s="878"/>
      <c r="EE265" s="878"/>
      <c r="EF265" s="878"/>
      <c r="EG265" s="878"/>
      <c r="EH265" s="878"/>
      <c r="EI265" s="878"/>
      <c r="EJ265" s="878"/>
      <c r="EK265" s="878"/>
      <c r="EL265" s="878"/>
      <c r="EM265" s="878"/>
      <c r="EN265" s="878"/>
      <c r="EO265" s="878"/>
      <c r="EP265" s="878"/>
      <c r="EQ265" s="878"/>
      <c r="ER265" s="486"/>
    </row>
    <row r="266" spans="2:148" ht="15" customHeight="1" x14ac:dyDescent="0.25">
      <c r="B266" s="358" t="str">
        <f t="shared" si="22"/>
        <v>Desk 50</v>
      </c>
      <c r="C266" s="360" t="str">
        <f t="shared" ref="C266:G281" si="27">IF(ISBLANK(C60), "", C60)</f>
        <v/>
      </c>
      <c r="D266" s="360" t="str">
        <f t="shared" si="27"/>
        <v/>
      </c>
      <c r="E266" s="360" t="str">
        <f t="shared" si="27"/>
        <v/>
      </c>
      <c r="F266" s="360" t="str">
        <f t="shared" si="27"/>
        <v/>
      </c>
      <c r="G266" s="965" t="str">
        <f t="shared" si="27"/>
        <v/>
      </c>
      <c r="H266" s="878"/>
      <c r="I266" s="878"/>
      <c r="J266" s="878"/>
      <c r="K266" s="878"/>
      <c r="L266" s="878"/>
      <c r="M266" s="878"/>
      <c r="N266" s="878"/>
      <c r="O266" s="878"/>
      <c r="P266" s="878"/>
      <c r="Q266" s="878"/>
      <c r="R266" s="878"/>
      <c r="S266" s="878"/>
      <c r="T266" s="878"/>
      <c r="U266" s="878"/>
      <c r="V266" s="878"/>
      <c r="W266" s="878"/>
      <c r="X266" s="878"/>
      <c r="Y266" s="878"/>
      <c r="Z266" s="878"/>
      <c r="AA266" s="878"/>
      <c r="AB266" s="878"/>
      <c r="AC266" s="878"/>
      <c r="AD266" s="878"/>
      <c r="AE266" s="878"/>
      <c r="AF266" s="878"/>
      <c r="AG266" s="878"/>
      <c r="AH266" s="878"/>
      <c r="AI266" s="878"/>
      <c r="AJ266" s="878"/>
      <c r="AK266" s="878"/>
      <c r="AL266" s="878"/>
      <c r="AM266" s="878"/>
      <c r="AN266" s="878"/>
      <c r="AO266" s="878"/>
      <c r="AP266" s="878"/>
      <c r="AQ266" s="878"/>
      <c r="AR266" s="878"/>
      <c r="AS266" s="878"/>
      <c r="AT266" s="878"/>
      <c r="AU266" s="878"/>
      <c r="AV266" s="878"/>
      <c r="AW266" s="878"/>
      <c r="AX266" s="878"/>
      <c r="AY266" s="878"/>
      <c r="AZ266" s="878"/>
      <c r="BA266" s="878"/>
      <c r="BB266" s="878"/>
      <c r="BC266" s="878"/>
      <c r="BD266" s="878"/>
      <c r="BE266" s="878"/>
      <c r="BF266" s="878"/>
      <c r="BG266" s="878"/>
      <c r="BH266" s="878"/>
      <c r="BI266" s="878"/>
      <c r="BJ266" s="878"/>
      <c r="BK266" s="878"/>
      <c r="BL266" s="878"/>
      <c r="BM266" s="878"/>
      <c r="BN266" s="878"/>
      <c r="BO266" s="878"/>
      <c r="BP266" s="878"/>
      <c r="BQ266" s="878"/>
      <c r="BR266" s="878"/>
      <c r="BS266" s="878"/>
      <c r="BT266" s="878"/>
      <c r="BU266" s="878"/>
      <c r="BV266" s="878"/>
      <c r="BW266" s="878"/>
      <c r="BX266" s="878"/>
      <c r="BY266" s="878"/>
      <c r="BZ266" s="878"/>
      <c r="CA266" s="878"/>
      <c r="CB266" s="878"/>
      <c r="CC266" s="878"/>
      <c r="CD266" s="878"/>
      <c r="CE266" s="878"/>
      <c r="CF266" s="878"/>
      <c r="CG266" s="878"/>
      <c r="CH266" s="878"/>
      <c r="CI266" s="878"/>
      <c r="CJ266" s="878"/>
      <c r="CK266" s="878"/>
      <c r="CL266" s="878"/>
      <c r="CM266" s="878"/>
      <c r="CN266" s="878"/>
      <c r="CO266" s="878"/>
      <c r="CP266" s="878"/>
      <c r="CQ266" s="878"/>
      <c r="CR266" s="878"/>
      <c r="CS266" s="878"/>
      <c r="CT266" s="878"/>
      <c r="CU266" s="878"/>
      <c r="CV266" s="878"/>
      <c r="CW266" s="878"/>
      <c r="CX266" s="878"/>
      <c r="CY266" s="878"/>
      <c r="CZ266" s="878"/>
      <c r="DA266" s="878"/>
      <c r="DB266" s="878"/>
      <c r="DC266" s="878"/>
      <c r="DD266" s="878"/>
      <c r="DE266" s="878"/>
      <c r="DF266" s="878"/>
      <c r="DG266" s="878"/>
      <c r="DH266" s="878"/>
      <c r="DI266" s="878"/>
      <c r="DJ266" s="878"/>
      <c r="DK266" s="878"/>
      <c r="DL266" s="878"/>
      <c r="DM266" s="878"/>
      <c r="DN266" s="878"/>
      <c r="DO266" s="878"/>
      <c r="DP266" s="878"/>
      <c r="DQ266" s="878"/>
      <c r="DR266" s="878"/>
      <c r="DS266" s="878"/>
      <c r="DT266" s="878"/>
      <c r="DU266" s="878"/>
      <c r="DV266" s="878"/>
      <c r="DW266" s="486"/>
      <c r="DX266" s="878"/>
      <c r="DY266" s="878"/>
      <c r="DZ266" s="878"/>
      <c r="EA266" s="878"/>
      <c r="EB266" s="878"/>
      <c r="EC266" s="878"/>
      <c r="ED266" s="878"/>
      <c r="EE266" s="878"/>
      <c r="EF266" s="878"/>
      <c r="EG266" s="878"/>
      <c r="EH266" s="878"/>
      <c r="EI266" s="878"/>
      <c r="EJ266" s="878"/>
      <c r="EK266" s="878"/>
      <c r="EL266" s="878"/>
      <c r="EM266" s="878"/>
      <c r="EN266" s="878"/>
      <c r="EO266" s="878"/>
      <c r="EP266" s="878"/>
      <c r="EQ266" s="878"/>
      <c r="ER266" s="486"/>
    </row>
    <row r="267" spans="2:148" ht="15" customHeight="1" x14ac:dyDescent="0.25">
      <c r="B267" s="358" t="str">
        <f t="shared" si="22"/>
        <v>Desk 51</v>
      </c>
      <c r="C267" s="360" t="str">
        <f t="shared" si="27"/>
        <v/>
      </c>
      <c r="D267" s="360" t="str">
        <f t="shared" si="27"/>
        <v/>
      </c>
      <c r="E267" s="360" t="str">
        <f t="shared" si="27"/>
        <v/>
      </c>
      <c r="F267" s="360" t="str">
        <f t="shared" si="27"/>
        <v/>
      </c>
      <c r="G267" s="965" t="str">
        <f t="shared" si="27"/>
        <v/>
      </c>
      <c r="H267" s="878"/>
      <c r="I267" s="878"/>
      <c r="J267" s="878"/>
      <c r="K267" s="878"/>
      <c r="L267" s="878"/>
      <c r="M267" s="878"/>
      <c r="N267" s="878"/>
      <c r="O267" s="878"/>
      <c r="P267" s="878"/>
      <c r="Q267" s="878"/>
      <c r="R267" s="878"/>
      <c r="S267" s="878"/>
      <c r="T267" s="878"/>
      <c r="U267" s="878"/>
      <c r="V267" s="878"/>
      <c r="W267" s="878"/>
      <c r="X267" s="878"/>
      <c r="Y267" s="878"/>
      <c r="Z267" s="878"/>
      <c r="AA267" s="878"/>
      <c r="AB267" s="878"/>
      <c r="AC267" s="878"/>
      <c r="AD267" s="878"/>
      <c r="AE267" s="878"/>
      <c r="AF267" s="878"/>
      <c r="AG267" s="878"/>
      <c r="AH267" s="878"/>
      <c r="AI267" s="878"/>
      <c r="AJ267" s="878"/>
      <c r="AK267" s="878"/>
      <c r="AL267" s="878"/>
      <c r="AM267" s="878"/>
      <c r="AN267" s="878"/>
      <c r="AO267" s="878"/>
      <c r="AP267" s="878"/>
      <c r="AQ267" s="878"/>
      <c r="AR267" s="878"/>
      <c r="AS267" s="878"/>
      <c r="AT267" s="878"/>
      <c r="AU267" s="878"/>
      <c r="AV267" s="878"/>
      <c r="AW267" s="878"/>
      <c r="AX267" s="878"/>
      <c r="AY267" s="878"/>
      <c r="AZ267" s="878"/>
      <c r="BA267" s="878"/>
      <c r="BB267" s="878"/>
      <c r="BC267" s="878"/>
      <c r="BD267" s="878"/>
      <c r="BE267" s="878"/>
      <c r="BF267" s="878"/>
      <c r="BG267" s="878"/>
      <c r="BH267" s="878"/>
      <c r="BI267" s="878"/>
      <c r="BJ267" s="878"/>
      <c r="BK267" s="878"/>
      <c r="BL267" s="878"/>
      <c r="BM267" s="878"/>
      <c r="BN267" s="878"/>
      <c r="BO267" s="878"/>
      <c r="BP267" s="878"/>
      <c r="BQ267" s="878"/>
      <c r="BR267" s="878"/>
      <c r="BS267" s="878"/>
      <c r="BT267" s="878"/>
      <c r="BU267" s="878"/>
      <c r="BV267" s="878"/>
      <c r="BW267" s="878"/>
      <c r="BX267" s="878"/>
      <c r="BY267" s="878"/>
      <c r="BZ267" s="878"/>
      <c r="CA267" s="878"/>
      <c r="CB267" s="878"/>
      <c r="CC267" s="878"/>
      <c r="CD267" s="878"/>
      <c r="CE267" s="878"/>
      <c r="CF267" s="878"/>
      <c r="CG267" s="878"/>
      <c r="CH267" s="878"/>
      <c r="CI267" s="878"/>
      <c r="CJ267" s="878"/>
      <c r="CK267" s="878"/>
      <c r="CL267" s="878"/>
      <c r="CM267" s="878"/>
      <c r="CN267" s="878"/>
      <c r="CO267" s="878"/>
      <c r="CP267" s="878"/>
      <c r="CQ267" s="878"/>
      <c r="CR267" s="878"/>
      <c r="CS267" s="878"/>
      <c r="CT267" s="878"/>
      <c r="CU267" s="878"/>
      <c r="CV267" s="878"/>
      <c r="CW267" s="878"/>
      <c r="CX267" s="878"/>
      <c r="CY267" s="878"/>
      <c r="CZ267" s="878"/>
      <c r="DA267" s="878"/>
      <c r="DB267" s="878"/>
      <c r="DC267" s="878"/>
      <c r="DD267" s="878"/>
      <c r="DE267" s="878"/>
      <c r="DF267" s="878"/>
      <c r="DG267" s="878"/>
      <c r="DH267" s="878"/>
      <c r="DI267" s="878"/>
      <c r="DJ267" s="878"/>
      <c r="DK267" s="878"/>
      <c r="DL267" s="878"/>
      <c r="DM267" s="878"/>
      <c r="DN267" s="878"/>
      <c r="DO267" s="878"/>
      <c r="DP267" s="878"/>
      <c r="DQ267" s="878"/>
      <c r="DR267" s="878"/>
      <c r="DS267" s="878"/>
      <c r="DT267" s="878"/>
      <c r="DU267" s="878"/>
      <c r="DV267" s="878"/>
      <c r="DW267" s="486"/>
      <c r="DX267" s="878"/>
      <c r="DY267" s="878"/>
      <c r="DZ267" s="878"/>
      <c r="EA267" s="878"/>
      <c r="EB267" s="878"/>
      <c r="EC267" s="878"/>
      <c r="ED267" s="878"/>
      <c r="EE267" s="878"/>
      <c r="EF267" s="878"/>
      <c r="EG267" s="878"/>
      <c r="EH267" s="878"/>
      <c r="EI267" s="878"/>
      <c r="EJ267" s="878"/>
      <c r="EK267" s="878"/>
      <c r="EL267" s="878"/>
      <c r="EM267" s="878"/>
      <c r="EN267" s="878"/>
      <c r="EO267" s="878"/>
      <c r="EP267" s="878"/>
      <c r="EQ267" s="878"/>
      <c r="ER267" s="486"/>
    </row>
    <row r="268" spans="2:148" ht="15" customHeight="1" x14ac:dyDescent="0.25">
      <c r="B268" s="358" t="str">
        <f t="shared" si="22"/>
        <v>Desk 52</v>
      </c>
      <c r="C268" s="360" t="str">
        <f t="shared" si="27"/>
        <v/>
      </c>
      <c r="D268" s="360" t="str">
        <f t="shared" si="27"/>
        <v/>
      </c>
      <c r="E268" s="360" t="str">
        <f t="shared" si="27"/>
        <v/>
      </c>
      <c r="F268" s="360" t="str">
        <f t="shared" si="27"/>
        <v/>
      </c>
      <c r="G268" s="965" t="str">
        <f t="shared" si="27"/>
        <v/>
      </c>
      <c r="H268" s="878"/>
      <c r="I268" s="878"/>
      <c r="J268" s="878"/>
      <c r="K268" s="878"/>
      <c r="L268" s="878"/>
      <c r="M268" s="878"/>
      <c r="N268" s="878"/>
      <c r="O268" s="878"/>
      <c r="P268" s="878"/>
      <c r="Q268" s="878"/>
      <c r="R268" s="878"/>
      <c r="S268" s="878"/>
      <c r="T268" s="878"/>
      <c r="U268" s="878"/>
      <c r="V268" s="878"/>
      <c r="W268" s="878"/>
      <c r="X268" s="878"/>
      <c r="Y268" s="878"/>
      <c r="Z268" s="878"/>
      <c r="AA268" s="878"/>
      <c r="AB268" s="878"/>
      <c r="AC268" s="878"/>
      <c r="AD268" s="878"/>
      <c r="AE268" s="878"/>
      <c r="AF268" s="878"/>
      <c r="AG268" s="878"/>
      <c r="AH268" s="878"/>
      <c r="AI268" s="878"/>
      <c r="AJ268" s="878"/>
      <c r="AK268" s="878"/>
      <c r="AL268" s="878"/>
      <c r="AM268" s="878"/>
      <c r="AN268" s="878"/>
      <c r="AO268" s="878"/>
      <c r="AP268" s="878"/>
      <c r="AQ268" s="878"/>
      <c r="AR268" s="878"/>
      <c r="AS268" s="878"/>
      <c r="AT268" s="878"/>
      <c r="AU268" s="878"/>
      <c r="AV268" s="878"/>
      <c r="AW268" s="878"/>
      <c r="AX268" s="878"/>
      <c r="AY268" s="878"/>
      <c r="AZ268" s="878"/>
      <c r="BA268" s="878"/>
      <c r="BB268" s="878"/>
      <c r="BC268" s="878"/>
      <c r="BD268" s="878"/>
      <c r="BE268" s="878"/>
      <c r="BF268" s="878"/>
      <c r="BG268" s="878"/>
      <c r="BH268" s="878"/>
      <c r="BI268" s="878"/>
      <c r="BJ268" s="878"/>
      <c r="BK268" s="878"/>
      <c r="BL268" s="878"/>
      <c r="BM268" s="878"/>
      <c r="BN268" s="878"/>
      <c r="BO268" s="878"/>
      <c r="BP268" s="878"/>
      <c r="BQ268" s="878"/>
      <c r="BR268" s="878"/>
      <c r="BS268" s="878"/>
      <c r="BT268" s="878"/>
      <c r="BU268" s="878"/>
      <c r="BV268" s="878"/>
      <c r="BW268" s="878"/>
      <c r="BX268" s="878"/>
      <c r="BY268" s="878"/>
      <c r="BZ268" s="878"/>
      <c r="CA268" s="878"/>
      <c r="CB268" s="878"/>
      <c r="CC268" s="878"/>
      <c r="CD268" s="878"/>
      <c r="CE268" s="878"/>
      <c r="CF268" s="878"/>
      <c r="CG268" s="878"/>
      <c r="CH268" s="878"/>
      <c r="CI268" s="878"/>
      <c r="CJ268" s="878"/>
      <c r="CK268" s="878"/>
      <c r="CL268" s="878"/>
      <c r="CM268" s="878"/>
      <c r="CN268" s="878"/>
      <c r="CO268" s="878"/>
      <c r="CP268" s="878"/>
      <c r="CQ268" s="878"/>
      <c r="CR268" s="878"/>
      <c r="CS268" s="878"/>
      <c r="CT268" s="878"/>
      <c r="CU268" s="878"/>
      <c r="CV268" s="878"/>
      <c r="CW268" s="878"/>
      <c r="CX268" s="878"/>
      <c r="CY268" s="878"/>
      <c r="CZ268" s="878"/>
      <c r="DA268" s="878"/>
      <c r="DB268" s="878"/>
      <c r="DC268" s="878"/>
      <c r="DD268" s="878"/>
      <c r="DE268" s="878"/>
      <c r="DF268" s="878"/>
      <c r="DG268" s="878"/>
      <c r="DH268" s="878"/>
      <c r="DI268" s="878"/>
      <c r="DJ268" s="878"/>
      <c r="DK268" s="878"/>
      <c r="DL268" s="878"/>
      <c r="DM268" s="878"/>
      <c r="DN268" s="878"/>
      <c r="DO268" s="878"/>
      <c r="DP268" s="878"/>
      <c r="DQ268" s="878"/>
      <c r="DR268" s="878"/>
      <c r="DS268" s="878"/>
      <c r="DT268" s="878"/>
      <c r="DU268" s="878"/>
      <c r="DV268" s="878"/>
      <c r="DW268" s="486"/>
      <c r="DX268" s="878"/>
      <c r="DY268" s="878"/>
      <c r="DZ268" s="878"/>
      <c r="EA268" s="878"/>
      <c r="EB268" s="878"/>
      <c r="EC268" s="878"/>
      <c r="ED268" s="878"/>
      <c r="EE268" s="878"/>
      <c r="EF268" s="878"/>
      <c r="EG268" s="878"/>
      <c r="EH268" s="878"/>
      <c r="EI268" s="878"/>
      <c r="EJ268" s="878"/>
      <c r="EK268" s="878"/>
      <c r="EL268" s="878"/>
      <c r="EM268" s="878"/>
      <c r="EN268" s="878"/>
      <c r="EO268" s="878"/>
      <c r="EP268" s="878"/>
      <c r="EQ268" s="878"/>
      <c r="ER268" s="486"/>
    </row>
    <row r="269" spans="2:148" ht="15" customHeight="1" x14ac:dyDescent="0.25">
      <c r="B269" s="358" t="str">
        <f t="shared" si="22"/>
        <v>Desk 53</v>
      </c>
      <c r="C269" s="360" t="str">
        <f t="shared" si="27"/>
        <v/>
      </c>
      <c r="D269" s="360" t="str">
        <f t="shared" si="27"/>
        <v/>
      </c>
      <c r="E269" s="360" t="str">
        <f t="shared" si="27"/>
        <v/>
      </c>
      <c r="F269" s="360" t="str">
        <f t="shared" si="27"/>
        <v/>
      </c>
      <c r="G269" s="965" t="str">
        <f t="shared" si="27"/>
        <v/>
      </c>
      <c r="H269" s="878"/>
      <c r="I269" s="878"/>
      <c r="J269" s="878"/>
      <c r="K269" s="878"/>
      <c r="L269" s="878"/>
      <c r="M269" s="878"/>
      <c r="N269" s="878"/>
      <c r="O269" s="878"/>
      <c r="P269" s="878"/>
      <c r="Q269" s="878"/>
      <c r="R269" s="878"/>
      <c r="S269" s="878"/>
      <c r="T269" s="878"/>
      <c r="U269" s="878"/>
      <c r="V269" s="878"/>
      <c r="W269" s="878"/>
      <c r="X269" s="878"/>
      <c r="Y269" s="878"/>
      <c r="Z269" s="878"/>
      <c r="AA269" s="878"/>
      <c r="AB269" s="878"/>
      <c r="AC269" s="878"/>
      <c r="AD269" s="878"/>
      <c r="AE269" s="878"/>
      <c r="AF269" s="878"/>
      <c r="AG269" s="878"/>
      <c r="AH269" s="878"/>
      <c r="AI269" s="878"/>
      <c r="AJ269" s="878"/>
      <c r="AK269" s="878"/>
      <c r="AL269" s="878"/>
      <c r="AM269" s="878"/>
      <c r="AN269" s="878"/>
      <c r="AO269" s="878"/>
      <c r="AP269" s="878"/>
      <c r="AQ269" s="878"/>
      <c r="AR269" s="878"/>
      <c r="AS269" s="878"/>
      <c r="AT269" s="878"/>
      <c r="AU269" s="878"/>
      <c r="AV269" s="878"/>
      <c r="AW269" s="878"/>
      <c r="AX269" s="878"/>
      <c r="AY269" s="878"/>
      <c r="AZ269" s="878"/>
      <c r="BA269" s="878"/>
      <c r="BB269" s="878"/>
      <c r="BC269" s="878"/>
      <c r="BD269" s="878"/>
      <c r="BE269" s="878"/>
      <c r="BF269" s="878"/>
      <c r="BG269" s="878"/>
      <c r="BH269" s="878"/>
      <c r="BI269" s="878"/>
      <c r="BJ269" s="878"/>
      <c r="BK269" s="878"/>
      <c r="BL269" s="878"/>
      <c r="BM269" s="878"/>
      <c r="BN269" s="878"/>
      <c r="BO269" s="878"/>
      <c r="BP269" s="878"/>
      <c r="BQ269" s="878"/>
      <c r="BR269" s="878"/>
      <c r="BS269" s="878"/>
      <c r="BT269" s="878"/>
      <c r="BU269" s="878"/>
      <c r="BV269" s="878"/>
      <c r="BW269" s="878"/>
      <c r="BX269" s="878"/>
      <c r="BY269" s="878"/>
      <c r="BZ269" s="878"/>
      <c r="CA269" s="878"/>
      <c r="CB269" s="878"/>
      <c r="CC269" s="878"/>
      <c r="CD269" s="878"/>
      <c r="CE269" s="878"/>
      <c r="CF269" s="878"/>
      <c r="CG269" s="878"/>
      <c r="CH269" s="878"/>
      <c r="CI269" s="878"/>
      <c r="CJ269" s="878"/>
      <c r="CK269" s="878"/>
      <c r="CL269" s="878"/>
      <c r="CM269" s="878"/>
      <c r="CN269" s="878"/>
      <c r="CO269" s="878"/>
      <c r="CP269" s="878"/>
      <c r="CQ269" s="878"/>
      <c r="CR269" s="878"/>
      <c r="CS269" s="878"/>
      <c r="CT269" s="878"/>
      <c r="CU269" s="878"/>
      <c r="CV269" s="878"/>
      <c r="CW269" s="878"/>
      <c r="CX269" s="878"/>
      <c r="CY269" s="878"/>
      <c r="CZ269" s="878"/>
      <c r="DA269" s="878"/>
      <c r="DB269" s="878"/>
      <c r="DC269" s="878"/>
      <c r="DD269" s="878"/>
      <c r="DE269" s="878"/>
      <c r="DF269" s="878"/>
      <c r="DG269" s="878"/>
      <c r="DH269" s="878"/>
      <c r="DI269" s="878"/>
      <c r="DJ269" s="878"/>
      <c r="DK269" s="878"/>
      <c r="DL269" s="878"/>
      <c r="DM269" s="878"/>
      <c r="DN269" s="878"/>
      <c r="DO269" s="878"/>
      <c r="DP269" s="878"/>
      <c r="DQ269" s="878"/>
      <c r="DR269" s="878"/>
      <c r="DS269" s="878"/>
      <c r="DT269" s="878"/>
      <c r="DU269" s="878"/>
      <c r="DV269" s="878"/>
      <c r="DW269" s="486"/>
      <c r="DX269" s="878"/>
      <c r="DY269" s="878"/>
      <c r="DZ269" s="878"/>
      <c r="EA269" s="878"/>
      <c r="EB269" s="878"/>
      <c r="EC269" s="878"/>
      <c r="ED269" s="878"/>
      <c r="EE269" s="878"/>
      <c r="EF269" s="878"/>
      <c r="EG269" s="878"/>
      <c r="EH269" s="878"/>
      <c r="EI269" s="878"/>
      <c r="EJ269" s="878"/>
      <c r="EK269" s="878"/>
      <c r="EL269" s="878"/>
      <c r="EM269" s="878"/>
      <c r="EN269" s="878"/>
      <c r="EO269" s="878"/>
      <c r="EP269" s="878"/>
      <c r="EQ269" s="878"/>
      <c r="ER269" s="486"/>
    </row>
    <row r="270" spans="2:148" ht="15" customHeight="1" x14ac:dyDescent="0.25">
      <c r="B270" s="358" t="str">
        <f t="shared" si="22"/>
        <v>Desk 54</v>
      </c>
      <c r="C270" s="360" t="str">
        <f t="shared" si="27"/>
        <v/>
      </c>
      <c r="D270" s="360" t="str">
        <f t="shared" si="27"/>
        <v/>
      </c>
      <c r="E270" s="360" t="str">
        <f t="shared" si="27"/>
        <v/>
      </c>
      <c r="F270" s="360" t="str">
        <f t="shared" si="27"/>
        <v/>
      </c>
      <c r="G270" s="965" t="str">
        <f t="shared" si="27"/>
        <v/>
      </c>
      <c r="H270" s="878"/>
      <c r="I270" s="878"/>
      <c r="J270" s="878"/>
      <c r="K270" s="878"/>
      <c r="L270" s="878"/>
      <c r="M270" s="878"/>
      <c r="N270" s="878"/>
      <c r="O270" s="878"/>
      <c r="P270" s="878"/>
      <c r="Q270" s="878"/>
      <c r="R270" s="878"/>
      <c r="S270" s="878"/>
      <c r="T270" s="878"/>
      <c r="U270" s="878"/>
      <c r="V270" s="878"/>
      <c r="W270" s="878"/>
      <c r="X270" s="878"/>
      <c r="Y270" s="878"/>
      <c r="Z270" s="878"/>
      <c r="AA270" s="878"/>
      <c r="AB270" s="878"/>
      <c r="AC270" s="878"/>
      <c r="AD270" s="878"/>
      <c r="AE270" s="878"/>
      <c r="AF270" s="878"/>
      <c r="AG270" s="878"/>
      <c r="AH270" s="878"/>
      <c r="AI270" s="878"/>
      <c r="AJ270" s="878"/>
      <c r="AK270" s="878"/>
      <c r="AL270" s="878"/>
      <c r="AM270" s="878"/>
      <c r="AN270" s="878"/>
      <c r="AO270" s="878"/>
      <c r="AP270" s="878"/>
      <c r="AQ270" s="878"/>
      <c r="AR270" s="878"/>
      <c r="AS270" s="878"/>
      <c r="AT270" s="878"/>
      <c r="AU270" s="878"/>
      <c r="AV270" s="878"/>
      <c r="AW270" s="878"/>
      <c r="AX270" s="878"/>
      <c r="AY270" s="878"/>
      <c r="AZ270" s="878"/>
      <c r="BA270" s="878"/>
      <c r="BB270" s="878"/>
      <c r="BC270" s="878"/>
      <c r="BD270" s="878"/>
      <c r="BE270" s="878"/>
      <c r="BF270" s="878"/>
      <c r="BG270" s="878"/>
      <c r="BH270" s="878"/>
      <c r="BI270" s="878"/>
      <c r="BJ270" s="878"/>
      <c r="BK270" s="878"/>
      <c r="BL270" s="878"/>
      <c r="BM270" s="878"/>
      <c r="BN270" s="878"/>
      <c r="BO270" s="878"/>
      <c r="BP270" s="878"/>
      <c r="BQ270" s="878"/>
      <c r="BR270" s="878"/>
      <c r="BS270" s="878"/>
      <c r="BT270" s="878"/>
      <c r="BU270" s="878"/>
      <c r="BV270" s="878"/>
      <c r="BW270" s="878"/>
      <c r="BX270" s="878"/>
      <c r="BY270" s="878"/>
      <c r="BZ270" s="878"/>
      <c r="CA270" s="878"/>
      <c r="CB270" s="878"/>
      <c r="CC270" s="878"/>
      <c r="CD270" s="878"/>
      <c r="CE270" s="878"/>
      <c r="CF270" s="878"/>
      <c r="CG270" s="878"/>
      <c r="CH270" s="878"/>
      <c r="CI270" s="878"/>
      <c r="CJ270" s="878"/>
      <c r="CK270" s="878"/>
      <c r="CL270" s="878"/>
      <c r="CM270" s="878"/>
      <c r="CN270" s="878"/>
      <c r="CO270" s="878"/>
      <c r="CP270" s="878"/>
      <c r="CQ270" s="878"/>
      <c r="CR270" s="878"/>
      <c r="CS270" s="878"/>
      <c r="CT270" s="878"/>
      <c r="CU270" s="878"/>
      <c r="CV270" s="878"/>
      <c r="CW270" s="878"/>
      <c r="CX270" s="878"/>
      <c r="CY270" s="878"/>
      <c r="CZ270" s="878"/>
      <c r="DA270" s="878"/>
      <c r="DB270" s="878"/>
      <c r="DC270" s="878"/>
      <c r="DD270" s="878"/>
      <c r="DE270" s="878"/>
      <c r="DF270" s="878"/>
      <c r="DG270" s="878"/>
      <c r="DH270" s="878"/>
      <c r="DI270" s="878"/>
      <c r="DJ270" s="878"/>
      <c r="DK270" s="878"/>
      <c r="DL270" s="878"/>
      <c r="DM270" s="878"/>
      <c r="DN270" s="878"/>
      <c r="DO270" s="878"/>
      <c r="DP270" s="878"/>
      <c r="DQ270" s="878"/>
      <c r="DR270" s="878"/>
      <c r="DS270" s="878"/>
      <c r="DT270" s="878"/>
      <c r="DU270" s="878"/>
      <c r="DV270" s="878"/>
      <c r="DW270" s="486"/>
      <c r="DX270" s="878"/>
      <c r="DY270" s="878"/>
      <c r="DZ270" s="878"/>
      <c r="EA270" s="878"/>
      <c r="EB270" s="878"/>
      <c r="EC270" s="878"/>
      <c r="ED270" s="878"/>
      <c r="EE270" s="878"/>
      <c r="EF270" s="878"/>
      <c r="EG270" s="878"/>
      <c r="EH270" s="878"/>
      <c r="EI270" s="878"/>
      <c r="EJ270" s="878"/>
      <c r="EK270" s="878"/>
      <c r="EL270" s="878"/>
      <c r="EM270" s="878"/>
      <c r="EN270" s="878"/>
      <c r="EO270" s="878"/>
      <c r="EP270" s="878"/>
      <c r="EQ270" s="878"/>
      <c r="ER270" s="486"/>
    </row>
    <row r="271" spans="2:148" ht="15" customHeight="1" x14ac:dyDescent="0.25">
      <c r="B271" s="358" t="str">
        <f t="shared" si="22"/>
        <v>Desk 55</v>
      </c>
      <c r="C271" s="360" t="str">
        <f t="shared" si="27"/>
        <v/>
      </c>
      <c r="D271" s="360" t="str">
        <f t="shared" si="27"/>
        <v/>
      </c>
      <c r="E271" s="360" t="str">
        <f t="shared" si="27"/>
        <v/>
      </c>
      <c r="F271" s="360" t="str">
        <f t="shared" si="27"/>
        <v/>
      </c>
      <c r="G271" s="965" t="str">
        <f t="shared" si="27"/>
        <v/>
      </c>
      <c r="H271" s="878"/>
      <c r="I271" s="878"/>
      <c r="J271" s="878"/>
      <c r="K271" s="878"/>
      <c r="L271" s="878"/>
      <c r="M271" s="878"/>
      <c r="N271" s="878"/>
      <c r="O271" s="878"/>
      <c r="P271" s="878"/>
      <c r="Q271" s="878"/>
      <c r="R271" s="878"/>
      <c r="S271" s="878"/>
      <c r="T271" s="878"/>
      <c r="U271" s="878"/>
      <c r="V271" s="878"/>
      <c r="W271" s="878"/>
      <c r="X271" s="878"/>
      <c r="Y271" s="878"/>
      <c r="Z271" s="878"/>
      <c r="AA271" s="878"/>
      <c r="AB271" s="878"/>
      <c r="AC271" s="878"/>
      <c r="AD271" s="878"/>
      <c r="AE271" s="878"/>
      <c r="AF271" s="878"/>
      <c r="AG271" s="878"/>
      <c r="AH271" s="878"/>
      <c r="AI271" s="878"/>
      <c r="AJ271" s="878"/>
      <c r="AK271" s="878"/>
      <c r="AL271" s="878"/>
      <c r="AM271" s="878"/>
      <c r="AN271" s="878"/>
      <c r="AO271" s="878"/>
      <c r="AP271" s="878"/>
      <c r="AQ271" s="878"/>
      <c r="AR271" s="878"/>
      <c r="AS271" s="878"/>
      <c r="AT271" s="878"/>
      <c r="AU271" s="878"/>
      <c r="AV271" s="878"/>
      <c r="AW271" s="878"/>
      <c r="AX271" s="878"/>
      <c r="AY271" s="878"/>
      <c r="AZ271" s="878"/>
      <c r="BA271" s="878"/>
      <c r="BB271" s="878"/>
      <c r="BC271" s="878"/>
      <c r="BD271" s="878"/>
      <c r="BE271" s="878"/>
      <c r="BF271" s="878"/>
      <c r="BG271" s="878"/>
      <c r="BH271" s="878"/>
      <c r="BI271" s="878"/>
      <c r="BJ271" s="878"/>
      <c r="BK271" s="878"/>
      <c r="BL271" s="878"/>
      <c r="BM271" s="878"/>
      <c r="BN271" s="878"/>
      <c r="BO271" s="878"/>
      <c r="BP271" s="878"/>
      <c r="BQ271" s="878"/>
      <c r="BR271" s="878"/>
      <c r="BS271" s="878"/>
      <c r="BT271" s="878"/>
      <c r="BU271" s="878"/>
      <c r="BV271" s="878"/>
      <c r="BW271" s="878"/>
      <c r="BX271" s="878"/>
      <c r="BY271" s="878"/>
      <c r="BZ271" s="878"/>
      <c r="CA271" s="878"/>
      <c r="CB271" s="878"/>
      <c r="CC271" s="878"/>
      <c r="CD271" s="878"/>
      <c r="CE271" s="878"/>
      <c r="CF271" s="878"/>
      <c r="CG271" s="878"/>
      <c r="CH271" s="878"/>
      <c r="CI271" s="878"/>
      <c r="CJ271" s="878"/>
      <c r="CK271" s="878"/>
      <c r="CL271" s="878"/>
      <c r="CM271" s="878"/>
      <c r="CN271" s="878"/>
      <c r="CO271" s="878"/>
      <c r="CP271" s="878"/>
      <c r="CQ271" s="878"/>
      <c r="CR271" s="878"/>
      <c r="CS271" s="878"/>
      <c r="CT271" s="878"/>
      <c r="CU271" s="878"/>
      <c r="CV271" s="878"/>
      <c r="CW271" s="878"/>
      <c r="CX271" s="878"/>
      <c r="CY271" s="878"/>
      <c r="CZ271" s="878"/>
      <c r="DA271" s="878"/>
      <c r="DB271" s="878"/>
      <c r="DC271" s="878"/>
      <c r="DD271" s="878"/>
      <c r="DE271" s="878"/>
      <c r="DF271" s="878"/>
      <c r="DG271" s="878"/>
      <c r="DH271" s="878"/>
      <c r="DI271" s="878"/>
      <c r="DJ271" s="878"/>
      <c r="DK271" s="878"/>
      <c r="DL271" s="878"/>
      <c r="DM271" s="878"/>
      <c r="DN271" s="878"/>
      <c r="DO271" s="878"/>
      <c r="DP271" s="878"/>
      <c r="DQ271" s="878"/>
      <c r="DR271" s="878"/>
      <c r="DS271" s="878"/>
      <c r="DT271" s="878"/>
      <c r="DU271" s="878"/>
      <c r="DV271" s="878"/>
      <c r="DW271" s="486"/>
      <c r="DX271" s="878"/>
      <c r="DY271" s="878"/>
      <c r="DZ271" s="878"/>
      <c r="EA271" s="878"/>
      <c r="EB271" s="878"/>
      <c r="EC271" s="878"/>
      <c r="ED271" s="878"/>
      <c r="EE271" s="878"/>
      <c r="EF271" s="878"/>
      <c r="EG271" s="878"/>
      <c r="EH271" s="878"/>
      <c r="EI271" s="878"/>
      <c r="EJ271" s="878"/>
      <c r="EK271" s="878"/>
      <c r="EL271" s="878"/>
      <c r="EM271" s="878"/>
      <c r="EN271" s="878"/>
      <c r="EO271" s="878"/>
      <c r="EP271" s="878"/>
      <c r="EQ271" s="878"/>
      <c r="ER271" s="486"/>
    </row>
    <row r="272" spans="2:148" ht="15" customHeight="1" x14ac:dyDescent="0.25">
      <c r="B272" s="358" t="str">
        <f t="shared" si="22"/>
        <v>Desk 56</v>
      </c>
      <c r="C272" s="360" t="str">
        <f t="shared" si="27"/>
        <v/>
      </c>
      <c r="D272" s="360" t="str">
        <f t="shared" si="27"/>
        <v/>
      </c>
      <c r="E272" s="360" t="str">
        <f t="shared" si="27"/>
        <v/>
      </c>
      <c r="F272" s="360" t="str">
        <f t="shared" si="27"/>
        <v/>
      </c>
      <c r="G272" s="965" t="str">
        <f t="shared" si="27"/>
        <v/>
      </c>
      <c r="H272" s="878"/>
      <c r="I272" s="878"/>
      <c r="J272" s="878"/>
      <c r="K272" s="878"/>
      <c r="L272" s="878"/>
      <c r="M272" s="878"/>
      <c r="N272" s="878"/>
      <c r="O272" s="878"/>
      <c r="P272" s="878"/>
      <c r="Q272" s="878"/>
      <c r="R272" s="878"/>
      <c r="S272" s="878"/>
      <c r="T272" s="878"/>
      <c r="U272" s="878"/>
      <c r="V272" s="878"/>
      <c r="W272" s="878"/>
      <c r="X272" s="878"/>
      <c r="Y272" s="878"/>
      <c r="Z272" s="878"/>
      <c r="AA272" s="878"/>
      <c r="AB272" s="878"/>
      <c r="AC272" s="878"/>
      <c r="AD272" s="878"/>
      <c r="AE272" s="878"/>
      <c r="AF272" s="878"/>
      <c r="AG272" s="878"/>
      <c r="AH272" s="878"/>
      <c r="AI272" s="878"/>
      <c r="AJ272" s="878"/>
      <c r="AK272" s="878"/>
      <c r="AL272" s="878"/>
      <c r="AM272" s="878"/>
      <c r="AN272" s="878"/>
      <c r="AO272" s="878"/>
      <c r="AP272" s="878"/>
      <c r="AQ272" s="878"/>
      <c r="AR272" s="878"/>
      <c r="AS272" s="878"/>
      <c r="AT272" s="878"/>
      <c r="AU272" s="878"/>
      <c r="AV272" s="878"/>
      <c r="AW272" s="878"/>
      <c r="AX272" s="878"/>
      <c r="AY272" s="878"/>
      <c r="AZ272" s="878"/>
      <c r="BA272" s="878"/>
      <c r="BB272" s="878"/>
      <c r="BC272" s="878"/>
      <c r="BD272" s="878"/>
      <c r="BE272" s="878"/>
      <c r="BF272" s="878"/>
      <c r="BG272" s="878"/>
      <c r="BH272" s="878"/>
      <c r="BI272" s="878"/>
      <c r="BJ272" s="878"/>
      <c r="BK272" s="878"/>
      <c r="BL272" s="878"/>
      <c r="BM272" s="878"/>
      <c r="BN272" s="878"/>
      <c r="BO272" s="878"/>
      <c r="BP272" s="878"/>
      <c r="BQ272" s="878"/>
      <c r="BR272" s="878"/>
      <c r="BS272" s="878"/>
      <c r="BT272" s="878"/>
      <c r="BU272" s="878"/>
      <c r="BV272" s="878"/>
      <c r="BW272" s="878"/>
      <c r="BX272" s="878"/>
      <c r="BY272" s="878"/>
      <c r="BZ272" s="878"/>
      <c r="CA272" s="878"/>
      <c r="CB272" s="878"/>
      <c r="CC272" s="878"/>
      <c r="CD272" s="878"/>
      <c r="CE272" s="878"/>
      <c r="CF272" s="878"/>
      <c r="CG272" s="878"/>
      <c r="CH272" s="878"/>
      <c r="CI272" s="878"/>
      <c r="CJ272" s="878"/>
      <c r="CK272" s="878"/>
      <c r="CL272" s="878"/>
      <c r="CM272" s="878"/>
      <c r="CN272" s="878"/>
      <c r="CO272" s="878"/>
      <c r="CP272" s="878"/>
      <c r="CQ272" s="878"/>
      <c r="CR272" s="878"/>
      <c r="CS272" s="878"/>
      <c r="CT272" s="878"/>
      <c r="CU272" s="878"/>
      <c r="CV272" s="878"/>
      <c r="CW272" s="878"/>
      <c r="CX272" s="878"/>
      <c r="CY272" s="878"/>
      <c r="CZ272" s="878"/>
      <c r="DA272" s="878"/>
      <c r="DB272" s="878"/>
      <c r="DC272" s="878"/>
      <c r="DD272" s="878"/>
      <c r="DE272" s="878"/>
      <c r="DF272" s="878"/>
      <c r="DG272" s="878"/>
      <c r="DH272" s="878"/>
      <c r="DI272" s="878"/>
      <c r="DJ272" s="878"/>
      <c r="DK272" s="878"/>
      <c r="DL272" s="878"/>
      <c r="DM272" s="878"/>
      <c r="DN272" s="878"/>
      <c r="DO272" s="878"/>
      <c r="DP272" s="878"/>
      <c r="DQ272" s="878"/>
      <c r="DR272" s="878"/>
      <c r="DS272" s="878"/>
      <c r="DT272" s="878"/>
      <c r="DU272" s="878"/>
      <c r="DV272" s="878"/>
      <c r="DW272" s="486"/>
      <c r="DX272" s="878"/>
      <c r="DY272" s="878"/>
      <c r="DZ272" s="878"/>
      <c r="EA272" s="878"/>
      <c r="EB272" s="878"/>
      <c r="EC272" s="878"/>
      <c r="ED272" s="878"/>
      <c r="EE272" s="878"/>
      <c r="EF272" s="878"/>
      <c r="EG272" s="878"/>
      <c r="EH272" s="878"/>
      <c r="EI272" s="878"/>
      <c r="EJ272" s="878"/>
      <c r="EK272" s="878"/>
      <c r="EL272" s="878"/>
      <c r="EM272" s="878"/>
      <c r="EN272" s="878"/>
      <c r="EO272" s="878"/>
      <c r="EP272" s="878"/>
      <c r="EQ272" s="878"/>
      <c r="ER272" s="486"/>
    </row>
    <row r="273" spans="2:148" ht="15" customHeight="1" x14ac:dyDescent="0.25">
      <c r="B273" s="358" t="str">
        <f t="shared" si="22"/>
        <v>Desk 57</v>
      </c>
      <c r="C273" s="360" t="str">
        <f t="shared" si="27"/>
        <v/>
      </c>
      <c r="D273" s="360" t="str">
        <f t="shared" si="27"/>
        <v/>
      </c>
      <c r="E273" s="360" t="str">
        <f t="shared" si="27"/>
        <v/>
      </c>
      <c r="F273" s="360" t="str">
        <f t="shared" si="27"/>
        <v/>
      </c>
      <c r="G273" s="965" t="str">
        <f t="shared" si="27"/>
        <v/>
      </c>
      <c r="H273" s="878"/>
      <c r="I273" s="878"/>
      <c r="J273" s="878"/>
      <c r="K273" s="878"/>
      <c r="L273" s="878"/>
      <c r="M273" s="878"/>
      <c r="N273" s="878"/>
      <c r="O273" s="878"/>
      <c r="P273" s="878"/>
      <c r="Q273" s="878"/>
      <c r="R273" s="878"/>
      <c r="S273" s="878"/>
      <c r="T273" s="878"/>
      <c r="U273" s="878"/>
      <c r="V273" s="878"/>
      <c r="W273" s="878"/>
      <c r="X273" s="878"/>
      <c r="Y273" s="878"/>
      <c r="Z273" s="878"/>
      <c r="AA273" s="878"/>
      <c r="AB273" s="878"/>
      <c r="AC273" s="878"/>
      <c r="AD273" s="878"/>
      <c r="AE273" s="878"/>
      <c r="AF273" s="878"/>
      <c r="AG273" s="878"/>
      <c r="AH273" s="878"/>
      <c r="AI273" s="878"/>
      <c r="AJ273" s="878"/>
      <c r="AK273" s="878"/>
      <c r="AL273" s="878"/>
      <c r="AM273" s="878"/>
      <c r="AN273" s="878"/>
      <c r="AO273" s="878"/>
      <c r="AP273" s="878"/>
      <c r="AQ273" s="878"/>
      <c r="AR273" s="878"/>
      <c r="AS273" s="878"/>
      <c r="AT273" s="878"/>
      <c r="AU273" s="878"/>
      <c r="AV273" s="878"/>
      <c r="AW273" s="878"/>
      <c r="AX273" s="878"/>
      <c r="AY273" s="878"/>
      <c r="AZ273" s="878"/>
      <c r="BA273" s="878"/>
      <c r="BB273" s="878"/>
      <c r="BC273" s="878"/>
      <c r="BD273" s="878"/>
      <c r="BE273" s="878"/>
      <c r="BF273" s="878"/>
      <c r="BG273" s="878"/>
      <c r="BH273" s="878"/>
      <c r="BI273" s="878"/>
      <c r="BJ273" s="878"/>
      <c r="BK273" s="878"/>
      <c r="BL273" s="878"/>
      <c r="BM273" s="878"/>
      <c r="BN273" s="878"/>
      <c r="BO273" s="878"/>
      <c r="BP273" s="878"/>
      <c r="BQ273" s="878"/>
      <c r="BR273" s="878"/>
      <c r="BS273" s="878"/>
      <c r="BT273" s="878"/>
      <c r="BU273" s="878"/>
      <c r="BV273" s="878"/>
      <c r="BW273" s="878"/>
      <c r="BX273" s="878"/>
      <c r="BY273" s="878"/>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878"/>
      <c r="CU273" s="878"/>
      <c r="CV273" s="878"/>
      <c r="CW273" s="878"/>
      <c r="CX273" s="878"/>
      <c r="CY273" s="878"/>
      <c r="CZ273" s="878"/>
      <c r="DA273" s="878"/>
      <c r="DB273" s="878"/>
      <c r="DC273" s="878"/>
      <c r="DD273" s="878"/>
      <c r="DE273" s="878"/>
      <c r="DF273" s="878"/>
      <c r="DG273" s="878"/>
      <c r="DH273" s="878"/>
      <c r="DI273" s="878"/>
      <c r="DJ273" s="878"/>
      <c r="DK273" s="878"/>
      <c r="DL273" s="878"/>
      <c r="DM273" s="878"/>
      <c r="DN273" s="878"/>
      <c r="DO273" s="878"/>
      <c r="DP273" s="878"/>
      <c r="DQ273" s="878"/>
      <c r="DR273" s="878"/>
      <c r="DS273" s="878"/>
      <c r="DT273" s="878"/>
      <c r="DU273" s="878"/>
      <c r="DV273" s="878"/>
      <c r="DW273" s="486"/>
      <c r="DX273" s="878"/>
      <c r="DY273" s="878"/>
      <c r="DZ273" s="878"/>
      <c r="EA273" s="878"/>
      <c r="EB273" s="878"/>
      <c r="EC273" s="878"/>
      <c r="ED273" s="878"/>
      <c r="EE273" s="878"/>
      <c r="EF273" s="878"/>
      <c r="EG273" s="878"/>
      <c r="EH273" s="878"/>
      <c r="EI273" s="878"/>
      <c r="EJ273" s="878"/>
      <c r="EK273" s="878"/>
      <c r="EL273" s="878"/>
      <c r="EM273" s="878"/>
      <c r="EN273" s="878"/>
      <c r="EO273" s="878"/>
      <c r="EP273" s="878"/>
      <c r="EQ273" s="878"/>
      <c r="ER273" s="486"/>
    </row>
    <row r="274" spans="2:148" ht="15" customHeight="1" x14ac:dyDescent="0.25">
      <c r="B274" s="358" t="str">
        <f t="shared" si="22"/>
        <v>Desk 58</v>
      </c>
      <c r="C274" s="360" t="str">
        <f t="shared" si="27"/>
        <v/>
      </c>
      <c r="D274" s="360" t="str">
        <f t="shared" si="27"/>
        <v/>
      </c>
      <c r="E274" s="360" t="str">
        <f t="shared" si="27"/>
        <v/>
      </c>
      <c r="F274" s="360" t="str">
        <f t="shared" si="27"/>
        <v/>
      </c>
      <c r="G274" s="965" t="str">
        <f t="shared" si="27"/>
        <v/>
      </c>
      <c r="H274" s="878"/>
      <c r="I274" s="878"/>
      <c r="J274" s="878"/>
      <c r="K274" s="878"/>
      <c r="L274" s="878"/>
      <c r="M274" s="878"/>
      <c r="N274" s="878"/>
      <c r="O274" s="878"/>
      <c r="P274" s="878"/>
      <c r="Q274" s="878"/>
      <c r="R274" s="878"/>
      <c r="S274" s="878"/>
      <c r="T274" s="878"/>
      <c r="U274" s="878"/>
      <c r="V274" s="878"/>
      <c r="W274" s="878"/>
      <c r="X274" s="878"/>
      <c r="Y274" s="878"/>
      <c r="Z274" s="878"/>
      <c r="AA274" s="878"/>
      <c r="AB274" s="878"/>
      <c r="AC274" s="878"/>
      <c r="AD274" s="878"/>
      <c r="AE274" s="878"/>
      <c r="AF274" s="878"/>
      <c r="AG274" s="878"/>
      <c r="AH274" s="878"/>
      <c r="AI274" s="878"/>
      <c r="AJ274" s="878"/>
      <c r="AK274" s="878"/>
      <c r="AL274" s="878"/>
      <c r="AM274" s="878"/>
      <c r="AN274" s="878"/>
      <c r="AO274" s="878"/>
      <c r="AP274" s="878"/>
      <c r="AQ274" s="878"/>
      <c r="AR274" s="878"/>
      <c r="AS274" s="878"/>
      <c r="AT274" s="878"/>
      <c r="AU274" s="878"/>
      <c r="AV274" s="878"/>
      <c r="AW274" s="878"/>
      <c r="AX274" s="878"/>
      <c r="AY274" s="878"/>
      <c r="AZ274" s="878"/>
      <c r="BA274" s="878"/>
      <c r="BB274" s="878"/>
      <c r="BC274" s="878"/>
      <c r="BD274" s="878"/>
      <c r="BE274" s="878"/>
      <c r="BF274" s="878"/>
      <c r="BG274" s="878"/>
      <c r="BH274" s="878"/>
      <c r="BI274" s="878"/>
      <c r="BJ274" s="878"/>
      <c r="BK274" s="878"/>
      <c r="BL274" s="878"/>
      <c r="BM274" s="878"/>
      <c r="BN274" s="878"/>
      <c r="BO274" s="878"/>
      <c r="BP274" s="878"/>
      <c r="BQ274" s="878"/>
      <c r="BR274" s="878"/>
      <c r="BS274" s="878"/>
      <c r="BT274" s="878"/>
      <c r="BU274" s="878"/>
      <c r="BV274" s="878"/>
      <c r="BW274" s="878"/>
      <c r="BX274" s="878"/>
      <c r="BY274" s="878"/>
      <c r="BZ274" s="878"/>
      <c r="CA274" s="878"/>
      <c r="CB274" s="878"/>
      <c r="CC274" s="878"/>
      <c r="CD274" s="878"/>
      <c r="CE274" s="878"/>
      <c r="CF274" s="878"/>
      <c r="CG274" s="878"/>
      <c r="CH274" s="878"/>
      <c r="CI274" s="878"/>
      <c r="CJ274" s="878"/>
      <c r="CK274" s="878"/>
      <c r="CL274" s="878"/>
      <c r="CM274" s="878"/>
      <c r="CN274" s="878"/>
      <c r="CO274" s="878"/>
      <c r="CP274" s="878"/>
      <c r="CQ274" s="878"/>
      <c r="CR274" s="878"/>
      <c r="CS274" s="878"/>
      <c r="CT274" s="878"/>
      <c r="CU274" s="878"/>
      <c r="CV274" s="878"/>
      <c r="CW274" s="878"/>
      <c r="CX274" s="878"/>
      <c r="CY274" s="878"/>
      <c r="CZ274" s="878"/>
      <c r="DA274" s="878"/>
      <c r="DB274" s="878"/>
      <c r="DC274" s="878"/>
      <c r="DD274" s="878"/>
      <c r="DE274" s="878"/>
      <c r="DF274" s="878"/>
      <c r="DG274" s="878"/>
      <c r="DH274" s="878"/>
      <c r="DI274" s="878"/>
      <c r="DJ274" s="878"/>
      <c r="DK274" s="878"/>
      <c r="DL274" s="878"/>
      <c r="DM274" s="878"/>
      <c r="DN274" s="878"/>
      <c r="DO274" s="878"/>
      <c r="DP274" s="878"/>
      <c r="DQ274" s="878"/>
      <c r="DR274" s="878"/>
      <c r="DS274" s="878"/>
      <c r="DT274" s="878"/>
      <c r="DU274" s="878"/>
      <c r="DV274" s="878"/>
      <c r="DW274" s="486"/>
      <c r="DX274" s="878"/>
      <c r="DY274" s="878"/>
      <c r="DZ274" s="878"/>
      <c r="EA274" s="878"/>
      <c r="EB274" s="878"/>
      <c r="EC274" s="878"/>
      <c r="ED274" s="878"/>
      <c r="EE274" s="878"/>
      <c r="EF274" s="878"/>
      <c r="EG274" s="878"/>
      <c r="EH274" s="878"/>
      <c r="EI274" s="878"/>
      <c r="EJ274" s="878"/>
      <c r="EK274" s="878"/>
      <c r="EL274" s="878"/>
      <c r="EM274" s="878"/>
      <c r="EN274" s="878"/>
      <c r="EO274" s="878"/>
      <c r="EP274" s="878"/>
      <c r="EQ274" s="878"/>
      <c r="ER274" s="486"/>
    </row>
    <row r="275" spans="2:148" ht="15" customHeight="1" x14ac:dyDescent="0.25">
      <c r="B275" s="358" t="str">
        <f t="shared" si="22"/>
        <v>Desk 59</v>
      </c>
      <c r="C275" s="360" t="str">
        <f t="shared" si="27"/>
        <v/>
      </c>
      <c r="D275" s="360" t="str">
        <f t="shared" si="27"/>
        <v/>
      </c>
      <c r="E275" s="360" t="str">
        <f t="shared" si="27"/>
        <v/>
      </c>
      <c r="F275" s="360" t="str">
        <f t="shared" si="27"/>
        <v/>
      </c>
      <c r="G275" s="965" t="str">
        <f t="shared" si="27"/>
        <v/>
      </c>
      <c r="H275" s="878"/>
      <c r="I275" s="878"/>
      <c r="J275" s="878"/>
      <c r="K275" s="878"/>
      <c r="L275" s="878"/>
      <c r="M275" s="878"/>
      <c r="N275" s="878"/>
      <c r="O275" s="878"/>
      <c r="P275" s="878"/>
      <c r="Q275" s="878"/>
      <c r="R275" s="878"/>
      <c r="S275" s="878"/>
      <c r="T275" s="878"/>
      <c r="U275" s="878"/>
      <c r="V275" s="878"/>
      <c r="W275" s="878"/>
      <c r="X275" s="878"/>
      <c r="Y275" s="878"/>
      <c r="Z275" s="878"/>
      <c r="AA275" s="878"/>
      <c r="AB275" s="878"/>
      <c r="AC275" s="878"/>
      <c r="AD275" s="878"/>
      <c r="AE275" s="878"/>
      <c r="AF275" s="878"/>
      <c r="AG275" s="878"/>
      <c r="AH275" s="878"/>
      <c r="AI275" s="878"/>
      <c r="AJ275" s="878"/>
      <c r="AK275" s="878"/>
      <c r="AL275" s="878"/>
      <c r="AM275" s="878"/>
      <c r="AN275" s="878"/>
      <c r="AO275" s="878"/>
      <c r="AP275" s="878"/>
      <c r="AQ275" s="878"/>
      <c r="AR275" s="878"/>
      <c r="AS275" s="878"/>
      <c r="AT275" s="878"/>
      <c r="AU275" s="878"/>
      <c r="AV275" s="878"/>
      <c r="AW275" s="878"/>
      <c r="AX275" s="878"/>
      <c r="AY275" s="878"/>
      <c r="AZ275" s="878"/>
      <c r="BA275" s="878"/>
      <c r="BB275" s="878"/>
      <c r="BC275" s="878"/>
      <c r="BD275" s="878"/>
      <c r="BE275" s="878"/>
      <c r="BF275" s="878"/>
      <c r="BG275" s="878"/>
      <c r="BH275" s="878"/>
      <c r="BI275" s="878"/>
      <c r="BJ275" s="878"/>
      <c r="BK275" s="878"/>
      <c r="BL275" s="878"/>
      <c r="BM275" s="878"/>
      <c r="BN275" s="878"/>
      <c r="BO275" s="878"/>
      <c r="BP275" s="878"/>
      <c r="BQ275" s="878"/>
      <c r="BR275" s="878"/>
      <c r="BS275" s="878"/>
      <c r="BT275" s="878"/>
      <c r="BU275" s="878"/>
      <c r="BV275" s="878"/>
      <c r="BW275" s="878"/>
      <c r="BX275" s="878"/>
      <c r="BY275" s="878"/>
      <c r="BZ275" s="878"/>
      <c r="CA275" s="878"/>
      <c r="CB275" s="878"/>
      <c r="CC275" s="878"/>
      <c r="CD275" s="878"/>
      <c r="CE275" s="878"/>
      <c r="CF275" s="878"/>
      <c r="CG275" s="878"/>
      <c r="CH275" s="878"/>
      <c r="CI275" s="878"/>
      <c r="CJ275" s="878"/>
      <c r="CK275" s="878"/>
      <c r="CL275" s="878"/>
      <c r="CM275" s="878"/>
      <c r="CN275" s="878"/>
      <c r="CO275" s="878"/>
      <c r="CP275" s="878"/>
      <c r="CQ275" s="878"/>
      <c r="CR275" s="878"/>
      <c r="CS275" s="878"/>
      <c r="CT275" s="878"/>
      <c r="CU275" s="878"/>
      <c r="CV275" s="878"/>
      <c r="CW275" s="878"/>
      <c r="CX275" s="878"/>
      <c r="CY275" s="878"/>
      <c r="CZ275" s="878"/>
      <c r="DA275" s="878"/>
      <c r="DB275" s="878"/>
      <c r="DC275" s="878"/>
      <c r="DD275" s="878"/>
      <c r="DE275" s="878"/>
      <c r="DF275" s="878"/>
      <c r="DG275" s="878"/>
      <c r="DH275" s="878"/>
      <c r="DI275" s="878"/>
      <c r="DJ275" s="878"/>
      <c r="DK275" s="878"/>
      <c r="DL275" s="878"/>
      <c r="DM275" s="878"/>
      <c r="DN275" s="878"/>
      <c r="DO275" s="878"/>
      <c r="DP275" s="878"/>
      <c r="DQ275" s="878"/>
      <c r="DR275" s="878"/>
      <c r="DS275" s="878"/>
      <c r="DT275" s="878"/>
      <c r="DU275" s="878"/>
      <c r="DV275" s="878"/>
      <c r="DW275" s="486"/>
      <c r="DX275" s="878"/>
      <c r="DY275" s="878"/>
      <c r="DZ275" s="878"/>
      <c r="EA275" s="878"/>
      <c r="EB275" s="878"/>
      <c r="EC275" s="878"/>
      <c r="ED275" s="878"/>
      <c r="EE275" s="878"/>
      <c r="EF275" s="878"/>
      <c r="EG275" s="878"/>
      <c r="EH275" s="878"/>
      <c r="EI275" s="878"/>
      <c r="EJ275" s="878"/>
      <c r="EK275" s="878"/>
      <c r="EL275" s="878"/>
      <c r="EM275" s="878"/>
      <c r="EN275" s="878"/>
      <c r="EO275" s="878"/>
      <c r="EP275" s="878"/>
      <c r="EQ275" s="878"/>
      <c r="ER275" s="486"/>
    </row>
    <row r="276" spans="2:148" ht="15" customHeight="1" x14ac:dyDescent="0.25">
      <c r="B276" s="358" t="str">
        <f t="shared" si="22"/>
        <v>Desk 60</v>
      </c>
      <c r="C276" s="360" t="str">
        <f t="shared" si="27"/>
        <v/>
      </c>
      <c r="D276" s="360" t="str">
        <f t="shared" si="27"/>
        <v/>
      </c>
      <c r="E276" s="360" t="str">
        <f t="shared" si="27"/>
        <v/>
      </c>
      <c r="F276" s="360" t="str">
        <f t="shared" si="27"/>
        <v/>
      </c>
      <c r="G276" s="965" t="str">
        <f t="shared" si="27"/>
        <v/>
      </c>
      <c r="H276" s="878"/>
      <c r="I276" s="878"/>
      <c r="J276" s="878"/>
      <c r="K276" s="878"/>
      <c r="L276" s="878"/>
      <c r="M276" s="878"/>
      <c r="N276" s="878"/>
      <c r="O276" s="878"/>
      <c r="P276" s="878"/>
      <c r="Q276" s="878"/>
      <c r="R276" s="878"/>
      <c r="S276" s="878"/>
      <c r="T276" s="878"/>
      <c r="U276" s="878"/>
      <c r="V276" s="878"/>
      <c r="W276" s="878"/>
      <c r="X276" s="878"/>
      <c r="Y276" s="878"/>
      <c r="Z276" s="878"/>
      <c r="AA276" s="878"/>
      <c r="AB276" s="878"/>
      <c r="AC276" s="878"/>
      <c r="AD276" s="878"/>
      <c r="AE276" s="878"/>
      <c r="AF276" s="878"/>
      <c r="AG276" s="878"/>
      <c r="AH276" s="878"/>
      <c r="AI276" s="878"/>
      <c r="AJ276" s="878"/>
      <c r="AK276" s="878"/>
      <c r="AL276" s="878"/>
      <c r="AM276" s="878"/>
      <c r="AN276" s="878"/>
      <c r="AO276" s="878"/>
      <c r="AP276" s="878"/>
      <c r="AQ276" s="878"/>
      <c r="AR276" s="878"/>
      <c r="AS276" s="878"/>
      <c r="AT276" s="878"/>
      <c r="AU276" s="878"/>
      <c r="AV276" s="878"/>
      <c r="AW276" s="878"/>
      <c r="AX276" s="878"/>
      <c r="AY276" s="878"/>
      <c r="AZ276" s="878"/>
      <c r="BA276" s="878"/>
      <c r="BB276" s="878"/>
      <c r="BC276" s="878"/>
      <c r="BD276" s="878"/>
      <c r="BE276" s="878"/>
      <c r="BF276" s="878"/>
      <c r="BG276" s="878"/>
      <c r="BH276" s="878"/>
      <c r="BI276" s="878"/>
      <c r="BJ276" s="878"/>
      <c r="BK276" s="878"/>
      <c r="BL276" s="878"/>
      <c r="BM276" s="878"/>
      <c r="BN276" s="878"/>
      <c r="BO276" s="878"/>
      <c r="BP276" s="878"/>
      <c r="BQ276" s="878"/>
      <c r="BR276" s="878"/>
      <c r="BS276" s="878"/>
      <c r="BT276" s="878"/>
      <c r="BU276" s="878"/>
      <c r="BV276" s="878"/>
      <c r="BW276" s="878"/>
      <c r="BX276" s="878"/>
      <c r="BY276" s="878"/>
      <c r="BZ276" s="878"/>
      <c r="CA276" s="878"/>
      <c r="CB276" s="878"/>
      <c r="CC276" s="878"/>
      <c r="CD276" s="878"/>
      <c r="CE276" s="878"/>
      <c r="CF276" s="878"/>
      <c r="CG276" s="878"/>
      <c r="CH276" s="878"/>
      <c r="CI276" s="878"/>
      <c r="CJ276" s="878"/>
      <c r="CK276" s="878"/>
      <c r="CL276" s="878"/>
      <c r="CM276" s="878"/>
      <c r="CN276" s="878"/>
      <c r="CO276" s="878"/>
      <c r="CP276" s="878"/>
      <c r="CQ276" s="878"/>
      <c r="CR276" s="878"/>
      <c r="CS276" s="878"/>
      <c r="CT276" s="878"/>
      <c r="CU276" s="878"/>
      <c r="CV276" s="878"/>
      <c r="CW276" s="878"/>
      <c r="CX276" s="878"/>
      <c r="CY276" s="878"/>
      <c r="CZ276" s="878"/>
      <c r="DA276" s="878"/>
      <c r="DB276" s="878"/>
      <c r="DC276" s="878"/>
      <c r="DD276" s="878"/>
      <c r="DE276" s="878"/>
      <c r="DF276" s="878"/>
      <c r="DG276" s="878"/>
      <c r="DH276" s="878"/>
      <c r="DI276" s="878"/>
      <c r="DJ276" s="878"/>
      <c r="DK276" s="878"/>
      <c r="DL276" s="878"/>
      <c r="DM276" s="878"/>
      <c r="DN276" s="878"/>
      <c r="DO276" s="878"/>
      <c r="DP276" s="878"/>
      <c r="DQ276" s="878"/>
      <c r="DR276" s="878"/>
      <c r="DS276" s="878"/>
      <c r="DT276" s="878"/>
      <c r="DU276" s="878"/>
      <c r="DV276" s="878"/>
      <c r="DW276" s="486"/>
      <c r="DX276" s="878"/>
      <c r="DY276" s="878"/>
      <c r="DZ276" s="878"/>
      <c r="EA276" s="878"/>
      <c r="EB276" s="878"/>
      <c r="EC276" s="878"/>
      <c r="ED276" s="878"/>
      <c r="EE276" s="878"/>
      <c r="EF276" s="878"/>
      <c r="EG276" s="878"/>
      <c r="EH276" s="878"/>
      <c r="EI276" s="878"/>
      <c r="EJ276" s="878"/>
      <c r="EK276" s="878"/>
      <c r="EL276" s="878"/>
      <c r="EM276" s="878"/>
      <c r="EN276" s="878"/>
      <c r="EO276" s="878"/>
      <c r="EP276" s="878"/>
      <c r="EQ276" s="878"/>
      <c r="ER276" s="486"/>
    </row>
    <row r="277" spans="2:148" ht="15" customHeight="1" x14ac:dyDescent="0.25">
      <c r="B277" s="358" t="str">
        <f t="shared" si="22"/>
        <v>Desk 61</v>
      </c>
      <c r="C277" s="360" t="str">
        <f t="shared" si="27"/>
        <v/>
      </c>
      <c r="D277" s="360" t="str">
        <f t="shared" si="27"/>
        <v/>
      </c>
      <c r="E277" s="360" t="str">
        <f t="shared" si="27"/>
        <v/>
      </c>
      <c r="F277" s="360" t="str">
        <f t="shared" si="27"/>
        <v/>
      </c>
      <c r="G277" s="965" t="str">
        <f t="shared" si="27"/>
        <v/>
      </c>
      <c r="H277" s="878"/>
      <c r="I277" s="878"/>
      <c r="J277" s="878"/>
      <c r="K277" s="878"/>
      <c r="L277" s="878"/>
      <c r="M277" s="878"/>
      <c r="N277" s="878"/>
      <c r="O277" s="878"/>
      <c r="P277" s="878"/>
      <c r="Q277" s="878"/>
      <c r="R277" s="878"/>
      <c r="S277" s="878"/>
      <c r="T277" s="878"/>
      <c r="U277" s="878"/>
      <c r="V277" s="878"/>
      <c r="W277" s="878"/>
      <c r="X277" s="878"/>
      <c r="Y277" s="878"/>
      <c r="Z277" s="878"/>
      <c r="AA277" s="878"/>
      <c r="AB277" s="878"/>
      <c r="AC277" s="878"/>
      <c r="AD277" s="878"/>
      <c r="AE277" s="878"/>
      <c r="AF277" s="878"/>
      <c r="AG277" s="878"/>
      <c r="AH277" s="878"/>
      <c r="AI277" s="878"/>
      <c r="AJ277" s="878"/>
      <c r="AK277" s="878"/>
      <c r="AL277" s="878"/>
      <c r="AM277" s="878"/>
      <c r="AN277" s="878"/>
      <c r="AO277" s="878"/>
      <c r="AP277" s="878"/>
      <c r="AQ277" s="878"/>
      <c r="AR277" s="878"/>
      <c r="AS277" s="878"/>
      <c r="AT277" s="878"/>
      <c r="AU277" s="878"/>
      <c r="AV277" s="878"/>
      <c r="AW277" s="878"/>
      <c r="AX277" s="878"/>
      <c r="AY277" s="878"/>
      <c r="AZ277" s="878"/>
      <c r="BA277" s="878"/>
      <c r="BB277" s="878"/>
      <c r="BC277" s="878"/>
      <c r="BD277" s="878"/>
      <c r="BE277" s="878"/>
      <c r="BF277" s="878"/>
      <c r="BG277" s="878"/>
      <c r="BH277" s="878"/>
      <c r="BI277" s="878"/>
      <c r="BJ277" s="878"/>
      <c r="BK277" s="878"/>
      <c r="BL277" s="878"/>
      <c r="BM277" s="878"/>
      <c r="BN277" s="878"/>
      <c r="BO277" s="878"/>
      <c r="BP277" s="878"/>
      <c r="BQ277" s="878"/>
      <c r="BR277" s="878"/>
      <c r="BS277" s="878"/>
      <c r="BT277" s="878"/>
      <c r="BU277" s="878"/>
      <c r="BV277" s="878"/>
      <c r="BW277" s="878"/>
      <c r="BX277" s="878"/>
      <c r="BY277" s="878"/>
      <c r="BZ277" s="878"/>
      <c r="CA277" s="878"/>
      <c r="CB277" s="878"/>
      <c r="CC277" s="878"/>
      <c r="CD277" s="878"/>
      <c r="CE277" s="878"/>
      <c r="CF277" s="878"/>
      <c r="CG277" s="878"/>
      <c r="CH277" s="878"/>
      <c r="CI277" s="878"/>
      <c r="CJ277" s="878"/>
      <c r="CK277" s="878"/>
      <c r="CL277" s="878"/>
      <c r="CM277" s="878"/>
      <c r="CN277" s="878"/>
      <c r="CO277" s="878"/>
      <c r="CP277" s="878"/>
      <c r="CQ277" s="878"/>
      <c r="CR277" s="878"/>
      <c r="CS277" s="878"/>
      <c r="CT277" s="878"/>
      <c r="CU277" s="878"/>
      <c r="CV277" s="878"/>
      <c r="CW277" s="878"/>
      <c r="CX277" s="878"/>
      <c r="CY277" s="878"/>
      <c r="CZ277" s="878"/>
      <c r="DA277" s="878"/>
      <c r="DB277" s="878"/>
      <c r="DC277" s="878"/>
      <c r="DD277" s="878"/>
      <c r="DE277" s="878"/>
      <c r="DF277" s="878"/>
      <c r="DG277" s="878"/>
      <c r="DH277" s="878"/>
      <c r="DI277" s="878"/>
      <c r="DJ277" s="878"/>
      <c r="DK277" s="878"/>
      <c r="DL277" s="878"/>
      <c r="DM277" s="878"/>
      <c r="DN277" s="878"/>
      <c r="DO277" s="878"/>
      <c r="DP277" s="878"/>
      <c r="DQ277" s="878"/>
      <c r="DR277" s="878"/>
      <c r="DS277" s="878"/>
      <c r="DT277" s="878"/>
      <c r="DU277" s="878"/>
      <c r="DV277" s="878"/>
      <c r="DW277" s="486"/>
      <c r="DX277" s="878"/>
      <c r="DY277" s="878"/>
      <c r="DZ277" s="878"/>
      <c r="EA277" s="878"/>
      <c r="EB277" s="878"/>
      <c r="EC277" s="878"/>
      <c r="ED277" s="878"/>
      <c r="EE277" s="878"/>
      <c r="EF277" s="878"/>
      <c r="EG277" s="878"/>
      <c r="EH277" s="878"/>
      <c r="EI277" s="878"/>
      <c r="EJ277" s="878"/>
      <c r="EK277" s="878"/>
      <c r="EL277" s="878"/>
      <c r="EM277" s="878"/>
      <c r="EN277" s="878"/>
      <c r="EO277" s="878"/>
      <c r="EP277" s="878"/>
      <c r="EQ277" s="878"/>
      <c r="ER277" s="486"/>
    </row>
    <row r="278" spans="2:148" ht="15" customHeight="1" x14ac:dyDescent="0.25">
      <c r="B278" s="358" t="str">
        <f t="shared" si="22"/>
        <v>Desk 62</v>
      </c>
      <c r="C278" s="360" t="str">
        <f t="shared" si="27"/>
        <v/>
      </c>
      <c r="D278" s="360" t="str">
        <f t="shared" si="27"/>
        <v/>
      </c>
      <c r="E278" s="360" t="str">
        <f t="shared" si="27"/>
        <v/>
      </c>
      <c r="F278" s="360" t="str">
        <f t="shared" si="27"/>
        <v/>
      </c>
      <c r="G278" s="965" t="str">
        <f t="shared" si="27"/>
        <v/>
      </c>
      <c r="H278" s="878"/>
      <c r="I278" s="878"/>
      <c r="J278" s="878"/>
      <c r="K278" s="878"/>
      <c r="L278" s="878"/>
      <c r="M278" s="878"/>
      <c r="N278" s="878"/>
      <c r="O278" s="878"/>
      <c r="P278" s="878"/>
      <c r="Q278" s="878"/>
      <c r="R278" s="878"/>
      <c r="S278" s="878"/>
      <c r="T278" s="878"/>
      <c r="U278" s="878"/>
      <c r="V278" s="878"/>
      <c r="W278" s="878"/>
      <c r="X278" s="878"/>
      <c r="Y278" s="878"/>
      <c r="Z278" s="878"/>
      <c r="AA278" s="878"/>
      <c r="AB278" s="878"/>
      <c r="AC278" s="878"/>
      <c r="AD278" s="878"/>
      <c r="AE278" s="878"/>
      <c r="AF278" s="878"/>
      <c r="AG278" s="878"/>
      <c r="AH278" s="878"/>
      <c r="AI278" s="878"/>
      <c r="AJ278" s="878"/>
      <c r="AK278" s="878"/>
      <c r="AL278" s="878"/>
      <c r="AM278" s="878"/>
      <c r="AN278" s="878"/>
      <c r="AO278" s="878"/>
      <c r="AP278" s="878"/>
      <c r="AQ278" s="878"/>
      <c r="AR278" s="878"/>
      <c r="AS278" s="878"/>
      <c r="AT278" s="878"/>
      <c r="AU278" s="878"/>
      <c r="AV278" s="878"/>
      <c r="AW278" s="878"/>
      <c r="AX278" s="878"/>
      <c r="AY278" s="878"/>
      <c r="AZ278" s="878"/>
      <c r="BA278" s="878"/>
      <c r="BB278" s="878"/>
      <c r="BC278" s="878"/>
      <c r="BD278" s="878"/>
      <c r="BE278" s="878"/>
      <c r="BF278" s="878"/>
      <c r="BG278" s="878"/>
      <c r="BH278" s="878"/>
      <c r="BI278" s="878"/>
      <c r="BJ278" s="878"/>
      <c r="BK278" s="878"/>
      <c r="BL278" s="878"/>
      <c r="BM278" s="878"/>
      <c r="BN278" s="878"/>
      <c r="BO278" s="878"/>
      <c r="BP278" s="878"/>
      <c r="BQ278" s="878"/>
      <c r="BR278" s="878"/>
      <c r="BS278" s="878"/>
      <c r="BT278" s="878"/>
      <c r="BU278" s="878"/>
      <c r="BV278" s="878"/>
      <c r="BW278" s="878"/>
      <c r="BX278" s="878"/>
      <c r="BY278" s="878"/>
      <c r="BZ278" s="878"/>
      <c r="CA278" s="878"/>
      <c r="CB278" s="878"/>
      <c r="CC278" s="878"/>
      <c r="CD278" s="878"/>
      <c r="CE278" s="878"/>
      <c r="CF278" s="878"/>
      <c r="CG278" s="878"/>
      <c r="CH278" s="878"/>
      <c r="CI278" s="878"/>
      <c r="CJ278" s="878"/>
      <c r="CK278" s="878"/>
      <c r="CL278" s="878"/>
      <c r="CM278" s="878"/>
      <c r="CN278" s="878"/>
      <c r="CO278" s="878"/>
      <c r="CP278" s="878"/>
      <c r="CQ278" s="878"/>
      <c r="CR278" s="878"/>
      <c r="CS278" s="878"/>
      <c r="CT278" s="878"/>
      <c r="CU278" s="878"/>
      <c r="CV278" s="878"/>
      <c r="CW278" s="878"/>
      <c r="CX278" s="878"/>
      <c r="CY278" s="878"/>
      <c r="CZ278" s="878"/>
      <c r="DA278" s="878"/>
      <c r="DB278" s="878"/>
      <c r="DC278" s="878"/>
      <c r="DD278" s="878"/>
      <c r="DE278" s="878"/>
      <c r="DF278" s="878"/>
      <c r="DG278" s="878"/>
      <c r="DH278" s="878"/>
      <c r="DI278" s="878"/>
      <c r="DJ278" s="878"/>
      <c r="DK278" s="878"/>
      <c r="DL278" s="878"/>
      <c r="DM278" s="878"/>
      <c r="DN278" s="878"/>
      <c r="DO278" s="878"/>
      <c r="DP278" s="878"/>
      <c r="DQ278" s="878"/>
      <c r="DR278" s="878"/>
      <c r="DS278" s="878"/>
      <c r="DT278" s="878"/>
      <c r="DU278" s="878"/>
      <c r="DV278" s="878"/>
      <c r="DW278" s="486"/>
      <c r="DX278" s="878"/>
      <c r="DY278" s="878"/>
      <c r="DZ278" s="878"/>
      <c r="EA278" s="878"/>
      <c r="EB278" s="878"/>
      <c r="EC278" s="878"/>
      <c r="ED278" s="878"/>
      <c r="EE278" s="878"/>
      <c r="EF278" s="878"/>
      <c r="EG278" s="878"/>
      <c r="EH278" s="878"/>
      <c r="EI278" s="878"/>
      <c r="EJ278" s="878"/>
      <c r="EK278" s="878"/>
      <c r="EL278" s="878"/>
      <c r="EM278" s="878"/>
      <c r="EN278" s="878"/>
      <c r="EO278" s="878"/>
      <c r="EP278" s="878"/>
      <c r="EQ278" s="878"/>
      <c r="ER278" s="486"/>
    </row>
    <row r="279" spans="2:148" ht="15" customHeight="1" x14ac:dyDescent="0.25">
      <c r="B279" s="358" t="str">
        <f t="shared" si="22"/>
        <v>Desk 63</v>
      </c>
      <c r="C279" s="360" t="str">
        <f t="shared" si="27"/>
        <v/>
      </c>
      <c r="D279" s="360" t="str">
        <f t="shared" si="27"/>
        <v/>
      </c>
      <c r="E279" s="360" t="str">
        <f t="shared" si="27"/>
        <v/>
      </c>
      <c r="F279" s="360" t="str">
        <f t="shared" si="27"/>
        <v/>
      </c>
      <c r="G279" s="965" t="str">
        <f t="shared" si="27"/>
        <v/>
      </c>
      <c r="H279" s="878"/>
      <c r="I279" s="878"/>
      <c r="J279" s="878"/>
      <c r="K279" s="878"/>
      <c r="L279" s="878"/>
      <c r="M279" s="878"/>
      <c r="N279" s="878"/>
      <c r="O279" s="878"/>
      <c r="P279" s="878"/>
      <c r="Q279" s="878"/>
      <c r="R279" s="878"/>
      <c r="S279" s="878"/>
      <c r="T279" s="878"/>
      <c r="U279" s="878"/>
      <c r="V279" s="878"/>
      <c r="W279" s="878"/>
      <c r="X279" s="878"/>
      <c r="Y279" s="878"/>
      <c r="Z279" s="878"/>
      <c r="AA279" s="878"/>
      <c r="AB279" s="878"/>
      <c r="AC279" s="878"/>
      <c r="AD279" s="878"/>
      <c r="AE279" s="878"/>
      <c r="AF279" s="878"/>
      <c r="AG279" s="878"/>
      <c r="AH279" s="878"/>
      <c r="AI279" s="878"/>
      <c r="AJ279" s="878"/>
      <c r="AK279" s="878"/>
      <c r="AL279" s="878"/>
      <c r="AM279" s="878"/>
      <c r="AN279" s="878"/>
      <c r="AO279" s="878"/>
      <c r="AP279" s="878"/>
      <c r="AQ279" s="878"/>
      <c r="AR279" s="878"/>
      <c r="AS279" s="878"/>
      <c r="AT279" s="878"/>
      <c r="AU279" s="878"/>
      <c r="AV279" s="878"/>
      <c r="AW279" s="878"/>
      <c r="AX279" s="878"/>
      <c r="AY279" s="878"/>
      <c r="AZ279" s="878"/>
      <c r="BA279" s="878"/>
      <c r="BB279" s="878"/>
      <c r="BC279" s="878"/>
      <c r="BD279" s="878"/>
      <c r="BE279" s="878"/>
      <c r="BF279" s="878"/>
      <c r="BG279" s="878"/>
      <c r="BH279" s="878"/>
      <c r="BI279" s="878"/>
      <c r="BJ279" s="878"/>
      <c r="BK279" s="878"/>
      <c r="BL279" s="878"/>
      <c r="BM279" s="878"/>
      <c r="BN279" s="878"/>
      <c r="BO279" s="878"/>
      <c r="BP279" s="878"/>
      <c r="BQ279" s="878"/>
      <c r="BR279" s="878"/>
      <c r="BS279" s="878"/>
      <c r="BT279" s="878"/>
      <c r="BU279" s="878"/>
      <c r="BV279" s="878"/>
      <c r="BW279" s="878"/>
      <c r="BX279" s="878"/>
      <c r="BY279" s="878"/>
      <c r="BZ279" s="878"/>
      <c r="CA279" s="878"/>
      <c r="CB279" s="878"/>
      <c r="CC279" s="878"/>
      <c r="CD279" s="878"/>
      <c r="CE279" s="878"/>
      <c r="CF279" s="878"/>
      <c r="CG279" s="878"/>
      <c r="CH279" s="878"/>
      <c r="CI279" s="878"/>
      <c r="CJ279" s="878"/>
      <c r="CK279" s="878"/>
      <c r="CL279" s="878"/>
      <c r="CM279" s="878"/>
      <c r="CN279" s="878"/>
      <c r="CO279" s="878"/>
      <c r="CP279" s="878"/>
      <c r="CQ279" s="878"/>
      <c r="CR279" s="878"/>
      <c r="CS279" s="878"/>
      <c r="CT279" s="878"/>
      <c r="CU279" s="878"/>
      <c r="CV279" s="878"/>
      <c r="CW279" s="878"/>
      <c r="CX279" s="878"/>
      <c r="CY279" s="878"/>
      <c r="CZ279" s="878"/>
      <c r="DA279" s="878"/>
      <c r="DB279" s="878"/>
      <c r="DC279" s="878"/>
      <c r="DD279" s="878"/>
      <c r="DE279" s="878"/>
      <c r="DF279" s="878"/>
      <c r="DG279" s="878"/>
      <c r="DH279" s="878"/>
      <c r="DI279" s="878"/>
      <c r="DJ279" s="878"/>
      <c r="DK279" s="878"/>
      <c r="DL279" s="878"/>
      <c r="DM279" s="878"/>
      <c r="DN279" s="878"/>
      <c r="DO279" s="878"/>
      <c r="DP279" s="878"/>
      <c r="DQ279" s="878"/>
      <c r="DR279" s="878"/>
      <c r="DS279" s="878"/>
      <c r="DT279" s="878"/>
      <c r="DU279" s="878"/>
      <c r="DV279" s="878"/>
      <c r="DW279" s="486"/>
      <c r="DX279" s="878"/>
      <c r="DY279" s="878"/>
      <c r="DZ279" s="878"/>
      <c r="EA279" s="878"/>
      <c r="EB279" s="878"/>
      <c r="EC279" s="878"/>
      <c r="ED279" s="878"/>
      <c r="EE279" s="878"/>
      <c r="EF279" s="878"/>
      <c r="EG279" s="878"/>
      <c r="EH279" s="878"/>
      <c r="EI279" s="878"/>
      <c r="EJ279" s="878"/>
      <c r="EK279" s="878"/>
      <c r="EL279" s="878"/>
      <c r="EM279" s="878"/>
      <c r="EN279" s="878"/>
      <c r="EO279" s="878"/>
      <c r="EP279" s="878"/>
      <c r="EQ279" s="878"/>
      <c r="ER279" s="486"/>
    </row>
    <row r="280" spans="2:148" ht="15" customHeight="1" x14ac:dyDescent="0.25">
      <c r="B280" s="358" t="str">
        <f t="shared" si="22"/>
        <v>Desk 64</v>
      </c>
      <c r="C280" s="360" t="str">
        <f t="shared" si="27"/>
        <v/>
      </c>
      <c r="D280" s="360" t="str">
        <f t="shared" si="27"/>
        <v/>
      </c>
      <c r="E280" s="360" t="str">
        <f t="shared" si="27"/>
        <v/>
      </c>
      <c r="F280" s="360" t="str">
        <f t="shared" si="27"/>
        <v/>
      </c>
      <c r="G280" s="965" t="str">
        <f t="shared" si="27"/>
        <v/>
      </c>
      <c r="H280" s="878"/>
      <c r="I280" s="878"/>
      <c r="J280" s="878"/>
      <c r="K280" s="878"/>
      <c r="L280" s="878"/>
      <c r="M280" s="878"/>
      <c r="N280" s="878"/>
      <c r="O280" s="878"/>
      <c r="P280" s="878"/>
      <c r="Q280" s="878"/>
      <c r="R280" s="878"/>
      <c r="S280" s="878"/>
      <c r="T280" s="878"/>
      <c r="U280" s="878"/>
      <c r="V280" s="878"/>
      <c r="W280" s="878"/>
      <c r="X280" s="878"/>
      <c r="Y280" s="878"/>
      <c r="Z280" s="878"/>
      <c r="AA280" s="878"/>
      <c r="AB280" s="878"/>
      <c r="AC280" s="878"/>
      <c r="AD280" s="878"/>
      <c r="AE280" s="878"/>
      <c r="AF280" s="878"/>
      <c r="AG280" s="878"/>
      <c r="AH280" s="878"/>
      <c r="AI280" s="878"/>
      <c r="AJ280" s="878"/>
      <c r="AK280" s="878"/>
      <c r="AL280" s="878"/>
      <c r="AM280" s="878"/>
      <c r="AN280" s="878"/>
      <c r="AO280" s="878"/>
      <c r="AP280" s="878"/>
      <c r="AQ280" s="878"/>
      <c r="AR280" s="878"/>
      <c r="AS280" s="878"/>
      <c r="AT280" s="878"/>
      <c r="AU280" s="878"/>
      <c r="AV280" s="878"/>
      <c r="AW280" s="878"/>
      <c r="AX280" s="878"/>
      <c r="AY280" s="878"/>
      <c r="AZ280" s="878"/>
      <c r="BA280" s="878"/>
      <c r="BB280" s="878"/>
      <c r="BC280" s="878"/>
      <c r="BD280" s="878"/>
      <c r="BE280" s="878"/>
      <c r="BF280" s="878"/>
      <c r="BG280" s="878"/>
      <c r="BH280" s="878"/>
      <c r="BI280" s="878"/>
      <c r="BJ280" s="878"/>
      <c r="BK280" s="878"/>
      <c r="BL280" s="878"/>
      <c r="BM280" s="878"/>
      <c r="BN280" s="878"/>
      <c r="BO280" s="878"/>
      <c r="BP280" s="878"/>
      <c r="BQ280" s="878"/>
      <c r="BR280" s="878"/>
      <c r="BS280" s="878"/>
      <c r="BT280" s="878"/>
      <c r="BU280" s="878"/>
      <c r="BV280" s="878"/>
      <c r="BW280" s="878"/>
      <c r="BX280" s="878"/>
      <c r="BY280" s="878"/>
      <c r="BZ280" s="878"/>
      <c r="CA280" s="878"/>
      <c r="CB280" s="878"/>
      <c r="CC280" s="878"/>
      <c r="CD280" s="878"/>
      <c r="CE280" s="878"/>
      <c r="CF280" s="878"/>
      <c r="CG280" s="878"/>
      <c r="CH280" s="878"/>
      <c r="CI280" s="878"/>
      <c r="CJ280" s="878"/>
      <c r="CK280" s="878"/>
      <c r="CL280" s="878"/>
      <c r="CM280" s="878"/>
      <c r="CN280" s="878"/>
      <c r="CO280" s="878"/>
      <c r="CP280" s="878"/>
      <c r="CQ280" s="878"/>
      <c r="CR280" s="878"/>
      <c r="CS280" s="878"/>
      <c r="CT280" s="878"/>
      <c r="CU280" s="878"/>
      <c r="CV280" s="878"/>
      <c r="CW280" s="878"/>
      <c r="CX280" s="878"/>
      <c r="CY280" s="878"/>
      <c r="CZ280" s="878"/>
      <c r="DA280" s="878"/>
      <c r="DB280" s="878"/>
      <c r="DC280" s="878"/>
      <c r="DD280" s="878"/>
      <c r="DE280" s="878"/>
      <c r="DF280" s="878"/>
      <c r="DG280" s="878"/>
      <c r="DH280" s="878"/>
      <c r="DI280" s="878"/>
      <c r="DJ280" s="878"/>
      <c r="DK280" s="878"/>
      <c r="DL280" s="878"/>
      <c r="DM280" s="878"/>
      <c r="DN280" s="878"/>
      <c r="DO280" s="878"/>
      <c r="DP280" s="878"/>
      <c r="DQ280" s="878"/>
      <c r="DR280" s="878"/>
      <c r="DS280" s="878"/>
      <c r="DT280" s="878"/>
      <c r="DU280" s="878"/>
      <c r="DV280" s="878"/>
      <c r="DW280" s="486"/>
      <c r="DX280" s="878"/>
      <c r="DY280" s="878"/>
      <c r="DZ280" s="878"/>
      <c r="EA280" s="878"/>
      <c r="EB280" s="878"/>
      <c r="EC280" s="878"/>
      <c r="ED280" s="878"/>
      <c r="EE280" s="878"/>
      <c r="EF280" s="878"/>
      <c r="EG280" s="878"/>
      <c r="EH280" s="878"/>
      <c r="EI280" s="878"/>
      <c r="EJ280" s="878"/>
      <c r="EK280" s="878"/>
      <c r="EL280" s="878"/>
      <c r="EM280" s="878"/>
      <c r="EN280" s="878"/>
      <c r="EO280" s="878"/>
      <c r="EP280" s="878"/>
      <c r="EQ280" s="878"/>
      <c r="ER280" s="486"/>
    </row>
    <row r="281" spans="2:148" ht="15" customHeight="1" x14ac:dyDescent="0.25">
      <c r="B281" s="358" t="str">
        <f t="shared" ref="B281:B316" si="28">B75</f>
        <v>Desk 65</v>
      </c>
      <c r="C281" s="360" t="str">
        <f t="shared" si="27"/>
        <v/>
      </c>
      <c r="D281" s="360" t="str">
        <f t="shared" si="27"/>
        <v/>
      </c>
      <c r="E281" s="360" t="str">
        <f t="shared" si="27"/>
        <v/>
      </c>
      <c r="F281" s="360" t="str">
        <f t="shared" si="27"/>
        <v/>
      </c>
      <c r="G281" s="965" t="str">
        <f t="shared" si="27"/>
        <v/>
      </c>
      <c r="H281" s="878"/>
      <c r="I281" s="878"/>
      <c r="J281" s="878"/>
      <c r="K281" s="878"/>
      <c r="L281" s="878"/>
      <c r="M281" s="878"/>
      <c r="N281" s="878"/>
      <c r="O281" s="878"/>
      <c r="P281" s="878"/>
      <c r="Q281" s="878"/>
      <c r="R281" s="878"/>
      <c r="S281" s="878"/>
      <c r="T281" s="878"/>
      <c r="U281" s="878"/>
      <c r="V281" s="878"/>
      <c r="W281" s="878"/>
      <c r="X281" s="878"/>
      <c r="Y281" s="878"/>
      <c r="Z281" s="878"/>
      <c r="AA281" s="878"/>
      <c r="AB281" s="878"/>
      <c r="AC281" s="878"/>
      <c r="AD281" s="878"/>
      <c r="AE281" s="878"/>
      <c r="AF281" s="878"/>
      <c r="AG281" s="878"/>
      <c r="AH281" s="878"/>
      <c r="AI281" s="878"/>
      <c r="AJ281" s="878"/>
      <c r="AK281" s="878"/>
      <c r="AL281" s="878"/>
      <c r="AM281" s="878"/>
      <c r="AN281" s="878"/>
      <c r="AO281" s="878"/>
      <c r="AP281" s="878"/>
      <c r="AQ281" s="878"/>
      <c r="AR281" s="878"/>
      <c r="AS281" s="878"/>
      <c r="AT281" s="878"/>
      <c r="AU281" s="878"/>
      <c r="AV281" s="878"/>
      <c r="AW281" s="878"/>
      <c r="AX281" s="878"/>
      <c r="AY281" s="878"/>
      <c r="AZ281" s="878"/>
      <c r="BA281" s="878"/>
      <c r="BB281" s="878"/>
      <c r="BC281" s="878"/>
      <c r="BD281" s="878"/>
      <c r="BE281" s="878"/>
      <c r="BF281" s="878"/>
      <c r="BG281" s="878"/>
      <c r="BH281" s="878"/>
      <c r="BI281" s="878"/>
      <c r="BJ281" s="878"/>
      <c r="BK281" s="878"/>
      <c r="BL281" s="878"/>
      <c r="BM281" s="878"/>
      <c r="BN281" s="878"/>
      <c r="BO281" s="878"/>
      <c r="BP281" s="878"/>
      <c r="BQ281" s="878"/>
      <c r="BR281" s="878"/>
      <c r="BS281" s="878"/>
      <c r="BT281" s="878"/>
      <c r="BU281" s="878"/>
      <c r="BV281" s="878"/>
      <c r="BW281" s="878"/>
      <c r="BX281" s="878"/>
      <c r="BY281" s="878"/>
      <c r="BZ281" s="878"/>
      <c r="CA281" s="878"/>
      <c r="CB281" s="878"/>
      <c r="CC281" s="878"/>
      <c r="CD281" s="878"/>
      <c r="CE281" s="878"/>
      <c r="CF281" s="878"/>
      <c r="CG281" s="878"/>
      <c r="CH281" s="878"/>
      <c r="CI281" s="878"/>
      <c r="CJ281" s="878"/>
      <c r="CK281" s="878"/>
      <c r="CL281" s="878"/>
      <c r="CM281" s="878"/>
      <c r="CN281" s="878"/>
      <c r="CO281" s="878"/>
      <c r="CP281" s="878"/>
      <c r="CQ281" s="878"/>
      <c r="CR281" s="878"/>
      <c r="CS281" s="878"/>
      <c r="CT281" s="878"/>
      <c r="CU281" s="878"/>
      <c r="CV281" s="878"/>
      <c r="CW281" s="878"/>
      <c r="CX281" s="878"/>
      <c r="CY281" s="878"/>
      <c r="CZ281" s="878"/>
      <c r="DA281" s="878"/>
      <c r="DB281" s="878"/>
      <c r="DC281" s="878"/>
      <c r="DD281" s="878"/>
      <c r="DE281" s="878"/>
      <c r="DF281" s="878"/>
      <c r="DG281" s="878"/>
      <c r="DH281" s="878"/>
      <c r="DI281" s="878"/>
      <c r="DJ281" s="878"/>
      <c r="DK281" s="878"/>
      <c r="DL281" s="878"/>
      <c r="DM281" s="878"/>
      <c r="DN281" s="878"/>
      <c r="DO281" s="878"/>
      <c r="DP281" s="878"/>
      <c r="DQ281" s="878"/>
      <c r="DR281" s="878"/>
      <c r="DS281" s="878"/>
      <c r="DT281" s="878"/>
      <c r="DU281" s="878"/>
      <c r="DV281" s="878"/>
      <c r="DW281" s="486"/>
      <c r="DX281" s="878"/>
      <c r="DY281" s="878"/>
      <c r="DZ281" s="878"/>
      <c r="EA281" s="878"/>
      <c r="EB281" s="878"/>
      <c r="EC281" s="878"/>
      <c r="ED281" s="878"/>
      <c r="EE281" s="878"/>
      <c r="EF281" s="878"/>
      <c r="EG281" s="878"/>
      <c r="EH281" s="878"/>
      <c r="EI281" s="878"/>
      <c r="EJ281" s="878"/>
      <c r="EK281" s="878"/>
      <c r="EL281" s="878"/>
      <c r="EM281" s="878"/>
      <c r="EN281" s="878"/>
      <c r="EO281" s="878"/>
      <c r="EP281" s="878"/>
      <c r="EQ281" s="878"/>
      <c r="ER281" s="486"/>
    </row>
    <row r="282" spans="2:148" ht="15" customHeight="1" x14ac:dyDescent="0.25">
      <c r="B282" s="358" t="str">
        <f t="shared" si="28"/>
        <v>Desk 66</v>
      </c>
      <c r="C282" s="360" t="str">
        <f t="shared" ref="C282:G297" si="29">IF(ISBLANK(C76), "", C76)</f>
        <v/>
      </c>
      <c r="D282" s="360" t="str">
        <f t="shared" si="29"/>
        <v/>
      </c>
      <c r="E282" s="360" t="str">
        <f t="shared" si="29"/>
        <v/>
      </c>
      <c r="F282" s="360" t="str">
        <f t="shared" si="29"/>
        <v/>
      </c>
      <c r="G282" s="965" t="str">
        <f t="shared" si="29"/>
        <v/>
      </c>
      <c r="H282" s="878"/>
      <c r="I282" s="878"/>
      <c r="J282" s="878"/>
      <c r="K282" s="878"/>
      <c r="L282" s="878"/>
      <c r="M282" s="878"/>
      <c r="N282" s="878"/>
      <c r="O282" s="878"/>
      <c r="P282" s="878"/>
      <c r="Q282" s="878"/>
      <c r="R282" s="878"/>
      <c r="S282" s="878"/>
      <c r="T282" s="878"/>
      <c r="U282" s="878"/>
      <c r="V282" s="878"/>
      <c r="W282" s="878"/>
      <c r="X282" s="878"/>
      <c r="Y282" s="878"/>
      <c r="Z282" s="878"/>
      <c r="AA282" s="878"/>
      <c r="AB282" s="878"/>
      <c r="AC282" s="878"/>
      <c r="AD282" s="878"/>
      <c r="AE282" s="878"/>
      <c r="AF282" s="878"/>
      <c r="AG282" s="878"/>
      <c r="AH282" s="878"/>
      <c r="AI282" s="878"/>
      <c r="AJ282" s="878"/>
      <c r="AK282" s="878"/>
      <c r="AL282" s="878"/>
      <c r="AM282" s="878"/>
      <c r="AN282" s="878"/>
      <c r="AO282" s="878"/>
      <c r="AP282" s="878"/>
      <c r="AQ282" s="878"/>
      <c r="AR282" s="878"/>
      <c r="AS282" s="878"/>
      <c r="AT282" s="878"/>
      <c r="AU282" s="878"/>
      <c r="AV282" s="878"/>
      <c r="AW282" s="878"/>
      <c r="AX282" s="878"/>
      <c r="AY282" s="878"/>
      <c r="AZ282" s="878"/>
      <c r="BA282" s="878"/>
      <c r="BB282" s="878"/>
      <c r="BC282" s="878"/>
      <c r="BD282" s="878"/>
      <c r="BE282" s="878"/>
      <c r="BF282" s="878"/>
      <c r="BG282" s="878"/>
      <c r="BH282" s="878"/>
      <c r="BI282" s="878"/>
      <c r="BJ282" s="878"/>
      <c r="BK282" s="878"/>
      <c r="BL282" s="878"/>
      <c r="BM282" s="878"/>
      <c r="BN282" s="878"/>
      <c r="BO282" s="878"/>
      <c r="BP282" s="878"/>
      <c r="BQ282" s="878"/>
      <c r="BR282" s="878"/>
      <c r="BS282" s="878"/>
      <c r="BT282" s="878"/>
      <c r="BU282" s="878"/>
      <c r="BV282" s="878"/>
      <c r="BW282" s="878"/>
      <c r="BX282" s="878"/>
      <c r="BY282" s="878"/>
      <c r="BZ282" s="878"/>
      <c r="CA282" s="878"/>
      <c r="CB282" s="878"/>
      <c r="CC282" s="878"/>
      <c r="CD282" s="878"/>
      <c r="CE282" s="878"/>
      <c r="CF282" s="878"/>
      <c r="CG282" s="878"/>
      <c r="CH282" s="878"/>
      <c r="CI282" s="878"/>
      <c r="CJ282" s="878"/>
      <c r="CK282" s="878"/>
      <c r="CL282" s="878"/>
      <c r="CM282" s="878"/>
      <c r="CN282" s="878"/>
      <c r="CO282" s="878"/>
      <c r="CP282" s="878"/>
      <c r="CQ282" s="878"/>
      <c r="CR282" s="878"/>
      <c r="CS282" s="878"/>
      <c r="CT282" s="878"/>
      <c r="CU282" s="878"/>
      <c r="CV282" s="878"/>
      <c r="CW282" s="878"/>
      <c r="CX282" s="878"/>
      <c r="CY282" s="878"/>
      <c r="CZ282" s="878"/>
      <c r="DA282" s="878"/>
      <c r="DB282" s="878"/>
      <c r="DC282" s="878"/>
      <c r="DD282" s="878"/>
      <c r="DE282" s="878"/>
      <c r="DF282" s="878"/>
      <c r="DG282" s="878"/>
      <c r="DH282" s="878"/>
      <c r="DI282" s="878"/>
      <c r="DJ282" s="878"/>
      <c r="DK282" s="878"/>
      <c r="DL282" s="878"/>
      <c r="DM282" s="878"/>
      <c r="DN282" s="878"/>
      <c r="DO282" s="878"/>
      <c r="DP282" s="878"/>
      <c r="DQ282" s="878"/>
      <c r="DR282" s="878"/>
      <c r="DS282" s="878"/>
      <c r="DT282" s="878"/>
      <c r="DU282" s="878"/>
      <c r="DV282" s="878"/>
      <c r="DW282" s="486"/>
      <c r="DX282" s="878"/>
      <c r="DY282" s="878"/>
      <c r="DZ282" s="878"/>
      <c r="EA282" s="878"/>
      <c r="EB282" s="878"/>
      <c r="EC282" s="878"/>
      <c r="ED282" s="878"/>
      <c r="EE282" s="878"/>
      <c r="EF282" s="878"/>
      <c r="EG282" s="878"/>
      <c r="EH282" s="878"/>
      <c r="EI282" s="878"/>
      <c r="EJ282" s="878"/>
      <c r="EK282" s="878"/>
      <c r="EL282" s="878"/>
      <c r="EM282" s="878"/>
      <c r="EN282" s="878"/>
      <c r="EO282" s="878"/>
      <c r="EP282" s="878"/>
      <c r="EQ282" s="878"/>
      <c r="ER282" s="486"/>
    </row>
    <row r="283" spans="2:148" ht="15" customHeight="1" x14ac:dyDescent="0.25">
      <c r="B283" s="358" t="str">
        <f t="shared" si="28"/>
        <v>Desk 67</v>
      </c>
      <c r="C283" s="360" t="str">
        <f t="shared" si="29"/>
        <v/>
      </c>
      <c r="D283" s="360" t="str">
        <f t="shared" si="29"/>
        <v/>
      </c>
      <c r="E283" s="360" t="str">
        <f t="shared" si="29"/>
        <v/>
      </c>
      <c r="F283" s="360" t="str">
        <f t="shared" si="29"/>
        <v/>
      </c>
      <c r="G283" s="965" t="str">
        <f t="shared" si="29"/>
        <v/>
      </c>
      <c r="H283" s="878"/>
      <c r="I283" s="878"/>
      <c r="J283" s="878"/>
      <c r="K283" s="878"/>
      <c r="L283" s="878"/>
      <c r="M283" s="878"/>
      <c r="N283" s="878"/>
      <c r="O283" s="878"/>
      <c r="P283" s="878"/>
      <c r="Q283" s="878"/>
      <c r="R283" s="878"/>
      <c r="S283" s="878"/>
      <c r="T283" s="878"/>
      <c r="U283" s="878"/>
      <c r="V283" s="878"/>
      <c r="W283" s="878"/>
      <c r="X283" s="878"/>
      <c r="Y283" s="878"/>
      <c r="Z283" s="878"/>
      <c r="AA283" s="878"/>
      <c r="AB283" s="878"/>
      <c r="AC283" s="878"/>
      <c r="AD283" s="878"/>
      <c r="AE283" s="878"/>
      <c r="AF283" s="878"/>
      <c r="AG283" s="878"/>
      <c r="AH283" s="878"/>
      <c r="AI283" s="878"/>
      <c r="AJ283" s="878"/>
      <c r="AK283" s="878"/>
      <c r="AL283" s="878"/>
      <c r="AM283" s="878"/>
      <c r="AN283" s="878"/>
      <c r="AO283" s="878"/>
      <c r="AP283" s="878"/>
      <c r="AQ283" s="878"/>
      <c r="AR283" s="878"/>
      <c r="AS283" s="878"/>
      <c r="AT283" s="878"/>
      <c r="AU283" s="878"/>
      <c r="AV283" s="878"/>
      <c r="AW283" s="878"/>
      <c r="AX283" s="878"/>
      <c r="AY283" s="878"/>
      <c r="AZ283" s="878"/>
      <c r="BA283" s="878"/>
      <c r="BB283" s="878"/>
      <c r="BC283" s="878"/>
      <c r="BD283" s="878"/>
      <c r="BE283" s="878"/>
      <c r="BF283" s="878"/>
      <c r="BG283" s="878"/>
      <c r="BH283" s="878"/>
      <c r="BI283" s="878"/>
      <c r="BJ283" s="878"/>
      <c r="BK283" s="878"/>
      <c r="BL283" s="878"/>
      <c r="BM283" s="878"/>
      <c r="BN283" s="878"/>
      <c r="BO283" s="878"/>
      <c r="BP283" s="878"/>
      <c r="BQ283" s="878"/>
      <c r="BR283" s="878"/>
      <c r="BS283" s="878"/>
      <c r="BT283" s="878"/>
      <c r="BU283" s="878"/>
      <c r="BV283" s="878"/>
      <c r="BW283" s="878"/>
      <c r="BX283" s="878"/>
      <c r="BY283" s="878"/>
      <c r="BZ283" s="878"/>
      <c r="CA283" s="878"/>
      <c r="CB283" s="878"/>
      <c r="CC283" s="878"/>
      <c r="CD283" s="878"/>
      <c r="CE283" s="878"/>
      <c r="CF283" s="878"/>
      <c r="CG283" s="878"/>
      <c r="CH283" s="878"/>
      <c r="CI283" s="878"/>
      <c r="CJ283" s="878"/>
      <c r="CK283" s="878"/>
      <c r="CL283" s="878"/>
      <c r="CM283" s="878"/>
      <c r="CN283" s="878"/>
      <c r="CO283" s="878"/>
      <c r="CP283" s="878"/>
      <c r="CQ283" s="878"/>
      <c r="CR283" s="878"/>
      <c r="CS283" s="878"/>
      <c r="CT283" s="878"/>
      <c r="CU283" s="878"/>
      <c r="CV283" s="878"/>
      <c r="CW283" s="878"/>
      <c r="CX283" s="878"/>
      <c r="CY283" s="878"/>
      <c r="CZ283" s="878"/>
      <c r="DA283" s="878"/>
      <c r="DB283" s="878"/>
      <c r="DC283" s="878"/>
      <c r="DD283" s="878"/>
      <c r="DE283" s="878"/>
      <c r="DF283" s="878"/>
      <c r="DG283" s="878"/>
      <c r="DH283" s="878"/>
      <c r="DI283" s="878"/>
      <c r="DJ283" s="878"/>
      <c r="DK283" s="878"/>
      <c r="DL283" s="878"/>
      <c r="DM283" s="878"/>
      <c r="DN283" s="878"/>
      <c r="DO283" s="878"/>
      <c r="DP283" s="878"/>
      <c r="DQ283" s="878"/>
      <c r="DR283" s="878"/>
      <c r="DS283" s="878"/>
      <c r="DT283" s="878"/>
      <c r="DU283" s="878"/>
      <c r="DV283" s="878"/>
      <c r="DW283" s="486"/>
      <c r="DX283" s="878"/>
      <c r="DY283" s="878"/>
      <c r="DZ283" s="878"/>
      <c r="EA283" s="878"/>
      <c r="EB283" s="878"/>
      <c r="EC283" s="878"/>
      <c r="ED283" s="878"/>
      <c r="EE283" s="878"/>
      <c r="EF283" s="878"/>
      <c r="EG283" s="878"/>
      <c r="EH283" s="878"/>
      <c r="EI283" s="878"/>
      <c r="EJ283" s="878"/>
      <c r="EK283" s="878"/>
      <c r="EL283" s="878"/>
      <c r="EM283" s="878"/>
      <c r="EN283" s="878"/>
      <c r="EO283" s="878"/>
      <c r="EP283" s="878"/>
      <c r="EQ283" s="878"/>
      <c r="ER283" s="486"/>
    </row>
    <row r="284" spans="2:148" ht="15" customHeight="1" x14ac:dyDescent="0.25">
      <c r="B284" s="358" t="str">
        <f t="shared" si="28"/>
        <v>Desk 68</v>
      </c>
      <c r="C284" s="360" t="str">
        <f t="shared" si="29"/>
        <v/>
      </c>
      <c r="D284" s="360" t="str">
        <f t="shared" si="29"/>
        <v/>
      </c>
      <c r="E284" s="360" t="str">
        <f t="shared" si="29"/>
        <v/>
      </c>
      <c r="F284" s="360" t="str">
        <f t="shared" si="29"/>
        <v/>
      </c>
      <c r="G284" s="965" t="str">
        <f t="shared" si="29"/>
        <v/>
      </c>
      <c r="H284" s="878"/>
      <c r="I284" s="878"/>
      <c r="J284" s="878"/>
      <c r="K284" s="878"/>
      <c r="L284" s="878"/>
      <c r="M284" s="878"/>
      <c r="N284" s="878"/>
      <c r="O284" s="878"/>
      <c r="P284" s="878"/>
      <c r="Q284" s="878"/>
      <c r="R284" s="878"/>
      <c r="S284" s="878"/>
      <c r="T284" s="878"/>
      <c r="U284" s="878"/>
      <c r="V284" s="878"/>
      <c r="W284" s="878"/>
      <c r="X284" s="878"/>
      <c r="Y284" s="878"/>
      <c r="Z284" s="878"/>
      <c r="AA284" s="878"/>
      <c r="AB284" s="878"/>
      <c r="AC284" s="878"/>
      <c r="AD284" s="878"/>
      <c r="AE284" s="878"/>
      <c r="AF284" s="878"/>
      <c r="AG284" s="878"/>
      <c r="AH284" s="878"/>
      <c r="AI284" s="878"/>
      <c r="AJ284" s="878"/>
      <c r="AK284" s="878"/>
      <c r="AL284" s="878"/>
      <c r="AM284" s="878"/>
      <c r="AN284" s="878"/>
      <c r="AO284" s="878"/>
      <c r="AP284" s="878"/>
      <c r="AQ284" s="878"/>
      <c r="AR284" s="878"/>
      <c r="AS284" s="878"/>
      <c r="AT284" s="878"/>
      <c r="AU284" s="878"/>
      <c r="AV284" s="878"/>
      <c r="AW284" s="878"/>
      <c r="AX284" s="878"/>
      <c r="AY284" s="878"/>
      <c r="AZ284" s="878"/>
      <c r="BA284" s="878"/>
      <c r="BB284" s="878"/>
      <c r="BC284" s="878"/>
      <c r="BD284" s="878"/>
      <c r="BE284" s="878"/>
      <c r="BF284" s="878"/>
      <c r="BG284" s="878"/>
      <c r="BH284" s="878"/>
      <c r="BI284" s="878"/>
      <c r="BJ284" s="878"/>
      <c r="BK284" s="878"/>
      <c r="BL284" s="878"/>
      <c r="BM284" s="878"/>
      <c r="BN284" s="878"/>
      <c r="BO284" s="878"/>
      <c r="BP284" s="878"/>
      <c r="BQ284" s="878"/>
      <c r="BR284" s="878"/>
      <c r="BS284" s="878"/>
      <c r="BT284" s="878"/>
      <c r="BU284" s="878"/>
      <c r="BV284" s="878"/>
      <c r="BW284" s="878"/>
      <c r="BX284" s="878"/>
      <c r="BY284" s="878"/>
      <c r="BZ284" s="878"/>
      <c r="CA284" s="878"/>
      <c r="CB284" s="878"/>
      <c r="CC284" s="878"/>
      <c r="CD284" s="878"/>
      <c r="CE284" s="878"/>
      <c r="CF284" s="878"/>
      <c r="CG284" s="878"/>
      <c r="CH284" s="878"/>
      <c r="CI284" s="878"/>
      <c r="CJ284" s="878"/>
      <c r="CK284" s="878"/>
      <c r="CL284" s="878"/>
      <c r="CM284" s="878"/>
      <c r="CN284" s="878"/>
      <c r="CO284" s="878"/>
      <c r="CP284" s="878"/>
      <c r="CQ284" s="878"/>
      <c r="CR284" s="878"/>
      <c r="CS284" s="878"/>
      <c r="CT284" s="878"/>
      <c r="CU284" s="878"/>
      <c r="CV284" s="878"/>
      <c r="CW284" s="878"/>
      <c r="CX284" s="878"/>
      <c r="CY284" s="878"/>
      <c r="CZ284" s="878"/>
      <c r="DA284" s="878"/>
      <c r="DB284" s="878"/>
      <c r="DC284" s="878"/>
      <c r="DD284" s="878"/>
      <c r="DE284" s="878"/>
      <c r="DF284" s="878"/>
      <c r="DG284" s="878"/>
      <c r="DH284" s="878"/>
      <c r="DI284" s="878"/>
      <c r="DJ284" s="878"/>
      <c r="DK284" s="878"/>
      <c r="DL284" s="878"/>
      <c r="DM284" s="878"/>
      <c r="DN284" s="878"/>
      <c r="DO284" s="878"/>
      <c r="DP284" s="878"/>
      <c r="DQ284" s="878"/>
      <c r="DR284" s="878"/>
      <c r="DS284" s="878"/>
      <c r="DT284" s="878"/>
      <c r="DU284" s="878"/>
      <c r="DV284" s="878"/>
      <c r="DW284" s="486"/>
      <c r="DX284" s="878"/>
      <c r="DY284" s="878"/>
      <c r="DZ284" s="878"/>
      <c r="EA284" s="878"/>
      <c r="EB284" s="878"/>
      <c r="EC284" s="878"/>
      <c r="ED284" s="878"/>
      <c r="EE284" s="878"/>
      <c r="EF284" s="878"/>
      <c r="EG284" s="878"/>
      <c r="EH284" s="878"/>
      <c r="EI284" s="878"/>
      <c r="EJ284" s="878"/>
      <c r="EK284" s="878"/>
      <c r="EL284" s="878"/>
      <c r="EM284" s="878"/>
      <c r="EN284" s="878"/>
      <c r="EO284" s="878"/>
      <c r="EP284" s="878"/>
      <c r="EQ284" s="878"/>
      <c r="ER284" s="486"/>
    </row>
    <row r="285" spans="2:148" ht="15" customHeight="1" x14ac:dyDescent="0.25">
      <c r="B285" s="358" t="str">
        <f t="shared" si="28"/>
        <v>Desk 69</v>
      </c>
      <c r="C285" s="360" t="str">
        <f t="shared" si="29"/>
        <v/>
      </c>
      <c r="D285" s="360" t="str">
        <f t="shared" si="29"/>
        <v/>
      </c>
      <c r="E285" s="360" t="str">
        <f t="shared" si="29"/>
        <v/>
      </c>
      <c r="F285" s="360" t="str">
        <f t="shared" si="29"/>
        <v/>
      </c>
      <c r="G285" s="965" t="str">
        <f t="shared" si="29"/>
        <v/>
      </c>
      <c r="H285" s="878"/>
      <c r="I285" s="878"/>
      <c r="J285" s="878"/>
      <c r="K285" s="878"/>
      <c r="L285" s="878"/>
      <c r="M285" s="878"/>
      <c r="N285" s="878"/>
      <c r="O285" s="878"/>
      <c r="P285" s="878"/>
      <c r="Q285" s="878"/>
      <c r="R285" s="878"/>
      <c r="S285" s="878"/>
      <c r="T285" s="878"/>
      <c r="U285" s="878"/>
      <c r="V285" s="878"/>
      <c r="W285" s="878"/>
      <c r="X285" s="878"/>
      <c r="Y285" s="878"/>
      <c r="Z285" s="878"/>
      <c r="AA285" s="878"/>
      <c r="AB285" s="878"/>
      <c r="AC285" s="878"/>
      <c r="AD285" s="878"/>
      <c r="AE285" s="878"/>
      <c r="AF285" s="878"/>
      <c r="AG285" s="878"/>
      <c r="AH285" s="878"/>
      <c r="AI285" s="878"/>
      <c r="AJ285" s="878"/>
      <c r="AK285" s="878"/>
      <c r="AL285" s="878"/>
      <c r="AM285" s="878"/>
      <c r="AN285" s="878"/>
      <c r="AO285" s="878"/>
      <c r="AP285" s="878"/>
      <c r="AQ285" s="878"/>
      <c r="AR285" s="878"/>
      <c r="AS285" s="878"/>
      <c r="AT285" s="878"/>
      <c r="AU285" s="878"/>
      <c r="AV285" s="878"/>
      <c r="AW285" s="878"/>
      <c r="AX285" s="878"/>
      <c r="AY285" s="878"/>
      <c r="AZ285" s="878"/>
      <c r="BA285" s="878"/>
      <c r="BB285" s="878"/>
      <c r="BC285" s="878"/>
      <c r="BD285" s="878"/>
      <c r="BE285" s="878"/>
      <c r="BF285" s="878"/>
      <c r="BG285" s="878"/>
      <c r="BH285" s="878"/>
      <c r="BI285" s="878"/>
      <c r="BJ285" s="878"/>
      <c r="BK285" s="878"/>
      <c r="BL285" s="878"/>
      <c r="BM285" s="878"/>
      <c r="BN285" s="878"/>
      <c r="BO285" s="878"/>
      <c r="BP285" s="878"/>
      <c r="BQ285" s="878"/>
      <c r="BR285" s="878"/>
      <c r="BS285" s="878"/>
      <c r="BT285" s="878"/>
      <c r="BU285" s="878"/>
      <c r="BV285" s="878"/>
      <c r="BW285" s="878"/>
      <c r="BX285" s="878"/>
      <c r="BY285" s="878"/>
      <c r="BZ285" s="878"/>
      <c r="CA285" s="878"/>
      <c r="CB285" s="878"/>
      <c r="CC285" s="878"/>
      <c r="CD285" s="878"/>
      <c r="CE285" s="878"/>
      <c r="CF285" s="878"/>
      <c r="CG285" s="878"/>
      <c r="CH285" s="878"/>
      <c r="CI285" s="878"/>
      <c r="CJ285" s="878"/>
      <c r="CK285" s="878"/>
      <c r="CL285" s="878"/>
      <c r="CM285" s="878"/>
      <c r="CN285" s="878"/>
      <c r="CO285" s="878"/>
      <c r="CP285" s="878"/>
      <c r="CQ285" s="878"/>
      <c r="CR285" s="878"/>
      <c r="CS285" s="878"/>
      <c r="CT285" s="878"/>
      <c r="CU285" s="878"/>
      <c r="CV285" s="878"/>
      <c r="CW285" s="878"/>
      <c r="CX285" s="878"/>
      <c r="CY285" s="878"/>
      <c r="CZ285" s="878"/>
      <c r="DA285" s="878"/>
      <c r="DB285" s="878"/>
      <c r="DC285" s="878"/>
      <c r="DD285" s="878"/>
      <c r="DE285" s="878"/>
      <c r="DF285" s="878"/>
      <c r="DG285" s="878"/>
      <c r="DH285" s="878"/>
      <c r="DI285" s="878"/>
      <c r="DJ285" s="878"/>
      <c r="DK285" s="878"/>
      <c r="DL285" s="878"/>
      <c r="DM285" s="878"/>
      <c r="DN285" s="878"/>
      <c r="DO285" s="878"/>
      <c r="DP285" s="878"/>
      <c r="DQ285" s="878"/>
      <c r="DR285" s="878"/>
      <c r="DS285" s="878"/>
      <c r="DT285" s="878"/>
      <c r="DU285" s="878"/>
      <c r="DV285" s="878"/>
      <c r="DW285" s="486"/>
      <c r="DX285" s="878"/>
      <c r="DY285" s="878"/>
      <c r="DZ285" s="878"/>
      <c r="EA285" s="878"/>
      <c r="EB285" s="878"/>
      <c r="EC285" s="878"/>
      <c r="ED285" s="878"/>
      <c r="EE285" s="878"/>
      <c r="EF285" s="878"/>
      <c r="EG285" s="878"/>
      <c r="EH285" s="878"/>
      <c r="EI285" s="878"/>
      <c r="EJ285" s="878"/>
      <c r="EK285" s="878"/>
      <c r="EL285" s="878"/>
      <c r="EM285" s="878"/>
      <c r="EN285" s="878"/>
      <c r="EO285" s="878"/>
      <c r="EP285" s="878"/>
      <c r="EQ285" s="878"/>
      <c r="ER285" s="486"/>
    </row>
    <row r="286" spans="2:148" ht="15" customHeight="1" x14ac:dyDescent="0.25">
      <c r="B286" s="358" t="str">
        <f t="shared" si="28"/>
        <v>Desk 70</v>
      </c>
      <c r="C286" s="360" t="str">
        <f t="shared" si="29"/>
        <v/>
      </c>
      <c r="D286" s="360" t="str">
        <f t="shared" si="29"/>
        <v/>
      </c>
      <c r="E286" s="360" t="str">
        <f t="shared" si="29"/>
        <v/>
      </c>
      <c r="F286" s="360" t="str">
        <f t="shared" si="29"/>
        <v/>
      </c>
      <c r="G286" s="965" t="str">
        <f t="shared" si="29"/>
        <v/>
      </c>
      <c r="H286" s="878"/>
      <c r="I286" s="878"/>
      <c r="J286" s="878"/>
      <c r="K286" s="878"/>
      <c r="L286" s="878"/>
      <c r="M286" s="878"/>
      <c r="N286" s="878"/>
      <c r="O286" s="878"/>
      <c r="P286" s="878"/>
      <c r="Q286" s="878"/>
      <c r="R286" s="878"/>
      <c r="S286" s="878"/>
      <c r="T286" s="878"/>
      <c r="U286" s="878"/>
      <c r="V286" s="878"/>
      <c r="W286" s="878"/>
      <c r="X286" s="878"/>
      <c r="Y286" s="878"/>
      <c r="Z286" s="878"/>
      <c r="AA286" s="878"/>
      <c r="AB286" s="878"/>
      <c r="AC286" s="878"/>
      <c r="AD286" s="878"/>
      <c r="AE286" s="878"/>
      <c r="AF286" s="878"/>
      <c r="AG286" s="878"/>
      <c r="AH286" s="878"/>
      <c r="AI286" s="878"/>
      <c r="AJ286" s="878"/>
      <c r="AK286" s="878"/>
      <c r="AL286" s="878"/>
      <c r="AM286" s="878"/>
      <c r="AN286" s="878"/>
      <c r="AO286" s="878"/>
      <c r="AP286" s="878"/>
      <c r="AQ286" s="878"/>
      <c r="AR286" s="878"/>
      <c r="AS286" s="878"/>
      <c r="AT286" s="878"/>
      <c r="AU286" s="878"/>
      <c r="AV286" s="878"/>
      <c r="AW286" s="878"/>
      <c r="AX286" s="878"/>
      <c r="AY286" s="878"/>
      <c r="AZ286" s="878"/>
      <c r="BA286" s="878"/>
      <c r="BB286" s="878"/>
      <c r="BC286" s="878"/>
      <c r="BD286" s="878"/>
      <c r="BE286" s="878"/>
      <c r="BF286" s="878"/>
      <c r="BG286" s="878"/>
      <c r="BH286" s="878"/>
      <c r="BI286" s="878"/>
      <c r="BJ286" s="878"/>
      <c r="BK286" s="878"/>
      <c r="BL286" s="878"/>
      <c r="BM286" s="878"/>
      <c r="BN286" s="878"/>
      <c r="BO286" s="878"/>
      <c r="BP286" s="878"/>
      <c r="BQ286" s="878"/>
      <c r="BR286" s="878"/>
      <c r="BS286" s="878"/>
      <c r="BT286" s="878"/>
      <c r="BU286" s="878"/>
      <c r="BV286" s="878"/>
      <c r="BW286" s="878"/>
      <c r="BX286" s="878"/>
      <c r="BY286" s="878"/>
      <c r="BZ286" s="878"/>
      <c r="CA286" s="878"/>
      <c r="CB286" s="878"/>
      <c r="CC286" s="878"/>
      <c r="CD286" s="878"/>
      <c r="CE286" s="878"/>
      <c r="CF286" s="878"/>
      <c r="CG286" s="878"/>
      <c r="CH286" s="878"/>
      <c r="CI286" s="878"/>
      <c r="CJ286" s="878"/>
      <c r="CK286" s="878"/>
      <c r="CL286" s="878"/>
      <c r="CM286" s="878"/>
      <c r="CN286" s="878"/>
      <c r="CO286" s="878"/>
      <c r="CP286" s="878"/>
      <c r="CQ286" s="878"/>
      <c r="CR286" s="878"/>
      <c r="CS286" s="878"/>
      <c r="CT286" s="878"/>
      <c r="CU286" s="878"/>
      <c r="CV286" s="878"/>
      <c r="CW286" s="878"/>
      <c r="CX286" s="878"/>
      <c r="CY286" s="878"/>
      <c r="CZ286" s="878"/>
      <c r="DA286" s="878"/>
      <c r="DB286" s="878"/>
      <c r="DC286" s="878"/>
      <c r="DD286" s="878"/>
      <c r="DE286" s="878"/>
      <c r="DF286" s="878"/>
      <c r="DG286" s="878"/>
      <c r="DH286" s="878"/>
      <c r="DI286" s="878"/>
      <c r="DJ286" s="878"/>
      <c r="DK286" s="878"/>
      <c r="DL286" s="878"/>
      <c r="DM286" s="878"/>
      <c r="DN286" s="878"/>
      <c r="DO286" s="878"/>
      <c r="DP286" s="878"/>
      <c r="DQ286" s="878"/>
      <c r="DR286" s="878"/>
      <c r="DS286" s="878"/>
      <c r="DT286" s="878"/>
      <c r="DU286" s="878"/>
      <c r="DV286" s="878"/>
      <c r="DW286" s="486"/>
      <c r="DX286" s="878"/>
      <c r="DY286" s="878"/>
      <c r="DZ286" s="878"/>
      <c r="EA286" s="878"/>
      <c r="EB286" s="878"/>
      <c r="EC286" s="878"/>
      <c r="ED286" s="878"/>
      <c r="EE286" s="878"/>
      <c r="EF286" s="878"/>
      <c r="EG286" s="878"/>
      <c r="EH286" s="878"/>
      <c r="EI286" s="878"/>
      <c r="EJ286" s="878"/>
      <c r="EK286" s="878"/>
      <c r="EL286" s="878"/>
      <c r="EM286" s="878"/>
      <c r="EN286" s="878"/>
      <c r="EO286" s="878"/>
      <c r="EP286" s="878"/>
      <c r="EQ286" s="878"/>
      <c r="ER286" s="486"/>
    </row>
    <row r="287" spans="2:148" ht="15" customHeight="1" x14ac:dyDescent="0.25">
      <c r="B287" s="358" t="str">
        <f t="shared" si="28"/>
        <v>Desk 71</v>
      </c>
      <c r="C287" s="360" t="str">
        <f t="shared" si="29"/>
        <v/>
      </c>
      <c r="D287" s="360" t="str">
        <f t="shared" si="29"/>
        <v/>
      </c>
      <c r="E287" s="360" t="str">
        <f t="shared" si="29"/>
        <v/>
      </c>
      <c r="F287" s="360" t="str">
        <f t="shared" si="29"/>
        <v/>
      </c>
      <c r="G287" s="965" t="str">
        <f t="shared" si="29"/>
        <v/>
      </c>
      <c r="H287" s="878"/>
      <c r="I287" s="878"/>
      <c r="J287" s="878"/>
      <c r="K287" s="878"/>
      <c r="L287" s="878"/>
      <c r="M287" s="878"/>
      <c r="N287" s="878"/>
      <c r="O287" s="878"/>
      <c r="P287" s="878"/>
      <c r="Q287" s="878"/>
      <c r="R287" s="878"/>
      <c r="S287" s="878"/>
      <c r="T287" s="878"/>
      <c r="U287" s="878"/>
      <c r="V287" s="878"/>
      <c r="W287" s="878"/>
      <c r="X287" s="878"/>
      <c r="Y287" s="878"/>
      <c r="Z287" s="878"/>
      <c r="AA287" s="878"/>
      <c r="AB287" s="878"/>
      <c r="AC287" s="878"/>
      <c r="AD287" s="878"/>
      <c r="AE287" s="878"/>
      <c r="AF287" s="878"/>
      <c r="AG287" s="878"/>
      <c r="AH287" s="878"/>
      <c r="AI287" s="878"/>
      <c r="AJ287" s="878"/>
      <c r="AK287" s="878"/>
      <c r="AL287" s="878"/>
      <c r="AM287" s="878"/>
      <c r="AN287" s="878"/>
      <c r="AO287" s="878"/>
      <c r="AP287" s="878"/>
      <c r="AQ287" s="878"/>
      <c r="AR287" s="878"/>
      <c r="AS287" s="878"/>
      <c r="AT287" s="878"/>
      <c r="AU287" s="878"/>
      <c r="AV287" s="878"/>
      <c r="AW287" s="878"/>
      <c r="AX287" s="878"/>
      <c r="AY287" s="878"/>
      <c r="AZ287" s="878"/>
      <c r="BA287" s="878"/>
      <c r="BB287" s="878"/>
      <c r="BC287" s="878"/>
      <c r="BD287" s="878"/>
      <c r="BE287" s="878"/>
      <c r="BF287" s="878"/>
      <c r="BG287" s="878"/>
      <c r="BH287" s="878"/>
      <c r="BI287" s="878"/>
      <c r="BJ287" s="878"/>
      <c r="BK287" s="878"/>
      <c r="BL287" s="878"/>
      <c r="BM287" s="878"/>
      <c r="BN287" s="878"/>
      <c r="BO287" s="878"/>
      <c r="BP287" s="878"/>
      <c r="BQ287" s="878"/>
      <c r="BR287" s="878"/>
      <c r="BS287" s="878"/>
      <c r="BT287" s="878"/>
      <c r="BU287" s="878"/>
      <c r="BV287" s="878"/>
      <c r="BW287" s="878"/>
      <c r="BX287" s="878"/>
      <c r="BY287" s="878"/>
      <c r="BZ287" s="878"/>
      <c r="CA287" s="878"/>
      <c r="CB287" s="878"/>
      <c r="CC287" s="878"/>
      <c r="CD287" s="878"/>
      <c r="CE287" s="878"/>
      <c r="CF287" s="878"/>
      <c r="CG287" s="878"/>
      <c r="CH287" s="878"/>
      <c r="CI287" s="878"/>
      <c r="CJ287" s="878"/>
      <c r="CK287" s="878"/>
      <c r="CL287" s="878"/>
      <c r="CM287" s="878"/>
      <c r="CN287" s="878"/>
      <c r="CO287" s="878"/>
      <c r="CP287" s="878"/>
      <c r="CQ287" s="878"/>
      <c r="CR287" s="878"/>
      <c r="CS287" s="878"/>
      <c r="CT287" s="878"/>
      <c r="CU287" s="878"/>
      <c r="CV287" s="878"/>
      <c r="CW287" s="878"/>
      <c r="CX287" s="878"/>
      <c r="CY287" s="878"/>
      <c r="CZ287" s="878"/>
      <c r="DA287" s="878"/>
      <c r="DB287" s="878"/>
      <c r="DC287" s="878"/>
      <c r="DD287" s="878"/>
      <c r="DE287" s="878"/>
      <c r="DF287" s="878"/>
      <c r="DG287" s="878"/>
      <c r="DH287" s="878"/>
      <c r="DI287" s="878"/>
      <c r="DJ287" s="878"/>
      <c r="DK287" s="878"/>
      <c r="DL287" s="878"/>
      <c r="DM287" s="878"/>
      <c r="DN287" s="878"/>
      <c r="DO287" s="878"/>
      <c r="DP287" s="878"/>
      <c r="DQ287" s="878"/>
      <c r="DR287" s="878"/>
      <c r="DS287" s="878"/>
      <c r="DT287" s="878"/>
      <c r="DU287" s="878"/>
      <c r="DV287" s="878"/>
      <c r="DW287" s="486"/>
      <c r="DX287" s="878"/>
      <c r="DY287" s="878"/>
      <c r="DZ287" s="878"/>
      <c r="EA287" s="878"/>
      <c r="EB287" s="878"/>
      <c r="EC287" s="878"/>
      <c r="ED287" s="878"/>
      <c r="EE287" s="878"/>
      <c r="EF287" s="878"/>
      <c r="EG287" s="878"/>
      <c r="EH287" s="878"/>
      <c r="EI287" s="878"/>
      <c r="EJ287" s="878"/>
      <c r="EK287" s="878"/>
      <c r="EL287" s="878"/>
      <c r="EM287" s="878"/>
      <c r="EN287" s="878"/>
      <c r="EO287" s="878"/>
      <c r="EP287" s="878"/>
      <c r="EQ287" s="878"/>
      <c r="ER287" s="486"/>
    </row>
    <row r="288" spans="2:148" ht="15" customHeight="1" x14ac:dyDescent="0.25">
      <c r="B288" s="358" t="str">
        <f t="shared" si="28"/>
        <v>Desk 72</v>
      </c>
      <c r="C288" s="360" t="str">
        <f t="shared" si="29"/>
        <v/>
      </c>
      <c r="D288" s="360" t="str">
        <f t="shared" si="29"/>
        <v/>
      </c>
      <c r="E288" s="360" t="str">
        <f t="shared" si="29"/>
        <v/>
      </c>
      <c r="F288" s="360" t="str">
        <f t="shared" si="29"/>
        <v/>
      </c>
      <c r="G288" s="965" t="str">
        <f t="shared" si="29"/>
        <v/>
      </c>
      <c r="H288" s="878"/>
      <c r="I288" s="878"/>
      <c r="J288" s="878"/>
      <c r="K288" s="878"/>
      <c r="L288" s="878"/>
      <c r="M288" s="878"/>
      <c r="N288" s="878"/>
      <c r="O288" s="878"/>
      <c r="P288" s="878"/>
      <c r="Q288" s="878"/>
      <c r="R288" s="878"/>
      <c r="S288" s="878"/>
      <c r="T288" s="878"/>
      <c r="U288" s="878"/>
      <c r="V288" s="878"/>
      <c r="W288" s="878"/>
      <c r="X288" s="878"/>
      <c r="Y288" s="878"/>
      <c r="Z288" s="878"/>
      <c r="AA288" s="878"/>
      <c r="AB288" s="878"/>
      <c r="AC288" s="878"/>
      <c r="AD288" s="878"/>
      <c r="AE288" s="878"/>
      <c r="AF288" s="878"/>
      <c r="AG288" s="878"/>
      <c r="AH288" s="878"/>
      <c r="AI288" s="878"/>
      <c r="AJ288" s="878"/>
      <c r="AK288" s="878"/>
      <c r="AL288" s="878"/>
      <c r="AM288" s="878"/>
      <c r="AN288" s="878"/>
      <c r="AO288" s="878"/>
      <c r="AP288" s="878"/>
      <c r="AQ288" s="878"/>
      <c r="AR288" s="878"/>
      <c r="AS288" s="878"/>
      <c r="AT288" s="878"/>
      <c r="AU288" s="878"/>
      <c r="AV288" s="878"/>
      <c r="AW288" s="878"/>
      <c r="AX288" s="878"/>
      <c r="AY288" s="878"/>
      <c r="AZ288" s="878"/>
      <c r="BA288" s="878"/>
      <c r="BB288" s="878"/>
      <c r="BC288" s="878"/>
      <c r="BD288" s="878"/>
      <c r="BE288" s="878"/>
      <c r="BF288" s="878"/>
      <c r="BG288" s="878"/>
      <c r="BH288" s="878"/>
      <c r="BI288" s="878"/>
      <c r="BJ288" s="878"/>
      <c r="BK288" s="878"/>
      <c r="BL288" s="878"/>
      <c r="BM288" s="878"/>
      <c r="BN288" s="878"/>
      <c r="BO288" s="878"/>
      <c r="BP288" s="878"/>
      <c r="BQ288" s="878"/>
      <c r="BR288" s="878"/>
      <c r="BS288" s="878"/>
      <c r="BT288" s="878"/>
      <c r="BU288" s="878"/>
      <c r="BV288" s="878"/>
      <c r="BW288" s="878"/>
      <c r="BX288" s="878"/>
      <c r="BY288" s="878"/>
      <c r="BZ288" s="878"/>
      <c r="CA288" s="878"/>
      <c r="CB288" s="878"/>
      <c r="CC288" s="878"/>
      <c r="CD288" s="878"/>
      <c r="CE288" s="878"/>
      <c r="CF288" s="878"/>
      <c r="CG288" s="878"/>
      <c r="CH288" s="878"/>
      <c r="CI288" s="878"/>
      <c r="CJ288" s="878"/>
      <c r="CK288" s="878"/>
      <c r="CL288" s="878"/>
      <c r="CM288" s="878"/>
      <c r="CN288" s="878"/>
      <c r="CO288" s="878"/>
      <c r="CP288" s="878"/>
      <c r="CQ288" s="878"/>
      <c r="CR288" s="878"/>
      <c r="CS288" s="878"/>
      <c r="CT288" s="878"/>
      <c r="CU288" s="878"/>
      <c r="CV288" s="878"/>
      <c r="CW288" s="878"/>
      <c r="CX288" s="878"/>
      <c r="CY288" s="878"/>
      <c r="CZ288" s="878"/>
      <c r="DA288" s="878"/>
      <c r="DB288" s="878"/>
      <c r="DC288" s="878"/>
      <c r="DD288" s="878"/>
      <c r="DE288" s="878"/>
      <c r="DF288" s="878"/>
      <c r="DG288" s="878"/>
      <c r="DH288" s="878"/>
      <c r="DI288" s="878"/>
      <c r="DJ288" s="878"/>
      <c r="DK288" s="878"/>
      <c r="DL288" s="878"/>
      <c r="DM288" s="878"/>
      <c r="DN288" s="878"/>
      <c r="DO288" s="878"/>
      <c r="DP288" s="878"/>
      <c r="DQ288" s="878"/>
      <c r="DR288" s="878"/>
      <c r="DS288" s="878"/>
      <c r="DT288" s="878"/>
      <c r="DU288" s="878"/>
      <c r="DV288" s="878"/>
      <c r="DW288" s="486"/>
      <c r="DX288" s="878"/>
      <c r="DY288" s="878"/>
      <c r="DZ288" s="878"/>
      <c r="EA288" s="878"/>
      <c r="EB288" s="878"/>
      <c r="EC288" s="878"/>
      <c r="ED288" s="878"/>
      <c r="EE288" s="878"/>
      <c r="EF288" s="878"/>
      <c r="EG288" s="878"/>
      <c r="EH288" s="878"/>
      <c r="EI288" s="878"/>
      <c r="EJ288" s="878"/>
      <c r="EK288" s="878"/>
      <c r="EL288" s="878"/>
      <c r="EM288" s="878"/>
      <c r="EN288" s="878"/>
      <c r="EO288" s="878"/>
      <c r="EP288" s="878"/>
      <c r="EQ288" s="878"/>
      <c r="ER288" s="486"/>
    </row>
    <row r="289" spans="2:148" ht="15" customHeight="1" x14ac:dyDescent="0.25">
      <c r="B289" s="358" t="str">
        <f t="shared" si="28"/>
        <v>Desk 73</v>
      </c>
      <c r="C289" s="360" t="str">
        <f t="shared" si="29"/>
        <v/>
      </c>
      <c r="D289" s="360" t="str">
        <f t="shared" si="29"/>
        <v/>
      </c>
      <c r="E289" s="360" t="str">
        <f t="shared" si="29"/>
        <v/>
      </c>
      <c r="F289" s="360" t="str">
        <f t="shared" si="29"/>
        <v/>
      </c>
      <c r="G289" s="965" t="str">
        <f t="shared" si="29"/>
        <v/>
      </c>
      <c r="H289" s="878"/>
      <c r="I289" s="878"/>
      <c r="J289" s="878"/>
      <c r="K289" s="878"/>
      <c r="L289" s="878"/>
      <c r="M289" s="878"/>
      <c r="N289" s="878"/>
      <c r="O289" s="878"/>
      <c r="P289" s="878"/>
      <c r="Q289" s="878"/>
      <c r="R289" s="878"/>
      <c r="S289" s="878"/>
      <c r="T289" s="878"/>
      <c r="U289" s="878"/>
      <c r="V289" s="878"/>
      <c r="W289" s="878"/>
      <c r="X289" s="878"/>
      <c r="Y289" s="878"/>
      <c r="Z289" s="878"/>
      <c r="AA289" s="878"/>
      <c r="AB289" s="878"/>
      <c r="AC289" s="878"/>
      <c r="AD289" s="878"/>
      <c r="AE289" s="878"/>
      <c r="AF289" s="878"/>
      <c r="AG289" s="878"/>
      <c r="AH289" s="878"/>
      <c r="AI289" s="878"/>
      <c r="AJ289" s="878"/>
      <c r="AK289" s="878"/>
      <c r="AL289" s="878"/>
      <c r="AM289" s="878"/>
      <c r="AN289" s="878"/>
      <c r="AO289" s="878"/>
      <c r="AP289" s="878"/>
      <c r="AQ289" s="878"/>
      <c r="AR289" s="878"/>
      <c r="AS289" s="878"/>
      <c r="AT289" s="878"/>
      <c r="AU289" s="878"/>
      <c r="AV289" s="878"/>
      <c r="AW289" s="878"/>
      <c r="AX289" s="878"/>
      <c r="AY289" s="878"/>
      <c r="AZ289" s="878"/>
      <c r="BA289" s="878"/>
      <c r="BB289" s="878"/>
      <c r="BC289" s="878"/>
      <c r="BD289" s="878"/>
      <c r="BE289" s="878"/>
      <c r="BF289" s="878"/>
      <c r="BG289" s="878"/>
      <c r="BH289" s="878"/>
      <c r="BI289" s="878"/>
      <c r="BJ289" s="878"/>
      <c r="BK289" s="878"/>
      <c r="BL289" s="878"/>
      <c r="BM289" s="878"/>
      <c r="BN289" s="878"/>
      <c r="BO289" s="878"/>
      <c r="BP289" s="878"/>
      <c r="BQ289" s="878"/>
      <c r="BR289" s="878"/>
      <c r="BS289" s="878"/>
      <c r="BT289" s="878"/>
      <c r="BU289" s="878"/>
      <c r="BV289" s="878"/>
      <c r="BW289" s="878"/>
      <c r="BX289" s="878"/>
      <c r="BY289" s="878"/>
      <c r="BZ289" s="878"/>
      <c r="CA289" s="878"/>
      <c r="CB289" s="878"/>
      <c r="CC289" s="878"/>
      <c r="CD289" s="878"/>
      <c r="CE289" s="878"/>
      <c r="CF289" s="878"/>
      <c r="CG289" s="878"/>
      <c r="CH289" s="878"/>
      <c r="CI289" s="878"/>
      <c r="CJ289" s="878"/>
      <c r="CK289" s="878"/>
      <c r="CL289" s="878"/>
      <c r="CM289" s="878"/>
      <c r="CN289" s="878"/>
      <c r="CO289" s="878"/>
      <c r="CP289" s="878"/>
      <c r="CQ289" s="878"/>
      <c r="CR289" s="878"/>
      <c r="CS289" s="878"/>
      <c r="CT289" s="878"/>
      <c r="CU289" s="878"/>
      <c r="CV289" s="878"/>
      <c r="CW289" s="878"/>
      <c r="CX289" s="878"/>
      <c r="CY289" s="878"/>
      <c r="CZ289" s="878"/>
      <c r="DA289" s="878"/>
      <c r="DB289" s="878"/>
      <c r="DC289" s="878"/>
      <c r="DD289" s="878"/>
      <c r="DE289" s="878"/>
      <c r="DF289" s="878"/>
      <c r="DG289" s="878"/>
      <c r="DH289" s="878"/>
      <c r="DI289" s="878"/>
      <c r="DJ289" s="878"/>
      <c r="DK289" s="878"/>
      <c r="DL289" s="878"/>
      <c r="DM289" s="878"/>
      <c r="DN289" s="878"/>
      <c r="DO289" s="878"/>
      <c r="DP289" s="878"/>
      <c r="DQ289" s="878"/>
      <c r="DR289" s="878"/>
      <c r="DS289" s="878"/>
      <c r="DT289" s="878"/>
      <c r="DU289" s="878"/>
      <c r="DV289" s="878"/>
      <c r="DW289" s="486"/>
      <c r="DX289" s="878"/>
      <c r="DY289" s="878"/>
      <c r="DZ289" s="878"/>
      <c r="EA289" s="878"/>
      <c r="EB289" s="878"/>
      <c r="EC289" s="878"/>
      <c r="ED289" s="878"/>
      <c r="EE289" s="878"/>
      <c r="EF289" s="878"/>
      <c r="EG289" s="878"/>
      <c r="EH289" s="878"/>
      <c r="EI289" s="878"/>
      <c r="EJ289" s="878"/>
      <c r="EK289" s="878"/>
      <c r="EL289" s="878"/>
      <c r="EM289" s="878"/>
      <c r="EN289" s="878"/>
      <c r="EO289" s="878"/>
      <c r="EP289" s="878"/>
      <c r="EQ289" s="878"/>
      <c r="ER289" s="486"/>
    </row>
    <row r="290" spans="2:148" ht="15" customHeight="1" x14ac:dyDescent="0.25">
      <c r="B290" s="358" t="str">
        <f t="shared" si="28"/>
        <v>Desk 74</v>
      </c>
      <c r="C290" s="360" t="str">
        <f t="shared" si="29"/>
        <v/>
      </c>
      <c r="D290" s="360" t="str">
        <f t="shared" si="29"/>
        <v/>
      </c>
      <c r="E290" s="360" t="str">
        <f t="shared" si="29"/>
        <v/>
      </c>
      <c r="F290" s="360" t="str">
        <f t="shared" si="29"/>
        <v/>
      </c>
      <c r="G290" s="965" t="str">
        <f t="shared" si="29"/>
        <v/>
      </c>
      <c r="H290" s="878"/>
      <c r="I290" s="878"/>
      <c r="J290" s="878"/>
      <c r="K290" s="878"/>
      <c r="L290" s="878"/>
      <c r="M290" s="878"/>
      <c r="N290" s="878"/>
      <c r="O290" s="878"/>
      <c r="P290" s="878"/>
      <c r="Q290" s="878"/>
      <c r="R290" s="878"/>
      <c r="S290" s="878"/>
      <c r="T290" s="878"/>
      <c r="U290" s="878"/>
      <c r="V290" s="878"/>
      <c r="W290" s="878"/>
      <c r="X290" s="878"/>
      <c r="Y290" s="878"/>
      <c r="Z290" s="878"/>
      <c r="AA290" s="878"/>
      <c r="AB290" s="878"/>
      <c r="AC290" s="878"/>
      <c r="AD290" s="878"/>
      <c r="AE290" s="878"/>
      <c r="AF290" s="878"/>
      <c r="AG290" s="878"/>
      <c r="AH290" s="878"/>
      <c r="AI290" s="878"/>
      <c r="AJ290" s="878"/>
      <c r="AK290" s="878"/>
      <c r="AL290" s="878"/>
      <c r="AM290" s="878"/>
      <c r="AN290" s="878"/>
      <c r="AO290" s="878"/>
      <c r="AP290" s="878"/>
      <c r="AQ290" s="878"/>
      <c r="AR290" s="878"/>
      <c r="AS290" s="878"/>
      <c r="AT290" s="878"/>
      <c r="AU290" s="878"/>
      <c r="AV290" s="878"/>
      <c r="AW290" s="878"/>
      <c r="AX290" s="878"/>
      <c r="AY290" s="878"/>
      <c r="AZ290" s="878"/>
      <c r="BA290" s="878"/>
      <c r="BB290" s="878"/>
      <c r="BC290" s="878"/>
      <c r="BD290" s="878"/>
      <c r="BE290" s="878"/>
      <c r="BF290" s="878"/>
      <c r="BG290" s="878"/>
      <c r="BH290" s="878"/>
      <c r="BI290" s="878"/>
      <c r="BJ290" s="878"/>
      <c r="BK290" s="878"/>
      <c r="BL290" s="878"/>
      <c r="BM290" s="878"/>
      <c r="BN290" s="878"/>
      <c r="BO290" s="878"/>
      <c r="BP290" s="878"/>
      <c r="BQ290" s="878"/>
      <c r="BR290" s="878"/>
      <c r="BS290" s="878"/>
      <c r="BT290" s="878"/>
      <c r="BU290" s="878"/>
      <c r="BV290" s="878"/>
      <c r="BW290" s="878"/>
      <c r="BX290" s="878"/>
      <c r="BY290" s="878"/>
      <c r="BZ290" s="878"/>
      <c r="CA290" s="878"/>
      <c r="CB290" s="878"/>
      <c r="CC290" s="878"/>
      <c r="CD290" s="878"/>
      <c r="CE290" s="878"/>
      <c r="CF290" s="878"/>
      <c r="CG290" s="878"/>
      <c r="CH290" s="878"/>
      <c r="CI290" s="878"/>
      <c r="CJ290" s="878"/>
      <c r="CK290" s="878"/>
      <c r="CL290" s="878"/>
      <c r="CM290" s="878"/>
      <c r="CN290" s="878"/>
      <c r="CO290" s="878"/>
      <c r="CP290" s="878"/>
      <c r="CQ290" s="878"/>
      <c r="CR290" s="878"/>
      <c r="CS290" s="878"/>
      <c r="CT290" s="878"/>
      <c r="CU290" s="878"/>
      <c r="CV290" s="878"/>
      <c r="CW290" s="878"/>
      <c r="CX290" s="878"/>
      <c r="CY290" s="878"/>
      <c r="CZ290" s="878"/>
      <c r="DA290" s="878"/>
      <c r="DB290" s="878"/>
      <c r="DC290" s="878"/>
      <c r="DD290" s="878"/>
      <c r="DE290" s="878"/>
      <c r="DF290" s="878"/>
      <c r="DG290" s="878"/>
      <c r="DH290" s="878"/>
      <c r="DI290" s="878"/>
      <c r="DJ290" s="878"/>
      <c r="DK290" s="878"/>
      <c r="DL290" s="878"/>
      <c r="DM290" s="878"/>
      <c r="DN290" s="878"/>
      <c r="DO290" s="878"/>
      <c r="DP290" s="878"/>
      <c r="DQ290" s="878"/>
      <c r="DR290" s="878"/>
      <c r="DS290" s="878"/>
      <c r="DT290" s="878"/>
      <c r="DU290" s="878"/>
      <c r="DV290" s="878"/>
      <c r="DW290" s="486"/>
      <c r="DX290" s="878"/>
      <c r="DY290" s="878"/>
      <c r="DZ290" s="878"/>
      <c r="EA290" s="878"/>
      <c r="EB290" s="878"/>
      <c r="EC290" s="878"/>
      <c r="ED290" s="878"/>
      <c r="EE290" s="878"/>
      <c r="EF290" s="878"/>
      <c r="EG290" s="878"/>
      <c r="EH290" s="878"/>
      <c r="EI290" s="878"/>
      <c r="EJ290" s="878"/>
      <c r="EK290" s="878"/>
      <c r="EL290" s="878"/>
      <c r="EM290" s="878"/>
      <c r="EN290" s="878"/>
      <c r="EO290" s="878"/>
      <c r="EP290" s="878"/>
      <c r="EQ290" s="878"/>
      <c r="ER290" s="486"/>
    </row>
    <row r="291" spans="2:148" ht="15" customHeight="1" x14ac:dyDescent="0.25">
      <c r="B291" s="358" t="str">
        <f t="shared" si="28"/>
        <v>Desk 75</v>
      </c>
      <c r="C291" s="360" t="str">
        <f t="shared" si="29"/>
        <v/>
      </c>
      <c r="D291" s="360" t="str">
        <f t="shared" si="29"/>
        <v/>
      </c>
      <c r="E291" s="360" t="str">
        <f t="shared" si="29"/>
        <v/>
      </c>
      <c r="F291" s="360" t="str">
        <f t="shared" si="29"/>
        <v/>
      </c>
      <c r="G291" s="965" t="str">
        <f t="shared" si="29"/>
        <v/>
      </c>
      <c r="H291" s="878"/>
      <c r="I291" s="878"/>
      <c r="J291" s="878"/>
      <c r="K291" s="878"/>
      <c r="L291" s="878"/>
      <c r="M291" s="878"/>
      <c r="N291" s="878"/>
      <c r="O291" s="878"/>
      <c r="P291" s="878"/>
      <c r="Q291" s="878"/>
      <c r="R291" s="878"/>
      <c r="S291" s="878"/>
      <c r="T291" s="878"/>
      <c r="U291" s="878"/>
      <c r="V291" s="878"/>
      <c r="W291" s="878"/>
      <c r="X291" s="878"/>
      <c r="Y291" s="878"/>
      <c r="Z291" s="878"/>
      <c r="AA291" s="878"/>
      <c r="AB291" s="878"/>
      <c r="AC291" s="878"/>
      <c r="AD291" s="878"/>
      <c r="AE291" s="878"/>
      <c r="AF291" s="878"/>
      <c r="AG291" s="878"/>
      <c r="AH291" s="878"/>
      <c r="AI291" s="878"/>
      <c r="AJ291" s="878"/>
      <c r="AK291" s="878"/>
      <c r="AL291" s="878"/>
      <c r="AM291" s="878"/>
      <c r="AN291" s="878"/>
      <c r="AO291" s="878"/>
      <c r="AP291" s="878"/>
      <c r="AQ291" s="878"/>
      <c r="AR291" s="878"/>
      <c r="AS291" s="878"/>
      <c r="AT291" s="878"/>
      <c r="AU291" s="878"/>
      <c r="AV291" s="878"/>
      <c r="AW291" s="878"/>
      <c r="AX291" s="878"/>
      <c r="AY291" s="878"/>
      <c r="AZ291" s="878"/>
      <c r="BA291" s="878"/>
      <c r="BB291" s="878"/>
      <c r="BC291" s="878"/>
      <c r="BD291" s="878"/>
      <c r="BE291" s="878"/>
      <c r="BF291" s="878"/>
      <c r="BG291" s="878"/>
      <c r="BH291" s="878"/>
      <c r="BI291" s="878"/>
      <c r="BJ291" s="878"/>
      <c r="BK291" s="878"/>
      <c r="BL291" s="878"/>
      <c r="BM291" s="878"/>
      <c r="BN291" s="878"/>
      <c r="BO291" s="878"/>
      <c r="BP291" s="878"/>
      <c r="BQ291" s="878"/>
      <c r="BR291" s="878"/>
      <c r="BS291" s="878"/>
      <c r="BT291" s="878"/>
      <c r="BU291" s="878"/>
      <c r="BV291" s="878"/>
      <c r="BW291" s="878"/>
      <c r="BX291" s="878"/>
      <c r="BY291" s="878"/>
      <c r="BZ291" s="878"/>
      <c r="CA291" s="878"/>
      <c r="CB291" s="878"/>
      <c r="CC291" s="878"/>
      <c r="CD291" s="878"/>
      <c r="CE291" s="878"/>
      <c r="CF291" s="878"/>
      <c r="CG291" s="878"/>
      <c r="CH291" s="878"/>
      <c r="CI291" s="878"/>
      <c r="CJ291" s="878"/>
      <c r="CK291" s="878"/>
      <c r="CL291" s="878"/>
      <c r="CM291" s="878"/>
      <c r="CN291" s="878"/>
      <c r="CO291" s="878"/>
      <c r="CP291" s="878"/>
      <c r="CQ291" s="878"/>
      <c r="CR291" s="878"/>
      <c r="CS291" s="878"/>
      <c r="CT291" s="878"/>
      <c r="CU291" s="878"/>
      <c r="CV291" s="878"/>
      <c r="CW291" s="878"/>
      <c r="CX291" s="878"/>
      <c r="CY291" s="878"/>
      <c r="CZ291" s="878"/>
      <c r="DA291" s="878"/>
      <c r="DB291" s="878"/>
      <c r="DC291" s="878"/>
      <c r="DD291" s="878"/>
      <c r="DE291" s="878"/>
      <c r="DF291" s="878"/>
      <c r="DG291" s="878"/>
      <c r="DH291" s="878"/>
      <c r="DI291" s="878"/>
      <c r="DJ291" s="878"/>
      <c r="DK291" s="878"/>
      <c r="DL291" s="878"/>
      <c r="DM291" s="878"/>
      <c r="DN291" s="878"/>
      <c r="DO291" s="878"/>
      <c r="DP291" s="878"/>
      <c r="DQ291" s="878"/>
      <c r="DR291" s="878"/>
      <c r="DS291" s="878"/>
      <c r="DT291" s="878"/>
      <c r="DU291" s="878"/>
      <c r="DV291" s="878"/>
      <c r="DW291" s="486"/>
      <c r="DX291" s="878"/>
      <c r="DY291" s="878"/>
      <c r="DZ291" s="878"/>
      <c r="EA291" s="878"/>
      <c r="EB291" s="878"/>
      <c r="EC291" s="878"/>
      <c r="ED291" s="878"/>
      <c r="EE291" s="878"/>
      <c r="EF291" s="878"/>
      <c r="EG291" s="878"/>
      <c r="EH291" s="878"/>
      <c r="EI291" s="878"/>
      <c r="EJ291" s="878"/>
      <c r="EK291" s="878"/>
      <c r="EL291" s="878"/>
      <c r="EM291" s="878"/>
      <c r="EN291" s="878"/>
      <c r="EO291" s="878"/>
      <c r="EP291" s="878"/>
      <c r="EQ291" s="878"/>
      <c r="ER291" s="486"/>
    </row>
    <row r="292" spans="2:148" ht="15" customHeight="1" x14ac:dyDescent="0.25">
      <c r="B292" s="358" t="str">
        <f t="shared" si="28"/>
        <v>Desk 76</v>
      </c>
      <c r="C292" s="360" t="str">
        <f t="shared" si="29"/>
        <v/>
      </c>
      <c r="D292" s="360" t="str">
        <f t="shared" si="29"/>
        <v/>
      </c>
      <c r="E292" s="360" t="str">
        <f t="shared" si="29"/>
        <v/>
      </c>
      <c r="F292" s="360" t="str">
        <f t="shared" si="29"/>
        <v/>
      </c>
      <c r="G292" s="965" t="str">
        <f t="shared" si="29"/>
        <v/>
      </c>
      <c r="H292" s="878"/>
      <c r="I292" s="878"/>
      <c r="J292" s="878"/>
      <c r="K292" s="878"/>
      <c r="L292" s="878"/>
      <c r="M292" s="878"/>
      <c r="N292" s="878"/>
      <c r="O292" s="878"/>
      <c r="P292" s="878"/>
      <c r="Q292" s="878"/>
      <c r="R292" s="878"/>
      <c r="S292" s="878"/>
      <c r="T292" s="878"/>
      <c r="U292" s="878"/>
      <c r="V292" s="878"/>
      <c r="W292" s="878"/>
      <c r="X292" s="878"/>
      <c r="Y292" s="878"/>
      <c r="Z292" s="878"/>
      <c r="AA292" s="878"/>
      <c r="AB292" s="878"/>
      <c r="AC292" s="878"/>
      <c r="AD292" s="878"/>
      <c r="AE292" s="878"/>
      <c r="AF292" s="878"/>
      <c r="AG292" s="878"/>
      <c r="AH292" s="878"/>
      <c r="AI292" s="878"/>
      <c r="AJ292" s="878"/>
      <c r="AK292" s="878"/>
      <c r="AL292" s="878"/>
      <c r="AM292" s="878"/>
      <c r="AN292" s="878"/>
      <c r="AO292" s="878"/>
      <c r="AP292" s="878"/>
      <c r="AQ292" s="878"/>
      <c r="AR292" s="878"/>
      <c r="AS292" s="878"/>
      <c r="AT292" s="878"/>
      <c r="AU292" s="878"/>
      <c r="AV292" s="878"/>
      <c r="AW292" s="878"/>
      <c r="AX292" s="878"/>
      <c r="AY292" s="878"/>
      <c r="AZ292" s="878"/>
      <c r="BA292" s="878"/>
      <c r="BB292" s="878"/>
      <c r="BC292" s="878"/>
      <c r="BD292" s="878"/>
      <c r="BE292" s="878"/>
      <c r="BF292" s="878"/>
      <c r="BG292" s="878"/>
      <c r="BH292" s="878"/>
      <c r="BI292" s="878"/>
      <c r="BJ292" s="878"/>
      <c r="BK292" s="878"/>
      <c r="BL292" s="878"/>
      <c r="BM292" s="878"/>
      <c r="BN292" s="878"/>
      <c r="BO292" s="878"/>
      <c r="BP292" s="878"/>
      <c r="BQ292" s="878"/>
      <c r="BR292" s="878"/>
      <c r="BS292" s="878"/>
      <c r="BT292" s="878"/>
      <c r="BU292" s="878"/>
      <c r="BV292" s="878"/>
      <c r="BW292" s="878"/>
      <c r="BX292" s="878"/>
      <c r="BY292" s="878"/>
      <c r="BZ292" s="878"/>
      <c r="CA292" s="878"/>
      <c r="CB292" s="878"/>
      <c r="CC292" s="878"/>
      <c r="CD292" s="878"/>
      <c r="CE292" s="878"/>
      <c r="CF292" s="878"/>
      <c r="CG292" s="878"/>
      <c r="CH292" s="878"/>
      <c r="CI292" s="878"/>
      <c r="CJ292" s="878"/>
      <c r="CK292" s="878"/>
      <c r="CL292" s="878"/>
      <c r="CM292" s="878"/>
      <c r="CN292" s="878"/>
      <c r="CO292" s="878"/>
      <c r="CP292" s="878"/>
      <c r="CQ292" s="878"/>
      <c r="CR292" s="878"/>
      <c r="CS292" s="878"/>
      <c r="CT292" s="878"/>
      <c r="CU292" s="878"/>
      <c r="CV292" s="878"/>
      <c r="CW292" s="878"/>
      <c r="CX292" s="878"/>
      <c r="CY292" s="878"/>
      <c r="CZ292" s="878"/>
      <c r="DA292" s="878"/>
      <c r="DB292" s="878"/>
      <c r="DC292" s="878"/>
      <c r="DD292" s="878"/>
      <c r="DE292" s="878"/>
      <c r="DF292" s="878"/>
      <c r="DG292" s="878"/>
      <c r="DH292" s="878"/>
      <c r="DI292" s="878"/>
      <c r="DJ292" s="878"/>
      <c r="DK292" s="878"/>
      <c r="DL292" s="878"/>
      <c r="DM292" s="878"/>
      <c r="DN292" s="878"/>
      <c r="DO292" s="878"/>
      <c r="DP292" s="878"/>
      <c r="DQ292" s="878"/>
      <c r="DR292" s="878"/>
      <c r="DS292" s="878"/>
      <c r="DT292" s="878"/>
      <c r="DU292" s="878"/>
      <c r="DV292" s="878"/>
      <c r="DW292" s="486"/>
      <c r="DX292" s="878"/>
      <c r="DY292" s="878"/>
      <c r="DZ292" s="878"/>
      <c r="EA292" s="878"/>
      <c r="EB292" s="878"/>
      <c r="EC292" s="878"/>
      <c r="ED292" s="878"/>
      <c r="EE292" s="878"/>
      <c r="EF292" s="878"/>
      <c r="EG292" s="878"/>
      <c r="EH292" s="878"/>
      <c r="EI292" s="878"/>
      <c r="EJ292" s="878"/>
      <c r="EK292" s="878"/>
      <c r="EL292" s="878"/>
      <c r="EM292" s="878"/>
      <c r="EN292" s="878"/>
      <c r="EO292" s="878"/>
      <c r="EP292" s="878"/>
      <c r="EQ292" s="878"/>
      <c r="ER292" s="486"/>
    </row>
    <row r="293" spans="2:148" ht="15" customHeight="1" x14ac:dyDescent="0.25">
      <c r="B293" s="358" t="str">
        <f t="shared" si="28"/>
        <v>Desk 77</v>
      </c>
      <c r="C293" s="360" t="str">
        <f t="shared" si="29"/>
        <v/>
      </c>
      <c r="D293" s="360" t="str">
        <f t="shared" si="29"/>
        <v/>
      </c>
      <c r="E293" s="360" t="str">
        <f t="shared" si="29"/>
        <v/>
      </c>
      <c r="F293" s="360" t="str">
        <f t="shared" si="29"/>
        <v/>
      </c>
      <c r="G293" s="965" t="str">
        <f t="shared" si="29"/>
        <v/>
      </c>
      <c r="H293" s="878"/>
      <c r="I293" s="878"/>
      <c r="J293" s="878"/>
      <c r="K293" s="878"/>
      <c r="L293" s="878"/>
      <c r="M293" s="878"/>
      <c r="N293" s="878"/>
      <c r="O293" s="878"/>
      <c r="P293" s="878"/>
      <c r="Q293" s="878"/>
      <c r="R293" s="878"/>
      <c r="S293" s="878"/>
      <c r="T293" s="878"/>
      <c r="U293" s="878"/>
      <c r="V293" s="878"/>
      <c r="W293" s="878"/>
      <c r="X293" s="878"/>
      <c r="Y293" s="878"/>
      <c r="Z293" s="878"/>
      <c r="AA293" s="878"/>
      <c r="AB293" s="878"/>
      <c r="AC293" s="878"/>
      <c r="AD293" s="878"/>
      <c r="AE293" s="878"/>
      <c r="AF293" s="878"/>
      <c r="AG293" s="878"/>
      <c r="AH293" s="878"/>
      <c r="AI293" s="878"/>
      <c r="AJ293" s="878"/>
      <c r="AK293" s="878"/>
      <c r="AL293" s="878"/>
      <c r="AM293" s="878"/>
      <c r="AN293" s="878"/>
      <c r="AO293" s="878"/>
      <c r="AP293" s="878"/>
      <c r="AQ293" s="878"/>
      <c r="AR293" s="878"/>
      <c r="AS293" s="878"/>
      <c r="AT293" s="878"/>
      <c r="AU293" s="878"/>
      <c r="AV293" s="878"/>
      <c r="AW293" s="878"/>
      <c r="AX293" s="878"/>
      <c r="AY293" s="878"/>
      <c r="AZ293" s="878"/>
      <c r="BA293" s="878"/>
      <c r="BB293" s="878"/>
      <c r="BC293" s="878"/>
      <c r="BD293" s="878"/>
      <c r="BE293" s="878"/>
      <c r="BF293" s="878"/>
      <c r="BG293" s="878"/>
      <c r="BH293" s="878"/>
      <c r="BI293" s="878"/>
      <c r="BJ293" s="878"/>
      <c r="BK293" s="878"/>
      <c r="BL293" s="878"/>
      <c r="BM293" s="878"/>
      <c r="BN293" s="878"/>
      <c r="BO293" s="878"/>
      <c r="BP293" s="878"/>
      <c r="BQ293" s="878"/>
      <c r="BR293" s="878"/>
      <c r="BS293" s="878"/>
      <c r="BT293" s="878"/>
      <c r="BU293" s="878"/>
      <c r="BV293" s="878"/>
      <c r="BW293" s="878"/>
      <c r="BX293" s="878"/>
      <c r="BY293" s="878"/>
      <c r="BZ293" s="878"/>
      <c r="CA293" s="878"/>
      <c r="CB293" s="878"/>
      <c r="CC293" s="878"/>
      <c r="CD293" s="878"/>
      <c r="CE293" s="878"/>
      <c r="CF293" s="878"/>
      <c r="CG293" s="878"/>
      <c r="CH293" s="878"/>
      <c r="CI293" s="878"/>
      <c r="CJ293" s="878"/>
      <c r="CK293" s="878"/>
      <c r="CL293" s="878"/>
      <c r="CM293" s="878"/>
      <c r="CN293" s="878"/>
      <c r="CO293" s="878"/>
      <c r="CP293" s="878"/>
      <c r="CQ293" s="878"/>
      <c r="CR293" s="878"/>
      <c r="CS293" s="878"/>
      <c r="CT293" s="878"/>
      <c r="CU293" s="878"/>
      <c r="CV293" s="878"/>
      <c r="CW293" s="878"/>
      <c r="CX293" s="878"/>
      <c r="CY293" s="878"/>
      <c r="CZ293" s="878"/>
      <c r="DA293" s="878"/>
      <c r="DB293" s="878"/>
      <c r="DC293" s="878"/>
      <c r="DD293" s="878"/>
      <c r="DE293" s="878"/>
      <c r="DF293" s="878"/>
      <c r="DG293" s="878"/>
      <c r="DH293" s="878"/>
      <c r="DI293" s="878"/>
      <c r="DJ293" s="878"/>
      <c r="DK293" s="878"/>
      <c r="DL293" s="878"/>
      <c r="DM293" s="878"/>
      <c r="DN293" s="878"/>
      <c r="DO293" s="878"/>
      <c r="DP293" s="878"/>
      <c r="DQ293" s="878"/>
      <c r="DR293" s="878"/>
      <c r="DS293" s="878"/>
      <c r="DT293" s="878"/>
      <c r="DU293" s="878"/>
      <c r="DV293" s="878"/>
      <c r="DW293" s="486"/>
      <c r="DX293" s="878"/>
      <c r="DY293" s="878"/>
      <c r="DZ293" s="878"/>
      <c r="EA293" s="878"/>
      <c r="EB293" s="878"/>
      <c r="EC293" s="878"/>
      <c r="ED293" s="878"/>
      <c r="EE293" s="878"/>
      <c r="EF293" s="878"/>
      <c r="EG293" s="878"/>
      <c r="EH293" s="878"/>
      <c r="EI293" s="878"/>
      <c r="EJ293" s="878"/>
      <c r="EK293" s="878"/>
      <c r="EL293" s="878"/>
      <c r="EM293" s="878"/>
      <c r="EN293" s="878"/>
      <c r="EO293" s="878"/>
      <c r="EP293" s="878"/>
      <c r="EQ293" s="878"/>
      <c r="ER293" s="486"/>
    </row>
    <row r="294" spans="2:148" ht="15" customHeight="1" x14ac:dyDescent="0.25">
      <c r="B294" s="358" t="str">
        <f t="shared" si="28"/>
        <v>Desk 78</v>
      </c>
      <c r="C294" s="360" t="str">
        <f t="shared" si="29"/>
        <v/>
      </c>
      <c r="D294" s="360" t="str">
        <f t="shared" si="29"/>
        <v/>
      </c>
      <c r="E294" s="360" t="str">
        <f t="shared" si="29"/>
        <v/>
      </c>
      <c r="F294" s="360" t="str">
        <f t="shared" si="29"/>
        <v/>
      </c>
      <c r="G294" s="965" t="str">
        <f t="shared" si="29"/>
        <v/>
      </c>
      <c r="H294" s="878"/>
      <c r="I294" s="878"/>
      <c r="J294" s="878"/>
      <c r="K294" s="878"/>
      <c r="L294" s="878"/>
      <c r="M294" s="878"/>
      <c r="N294" s="878"/>
      <c r="O294" s="878"/>
      <c r="P294" s="878"/>
      <c r="Q294" s="878"/>
      <c r="R294" s="878"/>
      <c r="S294" s="878"/>
      <c r="T294" s="878"/>
      <c r="U294" s="878"/>
      <c r="V294" s="878"/>
      <c r="W294" s="878"/>
      <c r="X294" s="878"/>
      <c r="Y294" s="878"/>
      <c r="Z294" s="878"/>
      <c r="AA294" s="878"/>
      <c r="AB294" s="878"/>
      <c r="AC294" s="878"/>
      <c r="AD294" s="878"/>
      <c r="AE294" s="878"/>
      <c r="AF294" s="878"/>
      <c r="AG294" s="878"/>
      <c r="AH294" s="878"/>
      <c r="AI294" s="878"/>
      <c r="AJ294" s="878"/>
      <c r="AK294" s="878"/>
      <c r="AL294" s="878"/>
      <c r="AM294" s="878"/>
      <c r="AN294" s="878"/>
      <c r="AO294" s="878"/>
      <c r="AP294" s="878"/>
      <c r="AQ294" s="878"/>
      <c r="AR294" s="878"/>
      <c r="AS294" s="878"/>
      <c r="AT294" s="878"/>
      <c r="AU294" s="878"/>
      <c r="AV294" s="878"/>
      <c r="AW294" s="878"/>
      <c r="AX294" s="878"/>
      <c r="AY294" s="878"/>
      <c r="AZ294" s="878"/>
      <c r="BA294" s="878"/>
      <c r="BB294" s="878"/>
      <c r="BC294" s="878"/>
      <c r="BD294" s="878"/>
      <c r="BE294" s="878"/>
      <c r="BF294" s="878"/>
      <c r="BG294" s="878"/>
      <c r="BH294" s="878"/>
      <c r="BI294" s="878"/>
      <c r="BJ294" s="878"/>
      <c r="BK294" s="878"/>
      <c r="BL294" s="878"/>
      <c r="BM294" s="878"/>
      <c r="BN294" s="878"/>
      <c r="BO294" s="878"/>
      <c r="BP294" s="878"/>
      <c r="BQ294" s="878"/>
      <c r="BR294" s="878"/>
      <c r="BS294" s="878"/>
      <c r="BT294" s="878"/>
      <c r="BU294" s="878"/>
      <c r="BV294" s="878"/>
      <c r="BW294" s="878"/>
      <c r="BX294" s="878"/>
      <c r="BY294" s="878"/>
      <c r="BZ294" s="878"/>
      <c r="CA294" s="878"/>
      <c r="CB294" s="878"/>
      <c r="CC294" s="878"/>
      <c r="CD294" s="878"/>
      <c r="CE294" s="878"/>
      <c r="CF294" s="878"/>
      <c r="CG294" s="878"/>
      <c r="CH294" s="878"/>
      <c r="CI294" s="878"/>
      <c r="CJ294" s="878"/>
      <c r="CK294" s="878"/>
      <c r="CL294" s="878"/>
      <c r="CM294" s="878"/>
      <c r="CN294" s="878"/>
      <c r="CO294" s="878"/>
      <c r="CP294" s="878"/>
      <c r="CQ294" s="878"/>
      <c r="CR294" s="878"/>
      <c r="CS294" s="878"/>
      <c r="CT294" s="878"/>
      <c r="CU294" s="878"/>
      <c r="CV294" s="878"/>
      <c r="CW294" s="878"/>
      <c r="CX294" s="878"/>
      <c r="CY294" s="878"/>
      <c r="CZ294" s="878"/>
      <c r="DA294" s="878"/>
      <c r="DB294" s="878"/>
      <c r="DC294" s="878"/>
      <c r="DD294" s="878"/>
      <c r="DE294" s="878"/>
      <c r="DF294" s="878"/>
      <c r="DG294" s="878"/>
      <c r="DH294" s="878"/>
      <c r="DI294" s="878"/>
      <c r="DJ294" s="878"/>
      <c r="DK294" s="878"/>
      <c r="DL294" s="878"/>
      <c r="DM294" s="878"/>
      <c r="DN294" s="878"/>
      <c r="DO294" s="878"/>
      <c r="DP294" s="878"/>
      <c r="DQ294" s="878"/>
      <c r="DR294" s="878"/>
      <c r="DS294" s="878"/>
      <c r="DT294" s="878"/>
      <c r="DU294" s="878"/>
      <c r="DV294" s="878"/>
      <c r="DW294" s="486"/>
      <c r="DX294" s="878"/>
      <c r="DY294" s="878"/>
      <c r="DZ294" s="878"/>
      <c r="EA294" s="878"/>
      <c r="EB294" s="878"/>
      <c r="EC294" s="878"/>
      <c r="ED294" s="878"/>
      <c r="EE294" s="878"/>
      <c r="EF294" s="878"/>
      <c r="EG294" s="878"/>
      <c r="EH294" s="878"/>
      <c r="EI294" s="878"/>
      <c r="EJ294" s="878"/>
      <c r="EK294" s="878"/>
      <c r="EL294" s="878"/>
      <c r="EM294" s="878"/>
      <c r="EN294" s="878"/>
      <c r="EO294" s="878"/>
      <c r="EP294" s="878"/>
      <c r="EQ294" s="878"/>
      <c r="ER294" s="486"/>
    </row>
    <row r="295" spans="2:148" ht="15" customHeight="1" x14ac:dyDescent="0.25">
      <c r="B295" s="358" t="str">
        <f t="shared" si="28"/>
        <v>Desk 79</v>
      </c>
      <c r="C295" s="360" t="str">
        <f t="shared" si="29"/>
        <v/>
      </c>
      <c r="D295" s="360" t="str">
        <f t="shared" si="29"/>
        <v/>
      </c>
      <c r="E295" s="360" t="str">
        <f t="shared" si="29"/>
        <v/>
      </c>
      <c r="F295" s="360" t="str">
        <f t="shared" si="29"/>
        <v/>
      </c>
      <c r="G295" s="965" t="str">
        <f t="shared" si="29"/>
        <v/>
      </c>
      <c r="H295" s="878"/>
      <c r="I295" s="878"/>
      <c r="J295" s="878"/>
      <c r="K295" s="878"/>
      <c r="L295" s="878"/>
      <c r="M295" s="878"/>
      <c r="N295" s="878"/>
      <c r="O295" s="878"/>
      <c r="P295" s="878"/>
      <c r="Q295" s="878"/>
      <c r="R295" s="878"/>
      <c r="S295" s="878"/>
      <c r="T295" s="878"/>
      <c r="U295" s="878"/>
      <c r="V295" s="878"/>
      <c r="W295" s="878"/>
      <c r="X295" s="878"/>
      <c r="Y295" s="878"/>
      <c r="Z295" s="878"/>
      <c r="AA295" s="878"/>
      <c r="AB295" s="878"/>
      <c r="AC295" s="878"/>
      <c r="AD295" s="878"/>
      <c r="AE295" s="878"/>
      <c r="AF295" s="878"/>
      <c r="AG295" s="878"/>
      <c r="AH295" s="878"/>
      <c r="AI295" s="878"/>
      <c r="AJ295" s="878"/>
      <c r="AK295" s="878"/>
      <c r="AL295" s="878"/>
      <c r="AM295" s="878"/>
      <c r="AN295" s="878"/>
      <c r="AO295" s="878"/>
      <c r="AP295" s="878"/>
      <c r="AQ295" s="878"/>
      <c r="AR295" s="878"/>
      <c r="AS295" s="878"/>
      <c r="AT295" s="878"/>
      <c r="AU295" s="878"/>
      <c r="AV295" s="878"/>
      <c r="AW295" s="878"/>
      <c r="AX295" s="878"/>
      <c r="AY295" s="878"/>
      <c r="AZ295" s="878"/>
      <c r="BA295" s="878"/>
      <c r="BB295" s="878"/>
      <c r="BC295" s="878"/>
      <c r="BD295" s="878"/>
      <c r="BE295" s="878"/>
      <c r="BF295" s="878"/>
      <c r="BG295" s="878"/>
      <c r="BH295" s="878"/>
      <c r="BI295" s="878"/>
      <c r="BJ295" s="878"/>
      <c r="BK295" s="878"/>
      <c r="BL295" s="878"/>
      <c r="BM295" s="878"/>
      <c r="BN295" s="878"/>
      <c r="BO295" s="878"/>
      <c r="BP295" s="878"/>
      <c r="BQ295" s="878"/>
      <c r="BR295" s="878"/>
      <c r="BS295" s="878"/>
      <c r="BT295" s="878"/>
      <c r="BU295" s="878"/>
      <c r="BV295" s="878"/>
      <c r="BW295" s="878"/>
      <c r="BX295" s="878"/>
      <c r="BY295" s="878"/>
      <c r="BZ295" s="878"/>
      <c r="CA295" s="878"/>
      <c r="CB295" s="878"/>
      <c r="CC295" s="878"/>
      <c r="CD295" s="878"/>
      <c r="CE295" s="878"/>
      <c r="CF295" s="878"/>
      <c r="CG295" s="878"/>
      <c r="CH295" s="878"/>
      <c r="CI295" s="878"/>
      <c r="CJ295" s="878"/>
      <c r="CK295" s="878"/>
      <c r="CL295" s="878"/>
      <c r="CM295" s="878"/>
      <c r="CN295" s="878"/>
      <c r="CO295" s="878"/>
      <c r="CP295" s="878"/>
      <c r="CQ295" s="878"/>
      <c r="CR295" s="878"/>
      <c r="CS295" s="878"/>
      <c r="CT295" s="878"/>
      <c r="CU295" s="878"/>
      <c r="CV295" s="878"/>
      <c r="CW295" s="878"/>
      <c r="CX295" s="878"/>
      <c r="CY295" s="878"/>
      <c r="CZ295" s="878"/>
      <c r="DA295" s="878"/>
      <c r="DB295" s="878"/>
      <c r="DC295" s="878"/>
      <c r="DD295" s="878"/>
      <c r="DE295" s="878"/>
      <c r="DF295" s="878"/>
      <c r="DG295" s="878"/>
      <c r="DH295" s="878"/>
      <c r="DI295" s="878"/>
      <c r="DJ295" s="878"/>
      <c r="DK295" s="878"/>
      <c r="DL295" s="878"/>
      <c r="DM295" s="878"/>
      <c r="DN295" s="878"/>
      <c r="DO295" s="878"/>
      <c r="DP295" s="878"/>
      <c r="DQ295" s="878"/>
      <c r="DR295" s="878"/>
      <c r="DS295" s="878"/>
      <c r="DT295" s="878"/>
      <c r="DU295" s="878"/>
      <c r="DV295" s="878"/>
      <c r="DW295" s="486"/>
      <c r="DX295" s="878"/>
      <c r="DY295" s="878"/>
      <c r="DZ295" s="878"/>
      <c r="EA295" s="878"/>
      <c r="EB295" s="878"/>
      <c r="EC295" s="878"/>
      <c r="ED295" s="878"/>
      <c r="EE295" s="878"/>
      <c r="EF295" s="878"/>
      <c r="EG295" s="878"/>
      <c r="EH295" s="878"/>
      <c r="EI295" s="878"/>
      <c r="EJ295" s="878"/>
      <c r="EK295" s="878"/>
      <c r="EL295" s="878"/>
      <c r="EM295" s="878"/>
      <c r="EN295" s="878"/>
      <c r="EO295" s="878"/>
      <c r="EP295" s="878"/>
      <c r="EQ295" s="878"/>
      <c r="ER295" s="486"/>
    </row>
    <row r="296" spans="2:148" ht="15" customHeight="1" x14ac:dyDescent="0.25">
      <c r="B296" s="358" t="str">
        <f t="shared" si="28"/>
        <v>Desk 80</v>
      </c>
      <c r="C296" s="360" t="str">
        <f t="shared" si="29"/>
        <v/>
      </c>
      <c r="D296" s="360" t="str">
        <f t="shared" si="29"/>
        <v/>
      </c>
      <c r="E296" s="360" t="str">
        <f t="shared" si="29"/>
        <v/>
      </c>
      <c r="F296" s="360" t="str">
        <f t="shared" si="29"/>
        <v/>
      </c>
      <c r="G296" s="965" t="str">
        <f t="shared" si="29"/>
        <v/>
      </c>
      <c r="H296" s="878"/>
      <c r="I296" s="878"/>
      <c r="J296" s="878"/>
      <c r="K296" s="878"/>
      <c r="L296" s="878"/>
      <c r="M296" s="878"/>
      <c r="N296" s="878"/>
      <c r="O296" s="878"/>
      <c r="P296" s="878"/>
      <c r="Q296" s="878"/>
      <c r="R296" s="878"/>
      <c r="S296" s="878"/>
      <c r="T296" s="878"/>
      <c r="U296" s="878"/>
      <c r="V296" s="878"/>
      <c r="W296" s="878"/>
      <c r="X296" s="878"/>
      <c r="Y296" s="878"/>
      <c r="Z296" s="878"/>
      <c r="AA296" s="878"/>
      <c r="AB296" s="878"/>
      <c r="AC296" s="878"/>
      <c r="AD296" s="878"/>
      <c r="AE296" s="878"/>
      <c r="AF296" s="878"/>
      <c r="AG296" s="878"/>
      <c r="AH296" s="878"/>
      <c r="AI296" s="878"/>
      <c r="AJ296" s="878"/>
      <c r="AK296" s="878"/>
      <c r="AL296" s="878"/>
      <c r="AM296" s="878"/>
      <c r="AN296" s="878"/>
      <c r="AO296" s="878"/>
      <c r="AP296" s="878"/>
      <c r="AQ296" s="878"/>
      <c r="AR296" s="878"/>
      <c r="AS296" s="878"/>
      <c r="AT296" s="878"/>
      <c r="AU296" s="878"/>
      <c r="AV296" s="878"/>
      <c r="AW296" s="878"/>
      <c r="AX296" s="878"/>
      <c r="AY296" s="878"/>
      <c r="AZ296" s="878"/>
      <c r="BA296" s="878"/>
      <c r="BB296" s="878"/>
      <c r="BC296" s="878"/>
      <c r="BD296" s="878"/>
      <c r="BE296" s="878"/>
      <c r="BF296" s="878"/>
      <c r="BG296" s="878"/>
      <c r="BH296" s="878"/>
      <c r="BI296" s="878"/>
      <c r="BJ296" s="878"/>
      <c r="BK296" s="878"/>
      <c r="BL296" s="878"/>
      <c r="BM296" s="878"/>
      <c r="BN296" s="878"/>
      <c r="BO296" s="878"/>
      <c r="BP296" s="878"/>
      <c r="BQ296" s="878"/>
      <c r="BR296" s="878"/>
      <c r="BS296" s="878"/>
      <c r="BT296" s="878"/>
      <c r="BU296" s="878"/>
      <c r="BV296" s="878"/>
      <c r="BW296" s="878"/>
      <c r="BX296" s="878"/>
      <c r="BY296" s="878"/>
      <c r="BZ296" s="878"/>
      <c r="CA296" s="878"/>
      <c r="CB296" s="878"/>
      <c r="CC296" s="878"/>
      <c r="CD296" s="878"/>
      <c r="CE296" s="878"/>
      <c r="CF296" s="878"/>
      <c r="CG296" s="878"/>
      <c r="CH296" s="878"/>
      <c r="CI296" s="878"/>
      <c r="CJ296" s="878"/>
      <c r="CK296" s="878"/>
      <c r="CL296" s="878"/>
      <c r="CM296" s="878"/>
      <c r="CN296" s="878"/>
      <c r="CO296" s="878"/>
      <c r="CP296" s="878"/>
      <c r="CQ296" s="878"/>
      <c r="CR296" s="878"/>
      <c r="CS296" s="878"/>
      <c r="CT296" s="878"/>
      <c r="CU296" s="878"/>
      <c r="CV296" s="878"/>
      <c r="CW296" s="878"/>
      <c r="CX296" s="878"/>
      <c r="CY296" s="878"/>
      <c r="CZ296" s="878"/>
      <c r="DA296" s="878"/>
      <c r="DB296" s="878"/>
      <c r="DC296" s="878"/>
      <c r="DD296" s="878"/>
      <c r="DE296" s="878"/>
      <c r="DF296" s="878"/>
      <c r="DG296" s="878"/>
      <c r="DH296" s="878"/>
      <c r="DI296" s="878"/>
      <c r="DJ296" s="878"/>
      <c r="DK296" s="878"/>
      <c r="DL296" s="878"/>
      <c r="DM296" s="878"/>
      <c r="DN296" s="878"/>
      <c r="DO296" s="878"/>
      <c r="DP296" s="878"/>
      <c r="DQ296" s="878"/>
      <c r="DR296" s="878"/>
      <c r="DS296" s="878"/>
      <c r="DT296" s="878"/>
      <c r="DU296" s="878"/>
      <c r="DV296" s="878"/>
      <c r="DW296" s="486"/>
      <c r="DX296" s="878"/>
      <c r="DY296" s="878"/>
      <c r="DZ296" s="878"/>
      <c r="EA296" s="878"/>
      <c r="EB296" s="878"/>
      <c r="EC296" s="878"/>
      <c r="ED296" s="878"/>
      <c r="EE296" s="878"/>
      <c r="EF296" s="878"/>
      <c r="EG296" s="878"/>
      <c r="EH296" s="878"/>
      <c r="EI296" s="878"/>
      <c r="EJ296" s="878"/>
      <c r="EK296" s="878"/>
      <c r="EL296" s="878"/>
      <c r="EM296" s="878"/>
      <c r="EN296" s="878"/>
      <c r="EO296" s="878"/>
      <c r="EP296" s="878"/>
      <c r="EQ296" s="878"/>
      <c r="ER296" s="486"/>
    </row>
    <row r="297" spans="2:148" ht="15" customHeight="1" x14ac:dyDescent="0.25">
      <c r="B297" s="358" t="str">
        <f t="shared" si="28"/>
        <v>Desk 81</v>
      </c>
      <c r="C297" s="360" t="str">
        <f t="shared" si="29"/>
        <v/>
      </c>
      <c r="D297" s="360" t="str">
        <f t="shared" si="29"/>
        <v/>
      </c>
      <c r="E297" s="360" t="str">
        <f t="shared" si="29"/>
        <v/>
      </c>
      <c r="F297" s="360" t="str">
        <f t="shared" si="29"/>
        <v/>
      </c>
      <c r="G297" s="965" t="str">
        <f t="shared" si="29"/>
        <v/>
      </c>
      <c r="H297" s="878"/>
      <c r="I297" s="878"/>
      <c r="J297" s="878"/>
      <c r="K297" s="878"/>
      <c r="L297" s="878"/>
      <c r="M297" s="878"/>
      <c r="N297" s="878"/>
      <c r="O297" s="878"/>
      <c r="P297" s="878"/>
      <c r="Q297" s="878"/>
      <c r="R297" s="878"/>
      <c r="S297" s="878"/>
      <c r="T297" s="878"/>
      <c r="U297" s="878"/>
      <c r="V297" s="878"/>
      <c r="W297" s="878"/>
      <c r="X297" s="878"/>
      <c r="Y297" s="878"/>
      <c r="Z297" s="878"/>
      <c r="AA297" s="878"/>
      <c r="AB297" s="878"/>
      <c r="AC297" s="878"/>
      <c r="AD297" s="878"/>
      <c r="AE297" s="878"/>
      <c r="AF297" s="878"/>
      <c r="AG297" s="878"/>
      <c r="AH297" s="878"/>
      <c r="AI297" s="878"/>
      <c r="AJ297" s="878"/>
      <c r="AK297" s="878"/>
      <c r="AL297" s="878"/>
      <c r="AM297" s="878"/>
      <c r="AN297" s="878"/>
      <c r="AO297" s="878"/>
      <c r="AP297" s="878"/>
      <c r="AQ297" s="878"/>
      <c r="AR297" s="878"/>
      <c r="AS297" s="878"/>
      <c r="AT297" s="878"/>
      <c r="AU297" s="878"/>
      <c r="AV297" s="878"/>
      <c r="AW297" s="878"/>
      <c r="AX297" s="878"/>
      <c r="AY297" s="878"/>
      <c r="AZ297" s="878"/>
      <c r="BA297" s="878"/>
      <c r="BB297" s="878"/>
      <c r="BC297" s="878"/>
      <c r="BD297" s="878"/>
      <c r="BE297" s="878"/>
      <c r="BF297" s="878"/>
      <c r="BG297" s="878"/>
      <c r="BH297" s="878"/>
      <c r="BI297" s="878"/>
      <c r="BJ297" s="878"/>
      <c r="BK297" s="878"/>
      <c r="BL297" s="878"/>
      <c r="BM297" s="878"/>
      <c r="BN297" s="878"/>
      <c r="BO297" s="878"/>
      <c r="BP297" s="878"/>
      <c r="BQ297" s="878"/>
      <c r="BR297" s="878"/>
      <c r="BS297" s="878"/>
      <c r="BT297" s="878"/>
      <c r="BU297" s="878"/>
      <c r="BV297" s="878"/>
      <c r="BW297" s="878"/>
      <c r="BX297" s="878"/>
      <c r="BY297" s="878"/>
      <c r="BZ297" s="878"/>
      <c r="CA297" s="878"/>
      <c r="CB297" s="878"/>
      <c r="CC297" s="878"/>
      <c r="CD297" s="878"/>
      <c r="CE297" s="878"/>
      <c r="CF297" s="878"/>
      <c r="CG297" s="878"/>
      <c r="CH297" s="878"/>
      <c r="CI297" s="878"/>
      <c r="CJ297" s="878"/>
      <c r="CK297" s="878"/>
      <c r="CL297" s="878"/>
      <c r="CM297" s="878"/>
      <c r="CN297" s="878"/>
      <c r="CO297" s="878"/>
      <c r="CP297" s="878"/>
      <c r="CQ297" s="878"/>
      <c r="CR297" s="878"/>
      <c r="CS297" s="878"/>
      <c r="CT297" s="878"/>
      <c r="CU297" s="878"/>
      <c r="CV297" s="878"/>
      <c r="CW297" s="878"/>
      <c r="CX297" s="878"/>
      <c r="CY297" s="878"/>
      <c r="CZ297" s="878"/>
      <c r="DA297" s="878"/>
      <c r="DB297" s="878"/>
      <c r="DC297" s="878"/>
      <c r="DD297" s="878"/>
      <c r="DE297" s="878"/>
      <c r="DF297" s="878"/>
      <c r="DG297" s="878"/>
      <c r="DH297" s="878"/>
      <c r="DI297" s="878"/>
      <c r="DJ297" s="878"/>
      <c r="DK297" s="878"/>
      <c r="DL297" s="878"/>
      <c r="DM297" s="878"/>
      <c r="DN297" s="878"/>
      <c r="DO297" s="878"/>
      <c r="DP297" s="878"/>
      <c r="DQ297" s="878"/>
      <c r="DR297" s="878"/>
      <c r="DS297" s="878"/>
      <c r="DT297" s="878"/>
      <c r="DU297" s="878"/>
      <c r="DV297" s="878"/>
      <c r="DW297" s="486"/>
      <c r="DX297" s="878"/>
      <c r="DY297" s="878"/>
      <c r="DZ297" s="878"/>
      <c r="EA297" s="878"/>
      <c r="EB297" s="878"/>
      <c r="EC297" s="878"/>
      <c r="ED297" s="878"/>
      <c r="EE297" s="878"/>
      <c r="EF297" s="878"/>
      <c r="EG297" s="878"/>
      <c r="EH297" s="878"/>
      <c r="EI297" s="878"/>
      <c r="EJ297" s="878"/>
      <c r="EK297" s="878"/>
      <c r="EL297" s="878"/>
      <c r="EM297" s="878"/>
      <c r="EN297" s="878"/>
      <c r="EO297" s="878"/>
      <c r="EP297" s="878"/>
      <c r="EQ297" s="878"/>
      <c r="ER297" s="486"/>
    </row>
    <row r="298" spans="2:148" ht="15" customHeight="1" x14ac:dyDescent="0.25">
      <c r="B298" s="358" t="str">
        <f t="shared" si="28"/>
        <v>Desk 82</v>
      </c>
      <c r="C298" s="360" t="str">
        <f t="shared" ref="C298:G313" si="30">IF(ISBLANK(C92), "", C92)</f>
        <v/>
      </c>
      <c r="D298" s="360" t="str">
        <f t="shared" si="30"/>
        <v/>
      </c>
      <c r="E298" s="360" t="str">
        <f t="shared" si="30"/>
        <v/>
      </c>
      <c r="F298" s="360" t="str">
        <f t="shared" si="30"/>
        <v/>
      </c>
      <c r="G298" s="965" t="str">
        <f t="shared" si="30"/>
        <v/>
      </c>
      <c r="H298" s="878"/>
      <c r="I298" s="878"/>
      <c r="J298" s="878"/>
      <c r="K298" s="878"/>
      <c r="L298" s="878"/>
      <c r="M298" s="878"/>
      <c r="N298" s="878"/>
      <c r="O298" s="878"/>
      <c r="P298" s="878"/>
      <c r="Q298" s="878"/>
      <c r="R298" s="878"/>
      <c r="S298" s="878"/>
      <c r="T298" s="878"/>
      <c r="U298" s="878"/>
      <c r="V298" s="878"/>
      <c r="W298" s="878"/>
      <c r="X298" s="878"/>
      <c r="Y298" s="878"/>
      <c r="Z298" s="878"/>
      <c r="AA298" s="878"/>
      <c r="AB298" s="878"/>
      <c r="AC298" s="878"/>
      <c r="AD298" s="878"/>
      <c r="AE298" s="878"/>
      <c r="AF298" s="878"/>
      <c r="AG298" s="878"/>
      <c r="AH298" s="878"/>
      <c r="AI298" s="878"/>
      <c r="AJ298" s="878"/>
      <c r="AK298" s="878"/>
      <c r="AL298" s="878"/>
      <c r="AM298" s="878"/>
      <c r="AN298" s="878"/>
      <c r="AO298" s="878"/>
      <c r="AP298" s="878"/>
      <c r="AQ298" s="878"/>
      <c r="AR298" s="878"/>
      <c r="AS298" s="878"/>
      <c r="AT298" s="878"/>
      <c r="AU298" s="878"/>
      <c r="AV298" s="878"/>
      <c r="AW298" s="878"/>
      <c r="AX298" s="878"/>
      <c r="AY298" s="878"/>
      <c r="AZ298" s="878"/>
      <c r="BA298" s="878"/>
      <c r="BB298" s="878"/>
      <c r="BC298" s="878"/>
      <c r="BD298" s="878"/>
      <c r="BE298" s="878"/>
      <c r="BF298" s="878"/>
      <c r="BG298" s="878"/>
      <c r="BH298" s="878"/>
      <c r="BI298" s="878"/>
      <c r="BJ298" s="878"/>
      <c r="BK298" s="878"/>
      <c r="BL298" s="878"/>
      <c r="BM298" s="878"/>
      <c r="BN298" s="878"/>
      <c r="BO298" s="878"/>
      <c r="BP298" s="878"/>
      <c r="BQ298" s="878"/>
      <c r="BR298" s="878"/>
      <c r="BS298" s="878"/>
      <c r="BT298" s="878"/>
      <c r="BU298" s="878"/>
      <c r="BV298" s="878"/>
      <c r="BW298" s="878"/>
      <c r="BX298" s="878"/>
      <c r="BY298" s="878"/>
      <c r="BZ298" s="878"/>
      <c r="CA298" s="878"/>
      <c r="CB298" s="878"/>
      <c r="CC298" s="878"/>
      <c r="CD298" s="878"/>
      <c r="CE298" s="878"/>
      <c r="CF298" s="878"/>
      <c r="CG298" s="878"/>
      <c r="CH298" s="878"/>
      <c r="CI298" s="878"/>
      <c r="CJ298" s="878"/>
      <c r="CK298" s="878"/>
      <c r="CL298" s="878"/>
      <c r="CM298" s="878"/>
      <c r="CN298" s="878"/>
      <c r="CO298" s="878"/>
      <c r="CP298" s="878"/>
      <c r="CQ298" s="878"/>
      <c r="CR298" s="878"/>
      <c r="CS298" s="878"/>
      <c r="CT298" s="878"/>
      <c r="CU298" s="878"/>
      <c r="CV298" s="878"/>
      <c r="CW298" s="878"/>
      <c r="CX298" s="878"/>
      <c r="CY298" s="878"/>
      <c r="CZ298" s="878"/>
      <c r="DA298" s="878"/>
      <c r="DB298" s="878"/>
      <c r="DC298" s="878"/>
      <c r="DD298" s="878"/>
      <c r="DE298" s="878"/>
      <c r="DF298" s="878"/>
      <c r="DG298" s="878"/>
      <c r="DH298" s="878"/>
      <c r="DI298" s="878"/>
      <c r="DJ298" s="878"/>
      <c r="DK298" s="878"/>
      <c r="DL298" s="878"/>
      <c r="DM298" s="878"/>
      <c r="DN298" s="878"/>
      <c r="DO298" s="878"/>
      <c r="DP298" s="878"/>
      <c r="DQ298" s="878"/>
      <c r="DR298" s="878"/>
      <c r="DS298" s="878"/>
      <c r="DT298" s="878"/>
      <c r="DU298" s="878"/>
      <c r="DV298" s="878"/>
      <c r="DW298" s="486"/>
      <c r="DX298" s="878"/>
      <c r="DY298" s="878"/>
      <c r="DZ298" s="878"/>
      <c r="EA298" s="878"/>
      <c r="EB298" s="878"/>
      <c r="EC298" s="878"/>
      <c r="ED298" s="878"/>
      <c r="EE298" s="878"/>
      <c r="EF298" s="878"/>
      <c r="EG298" s="878"/>
      <c r="EH298" s="878"/>
      <c r="EI298" s="878"/>
      <c r="EJ298" s="878"/>
      <c r="EK298" s="878"/>
      <c r="EL298" s="878"/>
      <c r="EM298" s="878"/>
      <c r="EN298" s="878"/>
      <c r="EO298" s="878"/>
      <c r="EP298" s="878"/>
      <c r="EQ298" s="878"/>
      <c r="ER298" s="486"/>
    </row>
    <row r="299" spans="2:148" ht="15" customHeight="1" x14ac:dyDescent="0.25">
      <c r="B299" s="358" t="str">
        <f t="shared" si="28"/>
        <v>Desk 83</v>
      </c>
      <c r="C299" s="360" t="str">
        <f t="shared" si="30"/>
        <v/>
      </c>
      <c r="D299" s="360" t="str">
        <f t="shared" si="30"/>
        <v/>
      </c>
      <c r="E299" s="360" t="str">
        <f t="shared" si="30"/>
        <v/>
      </c>
      <c r="F299" s="360" t="str">
        <f t="shared" si="30"/>
        <v/>
      </c>
      <c r="G299" s="965" t="str">
        <f t="shared" si="30"/>
        <v/>
      </c>
      <c r="H299" s="878"/>
      <c r="I299" s="878"/>
      <c r="J299" s="878"/>
      <c r="K299" s="878"/>
      <c r="L299" s="878"/>
      <c r="M299" s="878"/>
      <c r="N299" s="878"/>
      <c r="O299" s="878"/>
      <c r="P299" s="878"/>
      <c r="Q299" s="878"/>
      <c r="R299" s="878"/>
      <c r="S299" s="878"/>
      <c r="T299" s="878"/>
      <c r="U299" s="878"/>
      <c r="V299" s="878"/>
      <c r="W299" s="878"/>
      <c r="X299" s="878"/>
      <c r="Y299" s="878"/>
      <c r="Z299" s="878"/>
      <c r="AA299" s="878"/>
      <c r="AB299" s="878"/>
      <c r="AC299" s="878"/>
      <c r="AD299" s="878"/>
      <c r="AE299" s="878"/>
      <c r="AF299" s="878"/>
      <c r="AG299" s="878"/>
      <c r="AH299" s="878"/>
      <c r="AI299" s="878"/>
      <c r="AJ299" s="878"/>
      <c r="AK299" s="878"/>
      <c r="AL299" s="878"/>
      <c r="AM299" s="878"/>
      <c r="AN299" s="878"/>
      <c r="AO299" s="878"/>
      <c r="AP299" s="878"/>
      <c r="AQ299" s="878"/>
      <c r="AR299" s="878"/>
      <c r="AS299" s="878"/>
      <c r="AT299" s="878"/>
      <c r="AU299" s="878"/>
      <c r="AV299" s="878"/>
      <c r="AW299" s="878"/>
      <c r="AX299" s="878"/>
      <c r="AY299" s="878"/>
      <c r="AZ299" s="878"/>
      <c r="BA299" s="878"/>
      <c r="BB299" s="878"/>
      <c r="BC299" s="878"/>
      <c r="BD299" s="878"/>
      <c r="BE299" s="878"/>
      <c r="BF299" s="878"/>
      <c r="BG299" s="878"/>
      <c r="BH299" s="878"/>
      <c r="BI299" s="878"/>
      <c r="BJ299" s="878"/>
      <c r="BK299" s="878"/>
      <c r="BL299" s="878"/>
      <c r="BM299" s="878"/>
      <c r="BN299" s="878"/>
      <c r="BO299" s="878"/>
      <c r="BP299" s="878"/>
      <c r="BQ299" s="878"/>
      <c r="BR299" s="878"/>
      <c r="BS299" s="878"/>
      <c r="BT299" s="878"/>
      <c r="BU299" s="878"/>
      <c r="BV299" s="878"/>
      <c r="BW299" s="878"/>
      <c r="BX299" s="878"/>
      <c r="BY299" s="878"/>
      <c r="BZ299" s="878"/>
      <c r="CA299" s="878"/>
      <c r="CB299" s="878"/>
      <c r="CC299" s="878"/>
      <c r="CD299" s="878"/>
      <c r="CE299" s="878"/>
      <c r="CF299" s="878"/>
      <c r="CG299" s="878"/>
      <c r="CH299" s="878"/>
      <c r="CI299" s="878"/>
      <c r="CJ299" s="878"/>
      <c r="CK299" s="878"/>
      <c r="CL299" s="878"/>
      <c r="CM299" s="878"/>
      <c r="CN299" s="878"/>
      <c r="CO299" s="878"/>
      <c r="CP299" s="878"/>
      <c r="CQ299" s="878"/>
      <c r="CR299" s="878"/>
      <c r="CS299" s="878"/>
      <c r="CT299" s="878"/>
      <c r="CU299" s="878"/>
      <c r="CV299" s="878"/>
      <c r="CW299" s="878"/>
      <c r="CX299" s="878"/>
      <c r="CY299" s="878"/>
      <c r="CZ299" s="878"/>
      <c r="DA299" s="878"/>
      <c r="DB299" s="878"/>
      <c r="DC299" s="878"/>
      <c r="DD299" s="878"/>
      <c r="DE299" s="878"/>
      <c r="DF299" s="878"/>
      <c r="DG299" s="878"/>
      <c r="DH299" s="878"/>
      <c r="DI299" s="878"/>
      <c r="DJ299" s="878"/>
      <c r="DK299" s="878"/>
      <c r="DL299" s="878"/>
      <c r="DM299" s="878"/>
      <c r="DN299" s="878"/>
      <c r="DO299" s="878"/>
      <c r="DP299" s="878"/>
      <c r="DQ299" s="878"/>
      <c r="DR299" s="878"/>
      <c r="DS299" s="878"/>
      <c r="DT299" s="878"/>
      <c r="DU299" s="878"/>
      <c r="DV299" s="878"/>
      <c r="DW299" s="486"/>
      <c r="DX299" s="878"/>
      <c r="DY299" s="878"/>
      <c r="DZ299" s="878"/>
      <c r="EA299" s="878"/>
      <c r="EB299" s="878"/>
      <c r="EC299" s="878"/>
      <c r="ED299" s="878"/>
      <c r="EE299" s="878"/>
      <c r="EF299" s="878"/>
      <c r="EG299" s="878"/>
      <c r="EH299" s="878"/>
      <c r="EI299" s="878"/>
      <c r="EJ299" s="878"/>
      <c r="EK299" s="878"/>
      <c r="EL299" s="878"/>
      <c r="EM299" s="878"/>
      <c r="EN299" s="878"/>
      <c r="EO299" s="878"/>
      <c r="EP299" s="878"/>
      <c r="EQ299" s="878"/>
      <c r="ER299" s="486"/>
    </row>
    <row r="300" spans="2:148" ht="15" customHeight="1" x14ac:dyDescent="0.25">
      <c r="B300" s="358" t="str">
        <f t="shared" si="28"/>
        <v>Desk 84</v>
      </c>
      <c r="C300" s="360" t="str">
        <f t="shared" si="30"/>
        <v/>
      </c>
      <c r="D300" s="360" t="str">
        <f t="shared" si="30"/>
        <v/>
      </c>
      <c r="E300" s="360" t="str">
        <f t="shared" si="30"/>
        <v/>
      </c>
      <c r="F300" s="360" t="str">
        <f t="shared" si="30"/>
        <v/>
      </c>
      <c r="G300" s="965" t="str">
        <f t="shared" si="30"/>
        <v/>
      </c>
      <c r="H300" s="878"/>
      <c r="I300" s="878"/>
      <c r="J300" s="878"/>
      <c r="K300" s="878"/>
      <c r="L300" s="878"/>
      <c r="M300" s="878"/>
      <c r="N300" s="878"/>
      <c r="O300" s="878"/>
      <c r="P300" s="878"/>
      <c r="Q300" s="878"/>
      <c r="R300" s="878"/>
      <c r="S300" s="878"/>
      <c r="T300" s="878"/>
      <c r="U300" s="878"/>
      <c r="V300" s="878"/>
      <c r="W300" s="878"/>
      <c r="X300" s="878"/>
      <c r="Y300" s="878"/>
      <c r="Z300" s="878"/>
      <c r="AA300" s="878"/>
      <c r="AB300" s="878"/>
      <c r="AC300" s="878"/>
      <c r="AD300" s="878"/>
      <c r="AE300" s="878"/>
      <c r="AF300" s="878"/>
      <c r="AG300" s="878"/>
      <c r="AH300" s="878"/>
      <c r="AI300" s="878"/>
      <c r="AJ300" s="878"/>
      <c r="AK300" s="878"/>
      <c r="AL300" s="878"/>
      <c r="AM300" s="878"/>
      <c r="AN300" s="878"/>
      <c r="AO300" s="878"/>
      <c r="AP300" s="878"/>
      <c r="AQ300" s="878"/>
      <c r="AR300" s="878"/>
      <c r="AS300" s="878"/>
      <c r="AT300" s="878"/>
      <c r="AU300" s="878"/>
      <c r="AV300" s="878"/>
      <c r="AW300" s="878"/>
      <c r="AX300" s="878"/>
      <c r="AY300" s="878"/>
      <c r="AZ300" s="878"/>
      <c r="BA300" s="878"/>
      <c r="BB300" s="878"/>
      <c r="BC300" s="878"/>
      <c r="BD300" s="878"/>
      <c r="BE300" s="878"/>
      <c r="BF300" s="878"/>
      <c r="BG300" s="878"/>
      <c r="BH300" s="878"/>
      <c r="BI300" s="878"/>
      <c r="BJ300" s="878"/>
      <c r="BK300" s="878"/>
      <c r="BL300" s="878"/>
      <c r="BM300" s="878"/>
      <c r="BN300" s="878"/>
      <c r="BO300" s="878"/>
      <c r="BP300" s="878"/>
      <c r="BQ300" s="878"/>
      <c r="BR300" s="878"/>
      <c r="BS300" s="878"/>
      <c r="BT300" s="878"/>
      <c r="BU300" s="878"/>
      <c r="BV300" s="878"/>
      <c r="BW300" s="878"/>
      <c r="BX300" s="878"/>
      <c r="BY300" s="878"/>
      <c r="BZ300" s="878"/>
      <c r="CA300" s="878"/>
      <c r="CB300" s="878"/>
      <c r="CC300" s="878"/>
      <c r="CD300" s="878"/>
      <c r="CE300" s="878"/>
      <c r="CF300" s="878"/>
      <c r="CG300" s="878"/>
      <c r="CH300" s="878"/>
      <c r="CI300" s="878"/>
      <c r="CJ300" s="878"/>
      <c r="CK300" s="878"/>
      <c r="CL300" s="878"/>
      <c r="CM300" s="878"/>
      <c r="CN300" s="878"/>
      <c r="CO300" s="878"/>
      <c r="CP300" s="878"/>
      <c r="CQ300" s="878"/>
      <c r="CR300" s="878"/>
      <c r="CS300" s="878"/>
      <c r="CT300" s="878"/>
      <c r="CU300" s="878"/>
      <c r="CV300" s="878"/>
      <c r="CW300" s="878"/>
      <c r="CX300" s="878"/>
      <c r="CY300" s="878"/>
      <c r="CZ300" s="878"/>
      <c r="DA300" s="878"/>
      <c r="DB300" s="878"/>
      <c r="DC300" s="878"/>
      <c r="DD300" s="878"/>
      <c r="DE300" s="878"/>
      <c r="DF300" s="878"/>
      <c r="DG300" s="878"/>
      <c r="DH300" s="878"/>
      <c r="DI300" s="878"/>
      <c r="DJ300" s="878"/>
      <c r="DK300" s="878"/>
      <c r="DL300" s="878"/>
      <c r="DM300" s="878"/>
      <c r="DN300" s="878"/>
      <c r="DO300" s="878"/>
      <c r="DP300" s="878"/>
      <c r="DQ300" s="878"/>
      <c r="DR300" s="878"/>
      <c r="DS300" s="878"/>
      <c r="DT300" s="878"/>
      <c r="DU300" s="878"/>
      <c r="DV300" s="878"/>
      <c r="DW300" s="486"/>
      <c r="DX300" s="878"/>
      <c r="DY300" s="878"/>
      <c r="DZ300" s="878"/>
      <c r="EA300" s="878"/>
      <c r="EB300" s="878"/>
      <c r="EC300" s="878"/>
      <c r="ED300" s="878"/>
      <c r="EE300" s="878"/>
      <c r="EF300" s="878"/>
      <c r="EG300" s="878"/>
      <c r="EH300" s="878"/>
      <c r="EI300" s="878"/>
      <c r="EJ300" s="878"/>
      <c r="EK300" s="878"/>
      <c r="EL300" s="878"/>
      <c r="EM300" s="878"/>
      <c r="EN300" s="878"/>
      <c r="EO300" s="878"/>
      <c r="EP300" s="878"/>
      <c r="EQ300" s="878"/>
      <c r="ER300" s="486"/>
    </row>
    <row r="301" spans="2:148" ht="15" customHeight="1" x14ac:dyDescent="0.25">
      <c r="B301" s="358" t="str">
        <f t="shared" si="28"/>
        <v>Desk 85</v>
      </c>
      <c r="C301" s="360" t="str">
        <f t="shared" si="30"/>
        <v/>
      </c>
      <c r="D301" s="360" t="str">
        <f t="shared" si="30"/>
        <v/>
      </c>
      <c r="E301" s="360" t="str">
        <f t="shared" si="30"/>
        <v/>
      </c>
      <c r="F301" s="360" t="str">
        <f t="shared" si="30"/>
        <v/>
      </c>
      <c r="G301" s="965" t="str">
        <f t="shared" si="30"/>
        <v/>
      </c>
      <c r="H301" s="878"/>
      <c r="I301" s="878"/>
      <c r="J301" s="878"/>
      <c r="K301" s="878"/>
      <c r="L301" s="878"/>
      <c r="M301" s="878"/>
      <c r="N301" s="878"/>
      <c r="O301" s="878"/>
      <c r="P301" s="878"/>
      <c r="Q301" s="878"/>
      <c r="R301" s="878"/>
      <c r="S301" s="878"/>
      <c r="T301" s="878"/>
      <c r="U301" s="878"/>
      <c r="V301" s="878"/>
      <c r="W301" s="878"/>
      <c r="X301" s="878"/>
      <c r="Y301" s="878"/>
      <c r="Z301" s="878"/>
      <c r="AA301" s="878"/>
      <c r="AB301" s="878"/>
      <c r="AC301" s="878"/>
      <c r="AD301" s="878"/>
      <c r="AE301" s="878"/>
      <c r="AF301" s="878"/>
      <c r="AG301" s="878"/>
      <c r="AH301" s="878"/>
      <c r="AI301" s="878"/>
      <c r="AJ301" s="878"/>
      <c r="AK301" s="878"/>
      <c r="AL301" s="878"/>
      <c r="AM301" s="878"/>
      <c r="AN301" s="878"/>
      <c r="AO301" s="878"/>
      <c r="AP301" s="878"/>
      <c r="AQ301" s="878"/>
      <c r="AR301" s="878"/>
      <c r="AS301" s="878"/>
      <c r="AT301" s="878"/>
      <c r="AU301" s="878"/>
      <c r="AV301" s="878"/>
      <c r="AW301" s="878"/>
      <c r="AX301" s="878"/>
      <c r="AY301" s="878"/>
      <c r="AZ301" s="878"/>
      <c r="BA301" s="878"/>
      <c r="BB301" s="878"/>
      <c r="BC301" s="878"/>
      <c r="BD301" s="878"/>
      <c r="BE301" s="878"/>
      <c r="BF301" s="878"/>
      <c r="BG301" s="878"/>
      <c r="BH301" s="878"/>
      <c r="BI301" s="878"/>
      <c r="BJ301" s="878"/>
      <c r="BK301" s="878"/>
      <c r="BL301" s="878"/>
      <c r="BM301" s="878"/>
      <c r="BN301" s="878"/>
      <c r="BO301" s="878"/>
      <c r="BP301" s="878"/>
      <c r="BQ301" s="878"/>
      <c r="BR301" s="878"/>
      <c r="BS301" s="878"/>
      <c r="BT301" s="878"/>
      <c r="BU301" s="878"/>
      <c r="BV301" s="878"/>
      <c r="BW301" s="878"/>
      <c r="BX301" s="878"/>
      <c r="BY301" s="878"/>
      <c r="BZ301" s="878"/>
      <c r="CA301" s="878"/>
      <c r="CB301" s="878"/>
      <c r="CC301" s="878"/>
      <c r="CD301" s="878"/>
      <c r="CE301" s="878"/>
      <c r="CF301" s="878"/>
      <c r="CG301" s="878"/>
      <c r="CH301" s="878"/>
      <c r="CI301" s="878"/>
      <c r="CJ301" s="878"/>
      <c r="CK301" s="878"/>
      <c r="CL301" s="878"/>
      <c r="CM301" s="878"/>
      <c r="CN301" s="878"/>
      <c r="CO301" s="878"/>
      <c r="CP301" s="878"/>
      <c r="CQ301" s="878"/>
      <c r="CR301" s="878"/>
      <c r="CS301" s="878"/>
      <c r="CT301" s="878"/>
      <c r="CU301" s="878"/>
      <c r="CV301" s="878"/>
      <c r="CW301" s="878"/>
      <c r="CX301" s="878"/>
      <c r="CY301" s="878"/>
      <c r="CZ301" s="878"/>
      <c r="DA301" s="878"/>
      <c r="DB301" s="878"/>
      <c r="DC301" s="878"/>
      <c r="DD301" s="878"/>
      <c r="DE301" s="878"/>
      <c r="DF301" s="878"/>
      <c r="DG301" s="878"/>
      <c r="DH301" s="878"/>
      <c r="DI301" s="878"/>
      <c r="DJ301" s="878"/>
      <c r="DK301" s="878"/>
      <c r="DL301" s="878"/>
      <c r="DM301" s="878"/>
      <c r="DN301" s="878"/>
      <c r="DO301" s="878"/>
      <c r="DP301" s="878"/>
      <c r="DQ301" s="878"/>
      <c r="DR301" s="878"/>
      <c r="DS301" s="878"/>
      <c r="DT301" s="878"/>
      <c r="DU301" s="878"/>
      <c r="DV301" s="878"/>
      <c r="DW301" s="486"/>
      <c r="DX301" s="878"/>
      <c r="DY301" s="878"/>
      <c r="DZ301" s="878"/>
      <c r="EA301" s="878"/>
      <c r="EB301" s="878"/>
      <c r="EC301" s="878"/>
      <c r="ED301" s="878"/>
      <c r="EE301" s="878"/>
      <c r="EF301" s="878"/>
      <c r="EG301" s="878"/>
      <c r="EH301" s="878"/>
      <c r="EI301" s="878"/>
      <c r="EJ301" s="878"/>
      <c r="EK301" s="878"/>
      <c r="EL301" s="878"/>
      <c r="EM301" s="878"/>
      <c r="EN301" s="878"/>
      <c r="EO301" s="878"/>
      <c r="EP301" s="878"/>
      <c r="EQ301" s="878"/>
      <c r="ER301" s="486"/>
    </row>
    <row r="302" spans="2:148" ht="15" customHeight="1" x14ac:dyDescent="0.25">
      <c r="B302" s="358" t="str">
        <f t="shared" si="28"/>
        <v>Desk 86</v>
      </c>
      <c r="C302" s="360" t="str">
        <f t="shared" si="30"/>
        <v/>
      </c>
      <c r="D302" s="360" t="str">
        <f t="shared" si="30"/>
        <v/>
      </c>
      <c r="E302" s="360" t="str">
        <f t="shared" si="30"/>
        <v/>
      </c>
      <c r="F302" s="360" t="str">
        <f t="shared" si="30"/>
        <v/>
      </c>
      <c r="G302" s="965" t="str">
        <f t="shared" si="30"/>
        <v/>
      </c>
      <c r="H302" s="878"/>
      <c r="I302" s="878"/>
      <c r="J302" s="878"/>
      <c r="K302" s="878"/>
      <c r="L302" s="878"/>
      <c r="M302" s="878"/>
      <c r="N302" s="878"/>
      <c r="O302" s="878"/>
      <c r="P302" s="878"/>
      <c r="Q302" s="878"/>
      <c r="R302" s="878"/>
      <c r="S302" s="878"/>
      <c r="T302" s="878"/>
      <c r="U302" s="878"/>
      <c r="V302" s="878"/>
      <c r="W302" s="878"/>
      <c r="X302" s="878"/>
      <c r="Y302" s="878"/>
      <c r="Z302" s="878"/>
      <c r="AA302" s="878"/>
      <c r="AB302" s="878"/>
      <c r="AC302" s="878"/>
      <c r="AD302" s="878"/>
      <c r="AE302" s="878"/>
      <c r="AF302" s="878"/>
      <c r="AG302" s="878"/>
      <c r="AH302" s="878"/>
      <c r="AI302" s="878"/>
      <c r="AJ302" s="878"/>
      <c r="AK302" s="878"/>
      <c r="AL302" s="878"/>
      <c r="AM302" s="878"/>
      <c r="AN302" s="878"/>
      <c r="AO302" s="878"/>
      <c r="AP302" s="878"/>
      <c r="AQ302" s="878"/>
      <c r="AR302" s="878"/>
      <c r="AS302" s="878"/>
      <c r="AT302" s="878"/>
      <c r="AU302" s="878"/>
      <c r="AV302" s="878"/>
      <c r="AW302" s="878"/>
      <c r="AX302" s="878"/>
      <c r="AY302" s="878"/>
      <c r="AZ302" s="878"/>
      <c r="BA302" s="878"/>
      <c r="BB302" s="878"/>
      <c r="BC302" s="878"/>
      <c r="BD302" s="878"/>
      <c r="BE302" s="878"/>
      <c r="BF302" s="878"/>
      <c r="BG302" s="878"/>
      <c r="BH302" s="878"/>
      <c r="BI302" s="878"/>
      <c r="BJ302" s="878"/>
      <c r="BK302" s="878"/>
      <c r="BL302" s="878"/>
      <c r="BM302" s="878"/>
      <c r="BN302" s="878"/>
      <c r="BO302" s="878"/>
      <c r="BP302" s="878"/>
      <c r="BQ302" s="878"/>
      <c r="BR302" s="878"/>
      <c r="BS302" s="878"/>
      <c r="BT302" s="878"/>
      <c r="BU302" s="878"/>
      <c r="BV302" s="878"/>
      <c r="BW302" s="878"/>
      <c r="BX302" s="878"/>
      <c r="BY302" s="878"/>
      <c r="BZ302" s="878"/>
      <c r="CA302" s="878"/>
      <c r="CB302" s="878"/>
      <c r="CC302" s="878"/>
      <c r="CD302" s="878"/>
      <c r="CE302" s="878"/>
      <c r="CF302" s="878"/>
      <c r="CG302" s="878"/>
      <c r="CH302" s="878"/>
      <c r="CI302" s="878"/>
      <c r="CJ302" s="878"/>
      <c r="CK302" s="878"/>
      <c r="CL302" s="878"/>
      <c r="CM302" s="878"/>
      <c r="CN302" s="878"/>
      <c r="CO302" s="878"/>
      <c r="CP302" s="878"/>
      <c r="CQ302" s="878"/>
      <c r="CR302" s="878"/>
      <c r="CS302" s="878"/>
      <c r="CT302" s="878"/>
      <c r="CU302" s="878"/>
      <c r="CV302" s="878"/>
      <c r="CW302" s="878"/>
      <c r="CX302" s="878"/>
      <c r="CY302" s="878"/>
      <c r="CZ302" s="878"/>
      <c r="DA302" s="878"/>
      <c r="DB302" s="878"/>
      <c r="DC302" s="878"/>
      <c r="DD302" s="878"/>
      <c r="DE302" s="878"/>
      <c r="DF302" s="878"/>
      <c r="DG302" s="878"/>
      <c r="DH302" s="878"/>
      <c r="DI302" s="878"/>
      <c r="DJ302" s="878"/>
      <c r="DK302" s="878"/>
      <c r="DL302" s="878"/>
      <c r="DM302" s="878"/>
      <c r="DN302" s="878"/>
      <c r="DO302" s="878"/>
      <c r="DP302" s="878"/>
      <c r="DQ302" s="878"/>
      <c r="DR302" s="878"/>
      <c r="DS302" s="878"/>
      <c r="DT302" s="878"/>
      <c r="DU302" s="878"/>
      <c r="DV302" s="878"/>
      <c r="DW302" s="486"/>
      <c r="DX302" s="878"/>
      <c r="DY302" s="878"/>
      <c r="DZ302" s="878"/>
      <c r="EA302" s="878"/>
      <c r="EB302" s="878"/>
      <c r="EC302" s="878"/>
      <c r="ED302" s="878"/>
      <c r="EE302" s="878"/>
      <c r="EF302" s="878"/>
      <c r="EG302" s="878"/>
      <c r="EH302" s="878"/>
      <c r="EI302" s="878"/>
      <c r="EJ302" s="878"/>
      <c r="EK302" s="878"/>
      <c r="EL302" s="878"/>
      <c r="EM302" s="878"/>
      <c r="EN302" s="878"/>
      <c r="EO302" s="878"/>
      <c r="EP302" s="878"/>
      <c r="EQ302" s="878"/>
      <c r="ER302" s="486"/>
    </row>
    <row r="303" spans="2:148" ht="15" customHeight="1" x14ac:dyDescent="0.25">
      <c r="B303" s="358" t="str">
        <f t="shared" si="28"/>
        <v>Desk 87</v>
      </c>
      <c r="C303" s="360" t="str">
        <f t="shared" si="30"/>
        <v/>
      </c>
      <c r="D303" s="360" t="str">
        <f t="shared" si="30"/>
        <v/>
      </c>
      <c r="E303" s="360" t="str">
        <f t="shared" si="30"/>
        <v/>
      </c>
      <c r="F303" s="360" t="str">
        <f t="shared" si="30"/>
        <v/>
      </c>
      <c r="G303" s="965" t="str">
        <f t="shared" si="30"/>
        <v/>
      </c>
      <c r="H303" s="878"/>
      <c r="I303" s="878"/>
      <c r="J303" s="878"/>
      <c r="K303" s="878"/>
      <c r="L303" s="878"/>
      <c r="M303" s="878"/>
      <c r="N303" s="878"/>
      <c r="O303" s="878"/>
      <c r="P303" s="878"/>
      <c r="Q303" s="878"/>
      <c r="R303" s="878"/>
      <c r="S303" s="878"/>
      <c r="T303" s="878"/>
      <c r="U303" s="878"/>
      <c r="V303" s="878"/>
      <c r="W303" s="878"/>
      <c r="X303" s="878"/>
      <c r="Y303" s="878"/>
      <c r="Z303" s="878"/>
      <c r="AA303" s="878"/>
      <c r="AB303" s="878"/>
      <c r="AC303" s="878"/>
      <c r="AD303" s="878"/>
      <c r="AE303" s="878"/>
      <c r="AF303" s="878"/>
      <c r="AG303" s="878"/>
      <c r="AH303" s="878"/>
      <c r="AI303" s="878"/>
      <c r="AJ303" s="878"/>
      <c r="AK303" s="878"/>
      <c r="AL303" s="878"/>
      <c r="AM303" s="878"/>
      <c r="AN303" s="878"/>
      <c r="AO303" s="878"/>
      <c r="AP303" s="878"/>
      <c r="AQ303" s="878"/>
      <c r="AR303" s="878"/>
      <c r="AS303" s="878"/>
      <c r="AT303" s="878"/>
      <c r="AU303" s="878"/>
      <c r="AV303" s="878"/>
      <c r="AW303" s="878"/>
      <c r="AX303" s="878"/>
      <c r="AY303" s="878"/>
      <c r="AZ303" s="878"/>
      <c r="BA303" s="878"/>
      <c r="BB303" s="878"/>
      <c r="BC303" s="878"/>
      <c r="BD303" s="878"/>
      <c r="BE303" s="878"/>
      <c r="BF303" s="878"/>
      <c r="BG303" s="878"/>
      <c r="BH303" s="878"/>
      <c r="BI303" s="878"/>
      <c r="BJ303" s="878"/>
      <c r="BK303" s="878"/>
      <c r="BL303" s="878"/>
      <c r="BM303" s="878"/>
      <c r="BN303" s="878"/>
      <c r="BO303" s="878"/>
      <c r="BP303" s="878"/>
      <c r="BQ303" s="878"/>
      <c r="BR303" s="878"/>
      <c r="BS303" s="878"/>
      <c r="BT303" s="878"/>
      <c r="BU303" s="878"/>
      <c r="BV303" s="878"/>
      <c r="BW303" s="878"/>
      <c r="BX303" s="878"/>
      <c r="BY303" s="878"/>
      <c r="BZ303" s="878"/>
      <c r="CA303" s="878"/>
      <c r="CB303" s="878"/>
      <c r="CC303" s="878"/>
      <c r="CD303" s="878"/>
      <c r="CE303" s="878"/>
      <c r="CF303" s="878"/>
      <c r="CG303" s="878"/>
      <c r="CH303" s="878"/>
      <c r="CI303" s="878"/>
      <c r="CJ303" s="878"/>
      <c r="CK303" s="878"/>
      <c r="CL303" s="878"/>
      <c r="CM303" s="878"/>
      <c r="CN303" s="878"/>
      <c r="CO303" s="878"/>
      <c r="CP303" s="878"/>
      <c r="CQ303" s="878"/>
      <c r="CR303" s="878"/>
      <c r="CS303" s="878"/>
      <c r="CT303" s="878"/>
      <c r="CU303" s="878"/>
      <c r="CV303" s="878"/>
      <c r="CW303" s="878"/>
      <c r="CX303" s="878"/>
      <c r="CY303" s="878"/>
      <c r="CZ303" s="878"/>
      <c r="DA303" s="878"/>
      <c r="DB303" s="878"/>
      <c r="DC303" s="878"/>
      <c r="DD303" s="878"/>
      <c r="DE303" s="878"/>
      <c r="DF303" s="878"/>
      <c r="DG303" s="878"/>
      <c r="DH303" s="878"/>
      <c r="DI303" s="878"/>
      <c r="DJ303" s="878"/>
      <c r="DK303" s="878"/>
      <c r="DL303" s="878"/>
      <c r="DM303" s="878"/>
      <c r="DN303" s="878"/>
      <c r="DO303" s="878"/>
      <c r="DP303" s="878"/>
      <c r="DQ303" s="878"/>
      <c r="DR303" s="878"/>
      <c r="DS303" s="878"/>
      <c r="DT303" s="878"/>
      <c r="DU303" s="878"/>
      <c r="DV303" s="878"/>
      <c r="DW303" s="486"/>
      <c r="DX303" s="878"/>
      <c r="DY303" s="878"/>
      <c r="DZ303" s="878"/>
      <c r="EA303" s="878"/>
      <c r="EB303" s="878"/>
      <c r="EC303" s="878"/>
      <c r="ED303" s="878"/>
      <c r="EE303" s="878"/>
      <c r="EF303" s="878"/>
      <c r="EG303" s="878"/>
      <c r="EH303" s="878"/>
      <c r="EI303" s="878"/>
      <c r="EJ303" s="878"/>
      <c r="EK303" s="878"/>
      <c r="EL303" s="878"/>
      <c r="EM303" s="878"/>
      <c r="EN303" s="878"/>
      <c r="EO303" s="878"/>
      <c r="EP303" s="878"/>
      <c r="EQ303" s="878"/>
      <c r="ER303" s="486"/>
    </row>
    <row r="304" spans="2:148" ht="15" customHeight="1" x14ac:dyDescent="0.25">
      <c r="B304" s="358" t="str">
        <f t="shared" si="28"/>
        <v>Desk 88</v>
      </c>
      <c r="C304" s="360" t="str">
        <f t="shared" si="30"/>
        <v/>
      </c>
      <c r="D304" s="360" t="str">
        <f t="shared" si="30"/>
        <v/>
      </c>
      <c r="E304" s="360" t="str">
        <f t="shared" si="30"/>
        <v/>
      </c>
      <c r="F304" s="360" t="str">
        <f t="shared" si="30"/>
        <v/>
      </c>
      <c r="G304" s="965" t="str">
        <f t="shared" si="30"/>
        <v/>
      </c>
      <c r="H304" s="878"/>
      <c r="I304" s="878"/>
      <c r="J304" s="878"/>
      <c r="K304" s="878"/>
      <c r="L304" s="878"/>
      <c r="M304" s="878"/>
      <c r="N304" s="878"/>
      <c r="O304" s="878"/>
      <c r="P304" s="878"/>
      <c r="Q304" s="878"/>
      <c r="R304" s="878"/>
      <c r="S304" s="878"/>
      <c r="T304" s="878"/>
      <c r="U304" s="878"/>
      <c r="V304" s="878"/>
      <c r="W304" s="878"/>
      <c r="X304" s="878"/>
      <c r="Y304" s="878"/>
      <c r="Z304" s="878"/>
      <c r="AA304" s="878"/>
      <c r="AB304" s="878"/>
      <c r="AC304" s="878"/>
      <c r="AD304" s="878"/>
      <c r="AE304" s="878"/>
      <c r="AF304" s="878"/>
      <c r="AG304" s="878"/>
      <c r="AH304" s="878"/>
      <c r="AI304" s="878"/>
      <c r="AJ304" s="878"/>
      <c r="AK304" s="878"/>
      <c r="AL304" s="878"/>
      <c r="AM304" s="878"/>
      <c r="AN304" s="878"/>
      <c r="AO304" s="878"/>
      <c r="AP304" s="878"/>
      <c r="AQ304" s="878"/>
      <c r="AR304" s="878"/>
      <c r="AS304" s="878"/>
      <c r="AT304" s="878"/>
      <c r="AU304" s="878"/>
      <c r="AV304" s="878"/>
      <c r="AW304" s="878"/>
      <c r="AX304" s="878"/>
      <c r="AY304" s="878"/>
      <c r="AZ304" s="878"/>
      <c r="BA304" s="878"/>
      <c r="BB304" s="878"/>
      <c r="BC304" s="878"/>
      <c r="BD304" s="878"/>
      <c r="BE304" s="878"/>
      <c r="BF304" s="878"/>
      <c r="BG304" s="878"/>
      <c r="BH304" s="878"/>
      <c r="BI304" s="878"/>
      <c r="BJ304" s="878"/>
      <c r="BK304" s="878"/>
      <c r="BL304" s="878"/>
      <c r="BM304" s="878"/>
      <c r="BN304" s="878"/>
      <c r="BO304" s="878"/>
      <c r="BP304" s="878"/>
      <c r="BQ304" s="878"/>
      <c r="BR304" s="878"/>
      <c r="BS304" s="878"/>
      <c r="BT304" s="878"/>
      <c r="BU304" s="878"/>
      <c r="BV304" s="878"/>
      <c r="BW304" s="878"/>
      <c r="BX304" s="878"/>
      <c r="BY304" s="878"/>
      <c r="BZ304" s="878"/>
      <c r="CA304" s="878"/>
      <c r="CB304" s="878"/>
      <c r="CC304" s="878"/>
      <c r="CD304" s="878"/>
      <c r="CE304" s="878"/>
      <c r="CF304" s="878"/>
      <c r="CG304" s="878"/>
      <c r="CH304" s="878"/>
      <c r="CI304" s="878"/>
      <c r="CJ304" s="878"/>
      <c r="CK304" s="878"/>
      <c r="CL304" s="878"/>
      <c r="CM304" s="878"/>
      <c r="CN304" s="878"/>
      <c r="CO304" s="878"/>
      <c r="CP304" s="878"/>
      <c r="CQ304" s="878"/>
      <c r="CR304" s="878"/>
      <c r="CS304" s="878"/>
      <c r="CT304" s="878"/>
      <c r="CU304" s="878"/>
      <c r="CV304" s="878"/>
      <c r="CW304" s="878"/>
      <c r="CX304" s="878"/>
      <c r="CY304" s="878"/>
      <c r="CZ304" s="878"/>
      <c r="DA304" s="878"/>
      <c r="DB304" s="878"/>
      <c r="DC304" s="878"/>
      <c r="DD304" s="878"/>
      <c r="DE304" s="878"/>
      <c r="DF304" s="878"/>
      <c r="DG304" s="878"/>
      <c r="DH304" s="878"/>
      <c r="DI304" s="878"/>
      <c r="DJ304" s="878"/>
      <c r="DK304" s="878"/>
      <c r="DL304" s="878"/>
      <c r="DM304" s="878"/>
      <c r="DN304" s="878"/>
      <c r="DO304" s="878"/>
      <c r="DP304" s="878"/>
      <c r="DQ304" s="878"/>
      <c r="DR304" s="878"/>
      <c r="DS304" s="878"/>
      <c r="DT304" s="878"/>
      <c r="DU304" s="878"/>
      <c r="DV304" s="878"/>
      <c r="DW304" s="486"/>
      <c r="DX304" s="878"/>
      <c r="DY304" s="878"/>
      <c r="DZ304" s="878"/>
      <c r="EA304" s="878"/>
      <c r="EB304" s="878"/>
      <c r="EC304" s="878"/>
      <c r="ED304" s="878"/>
      <c r="EE304" s="878"/>
      <c r="EF304" s="878"/>
      <c r="EG304" s="878"/>
      <c r="EH304" s="878"/>
      <c r="EI304" s="878"/>
      <c r="EJ304" s="878"/>
      <c r="EK304" s="878"/>
      <c r="EL304" s="878"/>
      <c r="EM304" s="878"/>
      <c r="EN304" s="878"/>
      <c r="EO304" s="878"/>
      <c r="EP304" s="878"/>
      <c r="EQ304" s="878"/>
      <c r="ER304" s="486"/>
    </row>
    <row r="305" spans="1:149" ht="15" customHeight="1" x14ac:dyDescent="0.25">
      <c r="B305" s="358" t="str">
        <f t="shared" si="28"/>
        <v>Desk 89</v>
      </c>
      <c r="C305" s="360" t="str">
        <f t="shared" si="30"/>
        <v/>
      </c>
      <c r="D305" s="360" t="str">
        <f t="shared" si="30"/>
        <v/>
      </c>
      <c r="E305" s="360" t="str">
        <f t="shared" si="30"/>
        <v/>
      </c>
      <c r="F305" s="360" t="str">
        <f t="shared" si="30"/>
        <v/>
      </c>
      <c r="G305" s="965" t="str">
        <f t="shared" si="30"/>
        <v/>
      </c>
      <c r="H305" s="878"/>
      <c r="I305" s="878"/>
      <c r="J305" s="878"/>
      <c r="K305" s="878"/>
      <c r="L305" s="878"/>
      <c r="M305" s="878"/>
      <c r="N305" s="878"/>
      <c r="O305" s="878"/>
      <c r="P305" s="878"/>
      <c r="Q305" s="878"/>
      <c r="R305" s="878"/>
      <c r="S305" s="878"/>
      <c r="T305" s="878"/>
      <c r="U305" s="878"/>
      <c r="V305" s="878"/>
      <c r="W305" s="878"/>
      <c r="X305" s="878"/>
      <c r="Y305" s="878"/>
      <c r="Z305" s="878"/>
      <c r="AA305" s="878"/>
      <c r="AB305" s="878"/>
      <c r="AC305" s="878"/>
      <c r="AD305" s="878"/>
      <c r="AE305" s="878"/>
      <c r="AF305" s="878"/>
      <c r="AG305" s="878"/>
      <c r="AH305" s="878"/>
      <c r="AI305" s="878"/>
      <c r="AJ305" s="878"/>
      <c r="AK305" s="878"/>
      <c r="AL305" s="878"/>
      <c r="AM305" s="878"/>
      <c r="AN305" s="878"/>
      <c r="AO305" s="878"/>
      <c r="AP305" s="878"/>
      <c r="AQ305" s="878"/>
      <c r="AR305" s="878"/>
      <c r="AS305" s="878"/>
      <c r="AT305" s="878"/>
      <c r="AU305" s="878"/>
      <c r="AV305" s="878"/>
      <c r="AW305" s="878"/>
      <c r="AX305" s="878"/>
      <c r="AY305" s="878"/>
      <c r="AZ305" s="878"/>
      <c r="BA305" s="878"/>
      <c r="BB305" s="878"/>
      <c r="BC305" s="878"/>
      <c r="BD305" s="878"/>
      <c r="BE305" s="878"/>
      <c r="BF305" s="878"/>
      <c r="BG305" s="878"/>
      <c r="BH305" s="878"/>
      <c r="BI305" s="878"/>
      <c r="BJ305" s="878"/>
      <c r="BK305" s="878"/>
      <c r="BL305" s="878"/>
      <c r="BM305" s="878"/>
      <c r="BN305" s="878"/>
      <c r="BO305" s="878"/>
      <c r="BP305" s="878"/>
      <c r="BQ305" s="878"/>
      <c r="BR305" s="878"/>
      <c r="BS305" s="878"/>
      <c r="BT305" s="878"/>
      <c r="BU305" s="878"/>
      <c r="BV305" s="878"/>
      <c r="BW305" s="878"/>
      <c r="BX305" s="878"/>
      <c r="BY305" s="878"/>
      <c r="BZ305" s="878"/>
      <c r="CA305" s="878"/>
      <c r="CB305" s="878"/>
      <c r="CC305" s="878"/>
      <c r="CD305" s="878"/>
      <c r="CE305" s="878"/>
      <c r="CF305" s="878"/>
      <c r="CG305" s="878"/>
      <c r="CH305" s="878"/>
      <c r="CI305" s="878"/>
      <c r="CJ305" s="878"/>
      <c r="CK305" s="878"/>
      <c r="CL305" s="878"/>
      <c r="CM305" s="878"/>
      <c r="CN305" s="878"/>
      <c r="CO305" s="878"/>
      <c r="CP305" s="878"/>
      <c r="CQ305" s="878"/>
      <c r="CR305" s="878"/>
      <c r="CS305" s="878"/>
      <c r="CT305" s="878"/>
      <c r="CU305" s="878"/>
      <c r="CV305" s="878"/>
      <c r="CW305" s="878"/>
      <c r="CX305" s="878"/>
      <c r="CY305" s="878"/>
      <c r="CZ305" s="878"/>
      <c r="DA305" s="878"/>
      <c r="DB305" s="878"/>
      <c r="DC305" s="878"/>
      <c r="DD305" s="878"/>
      <c r="DE305" s="878"/>
      <c r="DF305" s="878"/>
      <c r="DG305" s="878"/>
      <c r="DH305" s="878"/>
      <c r="DI305" s="878"/>
      <c r="DJ305" s="878"/>
      <c r="DK305" s="878"/>
      <c r="DL305" s="878"/>
      <c r="DM305" s="878"/>
      <c r="DN305" s="878"/>
      <c r="DO305" s="878"/>
      <c r="DP305" s="878"/>
      <c r="DQ305" s="878"/>
      <c r="DR305" s="878"/>
      <c r="DS305" s="878"/>
      <c r="DT305" s="878"/>
      <c r="DU305" s="878"/>
      <c r="DV305" s="878"/>
      <c r="DW305" s="486"/>
      <c r="DX305" s="878"/>
      <c r="DY305" s="878"/>
      <c r="DZ305" s="878"/>
      <c r="EA305" s="878"/>
      <c r="EB305" s="878"/>
      <c r="EC305" s="878"/>
      <c r="ED305" s="878"/>
      <c r="EE305" s="878"/>
      <c r="EF305" s="878"/>
      <c r="EG305" s="878"/>
      <c r="EH305" s="878"/>
      <c r="EI305" s="878"/>
      <c r="EJ305" s="878"/>
      <c r="EK305" s="878"/>
      <c r="EL305" s="878"/>
      <c r="EM305" s="878"/>
      <c r="EN305" s="878"/>
      <c r="EO305" s="878"/>
      <c r="EP305" s="878"/>
      <c r="EQ305" s="878"/>
      <c r="ER305" s="486"/>
    </row>
    <row r="306" spans="1:149" ht="15" customHeight="1" x14ac:dyDescent="0.25">
      <c r="B306" s="358" t="str">
        <f t="shared" si="28"/>
        <v>Desk 90</v>
      </c>
      <c r="C306" s="360" t="str">
        <f t="shared" si="30"/>
        <v/>
      </c>
      <c r="D306" s="360" t="str">
        <f t="shared" si="30"/>
        <v/>
      </c>
      <c r="E306" s="360" t="str">
        <f t="shared" si="30"/>
        <v/>
      </c>
      <c r="F306" s="360" t="str">
        <f t="shared" si="30"/>
        <v/>
      </c>
      <c r="G306" s="965" t="str">
        <f t="shared" si="30"/>
        <v/>
      </c>
      <c r="H306" s="878"/>
      <c r="I306" s="878"/>
      <c r="J306" s="878"/>
      <c r="K306" s="878"/>
      <c r="L306" s="878"/>
      <c r="M306" s="878"/>
      <c r="N306" s="878"/>
      <c r="O306" s="878"/>
      <c r="P306" s="878"/>
      <c r="Q306" s="878"/>
      <c r="R306" s="878"/>
      <c r="S306" s="878"/>
      <c r="T306" s="878"/>
      <c r="U306" s="878"/>
      <c r="V306" s="878"/>
      <c r="W306" s="878"/>
      <c r="X306" s="878"/>
      <c r="Y306" s="878"/>
      <c r="Z306" s="878"/>
      <c r="AA306" s="878"/>
      <c r="AB306" s="878"/>
      <c r="AC306" s="878"/>
      <c r="AD306" s="878"/>
      <c r="AE306" s="878"/>
      <c r="AF306" s="878"/>
      <c r="AG306" s="878"/>
      <c r="AH306" s="878"/>
      <c r="AI306" s="878"/>
      <c r="AJ306" s="878"/>
      <c r="AK306" s="878"/>
      <c r="AL306" s="878"/>
      <c r="AM306" s="878"/>
      <c r="AN306" s="878"/>
      <c r="AO306" s="878"/>
      <c r="AP306" s="878"/>
      <c r="AQ306" s="878"/>
      <c r="AR306" s="878"/>
      <c r="AS306" s="878"/>
      <c r="AT306" s="878"/>
      <c r="AU306" s="878"/>
      <c r="AV306" s="878"/>
      <c r="AW306" s="878"/>
      <c r="AX306" s="878"/>
      <c r="AY306" s="878"/>
      <c r="AZ306" s="878"/>
      <c r="BA306" s="878"/>
      <c r="BB306" s="878"/>
      <c r="BC306" s="878"/>
      <c r="BD306" s="878"/>
      <c r="BE306" s="878"/>
      <c r="BF306" s="878"/>
      <c r="BG306" s="878"/>
      <c r="BH306" s="878"/>
      <c r="BI306" s="878"/>
      <c r="BJ306" s="878"/>
      <c r="BK306" s="878"/>
      <c r="BL306" s="878"/>
      <c r="BM306" s="878"/>
      <c r="BN306" s="878"/>
      <c r="BO306" s="878"/>
      <c r="BP306" s="878"/>
      <c r="BQ306" s="878"/>
      <c r="BR306" s="878"/>
      <c r="BS306" s="878"/>
      <c r="BT306" s="878"/>
      <c r="BU306" s="878"/>
      <c r="BV306" s="878"/>
      <c r="BW306" s="878"/>
      <c r="BX306" s="878"/>
      <c r="BY306" s="878"/>
      <c r="BZ306" s="878"/>
      <c r="CA306" s="878"/>
      <c r="CB306" s="878"/>
      <c r="CC306" s="878"/>
      <c r="CD306" s="878"/>
      <c r="CE306" s="878"/>
      <c r="CF306" s="878"/>
      <c r="CG306" s="878"/>
      <c r="CH306" s="878"/>
      <c r="CI306" s="878"/>
      <c r="CJ306" s="878"/>
      <c r="CK306" s="878"/>
      <c r="CL306" s="878"/>
      <c r="CM306" s="878"/>
      <c r="CN306" s="878"/>
      <c r="CO306" s="878"/>
      <c r="CP306" s="878"/>
      <c r="CQ306" s="878"/>
      <c r="CR306" s="878"/>
      <c r="CS306" s="878"/>
      <c r="CT306" s="878"/>
      <c r="CU306" s="878"/>
      <c r="CV306" s="878"/>
      <c r="CW306" s="878"/>
      <c r="CX306" s="878"/>
      <c r="CY306" s="878"/>
      <c r="CZ306" s="878"/>
      <c r="DA306" s="878"/>
      <c r="DB306" s="878"/>
      <c r="DC306" s="878"/>
      <c r="DD306" s="878"/>
      <c r="DE306" s="878"/>
      <c r="DF306" s="878"/>
      <c r="DG306" s="878"/>
      <c r="DH306" s="878"/>
      <c r="DI306" s="878"/>
      <c r="DJ306" s="878"/>
      <c r="DK306" s="878"/>
      <c r="DL306" s="878"/>
      <c r="DM306" s="878"/>
      <c r="DN306" s="878"/>
      <c r="DO306" s="878"/>
      <c r="DP306" s="878"/>
      <c r="DQ306" s="878"/>
      <c r="DR306" s="878"/>
      <c r="DS306" s="878"/>
      <c r="DT306" s="878"/>
      <c r="DU306" s="878"/>
      <c r="DV306" s="878"/>
      <c r="DW306" s="486"/>
      <c r="DX306" s="878"/>
      <c r="DY306" s="878"/>
      <c r="DZ306" s="878"/>
      <c r="EA306" s="878"/>
      <c r="EB306" s="878"/>
      <c r="EC306" s="878"/>
      <c r="ED306" s="878"/>
      <c r="EE306" s="878"/>
      <c r="EF306" s="878"/>
      <c r="EG306" s="878"/>
      <c r="EH306" s="878"/>
      <c r="EI306" s="878"/>
      <c r="EJ306" s="878"/>
      <c r="EK306" s="878"/>
      <c r="EL306" s="878"/>
      <c r="EM306" s="878"/>
      <c r="EN306" s="878"/>
      <c r="EO306" s="878"/>
      <c r="EP306" s="878"/>
      <c r="EQ306" s="878"/>
      <c r="ER306" s="486"/>
    </row>
    <row r="307" spans="1:149" ht="15" customHeight="1" x14ac:dyDescent="0.25">
      <c r="B307" s="358" t="str">
        <f t="shared" si="28"/>
        <v>Desk 91</v>
      </c>
      <c r="C307" s="360" t="str">
        <f t="shared" si="30"/>
        <v/>
      </c>
      <c r="D307" s="360" t="str">
        <f t="shared" si="30"/>
        <v/>
      </c>
      <c r="E307" s="360" t="str">
        <f t="shared" si="30"/>
        <v/>
      </c>
      <c r="F307" s="360" t="str">
        <f t="shared" si="30"/>
        <v/>
      </c>
      <c r="G307" s="965" t="str">
        <f t="shared" si="30"/>
        <v/>
      </c>
      <c r="H307" s="878"/>
      <c r="I307" s="878"/>
      <c r="J307" s="878"/>
      <c r="K307" s="878"/>
      <c r="L307" s="878"/>
      <c r="M307" s="878"/>
      <c r="N307" s="878"/>
      <c r="O307" s="878"/>
      <c r="P307" s="878"/>
      <c r="Q307" s="878"/>
      <c r="R307" s="878"/>
      <c r="S307" s="878"/>
      <c r="T307" s="878"/>
      <c r="U307" s="878"/>
      <c r="V307" s="878"/>
      <c r="W307" s="878"/>
      <c r="X307" s="878"/>
      <c r="Y307" s="878"/>
      <c r="Z307" s="878"/>
      <c r="AA307" s="878"/>
      <c r="AB307" s="878"/>
      <c r="AC307" s="878"/>
      <c r="AD307" s="878"/>
      <c r="AE307" s="878"/>
      <c r="AF307" s="878"/>
      <c r="AG307" s="878"/>
      <c r="AH307" s="878"/>
      <c r="AI307" s="878"/>
      <c r="AJ307" s="878"/>
      <c r="AK307" s="878"/>
      <c r="AL307" s="878"/>
      <c r="AM307" s="878"/>
      <c r="AN307" s="878"/>
      <c r="AO307" s="878"/>
      <c r="AP307" s="878"/>
      <c r="AQ307" s="878"/>
      <c r="AR307" s="878"/>
      <c r="AS307" s="878"/>
      <c r="AT307" s="878"/>
      <c r="AU307" s="878"/>
      <c r="AV307" s="878"/>
      <c r="AW307" s="878"/>
      <c r="AX307" s="878"/>
      <c r="AY307" s="878"/>
      <c r="AZ307" s="878"/>
      <c r="BA307" s="878"/>
      <c r="BB307" s="878"/>
      <c r="BC307" s="878"/>
      <c r="BD307" s="878"/>
      <c r="BE307" s="878"/>
      <c r="BF307" s="878"/>
      <c r="BG307" s="878"/>
      <c r="BH307" s="878"/>
      <c r="BI307" s="878"/>
      <c r="BJ307" s="878"/>
      <c r="BK307" s="878"/>
      <c r="BL307" s="878"/>
      <c r="BM307" s="878"/>
      <c r="BN307" s="878"/>
      <c r="BO307" s="878"/>
      <c r="BP307" s="878"/>
      <c r="BQ307" s="878"/>
      <c r="BR307" s="878"/>
      <c r="BS307" s="878"/>
      <c r="BT307" s="878"/>
      <c r="BU307" s="878"/>
      <c r="BV307" s="878"/>
      <c r="BW307" s="878"/>
      <c r="BX307" s="878"/>
      <c r="BY307" s="878"/>
      <c r="BZ307" s="878"/>
      <c r="CA307" s="878"/>
      <c r="CB307" s="878"/>
      <c r="CC307" s="878"/>
      <c r="CD307" s="878"/>
      <c r="CE307" s="878"/>
      <c r="CF307" s="878"/>
      <c r="CG307" s="878"/>
      <c r="CH307" s="878"/>
      <c r="CI307" s="878"/>
      <c r="CJ307" s="878"/>
      <c r="CK307" s="878"/>
      <c r="CL307" s="878"/>
      <c r="CM307" s="878"/>
      <c r="CN307" s="878"/>
      <c r="CO307" s="878"/>
      <c r="CP307" s="878"/>
      <c r="CQ307" s="878"/>
      <c r="CR307" s="878"/>
      <c r="CS307" s="878"/>
      <c r="CT307" s="878"/>
      <c r="CU307" s="878"/>
      <c r="CV307" s="878"/>
      <c r="CW307" s="878"/>
      <c r="CX307" s="878"/>
      <c r="CY307" s="878"/>
      <c r="CZ307" s="878"/>
      <c r="DA307" s="878"/>
      <c r="DB307" s="878"/>
      <c r="DC307" s="878"/>
      <c r="DD307" s="878"/>
      <c r="DE307" s="878"/>
      <c r="DF307" s="878"/>
      <c r="DG307" s="878"/>
      <c r="DH307" s="878"/>
      <c r="DI307" s="878"/>
      <c r="DJ307" s="878"/>
      <c r="DK307" s="878"/>
      <c r="DL307" s="878"/>
      <c r="DM307" s="878"/>
      <c r="DN307" s="878"/>
      <c r="DO307" s="878"/>
      <c r="DP307" s="878"/>
      <c r="DQ307" s="878"/>
      <c r="DR307" s="878"/>
      <c r="DS307" s="878"/>
      <c r="DT307" s="878"/>
      <c r="DU307" s="878"/>
      <c r="DV307" s="878"/>
      <c r="DW307" s="486"/>
      <c r="DX307" s="878"/>
      <c r="DY307" s="878"/>
      <c r="DZ307" s="878"/>
      <c r="EA307" s="878"/>
      <c r="EB307" s="878"/>
      <c r="EC307" s="878"/>
      <c r="ED307" s="878"/>
      <c r="EE307" s="878"/>
      <c r="EF307" s="878"/>
      <c r="EG307" s="878"/>
      <c r="EH307" s="878"/>
      <c r="EI307" s="878"/>
      <c r="EJ307" s="878"/>
      <c r="EK307" s="878"/>
      <c r="EL307" s="878"/>
      <c r="EM307" s="878"/>
      <c r="EN307" s="878"/>
      <c r="EO307" s="878"/>
      <c r="EP307" s="878"/>
      <c r="EQ307" s="878"/>
      <c r="ER307" s="486"/>
    </row>
    <row r="308" spans="1:149" ht="15" customHeight="1" x14ac:dyDescent="0.25">
      <c r="B308" s="358" t="str">
        <f t="shared" si="28"/>
        <v>Desk 92</v>
      </c>
      <c r="C308" s="360" t="str">
        <f t="shared" si="30"/>
        <v/>
      </c>
      <c r="D308" s="360" t="str">
        <f t="shared" si="30"/>
        <v/>
      </c>
      <c r="E308" s="360" t="str">
        <f t="shared" si="30"/>
        <v/>
      </c>
      <c r="F308" s="360" t="str">
        <f t="shared" si="30"/>
        <v/>
      </c>
      <c r="G308" s="965" t="str">
        <f t="shared" si="30"/>
        <v/>
      </c>
      <c r="H308" s="878"/>
      <c r="I308" s="878"/>
      <c r="J308" s="878"/>
      <c r="K308" s="878"/>
      <c r="L308" s="878"/>
      <c r="M308" s="878"/>
      <c r="N308" s="878"/>
      <c r="O308" s="878"/>
      <c r="P308" s="878"/>
      <c r="Q308" s="878"/>
      <c r="R308" s="878"/>
      <c r="S308" s="878"/>
      <c r="T308" s="878"/>
      <c r="U308" s="878"/>
      <c r="V308" s="878"/>
      <c r="W308" s="878"/>
      <c r="X308" s="878"/>
      <c r="Y308" s="878"/>
      <c r="Z308" s="878"/>
      <c r="AA308" s="878"/>
      <c r="AB308" s="878"/>
      <c r="AC308" s="878"/>
      <c r="AD308" s="878"/>
      <c r="AE308" s="878"/>
      <c r="AF308" s="878"/>
      <c r="AG308" s="878"/>
      <c r="AH308" s="878"/>
      <c r="AI308" s="878"/>
      <c r="AJ308" s="878"/>
      <c r="AK308" s="878"/>
      <c r="AL308" s="878"/>
      <c r="AM308" s="878"/>
      <c r="AN308" s="878"/>
      <c r="AO308" s="878"/>
      <c r="AP308" s="878"/>
      <c r="AQ308" s="878"/>
      <c r="AR308" s="878"/>
      <c r="AS308" s="878"/>
      <c r="AT308" s="878"/>
      <c r="AU308" s="878"/>
      <c r="AV308" s="878"/>
      <c r="AW308" s="878"/>
      <c r="AX308" s="878"/>
      <c r="AY308" s="878"/>
      <c r="AZ308" s="878"/>
      <c r="BA308" s="878"/>
      <c r="BB308" s="878"/>
      <c r="BC308" s="878"/>
      <c r="BD308" s="878"/>
      <c r="BE308" s="878"/>
      <c r="BF308" s="878"/>
      <c r="BG308" s="878"/>
      <c r="BH308" s="878"/>
      <c r="BI308" s="878"/>
      <c r="BJ308" s="878"/>
      <c r="BK308" s="878"/>
      <c r="BL308" s="878"/>
      <c r="BM308" s="878"/>
      <c r="BN308" s="878"/>
      <c r="BO308" s="878"/>
      <c r="BP308" s="878"/>
      <c r="BQ308" s="878"/>
      <c r="BR308" s="878"/>
      <c r="BS308" s="878"/>
      <c r="BT308" s="878"/>
      <c r="BU308" s="878"/>
      <c r="BV308" s="878"/>
      <c r="BW308" s="878"/>
      <c r="BX308" s="878"/>
      <c r="BY308" s="878"/>
      <c r="BZ308" s="878"/>
      <c r="CA308" s="878"/>
      <c r="CB308" s="878"/>
      <c r="CC308" s="878"/>
      <c r="CD308" s="878"/>
      <c r="CE308" s="878"/>
      <c r="CF308" s="878"/>
      <c r="CG308" s="878"/>
      <c r="CH308" s="878"/>
      <c r="CI308" s="878"/>
      <c r="CJ308" s="878"/>
      <c r="CK308" s="878"/>
      <c r="CL308" s="878"/>
      <c r="CM308" s="878"/>
      <c r="CN308" s="878"/>
      <c r="CO308" s="878"/>
      <c r="CP308" s="878"/>
      <c r="CQ308" s="878"/>
      <c r="CR308" s="878"/>
      <c r="CS308" s="878"/>
      <c r="CT308" s="878"/>
      <c r="CU308" s="878"/>
      <c r="CV308" s="878"/>
      <c r="CW308" s="878"/>
      <c r="CX308" s="878"/>
      <c r="CY308" s="878"/>
      <c r="CZ308" s="878"/>
      <c r="DA308" s="878"/>
      <c r="DB308" s="878"/>
      <c r="DC308" s="878"/>
      <c r="DD308" s="878"/>
      <c r="DE308" s="878"/>
      <c r="DF308" s="878"/>
      <c r="DG308" s="878"/>
      <c r="DH308" s="878"/>
      <c r="DI308" s="878"/>
      <c r="DJ308" s="878"/>
      <c r="DK308" s="878"/>
      <c r="DL308" s="878"/>
      <c r="DM308" s="878"/>
      <c r="DN308" s="878"/>
      <c r="DO308" s="878"/>
      <c r="DP308" s="878"/>
      <c r="DQ308" s="878"/>
      <c r="DR308" s="878"/>
      <c r="DS308" s="878"/>
      <c r="DT308" s="878"/>
      <c r="DU308" s="878"/>
      <c r="DV308" s="878"/>
      <c r="DW308" s="486"/>
      <c r="DX308" s="878"/>
      <c r="DY308" s="878"/>
      <c r="DZ308" s="878"/>
      <c r="EA308" s="878"/>
      <c r="EB308" s="878"/>
      <c r="EC308" s="878"/>
      <c r="ED308" s="878"/>
      <c r="EE308" s="878"/>
      <c r="EF308" s="878"/>
      <c r="EG308" s="878"/>
      <c r="EH308" s="878"/>
      <c r="EI308" s="878"/>
      <c r="EJ308" s="878"/>
      <c r="EK308" s="878"/>
      <c r="EL308" s="878"/>
      <c r="EM308" s="878"/>
      <c r="EN308" s="878"/>
      <c r="EO308" s="878"/>
      <c r="EP308" s="878"/>
      <c r="EQ308" s="878"/>
      <c r="ER308" s="486"/>
    </row>
    <row r="309" spans="1:149" ht="15" customHeight="1" x14ac:dyDescent="0.25">
      <c r="B309" s="358" t="str">
        <f t="shared" si="28"/>
        <v>Desk 93</v>
      </c>
      <c r="C309" s="360" t="str">
        <f t="shared" si="30"/>
        <v/>
      </c>
      <c r="D309" s="360" t="str">
        <f t="shared" si="30"/>
        <v/>
      </c>
      <c r="E309" s="360" t="str">
        <f t="shared" si="30"/>
        <v/>
      </c>
      <c r="F309" s="360" t="str">
        <f t="shared" si="30"/>
        <v/>
      </c>
      <c r="G309" s="965" t="str">
        <f t="shared" si="30"/>
        <v/>
      </c>
      <c r="H309" s="878"/>
      <c r="I309" s="878"/>
      <c r="J309" s="878"/>
      <c r="K309" s="878"/>
      <c r="L309" s="878"/>
      <c r="M309" s="878"/>
      <c r="N309" s="878"/>
      <c r="O309" s="878"/>
      <c r="P309" s="878"/>
      <c r="Q309" s="878"/>
      <c r="R309" s="878"/>
      <c r="S309" s="878"/>
      <c r="T309" s="878"/>
      <c r="U309" s="878"/>
      <c r="V309" s="878"/>
      <c r="W309" s="878"/>
      <c r="X309" s="878"/>
      <c r="Y309" s="878"/>
      <c r="Z309" s="878"/>
      <c r="AA309" s="878"/>
      <c r="AB309" s="878"/>
      <c r="AC309" s="878"/>
      <c r="AD309" s="878"/>
      <c r="AE309" s="878"/>
      <c r="AF309" s="878"/>
      <c r="AG309" s="878"/>
      <c r="AH309" s="878"/>
      <c r="AI309" s="878"/>
      <c r="AJ309" s="878"/>
      <c r="AK309" s="878"/>
      <c r="AL309" s="878"/>
      <c r="AM309" s="878"/>
      <c r="AN309" s="878"/>
      <c r="AO309" s="878"/>
      <c r="AP309" s="878"/>
      <c r="AQ309" s="878"/>
      <c r="AR309" s="878"/>
      <c r="AS309" s="878"/>
      <c r="AT309" s="878"/>
      <c r="AU309" s="878"/>
      <c r="AV309" s="878"/>
      <c r="AW309" s="878"/>
      <c r="AX309" s="878"/>
      <c r="AY309" s="878"/>
      <c r="AZ309" s="878"/>
      <c r="BA309" s="878"/>
      <c r="BB309" s="878"/>
      <c r="BC309" s="878"/>
      <c r="BD309" s="878"/>
      <c r="BE309" s="878"/>
      <c r="BF309" s="878"/>
      <c r="BG309" s="878"/>
      <c r="BH309" s="878"/>
      <c r="BI309" s="878"/>
      <c r="BJ309" s="878"/>
      <c r="BK309" s="878"/>
      <c r="BL309" s="878"/>
      <c r="BM309" s="878"/>
      <c r="BN309" s="878"/>
      <c r="BO309" s="878"/>
      <c r="BP309" s="878"/>
      <c r="BQ309" s="878"/>
      <c r="BR309" s="878"/>
      <c r="BS309" s="878"/>
      <c r="BT309" s="878"/>
      <c r="BU309" s="878"/>
      <c r="BV309" s="878"/>
      <c r="BW309" s="878"/>
      <c r="BX309" s="878"/>
      <c r="BY309" s="878"/>
      <c r="BZ309" s="878"/>
      <c r="CA309" s="878"/>
      <c r="CB309" s="878"/>
      <c r="CC309" s="878"/>
      <c r="CD309" s="878"/>
      <c r="CE309" s="878"/>
      <c r="CF309" s="878"/>
      <c r="CG309" s="878"/>
      <c r="CH309" s="878"/>
      <c r="CI309" s="878"/>
      <c r="CJ309" s="878"/>
      <c r="CK309" s="878"/>
      <c r="CL309" s="878"/>
      <c r="CM309" s="878"/>
      <c r="CN309" s="878"/>
      <c r="CO309" s="878"/>
      <c r="CP309" s="878"/>
      <c r="CQ309" s="878"/>
      <c r="CR309" s="878"/>
      <c r="CS309" s="878"/>
      <c r="CT309" s="878"/>
      <c r="CU309" s="878"/>
      <c r="CV309" s="878"/>
      <c r="CW309" s="878"/>
      <c r="CX309" s="878"/>
      <c r="CY309" s="878"/>
      <c r="CZ309" s="878"/>
      <c r="DA309" s="878"/>
      <c r="DB309" s="878"/>
      <c r="DC309" s="878"/>
      <c r="DD309" s="878"/>
      <c r="DE309" s="878"/>
      <c r="DF309" s="878"/>
      <c r="DG309" s="878"/>
      <c r="DH309" s="878"/>
      <c r="DI309" s="878"/>
      <c r="DJ309" s="878"/>
      <c r="DK309" s="878"/>
      <c r="DL309" s="878"/>
      <c r="DM309" s="878"/>
      <c r="DN309" s="878"/>
      <c r="DO309" s="878"/>
      <c r="DP309" s="878"/>
      <c r="DQ309" s="878"/>
      <c r="DR309" s="878"/>
      <c r="DS309" s="878"/>
      <c r="DT309" s="878"/>
      <c r="DU309" s="878"/>
      <c r="DV309" s="878"/>
      <c r="DW309" s="486"/>
      <c r="DX309" s="878"/>
      <c r="DY309" s="878"/>
      <c r="DZ309" s="878"/>
      <c r="EA309" s="878"/>
      <c r="EB309" s="878"/>
      <c r="EC309" s="878"/>
      <c r="ED309" s="878"/>
      <c r="EE309" s="878"/>
      <c r="EF309" s="878"/>
      <c r="EG309" s="878"/>
      <c r="EH309" s="878"/>
      <c r="EI309" s="878"/>
      <c r="EJ309" s="878"/>
      <c r="EK309" s="878"/>
      <c r="EL309" s="878"/>
      <c r="EM309" s="878"/>
      <c r="EN309" s="878"/>
      <c r="EO309" s="878"/>
      <c r="EP309" s="878"/>
      <c r="EQ309" s="878"/>
      <c r="ER309" s="486"/>
    </row>
    <row r="310" spans="1:149" ht="15" customHeight="1" x14ac:dyDescent="0.25">
      <c r="B310" s="358" t="str">
        <f t="shared" si="28"/>
        <v>Desk 94</v>
      </c>
      <c r="C310" s="360" t="str">
        <f t="shared" si="30"/>
        <v/>
      </c>
      <c r="D310" s="360" t="str">
        <f t="shared" si="30"/>
        <v/>
      </c>
      <c r="E310" s="360" t="str">
        <f t="shared" si="30"/>
        <v/>
      </c>
      <c r="F310" s="360" t="str">
        <f t="shared" si="30"/>
        <v/>
      </c>
      <c r="G310" s="965" t="str">
        <f t="shared" si="30"/>
        <v/>
      </c>
      <c r="H310" s="878"/>
      <c r="I310" s="878"/>
      <c r="J310" s="878"/>
      <c r="K310" s="878"/>
      <c r="L310" s="878"/>
      <c r="M310" s="878"/>
      <c r="N310" s="878"/>
      <c r="O310" s="878"/>
      <c r="P310" s="878"/>
      <c r="Q310" s="878"/>
      <c r="R310" s="878"/>
      <c r="S310" s="878"/>
      <c r="T310" s="878"/>
      <c r="U310" s="878"/>
      <c r="V310" s="878"/>
      <c r="W310" s="878"/>
      <c r="X310" s="878"/>
      <c r="Y310" s="878"/>
      <c r="Z310" s="878"/>
      <c r="AA310" s="878"/>
      <c r="AB310" s="878"/>
      <c r="AC310" s="878"/>
      <c r="AD310" s="878"/>
      <c r="AE310" s="878"/>
      <c r="AF310" s="878"/>
      <c r="AG310" s="878"/>
      <c r="AH310" s="878"/>
      <c r="AI310" s="878"/>
      <c r="AJ310" s="878"/>
      <c r="AK310" s="878"/>
      <c r="AL310" s="878"/>
      <c r="AM310" s="878"/>
      <c r="AN310" s="878"/>
      <c r="AO310" s="878"/>
      <c r="AP310" s="878"/>
      <c r="AQ310" s="878"/>
      <c r="AR310" s="878"/>
      <c r="AS310" s="878"/>
      <c r="AT310" s="878"/>
      <c r="AU310" s="878"/>
      <c r="AV310" s="878"/>
      <c r="AW310" s="878"/>
      <c r="AX310" s="878"/>
      <c r="AY310" s="878"/>
      <c r="AZ310" s="878"/>
      <c r="BA310" s="878"/>
      <c r="BB310" s="878"/>
      <c r="BC310" s="878"/>
      <c r="BD310" s="878"/>
      <c r="BE310" s="878"/>
      <c r="BF310" s="878"/>
      <c r="BG310" s="878"/>
      <c r="BH310" s="878"/>
      <c r="BI310" s="878"/>
      <c r="BJ310" s="878"/>
      <c r="BK310" s="878"/>
      <c r="BL310" s="878"/>
      <c r="BM310" s="878"/>
      <c r="BN310" s="878"/>
      <c r="BO310" s="878"/>
      <c r="BP310" s="878"/>
      <c r="BQ310" s="878"/>
      <c r="BR310" s="878"/>
      <c r="BS310" s="878"/>
      <c r="BT310" s="878"/>
      <c r="BU310" s="878"/>
      <c r="BV310" s="878"/>
      <c r="BW310" s="878"/>
      <c r="BX310" s="878"/>
      <c r="BY310" s="878"/>
      <c r="BZ310" s="878"/>
      <c r="CA310" s="878"/>
      <c r="CB310" s="878"/>
      <c r="CC310" s="878"/>
      <c r="CD310" s="878"/>
      <c r="CE310" s="878"/>
      <c r="CF310" s="878"/>
      <c r="CG310" s="878"/>
      <c r="CH310" s="878"/>
      <c r="CI310" s="878"/>
      <c r="CJ310" s="878"/>
      <c r="CK310" s="878"/>
      <c r="CL310" s="878"/>
      <c r="CM310" s="878"/>
      <c r="CN310" s="878"/>
      <c r="CO310" s="878"/>
      <c r="CP310" s="878"/>
      <c r="CQ310" s="878"/>
      <c r="CR310" s="878"/>
      <c r="CS310" s="878"/>
      <c r="CT310" s="878"/>
      <c r="CU310" s="878"/>
      <c r="CV310" s="878"/>
      <c r="CW310" s="878"/>
      <c r="CX310" s="878"/>
      <c r="CY310" s="878"/>
      <c r="CZ310" s="878"/>
      <c r="DA310" s="878"/>
      <c r="DB310" s="878"/>
      <c r="DC310" s="878"/>
      <c r="DD310" s="878"/>
      <c r="DE310" s="878"/>
      <c r="DF310" s="878"/>
      <c r="DG310" s="878"/>
      <c r="DH310" s="878"/>
      <c r="DI310" s="878"/>
      <c r="DJ310" s="878"/>
      <c r="DK310" s="878"/>
      <c r="DL310" s="878"/>
      <c r="DM310" s="878"/>
      <c r="DN310" s="878"/>
      <c r="DO310" s="878"/>
      <c r="DP310" s="878"/>
      <c r="DQ310" s="878"/>
      <c r="DR310" s="878"/>
      <c r="DS310" s="878"/>
      <c r="DT310" s="878"/>
      <c r="DU310" s="878"/>
      <c r="DV310" s="878"/>
      <c r="DW310" s="486"/>
      <c r="DX310" s="878"/>
      <c r="DY310" s="878"/>
      <c r="DZ310" s="878"/>
      <c r="EA310" s="878"/>
      <c r="EB310" s="878"/>
      <c r="EC310" s="878"/>
      <c r="ED310" s="878"/>
      <c r="EE310" s="878"/>
      <c r="EF310" s="878"/>
      <c r="EG310" s="878"/>
      <c r="EH310" s="878"/>
      <c r="EI310" s="878"/>
      <c r="EJ310" s="878"/>
      <c r="EK310" s="878"/>
      <c r="EL310" s="878"/>
      <c r="EM310" s="878"/>
      <c r="EN310" s="878"/>
      <c r="EO310" s="878"/>
      <c r="EP310" s="878"/>
      <c r="EQ310" s="878"/>
      <c r="ER310" s="486"/>
    </row>
    <row r="311" spans="1:149" ht="15" customHeight="1" x14ac:dyDescent="0.25">
      <c r="B311" s="358" t="str">
        <f t="shared" si="28"/>
        <v>Desk 95</v>
      </c>
      <c r="C311" s="360" t="str">
        <f t="shared" si="30"/>
        <v/>
      </c>
      <c r="D311" s="360" t="str">
        <f t="shared" si="30"/>
        <v/>
      </c>
      <c r="E311" s="360" t="str">
        <f t="shared" si="30"/>
        <v/>
      </c>
      <c r="F311" s="360" t="str">
        <f t="shared" si="30"/>
        <v/>
      </c>
      <c r="G311" s="965" t="str">
        <f t="shared" si="30"/>
        <v/>
      </c>
      <c r="H311" s="878"/>
      <c r="I311" s="878"/>
      <c r="J311" s="878"/>
      <c r="K311" s="878"/>
      <c r="L311" s="878"/>
      <c r="M311" s="878"/>
      <c r="N311" s="878"/>
      <c r="O311" s="878"/>
      <c r="P311" s="878"/>
      <c r="Q311" s="878"/>
      <c r="R311" s="878"/>
      <c r="S311" s="878"/>
      <c r="T311" s="878"/>
      <c r="U311" s="878"/>
      <c r="V311" s="878"/>
      <c r="W311" s="878"/>
      <c r="X311" s="878"/>
      <c r="Y311" s="878"/>
      <c r="Z311" s="878"/>
      <c r="AA311" s="878"/>
      <c r="AB311" s="878"/>
      <c r="AC311" s="878"/>
      <c r="AD311" s="878"/>
      <c r="AE311" s="878"/>
      <c r="AF311" s="878"/>
      <c r="AG311" s="878"/>
      <c r="AH311" s="878"/>
      <c r="AI311" s="878"/>
      <c r="AJ311" s="878"/>
      <c r="AK311" s="878"/>
      <c r="AL311" s="878"/>
      <c r="AM311" s="878"/>
      <c r="AN311" s="878"/>
      <c r="AO311" s="878"/>
      <c r="AP311" s="878"/>
      <c r="AQ311" s="878"/>
      <c r="AR311" s="878"/>
      <c r="AS311" s="878"/>
      <c r="AT311" s="878"/>
      <c r="AU311" s="878"/>
      <c r="AV311" s="878"/>
      <c r="AW311" s="878"/>
      <c r="AX311" s="878"/>
      <c r="AY311" s="878"/>
      <c r="AZ311" s="878"/>
      <c r="BA311" s="878"/>
      <c r="BB311" s="878"/>
      <c r="BC311" s="878"/>
      <c r="BD311" s="878"/>
      <c r="BE311" s="878"/>
      <c r="BF311" s="878"/>
      <c r="BG311" s="878"/>
      <c r="BH311" s="878"/>
      <c r="BI311" s="878"/>
      <c r="BJ311" s="878"/>
      <c r="BK311" s="878"/>
      <c r="BL311" s="878"/>
      <c r="BM311" s="878"/>
      <c r="BN311" s="878"/>
      <c r="BO311" s="878"/>
      <c r="BP311" s="878"/>
      <c r="BQ311" s="878"/>
      <c r="BR311" s="878"/>
      <c r="BS311" s="878"/>
      <c r="BT311" s="878"/>
      <c r="BU311" s="878"/>
      <c r="BV311" s="878"/>
      <c r="BW311" s="878"/>
      <c r="BX311" s="878"/>
      <c r="BY311" s="878"/>
      <c r="BZ311" s="878"/>
      <c r="CA311" s="878"/>
      <c r="CB311" s="878"/>
      <c r="CC311" s="878"/>
      <c r="CD311" s="878"/>
      <c r="CE311" s="878"/>
      <c r="CF311" s="878"/>
      <c r="CG311" s="878"/>
      <c r="CH311" s="878"/>
      <c r="CI311" s="878"/>
      <c r="CJ311" s="878"/>
      <c r="CK311" s="878"/>
      <c r="CL311" s="878"/>
      <c r="CM311" s="878"/>
      <c r="CN311" s="878"/>
      <c r="CO311" s="878"/>
      <c r="CP311" s="878"/>
      <c r="CQ311" s="878"/>
      <c r="CR311" s="878"/>
      <c r="CS311" s="878"/>
      <c r="CT311" s="878"/>
      <c r="CU311" s="878"/>
      <c r="CV311" s="878"/>
      <c r="CW311" s="878"/>
      <c r="CX311" s="878"/>
      <c r="CY311" s="878"/>
      <c r="CZ311" s="878"/>
      <c r="DA311" s="878"/>
      <c r="DB311" s="878"/>
      <c r="DC311" s="878"/>
      <c r="DD311" s="878"/>
      <c r="DE311" s="878"/>
      <c r="DF311" s="878"/>
      <c r="DG311" s="878"/>
      <c r="DH311" s="878"/>
      <c r="DI311" s="878"/>
      <c r="DJ311" s="878"/>
      <c r="DK311" s="878"/>
      <c r="DL311" s="878"/>
      <c r="DM311" s="878"/>
      <c r="DN311" s="878"/>
      <c r="DO311" s="878"/>
      <c r="DP311" s="878"/>
      <c r="DQ311" s="878"/>
      <c r="DR311" s="878"/>
      <c r="DS311" s="878"/>
      <c r="DT311" s="878"/>
      <c r="DU311" s="878"/>
      <c r="DV311" s="878"/>
      <c r="DW311" s="486"/>
      <c r="DX311" s="878"/>
      <c r="DY311" s="878"/>
      <c r="DZ311" s="878"/>
      <c r="EA311" s="878"/>
      <c r="EB311" s="878"/>
      <c r="EC311" s="878"/>
      <c r="ED311" s="878"/>
      <c r="EE311" s="878"/>
      <c r="EF311" s="878"/>
      <c r="EG311" s="878"/>
      <c r="EH311" s="878"/>
      <c r="EI311" s="878"/>
      <c r="EJ311" s="878"/>
      <c r="EK311" s="878"/>
      <c r="EL311" s="878"/>
      <c r="EM311" s="878"/>
      <c r="EN311" s="878"/>
      <c r="EO311" s="878"/>
      <c r="EP311" s="878"/>
      <c r="EQ311" s="878"/>
      <c r="ER311" s="486"/>
    </row>
    <row r="312" spans="1:149" ht="15" customHeight="1" x14ac:dyDescent="0.25">
      <c r="B312" s="358" t="str">
        <f t="shared" si="28"/>
        <v>Desk 96</v>
      </c>
      <c r="C312" s="360" t="str">
        <f t="shared" si="30"/>
        <v/>
      </c>
      <c r="D312" s="360" t="str">
        <f t="shared" si="30"/>
        <v/>
      </c>
      <c r="E312" s="360" t="str">
        <f t="shared" si="30"/>
        <v/>
      </c>
      <c r="F312" s="360" t="str">
        <f t="shared" si="30"/>
        <v/>
      </c>
      <c r="G312" s="965" t="str">
        <f t="shared" si="30"/>
        <v/>
      </c>
      <c r="H312" s="878"/>
      <c r="I312" s="878"/>
      <c r="J312" s="878"/>
      <c r="K312" s="878"/>
      <c r="L312" s="878"/>
      <c r="M312" s="878"/>
      <c r="N312" s="878"/>
      <c r="O312" s="878"/>
      <c r="P312" s="878"/>
      <c r="Q312" s="878"/>
      <c r="R312" s="878"/>
      <c r="S312" s="878"/>
      <c r="T312" s="878"/>
      <c r="U312" s="878"/>
      <c r="V312" s="878"/>
      <c r="W312" s="878"/>
      <c r="X312" s="878"/>
      <c r="Y312" s="878"/>
      <c r="Z312" s="878"/>
      <c r="AA312" s="878"/>
      <c r="AB312" s="878"/>
      <c r="AC312" s="878"/>
      <c r="AD312" s="878"/>
      <c r="AE312" s="878"/>
      <c r="AF312" s="878"/>
      <c r="AG312" s="878"/>
      <c r="AH312" s="878"/>
      <c r="AI312" s="878"/>
      <c r="AJ312" s="878"/>
      <c r="AK312" s="878"/>
      <c r="AL312" s="878"/>
      <c r="AM312" s="878"/>
      <c r="AN312" s="878"/>
      <c r="AO312" s="878"/>
      <c r="AP312" s="878"/>
      <c r="AQ312" s="878"/>
      <c r="AR312" s="878"/>
      <c r="AS312" s="878"/>
      <c r="AT312" s="878"/>
      <c r="AU312" s="878"/>
      <c r="AV312" s="878"/>
      <c r="AW312" s="878"/>
      <c r="AX312" s="878"/>
      <c r="AY312" s="878"/>
      <c r="AZ312" s="878"/>
      <c r="BA312" s="878"/>
      <c r="BB312" s="878"/>
      <c r="BC312" s="878"/>
      <c r="BD312" s="878"/>
      <c r="BE312" s="878"/>
      <c r="BF312" s="878"/>
      <c r="BG312" s="878"/>
      <c r="BH312" s="878"/>
      <c r="BI312" s="878"/>
      <c r="BJ312" s="878"/>
      <c r="BK312" s="878"/>
      <c r="BL312" s="878"/>
      <c r="BM312" s="878"/>
      <c r="BN312" s="878"/>
      <c r="BO312" s="878"/>
      <c r="BP312" s="878"/>
      <c r="BQ312" s="878"/>
      <c r="BR312" s="878"/>
      <c r="BS312" s="878"/>
      <c r="BT312" s="878"/>
      <c r="BU312" s="878"/>
      <c r="BV312" s="878"/>
      <c r="BW312" s="878"/>
      <c r="BX312" s="878"/>
      <c r="BY312" s="878"/>
      <c r="BZ312" s="878"/>
      <c r="CA312" s="878"/>
      <c r="CB312" s="878"/>
      <c r="CC312" s="878"/>
      <c r="CD312" s="878"/>
      <c r="CE312" s="878"/>
      <c r="CF312" s="878"/>
      <c r="CG312" s="878"/>
      <c r="CH312" s="878"/>
      <c r="CI312" s="878"/>
      <c r="CJ312" s="878"/>
      <c r="CK312" s="878"/>
      <c r="CL312" s="878"/>
      <c r="CM312" s="878"/>
      <c r="CN312" s="878"/>
      <c r="CO312" s="878"/>
      <c r="CP312" s="878"/>
      <c r="CQ312" s="878"/>
      <c r="CR312" s="878"/>
      <c r="CS312" s="878"/>
      <c r="CT312" s="878"/>
      <c r="CU312" s="878"/>
      <c r="CV312" s="878"/>
      <c r="CW312" s="878"/>
      <c r="CX312" s="878"/>
      <c r="CY312" s="878"/>
      <c r="CZ312" s="878"/>
      <c r="DA312" s="878"/>
      <c r="DB312" s="878"/>
      <c r="DC312" s="878"/>
      <c r="DD312" s="878"/>
      <c r="DE312" s="878"/>
      <c r="DF312" s="878"/>
      <c r="DG312" s="878"/>
      <c r="DH312" s="878"/>
      <c r="DI312" s="878"/>
      <c r="DJ312" s="878"/>
      <c r="DK312" s="878"/>
      <c r="DL312" s="878"/>
      <c r="DM312" s="878"/>
      <c r="DN312" s="878"/>
      <c r="DO312" s="878"/>
      <c r="DP312" s="878"/>
      <c r="DQ312" s="878"/>
      <c r="DR312" s="878"/>
      <c r="DS312" s="878"/>
      <c r="DT312" s="878"/>
      <c r="DU312" s="878"/>
      <c r="DV312" s="878"/>
      <c r="DW312" s="486"/>
      <c r="DX312" s="878"/>
      <c r="DY312" s="878"/>
      <c r="DZ312" s="878"/>
      <c r="EA312" s="878"/>
      <c r="EB312" s="878"/>
      <c r="EC312" s="878"/>
      <c r="ED312" s="878"/>
      <c r="EE312" s="878"/>
      <c r="EF312" s="878"/>
      <c r="EG312" s="878"/>
      <c r="EH312" s="878"/>
      <c r="EI312" s="878"/>
      <c r="EJ312" s="878"/>
      <c r="EK312" s="878"/>
      <c r="EL312" s="878"/>
      <c r="EM312" s="878"/>
      <c r="EN312" s="878"/>
      <c r="EO312" s="878"/>
      <c r="EP312" s="878"/>
      <c r="EQ312" s="878"/>
      <c r="ER312" s="486"/>
    </row>
    <row r="313" spans="1:149" ht="15" customHeight="1" x14ac:dyDescent="0.25">
      <c r="B313" s="358" t="str">
        <f t="shared" si="28"/>
        <v>Desk 97</v>
      </c>
      <c r="C313" s="360" t="str">
        <f t="shared" si="30"/>
        <v/>
      </c>
      <c r="D313" s="360" t="str">
        <f t="shared" si="30"/>
        <v/>
      </c>
      <c r="E313" s="360" t="str">
        <f t="shared" si="30"/>
        <v/>
      </c>
      <c r="F313" s="360" t="str">
        <f t="shared" si="30"/>
        <v/>
      </c>
      <c r="G313" s="965" t="str">
        <f t="shared" si="30"/>
        <v/>
      </c>
      <c r="H313" s="878"/>
      <c r="I313" s="878"/>
      <c r="J313" s="878"/>
      <c r="K313" s="878"/>
      <c r="L313" s="878"/>
      <c r="M313" s="878"/>
      <c r="N313" s="878"/>
      <c r="O313" s="878"/>
      <c r="P313" s="878"/>
      <c r="Q313" s="878"/>
      <c r="R313" s="878"/>
      <c r="S313" s="878"/>
      <c r="T313" s="878"/>
      <c r="U313" s="878"/>
      <c r="V313" s="878"/>
      <c r="W313" s="878"/>
      <c r="X313" s="878"/>
      <c r="Y313" s="878"/>
      <c r="Z313" s="878"/>
      <c r="AA313" s="878"/>
      <c r="AB313" s="878"/>
      <c r="AC313" s="878"/>
      <c r="AD313" s="878"/>
      <c r="AE313" s="878"/>
      <c r="AF313" s="878"/>
      <c r="AG313" s="878"/>
      <c r="AH313" s="878"/>
      <c r="AI313" s="878"/>
      <c r="AJ313" s="878"/>
      <c r="AK313" s="878"/>
      <c r="AL313" s="878"/>
      <c r="AM313" s="878"/>
      <c r="AN313" s="878"/>
      <c r="AO313" s="878"/>
      <c r="AP313" s="878"/>
      <c r="AQ313" s="878"/>
      <c r="AR313" s="878"/>
      <c r="AS313" s="878"/>
      <c r="AT313" s="878"/>
      <c r="AU313" s="878"/>
      <c r="AV313" s="878"/>
      <c r="AW313" s="878"/>
      <c r="AX313" s="878"/>
      <c r="AY313" s="878"/>
      <c r="AZ313" s="878"/>
      <c r="BA313" s="878"/>
      <c r="BB313" s="878"/>
      <c r="BC313" s="878"/>
      <c r="BD313" s="878"/>
      <c r="BE313" s="878"/>
      <c r="BF313" s="878"/>
      <c r="BG313" s="878"/>
      <c r="BH313" s="878"/>
      <c r="BI313" s="878"/>
      <c r="BJ313" s="878"/>
      <c r="BK313" s="878"/>
      <c r="BL313" s="878"/>
      <c r="BM313" s="878"/>
      <c r="BN313" s="878"/>
      <c r="BO313" s="878"/>
      <c r="BP313" s="878"/>
      <c r="BQ313" s="878"/>
      <c r="BR313" s="878"/>
      <c r="BS313" s="878"/>
      <c r="BT313" s="878"/>
      <c r="BU313" s="878"/>
      <c r="BV313" s="878"/>
      <c r="BW313" s="878"/>
      <c r="BX313" s="878"/>
      <c r="BY313" s="878"/>
      <c r="BZ313" s="878"/>
      <c r="CA313" s="878"/>
      <c r="CB313" s="878"/>
      <c r="CC313" s="878"/>
      <c r="CD313" s="878"/>
      <c r="CE313" s="878"/>
      <c r="CF313" s="878"/>
      <c r="CG313" s="878"/>
      <c r="CH313" s="878"/>
      <c r="CI313" s="878"/>
      <c r="CJ313" s="878"/>
      <c r="CK313" s="878"/>
      <c r="CL313" s="878"/>
      <c r="CM313" s="878"/>
      <c r="CN313" s="878"/>
      <c r="CO313" s="878"/>
      <c r="CP313" s="878"/>
      <c r="CQ313" s="878"/>
      <c r="CR313" s="878"/>
      <c r="CS313" s="878"/>
      <c r="CT313" s="878"/>
      <c r="CU313" s="878"/>
      <c r="CV313" s="878"/>
      <c r="CW313" s="878"/>
      <c r="CX313" s="878"/>
      <c r="CY313" s="878"/>
      <c r="CZ313" s="878"/>
      <c r="DA313" s="878"/>
      <c r="DB313" s="878"/>
      <c r="DC313" s="878"/>
      <c r="DD313" s="878"/>
      <c r="DE313" s="878"/>
      <c r="DF313" s="878"/>
      <c r="DG313" s="878"/>
      <c r="DH313" s="878"/>
      <c r="DI313" s="878"/>
      <c r="DJ313" s="878"/>
      <c r="DK313" s="878"/>
      <c r="DL313" s="878"/>
      <c r="DM313" s="878"/>
      <c r="DN313" s="878"/>
      <c r="DO313" s="878"/>
      <c r="DP313" s="878"/>
      <c r="DQ313" s="878"/>
      <c r="DR313" s="878"/>
      <c r="DS313" s="878"/>
      <c r="DT313" s="878"/>
      <c r="DU313" s="878"/>
      <c r="DV313" s="878"/>
      <c r="DW313" s="486"/>
      <c r="DX313" s="878"/>
      <c r="DY313" s="878"/>
      <c r="DZ313" s="878"/>
      <c r="EA313" s="878"/>
      <c r="EB313" s="878"/>
      <c r="EC313" s="878"/>
      <c r="ED313" s="878"/>
      <c r="EE313" s="878"/>
      <c r="EF313" s="878"/>
      <c r="EG313" s="878"/>
      <c r="EH313" s="878"/>
      <c r="EI313" s="878"/>
      <c r="EJ313" s="878"/>
      <c r="EK313" s="878"/>
      <c r="EL313" s="878"/>
      <c r="EM313" s="878"/>
      <c r="EN313" s="878"/>
      <c r="EO313" s="878"/>
      <c r="EP313" s="878"/>
      <c r="EQ313" s="878"/>
      <c r="ER313" s="486"/>
    </row>
    <row r="314" spans="1:149" ht="15" customHeight="1" x14ac:dyDescent="0.25">
      <c r="B314" s="358" t="str">
        <f t="shared" si="28"/>
        <v>Desk 98</v>
      </c>
      <c r="C314" s="360" t="str">
        <f t="shared" ref="C314:G316" si="31">IF(ISBLANK(C108), "", C108)</f>
        <v/>
      </c>
      <c r="D314" s="360" t="str">
        <f t="shared" si="31"/>
        <v/>
      </c>
      <c r="E314" s="360" t="str">
        <f t="shared" si="31"/>
        <v/>
      </c>
      <c r="F314" s="360" t="str">
        <f t="shared" si="31"/>
        <v/>
      </c>
      <c r="G314" s="965" t="str">
        <f t="shared" si="31"/>
        <v/>
      </c>
      <c r="H314" s="878"/>
      <c r="I314" s="878"/>
      <c r="J314" s="878"/>
      <c r="K314" s="878"/>
      <c r="L314" s="878"/>
      <c r="M314" s="878"/>
      <c r="N314" s="878"/>
      <c r="O314" s="878"/>
      <c r="P314" s="878"/>
      <c r="Q314" s="878"/>
      <c r="R314" s="878"/>
      <c r="S314" s="878"/>
      <c r="T314" s="878"/>
      <c r="U314" s="878"/>
      <c r="V314" s="878"/>
      <c r="W314" s="878"/>
      <c r="X314" s="878"/>
      <c r="Y314" s="878"/>
      <c r="Z314" s="878"/>
      <c r="AA314" s="878"/>
      <c r="AB314" s="878"/>
      <c r="AC314" s="878"/>
      <c r="AD314" s="878"/>
      <c r="AE314" s="878"/>
      <c r="AF314" s="878"/>
      <c r="AG314" s="878"/>
      <c r="AH314" s="878"/>
      <c r="AI314" s="878"/>
      <c r="AJ314" s="878"/>
      <c r="AK314" s="878"/>
      <c r="AL314" s="878"/>
      <c r="AM314" s="878"/>
      <c r="AN314" s="878"/>
      <c r="AO314" s="878"/>
      <c r="AP314" s="878"/>
      <c r="AQ314" s="878"/>
      <c r="AR314" s="878"/>
      <c r="AS314" s="878"/>
      <c r="AT314" s="878"/>
      <c r="AU314" s="878"/>
      <c r="AV314" s="878"/>
      <c r="AW314" s="878"/>
      <c r="AX314" s="878"/>
      <c r="AY314" s="878"/>
      <c r="AZ314" s="878"/>
      <c r="BA314" s="878"/>
      <c r="BB314" s="878"/>
      <c r="BC314" s="878"/>
      <c r="BD314" s="878"/>
      <c r="BE314" s="878"/>
      <c r="BF314" s="878"/>
      <c r="BG314" s="878"/>
      <c r="BH314" s="878"/>
      <c r="BI314" s="878"/>
      <c r="BJ314" s="878"/>
      <c r="BK314" s="878"/>
      <c r="BL314" s="878"/>
      <c r="BM314" s="878"/>
      <c r="BN314" s="878"/>
      <c r="BO314" s="878"/>
      <c r="BP314" s="878"/>
      <c r="BQ314" s="878"/>
      <c r="BR314" s="878"/>
      <c r="BS314" s="878"/>
      <c r="BT314" s="878"/>
      <c r="BU314" s="878"/>
      <c r="BV314" s="878"/>
      <c r="BW314" s="878"/>
      <c r="BX314" s="878"/>
      <c r="BY314" s="878"/>
      <c r="BZ314" s="878"/>
      <c r="CA314" s="878"/>
      <c r="CB314" s="878"/>
      <c r="CC314" s="878"/>
      <c r="CD314" s="878"/>
      <c r="CE314" s="878"/>
      <c r="CF314" s="878"/>
      <c r="CG314" s="878"/>
      <c r="CH314" s="878"/>
      <c r="CI314" s="878"/>
      <c r="CJ314" s="878"/>
      <c r="CK314" s="878"/>
      <c r="CL314" s="878"/>
      <c r="CM314" s="878"/>
      <c r="CN314" s="878"/>
      <c r="CO314" s="878"/>
      <c r="CP314" s="878"/>
      <c r="CQ314" s="878"/>
      <c r="CR314" s="878"/>
      <c r="CS314" s="878"/>
      <c r="CT314" s="878"/>
      <c r="CU314" s="878"/>
      <c r="CV314" s="878"/>
      <c r="CW314" s="878"/>
      <c r="CX314" s="878"/>
      <c r="CY314" s="878"/>
      <c r="CZ314" s="878"/>
      <c r="DA314" s="878"/>
      <c r="DB314" s="878"/>
      <c r="DC314" s="878"/>
      <c r="DD314" s="878"/>
      <c r="DE314" s="878"/>
      <c r="DF314" s="878"/>
      <c r="DG314" s="878"/>
      <c r="DH314" s="878"/>
      <c r="DI314" s="878"/>
      <c r="DJ314" s="878"/>
      <c r="DK314" s="878"/>
      <c r="DL314" s="878"/>
      <c r="DM314" s="878"/>
      <c r="DN314" s="878"/>
      <c r="DO314" s="878"/>
      <c r="DP314" s="878"/>
      <c r="DQ314" s="878"/>
      <c r="DR314" s="878"/>
      <c r="DS314" s="878"/>
      <c r="DT314" s="878"/>
      <c r="DU314" s="878"/>
      <c r="DV314" s="878"/>
      <c r="DW314" s="486"/>
      <c r="DX314" s="878"/>
      <c r="DY314" s="878"/>
      <c r="DZ314" s="878"/>
      <c r="EA314" s="878"/>
      <c r="EB314" s="878"/>
      <c r="EC314" s="878"/>
      <c r="ED314" s="878"/>
      <c r="EE314" s="878"/>
      <c r="EF314" s="878"/>
      <c r="EG314" s="878"/>
      <c r="EH314" s="878"/>
      <c r="EI314" s="878"/>
      <c r="EJ314" s="878"/>
      <c r="EK314" s="878"/>
      <c r="EL314" s="878"/>
      <c r="EM314" s="878"/>
      <c r="EN314" s="878"/>
      <c r="EO314" s="878"/>
      <c r="EP314" s="878"/>
      <c r="EQ314" s="878"/>
      <c r="ER314" s="486"/>
    </row>
    <row r="315" spans="1:149" ht="15" customHeight="1" x14ac:dyDescent="0.25">
      <c r="B315" s="358" t="str">
        <f t="shared" si="28"/>
        <v>Desk 99</v>
      </c>
      <c r="C315" s="360" t="str">
        <f t="shared" si="31"/>
        <v/>
      </c>
      <c r="D315" s="360" t="str">
        <f t="shared" si="31"/>
        <v/>
      </c>
      <c r="E315" s="360" t="str">
        <f t="shared" si="31"/>
        <v/>
      </c>
      <c r="F315" s="360" t="str">
        <f t="shared" si="31"/>
        <v/>
      </c>
      <c r="G315" s="965" t="str">
        <f t="shared" si="31"/>
        <v/>
      </c>
      <c r="H315" s="878"/>
      <c r="I315" s="878"/>
      <c r="J315" s="878"/>
      <c r="K315" s="878"/>
      <c r="L315" s="878"/>
      <c r="M315" s="878"/>
      <c r="N315" s="878"/>
      <c r="O315" s="878"/>
      <c r="P315" s="878"/>
      <c r="Q315" s="878"/>
      <c r="R315" s="878"/>
      <c r="S315" s="878"/>
      <c r="T315" s="878"/>
      <c r="U315" s="878"/>
      <c r="V315" s="878"/>
      <c r="W315" s="878"/>
      <c r="X315" s="878"/>
      <c r="Y315" s="878"/>
      <c r="Z315" s="878"/>
      <c r="AA315" s="878"/>
      <c r="AB315" s="878"/>
      <c r="AC315" s="878"/>
      <c r="AD315" s="878"/>
      <c r="AE315" s="878"/>
      <c r="AF315" s="878"/>
      <c r="AG315" s="878"/>
      <c r="AH315" s="878"/>
      <c r="AI315" s="878"/>
      <c r="AJ315" s="878"/>
      <c r="AK315" s="878"/>
      <c r="AL315" s="878"/>
      <c r="AM315" s="878"/>
      <c r="AN315" s="878"/>
      <c r="AO315" s="878"/>
      <c r="AP315" s="878"/>
      <c r="AQ315" s="878"/>
      <c r="AR315" s="878"/>
      <c r="AS315" s="878"/>
      <c r="AT315" s="878"/>
      <c r="AU315" s="878"/>
      <c r="AV315" s="878"/>
      <c r="AW315" s="878"/>
      <c r="AX315" s="878"/>
      <c r="AY315" s="878"/>
      <c r="AZ315" s="878"/>
      <c r="BA315" s="878"/>
      <c r="BB315" s="878"/>
      <c r="BC315" s="878"/>
      <c r="BD315" s="878"/>
      <c r="BE315" s="878"/>
      <c r="BF315" s="878"/>
      <c r="BG315" s="878"/>
      <c r="BH315" s="878"/>
      <c r="BI315" s="878"/>
      <c r="BJ315" s="878"/>
      <c r="BK315" s="878"/>
      <c r="BL315" s="878"/>
      <c r="BM315" s="878"/>
      <c r="BN315" s="878"/>
      <c r="BO315" s="878"/>
      <c r="BP315" s="878"/>
      <c r="BQ315" s="878"/>
      <c r="BR315" s="878"/>
      <c r="BS315" s="878"/>
      <c r="BT315" s="878"/>
      <c r="BU315" s="878"/>
      <c r="BV315" s="878"/>
      <c r="BW315" s="878"/>
      <c r="BX315" s="878"/>
      <c r="BY315" s="878"/>
      <c r="BZ315" s="878"/>
      <c r="CA315" s="878"/>
      <c r="CB315" s="878"/>
      <c r="CC315" s="878"/>
      <c r="CD315" s="878"/>
      <c r="CE315" s="878"/>
      <c r="CF315" s="878"/>
      <c r="CG315" s="878"/>
      <c r="CH315" s="878"/>
      <c r="CI315" s="878"/>
      <c r="CJ315" s="878"/>
      <c r="CK315" s="878"/>
      <c r="CL315" s="878"/>
      <c r="CM315" s="878"/>
      <c r="CN315" s="878"/>
      <c r="CO315" s="878"/>
      <c r="CP315" s="878"/>
      <c r="CQ315" s="878"/>
      <c r="CR315" s="878"/>
      <c r="CS315" s="878"/>
      <c r="CT315" s="878"/>
      <c r="CU315" s="878"/>
      <c r="CV315" s="878"/>
      <c r="CW315" s="878"/>
      <c r="CX315" s="878"/>
      <c r="CY315" s="878"/>
      <c r="CZ315" s="878"/>
      <c r="DA315" s="878"/>
      <c r="DB315" s="878"/>
      <c r="DC315" s="878"/>
      <c r="DD315" s="878"/>
      <c r="DE315" s="878"/>
      <c r="DF315" s="878"/>
      <c r="DG315" s="878"/>
      <c r="DH315" s="878"/>
      <c r="DI315" s="878"/>
      <c r="DJ315" s="878"/>
      <c r="DK315" s="878"/>
      <c r="DL315" s="878"/>
      <c r="DM315" s="878"/>
      <c r="DN315" s="878"/>
      <c r="DO315" s="878"/>
      <c r="DP315" s="878"/>
      <c r="DQ315" s="878"/>
      <c r="DR315" s="878"/>
      <c r="DS315" s="878"/>
      <c r="DT315" s="878"/>
      <c r="DU315" s="878"/>
      <c r="DV315" s="878"/>
      <c r="DW315" s="486"/>
      <c r="DX315" s="878"/>
      <c r="DY315" s="878"/>
      <c r="DZ315" s="878"/>
      <c r="EA315" s="878"/>
      <c r="EB315" s="878"/>
      <c r="EC315" s="878"/>
      <c r="ED315" s="878"/>
      <c r="EE315" s="878"/>
      <c r="EF315" s="878"/>
      <c r="EG315" s="878"/>
      <c r="EH315" s="878"/>
      <c r="EI315" s="878"/>
      <c r="EJ315" s="878"/>
      <c r="EK315" s="878"/>
      <c r="EL315" s="878"/>
      <c r="EM315" s="878"/>
      <c r="EN315" s="878"/>
      <c r="EO315" s="878"/>
      <c r="EP315" s="878"/>
      <c r="EQ315" s="878"/>
      <c r="ER315" s="486"/>
    </row>
    <row r="316" spans="1:149" ht="15" customHeight="1" x14ac:dyDescent="0.25">
      <c r="B316" s="361" t="str">
        <f t="shared" si="28"/>
        <v>Desk 100</v>
      </c>
      <c r="C316" s="362" t="str">
        <f t="shared" si="31"/>
        <v/>
      </c>
      <c r="D316" s="362" t="str">
        <f t="shared" si="31"/>
        <v/>
      </c>
      <c r="E316" s="362" t="str">
        <f t="shared" si="31"/>
        <v/>
      </c>
      <c r="F316" s="362" t="str">
        <f t="shared" si="31"/>
        <v/>
      </c>
      <c r="G316" s="965" t="str">
        <f t="shared" si="31"/>
        <v/>
      </c>
      <c r="H316" s="879"/>
      <c r="I316" s="879"/>
      <c r="J316" s="879"/>
      <c r="K316" s="879"/>
      <c r="L316" s="879"/>
      <c r="M316" s="879"/>
      <c r="N316" s="879"/>
      <c r="O316" s="879"/>
      <c r="P316" s="879"/>
      <c r="Q316" s="879"/>
      <c r="R316" s="879"/>
      <c r="S316" s="879"/>
      <c r="T316" s="879"/>
      <c r="U316" s="879"/>
      <c r="V316" s="879"/>
      <c r="W316" s="879"/>
      <c r="X316" s="879"/>
      <c r="Y316" s="879"/>
      <c r="Z316" s="879"/>
      <c r="AA316" s="879"/>
      <c r="AB316" s="879"/>
      <c r="AC316" s="879"/>
      <c r="AD316" s="879"/>
      <c r="AE316" s="879"/>
      <c r="AF316" s="879"/>
      <c r="AG316" s="879"/>
      <c r="AH316" s="879"/>
      <c r="AI316" s="879"/>
      <c r="AJ316" s="879"/>
      <c r="AK316" s="879"/>
      <c r="AL316" s="879"/>
      <c r="AM316" s="879"/>
      <c r="AN316" s="879"/>
      <c r="AO316" s="879"/>
      <c r="AP316" s="879"/>
      <c r="AQ316" s="879"/>
      <c r="AR316" s="879"/>
      <c r="AS316" s="879"/>
      <c r="AT316" s="879"/>
      <c r="AU316" s="879"/>
      <c r="AV316" s="879"/>
      <c r="AW316" s="879"/>
      <c r="AX316" s="879"/>
      <c r="AY316" s="879"/>
      <c r="AZ316" s="879"/>
      <c r="BA316" s="879"/>
      <c r="BB316" s="879"/>
      <c r="BC316" s="879"/>
      <c r="BD316" s="879"/>
      <c r="BE316" s="879"/>
      <c r="BF316" s="879"/>
      <c r="BG316" s="879"/>
      <c r="BH316" s="879"/>
      <c r="BI316" s="879"/>
      <c r="BJ316" s="879"/>
      <c r="BK316" s="879"/>
      <c r="BL316" s="879"/>
      <c r="BM316" s="879"/>
      <c r="BN316" s="879"/>
      <c r="BO316" s="879"/>
      <c r="BP316" s="879"/>
      <c r="BQ316" s="879"/>
      <c r="BR316" s="879"/>
      <c r="BS316" s="879"/>
      <c r="BT316" s="879"/>
      <c r="BU316" s="879"/>
      <c r="BV316" s="879"/>
      <c r="BW316" s="879"/>
      <c r="BX316" s="879"/>
      <c r="BY316" s="879"/>
      <c r="BZ316" s="879"/>
      <c r="CA316" s="879"/>
      <c r="CB316" s="879"/>
      <c r="CC316" s="879"/>
      <c r="CD316" s="879"/>
      <c r="CE316" s="879"/>
      <c r="CF316" s="879"/>
      <c r="CG316" s="879"/>
      <c r="CH316" s="879"/>
      <c r="CI316" s="879"/>
      <c r="CJ316" s="879"/>
      <c r="CK316" s="879"/>
      <c r="CL316" s="879"/>
      <c r="CM316" s="879"/>
      <c r="CN316" s="879"/>
      <c r="CO316" s="879"/>
      <c r="CP316" s="879"/>
      <c r="CQ316" s="879"/>
      <c r="CR316" s="879"/>
      <c r="CS316" s="879"/>
      <c r="CT316" s="879"/>
      <c r="CU316" s="879"/>
      <c r="CV316" s="879"/>
      <c r="CW316" s="879"/>
      <c r="CX316" s="879"/>
      <c r="CY316" s="879"/>
      <c r="CZ316" s="879"/>
      <c r="DA316" s="879"/>
      <c r="DB316" s="879"/>
      <c r="DC316" s="879"/>
      <c r="DD316" s="879"/>
      <c r="DE316" s="879"/>
      <c r="DF316" s="879"/>
      <c r="DG316" s="879"/>
      <c r="DH316" s="879"/>
      <c r="DI316" s="879"/>
      <c r="DJ316" s="879"/>
      <c r="DK316" s="879"/>
      <c r="DL316" s="879"/>
      <c r="DM316" s="879"/>
      <c r="DN316" s="879"/>
      <c r="DO316" s="879"/>
      <c r="DP316" s="879"/>
      <c r="DQ316" s="879"/>
      <c r="DR316" s="879"/>
      <c r="DS316" s="879"/>
      <c r="DT316" s="879"/>
      <c r="DU316" s="879"/>
      <c r="DV316" s="879"/>
      <c r="DW316" s="880"/>
      <c r="DX316" s="879"/>
      <c r="DY316" s="879"/>
      <c r="DZ316" s="879"/>
      <c r="EA316" s="879"/>
      <c r="EB316" s="879"/>
      <c r="EC316" s="879"/>
      <c r="ED316" s="879"/>
      <c r="EE316" s="879"/>
      <c r="EF316" s="879"/>
      <c r="EG316" s="879"/>
      <c r="EH316" s="879"/>
      <c r="EI316" s="879"/>
      <c r="EJ316" s="879"/>
      <c r="EK316" s="879"/>
      <c r="EL316" s="879"/>
      <c r="EM316" s="879"/>
      <c r="EN316" s="879"/>
      <c r="EO316" s="879"/>
      <c r="EP316" s="879"/>
      <c r="EQ316" s="879"/>
      <c r="ER316" s="880"/>
    </row>
    <row r="317" spans="1:149" ht="15" customHeight="1" x14ac:dyDescent="0.25">
      <c r="B317" s="1147" t="s">
        <v>663</v>
      </c>
      <c r="C317" s="966"/>
      <c r="D317" s="966"/>
      <c r="E317" s="966"/>
      <c r="F317" s="966"/>
      <c r="G317" s="966"/>
      <c r="H317" s="1148"/>
      <c r="I317" s="1148"/>
      <c r="J317" s="1148"/>
      <c r="K317" s="1148"/>
      <c r="L317" s="1148"/>
      <c r="M317" s="1148"/>
      <c r="N317" s="1148"/>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c r="CB317" s="1148"/>
      <c r="CC317" s="1148"/>
      <c r="CD317" s="1148"/>
      <c r="CE317" s="1148"/>
      <c r="CF317" s="1148"/>
      <c r="CG317" s="1148"/>
      <c r="CH317" s="1148"/>
      <c r="CI317" s="1148"/>
      <c r="CJ317" s="1148"/>
      <c r="CK317" s="1148"/>
      <c r="CL317" s="1148"/>
      <c r="CM317" s="1148"/>
      <c r="CN317" s="1148"/>
      <c r="CO317" s="1148"/>
      <c r="CP317" s="1148"/>
      <c r="CQ317" s="1148"/>
      <c r="CR317" s="1148"/>
      <c r="CS317" s="1148"/>
      <c r="CT317" s="1148"/>
      <c r="CU317" s="1148"/>
      <c r="CV317" s="1148"/>
      <c r="CW317" s="1148"/>
      <c r="CX317" s="1148"/>
      <c r="CY317" s="1148"/>
      <c r="CZ317" s="1148"/>
      <c r="DA317" s="1148"/>
      <c r="DB317" s="1148"/>
      <c r="DC317" s="1148"/>
      <c r="DD317" s="1148"/>
      <c r="DE317" s="1148"/>
      <c r="DF317" s="1148"/>
      <c r="DG317" s="1148"/>
      <c r="DH317" s="1148"/>
      <c r="DI317" s="1148"/>
      <c r="DJ317" s="1148"/>
      <c r="DK317" s="1148"/>
      <c r="DL317" s="1148"/>
      <c r="DM317" s="1148"/>
      <c r="DN317" s="1148"/>
      <c r="DO317" s="1148"/>
      <c r="DP317" s="1148"/>
      <c r="DQ317" s="1148"/>
      <c r="DR317" s="1148"/>
      <c r="DS317" s="1148"/>
      <c r="DT317" s="1148"/>
      <c r="DU317" s="1148"/>
      <c r="DV317" s="1148"/>
      <c r="DW317" s="1131"/>
      <c r="DX317" s="1148"/>
      <c r="DY317" s="1148"/>
      <c r="DZ317" s="1148"/>
      <c r="EA317" s="1148"/>
      <c r="EB317" s="1148"/>
      <c r="EC317" s="1148"/>
      <c r="ED317" s="1148"/>
      <c r="EE317" s="1148"/>
      <c r="EF317" s="1148"/>
      <c r="EG317" s="1148"/>
      <c r="EH317" s="1148"/>
      <c r="EI317" s="1148"/>
      <c r="EJ317" s="1148"/>
      <c r="EK317" s="1148"/>
      <c r="EL317" s="1148"/>
      <c r="EM317" s="1148"/>
      <c r="EN317" s="1148"/>
      <c r="EO317" s="1148"/>
      <c r="EP317" s="1148"/>
      <c r="EQ317" s="1148"/>
      <c r="ER317" s="1131"/>
    </row>
    <row r="318" spans="1:149" s="623" customFormat="1" ht="60" customHeight="1" x14ac:dyDescent="0.25">
      <c r="A318" s="978" t="s">
        <v>696</v>
      </c>
      <c r="B318" s="158"/>
      <c r="C318" s="158"/>
      <c r="D318" s="213"/>
      <c r="E318" s="213"/>
      <c r="F318" s="213"/>
      <c r="G318" s="213"/>
      <c r="ES318" s="1137"/>
    </row>
    <row r="319" spans="1:149" ht="57.75" customHeight="1" x14ac:dyDescent="0.25">
      <c r="B319" s="1138" t="s">
        <v>562</v>
      </c>
      <c r="C319" s="963" t="s">
        <v>722</v>
      </c>
      <c r="D319" s="1139" t="s">
        <v>691</v>
      </c>
      <c r="E319" s="963" t="s">
        <v>692</v>
      </c>
      <c r="F319" s="963" t="s">
        <v>723</v>
      </c>
      <c r="G319" s="963" t="s">
        <v>1312</v>
      </c>
      <c r="H319" s="963" t="s">
        <v>560</v>
      </c>
      <c r="I319" s="963" t="str">
        <f t="shared" ref="I319:BT319" si="32">"T+" &amp; (COLUMN(I319)-COLUMN($H319))</f>
        <v>T+1</v>
      </c>
      <c r="J319" s="963" t="str">
        <f t="shared" si="32"/>
        <v>T+2</v>
      </c>
      <c r="K319" s="963" t="str">
        <f t="shared" si="32"/>
        <v>T+3</v>
      </c>
      <c r="L319" s="963" t="str">
        <f t="shared" si="32"/>
        <v>T+4</v>
      </c>
      <c r="M319" s="963" t="str">
        <f t="shared" si="32"/>
        <v>T+5</v>
      </c>
      <c r="N319" s="963" t="str">
        <f t="shared" si="32"/>
        <v>T+6</v>
      </c>
      <c r="O319" s="963" t="str">
        <f t="shared" si="32"/>
        <v>T+7</v>
      </c>
      <c r="P319" s="963" t="str">
        <f t="shared" si="32"/>
        <v>T+8</v>
      </c>
      <c r="Q319" s="963" t="str">
        <f t="shared" si="32"/>
        <v>T+9</v>
      </c>
      <c r="R319" s="963" t="str">
        <f t="shared" si="32"/>
        <v>T+10</v>
      </c>
      <c r="S319" s="963" t="str">
        <f t="shared" si="32"/>
        <v>T+11</v>
      </c>
      <c r="T319" s="963" t="str">
        <f t="shared" si="32"/>
        <v>T+12</v>
      </c>
      <c r="U319" s="963" t="str">
        <f t="shared" si="32"/>
        <v>T+13</v>
      </c>
      <c r="V319" s="963" t="str">
        <f t="shared" si="32"/>
        <v>T+14</v>
      </c>
      <c r="W319" s="963" t="str">
        <f t="shared" si="32"/>
        <v>T+15</v>
      </c>
      <c r="X319" s="963" t="str">
        <f t="shared" si="32"/>
        <v>T+16</v>
      </c>
      <c r="Y319" s="963" t="str">
        <f t="shared" si="32"/>
        <v>T+17</v>
      </c>
      <c r="Z319" s="963" t="str">
        <f t="shared" si="32"/>
        <v>T+18</v>
      </c>
      <c r="AA319" s="963" t="str">
        <f t="shared" si="32"/>
        <v>T+19</v>
      </c>
      <c r="AB319" s="963" t="str">
        <f t="shared" si="32"/>
        <v>T+20</v>
      </c>
      <c r="AC319" s="963" t="str">
        <f t="shared" si="32"/>
        <v>T+21</v>
      </c>
      <c r="AD319" s="963" t="str">
        <f t="shared" si="32"/>
        <v>T+22</v>
      </c>
      <c r="AE319" s="963" t="str">
        <f t="shared" si="32"/>
        <v>T+23</v>
      </c>
      <c r="AF319" s="963" t="str">
        <f t="shared" si="32"/>
        <v>T+24</v>
      </c>
      <c r="AG319" s="963" t="str">
        <f t="shared" si="32"/>
        <v>T+25</v>
      </c>
      <c r="AH319" s="963" t="str">
        <f t="shared" si="32"/>
        <v>T+26</v>
      </c>
      <c r="AI319" s="963" t="str">
        <f t="shared" si="32"/>
        <v>T+27</v>
      </c>
      <c r="AJ319" s="963" t="str">
        <f t="shared" si="32"/>
        <v>T+28</v>
      </c>
      <c r="AK319" s="963" t="str">
        <f t="shared" si="32"/>
        <v>T+29</v>
      </c>
      <c r="AL319" s="963" t="str">
        <f t="shared" si="32"/>
        <v>T+30</v>
      </c>
      <c r="AM319" s="963" t="str">
        <f t="shared" si="32"/>
        <v>T+31</v>
      </c>
      <c r="AN319" s="963" t="str">
        <f t="shared" si="32"/>
        <v>T+32</v>
      </c>
      <c r="AO319" s="963" t="str">
        <f t="shared" si="32"/>
        <v>T+33</v>
      </c>
      <c r="AP319" s="963" t="str">
        <f t="shared" si="32"/>
        <v>T+34</v>
      </c>
      <c r="AQ319" s="963" t="str">
        <f t="shared" si="32"/>
        <v>T+35</v>
      </c>
      <c r="AR319" s="963" t="str">
        <f t="shared" si="32"/>
        <v>T+36</v>
      </c>
      <c r="AS319" s="963" t="str">
        <f t="shared" si="32"/>
        <v>T+37</v>
      </c>
      <c r="AT319" s="963" t="str">
        <f t="shared" si="32"/>
        <v>T+38</v>
      </c>
      <c r="AU319" s="963" t="str">
        <f t="shared" si="32"/>
        <v>T+39</v>
      </c>
      <c r="AV319" s="963" t="str">
        <f t="shared" si="32"/>
        <v>T+40</v>
      </c>
      <c r="AW319" s="963" t="str">
        <f t="shared" si="32"/>
        <v>T+41</v>
      </c>
      <c r="AX319" s="963" t="str">
        <f t="shared" si="32"/>
        <v>T+42</v>
      </c>
      <c r="AY319" s="963" t="str">
        <f t="shared" si="32"/>
        <v>T+43</v>
      </c>
      <c r="AZ319" s="963" t="str">
        <f t="shared" si="32"/>
        <v>T+44</v>
      </c>
      <c r="BA319" s="963" t="str">
        <f t="shared" si="32"/>
        <v>T+45</v>
      </c>
      <c r="BB319" s="963" t="str">
        <f t="shared" si="32"/>
        <v>T+46</v>
      </c>
      <c r="BC319" s="963" t="str">
        <f t="shared" si="32"/>
        <v>T+47</v>
      </c>
      <c r="BD319" s="963" t="str">
        <f t="shared" si="32"/>
        <v>T+48</v>
      </c>
      <c r="BE319" s="963" t="str">
        <f t="shared" si="32"/>
        <v>T+49</v>
      </c>
      <c r="BF319" s="963" t="str">
        <f t="shared" si="32"/>
        <v>T+50</v>
      </c>
      <c r="BG319" s="963" t="str">
        <f t="shared" si="32"/>
        <v>T+51</v>
      </c>
      <c r="BH319" s="963" t="str">
        <f t="shared" si="32"/>
        <v>T+52</v>
      </c>
      <c r="BI319" s="963" t="str">
        <f t="shared" si="32"/>
        <v>T+53</v>
      </c>
      <c r="BJ319" s="963" t="str">
        <f t="shared" si="32"/>
        <v>T+54</v>
      </c>
      <c r="BK319" s="963" t="str">
        <f t="shared" si="32"/>
        <v>T+55</v>
      </c>
      <c r="BL319" s="963" t="str">
        <f t="shared" si="32"/>
        <v>T+56</v>
      </c>
      <c r="BM319" s="963" t="str">
        <f t="shared" si="32"/>
        <v>T+57</v>
      </c>
      <c r="BN319" s="963" t="str">
        <f t="shared" si="32"/>
        <v>T+58</v>
      </c>
      <c r="BO319" s="963" t="str">
        <f t="shared" si="32"/>
        <v>T+59</v>
      </c>
      <c r="BP319" s="963" t="str">
        <f t="shared" si="32"/>
        <v>T+60</v>
      </c>
      <c r="BQ319" s="963" t="str">
        <f t="shared" si="32"/>
        <v>T+61</v>
      </c>
      <c r="BR319" s="963" t="str">
        <f t="shared" si="32"/>
        <v>T+62</v>
      </c>
      <c r="BS319" s="963" t="str">
        <f t="shared" si="32"/>
        <v>T+63</v>
      </c>
      <c r="BT319" s="963" t="str">
        <f t="shared" si="32"/>
        <v>T+64</v>
      </c>
      <c r="BU319" s="963" t="str">
        <f t="shared" ref="BU319:EF319" si="33">"T+" &amp; (COLUMN(BU319)-COLUMN($H319))</f>
        <v>T+65</v>
      </c>
      <c r="BV319" s="963" t="str">
        <f t="shared" si="33"/>
        <v>T+66</v>
      </c>
      <c r="BW319" s="963" t="str">
        <f t="shared" si="33"/>
        <v>T+67</v>
      </c>
      <c r="BX319" s="963" t="str">
        <f t="shared" si="33"/>
        <v>T+68</v>
      </c>
      <c r="BY319" s="963" t="str">
        <f t="shared" si="33"/>
        <v>T+69</v>
      </c>
      <c r="BZ319" s="963" t="str">
        <f t="shared" si="33"/>
        <v>T+70</v>
      </c>
      <c r="CA319" s="963" t="str">
        <f t="shared" si="33"/>
        <v>T+71</v>
      </c>
      <c r="CB319" s="963" t="str">
        <f t="shared" si="33"/>
        <v>T+72</v>
      </c>
      <c r="CC319" s="963" t="str">
        <f t="shared" si="33"/>
        <v>T+73</v>
      </c>
      <c r="CD319" s="963" t="str">
        <f t="shared" si="33"/>
        <v>T+74</v>
      </c>
      <c r="CE319" s="963" t="str">
        <f t="shared" si="33"/>
        <v>T+75</v>
      </c>
      <c r="CF319" s="963" t="str">
        <f t="shared" si="33"/>
        <v>T+76</v>
      </c>
      <c r="CG319" s="963" t="str">
        <f t="shared" si="33"/>
        <v>T+77</v>
      </c>
      <c r="CH319" s="963" t="str">
        <f t="shared" si="33"/>
        <v>T+78</v>
      </c>
      <c r="CI319" s="963" t="str">
        <f t="shared" si="33"/>
        <v>T+79</v>
      </c>
      <c r="CJ319" s="963" t="str">
        <f t="shared" si="33"/>
        <v>T+80</v>
      </c>
      <c r="CK319" s="963" t="str">
        <f t="shared" si="33"/>
        <v>T+81</v>
      </c>
      <c r="CL319" s="963" t="str">
        <f t="shared" si="33"/>
        <v>T+82</v>
      </c>
      <c r="CM319" s="963" t="str">
        <f t="shared" si="33"/>
        <v>T+83</v>
      </c>
      <c r="CN319" s="963" t="str">
        <f t="shared" si="33"/>
        <v>T+84</v>
      </c>
      <c r="CO319" s="963" t="str">
        <f t="shared" si="33"/>
        <v>T+85</v>
      </c>
      <c r="CP319" s="963" t="str">
        <f t="shared" si="33"/>
        <v>T+86</v>
      </c>
      <c r="CQ319" s="963" t="str">
        <f t="shared" si="33"/>
        <v>T+87</v>
      </c>
      <c r="CR319" s="963" t="str">
        <f t="shared" si="33"/>
        <v>T+88</v>
      </c>
      <c r="CS319" s="963" t="str">
        <f t="shared" si="33"/>
        <v>T+89</v>
      </c>
      <c r="CT319" s="963" t="str">
        <f t="shared" si="33"/>
        <v>T+90</v>
      </c>
      <c r="CU319" s="963" t="str">
        <f t="shared" si="33"/>
        <v>T+91</v>
      </c>
      <c r="CV319" s="963" t="str">
        <f t="shared" si="33"/>
        <v>T+92</v>
      </c>
      <c r="CW319" s="963" t="str">
        <f t="shared" si="33"/>
        <v>T+93</v>
      </c>
      <c r="CX319" s="963" t="str">
        <f t="shared" si="33"/>
        <v>T+94</v>
      </c>
      <c r="CY319" s="963" t="str">
        <f t="shared" si="33"/>
        <v>T+95</v>
      </c>
      <c r="CZ319" s="963" t="str">
        <f t="shared" si="33"/>
        <v>T+96</v>
      </c>
      <c r="DA319" s="963" t="str">
        <f t="shared" si="33"/>
        <v>T+97</v>
      </c>
      <c r="DB319" s="963" t="str">
        <f t="shared" si="33"/>
        <v>T+98</v>
      </c>
      <c r="DC319" s="963" t="str">
        <f t="shared" si="33"/>
        <v>T+99</v>
      </c>
      <c r="DD319" s="963" t="str">
        <f t="shared" si="33"/>
        <v>T+100</v>
      </c>
      <c r="DE319" s="963" t="str">
        <f t="shared" si="33"/>
        <v>T+101</v>
      </c>
      <c r="DF319" s="963" t="str">
        <f t="shared" si="33"/>
        <v>T+102</v>
      </c>
      <c r="DG319" s="963" t="str">
        <f t="shared" si="33"/>
        <v>T+103</v>
      </c>
      <c r="DH319" s="963" t="str">
        <f t="shared" si="33"/>
        <v>T+104</v>
      </c>
      <c r="DI319" s="963" t="str">
        <f t="shared" si="33"/>
        <v>T+105</v>
      </c>
      <c r="DJ319" s="963" t="str">
        <f t="shared" si="33"/>
        <v>T+106</v>
      </c>
      <c r="DK319" s="963" t="str">
        <f t="shared" si="33"/>
        <v>T+107</v>
      </c>
      <c r="DL319" s="963" t="str">
        <f t="shared" si="33"/>
        <v>T+108</v>
      </c>
      <c r="DM319" s="963" t="str">
        <f t="shared" si="33"/>
        <v>T+109</v>
      </c>
      <c r="DN319" s="963" t="str">
        <f t="shared" si="33"/>
        <v>T+110</v>
      </c>
      <c r="DO319" s="963" t="str">
        <f t="shared" si="33"/>
        <v>T+111</v>
      </c>
      <c r="DP319" s="963" t="str">
        <f t="shared" si="33"/>
        <v>T+112</v>
      </c>
      <c r="DQ319" s="963" t="str">
        <f t="shared" si="33"/>
        <v>T+113</v>
      </c>
      <c r="DR319" s="963" t="str">
        <f t="shared" si="33"/>
        <v>T+114</v>
      </c>
      <c r="DS319" s="963" t="str">
        <f t="shared" si="33"/>
        <v>T+115</v>
      </c>
      <c r="DT319" s="963" t="str">
        <f t="shared" si="33"/>
        <v>T+116</v>
      </c>
      <c r="DU319" s="963" t="str">
        <f t="shared" si="33"/>
        <v>T+117</v>
      </c>
      <c r="DV319" s="963" t="str">
        <f t="shared" si="33"/>
        <v>T+118</v>
      </c>
      <c r="DW319" s="963" t="str">
        <f t="shared" si="33"/>
        <v>T+119</v>
      </c>
      <c r="DX319" s="963" t="str">
        <f t="shared" si="33"/>
        <v>T+120</v>
      </c>
      <c r="DY319" s="963" t="str">
        <f t="shared" si="33"/>
        <v>T+121</v>
      </c>
      <c r="DZ319" s="963" t="str">
        <f t="shared" si="33"/>
        <v>T+122</v>
      </c>
      <c r="EA319" s="963" t="str">
        <f t="shared" si="33"/>
        <v>T+123</v>
      </c>
      <c r="EB319" s="963" t="str">
        <f t="shared" si="33"/>
        <v>T+124</v>
      </c>
      <c r="EC319" s="963" t="str">
        <f t="shared" si="33"/>
        <v>T+125</v>
      </c>
      <c r="ED319" s="963" t="str">
        <f t="shared" si="33"/>
        <v>T+126</v>
      </c>
      <c r="EE319" s="963" t="str">
        <f t="shared" si="33"/>
        <v>T+127</v>
      </c>
      <c r="EF319" s="963" t="str">
        <f t="shared" si="33"/>
        <v>T+128</v>
      </c>
      <c r="EG319" s="963" t="str">
        <f t="shared" ref="EG319:ER319" si="34">"T+" &amp; (COLUMN(EG319)-COLUMN($H319))</f>
        <v>T+129</v>
      </c>
      <c r="EH319" s="963" t="str">
        <f t="shared" si="34"/>
        <v>T+130</v>
      </c>
      <c r="EI319" s="963" t="str">
        <f t="shared" si="34"/>
        <v>T+131</v>
      </c>
      <c r="EJ319" s="963" t="str">
        <f t="shared" si="34"/>
        <v>T+132</v>
      </c>
      <c r="EK319" s="963" t="str">
        <f t="shared" si="34"/>
        <v>T+133</v>
      </c>
      <c r="EL319" s="963" t="str">
        <f t="shared" si="34"/>
        <v>T+134</v>
      </c>
      <c r="EM319" s="963" t="str">
        <f t="shared" si="34"/>
        <v>T+135</v>
      </c>
      <c r="EN319" s="963" t="str">
        <f t="shared" si="34"/>
        <v>T+136</v>
      </c>
      <c r="EO319" s="963" t="str">
        <f t="shared" si="34"/>
        <v>T+137</v>
      </c>
      <c r="EP319" s="963" t="str">
        <f t="shared" si="34"/>
        <v>T+138</v>
      </c>
      <c r="EQ319" s="963" t="str">
        <f t="shared" si="34"/>
        <v>T+139</v>
      </c>
      <c r="ER319" s="963" t="str">
        <f t="shared" si="34"/>
        <v>T+140</v>
      </c>
    </row>
    <row r="320" spans="1:149" ht="15" customHeight="1" x14ac:dyDescent="0.25">
      <c r="B320" s="1143" t="str">
        <f t="shared" ref="B320:B383" si="35">B11</f>
        <v>Desk 1</v>
      </c>
      <c r="C320" s="1144" t="str">
        <f>IF(ISBLANK(C11), "", C11)</f>
        <v/>
      </c>
      <c r="D320" s="1144" t="str">
        <f t="shared" ref="D320:F320" si="36">IF(ISBLANK(D11), "", D11)</f>
        <v/>
      </c>
      <c r="E320" s="1144" t="str">
        <f t="shared" si="36"/>
        <v/>
      </c>
      <c r="F320" s="1144" t="str">
        <f t="shared" si="36"/>
        <v/>
      </c>
      <c r="G320" s="965" t="str">
        <f>IF(ISBLANK(G11), "", G11)</f>
        <v/>
      </c>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44"/>
      <c r="DX320" s="29"/>
      <c r="DY320" s="29"/>
      <c r="DZ320" s="29"/>
      <c r="EA320" s="29"/>
      <c r="EB320" s="29"/>
      <c r="EC320" s="29"/>
      <c r="ED320" s="29"/>
      <c r="EE320" s="29"/>
      <c r="EF320" s="29"/>
      <c r="EG320" s="29"/>
      <c r="EH320" s="29"/>
      <c r="EI320" s="29"/>
      <c r="EJ320" s="29"/>
      <c r="EK320" s="29"/>
      <c r="EL320" s="29"/>
      <c r="EM320" s="29"/>
      <c r="EN320" s="29"/>
      <c r="EO320" s="29"/>
      <c r="EP320" s="29"/>
      <c r="EQ320" s="29"/>
      <c r="ER320" s="44"/>
    </row>
    <row r="321" spans="2:148" ht="15" customHeight="1" x14ac:dyDescent="0.25">
      <c r="B321" s="358" t="str">
        <f t="shared" si="35"/>
        <v>Desk 2</v>
      </c>
      <c r="C321" s="360" t="str">
        <f t="shared" ref="C321:G336" si="37">IF(ISBLANK(C12), "", C12)</f>
        <v/>
      </c>
      <c r="D321" s="360" t="str">
        <f t="shared" si="37"/>
        <v/>
      </c>
      <c r="E321" s="360" t="str">
        <f t="shared" si="37"/>
        <v/>
      </c>
      <c r="F321" s="360" t="str">
        <f t="shared" si="37"/>
        <v/>
      </c>
      <c r="G321" s="965" t="str">
        <f t="shared" si="37"/>
        <v/>
      </c>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44"/>
      <c r="DX321" s="29"/>
      <c r="DY321" s="29"/>
      <c r="DZ321" s="29"/>
      <c r="EA321" s="29"/>
      <c r="EB321" s="29"/>
      <c r="EC321" s="29"/>
      <c r="ED321" s="29"/>
      <c r="EE321" s="29"/>
      <c r="EF321" s="29"/>
      <c r="EG321" s="29"/>
      <c r="EH321" s="29"/>
      <c r="EI321" s="29"/>
      <c r="EJ321" s="29"/>
      <c r="EK321" s="29"/>
      <c r="EL321" s="29"/>
      <c r="EM321" s="29"/>
      <c r="EN321" s="29"/>
      <c r="EO321" s="29"/>
      <c r="EP321" s="29"/>
      <c r="EQ321" s="29"/>
      <c r="ER321" s="44"/>
    </row>
    <row r="322" spans="2:148" ht="15" customHeight="1" x14ac:dyDescent="0.25">
      <c r="B322" s="358" t="str">
        <f t="shared" si="35"/>
        <v>Desk 3</v>
      </c>
      <c r="C322" s="360" t="str">
        <f t="shared" si="37"/>
        <v/>
      </c>
      <c r="D322" s="360" t="str">
        <f t="shared" si="37"/>
        <v/>
      </c>
      <c r="E322" s="360" t="str">
        <f t="shared" si="37"/>
        <v/>
      </c>
      <c r="F322" s="360" t="str">
        <f t="shared" si="37"/>
        <v/>
      </c>
      <c r="G322" s="965" t="str">
        <f t="shared" si="37"/>
        <v/>
      </c>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44"/>
      <c r="DX322" s="29"/>
      <c r="DY322" s="29"/>
      <c r="DZ322" s="29"/>
      <c r="EA322" s="29"/>
      <c r="EB322" s="29"/>
      <c r="EC322" s="29"/>
      <c r="ED322" s="29"/>
      <c r="EE322" s="29"/>
      <c r="EF322" s="29"/>
      <c r="EG322" s="29"/>
      <c r="EH322" s="29"/>
      <c r="EI322" s="29"/>
      <c r="EJ322" s="29"/>
      <c r="EK322" s="29"/>
      <c r="EL322" s="29"/>
      <c r="EM322" s="29"/>
      <c r="EN322" s="29"/>
      <c r="EO322" s="29"/>
      <c r="EP322" s="29"/>
      <c r="EQ322" s="29"/>
      <c r="ER322" s="44"/>
    </row>
    <row r="323" spans="2:148" ht="15" customHeight="1" x14ac:dyDescent="0.25">
      <c r="B323" s="358" t="str">
        <f t="shared" si="35"/>
        <v>Desk 4</v>
      </c>
      <c r="C323" s="360" t="str">
        <f t="shared" si="37"/>
        <v/>
      </c>
      <c r="D323" s="360" t="str">
        <f t="shared" si="37"/>
        <v/>
      </c>
      <c r="E323" s="360" t="str">
        <f t="shared" si="37"/>
        <v/>
      </c>
      <c r="F323" s="360" t="str">
        <f t="shared" si="37"/>
        <v/>
      </c>
      <c r="G323" s="965" t="str">
        <f t="shared" si="37"/>
        <v/>
      </c>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44"/>
      <c r="DX323" s="29"/>
      <c r="DY323" s="29"/>
      <c r="DZ323" s="29"/>
      <c r="EA323" s="29"/>
      <c r="EB323" s="29"/>
      <c r="EC323" s="29"/>
      <c r="ED323" s="29"/>
      <c r="EE323" s="29"/>
      <c r="EF323" s="29"/>
      <c r="EG323" s="29"/>
      <c r="EH323" s="29"/>
      <c r="EI323" s="29"/>
      <c r="EJ323" s="29"/>
      <c r="EK323" s="29"/>
      <c r="EL323" s="29"/>
      <c r="EM323" s="29"/>
      <c r="EN323" s="29"/>
      <c r="EO323" s="29"/>
      <c r="EP323" s="29"/>
      <c r="EQ323" s="29"/>
      <c r="ER323" s="44"/>
    </row>
    <row r="324" spans="2:148" ht="15" customHeight="1" x14ac:dyDescent="0.25">
      <c r="B324" s="358" t="str">
        <f t="shared" si="35"/>
        <v>Desk 5</v>
      </c>
      <c r="C324" s="360" t="str">
        <f t="shared" si="37"/>
        <v/>
      </c>
      <c r="D324" s="360" t="str">
        <f t="shared" si="37"/>
        <v/>
      </c>
      <c r="E324" s="360" t="str">
        <f t="shared" si="37"/>
        <v/>
      </c>
      <c r="F324" s="360" t="str">
        <f t="shared" si="37"/>
        <v/>
      </c>
      <c r="G324" s="965" t="str">
        <f t="shared" si="37"/>
        <v/>
      </c>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44"/>
      <c r="DX324" s="29"/>
      <c r="DY324" s="29"/>
      <c r="DZ324" s="29"/>
      <c r="EA324" s="29"/>
      <c r="EB324" s="29"/>
      <c r="EC324" s="29"/>
      <c r="ED324" s="29"/>
      <c r="EE324" s="29"/>
      <c r="EF324" s="29"/>
      <c r="EG324" s="29"/>
      <c r="EH324" s="29"/>
      <c r="EI324" s="29"/>
      <c r="EJ324" s="29"/>
      <c r="EK324" s="29"/>
      <c r="EL324" s="29"/>
      <c r="EM324" s="29"/>
      <c r="EN324" s="29"/>
      <c r="EO324" s="29"/>
      <c r="EP324" s="29"/>
      <c r="EQ324" s="29"/>
      <c r="ER324" s="44"/>
    </row>
    <row r="325" spans="2:148" ht="15" customHeight="1" x14ac:dyDescent="0.25">
      <c r="B325" s="358" t="str">
        <f t="shared" si="35"/>
        <v>Desk 6</v>
      </c>
      <c r="C325" s="360" t="str">
        <f t="shared" si="37"/>
        <v/>
      </c>
      <c r="D325" s="360" t="str">
        <f t="shared" si="37"/>
        <v/>
      </c>
      <c r="E325" s="360" t="str">
        <f t="shared" si="37"/>
        <v/>
      </c>
      <c r="F325" s="360" t="str">
        <f t="shared" si="37"/>
        <v/>
      </c>
      <c r="G325" s="965" t="str">
        <f t="shared" si="37"/>
        <v/>
      </c>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44"/>
      <c r="DX325" s="29"/>
      <c r="DY325" s="29"/>
      <c r="DZ325" s="29"/>
      <c r="EA325" s="29"/>
      <c r="EB325" s="29"/>
      <c r="EC325" s="29"/>
      <c r="ED325" s="29"/>
      <c r="EE325" s="29"/>
      <c r="EF325" s="29"/>
      <c r="EG325" s="29"/>
      <c r="EH325" s="29"/>
      <c r="EI325" s="29"/>
      <c r="EJ325" s="29"/>
      <c r="EK325" s="29"/>
      <c r="EL325" s="29"/>
      <c r="EM325" s="29"/>
      <c r="EN325" s="29"/>
      <c r="EO325" s="29"/>
      <c r="EP325" s="29"/>
      <c r="EQ325" s="29"/>
      <c r="ER325" s="44"/>
    </row>
    <row r="326" spans="2:148" ht="15" customHeight="1" x14ac:dyDescent="0.25">
      <c r="B326" s="358" t="str">
        <f t="shared" si="35"/>
        <v>Desk 7</v>
      </c>
      <c r="C326" s="360" t="str">
        <f t="shared" si="37"/>
        <v/>
      </c>
      <c r="D326" s="360" t="str">
        <f t="shared" si="37"/>
        <v/>
      </c>
      <c r="E326" s="360" t="str">
        <f t="shared" si="37"/>
        <v/>
      </c>
      <c r="F326" s="360" t="str">
        <f t="shared" si="37"/>
        <v/>
      </c>
      <c r="G326" s="965" t="str">
        <f t="shared" si="37"/>
        <v/>
      </c>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44"/>
      <c r="DX326" s="29"/>
      <c r="DY326" s="29"/>
      <c r="DZ326" s="29"/>
      <c r="EA326" s="29"/>
      <c r="EB326" s="29"/>
      <c r="EC326" s="29"/>
      <c r="ED326" s="29"/>
      <c r="EE326" s="29"/>
      <c r="EF326" s="29"/>
      <c r="EG326" s="29"/>
      <c r="EH326" s="29"/>
      <c r="EI326" s="29"/>
      <c r="EJ326" s="29"/>
      <c r="EK326" s="29"/>
      <c r="EL326" s="29"/>
      <c r="EM326" s="29"/>
      <c r="EN326" s="29"/>
      <c r="EO326" s="29"/>
      <c r="EP326" s="29"/>
      <c r="EQ326" s="29"/>
      <c r="ER326" s="44"/>
    </row>
    <row r="327" spans="2:148" ht="15" customHeight="1" x14ac:dyDescent="0.25">
      <c r="B327" s="358" t="str">
        <f t="shared" si="35"/>
        <v>Desk 8</v>
      </c>
      <c r="C327" s="360" t="str">
        <f t="shared" si="37"/>
        <v/>
      </c>
      <c r="D327" s="360" t="str">
        <f t="shared" si="37"/>
        <v/>
      </c>
      <c r="E327" s="360" t="str">
        <f t="shared" si="37"/>
        <v/>
      </c>
      <c r="F327" s="360" t="str">
        <f t="shared" si="37"/>
        <v/>
      </c>
      <c r="G327" s="965" t="str">
        <f t="shared" si="37"/>
        <v/>
      </c>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44"/>
      <c r="DX327" s="29"/>
      <c r="DY327" s="29"/>
      <c r="DZ327" s="29"/>
      <c r="EA327" s="29"/>
      <c r="EB327" s="29"/>
      <c r="EC327" s="29"/>
      <c r="ED327" s="29"/>
      <c r="EE327" s="29"/>
      <c r="EF327" s="29"/>
      <c r="EG327" s="29"/>
      <c r="EH327" s="29"/>
      <c r="EI327" s="29"/>
      <c r="EJ327" s="29"/>
      <c r="EK327" s="29"/>
      <c r="EL327" s="29"/>
      <c r="EM327" s="29"/>
      <c r="EN327" s="29"/>
      <c r="EO327" s="29"/>
      <c r="EP327" s="29"/>
      <c r="EQ327" s="29"/>
      <c r="ER327" s="44"/>
    </row>
    <row r="328" spans="2:148" ht="15" customHeight="1" x14ac:dyDescent="0.25">
      <c r="B328" s="358" t="str">
        <f t="shared" si="35"/>
        <v>Desk 9</v>
      </c>
      <c r="C328" s="360" t="str">
        <f t="shared" si="37"/>
        <v/>
      </c>
      <c r="D328" s="360" t="str">
        <f t="shared" si="37"/>
        <v/>
      </c>
      <c r="E328" s="360" t="str">
        <f t="shared" si="37"/>
        <v/>
      </c>
      <c r="F328" s="360" t="str">
        <f t="shared" si="37"/>
        <v/>
      </c>
      <c r="G328" s="965" t="str">
        <f t="shared" si="37"/>
        <v/>
      </c>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44"/>
      <c r="DX328" s="29"/>
      <c r="DY328" s="29"/>
      <c r="DZ328" s="29"/>
      <c r="EA328" s="29"/>
      <c r="EB328" s="29"/>
      <c r="EC328" s="29"/>
      <c r="ED328" s="29"/>
      <c r="EE328" s="29"/>
      <c r="EF328" s="29"/>
      <c r="EG328" s="29"/>
      <c r="EH328" s="29"/>
      <c r="EI328" s="29"/>
      <c r="EJ328" s="29"/>
      <c r="EK328" s="29"/>
      <c r="EL328" s="29"/>
      <c r="EM328" s="29"/>
      <c r="EN328" s="29"/>
      <c r="EO328" s="29"/>
      <c r="EP328" s="29"/>
      <c r="EQ328" s="29"/>
      <c r="ER328" s="44"/>
    </row>
    <row r="329" spans="2:148" ht="15" customHeight="1" x14ac:dyDescent="0.25">
      <c r="B329" s="358" t="str">
        <f t="shared" si="35"/>
        <v>Desk 10</v>
      </c>
      <c r="C329" s="360" t="str">
        <f t="shared" si="37"/>
        <v/>
      </c>
      <c r="D329" s="360" t="str">
        <f t="shared" si="37"/>
        <v/>
      </c>
      <c r="E329" s="360" t="str">
        <f t="shared" si="37"/>
        <v/>
      </c>
      <c r="F329" s="360" t="str">
        <f t="shared" si="37"/>
        <v/>
      </c>
      <c r="G329" s="965" t="str">
        <f t="shared" si="37"/>
        <v/>
      </c>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44"/>
      <c r="DX329" s="29"/>
      <c r="DY329" s="29"/>
      <c r="DZ329" s="29"/>
      <c r="EA329" s="29"/>
      <c r="EB329" s="29"/>
      <c r="EC329" s="29"/>
      <c r="ED329" s="29"/>
      <c r="EE329" s="29"/>
      <c r="EF329" s="29"/>
      <c r="EG329" s="29"/>
      <c r="EH329" s="29"/>
      <c r="EI329" s="29"/>
      <c r="EJ329" s="29"/>
      <c r="EK329" s="29"/>
      <c r="EL329" s="29"/>
      <c r="EM329" s="29"/>
      <c r="EN329" s="29"/>
      <c r="EO329" s="29"/>
      <c r="EP329" s="29"/>
      <c r="EQ329" s="29"/>
      <c r="ER329" s="44"/>
    </row>
    <row r="330" spans="2:148" ht="15" customHeight="1" x14ac:dyDescent="0.25">
      <c r="B330" s="358" t="str">
        <f t="shared" si="35"/>
        <v>Desk 11</v>
      </c>
      <c r="C330" s="360" t="str">
        <f t="shared" si="37"/>
        <v/>
      </c>
      <c r="D330" s="360" t="str">
        <f t="shared" si="37"/>
        <v/>
      </c>
      <c r="E330" s="360" t="str">
        <f t="shared" si="37"/>
        <v/>
      </c>
      <c r="F330" s="360" t="str">
        <f t="shared" si="37"/>
        <v/>
      </c>
      <c r="G330" s="965" t="str">
        <f t="shared" si="37"/>
        <v/>
      </c>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44"/>
      <c r="DX330" s="29"/>
      <c r="DY330" s="29"/>
      <c r="DZ330" s="29"/>
      <c r="EA330" s="29"/>
      <c r="EB330" s="29"/>
      <c r="EC330" s="29"/>
      <c r="ED330" s="29"/>
      <c r="EE330" s="29"/>
      <c r="EF330" s="29"/>
      <c r="EG330" s="29"/>
      <c r="EH330" s="29"/>
      <c r="EI330" s="29"/>
      <c r="EJ330" s="29"/>
      <c r="EK330" s="29"/>
      <c r="EL330" s="29"/>
      <c r="EM330" s="29"/>
      <c r="EN330" s="29"/>
      <c r="EO330" s="29"/>
      <c r="EP330" s="29"/>
      <c r="EQ330" s="29"/>
      <c r="ER330" s="44"/>
    </row>
    <row r="331" spans="2:148" ht="15" customHeight="1" x14ac:dyDescent="0.25">
      <c r="B331" s="358" t="str">
        <f t="shared" si="35"/>
        <v>Desk 12</v>
      </c>
      <c r="C331" s="360" t="str">
        <f t="shared" si="37"/>
        <v/>
      </c>
      <c r="D331" s="360" t="str">
        <f t="shared" si="37"/>
        <v/>
      </c>
      <c r="E331" s="360" t="str">
        <f t="shared" si="37"/>
        <v/>
      </c>
      <c r="F331" s="360" t="str">
        <f t="shared" si="37"/>
        <v/>
      </c>
      <c r="G331" s="965" t="str">
        <f t="shared" si="37"/>
        <v/>
      </c>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44"/>
      <c r="DX331" s="29"/>
      <c r="DY331" s="29"/>
      <c r="DZ331" s="29"/>
      <c r="EA331" s="29"/>
      <c r="EB331" s="29"/>
      <c r="EC331" s="29"/>
      <c r="ED331" s="29"/>
      <c r="EE331" s="29"/>
      <c r="EF331" s="29"/>
      <c r="EG331" s="29"/>
      <c r="EH331" s="29"/>
      <c r="EI331" s="29"/>
      <c r="EJ331" s="29"/>
      <c r="EK331" s="29"/>
      <c r="EL331" s="29"/>
      <c r="EM331" s="29"/>
      <c r="EN331" s="29"/>
      <c r="EO331" s="29"/>
      <c r="EP331" s="29"/>
      <c r="EQ331" s="29"/>
      <c r="ER331" s="44"/>
    </row>
    <row r="332" spans="2:148" ht="15" customHeight="1" x14ac:dyDescent="0.25">
      <c r="B332" s="358" t="str">
        <f t="shared" si="35"/>
        <v>Desk 13</v>
      </c>
      <c r="C332" s="360" t="str">
        <f t="shared" si="37"/>
        <v/>
      </c>
      <c r="D332" s="360" t="str">
        <f t="shared" si="37"/>
        <v/>
      </c>
      <c r="E332" s="360" t="str">
        <f t="shared" si="37"/>
        <v/>
      </c>
      <c r="F332" s="360" t="str">
        <f t="shared" si="37"/>
        <v/>
      </c>
      <c r="G332" s="965" t="str">
        <f t="shared" si="37"/>
        <v/>
      </c>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44"/>
      <c r="DX332" s="29"/>
      <c r="DY332" s="29"/>
      <c r="DZ332" s="29"/>
      <c r="EA332" s="29"/>
      <c r="EB332" s="29"/>
      <c r="EC332" s="29"/>
      <c r="ED332" s="29"/>
      <c r="EE332" s="29"/>
      <c r="EF332" s="29"/>
      <c r="EG332" s="29"/>
      <c r="EH332" s="29"/>
      <c r="EI332" s="29"/>
      <c r="EJ332" s="29"/>
      <c r="EK332" s="29"/>
      <c r="EL332" s="29"/>
      <c r="EM332" s="29"/>
      <c r="EN332" s="29"/>
      <c r="EO332" s="29"/>
      <c r="EP332" s="29"/>
      <c r="EQ332" s="29"/>
      <c r="ER332" s="44"/>
    </row>
    <row r="333" spans="2:148" ht="15" customHeight="1" x14ac:dyDescent="0.25">
      <c r="B333" s="358" t="str">
        <f t="shared" si="35"/>
        <v>Desk 14</v>
      </c>
      <c r="C333" s="360" t="str">
        <f t="shared" si="37"/>
        <v/>
      </c>
      <c r="D333" s="360" t="str">
        <f t="shared" si="37"/>
        <v/>
      </c>
      <c r="E333" s="360" t="str">
        <f t="shared" si="37"/>
        <v/>
      </c>
      <c r="F333" s="360" t="str">
        <f t="shared" si="37"/>
        <v/>
      </c>
      <c r="G333" s="965" t="str">
        <f t="shared" si="37"/>
        <v/>
      </c>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44"/>
      <c r="DX333" s="29"/>
      <c r="DY333" s="29"/>
      <c r="DZ333" s="29"/>
      <c r="EA333" s="29"/>
      <c r="EB333" s="29"/>
      <c r="EC333" s="29"/>
      <c r="ED333" s="29"/>
      <c r="EE333" s="29"/>
      <c r="EF333" s="29"/>
      <c r="EG333" s="29"/>
      <c r="EH333" s="29"/>
      <c r="EI333" s="29"/>
      <c r="EJ333" s="29"/>
      <c r="EK333" s="29"/>
      <c r="EL333" s="29"/>
      <c r="EM333" s="29"/>
      <c r="EN333" s="29"/>
      <c r="EO333" s="29"/>
      <c r="EP333" s="29"/>
      <c r="EQ333" s="29"/>
      <c r="ER333" s="44"/>
    </row>
    <row r="334" spans="2:148" ht="15" customHeight="1" x14ac:dyDescent="0.25">
      <c r="B334" s="358" t="str">
        <f t="shared" si="35"/>
        <v>Desk 15</v>
      </c>
      <c r="C334" s="360" t="str">
        <f t="shared" si="37"/>
        <v/>
      </c>
      <c r="D334" s="360" t="str">
        <f t="shared" si="37"/>
        <v/>
      </c>
      <c r="E334" s="360" t="str">
        <f t="shared" si="37"/>
        <v/>
      </c>
      <c r="F334" s="360" t="str">
        <f t="shared" si="37"/>
        <v/>
      </c>
      <c r="G334" s="965" t="str">
        <f t="shared" si="37"/>
        <v/>
      </c>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44"/>
      <c r="DX334" s="29"/>
      <c r="DY334" s="29"/>
      <c r="DZ334" s="29"/>
      <c r="EA334" s="29"/>
      <c r="EB334" s="29"/>
      <c r="EC334" s="29"/>
      <c r="ED334" s="29"/>
      <c r="EE334" s="29"/>
      <c r="EF334" s="29"/>
      <c r="EG334" s="29"/>
      <c r="EH334" s="29"/>
      <c r="EI334" s="29"/>
      <c r="EJ334" s="29"/>
      <c r="EK334" s="29"/>
      <c r="EL334" s="29"/>
      <c r="EM334" s="29"/>
      <c r="EN334" s="29"/>
      <c r="EO334" s="29"/>
      <c r="EP334" s="29"/>
      <c r="EQ334" s="29"/>
      <c r="ER334" s="44"/>
    </row>
    <row r="335" spans="2:148" ht="15" customHeight="1" x14ac:dyDescent="0.25">
      <c r="B335" s="358" t="str">
        <f t="shared" si="35"/>
        <v>Desk 16</v>
      </c>
      <c r="C335" s="360" t="str">
        <f t="shared" si="37"/>
        <v/>
      </c>
      <c r="D335" s="360" t="str">
        <f t="shared" si="37"/>
        <v/>
      </c>
      <c r="E335" s="360" t="str">
        <f t="shared" si="37"/>
        <v/>
      </c>
      <c r="F335" s="360" t="str">
        <f t="shared" si="37"/>
        <v/>
      </c>
      <c r="G335" s="965" t="str">
        <f t="shared" si="37"/>
        <v/>
      </c>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44"/>
      <c r="DX335" s="29"/>
      <c r="DY335" s="29"/>
      <c r="DZ335" s="29"/>
      <c r="EA335" s="29"/>
      <c r="EB335" s="29"/>
      <c r="EC335" s="29"/>
      <c r="ED335" s="29"/>
      <c r="EE335" s="29"/>
      <c r="EF335" s="29"/>
      <c r="EG335" s="29"/>
      <c r="EH335" s="29"/>
      <c r="EI335" s="29"/>
      <c r="EJ335" s="29"/>
      <c r="EK335" s="29"/>
      <c r="EL335" s="29"/>
      <c r="EM335" s="29"/>
      <c r="EN335" s="29"/>
      <c r="EO335" s="29"/>
      <c r="EP335" s="29"/>
      <c r="EQ335" s="29"/>
      <c r="ER335" s="44"/>
    </row>
    <row r="336" spans="2:148" ht="15" customHeight="1" x14ac:dyDescent="0.25">
      <c r="B336" s="358" t="str">
        <f t="shared" si="35"/>
        <v>Desk 17</v>
      </c>
      <c r="C336" s="360" t="str">
        <f t="shared" si="37"/>
        <v/>
      </c>
      <c r="D336" s="360" t="str">
        <f t="shared" si="37"/>
        <v/>
      </c>
      <c r="E336" s="360" t="str">
        <f t="shared" si="37"/>
        <v/>
      </c>
      <c r="F336" s="360" t="str">
        <f t="shared" si="37"/>
        <v/>
      </c>
      <c r="G336" s="965" t="str">
        <f t="shared" si="37"/>
        <v/>
      </c>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44"/>
      <c r="DX336" s="29"/>
      <c r="DY336" s="29"/>
      <c r="DZ336" s="29"/>
      <c r="EA336" s="29"/>
      <c r="EB336" s="29"/>
      <c r="EC336" s="29"/>
      <c r="ED336" s="29"/>
      <c r="EE336" s="29"/>
      <c r="EF336" s="29"/>
      <c r="EG336" s="29"/>
      <c r="EH336" s="29"/>
      <c r="EI336" s="29"/>
      <c r="EJ336" s="29"/>
      <c r="EK336" s="29"/>
      <c r="EL336" s="29"/>
      <c r="EM336" s="29"/>
      <c r="EN336" s="29"/>
      <c r="EO336" s="29"/>
      <c r="EP336" s="29"/>
      <c r="EQ336" s="29"/>
      <c r="ER336" s="44"/>
    </row>
    <row r="337" spans="2:148" ht="15" customHeight="1" x14ac:dyDescent="0.25">
      <c r="B337" s="358" t="str">
        <f t="shared" si="35"/>
        <v>Desk 18</v>
      </c>
      <c r="C337" s="360" t="str">
        <f t="shared" ref="C337:G352" si="38">IF(ISBLANK(C28), "", C28)</f>
        <v/>
      </c>
      <c r="D337" s="360" t="str">
        <f t="shared" si="38"/>
        <v/>
      </c>
      <c r="E337" s="360" t="str">
        <f t="shared" si="38"/>
        <v/>
      </c>
      <c r="F337" s="360" t="str">
        <f t="shared" si="38"/>
        <v/>
      </c>
      <c r="G337" s="965" t="str">
        <f t="shared" si="38"/>
        <v/>
      </c>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44"/>
      <c r="DX337" s="29"/>
      <c r="DY337" s="29"/>
      <c r="DZ337" s="29"/>
      <c r="EA337" s="29"/>
      <c r="EB337" s="29"/>
      <c r="EC337" s="29"/>
      <c r="ED337" s="29"/>
      <c r="EE337" s="29"/>
      <c r="EF337" s="29"/>
      <c r="EG337" s="29"/>
      <c r="EH337" s="29"/>
      <c r="EI337" s="29"/>
      <c r="EJ337" s="29"/>
      <c r="EK337" s="29"/>
      <c r="EL337" s="29"/>
      <c r="EM337" s="29"/>
      <c r="EN337" s="29"/>
      <c r="EO337" s="29"/>
      <c r="EP337" s="29"/>
      <c r="EQ337" s="29"/>
      <c r="ER337" s="44"/>
    </row>
    <row r="338" spans="2:148" ht="15" customHeight="1" x14ac:dyDescent="0.25">
      <c r="B338" s="358" t="str">
        <f t="shared" si="35"/>
        <v>Desk 19</v>
      </c>
      <c r="C338" s="360" t="str">
        <f t="shared" si="38"/>
        <v/>
      </c>
      <c r="D338" s="360" t="str">
        <f t="shared" si="38"/>
        <v/>
      </c>
      <c r="E338" s="360" t="str">
        <f t="shared" si="38"/>
        <v/>
      </c>
      <c r="F338" s="360" t="str">
        <f t="shared" si="38"/>
        <v/>
      </c>
      <c r="G338" s="965" t="str">
        <f t="shared" si="38"/>
        <v/>
      </c>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44"/>
      <c r="DX338" s="29"/>
      <c r="DY338" s="29"/>
      <c r="DZ338" s="29"/>
      <c r="EA338" s="29"/>
      <c r="EB338" s="29"/>
      <c r="EC338" s="29"/>
      <c r="ED338" s="29"/>
      <c r="EE338" s="29"/>
      <c r="EF338" s="29"/>
      <c r="EG338" s="29"/>
      <c r="EH338" s="29"/>
      <c r="EI338" s="29"/>
      <c r="EJ338" s="29"/>
      <c r="EK338" s="29"/>
      <c r="EL338" s="29"/>
      <c r="EM338" s="29"/>
      <c r="EN338" s="29"/>
      <c r="EO338" s="29"/>
      <c r="EP338" s="29"/>
      <c r="EQ338" s="29"/>
      <c r="ER338" s="44"/>
    </row>
    <row r="339" spans="2:148" ht="15" customHeight="1" x14ac:dyDescent="0.25">
      <c r="B339" s="358" t="str">
        <f t="shared" si="35"/>
        <v>Desk 20</v>
      </c>
      <c r="C339" s="360" t="str">
        <f t="shared" si="38"/>
        <v/>
      </c>
      <c r="D339" s="360" t="str">
        <f t="shared" si="38"/>
        <v/>
      </c>
      <c r="E339" s="360" t="str">
        <f t="shared" si="38"/>
        <v/>
      </c>
      <c r="F339" s="360" t="str">
        <f t="shared" si="38"/>
        <v/>
      </c>
      <c r="G339" s="965" t="str">
        <f t="shared" si="38"/>
        <v/>
      </c>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44"/>
      <c r="DX339" s="29"/>
      <c r="DY339" s="29"/>
      <c r="DZ339" s="29"/>
      <c r="EA339" s="29"/>
      <c r="EB339" s="29"/>
      <c r="EC339" s="29"/>
      <c r="ED339" s="29"/>
      <c r="EE339" s="29"/>
      <c r="EF339" s="29"/>
      <c r="EG339" s="29"/>
      <c r="EH339" s="29"/>
      <c r="EI339" s="29"/>
      <c r="EJ339" s="29"/>
      <c r="EK339" s="29"/>
      <c r="EL339" s="29"/>
      <c r="EM339" s="29"/>
      <c r="EN339" s="29"/>
      <c r="EO339" s="29"/>
      <c r="EP339" s="29"/>
      <c r="EQ339" s="29"/>
      <c r="ER339" s="44"/>
    </row>
    <row r="340" spans="2:148" ht="15" customHeight="1" x14ac:dyDescent="0.25">
      <c r="B340" s="358" t="str">
        <f t="shared" si="35"/>
        <v>Desk 21</v>
      </c>
      <c r="C340" s="360" t="str">
        <f t="shared" si="38"/>
        <v/>
      </c>
      <c r="D340" s="360" t="str">
        <f t="shared" si="38"/>
        <v/>
      </c>
      <c r="E340" s="360" t="str">
        <f t="shared" si="38"/>
        <v/>
      </c>
      <c r="F340" s="360" t="str">
        <f t="shared" si="38"/>
        <v/>
      </c>
      <c r="G340" s="965" t="str">
        <f t="shared" si="38"/>
        <v/>
      </c>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44"/>
      <c r="DX340" s="29"/>
      <c r="DY340" s="29"/>
      <c r="DZ340" s="29"/>
      <c r="EA340" s="29"/>
      <c r="EB340" s="29"/>
      <c r="EC340" s="29"/>
      <c r="ED340" s="29"/>
      <c r="EE340" s="29"/>
      <c r="EF340" s="29"/>
      <c r="EG340" s="29"/>
      <c r="EH340" s="29"/>
      <c r="EI340" s="29"/>
      <c r="EJ340" s="29"/>
      <c r="EK340" s="29"/>
      <c r="EL340" s="29"/>
      <c r="EM340" s="29"/>
      <c r="EN340" s="29"/>
      <c r="EO340" s="29"/>
      <c r="EP340" s="29"/>
      <c r="EQ340" s="29"/>
      <c r="ER340" s="44"/>
    </row>
    <row r="341" spans="2:148" ht="15" customHeight="1" x14ac:dyDescent="0.25">
      <c r="B341" s="358" t="str">
        <f t="shared" si="35"/>
        <v>Desk 22</v>
      </c>
      <c r="C341" s="360" t="str">
        <f t="shared" si="38"/>
        <v/>
      </c>
      <c r="D341" s="360" t="str">
        <f t="shared" si="38"/>
        <v/>
      </c>
      <c r="E341" s="360" t="str">
        <f t="shared" si="38"/>
        <v/>
      </c>
      <c r="F341" s="360" t="str">
        <f t="shared" si="38"/>
        <v/>
      </c>
      <c r="G341" s="965" t="str">
        <f t="shared" si="38"/>
        <v/>
      </c>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44"/>
      <c r="DX341" s="29"/>
      <c r="DY341" s="29"/>
      <c r="DZ341" s="29"/>
      <c r="EA341" s="29"/>
      <c r="EB341" s="29"/>
      <c r="EC341" s="29"/>
      <c r="ED341" s="29"/>
      <c r="EE341" s="29"/>
      <c r="EF341" s="29"/>
      <c r="EG341" s="29"/>
      <c r="EH341" s="29"/>
      <c r="EI341" s="29"/>
      <c r="EJ341" s="29"/>
      <c r="EK341" s="29"/>
      <c r="EL341" s="29"/>
      <c r="EM341" s="29"/>
      <c r="EN341" s="29"/>
      <c r="EO341" s="29"/>
      <c r="EP341" s="29"/>
      <c r="EQ341" s="29"/>
      <c r="ER341" s="44"/>
    </row>
    <row r="342" spans="2:148" ht="15" customHeight="1" x14ac:dyDescent="0.25">
      <c r="B342" s="358" t="str">
        <f t="shared" si="35"/>
        <v>Desk 23</v>
      </c>
      <c r="C342" s="360" t="str">
        <f t="shared" si="38"/>
        <v/>
      </c>
      <c r="D342" s="360" t="str">
        <f t="shared" si="38"/>
        <v/>
      </c>
      <c r="E342" s="360" t="str">
        <f t="shared" si="38"/>
        <v/>
      </c>
      <c r="F342" s="360" t="str">
        <f t="shared" si="38"/>
        <v/>
      </c>
      <c r="G342" s="965" t="str">
        <f t="shared" si="38"/>
        <v/>
      </c>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44"/>
      <c r="DX342" s="29"/>
      <c r="DY342" s="29"/>
      <c r="DZ342" s="29"/>
      <c r="EA342" s="29"/>
      <c r="EB342" s="29"/>
      <c r="EC342" s="29"/>
      <c r="ED342" s="29"/>
      <c r="EE342" s="29"/>
      <c r="EF342" s="29"/>
      <c r="EG342" s="29"/>
      <c r="EH342" s="29"/>
      <c r="EI342" s="29"/>
      <c r="EJ342" s="29"/>
      <c r="EK342" s="29"/>
      <c r="EL342" s="29"/>
      <c r="EM342" s="29"/>
      <c r="EN342" s="29"/>
      <c r="EO342" s="29"/>
      <c r="EP342" s="29"/>
      <c r="EQ342" s="29"/>
      <c r="ER342" s="44"/>
    </row>
    <row r="343" spans="2:148" ht="15" customHeight="1" x14ac:dyDescent="0.25">
      <c r="B343" s="358" t="str">
        <f t="shared" si="35"/>
        <v>Desk 24</v>
      </c>
      <c r="C343" s="360" t="str">
        <f t="shared" si="38"/>
        <v/>
      </c>
      <c r="D343" s="360" t="str">
        <f t="shared" si="38"/>
        <v/>
      </c>
      <c r="E343" s="360" t="str">
        <f t="shared" si="38"/>
        <v/>
      </c>
      <c r="F343" s="360" t="str">
        <f t="shared" si="38"/>
        <v/>
      </c>
      <c r="G343" s="965" t="str">
        <f t="shared" si="38"/>
        <v/>
      </c>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44"/>
      <c r="DX343" s="29"/>
      <c r="DY343" s="29"/>
      <c r="DZ343" s="29"/>
      <c r="EA343" s="29"/>
      <c r="EB343" s="29"/>
      <c r="EC343" s="29"/>
      <c r="ED343" s="29"/>
      <c r="EE343" s="29"/>
      <c r="EF343" s="29"/>
      <c r="EG343" s="29"/>
      <c r="EH343" s="29"/>
      <c r="EI343" s="29"/>
      <c r="EJ343" s="29"/>
      <c r="EK343" s="29"/>
      <c r="EL343" s="29"/>
      <c r="EM343" s="29"/>
      <c r="EN343" s="29"/>
      <c r="EO343" s="29"/>
      <c r="EP343" s="29"/>
      <c r="EQ343" s="29"/>
      <c r="ER343" s="44"/>
    </row>
    <row r="344" spans="2:148" ht="15" customHeight="1" x14ac:dyDescent="0.25">
      <c r="B344" s="358" t="str">
        <f t="shared" si="35"/>
        <v>Desk 25</v>
      </c>
      <c r="C344" s="360" t="str">
        <f t="shared" si="38"/>
        <v/>
      </c>
      <c r="D344" s="360" t="str">
        <f t="shared" si="38"/>
        <v/>
      </c>
      <c r="E344" s="360" t="str">
        <f t="shared" si="38"/>
        <v/>
      </c>
      <c r="F344" s="360" t="str">
        <f t="shared" si="38"/>
        <v/>
      </c>
      <c r="G344" s="965" t="str">
        <f t="shared" si="38"/>
        <v/>
      </c>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44"/>
      <c r="DX344" s="29"/>
      <c r="DY344" s="29"/>
      <c r="DZ344" s="29"/>
      <c r="EA344" s="29"/>
      <c r="EB344" s="29"/>
      <c r="EC344" s="29"/>
      <c r="ED344" s="29"/>
      <c r="EE344" s="29"/>
      <c r="EF344" s="29"/>
      <c r="EG344" s="29"/>
      <c r="EH344" s="29"/>
      <c r="EI344" s="29"/>
      <c r="EJ344" s="29"/>
      <c r="EK344" s="29"/>
      <c r="EL344" s="29"/>
      <c r="EM344" s="29"/>
      <c r="EN344" s="29"/>
      <c r="EO344" s="29"/>
      <c r="EP344" s="29"/>
      <c r="EQ344" s="29"/>
      <c r="ER344" s="44"/>
    </row>
    <row r="345" spans="2:148" ht="15" customHeight="1" x14ac:dyDescent="0.25">
      <c r="B345" s="358" t="str">
        <f t="shared" si="35"/>
        <v>Desk 26</v>
      </c>
      <c r="C345" s="360" t="str">
        <f t="shared" si="38"/>
        <v/>
      </c>
      <c r="D345" s="360" t="str">
        <f t="shared" si="38"/>
        <v/>
      </c>
      <c r="E345" s="360" t="str">
        <f t="shared" si="38"/>
        <v/>
      </c>
      <c r="F345" s="360" t="str">
        <f t="shared" si="38"/>
        <v/>
      </c>
      <c r="G345" s="965" t="str">
        <f t="shared" si="38"/>
        <v/>
      </c>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44"/>
      <c r="DX345" s="29"/>
      <c r="DY345" s="29"/>
      <c r="DZ345" s="29"/>
      <c r="EA345" s="29"/>
      <c r="EB345" s="29"/>
      <c r="EC345" s="29"/>
      <c r="ED345" s="29"/>
      <c r="EE345" s="29"/>
      <c r="EF345" s="29"/>
      <c r="EG345" s="29"/>
      <c r="EH345" s="29"/>
      <c r="EI345" s="29"/>
      <c r="EJ345" s="29"/>
      <c r="EK345" s="29"/>
      <c r="EL345" s="29"/>
      <c r="EM345" s="29"/>
      <c r="EN345" s="29"/>
      <c r="EO345" s="29"/>
      <c r="EP345" s="29"/>
      <c r="EQ345" s="29"/>
      <c r="ER345" s="44"/>
    </row>
    <row r="346" spans="2:148" ht="15" customHeight="1" x14ac:dyDescent="0.25">
      <c r="B346" s="358" t="str">
        <f t="shared" si="35"/>
        <v>Desk 27</v>
      </c>
      <c r="C346" s="360" t="str">
        <f t="shared" si="38"/>
        <v/>
      </c>
      <c r="D346" s="360" t="str">
        <f t="shared" si="38"/>
        <v/>
      </c>
      <c r="E346" s="360" t="str">
        <f t="shared" si="38"/>
        <v/>
      </c>
      <c r="F346" s="360" t="str">
        <f t="shared" si="38"/>
        <v/>
      </c>
      <c r="G346" s="965" t="str">
        <f t="shared" si="38"/>
        <v/>
      </c>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44"/>
      <c r="DX346" s="29"/>
      <c r="DY346" s="29"/>
      <c r="DZ346" s="29"/>
      <c r="EA346" s="29"/>
      <c r="EB346" s="29"/>
      <c r="EC346" s="29"/>
      <c r="ED346" s="29"/>
      <c r="EE346" s="29"/>
      <c r="EF346" s="29"/>
      <c r="EG346" s="29"/>
      <c r="EH346" s="29"/>
      <c r="EI346" s="29"/>
      <c r="EJ346" s="29"/>
      <c r="EK346" s="29"/>
      <c r="EL346" s="29"/>
      <c r="EM346" s="29"/>
      <c r="EN346" s="29"/>
      <c r="EO346" s="29"/>
      <c r="EP346" s="29"/>
      <c r="EQ346" s="29"/>
      <c r="ER346" s="44"/>
    </row>
    <row r="347" spans="2:148" ht="15" customHeight="1" x14ac:dyDescent="0.25">
      <c r="B347" s="358" t="str">
        <f t="shared" si="35"/>
        <v>Desk 28</v>
      </c>
      <c r="C347" s="360" t="str">
        <f t="shared" si="38"/>
        <v/>
      </c>
      <c r="D347" s="360" t="str">
        <f t="shared" si="38"/>
        <v/>
      </c>
      <c r="E347" s="360" t="str">
        <f t="shared" si="38"/>
        <v/>
      </c>
      <c r="F347" s="360" t="str">
        <f t="shared" si="38"/>
        <v/>
      </c>
      <c r="G347" s="965" t="str">
        <f t="shared" si="38"/>
        <v/>
      </c>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44"/>
      <c r="DX347" s="29"/>
      <c r="DY347" s="29"/>
      <c r="DZ347" s="29"/>
      <c r="EA347" s="29"/>
      <c r="EB347" s="29"/>
      <c r="EC347" s="29"/>
      <c r="ED347" s="29"/>
      <c r="EE347" s="29"/>
      <c r="EF347" s="29"/>
      <c r="EG347" s="29"/>
      <c r="EH347" s="29"/>
      <c r="EI347" s="29"/>
      <c r="EJ347" s="29"/>
      <c r="EK347" s="29"/>
      <c r="EL347" s="29"/>
      <c r="EM347" s="29"/>
      <c r="EN347" s="29"/>
      <c r="EO347" s="29"/>
      <c r="EP347" s="29"/>
      <c r="EQ347" s="29"/>
      <c r="ER347" s="44"/>
    </row>
    <row r="348" spans="2:148" ht="15" customHeight="1" x14ac:dyDescent="0.25">
      <c r="B348" s="358" t="str">
        <f t="shared" si="35"/>
        <v>Desk 29</v>
      </c>
      <c r="C348" s="360" t="str">
        <f t="shared" si="38"/>
        <v/>
      </c>
      <c r="D348" s="360" t="str">
        <f t="shared" si="38"/>
        <v/>
      </c>
      <c r="E348" s="360" t="str">
        <f t="shared" si="38"/>
        <v/>
      </c>
      <c r="F348" s="360" t="str">
        <f t="shared" si="38"/>
        <v/>
      </c>
      <c r="G348" s="965" t="str">
        <f t="shared" si="38"/>
        <v/>
      </c>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44"/>
      <c r="DX348" s="29"/>
      <c r="DY348" s="29"/>
      <c r="DZ348" s="29"/>
      <c r="EA348" s="29"/>
      <c r="EB348" s="29"/>
      <c r="EC348" s="29"/>
      <c r="ED348" s="29"/>
      <c r="EE348" s="29"/>
      <c r="EF348" s="29"/>
      <c r="EG348" s="29"/>
      <c r="EH348" s="29"/>
      <c r="EI348" s="29"/>
      <c r="EJ348" s="29"/>
      <c r="EK348" s="29"/>
      <c r="EL348" s="29"/>
      <c r="EM348" s="29"/>
      <c r="EN348" s="29"/>
      <c r="EO348" s="29"/>
      <c r="EP348" s="29"/>
      <c r="EQ348" s="29"/>
      <c r="ER348" s="44"/>
    </row>
    <row r="349" spans="2:148" ht="15" customHeight="1" x14ac:dyDescent="0.25">
      <c r="B349" s="358" t="str">
        <f t="shared" si="35"/>
        <v>Desk 30</v>
      </c>
      <c r="C349" s="360" t="str">
        <f t="shared" si="38"/>
        <v/>
      </c>
      <c r="D349" s="360" t="str">
        <f t="shared" si="38"/>
        <v/>
      </c>
      <c r="E349" s="360" t="str">
        <f t="shared" si="38"/>
        <v/>
      </c>
      <c r="F349" s="360" t="str">
        <f t="shared" si="38"/>
        <v/>
      </c>
      <c r="G349" s="965" t="str">
        <f t="shared" si="38"/>
        <v/>
      </c>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44"/>
      <c r="DX349" s="29"/>
      <c r="DY349" s="29"/>
      <c r="DZ349" s="29"/>
      <c r="EA349" s="29"/>
      <c r="EB349" s="29"/>
      <c r="EC349" s="29"/>
      <c r="ED349" s="29"/>
      <c r="EE349" s="29"/>
      <c r="EF349" s="29"/>
      <c r="EG349" s="29"/>
      <c r="EH349" s="29"/>
      <c r="EI349" s="29"/>
      <c r="EJ349" s="29"/>
      <c r="EK349" s="29"/>
      <c r="EL349" s="29"/>
      <c r="EM349" s="29"/>
      <c r="EN349" s="29"/>
      <c r="EO349" s="29"/>
      <c r="EP349" s="29"/>
      <c r="EQ349" s="29"/>
      <c r="ER349" s="44"/>
    </row>
    <row r="350" spans="2:148" ht="15" customHeight="1" x14ac:dyDescent="0.25">
      <c r="B350" s="358" t="str">
        <f t="shared" si="35"/>
        <v>Desk 31</v>
      </c>
      <c r="C350" s="360" t="str">
        <f t="shared" si="38"/>
        <v/>
      </c>
      <c r="D350" s="360" t="str">
        <f t="shared" si="38"/>
        <v/>
      </c>
      <c r="E350" s="360" t="str">
        <f t="shared" si="38"/>
        <v/>
      </c>
      <c r="F350" s="360" t="str">
        <f t="shared" si="38"/>
        <v/>
      </c>
      <c r="G350" s="965" t="str">
        <f t="shared" si="38"/>
        <v/>
      </c>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44"/>
      <c r="DX350" s="29"/>
      <c r="DY350" s="29"/>
      <c r="DZ350" s="29"/>
      <c r="EA350" s="29"/>
      <c r="EB350" s="29"/>
      <c r="EC350" s="29"/>
      <c r="ED350" s="29"/>
      <c r="EE350" s="29"/>
      <c r="EF350" s="29"/>
      <c r="EG350" s="29"/>
      <c r="EH350" s="29"/>
      <c r="EI350" s="29"/>
      <c r="EJ350" s="29"/>
      <c r="EK350" s="29"/>
      <c r="EL350" s="29"/>
      <c r="EM350" s="29"/>
      <c r="EN350" s="29"/>
      <c r="EO350" s="29"/>
      <c r="EP350" s="29"/>
      <c r="EQ350" s="29"/>
      <c r="ER350" s="44"/>
    </row>
    <row r="351" spans="2:148" ht="15" customHeight="1" x14ac:dyDescent="0.25">
      <c r="B351" s="358" t="str">
        <f t="shared" si="35"/>
        <v>Desk 32</v>
      </c>
      <c r="C351" s="360" t="str">
        <f t="shared" si="38"/>
        <v/>
      </c>
      <c r="D351" s="360" t="str">
        <f t="shared" si="38"/>
        <v/>
      </c>
      <c r="E351" s="360" t="str">
        <f t="shared" si="38"/>
        <v/>
      </c>
      <c r="F351" s="360" t="str">
        <f t="shared" si="38"/>
        <v/>
      </c>
      <c r="G351" s="965" t="str">
        <f t="shared" si="38"/>
        <v/>
      </c>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44"/>
      <c r="DX351" s="29"/>
      <c r="DY351" s="29"/>
      <c r="DZ351" s="29"/>
      <c r="EA351" s="29"/>
      <c r="EB351" s="29"/>
      <c r="EC351" s="29"/>
      <c r="ED351" s="29"/>
      <c r="EE351" s="29"/>
      <c r="EF351" s="29"/>
      <c r="EG351" s="29"/>
      <c r="EH351" s="29"/>
      <c r="EI351" s="29"/>
      <c r="EJ351" s="29"/>
      <c r="EK351" s="29"/>
      <c r="EL351" s="29"/>
      <c r="EM351" s="29"/>
      <c r="EN351" s="29"/>
      <c r="EO351" s="29"/>
      <c r="EP351" s="29"/>
      <c r="EQ351" s="29"/>
      <c r="ER351" s="44"/>
    </row>
    <row r="352" spans="2:148" ht="15" customHeight="1" x14ac:dyDescent="0.25">
      <c r="B352" s="358" t="str">
        <f t="shared" si="35"/>
        <v>Desk 33</v>
      </c>
      <c r="C352" s="360" t="str">
        <f t="shared" si="38"/>
        <v/>
      </c>
      <c r="D352" s="360" t="str">
        <f t="shared" si="38"/>
        <v/>
      </c>
      <c r="E352" s="360" t="str">
        <f t="shared" si="38"/>
        <v/>
      </c>
      <c r="F352" s="360" t="str">
        <f t="shared" si="38"/>
        <v/>
      </c>
      <c r="G352" s="965" t="str">
        <f t="shared" si="38"/>
        <v/>
      </c>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44"/>
      <c r="DX352" s="29"/>
      <c r="DY352" s="29"/>
      <c r="DZ352" s="29"/>
      <c r="EA352" s="29"/>
      <c r="EB352" s="29"/>
      <c r="EC352" s="29"/>
      <c r="ED352" s="29"/>
      <c r="EE352" s="29"/>
      <c r="EF352" s="29"/>
      <c r="EG352" s="29"/>
      <c r="EH352" s="29"/>
      <c r="EI352" s="29"/>
      <c r="EJ352" s="29"/>
      <c r="EK352" s="29"/>
      <c r="EL352" s="29"/>
      <c r="EM352" s="29"/>
      <c r="EN352" s="29"/>
      <c r="EO352" s="29"/>
      <c r="EP352" s="29"/>
      <c r="EQ352" s="29"/>
      <c r="ER352" s="44"/>
    </row>
    <row r="353" spans="2:148" ht="15" customHeight="1" x14ac:dyDescent="0.25">
      <c r="B353" s="358" t="str">
        <f t="shared" si="35"/>
        <v>Desk 34</v>
      </c>
      <c r="C353" s="360" t="str">
        <f t="shared" ref="C353:G368" si="39">IF(ISBLANK(C44), "", C44)</f>
        <v/>
      </c>
      <c r="D353" s="360" t="str">
        <f t="shared" si="39"/>
        <v/>
      </c>
      <c r="E353" s="360" t="str">
        <f t="shared" si="39"/>
        <v/>
      </c>
      <c r="F353" s="360" t="str">
        <f t="shared" si="39"/>
        <v/>
      </c>
      <c r="G353" s="965" t="str">
        <f t="shared" si="39"/>
        <v/>
      </c>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44"/>
      <c r="DX353" s="29"/>
      <c r="DY353" s="29"/>
      <c r="DZ353" s="29"/>
      <c r="EA353" s="29"/>
      <c r="EB353" s="29"/>
      <c r="EC353" s="29"/>
      <c r="ED353" s="29"/>
      <c r="EE353" s="29"/>
      <c r="EF353" s="29"/>
      <c r="EG353" s="29"/>
      <c r="EH353" s="29"/>
      <c r="EI353" s="29"/>
      <c r="EJ353" s="29"/>
      <c r="EK353" s="29"/>
      <c r="EL353" s="29"/>
      <c r="EM353" s="29"/>
      <c r="EN353" s="29"/>
      <c r="EO353" s="29"/>
      <c r="EP353" s="29"/>
      <c r="EQ353" s="29"/>
      <c r="ER353" s="44"/>
    </row>
    <row r="354" spans="2:148" ht="15" customHeight="1" x14ac:dyDescent="0.25">
      <c r="B354" s="358" t="str">
        <f t="shared" si="35"/>
        <v>Desk 35</v>
      </c>
      <c r="C354" s="360" t="str">
        <f t="shared" si="39"/>
        <v/>
      </c>
      <c r="D354" s="360" t="str">
        <f t="shared" si="39"/>
        <v/>
      </c>
      <c r="E354" s="360" t="str">
        <f t="shared" si="39"/>
        <v/>
      </c>
      <c r="F354" s="360" t="str">
        <f t="shared" si="39"/>
        <v/>
      </c>
      <c r="G354" s="965" t="str">
        <f t="shared" si="39"/>
        <v/>
      </c>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44"/>
      <c r="DX354" s="29"/>
      <c r="DY354" s="29"/>
      <c r="DZ354" s="29"/>
      <c r="EA354" s="29"/>
      <c r="EB354" s="29"/>
      <c r="EC354" s="29"/>
      <c r="ED354" s="29"/>
      <c r="EE354" s="29"/>
      <c r="EF354" s="29"/>
      <c r="EG354" s="29"/>
      <c r="EH354" s="29"/>
      <c r="EI354" s="29"/>
      <c r="EJ354" s="29"/>
      <c r="EK354" s="29"/>
      <c r="EL354" s="29"/>
      <c r="EM354" s="29"/>
      <c r="EN354" s="29"/>
      <c r="EO354" s="29"/>
      <c r="EP354" s="29"/>
      <c r="EQ354" s="29"/>
      <c r="ER354" s="44"/>
    </row>
    <row r="355" spans="2:148" ht="15" customHeight="1" x14ac:dyDescent="0.25">
      <c r="B355" s="358" t="str">
        <f t="shared" si="35"/>
        <v>Desk 36</v>
      </c>
      <c r="C355" s="360" t="str">
        <f t="shared" si="39"/>
        <v/>
      </c>
      <c r="D355" s="360" t="str">
        <f t="shared" si="39"/>
        <v/>
      </c>
      <c r="E355" s="360" t="str">
        <f t="shared" si="39"/>
        <v/>
      </c>
      <c r="F355" s="360" t="str">
        <f t="shared" si="39"/>
        <v/>
      </c>
      <c r="G355" s="965" t="str">
        <f t="shared" si="39"/>
        <v/>
      </c>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44"/>
      <c r="DX355" s="29"/>
      <c r="DY355" s="29"/>
      <c r="DZ355" s="29"/>
      <c r="EA355" s="29"/>
      <c r="EB355" s="29"/>
      <c r="EC355" s="29"/>
      <c r="ED355" s="29"/>
      <c r="EE355" s="29"/>
      <c r="EF355" s="29"/>
      <c r="EG355" s="29"/>
      <c r="EH355" s="29"/>
      <c r="EI355" s="29"/>
      <c r="EJ355" s="29"/>
      <c r="EK355" s="29"/>
      <c r="EL355" s="29"/>
      <c r="EM355" s="29"/>
      <c r="EN355" s="29"/>
      <c r="EO355" s="29"/>
      <c r="EP355" s="29"/>
      <c r="EQ355" s="29"/>
      <c r="ER355" s="44"/>
    </row>
    <row r="356" spans="2:148" ht="15" customHeight="1" x14ac:dyDescent="0.25">
      <c r="B356" s="358" t="str">
        <f t="shared" si="35"/>
        <v>Desk 37</v>
      </c>
      <c r="C356" s="360" t="str">
        <f t="shared" si="39"/>
        <v/>
      </c>
      <c r="D356" s="360" t="str">
        <f t="shared" si="39"/>
        <v/>
      </c>
      <c r="E356" s="360" t="str">
        <f t="shared" si="39"/>
        <v/>
      </c>
      <c r="F356" s="360" t="str">
        <f t="shared" si="39"/>
        <v/>
      </c>
      <c r="G356" s="965" t="str">
        <f t="shared" si="39"/>
        <v/>
      </c>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44"/>
      <c r="DX356" s="29"/>
      <c r="DY356" s="29"/>
      <c r="DZ356" s="29"/>
      <c r="EA356" s="29"/>
      <c r="EB356" s="29"/>
      <c r="EC356" s="29"/>
      <c r="ED356" s="29"/>
      <c r="EE356" s="29"/>
      <c r="EF356" s="29"/>
      <c r="EG356" s="29"/>
      <c r="EH356" s="29"/>
      <c r="EI356" s="29"/>
      <c r="EJ356" s="29"/>
      <c r="EK356" s="29"/>
      <c r="EL356" s="29"/>
      <c r="EM356" s="29"/>
      <c r="EN356" s="29"/>
      <c r="EO356" s="29"/>
      <c r="EP356" s="29"/>
      <c r="EQ356" s="29"/>
      <c r="ER356" s="44"/>
    </row>
    <row r="357" spans="2:148" ht="15" customHeight="1" x14ac:dyDescent="0.25">
      <c r="B357" s="358" t="str">
        <f t="shared" si="35"/>
        <v>Desk 38</v>
      </c>
      <c r="C357" s="360" t="str">
        <f t="shared" si="39"/>
        <v/>
      </c>
      <c r="D357" s="360" t="str">
        <f t="shared" si="39"/>
        <v/>
      </c>
      <c r="E357" s="360" t="str">
        <f t="shared" si="39"/>
        <v/>
      </c>
      <c r="F357" s="360" t="str">
        <f t="shared" si="39"/>
        <v/>
      </c>
      <c r="G357" s="965" t="str">
        <f t="shared" si="39"/>
        <v/>
      </c>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44"/>
      <c r="DX357" s="29"/>
      <c r="DY357" s="29"/>
      <c r="DZ357" s="29"/>
      <c r="EA357" s="29"/>
      <c r="EB357" s="29"/>
      <c r="EC357" s="29"/>
      <c r="ED357" s="29"/>
      <c r="EE357" s="29"/>
      <c r="EF357" s="29"/>
      <c r="EG357" s="29"/>
      <c r="EH357" s="29"/>
      <c r="EI357" s="29"/>
      <c r="EJ357" s="29"/>
      <c r="EK357" s="29"/>
      <c r="EL357" s="29"/>
      <c r="EM357" s="29"/>
      <c r="EN357" s="29"/>
      <c r="EO357" s="29"/>
      <c r="EP357" s="29"/>
      <c r="EQ357" s="29"/>
      <c r="ER357" s="44"/>
    </row>
    <row r="358" spans="2:148" ht="15" customHeight="1" x14ac:dyDescent="0.25">
      <c r="B358" s="358" t="str">
        <f t="shared" si="35"/>
        <v>Desk 39</v>
      </c>
      <c r="C358" s="360" t="str">
        <f t="shared" si="39"/>
        <v/>
      </c>
      <c r="D358" s="360" t="str">
        <f t="shared" si="39"/>
        <v/>
      </c>
      <c r="E358" s="360" t="str">
        <f t="shared" si="39"/>
        <v/>
      </c>
      <c r="F358" s="360" t="str">
        <f t="shared" si="39"/>
        <v/>
      </c>
      <c r="G358" s="965" t="str">
        <f t="shared" si="39"/>
        <v/>
      </c>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44"/>
      <c r="DX358" s="29"/>
      <c r="DY358" s="29"/>
      <c r="DZ358" s="29"/>
      <c r="EA358" s="29"/>
      <c r="EB358" s="29"/>
      <c r="EC358" s="29"/>
      <c r="ED358" s="29"/>
      <c r="EE358" s="29"/>
      <c r="EF358" s="29"/>
      <c r="EG358" s="29"/>
      <c r="EH358" s="29"/>
      <c r="EI358" s="29"/>
      <c r="EJ358" s="29"/>
      <c r="EK358" s="29"/>
      <c r="EL358" s="29"/>
      <c r="EM358" s="29"/>
      <c r="EN358" s="29"/>
      <c r="EO358" s="29"/>
      <c r="EP358" s="29"/>
      <c r="EQ358" s="29"/>
      <c r="ER358" s="44"/>
    </row>
    <row r="359" spans="2:148" ht="15" customHeight="1" x14ac:dyDescent="0.25">
      <c r="B359" s="358" t="str">
        <f t="shared" si="35"/>
        <v>Desk 40</v>
      </c>
      <c r="C359" s="360" t="str">
        <f t="shared" si="39"/>
        <v/>
      </c>
      <c r="D359" s="360" t="str">
        <f t="shared" si="39"/>
        <v/>
      </c>
      <c r="E359" s="360" t="str">
        <f t="shared" si="39"/>
        <v/>
      </c>
      <c r="F359" s="360" t="str">
        <f t="shared" si="39"/>
        <v/>
      </c>
      <c r="G359" s="965" t="str">
        <f t="shared" si="39"/>
        <v/>
      </c>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44"/>
      <c r="DX359" s="29"/>
      <c r="DY359" s="29"/>
      <c r="DZ359" s="29"/>
      <c r="EA359" s="29"/>
      <c r="EB359" s="29"/>
      <c r="EC359" s="29"/>
      <c r="ED359" s="29"/>
      <c r="EE359" s="29"/>
      <c r="EF359" s="29"/>
      <c r="EG359" s="29"/>
      <c r="EH359" s="29"/>
      <c r="EI359" s="29"/>
      <c r="EJ359" s="29"/>
      <c r="EK359" s="29"/>
      <c r="EL359" s="29"/>
      <c r="EM359" s="29"/>
      <c r="EN359" s="29"/>
      <c r="EO359" s="29"/>
      <c r="EP359" s="29"/>
      <c r="EQ359" s="29"/>
      <c r="ER359" s="44"/>
    </row>
    <row r="360" spans="2:148" ht="15" customHeight="1" x14ac:dyDescent="0.25">
      <c r="B360" s="358" t="str">
        <f t="shared" si="35"/>
        <v>Desk 41</v>
      </c>
      <c r="C360" s="360" t="str">
        <f t="shared" si="39"/>
        <v/>
      </c>
      <c r="D360" s="360" t="str">
        <f t="shared" si="39"/>
        <v/>
      </c>
      <c r="E360" s="360" t="str">
        <f t="shared" si="39"/>
        <v/>
      </c>
      <c r="F360" s="360" t="str">
        <f t="shared" si="39"/>
        <v/>
      </c>
      <c r="G360" s="965" t="str">
        <f t="shared" si="39"/>
        <v/>
      </c>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44"/>
      <c r="DX360" s="29"/>
      <c r="DY360" s="29"/>
      <c r="DZ360" s="29"/>
      <c r="EA360" s="29"/>
      <c r="EB360" s="29"/>
      <c r="EC360" s="29"/>
      <c r="ED360" s="29"/>
      <c r="EE360" s="29"/>
      <c r="EF360" s="29"/>
      <c r="EG360" s="29"/>
      <c r="EH360" s="29"/>
      <c r="EI360" s="29"/>
      <c r="EJ360" s="29"/>
      <c r="EK360" s="29"/>
      <c r="EL360" s="29"/>
      <c r="EM360" s="29"/>
      <c r="EN360" s="29"/>
      <c r="EO360" s="29"/>
      <c r="EP360" s="29"/>
      <c r="EQ360" s="29"/>
      <c r="ER360" s="44"/>
    </row>
    <row r="361" spans="2:148" ht="15" customHeight="1" x14ac:dyDescent="0.25">
      <c r="B361" s="358" t="str">
        <f t="shared" si="35"/>
        <v>Desk 42</v>
      </c>
      <c r="C361" s="360" t="str">
        <f t="shared" si="39"/>
        <v/>
      </c>
      <c r="D361" s="360" t="str">
        <f t="shared" si="39"/>
        <v/>
      </c>
      <c r="E361" s="360" t="str">
        <f t="shared" si="39"/>
        <v/>
      </c>
      <c r="F361" s="360" t="str">
        <f t="shared" si="39"/>
        <v/>
      </c>
      <c r="G361" s="965" t="str">
        <f t="shared" si="39"/>
        <v/>
      </c>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44"/>
      <c r="DX361" s="29"/>
      <c r="DY361" s="29"/>
      <c r="DZ361" s="29"/>
      <c r="EA361" s="29"/>
      <c r="EB361" s="29"/>
      <c r="EC361" s="29"/>
      <c r="ED361" s="29"/>
      <c r="EE361" s="29"/>
      <c r="EF361" s="29"/>
      <c r="EG361" s="29"/>
      <c r="EH361" s="29"/>
      <c r="EI361" s="29"/>
      <c r="EJ361" s="29"/>
      <c r="EK361" s="29"/>
      <c r="EL361" s="29"/>
      <c r="EM361" s="29"/>
      <c r="EN361" s="29"/>
      <c r="EO361" s="29"/>
      <c r="EP361" s="29"/>
      <c r="EQ361" s="29"/>
      <c r="ER361" s="44"/>
    </row>
    <row r="362" spans="2:148" ht="15" customHeight="1" x14ac:dyDescent="0.25">
      <c r="B362" s="358" t="str">
        <f t="shared" si="35"/>
        <v>Desk 43</v>
      </c>
      <c r="C362" s="360" t="str">
        <f t="shared" si="39"/>
        <v/>
      </c>
      <c r="D362" s="360" t="str">
        <f t="shared" si="39"/>
        <v/>
      </c>
      <c r="E362" s="360" t="str">
        <f t="shared" si="39"/>
        <v/>
      </c>
      <c r="F362" s="360" t="str">
        <f t="shared" si="39"/>
        <v/>
      </c>
      <c r="G362" s="965" t="str">
        <f t="shared" si="39"/>
        <v/>
      </c>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44"/>
      <c r="DX362" s="29"/>
      <c r="DY362" s="29"/>
      <c r="DZ362" s="29"/>
      <c r="EA362" s="29"/>
      <c r="EB362" s="29"/>
      <c r="EC362" s="29"/>
      <c r="ED362" s="29"/>
      <c r="EE362" s="29"/>
      <c r="EF362" s="29"/>
      <c r="EG362" s="29"/>
      <c r="EH362" s="29"/>
      <c r="EI362" s="29"/>
      <c r="EJ362" s="29"/>
      <c r="EK362" s="29"/>
      <c r="EL362" s="29"/>
      <c r="EM362" s="29"/>
      <c r="EN362" s="29"/>
      <c r="EO362" s="29"/>
      <c r="EP362" s="29"/>
      <c r="EQ362" s="29"/>
      <c r="ER362" s="44"/>
    </row>
    <row r="363" spans="2:148" ht="15" customHeight="1" x14ac:dyDescent="0.25">
      <c r="B363" s="358" t="str">
        <f t="shared" si="35"/>
        <v>Desk 44</v>
      </c>
      <c r="C363" s="360" t="str">
        <f t="shared" si="39"/>
        <v/>
      </c>
      <c r="D363" s="360" t="str">
        <f t="shared" si="39"/>
        <v/>
      </c>
      <c r="E363" s="360" t="str">
        <f t="shared" si="39"/>
        <v/>
      </c>
      <c r="F363" s="360" t="str">
        <f t="shared" si="39"/>
        <v/>
      </c>
      <c r="G363" s="965" t="str">
        <f t="shared" si="39"/>
        <v/>
      </c>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44"/>
      <c r="DX363" s="29"/>
      <c r="DY363" s="29"/>
      <c r="DZ363" s="29"/>
      <c r="EA363" s="29"/>
      <c r="EB363" s="29"/>
      <c r="EC363" s="29"/>
      <c r="ED363" s="29"/>
      <c r="EE363" s="29"/>
      <c r="EF363" s="29"/>
      <c r="EG363" s="29"/>
      <c r="EH363" s="29"/>
      <c r="EI363" s="29"/>
      <c r="EJ363" s="29"/>
      <c r="EK363" s="29"/>
      <c r="EL363" s="29"/>
      <c r="EM363" s="29"/>
      <c r="EN363" s="29"/>
      <c r="EO363" s="29"/>
      <c r="EP363" s="29"/>
      <c r="EQ363" s="29"/>
      <c r="ER363" s="44"/>
    </row>
    <row r="364" spans="2:148" ht="15" customHeight="1" x14ac:dyDescent="0.25">
      <c r="B364" s="358" t="str">
        <f t="shared" si="35"/>
        <v>Desk 45</v>
      </c>
      <c r="C364" s="360" t="str">
        <f t="shared" si="39"/>
        <v/>
      </c>
      <c r="D364" s="360" t="str">
        <f t="shared" si="39"/>
        <v/>
      </c>
      <c r="E364" s="360" t="str">
        <f t="shared" si="39"/>
        <v/>
      </c>
      <c r="F364" s="360" t="str">
        <f t="shared" si="39"/>
        <v/>
      </c>
      <c r="G364" s="965" t="str">
        <f t="shared" si="39"/>
        <v/>
      </c>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44"/>
      <c r="DX364" s="29"/>
      <c r="DY364" s="29"/>
      <c r="DZ364" s="29"/>
      <c r="EA364" s="29"/>
      <c r="EB364" s="29"/>
      <c r="EC364" s="29"/>
      <c r="ED364" s="29"/>
      <c r="EE364" s="29"/>
      <c r="EF364" s="29"/>
      <c r="EG364" s="29"/>
      <c r="EH364" s="29"/>
      <c r="EI364" s="29"/>
      <c r="EJ364" s="29"/>
      <c r="EK364" s="29"/>
      <c r="EL364" s="29"/>
      <c r="EM364" s="29"/>
      <c r="EN364" s="29"/>
      <c r="EO364" s="29"/>
      <c r="EP364" s="29"/>
      <c r="EQ364" s="29"/>
      <c r="ER364" s="44"/>
    </row>
    <row r="365" spans="2:148" ht="15" customHeight="1" x14ac:dyDescent="0.25">
      <c r="B365" s="358" t="str">
        <f t="shared" si="35"/>
        <v>Desk 46</v>
      </c>
      <c r="C365" s="360" t="str">
        <f t="shared" si="39"/>
        <v/>
      </c>
      <c r="D365" s="360" t="str">
        <f t="shared" si="39"/>
        <v/>
      </c>
      <c r="E365" s="360" t="str">
        <f t="shared" si="39"/>
        <v/>
      </c>
      <c r="F365" s="360" t="str">
        <f t="shared" si="39"/>
        <v/>
      </c>
      <c r="G365" s="965" t="str">
        <f t="shared" si="39"/>
        <v/>
      </c>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44"/>
      <c r="DX365" s="29"/>
      <c r="DY365" s="29"/>
      <c r="DZ365" s="29"/>
      <c r="EA365" s="29"/>
      <c r="EB365" s="29"/>
      <c r="EC365" s="29"/>
      <c r="ED365" s="29"/>
      <c r="EE365" s="29"/>
      <c r="EF365" s="29"/>
      <c r="EG365" s="29"/>
      <c r="EH365" s="29"/>
      <c r="EI365" s="29"/>
      <c r="EJ365" s="29"/>
      <c r="EK365" s="29"/>
      <c r="EL365" s="29"/>
      <c r="EM365" s="29"/>
      <c r="EN365" s="29"/>
      <c r="EO365" s="29"/>
      <c r="EP365" s="29"/>
      <c r="EQ365" s="29"/>
      <c r="ER365" s="44"/>
    </row>
    <row r="366" spans="2:148" ht="15" customHeight="1" x14ac:dyDescent="0.25">
      <c r="B366" s="358" t="str">
        <f t="shared" si="35"/>
        <v>Desk 47</v>
      </c>
      <c r="C366" s="360" t="str">
        <f t="shared" si="39"/>
        <v/>
      </c>
      <c r="D366" s="360" t="str">
        <f t="shared" si="39"/>
        <v/>
      </c>
      <c r="E366" s="360" t="str">
        <f t="shared" si="39"/>
        <v/>
      </c>
      <c r="F366" s="360" t="str">
        <f t="shared" si="39"/>
        <v/>
      </c>
      <c r="G366" s="965" t="str">
        <f t="shared" si="39"/>
        <v/>
      </c>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44"/>
      <c r="DX366" s="29"/>
      <c r="DY366" s="29"/>
      <c r="DZ366" s="29"/>
      <c r="EA366" s="29"/>
      <c r="EB366" s="29"/>
      <c r="EC366" s="29"/>
      <c r="ED366" s="29"/>
      <c r="EE366" s="29"/>
      <c r="EF366" s="29"/>
      <c r="EG366" s="29"/>
      <c r="EH366" s="29"/>
      <c r="EI366" s="29"/>
      <c r="EJ366" s="29"/>
      <c r="EK366" s="29"/>
      <c r="EL366" s="29"/>
      <c r="EM366" s="29"/>
      <c r="EN366" s="29"/>
      <c r="EO366" s="29"/>
      <c r="EP366" s="29"/>
      <c r="EQ366" s="29"/>
      <c r="ER366" s="44"/>
    </row>
    <row r="367" spans="2:148" ht="15" customHeight="1" x14ac:dyDescent="0.25">
      <c r="B367" s="358" t="str">
        <f t="shared" si="35"/>
        <v>Desk 48</v>
      </c>
      <c r="C367" s="360" t="str">
        <f t="shared" si="39"/>
        <v/>
      </c>
      <c r="D367" s="360" t="str">
        <f t="shared" si="39"/>
        <v/>
      </c>
      <c r="E367" s="360" t="str">
        <f t="shared" si="39"/>
        <v/>
      </c>
      <c r="F367" s="360" t="str">
        <f t="shared" si="39"/>
        <v/>
      </c>
      <c r="G367" s="965" t="str">
        <f t="shared" si="39"/>
        <v/>
      </c>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44"/>
      <c r="DX367" s="29"/>
      <c r="DY367" s="29"/>
      <c r="DZ367" s="29"/>
      <c r="EA367" s="29"/>
      <c r="EB367" s="29"/>
      <c r="EC367" s="29"/>
      <c r="ED367" s="29"/>
      <c r="EE367" s="29"/>
      <c r="EF367" s="29"/>
      <c r="EG367" s="29"/>
      <c r="EH367" s="29"/>
      <c r="EI367" s="29"/>
      <c r="EJ367" s="29"/>
      <c r="EK367" s="29"/>
      <c r="EL367" s="29"/>
      <c r="EM367" s="29"/>
      <c r="EN367" s="29"/>
      <c r="EO367" s="29"/>
      <c r="EP367" s="29"/>
      <c r="EQ367" s="29"/>
      <c r="ER367" s="44"/>
    </row>
    <row r="368" spans="2:148" ht="15" customHeight="1" x14ac:dyDescent="0.25">
      <c r="B368" s="358" t="str">
        <f t="shared" si="35"/>
        <v>Desk 49</v>
      </c>
      <c r="C368" s="360" t="str">
        <f t="shared" si="39"/>
        <v/>
      </c>
      <c r="D368" s="360" t="str">
        <f t="shared" si="39"/>
        <v/>
      </c>
      <c r="E368" s="360" t="str">
        <f t="shared" si="39"/>
        <v/>
      </c>
      <c r="F368" s="360" t="str">
        <f t="shared" si="39"/>
        <v/>
      </c>
      <c r="G368" s="965" t="str">
        <f t="shared" si="39"/>
        <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44"/>
      <c r="DX368" s="29"/>
      <c r="DY368" s="29"/>
      <c r="DZ368" s="29"/>
      <c r="EA368" s="29"/>
      <c r="EB368" s="29"/>
      <c r="EC368" s="29"/>
      <c r="ED368" s="29"/>
      <c r="EE368" s="29"/>
      <c r="EF368" s="29"/>
      <c r="EG368" s="29"/>
      <c r="EH368" s="29"/>
      <c r="EI368" s="29"/>
      <c r="EJ368" s="29"/>
      <c r="EK368" s="29"/>
      <c r="EL368" s="29"/>
      <c r="EM368" s="29"/>
      <c r="EN368" s="29"/>
      <c r="EO368" s="29"/>
      <c r="EP368" s="29"/>
      <c r="EQ368" s="29"/>
      <c r="ER368" s="44"/>
    </row>
    <row r="369" spans="2:148" ht="15" customHeight="1" x14ac:dyDescent="0.25">
      <c r="B369" s="358" t="str">
        <f t="shared" si="35"/>
        <v>Desk 50</v>
      </c>
      <c r="C369" s="360" t="str">
        <f t="shared" ref="C369:G384" si="40">IF(ISBLANK(C60), "", C60)</f>
        <v/>
      </c>
      <c r="D369" s="360" t="str">
        <f t="shared" si="40"/>
        <v/>
      </c>
      <c r="E369" s="360" t="str">
        <f t="shared" si="40"/>
        <v/>
      </c>
      <c r="F369" s="360" t="str">
        <f t="shared" si="40"/>
        <v/>
      </c>
      <c r="G369" s="965" t="str">
        <f t="shared" si="40"/>
        <v/>
      </c>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44"/>
      <c r="DX369" s="29"/>
      <c r="DY369" s="29"/>
      <c r="DZ369" s="29"/>
      <c r="EA369" s="29"/>
      <c r="EB369" s="29"/>
      <c r="EC369" s="29"/>
      <c r="ED369" s="29"/>
      <c r="EE369" s="29"/>
      <c r="EF369" s="29"/>
      <c r="EG369" s="29"/>
      <c r="EH369" s="29"/>
      <c r="EI369" s="29"/>
      <c r="EJ369" s="29"/>
      <c r="EK369" s="29"/>
      <c r="EL369" s="29"/>
      <c r="EM369" s="29"/>
      <c r="EN369" s="29"/>
      <c r="EO369" s="29"/>
      <c r="EP369" s="29"/>
      <c r="EQ369" s="29"/>
      <c r="ER369" s="44"/>
    </row>
    <row r="370" spans="2:148" ht="15" customHeight="1" x14ac:dyDescent="0.25">
      <c r="B370" s="358" t="str">
        <f t="shared" si="35"/>
        <v>Desk 51</v>
      </c>
      <c r="C370" s="360" t="str">
        <f t="shared" si="40"/>
        <v/>
      </c>
      <c r="D370" s="360" t="str">
        <f t="shared" si="40"/>
        <v/>
      </c>
      <c r="E370" s="360" t="str">
        <f t="shared" si="40"/>
        <v/>
      </c>
      <c r="F370" s="360" t="str">
        <f t="shared" si="40"/>
        <v/>
      </c>
      <c r="G370" s="965" t="str">
        <f t="shared" si="40"/>
        <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44"/>
      <c r="DX370" s="29"/>
      <c r="DY370" s="29"/>
      <c r="DZ370" s="29"/>
      <c r="EA370" s="29"/>
      <c r="EB370" s="29"/>
      <c r="EC370" s="29"/>
      <c r="ED370" s="29"/>
      <c r="EE370" s="29"/>
      <c r="EF370" s="29"/>
      <c r="EG370" s="29"/>
      <c r="EH370" s="29"/>
      <c r="EI370" s="29"/>
      <c r="EJ370" s="29"/>
      <c r="EK370" s="29"/>
      <c r="EL370" s="29"/>
      <c r="EM370" s="29"/>
      <c r="EN370" s="29"/>
      <c r="EO370" s="29"/>
      <c r="EP370" s="29"/>
      <c r="EQ370" s="29"/>
      <c r="ER370" s="44"/>
    </row>
    <row r="371" spans="2:148" ht="15" customHeight="1" x14ac:dyDescent="0.25">
      <c r="B371" s="358" t="str">
        <f t="shared" si="35"/>
        <v>Desk 52</v>
      </c>
      <c r="C371" s="360" t="str">
        <f t="shared" si="40"/>
        <v/>
      </c>
      <c r="D371" s="360" t="str">
        <f t="shared" si="40"/>
        <v/>
      </c>
      <c r="E371" s="360" t="str">
        <f t="shared" si="40"/>
        <v/>
      </c>
      <c r="F371" s="360" t="str">
        <f t="shared" si="40"/>
        <v/>
      </c>
      <c r="G371" s="965" t="str">
        <f t="shared" si="40"/>
        <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44"/>
      <c r="DX371" s="29"/>
      <c r="DY371" s="29"/>
      <c r="DZ371" s="29"/>
      <c r="EA371" s="29"/>
      <c r="EB371" s="29"/>
      <c r="EC371" s="29"/>
      <c r="ED371" s="29"/>
      <c r="EE371" s="29"/>
      <c r="EF371" s="29"/>
      <c r="EG371" s="29"/>
      <c r="EH371" s="29"/>
      <c r="EI371" s="29"/>
      <c r="EJ371" s="29"/>
      <c r="EK371" s="29"/>
      <c r="EL371" s="29"/>
      <c r="EM371" s="29"/>
      <c r="EN371" s="29"/>
      <c r="EO371" s="29"/>
      <c r="EP371" s="29"/>
      <c r="EQ371" s="29"/>
      <c r="ER371" s="44"/>
    </row>
    <row r="372" spans="2:148" ht="15" customHeight="1" x14ac:dyDescent="0.25">
      <c r="B372" s="358" t="str">
        <f t="shared" si="35"/>
        <v>Desk 53</v>
      </c>
      <c r="C372" s="360" t="str">
        <f t="shared" si="40"/>
        <v/>
      </c>
      <c r="D372" s="360" t="str">
        <f t="shared" si="40"/>
        <v/>
      </c>
      <c r="E372" s="360" t="str">
        <f t="shared" si="40"/>
        <v/>
      </c>
      <c r="F372" s="360" t="str">
        <f t="shared" si="40"/>
        <v/>
      </c>
      <c r="G372" s="965" t="str">
        <f t="shared" si="40"/>
        <v/>
      </c>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44"/>
      <c r="DX372" s="29"/>
      <c r="DY372" s="29"/>
      <c r="DZ372" s="29"/>
      <c r="EA372" s="29"/>
      <c r="EB372" s="29"/>
      <c r="EC372" s="29"/>
      <c r="ED372" s="29"/>
      <c r="EE372" s="29"/>
      <c r="EF372" s="29"/>
      <c r="EG372" s="29"/>
      <c r="EH372" s="29"/>
      <c r="EI372" s="29"/>
      <c r="EJ372" s="29"/>
      <c r="EK372" s="29"/>
      <c r="EL372" s="29"/>
      <c r="EM372" s="29"/>
      <c r="EN372" s="29"/>
      <c r="EO372" s="29"/>
      <c r="EP372" s="29"/>
      <c r="EQ372" s="29"/>
      <c r="ER372" s="44"/>
    </row>
    <row r="373" spans="2:148" ht="15" customHeight="1" x14ac:dyDescent="0.25">
      <c r="B373" s="358" t="str">
        <f t="shared" si="35"/>
        <v>Desk 54</v>
      </c>
      <c r="C373" s="360" t="str">
        <f t="shared" si="40"/>
        <v/>
      </c>
      <c r="D373" s="360" t="str">
        <f t="shared" si="40"/>
        <v/>
      </c>
      <c r="E373" s="360" t="str">
        <f t="shared" si="40"/>
        <v/>
      </c>
      <c r="F373" s="360" t="str">
        <f t="shared" si="40"/>
        <v/>
      </c>
      <c r="G373" s="965" t="str">
        <f t="shared" si="40"/>
        <v/>
      </c>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44"/>
      <c r="DX373" s="29"/>
      <c r="DY373" s="29"/>
      <c r="DZ373" s="29"/>
      <c r="EA373" s="29"/>
      <c r="EB373" s="29"/>
      <c r="EC373" s="29"/>
      <c r="ED373" s="29"/>
      <c r="EE373" s="29"/>
      <c r="EF373" s="29"/>
      <c r="EG373" s="29"/>
      <c r="EH373" s="29"/>
      <c r="EI373" s="29"/>
      <c r="EJ373" s="29"/>
      <c r="EK373" s="29"/>
      <c r="EL373" s="29"/>
      <c r="EM373" s="29"/>
      <c r="EN373" s="29"/>
      <c r="EO373" s="29"/>
      <c r="EP373" s="29"/>
      <c r="EQ373" s="29"/>
      <c r="ER373" s="44"/>
    </row>
    <row r="374" spans="2:148" ht="15" customHeight="1" x14ac:dyDescent="0.25">
      <c r="B374" s="358" t="str">
        <f t="shared" si="35"/>
        <v>Desk 55</v>
      </c>
      <c r="C374" s="360" t="str">
        <f t="shared" si="40"/>
        <v/>
      </c>
      <c r="D374" s="360" t="str">
        <f t="shared" si="40"/>
        <v/>
      </c>
      <c r="E374" s="360" t="str">
        <f t="shared" si="40"/>
        <v/>
      </c>
      <c r="F374" s="360" t="str">
        <f t="shared" si="40"/>
        <v/>
      </c>
      <c r="G374" s="965" t="str">
        <f t="shared" si="40"/>
        <v/>
      </c>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44"/>
      <c r="DX374" s="29"/>
      <c r="DY374" s="29"/>
      <c r="DZ374" s="29"/>
      <c r="EA374" s="29"/>
      <c r="EB374" s="29"/>
      <c r="EC374" s="29"/>
      <c r="ED374" s="29"/>
      <c r="EE374" s="29"/>
      <c r="EF374" s="29"/>
      <c r="EG374" s="29"/>
      <c r="EH374" s="29"/>
      <c r="EI374" s="29"/>
      <c r="EJ374" s="29"/>
      <c r="EK374" s="29"/>
      <c r="EL374" s="29"/>
      <c r="EM374" s="29"/>
      <c r="EN374" s="29"/>
      <c r="EO374" s="29"/>
      <c r="EP374" s="29"/>
      <c r="EQ374" s="29"/>
      <c r="ER374" s="44"/>
    </row>
    <row r="375" spans="2:148" ht="15" customHeight="1" x14ac:dyDescent="0.25">
      <c r="B375" s="358" t="str">
        <f t="shared" si="35"/>
        <v>Desk 56</v>
      </c>
      <c r="C375" s="360" t="str">
        <f t="shared" si="40"/>
        <v/>
      </c>
      <c r="D375" s="360" t="str">
        <f t="shared" si="40"/>
        <v/>
      </c>
      <c r="E375" s="360" t="str">
        <f t="shared" si="40"/>
        <v/>
      </c>
      <c r="F375" s="360" t="str">
        <f t="shared" si="40"/>
        <v/>
      </c>
      <c r="G375" s="965" t="str">
        <f t="shared" si="40"/>
        <v/>
      </c>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44"/>
      <c r="DX375" s="29"/>
      <c r="DY375" s="29"/>
      <c r="DZ375" s="29"/>
      <c r="EA375" s="29"/>
      <c r="EB375" s="29"/>
      <c r="EC375" s="29"/>
      <c r="ED375" s="29"/>
      <c r="EE375" s="29"/>
      <c r="EF375" s="29"/>
      <c r="EG375" s="29"/>
      <c r="EH375" s="29"/>
      <c r="EI375" s="29"/>
      <c r="EJ375" s="29"/>
      <c r="EK375" s="29"/>
      <c r="EL375" s="29"/>
      <c r="EM375" s="29"/>
      <c r="EN375" s="29"/>
      <c r="EO375" s="29"/>
      <c r="EP375" s="29"/>
      <c r="EQ375" s="29"/>
      <c r="ER375" s="44"/>
    </row>
    <row r="376" spans="2:148" ht="15" customHeight="1" x14ac:dyDescent="0.25">
      <c r="B376" s="358" t="str">
        <f t="shared" si="35"/>
        <v>Desk 57</v>
      </c>
      <c r="C376" s="360" t="str">
        <f t="shared" si="40"/>
        <v/>
      </c>
      <c r="D376" s="360" t="str">
        <f t="shared" si="40"/>
        <v/>
      </c>
      <c r="E376" s="360" t="str">
        <f t="shared" si="40"/>
        <v/>
      </c>
      <c r="F376" s="360" t="str">
        <f t="shared" si="40"/>
        <v/>
      </c>
      <c r="G376" s="965" t="str">
        <f t="shared" si="40"/>
        <v/>
      </c>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44"/>
      <c r="DX376" s="29"/>
      <c r="DY376" s="29"/>
      <c r="DZ376" s="29"/>
      <c r="EA376" s="29"/>
      <c r="EB376" s="29"/>
      <c r="EC376" s="29"/>
      <c r="ED376" s="29"/>
      <c r="EE376" s="29"/>
      <c r="EF376" s="29"/>
      <c r="EG376" s="29"/>
      <c r="EH376" s="29"/>
      <c r="EI376" s="29"/>
      <c r="EJ376" s="29"/>
      <c r="EK376" s="29"/>
      <c r="EL376" s="29"/>
      <c r="EM376" s="29"/>
      <c r="EN376" s="29"/>
      <c r="EO376" s="29"/>
      <c r="EP376" s="29"/>
      <c r="EQ376" s="29"/>
      <c r="ER376" s="44"/>
    </row>
    <row r="377" spans="2:148" ht="15" customHeight="1" x14ac:dyDescent="0.25">
      <c r="B377" s="358" t="str">
        <f t="shared" si="35"/>
        <v>Desk 58</v>
      </c>
      <c r="C377" s="360" t="str">
        <f t="shared" si="40"/>
        <v/>
      </c>
      <c r="D377" s="360" t="str">
        <f t="shared" si="40"/>
        <v/>
      </c>
      <c r="E377" s="360" t="str">
        <f t="shared" si="40"/>
        <v/>
      </c>
      <c r="F377" s="360" t="str">
        <f t="shared" si="40"/>
        <v/>
      </c>
      <c r="G377" s="965" t="str">
        <f t="shared" si="40"/>
        <v/>
      </c>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44"/>
      <c r="DX377" s="29"/>
      <c r="DY377" s="29"/>
      <c r="DZ377" s="29"/>
      <c r="EA377" s="29"/>
      <c r="EB377" s="29"/>
      <c r="EC377" s="29"/>
      <c r="ED377" s="29"/>
      <c r="EE377" s="29"/>
      <c r="EF377" s="29"/>
      <c r="EG377" s="29"/>
      <c r="EH377" s="29"/>
      <c r="EI377" s="29"/>
      <c r="EJ377" s="29"/>
      <c r="EK377" s="29"/>
      <c r="EL377" s="29"/>
      <c r="EM377" s="29"/>
      <c r="EN377" s="29"/>
      <c r="EO377" s="29"/>
      <c r="EP377" s="29"/>
      <c r="EQ377" s="29"/>
      <c r="ER377" s="44"/>
    </row>
    <row r="378" spans="2:148" ht="15" customHeight="1" x14ac:dyDescent="0.25">
      <c r="B378" s="358" t="str">
        <f t="shared" si="35"/>
        <v>Desk 59</v>
      </c>
      <c r="C378" s="360" t="str">
        <f t="shared" si="40"/>
        <v/>
      </c>
      <c r="D378" s="360" t="str">
        <f t="shared" si="40"/>
        <v/>
      </c>
      <c r="E378" s="360" t="str">
        <f t="shared" si="40"/>
        <v/>
      </c>
      <c r="F378" s="360" t="str">
        <f t="shared" si="40"/>
        <v/>
      </c>
      <c r="G378" s="965" t="str">
        <f t="shared" si="40"/>
        <v/>
      </c>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44"/>
      <c r="DX378" s="29"/>
      <c r="DY378" s="29"/>
      <c r="DZ378" s="29"/>
      <c r="EA378" s="29"/>
      <c r="EB378" s="29"/>
      <c r="EC378" s="29"/>
      <c r="ED378" s="29"/>
      <c r="EE378" s="29"/>
      <c r="EF378" s="29"/>
      <c r="EG378" s="29"/>
      <c r="EH378" s="29"/>
      <c r="EI378" s="29"/>
      <c r="EJ378" s="29"/>
      <c r="EK378" s="29"/>
      <c r="EL378" s="29"/>
      <c r="EM378" s="29"/>
      <c r="EN378" s="29"/>
      <c r="EO378" s="29"/>
      <c r="EP378" s="29"/>
      <c r="EQ378" s="29"/>
      <c r="ER378" s="44"/>
    </row>
    <row r="379" spans="2:148" ht="15" customHeight="1" x14ac:dyDescent="0.25">
      <c r="B379" s="358" t="str">
        <f t="shared" si="35"/>
        <v>Desk 60</v>
      </c>
      <c r="C379" s="360" t="str">
        <f t="shared" si="40"/>
        <v/>
      </c>
      <c r="D379" s="360" t="str">
        <f t="shared" si="40"/>
        <v/>
      </c>
      <c r="E379" s="360" t="str">
        <f t="shared" si="40"/>
        <v/>
      </c>
      <c r="F379" s="360" t="str">
        <f t="shared" si="40"/>
        <v/>
      </c>
      <c r="G379" s="965" t="str">
        <f t="shared" si="40"/>
        <v/>
      </c>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44"/>
      <c r="DX379" s="29"/>
      <c r="DY379" s="29"/>
      <c r="DZ379" s="29"/>
      <c r="EA379" s="29"/>
      <c r="EB379" s="29"/>
      <c r="EC379" s="29"/>
      <c r="ED379" s="29"/>
      <c r="EE379" s="29"/>
      <c r="EF379" s="29"/>
      <c r="EG379" s="29"/>
      <c r="EH379" s="29"/>
      <c r="EI379" s="29"/>
      <c r="EJ379" s="29"/>
      <c r="EK379" s="29"/>
      <c r="EL379" s="29"/>
      <c r="EM379" s="29"/>
      <c r="EN379" s="29"/>
      <c r="EO379" s="29"/>
      <c r="EP379" s="29"/>
      <c r="EQ379" s="29"/>
      <c r="ER379" s="44"/>
    </row>
    <row r="380" spans="2:148" ht="15" customHeight="1" x14ac:dyDescent="0.25">
      <c r="B380" s="358" t="str">
        <f t="shared" si="35"/>
        <v>Desk 61</v>
      </c>
      <c r="C380" s="360" t="str">
        <f t="shared" si="40"/>
        <v/>
      </c>
      <c r="D380" s="360" t="str">
        <f t="shared" si="40"/>
        <v/>
      </c>
      <c r="E380" s="360" t="str">
        <f t="shared" si="40"/>
        <v/>
      </c>
      <c r="F380" s="360" t="str">
        <f t="shared" si="40"/>
        <v/>
      </c>
      <c r="G380" s="965" t="str">
        <f t="shared" si="40"/>
        <v/>
      </c>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44"/>
      <c r="DX380" s="29"/>
      <c r="DY380" s="29"/>
      <c r="DZ380" s="29"/>
      <c r="EA380" s="29"/>
      <c r="EB380" s="29"/>
      <c r="EC380" s="29"/>
      <c r="ED380" s="29"/>
      <c r="EE380" s="29"/>
      <c r="EF380" s="29"/>
      <c r="EG380" s="29"/>
      <c r="EH380" s="29"/>
      <c r="EI380" s="29"/>
      <c r="EJ380" s="29"/>
      <c r="EK380" s="29"/>
      <c r="EL380" s="29"/>
      <c r="EM380" s="29"/>
      <c r="EN380" s="29"/>
      <c r="EO380" s="29"/>
      <c r="EP380" s="29"/>
      <c r="EQ380" s="29"/>
      <c r="ER380" s="44"/>
    </row>
    <row r="381" spans="2:148" ht="15" customHeight="1" x14ac:dyDescent="0.25">
      <c r="B381" s="358" t="str">
        <f t="shared" si="35"/>
        <v>Desk 62</v>
      </c>
      <c r="C381" s="360" t="str">
        <f t="shared" si="40"/>
        <v/>
      </c>
      <c r="D381" s="360" t="str">
        <f t="shared" si="40"/>
        <v/>
      </c>
      <c r="E381" s="360" t="str">
        <f t="shared" si="40"/>
        <v/>
      </c>
      <c r="F381" s="360" t="str">
        <f t="shared" si="40"/>
        <v/>
      </c>
      <c r="G381" s="965" t="str">
        <f t="shared" si="40"/>
        <v/>
      </c>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44"/>
      <c r="DX381" s="29"/>
      <c r="DY381" s="29"/>
      <c r="DZ381" s="29"/>
      <c r="EA381" s="29"/>
      <c r="EB381" s="29"/>
      <c r="EC381" s="29"/>
      <c r="ED381" s="29"/>
      <c r="EE381" s="29"/>
      <c r="EF381" s="29"/>
      <c r="EG381" s="29"/>
      <c r="EH381" s="29"/>
      <c r="EI381" s="29"/>
      <c r="EJ381" s="29"/>
      <c r="EK381" s="29"/>
      <c r="EL381" s="29"/>
      <c r="EM381" s="29"/>
      <c r="EN381" s="29"/>
      <c r="EO381" s="29"/>
      <c r="EP381" s="29"/>
      <c r="EQ381" s="29"/>
      <c r="ER381" s="44"/>
    </row>
    <row r="382" spans="2:148" ht="15" customHeight="1" x14ac:dyDescent="0.25">
      <c r="B382" s="358" t="str">
        <f t="shared" si="35"/>
        <v>Desk 63</v>
      </c>
      <c r="C382" s="360" t="str">
        <f t="shared" si="40"/>
        <v/>
      </c>
      <c r="D382" s="360" t="str">
        <f t="shared" si="40"/>
        <v/>
      </c>
      <c r="E382" s="360" t="str">
        <f t="shared" si="40"/>
        <v/>
      </c>
      <c r="F382" s="360" t="str">
        <f t="shared" si="40"/>
        <v/>
      </c>
      <c r="G382" s="965" t="str">
        <f t="shared" si="40"/>
        <v/>
      </c>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44"/>
      <c r="DX382" s="29"/>
      <c r="DY382" s="29"/>
      <c r="DZ382" s="29"/>
      <c r="EA382" s="29"/>
      <c r="EB382" s="29"/>
      <c r="EC382" s="29"/>
      <c r="ED382" s="29"/>
      <c r="EE382" s="29"/>
      <c r="EF382" s="29"/>
      <c r="EG382" s="29"/>
      <c r="EH382" s="29"/>
      <c r="EI382" s="29"/>
      <c r="EJ382" s="29"/>
      <c r="EK382" s="29"/>
      <c r="EL382" s="29"/>
      <c r="EM382" s="29"/>
      <c r="EN382" s="29"/>
      <c r="EO382" s="29"/>
      <c r="EP382" s="29"/>
      <c r="EQ382" s="29"/>
      <c r="ER382" s="44"/>
    </row>
    <row r="383" spans="2:148" ht="15" customHeight="1" x14ac:dyDescent="0.25">
      <c r="B383" s="358" t="str">
        <f t="shared" si="35"/>
        <v>Desk 64</v>
      </c>
      <c r="C383" s="360" t="str">
        <f t="shared" si="40"/>
        <v/>
      </c>
      <c r="D383" s="360" t="str">
        <f t="shared" si="40"/>
        <v/>
      </c>
      <c r="E383" s="360" t="str">
        <f t="shared" si="40"/>
        <v/>
      </c>
      <c r="F383" s="360" t="str">
        <f t="shared" si="40"/>
        <v/>
      </c>
      <c r="G383" s="965" t="str">
        <f t="shared" si="40"/>
        <v/>
      </c>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44"/>
      <c r="DX383" s="29"/>
      <c r="DY383" s="29"/>
      <c r="DZ383" s="29"/>
      <c r="EA383" s="29"/>
      <c r="EB383" s="29"/>
      <c r="EC383" s="29"/>
      <c r="ED383" s="29"/>
      <c r="EE383" s="29"/>
      <c r="EF383" s="29"/>
      <c r="EG383" s="29"/>
      <c r="EH383" s="29"/>
      <c r="EI383" s="29"/>
      <c r="EJ383" s="29"/>
      <c r="EK383" s="29"/>
      <c r="EL383" s="29"/>
      <c r="EM383" s="29"/>
      <c r="EN383" s="29"/>
      <c r="EO383" s="29"/>
      <c r="EP383" s="29"/>
      <c r="EQ383" s="29"/>
      <c r="ER383" s="44"/>
    </row>
    <row r="384" spans="2:148" ht="15" customHeight="1" x14ac:dyDescent="0.25">
      <c r="B384" s="358" t="str">
        <f t="shared" ref="B384:B419" si="41">B75</f>
        <v>Desk 65</v>
      </c>
      <c r="C384" s="360" t="str">
        <f t="shared" si="40"/>
        <v/>
      </c>
      <c r="D384" s="360" t="str">
        <f t="shared" si="40"/>
        <v/>
      </c>
      <c r="E384" s="360" t="str">
        <f t="shared" si="40"/>
        <v/>
      </c>
      <c r="F384" s="360" t="str">
        <f t="shared" si="40"/>
        <v/>
      </c>
      <c r="G384" s="965" t="str">
        <f t="shared" si="40"/>
        <v/>
      </c>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44"/>
      <c r="DX384" s="29"/>
      <c r="DY384" s="29"/>
      <c r="DZ384" s="29"/>
      <c r="EA384" s="29"/>
      <c r="EB384" s="29"/>
      <c r="EC384" s="29"/>
      <c r="ED384" s="29"/>
      <c r="EE384" s="29"/>
      <c r="EF384" s="29"/>
      <c r="EG384" s="29"/>
      <c r="EH384" s="29"/>
      <c r="EI384" s="29"/>
      <c r="EJ384" s="29"/>
      <c r="EK384" s="29"/>
      <c r="EL384" s="29"/>
      <c r="EM384" s="29"/>
      <c r="EN384" s="29"/>
      <c r="EO384" s="29"/>
      <c r="EP384" s="29"/>
      <c r="EQ384" s="29"/>
      <c r="ER384" s="44"/>
    </row>
    <row r="385" spans="2:148" ht="15" customHeight="1" x14ac:dyDescent="0.25">
      <c r="B385" s="358" t="str">
        <f t="shared" si="41"/>
        <v>Desk 66</v>
      </c>
      <c r="C385" s="360" t="str">
        <f t="shared" ref="C385:G400" si="42">IF(ISBLANK(C76), "", C76)</f>
        <v/>
      </c>
      <c r="D385" s="360" t="str">
        <f t="shared" si="42"/>
        <v/>
      </c>
      <c r="E385" s="360" t="str">
        <f t="shared" si="42"/>
        <v/>
      </c>
      <c r="F385" s="360" t="str">
        <f t="shared" si="42"/>
        <v/>
      </c>
      <c r="G385" s="965" t="str">
        <f t="shared" si="42"/>
        <v/>
      </c>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44"/>
      <c r="DX385" s="29"/>
      <c r="DY385" s="29"/>
      <c r="DZ385" s="29"/>
      <c r="EA385" s="29"/>
      <c r="EB385" s="29"/>
      <c r="EC385" s="29"/>
      <c r="ED385" s="29"/>
      <c r="EE385" s="29"/>
      <c r="EF385" s="29"/>
      <c r="EG385" s="29"/>
      <c r="EH385" s="29"/>
      <c r="EI385" s="29"/>
      <c r="EJ385" s="29"/>
      <c r="EK385" s="29"/>
      <c r="EL385" s="29"/>
      <c r="EM385" s="29"/>
      <c r="EN385" s="29"/>
      <c r="EO385" s="29"/>
      <c r="EP385" s="29"/>
      <c r="EQ385" s="29"/>
      <c r="ER385" s="44"/>
    </row>
    <row r="386" spans="2:148" ht="15" customHeight="1" x14ac:dyDescent="0.25">
      <c r="B386" s="358" t="str">
        <f t="shared" si="41"/>
        <v>Desk 67</v>
      </c>
      <c r="C386" s="360" t="str">
        <f t="shared" si="42"/>
        <v/>
      </c>
      <c r="D386" s="360" t="str">
        <f t="shared" si="42"/>
        <v/>
      </c>
      <c r="E386" s="360" t="str">
        <f t="shared" si="42"/>
        <v/>
      </c>
      <c r="F386" s="360" t="str">
        <f t="shared" si="42"/>
        <v/>
      </c>
      <c r="G386" s="965" t="str">
        <f t="shared" si="42"/>
        <v/>
      </c>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44"/>
      <c r="DX386" s="29"/>
      <c r="DY386" s="29"/>
      <c r="DZ386" s="29"/>
      <c r="EA386" s="29"/>
      <c r="EB386" s="29"/>
      <c r="EC386" s="29"/>
      <c r="ED386" s="29"/>
      <c r="EE386" s="29"/>
      <c r="EF386" s="29"/>
      <c r="EG386" s="29"/>
      <c r="EH386" s="29"/>
      <c r="EI386" s="29"/>
      <c r="EJ386" s="29"/>
      <c r="EK386" s="29"/>
      <c r="EL386" s="29"/>
      <c r="EM386" s="29"/>
      <c r="EN386" s="29"/>
      <c r="EO386" s="29"/>
      <c r="EP386" s="29"/>
      <c r="EQ386" s="29"/>
      <c r="ER386" s="44"/>
    </row>
    <row r="387" spans="2:148" ht="15" customHeight="1" x14ac:dyDescent="0.25">
      <c r="B387" s="358" t="str">
        <f t="shared" si="41"/>
        <v>Desk 68</v>
      </c>
      <c r="C387" s="360" t="str">
        <f t="shared" si="42"/>
        <v/>
      </c>
      <c r="D387" s="360" t="str">
        <f t="shared" si="42"/>
        <v/>
      </c>
      <c r="E387" s="360" t="str">
        <f t="shared" si="42"/>
        <v/>
      </c>
      <c r="F387" s="360" t="str">
        <f t="shared" si="42"/>
        <v/>
      </c>
      <c r="G387" s="965" t="str">
        <f t="shared" si="42"/>
        <v/>
      </c>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44"/>
      <c r="DX387" s="29"/>
      <c r="DY387" s="29"/>
      <c r="DZ387" s="29"/>
      <c r="EA387" s="29"/>
      <c r="EB387" s="29"/>
      <c r="EC387" s="29"/>
      <c r="ED387" s="29"/>
      <c r="EE387" s="29"/>
      <c r="EF387" s="29"/>
      <c r="EG387" s="29"/>
      <c r="EH387" s="29"/>
      <c r="EI387" s="29"/>
      <c r="EJ387" s="29"/>
      <c r="EK387" s="29"/>
      <c r="EL387" s="29"/>
      <c r="EM387" s="29"/>
      <c r="EN387" s="29"/>
      <c r="EO387" s="29"/>
      <c r="EP387" s="29"/>
      <c r="EQ387" s="29"/>
      <c r="ER387" s="44"/>
    </row>
    <row r="388" spans="2:148" ht="15" customHeight="1" x14ac:dyDescent="0.25">
      <c r="B388" s="358" t="str">
        <f t="shared" si="41"/>
        <v>Desk 69</v>
      </c>
      <c r="C388" s="360" t="str">
        <f t="shared" si="42"/>
        <v/>
      </c>
      <c r="D388" s="360" t="str">
        <f t="shared" si="42"/>
        <v/>
      </c>
      <c r="E388" s="360" t="str">
        <f t="shared" si="42"/>
        <v/>
      </c>
      <c r="F388" s="360" t="str">
        <f t="shared" si="42"/>
        <v/>
      </c>
      <c r="G388" s="965" t="str">
        <f t="shared" si="42"/>
        <v/>
      </c>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44"/>
      <c r="DX388" s="29"/>
      <c r="DY388" s="29"/>
      <c r="DZ388" s="29"/>
      <c r="EA388" s="29"/>
      <c r="EB388" s="29"/>
      <c r="EC388" s="29"/>
      <c r="ED388" s="29"/>
      <c r="EE388" s="29"/>
      <c r="EF388" s="29"/>
      <c r="EG388" s="29"/>
      <c r="EH388" s="29"/>
      <c r="EI388" s="29"/>
      <c r="EJ388" s="29"/>
      <c r="EK388" s="29"/>
      <c r="EL388" s="29"/>
      <c r="EM388" s="29"/>
      <c r="EN388" s="29"/>
      <c r="EO388" s="29"/>
      <c r="EP388" s="29"/>
      <c r="EQ388" s="29"/>
      <c r="ER388" s="44"/>
    </row>
    <row r="389" spans="2:148" ht="15" customHeight="1" x14ac:dyDescent="0.25">
      <c r="B389" s="358" t="str">
        <f t="shared" si="41"/>
        <v>Desk 70</v>
      </c>
      <c r="C389" s="360" t="str">
        <f t="shared" si="42"/>
        <v/>
      </c>
      <c r="D389" s="360" t="str">
        <f t="shared" si="42"/>
        <v/>
      </c>
      <c r="E389" s="360" t="str">
        <f t="shared" si="42"/>
        <v/>
      </c>
      <c r="F389" s="360" t="str">
        <f t="shared" si="42"/>
        <v/>
      </c>
      <c r="G389" s="965" t="str">
        <f t="shared" si="42"/>
        <v/>
      </c>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44"/>
      <c r="DX389" s="29"/>
      <c r="DY389" s="29"/>
      <c r="DZ389" s="29"/>
      <c r="EA389" s="29"/>
      <c r="EB389" s="29"/>
      <c r="EC389" s="29"/>
      <c r="ED389" s="29"/>
      <c r="EE389" s="29"/>
      <c r="EF389" s="29"/>
      <c r="EG389" s="29"/>
      <c r="EH389" s="29"/>
      <c r="EI389" s="29"/>
      <c r="EJ389" s="29"/>
      <c r="EK389" s="29"/>
      <c r="EL389" s="29"/>
      <c r="EM389" s="29"/>
      <c r="EN389" s="29"/>
      <c r="EO389" s="29"/>
      <c r="EP389" s="29"/>
      <c r="EQ389" s="29"/>
      <c r="ER389" s="44"/>
    </row>
    <row r="390" spans="2:148" ht="15" customHeight="1" x14ac:dyDescent="0.25">
      <c r="B390" s="358" t="str">
        <f t="shared" si="41"/>
        <v>Desk 71</v>
      </c>
      <c r="C390" s="360" t="str">
        <f t="shared" si="42"/>
        <v/>
      </c>
      <c r="D390" s="360" t="str">
        <f t="shared" si="42"/>
        <v/>
      </c>
      <c r="E390" s="360" t="str">
        <f t="shared" si="42"/>
        <v/>
      </c>
      <c r="F390" s="360" t="str">
        <f t="shared" si="42"/>
        <v/>
      </c>
      <c r="G390" s="965" t="str">
        <f t="shared" si="42"/>
        <v/>
      </c>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44"/>
      <c r="DX390" s="29"/>
      <c r="DY390" s="29"/>
      <c r="DZ390" s="29"/>
      <c r="EA390" s="29"/>
      <c r="EB390" s="29"/>
      <c r="EC390" s="29"/>
      <c r="ED390" s="29"/>
      <c r="EE390" s="29"/>
      <c r="EF390" s="29"/>
      <c r="EG390" s="29"/>
      <c r="EH390" s="29"/>
      <c r="EI390" s="29"/>
      <c r="EJ390" s="29"/>
      <c r="EK390" s="29"/>
      <c r="EL390" s="29"/>
      <c r="EM390" s="29"/>
      <c r="EN390" s="29"/>
      <c r="EO390" s="29"/>
      <c r="EP390" s="29"/>
      <c r="EQ390" s="29"/>
      <c r="ER390" s="44"/>
    </row>
    <row r="391" spans="2:148" ht="15" customHeight="1" x14ac:dyDescent="0.25">
      <c r="B391" s="358" t="str">
        <f t="shared" si="41"/>
        <v>Desk 72</v>
      </c>
      <c r="C391" s="360" t="str">
        <f t="shared" si="42"/>
        <v/>
      </c>
      <c r="D391" s="360" t="str">
        <f t="shared" si="42"/>
        <v/>
      </c>
      <c r="E391" s="360" t="str">
        <f t="shared" si="42"/>
        <v/>
      </c>
      <c r="F391" s="360" t="str">
        <f t="shared" si="42"/>
        <v/>
      </c>
      <c r="G391" s="965" t="str">
        <f t="shared" si="42"/>
        <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44"/>
      <c r="DX391" s="29"/>
      <c r="DY391" s="29"/>
      <c r="DZ391" s="29"/>
      <c r="EA391" s="29"/>
      <c r="EB391" s="29"/>
      <c r="EC391" s="29"/>
      <c r="ED391" s="29"/>
      <c r="EE391" s="29"/>
      <c r="EF391" s="29"/>
      <c r="EG391" s="29"/>
      <c r="EH391" s="29"/>
      <c r="EI391" s="29"/>
      <c r="EJ391" s="29"/>
      <c r="EK391" s="29"/>
      <c r="EL391" s="29"/>
      <c r="EM391" s="29"/>
      <c r="EN391" s="29"/>
      <c r="EO391" s="29"/>
      <c r="EP391" s="29"/>
      <c r="EQ391" s="29"/>
      <c r="ER391" s="44"/>
    </row>
    <row r="392" spans="2:148" ht="15" customHeight="1" x14ac:dyDescent="0.25">
      <c r="B392" s="358" t="str">
        <f t="shared" si="41"/>
        <v>Desk 73</v>
      </c>
      <c r="C392" s="360" t="str">
        <f t="shared" si="42"/>
        <v/>
      </c>
      <c r="D392" s="360" t="str">
        <f t="shared" si="42"/>
        <v/>
      </c>
      <c r="E392" s="360" t="str">
        <f t="shared" si="42"/>
        <v/>
      </c>
      <c r="F392" s="360" t="str">
        <f t="shared" si="42"/>
        <v/>
      </c>
      <c r="G392" s="965" t="str">
        <f t="shared" si="42"/>
        <v/>
      </c>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44"/>
      <c r="DX392" s="29"/>
      <c r="DY392" s="29"/>
      <c r="DZ392" s="29"/>
      <c r="EA392" s="29"/>
      <c r="EB392" s="29"/>
      <c r="EC392" s="29"/>
      <c r="ED392" s="29"/>
      <c r="EE392" s="29"/>
      <c r="EF392" s="29"/>
      <c r="EG392" s="29"/>
      <c r="EH392" s="29"/>
      <c r="EI392" s="29"/>
      <c r="EJ392" s="29"/>
      <c r="EK392" s="29"/>
      <c r="EL392" s="29"/>
      <c r="EM392" s="29"/>
      <c r="EN392" s="29"/>
      <c r="EO392" s="29"/>
      <c r="EP392" s="29"/>
      <c r="EQ392" s="29"/>
      <c r="ER392" s="44"/>
    </row>
    <row r="393" spans="2:148" ht="15" customHeight="1" x14ac:dyDescent="0.25">
      <c r="B393" s="358" t="str">
        <f t="shared" si="41"/>
        <v>Desk 74</v>
      </c>
      <c r="C393" s="360" t="str">
        <f t="shared" si="42"/>
        <v/>
      </c>
      <c r="D393" s="360" t="str">
        <f t="shared" si="42"/>
        <v/>
      </c>
      <c r="E393" s="360" t="str">
        <f t="shared" si="42"/>
        <v/>
      </c>
      <c r="F393" s="360" t="str">
        <f t="shared" si="42"/>
        <v/>
      </c>
      <c r="G393" s="965" t="str">
        <f t="shared" si="42"/>
        <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44"/>
      <c r="DX393" s="29"/>
      <c r="DY393" s="29"/>
      <c r="DZ393" s="29"/>
      <c r="EA393" s="29"/>
      <c r="EB393" s="29"/>
      <c r="EC393" s="29"/>
      <c r="ED393" s="29"/>
      <c r="EE393" s="29"/>
      <c r="EF393" s="29"/>
      <c r="EG393" s="29"/>
      <c r="EH393" s="29"/>
      <c r="EI393" s="29"/>
      <c r="EJ393" s="29"/>
      <c r="EK393" s="29"/>
      <c r="EL393" s="29"/>
      <c r="EM393" s="29"/>
      <c r="EN393" s="29"/>
      <c r="EO393" s="29"/>
      <c r="EP393" s="29"/>
      <c r="EQ393" s="29"/>
      <c r="ER393" s="44"/>
    </row>
    <row r="394" spans="2:148" ht="15" customHeight="1" x14ac:dyDescent="0.25">
      <c r="B394" s="358" t="str">
        <f t="shared" si="41"/>
        <v>Desk 75</v>
      </c>
      <c r="C394" s="360" t="str">
        <f t="shared" si="42"/>
        <v/>
      </c>
      <c r="D394" s="360" t="str">
        <f t="shared" si="42"/>
        <v/>
      </c>
      <c r="E394" s="360" t="str">
        <f t="shared" si="42"/>
        <v/>
      </c>
      <c r="F394" s="360" t="str">
        <f t="shared" si="42"/>
        <v/>
      </c>
      <c r="G394" s="965" t="str">
        <f t="shared" si="42"/>
        <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44"/>
      <c r="DX394" s="29"/>
      <c r="DY394" s="29"/>
      <c r="DZ394" s="29"/>
      <c r="EA394" s="29"/>
      <c r="EB394" s="29"/>
      <c r="EC394" s="29"/>
      <c r="ED394" s="29"/>
      <c r="EE394" s="29"/>
      <c r="EF394" s="29"/>
      <c r="EG394" s="29"/>
      <c r="EH394" s="29"/>
      <c r="EI394" s="29"/>
      <c r="EJ394" s="29"/>
      <c r="EK394" s="29"/>
      <c r="EL394" s="29"/>
      <c r="EM394" s="29"/>
      <c r="EN394" s="29"/>
      <c r="EO394" s="29"/>
      <c r="EP394" s="29"/>
      <c r="EQ394" s="29"/>
      <c r="ER394" s="44"/>
    </row>
    <row r="395" spans="2:148" ht="15" customHeight="1" x14ac:dyDescent="0.25">
      <c r="B395" s="358" t="str">
        <f t="shared" si="41"/>
        <v>Desk 76</v>
      </c>
      <c r="C395" s="360" t="str">
        <f t="shared" si="42"/>
        <v/>
      </c>
      <c r="D395" s="360" t="str">
        <f t="shared" si="42"/>
        <v/>
      </c>
      <c r="E395" s="360" t="str">
        <f t="shared" si="42"/>
        <v/>
      </c>
      <c r="F395" s="360" t="str">
        <f t="shared" si="42"/>
        <v/>
      </c>
      <c r="G395" s="965" t="str">
        <f t="shared" si="42"/>
        <v/>
      </c>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44"/>
      <c r="DX395" s="29"/>
      <c r="DY395" s="29"/>
      <c r="DZ395" s="29"/>
      <c r="EA395" s="29"/>
      <c r="EB395" s="29"/>
      <c r="EC395" s="29"/>
      <c r="ED395" s="29"/>
      <c r="EE395" s="29"/>
      <c r="EF395" s="29"/>
      <c r="EG395" s="29"/>
      <c r="EH395" s="29"/>
      <c r="EI395" s="29"/>
      <c r="EJ395" s="29"/>
      <c r="EK395" s="29"/>
      <c r="EL395" s="29"/>
      <c r="EM395" s="29"/>
      <c r="EN395" s="29"/>
      <c r="EO395" s="29"/>
      <c r="EP395" s="29"/>
      <c r="EQ395" s="29"/>
      <c r="ER395" s="44"/>
    </row>
    <row r="396" spans="2:148" ht="15" customHeight="1" x14ac:dyDescent="0.25">
      <c r="B396" s="358" t="str">
        <f t="shared" si="41"/>
        <v>Desk 77</v>
      </c>
      <c r="C396" s="360" t="str">
        <f t="shared" si="42"/>
        <v/>
      </c>
      <c r="D396" s="360" t="str">
        <f t="shared" si="42"/>
        <v/>
      </c>
      <c r="E396" s="360" t="str">
        <f t="shared" si="42"/>
        <v/>
      </c>
      <c r="F396" s="360" t="str">
        <f t="shared" si="42"/>
        <v/>
      </c>
      <c r="G396" s="965" t="str">
        <f t="shared" si="42"/>
        <v/>
      </c>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44"/>
      <c r="DX396" s="29"/>
      <c r="DY396" s="29"/>
      <c r="DZ396" s="29"/>
      <c r="EA396" s="29"/>
      <c r="EB396" s="29"/>
      <c r="EC396" s="29"/>
      <c r="ED396" s="29"/>
      <c r="EE396" s="29"/>
      <c r="EF396" s="29"/>
      <c r="EG396" s="29"/>
      <c r="EH396" s="29"/>
      <c r="EI396" s="29"/>
      <c r="EJ396" s="29"/>
      <c r="EK396" s="29"/>
      <c r="EL396" s="29"/>
      <c r="EM396" s="29"/>
      <c r="EN396" s="29"/>
      <c r="EO396" s="29"/>
      <c r="EP396" s="29"/>
      <c r="EQ396" s="29"/>
      <c r="ER396" s="44"/>
    </row>
    <row r="397" spans="2:148" ht="15" customHeight="1" x14ac:dyDescent="0.25">
      <c r="B397" s="358" t="str">
        <f t="shared" si="41"/>
        <v>Desk 78</v>
      </c>
      <c r="C397" s="360" t="str">
        <f t="shared" si="42"/>
        <v/>
      </c>
      <c r="D397" s="360" t="str">
        <f t="shared" si="42"/>
        <v/>
      </c>
      <c r="E397" s="360" t="str">
        <f t="shared" si="42"/>
        <v/>
      </c>
      <c r="F397" s="360" t="str">
        <f t="shared" si="42"/>
        <v/>
      </c>
      <c r="G397" s="965" t="str">
        <f t="shared" si="42"/>
        <v/>
      </c>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44"/>
      <c r="DX397" s="29"/>
      <c r="DY397" s="29"/>
      <c r="DZ397" s="29"/>
      <c r="EA397" s="29"/>
      <c r="EB397" s="29"/>
      <c r="EC397" s="29"/>
      <c r="ED397" s="29"/>
      <c r="EE397" s="29"/>
      <c r="EF397" s="29"/>
      <c r="EG397" s="29"/>
      <c r="EH397" s="29"/>
      <c r="EI397" s="29"/>
      <c r="EJ397" s="29"/>
      <c r="EK397" s="29"/>
      <c r="EL397" s="29"/>
      <c r="EM397" s="29"/>
      <c r="EN397" s="29"/>
      <c r="EO397" s="29"/>
      <c r="EP397" s="29"/>
      <c r="EQ397" s="29"/>
      <c r="ER397" s="44"/>
    </row>
    <row r="398" spans="2:148" ht="15" customHeight="1" x14ac:dyDescent="0.25">
      <c r="B398" s="358" t="str">
        <f t="shared" si="41"/>
        <v>Desk 79</v>
      </c>
      <c r="C398" s="360" t="str">
        <f t="shared" si="42"/>
        <v/>
      </c>
      <c r="D398" s="360" t="str">
        <f t="shared" si="42"/>
        <v/>
      </c>
      <c r="E398" s="360" t="str">
        <f t="shared" si="42"/>
        <v/>
      </c>
      <c r="F398" s="360" t="str">
        <f t="shared" si="42"/>
        <v/>
      </c>
      <c r="G398" s="965" t="str">
        <f t="shared" si="42"/>
        <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44"/>
      <c r="DX398" s="29"/>
      <c r="DY398" s="29"/>
      <c r="DZ398" s="29"/>
      <c r="EA398" s="29"/>
      <c r="EB398" s="29"/>
      <c r="EC398" s="29"/>
      <c r="ED398" s="29"/>
      <c r="EE398" s="29"/>
      <c r="EF398" s="29"/>
      <c r="EG398" s="29"/>
      <c r="EH398" s="29"/>
      <c r="EI398" s="29"/>
      <c r="EJ398" s="29"/>
      <c r="EK398" s="29"/>
      <c r="EL398" s="29"/>
      <c r="EM398" s="29"/>
      <c r="EN398" s="29"/>
      <c r="EO398" s="29"/>
      <c r="EP398" s="29"/>
      <c r="EQ398" s="29"/>
      <c r="ER398" s="44"/>
    </row>
    <row r="399" spans="2:148" ht="15" customHeight="1" x14ac:dyDescent="0.25">
      <c r="B399" s="358" t="str">
        <f t="shared" si="41"/>
        <v>Desk 80</v>
      </c>
      <c r="C399" s="360" t="str">
        <f t="shared" si="42"/>
        <v/>
      </c>
      <c r="D399" s="360" t="str">
        <f t="shared" si="42"/>
        <v/>
      </c>
      <c r="E399" s="360" t="str">
        <f t="shared" si="42"/>
        <v/>
      </c>
      <c r="F399" s="360" t="str">
        <f t="shared" si="42"/>
        <v/>
      </c>
      <c r="G399" s="965" t="str">
        <f t="shared" si="42"/>
        <v/>
      </c>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44"/>
      <c r="DX399" s="29"/>
      <c r="DY399" s="29"/>
      <c r="DZ399" s="29"/>
      <c r="EA399" s="29"/>
      <c r="EB399" s="29"/>
      <c r="EC399" s="29"/>
      <c r="ED399" s="29"/>
      <c r="EE399" s="29"/>
      <c r="EF399" s="29"/>
      <c r="EG399" s="29"/>
      <c r="EH399" s="29"/>
      <c r="EI399" s="29"/>
      <c r="EJ399" s="29"/>
      <c r="EK399" s="29"/>
      <c r="EL399" s="29"/>
      <c r="EM399" s="29"/>
      <c r="EN399" s="29"/>
      <c r="EO399" s="29"/>
      <c r="EP399" s="29"/>
      <c r="EQ399" s="29"/>
      <c r="ER399" s="44"/>
    </row>
    <row r="400" spans="2:148" ht="15" customHeight="1" x14ac:dyDescent="0.25">
      <c r="B400" s="358" t="str">
        <f t="shared" si="41"/>
        <v>Desk 81</v>
      </c>
      <c r="C400" s="360" t="str">
        <f t="shared" si="42"/>
        <v/>
      </c>
      <c r="D400" s="360" t="str">
        <f t="shared" si="42"/>
        <v/>
      </c>
      <c r="E400" s="360" t="str">
        <f t="shared" si="42"/>
        <v/>
      </c>
      <c r="F400" s="360" t="str">
        <f t="shared" si="42"/>
        <v/>
      </c>
      <c r="G400" s="965" t="str">
        <f t="shared" si="42"/>
        <v/>
      </c>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44"/>
      <c r="DX400" s="29"/>
      <c r="DY400" s="29"/>
      <c r="DZ400" s="29"/>
      <c r="EA400" s="29"/>
      <c r="EB400" s="29"/>
      <c r="EC400" s="29"/>
      <c r="ED400" s="29"/>
      <c r="EE400" s="29"/>
      <c r="EF400" s="29"/>
      <c r="EG400" s="29"/>
      <c r="EH400" s="29"/>
      <c r="EI400" s="29"/>
      <c r="EJ400" s="29"/>
      <c r="EK400" s="29"/>
      <c r="EL400" s="29"/>
      <c r="EM400" s="29"/>
      <c r="EN400" s="29"/>
      <c r="EO400" s="29"/>
      <c r="EP400" s="29"/>
      <c r="EQ400" s="29"/>
      <c r="ER400" s="44"/>
    </row>
    <row r="401" spans="2:148" ht="15" customHeight="1" x14ac:dyDescent="0.25">
      <c r="B401" s="358" t="str">
        <f t="shared" si="41"/>
        <v>Desk 82</v>
      </c>
      <c r="C401" s="360" t="str">
        <f t="shared" ref="C401:G416" si="43">IF(ISBLANK(C92), "", C92)</f>
        <v/>
      </c>
      <c r="D401" s="360" t="str">
        <f t="shared" si="43"/>
        <v/>
      </c>
      <c r="E401" s="360" t="str">
        <f t="shared" si="43"/>
        <v/>
      </c>
      <c r="F401" s="360" t="str">
        <f t="shared" si="43"/>
        <v/>
      </c>
      <c r="G401" s="965" t="str">
        <f t="shared" si="43"/>
        <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44"/>
      <c r="DX401" s="29"/>
      <c r="DY401" s="29"/>
      <c r="DZ401" s="29"/>
      <c r="EA401" s="29"/>
      <c r="EB401" s="29"/>
      <c r="EC401" s="29"/>
      <c r="ED401" s="29"/>
      <c r="EE401" s="29"/>
      <c r="EF401" s="29"/>
      <c r="EG401" s="29"/>
      <c r="EH401" s="29"/>
      <c r="EI401" s="29"/>
      <c r="EJ401" s="29"/>
      <c r="EK401" s="29"/>
      <c r="EL401" s="29"/>
      <c r="EM401" s="29"/>
      <c r="EN401" s="29"/>
      <c r="EO401" s="29"/>
      <c r="EP401" s="29"/>
      <c r="EQ401" s="29"/>
      <c r="ER401" s="44"/>
    </row>
    <row r="402" spans="2:148" ht="15" customHeight="1" x14ac:dyDescent="0.25">
      <c r="B402" s="358" t="str">
        <f t="shared" si="41"/>
        <v>Desk 83</v>
      </c>
      <c r="C402" s="360" t="str">
        <f t="shared" si="43"/>
        <v/>
      </c>
      <c r="D402" s="360" t="str">
        <f t="shared" si="43"/>
        <v/>
      </c>
      <c r="E402" s="360" t="str">
        <f t="shared" si="43"/>
        <v/>
      </c>
      <c r="F402" s="360" t="str">
        <f t="shared" si="43"/>
        <v/>
      </c>
      <c r="G402" s="965" t="str">
        <f t="shared" si="43"/>
        <v/>
      </c>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44"/>
      <c r="DX402" s="29"/>
      <c r="DY402" s="29"/>
      <c r="DZ402" s="29"/>
      <c r="EA402" s="29"/>
      <c r="EB402" s="29"/>
      <c r="EC402" s="29"/>
      <c r="ED402" s="29"/>
      <c r="EE402" s="29"/>
      <c r="EF402" s="29"/>
      <c r="EG402" s="29"/>
      <c r="EH402" s="29"/>
      <c r="EI402" s="29"/>
      <c r="EJ402" s="29"/>
      <c r="EK402" s="29"/>
      <c r="EL402" s="29"/>
      <c r="EM402" s="29"/>
      <c r="EN402" s="29"/>
      <c r="EO402" s="29"/>
      <c r="EP402" s="29"/>
      <c r="EQ402" s="29"/>
      <c r="ER402" s="44"/>
    </row>
    <row r="403" spans="2:148" ht="15" customHeight="1" x14ac:dyDescent="0.25">
      <c r="B403" s="358" t="str">
        <f t="shared" si="41"/>
        <v>Desk 84</v>
      </c>
      <c r="C403" s="360" t="str">
        <f t="shared" si="43"/>
        <v/>
      </c>
      <c r="D403" s="360" t="str">
        <f t="shared" si="43"/>
        <v/>
      </c>
      <c r="E403" s="360" t="str">
        <f t="shared" si="43"/>
        <v/>
      </c>
      <c r="F403" s="360" t="str">
        <f t="shared" si="43"/>
        <v/>
      </c>
      <c r="G403" s="965" t="str">
        <f t="shared" si="43"/>
        <v/>
      </c>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44"/>
      <c r="DX403" s="29"/>
      <c r="DY403" s="29"/>
      <c r="DZ403" s="29"/>
      <c r="EA403" s="29"/>
      <c r="EB403" s="29"/>
      <c r="EC403" s="29"/>
      <c r="ED403" s="29"/>
      <c r="EE403" s="29"/>
      <c r="EF403" s="29"/>
      <c r="EG403" s="29"/>
      <c r="EH403" s="29"/>
      <c r="EI403" s="29"/>
      <c r="EJ403" s="29"/>
      <c r="EK403" s="29"/>
      <c r="EL403" s="29"/>
      <c r="EM403" s="29"/>
      <c r="EN403" s="29"/>
      <c r="EO403" s="29"/>
      <c r="EP403" s="29"/>
      <c r="EQ403" s="29"/>
      <c r="ER403" s="44"/>
    </row>
    <row r="404" spans="2:148" ht="15" customHeight="1" x14ac:dyDescent="0.25">
      <c r="B404" s="358" t="str">
        <f t="shared" si="41"/>
        <v>Desk 85</v>
      </c>
      <c r="C404" s="360" t="str">
        <f t="shared" si="43"/>
        <v/>
      </c>
      <c r="D404" s="360" t="str">
        <f t="shared" si="43"/>
        <v/>
      </c>
      <c r="E404" s="360" t="str">
        <f t="shared" si="43"/>
        <v/>
      </c>
      <c r="F404" s="360" t="str">
        <f t="shared" si="43"/>
        <v/>
      </c>
      <c r="G404" s="965" t="str">
        <f t="shared" si="43"/>
        <v/>
      </c>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44"/>
      <c r="DX404" s="29"/>
      <c r="DY404" s="29"/>
      <c r="DZ404" s="29"/>
      <c r="EA404" s="29"/>
      <c r="EB404" s="29"/>
      <c r="EC404" s="29"/>
      <c r="ED404" s="29"/>
      <c r="EE404" s="29"/>
      <c r="EF404" s="29"/>
      <c r="EG404" s="29"/>
      <c r="EH404" s="29"/>
      <c r="EI404" s="29"/>
      <c r="EJ404" s="29"/>
      <c r="EK404" s="29"/>
      <c r="EL404" s="29"/>
      <c r="EM404" s="29"/>
      <c r="EN404" s="29"/>
      <c r="EO404" s="29"/>
      <c r="EP404" s="29"/>
      <c r="EQ404" s="29"/>
      <c r="ER404" s="44"/>
    </row>
    <row r="405" spans="2:148" ht="15" customHeight="1" x14ac:dyDescent="0.25">
      <c r="B405" s="358" t="str">
        <f t="shared" si="41"/>
        <v>Desk 86</v>
      </c>
      <c r="C405" s="360" t="str">
        <f t="shared" si="43"/>
        <v/>
      </c>
      <c r="D405" s="360" t="str">
        <f t="shared" si="43"/>
        <v/>
      </c>
      <c r="E405" s="360" t="str">
        <f t="shared" si="43"/>
        <v/>
      </c>
      <c r="F405" s="360" t="str">
        <f t="shared" si="43"/>
        <v/>
      </c>
      <c r="G405" s="965" t="str">
        <f t="shared" si="43"/>
        <v/>
      </c>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44"/>
      <c r="DX405" s="29"/>
      <c r="DY405" s="29"/>
      <c r="DZ405" s="29"/>
      <c r="EA405" s="29"/>
      <c r="EB405" s="29"/>
      <c r="EC405" s="29"/>
      <c r="ED405" s="29"/>
      <c r="EE405" s="29"/>
      <c r="EF405" s="29"/>
      <c r="EG405" s="29"/>
      <c r="EH405" s="29"/>
      <c r="EI405" s="29"/>
      <c r="EJ405" s="29"/>
      <c r="EK405" s="29"/>
      <c r="EL405" s="29"/>
      <c r="EM405" s="29"/>
      <c r="EN405" s="29"/>
      <c r="EO405" s="29"/>
      <c r="EP405" s="29"/>
      <c r="EQ405" s="29"/>
      <c r="ER405" s="44"/>
    </row>
    <row r="406" spans="2:148" ht="15" customHeight="1" x14ac:dyDescent="0.25">
      <c r="B406" s="358" t="str">
        <f t="shared" si="41"/>
        <v>Desk 87</v>
      </c>
      <c r="C406" s="360" t="str">
        <f t="shared" si="43"/>
        <v/>
      </c>
      <c r="D406" s="360" t="str">
        <f t="shared" si="43"/>
        <v/>
      </c>
      <c r="E406" s="360" t="str">
        <f t="shared" si="43"/>
        <v/>
      </c>
      <c r="F406" s="360" t="str">
        <f t="shared" si="43"/>
        <v/>
      </c>
      <c r="G406" s="965" t="str">
        <f t="shared" si="43"/>
        <v/>
      </c>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44"/>
      <c r="DX406" s="29"/>
      <c r="DY406" s="29"/>
      <c r="DZ406" s="29"/>
      <c r="EA406" s="29"/>
      <c r="EB406" s="29"/>
      <c r="EC406" s="29"/>
      <c r="ED406" s="29"/>
      <c r="EE406" s="29"/>
      <c r="EF406" s="29"/>
      <c r="EG406" s="29"/>
      <c r="EH406" s="29"/>
      <c r="EI406" s="29"/>
      <c r="EJ406" s="29"/>
      <c r="EK406" s="29"/>
      <c r="EL406" s="29"/>
      <c r="EM406" s="29"/>
      <c r="EN406" s="29"/>
      <c r="EO406" s="29"/>
      <c r="EP406" s="29"/>
      <c r="EQ406" s="29"/>
      <c r="ER406" s="44"/>
    </row>
    <row r="407" spans="2:148" ht="15" customHeight="1" x14ac:dyDescent="0.25">
      <c r="B407" s="358" t="str">
        <f t="shared" si="41"/>
        <v>Desk 88</v>
      </c>
      <c r="C407" s="360" t="str">
        <f t="shared" si="43"/>
        <v/>
      </c>
      <c r="D407" s="360" t="str">
        <f t="shared" si="43"/>
        <v/>
      </c>
      <c r="E407" s="360" t="str">
        <f t="shared" si="43"/>
        <v/>
      </c>
      <c r="F407" s="360" t="str">
        <f t="shared" si="43"/>
        <v/>
      </c>
      <c r="G407" s="965" t="str">
        <f t="shared" si="43"/>
        <v/>
      </c>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44"/>
      <c r="DX407" s="29"/>
      <c r="DY407" s="29"/>
      <c r="DZ407" s="29"/>
      <c r="EA407" s="29"/>
      <c r="EB407" s="29"/>
      <c r="EC407" s="29"/>
      <c r="ED407" s="29"/>
      <c r="EE407" s="29"/>
      <c r="EF407" s="29"/>
      <c r="EG407" s="29"/>
      <c r="EH407" s="29"/>
      <c r="EI407" s="29"/>
      <c r="EJ407" s="29"/>
      <c r="EK407" s="29"/>
      <c r="EL407" s="29"/>
      <c r="EM407" s="29"/>
      <c r="EN407" s="29"/>
      <c r="EO407" s="29"/>
      <c r="EP407" s="29"/>
      <c r="EQ407" s="29"/>
      <c r="ER407" s="44"/>
    </row>
    <row r="408" spans="2:148" ht="15" customHeight="1" x14ac:dyDescent="0.25">
      <c r="B408" s="358" t="str">
        <f t="shared" si="41"/>
        <v>Desk 89</v>
      </c>
      <c r="C408" s="360" t="str">
        <f t="shared" si="43"/>
        <v/>
      </c>
      <c r="D408" s="360" t="str">
        <f t="shared" si="43"/>
        <v/>
      </c>
      <c r="E408" s="360" t="str">
        <f t="shared" si="43"/>
        <v/>
      </c>
      <c r="F408" s="360" t="str">
        <f t="shared" si="43"/>
        <v/>
      </c>
      <c r="G408" s="965" t="str">
        <f t="shared" si="43"/>
        <v/>
      </c>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44"/>
      <c r="DX408" s="29"/>
      <c r="DY408" s="29"/>
      <c r="DZ408" s="29"/>
      <c r="EA408" s="29"/>
      <c r="EB408" s="29"/>
      <c r="EC408" s="29"/>
      <c r="ED408" s="29"/>
      <c r="EE408" s="29"/>
      <c r="EF408" s="29"/>
      <c r="EG408" s="29"/>
      <c r="EH408" s="29"/>
      <c r="EI408" s="29"/>
      <c r="EJ408" s="29"/>
      <c r="EK408" s="29"/>
      <c r="EL408" s="29"/>
      <c r="EM408" s="29"/>
      <c r="EN408" s="29"/>
      <c r="EO408" s="29"/>
      <c r="EP408" s="29"/>
      <c r="EQ408" s="29"/>
      <c r="ER408" s="44"/>
    </row>
    <row r="409" spans="2:148" ht="15" customHeight="1" x14ac:dyDescent="0.25">
      <c r="B409" s="358" t="str">
        <f t="shared" si="41"/>
        <v>Desk 90</v>
      </c>
      <c r="C409" s="360" t="str">
        <f t="shared" si="43"/>
        <v/>
      </c>
      <c r="D409" s="360" t="str">
        <f t="shared" si="43"/>
        <v/>
      </c>
      <c r="E409" s="360" t="str">
        <f t="shared" si="43"/>
        <v/>
      </c>
      <c r="F409" s="360" t="str">
        <f t="shared" si="43"/>
        <v/>
      </c>
      <c r="G409" s="965" t="str">
        <f t="shared" si="43"/>
        <v/>
      </c>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44"/>
      <c r="DX409" s="29"/>
      <c r="DY409" s="29"/>
      <c r="DZ409" s="29"/>
      <c r="EA409" s="29"/>
      <c r="EB409" s="29"/>
      <c r="EC409" s="29"/>
      <c r="ED409" s="29"/>
      <c r="EE409" s="29"/>
      <c r="EF409" s="29"/>
      <c r="EG409" s="29"/>
      <c r="EH409" s="29"/>
      <c r="EI409" s="29"/>
      <c r="EJ409" s="29"/>
      <c r="EK409" s="29"/>
      <c r="EL409" s="29"/>
      <c r="EM409" s="29"/>
      <c r="EN409" s="29"/>
      <c r="EO409" s="29"/>
      <c r="EP409" s="29"/>
      <c r="EQ409" s="29"/>
      <c r="ER409" s="44"/>
    </row>
    <row r="410" spans="2:148" ht="15" customHeight="1" x14ac:dyDescent="0.25">
      <c r="B410" s="358" t="str">
        <f t="shared" si="41"/>
        <v>Desk 91</v>
      </c>
      <c r="C410" s="360" t="str">
        <f t="shared" si="43"/>
        <v/>
      </c>
      <c r="D410" s="360" t="str">
        <f t="shared" si="43"/>
        <v/>
      </c>
      <c r="E410" s="360" t="str">
        <f t="shared" si="43"/>
        <v/>
      </c>
      <c r="F410" s="360" t="str">
        <f t="shared" si="43"/>
        <v/>
      </c>
      <c r="G410" s="965" t="str">
        <f t="shared" si="43"/>
        <v/>
      </c>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44"/>
      <c r="DX410" s="29"/>
      <c r="DY410" s="29"/>
      <c r="DZ410" s="29"/>
      <c r="EA410" s="29"/>
      <c r="EB410" s="29"/>
      <c r="EC410" s="29"/>
      <c r="ED410" s="29"/>
      <c r="EE410" s="29"/>
      <c r="EF410" s="29"/>
      <c r="EG410" s="29"/>
      <c r="EH410" s="29"/>
      <c r="EI410" s="29"/>
      <c r="EJ410" s="29"/>
      <c r="EK410" s="29"/>
      <c r="EL410" s="29"/>
      <c r="EM410" s="29"/>
      <c r="EN410" s="29"/>
      <c r="EO410" s="29"/>
      <c r="EP410" s="29"/>
      <c r="EQ410" s="29"/>
      <c r="ER410" s="44"/>
    </row>
    <row r="411" spans="2:148" ht="15" customHeight="1" x14ac:dyDescent="0.25">
      <c r="B411" s="358" t="str">
        <f t="shared" si="41"/>
        <v>Desk 92</v>
      </c>
      <c r="C411" s="360" t="str">
        <f t="shared" si="43"/>
        <v/>
      </c>
      <c r="D411" s="360" t="str">
        <f t="shared" si="43"/>
        <v/>
      </c>
      <c r="E411" s="360" t="str">
        <f t="shared" si="43"/>
        <v/>
      </c>
      <c r="F411" s="360" t="str">
        <f t="shared" si="43"/>
        <v/>
      </c>
      <c r="G411" s="965" t="str">
        <f t="shared" si="43"/>
        <v/>
      </c>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44"/>
      <c r="DX411" s="29"/>
      <c r="DY411" s="29"/>
      <c r="DZ411" s="29"/>
      <c r="EA411" s="29"/>
      <c r="EB411" s="29"/>
      <c r="EC411" s="29"/>
      <c r="ED411" s="29"/>
      <c r="EE411" s="29"/>
      <c r="EF411" s="29"/>
      <c r="EG411" s="29"/>
      <c r="EH411" s="29"/>
      <c r="EI411" s="29"/>
      <c r="EJ411" s="29"/>
      <c r="EK411" s="29"/>
      <c r="EL411" s="29"/>
      <c r="EM411" s="29"/>
      <c r="EN411" s="29"/>
      <c r="EO411" s="29"/>
      <c r="EP411" s="29"/>
      <c r="EQ411" s="29"/>
      <c r="ER411" s="44"/>
    </row>
    <row r="412" spans="2:148" ht="15" customHeight="1" x14ac:dyDescent="0.25">
      <c r="B412" s="358" t="str">
        <f t="shared" si="41"/>
        <v>Desk 93</v>
      </c>
      <c r="C412" s="360" t="str">
        <f t="shared" si="43"/>
        <v/>
      </c>
      <c r="D412" s="360" t="str">
        <f t="shared" si="43"/>
        <v/>
      </c>
      <c r="E412" s="360" t="str">
        <f t="shared" si="43"/>
        <v/>
      </c>
      <c r="F412" s="360" t="str">
        <f t="shared" si="43"/>
        <v/>
      </c>
      <c r="G412" s="965" t="str">
        <f t="shared" si="43"/>
        <v/>
      </c>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44"/>
      <c r="DX412" s="29"/>
      <c r="DY412" s="29"/>
      <c r="DZ412" s="29"/>
      <c r="EA412" s="29"/>
      <c r="EB412" s="29"/>
      <c r="EC412" s="29"/>
      <c r="ED412" s="29"/>
      <c r="EE412" s="29"/>
      <c r="EF412" s="29"/>
      <c r="EG412" s="29"/>
      <c r="EH412" s="29"/>
      <c r="EI412" s="29"/>
      <c r="EJ412" s="29"/>
      <c r="EK412" s="29"/>
      <c r="EL412" s="29"/>
      <c r="EM412" s="29"/>
      <c r="EN412" s="29"/>
      <c r="EO412" s="29"/>
      <c r="EP412" s="29"/>
      <c r="EQ412" s="29"/>
      <c r="ER412" s="44"/>
    </row>
    <row r="413" spans="2:148" ht="15" customHeight="1" x14ac:dyDescent="0.25">
      <c r="B413" s="358" t="str">
        <f t="shared" si="41"/>
        <v>Desk 94</v>
      </c>
      <c r="C413" s="360" t="str">
        <f t="shared" si="43"/>
        <v/>
      </c>
      <c r="D413" s="360" t="str">
        <f t="shared" si="43"/>
        <v/>
      </c>
      <c r="E413" s="360" t="str">
        <f t="shared" si="43"/>
        <v/>
      </c>
      <c r="F413" s="360" t="str">
        <f t="shared" si="43"/>
        <v/>
      </c>
      <c r="G413" s="965" t="str">
        <f t="shared" si="43"/>
        <v/>
      </c>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44"/>
      <c r="DX413" s="29"/>
      <c r="DY413" s="29"/>
      <c r="DZ413" s="29"/>
      <c r="EA413" s="29"/>
      <c r="EB413" s="29"/>
      <c r="EC413" s="29"/>
      <c r="ED413" s="29"/>
      <c r="EE413" s="29"/>
      <c r="EF413" s="29"/>
      <c r="EG413" s="29"/>
      <c r="EH413" s="29"/>
      <c r="EI413" s="29"/>
      <c r="EJ413" s="29"/>
      <c r="EK413" s="29"/>
      <c r="EL413" s="29"/>
      <c r="EM413" s="29"/>
      <c r="EN413" s="29"/>
      <c r="EO413" s="29"/>
      <c r="EP413" s="29"/>
      <c r="EQ413" s="29"/>
      <c r="ER413" s="44"/>
    </row>
    <row r="414" spans="2:148" ht="15" customHeight="1" x14ac:dyDescent="0.25">
      <c r="B414" s="358" t="str">
        <f t="shared" si="41"/>
        <v>Desk 95</v>
      </c>
      <c r="C414" s="360" t="str">
        <f t="shared" si="43"/>
        <v/>
      </c>
      <c r="D414" s="360" t="str">
        <f t="shared" si="43"/>
        <v/>
      </c>
      <c r="E414" s="360" t="str">
        <f t="shared" si="43"/>
        <v/>
      </c>
      <c r="F414" s="360" t="str">
        <f t="shared" si="43"/>
        <v/>
      </c>
      <c r="G414" s="965" t="str">
        <f t="shared" si="43"/>
        <v/>
      </c>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44"/>
      <c r="DX414" s="29"/>
      <c r="DY414" s="29"/>
      <c r="DZ414" s="29"/>
      <c r="EA414" s="29"/>
      <c r="EB414" s="29"/>
      <c r="EC414" s="29"/>
      <c r="ED414" s="29"/>
      <c r="EE414" s="29"/>
      <c r="EF414" s="29"/>
      <c r="EG414" s="29"/>
      <c r="EH414" s="29"/>
      <c r="EI414" s="29"/>
      <c r="EJ414" s="29"/>
      <c r="EK414" s="29"/>
      <c r="EL414" s="29"/>
      <c r="EM414" s="29"/>
      <c r="EN414" s="29"/>
      <c r="EO414" s="29"/>
      <c r="EP414" s="29"/>
      <c r="EQ414" s="29"/>
      <c r="ER414" s="44"/>
    </row>
    <row r="415" spans="2:148" ht="15" customHeight="1" x14ac:dyDescent="0.25">
      <c r="B415" s="358" t="str">
        <f t="shared" si="41"/>
        <v>Desk 96</v>
      </c>
      <c r="C415" s="360" t="str">
        <f t="shared" si="43"/>
        <v/>
      </c>
      <c r="D415" s="360" t="str">
        <f t="shared" si="43"/>
        <v/>
      </c>
      <c r="E415" s="360" t="str">
        <f t="shared" si="43"/>
        <v/>
      </c>
      <c r="F415" s="360" t="str">
        <f t="shared" si="43"/>
        <v/>
      </c>
      <c r="G415" s="965" t="str">
        <f t="shared" si="43"/>
        <v/>
      </c>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44"/>
      <c r="DX415" s="29"/>
      <c r="DY415" s="29"/>
      <c r="DZ415" s="29"/>
      <c r="EA415" s="29"/>
      <c r="EB415" s="29"/>
      <c r="EC415" s="29"/>
      <c r="ED415" s="29"/>
      <c r="EE415" s="29"/>
      <c r="EF415" s="29"/>
      <c r="EG415" s="29"/>
      <c r="EH415" s="29"/>
      <c r="EI415" s="29"/>
      <c r="EJ415" s="29"/>
      <c r="EK415" s="29"/>
      <c r="EL415" s="29"/>
      <c r="EM415" s="29"/>
      <c r="EN415" s="29"/>
      <c r="EO415" s="29"/>
      <c r="EP415" s="29"/>
      <c r="EQ415" s="29"/>
      <c r="ER415" s="44"/>
    </row>
    <row r="416" spans="2:148" ht="15" customHeight="1" x14ac:dyDescent="0.25">
      <c r="B416" s="358" t="str">
        <f t="shared" si="41"/>
        <v>Desk 97</v>
      </c>
      <c r="C416" s="360" t="str">
        <f t="shared" si="43"/>
        <v/>
      </c>
      <c r="D416" s="360" t="str">
        <f t="shared" si="43"/>
        <v/>
      </c>
      <c r="E416" s="360" t="str">
        <f t="shared" si="43"/>
        <v/>
      </c>
      <c r="F416" s="360" t="str">
        <f t="shared" si="43"/>
        <v/>
      </c>
      <c r="G416" s="965" t="str">
        <f t="shared" si="43"/>
        <v/>
      </c>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44"/>
      <c r="DX416" s="29"/>
      <c r="DY416" s="29"/>
      <c r="DZ416" s="29"/>
      <c r="EA416" s="29"/>
      <c r="EB416" s="29"/>
      <c r="EC416" s="29"/>
      <c r="ED416" s="29"/>
      <c r="EE416" s="29"/>
      <c r="EF416" s="29"/>
      <c r="EG416" s="29"/>
      <c r="EH416" s="29"/>
      <c r="EI416" s="29"/>
      <c r="EJ416" s="29"/>
      <c r="EK416" s="29"/>
      <c r="EL416" s="29"/>
      <c r="EM416" s="29"/>
      <c r="EN416" s="29"/>
      <c r="EO416" s="29"/>
      <c r="EP416" s="29"/>
      <c r="EQ416" s="29"/>
      <c r="ER416" s="44"/>
    </row>
    <row r="417" spans="1:149" ht="15" customHeight="1" x14ac:dyDescent="0.25">
      <c r="B417" s="358" t="str">
        <f t="shared" si="41"/>
        <v>Desk 98</v>
      </c>
      <c r="C417" s="360" t="str">
        <f t="shared" ref="C417:G419" si="44">IF(ISBLANK(C108), "", C108)</f>
        <v/>
      </c>
      <c r="D417" s="360" t="str">
        <f t="shared" si="44"/>
        <v/>
      </c>
      <c r="E417" s="360" t="str">
        <f t="shared" si="44"/>
        <v/>
      </c>
      <c r="F417" s="360" t="str">
        <f t="shared" si="44"/>
        <v/>
      </c>
      <c r="G417" s="965" t="str">
        <f t="shared" si="44"/>
        <v/>
      </c>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44"/>
      <c r="DX417" s="29"/>
      <c r="DY417" s="29"/>
      <c r="DZ417" s="29"/>
      <c r="EA417" s="29"/>
      <c r="EB417" s="29"/>
      <c r="EC417" s="29"/>
      <c r="ED417" s="29"/>
      <c r="EE417" s="29"/>
      <c r="EF417" s="29"/>
      <c r="EG417" s="29"/>
      <c r="EH417" s="29"/>
      <c r="EI417" s="29"/>
      <c r="EJ417" s="29"/>
      <c r="EK417" s="29"/>
      <c r="EL417" s="29"/>
      <c r="EM417" s="29"/>
      <c r="EN417" s="29"/>
      <c r="EO417" s="29"/>
      <c r="EP417" s="29"/>
      <c r="EQ417" s="29"/>
      <c r="ER417" s="44"/>
    </row>
    <row r="418" spans="1:149" ht="15" customHeight="1" x14ac:dyDescent="0.25">
      <c r="B418" s="358" t="str">
        <f t="shared" si="41"/>
        <v>Desk 99</v>
      </c>
      <c r="C418" s="360" t="str">
        <f t="shared" si="44"/>
        <v/>
      </c>
      <c r="D418" s="360" t="str">
        <f t="shared" si="44"/>
        <v/>
      </c>
      <c r="E418" s="360" t="str">
        <f t="shared" si="44"/>
        <v/>
      </c>
      <c r="F418" s="360" t="str">
        <f t="shared" si="44"/>
        <v/>
      </c>
      <c r="G418" s="965" t="str">
        <f t="shared" si="44"/>
        <v/>
      </c>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44"/>
      <c r="DX418" s="29"/>
      <c r="DY418" s="29"/>
      <c r="DZ418" s="29"/>
      <c r="EA418" s="29"/>
      <c r="EB418" s="29"/>
      <c r="EC418" s="29"/>
      <c r="ED418" s="29"/>
      <c r="EE418" s="29"/>
      <c r="EF418" s="29"/>
      <c r="EG418" s="29"/>
      <c r="EH418" s="29"/>
      <c r="EI418" s="29"/>
      <c r="EJ418" s="29"/>
      <c r="EK418" s="29"/>
      <c r="EL418" s="29"/>
      <c r="EM418" s="29"/>
      <c r="EN418" s="29"/>
      <c r="EO418" s="29"/>
      <c r="EP418" s="29"/>
      <c r="EQ418" s="29"/>
      <c r="ER418" s="44"/>
    </row>
    <row r="419" spans="1:149" ht="15" customHeight="1" x14ac:dyDescent="0.25">
      <c r="B419" s="361" t="str">
        <f t="shared" si="41"/>
        <v>Desk 100</v>
      </c>
      <c r="C419" s="362" t="str">
        <f t="shared" si="44"/>
        <v/>
      </c>
      <c r="D419" s="362" t="str">
        <f t="shared" si="44"/>
        <v/>
      </c>
      <c r="E419" s="362" t="str">
        <f t="shared" si="44"/>
        <v/>
      </c>
      <c r="F419" s="362" t="str">
        <f t="shared" si="44"/>
        <v/>
      </c>
      <c r="G419" s="965" t="str">
        <f t="shared" si="44"/>
        <v/>
      </c>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c r="DL419" s="36"/>
      <c r="DM419" s="36"/>
      <c r="DN419" s="36"/>
      <c r="DO419" s="36"/>
      <c r="DP419" s="36"/>
      <c r="DQ419" s="36"/>
      <c r="DR419" s="36"/>
      <c r="DS419" s="36"/>
      <c r="DT419" s="36"/>
      <c r="DU419" s="36"/>
      <c r="DV419" s="36"/>
      <c r="DW419" s="89"/>
      <c r="DX419" s="36"/>
      <c r="DY419" s="36"/>
      <c r="DZ419" s="36"/>
      <c r="EA419" s="36"/>
      <c r="EB419" s="36"/>
      <c r="EC419" s="36"/>
      <c r="ED419" s="36"/>
      <c r="EE419" s="36"/>
      <c r="EF419" s="36"/>
      <c r="EG419" s="36"/>
      <c r="EH419" s="36"/>
      <c r="EI419" s="36"/>
      <c r="EJ419" s="36"/>
      <c r="EK419" s="36"/>
      <c r="EL419" s="36"/>
      <c r="EM419" s="36"/>
      <c r="EN419" s="36"/>
      <c r="EO419" s="36"/>
      <c r="EP419" s="36"/>
      <c r="EQ419" s="36"/>
      <c r="ER419" s="89"/>
    </row>
    <row r="420" spans="1:149" ht="15" customHeight="1" x14ac:dyDescent="0.25">
      <c r="B420" s="1147" t="s">
        <v>663</v>
      </c>
      <c r="C420" s="966"/>
      <c r="D420" s="966"/>
      <c r="E420" s="966"/>
      <c r="F420" s="966"/>
      <c r="G420" s="966"/>
      <c r="H420" s="1146"/>
      <c r="I420" s="1146"/>
      <c r="J420" s="1146"/>
      <c r="K420" s="1146"/>
      <c r="L420" s="1146"/>
      <c r="M420" s="1146"/>
      <c r="N420" s="1146"/>
      <c r="O420" s="1146"/>
      <c r="P420" s="1146"/>
      <c r="Q420" s="1146"/>
      <c r="R420" s="1146"/>
      <c r="S420" s="1146"/>
      <c r="T420" s="1146"/>
      <c r="U420" s="1146"/>
      <c r="V420" s="1146"/>
      <c r="W420" s="1146"/>
      <c r="X420" s="1146"/>
      <c r="Y420" s="1146"/>
      <c r="Z420" s="1146"/>
      <c r="AA420" s="1146"/>
      <c r="AB420" s="1146"/>
      <c r="AC420" s="1146"/>
      <c r="AD420" s="1146"/>
      <c r="AE420" s="1146"/>
      <c r="AF420" s="1146"/>
      <c r="AG420" s="1146"/>
      <c r="AH420" s="1146"/>
      <c r="AI420" s="1146"/>
      <c r="AJ420" s="1146"/>
      <c r="AK420" s="1146"/>
      <c r="AL420" s="1146"/>
      <c r="AM420" s="1146"/>
      <c r="AN420" s="1146"/>
      <c r="AO420" s="1146"/>
      <c r="AP420" s="1146"/>
      <c r="AQ420" s="1146"/>
      <c r="AR420" s="1146"/>
      <c r="AS420" s="1146"/>
      <c r="AT420" s="1146"/>
      <c r="AU420" s="1146"/>
      <c r="AV420" s="1146"/>
      <c r="AW420" s="1146"/>
      <c r="AX420" s="1146"/>
      <c r="AY420" s="1146"/>
      <c r="AZ420" s="1146"/>
      <c r="BA420" s="1146"/>
      <c r="BB420" s="1146"/>
      <c r="BC420" s="1146"/>
      <c r="BD420" s="1146"/>
      <c r="BE420" s="1146"/>
      <c r="BF420" s="1146"/>
      <c r="BG420" s="1146"/>
      <c r="BH420" s="1146"/>
      <c r="BI420" s="1146"/>
      <c r="BJ420" s="1146"/>
      <c r="BK420" s="1146"/>
      <c r="BL420" s="1146"/>
      <c r="BM420" s="1146"/>
      <c r="BN420" s="1146"/>
      <c r="BO420" s="1146"/>
      <c r="BP420" s="1146"/>
      <c r="BQ420" s="1146"/>
      <c r="BR420" s="1146"/>
      <c r="BS420" s="1146"/>
      <c r="BT420" s="1146"/>
      <c r="BU420" s="1146"/>
      <c r="BV420" s="1146"/>
      <c r="BW420" s="1146"/>
      <c r="BX420" s="1146"/>
      <c r="BY420" s="1146"/>
      <c r="BZ420" s="1146"/>
      <c r="CA420" s="1146"/>
      <c r="CB420" s="1146"/>
      <c r="CC420" s="1146"/>
      <c r="CD420" s="1146"/>
      <c r="CE420" s="1146"/>
      <c r="CF420" s="1146"/>
      <c r="CG420" s="1146"/>
      <c r="CH420" s="1146"/>
      <c r="CI420" s="1146"/>
      <c r="CJ420" s="1146"/>
      <c r="CK420" s="1146"/>
      <c r="CL420" s="1146"/>
      <c r="CM420" s="1146"/>
      <c r="CN420" s="1146"/>
      <c r="CO420" s="1146"/>
      <c r="CP420" s="1146"/>
      <c r="CQ420" s="1146"/>
      <c r="CR420" s="1146"/>
      <c r="CS420" s="1146"/>
      <c r="CT420" s="1146"/>
      <c r="CU420" s="1146"/>
      <c r="CV420" s="1146"/>
      <c r="CW420" s="1146"/>
      <c r="CX420" s="1146"/>
      <c r="CY420" s="1146"/>
      <c r="CZ420" s="1146"/>
      <c r="DA420" s="1146"/>
      <c r="DB420" s="1146"/>
      <c r="DC420" s="1146"/>
      <c r="DD420" s="1146"/>
      <c r="DE420" s="1146"/>
      <c r="DF420" s="1146"/>
      <c r="DG420" s="1146"/>
      <c r="DH420" s="1146"/>
      <c r="DI420" s="1146"/>
      <c r="DJ420" s="1146"/>
      <c r="DK420" s="1146"/>
      <c r="DL420" s="1146"/>
      <c r="DM420" s="1146"/>
      <c r="DN420" s="1146"/>
      <c r="DO420" s="1146"/>
      <c r="DP420" s="1146"/>
      <c r="DQ420" s="1146"/>
      <c r="DR420" s="1146"/>
      <c r="DS420" s="1146"/>
      <c r="DT420" s="1146"/>
      <c r="DU420" s="1146"/>
      <c r="DV420" s="1146"/>
      <c r="DW420" s="1130"/>
      <c r="DX420" s="1146"/>
      <c r="DY420" s="1146"/>
      <c r="DZ420" s="1146"/>
      <c r="EA420" s="1146"/>
      <c r="EB420" s="1146"/>
      <c r="EC420" s="1146"/>
      <c r="ED420" s="1146"/>
      <c r="EE420" s="1146"/>
      <c r="EF420" s="1146"/>
      <c r="EG420" s="1146"/>
      <c r="EH420" s="1146"/>
      <c r="EI420" s="1146"/>
      <c r="EJ420" s="1146"/>
      <c r="EK420" s="1146"/>
      <c r="EL420" s="1146"/>
      <c r="EM420" s="1146"/>
      <c r="EN420" s="1146"/>
      <c r="EO420" s="1146"/>
      <c r="EP420" s="1146"/>
      <c r="EQ420" s="1146"/>
      <c r="ER420" s="1130"/>
    </row>
    <row r="421" spans="1:149" ht="15" customHeight="1" x14ac:dyDescent="0.25">
      <c r="D421" s="334"/>
      <c r="E421" s="334"/>
      <c r="F421" s="334"/>
      <c r="G421" s="334"/>
    </row>
    <row r="422" spans="1:149" s="623" customFormat="1" ht="45" customHeight="1" x14ac:dyDescent="0.25">
      <c r="A422" s="1149" t="s">
        <v>699</v>
      </c>
      <c r="B422" s="1150"/>
      <c r="C422" s="1150"/>
      <c r="D422" s="967"/>
      <c r="E422" s="967"/>
      <c r="F422" s="967"/>
      <c r="G422" s="967"/>
      <c r="H422" s="1016"/>
      <c r="I422" s="1016"/>
      <c r="J422" s="1016"/>
      <c r="K422" s="1016"/>
      <c r="L422" s="1016"/>
      <c r="M422" s="1016"/>
      <c r="N422" s="1016"/>
      <c r="O422" s="1016"/>
      <c r="P422" s="1016"/>
      <c r="Q422" s="1016"/>
      <c r="R422" s="1016"/>
      <c r="S422" s="1016"/>
      <c r="T422" s="1016"/>
      <c r="U422" s="1016"/>
      <c r="V422" s="1016"/>
      <c r="W422" s="1016"/>
      <c r="X422" s="1016"/>
      <c r="Y422" s="1016"/>
      <c r="Z422" s="1016"/>
      <c r="AA422" s="1016"/>
      <c r="AB422" s="1016"/>
      <c r="AC422" s="1016"/>
      <c r="AD422" s="1016"/>
      <c r="AE422" s="1016"/>
      <c r="AF422" s="1016"/>
      <c r="AG422" s="1016"/>
      <c r="AH422" s="1016"/>
      <c r="AI422" s="1016"/>
      <c r="AJ422" s="1016"/>
      <c r="AK422" s="1016"/>
      <c r="AL422" s="1016"/>
      <c r="AM422" s="1016"/>
      <c r="AN422" s="1016"/>
      <c r="AO422" s="1016"/>
      <c r="AP422" s="1016"/>
      <c r="AQ422" s="1016"/>
      <c r="AR422" s="1016"/>
      <c r="AS422" s="1016"/>
      <c r="AT422" s="1016"/>
      <c r="AU422" s="1016"/>
      <c r="AV422" s="1016"/>
      <c r="AW422" s="1016"/>
      <c r="AX422" s="1016"/>
      <c r="AY422" s="1016"/>
      <c r="AZ422" s="1016"/>
      <c r="BA422" s="1016"/>
      <c r="BB422" s="1016"/>
      <c r="BC422" s="1016"/>
      <c r="BD422" s="1016"/>
      <c r="BE422" s="1016"/>
      <c r="BF422" s="1016"/>
      <c r="BG422" s="1016"/>
      <c r="BH422" s="1016"/>
      <c r="BI422" s="1016"/>
      <c r="BJ422" s="1016"/>
      <c r="BK422" s="1016"/>
      <c r="BL422" s="1016"/>
      <c r="BM422" s="1016"/>
      <c r="BN422" s="1016"/>
      <c r="BO422" s="1016"/>
      <c r="BP422" s="1016"/>
      <c r="BQ422" s="1016"/>
      <c r="BR422" s="1016"/>
      <c r="BS422" s="1016"/>
      <c r="BT422" s="1016"/>
      <c r="BU422" s="1016"/>
      <c r="BV422" s="1016"/>
      <c r="BW422" s="1016"/>
      <c r="BX422" s="1016"/>
      <c r="BY422" s="1016"/>
      <c r="BZ422" s="1016"/>
      <c r="CA422" s="1016"/>
      <c r="CB422" s="1016"/>
      <c r="CC422" s="1016"/>
      <c r="CD422" s="1016"/>
      <c r="CE422" s="1016"/>
      <c r="CF422" s="1016"/>
      <c r="CG422" s="1016"/>
      <c r="CH422" s="1016"/>
      <c r="CI422" s="1016"/>
      <c r="CJ422" s="1016"/>
      <c r="CK422" s="1016"/>
      <c r="CL422" s="1016"/>
      <c r="CM422" s="1016"/>
      <c r="CN422" s="1016"/>
      <c r="CO422" s="1016"/>
      <c r="CP422" s="1016"/>
      <c r="CQ422" s="1016"/>
      <c r="CR422" s="1016"/>
      <c r="CS422" s="1016"/>
      <c r="CT422" s="1016"/>
      <c r="CU422" s="1016"/>
      <c r="CV422" s="1016"/>
      <c r="CW422" s="1016"/>
      <c r="CX422" s="1016"/>
      <c r="CY422" s="1016"/>
      <c r="CZ422" s="1016"/>
      <c r="DA422" s="1016"/>
      <c r="DB422" s="1016"/>
      <c r="DC422" s="1016"/>
      <c r="DD422" s="1016"/>
      <c r="DE422" s="1016"/>
      <c r="DF422" s="1016"/>
      <c r="DG422" s="1016"/>
      <c r="DH422" s="1016"/>
      <c r="DI422" s="1016"/>
      <c r="DJ422" s="1016"/>
      <c r="DK422" s="1016"/>
      <c r="DL422" s="1016"/>
      <c r="DM422" s="1016"/>
      <c r="DN422" s="1016"/>
      <c r="DO422" s="1016"/>
      <c r="DP422" s="1016"/>
      <c r="DQ422" s="1016"/>
      <c r="DR422" s="1016"/>
      <c r="DS422" s="1016"/>
      <c r="DT422" s="1016"/>
      <c r="DU422" s="1016"/>
      <c r="DV422" s="1016"/>
      <c r="DW422" s="1016"/>
      <c r="DX422" s="1016"/>
      <c r="DY422" s="1016"/>
      <c r="DZ422" s="1016"/>
      <c r="EA422" s="1016"/>
      <c r="EB422" s="1016"/>
      <c r="EC422" s="1016"/>
      <c r="ED422" s="1016"/>
      <c r="EE422" s="1016"/>
      <c r="EF422" s="1016"/>
      <c r="EG422" s="1016"/>
      <c r="EH422" s="1016"/>
      <c r="EI422" s="1016"/>
      <c r="EJ422" s="1016"/>
      <c r="EK422" s="1016"/>
      <c r="EL422" s="1016"/>
      <c r="EM422" s="1016"/>
      <c r="EN422" s="1016"/>
      <c r="EO422" s="1016"/>
      <c r="EP422" s="1016"/>
      <c r="EQ422" s="1016"/>
      <c r="ER422" s="1016"/>
      <c r="ES422" s="1075"/>
    </row>
    <row r="423" spans="1:149" s="623" customFormat="1" ht="45" customHeight="1" x14ac:dyDescent="0.25">
      <c r="A423" s="1136" t="s">
        <v>697</v>
      </c>
      <c r="B423" s="158"/>
      <c r="C423" s="158"/>
      <c r="D423" s="213"/>
      <c r="E423" s="213"/>
      <c r="F423" s="213"/>
      <c r="G423" s="213"/>
      <c r="ES423" s="1137"/>
    </row>
    <row r="424" spans="1:149" ht="65.25" customHeight="1" x14ac:dyDescent="0.25">
      <c r="B424" s="1138" t="s">
        <v>562</v>
      </c>
      <c r="C424" s="963" t="s">
        <v>722</v>
      </c>
      <c r="D424" s="1139" t="s">
        <v>691</v>
      </c>
      <c r="E424" s="963" t="s">
        <v>692</v>
      </c>
      <c r="F424" s="963" t="s">
        <v>723</v>
      </c>
      <c r="G424" s="963" t="s">
        <v>1312</v>
      </c>
      <c r="H424" s="963" t="s">
        <v>560</v>
      </c>
      <c r="I424" s="963" t="str">
        <f t="shared" ref="I424:BT424" si="45">"T+" &amp; (COLUMN(I424)-COLUMN($H424))</f>
        <v>T+1</v>
      </c>
      <c r="J424" s="963" t="str">
        <f t="shared" si="45"/>
        <v>T+2</v>
      </c>
      <c r="K424" s="963" t="str">
        <f t="shared" si="45"/>
        <v>T+3</v>
      </c>
      <c r="L424" s="963" t="str">
        <f t="shared" si="45"/>
        <v>T+4</v>
      </c>
      <c r="M424" s="963" t="str">
        <f t="shared" si="45"/>
        <v>T+5</v>
      </c>
      <c r="N424" s="963" t="str">
        <f t="shared" si="45"/>
        <v>T+6</v>
      </c>
      <c r="O424" s="963" t="str">
        <f t="shared" si="45"/>
        <v>T+7</v>
      </c>
      <c r="P424" s="963" t="str">
        <f t="shared" si="45"/>
        <v>T+8</v>
      </c>
      <c r="Q424" s="963" t="str">
        <f t="shared" si="45"/>
        <v>T+9</v>
      </c>
      <c r="R424" s="963" t="str">
        <f t="shared" si="45"/>
        <v>T+10</v>
      </c>
      <c r="S424" s="963" t="str">
        <f t="shared" si="45"/>
        <v>T+11</v>
      </c>
      <c r="T424" s="963" t="str">
        <f t="shared" si="45"/>
        <v>T+12</v>
      </c>
      <c r="U424" s="963" t="str">
        <f t="shared" si="45"/>
        <v>T+13</v>
      </c>
      <c r="V424" s="963" t="str">
        <f t="shared" si="45"/>
        <v>T+14</v>
      </c>
      <c r="W424" s="963" t="str">
        <f t="shared" si="45"/>
        <v>T+15</v>
      </c>
      <c r="X424" s="963" t="str">
        <f t="shared" si="45"/>
        <v>T+16</v>
      </c>
      <c r="Y424" s="963" t="str">
        <f t="shared" si="45"/>
        <v>T+17</v>
      </c>
      <c r="Z424" s="963" t="str">
        <f t="shared" si="45"/>
        <v>T+18</v>
      </c>
      <c r="AA424" s="963" t="str">
        <f t="shared" si="45"/>
        <v>T+19</v>
      </c>
      <c r="AB424" s="963" t="str">
        <f t="shared" si="45"/>
        <v>T+20</v>
      </c>
      <c r="AC424" s="963" t="str">
        <f t="shared" si="45"/>
        <v>T+21</v>
      </c>
      <c r="AD424" s="963" t="str">
        <f t="shared" si="45"/>
        <v>T+22</v>
      </c>
      <c r="AE424" s="963" t="str">
        <f t="shared" si="45"/>
        <v>T+23</v>
      </c>
      <c r="AF424" s="963" t="str">
        <f t="shared" si="45"/>
        <v>T+24</v>
      </c>
      <c r="AG424" s="963" t="str">
        <f t="shared" si="45"/>
        <v>T+25</v>
      </c>
      <c r="AH424" s="963" t="str">
        <f t="shared" si="45"/>
        <v>T+26</v>
      </c>
      <c r="AI424" s="963" t="str">
        <f t="shared" si="45"/>
        <v>T+27</v>
      </c>
      <c r="AJ424" s="963" t="str">
        <f t="shared" si="45"/>
        <v>T+28</v>
      </c>
      <c r="AK424" s="963" t="str">
        <f t="shared" si="45"/>
        <v>T+29</v>
      </c>
      <c r="AL424" s="963" t="str">
        <f t="shared" si="45"/>
        <v>T+30</v>
      </c>
      <c r="AM424" s="963" t="str">
        <f t="shared" si="45"/>
        <v>T+31</v>
      </c>
      <c r="AN424" s="963" t="str">
        <f t="shared" si="45"/>
        <v>T+32</v>
      </c>
      <c r="AO424" s="963" t="str">
        <f t="shared" si="45"/>
        <v>T+33</v>
      </c>
      <c r="AP424" s="963" t="str">
        <f t="shared" si="45"/>
        <v>T+34</v>
      </c>
      <c r="AQ424" s="963" t="str">
        <f t="shared" si="45"/>
        <v>T+35</v>
      </c>
      <c r="AR424" s="963" t="str">
        <f t="shared" si="45"/>
        <v>T+36</v>
      </c>
      <c r="AS424" s="963" t="str">
        <f t="shared" si="45"/>
        <v>T+37</v>
      </c>
      <c r="AT424" s="963" t="str">
        <f t="shared" si="45"/>
        <v>T+38</v>
      </c>
      <c r="AU424" s="963" t="str">
        <f t="shared" si="45"/>
        <v>T+39</v>
      </c>
      <c r="AV424" s="963" t="str">
        <f t="shared" si="45"/>
        <v>T+40</v>
      </c>
      <c r="AW424" s="963" t="str">
        <f t="shared" si="45"/>
        <v>T+41</v>
      </c>
      <c r="AX424" s="963" t="str">
        <f t="shared" si="45"/>
        <v>T+42</v>
      </c>
      <c r="AY424" s="963" t="str">
        <f t="shared" si="45"/>
        <v>T+43</v>
      </c>
      <c r="AZ424" s="963" t="str">
        <f t="shared" si="45"/>
        <v>T+44</v>
      </c>
      <c r="BA424" s="963" t="str">
        <f t="shared" si="45"/>
        <v>T+45</v>
      </c>
      <c r="BB424" s="963" t="str">
        <f t="shared" si="45"/>
        <v>T+46</v>
      </c>
      <c r="BC424" s="963" t="str">
        <f t="shared" si="45"/>
        <v>T+47</v>
      </c>
      <c r="BD424" s="963" t="str">
        <f t="shared" si="45"/>
        <v>T+48</v>
      </c>
      <c r="BE424" s="963" t="str">
        <f t="shared" si="45"/>
        <v>T+49</v>
      </c>
      <c r="BF424" s="963" t="str">
        <f t="shared" si="45"/>
        <v>T+50</v>
      </c>
      <c r="BG424" s="963" t="str">
        <f t="shared" si="45"/>
        <v>T+51</v>
      </c>
      <c r="BH424" s="963" t="str">
        <f t="shared" si="45"/>
        <v>T+52</v>
      </c>
      <c r="BI424" s="963" t="str">
        <f t="shared" si="45"/>
        <v>T+53</v>
      </c>
      <c r="BJ424" s="963" t="str">
        <f t="shared" si="45"/>
        <v>T+54</v>
      </c>
      <c r="BK424" s="963" t="str">
        <f t="shared" si="45"/>
        <v>T+55</v>
      </c>
      <c r="BL424" s="963" t="str">
        <f t="shared" si="45"/>
        <v>T+56</v>
      </c>
      <c r="BM424" s="963" t="str">
        <f t="shared" si="45"/>
        <v>T+57</v>
      </c>
      <c r="BN424" s="963" t="str">
        <f t="shared" si="45"/>
        <v>T+58</v>
      </c>
      <c r="BO424" s="963" t="str">
        <f t="shared" si="45"/>
        <v>T+59</v>
      </c>
      <c r="BP424" s="963" t="str">
        <f t="shared" si="45"/>
        <v>T+60</v>
      </c>
      <c r="BQ424" s="963" t="str">
        <f t="shared" si="45"/>
        <v>T+61</v>
      </c>
      <c r="BR424" s="963" t="str">
        <f t="shared" si="45"/>
        <v>T+62</v>
      </c>
      <c r="BS424" s="963" t="str">
        <f t="shared" si="45"/>
        <v>T+63</v>
      </c>
      <c r="BT424" s="963" t="str">
        <f t="shared" si="45"/>
        <v>T+64</v>
      </c>
      <c r="BU424" s="963" t="str">
        <f t="shared" ref="BU424:EF424" si="46">"T+" &amp; (COLUMN(BU424)-COLUMN($H424))</f>
        <v>T+65</v>
      </c>
      <c r="BV424" s="963" t="str">
        <f t="shared" si="46"/>
        <v>T+66</v>
      </c>
      <c r="BW424" s="963" t="str">
        <f t="shared" si="46"/>
        <v>T+67</v>
      </c>
      <c r="BX424" s="963" t="str">
        <f t="shared" si="46"/>
        <v>T+68</v>
      </c>
      <c r="BY424" s="963" t="str">
        <f t="shared" si="46"/>
        <v>T+69</v>
      </c>
      <c r="BZ424" s="963" t="str">
        <f t="shared" si="46"/>
        <v>T+70</v>
      </c>
      <c r="CA424" s="963" t="str">
        <f t="shared" si="46"/>
        <v>T+71</v>
      </c>
      <c r="CB424" s="963" t="str">
        <f t="shared" si="46"/>
        <v>T+72</v>
      </c>
      <c r="CC424" s="963" t="str">
        <f t="shared" si="46"/>
        <v>T+73</v>
      </c>
      <c r="CD424" s="963" t="str">
        <f t="shared" si="46"/>
        <v>T+74</v>
      </c>
      <c r="CE424" s="963" t="str">
        <f t="shared" si="46"/>
        <v>T+75</v>
      </c>
      <c r="CF424" s="963" t="str">
        <f t="shared" si="46"/>
        <v>T+76</v>
      </c>
      <c r="CG424" s="963" t="str">
        <f t="shared" si="46"/>
        <v>T+77</v>
      </c>
      <c r="CH424" s="963" t="str">
        <f t="shared" si="46"/>
        <v>T+78</v>
      </c>
      <c r="CI424" s="963" t="str">
        <f t="shared" si="46"/>
        <v>T+79</v>
      </c>
      <c r="CJ424" s="963" t="str">
        <f t="shared" si="46"/>
        <v>T+80</v>
      </c>
      <c r="CK424" s="963" t="str">
        <f t="shared" si="46"/>
        <v>T+81</v>
      </c>
      <c r="CL424" s="963" t="str">
        <f t="shared" si="46"/>
        <v>T+82</v>
      </c>
      <c r="CM424" s="963" t="str">
        <f t="shared" si="46"/>
        <v>T+83</v>
      </c>
      <c r="CN424" s="963" t="str">
        <f t="shared" si="46"/>
        <v>T+84</v>
      </c>
      <c r="CO424" s="963" t="str">
        <f t="shared" si="46"/>
        <v>T+85</v>
      </c>
      <c r="CP424" s="963" t="str">
        <f t="shared" si="46"/>
        <v>T+86</v>
      </c>
      <c r="CQ424" s="963" t="str">
        <f t="shared" si="46"/>
        <v>T+87</v>
      </c>
      <c r="CR424" s="963" t="str">
        <f t="shared" si="46"/>
        <v>T+88</v>
      </c>
      <c r="CS424" s="963" t="str">
        <f t="shared" si="46"/>
        <v>T+89</v>
      </c>
      <c r="CT424" s="963" t="str">
        <f t="shared" si="46"/>
        <v>T+90</v>
      </c>
      <c r="CU424" s="963" t="str">
        <f t="shared" si="46"/>
        <v>T+91</v>
      </c>
      <c r="CV424" s="963" t="str">
        <f t="shared" si="46"/>
        <v>T+92</v>
      </c>
      <c r="CW424" s="963" t="str">
        <f t="shared" si="46"/>
        <v>T+93</v>
      </c>
      <c r="CX424" s="963" t="str">
        <f t="shared" si="46"/>
        <v>T+94</v>
      </c>
      <c r="CY424" s="963" t="str">
        <f t="shared" si="46"/>
        <v>T+95</v>
      </c>
      <c r="CZ424" s="963" t="str">
        <f t="shared" si="46"/>
        <v>T+96</v>
      </c>
      <c r="DA424" s="963" t="str">
        <f t="shared" si="46"/>
        <v>T+97</v>
      </c>
      <c r="DB424" s="963" t="str">
        <f t="shared" si="46"/>
        <v>T+98</v>
      </c>
      <c r="DC424" s="963" t="str">
        <f t="shared" si="46"/>
        <v>T+99</v>
      </c>
      <c r="DD424" s="963" t="str">
        <f t="shared" si="46"/>
        <v>T+100</v>
      </c>
      <c r="DE424" s="963" t="str">
        <f t="shared" si="46"/>
        <v>T+101</v>
      </c>
      <c r="DF424" s="963" t="str">
        <f t="shared" si="46"/>
        <v>T+102</v>
      </c>
      <c r="DG424" s="963" t="str">
        <f t="shared" si="46"/>
        <v>T+103</v>
      </c>
      <c r="DH424" s="963" t="str">
        <f t="shared" si="46"/>
        <v>T+104</v>
      </c>
      <c r="DI424" s="963" t="str">
        <f t="shared" si="46"/>
        <v>T+105</v>
      </c>
      <c r="DJ424" s="963" t="str">
        <f t="shared" si="46"/>
        <v>T+106</v>
      </c>
      <c r="DK424" s="963" t="str">
        <f t="shared" si="46"/>
        <v>T+107</v>
      </c>
      <c r="DL424" s="963" t="str">
        <f t="shared" si="46"/>
        <v>T+108</v>
      </c>
      <c r="DM424" s="963" t="str">
        <f t="shared" si="46"/>
        <v>T+109</v>
      </c>
      <c r="DN424" s="963" t="str">
        <f t="shared" si="46"/>
        <v>T+110</v>
      </c>
      <c r="DO424" s="963" t="str">
        <f t="shared" si="46"/>
        <v>T+111</v>
      </c>
      <c r="DP424" s="963" t="str">
        <f t="shared" si="46"/>
        <v>T+112</v>
      </c>
      <c r="DQ424" s="963" t="str">
        <f t="shared" si="46"/>
        <v>T+113</v>
      </c>
      <c r="DR424" s="963" t="str">
        <f t="shared" si="46"/>
        <v>T+114</v>
      </c>
      <c r="DS424" s="963" t="str">
        <f t="shared" si="46"/>
        <v>T+115</v>
      </c>
      <c r="DT424" s="963" t="str">
        <f t="shared" si="46"/>
        <v>T+116</v>
      </c>
      <c r="DU424" s="963" t="str">
        <f t="shared" si="46"/>
        <v>T+117</v>
      </c>
      <c r="DV424" s="963" t="str">
        <f t="shared" si="46"/>
        <v>T+118</v>
      </c>
      <c r="DW424" s="963" t="str">
        <f t="shared" si="46"/>
        <v>T+119</v>
      </c>
      <c r="DX424" s="963" t="str">
        <f t="shared" si="46"/>
        <v>T+120</v>
      </c>
      <c r="DY424" s="963" t="str">
        <f t="shared" si="46"/>
        <v>T+121</v>
      </c>
      <c r="DZ424" s="963" t="str">
        <f t="shared" si="46"/>
        <v>T+122</v>
      </c>
      <c r="EA424" s="963" t="str">
        <f t="shared" si="46"/>
        <v>T+123</v>
      </c>
      <c r="EB424" s="963" t="str">
        <f t="shared" si="46"/>
        <v>T+124</v>
      </c>
      <c r="EC424" s="963" t="str">
        <f t="shared" si="46"/>
        <v>T+125</v>
      </c>
      <c r="ED424" s="963" t="str">
        <f t="shared" si="46"/>
        <v>T+126</v>
      </c>
      <c r="EE424" s="963" t="str">
        <f t="shared" si="46"/>
        <v>T+127</v>
      </c>
      <c r="EF424" s="963" t="str">
        <f t="shared" si="46"/>
        <v>T+128</v>
      </c>
      <c r="EG424" s="963" t="str">
        <f t="shared" ref="EG424:ER424" si="47">"T+" &amp; (COLUMN(EG424)-COLUMN($H424))</f>
        <v>T+129</v>
      </c>
      <c r="EH424" s="963" t="str">
        <f t="shared" si="47"/>
        <v>T+130</v>
      </c>
      <c r="EI424" s="963" t="str">
        <f t="shared" si="47"/>
        <v>T+131</v>
      </c>
      <c r="EJ424" s="963" t="str">
        <f t="shared" si="47"/>
        <v>T+132</v>
      </c>
      <c r="EK424" s="963" t="str">
        <f t="shared" si="47"/>
        <v>T+133</v>
      </c>
      <c r="EL424" s="963" t="str">
        <f t="shared" si="47"/>
        <v>T+134</v>
      </c>
      <c r="EM424" s="963" t="str">
        <f t="shared" si="47"/>
        <v>T+135</v>
      </c>
      <c r="EN424" s="963" t="str">
        <f t="shared" si="47"/>
        <v>T+136</v>
      </c>
      <c r="EO424" s="963" t="str">
        <f t="shared" si="47"/>
        <v>T+137</v>
      </c>
      <c r="EP424" s="963" t="str">
        <f t="shared" si="47"/>
        <v>T+138</v>
      </c>
      <c r="EQ424" s="963" t="str">
        <f t="shared" si="47"/>
        <v>T+139</v>
      </c>
      <c r="ER424" s="963" t="str">
        <f t="shared" si="47"/>
        <v>T+140</v>
      </c>
    </row>
    <row r="425" spans="1:149" ht="15" customHeight="1" x14ac:dyDescent="0.25">
      <c r="B425" s="1143" t="str">
        <f t="shared" ref="B425:B488" si="48">B11</f>
        <v>Desk 1</v>
      </c>
      <c r="C425" s="1144" t="str">
        <f>IF(ISBLANK(C11), "", C11)</f>
        <v/>
      </c>
      <c r="D425" s="1144" t="str">
        <f t="shared" ref="D425:F425" si="49">IF(ISBLANK(D11), "", D11)</f>
        <v/>
      </c>
      <c r="E425" s="1144" t="str">
        <f t="shared" si="49"/>
        <v/>
      </c>
      <c r="F425" s="1144" t="str">
        <f t="shared" si="49"/>
        <v/>
      </c>
      <c r="G425" s="965" t="str">
        <f>IF(ISBLANK(G11), "", G11)</f>
        <v/>
      </c>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44"/>
      <c r="DX425" s="29"/>
      <c r="DY425" s="29"/>
      <c r="DZ425" s="29"/>
      <c r="EA425" s="29"/>
      <c r="EB425" s="29"/>
      <c r="EC425" s="29"/>
      <c r="ED425" s="29"/>
      <c r="EE425" s="29"/>
      <c r="EF425" s="29"/>
      <c r="EG425" s="29"/>
      <c r="EH425" s="29"/>
      <c r="EI425" s="29"/>
      <c r="EJ425" s="29"/>
      <c r="EK425" s="29"/>
      <c r="EL425" s="29"/>
      <c r="EM425" s="29"/>
      <c r="EN425" s="29"/>
      <c r="EO425" s="29"/>
      <c r="EP425" s="29"/>
      <c r="EQ425" s="29"/>
      <c r="ER425" s="44"/>
    </row>
    <row r="426" spans="1:149" ht="15" customHeight="1" x14ac:dyDescent="0.25">
      <c r="B426" s="358" t="str">
        <f t="shared" si="48"/>
        <v>Desk 2</v>
      </c>
      <c r="C426" s="360" t="str">
        <f t="shared" ref="C426:G441" si="50">IF(ISBLANK(C12), "", C12)</f>
        <v/>
      </c>
      <c r="D426" s="360" t="str">
        <f t="shared" si="50"/>
        <v/>
      </c>
      <c r="E426" s="360" t="str">
        <f t="shared" si="50"/>
        <v/>
      </c>
      <c r="F426" s="360" t="str">
        <f t="shared" si="50"/>
        <v/>
      </c>
      <c r="G426" s="965" t="str">
        <f t="shared" si="50"/>
        <v/>
      </c>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44"/>
      <c r="DX426" s="29"/>
      <c r="DY426" s="29"/>
      <c r="DZ426" s="29"/>
      <c r="EA426" s="29"/>
      <c r="EB426" s="29"/>
      <c r="EC426" s="29"/>
      <c r="ED426" s="29"/>
      <c r="EE426" s="29"/>
      <c r="EF426" s="29"/>
      <c r="EG426" s="29"/>
      <c r="EH426" s="29"/>
      <c r="EI426" s="29"/>
      <c r="EJ426" s="29"/>
      <c r="EK426" s="29"/>
      <c r="EL426" s="29"/>
      <c r="EM426" s="29"/>
      <c r="EN426" s="29"/>
      <c r="EO426" s="29"/>
      <c r="EP426" s="29"/>
      <c r="EQ426" s="29"/>
      <c r="ER426" s="44"/>
    </row>
    <row r="427" spans="1:149" ht="15" customHeight="1" x14ac:dyDescent="0.25">
      <c r="B427" s="358" t="str">
        <f t="shared" si="48"/>
        <v>Desk 3</v>
      </c>
      <c r="C427" s="360" t="str">
        <f t="shared" si="50"/>
        <v/>
      </c>
      <c r="D427" s="360" t="str">
        <f t="shared" si="50"/>
        <v/>
      </c>
      <c r="E427" s="360" t="str">
        <f t="shared" si="50"/>
        <v/>
      </c>
      <c r="F427" s="360" t="str">
        <f t="shared" si="50"/>
        <v/>
      </c>
      <c r="G427" s="965" t="str">
        <f t="shared" si="50"/>
        <v/>
      </c>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44"/>
      <c r="DX427" s="29"/>
      <c r="DY427" s="29"/>
      <c r="DZ427" s="29"/>
      <c r="EA427" s="29"/>
      <c r="EB427" s="29"/>
      <c r="EC427" s="29"/>
      <c r="ED427" s="29"/>
      <c r="EE427" s="29"/>
      <c r="EF427" s="29"/>
      <c r="EG427" s="29"/>
      <c r="EH427" s="29"/>
      <c r="EI427" s="29"/>
      <c r="EJ427" s="29"/>
      <c r="EK427" s="29"/>
      <c r="EL427" s="29"/>
      <c r="EM427" s="29"/>
      <c r="EN427" s="29"/>
      <c r="EO427" s="29"/>
      <c r="EP427" s="29"/>
      <c r="EQ427" s="29"/>
      <c r="ER427" s="44"/>
    </row>
    <row r="428" spans="1:149" ht="15" customHeight="1" x14ac:dyDescent="0.25">
      <c r="B428" s="358" t="str">
        <f t="shared" si="48"/>
        <v>Desk 4</v>
      </c>
      <c r="C428" s="360" t="str">
        <f t="shared" si="50"/>
        <v/>
      </c>
      <c r="D428" s="360" t="str">
        <f t="shared" si="50"/>
        <v/>
      </c>
      <c r="E428" s="360" t="str">
        <f t="shared" si="50"/>
        <v/>
      </c>
      <c r="F428" s="360" t="str">
        <f t="shared" si="50"/>
        <v/>
      </c>
      <c r="G428" s="965" t="str">
        <f t="shared" si="50"/>
        <v/>
      </c>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44"/>
      <c r="DX428" s="29"/>
      <c r="DY428" s="29"/>
      <c r="DZ428" s="29"/>
      <c r="EA428" s="29"/>
      <c r="EB428" s="29"/>
      <c r="EC428" s="29"/>
      <c r="ED428" s="29"/>
      <c r="EE428" s="29"/>
      <c r="EF428" s="29"/>
      <c r="EG428" s="29"/>
      <c r="EH428" s="29"/>
      <c r="EI428" s="29"/>
      <c r="EJ428" s="29"/>
      <c r="EK428" s="29"/>
      <c r="EL428" s="29"/>
      <c r="EM428" s="29"/>
      <c r="EN428" s="29"/>
      <c r="EO428" s="29"/>
      <c r="EP428" s="29"/>
      <c r="EQ428" s="29"/>
      <c r="ER428" s="44"/>
    </row>
    <row r="429" spans="1:149" ht="15" customHeight="1" x14ac:dyDescent="0.25">
      <c r="B429" s="358" t="str">
        <f t="shared" si="48"/>
        <v>Desk 5</v>
      </c>
      <c r="C429" s="360" t="str">
        <f t="shared" si="50"/>
        <v/>
      </c>
      <c r="D429" s="360" t="str">
        <f t="shared" si="50"/>
        <v/>
      </c>
      <c r="E429" s="360" t="str">
        <f t="shared" si="50"/>
        <v/>
      </c>
      <c r="F429" s="360" t="str">
        <f t="shared" si="50"/>
        <v/>
      </c>
      <c r="G429" s="965" t="str">
        <f t="shared" si="50"/>
        <v/>
      </c>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44"/>
      <c r="DX429" s="29"/>
      <c r="DY429" s="29"/>
      <c r="DZ429" s="29"/>
      <c r="EA429" s="29"/>
      <c r="EB429" s="29"/>
      <c r="EC429" s="29"/>
      <c r="ED429" s="29"/>
      <c r="EE429" s="29"/>
      <c r="EF429" s="29"/>
      <c r="EG429" s="29"/>
      <c r="EH429" s="29"/>
      <c r="EI429" s="29"/>
      <c r="EJ429" s="29"/>
      <c r="EK429" s="29"/>
      <c r="EL429" s="29"/>
      <c r="EM429" s="29"/>
      <c r="EN429" s="29"/>
      <c r="EO429" s="29"/>
      <c r="EP429" s="29"/>
      <c r="EQ429" s="29"/>
      <c r="ER429" s="44"/>
    </row>
    <row r="430" spans="1:149" ht="15" customHeight="1" x14ac:dyDescent="0.25">
      <c r="B430" s="358" t="str">
        <f t="shared" si="48"/>
        <v>Desk 6</v>
      </c>
      <c r="C430" s="360" t="str">
        <f t="shared" si="50"/>
        <v/>
      </c>
      <c r="D430" s="360" t="str">
        <f t="shared" si="50"/>
        <v/>
      </c>
      <c r="E430" s="360" t="str">
        <f t="shared" si="50"/>
        <v/>
      </c>
      <c r="F430" s="360" t="str">
        <f t="shared" si="50"/>
        <v/>
      </c>
      <c r="G430" s="965" t="str">
        <f t="shared" si="50"/>
        <v/>
      </c>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44"/>
      <c r="DX430" s="29"/>
      <c r="DY430" s="29"/>
      <c r="DZ430" s="29"/>
      <c r="EA430" s="29"/>
      <c r="EB430" s="29"/>
      <c r="EC430" s="29"/>
      <c r="ED430" s="29"/>
      <c r="EE430" s="29"/>
      <c r="EF430" s="29"/>
      <c r="EG430" s="29"/>
      <c r="EH430" s="29"/>
      <c r="EI430" s="29"/>
      <c r="EJ430" s="29"/>
      <c r="EK430" s="29"/>
      <c r="EL430" s="29"/>
      <c r="EM430" s="29"/>
      <c r="EN430" s="29"/>
      <c r="EO430" s="29"/>
      <c r="EP430" s="29"/>
      <c r="EQ430" s="29"/>
      <c r="ER430" s="44"/>
    </row>
    <row r="431" spans="1:149" ht="15" customHeight="1" x14ac:dyDescent="0.25">
      <c r="B431" s="358" t="str">
        <f t="shared" si="48"/>
        <v>Desk 7</v>
      </c>
      <c r="C431" s="360" t="str">
        <f t="shared" si="50"/>
        <v/>
      </c>
      <c r="D431" s="360" t="str">
        <f t="shared" si="50"/>
        <v/>
      </c>
      <c r="E431" s="360" t="str">
        <f t="shared" si="50"/>
        <v/>
      </c>
      <c r="F431" s="360" t="str">
        <f t="shared" si="50"/>
        <v/>
      </c>
      <c r="G431" s="965" t="str">
        <f t="shared" si="50"/>
        <v/>
      </c>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44"/>
      <c r="DX431" s="29"/>
      <c r="DY431" s="29"/>
      <c r="DZ431" s="29"/>
      <c r="EA431" s="29"/>
      <c r="EB431" s="29"/>
      <c r="EC431" s="29"/>
      <c r="ED431" s="29"/>
      <c r="EE431" s="29"/>
      <c r="EF431" s="29"/>
      <c r="EG431" s="29"/>
      <c r="EH431" s="29"/>
      <c r="EI431" s="29"/>
      <c r="EJ431" s="29"/>
      <c r="EK431" s="29"/>
      <c r="EL431" s="29"/>
      <c r="EM431" s="29"/>
      <c r="EN431" s="29"/>
      <c r="EO431" s="29"/>
      <c r="EP431" s="29"/>
      <c r="EQ431" s="29"/>
      <c r="ER431" s="44"/>
    </row>
    <row r="432" spans="1:149" ht="15" customHeight="1" x14ac:dyDescent="0.25">
      <c r="B432" s="358" t="str">
        <f t="shared" si="48"/>
        <v>Desk 8</v>
      </c>
      <c r="C432" s="360" t="str">
        <f t="shared" si="50"/>
        <v/>
      </c>
      <c r="D432" s="360" t="str">
        <f t="shared" si="50"/>
        <v/>
      </c>
      <c r="E432" s="360" t="str">
        <f t="shared" si="50"/>
        <v/>
      </c>
      <c r="F432" s="360" t="str">
        <f t="shared" si="50"/>
        <v/>
      </c>
      <c r="G432" s="965" t="str">
        <f t="shared" si="50"/>
        <v/>
      </c>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44"/>
      <c r="DX432" s="29"/>
      <c r="DY432" s="29"/>
      <c r="DZ432" s="29"/>
      <c r="EA432" s="29"/>
      <c r="EB432" s="29"/>
      <c r="EC432" s="29"/>
      <c r="ED432" s="29"/>
      <c r="EE432" s="29"/>
      <c r="EF432" s="29"/>
      <c r="EG432" s="29"/>
      <c r="EH432" s="29"/>
      <c r="EI432" s="29"/>
      <c r="EJ432" s="29"/>
      <c r="EK432" s="29"/>
      <c r="EL432" s="29"/>
      <c r="EM432" s="29"/>
      <c r="EN432" s="29"/>
      <c r="EO432" s="29"/>
      <c r="EP432" s="29"/>
      <c r="EQ432" s="29"/>
      <c r="ER432" s="44"/>
    </row>
    <row r="433" spans="2:148" ht="15" customHeight="1" x14ac:dyDescent="0.25">
      <c r="B433" s="358" t="str">
        <f t="shared" si="48"/>
        <v>Desk 9</v>
      </c>
      <c r="C433" s="360" t="str">
        <f t="shared" si="50"/>
        <v/>
      </c>
      <c r="D433" s="360" t="str">
        <f t="shared" si="50"/>
        <v/>
      </c>
      <c r="E433" s="360" t="str">
        <f t="shared" si="50"/>
        <v/>
      </c>
      <c r="F433" s="360" t="str">
        <f t="shared" si="50"/>
        <v/>
      </c>
      <c r="G433" s="965" t="str">
        <f t="shared" si="50"/>
        <v/>
      </c>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44"/>
      <c r="DX433" s="29"/>
      <c r="DY433" s="29"/>
      <c r="DZ433" s="29"/>
      <c r="EA433" s="29"/>
      <c r="EB433" s="29"/>
      <c r="EC433" s="29"/>
      <c r="ED433" s="29"/>
      <c r="EE433" s="29"/>
      <c r="EF433" s="29"/>
      <c r="EG433" s="29"/>
      <c r="EH433" s="29"/>
      <c r="EI433" s="29"/>
      <c r="EJ433" s="29"/>
      <c r="EK433" s="29"/>
      <c r="EL433" s="29"/>
      <c r="EM433" s="29"/>
      <c r="EN433" s="29"/>
      <c r="EO433" s="29"/>
      <c r="EP433" s="29"/>
      <c r="EQ433" s="29"/>
      <c r="ER433" s="44"/>
    </row>
    <row r="434" spans="2:148" ht="15" customHeight="1" x14ac:dyDescent="0.25">
      <c r="B434" s="358" t="str">
        <f t="shared" si="48"/>
        <v>Desk 10</v>
      </c>
      <c r="C434" s="360" t="str">
        <f t="shared" si="50"/>
        <v/>
      </c>
      <c r="D434" s="360" t="str">
        <f t="shared" si="50"/>
        <v/>
      </c>
      <c r="E434" s="360" t="str">
        <f t="shared" si="50"/>
        <v/>
      </c>
      <c r="F434" s="360" t="str">
        <f t="shared" si="50"/>
        <v/>
      </c>
      <c r="G434" s="965" t="str">
        <f t="shared" si="50"/>
        <v/>
      </c>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44"/>
      <c r="DX434" s="29"/>
      <c r="DY434" s="29"/>
      <c r="DZ434" s="29"/>
      <c r="EA434" s="29"/>
      <c r="EB434" s="29"/>
      <c r="EC434" s="29"/>
      <c r="ED434" s="29"/>
      <c r="EE434" s="29"/>
      <c r="EF434" s="29"/>
      <c r="EG434" s="29"/>
      <c r="EH434" s="29"/>
      <c r="EI434" s="29"/>
      <c r="EJ434" s="29"/>
      <c r="EK434" s="29"/>
      <c r="EL434" s="29"/>
      <c r="EM434" s="29"/>
      <c r="EN434" s="29"/>
      <c r="EO434" s="29"/>
      <c r="EP434" s="29"/>
      <c r="EQ434" s="29"/>
      <c r="ER434" s="44"/>
    </row>
    <row r="435" spans="2:148" ht="15" customHeight="1" x14ac:dyDescent="0.25">
      <c r="B435" s="358" t="str">
        <f t="shared" si="48"/>
        <v>Desk 11</v>
      </c>
      <c r="C435" s="360" t="str">
        <f t="shared" si="50"/>
        <v/>
      </c>
      <c r="D435" s="360" t="str">
        <f t="shared" si="50"/>
        <v/>
      </c>
      <c r="E435" s="360" t="str">
        <f t="shared" si="50"/>
        <v/>
      </c>
      <c r="F435" s="360" t="str">
        <f t="shared" si="50"/>
        <v/>
      </c>
      <c r="G435" s="965" t="str">
        <f t="shared" si="50"/>
        <v/>
      </c>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44"/>
      <c r="DX435" s="29"/>
      <c r="DY435" s="29"/>
      <c r="DZ435" s="29"/>
      <c r="EA435" s="29"/>
      <c r="EB435" s="29"/>
      <c r="EC435" s="29"/>
      <c r="ED435" s="29"/>
      <c r="EE435" s="29"/>
      <c r="EF435" s="29"/>
      <c r="EG435" s="29"/>
      <c r="EH435" s="29"/>
      <c r="EI435" s="29"/>
      <c r="EJ435" s="29"/>
      <c r="EK435" s="29"/>
      <c r="EL435" s="29"/>
      <c r="EM435" s="29"/>
      <c r="EN435" s="29"/>
      <c r="EO435" s="29"/>
      <c r="EP435" s="29"/>
      <c r="EQ435" s="29"/>
      <c r="ER435" s="44"/>
    </row>
    <row r="436" spans="2:148" ht="15" customHeight="1" x14ac:dyDescent="0.25">
      <c r="B436" s="358" t="str">
        <f t="shared" si="48"/>
        <v>Desk 12</v>
      </c>
      <c r="C436" s="360" t="str">
        <f t="shared" si="50"/>
        <v/>
      </c>
      <c r="D436" s="360" t="str">
        <f t="shared" si="50"/>
        <v/>
      </c>
      <c r="E436" s="360" t="str">
        <f t="shared" si="50"/>
        <v/>
      </c>
      <c r="F436" s="360" t="str">
        <f t="shared" si="50"/>
        <v/>
      </c>
      <c r="G436" s="965" t="str">
        <f t="shared" si="50"/>
        <v/>
      </c>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44"/>
      <c r="DX436" s="29"/>
      <c r="DY436" s="29"/>
      <c r="DZ436" s="29"/>
      <c r="EA436" s="29"/>
      <c r="EB436" s="29"/>
      <c r="EC436" s="29"/>
      <c r="ED436" s="29"/>
      <c r="EE436" s="29"/>
      <c r="EF436" s="29"/>
      <c r="EG436" s="29"/>
      <c r="EH436" s="29"/>
      <c r="EI436" s="29"/>
      <c r="EJ436" s="29"/>
      <c r="EK436" s="29"/>
      <c r="EL436" s="29"/>
      <c r="EM436" s="29"/>
      <c r="EN436" s="29"/>
      <c r="EO436" s="29"/>
      <c r="EP436" s="29"/>
      <c r="EQ436" s="29"/>
      <c r="ER436" s="44"/>
    </row>
    <row r="437" spans="2:148" ht="15" customHeight="1" x14ac:dyDescent="0.25">
      <c r="B437" s="358" t="str">
        <f t="shared" si="48"/>
        <v>Desk 13</v>
      </c>
      <c r="C437" s="360" t="str">
        <f t="shared" si="50"/>
        <v/>
      </c>
      <c r="D437" s="360" t="str">
        <f t="shared" si="50"/>
        <v/>
      </c>
      <c r="E437" s="360" t="str">
        <f t="shared" si="50"/>
        <v/>
      </c>
      <c r="F437" s="360" t="str">
        <f t="shared" si="50"/>
        <v/>
      </c>
      <c r="G437" s="965" t="str">
        <f t="shared" si="50"/>
        <v/>
      </c>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44"/>
      <c r="DX437" s="29"/>
      <c r="DY437" s="29"/>
      <c r="DZ437" s="29"/>
      <c r="EA437" s="29"/>
      <c r="EB437" s="29"/>
      <c r="EC437" s="29"/>
      <c r="ED437" s="29"/>
      <c r="EE437" s="29"/>
      <c r="EF437" s="29"/>
      <c r="EG437" s="29"/>
      <c r="EH437" s="29"/>
      <c r="EI437" s="29"/>
      <c r="EJ437" s="29"/>
      <c r="EK437" s="29"/>
      <c r="EL437" s="29"/>
      <c r="EM437" s="29"/>
      <c r="EN437" s="29"/>
      <c r="EO437" s="29"/>
      <c r="EP437" s="29"/>
      <c r="EQ437" s="29"/>
      <c r="ER437" s="44"/>
    </row>
    <row r="438" spans="2:148" ht="15" customHeight="1" x14ac:dyDescent="0.25">
      <c r="B438" s="358" t="str">
        <f t="shared" si="48"/>
        <v>Desk 14</v>
      </c>
      <c r="C438" s="360" t="str">
        <f t="shared" si="50"/>
        <v/>
      </c>
      <c r="D438" s="360" t="str">
        <f t="shared" si="50"/>
        <v/>
      </c>
      <c r="E438" s="360" t="str">
        <f t="shared" si="50"/>
        <v/>
      </c>
      <c r="F438" s="360" t="str">
        <f t="shared" si="50"/>
        <v/>
      </c>
      <c r="G438" s="965" t="str">
        <f t="shared" si="50"/>
        <v/>
      </c>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44"/>
      <c r="DX438" s="29"/>
      <c r="DY438" s="29"/>
      <c r="DZ438" s="29"/>
      <c r="EA438" s="29"/>
      <c r="EB438" s="29"/>
      <c r="EC438" s="29"/>
      <c r="ED438" s="29"/>
      <c r="EE438" s="29"/>
      <c r="EF438" s="29"/>
      <c r="EG438" s="29"/>
      <c r="EH438" s="29"/>
      <c r="EI438" s="29"/>
      <c r="EJ438" s="29"/>
      <c r="EK438" s="29"/>
      <c r="EL438" s="29"/>
      <c r="EM438" s="29"/>
      <c r="EN438" s="29"/>
      <c r="EO438" s="29"/>
      <c r="EP438" s="29"/>
      <c r="EQ438" s="29"/>
      <c r="ER438" s="44"/>
    </row>
    <row r="439" spans="2:148" ht="15" customHeight="1" x14ac:dyDescent="0.25">
      <c r="B439" s="358" t="str">
        <f t="shared" si="48"/>
        <v>Desk 15</v>
      </c>
      <c r="C439" s="360" t="str">
        <f t="shared" si="50"/>
        <v/>
      </c>
      <c r="D439" s="360" t="str">
        <f t="shared" si="50"/>
        <v/>
      </c>
      <c r="E439" s="360" t="str">
        <f t="shared" si="50"/>
        <v/>
      </c>
      <c r="F439" s="360" t="str">
        <f t="shared" si="50"/>
        <v/>
      </c>
      <c r="G439" s="965" t="str">
        <f t="shared" si="50"/>
        <v/>
      </c>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44"/>
      <c r="DX439" s="29"/>
      <c r="DY439" s="29"/>
      <c r="DZ439" s="29"/>
      <c r="EA439" s="29"/>
      <c r="EB439" s="29"/>
      <c r="EC439" s="29"/>
      <c r="ED439" s="29"/>
      <c r="EE439" s="29"/>
      <c r="EF439" s="29"/>
      <c r="EG439" s="29"/>
      <c r="EH439" s="29"/>
      <c r="EI439" s="29"/>
      <c r="EJ439" s="29"/>
      <c r="EK439" s="29"/>
      <c r="EL439" s="29"/>
      <c r="EM439" s="29"/>
      <c r="EN439" s="29"/>
      <c r="EO439" s="29"/>
      <c r="EP439" s="29"/>
      <c r="EQ439" s="29"/>
      <c r="ER439" s="44"/>
    </row>
    <row r="440" spans="2:148" ht="15" customHeight="1" x14ac:dyDescent="0.25">
      <c r="B440" s="358" t="str">
        <f t="shared" si="48"/>
        <v>Desk 16</v>
      </c>
      <c r="C440" s="360" t="str">
        <f t="shared" si="50"/>
        <v/>
      </c>
      <c r="D440" s="360" t="str">
        <f t="shared" si="50"/>
        <v/>
      </c>
      <c r="E440" s="360" t="str">
        <f t="shared" si="50"/>
        <v/>
      </c>
      <c r="F440" s="360" t="str">
        <f t="shared" si="50"/>
        <v/>
      </c>
      <c r="G440" s="965" t="str">
        <f t="shared" si="50"/>
        <v/>
      </c>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44"/>
      <c r="DX440" s="29"/>
      <c r="DY440" s="29"/>
      <c r="DZ440" s="29"/>
      <c r="EA440" s="29"/>
      <c r="EB440" s="29"/>
      <c r="EC440" s="29"/>
      <c r="ED440" s="29"/>
      <c r="EE440" s="29"/>
      <c r="EF440" s="29"/>
      <c r="EG440" s="29"/>
      <c r="EH440" s="29"/>
      <c r="EI440" s="29"/>
      <c r="EJ440" s="29"/>
      <c r="EK440" s="29"/>
      <c r="EL440" s="29"/>
      <c r="EM440" s="29"/>
      <c r="EN440" s="29"/>
      <c r="EO440" s="29"/>
      <c r="EP440" s="29"/>
      <c r="EQ440" s="29"/>
      <c r="ER440" s="44"/>
    </row>
    <row r="441" spans="2:148" ht="15" customHeight="1" x14ac:dyDescent="0.25">
      <c r="B441" s="358" t="str">
        <f t="shared" si="48"/>
        <v>Desk 17</v>
      </c>
      <c r="C441" s="360" t="str">
        <f t="shared" si="50"/>
        <v/>
      </c>
      <c r="D441" s="360" t="str">
        <f t="shared" si="50"/>
        <v/>
      </c>
      <c r="E441" s="360" t="str">
        <f t="shared" si="50"/>
        <v/>
      </c>
      <c r="F441" s="360" t="str">
        <f t="shared" si="50"/>
        <v/>
      </c>
      <c r="G441" s="965" t="str">
        <f t="shared" si="50"/>
        <v/>
      </c>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44"/>
      <c r="DX441" s="29"/>
      <c r="DY441" s="29"/>
      <c r="DZ441" s="29"/>
      <c r="EA441" s="29"/>
      <c r="EB441" s="29"/>
      <c r="EC441" s="29"/>
      <c r="ED441" s="29"/>
      <c r="EE441" s="29"/>
      <c r="EF441" s="29"/>
      <c r="EG441" s="29"/>
      <c r="EH441" s="29"/>
      <c r="EI441" s="29"/>
      <c r="EJ441" s="29"/>
      <c r="EK441" s="29"/>
      <c r="EL441" s="29"/>
      <c r="EM441" s="29"/>
      <c r="EN441" s="29"/>
      <c r="EO441" s="29"/>
      <c r="EP441" s="29"/>
      <c r="EQ441" s="29"/>
      <c r="ER441" s="44"/>
    </row>
    <row r="442" spans="2:148" ht="15" customHeight="1" x14ac:dyDescent="0.25">
      <c r="B442" s="358" t="str">
        <f t="shared" si="48"/>
        <v>Desk 18</v>
      </c>
      <c r="C442" s="360" t="str">
        <f t="shared" ref="C442:G457" si="51">IF(ISBLANK(C28), "", C28)</f>
        <v/>
      </c>
      <c r="D442" s="360" t="str">
        <f t="shared" si="51"/>
        <v/>
      </c>
      <c r="E442" s="360" t="str">
        <f t="shared" si="51"/>
        <v/>
      </c>
      <c r="F442" s="360" t="str">
        <f t="shared" si="51"/>
        <v/>
      </c>
      <c r="G442" s="965" t="str">
        <f t="shared" si="51"/>
        <v/>
      </c>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44"/>
      <c r="DX442" s="29"/>
      <c r="DY442" s="29"/>
      <c r="DZ442" s="29"/>
      <c r="EA442" s="29"/>
      <c r="EB442" s="29"/>
      <c r="EC442" s="29"/>
      <c r="ED442" s="29"/>
      <c r="EE442" s="29"/>
      <c r="EF442" s="29"/>
      <c r="EG442" s="29"/>
      <c r="EH442" s="29"/>
      <c r="EI442" s="29"/>
      <c r="EJ442" s="29"/>
      <c r="EK442" s="29"/>
      <c r="EL442" s="29"/>
      <c r="EM442" s="29"/>
      <c r="EN442" s="29"/>
      <c r="EO442" s="29"/>
      <c r="EP442" s="29"/>
      <c r="EQ442" s="29"/>
      <c r="ER442" s="44"/>
    </row>
    <row r="443" spans="2:148" ht="15" customHeight="1" x14ac:dyDescent="0.25">
      <c r="B443" s="358" t="str">
        <f t="shared" si="48"/>
        <v>Desk 19</v>
      </c>
      <c r="C443" s="360" t="str">
        <f t="shared" si="51"/>
        <v/>
      </c>
      <c r="D443" s="360" t="str">
        <f t="shared" si="51"/>
        <v/>
      </c>
      <c r="E443" s="360" t="str">
        <f t="shared" si="51"/>
        <v/>
      </c>
      <c r="F443" s="360" t="str">
        <f t="shared" si="51"/>
        <v/>
      </c>
      <c r="G443" s="965" t="str">
        <f t="shared" si="51"/>
        <v/>
      </c>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44"/>
      <c r="DX443" s="29"/>
      <c r="DY443" s="29"/>
      <c r="DZ443" s="29"/>
      <c r="EA443" s="29"/>
      <c r="EB443" s="29"/>
      <c r="EC443" s="29"/>
      <c r="ED443" s="29"/>
      <c r="EE443" s="29"/>
      <c r="EF443" s="29"/>
      <c r="EG443" s="29"/>
      <c r="EH443" s="29"/>
      <c r="EI443" s="29"/>
      <c r="EJ443" s="29"/>
      <c r="EK443" s="29"/>
      <c r="EL443" s="29"/>
      <c r="EM443" s="29"/>
      <c r="EN443" s="29"/>
      <c r="EO443" s="29"/>
      <c r="EP443" s="29"/>
      <c r="EQ443" s="29"/>
      <c r="ER443" s="44"/>
    </row>
    <row r="444" spans="2:148" ht="15" customHeight="1" x14ac:dyDescent="0.25">
      <c r="B444" s="358" t="str">
        <f t="shared" si="48"/>
        <v>Desk 20</v>
      </c>
      <c r="C444" s="360" t="str">
        <f t="shared" si="51"/>
        <v/>
      </c>
      <c r="D444" s="360" t="str">
        <f t="shared" si="51"/>
        <v/>
      </c>
      <c r="E444" s="360" t="str">
        <f t="shared" si="51"/>
        <v/>
      </c>
      <c r="F444" s="360" t="str">
        <f t="shared" si="51"/>
        <v/>
      </c>
      <c r="G444" s="965" t="str">
        <f t="shared" si="51"/>
        <v/>
      </c>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44"/>
      <c r="DX444" s="29"/>
      <c r="DY444" s="29"/>
      <c r="DZ444" s="29"/>
      <c r="EA444" s="29"/>
      <c r="EB444" s="29"/>
      <c r="EC444" s="29"/>
      <c r="ED444" s="29"/>
      <c r="EE444" s="29"/>
      <c r="EF444" s="29"/>
      <c r="EG444" s="29"/>
      <c r="EH444" s="29"/>
      <c r="EI444" s="29"/>
      <c r="EJ444" s="29"/>
      <c r="EK444" s="29"/>
      <c r="EL444" s="29"/>
      <c r="EM444" s="29"/>
      <c r="EN444" s="29"/>
      <c r="EO444" s="29"/>
      <c r="EP444" s="29"/>
      <c r="EQ444" s="29"/>
      <c r="ER444" s="44"/>
    </row>
    <row r="445" spans="2:148" ht="15" customHeight="1" x14ac:dyDescent="0.25">
      <c r="B445" s="358" t="str">
        <f t="shared" si="48"/>
        <v>Desk 21</v>
      </c>
      <c r="C445" s="360" t="str">
        <f t="shared" si="51"/>
        <v/>
      </c>
      <c r="D445" s="360" t="str">
        <f t="shared" si="51"/>
        <v/>
      </c>
      <c r="E445" s="360" t="str">
        <f t="shared" si="51"/>
        <v/>
      </c>
      <c r="F445" s="360" t="str">
        <f t="shared" si="51"/>
        <v/>
      </c>
      <c r="G445" s="965" t="str">
        <f t="shared" si="51"/>
        <v/>
      </c>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44"/>
      <c r="DX445" s="29"/>
      <c r="DY445" s="29"/>
      <c r="DZ445" s="29"/>
      <c r="EA445" s="29"/>
      <c r="EB445" s="29"/>
      <c r="EC445" s="29"/>
      <c r="ED445" s="29"/>
      <c r="EE445" s="29"/>
      <c r="EF445" s="29"/>
      <c r="EG445" s="29"/>
      <c r="EH445" s="29"/>
      <c r="EI445" s="29"/>
      <c r="EJ445" s="29"/>
      <c r="EK445" s="29"/>
      <c r="EL445" s="29"/>
      <c r="EM445" s="29"/>
      <c r="EN445" s="29"/>
      <c r="EO445" s="29"/>
      <c r="EP445" s="29"/>
      <c r="EQ445" s="29"/>
      <c r="ER445" s="44"/>
    </row>
    <row r="446" spans="2:148" ht="15" customHeight="1" x14ac:dyDescent="0.25">
      <c r="B446" s="358" t="str">
        <f t="shared" si="48"/>
        <v>Desk 22</v>
      </c>
      <c r="C446" s="360" t="str">
        <f t="shared" si="51"/>
        <v/>
      </c>
      <c r="D446" s="360" t="str">
        <f t="shared" si="51"/>
        <v/>
      </c>
      <c r="E446" s="360" t="str">
        <f t="shared" si="51"/>
        <v/>
      </c>
      <c r="F446" s="360" t="str">
        <f t="shared" si="51"/>
        <v/>
      </c>
      <c r="G446" s="965" t="str">
        <f t="shared" si="51"/>
        <v/>
      </c>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44"/>
      <c r="DX446" s="29"/>
      <c r="DY446" s="29"/>
      <c r="DZ446" s="29"/>
      <c r="EA446" s="29"/>
      <c r="EB446" s="29"/>
      <c r="EC446" s="29"/>
      <c r="ED446" s="29"/>
      <c r="EE446" s="29"/>
      <c r="EF446" s="29"/>
      <c r="EG446" s="29"/>
      <c r="EH446" s="29"/>
      <c r="EI446" s="29"/>
      <c r="EJ446" s="29"/>
      <c r="EK446" s="29"/>
      <c r="EL446" s="29"/>
      <c r="EM446" s="29"/>
      <c r="EN446" s="29"/>
      <c r="EO446" s="29"/>
      <c r="EP446" s="29"/>
      <c r="EQ446" s="29"/>
      <c r="ER446" s="44"/>
    </row>
    <row r="447" spans="2:148" ht="15" customHeight="1" x14ac:dyDescent="0.25">
      <c r="B447" s="358" t="str">
        <f t="shared" si="48"/>
        <v>Desk 23</v>
      </c>
      <c r="C447" s="360" t="str">
        <f t="shared" si="51"/>
        <v/>
      </c>
      <c r="D447" s="360" t="str">
        <f t="shared" si="51"/>
        <v/>
      </c>
      <c r="E447" s="360" t="str">
        <f t="shared" si="51"/>
        <v/>
      </c>
      <c r="F447" s="360" t="str">
        <f t="shared" si="51"/>
        <v/>
      </c>
      <c r="G447" s="965" t="str">
        <f t="shared" si="51"/>
        <v/>
      </c>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44"/>
      <c r="DX447" s="29"/>
      <c r="DY447" s="29"/>
      <c r="DZ447" s="29"/>
      <c r="EA447" s="29"/>
      <c r="EB447" s="29"/>
      <c r="EC447" s="29"/>
      <c r="ED447" s="29"/>
      <c r="EE447" s="29"/>
      <c r="EF447" s="29"/>
      <c r="EG447" s="29"/>
      <c r="EH447" s="29"/>
      <c r="EI447" s="29"/>
      <c r="EJ447" s="29"/>
      <c r="EK447" s="29"/>
      <c r="EL447" s="29"/>
      <c r="EM447" s="29"/>
      <c r="EN447" s="29"/>
      <c r="EO447" s="29"/>
      <c r="EP447" s="29"/>
      <c r="EQ447" s="29"/>
      <c r="ER447" s="44"/>
    </row>
    <row r="448" spans="2:148" ht="15" customHeight="1" x14ac:dyDescent="0.25">
      <c r="B448" s="358" t="str">
        <f t="shared" si="48"/>
        <v>Desk 24</v>
      </c>
      <c r="C448" s="360" t="str">
        <f t="shared" si="51"/>
        <v/>
      </c>
      <c r="D448" s="360" t="str">
        <f t="shared" si="51"/>
        <v/>
      </c>
      <c r="E448" s="360" t="str">
        <f t="shared" si="51"/>
        <v/>
      </c>
      <c r="F448" s="360" t="str">
        <f t="shared" si="51"/>
        <v/>
      </c>
      <c r="G448" s="965" t="str">
        <f t="shared" si="51"/>
        <v/>
      </c>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44"/>
      <c r="DX448" s="29"/>
      <c r="DY448" s="29"/>
      <c r="DZ448" s="29"/>
      <c r="EA448" s="29"/>
      <c r="EB448" s="29"/>
      <c r="EC448" s="29"/>
      <c r="ED448" s="29"/>
      <c r="EE448" s="29"/>
      <c r="EF448" s="29"/>
      <c r="EG448" s="29"/>
      <c r="EH448" s="29"/>
      <c r="EI448" s="29"/>
      <c r="EJ448" s="29"/>
      <c r="EK448" s="29"/>
      <c r="EL448" s="29"/>
      <c r="EM448" s="29"/>
      <c r="EN448" s="29"/>
      <c r="EO448" s="29"/>
      <c r="EP448" s="29"/>
      <c r="EQ448" s="29"/>
      <c r="ER448" s="44"/>
    </row>
    <row r="449" spans="2:148" ht="15" customHeight="1" x14ac:dyDescent="0.25">
      <c r="B449" s="358" t="str">
        <f t="shared" si="48"/>
        <v>Desk 25</v>
      </c>
      <c r="C449" s="360" t="str">
        <f t="shared" si="51"/>
        <v/>
      </c>
      <c r="D449" s="360" t="str">
        <f t="shared" si="51"/>
        <v/>
      </c>
      <c r="E449" s="360" t="str">
        <f t="shared" si="51"/>
        <v/>
      </c>
      <c r="F449" s="360" t="str">
        <f t="shared" si="51"/>
        <v/>
      </c>
      <c r="G449" s="965" t="str">
        <f t="shared" si="51"/>
        <v/>
      </c>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44"/>
      <c r="DX449" s="29"/>
      <c r="DY449" s="29"/>
      <c r="DZ449" s="29"/>
      <c r="EA449" s="29"/>
      <c r="EB449" s="29"/>
      <c r="EC449" s="29"/>
      <c r="ED449" s="29"/>
      <c r="EE449" s="29"/>
      <c r="EF449" s="29"/>
      <c r="EG449" s="29"/>
      <c r="EH449" s="29"/>
      <c r="EI449" s="29"/>
      <c r="EJ449" s="29"/>
      <c r="EK449" s="29"/>
      <c r="EL449" s="29"/>
      <c r="EM449" s="29"/>
      <c r="EN449" s="29"/>
      <c r="EO449" s="29"/>
      <c r="EP449" s="29"/>
      <c r="EQ449" s="29"/>
      <c r="ER449" s="44"/>
    </row>
    <row r="450" spans="2:148" ht="15" customHeight="1" x14ac:dyDescent="0.25">
      <c r="B450" s="358" t="str">
        <f t="shared" si="48"/>
        <v>Desk 26</v>
      </c>
      <c r="C450" s="360" t="str">
        <f t="shared" si="51"/>
        <v/>
      </c>
      <c r="D450" s="360" t="str">
        <f t="shared" si="51"/>
        <v/>
      </c>
      <c r="E450" s="360" t="str">
        <f t="shared" si="51"/>
        <v/>
      </c>
      <c r="F450" s="360" t="str">
        <f t="shared" si="51"/>
        <v/>
      </c>
      <c r="G450" s="965" t="str">
        <f t="shared" si="51"/>
        <v/>
      </c>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44"/>
      <c r="DX450" s="29"/>
      <c r="DY450" s="29"/>
      <c r="DZ450" s="29"/>
      <c r="EA450" s="29"/>
      <c r="EB450" s="29"/>
      <c r="EC450" s="29"/>
      <c r="ED450" s="29"/>
      <c r="EE450" s="29"/>
      <c r="EF450" s="29"/>
      <c r="EG450" s="29"/>
      <c r="EH450" s="29"/>
      <c r="EI450" s="29"/>
      <c r="EJ450" s="29"/>
      <c r="EK450" s="29"/>
      <c r="EL450" s="29"/>
      <c r="EM450" s="29"/>
      <c r="EN450" s="29"/>
      <c r="EO450" s="29"/>
      <c r="EP450" s="29"/>
      <c r="EQ450" s="29"/>
      <c r="ER450" s="44"/>
    </row>
    <row r="451" spans="2:148" ht="15" customHeight="1" x14ac:dyDescent="0.25">
      <c r="B451" s="358" t="str">
        <f t="shared" si="48"/>
        <v>Desk 27</v>
      </c>
      <c r="C451" s="360" t="str">
        <f t="shared" si="51"/>
        <v/>
      </c>
      <c r="D451" s="360" t="str">
        <f t="shared" si="51"/>
        <v/>
      </c>
      <c r="E451" s="360" t="str">
        <f t="shared" si="51"/>
        <v/>
      </c>
      <c r="F451" s="360" t="str">
        <f t="shared" si="51"/>
        <v/>
      </c>
      <c r="G451" s="965" t="str">
        <f t="shared" si="51"/>
        <v/>
      </c>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44"/>
      <c r="DX451" s="29"/>
      <c r="DY451" s="29"/>
      <c r="DZ451" s="29"/>
      <c r="EA451" s="29"/>
      <c r="EB451" s="29"/>
      <c r="EC451" s="29"/>
      <c r="ED451" s="29"/>
      <c r="EE451" s="29"/>
      <c r="EF451" s="29"/>
      <c r="EG451" s="29"/>
      <c r="EH451" s="29"/>
      <c r="EI451" s="29"/>
      <c r="EJ451" s="29"/>
      <c r="EK451" s="29"/>
      <c r="EL451" s="29"/>
      <c r="EM451" s="29"/>
      <c r="EN451" s="29"/>
      <c r="EO451" s="29"/>
      <c r="EP451" s="29"/>
      <c r="EQ451" s="29"/>
      <c r="ER451" s="44"/>
    </row>
    <row r="452" spans="2:148" ht="15" customHeight="1" x14ac:dyDescent="0.25">
      <c r="B452" s="358" t="str">
        <f t="shared" si="48"/>
        <v>Desk 28</v>
      </c>
      <c r="C452" s="360" t="str">
        <f t="shared" si="51"/>
        <v/>
      </c>
      <c r="D452" s="360" t="str">
        <f t="shared" si="51"/>
        <v/>
      </c>
      <c r="E452" s="360" t="str">
        <f t="shared" si="51"/>
        <v/>
      </c>
      <c r="F452" s="360" t="str">
        <f t="shared" si="51"/>
        <v/>
      </c>
      <c r="G452" s="965" t="str">
        <f t="shared" si="51"/>
        <v/>
      </c>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44"/>
      <c r="DX452" s="29"/>
      <c r="DY452" s="29"/>
      <c r="DZ452" s="29"/>
      <c r="EA452" s="29"/>
      <c r="EB452" s="29"/>
      <c r="EC452" s="29"/>
      <c r="ED452" s="29"/>
      <c r="EE452" s="29"/>
      <c r="EF452" s="29"/>
      <c r="EG452" s="29"/>
      <c r="EH452" s="29"/>
      <c r="EI452" s="29"/>
      <c r="EJ452" s="29"/>
      <c r="EK452" s="29"/>
      <c r="EL452" s="29"/>
      <c r="EM452" s="29"/>
      <c r="EN452" s="29"/>
      <c r="EO452" s="29"/>
      <c r="EP452" s="29"/>
      <c r="EQ452" s="29"/>
      <c r="ER452" s="44"/>
    </row>
    <row r="453" spans="2:148" ht="15" customHeight="1" x14ac:dyDescent="0.25">
      <c r="B453" s="358" t="str">
        <f t="shared" si="48"/>
        <v>Desk 29</v>
      </c>
      <c r="C453" s="360" t="str">
        <f t="shared" si="51"/>
        <v/>
      </c>
      <c r="D453" s="360" t="str">
        <f t="shared" si="51"/>
        <v/>
      </c>
      <c r="E453" s="360" t="str">
        <f t="shared" si="51"/>
        <v/>
      </c>
      <c r="F453" s="360" t="str">
        <f t="shared" si="51"/>
        <v/>
      </c>
      <c r="G453" s="965" t="str">
        <f t="shared" si="51"/>
        <v/>
      </c>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44"/>
      <c r="DX453" s="29"/>
      <c r="DY453" s="29"/>
      <c r="DZ453" s="29"/>
      <c r="EA453" s="29"/>
      <c r="EB453" s="29"/>
      <c r="EC453" s="29"/>
      <c r="ED453" s="29"/>
      <c r="EE453" s="29"/>
      <c r="EF453" s="29"/>
      <c r="EG453" s="29"/>
      <c r="EH453" s="29"/>
      <c r="EI453" s="29"/>
      <c r="EJ453" s="29"/>
      <c r="EK453" s="29"/>
      <c r="EL453" s="29"/>
      <c r="EM453" s="29"/>
      <c r="EN453" s="29"/>
      <c r="EO453" s="29"/>
      <c r="EP453" s="29"/>
      <c r="EQ453" s="29"/>
      <c r="ER453" s="44"/>
    </row>
    <row r="454" spans="2:148" ht="15" customHeight="1" x14ac:dyDescent="0.25">
      <c r="B454" s="358" t="str">
        <f t="shared" si="48"/>
        <v>Desk 30</v>
      </c>
      <c r="C454" s="360" t="str">
        <f t="shared" si="51"/>
        <v/>
      </c>
      <c r="D454" s="360" t="str">
        <f t="shared" si="51"/>
        <v/>
      </c>
      <c r="E454" s="360" t="str">
        <f t="shared" si="51"/>
        <v/>
      </c>
      <c r="F454" s="360" t="str">
        <f t="shared" si="51"/>
        <v/>
      </c>
      <c r="G454" s="965" t="str">
        <f t="shared" si="51"/>
        <v/>
      </c>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44"/>
      <c r="DX454" s="29"/>
      <c r="DY454" s="29"/>
      <c r="DZ454" s="29"/>
      <c r="EA454" s="29"/>
      <c r="EB454" s="29"/>
      <c r="EC454" s="29"/>
      <c r="ED454" s="29"/>
      <c r="EE454" s="29"/>
      <c r="EF454" s="29"/>
      <c r="EG454" s="29"/>
      <c r="EH454" s="29"/>
      <c r="EI454" s="29"/>
      <c r="EJ454" s="29"/>
      <c r="EK454" s="29"/>
      <c r="EL454" s="29"/>
      <c r="EM454" s="29"/>
      <c r="EN454" s="29"/>
      <c r="EO454" s="29"/>
      <c r="EP454" s="29"/>
      <c r="EQ454" s="29"/>
      <c r="ER454" s="44"/>
    </row>
    <row r="455" spans="2:148" ht="15" customHeight="1" x14ac:dyDescent="0.25">
      <c r="B455" s="358" t="str">
        <f t="shared" si="48"/>
        <v>Desk 31</v>
      </c>
      <c r="C455" s="360" t="str">
        <f t="shared" si="51"/>
        <v/>
      </c>
      <c r="D455" s="360" t="str">
        <f t="shared" si="51"/>
        <v/>
      </c>
      <c r="E455" s="360" t="str">
        <f t="shared" si="51"/>
        <v/>
      </c>
      <c r="F455" s="360" t="str">
        <f t="shared" si="51"/>
        <v/>
      </c>
      <c r="G455" s="965" t="str">
        <f t="shared" si="51"/>
        <v/>
      </c>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44"/>
      <c r="DX455" s="29"/>
      <c r="DY455" s="29"/>
      <c r="DZ455" s="29"/>
      <c r="EA455" s="29"/>
      <c r="EB455" s="29"/>
      <c r="EC455" s="29"/>
      <c r="ED455" s="29"/>
      <c r="EE455" s="29"/>
      <c r="EF455" s="29"/>
      <c r="EG455" s="29"/>
      <c r="EH455" s="29"/>
      <c r="EI455" s="29"/>
      <c r="EJ455" s="29"/>
      <c r="EK455" s="29"/>
      <c r="EL455" s="29"/>
      <c r="EM455" s="29"/>
      <c r="EN455" s="29"/>
      <c r="EO455" s="29"/>
      <c r="EP455" s="29"/>
      <c r="EQ455" s="29"/>
      <c r="ER455" s="44"/>
    </row>
    <row r="456" spans="2:148" ht="15" customHeight="1" x14ac:dyDescent="0.25">
      <c r="B456" s="358" t="str">
        <f t="shared" si="48"/>
        <v>Desk 32</v>
      </c>
      <c r="C456" s="360" t="str">
        <f t="shared" si="51"/>
        <v/>
      </c>
      <c r="D456" s="360" t="str">
        <f t="shared" si="51"/>
        <v/>
      </c>
      <c r="E456" s="360" t="str">
        <f t="shared" si="51"/>
        <v/>
      </c>
      <c r="F456" s="360" t="str">
        <f t="shared" si="51"/>
        <v/>
      </c>
      <c r="G456" s="965" t="str">
        <f t="shared" si="51"/>
        <v/>
      </c>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44"/>
      <c r="DX456" s="29"/>
      <c r="DY456" s="29"/>
      <c r="DZ456" s="29"/>
      <c r="EA456" s="29"/>
      <c r="EB456" s="29"/>
      <c r="EC456" s="29"/>
      <c r="ED456" s="29"/>
      <c r="EE456" s="29"/>
      <c r="EF456" s="29"/>
      <c r="EG456" s="29"/>
      <c r="EH456" s="29"/>
      <c r="EI456" s="29"/>
      <c r="EJ456" s="29"/>
      <c r="EK456" s="29"/>
      <c r="EL456" s="29"/>
      <c r="EM456" s="29"/>
      <c r="EN456" s="29"/>
      <c r="EO456" s="29"/>
      <c r="EP456" s="29"/>
      <c r="EQ456" s="29"/>
      <c r="ER456" s="44"/>
    </row>
    <row r="457" spans="2:148" ht="15" customHeight="1" x14ac:dyDescent="0.25">
      <c r="B457" s="358" t="str">
        <f t="shared" si="48"/>
        <v>Desk 33</v>
      </c>
      <c r="C457" s="360" t="str">
        <f t="shared" si="51"/>
        <v/>
      </c>
      <c r="D457" s="360" t="str">
        <f t="shared" si="51"/>
        <v/>
      </c>
      <c r="E457" s="360" t="str">
        <f t="shared" si="51"/>
        <v/>
      </c>
      <c r="F457" s="360" t="str">
        <f t="shared" si="51"/>
        <v/>
      </c>
      <c r="G457" s="965" t="str">
        <f t="shared" si="51"/>
        <v/>
      </c>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44"/>
      <c r="DX457" s="29"/>
      <c r="DY457" s="29"/>
      <c r="DZ457" s="29"/>
      <c r="EA457" s="29"/>
      <c r="EB457" s="29"/>
      <c r="EC457" s="29"/>
      <c r="ED457" s="29"/>
      <c r="EE457" s="29"/>
      <c r="EF457" s="29"/>
      <c r="EG457" s="29"/>
      <c r="EH457" s="29"/>
      <c r="EI457" s="29"/>
      <c r="EJ457" s="29"/>
      <c r="EK457" s="29"/>
      <c r="EL457" s="29"/>
      <c r="EM457" s="29"/>
      <c r="EN457" s="29"/>
      <c r="EO457" s="29"/>
      <c r="EP457" s="29"/>
      <c r="EQ457" s="29"/>
      <c r="ER457" s="44"/>
    </row>
    <row r="458" spans="2:148" ht="15" customHeight="1" x14ac:dyDescent="0.25">
      <c r="B458" s="358" t="str">
        <f t="shared" si="48"/>
        <v>Desk 34</v>
      </c>
      <c r="C458" s="360" t="str">
        <f t="shared" ref="C458:G473" si="52">IF(ISBLANK(C44), "", C44)</f>
        <v/>
      </c>
      <c r="D458" s="360" t="str">
        <f t="shared" si="52"/>
        <v/>
      </c>
      <c r="E458" s="360" t="str">
        <f t="shared" si="52"/>
        <v/>
      </c>
      <c r="F458" s="360" t="str">
        <f t="shared" si="52"/>
        <v/>
      </c>
      <c r="G458" s="965" t="str">
        <f t="shared" si="52"/>
        <v/>
      </c>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44"/>
      <c r="DX458" s="29"/>
      <c r="DY458" s="29"/>
      <c r="DZ458" s="29"/>
      <c r="EA458" s="29"/>
      <c r="EB458" s="29"/>
      <c r="EC458" s="29"/>
      <c r="ED458" s="29"/>
      <c r="EE458" s="29"/>
      <c r="EF458" s="29"/>
      <c r="EG458" s="29"/>
      <c r="EH458" s="29"/>
      <c r="EI458" s="29"/>
      <c r="EJ458" s="29"/>
      <c r="EK458" s="29"/>
      <c r="EL458" s="29"/>
      <c r="EM458" s="29"/>
      <c r="EN458" s="29"/>
      <c r="EO458" s="29"/>
      <c r="EP458" s="29"/>
      <c r="EQ458" s="29"/>
      <c r="ER458" s="44"/>
    </row>
    <row r="459" spans="2:148" ht="15" customHeight="1" x14ac:dyDescent="0.25">
      <c r="B459" s="358" t="str">
        <f t="shared" si="48"/>
        <v>Desk 35</v>
      </c>
      <c r="C459" s="360" t="str">
        <f t="shared" si="52"/>
        <v/>
      </c>
      <c r="D459" s="360" t="str">
        <f t="shared" si="52"/>
        <v/>
      </c>
      <c r="E459" s="360" t="str">
        <f t="shared" si="52"/>
        <v/>
      </c>
      <c r="F459" s="360" t="str">
        <f t="shared" si="52"/>
        <v/>
      </c>
      <c r="G459" s="965" t="str">
        <f t="shared" si="52"/>
        <v/>
      </c>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44"/>
      <c r="DX459" s="29"/>
      <c r="DY459" s="29"/>
      <c r="DZ459" s="29"/>
      <c r="EA459" s="29"/>
      <c r="EB459" s="29"/>
      <c r="EC459" s="29"/>
      <c r="ED459" s="29"/>
      <c r="EE459" s="29"/>
      <c r="EF459" s="29"/>
      <c r="EG459" s="29"/>
      <c r="EH459" s="29"/>
      <c r="EI459" s="29"/>
      <c r="EJ459" s="29"/>
      <c r="EK459" s="29"/>
      <c r="EL459" s="29"/>
      <c r="EM459" s="29"/>
      <c r="EN459" s="29"/>
      <c r="EO459" s="29"/>
      <c r="EP459" s="29"/>
      <c r="EQ459" s="29"/>
      <c r="ER459" s="44"/>
    </row>
    <row r="460" spans="2:148" ht="15" customHeight="1" x14ac:dyDescent="0.25">
      <c r="B460" s="358" t="str">
        <f t="shared" si="48"/>
        <v>Desk 36</v>
      </c>
      <c r="C460" s="360" t="str">
        <f t="shared" si="52"/>
        <v/>
      </c>
      <c r="D460" s="360" t="str">
        <f t="shared" si="52"/>
        <v/>
      </c>
      <c r="E460" s="360" t="str">
        <f t="shared" si="52"/>
        <v/>
      </c>
      <c r="F460" s="360" t="str">
        <f t="shared" si="52"/>
        <v/>
      </c>
      <c r="G460" s="965" t="str">
        <f t="shared" si="52"/>
        <v/>
      </c>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44"/>
      <c r="DX460" s="29"/>
      <c r="DY460" s="29"/>
      <c r="DZ460" s="29"/>
      <c r="EA460" s="29"/>
      <c r="EB460" s="29"/>
      <c r="EC460" s="29"/>
      <c r="ED460" s="29"/>
      <c r="EE460" s="29"/>
      <c r="EF460" s="29"/>
      <c r="EG460" s="29"/>
      <c r="EH460" s="29"/>
      <c r="EI460" s="29"/>
      <c r="EJ460" s="29"/>
      <c r="EK460" s="29"/>
      <c r="EL460" s="29"/>
      <c r="EM460" s="29"/>
      <c r="EN460" s="29"/>
      <c r="EO460" s="29"/>
      <c r="EP460" s="29"/>
      <c r="EQ460" s="29"/>
      <c r="ER460" s="44"/>
    </row>
    <row r="461" spans="2:148" ht="15" customHeight="1" x14ac:dyDescent="0.25">
      <c r="B461" s="358" t="str">
        <f t="shared" si="48"/>
        <v>Desk 37</v>
      </c>
      <c r="C461" s="360" t="str">
        <f t="shared" si="52"/>
        <v/>
      </c>
      <c r="D461" s="360" t="str">
        <f t="shared" si="52"/>
        <v/>
      </c>
      <c r="E461" s="360" t="str">
        <f t="shared" si="52"/>
        <v/>
      </c>
      <c r="F461" s="360" t="str">
        <f t="shared" si="52"/>
        <v/>
      </c>
      <c r="G461" s="965" t="str">
        <f t="shared" si="52"/>
        <v/>
      </c>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44"/>
      <c r="DX461" s="29"/>
      <c r="DY461" s="29"/>
      <c r="DZ461" s="29"/>
      <c r="EA461" s="29"/>
      <c r="EB461" s="29"/>
      <c r="EC461" s="29"/>
      <c r="ED461" s="29"/>
      <c r="EE461" s="29"/>
      <c r="EF461" s="29"/>
      <c r="EG461" s="29"/>
      <c r="EH461" s="29"/>
      <c r="EI461" s="29"/>
      <c r="EJ461" s="29"/>
      <c r="EK461" s="29"/>
      <c r="EL461" s="29"/>
      <c r="EM461" s="29"/>
      <c r="EN461" s="29"/>
      <c r="EO461" s="29"/>
      <c r="EP461" s="29"/>
      <c r="EQ461" s="29"/>
      <c r="ER461" s="44"/>
    </row>
    <row r="462" spans="2:148" ht="15" customHeight="1" x14ac:dyDescent="0.25">
      <c r="B462" s="358" t="str">
        <f t="shared" si="48"/>
        <v>Desk 38</v>
      </c>
      <c r="C462" s="360" t="str">
        <f t="shared" si="52"/>
        <v/>
      </c>
      <c r="D462" s="360" t="str">
        <f t="shared" si="52"/>
        <v/>
      </c>
      <c r="E462" s="360" t="str">
        <f t="shared" si="52"/>
        <v/>
      </c>
      <c r="F462" s="360" t="str">
        <f t="shared" si="52"/>
        <v/>
      </c>
      <c r="G462" s="965" t="str">
        <f t="shared" si="52"/>
        <v/>
      </c>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44"/>
      <c r="DX462" s="29"/>
      <c r="DY462" s="29"/>
      <c r="DZ462" s="29"/>
      <c r="EA462" s="29"/>
      <c r="EB462" s="29"/>
      <c r="EC462" s="29"/>
      <c r="ED462" s="29"/>
      <c r="EE462" s="29"/>
      <c r="EF462" s="29"/>
      <c r="EG462" s="29"/>
      <c r="EH462" s="29"/>
      <c r="EI462" s="29"/>
      <c r="EJ462" s="29"/>
      <c r="EK462" s="29"/>
      <c r="EL462" s="29"/>
      <c r="EM462" s="29"/>
      <c r="EN462" s="29"/>
      <c r="EO462" s="29"/>
      <c r="EP462" s="29"/>
      <c r="EQ462" s="29"/>
      <c r="ER462" s="44"/>
    </row>
    <row r="463" spans="2:148" ht="15" customHeight="1" x14ac:dyDescent="0.25">
      <c r="B463" s="358" t="str">
        <f t="shared" si="48"/>
        <v>Desk 39</v>
      </c>
      <c r="C463" s="360" t="str">
        <f t="shared" si="52"/>
        <v/>
      </c>
      <c r="D463" s="360" t="str">
        <f t="shared" si="52"/>
        <v/>
      </c>
      <c r="E463" s="360" t="str">
        <f t="shared" si="52"/>
        <v/>
      </c>
      <c r="F463" s="360" t="str">
        <f t="shared" si="52"/>
        <v/>
      </c>
      <c r="G463" s="965" t="str">
        <f t="shared" si="52"/>
        <v/>
      </c>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44"/>
      <c r="DX463" s="29"/>
      <c r="DY463" s="29"/>
      <c r="DZ463" s="29"/>
      <c r="EA463" s="29"/>
      <c r="EB463" s="29"/>
      <c r="EC463" s="29"/>
      <c r="ED463" s="29"/>
      <c r="EE463" s="29"/>
      <c r="EF463" s="29"/>
      <c r="EG463" s="29"/>
      <c r="EH463" s="29"/>
      <c r="EI463" s="29"/>
      <c r="EJ463" s="29"/>
      <c r="EK463" s="29"/>
      <c r="EL463" s="29"/>
      <c r="EM463" s="29"/>
      <c r="EN463" s="29"/>
      <c r="EO463" s="29"/>
      <c r="EP463" s="29"/>
      <c r="EQ463" s="29"/>
      <c r="ER463" s="44"/>
    </row>
    <row r="464" spans="2:148" ht="15" customHeight="1" x14ac:dyDescent="0.25">
      <c r="B464" s="358" t="str">
        <f t="shared" si="48"/>
        <v>Desk 40</v>
      </c>
      <c r="C464" s="360" t="str">
        <f t="shared" si="52"/>
        <v/>
      </c>
      <c r="D464" s="360" t="str">
        <f t="shared" si="52"/>
        <v/>
      </c>
      <c r="E464" s="360" t="str">
        <f t="shared" si="52"/>
        <v/>
      </c>
      <c r="F464" s="360" t="str">
        <f t="shared" si="52"/>
        <v/>
      </c>
      <c r="G464" s="965" t="str">
        <f t="shared" si="52"/>
        <v/>
      </c>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44"/>
      <c r="DX464" s="29"/>
      <c r="DY464" s="29"/>
      <c r="DZ464" s="29"/>
      <c r="EA464" s="29"/>
      <c r="EB464" s="29"/>
      <c r="EC464" s="29"/>
      <c r="ED464" s="29"/>
      <c r="EE464" s="29"/>
      <c r="EF464" s="29"/>
      <c r="EG464" s="29"/>
      <c r="EH464" s="29"/>
      <c r="EI464" s="29"/>
      <c r="EJ464" s="29"/>
      <c r="EK464" s="29"/>
      <c r="EL464" s="29"/>
      <c r="EM464" s="29"/>
      <c r="EN464" s="29"/>
      <c r="EO464" s="29"/>
      <c r="EP464" s="29"/>
      <c r="EQ464" s="29"/>
      <c r="ER464" s="44"/>
    </row>
    <row r="465" spans="2:148" ht="15" customHeight="1" x14ac:dyDescent="0.25">
      <c r="B465" s="358" t="str">
        <f t="shared" si="48"/>
        <v>Desk 41</v>
      </c>
      <c r="C465" s="360" t="str">
        <f t="shared" si="52"/>
        <v/>
      </c>
      <c r="D465" s="360" t="str">
        <f t="shared" si="52"/>
        <v/>
      </c>
      <c r="E465" s="360" t="str">
        <f t="shared" si="52"/>
        <v/>
      </c>
      <c r="F465" s="360" t="str">
        <f t="shared" si="52"/>
        <v/>
      </c>
      <c r="G465" s="965" t="str">
        <f t="shared" si="52"/>
        <v/>
      </c>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44"/>
      <c r="DX465" s="29"/>
      <c r="DY465" s="29"/>
      <c r="DZ465" s="29"/>
      <c r="EA465" s="29"/>
      <c r="EB465" s="29"/>
      <c r="EC465" s="29"/>
      <c r="ED465" s="29"/>
      <c r="EE465" s="29"/>
      <c r="EF465" s="29"/>
      <c r="EG465" s="29"/>
      <c r="EH465" s="29"/>
      <c r="EI465" s="29"/>
      <c r="EJ465" s="29"/>
      <c r="EK465" s="29"/>
      <c r="EL465" s="29"/>
      <c r="EM465" s="29"/>
      <c r="EN465" s="29"/>
      <c r="EO465" s="29"/>
      <c r="EP465" s="29"/>
      <c r="EQ465" s="29"/>
      <c r="ER465" s="44"/>
    </row>
    <row r="466" spans="2:148" ht="15" customHeight="1" x14ac:dyDescent="0.25">
      <c r="B466" s="358" t="str">
        <f t="shared" si="48"/>
        <v>Desk 42</v>
      </c>
      <c r="C466" s="360" t="str">
        <f t="shared" si="52"/>
        <v/>
      </c>
      <c r="D466" s="360" t="str">
        <f t="shared" si="52"/>
        <v/>
      </c>
      <c r="E466" s="360" t="str">
        <f t="shared" si="52"/>
        <v/>
      </c>
      <c r="F466" s="360" t="str">
        <f t="shared" si="52"/>
        <v/>
      </c>
      <c r="G466" s="965" t="str">
        <f t="shared" si="52"/>
        <v/>
      </c>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44"/>
      <c r="DX466" s="29"/>
      <c r="DY466" s="29"/>
      <c r="DZ466" s="29"/>
      <c r="EA466" s="29"/>
      <c r="EB466" s="29"/>
      <c r="EC466" s="29"/>
      <c r="ED466" s="29"/>
      <c r="EE466" s="29"/>
      <c r="EF466" s="29"/>
      <c r="EG466" s="29"/>
      <c r="EH466" s="29"/>
      <c r="EI466" s="29"/>
      <c r="EJ466" s="29"/>
      <c r="EK466" s="29"/>
      <c r="EL466" s="29"/>
      <c r="EM466" s="29"/>
      <c r="EN466" s="29"/>
      <c r="EO466" s="29"/>
      <c r="EP466" s="29"/>
      <c r="EQ466" s="29"/>
      <c r="ER466" s="44"/>
    </row>
    <row r="467" spans="2:148" ht="15" customHeight="1" x14ac:dyDescent="0.25">
      <c r="B467" s="358" t="str">
        <f t="shared" si="48"/>
        <v>Desk 43</v>
      </c>
      <c r="C467" s="360" t="str">
        <f t="shared" si="52"/>
        <v/>
      </c>
      <c r="D467" s="360" t="str">
        <f t="shared" si="52"/>
        <v/>
      </c>
      <c r="E467" s="360" t="str">
        <f t="shared" si="52"/>
        <v/>
      </c>
      <c r="F467" s="360" t="str">
        <f t="shared" si="52"/>
        <v/>
      </c>
      <c r="G467" s="965" t="str">
        <f t="shared" si="52"/>
        <v/>
      </c>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44"/>
      <c r="DX467" s="29"/>
      <c r="DY467" s="29"/>
      <c r="DZ467" s="29"/>
      <c r="EA467" s="29"/>
      <c r="EB467" s="29"/>
      <c r="EC467" s="29"/>
      <c r="ED467" s="29"/>
      <c r="EE467" s="29"/>
      <c r="EF467" s="29"/>
      <c r="EG467" s="29"/>
      <c r="EH467" s="29"/>
      <c r="EI467" s="29"/>
      <c r="EJ467" s="29"/>
      <c r="EK467" s="29"/>
      <c r="EL467" s="29"/>
      <c r="EM467" s="29"/>
      <c r="EN467" s="29"/>
      <c r="EO467" s="29"/>
      <c r="EP467" s="29"/>
      <c r="EQ467" s="29"/>
      <c r="ER467" s="44"/>
    </row>
    <row r="468" spans="2:148" ht="15" customHeight="1" x14ac:dyDescent="0.25">
      <c r="B468" s="358" t="str">
        <f t="shared" si="48"/>
        <v>Desk 44</v>
      </c>
      <c r="C468" s="360" t="str">
        <f t="shared" si="52"/>
        <v/>
      </c>
      <c r="D468" s="360" t="str">
        <f t="shared" si="52"/>
        <v/>
      </c>
      <c r="E468" s="360" t="str">
        <f t="shared" si="52"/>
        <v/>
      </c>
      <c r="F468" s="360" t="str">
        <f t="shared" si="52"/>
        <v/>
      </c>
      <c r="G468" s="965" t="str">
        <f t="shared" si="52"/>
        <v/>
      </c>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44"/>
      <c r="DX468" s="29"/>
      <c r="DY468" s="29"/>
      <c r="DZ468" s="29"/>
      <c r="EA468" s="29"/>
      <c r="EB468" s="29"/>
      <c r="EC468" s="29"/>
      <c r="ED468" s="29"/>
      <c r="EE468" s="29"/>
      <c r="EF468" s="29"/>
      <c r="EG468" s="29"/>
      <c r="EH468" s="29"/>
      <c r="EI468" s="29"/>
      <c r="EJ468" s="29"/>
      <c r="EK468" s="29"/>
      <c r="EL468" s="29"/>
      <c r="EM468" s="29"/>
      <c r="EN468" s="29"/>
      <c r="EO468" s="29"/>
      <c r="EP468" s="29"/>
      <c r="EQ468" s="29"/>
      <c r="ER468" s="44"/>
    </row>
    <row r="469" spans="2:148" ht="15" customHeight="1" x14ac:dyDescent="0.25">
      <c r="B469" s="358" t="str">
        <f t="shared" si="48"/>
        <v>Desk 45</v>
      </c>
      <c r="C469" s="360" t="str">
        <f t="shared" si="52"/>
        <v/>
      </c>
      <c r="D469" s="360" t="str">
        <f t="shared" si="52"/>
        <v/>
      </c>
      <c r="E469" s="360" t="str">
        <f t="shared" si="52"/>
        <v/>
      </c>
      <c r="F469" s="360" t="str">
        <f t="shared" si="52"/>
        <v/>
      </c>
      <c r="G469" s="965" t="str">
        <f t="shared" si="52"/>
        <v/>
      </c>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44"/>
      <c r="DX469" s="29"/>
      <c r="DY469" s="29"/>
      <c r="DZ469" s="29"/>
      <c r="EA469" s="29"/>
      <c r="EB469" s="29"/>
      <c r="EC469" s="29"/>
      <c r="ED469" s="29"/>
      <c r="EE469" s="29"/>
      <c r="EF469" s="29"/>
      <c r="EG469" s="29"/>
      <c r="EH469" s="29"/>
      <c r="EI469" s="29"/>
      <c r="EJ469" s="29"/>
      <c r="EK469" s="29"/>
      <c r="EL469" s="29"/>
      <c r="EM469" s="29"/>
      <c r="EN469" s="29"/>
      <c r="EO469" s="29"/>
      <c r="EP469" s="29"/>
      <c r="EQ469" s="29"/>
      <c r="ER469" s="44"/>
    </row>
    <row r="470" spans="2:148" ht="15" customHeight="1" x14ac:dyDescent="0.25">
      <c r="B470" s="358" t="str">
        <f t="shared" si="48"/>
        <v>Desk 46</v>
      </c>
      <c r="C470" s="360" t="str">
        <f t="shared" si="52"/>
        <v/>
      </c>
      <c r="D470" s="360" t="str">
        <f t="shared" si="52"/>
        <v/>
      </c>
      <c r="E470" s="360" t="str">
        <f t="shared" si="52"/>
        <v/>
      </c>
      <c r="F470" s="360" t="str">
        <f t="shared" si="52"/>
        <v/>
      </c>
      <c r="G470" s="965" t="str">
        <f t="shared" si="52"/>
        <v/>
      </c>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44"/>
      <c r="DX470" s="29"/>
      <c r="DY470" s="29"/>
      <c r="DZ470" s="29"/>
      <c r="EA470" s="29"/>
      <c r="EB470" s="29"/>
      <c r="EC470" s="29"/>
      <c r="ED470" s="29"/>
      <c r="EE470" s="29"/>
      <c r="EF470" s="29"/>
      <c r="EG470" s="29"/>
      <c r="EH470" s="29"/>
      <c r="EI470" s="29"/>
      <c r="EJ470" s="29"/>
      <c r="EK470" s="29"/>
      <c r="EL470" s="29"/>
      <c r="EM470" s="29"/>
      <c r="EN470" s="29"/>
      <c r="EO470" s="29"/>
      <c r="EP470" s="29"/>
      <c r="EQ470" s="29"/>
      <c r="ER470" s="44"/>
    </row>
    <row r="471" spans="2:148" ht="15" customHeight="1" x14ac:dyDescent="0.25">
      <c r="B471" s="358" t="str">
        <f t="shared" si="48"/>
        <v>Desk 47</v>
      </c>
      <c r="C471" s="360" t="str">
        <f t="shared" si="52"/>
        <v/>
      </c>
      <c r="D471" s="360" t="str">
        <f t="shared" si="52"/>
        <v/>
      </c>
      <c r="E471" s="360" t="str">
        <f t="shared" si="52"/>
        <v/>
      </c>
      <c r="F471" s="360" t="str">
        <f t="shared" si="52"/>
        <v/>
      </c>
      <c r="G471" s="965" t="str">
        <f t="shared" si="52"/>
        <v/>
      </c>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44"/>
      <c r="DX471" s="29"/>
      <c r="DY471" s="29"/>
      <c r="DZ471" s="29"/>
      <c r="EA471" s="29"/>
      <c r="EB471" s="29"/>
      <c r="EC471" s="29"/>
      <c r="ED471" s="29"/>
      <c r="EE471" s="29"/>
      <c r="EF471" s="29"/>
      <c r="EG471" s="29"/>
      <c r="EH471" s="29"/>
      <c r="EI471" s="29"/>
      <c r="EJ471" s="29"/>
      <c r="EK471" s="29"/>
      <c r="EL471" s="29"/>
      <c r="EM471" s="29"/>
      <c r="EN471" s="29"/>
      <c r="EO471" s="29"/>
      <c r="EP471" s="29"/>
      <c r="EQ471" s="29"/>
      <c r="ER471" s="44"/>
    </row>
    <row r="472" spans="2:148" ht="15" customHeight="1" x14ac:dyDescent="0.25">
      <c r="B472" s="358" t="str">
        <f t="shared" si="48"/>
        <v>Desk 48</v>
      </c>
      <c r="C472" s="360" t="str">
        <f t="shared" si="52"/>
        <v/>
      </c>
      <c r="D472" s="360" t="str">
        <f t="shared" si="52"/>
        <v/>
      </c>
      <c r="E472" s="360" t="str">
        <f t="shared" si="52"/>
        <v/>
      </c>
      <c r="F472" s="360" t="str">
        <f t="shared" si="52"/>
        <v/>
      </c>
      <c r="G472" s="965" t="str">
        <f t="shared" si="52"/>
        <v/>
      </c>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44"/>
      <c r="DX472" s="29"/>
      <c r="DY472" s="29"/>
      <c r="DZ472" s="29"/>
      <c r="EA472" s="29"/>
      <c r="EB472" s="29"/>
      <c r="EC472" s="29"/>
      <c r="ED472" s="29"/>
      <c r="EE472" s="29"/>
      <c r="EF472" s="29"/>
      <c r="EG472" s="29"/>
      <c r="EH472" s="29"/>
      <c r="EI472" s="29"/>
      <c r="EJ472" s="29"/>
      <c r="EK472" s="29"/>
      <c r="EL472" s="29"/>
      <c r="EM472" s="29"/>
      <c r="EN472" s="29"/>
      <c r="EO472" s="29"/>
      <c r="EP472" s="29"/>
      <c r="EQ472" s="29"/>
      <c r="ER472" s="44"/>
    </row>
    <row r="473" spans="2:148" ht="15" customHeight="1" x14ac:dyDescent="0.25">
      <c r="B473" s="358" t="str">
        <f t="shared" si="48"/>
        <v>Desk 49</v>
      </c>
      <c r="C473" s="360" t="str">
        <f t="shared" si="52"/>
        <v/>
      </c>
      <c r="D473" s="360" t="str">
        <f t="shared" si="52"/>
        <v/>
      </c>
      <c r="E473" s="360" t="str">
        <f t="shared" si="52"/>
        <v/>
      </c>
      <c r="F473" s="360" t="str">
        <f t="shared" si="52"/>
        <v/>
      </c>
      <c r="G473" s="965" t="str">
        <f t="shared" si="52"/>
        <v/>
      </c>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44"/>
      <c r="DX473" s="29"/>
      <c r="DY473" s="29"/>
      <c r="DZ473" s="29"/>
      <c r="EA473" s="29"/>
      <c r="EB473" s="29"/>
      <c r="EC473" s="29"/>
      <c r="ED473" s="29"/>
      <c r="EE473" s="29"/>
      <c r="EF473" s="29"/>
      <c r="EG473" s="29"/>
      <c r="EH473" s="29"/>
      <c r="EI473" s="29"/>
      <c r="EJ473" s="29"/>
      <c r="EK473" s="29"/>
      <c r="EL473" s="29"/>
      <c r="EM473" s="29"/>
      <c r="EN473" s="29"/>
      <c r="EO473" s="29"/>
      <c r="EP473" s="29"/>
      <c r="EQ473" s="29"/>
      <c r="ER473" s="44"/>
    </row>
    <row r="474" spans="2:148" ht="15" customHeight="1" x14ac:dyDescent="0.25">
      <c r="B474" s="358" t="str">
        <f t="shared" si="48"/>
        <v>Desk 50</v>
      </c>
      <c r="C474" s="360" t="str">
        <f t="shared" ref="C474:G489" si="53">IF(ISBLANK(C60), "", C60)</f>
        <v/>
      </c>
      <c r="D474" s="360" t="str">
        <f t="shared" si="53"/>
        <v/>
      </c>
      <c r="E474" s="360" t="str">
        <f t="shared" si="53"/>
        <v/>
      </c>
      <c r="F474" s="360" t="str">
        <f t="shared" si="53"/>
        <v/>
      </c>
      <c r="G474" s="965" t="str">
        <f t="shared" si="53"/>
        <v/>
      </c>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44"/>
      <c r="DX474" s="29"/>
      <c r="DY474" s="29"/>
      <c r="DZ474" s="29"/>
      <c r="EA474" s="29"/>
      <c r="EB474" s="29"/>
      <c r="EC474" s="29"/>
      <c r="ED474" s="29"/>
      <c r="EE474" s="29"/>
      <c r="EF474" s="29"/>
      <c r="EG474" s="29"/>
      <c r="EH474" s="29"/>
      <c r="EI474" s="29"/>
      <c r="EJ474" s="29"/>
      <c r="EK474" s="29"/>
      <c r="EL474" s="29"/>
      <c r="EM474" s="29"/>
      <c r="EN474" s="29"/>
      <c r="EO474" s="29"/>
      <c r="EP474" s="29"/>
      <c r="EQ474" s="29"/>
      <c r="ER474" s="44"/>
    </row>
    <row r="475" spans="2:148" ht="15" customHeight="1" x14ac:dyDescent="0.25">
      <c r="B475" s="358" t="str">
        <f t="shared" si="48"/>
        <v>Desk 51</v>
      </c>
      <c r="C475" s="360" t="str">
        <f t="shared" si="53"/>
        <v/>
      </c>
      <c r="D475" s="360" t="str">
        <f t="shared" si="53"/>
        <v/>
      </c>
      <c r="E475" s="360" t="str">
        <f t="shared" si="53"/>
        <v/>
      </c>
      <c r="F475" s="360" t="str">
        <f t="shared" si="53"/>
        <v/>
      </c>
      <c r="G475" s="965" t="str">
        <f t="shared" si="53"/>
        <v/>
      </c>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44"/>
      <c r="DX475" s="29"/>
      <c r="DY475" s="29"/>
      <c r="DZ475" s="29"/>
      <c r="EA475" s="29"/>
      <c r="EB475" s="29"/>
      <c r="EC475" s="29"/>
      <c r="ED475" s="29"/>
      <c r="EE475" s="29"/>
      <c r="EF475" s="29"/>
      <c r="EG475" s="29"/>
      <c r="EH475" s="29"/>
      <c r="EI475" s="29"/>
      <c r="EJ475" s="29"/>
      <c r="EK475" s="29"/>
      <c r="EL475" s="29"/>
      <c r="EM475" s="29"/>
      <c r="EN475" s="29"/>
      <c r="EO475" s="29"/>
      <c r="EP475" s="29"/>
      <c r="EQ475" s="29"/>
      <c r="ER475" s="44"/>
    </row>
    <row r="476" spans="2:148" ht="15" customHeight="1" x14ac:dyDescent="0.25">
      <c r="B476" s="358" t="str">
        <f t="shared" si="48"/>
        <v>Desk 52</v>
      </c>
      <c r="C476" s="360" t="str">
        <f t="shared" si="53"/>
        <v/>
      </c>
      <c r="D476" s="360" t="str">
        <f t="shared" si="53"/>
        <v/>
      </c>
      <c r="E476" s="360" t="str">
        <f t="shared" si="53"/>
        <v/>
      </c>
      <c r="F476" s="360" t="str">
        <f t="shared" si="53"/>
        <v/>
      </c>
      <c r="G476" s="965" t="str">
        <f t="shared" si="53"/>
        <v/>
      </c>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44"/>
      <c r="DX476" s="29"/>
      <c r="DY476" s="29"/>
      <c r="DZ476" s="29"/>
      <c r="EA476" s="29"/>
      <c r="EB476" s="29"/>
      <c r="EC476" s="29"/>
      <c r="ED476" s="29"/>
      <c r="EE476" s="29"/>
      <c r="EF476" s="29"/>
      <c r="EG476" s="29"/>
      <c r="EH476" s="29"/>
      <c r="EI476" s="29"/>
      <c r="EJ476" s="29"/>
      <c r="EK476" s="29"/>
      <c r="EL476" s="29"/>
      <c r="EM476" s="29"/>
      <c r="EN476" s="29"/>
      <c r="EO476" s="29"/>
      <c r="EP476" s="29"/>
      <c r="EQ476" s="29"/>
      <c r="ER476" s="44"/>
    </row>
    <row r="477" spans="2:148" ht="15" customHeight="1" x14ac:dyDescent="0.25">
      <c r="B477" s="358" t="str">
        <f t="shared" si="48"/>
        <v>Desk 53</v>
      </c>
      <c r="C477" s="360" t="str">
        <f t="shared" si="53"/>
        <v/>
      </c>
      <c r="D477" s="360" t="str">
        <f t="shared" si="53"/>
        <v/>
      </c>
      <c r="E477" s="360" t="str">
        <f t="shared" si="53"/>
        <v/>
      </c>
      <c r="F477" s="360" t="str">
        <f t="shared" si="53"/>
        <v/>
      </c>
      <c r="G477" s="965" t="str">
        <f t="shared" si="53"/>
        <v/>
      </c>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44"/>
      <c r="DX477" s="29"/>
      <c r="DY477" s="29"/>
      <c r="DZ477" s="29"/>
      <c r="EA477" s="29"/>
      <c r="EB477" s="29"/>
      <c r="EC477" s="29"/>
      <c r="ED477" s="29"/>
      <c r="EE477" s="29"/>
      <c r="EF477" s="29"/>
      <c r="EG477" s="29"/>
      <c r="EH477" s="29"/>
      <c r="EI477" s="29"/>
      <c r="EJ477" s="29"/>
      <c r="EK477" s="29"/>
      <c r="EL477" s="29"/>
      <c r="EM477" s="29"/>
      <c r="EN477" s="29"/>
      <c r="EO477" s="29"/>
      <c r="EP477" s="29"/>
      <c r="EQ477" s="29"/>
      <c r="ER477" s="44"/>
    </row>
    <row r="478" spans="2:148" ht="15" customHeight="1" x14ac:dyDescent="0.25">
      <c r="B478" s="358" t="str">
        <f t="shared" si="48"/>
        <v>Desk 54</v>
      </c>
      <c r="C478" s="360" t="str">
        <f t="shared" si="53"/>
        <v/>
      </c>
      <c r="D478" s="360" t="str">
        <f t="shared" si="53"/>
        <v/>
      </c>
      <c r="E478" s="360" t="str">
        <f t="shared" si="53"/>
        <v/>
      </c>
      <c r="F478" s="360" t="str">
        <f t="shared" si="53"/>
        <v/>
      </c>
      <c r="G478" s="965" t="str">
        <f t="shared" si="53"/>
        <v/>
      </c>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44"/>
      <c r="DX478" s="29"/>
      <c r="DY478" s="29"/>
      <c r="DZ478" s="29"/>
      <c r="EA478" s="29"/>
      <c r="EB478" s="29"/>
      <c r="EC478" s="29"/>
      <c r="ED478" s="29"/>
      <c r="EE478" s="29"/>
      <c r="EF478" s="29"/>
      <c r="EG478" s="29"/>
      <c r="EH478" s="29"/>
      <c r="EI478" s="29"/>
      <c r="EJ478" s="29"/>
      <c r="EK478" s="29"/>
      <c r="EL478" s="29"/>
      <c r="EM478" s="29"/>
      <c r="EN478" s="29"/>
      <c r="EO478" s="29"/>
      <c r="EP478" s="29"/>
      <c r="EQ478" s="29"/>
      <c r="ER478" s="44"/>
    </row>
    <row r="479" spans="2:148" ht="15" customHeight="1" x14ac:dyDescent="0.25">
      <c r="B479" s="358" t="str">
        <f t="shared" si="48"/>
        <v>Desk 55</v>
      </c>
      <c r="C479" s="360" t="str">
        <f t="shared" si="53"/>
        <v/>
      </c>
      <c r="D479" s="360" t="str">
        <f t="shared" si="53"/>
        <v/>
      </c>
      <c r="E479" s="360" t="str">
        <f t="shared" si="53"/>
        <v/>
      </c>
      <c r="F479" s="360" t="str">
        <f t="shared" si="53"/>
        <v/>
      </c>
      <c r="G479" s="965" t="str">
        <f t="shared" si="53"/>
        <v/>
      </c>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44"/>
      <c r="DX479" s="29"/>
      <c r="DY479" s="29"/>
      <c r="DZ479" s="29"/>
      <c r="EA479" s="29"/>
      <c r="EB479" s="29"/>
      <c r="EC479" s="29"/>
      <c r="ED479" s="29"/>
      <c r="EE479" s="29"/>
      <c r="EF479" s="29"/>
      <c r="EG479" s="29"/>
      <c r="EH479" s="29"/>
      <c r="EI479" s="29"/>
      <c r="EJ479" s="29"/>
      <c r="EK479" s="29"/>
      <c r="EL479" s="29"/>
      <c r="EM479" s="29"/>
      <c r="EN479" s="29"/>
      <c r="EO479" s="29"/>
      <c r="EP479" s="29"/>
      <c r="EQ479" s="29"/>
      <c r="ER479" s="44"/>
    </row>
    <row r="480" spans="2:148" ht="15" customHeight="1" x14ac:dyDescent="0.25">
      <c r="B480" s="358" t="str">
        <f t="shared" si="48"/>
        <v>Desk 56</v>
      </c>
      <c r="C480" s="360" t="str">
        <f t="shared" si="53"/>
        <v/>
      </c>
      <c r="D480" s="360" t="str">
        <f t="shared" si="53"/>
        <v/>
      </c>
      <c r="E480" s="360" t="str">
        <f t="shared" si="53"/>
        <v/>
      </c>
      <c r="F480" s="360" t="str">
        <f t="shared" si="53"/>
        <v/>
      </c>
      <c r="G480" s="965" t="str">
        <f t="shared" si="53"/>
        <v/>
      </c>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44"/>
      <c r="DX480" s="29"/>
      <c r="DY480" s="29"/>
      <c r="DZ480" s="29"/>
      <c r="EA480" s="29"/>
      <c r="EB480" s="29"/>
      <c r="EC480" s="29"/>
      <c r="ED480" s="29"/>
      <c r="EE480" s="29"/>
      <c r="EF480" s="29"/>
      <c r="EG480" s="29"/>
      <c r="EH480" s="29"/>
      <c r="EI480" s="29"/>
      <c r="EJ480" s="29"/>
      <c r="EK480" s="29"/>
      <c r="EL480" s="29"/>
      <c r="EM480" s="29"/>
      <c r="EN480" s="29"/>
      <c r="EO480" s="29"/>
      <c r="EP480" s="29"/>
      <c r="EQ480" s="29"/>
      <c r="ER480" s="44"/>
    </row>
    <row r="481" spans="2:148" ht="15" customHeight="1" x14ac:dyDescent="0.25">
      <c r="B481" s="358" t="str">
        <f t="shared" si="48"/>
        <v>Desk 57</v>
      </c>
      <c r="C481" s="360" t="str">
        <f t="shared" si="53"/>
        <v/>
      </c>
      <c r="D481" s="360" t="str">
        <f t="shared" si="53"/>
        <v/>
      </c>
      <c r="E481" s="360" t="str">
        <f t="shared" si="53"/>
        <v/>
      </c>
      <c r="F481" s="360" t="str">
        <f t="shared" si="53"/>
        <v/>
      </c>
      <c r="G481" s="965" t="str">
        <f t="shared" si="53"/>
        <v/>
      </c>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44"/>
      <c r="DX481" s="29"/>
      <c r="DY481" s="29"/>
      <c r="DZ481" s="29"/>
      <c r="EA481" s="29"/>
      <c r="EB481" s="29"/>
      <c r="EC481" s="29"/>
      <c r="ED481" s="29"/>
      <c r="EE481" s="29"/>
      <c r="EF481" s="29"/>
      <c r="EG481" s="29"/>
      <c r="EH481" s="29"/>
      <c r="EI481" s="29"/>
      <c r="EJ481" s="29"/>
      <c r="EK481" s="29"/>
      <c r="EL481" s="29"/>
      <c r="EM481" s="29"/>
      <c r="EN481" s="29"/>
      <c r="EO481" s="29"/>
      <c r="EP481" s="29"/>
      <c r="EQ481" s="29"/>
      <c r="ER481" s="44"/>
    </row>
    <row r="482" spans="2:148" ht="15" customHeight="1" x14ac:dyDescent="0.25">
      <c r="B482" s="358" t="str">
        <f t="shared" si="48"/>
        <v>Desk 58</v>
      </c>
      <c r="C482" s="360" t="str">
        <f t="shared" si="53"/>
        <v/>
      </c>
      <c r="D482" s="360" t="str">
        <f t="shared" si="53"/>
        <v/>
      </c>
      <c r="E482" s="360" t="str">
        <f t="shared" si="53"/>
        <v/>
      </c>
      <c r="F482" s="360" t="str">
        <f t="shared" si="53"/>
        <v/>
      </c>
      <c r="G482" s="965" t="str">
        <f t="shared" si="53"/>
        <v/>
      </c>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44"/>
      <c r="DX482" s="29"/>
      <c r="DY482" s="29"/>
      <c r="DZ482" s="29"/>
      <c r="EA482" s="29"/>
      <c r="EB482" s="29"/>
      <c r="EC482" s="29"/>
      <c r="ED482" s="29"/>
      <c r="EE482" s="29"/>
      <c r="EF482" s="29"/>
      <c r="EG482" s="29"/>
      <c r="EH482" s="29"/>
      <c r="EI482" s="29"/>
      <c r="EJ482" s="29"/>
      <c r="EK482" s="29"/>
      <c r="EL482" s="29"/>
      <c r="EM482" s="29"/>
      <c r="EN482" s="29"/>
      <c r="EO482" s="29"/>
      <c r="EP482" s="29"/>
      <c r="EQ482" s="29"/>
      <c r="ER482" s="44"/>
    </row>
    <row r="483" spans="2:148" ht="15" customHeight="1" x14ac:dyDescent="0.25">
      <c r="B483" s="358" t="str">
        <f t="shared" si="48"/>
        <v>Desk 59</v>
      </c>
      <c r="C483" s="360" t="str">
        <f t="shared" si="53"/>
        <v/>
      </c>
      <c r="D483" s="360" t="str">
        <f t="shared" si="53"/>
        <v/>
      </c>
      <c r="E483" s="360" t="str">
        <f t="shared" si="53"/>
        <v/>
      </c>
      <c r="F483" s="360" t="str">
        <f t="shared" si="53"/>
        <v/>
      </c>
      <c r="G483" s="965" t="str">
        <f t="shared" si="53"/>
        <v/>
      </c>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44"/>
      <c r="DX483" s="29"/>
      <c r="DY483" s="29"/>
      <c r="DZ483" s="29"/>
      <c r="EA483" s="29"/>
      <c r="EB483" s="29"/>
      <c r="EC483" s="29"/>
      <c r="ED483" s="29"/>
      <c r="EE483" s="29"/>
      <c r="EF483" s="29"/>
      <c r="EG483" s="29"/>
      <c r="EH483" s="29"/>
      <c r="EI483" s="29"/>
      <c r="EJ483" s="29"/>
      <c r="EK483" s="29"/>
      <c r="EL483" s="29"/>
      <c r="EM483" s="29"/>
      <c r="EN483" s="29"/>
      <c r="EO483" s="29"/>
      <c r="EP483" s="29"/>
      <c r="EQ483" s="29"/>
      <c r="ER483" s="44"/>
    </row>
    <row r="484" spans="2:148" ht="15" customHeight="1" x14ac:dyDescent="0.25">
      <c r="B484" s="358" t="str">
        <f t="shared" si="48"/>
        <v>Desk 60</v>
      </c>
      <c r="C484" s="360" t="str">
        <f t="shared" si="53"/>
        <v/>
      </c>
      <c r="D484" s="360" t="str">
        <f t="shared" si="53"/>
        <v/>
      </c>
      <c r="E484" s="360" t="str">
        <f t="shared" si="53"/>
        <v/>
      </c>
      <c r="F484" s="360" t="str">
        <f t="shared" si="53"/>
        <v/>
      </c>
      <c r="G484" s="965" t="str">
        <f t="shared" si="53"/>
        <v/>
      </c>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44"/>
      <c r="DX484" s="29"/>
      <c r="DY484" s="29"/>
      <c r="DZ484" s="29"/>
      <c r="EA484" s="29"/>
      <c r="EB484" s="29"/>
      <c r="EC484" s="29"/>
      <c r="ED484" s="29"/>
      <c r="EE484" s="29"/>
      <c r="EF484" s="29"/>
      <c r="EG484" s="29"/>
      <c r="EH484" s="29"/>
      <c r="EI484" s="29"/>
      <c r="EJ484" s="29"/>
      <c r="EK484" s="29"/>
      <c r="EL484" s="29"/>
      <c r="EM484" s="29"/>
      <c r="EN484" s="29"/>
      <c r="EO484" s="29"/>
      <c r="EP484" s="29"/>
      <c r="EQ484" s="29"/>
      <c r="ER484" s="44"/>
    </row>
    <row r="485" spans="2:148" ht="15" customHeight="1" x14ac:dyDescent="0.25">
      <c r="B485" s="358" t="str">
        <f t="shared" si="48"/>
        <v>Desk 61</v>
      </c>
      <c r="C485" s="360" t="str">
        <f t="shared" si="53"/>
        <v/>
      </c>
      <c r="D485" s="360" t="str">
        <f t="shared" si="53"/>
        <v/>
      </c>
      <c r="E485" s="360" t="str">
        <f t="shared" si="53"/>
        <v/>
      </c>
      <c r="F485" s="360" t="str">
        <f t="shared" si="53"/>
        <v/>
      </c>
      <c r="G485" s="965" t="str">
        <f t="shared" si="53"/>
        <v/>
      </c>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44"/>
      <c r="DX485" s="29"/>
      <c r="DY485" s="29"/>
      <c r="DZ485" s="29"/>
      <c r="EA485" s="29"/>
      <c r="EB485" s="29"/>
      <c r="EC485" s="29"/>
      <c r="ED485" s="29"/>
      <c r="EE485" s="29"/>
      <c r="EF485" s="29"/>
      <c r="EG485" s="29"/>
      <c r="EH485" s="29"/>
      <c r="EI485" s="29"/>
      <c r="EJ485" s="29"/>
      <c r="EK485" s="29"/>
      <c r="EL485" s="29"/>
      <c r="EM485" s="29"/>
      <c r="EN485" s="29"/>
      <c r="EO485" s="29"/>
      <c r="EP485" s="29"/>
      <c r="EQ485" s="29"/>
      <c r="ER485" s="44"/>
    </row>
    <row r="486" spans="2:148" ht="15" customHeight="1" x14ac:dyDescent="0.25">
      <c r="B486" s="358" t="str">
        <f t="shared" si="48"/>
        <v>Desk 62</v>
      </c>
      <c r="C486" s="360" t="str">
        <f t="shared" si="53"/>
        <v/>
      </c>
      <c r="D486" s="360" t="str">
        <f t="shared" si="53"/>
        <v/>
      </c>
      <c r="E486" s="360" t="str">
        <f t="shared" si="53"/>
        <v/>
      </c>
      <c r="F486" s="360" t="str">
        <f t="shared" si="53"/>
        <v/>
      </c>
      <c r="G486" s="965" t="str">
        <f t="shared" si="53"/>
        <v/>
      </c>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44"/>
      <c r="DX486" s="29"/>
      <c r="DY486" s="29"/>
      <c r="DZ486" s="29"/>
      <c r="EA486" s="29"/>
      <c r="EB486" s="29"/>
      <c r="EC486" s="29"/>
      <c r="ED486" s="29"/>
      <c r="EE486" s="29"/>
      <c r="EF486" s="29"/>
      <c r="EG486" s="29"/>
      <c r="EH486" s="29"/>
      <c r="EI486" s="29"/>
      <c r="EJ486" s="29"/>
      <c r="EK486" s="29"/>
      <c r="EL486" s="29"/>
      <c r="EM486" s="29"/>
      <c r="EN486" s="29"/>
      <c r="EO486" s="29"/>
      <c r="EP486" s="29"/>
      <c r="EQ486" s="29"/>
      <c r="ER486" s="44"/>
    </row>
    <row r="487" spans="2:148" ht="15" customHeight="1" x14ac:dyDescent="0.25">
      <c r="B487" s="358" t="str">
        <f t="shared" si="48"/>
        <v>Desk 63</v>
      </c>
      <c r="C487" s="360" t="str">
        <f t="shared" si="53"/>
        <v/>
      </c>
      <c r="D487" s="360" t="str">
        <f t="shared" si="53"/>
        <v/>
      </c>
      <c r="E487" s="360" t="str">
        <f t="shared" si="53"/>
        <v/>
      </c>
      <c r="F487" s="360" t="str">
        <f t="shared" si="53"/>
        <v/>
      </c>
      <c r="G487" s="965" t="str">
        <f t="shared" si="53"/>
        <v/>
      </c>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44"/>
      <c r="DX487" s="29"/>
      <c r="DY487" s="29"/>
      <c r="DZ487" s="29"/>
      <c r="EA487" s="29"/>
      <c r="EB487" s="29"/>
      <c r="EC487" s="29"/>
      <c r="ED487" s="29"/>
      <c r="EE487" s="29"/>
      <c r="EF487" s="29"/>
      <c r="EG487" s="29"/>
      <c r="EH487" s="29"/>
      <c r="EI487" s="29"/>
      <c r="EJ487" s="29"/>
      <c r="EK487" s="29"/>
      <c r="EL487" s="29"/>
      <c r="EM487" s="29"/>
      <c r="EN487" s="29"/>
      <c r="EO487" s="29"/>
      <c r="EP487" s="29"/>
      <c r="EQ487" s="29"/>
      <c r="ER487" s="44"/>
    </row>
    <row r="488" spans="2:148" ht="15" customHeight="1" x14ac:dyDescent="0.25">
      <c r="B488" s="358" t="str">
        <f t="shared" si="48"/>
        <v>Desk 64</v>
      </c>
      <c r="C488" s="360" t="str">
        <f t="shared" si="53"/>
        <v/>
      </c>
      <c r="D488" s="360" t="str">
        <f t="shared" si="53"/>
        <v/>
      </c>
      <c r="E488" s="360" t="str">
        <f t="shared" si="53"/>
        <v/>
      </c>
      <c r="F488" s="360" t="str">
        <f t="shared" si="53"/>
        <v/>
      </c>
      <c r="G488" s="965" t="str">
        <f t="shared" si="53"/>
        <v/>
      </c>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44"/>
      <c r="DX488" s="29"/>
      <c r="DY488" s="29"/>
      <c r="DZ488" s="29"/>
      <c r="EA488" s="29"/>
      <c r="EB488" s="29"/>
      <c r="EC488" s="29"/>
      <c r="ED488" s="29"/>
      <c r="EE488" s="29"/>
      <c r="EF488" s="29"/>
      <c r="EG488" s="29"/>
      <c r="EH488" s="29"/>
      <c r="EI488" s="29"/>
      <c r="EJ488" s="29"/>
      <c r="EK488" s="29"/>
      <c r="EL488" s="29"/>
      <c r="EM488" s="29"/>
      <c r="EN488" s="29"/>
      <c r="EO488" s="29"/>
      <c r="EP488" s="29"/>
      <c r="EQ488" s="29"/>
      <c r="ER488" s="44"/>
    </row>
    <row r="489" spans="2:148" ht="15" customHeight="1" x14ac:dyDescent="0.25">
      <c r="B489" s="358" t="str">
        <f t="shared" ref="B489:B524" si="54">B75</f>
        <v>Desk 65</v>
      </c>
      <c r="C489" s="360" t="str">
        <f t="shared" si="53"/>
        <v/>
      </c>
      <c r="D489" s="360" t="str">
        <f t="shared" si="53"/>
        <v/>
      </c>
      <c r="E489" s="360" t="str">
        <f t="shared" si="53"/>
        <v/>
      </c>
      <c r="F489" s="360" t="str">
        <f t="shared" si="53"/>
        <v/>
      </c>
      <c r="G489" s="965" t="str">
        <f t="shared" si="53"/>
        <v/>
      </c>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44"/>
      <c r="DX489" s="29"/>
      <c r="DY489" s="29"/>
      <c r="DZ489" s="29"/>
      <c r="EA489" s="29"/>
      <c r="EB489" s="29"/>
      <c r="EC489" s="29"/>
      <c r="ED489" s="29"/>
      <c r="EE489" s="29"/>
      <c r="EF489" s="29"/>
      <c r="EG489" s="29"/>
      <c r="EH489" s="29"/>
      <c r="EI489" s="29"/>
      <c r="EJ489" s="29"/>
      <c r="EK489" s="29"/>
      <c r="EL489" s="29"/>
      <c r="EM489" s="29"/>
      <c r="EN489" s="29"/>
      <c r="EO489" s="29"/>
      <c r="EP489" s="29"/>
      <c r="EQ489" s="29"/>
      <c r="ER489" s="44"/>
    </row>
    <row r="490" spans="2:148" ht="15" customHeight="1" x14ac:dyDescent="0.25">
      <c r="B490" s="358" t="str">
        <f t="shared" si="54"/>
        <v>Desk 66</v>
      </c>
      <c r="C490" s="360" t="str">
        <f t="shared" ref="C490:G505" si="55">IF(ISBLANK(C76), "", C76)</f>
        <v/>
      </c>
      <c r="D490" s="360" t="str">
        <f t="shared" si="55"/>
        <v/>
      </c>
      <c r="E490" s="360" t="str">
        <f t="shared" si="55"/>
        <v/>
      </c>
      <c r="F490" s="360" t="str">
        <f t="shared" si="55"/>
        <v/>
      </c>
      <c r="G490" s="965" t="str">
        <f t="shared" si="55"/>
        <v/>
      </c>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44"/>
      <c r="DX490" s="29"/>
      <c r="DY490" s="29"/>
      <c r="DZ490" s="29"/>
      <c r="EA490" s="29"/>
      <c r="EB490" s="29"/>
      <c r="EC490" s="29"/>
      <c r="ED490" s="29"/>
      <c r="EE490" s="29"/>
      <c r="EF490" s="29"/>
      <c r="EG490" s="29"/>
      <c r="EH490" s="29"/>
      <c r="EI490" s="29"/>
      <c r="EJ490" s="29"/>
      <c r="EK490" s="29"/>
      <c r="EL490" s="29"/>
      <c r="EM490" s="29"/>
      <c r="EN490" s="29"/>
      <c r="EO490" s="29"/>
      <c r="EP490" s="29"/>
      <c r="EQ490" s="29"/>
      <c r="ER490" s="44"/>
    </row>
    <row r="491" spans="2:148" ht="15" customHeight="1" x14ac:dyDescent="0.25">
      <c r="B491" s="358" t="str">
        <f t="shared" si="54"/>
        <v>Desk 67</v>
      </c>
      <c r="C491" s="360" t="str">
        <f t="shared" si="55"/>
        <v/>
      </c>
      <c r="D491" s="360" t="str">
        <f t="shared" si="55"/>
        <v/>
      </c>
      <c r="E491" s="360" t="str">
        <f t="shared" si="55"/>
        <v/>
      </c>
      <c r="F491" s="360" t="str">
        <f t="shared" si="55"/>
        <v/>
      </c>
      <c r="G491" s="965" t="str">
        <f t="shared" si="55"/>
        <v/>
      </c>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44"/>
      <c r="DX491" s="29"/>
      <c r="DY491" s="29"/>
      <c r="DZ491" s="29"/>
      <c r="EA491" s="29"/>
      <c r="EB491" s="29"/>
      <c r="EC491" s="29"/>
      <c r="ED491" s="29"/>
      <c r="EE491" s="29"/>
      <c r="EF491" s="29"/>
      <c r="EG491" s="29"/>
      <c r="EH491" s="29"/>
      <c r="EI491" s="29"/>
      <c r="EJ491" s="29"/>
      <c r="EK491" s="29"/>
      <c r="EL491" s="29"/>
      <c r="EM491" s="29"/>
      <c r="EN491" s="29"/>
      <c r="EO491" s="29"/>
      <c r="EP491" s="29"/>
      <c r="EQ491" s="29"/>
      <c r="ER491" s="44"/>
    </row>
    <row r="492" spans="2:148" ht="15" customHeight="1" x14ac:dyDescent="0.25">
      <c r="B492" s="358" t="str">
        <f t="shared" si="54"/>
        <v>Desk 68</v>
      </c>
      <c r="C492" s="360" t="str">
        <f t="shared" si="55"/>
        <v/>
      </c>
      <c r="D492" s="360" t="str">
        <f t="shared" si="55"/>
        <v/>
      </c>
      <c r="E492" s="360" t="str">
        <f t="shared" si="55"/>
        <v/>
      </c>
      <c r="F492" s="360" t="str">
        <f t="shared" si="55"/>
        <v/>
      </c>
      <c r="G492" s="965" t="str">
        <f t="shared" si="55"/>
        <v/>
      </c>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44"/>
      <c r="DX492" s="29"/>
      <c r="DY492" s="29"/>
      <c r="DZ492" s="29"/>
      <c r="EA492" s="29"/>
      <c r="EB492" s="29"/>
      <c r="EC492" s="29"/>
      <c r="ED492" s="29"/>
      <c r="EE492" s="29"/>
      <c r="EF492" s="29"/>
      <c r="EG492" s="29"/>
      <c r="EH492" s="29"/>
      <c r="EI492" s="29"/>
      <c r="EJ492" s="29"/>
      <c r="EK492" s="29"/>
      <c r="EL492" s="29"/>
      <c r="EM492" s="29"/>
      <c r="EN492" s="29"/>
      <c r="EO492" s="29"/>
      <c r="EP492" s="29"/>
      <c r="EQ492" s="29"/>
      <c r="ER492" s="44"/>
    </row>
    <row r="493" spans="2:148" ht="15" customHeight="1" x14ac:dyDescent="0.25">
      <c r="B493" s="358" t="str">
        <f t="shared" si="54"/>
        <v>Desk 69</v>
      </c>
      <c r="C493" s="360" t="str">
        <f t="shared" si="55"/>
        <v/>
      </c>
      <c r="D493" s="360" t="str">
        <f t="shared" si="55"/>
        <v/>
      </c>
      <c r="E493" s="360" t="str">
        <f t="shared" si="55"/>
        <v/>
      </c>
      <c r="F493" s="360" t="str">
        <f t="shared" si="55"/>
        <v/>
      </c>
      <c r="G493" s="965" t="str">
        <f t="shared" si="55"/>
        <v/>
      </c>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44"/>
      <c r="DX493" s="29"/>
      <c r="DY493" s="29"/>
      <c r="DZ493" s="29"/>
      <c r="EA493" s="29"/>
      <c r="EB493" s="29"/>
      <c r="EC493" s="29"/>
      <c r="ED493" s="29"/>
      <c r="EE493" s="29"/>
      <c r="EF493" s="29"/>
      <c r="EG493" s="29"/>
      <c r="EH493" s="29"/>
      <c r="EI493" s="29"/>
      <c r="EJ493" s="29"/>
      <c r="EK493" s="29"/>
      <c r="EL493" s="29"/>
      <c r="EM493" s="29"/>
      <c r="EN493" s="29"/>
      <c r="EO493" s="29"/>
      <c r="EP493" s="29"/>
      <c r="EQ493" s="29"/>
      <c r="ER493" s="44"/>
    </row>
    <row r="494" spans="2:148" ht="15" customHeight="1" x14ac:dyDescent="0.25">
      <c r="B494" s="358" t="str">
        <f t="shared" si="54"/>
        <v>Desk 70</v>
      </c>
      <c r="C494" s="360" t="str">
        <f t="shared" si="55"/>
        <v/>
      </c>
      <c r="D494" s="360" t="str">
        <f t="shared" si="55"/>
        <v/>
      </c>
      <c r="E494" s="360" t="str">
        <f t="shared" si="55"/>
        <v/>
      </c>
      <c r="F494" s="360" t="str">
        <f t="shared" si="55"/>
        <v/>
      </c>
      <c r="G494" s="965" t="str">
        <f t="shared" si="55"/>
        <v/>
      </c>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44"/>
      <c r="DX494" s="29"/>
      <c r="DY494" s="29"/>
      <c r="DZ494" s="29"/>
      <c r="EA494" s="29"/>
      <c r="EB494" s="29"/>
      <c r="EC494" s="29"/>
      <c r="ED494" s="29"/>
      <c r="EE494" s="29"/>
      <c r="EF494" s="29"/>
      <c r="EG494" s="29"/>
      <c r="EH494" s="29"/>
      <c r="EI494" s="29"/>
      <c r="EJ494" s="29"/>
      <c r="EK494" s="29"/>
      <c r="EL494" s="29"/>
      <c r="EM494" s="29"/>
      <c r="EN494" s="29"/>
      <c r="EO494" s="29"/>
      <c r="EP494" s="29"/>
      <c r="EQ494" s="29"/>
      <c r="ER494" s="44"/>
    </row>
    <row r="495" spans="2:148" ht="15" customHeight="1" x14ac:dyDescent="0.25">
      <c r="B495" s="358" t="str">
        <f t="shared" si="54"/>
        <v>Desk 71</v>
      </c>
      <c r="C495" s="360" t="str">
        <f t="shared" si="55"/>
        <v/>
      </c>
      <c r="D495" s="360" t="str">
        <f t="shared" si="55"/>
        <v/>
      </c>
      <c r="E495" s="360" t="str">
        <f t="shared" si="55"/>
        <v/>
      </c>
      <c r="F495" s="360" t="str">
        <f t="shared" si="55"/>
        <v/>
      </c>
      <c r="G495" s="965" t="str">
        <f t="shared" si="55"/>
        <v/>
      </c>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44"/>
      <c r="DX495" s="29"/>
      <c r="DY495" s="29"/>
      <c r="DZ495" s="29"/>
      <c r="EA495" s="29"/>
      <c r="EB495" s="29"/>
      <c r="EC495" s="29"/>
      <c r="ED495" s="29"/>
      <c r="EE495" s="29"/>
      <c r="EF495" s="29"/>
      <c r="EG495" s="29"/>
      <c r="EH495" s="29"/>
      <c r="EI495" s="29"/>
      <c r="EJ495" s="29"/>
      <c r="EK495" s="29"/>
      <c r="EL495" s="29"/>
      <c r="EM495" s="29"/>
      <c r="EN495" s="29"/>
      <c r="EO495" s="29"/>
      <c r="EP495" s="29"/>
      <c r="EQ495" s="29"/>
      <c r="ER495" s="44"/>
    </row>
    <row r="496" spans="2:148" ht="15" customHeight="1" x14ac:dyDescent="0.25">
      <c r="B496" s="358" t="str">
        <f t="shared" si="54"/>
        <v>Desk 72</v>
      </c>
      <c r="C496" s="360" t="str">
        <f t="shared" si="55"/>
        <v/>
      </c>
      <c r="D496" s="360" t="str">
        <f t="shared" si="55"/>
        <v/>
      </c>
      <c r="E496" s="360" t="str">
        <f t="shared" si="55"/>
        <v/>
      </c>
      <c r="F496" s="360" t="str">
        <f t="shared" si="55"/>
        <v/>
      </c>
      <c r="G496" s="965" t="str">
        <f t="shared" si="55"/>
        <v/>
      </c>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44"/>
      <c r="DX496" s="29"/>
      <c r="DY496" s="29"/>
      <c r="DZ496" s="29"/>
      <c r="EA496" s="29"/>
      <c r="EB496" s="29"/>
      <c r="EC496" s="29"/>
      <c r="ED496" s="29"/>
      <c r="EE496" s="29"/>
      <c r="EF496" s="29"/>
      <c r="EG496" s="29"/>
      <c r="EH496" s="29"/>
      <c r="EI496" s="29"/>
      <c r="EJ496" s="29"/>
      <c r="EK496" s="29"/>
      <c r="EL496" s="29"/>
      <c r="EM496" s="29"/>
      <c r="EN496" s="29"/>
      <c r="EO496" s="29"/>
      <c r="EP496" s="29"/>
      <c r="EQ496" s="29"/>
      <c r="ER496" s="44"/>
    </row>
    <row r="497" spans="2:148" ht="15" customHeight="1" x14ac:dyDescent="0.25">
      <c r="B497" s="358" t="str">
        <f t="shared" si="54"/>
        <v>Desk 73</v>
      </c>
      <c r="C497" s="360" t="str">
        <f t="shared" si="55"/>
        <v/>
      </c>
      <c r="D497" s="360" t="str">
        <f t="shared" si="55"/>
        <v/>
      </c>
      <c r="E497" s="360" t="str">
        <f t="shared" si="55"/>
        <v/>
      </c>
      <c r="F497" s="360" t="str">
        <f t="shared" si="55"/>
        <v/>
      </c>
      <c r="G497" s="965" t="str">
        <f t="shared" si="55"/>
        <v/>
      </c>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44"/>
      <c r="DX497" s="29"/>
      <c r="DY497" s="29"/>
      <c r="DZ497" s="29"/>
      <c r="EA497" s="29"/>
      <c r="EB497" s="29"/>
      <c r="EC497" s="29"/>
      <c r="ED497" s="29"/>
      <c r="EE497" s="29"/>
      <c r="EF497" s="29"/>
      <c r="EG497" s="29"/>
      <c r="EH497" s="29"/>
      <c r="EI497" s="29"/>
      <c r="EJ497" s="29"/>
      <c r="EK497" s="29"/>
      <c r="EL497" s="29"/>
      <c r="EM497" s="29"/>
      <c r="EN497" s="29"/>
      <c r="EO497" s="29"/>
      <c r="EP497" s="29"/>
      <c r="EQ497" s="29"/>
      <c r="ER497" s="44"/>
    </row>
    <row r="498" spans="2:148" ht="15" customHeight="1" x14ac:dyDescent="0.25">
      <c r="B498" s="358" t="str">
        <f t="shared" si="54"/>
        <v>Desk 74</v>
      </c>
      <c r="C498" s="360" t="str">
        <f t="shared" si="55"/>
        <v/>
      </c>
      <c r="D498" s="360" t="str">
        <f t="shared" si="55"/>
        <v/>
      </c>
      <c r="E498" s="360" t="str">
        <f t="shared" si="55"/>
        <v/>
      </c>
      <c r="F498" s="360" t="str">
        <f t="shared" si="55"/>
        <v/>
      </c>
      <c r="G498" s="965" t="str">
        <f t="shared" si="55"/>
        <v/>
      </c>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44"/>
      <c r="DX498" s="29"/>
      <c r="DY498" s="29"/>
      <c r="DZ498" s="29"/>
      <c r="EA498" s="29"/>
      <c r="EB498" s="29"/>
      <c r="EC498" s="29"/>
      <c r="ED498" s="29"/>
      <c r="EE498" s="29"/>
      <c r="EF498" s="29"/>
      <c r="EG498" s="29"/>
      <c r="EH498" s="29"/>
      <c r="EI498" s="29"/>
      <c r="EJ498" s="29"/>
      <c r="EK498" s="29"/>
      <c r="EL498" s="29"/>
      <c r="EM498" s="29"/>
      <c r="EN498" s="29"/>
      <c r="EO498" s="29"/>
      <c r="EP498" s="29"/>
      <c r="EQ498" s="29"/>
      <c r="ER498" s="44"/>
    </row>
    <row r="499" spans="2:148" ht="15" customHeight="1" x14ac:dyDescent="0.25">
      <c r="B499" s="358" t="str">
        <f t="shared" si="54"/>
        <v>Desk 75</v>
      </c>
      <c r="C499" s="360" t="str">
        <f t="shared" si="55"/>
        <v/>
      </c>
      <c r="D499" s="360" t="str">
        <f t="shared" si="55"/>
        <v/>
      </c>
      <c r="E499" s="360" t="str">
        <f t="shared" si="55"/>
        <v/>
      </c>
      <c r="F499" s="360" t="str">
        <f t="shared" si="55"/>
        <v/>
      </c>
      <c r="G499" s="965" t="str">
        <f t="shared" si="55"/>
        <v/>
      </c>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44"/>
      <c r="DX499" s="29"/>
      <c r="DY499" s="29"/>
      <c r="DZ499" s="29"/>
      <c r="EA499" s="29"/>
      <c r="EB499" s="29"/>
      <c r="EC499" s="29"/>
      <c r="ED499" s="29"/>
      <c r="EE499" s="29"/>
      <c r="EF499" s="29"/>
      <c r="EG499" s="29"/>
      <c r="EH499" s="29"/>
      <c r="EI499" s="29"/>
      <c r="EJ499" s="29"/>
      <c r="EK499" s="29"/>
      <c r="EL499" s="29"/>
      <c r="EM499" s="29"/>
      <c r="EN499" s="29"/>
      <c r="EO499" s="29"/>
      <c r="EP499" s="29"/>
      <c r="EQ499" s="29"/>
      <c r="ER499" s="44"/>
    </row>
    <row r="500" spans="2:148" ht="15" customHeight="1" x14ac:dyDescent="0.25">
      <c r="B500" s="358" t="str">
        <f t="shared" si="54"/>
        <v>Desk 76</v>
      </c>
      <c r="C500" s="360" t="str">
        <f t="shared" si="55"/>
        <v/>
      </c>
      <c r="D500" s="360" t="str">
        <f t="shared" si="55"/>
        <v/>
      </c>
      <c r="E500" s="360" t="str">
        <f t="shared" si="55"/>
        <v/>
      </c>
      <c r="F500" s="360" t="str">
        <f t="shared" si="55"/>
        <v/>
      </c>
      <c r="G500" s="965" t="str">
        <f t="shared" si="55"/>
        <v/>
      </c>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44"/>
      <c r="DX500" s="29"/>
      <c r="DY500" s="29"/>
      <c r="DZ500" s="29"/>
      <c r="EA500" s="29"/>
      <c r="EB500" s="29"/>
      <c r="EC500" s="29"/>
      <c r="ED500" s="29"/>
      <c r="EE500" s="29"/>
      <c r="EF500" s="29"/>
      <c r="EG500" s="29"/>
      <c r="EH500" s="29"/>
      <c r="EI500" s="29"/>
      <c r="EJ500" s="29"/>
      <c r="EK500" s="29"/>
      <c r="EL500" s="29"/>
      <c r="EM500" s="29"/>
      <c r="EN500" s="29"/>
      <c r="EO500" s="29"/>
      <c r="EP500" s="29"/>
      <c r="EQ500" s="29"/>
      <c r="ER500" s="44"/>
    </row>
    <row r="501" spans="2:148" ht="15" customHeight="1" x14ac:dyDescent="0.25">
      <c r="B501" s="358" t="str">
        <f t="shared" si="54"/>
        <v>Desk 77</v>
      </c>
      <c r="C501" s="360" t="str">
        <f t="shared" si="55"/>
        <v/>
      </c>
      <c r="D501" s="360" t="str">
        <f t="shared" si="55"/>
        <v/>
      </c>
      <c r="E501" s="360" t="str">
        <f t="shared" si="55"/>
        <v/>
      </c>
      <c r="F501" s="360" t="str">
        <f t="shared" si="55"/>
        <v/>
      </c>
      <c r="G501" s="965" t="str">
        <f t="shared" si="55"/>
        <v/>
      </c>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44"/>
      <c r="DX501" s="29"/>
      <c r="DY501" s="29"/>
      <c r="DZ501" s="29"/>
      <c r="EA501" s="29"/>
      <c r="EB501" s="29"/>
      <c r="EC501" s="29"/>
      <c r="ED501" s="29"/>
      <c r="EE501" s="29"/>
      <c r="EF501" s="29"/>
      <c r="EG501" s="29"/>
      <c r="EH501" s="29"/>
      <c r="EI501" s="29"/>
      <c r="EJ501" s="29"/>
      <c r="EK501" s="29"/>
      <c r="EL501" s="29"/>
      <c r="EM501" s="29"/>
      <c r="EN501" s="29"/>
      <c r="EO501" s="29"/>
      <c r="EP501" s="29"/>
      <c r="EQ501" s="29"/>
      <c r="ER501" s="44"/>
    </row>
    <row r="502" spans="2:148" ht="15" customHeight="1" x14ac:dyDescent="0.25">
      <c r="B502" s="358" t="str">
        <f t="shared" si="54"/>
        <v>Desk 78</v>
      </c>
      <c r="C502" s="360" t="str">
        <f t="shared" si="55"/>
        <v/>
      </c>
      <c r="D502" s="360" t="str">
        <f t="shared" si="55"/>
        <v/>
      </c>
      <c r="E502" s="360" t="str">
        <f t="shared" si="55"/>
        <v/>
      </c>
      <c r="F502" s="360" t="str">
        <f t="shared" si="55"/>
        <v/>
      </c>
      <c r="G502" s="965" t="str">
        <f t="shared" si="55"/>
        <v/>
      </c>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44"/>
      <c r="DX502" s="29"/>
      <c r="DY502" s="29"/>
      <c r="DZ502" s="29"/>
      <c r="EA502" s="29"/>
      <c r="EB502" s="29"/>
      <c r="EC502" s="29"/>
      <c r="ED502" s="29"/>
      <c r="EE502" s="29"/>
      <c r="EF502" s="29"/>
      <c r="EG502" s="29"/>
      <c r="EH502" s="29"/>
      <c r="EI502" s="29"/>
      <c r="EJ502" s="29"/>
      <c r="EK502" s="29"/>
      <c r="EL502" s="29"/>
      <c r="EM502" s="29"/>
      <c r="EN502" s="29"/>
      <c r="EO502" s="29"/>
      <c r="EP502" s="29"/>
      <c r="EQ502" s="29"/>
      <c r="ER502" s="44"/>
    </row>
    <row r="503" spans="2:148" ht="15" customHeight="1" x14ac:dyDescent="0.25">
      <c r="B503" s="358" t="str">
        <f t="shared" si="54"/>
        <v>Desk 79</v>
      </c>
      <c r="C503" s="360" t="str">
        <f t="shared" si="55"/>
        <v/>
      </c>
      <c r="D503" s="360" t="str">
        <f t="shared" si="55"/>
        <v/>
      </c>
      <c r="E503" s="360" t="str">
        <f t="shared" si="55"/>
        <v/>
      </c>
      <c r="F503" s="360" t="str">
        <f t="shared" si="55"/>
        <v/>
      </c>
      <c r="G503" s="965" t="str">
        <f t="shared" si="55"/>
        <v/>
      </c>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44"/>
      <c r="DX503" s="29"/>
      <c r="DY503" s="29"/>
      <c r="DZ503" s="29"/>
      <c r="EA503" s="29"/>
      <c r="EB503" s="29"/>
      <c r="EC503" s="29"/>
      <c r="ED503" s="29"/>
      <c r="EE503" s="29"/>
      <c r="EF503" s="29"/>
      <c r="EG503" s="29"/>
      <c r="EH503" s="29"/>
      <c r="EI503" s="29"/>
      <c r="EJ503" s="29"/>
      <c r="EK503" s="29"/>
      <c r="EL503" s="29"/>
      <c r="EM503" s="29"/>
      <c r="EN503" s="29"/>
      <c r="EO503" s="29"/>
      <c r="EP503" s="29"/>
      <c r="EQ503" s="29"/>
      <c r="ER503" s="44"/>
    </row>
    <row r="504" spans="2:148" ht="15" customHeight="1" x14ac:dyDescent="0.25">
      <c r="B504" s="358" t="str">
        <f t="shared" si="54"/>
        <v>Desk 80</v>
      </c>
      <c r="C504" s="360" t="str">
        <f t="shared" si="55"/>
        <v/>
      </c>
      <c r="D504" s="360" t="str">
        <f t="shared" si="55"/>
        <v/>
      </c>
      <c r="E504" s="360" t="str">
        <f t="shared" si="55"/>
        <v/>
      </c>
      <c r="F504" s="360" t="str">
        <f t="shared" si="55"/>
        <v/>
      </c>
      <c r="G504" s="965" t="str">
        <f t="shared" si="55"/>
        <v/>
      </c>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44"/>
      <c r="DX504" s="29"/>
      <c r="DY504" s="29"/>
      <c r="DZ504" s="29"/>
      <c r="EA504" s="29"/>
      <c r="EB504" s="29"/>
      <c r="EC504" s="29"/>
      <c r="ED504" s="29"/>
      <c r="EE504" s="29"/>
      <c r="EF504" s="29"/>
      <c r="EG504" s="29"/>
      <c r="EH504" s="29"/>
      <c r="EI504" s="29"/>
      <c r="EJ504" s="29"/>
      <c r="EK504" s="29"/>
      <c r="EL504" s="29"/>
      <c r="EM504" s="29"/>
      <c r="EN504" s="29"/>
      <c r="EO504" s="29"/>
      <c r="EP504" s="29"/>
      <c r="EQ504" s="29"/>
      <c r="ER504" s="44"/>
    </row>
    <row r="505" spans="2:148" ht="15" customHeight="1" x14ac:dyDescent="0.25">
      <c r="B505" s="358" t="str">
        <f t="shared" si="54"/>
        <v>Desk 81</v>
      </c>
      <c r="C505" s="360" t="str">
        <f t="shared" si="55"/>
        <v/>
      </c>
      <c r="D505" s="360" t="str">
        <f t="shared" si="55"/>
        <v/>
      </c>
      <c r="E505" s="360" t="str">
        <f t="shared" si="55"/>
        <v/>
      </c>
      <c r="F505" s="360" t="str">
        <f t="shared" si="55"/>
        <v/>
      </c>
      <c r="G505" s="965" t="str">
        <f t="shared" si="55"/>
        <v/>
      </c>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44"/>
      <c r="DX505" s="29"/>
      <c r="DY505" s="29"/>
      <c r="DZ505" s="29"/>
      <c r="EA505" s="29"/>
      <c r="EB505" s="29"/>
      <c r="EC505" s="29"/>
      <c r="ED505" s="29"/>
      <c r="EE505" s="29"/>
      <c r="EF505" s="29"/>
      <c r="EG505" s="29"/>
      <c r="EH505" s="29"/>
      <c r="EI505" s="29"/>
      <c r="EJ505" s="29"/>
      <c r="EK505" s="29"/>
      <c r="EL505" s="29"/>
      <c r="EM505" s="29"/>
      <c r="EN505" s="29"/>
      <c r="EO505" s="29"/>
      <c r="EP505" s="29"/>
      <c r="EQ505" s="29"/>
      <c r="ER505" s="44"/>
    </row>
    <row r="506" spans="2:148" ht="15" customHeight="1" x14ac:dyDescent="0.25">
      <c r="B506" s="358" t="str">
        <f t="shared" si="54"/>
        <v>Desk 82</v>
      </c>
      <c r="C506" s="360" t="str">
        <f t="shared" ref="C506:G521" si="56">IF(ISBLANK(C92), "", C92)</f>
        <v/>
      </c>
      <c r="D506" s="360" t="str">
        <f t="shared" si="56"/>
        <v/>
      </c>
      <c r="E506" s="360" t="str">
        <f t="shared" si="56"/>
        <v/>
      </c>
      <c r="F506" s="360" t="str">
        <f t="shared" si="56"/>
        <v/>
      </c>
      <c r="G506" s="965" t="str">
        <f t="shared" si="56"/>
        <v/>
      </c>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44"/>
      <c r="DX506" s="29"/>
      <c r="DY506" s="29"/>
      <c r="DZ506" s="29"/>
      <c r="EA506" s="29"/>
      <c r="EB506" s="29"/>
      <c r="EC506" s="29"/>
      <c r="ED506" s="29"/>
      <c r="EE506" s="29"/>
      <c r="EF506" s="29"/>
      <c r="EG506" s="29"/>
      <c r="EH506" s="29"/>
      <c r="EI506" s="29"/>
      <c r="EJ506" s="29"/>
      <c r="EK506" s="29"/>
      <c r="EL506" s="29"/>
      <c r="EM506" s="29"/>
      <c r="EN506" s="29"/>
      <c r="EO506" s="29"/>
      <c r="EP506" s="29"/>
      <c r="EQ506" s="29"/>
      <c r="ER506" s="44"/>
    </row>
    <row r="507" spans="2:148" ht="15" customHeight="1" x14ac:dyDescent="0.25">
      <c r="B507" s="358" t="str">
        <f t="shared" si="54"/>
        <v>Desk 83</v>
      </c>
      <c r="C507" s="360" t="str">
        <f t="shared" si="56"/>
        <v/>
      </c>
      <c r="D507" s="360" t="str">
        <f t="shared" si="56"/>
        <v/>
      </c>
      <c r="E507" s="360" t="str">
        <f t="shared" si="56"/>
        <v/>
      </c>
      <c r="F507" s="360" t="str">
        <f t="shared" si="56"/>
        <v/>
      </c>
      <c r="G507" s="965" t="str">
        <f t="shared" si="56"/>
        <v/>
      </c>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44"/>
      <c r="DX507" s="29"/>
      <c r="DY507" s="29"/>
      <c r="DZ507" s="29"/>
      <c r="EA507" s="29"/>
      <c r="EB507" s="29"/>
      <c r="EC507" s="29"/>
      <c r="ED507" s="29"/>
      <c r="EE507" s="29"/>
      <c r="EF507" s="29"/>
      <c r="EG507" s="29"/>
      <c r="EH507" s="29"/>
      <c r="EI507" s="29"/>
      <c r="EJ507" s="29"/>
      <c r="EK507" s="29"/>
      <c r="EL507" s="29"/>
      <c r="EM507" s="29"/>
      <c r="EN507" s="29"/>
      <c r="EO507" s="29"/>
      <c r="EP507" s="29"/>
      <c r="EQ507" s="29"/>
      <c r="ER507" s="44"/>
    </row>
    <row r="508" spans="2:148" ht="15" customHeight="1" x14ac:dyDescent="0.25">
      <c r="B508" s="358" t="str">
        <f t="shared" si="54"/>
        <v>Desk 84</v>
      </c>
      <c r="C508" s="360" t="str">
        <f t="shared" si="56"/>
        <v/>
      </c>
      <c r="D508" s="360" t="str">
        <f t="shared" si="56"/>
        <v/>
      </c>
      <c r="E508" s="360" t="str">
        <f t="shared" si="56"/>
        <v/>
      </c>
      <c r="F508" s="360" t="str">
        <f t="shared" si="56"/>
        <v/>
      </c>
      <c r="G508" s="965" t="str">
        <f t="shared" si="56"/>
        <v/>
      </c>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44"/>
      <c r="DX508" s="29"/>
      <c r="DY508" s="29"/>
      <c r="DZ508" s="29"/>
      <c r="EA508" s="29"/>
      <c r="EB508" s="29"/>
      <c r="EC508" s="29"/>
      <c r="ED508" s="29"/>
      <c r="EE508" s="29"/>
      <c r="EF508" s="29"/>
      <c r="EG508" s="29"/>
      <c r="EH508" s="29"/>
      <c r="EI508" s="29"/>
      <c r="EJ508" s="29"/>
      <c r="EK508" s="29"/>
      <c r="EL508" s="29"/>
      <c r="EM508" s="29"/>
      <c r="EN508" s="29"/>
      <c r="EO508" s="29"/>
      <c r="EP508" s="29"/>
      <c r="EQ508" s="29"/>
      <c r="ER508" s="44"/>
    </row>
    <row r="509" spans="2:148" ht="15" customHeight="1" x14ac:dyDescent="0.25">
      <c r="B509" s="358" t="str">
        <f t="shared" si="54"/>
        <v>Desk 85</v>
      </c>
      <c r="C509" s="360" t="str">
        <f t="shared" si="56"/>
        <v/>
      </c>
      <c r="D509" s="360" t="str">
        <f t="shared" si="56"/>
        <v/>
      </c>
      <c r="E509" s="360" t="str">
        <f t="shared" si="56"/>
        <v/>
      </c>
      <c r="F509" s="360" t="str">
        <f t="shared" si="56"/>
        <v/>
      </c>
      <c r="G509" s="965" t="str">
        <f t="shared" si="56"/>
        <v/>
      </c>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44"/>
      <c r="DX509" s="29"/>
      <c r="DY509" s="29"/>
      <c r="DZ509" s="29"/>
      <c r="EA509" s="29"/>
      <c r="EB509" s="29"/>
      <c r="EC509" s="29"/>
      <c r="ED509" s="29"/>
      <c r="EE509" s="29"/>
      <c r="EF509" s="29"/>
      <c r="EG509" s="29"/>
      <c r="EH509" s="29"/>
      <c r="EI509" s="29"/>
      <c r="EJ509" s="29"/>
      <c r="EK509" s="29"/>
      <c r="EL509" s="29"/>
      <c r="EM509" s="29"/>
      <c r="EN509" s="29"/>
      <c r="EO509" s="29"/>
      <c r="EP509" s="29"/>
      <c r="EQ509" s="29"/>
      <c r="ER509" s="44"/>
    </row>
    <row r="510" spans="2:148" ht="15" customHeight="1" x14ac:dyDescent="0.25">
      <c r="B510" s="358" t="str">
        <f t="shared" si="54"/>
        <v>Desk 86</v>
      </c>
      <c r="C510" s="360" t="str">
        <f t="shared" si="56"/>
        <v/>
      </c>
      <c r="D510" s="360" t="str">
        <f t="shared" si="56"/>
        <v/>
      </c>
      <c r="E510" s="360" t="str">
        <f t="shared" si="56"/>
        <v/>
      </c>
      <c r="F510" s="360" t="str">
        <f t="shared" si="56"/>
        <v/>
      </c>
      <c r="G510" s="965" t="str">
        <f t="shared" si="56"/>
        <v/>
      </c>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44"/>
      <c r="DX510" s="29"/>
      <c r="DY510" s="29"/>
      <c r="DZ510" s="29"/>
      <c r="EA510" s="29"/>
      <c r="EB510" s="29"/>
      <c r="EC510" s="29"/>
      <c r="ED510" s="29"/>
      <c r="EE510" s="29"/>
      <c r="EF510" s="29"/>
      <c r="EG510" s="29"/>
      <c r="EH510" s="29"/>
      <c r="EI510" s="29"/>
      <c r="EJ510" s="29"/>
      <c r="EK510" s="29"/>
      <c r="EL510" s="29"/>
      <c r="EM510" s="29"/>
      <c r="EN510" s="29"/>
      <c r="EO510" s="29"/>
      <c r="EP510" s="29"/>
      <c r="EQ510" s="29"/>
      <c r="ER510" s="44"/>
    </row>
    <row r="511" spans="2:148" ht="15" customHeight="1" x14ac:dyDescent="0.25">
      <c r="B511" s="358" t="str">
        <f t="shared" si="54"/>
        <v>Desk 87</v>
      </c>
      <c r="C511" s="360" t="str">
        <f t="shared" si="56"/>
        <v/>
      </c>
      <c r="D511" s="360" t="str">
        <f t="shared" si="56"/>
        <v/>
      </c>
      <c r="E511" s="360" t="str">
        <f t="shared" si="56"/>
        <v/>
      </c>
      <c r="F511" s="360" t="str">
        <f t="shared" si="56"/>
        <v/>
      </c>
      <c r="G511" s="965" t="str">
        <f t="shared" si="56"/>
        <v/>
      </c>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44"/>
      <c r="DX511" s="29"/>
      <c r="DY511" s="29"/>
      <c r="DZ511" s="29"/>
      <c r="EA511" s="29"/>
      <c r="EB511" s="29"/>
      <c r="EC511" s="29"/>
      <c r="ED511" s="29"/>
      <c r="EE511" s="29"/>
      <c r="EF511" s="29"/>
      <c r="EG511" s="29"/>
      <c r="EH511" s="29"/>
      <c r="EI511" s="29"/>
      <c r="EJ511" s="29"/>
      <c r="EK511" s="29"/>
      <c r="EL511" s="29"/>
      <c r="EM511" s="29"/>
      <c r="EN511" s="29"/>
      <c r="EO511" s="29"/>
      <c r="EP511" s="29"/>
      <c r="EQ511" s="29"/>
      <c r="ER511" s="44"/>
    </row>
    <row r="512" spans="2:148" ht="15" customHeight="1" x14ac:dyDescent="0.25">
      <c r="B512" s="358" t="str">
        <f t="shared" si="54"/>
        <v>Desk 88</v>
      </c>
      <c r="C512" s="360" t="str">
        <f t="shared" si="56"/>
        <v/>
      </c>
      <c r="D512" s="360" t="str">
        <f t="shared" si="56"/>
        <v/>
      </c>
      <c r="E512" s="360" t="str">
        <f t="shared" si="56"/>
        <v/>
      </c>
      <c r="F512" s="360" t="str">
        <f t="shared" si="56"/>
        <v/>
      </c>
      <c r="G512" s="965" t="str">
        <f t="shared" si="56"/>
        <v/>
      </c>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44"/>
      <c r="DX512" s="29"/>
      <c r="DY512" s="29"/>
      <c r="DZ512" s="29"/>
      <c r="EA512" s="29"/>
      <c r="EB512" s="29"/>
      <c r="EC512" s="29"/>
      <c r="ED512" s="29"/>
      <c r="EE512" s="29"/>
      <c r="EF512" s="29"/>
      <c r="EG512" s="29"/>
      <c r="EH512" s="29"/>
      <c r="EI512" s="29"/>
      <c r="EJ512" s="29"/>
      <c r="EK512" s="29"/>
      <c r="EL512" s="29"/>
      <c r="EM512" s="29"/>
      <c r="EN512" s="29"/>
      <c r="EO512" s="29"/>
      <c r="EP512" s="29"/>
      <c r="EQ512" s="29"/>
      <c r="ER512" s="44"/>
    </row>
    <row r="513" spans="1:149" ht="15" customHeight="1" x14ac:dyDescent="0.25">
      <c r="B513" s="358" t="str">
        <f t="shared" si="54"/>
        <v>Desk 89</v>
      </c>
      <c r="C513" s="360" t="str">
        <f t="shared" si="56"/>
        <v/>
      </c>
      <c r="D513" s="360" t="str">
        <f t="shared" si="56"/>
        <v/>
      </c>
      <c r="E513" s="360" t="str">
        <f t="shared" si="56"/>
        <v/>
      </c>
      <c r="F513" s="360" t="str">
        <f t="shared" si="56"/>
        <v/>
      </c>
      <c r="G513" s="965" t="str">
        <f t="shared" si="56"/>
        <v/>
      </c>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44"/>
      <c r="DX513" s="29"/>
      <c r="DY513" s="29"/>
      <c r="DZ513" s="29"/>
      <c r="EA513" s="29"/>
      <c r="EB513" s="29"/>
      <c r="EC513" s="29"/>
      <c r="ED513" s="29"/>
      <c r="EE513" s="29"/>
      <c r="EF513" s="29"/>
      <c r="EG513" s="29"/>
      <c r="EH513" s="29"/>
      <c r="EI513" s="29"/>
      <c r="EJ513" s="29"/>
      <c r="EK513" s="29"/>
      <c r="EL513" s="29"/>
      <c r="EM513" s="29"/>
      <c r="EN513" s="29"/>
      <c r="EO513" s="29"/>
      <c r="EP513" s="29"/>
      <c r="EQ513" s="29"/>
      <c r="ER513" s="44"/>
    </row>
    <row r="514" spans="1:149" ht="15" customHeight="1" x14ac:dyDescent="0.25">
      <c r="B514" s="358" t="str">
        <f t="shared" si="54"/>
        <v>Desk 90</v>
      </c>
      <c r="C514" s="360" t="str">
        <f t="shared" si="56"/>
        <v/>
      </c>
      <c r="D514" s="360" t="str">
        <f t="shared" si="56"/>
        <v/>
      </c>
      <c r="E514" s="360" t="str">
        <f t="shared" si="56"/>
        <v/>
      </c>
      <c r="F514" s="360" t="str">
        <f t="shared" si="56"/>
        <v/>
      </c>
      <c r="G514" s="965" t="str">
        <f t="shared" si="56"/>
        <v/>
      </c>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44"/>
      <c r="DX514" s="29"/>
      <c r="DY514" s="29"/>
      <c r="DZ514" s="29"/>
      <c r="EA514" s="29"/>
      <c r="EB514" s="29"/>
      <c r="EC514" s="29"/>
      <c r="ED514" s="29"/>
      <c r="EE514" s="29"/>
      <c r="EF514" s="29"/>
      <c r="EG514" s="29"/>
      <c r="EH514" s="29"/>
      <c r="EI514" s="29"/>
      <c r="EJ514" s="29"/>
      <c r="EK514" s="29"/>
      <c r="EL514" s="29"/>
      <c r="EM514" s="29"/>
      <c r="EN514" s="29"/>
      <c r="EO514" s="29"/>
      <c r="EP514" s="29"/>
      <c r="EQ514" s="29"/>
      <c r="ER514" s="44"/>
    </row>
    <row r="515" spans="1:149" ht="15" customHeight="1" x14ac:dyDescent="0.25">
      <c r="B515" s="358" t="str">
        <f t="shared" si="54"/>
        <v>Desk 91</v>
      </c>
      <c r="C515" s="360" t="str">
        <f t="shared" si="56"/>
        <v/>
      </c>
      <c r="D515" s="360" t="str">
        <f t="shared" si="56"/>
        <v/>
      </c>
      <c r="E515" s="360" t="str">
        <f t="shared" si="56"/>
        <v/>
      </c>
      <c r="F515" s="360" t="str">
        <f t="shared" si="56"/>
        <v/>
      </c>
      <c r="G515" s="965" t="str">
        <f t="shared" si="56"/>
        <v/>
      </c>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44"/>
      <c r="DX515" s="29"/>
      <c r="DY515" s="29"/>
      <c r="DZ515" s="29"/>
      <c r="EA515" s="29"/>
      <c r="EB515" s="29"/>
      <c r="EC515" s="29"/>
      <c r="ED515" s="29"/>
      <c r="EE515" s="29"/>
      <c r="EF515" s="29"/>
      <c r="EG515" s="29"/>
      <c r="EH515" s="29"/>
      <c r="EI515" s="29"/>
      <c r="EJ515" s="29"/>
      <c r="EK515" s="29"/>
      <c r="EL515" s="29"/>
      <c r="EM515" s="29"/>
      <c r="EN515" s="29"/>
      <c r="EO515" s="29"/>
      <c r="EP515" s="29"/>
      <c r="EQ515" s="29"/>
      <c r="ER515" s="44"/>
    </row>
    <row r="516" spans="1:149" ht="15" customHeight="1" x14ac:dyDescent="0.25">
      <c r="B516" s="358" t="str">
        <f t="shared" si="54"/>
        <v>Desk 92</v>
      </c>
      <c r="C516" s="360" t="str">
        <f t="shared" si="56"/>
        <v/>
      </c>
      <c r="D516" s="360" t="str">
        <f t="shared" si="56"/>
        <v/>
      </c>
      <c r="E516" s="360" t="str">
        <f t="shared" si="56"/>
        <v/>
      </c>
      <c r="F516" s="360" t="str">
        <f t="shared" si="56"/>
        <v/>
      </c>
      <c r="G516" s="965" t="str">
        <f t="shared" si="56"/>
        <v/>
      </c>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44"/>
      <c r="DX516" s="29"/>
      <c r="DY516" s="29"/>
      <c r="DZ516" s="29"/>
      <c r="EA516" s="29"/>
      <c r="EB516" s="29"/>
      <c r="EC516" s="29"/>
      <c r="ED516" s="29"/>
      <c r="EE516" s="29"/>
      <c r="EF516" s="29"/>
      <c r="EG516" s="29"/>
      <c r="EH516" s="29"/>
      <c r="EI516" s="29"/>
      <c r="EJ516" s="29"/>
      <c r="EK516" s="29"/>
      <c r="EL516" s="29"/>
      <c r="EM516" s="29"/>
      <c r="EN516" s="29"/>
      <c r="EO516" s="29"/>
      <c r="EP516" s="29"/>
      <c r="EQ516" s="29"/>
      <c r="ER516" s="44"/>
    </row>
    <row r="517" spans="1:149" ht="15" customHeight="1" x14ac:dyDescent="0.25">
      <c r="B517" s="358" t="str">
        <f t="shared" si="54"/>
        <v>Desk 93</v>
      </c>
      <c r="C517" s="360" t="str">
        <f t="shared" si="56"/>
        <v/>
      </c>
      <c r="D517" s="360" t="str">
        <f t="shared" si="56"/>
        <v/>
      </c>
      <c r="E517" s="360" t="str">
        <f t="shared" si="56"/>
        <v/>
      </c>
      <c r="F517" s="360" t="str">
        <f t="shared" si="56"/>
        <v/>
      </c>
      <c r="G517" s="965" t="str">
        <f t="shared" si="56"/>
        <v/>
      </c>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44"/>
      <c r="DX517" s="29"/>
      <c r="DY517" s="29"/>
      <c r="DZ517" s="29"/>
      <c r="EA517" s="29"/>
      <c r="EB517" s="29"/>
      <c r="EC517" s="29"/>
      <c r="ED517" s="29"/>
      <c r="EE517" s="29"/>
      <c r="EF517" s="29"/>
      <c r="EG517" s="29"/>
      <c r="EH517" s="29"/>
      <c r="EI517" s="29"/>
      <c r="EJ517" s="29"/>
      <c r="EK517" s="29"/>
      <c r="EL517" s="29"/>
      <c r="EM517" s="29"/>
      <c r="EN517" s="29"/>
      <c r="EO517" s="29"/>
      <c r="EP517" s="29"/>
      <c r="EQ517" s="29"/>
      <c r="ER517" s="44"/>
    </row>
    <row r="518" spans="1:149" ht="15" customHeight="1" x14ac:dyDescent="0.25">
      <c r="B518" s="358" t="str">
        <f t="shared" si="54"/>
        <v>Desk 94</v>
      </c>
      <c r="C518" s="360" t="str">
        <f t="shared" si="56"/>
        <v/>
      </c>
      <c r="D518" s="360" t="str">
        <f t="shared" si="56"/>
        <v/>
      </c>
      <c r="E518" s="360" t="str">
        <f t="shared" si="56"/>
        <v/>
      </c>
      <c r="F518" s="360" t="str">
        <f t="shared" si="56"/>
        <v/>
      </c>
      <c r="G518" s="965" t="str">
        <f t="shared" si="56"/>
        <v/>
      </c>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44"/>
      <c r="DX518" s="29"/>
      <c r="DY518" s="29"/>
      <c r="DZ518" s="29"/>
      <c r="EA518" s="29"/>
      <c r="EB518" s="29"/>
      <c r="EC518" s="29"/>
      <c r="ED518" s="29"/>
      <c r="EE518" s="29"/>
      <c r="EF518" s="29"/>
      <c r="EG518" s="29"/>
      <c r="EH518" s="29"/>
      <c r="EI518" s="29"/>
      <c r="EJ518" s="29"/>
      <c r="EK518" s="29"/>
      <c r="EL518" s="29"/>
      <c r="EM518" s="29"/>
      <c r="EN518" s="29"/>
      <c r="EO518" s="29"/>
      <c r="EP518" s="29"/>
      <c r="EQ518" s="29"/>
      <c r="ER518" s="44"/>
    </row>
    <row r="519" spans="1:149" ht="15" customHeight="1" x14ac:dyDescent="0.25">
      <c r="B519" s="358" t="str">
        <f t="shared" si="54"/>
        <v>Desk 95</v>
      </c>
      <c r="C519" s="360" t="str">
        <f t="shared" si="56"/>
        <v/>
      </c>
      <c r="D519" s="360" t="str">
        <f t="shared" si="56"/>
        <v/>
      </c>
      <c r="E519" s="360" t="str">
        <f t="shared" si="56"/>
        <v/>
      </c>
      <c r="F519" s="360" t="str">
        <f t="shared" si="56"/>
        <v/>
      </c>
      <c r="G519" s="965" t="str">
        <f t="shared" si="56"/>
        <v/>
      </c>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44"/>
      <c r="DX519" s="29"/>
      <c r="DY519" s="29"/>
      <c r="DZ519" s="29"/>
      <c r="EA519" s="29"/>
      <c r="EB519" s="29"/>
      <c r="EC519" s="29"/>
      <c r="ED519" s="29"/>
      <c r="EE519" s="29"/>
      <c r="EF519" s="29"/>
      <c r="EG519" s="29"/>
      <c r="EH519" s="29"/>
      <c r="EI519" s="29"/>
      <c r="EJ519" s="29"/>
      <c r="EK519" s="29"/>
      <c r="EL519" s="29"/>
      <c r="EM519" s="29"/>
      <c r="EN519" s="29"/>
      <c r="EO519" s="29"/>
      <c r="EP519" s="29"/>
      <c r="EQ519" s="29"/>
      <c r="ER519" s="44"/>
    </row>
    <row r="520" spans="1:149" ht="15" customHeight="1" x14ac:dyDescent="0.25">
      <c r="B520" s="358" t="str">
        <f t="shared" si="54"/>
        <v>Desk 96</v>
      </c>
      <c r="C520" s="360" t="str">
        <f t="shared" si="56"/>
        <v/>
      </c>
      <c r="D520" s="360" t="str">
        <f t="shared" si="56"/>
        <v/>
      </c>
      <c r="E520" s="360" t="str">
        <f t="shared" si="56"/>
        <v/>
      </c>
      <c r="F520" s="360" t="str">
        <f t="shared" si="56"/>
        <v/>
      </c>
      <c r="G520" s="965" t="str">
        <f t="shared" si="56"/>
        <v/>
      </c>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44"/>
      <c r="DX520" s="29"/>
      <c r="DY520" s="29"/>
      <c r="DZ520" s="29"/>
      <c r="EA520" s="29"/>
      <c r="EB520" s="29"/>
      <c r="EC520" s="29"/>
      <c r="ED520" s="29"/>
      <c r="EE520" s="29"/>
      <c r="EF520" s="29"/>
      <c r="EG520" s="29"/>
      <c r="EH520" s="29"/>
      <c r="EI520" s="29"/>
      <c r="EJ520" s="29"/>
      <c r="EK520" s="29"/>
      <c r="EL520" s="29"/>
      <c r="EM520" s="29"/>
      <c r="EN520" s="29"/>
      <c r="EO520" s="29"/>
      <c r="EP520" s="29"/>
      <c r="EQ520" s="29"/>
      <c r="ER520" s="44"/>
    </row>
    <row r="521" spans="1:149" ht="15" customHeight="1" x14ac:dyDescent="0.25">
      <c r="B521" s="358" t="str">
        <f t="shared" si="54"/>
        <v>Desk 97</v>
      </c>
      <c r="C521" s="360" t="str">
        <f t="shared" si="56"/>
        <v/>
      </c>
      <c r="D521" s="360" t="str">
        <f t="shared" si="56"/>
        <v/>
      </c>
      <c r="E521" s="360" t="str">
        <f t="shared" si="56"/>
        <v/>
      </c>
      <c r="F521" s="360" t="str">
        <f t="shared" si="56"/>
        <v/>
      </c>
      <c r="G521" s="965" t="str">
        <f t="shared" si="56"/>
        <v/>
      </c>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44"/>
      <c r="DX521" s="29"/>
      <c r="DY521" s="29"/>
      <c r="DZ521" s="29"/>
      <c r="EA521" s="29"/>
      <c r="EB521" s="29"/>
      <c r="EC521" s="29"/>
      <c r="ED521" s="29"/>
      <c r="EE521" s="29"/>
      <c r="EF521" s="29"/>
      <c r="EG521" s="29"/>
      <c r="EH521" s="29"/>
      <c r="EI521" s="29"/>
      <c r="EJ521" s="29"/>
      <c r="EK521" s="29"/>
      <c r="EL521" s="29"/>
      <c r="EM521" s="29"/>
      <c r="EN521" s="29"/>
      <c r="EO521" s="29"/>
      <c r="EP521" s="29"/>
      <c r="EQ521" s="29"/>
      <c r="ER521" s="44"/>
    </row>
    <row r="522" spans="1:149" ht="15" customHeight="1" x14ac:dyDescent="0.25">
      <c r="B522" s="358" t="str">
        <f t="shared" si="54"/>
        <v>Desk 98</v>
      </c>
      <c r="C522" s="360" t="str">
        <f t="shared" ref="C522:G524" si="57">IF(ISBLANK(C108), "", C108)</f>
        <v/>
      </c>
      <c r="D522" s="360" t="str">
        <f t="shared" si="57"/>
        <v/>
      </c>
      <c r="E522" s="360" t="str">
        <f t="shared" si="57"/>
        <v/>
      </c>
      <c r="F522" s="360" t="str">
        <f t="shared" si="57"/>
        <v/>
      </c>
      <c r="G522" s="965" t="str">
        <f t="shared" si="57"/>
        <v/>
      </c>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44"/>
      <c r="DX522" s="29"/>
      <c r="DY522" s="29"/>
      <c r="DZ522" s="29"/>
      <c r="EA522" s="29"/>
      <c r="EB522" s="29"/>
      <c r="EC522" s="29"/>
      <c r="ED522" s="29"/>
      <c r="EE522" s="29"/>
      <c r="EF522" s="29"/>
      <c r="EG522" s="29"/>
      <c r="EH522" s="29"/>
      <c r="EI522" s="29"/>
      <c r="EJ522" s="29"/>
      <c r="EK522" s="29"/>
      <c r="EL522" s="29"/>
      <c r="EM522" s="29"/>
      <c r="EN522" s="29"/>
      <c r="EO522" s="29"/>
      <c r="EP522" s="29"/>
      <c r="EQ522" s="29"/>
      <c r="ER522" s="44"/>
    </row>
    <row r="523" spans="1:149" ht="15" customHeight="1" x14ac:dyDescent="0.25">
      <c r="B523" s="358" t="str">
        <f t="shared" si="54"/>
        <v>Desk 99</v>
      </c>
      <c r="C523" s="360" t="str">
        <f t="shared" si="57"/>
        <v/>
      </c>
      <c r="D523" s="360" t="str">
        <f t="shared" si="57"/>
        <v/>
      </c>
      <c r="E523" s="360" t="str">
        <f t="shared" si="57"/>
        <v/>
      </c>
      <c r="F523" s="360" t="str">
        <f t="shared" si="57"/>
        <v/>
      </c>
      <c r="G523" s="965" t="str">
        <f t="shared" si="57"/>
        <v/>
      </c>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44"/>
      <c r="DX523" s="29"/>
      <c r="DY523" s="29"/>
      <c r="DZ523" s="29"/>
      <c r="EA523" s="29"/>
      <c r="EB523" s="29"/>
      <c r="EC523" s="29"/>
      <c r="ED523" s="29"/>
      <c r="EE523" s="29"/>
      <c r="EF523" s="29"/>
      <c r="EG523" s="29"/>
      <c r="EH523" s="29"/>
      <c r="EI523" s="29"/>
      <c r="EJ523" s="29"/>
      <c r="EK523" s="29"/>
      <c r="EL523" s="29"/>
      <c r="EM523" s="29"/>
      <c r="EN523" s="29"/>
      <c r="EO523" s="29"/>
      <c r="EP523" s="29"/>
      <c r="EQ523" s="29"/>
      <c r="ER523" s="44"/>
    </row>
    <row r="524" spans="1:149" ht="15" customHeight="1" x14ac:dyDescent="0.25">
      <c r="B524" s="359" t="str">
        <f t="shared" si="54"/>
        <v>Desk 100</v>
      </c>
      <c r="C524" s="362" t="str">
        <f t="shared" si="57"/>
        <v/>
      </c>
      <c r="D524" s="362" t="str">
        <f t="shared" si="57"/>
        <v/>
      </c>
      <c r="E524" s="362" t="str">
        <f t="shared" si="57"/>
        <v/>
      </c>
      <c r="F524" s="362" t="str">
        <f t="shared" si="57"/>
        <v/>
      </c>
      <c r="G524" s="965" t="str">
        <f t="shared" si="57"/>
        <v/>
      </c>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c r="DG524" s="36"/>
      <c r="DH524" s="36"/>
      <c r="DI524" s="36"/>
      <c r="DJ524" s="36"/>
      <c r="DK524" s="36"/>
      <c r="DL524" s="36"/>
      <c r="DM524" s="36"/>
      <c r="DN524" s="36"/>
      <c r="DO524" s="36"/>
      <c r="DP524" s="36"/>
      <c r="DQ524" s="36"/>
      <c r="DR524" s="36"/>
      <c r="DS524" s="36"/>
      <c r="DT524" s="36"/>
      <c r="DU524" s="36"/>
      <c r="DV524" s="36"/>
      <c r="DW524" s="89"/>
      <c r="DX524" s="36"/>
      <c r="DY524" s="36"/>
      <c r="DZ524" s="36"/>
      <c r="EA524" s="36"/>
      <c r="EB524" s="36"/>
      <c r="EC524" s="36"/>
      <c r="ED524" s="36"/>
      <c r="EE524" s="36"/>
      <c r="EF524" s="36"/>
      <c r="EG524" s="36"/>
      <c r="EH524" s="36"/>
      <c r="EI524" s="36"/>
      <c r="EJ524" s="36"/>
      <c r="EK524" s="36"/>
      <c r="EL524" s="36"/>
      <c r="EM524" s="36"/>
      <c r="EN524" s="36"/>
      <c r="EO524" s="36"/>
      <c r="EP524" s="36"/>
      <c r="EQ524" s="36"/>
      <c r="ER524" s="89"/>
    </row>
    <row r="525" spans="1:149" ht="15" customHeight="1" x14ac:dyDescent="0.25">
      <c r="B525" s="1145" t="s">
        <v>663</v>
      </c>
      <c r="C525" s="966"/>
      <c r="D525" s="966"/>
      <c r="E525" s="966"/>
      <c r="F525" s="966"/>
      <c r="G525" s="966"/>
      <c r="H525" s="1146"/>
      <c r="I525" s="1146"/>
      <c r="J525" s="1146"/>
      <c r="K525" s="1146"/>
      <c r="L525" s="1146"/>
      <c r="M525" s="1146"/>
      <c r="N525" s="1146"/>
      <c r="O525" s="1146"/>
      <c r="P525" s="1146"/>
      <c r="Q525" s="1146"/>
      <c r="R525" s="1146"/>
      <c r="S525" s="1146"/>
      <c r="T525" s="1146"/>
      <c r="U525" s="1146"/>
      <c r="V525" s="1146"/>
      <c r="W525" s="1146"/>
      <c r="X525" s="1146"/>
      <c r="Y525" s="1146"/>
      <c r="Z525" s="1146"/>
      <c r="AA525" s="1146"/>
      <c r="AB525" s="1146"/>
      <c r="AC525" s="1146"/>
      <c r="AD525" s="1146"/>
      <c r="AE525" s="1146"/>
      <c r="AF525" s="1146"/>
      <c r="AG525" s="1146"/>
      <c r="AH525" s="1146"/>
      <c r="AI525" s="1146"/>
      <c r="AJ525" s="1146"/>
      <c r="AK525" s="1146"/>
      <c r="AL525" s="1146"/>
      <c r="AM525" s="1146"/>
      <c r="AN525" s="1146"/>
      <c r="AO525" s="1146"/>
      <c r="AP525" s="1146"/>
      <c r="AQ525" s="1146"/>
      <c r="AR525" s="1146"/>
      <c r="AS525" s="1146"/>
      <c r="AT525" s="1146"/>
      <c r="AU525" s="1146"/>
      <c r="AV525" s="1146"/>
      <c r="AW525" s="1146"/>
      <c r="AX525" s="1146"/>
      <c r="AY525" s="1146"/>
      <c r="AZ525" s="1146"/>
      <c r="BA525" s="1146"/>
      <c r="BB525" s="1146"/>
      <c r="BC525" s="1146"/>
      <c r="BD525" s="1146"/>
      <c r="BE525" s="1146"/>
      <c r="BF525" s="1146"/>
      <c r="BG525" s="1146"/>
      <c r="BH525" s="1146"/>
      <c r="BI525" s="1146"/>
      <c r="BJ525" s="1146"/>
      <c r="BK525" s="1146"/>
      <c r="BL525" s="1146"/>
      <c r="BM525" s="1146"/>
      <c r="BN525" s="1146"/>
      <c r="BO525" s="1146"/>
      <c r="BP525" s="1146"/>
      <c r="BQ525" s="1146"/>
      <c r="BR525" s="1146"/>
      <c r="BS525" s="1146"/>
      <c r="BT525" s="1146"/>
      <c r="BU525" s="1146"/>
      <c r="BV525" s="1146"/>
      <c r="BW525" s="1146"/>
      <c r="BX525" s="1146"/>
      <c r="BY525" s="1146"/>
      <c r="BZ525" s="1146"/>
      <c r="CA525" s="1146"/>
      <c r="CB525" s="1146"/>
      <c r="CC525" s="1146"/>
      <c r="CD525" s="1146"/>
      <c r="CE525" s="1146"/>
      <c r="CF525" s="1146"/>
      <c r="CG525" s="1146"/>
      <c r="CH525" s="1146"/>
      <c r="CI525" s="1146"/>
      <c r="CJ525" s="1146"/>
      <c r="CK525" s="1146"/>
      <c r="CL525" s="1146"/>
      <c r="CM525" s="1146"/>
      <c r="CN525" s="1146"/>
      <c r="CO525" s="1146"/>
      <c r="CP525" s="1146"/>
      <c r="CQ525" s="1146"/>
      <c r="CR525" s="1146"/>
      <c r="CS525" s="1146"/>
      <c r="CT525" s="1146"/>
      <c r="CU525" s="1146"/>
      <c r="CV525" s="1146"/>
      <c r="CW525" s="1146"/>
      <c r="CX525" s="1146"/>
      <c r="CY525" s="1146"/>
      <c r="CZ525" s="1146"/>
      <c r="DA525" s="1146"/>
      <c r="DB525" s="1146"/>
      <c r="DC525" s="1146"/>
      <c r="DD525" s="1146"/>
      <c r="DE525" s="1146"/>
      <c r="DF525" s="1146"/>
      <c r="DG525" s="1146"/>
      <c r="DH525" s="1146"/>
      <c r="DI525" s="1146"/>
      <c r="DJ525" s="1146"/>
      <c r="DK525" s="1146"/>
      <c r="DL525" s="1146"/>
      <c r="DM525" s="1146"/>
      <c r="DN525" s="1146"/>
      <c r="DO525" s="1146"/>
      <c r="DP525" s="1146"/>
      <c r="DQ525" s="1146"/>
      <c r="DR525" s="1146"/>
      <c r="DS525" s="1146"/>
      <c r="DT525" s="1146"/>
      <c r="DU525" s="1146"/>
      <c r="DV525" s="1146"/>
      <c r="DW525" s="1130"/>
      <c r="DX525" s="1146"/>
      <c r="DY525" s="1146"/>
      <c r="DZ525" s="1146"/>
      <c r="EA525" s="1146"/>
      <c r="EB525" s="1146"/>
      <c r="EC525" s="1146"/>
      <c r="ED525" s="1146"/>
      <c r="EE525" s="1146"/>
      <c r="EF525" s="1146"/>
      <c r="EG525" s="1146"/>
      <c r="EH525" s="1146"/>
      <c r="EI525" s="1146"/>
      <c r="EJ525" s="1146"/>
      <c r="EK525" s="1146"/>
      <c r="EL525" s="1146"/>
      <c r="EM525" s="1146"/>
      <c r="EN525" s="1146"/>
      <c r="EO525" s="1146"/>
      <c r="EP525" s="1146"/>
      <c r="EQ525" s="1146"/>
      <c r="ER525" s="1130"/>
    </row>
    <row r="526" spans="1:149" s="623" customFormat="1" ht="60" customHeight="1" x14ac:dyDescent="0.25">
      <c r="A526" s="1136" t="s">
        <v>892</v>
      </c>
      <c r="B526" s="158"/>
      <c r="C526" s="158"/>
      <c r="D526" s="213"/>
      <c r="E526" s="213"/>
      <c r="F526" s="213"/>
      <c r="G526" s="213"/>
      <c r="ES526" s="1137"/>
    </row>
    <row r="527" spans="1:149" ht="60.75" customHeight="1" x14ac:dyDescent="0.25">
      <c r="B527" s="1138" t="s">
        <v>562</v>
      </c>
      <c r="C527" s="963" t="s">
        <v>722</v>
      </c>
      <c r="D527" s="1139" t="s">
        <v>691</v>
      </c>
      <c r="E527" s="963" t="s">
        <v>692</v>
      </c>
      <c r="F527" s="963" t="s">
        <v>723</v>
      </c>
      <c r="G527" s="963" t="s">
        <v>1312</v>
      </c>
      <c r="H527" s="963" t="s">
        <v>560</v>
      </c>
      <c r="I527" s="963" t="str">
        <f t="shared" ref="I527:BT527" si="58">"T+" &amp; (COLUMN(I527)-COLUMN($H527))</f>
        <v>T+1</v>
      </c>
      <c r="J527" s="963" t="str">
        <f t="shared" si="58"/>
        <v>T+2</v>
      </c>
      <c r="K527" s="963" t="str">
        <f t="shared" si="58"/>
        <v>T+3</v>
      </c>
      <c r="L527" s="963" t="str">
        <f t="shared" si="58"/>
        <v>T+4</v>
      </c>
      <c r="M527" s="963" t="str">
        <f t="shared" si="58"/>
        <v>T+5</v>
      </c>
      <c r="N527" s="963" t="str">
        <f t="shared" si="58"/>
        <v>T+6</v>
      </c>
      <c r="O527" s="963" t="str">
        <f t="shared" si="58"/>
        <v>T+7</v>
      </c>
      <c r="P527" s="963" t="str">
        <f t="shared" si="58"/>
        <v>T+8</v>
      </c>
      <c r="Q527" s="963" t="str">
        <f t="shared" si="58"/>
        <v>T+9</v>
      </c>
      <c r="R527" s="963" t="str">
        <f t="shared" si="58"/>
        <v>T+10</v>
      </c>
      <c r="S527" s="963" t="str">
        <f t="shared" si="58"/>
        <v>T+11</v>
      </c>
      <c r="T527" s="963" t="str">
        <f t="shared" si="58"/>
        <v>T+12</v>
      </c>
      <c r="U527" s="963" t="str">
        <f t="shared" si="58"/>
        <v>T+13</v>
      </c>
      <c r="V527" s="963" t="str">
        <f t="shared" si="58"/>
        <v>T+14</v>
      </c>
      <c r="W527" s="963" t="str">
        <f t="shared" si="58"/>
        <v>T+15</v>
      </c>
      <c r="X527" s="963" t="str">
        <f t="shared" si="58"/>
        <v>T+16</v>
      </c>
      <c r="Y527" s="963" t="str">
        <f t="shared" si="58"/>
        <v>T+17</v>
      </c>
      <c r="Z527" s="963" t="str">
        <f t="shared" si="58"/>
        <v>T+18</v>
      </c>
      <c r="AA527" s="963" t="str">
        <f t="shared" si="58"/>
        <v>T+19</v>
      </c>
      <c r="AB527" s="963" t="str">
        <f t="shared" si="58"/>
        <v>T+20</v>
      </c>
      <c r="AC527" s="963" t="str">
        <f t="shared" si="58"/>
        <v>T+21</v>
      </c>
      <c r="AD527" s="963" t="str">
        <f t="shared" si="58"/>
        <v>T+22</v>
      </c>
      <c r="AE527" s="963" t="str">
        <f t="shared" si="58"/>
        <v>T+23</v>
      </c>
      <c r="AF527" s="963" t="str">
        <f t="shared" si="58"/>
        <v>T+24</v>
      </c>
      <c r="AG527" s="963" t="str">
        <f t="shared" si="58"/>
        <v>T+25</v>
      </c>
      <c r="AH527" s="963" t="str">
        <f t="shared" si="58"/>
        <v>T+26</v>
      </c>
      <c r="AI527" s="963" t="str">
        <f t="shared" si="58"/>
        <v>T+27</v>
      </c>
      <c r="AJ527" s="963" t="str">
        <f t="shared" si="58"/>
        <v>T+28</v>
      </c>
      <c r="AK527" s="963" t="str">
        <f t="shared" si="58"/>
        <v>T+29</v>
      </c>
      <c r="AL527" s="963" t="str">
        <f t="shared" si="58"/>
        <v>T+30</v>
      </c>
      <c r="AM527" s="963" t="str">
        <f t="shared" si="58"/>
        <v>T+31</v>
      </c>
      <c r="AN527" s="963" t="str">
        <f t="shared" si="58"/>
        <v>T+32</v>
      </c>
      <c r="AO527" s="963" t="str">
        <f t="shared" si="58"/>
        <v>T+33</v>
      </c>
      <c r="AP527" s="963" t="str">
        <f t="shared" si="58"/>
        <v>T+34</v>
      </c>
      <c r="AQ527" s="963" t="str">
        <f t="shared" si="58"/>
        <v>T+35</v>
      </c>
      <c r="AR527" s="963" t="str">
        <f t="shared" si="58"/>
        <v>T+36</v>
      </c>
      <c r="AS527" s="963" t="str">
        <f t="shared" si="58"/>
        <v>T+37</v>
      </c>
      <c r="AT527" s="963" t="str">
        <f t="shared" si="58"/>
        <v>T+38</v>
      </c>
      <c r="AU527" s="963" t="str">
        <f t="shared" si="58"/>
        <v>T+39</v>
      </c>
      <c r="AV527" s="963" t="str">
        <f t="shared" si="58"/>
        <v>T+40</v>
      </c>
      <c r="AW527" s="963" t="str">
        <f t="shared" si="58"/>
        <v>T+41</v>
      </c>
      <c r="AX527" s="963" t="str">
        <f t="shared" si="58"/>
        <v>T+42</v>
      </c>
      <c r="AY527" s="963" t="str">
        <f t="shared" si="58"/>
        <v>T+43</v>
      </c>
      <c r="AZ527" s="963" t="str">
        <f t="shared" si="58"/>
        <v>T+44</v>
      </c>
      <c r="BA527" s="963" t="str">
        <f t="shared" si="58"/>
        <v>T+45</v>
      </c>
      <c r="BB527" s="963" t="str">
        <f t="shared" si="58"/>
        <v>T+46</v>
      </c>
      <c r="BC527" s="963" t="str">
        <f t="shared" si="58"/>
        <v>T+47</v>
      </c>
      <c r="BD527" s="963" t="str">
        <f t="shared" si="58"/>
        <v>T+48</v>
      </c>
      <c r="BE527" s="963" t="str">
        <f t="shared" si="58"/>
        <v>T+49</v>
      </c>
      <c r="BF527" s="963" t="str">
        <f t="shared" si="58"/>
        <v>T+50</v>
      </c>
      <c r="BG527" s="963" t="str">
        <f t="shared" si="58"/>
        <v>T+51</v>
      </c>
      <c r="BH527" s="963" t="str">
        <f t="shared" si="58"/>
        <v>T+52</v>
      </c>
      <c r="BI527" s="963" t="str">
        <f t="shared" si="58"/>
        <v>T+53</v>
      </c>
      <c r="BJ527" s="963" t="str">
        <f t="shared" si="58"/>
        <v>T+54</v>
      </c>
      <c r="BK527" s="963" t="str">
        <f t="shared" si="58"/>
        <v>T+55</v>
      </c>
      <c r="BL527" s="963" t="str">
        <f t="shared" si="58"/>
        <v>T+56</v>
      </c>
      <c r="BM527" s="963" t="str">
        <f t="shared" si="58"/>
        <v>T+57</v>
      </c>
      <c r="BN527" s="963" t="str">
        <f t="shared" si="58"/>
        <v>T+58</v>
      </c>
      <c r="BO527" s="963" t="str">
        <f t="shared" si="58"/>
        <v>T+59</v>
      </c>
      <c r="BP527" s="963" t="str">
        <f t="shared" si="58"/>
        <v>T+60</v>
      </c>
      <c r="BQ527" s="963" t="str">
        <f t="shared" si="58"/>
        <v>T+61</v>
      </c>
      <c r="BR527" s="963" t="str">
        <f t="shared" si="58"/>
        <v>T+62</v>
      </c>
      <c r="BS527" s="963" t="str">
        <f t="shared" si="58"/>
        <v>T+63</v>
      </c>
      <c r="BT527" s="963" t="str">
        <f t="shared" si="58"/>
        <v>T+64</v>
      </c>
      <c r="BU527" s="963" t="str">
        <f t="shared" ref="BU527:EF527" si="59">"T+" &amp; (COLUMN(BU527)-COLUMN($H527))</f>
        <v>T+65</v>
      </c>
      <c r="BV527" s="963" t="str">
        <f t="shared" si="59"/>
        <v>T+66</v>
      </c>
      <c r="BW527" s="963" t="str">
        <f t="shared" si="59"/>
        <v>T+67</v>
      </c>
      <c r="BX527" s="963" t="str">
        <f t="shared" si="59"/>
        <v>T+68</v>
      </c>
      <c r="BY527" s="963" t="str">
        <f t="shared" si="59"/>
        <v>T+69</v>
      </c>
      <c r="BZ527" s="963" t="str">
        <f t="shared" si="59"/>
        <v>T+70</v>
      </c>
      <c r="CA527" s="963" t="str">
        <f t="shared" si="59"/>
        <v>T+71</v>
      </c>
      <c r="CB527" s="963" t="str">
        <f t="shared" si="59"/>
        <v>T+72</v>
      </c>
      <c r="CC527" s="963" t="str">
        <f t="shared" si="59"/>
        <v>T+73</v>
      </c>
      <c r="CD527" s="963" t="str">
        <f t="shared" si="59"/>
        <v>T+74</v>
      </c>
      <c r="CE527" s="963" t="str">
        <f t="shared" si="59"/>
        <v>T+75</v>
      </c>
      <c r="CF527" s="963" t="str">
        <f t="shared" si="59"/>
        <v>T+76</v>
      </c>
      <c r="CG527" s="963" t="str">
        <f t="shared" si="59"/>
        <v>T+77</v>
      </c>
      <c r="CH527" s="963" t="str">
        <f t="shared" si="59"/>
        <v>T+78</v>
      </c>
      <c r="CI527" s="963" t="str">
        <f t="shared" si="59"/>
        <v>T+79</v>
      </c>
      <c r="CJ527" s="963" t="str">
        <f t="shared" si="59"/>
        <v>T+80</v>
      </c>
      <c r="CK527" s="963" t="str">
        <f t="shared" si="59"/>
        <v>T+81</v>
      </c>
      <c r="CL527" s="963" t="str">
        <f t="shared" si="59"/>
        <v>T+82</v>
      </c>
      <c r="CM527" s="963" t="str">
        <f t="shared" si="59"/>
        <v>T+83</v>
      </c>
      <c r="CN527" s="963" t="str">
        <f t="shared" si="59"/>
        <v>T+84</v>
      </c>
      <c r="CO527" s="963" t="str">
        <f t="shared" si="59"/>
        <v>T+85</v>
      </c>
      <c r="CP527" s="963" t="str">
        <f t="shared" si="59"/>
        <v>T+86</v>
      </c>
      <c r="CQ527" s="963" t="str">
        <f t="shared" si="59"/>
        <v>T+87</v>
      </c>
      <c r="CR527" s="963" t="str">
        <f t="shared" si="59"/>
        <v>T+88</v>
      </c>
      <c r="CS527" s="963" t="str">
        <f t="shared" si="59"/>
        <v>T+89</v>
      </c>
      <c r="CT527" s="963" t="str">
        <f t="shared" si="59"/>
        <v>T+90</v>
      </c>
      <c r="CU527" s="963" t="str">
        <f t="shared" si="59"/>
        <v>T+91</v>
      </c>
      <c r="CV527" s="963" t="str">
        <f t="shared" si="59"/>
        <v>T+92</v>
      </c>
      <c r="CW527" s="963" t="str">
        <f t="shared" si="59"/>
        <v>T+93</v>
      </c>
      <c r="CX527" s="963" t="str">
        <f t="shared" si="59"/>
        <v>T+94</v>
      </c>
      <c r="CY527" s="963" t="str">
        <f t="shared" si="59"/>
        <v>T+95</v>
      </c>
      <c r="CZ527" s="963" t="str">
        <f t="shared" si="59"/>
        <v>T+96</v>
      </c>
      <c r="DA527" s="963" t="str">
        <f t="shared" si="59"/>
        <v>T+97</v>
      </c>
      <c r="DB527" s="963" t="str">
        <f t="shared" si="59"/>
        <v>T+98</v>
      </c>
      <c r="DC527" s="963" t="str">
        <f t="shared" si="59"/>
        <v>T+99</v>
      </c>
      <c r="DD527" s="963" t="str">
        <f t="shared" si="59"/>
        <v>T+100</v>
      </c>
      <c r="DE527" s="963" t="str">
        <f t="shared" si="59"/>
        <v>T+101</v>
      </c>
      <c r="DF527" s="963" t="str">
        <f t="shared" si="59"/>
        <v>T+102</v>
      </c>
      <c r="DG527" s="963" t="str">
        <f t="shared" si="59"/>
        <v>T+103</v>
      </c>
      <c r="DH527" s="963" t="str">
        <f t="shared" si="59"/>
        <v>T+104</v>
      </c>
      <c r="DI527" s="963" t="str">
        <f t="shared" si="59"/>
        <v>T+105</v>
      </c>
      <c r="DJ527" s="963" t="str">
        <f t="shared" si="59"/>
        <v>T+106</v>
      </c>
      <c r="DK527" s="963" t="str">
        <f t="shared" si="59"/>
        <v>T+107</v>
      </c>
      <c r="DL527" s="963" t="str">
        <f t="shared" si="59"/>
        <v>T+108</v>
      </c>
      <c r="DM527" s="963" t="str">
        <f t="shared" si="59"/>
        <v>T+109</v>
      </c>
      <c r="DN527" s="963" t="str">
        <f t="shared" si="59"/>
        <v>T+110</v>
      </c>
      <c r="DO527" s="963" t="str">
        <f t="shared" si="59"/>
        <v>T+111</v>
      </c>
      <c r="DP527" s="963" t="str">
        <f t="shared" si="59"/>
        <v>T+112</v>
      </c>
      <c r="DQ527" s="963" t="str">
        <f t="shared" si="59"/>
        <v>T+113</v>
      </c>
      <c r="DR527" s="963" t="str">
        <f t="shared" si="59"/>
        <v>T+114</v>
      </c>
      <c r="DS527" s="963" t="str">
        <f t="shared" si="59"/>
        <v>T+115</v>
      </c>
      <c r="DT527" s="963" t="str">
        <f t="shared" si="59"/>
        <v>T+116</v>
      </c>
      <c r="DU527" s="963" t="str">
        <f t="shared" si="59"/>
        <v>T+117</v>
      </c>
      <c r="DV527" s="963" t="str">
        <f t="shared" si="59"/>
        <v>T+118</v>
      </c>
      <c r="DW527" s="963" t="str">
        <f t="shared" si="59"/>
        <v>T+119</v>
      </c>
      <c r="DX527" s="963" t="str">
        <f t="shared" si="59"/>
        <v>T+120</v>
      </c>
      <c r="DY527" s="963" t="str">
        <f t="shared" si="59"/>
        <v>T+121</v>
      </c>
      <c r="DZ527" s="963" t="str">
        <f t="shared" si="59"/>
        <v>T+122</v>
      </c>
      <c r="EA527" s="963" t="str">
        <f t="shared" si="59"/>
        <v>T+123</v>
      </c>
      <c r="EB527" s="963" t="str">
        <f t="shared" si="59"/>
        <v>T+124</v>
      </c>
      <c r="EC527" s="963" t="str">
        <f t="shared" si="59"/>
        <v>T+125</v>
      </c>
      <c r="ED527" s="963" t="str">
        <f t="shared" si="59"/>
        <v>T+126</v>
      </c>
      <c r="EE527" s="963" t="str">
        <f t="shared" si="59"/>
        <v>T+127</v>
      </c>
      <c r="EF527" s="963" t="str">
        <f t="shared" si="59"/>
        <v>T+128</v>
      </c>
      <c r="EG527" s="963" t="str">
        <f t="shared" ref="EG527:ER527" si="60">"T+" &amp; (COLUMN(EG527)-COLUMN($H527))</f>
        <v>T+129</v>
      </c>
      <c r="EH527" s="963" t="str">
        <f t="shared" si="60"/>
        <v>T+130</v>
      </c>
      <c r="EI527" s="963" t="str">
        <f t="shared" si="60"/>
        <v>T+131</v>
      </c>
      <c r="EJ527" s="963" t="str">
        <f t="shared" si="60"/>
        <v>T+132</v>
      </c>
      <c r="EK527" s="963" t="str">
        <f t="shared" si="60"/>
        <v>T+133</v>
      </c>
      <c r="EL527" s="963" t="str">
        <f t="shared" si="60"/>
        <v>T+134</v>
      </c>
      <c r="EM527" s="963" t="str">
        <f t="shared" si="60"/>
        <v>T+135</v>
      </c>
      <c r="EN527" s="963" t="str">
        <f t="shared" si="60"/>
        <v>T+136</v>
      </c>
      <c r="EO527" s="963" t="str">
        <f t="shared" si="60"/>
        <v>T+137</v>
      </c>
      <c r="EP527" s="963" t="str">
        <f t="shared" si="60"/>
        <v>T+138</v>
      </c>
      <c r="EQ527" s="963" t="str">
        <f t="shared" si="60"/>
        <v>T+139</v>
      </c>
      <c r="ER527" s="963" t="str">
        <f t="shared" si="60"/>
        <v>T+140</v>
      </c>
    </row>
    <row r="528" spans="1:149" ht="15" customHeight="1" x14ac:dyDescent="0.25">
      <c r="B528" s="1143" t="str">
        <f>B11</f>
        <v>Desk 1</v>
      </c>
      <c r="C528" s="1144" t="str">
        <f>IF(ISBLANK(C11), "", C11)</f>
        <v/>
      </c>
      <c r="D528" s="1144" t="str">
        <f t="shared" ref="D528:F528" si="61">IF(ISBLANK(D11), "", D11)</f>
        <v/>
      </c>
      <c r="E528" s="1144" t="str">
        <f t="shared" si="61"/>
        <v/>
      </c>
      <c r="F528" s="1144" t="str">
        <f t="shared" si="61"/>
        <v/>
      </c>
      <c r="G528" s="965" t="str">
        <f>IF(ISBLANK(G11), "", G11)</f>
        <v/>
      </c>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44"/>
      <c r="DX528" s="29"/>
      <c r="DY528" s="29"/>
      <c r="DZ528" s="29"/>
      <c r="EA528" s="29"/>
      <c r="EB528" s="29"/>
      <c r="EC528" s="29"/>
      <c r="ED528" s="29"/>
      <c r="EE528" s="29"/>
      <c r="EF528" s="29"/>
      <c r="EG528" s="29"/>
      <c r="EH528" s="29"/>
      <c r="EI528" s="29"/>
      <c r="EJ528" s="29"/>
      <c r="EK528" s="29"/>
      <c r="EL528" s="29"/>
      <c r="EM528" s="29"/>
      <c r="EN528" s="29"/>
      <c r="EO528" s="29"/>
      <c r="EP528" s="29"/>
      <c r="EQ528" s="29"/>
      <c r="ER528" s="44"/>
    </row>
    <row r="529" spans="2:148" ht="15" customHeight="1" x14ac:dyDescent="0.25">
      <c r="B529" s="358" t="str">
        <f t="shared" ref="B529:B592" si="62">B115</f>
        <v>Desk 2</v>
      </c>
      <c r="C529" s="360" t="str">
        <f t="shared" ref="C529:G544" si="63">IF(ISBLANK(C12), "", C12)</f>
        <v/>
      </c>
      <c r="D529" s="360" t="str">
        <f t="shared" si="63"/>
        <v/>
      </c>
      <c r="E529" s="360" t="str">
        <f t="shared" si="63"/>
        <v/>
      </c>
      <c r="F529" s="360" t="str">
        <f t="shared" si="63"/>
        <v/>
      </c>
      <c r="G529" s="965" t="str">
        <f t="shared" si="63"/>
        <v/>
      </c>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44"/>
      <c r="DX529" s="29"/>
      <c r="DY529" s="29"/>
      <c r="DZ529" s="29"/>
      <c r="EA529" s="29"/>
      <c r="EB529" s="29"/>
      <c r="EC529" s="29"/>
      <c r="ED529" s="29"/>
      <c r="EE529" s="29"/>
      <c r="EF529" s="29"/>
      <c r="EG529" s="29"/>
      <c r="EH529" s="29"/>
      <c r="EI529" s="29"/>
      <c r="EJ529" s="29"/>
      <c r="EK529" s="29"/>
      <c r="EL529" s="29"/>
      <c r="EM529" s="29"/>
      <c r="EN529" s="29"/>
      <c r="EO529" s="29"/>
      <c r="EP529" s="29"/>
      <c r="EQ529" s="29"/>
      <c r="ER529" s="44"/>
    </row>
    <row r="530" spans="2:148" ht="15" customHeight="1" x14ac:dyDescent="0.25">
      <c r="B530" s="358" t="str">
        <f t="shared" si="62"/>
        <v>Desk 3</v>
      </c>
      <c r="C530" s="360" t="str">
        <f t="shared" si="63"/>
        <v/>
      </c>
      <c r="D530" s="360" t="str">
        <f t="shared" si="63"/>
        <v/>
      </c>
      <c r="E530" s="360" t="str">
        <f t="shared" si="63"/>
        <v/>
      </c>
      <c r="F530" s="360" t="str">
        <f t="shared" si="63"/>
        <v/>
      </c>
      <c r="G530" s="965" t="str">
        <f t="shared" si="63"/>
        <v/>
      </c>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44"/>
      <c r="DX530" s="29"/>
      <c r="DY530" s="29"/>
      <c r="DZ530" s="29"/>
      <c r="EA530" s="29"/>
      <c r="EB530" s="29"/>
      <c r="EC530" s="29"/>
      <c r="ED530" s="29"/>
      <c r="EE530" s="29"/>
      <c r="EF530" s="29"/>
      <c r="EG530" s="29"/>
      <c r="EH530" s="29"/>
      <c r="EI530" s="29"/>
      <c r="EJ530" s="29"/>
      <c r="EK530" s="29"/>
      <c r="EL530" s="29"/>
      <c r="EM530" s="29"/>
      <c r="EN530" s="29"/>
      <c r="EO530" s="29"/>
      <c r="EP530" s="29"/>
      <c r="EQ530" s="29"/>
      <c r="ER530" s="44"/>
    </row>
    <row r="531" spans="2:148" ht="15" customHeight="1" x14ac:dyDescent="0.25">
      <c r="B531" s="358" t="str">
        <f t="shared" si="62"/>
        <v>Desk 4</v>
      </c>
      <c r="C531" s="360" t="str">
        <f t="shared" si="63"/>
        <v/>
      </c>
      <c r="D531" s="360" t="str">
        <f t="shared" si="63"/>
        <v/>
      </c>
      <c r="E531" s="360" t="str">
        <f t="shared" si="63"/>
        <v/>
      </c>
      <c r="F531" s="360" t="str">
        <f t="shared" si="63"/>
        <v/>
      </c>
      <c r="G531" s="965" t="str">
        <f t="shared" si="63"/>
        <v/>
      </c>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44"/>
      <c r="DX531" s="29"/>
      <c r="DY531" s="29"/>
      <c r="DZ531" s="29"/>
      <c r="EA531" s="29"/>
      <c r="EB531" s="29"/>
      <c r="EC531" s="29"/>
      <c r="ED531" s="29"/>
      <c r="EE531" s="29"/>
      <c r="EF531" s="29"/>
      <c r="EG531" s="29"/>
      <c r="EH531" s="29"/>
      <c r="EI531" s="29"/>
      <c r="EJ531" s="29"/>
      <c r="EK531" s="29"/>
      <c r="EL531" s="29"/>
      <c r="EM531" s="29"/>
      <c r="EN531" s="29"/>
      <c r="EO531" s="29"/>
      <c r="EP531" s="29"/>
      <c r="EQ531" s="29"/>
      <c r="ER531" s="44"/>
    </row>
    <row r="532" spans="2:148" ht="15" customHeight="1" x14ac:dyDescent="0.25">
      <c r="B532" s="358" t="str">
        <f t="shared" si="62"/>
        <v>Desk 5</v>
      </c>
      <c r="C532" s="360" t="str">
        <f t="shared" si="63"/>
        <v/>
      </c>
      <c r="D532" s="360" t="str">
        <f t="shared" si="63"/>
        <v/>
      </c>
      <c r="E532" s="360" t="str">
        <f t="shared" si="63"/>
        <v/>
      </c>
      <c r="F532" s="360" t="str">
        <f t="shared" si="63"/>
        <v/>
      </c>
      <c r="G532" s="965" t="str">
        <f t="shared" si="63"/>
        <v/>
      </c>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44"/>
      <c r="DX532" s="29"/>
      <c r="DY532" s="29"/>
      <c r="DZ532" s="29"/>
      <c r="EA532" s="29"/>
      <c r="EB532" s="29"/>
      <c r="EC532" s="29"/>
      <c r="ED532" s="29"/>
      <c r="EE532" s="29"/>
      <c r="EF532" s="29"/>
      <c r="EG532" s="29"/>
      <c r="EH532" s="29"/>
      <c r="EI532" s="29"/>
      <c r="EJ532" s="29"/>
      <c r="EK532" s="29"/>
      <c r="EL532" s="29"/>
      <c r="EM532" s="29"/>
      <c r="EN532" s="29"/>
      <c r="EO532" s="29"/>
      <c r="EP532" s="29"/>
      <c r="EQ532" s="29"/>
      <c r="ER532" s="44"/>
    </row>
    <row r="533" spans="2:148" ht="15" customHeight="1" x14ac:dyDescent="0.25">
      <c r="B533" s="358" t="str">
        <f t="shared" si="62"/>
        <v>Desk 6</v>
      </c>
      <c r="C533" s="360" t="str">
        <f t="shared" si="63"/>
        <v/>
      </c>
      <c r="D533" s="360" t="str">
        <f t="shared" si="63"/>
        <v/>
      </c>
      <c r="E533" s="360" t="str">
        <f t="shared" si="63"/>
        <v/>
      </c>
      <c r="F533" s="360" t="str">
        <f t="shared" si="63"/>
        <v/>
      </c>
      <c r="G533" s="965" t="str">
        <f t="shared" si="63"/>
        <v/>
      </c>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44"/>
      <c r="DX533" s="29"/>
      <c r="DY533" s="29"/>
      <c r="DZ533" s="29"/>
      <c r="EA533" s="29"/>
      <c r="EB533" s="29"/>
      <c r="EC533" s="29"/>
      <c r="ED533" s="29"/>
      <c r="EE533" s="29"/>
      <c r="EF533" s="29"/>
      <c r="EG533" s="29"/>
      <c r="EH533" s="29"/>
      <c r="EI533" s="29"/>
      <c r="EJ533" s="29"/>
      <c r="EK533" s="29"/>
      <c r="EL533" s="29"/>
      <c r="EM533" s="29"/>
      <c r="EN533" s="29"/>
      <c r="EO533" s="29"/>
      <c r="EP533" s="29"/>
      <c r="EQ533" s="29"/>
      <c r="ER533" s="44"/>
    </row>
    <row r="534" spans="2:148" ht="15" customHeight="1" x14ac:dyDescent="0.25">
      <c r="B534" s="358" t="str">
        <f t="shared" si="62"/>
        <v>Desk 7</v>
      </c>
      <c r="C534" s="360" t="str">
        <f t="shared" si="63"/>
        <v/>
      </c>
      <c r="D534" s="360" t="str">
        <f t="shared" si="63"/>
        <v/>
      </c>
      <c r="E534" s="360" t="str">
        <f t="shared" si="63"/>
        <v/>
      </c>
      <c r="F534" s="360" t="str">
        <f t="shared" si="63"/>
        <v/>
      </c>
      <c r="G534" s="965" t="str">
        <f t="shared" si="63"/>
        <v/>
      </c>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44"/>
      <c r="DX534" s="29"/>
      <c r="DY534" s="29"/>
      <c r="DZ534" s="29"/>
      <c r="EA534" s="29"/>
      <c r="EB534" s="29"/>
      <c r="EC534" s="29"/>
      <c r="ED534" s="29"/>
      <c r="EE534" s="29"/>
      <c r="EF534" s="29"/>
      <c r="EG534" s="29"/>
      <c r="EH534" s="29"/>
      <c r="EI534" s="29"/>
      <c r="EJ534" s="29"/>
      <c r="EK534" s="29"/>
      <c r="EL534" s="29"/>
      <c r="EM534" s="29"/>
      <c r="EN534" s="29"/>
      <c r="EO534" s="29"/>
      <c r="EP534" s="29"/>
      <c r="EQ534" s="29"/>
      <c r="ER534" s="44"/>
    </row>
    <row r="535" spans="2:148" ht="15" customHeight="1" x14ac:dyDescent="0.25">
      <c r="B535" s="358" t="str">
        <f t="shared" si="62"/>
        <v>Desk 8</v>
      </c>
      <c r="C535" s="360" t="str">
        <f t="shared" si="63"/>
        <v/>
      </c>
      <c r="D535" s="360" t="str">
        <f t="shared" si="63"/>
        <v/>
      </c>
      <c r="E535" s="360" t="str">
        <f t="shared" si="63"/>
        <v/>
      </c>
      <c r="F535" s="360" t="str">
        <f t="shared" si="63"/>
        <v/>
      </c>
      <c r="G535" s="965" t="str">
        <f t="shared" si="63"/>
        <v/>
      </c>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44"/>
      <c r="DX535" s="29"/>
      <c r="DY535" s="29"/>
      <c r="DZ535" s="29"/>
      <c r="EA535" s="29"/>
      <c r="EB535" s="29"/>
      <c r="EC535" s="29"/>
      <c r="ED535" s="29"/>
      <c r="EE535" s="29"/>
      <c r="EF535" s="29"/>
      <c r="EG535" s="29"/>
      <c r="EH535" s="29"/>
      <c r="EI535" s="29"/>
      <c r="EJ535" s="29"/>
      <c r="EK535" s="29"/>
      <c r="EL535" s="29"/>
      <c r="EM535" s="29"/>
      <c r="EN535" s="29"/>
      <c r="EO535" s="29"/>
      <c r="EP535" s="29"/>
      <c r="EQ535" s="29"/>
      <c r="ER535" s="44"/>
    </row>
    <row r="536" spans="2:148" ht="15" customHeight="1" x14ac:dyDescent="0.25">
      <c r="B536" s="358" t="str">
        <f t="shared" si="62"/>
        <v>Desk 9</v>
      </c>
      <c r="C536" s="360" t="str">
        <f t="shared" si="63"/>
        <v/>
      </c>
      <c r="D536" s="360" t="str">
        <f t="shared" si="63"/>
        <v/>
      </c>
      <c r="E536" s="360" t="str">
        <f t="shared" si="63"/>
        <v/>
      </c>
      <c r="F536" s="360" t="str">
        <f t="shared" si="63"/>
        <v/>
      </c>
      <c r="G536" s="965" t="str">
        <f t="shared" si="63"/>
        <v/>
      </c>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44"/>
      <c r="DX536" s="29"/>
      <c r="DY536" s="29"/>
      <c r="DZ536" s="29"/>
      <c r="EA536" s="29"/>
      <c r="EB536" s="29"/>
      <c r="EC536" s="29"/>
      <c r="ED536" s="29"/>
      <c r="EE536" s="29"/>
      <c r="EF536" s="29"/>
      <c r="EG536" s="29"/>
      <c r="EH536" s="29"/>
      <c r="EI536" s="29"/>
      <c r="EJ536" s="29"/>
      <c r="EK536" s="29"/>
      <c r="EL536" s="29"/>
      <c r="EM536" s="29"/>
      <c r="EN536" s="29"/>
      <c r="EO536" s="29"/>
      <c r="EP536" s="29"/>
      <c r="EQ536" s="29"/>
      <c r="ER536" s="44"/>
    </row>
    <row r="537" spans="2:148" ht="15" customHeight="1" x14ac:dyDescent="0.25">
      <c r="B537" s="358" t="str">
        <f t="shared" si="62"/>
        <v>Desk 10</v>
      </c>
      <c r="C537" s="360" t="str">
        <f t="shared" si="63"/>
        <v/>
      </c>
      <c r="D537" s="360" t="str">
        <f t="shared" si="63"/>
        <v/>
      </c>
      <c r="E537" s="360" t="str">
        <f t="shared" si="63"/>
        <v/>
      </c>
      <c r="F537" s="360" t="str">
        <f t="shared" si="63"/>
        <v/>
      </c>
      <c r="G537" s="965" t="str">
        <f t="shared" si="63"/>
        <v/>
      </c>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44"/>
      <c r="DX537" s="29"/>
      <c r="DY537" s="29"/>
      <c r="DZ537" s="29"/>
      <c r="EA537" s="29"/>
      <c r="EB537" s="29"/>
      <c r="EC537" s="29"/>
      <c r="ED537" s="29"/>
      <c r="EE537" s="29"/>
      <c r="EF537" s="29"/>
      <c r="EG537" s="29"/>
      <c r="EH537" s="29"/>
      <c r="EI537" s="29"/>
      <c r="EJ537" s="29"/>
      <c r="EK537" s="29"/>
      <c r="EL537" s="29"/>
      <c r="EM537" s="29"/>
      <c r="EN537" s="29"/>
      <c r="EO537" s="29"/>
      <c r="EP537" s="29"/>
      <c r="EQ537" s="29"/>
      <c r="ER537" s="44"/>
    </row>
    <row r="538" spans="2:148" ht="15" customHeight="1" x14ac:dyDescent="0.25">
      <c r="B538" s="358" t="str">
        <f t="shared" si="62"/>
        <v>Desk 11</v>
      </c>
      <c r="C538" s="360" t="str">
        <f t="shared" si="63"/>
        <v/>
      </c>
      <c r="D538" s="360" t="str">
        <f t="shared" si="63"/>
        <v/>
      </c>
      <c r="E538" s="360" t="str">
        <f t="shared" si="63"/>
        <v/>
      </c>
      <c r="F538" s="360" t="str">
        <f t="shared" si="63"/>
        <v/>
      </c>
      <c r="G538" s="965" t="str">
        <f t="shared" si="63"/>
        <v/>
      </c>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44"/>
      <c r="DX538" s="29"/>
      <c r="DY538" s="29"/>
      <c r="DZ538" s="29"/>
      <c r="EA538" s="29"/>
      <c r="EB538" s="29"/>
      <c r="EC538" s="29"/>
      <c r="ED538" s="29"/>
      <c r="EE538" s="29"/>
      <c r="EF538" s="29"/>
      <c r="EG538" s="29"/>
      <c r="EH538" s="29"/>
      <c r="EI538" s="29"/>
      <c r="EJ538" s="29"/>
      <c r="EK538" s="29"/>
      <c r="EL538" s="29"/>
      <c r="EM538" s="29"/>
      <c r="EN538" s="29"/>
      <c r="EO538" s="29"/>
      <c r="EP538" s="29"/>
      <c r="EQ538" s="29"/>
      <c r="ER538" s="44"/>
    </row>
    <row r="539" spans="2:148" ht="15" customHeight="1" x14ac:dyDescent="0.25">
      <c r="B539" s="358" t="str">
        <f t="shared" si="62"/>
        <v>Desk 12</v>
      </c>
      <c r="C539" s="360" t="str">
        <f t="shared" si="63"/>
        <v/>
      </c>
      <c r="D539" s="360" t="str">
        <f t="shared" si="63"/>
        <v/>
      </c>
      <c r="E539" s="360" t="str">
        <f t="shared" si="63"/>
        <v/>
      </c>
      <c r="F539" s="360" t="str">
        <f t="shared" si="63"/>
        <v/>
      </c>
      <c r="G539" s="965" t="str">
        <f t="shared" si="63"/>
        <v/>
      </c>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44"/>
      <c r="DX539" s="29"/>
      <c r="DY539" s="29"/>
      <c r="DZ539" s="29"/>
      <c r="EA539" s="29"/>
      <c r="EB539" s="29"/>
      <c r="EC539" s="29"/>
      <c r="ED539" s="29"/>
      <c r="EE539" s="29"/>
      <c r="EF539" s="29"/>
      <c r="EG539" s="29"/>
      <c r="EH539" s="29"/>
      <c r="EI539" s="29"/>
      <c r="EJ539" s="29"/>
      <c r="EK539" s="29"/>
      <c r="EL539" s="29"/>
      <c r="EM539" s="29"/>
      <c r="EN539" s="29"/>
      <c r="EO539" s="29"/>
      <c r="EP539" s="29"/>
      <c r="EQ539" s="29"/>
      <c r="ER539" s="44"/>
    </row>
    <row r="540" spans="2:148" ht="15" customHeight="1" x14ac:dyDescent="0.25">
      <c r="B540" s="358" t="str">
        <f t="shared" si="62"/>
        <v>Desk 13</v>
      </c>
      <c r="C540" s="360" t="str">
        <f t="shared" si="63"/>
        <v/>
      </c>
      <c r="D540" s="360" t="str">
        <f t="shared" si="63"/>
        <v/>
      </c>
      <c r="E540" s="360" t="str">
        <f t="shared" si="63"/>
        <v/>
      </c>
      <c r="F540" s="360" t="str">
        <f t="shared" si="63"/>
        <v/>
      </c>
      <c r="G540" s="965" t="str">
        <f t="shared" si="63"/>
        <v/>
      </c>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44"/>
      <c r="DX540" s="29"/>
      <c r="DY540" s="29"/>
      <c r="DZ540" s="29"/>
      <c r="EA540" s="29"/>
      <c r="EB540" s="29"/>
      <c r="EC540" s="29"/>
      <c r="ED540" s="29"/>
      <c r="EE540" s="29"/>
      <c r="EF540" s="29"/>
      <c r="EG540" s="29"/>
      <c r="EH540" s="29"/>
      <c r="EI540" s="29"/>
      <c r="EJ540" s="29"/>
      <c r="EK540" s="29"/>
      <c r="EL540" s="29"/>
      <c r="EM540" s="29"/>
      <c r="EN540" s="29"/>
      <c r="EO540" s="29"/>
      <c r="EP540" s="29"/>
      <c r="EQ540" s="29"/>
      <c r="ER540" s="44"/>
    </row>
    <row r="541" spans="2:148" ht="15" customHeight="1" x14ac:dyDescent="0.25">
      <c r="B541" s="358" t="str">
        <f t="shared" si="62"/>
        <v>Desk 14</v>
      </c>
      <c r="C541" s="360" t="str">
        <f t="shared" si="63"/>
        <v/>
      </c>
      <c r="D541" s="360" t="str">
        <f t="shared" si="63"/>
        <v/>
      </c>
      <c r="E541" s="360" t="str">
        <f t="shared" si="63"/>
        <v/>
      </c>
      <c r="F541" s="360" t="str">
        <f t="shared" si="63"/>
        <v/>
      </c>
      <c r="G541" s="965" t="str">
        <f t="shared" si="63"/>
        <v/>
      </c>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44"/>
      <c r="DX541" s="29"/>
      <c r="DY541" s="29"/>
      <c r="DZ541" s="29"/>
      <c r="EA541" s="29"/>
      <c r="EB541" s="29"/>
      <c r="EC541" s="29"/>
      <c r="ED541" s="29"/>
      <c r="EE541" s="29"/>
      <c r="EF541" s="29"/>
      <c r="EG541" s="29"/>
      <c r="EH541" s="29"/>
      <c r="EI541" s="29"/>
      <c r="EJ541" s="29"/>
      <c r="EK541" s="29"/>
      <c r="EL541" s="29"/>
      <c r="EM541" s="29"/>
      <c r="EN541" s="29"/>
      <c r="EO541" s="29"/>
      <c r="EP541" s="29"/>
      <c r="EQ541" s="29"/>
      <c r="ER541" s="44"/>
    </row>
    <row r="542" spans="2:148" ht="15" customHeight="1" x14ac:dyDescent="0.25">
      <c r="B542" s="358" t="str">
        <f t="shared" si="62"/>
        <v>Desk 15</v>
      </c>
      <c r="C542" s="360" t="str">
        <f t="shared" si="63"/>
        <v/>
      </c>
      <c r="D542" s="360" t="str">
        <f t="shared" si="63"/>
        <v/>
      </c>
      <c r="E542" s="360" t="str">
        <f t="shared" si="63"/>
        <v/>
      </c>
      <c r="F542" s="360" t="str">
        <f t="shared" si="63"/>
        <v/>
      </c>
      <c r="G542" s="965" t="str">
        <f t="shared" si="63"/>
        <v/>
      </c>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44"/>
      <c r="DX542" s="29"/>
      <c r="DY542" s="29"/>
      <c r="DZ542" s="29"/>
      <c r="EA542" s="29"/>
      <c r="EB542" s="29"/>
      <c r="EC542" s="29"/>
      <c r="ED542" s="29"/>
      <c r="EE542" s="29"/>
      <c r="EF542" s="29"/>
      <c r="EG542" s="29"/>
      <c r="EH542" s="29"/>
      <c r="EI542" s="29"/>
      <c r="EJ542" s="29"/>
      <c r="EK542" s="29"/>
      <c r="EL542" s="29"/>
      <c r="EM542" s="29"/>
      <c r="EN542" s="29"/>
      <c r="EO542" s="29"/>
      <c r="EP542" s="29"/>
      <c r="EQ542" s="29"/>
      <c r="ER542" s="44"/>
    </row>
    <row r="543" spans="2:148" ht="15" customHeight="1" x14ac:dyDescent="0.25">
      <c r="B543" s="358" t="str">
        <f t="shared" si="62"/>
        <v>Desk 16</v>
      </c>
      <c r="C543" s="360" t="str">
        <f t="shared" si="63"/>
        <v/>
      </c>
      <c r="D543" s="360" t="str">
        <f t="shared" si="63"/>
        <v/>
      </c>
      <c r="E543" s="360" t="str">
        <f t="shared" si="63"/>
        <v/>
      </c>
      <c r="F543" s="360" t="str">
        <f t="shared" si="63"/>
        <v/>
      </c>
      <c r="G543" s="965" t="str">
        <f t="shared" si="63"/>
        <v/>
      </c>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44"/>
      <c r="DX543" s="29"/>
      <c r="DY543" s="29"/>
      <c r="DZ543" s="29"/>
      <c r="EA543" s="29"/>
      <c r="EB543" s="29"/>
      <c r="EC543" s="29"/>
      <c r="ED543" s="29"/>
      <c r="EE543" s="29"/>
      <c r="EF543" s="29"/>
      <c r="EG543" s="29"/>
      <c r="EH543" s="29"/>
      <c r="EI543" s="29"/>
      <c r="EJ543" s="29"/>
      <c r="EK543" s="29"/>
      <c r="EL543" s="29"/>
      <c r="EM543" s="29"/>
      <c r="EN543" s="29"/>
      <c r="EO543" s="29"/>
      <c r="EP543" s="29"/>
      <c r="EQ543" s="29"/>
      <c r="ER543" s="44"/>
    </row>
    <row r="544" spans="2:148" ht="15" customHeight="1" x14ac:dyDescent="0.25">
      <c r="B544" s="358" t="str">
        <f t="shared" si="62"/>
        <v>Desk 17</v>
      </c>
      <c r="C544" s="360" t="str">
        <f t="shared" si="63"/>
        <v/>
      </c>
      <c r="D544" s="360" t="str">
        <f t="shared" si="63"/>
        <v/>
      </c>
      <c r="E544" s="360" t="str">
        <f t="shared" si="63"/>
        <v/>
      </c>
      <c r="F544" s="360" t="str">
        <f t="shared" si="63"/>
        <v/>
      </c>
      <c r="G544" s="965" t="str">
        <f t="shared" si="63"/>
        <v/>
      </c>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44"/>
      <c r="DX544" s="29"/>
      <c r="DY544" s="29"/>
      <c r="DZ544" s="29"/>
      <c r="EA544" s="29"/>
      <c r="EB544" s="29"/>
      <c r="EC544" s="29"/>
      <c r="ED544" s="29"/>
      <c r="EE544" s="29"/>
      <c r="EF544" s="29"/>
      <c r="EG544" s="29"/>
      <c r="EH544" s="29"/>
      <c r="EI544" s="29"/>
      <c r="EJ544" s="29"/>
      <c r="EK544" s="29"/>
      <c r="EL544" s="29"/>
      <c r="EM544" s="29"/>
      <c r="EN544" s="29"/>
      <c r="EO544" s="29"/>
      <c r="EP544" s="29"/>
      <c r="EQ544" s="29"/>
      <c r="ER544" s="44"/>
    </row>
    <row r="545" spans="2:148" ht="15" customHeight="1" x14ac:dyDescent="0.25">
      <c r="B545" s="358" t="str">
        <f t="shared" si="62"/>
        <v>Desk 18</v>
      </c>
      <c r="C545" s="360" t="str">
        <f t="shared" ref="C545:G560" si="64">IF(ISBLANK(C28), "", C28)</f>
        <v/>
      </c>
      <c r="D545" s="360" t="str">
        <f t="shared" si="64"/>
        <v/>
      </c>
      <c r="E545" s="360" t="str">
        <f t="shared" si="64"/>
        <v/>
      </c>
      <c r="F545" s="360" t="str">
        <f t="shared" si="64"/>
        <v/>
      </c>
      <c r="G545" s="965" t="str">
        <f t="shared" si="64"/>
        <v/>
      </c>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44"/>
      <c r="DX545" s="29"/>
      <c r="DY545" s="29"/>
      <c r="DZ545" s="29"/>
      <c r="EA545" s="29"/>
      <c r="EB545" s="29"/>
      <c r="EC545" s="29"/>
      <c r="ED545" s="29"/>
      <c r="EE545" s="29"/>
      <c r="EF545" s="29"/>
      <c r="EG545" s="29"/>
      <c r="EH545" s="29"/>
      <c r="EI545" s="29"/>
      <c r="EJ545" s="29"/>
      <c r="EK545" s="29"/>
      <c r="EL545" s="29"/>
      <c r="EM545" s="29"/>
      <c r="EN545" s="29"/>
      <c r="EO545" s="29"/>
      <c r="EP545" s="29"/>
      <c r="EQ545" s="29"/>
      <c r="ER545" s="44"/>
    </row>
    <row r="546" spans="2:148" ht="15" customHeight="1" x14ac:dyDescent="0.25">
      <c r="B546" s="358" t="str">
        <f t="shared" si="62"/>
        <v>Desk 19</v>
      </c>
      <c r="C546" s="360" t="str">
        <f t="shared" si="64"/>
        <v/>
      </c>
      <c r="D546" s="360" t="str">
        <f t="shared" si="64"/>
        <v/>
      </c>
      <c r="E546" s="360" t="str">
        <f t="shared" si="64"/>
        <v/>
      </c>
      <c r="F546" s="360" t="str">
        <f t="shared" si="64"/>
        <v/>
      </c>
      <c r="G546" s="965" t="str">
        <f t="shared" si="64"/>
        <v/>
      </c>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44"/>
      <c r="DX546" s="29"/>
      <c r="DY546" s="29"/>
      <c r="DZ546" s="29"/>
      <c r="EA546" s="29"/>
      <c r="EB546" s="29"/>
      <c r="EC546" s="29"/>
      <c r="ED546" s="29"/>
      <c r="EE546" s="29"/>
      <c r="EF546" s="29"/>
      <c r="EG546" s="29"/>
      <c r="EH546" s="29"/>
      <c r="EI546" s="29"/>
      <c r="EJ546" s="29"/>
      <c r="EK546" s="29"/>
      <c r="EL546" s="29"/>
      <c r="EM546" s="29"/>
      <c r="EN546" s="29"/>
      <c r="EO546" s="29"/>
      <c r="EP546" s="29"/>
      <c r="EQ546" s="29"/>
      <c r="ER546" s="44"/>
    </row>
    <row r="547" spans="2:148" ht="15" customHeight="1" x14ac:dyDescent="0.25">
      <c r="B547" s="358" t="str">
        <f t="shared" si="62"/>
        <v>Desk 20</v>
      </c>
      <c r="C547" s="360" t="str">
        <f t="shared" si="64"/>
        <v/>
      </c>
      <c r="D547" s="360" t="str">
        <f t="shared" si="64"/>
        <v/>
      </c>
      <c r="E547" s="360" t="str">
        <f t="shared" si="64"/>
        <v/>
      </c>
      <c r="F547" s="360" t="str">
        <f t="shared" si="64"/>
        <v/>
      </c>
      <c r="G547" s="965" t="str">
        <f t="shared" si="64"/>
        <v/>
      </c>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44"/>
      <c r="DX547" s="29"/>
      <c r="DY547" s="29"/>
      <c r="DZ547" s="29"/>
      <c r="EA547" s="29"/>
      <c r="EB547" s="29"/>
      <c r="EC547" s="29"/>
      <c r="ED547" s="29"/>
      <c r="EE547" s="29"/>
      <c r="EF547" s="29"/>
      <c r="EG547" s="29"/>
      <c r="EH547" s="29"/>
      <c r="EI547" s="29"/>
      <c r="EJ547" s="29"/>
      <c r="EK547" s="29"/>
      <c r="EL547" s="29"/>
      <c r="EM547" s="29"/>
      <c r="EN547" s="29"/>
      <c r="EO547" s="29"/>
      <c r="EP547" s="29"/>
      <c r="EQ547" s="29"/>
      <c r="ER547" s="44"/>
    </row>
    <row r="548" spans="2:148" ht="15" customHeight="1" x14ac:dyDescent="0.25">
      <c r="B548" s="358" t="str">
        <f t="shared" si="62"/>
        <v>Desk 21</v>
      </c>
      <c r="C548" s="360" t="str">
        <f t="shared" si="64"/>
        <v/>
      </c>
      <c r="D548" s="360" t="str">
        <f t="shared" si="64"/>
        <v/>
      </c>
      <c r="E548" s="360" t="str">
        <f t="shared" si="64"/>
        <v/>
      </c>
      <c r="F548" s="360" t="str">
        <f t="shared" si="64"/>
        <v/>
      </c>
      <c r="G548" s="965" t="str">
        <f t="shared" si="64"/>
        <v/>
      </c>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44"/>
      <c r="DX548" s="29"/>
      <c r="DY548" s="29"/>
      <c r="DZ548" s="29"/>
      <c r="EA548" s="29"/>
      <c r="EB548" s="29"/>
      <c r="EC548" s="29"/>
      <c r="ED548" s="29"/>
      <c r="EE548" s="29"/>
      <c r="EF548" s="29"/>
      <c r="EG548" s="29"/>
      <c r="EH548" s="29"/>
      <c r="EI548" s="29"/>
      <c r="EJ548" s="29"/>
      <c r="EK548" s="29"/>
      <c r="EL548" s="29"/>
      <c r="EM548" s="29"/>
      <c r="EN548" s="29"/>
      <c r="EO548" s="29"/>
      <c r="EP548" s="29"/>
      <c r="EQ548" s="29"/>
      <c r="ER548" s="44"/>
    </row>
    <row r="549" spans="2:148" ht="15" customHeight="1" x14ac:dyDescent="0.25">
      <c r="B549" s="358" t="str">
        <f t="shared" si="62"/>
        <v>Desk 22</v>
      </c>
      <c r="C549" s="360" t="str">
        <f t="shared" si="64"/>
        <v/>
      </c>
      <c r="D549" s="360" t="str">
        <f t="shared" si="64"/>
        <v/>
      </c>
      <c r="E549" s="360" t="str">
        <f t="shared" si="64"/>
        <v/>
      </c>
      <c r="F549" s="360" t="str">
        <f t="shared" si="64"/>
        <v/>
      </c>
      <c r="G549" s="965" t="str">
        <f t="shared" si="64"/>
        <v/>
      </c>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44"/>
      <c r="DX549" s="29"/>
      <c r="DY549" s="29"/>
      <c r="DZ549" s="29"/>
      <c r="EA549" s="29"/>
      <c r="EB549" s="29"/>
      <c r="EC549" s="29"/>
      <c r="ED549" s="29"/>
      <c r="EE549" s="29"/>
      <c r="EF549" s="29"/>
      <c r="EG549" s="29"/>
      <c r="EH549" s="29"/>
      <c r="EI549" s="29"/>
      <c r="EJ549" s="29"/>
      <c r="EK549" s="29"/>
      <c r="EL549" s="29"/>
      <c r="EM549" s="29"/>
      <c r="EN549" s="29"/>
      <c r="EO549" s="29"/>
      <c r="EP549" s="29"/>
      <c r="EQ549" s="29"/>
      <c r="ER549" s="44"/>
    </row>
    <row r="550" spans="2:148" ht="15" customHeight="1" x14ac:dyDescent="0.25">
      <c r="B550" s="358" t="str">
        <f t="shared" si="62"/>
        <v>Desk 23</v>
      </c>
      <c r="C550" s="360" t="str">
        <f t="shared" si="64"/>
        <v/>
      </c>
      <c r="D550" s="360" t="str">
        <f t="shared" si="64"/>
        <v/>
      </c>
      <c r="E550" s="360" t="str">
        <f t="shared" si="64"/>
        <v/>
      </c>
      <c r="F550" s="360" t="str">
        <f t="shared" si="64"/>
        <v/>
      </c>
      <c r="G550" s="965" t="str">
        <f t="shared" si="64"/>
        <v/>
      </c>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44"/>
      <c r="DX550" s="29"/>
      <c r="DY550" s="29"/>
      <c r="DZ550" s="29"/>
      <c r="EA550" s="29"/>
      <c r="EB550" s="29"/>
      <c r="EC550" s="29"/>
      <c r="ED550" s="29"/>
      <c r="EE550" s="29"/>
      <c r="EF550" s="29"/>
      <c r="EG550" s="29"/>
      <c r="EH550" s="29"/>
      <c r="EI550" s="29"/>
      <c r="EJ550" s="29"/>
      <c r="EK550" s="29"/>
      <c r="EL550" s="29"/>
      <c r="EM550" s="29"/>
      <c r="EN550" s="29"/>
      <c r="EO550" s="29"/>
      <c r="EP550" s="29"/>
      <c r="EQ550" s="29"/>
      <c r="ER550" s="44"/>
    </row>
    <row r="551" spans="2:148" ht="15" customHeight="1" x14ac:dyDescent="0.25">
      <c r="B551" s="358" t="str">
        <f t="shared" si="62"/>
        <v>Desk 24</v>
      </c>
      <c r="C551" s="360" t="str">
        <f t="shared" si="64"/>
        <v/>
      </c>
      <c r="D551" s="360" t="str">
        <f t="shared" si="64"/>
        <v/>
      </c>
      <c r="E551" s="360" t="str">
        <f t="shared" si="64"/>
        <v/>
      </c>
      <c r="F551" s="360" t="str">
        <f t="shared" si="64"/>
        <v/>
      </c>
      <c r="G551" s="965" t="str">
        <f t="shared" si="64"/>
        <v/>
      </c>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44"/>
      <c r="DX551" s="29"/>
      <c r="DY551" s="29"/>
      <c r="DZ551" s="29"/>
      <c r="EA551" s="29"/>
      <c r="EB551" s="29"/>
      <c r="EC551" s="29"/>
      <c r="ED551" s="29"/>
      <c r="EE551" s="29"/>
      <c r="EF551" s="29"/>
      <c r="EG551" s="29"/>
      <c r="EH551" s="29"/>
      <c r="EI551" s="29"/>
      <c r="EJ551" s="29"/>
      <c r="EK551" s="29"/>
      <c r="EL551" s="29"/>
      <c r="EM551" s="29"/>
      <c r="EN551" s="29"/>
      <c r="EO551" s="29"/>
      <c r="EP551" s="29"/>
      <c r="EQ551" s="29"/>
      <c r="ER551" s="44"/>
    </row>
    <row r="552" spans="2:148" ht="15" customHeight="1" x14ac:dyDescent="0.25">
      <c r="B552" s="358" t="str">
        <f t="shared" si="62"/>
        <v>Desk 25</v>
      </c>
      <c r="C552" s="360" t="str">
        <f t="shared" si="64"/>
        <v/>
      </c>
      <c r="D552" s="360" t="str">
        <f t="shared" si="64"/>
        <v/>
      </c>
      <c r="E552" s="360" t="str">
        <f t="shared" si="64"/>
        <v/>
      </c>
      <c r="F552" s="360" t="str">
        <f t="shared" si="64"/>
        <v/>
      </c>
      <c r="G552" s="965" t="str">
        <f t="shared" si="64"/>
        <v/>
      </c>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44"/>
      <c r="DX552" s="29"/>
      <c r="DY552" s="29"/>
      <c r="DZ552" s="29"/>
      <c r="EA552" s="29"/>
      <c r="EB552" s="29"/>
      <c r="EC552" s="29"/>
      <c r="ED552" s="29"/>
      <c r="EE552" s="29"/>
      <c r="EF552" s="29"/>
      <c r="EG552" s="29"/>
      <c r="EH552" s="29"/>
      <c r="EI552" s="29"/>
      <c r="EJ552" s="29"/>
      <c r="EK552" s="29"/>
      <c r="EL552" s="29"/>
      <c r="EM552" s="29"/>
      <c r="EN552" s="29"/>
      <c r="EO552" s="29"/>
      <c r="EP552" s="29"/>
      <c r="EQ552" s="29"/>
      <c r="ER552" s="44"/>
    </row>
    <row r="553" spans="2:148" ht="15" customHeight="1" x14ac:dyDescent="0.25">
      <c r="B553" s="358" t="str">
        <f t="shared" si="62"/>
        <v>Desk 26</v>
      </c>
      <c r="C553" s="360" t="str">
        <f t="shared" si="64"/>
        <v/>
      </c>
      <c r="D553" s="360" t="str">
        <f t="shared" si="64"/>
        <v/>
      </c>
      <c r="E553" s="360" t="str">
        <f t="shared" si="64"/>
        <v/>
      </c>
      <c r="F553" s="360" t="str">
        <f t="shared" si="64"/>
        <v/>
      </c>
      <c r="G553" s="965" t="str">
        <f t="shared" si="64"/>
        <v/>
      </c>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44"/>
      <c r="DX553" s="29"/>
      <c r="DY553" s="29"/>
      <c r="DZ553" s="29"/>
      <c r="EA553" s="29"/>
      <c r="EB553" s="29"/>
      <c r="EC553" s="29"/>
      <c r="ED553" s="29"/>
      <c r="EE553" s="29"/>
      <c r="EF553" s="29"/>
      <c r="EG553" s="29"/>
      <c r="EH553" s="29"/>
      <c r="EI553" s="29"/>
      <c r="EJ553" s="29"/>
      <c r="EK553" s="29"/>
      <c r="EL553" s="29"/>
      <c r="EM553" s="29"/>
      <c r="EN553" s="29"/>
      <c r="EO553" s="29"/>
      <c r="EP553" s="29"/>
      <c r="EQ553" s="29"/>
      <c r="ER553" s="44"/>
    </row>
    <row r="554" spans="2:148" ht="15" customHeight="1" x14ac:dyDescent="0.25">
      <c r="B554" s="358" t="str">
        <f t="shared" si="62"/>
        <v>Desk 27</v>
      </c>
      <c r="C554" s="360" t="str">
        <f t="shared" si="64"/>
        <v/>
      </c>
      <c r="D554" s="360" t="str">
        <f t="shared" si="64"/>
        <v/>
      </c>
      <c r="E554" s="360" t="str">
        <f t="shared" si="64"/>
        <v/>
      </c>
      <c r="F554" s="360" t="str">
        <f t="shared" si="64"/>
        <v/>
      </c>
      <c r="G554" s="965" t="str">
        <f t="shared" si="64"/>
        <v/>
      </c>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44"/>
      <c r="DX554" s="29"/>
      <c r="DY554" s="29"/>
      <c r="DZ554" s="29"/>
      <c r="EA554" s="29"/>
      <c r="EB554" s="29"/>
      <c r="EC554" s="29"/>
      <c r="ED554" s="29"/>
      <c r="EE554" s="29"/>
      <c r="EF554" s="29"/>
      <c r="EG554" s="29"/>
      <c r="EH554" s="29"/>
      <c r="EI554" s="29"/>
      <c r="EJ554" s="29"/>
      <c r="EK554" s="29"/>
      <c r="EL554" s="29"/>
      <c r="EM554" s="29"/>
      <c r="EN554" s="29"/>
      <c r="EO554" s="29"/>
      <c r="EP554" s="29"/>
      <c r="EQ554" s="29"/>
      <c r="ER554" s="44"/>
    </row>
    <row r="555" spans="2:148" ht="15" customHeight="1" x14ac:dyDescent="0.25">
      <c r="B555" s="358" t="str">
        <f t="shared" si="62"/>
        <v>Desk 28</v>
      </c>
      <c r="C555" s="360" t="str">
        <f t="shared" si="64"/>
        <v/>
      </c>
      <c r="D555" s="360" t="str">
        <f t="shared" si="64"/>
        <v/>
      </c>
      <c r="E555" s="360" t="str">
        <f t="shared" si="64"/>
        <v/>
      </c>
      <c r="F555" s="360" t="str">
        <f t="shared" si="64"/>
        <v/>
      </c>
      <c r="G555" s="965" t="str">
        <f t="shared" si="64"/>
        <v/>
      </c>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44"/>
      <c r="DX555" s="29"/>
      <c r="DY555" s="29"/>
      <c r="DZ555" s="29"/>
      <c r="EA555" s="29"/>
      <c r="EB555" s="29"/>
      <c r="EC555" s="29"/>
      <c r="ED555" s="29"/>
      <c r="EE555" s="29"/>
      <c r="EF555" s="29"/>
      <c r="EG555" s="29"/>
      <c r="EH555" s="29"/>
      <c r="EI555" s="29"/>
      <c r="EJ555" s="29"/>
      <c r="EK555" s="29"/>
      <c r="EL555" s="29"/>
      <c r="EM555" s="29"/>
      <c r="EN555" s="29"/>
      <c r="EO555" s="29"/>
      <c r="EP555" s="29"/>
      <c r="EQ555" s="29"/>
      <c r="ER555" s="44"/>
    </row>
    <row r="556" spans="2:148" ht="15" customHeight="1" x14ac:dyDescent="0.25">
      <c r="B556" s="358" t="str">
        <f t="shared" si="62"/>
        <v>Desk 29</v>
      </c>
      <c r="C556" s="360" t="str">
        <f t="shared" si="64"/>
        <v/>
      </c>
      <c r="D556" s="360" t="str">
        <f t="shared" si="64"/>
        <v/>
      </c>
      <c r="E556" s="360" t="str">
        <f t="shared" si="64"/>
        <v/>
      </c>
      <c r="F556" s="360" t="str">
        <f t="shared" si="64"/>
        <v/>
      </c>
      <c r="G556" s="965" t="str">
        <f t="shared" si="64"/>
        <v/>
      </c>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44"/>
      <c r="DX556" s="29"/>
      <c r="DY556" s="29"/>
      <c r="DZ556" s="29"/>
      <c r="EA556" s="29"/>
      <c r="EB556" s="29"/>
      <c r="EC556" s="29"/>
      <c r="ED556" s="29"/>
      <c r="EE556" s="29"/>
      <c r="EF556" s="29"/>
      <c r="EG556" s="29"/>
      <c r="EH556" s="29"/>
      <c r="EI556" s="29"/>
      <c r="EJ556" s="29"/>
      <c r="EK556" s="29"/>
      <c r="EL556" s="29"/>
      <c r="EM556" s="29"/>
      <c r="EN556" s="29"/>
      <c r="EO556" s="29"/>
      <c r="EP556" s="29"/>
      <c r="EQ556" s="29"/>
      <c r="ER556" s="44"/>
    </row>
    <row r="557" spans="2:148" ht="15" customHeight="1" x14ac:dyDescent="0.25">
      <c r="B557" s="358" t="str">
        <f t="shared" si="62"/>
        <v>Desk 30</v>
      </c>
      <c r="C557" s="360" t="str">
        <f t="shared" si="64"/>
        <v/>
      </c>
      <c r="D557" s="360" t="str">
        <f t="shared" si="64"/>
        <v/>
      </c>
      <c r="E557" s="360" t="str">
        <f t="shared" si="64"/>
        <v/>
      </c>
      <c r="F557" s="360" t="str">
        <f t="shared" si="64"/>
        <v/>
      </c>
      <c r="G557" s="965" t="str">
        <f t="shared" si="64"/>
        <v/>
      </c>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44"/>
      <c r="DX557" s="29"/>
      <c r="DY557" s="29"/>
      <c r="DZ557" s="29"/>
      <c r="EA557" s="29"/>
      <c r="EB557" s="29"/>
      <c r="EC557" s="29"/>
      <c r="ED557" s="29"/>
      <c r="EE557" s="29"/>
      <c r="EF557" s="29"/>
      <c r="EG557" s="29"/>
      <c r="EH557" s="29"/>
      <c r="EI557" s="29"/>
      <c r="EJ557" s="29"/>
      <c r="EK557" s="29"/>
      <c r="EL557" s="29"/>
      <c r="EM557" s="29"/>
      <c r="EN557" s="29"/>
      <c r="EO557" s="29"/>
      <c r="EP557" s="29"/>
      <c r="EQ557" s="29"/>
      <c r="ER557" s="44"/>
    </row>
    <row r="558" spans="2:148" ht="15" customHeight="1" x14ac:dyDescent="0.25">
      <c r="B558" s="358" t="str">
        <f t="shared" si="62"/>
        <v>Desk 31</v>
      </c>
      <c r="C558" s="360" t="str">
        <f t="shared" si="64"/>
        <v/>
      </c>
      <c r="D558" s="360" t="str">
        <f t="shared" si="64"/>
        <v/>
      </c>
      <c r="E558" s="360" t="str">
        <f t="shared" si="64"/>
        <v/>
      </c>
      <c r="F558" s="360" t="str">
        <f t="shared" si="64"/>
        <v/>
      </c>
      <c r="G558" s="965" t="str">
        <f t="shared" si="64"/>
        <v/>
      </c>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44"/>
      <c r="DX558" s="29"/>
      <c r="DY558" s="29"/>
      <c r="DZ558" s="29"/>
      <c r="EA558" s="29"/>
      <c r="EB558" s="29"/>
      <c r="EC558" s="29"/>
      <c r="ED558" s="29"/>
      <c r="EE558" s="29"/>
      <c r="EF558" s="29"/>
      <c r="EG558" s="29"/>
      <c r="EH558" s="29"/>
      <c r="EI558" s="29"/>
      <c r="EJ558" s="29"/>
      <c r="EK558" s="29"/>
      <c r="EL558" s="29"/>
      <c r="EM558" s="29"/>
      <c r="EN558" s="29"/>
      <c r="EO558" s="29"/>
      <c r="EP558" s="29"/>
      <c r="EQ558" s="29"/>
      <c r="ER558" s="44"/>
    </row>
    <row r="559" spans="2:148" ht="15" customHeight="1" x14ac:dyDescent="0.25">
      <c r="B559" s="358" t="str">
        <f t="shared" si="62"/>
        <v>Desk 32</v>
      </c>
      <c r="C559" s="360" t="str">
        <f t="shared" si="64"/>
        <v/>
      </c>
      <c r="D559" s="360" t="str">
        <f t="shared" si="64"/>
        <v/>
      </c>
      <c r="E559" s="360" t="str">
        <f t="shared" si="64"/>
        <v/>
      </c>
      <c r="F559" s="360" t="str">
        <f t="shared" si="64"/>
        <v/>
      </c>
      <c r="G559" s="965" t="str">
        <f t="shared" si="64"/>
        <v/>
      </c>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44"/>
      <c r="DX559" s="29"/>
      <c r="DY559" s="29"/>
      <c r="DZ559" s="29"/>
      <c r="EA559" s="29"/>
      <c r="EB559" s="29"/>
      <c r="EC559" s="29"/>
      <c r="ED559" s="29"/>
      <c r="EE559" s="29"/>
      <c r="EF559" s="29"/>
      <c r="EG559" s="29"/>
      <c r="EH559" s="29"/>
      <c r="EI559" s="29"/>
      <c r="EJ559" s="29"/>
      <c r="EK559" s="29"/>
      <c r="EL559" s="29"/>
      <c r="EM559" s="29"/>
      <c r="EN559" s="29"/>
      <c r="EO559" s="29"/>
      <c r="EP559" s="29"/>
      <c r="EQ559" s="29"/>
      <c r="ER559" s="44"/>
    </row>
    <row r="560" spans="2:148" ht="15" customHeight="1" x14ac:dyDescent="0.25">
      <c r="B560" s="358" t="str">
        <f t="shared" si="62"/>
        <v>Desk 33</v>
      </c>
      <c r="C560" s="360" t="str">
        <f t="shared" si="64"/>
        <v/>
      </c>
      <c r="D560" s="360" t="str">
        <f t="shared" si="64"/>
        <v/>
      </c>
      <c r="E560" s="360" t="str">
        <f t="shared" si="64"/>
        <v/>
      </c>
      <c r="F560" s="360" t="str">
        <f t="shared" si="64"/>
        <v/>
      </c>
      <c r="G560" s="965" t="str">
        <f t="shared" si="64"/>
        <v/>
      </c>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29"/>
      <c r="DO560" s="29"/>
      <c r="DP560" s="29"/>
      <c r="DQ560" s="29"/>
      <c r="DR560" s="29"/>
      <c r="DS560" s="29"/>
      <c r="DT560" s="29"/>
      <c r="DU560" s="29"/>
      <c r="DV560" s="29"/>
      <c r="DW560" s="44"/>
      <c r="DX560" s="29"/>
      <c r="DY560" s="29"/>
      <c r="DZ560" s="29"/>
      <c r="EA560" s="29"/>
      <c r="EB560" s="29"/>
      <c r="EC560" s="29"/>
      <c r="ED560" s="29"/>
      <c r="EE560" s="29"/>
      <c r="EF560" s="29"/>
      <c r="EG560" s="29"/>
      <c r="EH560" s="29"/>
      <c r="EI560" s="29"/>
      <c r="EJ560" s="29"/>
      <c r="EK560" s="29"/>
      <c r="EL560" s="29"/>
      <c r="EM560" s="29"/>
      <c r="EN560" s="29"/>
      <c r="EO560" s="29"/>
      <c r="EP560" s="29"/>
      <c r="EQ560" s="29"/>
      <c r="ER560" s="44"/>
    </row>
    <row r="561" spans="2:148" ht="15" customHeight="1" x14ac:dyDescent="0.25">
      <c r="B561" s="358" t="str">
        <f t="shared" si="62"/>
        <v>Desk 34</v>
      </c>
      <c r="C561" s="360" t="str">
        <f t="shared" ref="C561:G576" si="65">IF(ISBLANK(C44), "", C44)</f>
        <v/>
      </c>
      <c r="D561" s="360" t="str">
        <f t="shared" si="65"/>
        <v/>
      </c>
      <c r="E561" s="360" t="str">
        <f t="shared" si="65"/>
        <v/>
      </c>
      <c r="F561" s="360" t="str">
        <f t="shared" si="65"/>
        <v/>
      </c>
      <c r="G561" s="965" t="str">
        <f t="shared" si="65"/>
        <v/>
      </c>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44"/>
      <c r="DX561" s="29"/>
      <c r="DY561" s="29"/>
      <c r="DZ561" s="29"/>
      <c r="EA561" s="29"/>
      <c r="EB561" s="29"/>
      <c r="EC561" s="29"/>
      <c r="ED561" s="29"/>
      <c r="EE561" s="29"/>
      <c r="EF561" s="29"/>
      <c r="EG561" s="29"/>
      <c r="EH561" s="29"/>
      <c r="EI561" s="29"/>
      <c r="EJ561" s="29"/>
      <c r="EK561" s="29"/>
      <c r="EL561" s="29"/>
      <c r="EM561" s="29"/>
      <c r="EN561" s="29"/>
      <c r="EO561" s="29"/>
      <c r="EP561" s="29"/>
      <c r="EQ561" s="29"/>
      <c r="ER561" s="44"/>
    </row>
    <row r="562" spans="2:148" ht="15" customHeight="1" x14ac:dyDescent="0.25">
      <c r="B562" s="358" t="str">
        <f t="shared" si="62"/>
        <v>Desk 35</v>
      </c>
      <c r="C562" s="360" t="str">
        <f t="shared" si="65"/>
        <v/>
      </c>
      <c r="D562" s="360" t="str">
        <f t="shared" si="65"/>
        <v/>
      </c>
      <c r="E562" s="360" t="str">
        <f t="shared" si="65"/>
        <v/>
      </c>
      <c r="F562" s="360" t="str">
        <f t="shared" si="65"/>
        <v/>
      </c>
      <c r="G562" s="965" t="str">
        <f t="shared" si="65"/>
        <v/>
      </c>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44"/>
      <c r="DX562" s="29"/>
      <c r="DY562" s="29"/>
      <c r="DZ562" s="29"/>
      <c r="EA562" s="29"/>
      <c r="EB562" s="29"/>
      <c r="EC562" s="29"/>
      <c r="ED562" s="29"/>
      <c r="EE562" s="29"/>
      <c r="EF562" s="29"/>
      <c r="EG562" s="29"/>
      <c r="EH562" s="29"/>
      <c r="EI562" s="29"/>
      <c r="EJ562" s="29"/>
      <c r="EK562" s="29"/>
      <c r="EL562" s="29"/>
      <c r="EM562" s="29"/>
      <c r="EN562" s="29"/>
      <c r="EO562" s="29"/>
      <c r="EP562" s="29"/>
      <c r="EQ562" s="29"/>
      <c r="ER562" s="44"/>
    </row>
    <row r="563" spans="2:148" ht="15" customHeight="1" x14ac:dyDescent="0.25">
      <c r="B563" s="358" t="str">
        <f t="shared" si="62"/>
        <v>Desk 36</v>
      </c>
      <c r="C563" s="360" t="str">
        <f t="shared" si="65"/>
        <v/>
      </c>
      <c r="D563" s="360" t="str">
        <f t="shared" si="65"/>
        <v/>
      </c>
      <c r="E563" s="360" t="str">
        <f t="shared" si="65"/>
        <v/>
      </c>
      <c r="F563" s="360" t="str">
        <f t="shared" si="65"/>
        <v/>
      </c>
      <c r="G563" s="965" t="str">
        <f t="shared" si="65"/>
        <v/>
      </c>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44"/>
      <c r="DX563" s="29"/>
      <c r="DY563" s="29"/>
      <c r="DZ563" s="29"/>
      <c r="EA563" s="29"/>
      <c r="EB563" s="29"/>
      <c r="EC563" s="29"/>
      <c r="ED563" s="29"/>
      <c r="EE563" s="29"/>
      <c r="EF563" s="29"/>
      <c r="EG563" s="29"/>
      <c r="EH563" s="29"/>
      <c r="EI563" s="29"/>
      <c r="EJ563" s="29"/>
      <c r="EK563" s="29"/>
      <c r="EL563" s="29"/>
      <c r="EM563" s="29"/>
      <c r="EN563" s="29"/>
      <c r="EO563" s="29"/>
      <c r="EP563" s="29"/>
      <c r="EQ563" s="29"/>
      <c r="ER563" s="44"/>
    </row>
    <row r="564" spans="2:148" ht="15" customHeight="1" x14ac:dyDescent="0.25">
      <c r="B564" s="358" t="str">
        <f t="shared" si="62"/>
        <v>Desk 37</v>
      </c>
      <c r="C564" s="360" t="str">
        <f t="shared" si="65"/>
        <v/>
      </c>
      <c r="D564" s="360" t="str">
        <f t="shared" si="65"/>
        <v/>
      </c>
      <c r="E564" s="360" t="str">
        <f t="shared" si="65"/>
        <v/>
      </c>
      <c r="F564" s="360" t="str">
        <f t="shared" si="65"/>
        <v/>
      </c>
      <c r="G564" s="965" t="str">
        <f t="shared" si="65"/>
        <v/>
      </c>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44"/>
      <c r="DX564" s="29"/>
      <c r="DY564" s="29"/>
      <c r="DZ564" s="29"/>
      <c r="EA564" s="29"/>
      <c r="EB564" s="29"/>
      <c r="EC564" s="29"/>
      <c r="ED564" s="29"/>
      <c r="EE564" s="29"/>
      <c r="EF564" s="29"/>
      <c r="EG564" s="29"/>
      <c r="EH564" s="29"/>
      <c r="EI564" s="29"/>
      <c r="EJ564" s="29"/>
      <c r="EK564" s="29"/>
      <c r="EL564" s="29"/>
      <c r="EM564" s="29"/>
      <c r="EN564" s="29"/>
      <c r="EO564" s="29"/>
      <c r="EP564" s="29"/>
      <c r="EQ564" s="29"/>
      <c r="ER564" s="44"/>
    </row>
    <row r="565" spans="2:148" ht="15" customHeight="1" x14ac:dyDescent="0.25">
      <c r="B565" s="358" t="str">
        <f t="shared" si="62"/>
        <v>Desk 38</v>
      </c>
      <c r="C565" s="360" t="str">
        <f t="shared" si="65"/>
        <v/>
      </c>
      <c r="D565" s="360" t="str">
        <f t="shared" si="65"/>
        <v/>
      </c>
      <c r="E565" s="360" t="str">
        <f t="shared" si="65"/>
        <v/>
      </c>
      <c r="F565" s="360" t="str">
        <f t="shared" si="65"/>
        <v/>
      </c>
      <c r="G565" s="965" t="str">
        <f t="shared" si="65"/>
        <v/>
      </c>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44"/>
      <c r="DX565" s="29"/>
      <c r="DY565" s="29"/>
      <c r="DZ565" s="29"/>
      <c r="EA565" s="29"/>
      <c r="EB565" s="29"/>
      <c r="EC565" s="29"/>
      <c r="ED565" s="29"/>
      <c r="EE565" s="29"/>
      <c r="EF565" s="29"/>
      <c r="EG565" s="29"/>
      <c r="EH565" s="29"/>
      <c r="EI565" s="29"/>
      <c r="EJ565" s="29"/>
      <c r="EK565" s="29"/>
      <c r="EL565" s="29"/>
      <c r="EM565" s="29"/>
      <c r="EN565" s="29"/>
      <c r="EO565" s="29"/>
      <c r="EP565" s="29"/>
      <c r="EQ565" s="29"/>
      <c r="ER565" s="44"/>
    </row>
    <row r="566" spans="2:148" ht="15" customHeight="1" x14ac:dyDescent="0.25">
      <c r="B566" s="358" t="str">
        <f t="shared" si="62"/>
        <v>Desk 39</v>
      </c>
      <c r="C566" s="360" t="str">
        <f t="shared" si="65"/>
        <v/>
      </c>
      <c r="D566" s="360" t="str">
        <f t="shared" si="65"/>
        <v/>
      </c>
      <c r="E566" s="360" t="str">
        <f t="shared" si="65"/>
        <v/>
      </c>
      <c r="F566" s="360" t="str">
        <f t="shared" si="65"/>
        <v/>
      </c>
      <c r="G566" s="965" t="str">
        <f t="shared" si="65"/>
        <v/>
      </c>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44"/>
      <c r="DX566" s="29"/>
      <c r="DY566" s="29"/>
      <c r="DZ566" s="29"/>
      <c r="EA566" s="29"/>
      <c r="EB566" s="29"/>
      <c r="EC566" s="29"/>
      <c r="ED566" s="29"/>
      <c r="EE566" s="29"/>
      <c r="EF566" s="29"/>
      <c r="EG566" s="29"/>
      <c r="EH566" s="29"/>
      <c r="EI566" s="29"/>
      <c r="EJ566" s="29"/>
      <c r="EK566" s="29"/>
      <c r="EL566" s="29"/>
      <c r="EM566" s="29"/>
      <c r="EN566" s="29"/>
      <c r="EO566" s="29"/>
      <c r="EP566" s="29"/>
      <c r="EQ566" s="29"/>
      <c r="ER566" s="44"/>
    </row>
    <row r="567" spans="2:148" ht="15" customHeight="1" x14ac:dyDescent="0.25">
      <c r="B567" s="358" t="str">
        <f t="shared" si="62"/>
        <v>Desk 40</v>
      </c>
      <c r="C567" s="360" t="str">
        <f t="shared" si="65"/>
        <v/>
      </c>
      <c r="D567" s="360" t="str">
        <f t="shared" si="65"/>
        <v/>
      </c>
      <c r="E567" s="360" t="str">
        <f t="shared" si="65"/>
        <v/>
      </c>
      <c r="F567" s="360" t="str">
        <f t="shared" si="65"/>
        <v/>
      </c>
      <c r="G567" s="965" t="str">
        <f t="shared" si="65"/>
        <v/>
      </c>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44"/>
      <c r="DX567" s="29"/>
      <c r="DY567" s="29"/>
      <c r="DZ567" s="29"/>
      <c r="EA567" s="29"/>
      <c r="EB567" s="29"/>
      <c r="EC567" s="29"/>
      <c r="ED567" s="29"/>
      <c r="EE567" s="29"/>
      <c r="EF567" s="29"/>
      <c r="EG567" s="29"/>
      <c r="EH567" s="29"/>
      <c r="EI567" s="29"/>
      <c r="EJ567" s="29"/>
      <c r="EK567" s="29"/>
      <c r="EL567" s="29"/>
      <c r="EM567" s="29"/>
      <c r="EN567" s="29"/>
      <c r="EO567" s="29"/>
      <c r="EP567" s="29"/>
      <c r="EQ567" s="29"/>
      <c r="ER567" s="44"/>
    </row>
    <row r="568" spans="2:148" ht="15" customHeight="1" x14ac:dyDescent="0.25">
      <c r="B568" s="358" t="str">
        <f t="shared" si="62"/>
        <v>Desk 41</v>
      </c>
      <c r="C568" s="360" t="str">
        <f t="shared" si="65"/>
        <v/>
      </c>
      <c r="D568" s="360" t="str">
        <f t="shared" si="65"/>
        <v/>
      </c>
      <c r="E568" s="360" t="str">
        <f t="shared" si="65"/>
        <v/>
      </c>
      <c r="F568" s="360" t="str">
        <f t="shared" si="65"/>
        <v/>
      </c>
      <c r="G568" s="965" t="str">
        <f t="shared" si="65"/>
        <v/>
      </c>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44"/>
      <c r="DX568" s="29"/>
      <c r="DY568" s="29"/>
      <c r="DZ568" s="29"/>
      <c r="EA568" s="29"/>
      <c r="EB568" s="29"/>
      <c r="EC568" s="29"/>
      <c r="ED568" s="29"/>
      <c r="EE568" s="29"/>
      <c r="EF568" s="29"/>
      <c r="EG568" s="29"/>
      <c r="EH568" s="29"/>
      <c r="EI568" s="29"/>
      <c r="EJ568" s="29"/>
      <c r="EK568" s="29"/>
      <c r="EL568" s="29"/>
      <c r="EM568" s="29"/>
      <c r="EN568" s="29"/>
      <c r="EO568" s="29"/>
      <c r="EP568" s="29"/>
      <c r="EQ568" s="29"/>
      <c r="ER568" s="44"/>
    </row>
    <row r="569" spans="2:148" ht="15" customHeight="1" x14ac:dyDescent="0.25">
      <c r="B569" s="358" t="str">
        <f t="shared" si="62"/>
        <v>Desk 42</v>
      </c>
      <c r="C569" s="360" t="str">
        <f t="shared" si="65"/>
        <v/>
      </c>
      <c r="D569" s="360" t="str">
        <f t="shared" si="65"/>
        <v/>
      </c>
      <c r="E569" s="360" t="str">
        <f t="shared" si="65"/>
        <v/>
      </c>
      <c r="F569" s="360" t="str">
        <f t="shared" si="65"/>
        <v/>
      </c>
      <c r="G569" s="965" t="str">
        <f t="shared" si="65"/>
        <v/>
      </c>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44"/>
      <c r="DX569" s="29"/>
      <c r="DY569" s="29"/>
      <c r="DZ569" s="29"/>
      <c r="EA569" s="29"/>
      <c r="EB569" s="29"/>
      <c r="EC569" s="29"/>
      <c r="ED569" s="29"/>
      <c r="EE569" s="29"/>
      <c r="EF569" s="29"/>
      <c r="EG569" s="29"/>
      <c r="EH569" s="29"/>
      <c r="EI569" s="29"/>
      <c r="EJ569" s="29"/>
      <c r="EK569" s="29"/>
      <c r="EL569" s="29"/>
      <c r="EM569" s="29"/>
      <c r="EN569" s="29"/>
      <c r="EO569" s="29"/>
      <c r="EP569" s="29"/>
      <c r="EQ569" s="29"/>
      <c r="ER569" s="44"/>
    </row>
    <row r="570" spans="2:148" ht="15" customHeight="1" x14ac:dyDescent="0.25">
      <c r="B570" s="358" t="str">
        <f t="shared" si="62"/>
        <v>Desk 43</v>
      </c>
      <c r="C570" s="360" t="str">
        <f t="shared" si="65"/>
        <v/>
      </c>
      <c r="D570" s="360" t="str">
        <f t="shared" si="65"/>
        <v/>
      </c>
      <c r="E570" s="360" t="str">
        <f t="shared" si="65"/>
        <v/>
      </c>
      <c r="F570" s="360" t="str">
        <f t="shared" si="65"/>
        <v/>
      </c>
      <c r="G570" s="965" t="str">
        <f t="shared" si="65"/>
        <v/>
      </c>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44"/>
      <c r="DX570" s="29"/>
      <c r="DY570" s="29"/>
      <c r="DZ570" s="29"/>
      <c r="EA570" s="29"/>
      <c r="EB570" s="29"/>
      <c r="EC570" s="29"/>
      <c r="ED570" s="29"/>
      <c r="EE570" s="29"/>
      <c r="EF570" s="29"/>
      <c r="EG570" s="29"/>
      <c r="EH570" s="29"/>
      <c r="EI570" s="29"/>
      <c r="EJ570" s="29"/>
      <c r="EK570" s="29"/>
      <c r="EL570" s="29"/>
      <c r="EM570" s="29"/>
      <c r="EN570" s="29"/>
      <c r="EO570" s="29"/>
      <c r="EP570" s="29"/>
      <c r="EQ570" s="29"/>
      <c r="ER570" s="44"/>
    </row>
    <row r="571" spans="2:148" ht="15" customHeight="1" x14ac:dyDescent="0.25">
      <c r="B571" s="358" t="str">
        <f t="shared" si="62"/>
        <v>Desk 44</v>
      </c>
      <c r="C571" s="360" t="str">
        <f t="shared" si="65"/>
        <v/>
      </c>
      <c r="D571" s="360" t="str">
        <f t="shared" si="65"/>
        <v/>
      </c>
      <c r="E571" s="360" t="str">
        <f t="shared" si="65"/>
        <v/>
      </c>
      <c r="F571" s="360" t="str">
        <f t="shared" si="65"/>
        <v/>
      </c>
      <c r="G571" s="965" t="str">
        <f t="shared" si="65"/>
        <v/>
      </c>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44"/>
      <c r="DX571" s="29"/>
      <c r="DY571" s="29"/>
      <c r="DZ571" s="29"/>
      <c r="EA571" s="29"/>
      <c r="EB571" s="29"/>
      <c r="EC571" s="29"/>
      <c r="ED571" s="29"/>
      <c r="EE571" s="29"/>
      <c r="EF571" s="29"/>
      <c r="EG571" s="29"/>
      <c r="EH571" s="29"/>
      <c r="EI571" s="29"/>
      <c r="EJ571" s="29"/>
      <c r="EK571" s="29"/>
      <c r="EL571" s="29"/>
      <c r="EM571" s="29"/>
      <c r="EN571" s="29"/>
      <c r="EO571" s="29"/>
      <c r="EP571" s="29"/>
      <c r="EQ571" s="29"/>
      <c r="ER571" s="44"/>
    </row>
    <row r="572" spans="2:148" ht="15" customHeight="1" x14ac:dyDescent="0.25">
      <c r="B572" s="358" t="str">
        <f t="shared" si="62"/>
        <v>Desk 45</v>
      </c>
      <c r="C572" s="360" t="str">
        <f t="shared" si="65"/>
        <v/>
      </c>
      <c r="D572" s="360" t="str">
        <f t="shared" si="65"/>
        <v/>
      </c>
      <c r="E572" s="360" t="str">
        <f t="shared" si="65"/>
        <v/>
      </c>
      <c r="F572" s="360" t="str">
        <f t="shared" si="65"/>
        <v/>
      </c>
      <c r="G572" s="965" t="str">
        <f t="shared" si="65"/>
        <v/>
      </c>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44"/>
      <c r="DX572" s="29"/>
      <c r="DY572" s="29"/>
      <c r="DZ572" s="29"/>
      <c r="EA572" s="29"/>
      <c r="EB572" s="29"/>
      <c r="EC572" s="29"/>
      <c r="ED572" s="29"/>
      <c r="EE572" s="29"/>
      <c r="EF572" s="29"/>
      <c r="EG572" s="29"/>
      <c r="EH572" s="29"/>
      <c r="EI572" s="29"/>
      <c r="EJ572" s="29"/>
      <c r="EK572" s="29"/>
      <c r="EL572" s="29"/>
      <c r="EM572" s="29"/>
      <c r="EN572" s="29"/>
      <c r="EO572" s="29"/>
      <c r="EP572" s="29"/>
      <c r="EQ572" s="29"/>
      <c r="ER572" s="44"/>
    </row>
    <row r="573" spans="2:148" ht="15" customHeight="1" x14ac:dyDescent="0.25">
      <c r="B573" s="358" t="str">
        <f t="shared" si="62"/>
        <v>Desk 46</v>
      </c>
      <c r="C573" s="360" t="str">
        <f t="shared" si="65"/>
        <v/>
      </c>
      <c r="D573" s="360" t="str">
        <f t="shared" si="65"/>
        <v/>
      </c>
      <c r="E573" s="360" t="str">
        <f t="shared" si="65"/>
        <v/>
      </c>
      <c r="F573" s="360" t="str">
        <f t="shared" si="65"/>
        <v/>
      </c>
      <c r="G573" s="965" t="str">
        <f t="shared" si="65"/>
        <v/>
      </c>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44"/>
      <c r="DX573" s="29"/>
      <c r="DY573" s="29"/>
      <c r="DZ573" s="29"/>
      <c r="EA573" s="29"/>
      <c r="EB573" s="29"/>
      <c r="EC573" s="29"/>
      <c r="ED573" s="29"/>
      <c r="EE573" s="29"/>
      <c r="EF573" s="29"/>
      <c r="EG573" s="29"/>
      <c r="EH573" s="29"/>
      <c r="EI573" s="29"/>
      <c r="EJ573" s="29"/>
      <c r="EK573" s="29"/>
      <c r="EL573" s="29"/>
      <c r="EM573" s="29"/>
      <c r="EN573" s="29"/>
      <c r="EO573" s="29"/>
      <c r="EP573" s="29"/>
      <c r="EQ573" s="29"/>
      <c r="ER573" s="44"/>
    </row>
    <row r="574" spans="2:148" ht="15" customHeight="1" x14ac:dyDescent="0.25">
      <c r="B574" s="358" t="str">
        <f t="shared" si="62"/>
        <v>Desk 47</v>
      </c>
      <c r="C574" s="360" t="str">
        <f t="shared" si="65"/>
        <v/>
      </c>
      <c r="D574" s="360" t="str">
        <f t="shared" si="65"/>
        <v/>
      </c>
      <c r="E574" s="360" t="str">
        <f t="shared" si="65"/>
        <v/>
      </c>
      <c r="F574" s="360" t="str">
        <f t="shared" si="65"/>
        <v/>
      </c>
      <c r="G574" s="965" t="str">
        <f t="shared" si="65"/>
        <v/>
      </c>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44"/>
      <c r="DX574" s="29"/>
      <c r="DY574" s="29"/>
      <c r="DZ574" s="29"/>
      <c r="EA574" s="29"/>
      <c r="EB574" s="29"/>
      <c r="EC574" s="29"/>
      <c r="ED574" s="29"/>
      <c r="EE574" s="29"/>
      <c r="EF574" s="29"/>
      <c r="EG574" s="29"/>
      <c r="EH574" s="29"/>
      <c r="EI574" s="29"/>
      <c r="EJ574" s="29"/>
      <c r="EK574" s="29"/>
      <c r="EL574" s="29"/>
      <c r="EM574" s="29"/>
      <c r="EN574" s="29"/>
      <c r="EO574" s="29"/>
      <c r="EP574" s="29"/>
      <c r="EQ574" s="29"/>
      <c r="ER574" s="44"/>
    </row>
    <row r="575" spans="2:148" ht="15" customHeight="1" x14ac:dyDescent="0.25">
      <c r="B575" s="358" t="str">
        <f t="shared" si="62"/>
        <v>Desk 48</v>
      </c>
      <c r="C575" s="360" t="str">
        <f t="shared" si="65"/>
        <v/>
      </c>
      <c r="D575" s="360" t="str">
        <f t="shared" si="65"/>
        <v/>
      </c>
      <c r="E575" s="360" t="str">
        <f t="shared" si="65"/>
        <v/>
      </c>
      <c r="F575" s="360" t="str">
        <f t="shared" si="65"/>
        <v/>
      </c>
      <c r="G575" s="965" t="str">
        <f t="shared" si="65"/>
        <v/>
      </c>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44"/>
      <c r="DX575" s="29"/>
      <c r="DY575" s="29"/>
      <c r="DZ575" s="29"/>
      <c r="EA575" s="29"/>
      <c r="EB575" s="29"/>
      <c r="EC575" s="29"/>
      <c r="ED575" s="29"/>
      <c r="EE575" s="29"/>
      <c r="EF575" s="29"/>
      <c r="EG575" s="29"/>
      <c r="EH575" s="29"/>
      <c r="EI575" s="29"/>
      <c r="EJ575" s="29"/>
      <c r="EK575" s="29"/>
      <c r="EL575" s="29"/>
      <c r="EM575" s="29"/>
      <c r="EN575" s="29"/>
      <c r="EO575" s="29"/>
      <c r="EP575" s="29"/>
      <c r="EQ575" s="29"/>
      <c r="ER575" s="44"/>
    </row>
    <row r="576" spans="2:148" ht="15" customHeight="1" x14ac:dyDescent="0.25">
      <c r="B576" s="358" t="str">
        <f t="shared" si="62"/>
        <v>Desk 49</v>
      </c>
      <c r="C576" s="360" t="str">
        <f t="shared" si="65"/>
        <v/>
      </c>
      <c r="D576" s="360" t="str">
        <f t="shared" si="65"/>
        <v/>
      </c>
      <c r="E576" s="360" t="str">
        <f t="shared" si="65"/>
        <v/>
      </c>
      <c r="F576" s="360" t="str">
        <f t="shared" si="65"/>
        <v/>
      </c>
      <c r="G576" s="965" t="str">
        <f t="shared" si="65"/>
        <v/>
      </c>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44"/>
      <c r="DX576" s="29"/>
      <c r="DY576" s="29"/>
      <c r="DZ576" s="29"/>
      <c r="EA576" s="29"/>
      <c r="EB576" s="29"/>
      <c r="EC576" s="29"/>
      <c r="ED576" s="29"/>
      <c r="EE576" s="29"/>
      <c r="EF576" s="29"/>
      <c r="EG576" s="29"/>
      <c r="EH576" s="29"/>
      <c r="EI576" s="29"/>
      <c r="EJ576" s="29"/>
      <c r="EK576" s="29"/>
      <c r="EL576" s="29"/>
      <c r="EM576" s="29"/>
      <c r="EN576" s="29"/>
      <c r="EO576" s="29"/>
      <c r="EP576" s="29"/>
      <c r="EQ576" s="29"/>
      <c r="ER576" s="44"/>
    </row>
    <row r="577" spans="2:148" ht="15" customHeight="1" x14ac:dyDescent="0.25">
      <c r="B577" s="358" t="str">
        <f t="shared" si="62"/>
        <v>Desk 50</v>
      </c>
      <c r="C577" s="360" t="str">
        <f t="shared" ref="C577:G592" si="66">IF(ISBLANK(C60), "", C60)</f>
        <v/>
      </c>
      <c r="D577" s="360" t="str">
        <f t="shared" si="66"/>
        <v/>
      </c>
      <c r="E577" s="360" t="str">
        <f t="shared" si="66"/>
        <v/>
      </c>
      <c r="F577" s="360" t="str">
        <f t="shared" si="66"/>
        <v/>
      </c>
      <c r="G577" s="965" t="str">
        <f t="shared" si="66"/>
        <v/>
      </c>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44"/>
      <c r="DX577" s="29"/>
      <c r="DY577" s="29"/>
      <c r="DZ577" s="29"/>
      <c r="EA577" s="29"/>
      <c r="EB577" s="29"/>
      <c r="EC577" s="29"/>
      <c r="ED577" s="29"/>
      <c r="EE577" s="29"/>
      <c r="EF577" s="29"/>
      <c r="EG577" s="29"/>
      <c r="EH577" s="29"/>
      <c r="EI577" s="29"/>
      <c r="EJ577" s="29"/>
      <c r="EK577" s="29"/>
      <c r="EL577" s="29"/>
      <c r="EM577" s="29"/>
      <c r="EN577" s="29"/>
      <c r="EO577" s="29"/>
      <c r="EP577" s="29"/>
      <c r="EQ577" s="29"/>
      <c r="ER577" s="44"/>
    </row>
    <row r="578" spans="2:148" ht="15" customHeight="1" x14ac:dyDescent="0.25">
      <c r="B578" s="358" t="str">
        <f t="shared" si="62"/>
        <v>Desk 51</v>
      </c>
      <c r="C578" s="360" t="str">
        <f t="shared" si="66"/>
        <v/>
      </c>
      <c r="D578" s="360" t="str">
        <f t="shared" si="66"/>
        <v/>
      </c>
      <c r="E578" s="360" t="str">
        <f t="shared" si="66"/>
        <v/>
      </c>
      <c r="F578" s="360" t="str">
        <f t="shared" si="66"/>
        <v/>
      </c>
      <c r="G578" s="965" t="str">
        <f t="shared" si="66"/>
        <v/>
      </c>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44"/>
      <c r="DX578" s="29"/>
      <c r="DY578" s="29"/>
      <c r="DZ578" s="29"/>
      <c r="EA578" s="29"/>
      <c r="EB578" s="29"/>
      <c r="EC578" s="29"/>
      <c r="ED578" s="29"/>
      <c r="EE578" s="29"/>
      <c r="EF578" s="29"/>
      <c r="EG578" s="29"/>
      <c r="EH578" s="29"/>
      <c r="EI578" s="29"/>
      <c r="EJ578" s="29"/>
      <c r="EK578" s="29"/>
      <c r="EL578" s="29"/>
      <c r="EM578" s="29"/>
      <c r="EN578" s="29"/>
      <c r="EO578" s="29"/>
      <c r="EP578" s="29"/>
      <c r="EQ578" s="29"/>
      <c r="ER578" s="44"/>
    </row>
    <row r="579" spans="2:148" ht="15" customHeight="1" x14ac:dyDescent="0.25">
      <c r="B579" s="358" t="str">
        <f t="shared" si="62"/>
        <v>Desk 52</v>
      </c>
      <c r="C579" s="360" t="str">
        <f t="shared" si="66"/>
        <v/>
      </c>
      <c r="D579" s="360" t="str">
        <f t="shared" si="66"/>
        <v/>
      </c>
      <c r="E579" s="360" t="str">
        <f t="shared" si="66"/>
        <v/>
      </c>
      <c r="F579" s="360" t="str">
        <f t="shared" si="66"/>
        <v/>
      </c>
      <c r="G579" s="965" t="str">
        <f t="shared" si="66"/>
        <v/>
      </c>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44"/>
      <c r="DX579" s="29"/>
      <c r="DY579" s="29"/>
      <c r="DZ579" s="29"/>
      <c r="EA579" s="29"/>
      <c r="EB579" s="29"/>
      <c r="EC579" s="29"/>
      <c r="ED579" s="29"/>
      <c r="EE579" s="29"/>
      <c r="EF579" s="29"/>
      <c r="EG579" s="29"/>
      <c r="EH579" s="29"/>
      <c r="EI579" s="29"/>
      <c r="EJ579" s="29"/>
      <c r="EK579" s="29"/>
      <c r="EL579" s="29"/>
      <c r="EM579" s="29"/>
      <c r="EN579" s="29"/>
      <c r="EO579" s="29"/>
      <c r="EP579" s="29"/>
      <c r="EQ579" s="29"/>
      <c r="ER579" s="44"/>
    </row>
    <row r="580" spans="2:148" ht="15" customHeight="1" x14ac:dyDescent="0.25">
      <c r="B580" s="358" t="str">
        <f t="shared" si="62"/>
        <v>Desk 53</v>
      </c>
      <c r="C580" s="360" t="str">
        <f t="shared" si="66"/>
        <v/>
      </c>
      <c r="D580" s="360" t="str">
        <f t="shared" si="66"/>
        <v/>
      </c>
      <c r="E580" s="360" t="str">
        <f t="shared" si="66"/>
        <v/>
      </c>
      <c r="F580" s="360" t="str">
        <f t="shared" si="66"/>
        <v/>
      </c>
      <c r="G580" s="965" t="str">
        <f t="shared" si="66"/>
        <v/>
      </c>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44"/>
      <c r="DX580" s="29"/>
      <c r="DY580" s="29"/>
      <c r="DZ580" s="29"/>
      <c r="EA580" s="29"/>
      <c r="EB580" s="29"/>
      <c r="EC580" s="29"/>
      <c r="ED580" s="29"/>
      <c r="EE580" s="29"/>
      <c r="EF580" s="29"/>
      <c r="EG580" s="29"/>
      <c r="EH580" s="29"/>
      <c r="EI580" s="29"/>
      <c r="EJ580" s="29"/>
      <c r="EK580" s="29"/>
      <c r="EL580" s="29"/>
      <c r="EM580" s="29"/>
      <c r="EN580" s="29"/>
      <c r="EO580" s="29"/>
      <c r="EP580" s="29"/>
      <c r="EQ580" s="29"/>
      <c r="ER580" s="44"/>
    </row>
    <row r="581" spans="2:148" ht="15" customHeight="1" x14ac:dyDescent="0.25">
      <c r="B581" s="358" t="str">
        <f t="shared" si="62"/>
        <v>Desk 54</v>
      </c>
      <c r="C581" s="360" t="str">
        <f t="shared" si="66"/>
        <v/>
      </c>
      <c r="D581" s="360" t="str">
        <f t="shared" si="66"/>
        <v/>
      </c>
      <c r="E581" s="360" t="str">
        <f t="shared" si="66"/>
        <v/>
      </c>
      <c r="F581" s="360" t="str">
        <f t="shared" si="66"/>
        <v/>
      </c>
      <c r="G581" s="965" t="str">
        <f t="shared" si="66"/>
        <v/>
      </c>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44"/>
      <c r="DX581" s="29"/>
      <c r="DY581" s="29"/>
      <c r="DZ581" s="29"/>
      <c r="EA581" s="29"/>
      <c r="EB581" s="29"/>
      <c r="EC581" s="29"/>
      <c r="ED581" s="29"/>
      <c r="EE581" s="29"/>
      <c r="EF581" s="29"/>
      <c r="EG581" s="29"/>
      <c r="EH581" s="29"/>
      <c r="EI581" s="29"/>
      <c r="EJ581" s="29"/>
      <c r="EK581" s="29"/>
      <c r="EL581" s="29"/>
      <c r="EM581" s="29"/>
      <c r="EN581" s="29"/>
      <c r="EO581" s="29"/>
      <c r="EP581" s="29"/>
      <c r="EQ581" s="29"/>
      <c r="ER581" s="44"/>
    </row>
    <row r="582" spans="2:148" ht="15" customHeight="1" x14ac:dyDescent="0.25">
      <c r="B582" s="358" t="str">
        <f t="shared" si="62"/>
        <v>Desk 55</v>
      </c>
      <c r="C582" s="360" t="str">
        <f t="shared" si="66"/>
        <v/>
      </c>
      <c r="D582" s="360" t="str">
        <f t="shared" si="66"/>
        <v/>
      </c>
      <c r="E582" s="360" t="str">
        <f t="shared" si="66"/>
        <v/>
      </c>
      <c r="F582" s="360" t="str">
        <f t="shared" si="66"/>
        <v/>
      </c>
      <c r="G582" s="965" t="str">
        <f t="shared" si="66"/>
        <v/>
      </c>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44"/>
      <c r="DX582" s="29"/>
      <c r="DY582" s="29"/>
      <c r="DZ582" s="29"/>
      <c r="EA582" s="29"/>
      <c r="EB582" s="29"/>
      <c r="EC582" s="29"/>
      <c r="ED582" s="29"/>
      <c r="EE582" s="29"/>
      <c r="EF582" s="29"/>
      <c r="EG582" s="29"/>
      <c r="EH582" s="29"/>
      <c r="EI582" s="29"/>
      <c r="EJ582" s="29"/>
      <c r="EK582" s="29"/>
      <c r="EL582" s="29"/>
      <c r="EM582" s="29"/>
      <c r="EN582" s="29"/>
      <c r="EO582" s="29"/>
      <c r="EP582" s="29"/>
      <c r="EQ582" s="29"/>
      <c r="ER582" s="44"/>
    </row>
    <row r="583" spans="2:148" ht="15" customHeight="1" x14ac:dyDescent="0.25">
      <c r="B583" s="358" t="str">
        <f t="shared" si="62"/>
        <v>Desk 56</v>
      </c>
      <c r="C583" s="360" t="str">
        <f t="shared" si="66"/>
        <v/>
      </c>
      <c r="D583" s="360" t="str">
        <f t="shared" si="66"/>
        <v/>
      </c>
      <c r="E583" s="360" t="str">
        <f t="shared" si="66"/>
        <v/>
      </c>
      <c r="F583" s="360" t="str">
        <f t="shared" si="66"/>
        <v/>
      </c>
      <c r="G583" s="965" t="str">
        <f t="shared" si="66"/>
        <v/>
      </c>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44"/>
      <c r="DX583" s="29"/>
      <c r="DY583" s="29"/>
      <c r="DZ583" s="29"/>
      <c r="EA583" s="29"/>
      <c r="EB583" s="29"/>
      <c r="EC583" s="29"/>
      <c r="ED583" s="29"/>
      <c r="EE583" s="29"/>
      <c r="EF583" s="29"/>
      <c r="EG583" s="29"/>
      <c r="EH583" s="29"/>
      <c r="EI583" s="29"/>
      <c r="EJ583" s="29"/>
      <c r="EK583" s="29"/>
      <c r="EL583" s="29"/>
      <c r="EM583" s="29"/>
      <c r="EN583" s="29"/>
      <c r="EO583" s="29"/>
      <c r="EP583" s="29"/>
      <c r="EQ583" s="29"/>
      <c r="ER583" s="44"/>
    </row>
    <row r="584" spans="2:148" ht="15" customHeight="1" x14ac:dyDescent="0.25">
      <c r="B584" s="358" t="str">
        <f t="shared" si="62"/>
        <v>Desk 57</v>
      </c>
      <c r="C584" s="360" t="str">
        <f t="shared" si="66"/>
        <v/>
      </c>
      <c r="D584" s="360" t="str">
        <f t="shared" si="66"/>
        <v/>
      </c>
      <c r="E584" s="360" t="str">
        <f t="shared" si="66"/>
        <v/>
      </c>
      <c r="F584" s="360" t="str">
        <f t="shared" si="66"/>
        <v/>
      </c>
      <c r="G584" s="965" t="str">
        <f t="shared" si="66"/>
        <v/>
      </c>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44"/>
      <c r="DX584" s="29"/>
      <c r="DY584" s="29"/>
      <c r="DZ584" s="29"/>
      <c r="EA584" s="29"/>
      <c r="EB584" s="29"/>
      <c r="EC584" s="29"/>
      <c r="ED584" s="29"/>
      <c r="EE584" s="29"/>
      <c r="EF584" s="29"/>
      <c r="EG584" s="29"/>
      <c r="EH584" s="29"/>
      <c r="EI584" s="29"/>
      <c r="EJ584" s="29"/>
      <c r="EK584" s="29"/>
      <c r="EL584" s="29"/>
      <c r="EM584" s="29"/>
      <c r="EN584" s="29"/>
      <c r="EO584" s="29"/>
      <c r="EP584" s="29"/>
      <c r="EQ584" s="29"/>
      <c r="ER584" s="44"/>
    </row>
    <row r="585" spans="2:148" ht="15" customHeight="1" x14ac:dyDescent="0.25">
      <c r="B585" s="358" t="str">
        <f t="shared" si="62"/>
        <v>Desk 58</v>
      </c>
      <c r="C585" s="360" t="str">
        <f t="shared" si="66"/>
        <v/>
      </c>
      <c r="D585" s="360" t="str">
        <f t="shared" si="66"/>
        <v/>
      </c>
      <c r="E585" s="360" t="str">
        <f t="shared" si="66"/>
        <v/>
      </c>
      <c r="F585" s="360" t="str">
        <f t="shared" si="66"/>
        <v/>
      </c>
      <c r="G585" s="965" t="str">
        <f t="shared" si="66"/>
        <v/>
      </c>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44"/>
      <c r="DX585" s="29"/>
      <c r="DY585" s="29"/>
      <c r="DZ585" s="29"/>
      <c r="EA585" s="29"/>
      <c r="EB585" s="29"/>
      <c r="EC585" s="29"/>
      <c r="ED585" s="29"/>
      <c r="EE585" s="29"/>
      <c r="EF585" s="29"/>
      <c r="EG585" s="29"/>
      <c r="EH585" s="29"/>
      <c r="EI585" s="29"/>
      <c r="EJ585" s="29"/>
      <c r="EK585" s="29"/>
      <c r="EL585" s="29"/>
      <c r="EM585" s="29"/>
      <c r="EN585" s="29"/>
      <c r="EO585" s="29"/>
      <c r="EP585" s="29"/>
      <c r="EQ585" s="29"/>
      <c r="ER585" s="44"/>
    </row>
    <row r="586" spans="2:148" ht="15" customHeight="1" x14ac:dyDescent="0.25">
      <c r="B586" s="358" t="str">
        <f t="shared" si="62"/>
        <v>Desk 59</v>
      </c>
      <c r="C586" s="360" t="str">
        <f t="shared" si="66"/>
        <v/>
      </c>
      <c r="D586" s="360" t="str">
        <f t="shared" si="66"/>
        <v/>
      </c>
      <c r="E586" s="360" t="str">
        <f t="shared" si="66"/>
        <v/>
      </c>
      <c r="F586" s="360" t="str">
        <f t="shared" si="66"/>
        <v/>
      </c>
      <c r="G586" s="965" t="str">
        <f t="shared" si="66"/>
        <v/>
      </c>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44"/>
      <c r="DX586" s="29"/>
      <c r="DY586" s="29"/>
      <c r="DZ586" s="29"/>
      <c r="EA586" s="29"/>
      <c r="EB586" s="29"/>
      <c r="EC586" s="29"/>
      <c r="ED586" s="29"/>
      <c r="EE586" s="29"/>
      <c r="EF586" s="29"/>
      <c r="EG586" s="29"/>
      <c r="EH586" s="29"/>
      <c r="EI586" s="29"/>
      <c r="EJ586" s="29"/>
      <c r="EK586" s="29"/>
      <c r="EL586" s="29"/>
      <c r="EM586" s="29"/>
      <c r="EN586" s="29"/>
      <c r="EO586" s="29"/>
      <c r="EP586" s="29"/>
      <c r="EQ586" s="29"/>
      <c r="ER586" s="44"/>
    </row>
    <row r="587" spans="2:148" ht="15" customHeight="1" x14ac:dyDescent="0.25">
      <c r="B587" s="358" t="str">
        <f t="shared" si="62"/>
        <v>Desk 60</v>
      </c>
      <c r="C587" s="360" t="str">
        <f t="shared" si="66"/>
        <v/>
      </c>
      <c r="D587" s="360" t="str">
        <f t="shared" si="66"/>
        <v/>
      </c>
      <c r="E587" s="360" t="str">
        <f t="shared" si="66"/>
        <v/>
      </c>
      <c r="F587" s="360" t="str">
        <f t="shared" si="66"/>
        <v/>
      </c>
      <c r="G587" s="965" t="str">
        <f t="shared" si="66"/>
        <v/>
      </c>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44"/>
      <c r="DX587" s="29"/>
      <c r="DY587" s="29"/>
      <c r="DZ587" s="29"/>
      <c r="EA587" s="29"/>
      <c r="EB587" s="29"/>
      <c r="EC587" s="29"/>
      <c r="ED587" s="29"/>
      <c r="EE587" s="29"/>
      <c r="EF587" s="29"/>
      <c r="EG587" s="29"/>
      <c r="EH587" s="29"/>
      <c r="EI587" s="29"/>
      <c r="EJ587" s="29"/>
      <c r="EK587" s="29"/>
      <c r="EL587" s="29"/>
      <c r="EM587" s="29"/>
      <c r="EN587" s="29"/>
      <c r="EO587" s="29"/>
      <c r="EP587" s="29"/>
      <c r="EQ587" s="29"/>
      <c r="ER587" s="44"/>
    </row>
    <row r="588" spans="2:148" ht="15" customHeight="1" x14ac:dyDescent="0.25">
      <c r="B588" s="358" t="str">
        <f t="shared" si="62"/>
        <v>Desk 61</v>
      </c>
      <c r="C588" s="360" t="str">
        <f t="shared" si="66"/>
        <v/>
      </c>
      <c r="D588" s="360" t="str">
        <f t="shared" si="66"/>
        <v/>
      </c>
      <c r="E588" s="360" t="str">
        <f t="shared" si="66"/>
        <v/>
      </c>
      <c r="F588" s="360" t="str">
        <f t="shared" si="66"/>
        <v/>
      </c>
      <c r="G588" s="965" t="str">
        <f t="shared" si="66"/>
        <v/>
      </c>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44"/>
      <c r="DX588" s="29"/>
      <c r="DY588" s="29"/>
      <c r="DZ588" s="29"/>
      <c r="EA588" s="29"/>
      <c r="EB588" s="29"/>
      <c r="EC588" s="29"/>
      <c r="ED588" s="29"/>
      <c r="EE588" s="29"/>
      <c r="EF588" s="29"/>
      <c r="EG588" s="29"/>
      <c r="EH588" s="29"/>
      <c r="EI588" s="29"/>
      <c r="EJ588" s="29"/>
      <c r="EK588" s="29"/>
      <c r="EL588" s="29"/>
      <c r="EM588" s="29"/>
      <c r="EN588" s="29"/>
      <c r="EO588" s="29"/>
      <c r="EP588" s="29"/>
      <c r="EQ588" s="29"/>
      <c r="ER588" s="44"/>
    </row>
    <row r="589" spans="2:148" ht="15" customHeight="1" x14ac:dyDescent="0.25">
      <c r="B589" s="358" t="str">
        <f t="shared" si="62"/>
        <v>Desk 62</v>
      </c>
      <c r="C589" s="360" t="str">
        <f t="shared" si="66"/>
        <v/>
      </c>
      <c r="D589" s="360" t="str">
        <f t="shared" si="66"/>
        <v/>
      </c>
      <c r="E589" s="360" t="str">
        <f t="shared" si="66"/>
        <v/>
      </c>
      <c r="F589" s="360" t="str">
        <f t="shared" si="66"/>
        <v/>
      </c>
      <c r="G589" s="965" t="str">
        <f t="shared" si="66"/>
        <v/>
      </c>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44"/>
      <c r="DX589" s="29"/>
      <c r="DY589" s="29"/>
      <c r="DZ589" s="29"/>
      <c r="EA589" s="29"/>
      <c r="EB589" s="29"/>
      <c r="EC589" s="29"/>
      <c r="ED589" s="29"/>
      <c r="EE589" s="29"/>
      <c r="EF589" s="29"/>
      <c r="EG589" s="29"/>
      <c r="EH589" s="29"/>
      <c r="EI589" s="29"/>
      <c r="EJ589" s="29"/>
      <c r="EK589" s="29"/>
      <c r="EL589" s="29"/>
      <c r="EM589" s="29"/>
      <c r="EN589" s="29"/>
      <c r="EO589" s="29"/>
      <c r="EP589" s="29"/>
      <c r="EQ589" s="29"/>
      <c r="ER589" s="44"/>
    </row>
    <row r="590" spans="2:148" ht="15" customHeight="1" x14ac:dyDescent="0.25">
      <c r="B590" s="358" t="str">
        <f t="shared" si="62"/>
        <v>Desk 63</v>
      </c>
      <c r="C590" s="360" t="str">
        <f t="shared" si="66"/>
        <v/>
      </c>
      <c r="D590" s="360" t="str">
        <f t="shared" si="66"/>
        <v/>
      </c>
      <c r="E590" s="360" t="str">
        <f t="shared" si="66"/>
        <v/>
      </c>
      <c r="F590" s="360" t="str">
        <f t="shared" si="66"/>
        <v/>
      </c>
      <c r="G590" s="965" t="str">
        <f t="shared" si="66"/>
        <v/>
      </c>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44"/>
      <c r="DX590" s="29"/>
      <c r="DY590" s="29"/>
      <c r="DZ590" s="29"/>
      <c r="EA590" s="29"/>
      <c r="EB590" s="29"/>
      <c r="EC590" s="29"/>
      <c r="ED590" s="29"/>
      <c r="EE590" s="29"/>
      <c r="EF590" s="29"/>
      <c r="EG590" s="29"/>
      <c r="EH590" s="29"/>
      <c r="EI590" s="29"/>
      <c r="EJ590" s="29"/>
      <c r="EK590" s="29"/>
      <c r="EL590" s="29"/>
      <c r="EM590" s="29"/>
      <c r="EN590" s="29"/>
      <c r="EO590" s="29"/>
      <c r="EP590" s="29"/>
      <c r="EQ590" s="29"/>
      <c r="ER590" s="44"/>
    </row>
    <row r="591" spans="2:148" ht="15" customHeight="1" x14ac:dyDescent="0.25">
      <c r="B591" s="358" t="str">
        <f t="shared" si="62"/>
        <v>Desk 64</v>
      </c>
      <c r="C591" s="360" t="str">
        <f t="shared" si="66"/>
        <v/>
      </c>
      <c r="D591" s="360" t="str">
        <f t="shared" si="66"/>
        <v/>
      </c>
      <c r="E591" s="360" t="str">
        <f t="shared" si="66"/>
        <v/>
      </c>
      <c r="F591" s="360" t="str">
        <f t="shared" si="66"/>
        <v/>
      </c>
      <c r="G591" s="965" t="str">
        <f t="shared" si="66"/>
        <v/>
      </c>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44"/>
      <c r="DX591" s="29"/>
      <c r="DY591" s="29"/>
      <c r="DZ591" s="29"/>
      <c r="EA591" s="29"/>
      <c r="EB591" s="29"/>
      <c r="EC591" s="29"/>
      <c r="ED591" s="29"/>
      <c r="EE591" s="29"/>
      <c r="EF591" s="29"/>
      <c r="EG591" s="29"/>
      <c r="EH591" s="29"/>
      <c r="EI591" s="29"/>
      <c r="EJ591" s="29"/>
      <c r="EK591" s="29"/>
      <c r="EL591" s="29"/>
      <c r="EM591" s="29"/>
      <c r="EN591" s="29"/>
      <c r="EO591" s="29"/>
      <c r="EP591" s="29"/>
      <c r="EQ591" s="29"/>
      <c r="ER591" s="44"/>
    </row>
    <row r="592" spans="2:148" ht="15" customHeight="1" x14ac:dyDescent="0.25">
      <c r="B592" s="358" t="str">
        <f t="shared" si="62"/>
        <v>Desk 65</v>
      </c>
      <c r="C592" s="360" t="str">
        <f t="shared" si="66"/>
        <v/>
      </c>
      <c r="D592" s="360" t="str">
        <f t="shared" si="66"/>
        <v/>
      </c>
      <c r="E592" s="360" t="str">
        <f t="shared" si="66"/>
        <v/>
      </c>
      <c r="F592" s="360" t="str">
        <f t="shared" si="66"/>
        <v/>
      </c>
      <c r="G592" s="965" t="str">
        <f t="shared" si="66"/>
        <v/>
      </c>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44"/>
      <c r="DX592" s="29"/>
      <c r="DY592" s="29"/>
      <c r="DZ592" s="29"/>
      <c r="EA592" s="29"/>
      <c r="EB592" s="29"/>
      <c r="EC592" s="29"/>
      <c r="ED592" s="29"/>
      <c r="EE592" s="29"/>
      <c r="EF592" s="29"/>
      <c r="EG592" s="29"/>
      <c r="EH592" s="29"/>
      <c r="EI592" s="29"/>
      <c r="EJ592" s="29"/>
      <c r="EK592" s="29"/>
      <c r="EL592" s="29"/>
      <c r="EM592" s="29"/>
      <c r="EN592" s="29"/>
      <c r="EO592" s="29"/>
      <c r="EP592" s="29"/>
      <c r="EQ592" s="29"/>
      <c r="ER592" s="44"/>
    </row>
    <row r="593" spans="2:148" ht="15" customHeight="1" x14ac:dyDescent="0.25">
      <c r="B593" s="358" t="str">
        <f t="shared" ref="B593:B627" si="67">B179</f>
        <v>Desk 66</v>
      </c>
      <c r="C593" s="360" t="str">
        <f t="shared" ref="C593:G608" si="68">IF(ISBLANK(C76), "", C76)</f>
        <v/>
      </c>
      <c r="D593" s="360" t="str">
        <f t="shared" si="68"/>
        <v/>
      </c>
      <c r="E593" s="360" t="str">
        <f t="shared" si="68"/>
        <v/>
      </c>
      <c r="F593" s="360" t="str">
        <f t="shared" si="68"/>
        <v/>
      </c>
      <c r="G593" s="965" t="str">
        <f t="shared" si="68"/>
        <v/>
      </c>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44"/>
      <c r="DX593" s="29"/>
      <c r="DY593" s="29"/>
      <c r="DZ593" s="29"/>
      <c r="EA593" s="29"/>
      <c r="EB593" s="29"/>
      <c r="EC593" s="29"/>
      <c r="ED593" s="29"/>
      <c r="EE593" s="29"/>
      <c r="EF593" s="29"/>
      <c r="EG593" s="29"/>
      <c r="EH593" s="29"/>
      <c r="EI593" s="29"/>
      <c r="EJ593" s="29"/>
      <c r="EK593" s="29"/>
      <c r="EL593" s="29"/>
      <c r="EM593" s="29"/>
      <c r="EN593" s="29"/>
      <c r="EO593" s="29"/>
      <c r="EP593" s="29"/>
      <c r="EQ593" s="29"/>
      <c r="ER593" s="44"/>
    </row>
    <row r="594" spans="2:148" ht="15" customHeight="1" x14ac:dyDescent="0.25">
      <c r="B594" s="358" t="str">
        <f t="shared" si="67"/>
        <v>Desk 67</v>
      </c>
      <c r="C594" s="360" t="str">
        <f t="shared" si="68"/>
        <v/>
      </c>
      <c r="D594" s="360" t="str">
        <f t="shared" si="68"/>
        <v/>
      </c>
      <c r="E594" s="360" t="str">
        <f t="shared" si="68"/>
        <v/>
      </c>
      <c r="F594" s="360" t="str">
        <f t="shared" si="68"/>
        <v/>
      </c>
      <c r="G594" s="965" t="str">
        <f t="shared" si="68"/>
        <v/>
      </c>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44"/>
      <c r="DX594" s="29"/>
      <c r="DY594" s="29"/>
      <c r="DZ594" s="29"/>
      <c r="EA594" s="29"/>
      <c r="EB594" s="29"/>
      <c r="EC594" s="29"/>
      <c r="ED594" s="29"/>
      <c r="EE594" s="29"/>
      <c r="EF594" s="29"/>
      <c r="EG594" s="29"/>
      <c r="EH594" s="29"/>
      <c r="EI594" s="29"/>
      <c r="EJ594" s="29"/>
      <c r="EK594" s="29"/>
      <c r="EL594" s="29"/>
      <c r="EM594" s="29"/>
      <c r="EN594" s="29"/>
      <c r="EO594" s="29"/>
      <c r="EP594" s="29"/>
      <c r="EQ594" s="29"/>
      <c r="ER594" s="44"/>
    </row>
    <row r="595" spans="2:148" ht="15" customHeight="1" x14ac:dyDescent="0.25">
      <c r="B595" s="358" t="str">
        <f t="shared" si="67"/>
        <v>Desk 68</v>
      </c>
      <c r="C595" s="360" t="str">
        <f t="shared" si="68"/>
        <v/>
      </c>
      <c r="D595" s="360" t="str">
        <f t="shared" si="68"/>
        <v/>
      </c>
      <c r="E595" s="360" t="str">
        <f t="shared" si="68"/>
        <v/>
      </c>
      <c r="F595" s="360" t="str">
        <f t="shared" si="68"/>
        <v/>
      </c>
      <c r="G595" s="965" t="str">
        <f t="shared" si="68"/>
        <v/>
      </c>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44"/>
      <c r="DX595" s="29"/>
      <c r="DY595" s="29"/>
      <c r="DZ595" s="29"/>
      <c r="EA595" s="29"/>
      <c r="EB595" s="29"/>
      <c r="EC595" s="29"/>
      <c r="ED595" s="29"/>
      <c r="EE595" s="29"/>
      <c r="EF595" s="29"/>
      <c r="EG595" s="29"/>
      <c r="EH595" s="29"/>
      <c r="EI595" s="29"/>
      <c r="EJ595" s="29"/>
      <c r="EK595" s="29"/>
      <c r="EL595" s="29"/>
      <c r="EM595" s="29"/>
      <c r="EN595" s="29"/>
      <c r="EO595" s="29"/>
      <c r="EP595" s="29"/>
      <c r="EQ595" s="29"/>
      <c r="ER595" s="44"/>
    </row>
    <row r="596" spans="2:148" ht="15" customHeight="1" x14ac:dyDescent="0.25">
      <c r="B596" s="358" t="str">
        <f t="shared" si="67"/>
        <v>Desk 69</v>
      </c>
      <c r="C596" s="360" t="str">
        <f t="shared" si="68"/>
        <v/>
      </c>
      <c r="D596" s="360" t="str">
        <f t="shared" si="68"/>
        <v/>
      </c>
      <c r="E596" s="360" t="str">
        <f t="shared" si="68"/>
        <v/>
      </c>
      <c r="F596" s="360" t="str">
        <f t="shared" si="68"/>
        <v/>
      </c>
      <c r="G596" s="965" t="str">
        <f t="shared" si="68"/>
        <v/>
      </c>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44"/>
      <c r="DX596" s="29"/>
      <c r="DY596" s="29"/>
      <c r="DZ596" s="29"/>
      <c r="EA596" s="29"/>
      <c r="EB596" s="29"/>
      <c r="EC596" s="29"/>
      <c r="ED596" s="29"/>
      <c r="EE596" s="29"/>
      <c r="EF596" s="29"/>
      <c r="EG596" s="29"/>
      <c r="EH596" s="29"/>
      <c r="EI596" s="29"/>
      <c r="EJ596" s="29"/>
      <c r="EK596" s="29"/>
      <c r="EL596" s="29"/>
      <c r="EM596" s="29"/>
      <c r="EN596" s="29"/>
      <c r="EO596" s="29"/>
      <c r="EP596" s="29"/>
      <c r="EQ596" s="29"/>
      <c r="ER596" s="44"/>
    </row>
    <row r="597" spans="2:148" ht="15" customHeight="1" x14ac:dyDescent="0.25">
      <c r="B597" s="358" t="str">
        <f t="shared" si="67"/>
        <v>Desk 70</v>
      </c>
      <c r="C597" s="360" t="str">
        <f t="shared" si="68"/>
        <v/>
      </c>
      <c r="D597" s="360" t="str">
        <f t="shared" si="68"/>
        <v/>
      </c>
      <c r="E597" s="360" t="str">
        <f t="shared" si="68"/>
        <v/>
      </c>
      <c r="F597" s="360" t="str">
        <f t="shared" si="68"/>
        <v/>
      </c>
      <c r="G597" s="965" t="str">
        <f t="shared" si="68"/>
        <v/>
      </c>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44"/>
      <c r="DX597" s="29"/>
      <c r="DY597" s="29"/>
      <c r="DZ597" s="29"/>
      <c r="EA597" s="29"/>
      <c r="EB597" s="29"/>
      <c r="EC597" s="29"/>
      <c r="ED597" s="29"/>
      <c r="EE597" s="29"/>
      <c r="EF597" s="29"/>
      <c r="EG597" s="29"/>
      <c r="EH597" s="29"/>
      <c r="EI597" s="29"/>
      <c r="EJ597" s="29"/>
      <c r="EK597" s="29"/>
      <c r="EL597" s="29"/>
      <c r="EM597" s="29"/>
      <c r="EN597" s="29"/>
      <c r="EO597" s="29"/>
      <c r="EP597" s="29"/>
      <c r="EQ597" s="29"/>
      <c r="ER597" s="44"/>
    </row>
    <row r="598" spans="2:148" ht="15" customHeight="1" x14ac:dyDescent="0.25">
      <c r="B598" s="358" t="str">
        <f t="shared" si="67"/>
        <v>Desk 71</v>
      </c>
      <c r="C598" s="360" t="str">
        <f t="shared" si="68"/>
        <v/>
      </c>
      <c r="D598" s="360" t="str">
        <f t="shared" si="68"/>
        <v/>
      </c>
      <c r="E598" s="360" t="str">
        <f t="shared" si="68"/>
        <v/>
      </c>
      <c r="F598" s="360" t="str">
        <f t="shared" si="68"/>
        <v/>
      </c>
      <c r="G598" s="965" t="str">
        <f t="shared" si="68"/>
        <v/>
      </c>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44"/>
      <c r="DX598" s="29"/>
      <c r="DY598" s="29"/>
      <c r="DZ598" s="29"/>
      <c r="EA598" s="29"/>
      <c r="EB598" s="29"/>
      <c r="EC598" s="29"/>
      <c r="ED598" s="29"/>
      <c r="EE598" s="29"/>
      <c r="EF598" s="29"/>
      <c r="EG598" s="29"/>
      <c r="EH598" s="29"/>
      <c r="EI598" s="29"/>
      <c r="EJ598" s="29"/>
      <c r="EK598" s="29"/>
      <c r="EL598" s="29"/>
      <c r="EM598" s="29"/>
      <c r="EN598" s="29"/>
      <c r="EO598" s="29"/>
      <c r="EP598" s="29"/>
      <c r="EQ598" s="29"/>
      <c r="ER598" s="44"/>
    </row>
    <row r="599" spans="2:148" ht="15" customHeight="1" x14ac:dyDescent="0.25">
      <c r="B599" s="358" t="str">
        <f t="shared" si="67"/>
        <v>Desk 72</v>
      </c>
      <c r="C599" s="360" t="str">
        <f t="shared" si="68"/>
        <v/>
      </c>
      <c r="D599" s="360" t="str">
        <f t="shared" si="68"/>
        <v/>
      </c>
      <c r="E599" s="360" t="str">
        <f t="shared" si="68"/>
        <v/>
      </c>
      <c r="F599" s="360" t="str">
        <f t="shared" si="68"/>
        <v/>
      </c>
      <c r="G599" s="965" t="str">
        <f t="shared" si="68"/>
        <v/>
      </c>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44"/>
      <c r="DX599" s="29"/>
      <c r="DY599" s="29"/>
      <c r="DZ599" s="29"/>
      <c r="EA599" s="29"/>
      <c r="EB599" s="29"/>
      <c r="EC599" s="29"/>
      <c r="ED599" s="29"/>
      <c r="EE599" s="29"/>
      <c r="EF599" s="29"/>
      <c r="EG599" s="29"/>
      <c r="EH599" s="29"/>
      <c r="EI599" s="29"/>
      <c r="EJ599" s="29"/>
      <c r="EK599" s="29"/>
      <c r="EL599" s="29"/>
      <c r="EM599" s="29"/>
      <c r="EN599" s="29"/>
      <c r="EO599" s="29"/>
      <c r="EP599" s="29"/>
      <c r="EQ599" s="29"/>
      <c r="ER599" s="44"/>
    </row>
    <row r="600" spans="2:148" ht="15" customHeight="1" x14ac:dyDescent="0.25">
      <c r="B600" s="358" t="str">
        <f t="shared" si="67"/>
        <v>Desk 73</v>
      </c>
      <c r="C600" s="360" t="str">
        <f t="shared" si="68"/>
        <v/>
      </c>
      <c r="D600" s="360" t="str">
        <f t="shared" si="68"/>
        <v/>
      </c>
      <c r="E600" s="360" t="str">
        <f t="shared" si="68"/>
        <v/>
      </c>
      <c r="F600" s="360" t="str">
        <f t="shared" si="68"/>
        <v/>
      </c>
      <c r="G600" s="965" t="str">
        <f t="shared" si="68"/>
        <v/>
      </c>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44"/>
      <c r="DX600" s="29"/>
      <c r="DY600" s="29"/>
      <c r="DZ600" s="29"/>
      <c r="EA600" s="29"/>
      <c r="EB600" s="29"/>
      <c r="EC600" s="29"/>
      <c r="ED600" s="29"/>
      <c r="EE600" s="29"/>
      <c r="EF600" s="29"/>
      <c r="EG600" s="29"/>
      <c r="EH600" s="29"/>
      <c r="EI600" s="29"/>
      <c r="EJ600" s="29"/>
      <c r="EK600" s="29"/>
      <c r="EL600" s="29"/>
      <c r="EM600" s="29"/>
      <c r="EN600" s="29"/>
      <c r="EO600" s="29"/>
      <c r="EP600" s="29"/>
      <c r="EQ600" s="29"/>
      <c r="ER600" s="44"/>
    </row>
    <row r="601" spans="2:148" ht="15" customHeight="1" x14ac:dyDescent="0.25">
      <c r="B601" s="358" t="str">
        <f t="shared" si="67"/>
        <v>Desk 74</v>
      </c>
      <c r="C601" s="360" t="str">
        <f t="shared" si="68"/>
        <v/>
      </c>
      <c r="D601" s="360" t="str">
        <f t="shared" si="68"/>
        <v/>
      </c>
      <c r="E601" s="360" t="str">
        <f t="shared" si="68"/>
        <v/>
      </c>
      <c r="F601" s="360" t="str">
        <f t="shared" si="68"/>
        <v/>
      </c>
      <c r="G601" s="965" t="str">
        <f t="shared" si="68"/>
        <v/>
      </c>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44"/>
      <c r="DX601" s="29"/>
      <c r="DY601" s="29"/>
      <c r="DZ601" s="29"/>
      <c r="EA601" s="29"/>
      <c r="EB601" s="29"/>
      <c r="EC601" s="29"/>
      <c r="ED601" s="29"/>
      <c r="EE601" s="29"/>
      <c r="EF601" s="29"/>
      <c r="EG601" s="29"/>
      <c r="EH601" s="29"/>
      <c r="EI601" s="29"/>
      <c r="EJ601" s="29"/>
      <c r="EK601" s="29"/>
      <c r="EL601" s="29"/>
      <c r="EM601" s="29"/>
      <c r="EN601" s="29"/>
      <c r="EO601" s="29"/>
      <c r="EP601" s="29"/>
      <c r="EQ601" s="29"/>
      <c r="ER601" s="44"/>
    </row>
    <row r="602" spans="2:148" ht="15" customHeight="1" x14ac:dyDescent="0.25">
      <c r="B602" s="358" t="str">
        <f t="shared" si="67"/>
        <v>Desk 75</v>
      </c>
      <c r="C602" s="360" t="str">
        <f t="shared" si="68"/>
        <v/>
      </c>
      <c r="D602" s="360" t="str">
        <f t="shared" si="68"/>
        <v/>
      </c>
      <c r="E602" s="360" t="str">
        <f t="shared" si="68"/>
        <v/>
      </c>
      <c r="F602" s="360" t="str">
        <f t="shared" si="68"/>
        <v/>
      </c>
      <c r="G602" s="965" t="str">
        <f t="shared" si="68"/>
        <v/>
      </c>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44"/>
      <c r="DX602" s="29"/>
      <c r="DY602" s="29"/>
      <c r="DZ602" s="29"/>
      <c r="EA602" s="29"/>
      <c r="EB602" s="29"/>
      <c r="EC602" s="29"/>
      <c r="ED602" s="29"/>
      <c r="EE602" s="29"/>
      <c r="EF602" s="29"/>
      <c r="EG602" s="29"/>
      <c r="EH602" s="29"/>
      <c r="EI602" s="29"/>
      <c r="EJ602" s="29"/>
      <c r="EK602" s="29"/>
      <c r="EL602" s="29"/>
      <c r="EM602" s="29"/>
      <c r="EN602" s="29"/>
      <c r="EO602" s="29"/>
      <c r="EP602" s="29"/>
      <c r="EQ602" s="29"/>
      <c r="ER602" s="44"/>
    </row>
    <row r="603" spans="2:148" ht="15" customHeight="1" x14ac:dyDescent="0.25">
      <c r="B603" s="358" t="str">
        <f t="shared" si="67"/>
        <v>Desk 76</v>
      </c>
      <c r="C603" s="360" t="str">
        <f t="shared" si="68"/>
        <v/>
      </c>
      <c r="D603" s="360" t="str">
        <f t="shared" si="68"/>
        <v/>
      </c>
      <c r="E603" s="360" t="str">
        <f t="shared" si="68"/>
        <v/>
      </c>
      <c r="F603" s="360" t="str">
        <f t="shared" si="68"/>
        <v/>
      </c>
      <c r="G603" s="965" t="str">
        <f t="shared" si="68"/>
        <v/>
      </c>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44"/>
      <c r="DX603" s="29"/>
      <c r="DY603" s="29"/>
      <c r="DZ603" s="29"/>
      <c r="EA603" s="29"/>
      <c r="EB603" s="29"/>
      <c r="EC603" s="29"/>
      <c r="ED603" s="29"/>
      <c r="EE603" s="29"/>
      <c r="EF603" s="29"/>
      <c r="EG603" s="29"/>
      <c r="EH603" s="29"/>
      <c r="EI603" s="29"/>
      <c r="EJ603" s="29"/>
      <c r="EK603" s="29"/>
      <c r="EL603" s="29"/>
      <c r="EM603" s="29"/>
      <c r="EN603" s="29"/>
      <c r="EO603" s="29"/>
      <c r="EP603" s="29"/>
      <c r="EQ603" s="29"/>
      <c r="ER603" s="44"/>
    </row>
    <row r="604" spans="2:148" ht="15" customHeight="1" x14ac:dyDescent="0.25">
      <c r="B604" s="358" t="str">
        <f t="shared" si="67"/>
        <v>Desk 77</v>
      </c>
      <c r="C604" s="360" t="str">
        <f t="shared" si="68"/>
        <v/>
      </c>
      <c r="D604" s="360" t="str">
        <f t="shared" si="68"/>
        <v/>
      </c>
      <c r="E604" s="360" t="str">
        <f t="shared" si="68"/>
        <v/>
      </c>
      <c r="F604" s="360" t="str">
        <f t="shared" si="68"/>
        <v/>
      </c>
      <c r="G604" s="965" t="str">
        <f t="shared" si="68"/>
        <v/>
      </c>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44"/>
      <c r="DX604" s="29"/>
      <c r="DY604" s="29"/>
      <c r="DZ604" s="29"/>
      <c r="EA604" s="29"/>
      <c r="EB604" s="29"/>
      <c r="EC604" s="29"/>
      <c r="ED604" s="29"/>
      <c r="EE604" s="29"/>
      <c r="EF604" s="29"/>
      <c r="EG604" s="29"/>
      <c r="EH604" s="29"/>
      <c r="EI604" s="29"/>
      <c r="EJ604" s="29"/>
      <c r="EK604" s="29"/>
      <c r="EL604" s="29"/>
      <c r="EM604" s="29"/>
      <c r="EN604" s="29"/>
      <c r="EO604" s="29"/>
      <c r="EP604" s="29"/>
      <c r="EQ604" s="29"/>
      <c r="ER604" s="44"/>
    </row>
    <row r="605" spans="2:148" ht="15" customHeight="1" x14ac:dyDescent="0.25">
      <c r="B605" s="358" t="str">
        <f t="shared" si="67"/>
        <v>Desk 78</v>
      </c>
      <c r="C605" s="360" t="str">
        <f t="shared" si="68"/>
        <v/>
      </c>
      <c r="D605" s="360" t="str">
        <f t="shared" si="68"/>
        <v/>
      </c>
      <c r="E605" s="360" t="str">
        <f t="shared" si="68"/>
        <v/>
      </c>
      <c r="F605" s="360" t="str">
        <f t="shared" si="68"/>
        <v/>
      </c>
      <c r="G605" s="965" t="str">
        <f t="shared" si="68"/>
        <v/>
      </c>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44"/>
      <c r="DX605" s="29"/>
      <c r="DY605" s="29"/>
      <c r="DZ605" s="29"/>
      <c r="EA605" s="29"/>
      <c r="EB605" s="29"/>
      <c r="EC605" s="29"/>
      <c r="ED605" s="29"/>
      <c r="EE605" s="29"/>
      <c r="EF605" s="29"/>
      <c r="EG605" s="29"/>
      <c r="EH605" s="29"/>
      <c r="EI605" s="29"/>
      <c r="EJ605" s="29"/>
      <c r="EK605" s="29"/>
      <c r="EL605" s="29"/>
      <c r="EM605" s="29"/>
      <c r="EN605" s="29"/>
      <c r="EO605" s="29"/>
      <c r="EP605" s="29"/>
      <c r="EQ605" s="29"/>
      <c r="ER605" s="44"/>
    </row>
    <row r="606" spans="2:148" ht="15" customHeight="1" x14ac:dyDescent="0.25">
      <c r="B606" s="358" t="str">
        <f t="shared" si="67"/>
        <v>Desk 79</v>
      </c>
      <c r="C606" s="360" t="str">
        <f t="shared" si="68"/>
        <v/>
      </c>
      <c r="D606" s="360" t="str">
        <f t="shared" si="68"/>
        <v/>
      </c>
      <c r="E606" s="360" t="str">
        <f t="shared" si="68"/>
        <v/>
      </c>
      <c r="F606" s="360" t="str">
        <f t="shared" si="68"/>
        <v/>
      </c>
      <c r="G606" s="965" t="str">
        <f t="shared" si="68"/>
        <v/>
      </c>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44"/>
      <c r="DX606" s="29"/>
      <c r="DY606" s="29"/>
      <c r="DZ606" s="29"/>
      <c r="EA606" s="29"/>
      <c r="EB606" s="29"/>
      <c r="EC606" s="29"/>
      <c r="ED606" s="29"/>
      <c r="EE606" s="29"/>
      <c r="EF606" s="29"/>
      <c r="EG606" s="29"/>
      <c r="EH606" s="29"/>
      <c r="EI606" s="29"/>
      <c r="EJ606" s="29"/>
      <c r="EK606" s="29"/>
      <c r="EL606" s="29"/>
      <c r="EM606" s="29"/>
      <c r="EN606" s="29"/>
      <c r="EO606" s="29"/>
      <c r="EP606" s="29"/>
      <c r="EQ606" s="29"/>
      <c r="ER606" s="44"/>
    </row>
    <row r="607" spans="2:148" ht="15" customHeight="1" x14ac:dyDescent="0.25">
      <c r="B607" s="358" t="str">
        <f t="shared" si="67"/>
        <v>Desk 80</v>
      </c>
      <c r="C607" s="360" t="str">
        <f t="shared" si="68"/>
        <v/>
      </c>
      <c r="D607" s="360" t="str">
        <f t="shared" si="68"/>
        <v/>
      </c>
      <c r="E607" s="360" t="str">
        <f t="shared" si="68"/>
        <v/>
      </c>
      <c r="F607" s="360" t="str">
        <f t="shared" si="68"/>
        <v/>
      </c>
      <c r="G607" s="965" t="str">
        <f t="shared" si="68"/>
        <v/>
      </c>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44"/>
      <c r="DX607" s="29"/>
      <c r="DY607" s="29"/>
      <c r="DZ607" s="29"/>
      <c r="EA607" s="29"/>
      <c r="EB607" s="29"/>
      <c r="EC607" s="29"/>
      <c r="ED607" s="29"/>
      <c r="EE607" s="29"/>
      <c r="EF607" s="29"/>
      <c r="EG607" s="29"/>
      <c r="EH607" s="29"/>
      <c r="EI607" s="29"/>
      <c r="EJ607" s="29"/>
      <c r="EK607" s="29"/>
      <c r="EL607" s="29"/>
      <c r="EM607" s="29"/>
      <c r="EN607" s="29"/>
      <c r="EO607" s="29"/>
      <c r="EP607" s="29"/>
      <c r="EQ607" s="29"/>
      <c r="ER607" s="44"/>
    </row>
    <row r="608" spans="2:148" ht="15" customHeight="1" x14ac:dyDescent="0.25">
      <c r="B608" s="358" t="str">
        <f t="shared" si="67"/>
        <v>Desk 81</v>
      </c>
      <c r="C608" s="360" t="str">
        <f t="shared" si="68"/>
        <v/>
      </c>
      <c r="D608" s="360" t="str">
        <f t="shared" si="68"/>
        <v/>
      </c>
      <c r="E608" s="360" t="str">
        <f t="shared" si="68"/>
        <v/>
      </c>
      <c r="F608" s="360" t="str">
        <f t="shared" si="68"/>
        <v/>
      </c>
      <c r="G608" s="965" t="str">
        <f t="shared" si="68"/>
        <v/>
      </c>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44"/>
      <c r="DX608" s="29"/>
      <c r="DY608" s="29"/>
      <c r="DZ608" s="29"/>
      <c r="EA608" s="29"/>
      <c r="EB608" s="29"/>
      <c r="EC608" s="29"/>
      <c r="ED608" s="29"/>
      <c r="EE608" s="29"/>
      <c r="EF608" s="29"/>
      <c r="EG608" s="29"/>
      <c r="EH608" s="29"/>
      <c r="EI608" s="29"/>
      <c r="EJ608" s="29"/>
      <c r="EK608" s="29"/>
      <c r="EL608" s="29"/>
      <c r="EM608" s="29"/>
      <c r="EN608" s="29"/>
      <c r="EO608" s="29"/>
      <c r="EP608" s="29"/>
      <c r="EQ608" s="29"/>
      <c r="ER608" s="44"/>
    </row>
    <row r="609" spans="2:148" ht="15" customHeight="1" x14ac:dyDescent="0.25">
      <c r="B609" s="358" t="str">
        <f t="shared" si="67"/>
        <v>Desk 82</v>
      </c>
      <c r="C609" s="360" t="str">
        <f t="shared" ref="C609:G624" si="69">IF(ISBLANK(C92), "", C92)</f>
        <v/>
      </c>
      <c r="D609" s="360" t="str">
        <f t="shared" si="69"/>
        <v/>
      </c>
      <c r="E609" s="360" t="str">
        <f t="shared" si="69"/>
        <v/>
      </c>
      <c r="F609" s="360" t="str">
        <f t="shared" si="69"/>
        <v/>
      </c>
      <c r="G609" s="965" t="str">
        <f t="shared" si="69"/>
        <v/>
      </c>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44"/>
      <c r="DX609" s="29"/>
      <c r="DY609" s="29"/>
      <c r="DZ609" s="29"/>
      <c r="EA609" s="29"/>
      <c r="EB609" s="29"/>
      <c r="EC609" s="29"/>
      <c r="ED609" s="29"/>
      <c r="EE609" s="29"/>
      <c r="EF609" s="29"/>
      <c r="EG609" s="29"/>
      <c r="EH609" s="29"/>
      <c r="EI609" s="29"/>
      <c r="EJ609" s="29"/>
      <c r="EK609" s="29"/>
      <c r="EL609" s="29"/>
      <c r="EM609" s="29"/>
      <c r="EN609" s="29"/>
      <c r="EO609" s="29"/>
      <c r="EP609" s="29"/>
      <c r="EQ609" s="29"/>
      <c r="ER609" s="44"/>
    </row>
    <row r="610" spans="2:148" ht="15" customHeight="1" x14ac:dyDescent="0.25">
      <c r="B610" s="358" t="str">
        <f t="shared" si="67"/>
        <v>Desk 83</v>
      </c>
      <c r="C610" s="360" t="str">
        <f t="shared" si="69"/>
        <v/>
      </c>
      <c r="D610" s="360" t="str">
        <f t="shared" si="69"/>
        <v/>
      </c>
      <c r="E610" s="360" t="str">
        <f t="shared" si="69"/>
        <v/>
      </c>
      <c r="F610" s="360" t="str">
        <f t="shared" si="69"/>
        <v/>
      </c>
      <c r="G610" s="965" t="str">
        <f t="shared" si="69"/>
        <v/>
      </c>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44"/>
      <c r="DX610" s="29"/>
      <c r="DY610" s="29"/>
      <c r="DZ610" s="29"/>
      <c r="EA610" s="29"/>
      <c r="EB610" s="29"/>
      <c r="EC610" s="29"/>
      <c r="ED610" s="29"/>
      <c r="EE610" s="29"/>
      <c r="EF610" s="29"/>
      <c r="EG610" s="29"/>
      <c r="EH610" s="29"/>
      <c r="EI610" s="29"/>
      <c r="EJ610" s="29"/>
      <c r="EK610" s="29"/>
      <c r="EL610" s="29"/>
      <c r="EM610" s="29"/>
      <c r="EN610" s="29"/>
      <c r="EO610" s="29"/>
      <c r="EP610" s="29"/>
      <c r="EQ610" s="29"/>
      <c r="ER610" s="44"/>
    </row>
    <row r="611" spans="2:148" ht="15" customHeight="1" x14ac:dyDescent="0.25">
      <c r="B611" s="358" t="str">
        <f t="shared" si="67"/>
        <v>Desk 84</v>
      </c>
      <c r="C611" s="360" t="str">
        <f t="shared" si="69"/>
        <v/>
      </c>
      <c r="D611" s="360" t="str">
        <f t="shared" si="69"/>
        <v/>
      </c>
      <c r="E611" s="360" t="str">
        <f t="shared" si="69"/>
        <v/>
      </c>
      <c r="F611" s="360" t="str">
        <f t="shared" si="69"/>
        <v/>
      </c>
      <c r="G611" s="965" t="str">
        <f t="shared" si="69"/>
        <v/>
      </c>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44"/>
      <c r="DX611" s="29"/>
      <c r="DY611" s="29"/>
      <c r="DZ611" s="29"/>
      <c r="EA611" s="29"/>
      <c r="EB611" s="29"/>
      <c r="EC611" s="29"/>
      <c r="ED611" s="29"/>
      <c r="EE611" s="29"/>
      <c r="EF611" s="29"/>
      <c r="EG611" s="29"/>
      <c r="EH611" s="29"/>
      <c r="EI611" s="29"/>
      <c r="EJ611" s="29"/>
      <c r="EK611" s="29"/>
      <c r="EL611" s="29"/>
      <c r="EM611" s="29"/>
      <c r="EN611" s="29"/>
      <c r="EO611" s="29"/>
      <c r="EP611" s="29"/>
      <c r="EQ611" s="29"/>
      <c r="ER611" s="44"/>
    </row>
    <row r="612" spans="2:148" ht="15" customHeight="1" x14ac:dyDescent="0.25">
      <c r="B612" s="358" t="str">
        <f t="shared" si="67"/>
        <v>Desk 85</v>
      </c>
      <c r="C612" s="360" t="str">
        <f t="shared" si="69"/>
        <v/>
      </c>
      <c r="D612" s="360" t="str">
        <f t="shared" si="69"/>
        <v/>
      </c>
      <c r="E612" s="360" t="str">
        <f t="shared" si="69"/>
        <v/>
      </c>
      <c r="F612" s="360" t="str">
        <f t="shared" si="69"/>
        <v/>
      </c>
      <c r="G612" s="965" t="str">
        <f t="shared" si="69"/>
        <v/>
      </c>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44"/>
      <c r="DX612" s="29"/>
      <c r="DY612" s="29"/>
      <c r="DZ612" s="29"/>
      <c r="EA612" s="29"/>
      <c r="EB612" s="29"/>
      <c r="EC612" s="29"/>
      <c r="ED612" s="29"/>
      <c r="EE612" s="29"/>
      <c r="EF612" s="29"/>
      <c r="EG612" s="29"/>
      <c r="EH612" s="29"/>
      <c r="EI612" s="29"/>
      <c r="EJ612" s="29"/>
      <c r="EK612" s="29"/>
      <c r="EL612" s="29"/>
      <c r="EM612" s="29"/>
      <c r="EN612" s="29"/>
      <c r="EO612" s="29"/>
      <c r="EP612" s="29"/>
      <c r="EQ612" s="29"/>
      <c r="ER612" s="44"/>
    </row>
    <row r="613" spans="2:148" ht="15" customHeight="1" x14ac:dyDescent="0.25">
      <c r="B613" s="358" t="str">
        <f t="shared" si="67"/>
        <v>Desk 86</v>
      </c>
      <c r="C613" s="360" t="str">
        <f t="shared" si="69"/>
        <v/>
      </c>
      <c r="D613" s="360" t="str">
        <f t="shared" si="69"/>
        <v/>
      </c>
      <c r="E613" s="360" t="str">
        <f t="shared" si="69"/>
        <v/>
      </c>
      <c r="F613" s="360" t="str">
        <f t="shared" si="69"/>
        <v/>
      </c>
      <c r="G613" s="965" t="str">
        <f t="shared" si="69"/>
        <v/>
      </c>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44"/>
      <c r="DX613" s="29"/>
      <c r="DY613" s="29"/>
      <c r="DZ613" s="29"/>
      <c r="EA613" s="29"/>
      <c r="EB613" s="29"/>
      <c r="EC613" s="29"/>
      <c r="ED613" s="29"/>
      <c r="EE613" s="29"/>
      <c r="EF613" s="29"/>
      <c r="EG613" s="29"/>
      <c r="EH613" s="29"/>
      <c r="EI613" s="29"/>
      <c r="EJ613" s="29"/>
      <c r="EK613" s="29"/>
      <c r="EL613" s="29"/>
      <c r="EM613" s="29"/>
      <c r="EN613" s="29"/>
      <c r="EO613" s="29"/>
      <c r="EP613" s="29"/>
      <c r="EQ613" s="29"/>
      <c r="ER613" s="44"/>
    </row>
    <row r="614" spans="2:148" ht="15" customHeight="1" x14ac:dyDescent="0.25">
      <c r="B614" s="358" t="str">
        <f t="shared" si="67"/>
        <v>Desk 87</v>
      </c>
      <c r="C614" s="360" t="str">
        <f t="shared" si="69"/>
        <v/>
      </c>
      <c r="D614" s="360" t="str">
        <f t="shared" si="69"/>
        <v/>
      </c>
      <c r="E614" s="360" t="str">
        <f t="shared" si="69"/>
        <v/>
      </c>
      <c r="F614" s="360" t="str">
        <f t="shared" si="69"/>
        <v/>
      </c>
      <c r="G614" s="965" t="str">
        <f t="shared" si="69"/>
        <v/>
      </c>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44"/>
      <c r="DX614" s="29"/>
      <c r="DY614" s="29"/>
      <c r="DZ614" s="29"/>
      <c r="EA614" s="29"/>
      <c r="EB614" s="29"/>
      <c r="EC614" s="29"/>
      <c r="ED614" s="29"/>
      <c r="EE614" s="29"/>
      <c r="EF614" s="29"/>
      <c r="EG614" s="29"/>
      <c r="EH614" s="29"/>
      <c r="EI614" s="29"/>
      <c r="EJ614" s="29"/>
      <c r="EK614" s="29"/>
      <c r="EL614" s="29"/>
      <c r="EM614" s="29"/>
      <c r="EN614" s="29"/>
      <c r="EO614" s="29"/>
      <c r="EP614" s="29"/>
      <c r="EQ614" s="29"/>
      <c r="ER614" s="44"/>
    </row>
    <row r="615" spans="2:148" ht="15" customHeight="1" x14ac:dyDescent="0.25">
      <c r="B615" s="358" t="str">
        <f t="shared" si="67"/>
        <v>Desk 88</v>
      </c>
      <c r="C615" s="360" t="str">
        <f t="shared" si="69"/>
        <v/>
      </c>
      <c r="D615" s="360" t="str">
        <f t="shared" si="69"/>
        <v/>
      </c>
      <c r="E615" s="360" t="str">
        <f t="shared" si="69"/>
        <v/>
      </c>
      <c r="F615" s="360" t="str">
        <f t="shared" si="69"/>
        <v/>
      </c>
      <c r="G615" s="965" t="str">
        <f t="shared" si="69"/>
        <v/>
      </c>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44"/>
      <c r="DX615" s="29"/>
      <c r="DY615" s="29"/>
      <c r="DZ615" s="29"/>
      <c r="EA615" s="29"/>
      <c r="EB615" s="29"/>
      <c r="EC615" s="29"/>
      <c r="ED615" s="29"/>
      <c r="EE615" s="29"/>
      <c r="EF615" s="29"/>
      <c r="EG615" s="29"/>
      <c r="EH615" s="29"/>
      <c r="EI615" s="29"/>
      <c r="EJ615" s="29"/>
      <c r="EK615" s="29"/>
      <c r="EL615" s="29"/>
      <c r="EM615" s="29"/>
      <c r="EN615" s="29"/>
      <c r="EO615" s="29"/>
      <c r="EP615" s="29"/>
      <c r="EQ615" s="29"/>
      <c r="ER615" s="44"/>
    </row>
    <row r="616" spans="2:148" ht="15" customHeight="1" x14ac:dyDescent="0.25">
      <c r="B616" s="358" t="str">
        <f t="shared" si="67"/>
        <v>Desk 89</v>
      </c>
      <c r="C616" s="360" t="str">
        <f t="shared" si="69"/>
        <v/>
      </c>
      <c r="D616" s="360" t="str">
        <f t="shared" si="69"/>
        <v/>
      </c>
      <c r="E616" s="360" t="str">
        <f t="shared" si="69"/>
        <v/>
      </c>
      <c r="F616" s="360" t="str">
        <f t="shared" si="69"/>
        <v/>
      </c>
      <c r="G616" s="965" t="str">
        <f t="shared" si="69"/>
        <v/>
      </c>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44"/>
      <c r="DX616" s="29"/>
      <c r="DY616" s="29"/>
      <c r="DZ616" s="29"/>
      <c r="EA616" s="29"/>
      <c r="EB616" s="29"/>
      <c r="EC616" s="29"/>
      <c r="ED616" s="29"/>
      <c r="EE616" s="29"/>
      <c r="EF616" s="29"/>
      <c r="EG616" s="29"/>
      <c r="EH616" s="29"/>
      <c r="EI616" s="29"/>
      <c r="EJ616" s="29"/>
      <c r="EK616" s="29"/>
      <c r="EL616" s="29"/>
      <c r="EM616" s="29"/>
      <c r="EN616" s="29"/>
      <c r="EO616" s="29"/>
      <c r="EP616" s="29"/>
      <c r="EQ616" s="29"/>
      <c r="ER616" s="44"/>
    </row>
    <row r="617" spans="2:148" ht="15" customHeight="1" x14ac:dyDescent="0.25">
      <c r="B617" s="358" t="str">
        <f t="shared" si="67"/>
        <v>Desk 90</v>
      </c>
      <c r="C617" s="360" t="str">
        <f t="shared" si="69"/>
        <v/>
      </c>
      <c r="D617" s="360" t="str">
        <f t="shared" si="69"/>
        <v/>
      </c>
      <c r="E617" s="360" t="str">
        <f t="shared" si="69"/>
        <v/>
      </c>
      <c r="F617" s="360" t="str">
        <f t="shared" si="69"/>
        <v/>
      </c>
      <c r="G617" s="965" t="str">
        <f t="shared" si="69"/>
        <v/>
      </c>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44"/>
      <c r="DX617" s="29"/>
      <c r="DY617" s="29"/>
      <c r="DZ617" s="29"/>
      <c r="EA617" s="29"/>
      <c r="EB617" s="29"/>
      <c r="EC617" s="29"/>
      <c r="ED617" s="29"/>
      <c r="EE617" s="29"/>
      <c r="EF617" s="29"/>
      <c r="EG617" s="29"/>
      <c r="EH617" s="29"/>
      <c r="EI617" s="29"/>
      <c r="EJ617" s="29"/>
      <c r="EK617" s="29"/>
      <c r="EL617" s="29"/>
      <c r="EM617" s="29"/>
      <c r="EN617" s="29"/>
      <c r="EO617" s="29"/>
      <c r="EP617" s="29"/>
      <c r="EQ617" s="29"/>
      <c r="ER617" s="44"/>
    </row>
    <row r="618" spans="2:148" ht="15" customHeight="1" x14ac:dyDescent="0.25">
      <c r="B618" s="358" t="str">
        <f t="shared" si="67"/>
        <v>Desk 91</v>
      </c>
      <c r="C618" s="360" t="str">
        <f t="shared" si="69"/>
        <v/>
      </c>
      <c r="D618" s="360" t="str">
        <f t="shared" si="69"/>
        <v/>
      </c>
      <c r="E618" s="360" t="str">
        <f t="shared" si="69"/>
        <v/>
      </c>
      <c r="F618" s="360" t="str">
        <f t="shared" si="69"/>
        <v/>
      </c>
      <c r="G618" s="965" t="str">
        <f t="shared" si="69"/>
        <v/>
      </c>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44"/>
      <c r="DX618" s="29"/>
      <c r="DY618" s="29"/>
      <c r="DZ618" s="29"/>
      <c r="EA618" s="29"/>
      <c r="EB618" s="29"/>
      <c r="EC618" s="29"/>
      <c r="ED618" s="29"/>
      <c r="EE618" s="29"/>
      <c r="EF618" s="29"/>
      <c r="EG618" s="29"/>
      <c r="EH618" s="29"/>
      <c r="EI618" s="29"/>
      <c r="EJ618" s="29"/>
      <c r="EK618" s="29"/>
      <c r="EL618" s="29"/>
      <c r="EM618" s="29"/>
      <c r="EN618" s="29"/>
      <c r="EO618" s="29"/>
      <c r="EP618" s="29"/>
      <c r="EQ618" s="29"/>
      <c r="ER618" s="44"/>
    </row>
    <row r="619" spans="2:148" ht="15" customHeight="1" x14ac:dyDescent="0.25">
      <c r="B619" s="358" t="str">
        <f t="shared" si="67"/>
        <v>Desk 92</v>
      </c>
      <c r="C619" s="360" t="str">
        <f t="shared" si="69"/>
        <v/>
      </c>
      <c r="D619" s="360" t="str">
        <f t="shared" si="69"/>
        <v/>
      </c>
      <c r="E619" s="360" t="str">
        <f t="shared" si="69"/>
        <v/>
      </c>
      <c r="F619" s="360" t="str">
        <f t="shared" si="69"/>
        <v/>
      </c>
      <c r="G619" s="965" t="str">
        <f t="shared" si="69"/>
        <v/>
      </c>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44"/>
      <c r="DX619" s="29"/>
      <c r="DY619" s="29"/>
      <c r="DZ619" s="29"/>
      <c r="EA619" s="29"/>
      <c r="EB619" s="29"/>
      <c r="EC619" s="29"/>
      <c r="ED619" s="29"/>
      <c r="EE619" s="29"/>
      <c r="EF619" s="29"/>
      <c r="EG619" s="29"/>
      <c r="EH619" s="29"/>
      <c r="EI619" s="29"/>
      <c r="EJ619" s="29"/>
      <c r="EK619" s="29"/>
      <c r="EL619" s="29"/>
      <c r="EM619" s="29"/>
      <c r="EN619" s="29"/>
      <c r="EO619" s="29"/>
      <c r="EP619" s="29"/>
      <c r="EQ619" s="29"/>
      <c r="ER619" s="44"/>
    </row>
    <row r="620" spans="2:148" ht="15" customHeight="1" x14ac:dyDescent="0.25">
      <c r="B620" s="358" t="str">
        <f t="shared" si="67"/>
        <v>Desk 93</v>
      </c>
      <c r="C620" s="360" t="str">
        <f t="shared" si="69"/>
        <v/>
      </c>
      <c r="D620" s="360" t="str">
        <f t="shared" si="69"/>
        <v/>
      </c>
      <c r="E620" s="360" t="str">
        <f t="shared" si="69"/>
        <v/>
      </c>
      <c r="F620" s="360" t="str">
        <f t="shared" si="69"/>
        <v/>
      </c>
      <c r="G620" s="965" t="str">
        <f t="shared" si="69"/>
        <v/>
      </c>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44"/>
      <c r="DX620" s="29"/>
      <c r="DY620" s="29"/>
      <c r="DZ620" s="29"/>
      <c r="EA620" s="29"/>
      <c r="EB620" s="29"/>
      <c r="EC620" s="29"/>
      <c r="ED620" s="29"/>
      <c r="EE620" s="29"/>
      <c r="EF620" s="29"/>
      <c r="EG620" s="29"/>
      <c r="EH620" s="29"/>
      <c r="EI620" s="29"/>
      <c r="EJ620" s="29"/>
      <c r="EK620" s="29"/>
      <c r="EL620" s="29"/>
      <c r="EM620" s="29"/>
      <c r="EN620" s="29"/>
      <c r="EO620" s="29"/>
      <c r="EP620" s="29"/>
      <c r="EQ620" s="29"/>
      <c r="ER620" s="44"/>
    </row>
    <row r="621" spans="2:148" ht="15" customHeight="1" x14ac:dyDescent="0.25">
      <c r="B621" s="358" t="str">
        <f t="shared" si="67"/>
        <v>Desk 94</v>
      </c>
      <c r="C621" s="360" t="str">
        <f t="shared" si="69"/>
        <v/>
      </c>
      <c r="D621" s="360" t="str">
        <f t="shared" si="69"/>
        <v/>
      </c>
      <c r="E621" s="360" t="str">
        <f t="shared" si="69"/>
        <v/>
      </c>
      <c r="F621" s="360" t="str">
        <f t="shared" si="69"/>
        <v/>
      </c>
      <c r="G621" s="965" t="str">
        <f t="shared" si="69"/>
        <v/>
      </c>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44"/>
      <c r="DX621" s="29"/>
      <c r="DY621" s="29"/>
      <c r="DZ621" s="29"/>
      <c r="EA621" s="29"/>
      <c r="EB621" s="29"/>
      <c r="EC621" s="29"/>
      <c r="ED621" s="29"/>
      <c r="EE621" s="29"/>
      <c r="EF621" s="29"/>
      <c r="EG621" s="29"/>
      <c r="EH621" s="29"/>
      <c r="EI621" s="29"/>
      <c r="EJ621" s="29"/>
      <c r="EK621" s="29"/>
      <c r="EL621" s="29"/>
      <c r="EM621" s="29"/>
      <c r="EN621" s="29"/>
      <c r="EO621" s="29"/>
      <c r="EP621" s="29"/>
      <c r="EQ621" s="29"/>
      <c r="ER621" s="44"/>
    </row>
    <row r="622" spans="2:148" ht="15" customHeight="1" x14ac:dyDescent="0.25">
      <c r="B622" s="358" t="str">
        <f t="shared" si="67"/>
        <v>Desk 95</v>
      </c>
      <c r="C622" s="360" t="str">
        <f t="shared" si="69"/>
        <v/>
      </c>
      <c r="D622" s="360" t="str">
        <f t="shared" si="69"/>
        <v/>
      </c>
      <c r="E622" s="360" t="str">
        <f t="shared" si="69"/>
        <v/>
      </c>
      <c r="F622" s="360" t="str">
        <f t="shared" si="69"/>
        <v/>
      </c>
      <c r="G622" s="965" t="str">
        <f t="shared" si="69"/>
        <v/>
      </c>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44"/>
      <c r="DX622" s="29"/>
      <c r="DY622" s="29"/>
      <c r="DZ622" s="29"/>
      <c r="EA622" s="29"/>
      <c r="EB622" s="29"/>
      <c r="EC622" s="29"/>
      <c r="ED622" s="29"/>
      <c r="EE622" s="29"/>
      <c r="EF622" s="29"/>
      <c r="EG622" s="29"/>
      <c r="EH622" s="29"/>
      <c r="EI622" s="29"/>
      <c r="EJ622" s="29"/>
      <c r="EK622" s="29"/>
      <c r="EL622" s="29"/>
      <c r="EM622" s="29"/>
      <c r="EN622" s="29"/>
      <c r="EO622" s="29"/>
      <c r="EP622" s="29"/>
      <c r="EQ622" s="29"/>
      <c r="ER622" s="44"/>
    </row>
    <row r="623" spans="2:148" ht="15" customHeight="1" x14ac:dyDescent="0.25">
      <c r="B623" s="358" t="str">
        <f t="shared" si="67"/>
        <v>Desk 96</v>
      </c>
      <c r="C623" s="360" t="str">
        <f t="shared" si="69"/>
        <v/>
      </c>
      <c r="D623" s="360" t="str">
        <f t="shared" si="69"/>
        <v/>
      </c>
      <c r="E623" s="360" t="str">
        <f t="shared" si="69"/>
        <v/>
      </c>
      <c r="F623" s="360" t="str">
        <f t="shared" si="69"/>
        <v/>
      </c>
      <c r="G623" s="965" t="str">
        <f t="shared" si="69"/>
        <v/>
      </c>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44"/>
      <c r="DX623" s="29"/>
      <c r="DY623" s="29"/>
      <c r="DZ623" s="29"/>
      <c r="EA623" s="29"/>
      <c r="EB623" s="29"/>
      <c r="EC623" s="29"/>
      <c r="ED623" s="29"/>
      <c r="EE623" s="29"/>
      <c r="EF623" s="29"/>
      <c r="EG623" s="29"/>
      <c r="EH623" s="29"/>
      <c r="EI623" s="29"/>
      <c r="EJ623" s="29"/>
      <c r="EK623" s="29"/>
      <c r="EL623" s="29"/>
      <c r="EM623" s="29"/>
      <c r="EN623" s="29"/>
      <c r="EO623" s="29"/>
      <c r="EP623" s="29"/>
      <c r="EQ623" s="29"/>
      <c r="ER623" s="44"/>
    </row>
    <row r="624" spans="2:148" ht="15" customHeight="1" x14ac:dyDescent="0.25">
      <c r="B624" s="358" t="str">
        <f t="shared" si="67"/>
        <v>Desk 97</v>
      </c>
      <c r="C624" s="360" t="str">
        <f t="shared" si="69"/>
        <v/>
      </c>
      <c r="D624" s="360" t="str">
        <f t="shared" si="69"/>
        <v/>
      </c>
      <c r="E624" s="360" t="str">
        <f t="shared" si="69"/>
        <v/>
      </c>
      <c r="F624" s="360" t="str">
        <f t="shared" si="69"/>
        <v/>
      </c>
      <c r="G624" s="965" t="str">
        <f t="shared" si="69"/>
        <v/>
      </c>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44"/>
      <c r="DX624" s="29"/>
      <c r="DY624" s="29"/>
      <c r="DZ624" s="29"/>
      <c r="EA624" s="29"/>
      <c r="EB624" s="29"/>
      <c r="EC624" s="29"/>
      <c r="ED624" s="29"/>
      <c r="EE624" s="29"/>
      <c r="EF624" s="29"/>
      <c r="EG624" s="29"/>
      <c r="EH624" s="29"/>
      <c r="EI624" s="29"/>
      <c r="EJ624" s="29"/>
      <c r="EK624" s="29"/>
      <c r="EL624" s="29"/>
      <c r="EM624" s="29"/>
      <c r="EN624" s="29"/>
      <c r="EO624" s="29"/>
      <c r="EP624" s="29"/>
      <c r="EQ624" s="29"/>
      <c r="ER624" s="44"/>
    </row>
    <row r="625" spans="1:149" ht="15" customHeight="1" x14ac:dyDescent="0.25">
      <c r="B625" s="358" t="str">
        <f t="shared" si="67"/>
        <v>Desk 98</v>
      </c>
      <c r="C625" s="360" t="str">
        <f t="shared" ref="C625:G627" si="70">IF(ISBLANK(C108), "", C108)</f>
        <v/>
      </c>
      <c r="D625" s="360" t="str">
        <f t="shared" si="70"/>
        <v/>
      </c>
      <c r="E625" s="360" t="str">
        <f t="shared" si="70"/>
        <v/>
      </c>
      <c r="F625" s="360" t="str">
        <f t="shared" si="70"/>
        <v/>
      </c>
      <c r="G625" s="965" t="str">
        <f t="shared" si="70"/>
        <v/>
      </c>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44"/>
      <c r="DX625" s="29"/>
      <c r="DY625" s="29"/>
      <c r="DZ625" s="29"/>
      <c r="EA625" s="29"/>
      <c r="EB625" s="29"/>
      <c r="EC625" s="29"/>
      <c r="ED625" s="29"/>
      <c r="EE625" s="29"/>
      <c r="EF625" s="29"/>
      <c r="EG625" s="29"/>
      <c r="EH625" s="29"/>
      <c r="EI625" s="29"/>
      <c r="EJ625" s="29"/>
      <c r="EK625" s="29"/>
      <c r="EL625" s="29"/>
      <c r="EM625" s="29"/>
      <c r="EN625" s="29"/>
      <c r="EO625" s="29"/>
      <c r="EP625" s="29"/>
      <c r="EQ625" s="29"/>
      <c r="ER625" s="44"/>
    </row>
    <row r="626" spans="1:149" ht="15" customHeight="1" x14ac:dyDescent="0.25">
      <c r="B626" s="358" t="str">
        <f t="shared" si="67"/>
        <v>Desk 99</v>
      </c>
      <c r="C626" s="360" t="str">
        <f t="shared" si="70"/>
        <v/>
      </c>
      <c r="D626" s="360" t="str">
        <f t="shared" si="70"/>
        <v/>
      </c>
      <c r="E626" s="360" t="str">
        <f t="shared" si="70"/>
        <v/>
      </c>
      <c r="F626" s="360" t="str">
        <f t="shared" si="70"/>
        <v/>
      </c>
      <c r="G626" s="965" t="str">
        <f t="shared" si="70"/>
        <v/>
      </c>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44"/>
      <c r="DX626" s="29"/>
      <c r="DY626" s="29"/>
      <c r="DZ626" s="29"/>
      <c r="EA626" s="29"/>
      <c r="EB626" s="29"/>
      <c r="EC626" s="29"/>
      <c r="ED626" s="29"/>
      <c r="EE626" s="29"/>
      <c r="EF626" s="29"/>
      <c r="EG626" s="29"/>
      <c r="EH626" s="29"/>
      <c r="EI626" s="29"/>
      <c r="EJ626" s="29"/>
      <c r="EK626" s="29"/>
      <c r="EL626" s="29"/>
      <c r="EM626" s="29"/>
      <c r="EN626" s="29"/>
      <c r="EO626" s="29"/>
      <c r="EP626" s="29"/>
      <c r="EQ626" s="29"/>
      <c r="ER626" s="44"/>
    </row>
    <row r="627" spans="1:149" ht="15" customHeight="1" x14ac:dyDescent="0.25">
      <c r="B627" s="361" t="str">
        <f t="shared" si="67"/>
        <v>Desk 100</v>
      </c>
      <c r="C627" s="362" t="str">
        <f t="shared" si="70"/>
        <v/>
      </c>
      <c r="D627" s="362" t="str">
        <f t="shared" si="70"/>
        <v/>
      </c>
      <c r="E627" s="362" t="str">
        <f t="shared" si="70"/>
        <v/>
      </c>
      <c r="F627" s="362" t="str">
        <f t="shared" si="70"/>
        <v/>
      </c>
      <c r="G627" s="965" t="str">
        <f t="shared" si="70"/>
        <v/>
      </c>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c r="DG627" s="36"/>
      <c r="DH627" s="36"/>
      <c r="DI627" s="36"/>
      <c r="DJ627" s="36"/>
      <c r="DK627" s="36"/>
      <c r="DL627" s="36"/>
      <c r="DM627" s="36"/>
      <c r="DN627" s="36"/>
      <c r="DO627" s="36"/>
      <c r="DP627" s="36"/>
      <c r="DQ627" s="36"/>
      <c r="DR627" s="36"/>
      <c r="DS627" s="36"/>
      <c r="DT627" s="36"/>
      <c r="DU627" s="36"/>
      <c r="DV627" s="36"/>
      <c r="DW627" s="89"/>
      <c r="DX627" s="36"/>
      <c r="DY627" s="36"/>
      <c r="DZ627" s="36"/>
      <c r="EA627" s="36"/>
      <c r="EB627" s="36"/>
      <c r="EC627" s="36"/>
      <c r="ED627" s="36"/>
      <c r="EE627" s="36"/>
      <c r="EF627" s="36"/>
      <c r="EG627" s="36"/>
      <c r="EH627" s="36"/>
      <c r="EI627" s="36"/>
      <c r="EJ627" s="36"/>
      <c r="EK627" s="36"/>
      <c r="EL627" s="36"/>
      <c r="EM627" s="36"/>
      <c r="EN627" s="36"/>
      <c r="EO627" s="36"/>
      <c r="EP627" s="36"/>
      <c r="EQ627" s="36"/>
      <c r="ER627" s="89"/>
    </row>
    <row r="628" spans="1:149" ht="15" customHeight="1" x14ac:dyDescent="0.25">
      <c r="B628" s="1147" t="s">
        <v>663</v>
      </c>
      <c r="C628" s="966"/>
      <c r="D628" s="966"/>
      <c r="E628" s="966"/>
      <c r="F628" s="966"/>
      <c r="G628" s="966"/>
      <c r="H628" s="1146"/>
      <c r="I628" s="1146"/>
      <c r="J628" s="1146"/>
      <c r="K628" s="1146"/>
      <c r="L628" s="1146"/>
      <c r="M628" s="1146"/>
      <c r="N628" s="1146"/>
      <c r="O628" s="1146"/>
      <c r="P628" s="1146"/>
      <c r="Q628" s="1146"/>
      <c r="R628" s="1146"/>
      <c r="S628" s="1146"/>
      <c r="T628" s="1146"/>
      <c r="U628" s="1146"/>
      <c r="V628" s="1146"/>
      <c r="W628" s="1146"/>
      <c r="X628" s="1146"/>
      <c r="Y628" s="1146"/>
      <c r="Z628" s="1146"/>
      <c r="AA628" s="1146"/>
      <c r="AB628" s="1146"/>
      <c r="AC628" s="1146"/>
      <c r="AD628" s="1146"/>
      <c r="AE628" s="1146"/>
      <c r="AF628" s="1146"/>
      <c r="AG628" s="1146"/>
      <c r="AH628" s="1146"/>
      <c r="AI628" s="1146"/>
      <c r="AJ628" s="1146"/>
      <c r="AK628" s="1146"/>
      <c r="AL628" s="1146"/>
      <c r="AM628" s="1146"/>
      <c r="AN628" s="1146"/>
      <c r="AO628" s="1146"/>
      <c r="AP628" s="1146"/>
      <c r="AQ628" s="1146"/>
      <c r="AR628" s="1146"/>
      <c r="AS628" s="1146"/>
      <c r="AT628" s="1146"/>
      <c r="AU628" s="1146"/>
      <c r="AV628" s="1146"/>
      <c r="AW628" s="1146"/>
      <c r="AX628" s="1146"/>
      <c r="AY628" s="1146"/>
      <c r="AZ628" s="1146"/>
      <c r="BA628" s="1146"/>
      <c r="BB628" s="1146"/>
      <c r="BC628" s="1146"/>
      <c r="BD628" s="1146"/>
      <c r="BE628" s="1146"/>
      <c r="BF628" s="1146"/>
      <c r="BG628" s="1146"/>
      <c r="BH628" s="1146"/>
      <c r="BI628" s="1146"/>
      <c r="BJ628" s="1146"/>
      <c r="BK628" s="1146"/>
      <c r="BL628" s="1146"/>
      <c r="BM628" s="1146"/>
      <c r="BN628" s="1146"/>
      <c r="BO628" s="1146"/>
      <c r="BP628" s="1146"/>
      <c r="BQ628" s="1146"/>
      <c r="BR628" s="1146"/>
      <c r="BS628" s="1146"/>
      <c r="BT628" s="1146"/>
      <c r="BU628" s="1146"/>
      <c r="BV628" s="1146"/>
      <c r="BW628" s="1146"/>
      <c r="BX628" s="1146"/>
      <c r="BY628" s="1146"/>
      <c r="BZ628" s="1146"/>
      <c r="CA628" s="1146"/>
      <c r="CB628" s="1146"/>
      <c r="CC628" s="1146"/>
      <c r="CD628" s="1146"/>
      <c r="CE628" s="1146"/>
      <c r="CF628" s="1146"/>
      <c r="CG628" s="1146"/>
      <c r="CH628" s="1146"/>
      <c r="CI628" s="1146"/>
      <c r="CJ628" s="1146"/>
      <c r="CK628" s="1146"/>
      <c r="CL628" s="1146"/>
      <c r="CM628" s="1146"/>
      <c r="CN628" s="1146"/>
      <c r="CO628" s="1146"/>
      <c r="CP628" s="1146"/>
      <c r="CQ628" s="1146"/>
      <c r="CR628" s="1146"/>
      <c r="CS628" s="1146"/>
      <c r="CT628" s="1146"/>
      <c r="CU628" s="1146"/>
      <c r="CV628" s="1146"/>
      <c r="CW628" s="1146"/>
      <c r="CX628" s="1146"/>
      <c r="CY628" s="1146"/>
      <c r="CZ628" s="1146"/>
      <c r="DA628" s="1146"/>
      <c r="DB628" s="1146"/>
      <c r="DC628" s="1146"/>
      <c r="DD628" s="1146"/>
      <c r="DE628" s="1146"/>
      <c r="DF628" s="1146"/>
      <c r="DG628" s="1146"/>
      <c r="DH628" s="1146"/>
      <c r="DI628" s="1146"/>
      <c r="DJ628" s="1146"/>
      <c r="DK628" s="1146"/>
      <c r="DL628" s="1146"/>
      <c r="DM628" s="1146"/>
      <c r="DN628" s="1146"/>
      <c r="DO628" s="1146"/>
      <c r="DP628" s="1146"/>
      <c r="DQ628" s="1146"/>
      <c r="DR628" s="1146"/>
      <c r="DS628" s="1146"/>
      <c r="DT628" s="1146"/>
      <c r="DU628" s="1146"/>
      <c r="DV628" s="1146"/>
      <c r="DW628" s="1130"/>
      <c r="DX628" s="1146"/>
      <c r="DY628" s="1146"/>
      <c r="DZ628" s="1146"/>
      <c r="EA628" s="1146"/>
      <c r="EB628" s="1146"/>
      <c r="EC628" s="1146"/>
      <c r="ED628" s="1146"/>
      <c r="EE628" s="1146"/>
      <c r="EF628" s="1146"/>
      <c r="EG628" s="1146"/>
      <c r="EH628" s="1146"/>
      <c r="EI628" s="1146"/>
      <c r="EJ628" s="1146"/>
      <c r="EK628" s="1146"/>
      <c r="EL628" s="1146"/>
      <c r="EM628" s="1146"/>
      <c r="EN628" s="1146"/>
      <c r="EO628" s="1146"/>
      <c r="EP628" s="1146"/>
      <c r="EQ628" s="1146"/>
      <c r="ER628" s="1130"/>
    </row>
    <row r="629" spans="1:149" s="623" customFormat="1" ht="60" customHeight="1" x14ac:dyDescent="0.25">
      <c r="A629" s="1151" t="s">
        <v>893</v>
      </c>
      <c r="B629" s="487"/>
      <c r="C629" s="487"/>
      <c r="D629" s="487"/>
      <c r="E629" s="487"/>
      <c r="F629" s="487"/>
      <c r="G629" s="487"/>
      <c r="H629" s="487"/>
      <c r="I629" s="487"/>
      <c r="J629" s="487"/>
      <c r="K629" s="487"/>
      <c r="L629" s="487"/>
      <c r="M629" s="487"/>
      <c r="N629" s="487"/>
      <c r="O629" s="487"/>
      <c r="P629" s="487"/>
      <c r="ES629" s="1137"/>
    </row>
    <row r="630" spans="1:149" ht="57" customHeight="1" x14ac:dyDescent="0.25">
      <c r="B630" s="1138" t="s">
        <v>562</v>
      </c>
      <c r="C630" s="963" t="s">
        <v>722</v>
      </c>
      <c r="D630" s="1139" t="s">
        <v>691</v>
      </c>
      <c r="E630" s="963" t="s">
        <v>692</v>
      </c>
      <c r="F630" s="963" t="s">
        <v>723</v>
      </c>
      <c r="G630" s="963" t="s">
        <v>1312</v>
      </c>
      <c r="H630" s="963" t="s">
        <v>560</v>
      </c>
      <c r="I630" s="963" t="str">
        <f t="shared" ref="I630:BT630" si="71">"T+" &amp; (COLUMN(I630)-COLUMN($H630))</f>
        <v>T+1</v>
      </c>
      <c r="J630" s="963" t="str">
        <f t="shared" si="71"/>
        <v>T+2</v>
      </c>
      <c r="K630" s="963" t="str">
        <f t="shared" si="71"/>
        <v>T+3</v>
      </c>
      <c r="L630" s="963" t="str">
        <f t="shared" si="71"/>
        <v>T+4</v>
      </c>
      <c r="M630" s="963" t="str">
        <f t="shared" si="71"/>
        <v>T+5</v>
      </c>
      <c r="N630" s="963" t="str">
        <f t="shared" si="71"/>
        <v>T+6</v>
      </c>
      <c r="O630" s="963" t="str">
        <f t="shared" si="71"/>
        <v>T+7</v>
      </c>
      <c r="P630" s="963" t="str">
        <f t="shared" si="71"/>
        <v>T+8</v>
      </c>
      <c r="Q630" s="963" t="str">
        <f t="shared" si="71"/>
        <v>T+9</v>
      </c>
      <c r="R630" s="963" t="str">
        <f t="shared" si="71"/>
        <v>T+10</v>
      </c>
      <c r="S630" s="963" t="str">
        <f t="shared" si="71"/>
        <v>T+11</v>
      </c>
      <c r="T630" s="963" t="str">
        <f t="shared" si="71"/>
        <v>T+12</v>
      </c>
      <c r="U630" s="963" t="str">
        <f t="shared" si="71"/>
        <v>T+13</v>
      </c>
      <c r="V630" s="963" t="str">
        <f t="shared" si="71"/>
        <v>T+14</v>
      </c>
      <c r="W630" s="963" t="str">
        <f t="shared" si="71"/>
        <v>T+15</v>
      </c>
      <c r="X630" s="963" t="str">
        <f t="shared" si="71"/>
        <v>T+16</v>
      </c>
      <c r="Y630" s="963" t="str">
        <f t="shared" si="71"/>
        <v>T+17</v>
      </c>
      <c r="Z630" s="963" t="str">
        <f t="shared" si="71"/>
        <v>T+18</v>
      </c>
      <c r="AA630" s="963" t="str">
        <f t="shared" si="71"/>
        <v>T+19</v>
      </c>
      <c r="AB630" s="963" t="str">
        <f t="shared" si="71"/>
        <v>T+20</v>
      </c>
      <c r="AC630" s="963" t="str">
        <f t="shared" si="71"/>
        <v>T+21</v>
      </c>
      <c r="AD630" s="963" t="str">
        <f t="shared" si="71"/>
        <v>T+22</v>
      </c>
      <c r="AE630" s="963" t="str">
        <f t="shared" si="71"/>
        <v>T+23</v>
      </c>
      <c r="AF630" s="963" t="str">
        <f t="shared" si="71"/>
        <v>T+24</v>
      </c>
      <c r="AG630" s="963" t="str">
        <f t="shared" si="71"/>
        <v>T+25</v>
      </c>
      <c r="AH630" s="963" t="str">
        <f t="shared" si="71"/>
        <v>T+26</v>
      </c>
      <c r="AI630" s="963" t="str">
        <f t="shared" si="71"/>
        <v>T+27</v>
      </c>
      <c r="AJ630" s="963" t="str">
        <f t="shared" si="71"/>
        <v>T+28</v>
      </c>
      <c r="AK630" s="963" t="str">
        <f t="shared" si="71"/>
        <v>T+29</v>
      </c>
      <c r="AL630" s="963" t="str">
        <f t="shared" si="71"/>
        <v>T+30</v>
      </c>
      <c r="AM630" s="963" t="str">
        <f t="shared" si="71"/>
        <v>T+31</v>
      </c>
      <c r="AN630" s="963" t="str">
        <f t="shared" si="71"/>
        <v>T+32</v>
      </c>
      <c r="AO630" s="963" t="str">
        <f t="shared" si="71"/>
        <v>T+33</v>
      </c>
      <c r="AP630" s="963" t="str">
        <f t="shared" si="71"/>
        <v>T+34</v>
      </c>
      <c r="AQ630" s="963" t="str">
        <f t="shared" si="71"/>
        <v>T+35</v>
      </c>
      <c r="AR630" s="963" t="str">
        <f t="shared" si="71"/>
        <v>T+36</v>
      </c>
      <c r="AS630" s="963" t="str">
        <f t="shared" si="71"/>
        <v>T+37</v>
      </c>
      <c r="AT630" s="963" t="str">
        <f t="shared" si="71"/>
        <v>T+38</v>
      </c>
      <c r="AU630" s="963" t="str">
        <f t="shared" si="71"/>
        <v>T+39</v>
      </c>
      <c r="AV630" s="963" t="str">
        <f t="shared" si="71"/>
        <v>T+40</v>
      </c>
      <c r="AW630" s="963" t="str">
        <f t="shared" si="71"/>
        <v>T+41</v>
      </c>
      <c r="AX630" s="963" t="str">
        <f t="shared" si="71"/>
        <v>T+42</v>
      </c>
      <c r="AY630" s="963" t="str">
        <f t="shared" si="71"/>
        <v>T+43</v>
      </c>
      <c r="AZ630" s="963" t="str">
        <f t="shared" si="71"/>
        <v>T+44</v>
      </c>
      <c r="BA630" s="963" t="str">
        <f t="shared" si="71"/>
        <v>T+45</v>
      </c>
      <c r="BB630" s="963" t="str">
        <f t="shared" si="71"/>
        <v>T+46</v>
      </c>
      <c r="BC630" s="963" t="str">
        <f t="shared" si="71"/>
        <v>T+47</v>
      </c>
      <c r="BD630" s="963" t="str">
        <f t="shared" si="71"/>
        <v>T+48</v>
      </c>
      <c r="BE630" s="963" t="str">
        <f t="shared" si="71"/>
        <v>T+49</v>
      </c>
      <c r="BF630" s="963" t="str">
        <f t="shared" si="71"/>
        <v>T+50</v>
      </c>
      <c r="BG630" s="963" t="str">
        <f t="shared" si="71"/>
        <v>T+51</v>
      </c>
      <c r="BH630" s="963" t="str">
        <f t="shared" si="71"/>
        <v>T+52</v>
      </c>
      <c r="BI630" s="963" t="str">
        <f t="shared" si="71"/>
        <v>T+53</v>
      </c>
      <c r="BJ630" s="963" t="str">
        <f t="shared" si="71"/>
        <v>T+54</v>
      </c>
      <c r="BK630" s="963" t="str">
        <f t="shared" si="71"/>
        <v>T+55</v>
      </c>
      <c r="BL630" s="963" t="str">
        <f t="shared" si="71"/>
        <v>T+56</v>
      </c>
      <c r="BM630" s="963" t="str">
        <f t="shared" si="71"/>
        <v>T+57</v>
      </c>
      <c r="BN630" s="963" t="str">
        <f t="shared" si="71"/>
        <v>T+58</v>
      </c>
      <c r="BO630" s="963" t="str">
        <f t="shared" si="71"/>
        <v>T+59</v>
      </c>
      <c r="BP630" s="963" t="str">
        <f t="shared" si="71"/>
        <v>T+60</v>
      </c>
      <c r="BQ630" s="963" t="str">
        <f t="shared" si="71"/>
        <v>T+61</v>
      </c>
      <c r="BR630" s="963" t="str">
        <f t="shared" si="71"/>
        <v>T+62</v>
      </c>
      <c r="BS630" s="963" t="str">
        <f t="shared" si="71"/>
        <v>T+63</v>
      </c>
      <c r="BT630" s="963" t="str">
        <f t="shared" si="71"/>
        <v>T+64</v>
      </c>
      <c r="BU630" s="963" t="str">
        <f t="shared" ref="BU630:EF630" si="72">"T+" &amp; (COLUMN(BU630)-COLUMN($H630))</f>
        <v>T+65</v>
      </c>
      <c r="BV630" s="963" t="str">
        <f t="shared" si="72"/>
        <v>T+66</v>
      </c>
      <c r="BW630" s="963" t="str">
        <f t="shared" si="72"/>
        <v>T+67</v>
      </c>
      <c r="BX630" s="963" t="str">
        <f t="shared" si="72"/>
        <v>T+68</v>
      </c>
      <c r="BY630" s="963" t="str">
        <f t="shared" si="72"/>
        <v>T+69</v>
      </c>
      <c r="BZ630" s="963" t="str">
        <f t="shared" si="72"/>
        <v>T+70</v>
      </c>
      <c r="CA630" s="963" t="str">
        <f t="shared" si="72"/>
        <v>T+71</v>
      </c>
      <c r="CB630" s="963" t="str">
        <f t="shared" si="72"/>
        <v>T+72</v>
      </c>
      <c r="CC630" s="963" t="str">
        <f t="shared" si="72"/>
        <v>T+73</v>
      </c>
      <c r="CD630" s="963" t="str">
        <f t="shared" si="72"/>
        <v>T+74</v>
      </c>
      <c r="CE630" s="963" t="str">
        <f t="shared" si="72"/>
        <v>T+75</v>
      </c>
      <c r="CF630" s="963" t="str">
        <f t="shared" si="72"/>
        <v>T+76</v>
      </c>
      <c r="CG630" s="963" t="str">
        <f t="shared" si="72"/>
        <v>T+77</v>
      </c>
      <c r="CH630" s="963" t="str">
        <f t="shared" si="72"/>
        <v>T+78</v>
      </c>
      <c r="CI630" s="963" t="str">
        <f t="shared" si="72"/>
        <v>T+79</v>
      </c>
      <c r="CJ630" s="963" t="str">
        <f t="shared" si="72"/>
        <v>T+80</v>
      </c>
      <c r="CK630" s="963" t="str">
        <f t="shared" si="72"/>
        <v>T+81</v>
      </c>
      <c r="CL630" s="963" t="str">
        <f t="shared" si="72"/>
        <v>T+82</v>
      </c>
      <c r="CM630" s="963" t="str">
        <f t="shared" si="72"/>
        <v>T+83</v>
      </c>
      <c r="CN630" s="963" t="str">
        <f t="shared" si="72"/>
        <v>T+84</v>
      </c>
      <c r="CO630" s="963" t="str">
        <f t="shared" si="72"/>
        <v>T+85</v>
      </c>
      <c r="CP630" s="963" t="str">
        <f t="shared" si="72"/>
        <v>T+86</v>
      </c>
      <c r="CQ630" s="963" t="str">
        <f t="shared" si="72"/>
        <v>T+87</v>
      </c>
      <c r="CR630" s="963" t="str">
        <f t="shared" si="72"/>
        <v>T+88</v>
      </c>
      <c r="CS630" s="963" t="str">
        <f t="shared" si="72"/>
        <v>T+89</v>
      </c>
      <c r="CT630" s="963" t="str">
        <f t="shared" si="72"/>
        <v>T+90</v>
      </c>
      <c r="CU630" s="963" t="str">
        <f t="shared" si="72"/>
        <v>T+91</v>
      </c>
      <c r="CV630" s="963" t="str">
        <f t="shared" si="72"/>
        <v>T+92</v>
      </c>
      <c r="CW630" s="963" t="str">
        <f t="shared" si="72"/>
        <v>T+93</v>
      </c>
      <c r="CX630" s="963" t="str">
        <f t="shared" si="72"/>
        <v>T+94</v>
      </c>
      <c r="CY630" s="963" t="str">
        <f t="shared" si="72"/>
        <v>T+95</v>
      </c>
      <c r="CZ630" s="963" t="str">
        <f t="shared" si="72"/>
        <v>T+96</v>
      </c>
      <c r="DA630" s="963" t="str">
        <f t="shared" si="72"/>
        <v>T+97</v>
      </c>
      <c r="DB630" s="963" t="str">
        <f t="shared" si="72"/>
        <v>T+98</v>
      </c>
      <c r="DC630" s="963" t="str">
        <f t="shared" si="72"/>
        <v>T+99</v>
      </c>
      <c r="DD630" s="963" t="str">
        <f t="shared" si="72"/>
        <v>T+100</v>
      </c>
      <c r="DE630" s="963" t="str">
        <f t="shared" si="72"/>
        <v>T+101</v>
      </c>
      <c r="DF630" s="963" t="str">
        <f t="shared" si="72"/>
        <v>T+102</v>
      </c>
      <c r="DG630" s="963" t="str">
        <f t="shared" si="72"/>
        <v>T+103</v>
      </c>
      <c r="DH630" s="963" t="str">
        <f t="shared" si="72"/>
        <v>T+104</v>
      </c>
      <c r="DI630" s="963" t="str">
        <f t="shared" si="72"/>
        <v>T+105</v>
      </c>
      <c r="DJ630" s="963" t="str">
        <f t="shared" si="72"/>
        <v>T+106</v>
      </c>
      <c r="DK630" s="963" t="str">
        <f t="shared" si="72"/>
        <v>T+107</v>
      </c>
      <c r="DL630" s="963" t="str">
        <f t="shared" si="72"/>
        <v>T+108</v>
      </c>
      <c r="DM630" s="963" t="str">
        <f t="shared" si="72"/>
        <v>T+109</v>
      </c>
      <c r="DN630" s="963" t="str">
        <f t="shared" si="72"/>
        <v>T+110</v>
      </c>
      <c r="DO630" s="963" t="str">
        <f t="shared" si="72"/>
        <v>T+111</v>
      </c>
      <c r="DP630" s="963" t="str">
        <f t="shared" si="72"/>
        <v>T+112</v>
      </c>
      <c r="DQ630" s="963" t="str">
        <f t="shared" si="72"/>
        <v>T+113</v>
      </c>
      <c r="DR630" s="963" t="str">
        <f t="shared" si="72"/>
        <v>T+114</v>
      </c>
      <c r="DS630" s="963" t="str">
        <f t="shared" si="72"/>
        <v>T+115</v>
      </c>
      <c r="DT630" s="963" t="str">
        <f t="shared" si="72"/>
        <v>T+116</v>
      </c>
      <c r="DU630" s="963" t="str">
        <f t="shared" si="72"/>
        <v>T+117</v>
      </c>
      <c r="DV630" s="963" t="str">
        <f t="shared" si="72"/>
        <v>T+118</v>
      </c>
      <c r="DW630" s="963" t="str">
        <f t="shared" si="72"/>
        <v>T+119</v>
      </c>
      <c r="DX630" s="963" t="str">
        <f t="shared" si="72"/>
        <v>T+120</v>
      </c>
      <c r="DY630" s="963" t="str">
        <f t="shared" si="72"/>
        <v>T+121</v>
      </c>
      <c r="DZ630" s="963" t="str">
        <f t="shared" si="72"/>
        <v>T+122</v>
      </c>
      <c r="EA630" s="963" t="str">
        <f t="shared" si="72"/>
        <v>T+123</v>
      </c>
      <c r="EB630" s="963" t="str">
        <f t="shared" si="72"/>
        <v>T+124</v>
      </c>
      <c r="EC630" s="963" t="str">
        <f t="shared" si="72"/>
        <v>T+125</v>
      </c>
      <c r="ED630" s="963" t="str">
        <f t="shared" si="72"/>
        <v>T+126</v>
      </c>
      <c r="EE630" s="963" t="str">
        <f t="shared" si="72"/>
        <v>T+127</v>
      </c>
      <c r="EF630" s="963" t="str">
        <f t="shared" si="72"/>
        <v>T+128</v>
      </c>
      <c r="EG630" s="963" t="str">
        <f t="shared" ref="EG630:ER630" si="73">"T+" &amp; (COLUMN(EG630)-COLUMN($H630))</f>
        <v>T+129</v>
      </c>
      <c r="EH630" s="963" t="str">
        <f t="shared" si="73"/>
        <v>T+130</v>
      </c>
      <c r="EI630" s="963" t="str">
        <f t="shared" si="73"/>
        <v>T+131</v>
      </c>
      <c r="EJ630" s="963" t="str">
        <f t="shared" si="73"/>
        <v>T+132</v>
      </c>
      <c r="EK630" s="963" t="str">
        <f t="shared" si="73"/>
        <v>T+133</v>
      </c>
      <c r="EL630" s="963" t="str">
        <f t="shared" si="73"/>
        <v>T+134</v>
      </c>
      <c r="EM630" s="963" t="str">
        <f t="shared" si="73"/>
        <v>T+135</v>
      </c>
      <c r="EN630" s="963" t="str">
        <f t="shared" si="73"/>
        <v>T+136</v>
      </c>
      <c r="EO630" s="963" t="str">
        <f t="shared" si="73"/>
        <v>T+137</v>
      </c>
      <c r="EP630" s="963" t="str">
        <f t="shared" si="73"/>
        <v>T+138</v>
      </c>
      <c r="EQ630" s="963" t="str">
        <f t="shared" si="73"/>
        <v>T+139</v>
      </c>
      <c r="ER630" s="963" t="str">
        <f t="shared" si="73"/>
        <v>T+140</v>
      </c>
    </row>
    <row r="631" spans="1:149" ht="15" customHeight="1" x14ac:dyDescent="0.25">
      <c r="B631" s="1143" t="str">
        <f t="shared" ref="B631:B694" si="74">B11</f>
        <v>Desk 1</v>
      </c>
      <c r="C631" s="1144" t="str">
        <f>IF(ISBLANK(C11), "", C11)</f>
        <v/>
      </c>
      <c r="D631" s="1144" t="str">
        <f t="shared" ref="D631:F631" si="75">IF(ISBLANK(D11), "", D11)</f>
        <v/>
      </c>
      <c r="E631" s="1144" t="str">
        <f t="shared" si="75"/>
        <v/>
      </c>
      <c r="F631" s="1144" t="str">
        <f t="shared" si="75"/>
        <v/>
      </c>
      <c r="G631" s="965" t="str">
        <f>IF(ISBLANK(G11), "", G11)</f>
        <v/>
      </c>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44"/>
      <c r="DX631" s="29"/>
      <c r="DY631" s="29"/>
      <c r="DZ631" s="29"/>
      <c r="EA631" s="29"/>
      <c r="EB631" s="29"/>
      <c r="EC631" s="29"/>
      <c r="ED631" s="29"/>
      <c r="EE631" s="29"/>
      <c r="EF631" s="29"/>
      <c r="EG631" s="29"/>
      <c r="EH631" s="29"/>
      <c r="EI631" s="29"/>
      <c r="EJ631" s="29"/>
      <c r="EK631" s="29"/>
      <c r="EL631" s="29"/>
      <c r="EM631" s="29"/>
      <c r="EN631" s="29"/>
      <c r="EO631" s="29"/>
      <c r="EP631" s="29"/>
      <c r="EQ631" s="29"/>
      <c r="ER631" s="44"/>
    </row>
    <row r="632" spans="1:149" ht="15" customHeight="1" x14ac:dyDescent="0.25">
      <c r="B632" s="358" t="str">
        <f t="shared" si="74"/>
        <v>Desk 2</v>
      </c>
      <c r="C632" s="360" t="str">
        <f t="shared" ref="C632:G647" si="76">IF(ISBLANK(C12), "", C12)</f>
        <v/>
      </c>
      <c r="D632" s="360" t="str">
        <f t="shared" si="76"/>
        <v/>
      </c>
      <c r="E632" s="360" t="str">
        <f t="shared" si="76"/>
        <v/>
      </c>
      <c r="F632" s="360" t="str">
        <f t="shared" si="76"/>
        <v/>
      </c>
      <c r="G632" s="965" t="str">
        <f t="shared" si="76"/>
        <v/>
      </c>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44"/>
      <c r="DX632" s="29"/>
      <c r="DY632" s="29"/>
      <c r="DZ632" s="29"/>
      <c r="EA632" s="29"/>
      <c r="EB632" s="29"/>
      <c r="EC632" s="29"/>
      <c r="ED632" s="29"/>
      <c r="EE632" s="29"/>
      <c r="EF632" s="29"/>
      <c r="EG632" s="29"/>
      <c r="EH632" s="29"/>
      <c r="EI632" s="29"/>
      <c r="EJ632" s="29"/>
      <c r="EK632" s="29"/>
      <c r="EL632" s="29"/>
      <c r="EM632" s="29"/>
      <c r="EN632" s="29"/>
      <c r="EO632" s="29"/>
      <c r="EP632" s="29"/>
      <c r="EQ632" s="29"/>
      <c r="ER632" s="44"/>
    </row>
    <row r="633" spans="1:149" ht="15" customHeight="1" x14ac:dyDescent="0.25">
      <c r="B633" s="358" t="str">
        <f t="shared" si="74"/>
        <v>Desk 3</v>
      </c>
      <c r="C633" s="360" t="str">
        <f t="shared" si="76"/>
        <v/>
      </c>
      <c r="D633" s="360" t="str">
        <f t="shared" si="76"/>
        <v/>
      </c>
      <c r="E633" s="360" t="str">
        <f t="shared" si="76"/>
        <v/>
      </c>
      <c r="F633" s="360" t="str">
        <f t="shared" si="76"/>
        <v/>
      </c>
      <c r="G633" s="965" t="str">
        <f t="shared" si="76"/>
        <v/>
      </c>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44"/>
      <c r="DX633" s="29"/>
      <c r="DY633" s="29"/>
      <c r="DZ633" s="29"/>
      <c r="EA633" s="29"/>
      <c r="EB633" s="29"/>
      <c r="EC633" s="29"/>
      <c r="ED633" s="29"/>
      <c r="EE633" s="29"/>
      <c r="EF633" s="29"/>
      <c r="EG633" s="29"/>
      <c r="EH633" s="29"/>
      <c r="EI633" s="29"/>
      <c r="EJ633" s="29"/>
      <c r="EK633" s="29"/>
      <c r="EL633" s="29"/>
      <c r="EM633" s="29"/>
      <c r="EN633" s="29"/>
      <c r="EO633" s="29"/>
      <c r="EP633" s="29"/>
      <c r="EQ633" s="29"/>
      <c r="ER633" s="44"/>
    </row>
    <row r="634" spans="1:149" ht="15" customHeight="1" x14ac:dyDescent="0.25">
      <c r="B634" s="358" t="str">
        <f t="shared" si="74"/>
        <v>Desk 4</v>
      </c>
      <c r="C634" s="360" t="str">
        <f t="shared" si="76"/>
        <v/>
      </c>
      <c r="D634" s="360" t="str">
        <f t="shared" si="76"/>
        <v/>
      </c>
      <c r="E634" s="360" t="str">
        <f t="shared" si="76"/>
        <v/>
      </c>
      <c r="F634" s="360" t="str">
        <f t="shared" si="76"/>
        <v/>
      </c>
      <c r="G634" s="965" t="str">
        <f t="shared" si="76"/>
        <v/>
      </c>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44"/>
      <c r="DX634" s="29"/>
      <c r="DY634" s="29"/>
      <c r="DZ634" s="29"/>
      <c r="EA634" s="29"/>
      <c r="EB634" s="29"/>
      <c r="EC634" s="29"/>
      <c r="ED634" s="29"/>
      <c r="EE634" s="29"/>
      <c r="EF634" s="29"/>
      <c r="EG634" s="29"/>
      <c r="EH634" s="29"/>
      <c r="EI634" s="29"/>
      <c r="EJ634" s="29"/>
      <c r="EK634" s="29"/>
      <c r="EL634" s="29"/>
      <c r="EM634" s="29"/>
      <c r="EN634" s="29"/>
      <c r="EO634" s="29"/>
      <c r="EP634" s="29"/>
      <c r="EQ634" s="29"/>
      <c r="ER634" s="44"/>
    </row>
    <row r="635" spans="1:149" ht="15" customHeight="1" x14ac:dyDescent="0.25">
      <c r="B635" s="358" t="str">
        <f t="shared" si="74"/>
        <v>Desk 5</v>
      </c>
      <c r="C635" s="360" t="str">
        <f t="shared" si="76"/>
        <v/>
      </c>
      <c r="D635" s="360" t="str">
        <f t="shared" si="76"/>
        <v/>
      </c>
      <c r="E635" s="360" t="str">
        <f t="shared" si="76"/>
        <v/>
      </c>
      <c r="F635" s="360" t="str">
        <f t="shared" si="76"/>
        <v/>
      </c>
      <c r="G635" s="965" t="str">
        <f t="shared" si="76"/>
        <v/>
      </c>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44"/>
      <c r="DX635" s="29"/>
      <c r="DY635" s="29"/>
      <c r="DZ635" s="29"/>
      <c r="EA635" s="29"/>
      <c r="EB635" s="29"/>
      <c r="EC635" s="29"/>
      <c r="ED635" s="29"/>
      <c r="EE635" s="29"/>
      <c r="EF635" s="29"/>
      <c r="EG635" s="29"/>
      <c r="EH635" s="29"/>
      <c r="EI635" s="29"/>
      <c r="EJ635" s="29"/>
      <c r="EK635" s="29"/>
      <c r="EL635" s="29"/>
      <c r="EM635" s="29"/>
      <c r="EN635" s="29"/>
      <c r="EO635" s="29"/>
      <c r="EP635" s="29"/>
      <c r="EQ635" s="29"/>
      <c r="ER635" s="44"/>
    </row>
    <row r="636" spans="1:149" ht="15" customHeight="1" x14ac:dyDescent="0.25">
      <c r="B636" s="358" t="str">
        <f t="shared" si="74"/>
        <v>Desk 6</v>
      </c>
      <c r="C636" s="360" t="str">
        <f t="shared" si="76"/>
        <v/>
      </c>
      <c r="D636" s="360" t="str">
        <f t="shared" si="76"/>
        <v/>
      </c>
      <c r="E636" s="360" t="str">
        <f t="shared" si="76"/>
        <v/>
      </c>
      <c r="F636" s="360" t="str">
        <f t="shared" si="76"/>
        <v/>
      </c>
      <c r="G636" s="965" t="str">
        <f t="shared" si="76"/>
        <v/>
      </c>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44"/>
      <c r="DX636" s="29"/>
      <c r="DY636" s="29"/>
      <c r="DZ636" s="29"/>
      <c r="EA636" s="29"/>
      <c r="EB636" s="29"/>
      <c r="EC636" s="29"/>
      <c r="ED636" s="29"/>
      <c r="EE636" s="29"/>
      <c r="EF636" s="29"/>
      <c r="EG636" s="29"/>
      <c r="EH636" s="29"/>
      <c r="EI636" s="29"/>
      <c r="EJ636" s="29"/>
      <c r="EK636" s="29"/>
      <c r="EL636" s="29"/>
      <c r="EM636" s="29"/>
      <c r="EN636" s="29"/>
      <c r="EO636" s="29"/>
      <c r="EP636" s="29"/>
      <c r="EQ636" s="29"/>
      <c r="ER636" s="44"/>
    </row>
    <row r="637" spans="1:149" ht="15" customHeight="1" x14ac:dyDescent="0.25">
      <c r="B637" s="358" t="str">
        <f t="shared" si="74"/>
        <v>Desk 7</v>
      </c>
      <c r="C637" s="360" t="str">
        <f t="shared" si="76"/>
        <v/>
      </c>
      <c r="D637" s="360" t="str">
        <f t="shared" si="76"/>
        <v/>
      </c>
      <c r="E637" s="360" t="str">
        <f t="shared" si="76"/>
        <v/>
      </c>
      <c r="F637" s="360" t="str">
        <f t="shared" si="76"/>
        <v/>
      </c>
      <c r="G637" s="965" t="str">
        <f t="shared" si="76"/>
        <v/>
      </c>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44"/>
      <c r="DX637" s="29"/>
      <c r="DY637" s="29"/>
      <c r="DZ637" s="29"/>
      <c r="EA637" s="29"/>
      <c r="EB637" s="29"/>
      <c r="EC637" s="29"/>
      <c r="ED637" s="29"/>
      <c r="EE637" s="29"/>
      <c r="EF637" s="29"/>
      <c r="EG637" s="29"/>
      <c r="EH637" s="29"/>
      <c r="EI637" s="29"/>
      <c r="EJ637" s="29"/>
      <c r="EK637" s="29"/>
      <c r="EL637" s="29"/>
      <c r="EM637" s="29"/>
      <c r="EN637" s="29"/>
      <c r="EO637" s="29"/>
      <c r="EP637" s="29"/>
      <c r="EQ637" s="29"/>
      <c r="ER637" s="44"/>
    </row>
    <row r="638" spans="1:149" ht="15" customHeight="1" x14ac:dyDescent="0.25">
      <c r="B638" s="358" t="str">
        <f t="shared" si="74"/>
        <v>Desk 8</v>
      </c>
      <c r="C638" s="360" t="str">
        <f t="shared" si="76"/>
        <v/>
      </c>
      <c r="D638" s="360" t="str">
        <f t="shared" si="76"/>
        <v/>
      </c>
      <c r="E638" s="360" t="str">
        <f t="shared" si="76"/>
        <v/>
      </c>
      <c r="F638" s="360" t="str">
        <f t="shared" si="76"/>
        <v/>
      </c>
      <c r="G638" s="965" t="str">
        <f t="shared" si="76"/>
        <v/>
      </c>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44"/>
      <c r="DX638" s="29"/>
      <c r="DY638" s="29"/>
      <c r="DZ638" s="29"/>
      <c r="EA638" s="29"/>
      <c r="EB638" s="29"/>
      <c r="EC638" s="29"/>
      <c r="ED638" s="29"/>
      <c r="EE638" s="29"/>
      <c r="EF638" s="29"/>
      <c r="EG638" s="29"/>
      <c r="EH638" s="29"/>
      <c r="EI638" s="29"/>
      <c r="EJ638" s="29"/>
      <c r="EK638" s="29"/>
      <c r="EL638" s="29"/>
      <c r="EM638" s="29"/>
      <c r="EN638" s="29"/>
      <c r="EO638" s="29"/>
      <c r="EP638" s="29"/>
      <c r="EQ638" s="29"/>
      <c r="ER638" s="44"/>
    </row>
    <row r="639" spans="1:149" ht="15" customHeight="1" x14ac:dyDescent="0.25">
      <c r="B639" s="358" t="str">
        <f t="shared" si="74"/>
        <v>Desk 9</v>
      </c>
      <c r="C639" s="360" t="str">
        <f t="shared" si="76"/>
        <v/>
      </c>
      <c r="D639" s="360" t="str">
        <f t="shared" si="76"/>
        <v/>
      </c>
      <c r="E639" s="360" t="str">
        <f t="shared" si="76"/>
        <v/>
      </c>
      <c r="F639" s="360" t="str">
        <f t="shared" si="76"/>
        <v/>
      </c>
      <c r="G639" s="965" t="str">
        <f t="shared" si="76"/>
        <v/>
      </c>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44"/>
      <c r="DX639" s="29"/>
      <c r="DY639" s="29"/>
      <c r="DZ639" s="29"/>
      <c r="EA639" s="29"/>
      <c r="EB639" s="29"/>
      <c r="EC639" s="29"/>
      <c r="ED639" s="29"/>
      <c r="EE639" s="29"/>
      <c r="EF639" s="29"/>
      <c r="EG639" s="29"/>
      <c r="EH639" s="29"/>
      <c r="EI639" s="29"/>
      <c r="EJ639" s="29"/>
      <c r="EK639" s="29"/>
      <c r="EL639" s="29"/>
      <c r="EM639" s="29"/>
      <c r="EN639" s="29"/>
      <c r="EO639" s="29"/>
      <c r="EP639" s="29"/>
      <c r="EQ639" s="29"/>
      <c r="ER639" s="44"/>
    </row>
    <row r="640" spans="1:149" ht="15" customHeight="1" x14ac:dyDescent="0.25">
      <c r="B640" s="358" t="str">
        <f t="shared" si="74"/>
        <v>Desk 10</v>
      </c>
      <c r="C640" s="360" t="str">
        <f t="shared" si="76"/>
        <v/>
      </c>
      <c r="D640" s="360" t="str">
        <f t="shared" si="76"/>
        <v/>
      </c>
      <c r="E640" s="360" t="str">
        <f t="shared" si="76"/>
        <v/>
      </c>
      <c r="F640" s="360" t="str">
        <f t="shared" si="76"/>
        <v/>
      </c>
      <c r="G640" s="965" t="str">
        <f t="shared" si="76"/>
        <v/>
      </c>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44"/>
      <c r="DX640" s="29"/>
      <c r="DY640" s="29"/>
      <c r="DZ640" s="29"/>
      <c r="EA640" s="29"/>
      <c r="EB640" s="29"/>
      <c r="EC640" s="29"/>
      <c r="ED640" s="29"/>
      <c r="EE640" s="29"/>
      <c r="EF640" s="29"/>
      <c r="EG640" s="29"/>
      <c r="EH640" s="29"/>
      <c r="EI640" s="29"/>
      <c r="EJ640" s="29"/>
      <c r="EK640" s="29"/>
      <c r="EL640" s="29"/>
      <c r="EM640" s="29"/>
      <c r="EN640" s="29"/>
      <c r="EO640" s="29"/>
      <c r="EP640" s="29"/>
      <c r="EQ640" s="29"/>
      <c r="ER640" s="44"/>
    </row>
    <row r="641" spans="2:148" ht="15" customHeight="1" x14ac:dyDescent="0.25">
      <c r="B641" s="358" t="str">
        <f t="shared" si="74"/>
        <v>Desk 11</v>
      </c>
      <c r="C641" s="360" t="str">
        <f t="shared" si="76"/>
        <v/>
      </c>
      <c r="D641" s="360" t="str">
        <f t="shared" si="76"/>
        <v/>
      </c>
      <c r="E641" s="360" t="str">
        <f t="shared" si="76"/>
        <v/>
      </c>
      <c r="F641" s="360" t="str">
        <f t="shared" si="76"/>
        <v/>
      </c>
      <c r="G641" s="965" t="str">
        <f t="shared" si="76"/>
        <v/>
      </c>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44"/>
      <c r="DX641" s="29"/>
      <c r="DY641" s="29"/>
      <c r="DZ641" s="29"/>
      <c r="EA641" s="29"/>
      <c r="EB641" s="29"/>
      <c r="EC641" s="29"/>
      <c r="ED641" s="29"/>
      <c r="EE641" s="29"/>
      <c r="EF641" s="29"/>
      <c r="EG641" s="29"/>
      <c r="EH641" s="29"/>
      <c r="EI641" s="29"/>
      <c r="EJ641" s="29"/>
      <c r="EK641" s="29"/>
      <c r="EL641" s="29"/>
      <c r="EM641" s="29"/>
      <c r="EN641" s="29"/>
      <c r="EO641" s="29"/>
      <c r="EP641" s="29"/>
      <c r="EQ641" s="29"/>
      <c r="ER641" s="44"/>
    </row>
    <row r="642" spans="2:148" ht="15" customHeight="1" x14ac:dyDescent="0.25">
      <c r="B642" s="358" t="str">
        <f t="shared" si="74"/>
        <v>Desk 12</v>
      </c>
      <c r="C642" s="360" t="str">
        <f t="shared" si="76"/>
        <v/>
      </c>
      <c r="D642" s="360" t="str">
        <f t="shared" si="76"/>
        <v/>
      </c>
      <c r="E642" s="360" t="str">
        <f t="shared" si="76"/>
        <v/>
      </c>
      <c r="F642" s="360" t="str">
        <f t="shared" si="76"/>
        <v/>
      </c>
      <c r="G642" s="965" t="str">
        <f t="shared" si="76"/>
        <v/>
      </c>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44"/>
      <c r="DX642" s="29"/>
      <c r="DY642" s="29"/>
      <c r="DZ642" s="29"/>
      <c r="EA642" s="29"/>
      <c r="EB642" s="29"/>
      <c r="EC642" s="29"/>
      <c r="ED642" s="29"/>
      <c r="EE642" s="29"/>
      <c r="EF642" s="29"/>
      <c r="EG642" s="29"/>
      <c r="EH642" s="29"/>
      <c r="EI642" s="29"/>
      <c r="EJ642" s="29"/>
      <c r="EK642" s="29"/>
      <c r="EL642" s="29"/>
      <c r="EM642" s="29"/>
      <c r="EN642" s="29"/>
      <c r="EO642" s="29"/>
      <c r="EP642" s="29"/>
      <c r="EQ642" s="29"/>
      <c r="ER642" s="44"/>
    </row>
    <row r="643" spans="2:148" ht="15" customHeight="1" x14ac:dyDescent="0.25">
      <c r="B643" s="358" t="str">
        <f t="shared" si="74"/>
        <v>Desk 13</v>
      </c>
      <c r="C643" s="360" t="str">
        <f t="shared" si="76"/>
        <v/>
      </c>
      <c r="D643" s="360" t="str">
        <f t="shared" si="76"/>
        <v/>
      </c>
      <c r="E643" s="360" t="str">
        <f t="shared" si="76"/>
        <v/>
      </c>
      <c r="F643" s="360" t="str">
        <f t="shared" si="76"/>
        <v/>
      </c>
      <c r="G643" s="965" t="str">
        <f t="shared" si="76"/>
        <v/>
      </c>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44"/>
      <c r="DX643" s="29"/>
      <c r="DY643" s="29"/>
      <c r="DZ643" s="29"/>
      <c r="EA643" s="29"/>
      <c r="EB643" s="29"/>
      <c r="EC643" s="29"/>
      <c r="ED643" s="29"/>
      <c r="EE643" s="29"/>
      <c r="EF643" s="29"/>
      <c r="EG643" s="29"/>
      <c r="EH643" s="29"/>
      <c r="EI643" s="29"/>
      <c r="EJ643" s="29"/>
      <c r="EK643" s="29"/>
      <c r="EL643" s="29"/>
      <c r="EM643" s="29"/>
      <c r="EN643" s="29"/>
      <c r="EO643" s="29"/>
      <c r="EP643" s="29"/>
      <c r="EQ643" s="29"/>
      <c r="ER643" s="44"/>
    </row>
    <row r="644" spans="2:148" ht="15" customHeight="1" x14ac:dyDescent="0.25">
      <c r="B644" s="358" t="str">
        <f t="shared" si="74"/>
        <v>Desk 14</v>
      </c>
      <c r="C644" s="360" t="str">
        <f t="shared" si="76"/>
        <v/>
      </c>
      <c r="D644" s="360" t="str">
        <f t="shared" si="76"/>
        <v/>
      </c>
      <c r="E644" s="360" t="str">
        <f t="shared" si="76"/>
        <v/>
      </c>
      <c r="F644" s="360" t="str">
        <f t="shared" si="76"/>
        <v/>
      </c>
      <c r="G644" s="965" t="str">
        <f t="shared" si="76"/>
        <v/>
      </c>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44"/>
      <c r="DX644" s="29"/>
      <c r="DY644" s="29"/>
      <c r="DZ644" s="29"/>
      <c r="EA644" s="29"/>
      <c r="EB644" s="29"/>
      <c r="EC644" s="29"/>
      <c r="ED644" s="29"/>
      <c r="EE644" s="29"/>
      <c r="EF644" s="29"/>
      <c r="EG644" s="29"/>
      <c r="EH644" s="29"/>
      <c r="EI644" s="29"/>
      <c r="EJ644" s="29"/>
      <c r="EK644" s="29"/>
      <c r="EL644" s="29"/>
      <c r="EM644" s="29"/>
      <c r="EN644" s="29"/>
      <c r="EO644" s="29"/>
      <c r="EP644" s="29"/>
      <c r="EQ644" s="29"/>
      <c r="ER644" s="44"/>
    </row>
    <row r="645" spans="2:148" ht="15" customHeight="1" x14ac:dyDescent="0.25">
      <c r="B645" s="358" t="str">
        <f t="shared" si="74"/>
        <v>Desk 15</v>
      </c>
      <c r="C645" s="360" t="str">
        <f t="shared" si="76"/>
        <v/>
      </c>
      <c r="D645" s="360" t="str">
        <f t="shared" si="76"/>
        <v/>
      </c>
      <c r="E645" s="360" t="str">
        <f t="shared" si="76"/>
        <v/>
      </c>
      <c r="F645" s="360" t="str">
        <f t="shared" si="76"/>
        <v/>
      </c>
      <c r="G645" s="965" t="str">
        <f t="shared" si="76"/>
        <v/>
      </c>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44"/>
      <c r="DX645" s="29"/>
      <c r="DY645" s="29"/>
      <c r="DZ645" s="29"/>
      <c r="EA645" s="29"/>
      <c r="EB645" s="29"/>
      <c r="EC645" s="29"/>
      <c r="ED645" s="29"/>
      <c r="EE645" s="29"/>
      <c r="EF645" s="29"/>
      <c r="EG645" s="29"/>
      <c r="EH645" s="29"/>
      <c r="EI645" s="29"/>
      <c r="EJ645" s="29"/>
      <c r="EK645" s="29"/>
      <c r="EL645" s="29"/>
      <c r="EM645" s="29"/>
      <c r="EN645" s="29"/>
      <c r="EO645" s="29"/>
      <c r="EP645" s="29"/>
      <c r="EQ645" s="29"/>
      <c r="ER645" s="44"/>
    </row>
    <row r="646" spans="2:148" ht="15" customHeight="1" x14ac:dyDescent="0.25">
      <c r="B646" s="358" t="str">
        <f t="shared" si="74"/>
        <v>Desk 16</v>
      </c>
      <c r="C646" s="360" t="str">
        <f t="shared" si="76"/>
        <v/>
      </c>
      <c r="D646" s="360" t="str">
        <f t="shared" si="76"/>
        <v/>
      </c>
      <c r="E646" s="360" t="str">
        <f t="shared" si="76"/>
        <v/>
      </c>
      <c r="F646" s="360" t="str">
        <f t="shared" si="76"/>
        <v/>
      </c>
      <c r="G646" s="965" t="str">
        <f t="shared" si="76"/>
        <v/>
      </c>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44"/>
      <c r="DX646" s="29"/>
      <c r="DY646" s="29"/>
      <c r="DZ646" s="29"/>
      <c r="EA646" s="29"/>
      <c r="EB646" s="29"/>
      <c r="EC646" s="29"/>
      <c r="ED646" s="29"/>
      <c r="EE646" s="29"/>
      <c r="EF646" s="29"/>
      <c r="EG646" s="29"/>
      <c r="EH646" s="29"/>
      <c r="EI646" s="29"/>
      <c r="EJ646" s="29"/>
      <c r="EK646" s="29"/>
      <c r="EL646" s="29"/>
      <c r="EM646" s="29"/>
      <c r="EN646" s="29"/>
      <c r="EO646" s="29"/>
      <c r="EP646" s="29"/>
      <c r="EQ646" s="29"/>
      <c r="ER646" s="44"/>
    </row>
    <row r="647" spans="2:148" ht="15" customHeight="1" x14ac:dyDescent="0.25">
      <c r="B647" s="358" t="str">
        <f t="shared" si="74"/>
        <v>Desk 17</v>
      </c>
      <c r="C647" s="360" t="str">
        <f t="shared" si="76"/>
        <v/>
      </c>
      <c r="D647" s="360" t="str">
        <f t="shared" si="76"/>
        <v/>
      </c>
      <c r="E647" s="360" t="str">
        <f t="shared" si="76"/>
        <v/>
      </c>
      <c r="F647" s="360" t="str">
        <f t="shared" si="76"/>
        <v/>
      </c>
      <c r="G647" s="965" t="str">
        <f t="shared" si="76"/>
        <v/>
      </c>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44"/>
      <c r="DX647" s="29"/>
      <c r="DY647" s="29"/>
      <c r="DZ647" s="29"/>
      <c r="EA647" s="29"/>
      <c r="EB647" s="29"/>
      <c r="EC647" s="29"/>
      <c r="ED647" s="29"/>
      <c r="EE647" s="29"/>
      <c r="EF647" s="29"/>
      <c r="EG647" s="29"/>
      <c r="EH647" s="29"/>
      <c r="EI647" s="29"/>
      <c r="EJ647" s="29"/>
      <c r="EK647" s="29"/>
      <c r="EL647" s="29"/>
      <c r="EM647" s="29"/>
      <c r="EN647" s="29"/>
      <c r="EO647" s="29"/>
      <c r="EP647" s="29"/>
      <c r="EQ647" s="29"/>
      <c r="ER647" s="44"/>
    </row>
    <row r="648" spans="2:148" ht="15" customHeight="1" x14ac:dyDescent="0.25">
      <c r="B648" s="358" t="str">
        <f t="shared" si="74"/>
        <v>Desk 18</v>
      </c>
      <c r="C648" s="360" t="str">
        <f t="shared" ref="C648:G663" si="77">IF(ISBLANK(C28), "", C28)</f>
        <v/>
      </c>
      <c r="D648" s="360" t="str">
        <f t="shared" si="77"/>
        <v/>
      </c>
      <c r="E648" s="360" t="str">
        <f t="shared" si="77"/>
        <v/>
      </c>
      <c r="F648" s="360" t="str">
        <f t="shared" si="77"/>
        <v/>
      </c>
      <c r="G648" s="965" t="str">
        <f t="shared" si="77"/>
        <v/>
      </c>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44"/>
      <c r="DX648" s="29"/>
      <c r="DY648" s="29"/>
      <c r="DZ648" s="29"/>
      <c r="EA648" s="29"/>
      <c r="EB648" s="29"/>
      <c r="EC648" s="29"/>
      <c r="ED648" s="29"/>
      <c r="EE648" s="29"/>
      <c r="EF648" s="29"/>
      <c r="EG648" s="29"/>
      <c r="EH648" s="29"/>
      <c r="EI648" s="29"/>
      <c r="EJ648" s="29"/>
      <c r="EK648" s="29"/>
      <c r="EL648" s="29"/>
      <c r="EM648" s="29"/>
      <c r="EN648" s="29"/>
      <c r="EO648" s="29"/>
      <c r="EP648" s="29"/>
      <c r="EQ648" s="29"/>
      <c r="ER648" s="44"/>
    </row>
    <row r="649" spans="2:148" ht="15" customHeight="1" x14ac:dyDescent="0.25">
      <c r="B649" s="358" t="str">
        <f t="shared" si="74"/>
        <v>Desk 19</v>
      </c>
      <c r="C649" s="360" t="str">
        <f t="shared" si="77"/>
        <v/>
      </c>
      <c r="D649" s="360" t="str">
        <f t="shared" si="77"/>
        <v/>
      </c>
      <c r="E649" s="360" t="str">
        <f t="shared" si="77"/>
        <v/>
      </c>
      <c r="F649" s="360" t="str">
        <f t="shared" si="77"/>
        <v/>
      </c>
      <c r="G649" s="965" t="str">
        <f t="shared" si="77"/>
        <v/>
      </c>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44"/>
      <c r="DX649" s="29"/>
      <c r="DY649" s="29"/>
      <c r="DZ649" s="29"/>
      <c r="EA649" s="29"/>
      <c r="EB649" s="29"/>
      <c r="EC649" s="29"/>
      <c r="ED649" s="29"/>
      <c r="EE649" s="29"/>
      <c r="EF649" s="29"/>
      <c r="EG649" s="29"/>
      <c r="EH649" s="29"/>
      <c r="EI649" s="29"/>
      <c r="EJ649" s="29"/>
      <c r="EK649" s="29"/>
      <c r="EL649" s="29"/>
      <c r="EM649" s="29"/>
      <c r="EN649" s="29"/>
      <c r="EO649" s="29"/>
      <c r="EP649" s="29"/>
      <c r="EQ649" s="29"/>
      <c r="ER649" s="44"/>
    </row>
    <row r="650" spans="2:148" ht="15" customHeight="1" x14ac:dyDescent="0.25">
      <c r="B650" s="358" t="str">
        <f t="shared" si="74"/>
        <v>Desk 20</v>
      </c>
      <c r="C650" s="360" t="str">
        <f t="shared" si="77"/>
        <v/>
      </c>
      <c r="D650" s="360" t="str">
        <f t="shared" si="77"/>
        <v/>
      </c>
      <c r="E650" s="360" t="str">
        <f t="shared" si="77"/>
        <v/>
      </c>
      <c r="F650" s="360" t="str">
        <f t="shared" si="77"/>
        <v/>
      </c>
      <c r="G650" s="965" t="str">
        <f t="shared" si="77"/>
        <v/>
      </c>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44"/>
      <c r="DX650" s="29"/>
      <c r="DY650" s="29"/>
      <c r="DZ650" s="29"/>
      <c r="EA650" s="29"/>
      <c r="EB650" s="29"/>
      <c r="EC650" s="29"/>
      <c r="ED650" s="29"/>
      <c r="EE650" s="29"/>
      <c r="EF650" s="29"/>
      <c r="EG650" s="29"/>
      <c r="EH650" s="29"/>
      <c r="EI650" s="29"/>
      <c r="EJ650" s="29"/>
      <c r="EK650" s="29"/>
      <c r="EL650" s="29"/>
      <c r="EM650" s="29"/>
      <c r="EN650" s="29"/>
      <c r="EO650" s="29"/>
      <c r="EP650" s="29"/>
      <c r="EQ650" s="29"/>
      <c r="ER650" s="44"/>
    </row>
    <row r="651" spans="2:148" ht="15" customHeight="1" x14ac:dyDescent="0.25">
      <c r="B651" s="358" t="str">
        <f t="shared" si="74"/>
        <v>Desk 21</v>
      </c>
      <c r="C651" s="360" t="str">
        <f t="shared" si="77"/>
        <v/>
      </c>
      <c r="D651" s="360" t="str">
        <f t="shared" si="77"/>
        <v/>
      </c>
      <c r="E651" s="360" t="str">
        <f t="shared" si="77"/>
        <v/>
      </c>
      <c r="F651" s="360" t="str">
        <f t="shared" si="77"/>
        <v/>
      </c>
      <c r="G651" s="965" t="str">
        <f t="shared" si="77"/>
        <v/>
      </c>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44"/>
      <c r="DX651" s="29"/>
      <c r="DY651" s="29"/>
      <c r="DZ651" s="29"/>
      <c r="EA651" s="29"/>
      <c r="EB651" s="29"/>
      <c r="EC651" s="29"/>
      <c r="ED651" s="29"/>
      <c r="EE651" s="29"/>
      <c r="EF651" s="29"/>
      <c r="EG651" s="29"/>
      <c r="EH651" s="29"/>
      <c r="EI651" s="29"/>
      <c r="EJ651" s="29"/>
      <c r="EK651" s="29"/>
      <c r="EL651" s="29"/>
      <c r="EM651" s="29"/>
      <c r="EN651" s="29"/>
      <c r="EO651" s="29"/>
      <c r="EP651" s="29"/>
      <c r="EQ651" s="29"/>
      <c r="ER651" s="44"/>
    </row>
    <row r="652" spans="2:148" ht="15" customHeight="1" x14ac:dyDescent="0.25">
      <c r="B652" s="358" t="str">
        <f t="shared" si="74"/>
        <v>Desk 22</v>
      </c>
      <c r="C652" s="360" t="str">
        <f t="shared" si="77"/>
        <v/>
      </c>
      <c r="D652" s="360" t="str">
        <f t="shared" si="77"/>
        <v/>
      </c>
      <c r="E652" s="360" t="str">
        <f t="shared" si="77"/>
        <v/>
      </c>
      <c r="F652" s="360" t="str">
        <f t="shared" si="77"/>
        <v/>
      </c>
      <c r="G652" s="965" t="str">
        <f t="shared" si="77"/>
        <v/>
      </c>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44"/>
      <c r="DX652" s="29"/>
      <c r="DY652" s="29"/>
      <c r="DZ652" s="29"/>
      <c r="EA652" s="29"/>
      <c r="EB652" s="29"/>
      <c r="EC652" s="29"/>
      <c r="ED652" s="29"/>
      <c r="EE652" s="29"/>
      <c r="EF652" s="29"/>
      <c r="EG652" s="29"/>
      <c r="EH652" s="29"/>
      <c r="EI652" s="29"/>
      <c r="EJ652" s="29"/>
      <c r="EK652" s="29"/>
      <c r="EL652" s="29"/>
      <c r="EM652" s="29"/>
      <c r="EN652" s="29"/>
      <c r="EO652" s="29"/>
      <c r="EP652" s="29"/>
      <c r="EQ652" s="29"/>
      <c r="ER652" s="44"/>
    </row>
    <row r="653" spans="2:148" ht="15" customHeight="1" x14ac:dyDescent="0.25">
      <c r="B653" s="358" t="str">
        <f t="shared" si="74"/>
        <v>Desk 23</v>
      </c>
      <c r="C653" s="360" t="str">
        <f t="shared" si="77"/>
        <v/>
      </c>
      <c r="D653" s="360" t="str">
        <f t="shared" si="77"/>
        <v/>
      </c>
      <c r="E653" s="360" t="str">
        <f t="shared" si="77"/>
        <v/>
      </c>
      <c r="F653" s="360" t="str">
        <f t="shared" si="77"/>
        <v/>
      </c>
      <c r="G653" s="965" t="str">
        <f t="shared" si="77"/>
        <v/>
      </c>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44"/>
      <c r="DX653" s="29"/>
      <c r="DY653" s="29"/>
      <c r="DZ653" s="29"/>
      <c r="EA653" s="29"/>
      <c r="EB653" s="29"/>
      <c r="EC653" s="29"/>
      <c r="ED653" s="29"/>
      <c r="EE653" s="29"/>
      <c r="EF653" s="29"/>
      <c r="EG653" s="29"/>
      <c r="EH653" s="29"/>
      <c r="EI653" s="29"/>
      <c r="EJ653" s="29"/>
      <c r="EK653" s="29"/>
      <c r="EL653" s="29"/>
      <c r="EM653" s="29"/>
      <c r="EN653" s="29"/>
      <c r="EO653" s="29"/>
      <c r="EP653" s="29"/>
      <c r="EQ653" s="29"/>
      <c r="ER653" s="44"/>
    </row>
    <row r="654" spans="2:148" ht="15" customHeight="1" x14ac:dyDescent="0.25">
      <c r="B654" s="358" t="str">
        <f t="shared" si="74"/>
        <v>Desk 24</v>
      </c>
      <c r="C654" s="360" t="str">
        <f t="shared" si="77"/>
        <v/>
      </c>
      <c r="D654" s="360" t="str">
        <f t="shared" si="77"/>
        <v/>
      </c>
      <c r="E654" s="360" t="str">
        <f t="shared" si="77"/>
        <v/>
      </c>
      <c r="F654" s="360" t="str">
        <f t="shared" si="77"/>
        <v/>
      </c>
      <c r="G654" s="965" t="str">
        <f t="shared" si="77"/>
        <v/>
      </c>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44"/>
      <c r="DX654" s="29"/>
      <c r="DY654" s="29"/>
      <c r="DZ654" s="29"/>
      <c r="EA654" s="29"/>
      <c r="EB654" s="29"/>
      <c r="EC654" s="29"/>
      <c r="ED654" s="29"/>
      <c r="EE654" s="29"/>
      <c r="EF654" s="29"/>
      <c r="EG654" s="29"/>
      <c r="EH654" s="29"/>
      <c r="EI654" s="29"/>
      <c r="EJ654" s="29"/>
      <c r="EK654" s="29"/>
      <c r="EL654" s="29"/>
      <c r="EM654" s="29"/>
      <c r="EN654" s="29"/>
      <c r="EO654" s="29"/>
      <c r="EP654" s="29"/>
      <c r="EQ654" s="29"/>
      <c r="ER654" s="44"/>
    </row>
    <row r="655" spans="2:148" ht="15" customHeight="1" x14ac:dyDescent="0.25">
      <c r="B655" s="358" t="str">
        <f t="shared" si="74"/>
        <v>Desk 25</v>
      </c>
      <c r="C655" s="360" t="str">
        <f t="shared" si="77"/>
        <v/>
      </c>
      <c r="D655" s="360" t="str">
        <f t="shared" si="77"/>
        <v/>
      </c>
      <c r="E655" s="360" t="str">
        <f t="shared" si="77"/>
        <v/>
      </c>
      <c r="F655" s="360" t="str">
        <f t="shared" si="77"/>
        <v/>
      </c>
      <c r="G655" s="965" t="str">
        <f t="shared" si="77"/>
        <v/>
      </c>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44"/>
      <c r="DX655" s="29"/>
      <c r="DY655" s="29"/>
      <c r="DZ655" s="29"/>
      <c r="EA655" s="29"/>
      <c r="EB655" s="29"/>
      <c r="EC655" s="29"/>
      <c r="ED655" s="29"/>
      <c r="EE655" s="29"/>
      <c r="EF655" s="29"/>
      <c r="EG655" s="29"/>
      <c r="EH655" s="29"/>
      <c r="EI655" s="29"/>
      <c r="EJ655" s="29"/>
      <c r="EK655" s="29"/>
      <c r="EL655" s="29"/>
      <c r="EM655" s="29"/>
      <c r="EN655" s="29"/>
      <c r="EO655" s="29"/>
      <c r="EP655" s="29"/>
      <c r="EQ655" s="29"/>
      <c r="ER655" s="44"/>
    </row>
    <row r="656" spans="2:148" ht="15" customHeight="1" x14ac:dyDescent="0.25">
      <c r="B656" s="358" t="str">
        <f t="shared" si="74"/>
        <v>Desk 26</v>
      </c>
      <c r="C656" s="360" t="str">
        <f t="shared" si="77"/>
        <v/>
      </c>
      <c r="D656" s="360" t="str">
        <f t="shared" si="77"/>
        <v/>
      </c>
      <c r="E656" s="360" t="str">
        <f t="shared" si="77"/>
        <v/>
      </c>
      <c r="F656" s="360" t="str">
        <f t="shared" si="77"/>
        <v/>
      </c>
      <c r="G656" s="965" t="str">
        <f t="shared" si="77"/>
        <v/>
      </c>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44"/>
      <c r="DX656" s="29"/>
      <c r="DY656" s="29"/>
      <c r="DZ656" s="29"/>
      <c r="EA656" s="29"/>
      <c r="EB656" s="29"/>
      <c r="EC656" s="29"/>
      <c r="ED656" s="29"/>
      <c r="EE656" s="29"/>
      <c r="EF656" s="29"/>
      <c r="EG656" s="29"/>
      <c r="EH656" s="29"/>
      <c r="EI656" s="29"/>
      <c r="EJ656" s="29"/>
      <c r="EK656" s="29"/>
      <c r="EL656" s="29"/>
      <c r="EM656" s="29"/>
      <c r="EN656" s="29"/>
      <c r="EO656" s="29"/>
      <c r="EP656" s="29"/>
      <c r="EQ656" s="29"/>
      <c r="ER656" s="44"/>
    </row>
    <row r="657" spans="2:148" ht="15" customHeight="1" x14ac:dyDescent="0.25">
      <c r="B657" s="358" t="str">
        <f t="shared" si="74"/>
        <v>Desk 27</v>
      </c>
      <c r="C657" s="360" t="str">
        <f t="shared" si="77"/>
        <v/>
      </c>
      <c r="D657" s="360" t="str">
        <f t="shared" si="77"/>
        <v/>
      </c>
      <c r="E657" s="360" t="str">
        <f t="shared" si="77"/>
        <v/>
      </c>
      <c r="F657" s="360" t="str">
        <f t="shared" si="77"/>
        <v/>
      </c>
      <c r="G657" s="965" t="str">
        <f t="shared" si="77"/>
        <v/>
      </c>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44"/>
      <c r="DX657" s="29"/>
      <c r="DY657" s="29"/>
      <c r="DZ657" s="29"/>
      <c r="EA657" s="29"/>
      <c r="EB657" s="29"/>
      <c r="EC657" s="29"/>
      <c r="ED657" s="29"/>
      <c r="EE657" s="29"/>
      <c r="EF657" s="29"/>
      <c r="EG657" s="29"/>
      <c r="EH657" s="29"/>
      <c r="EI657" s="29"/>
      <c r="EJ657" s="29"/>
      <c r="EK657" s="29"/>
      <c r="EL657" s="29"/>
      <c r="EM657" s="29"/>
      <c r="EN657" s="29"/>
      <c r="EO657" s="29"/>
      <c r="EP657" s="29"/>
      <c r="EQ657" s="29"/>
      <c r="ER657" s="44"/>
    </row>
    <row r="658" spans="2:148" ht="15" customHeight="1" x14ac:dyDescent="0.25">
      <c r="B658" s="358" t="str">
        <f t="shared" si="74"/>
        <v>Desk 28</v>
      </c>
      <c r="C658" s="360" t="str">
        <f t="shared" si="77"/>
        <v/>
      </c>
      <c r="D658" s="360" t="str">
        <f t="shared" si="77"/>
        <v/>
      </c>
      <c r="E658" s="360" t="str">
        <f t="shared" si="77"/>
        <v/>
      </c>
      <c r="F658" s="360" t="str">
        <f t="shared" si="77"/>
        <v/>
      </c>
      <c r="G658" s="965" t="str">
        <f t="shared" si="77"/>
        <v/>
      </c>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44"/>
      <c r="DX658" s="29"/>
      <c r="DY658" s="29"/>
      <c r="DZ658" s="29"/>
      <c r="EA658" s="29"/>
      <c r="EB658" s="29"/>
      <c r="EC658" s="29"/>
      <c r="ED658" s="29"/>
      <c r="EE658" s="29"/>
      <c r="EF658" s="29"/>
      <c r="EG658" s="29"/>
      <c r="EH658" s="29"/>
      <c r="EI658" s="29"/>
      <c r="EJ658" s="29"/>
      <c r="EK658" s="29"/>
      <c r="EL658" s="29"/>
      <c r="EM658" s="29"/>
      <c r="EN658" s="29"/>
      <c r="EO658" s="29"/>
      <c r="EP658" s="29"/>
      <c r="EQ658" s="29"/>
      <c r="ER658" s="44"/>
    </row>
    <row r="659" spans="2:148" ht="15" customHeight="1" x14ac:dyDescent="0.25">
      <c r="B659" s="358" t="str">
        <f t="shared" si="74"/>
        <v>Desk 29</v>
      </c>
      <c r="C659" s="360" t="str">
        <f t="shared" si="77"/>
        <v/>
      </c>
      <c r="D659" s="360" t="str">
        <f t="shared" si="77"/>
        <v/>
      </c>
      <c r="E659" s="360" t="str">
        <f t="shared" si="77"/>
        <v/>
      </c>
      <c r="F659" s="360" t="str">
        <f t="shared" si="77"/>
        <v/>
      </c>
      <c r="G659" s="965" t="str">
        <f t="shared" si="77"/>
        <v/>
      </c>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44"/>
      <c r="DX659" s="29"/>
      <c r="DY659" s="29"/>
      <c r="DZ659" s="29"/>
      <c r="EA659" s="29"/>
      <c r="EB659" s="29"/>
      <c r="EC659" s="29"/>
      <c r="ED659" s="29"/>
      <c r="EE659" s="29"/>
      <c r="EF659" s="29"/>
      <c r="EG659" s="29"/>
      <c r="EH659" s="29"/>
      <c r="EI659" s="29"/>
      <c r="EJ659" s="29"/>
      <c r="EK659" s="29"/>
      <c r="EL659" s="29"/>
      <c r="EM659" s="29"/>
      <c r="EN659" s="29"/>
      <c r="EO659" s="29"/>
      <c r="EP659" s="29"/>
      <c r="EQ659" s="29"/>
      <c r="ER659" s="44"/>
    </row>
    <row r="660" spans="2:148" ht="15" customHeight="1" x14ac:dyDescent="0.25">
      <c r="B660" s="358" t="str">
        <f t="shared" si="74"/>
        <v>Desk 30</v>
      </c>
      <c r="C660" s="360" t="str">
        <f t="shared" si="77"/>
        <v/>
      </c>
      <c r="D660" s="360" t="str">
        <f t="shared" si="77"/>
        <v/>
      </c>
      <c r="E660" s="360" t="str">
        <f t="shared" si="77"/>
        <v/>
      </c>
      <c r="F660" s="360" t="str">
        <f t="shared" si="77"/>
        <v/>
      </c>
      <c r="G660" s="965" t="str">
        <f t="shared" si="77"/>
        <v/>
      </c>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44"/>
      <c r="DX660" s="29"/>
      <c r="DY660" s="29"/>
      <c r="DZ660" s="29"/>
      <c r="EA660" s="29"/>
      <c r="EB660" s="29"/>
      <c r="EC660" s="29"/>
      <c r="ED660" s="29"/>
      <c r="EE660" s="29"/>
      <c r="EF660" s="29"/>
      <c r="EG660" s="29"/>
      <c r="EH660" s="29"/>
      <c r="EI660" s="29"/>
      <c r="EJ660" s="29"/>
      <c r="EK660" s="29"/>
      <c r="EL660" s="29"/>
      <c r="EM660" s="29"/>
      <c r="EN660" s="29"/>
      <c r="EO660" s="29"/>
      <c r="EP660" s="29"/>
      <c r="EQ660" s="29"/>
      <c r="ER660" s="44"/>
    </row>
    <row r="661" spans="2:148" ht="15" customHeight="1" x14ac:dyDescent="0.25">
      <c r="B661" s="358" t="str">
        <f t="shared" si="74"/>
        <v>Desk 31</v>
      </c>
      <c r="C661" s="360" t="str">
        <f t="shared" si="77"/>
        <v/>
      </c>
      <c r="D661" s="360" t="str">
        <f t="shared" si="77"/>
        <v/>
      </c>
      <c r="E661" s="360" t="str">
        <f t="shared" si="77"/>
        <v/>
      </c>
      <c r="F661" s="360" t="str">
        <f t="shared" si="77"/>
        <v/>
      </c>
      <c r="G661" s="965" t="str">
        <f t="shared" si="77"/>
        <v/>
      </c>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44"/>
      <c r="DX661" s="29"/>
      <c r="DY661" s="29"/>
      <c r="DZ661" s="29"/>
      <c r="EA661" s="29"/>
      <c r="EB661" s="29"/>
      <c r="EC661" s="29"/>
      <c r="ED661" s="29"/>
      <c r="EE661" s="29"/>
      <c r="EF661" s="29"/>
      <c r="EG661" s="29"/>
      <c r="EH661" s="29"/>
      <c r="EI661" s="29"/>
      <c r="EJ661" s="29"/>
      <c r="EK661" s="29"/>
      <c r="EL661" s="29"/>
      <c r="EM661" s="29"/>
      <c r="EN661" s="29"/>
      <c r="EO661" s="29"/>
      <c r="EP661" s="29"/>
      <c r="EQ661" s="29"/>
      <c r="ER661" s="44"/>
    </row>
    <row r="662" spans="2:148" ht="15" customHeight="1" x14ac:dyDescent="0.25">
      <c r="B662" s="358" t="str">
        <f t="shared" si="74"/>
        <v>Desk 32</v>
      </c>
      <c r="C662" s="360" t="str">
        <f t="shared" si="77"/>
        <v/>
      </c>
      <c r="D662" s="360" t="str">
        <f t="shared" si="77"/>
        <v/>
      </c>
      <c r="E662" s="360" t="str">
        <f t="shared" si="77"/>
        <v/>
      </c>
      <c r="F662" s="360" t="str">
        <f t="shared" si="77"/>
        <v/>
      </c>
      <c r="G662" s="965" t="str">
        <f t="shared" si="77"/>
        <v/>
      </c>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44"/>
      <c r="DX662" s="29"/>
      <c r="DY662" s="29"/>
      <c r="DZ662" s="29"/>
      <c r="EA662" s="29"/>
      <c r="EB662" s="29"/>
      <c r="EC662" s="29"/>
      <c r="ED662" s="29"/>
      <c r="EE662" s="29"/>
      <c r="EF662" s="29"/>
      <c r="EG662" s="29"/>
      <c r="EH662" s="29"/>
      <c r="EI662" s="29"/>
      <c r="EJ662" s="29"/>
      <c r="EK662" s="29"/>
      <c r="EL662" s="29"/>
      <c r="EM662" s="29"/>
      <c r="EN662" s="29"/>
      <c r="EO662" s="29"/>
      <c r="EP662" s="29"/>
      <c r="EQ662" s="29"/>
      <c r="ER662" s="44"/>
    </row>
    <row r="663" spans="2:148" ht="15" customHeight="1" x14ac:dyDescent="0.25">
      <c r="B663" s="358" t="str">
        <f t="shared" si="74"/>
        <v>Desk 33</v>
      </c>
      <c r="C663" s="360" t="str">
        <f t="shared" si="77"/>
        <v/>
      </c>
      <c r="D663" s="360" t="str">
        <f t="shared" si="77"/>
        <v/>
      </c>
      <c r="E663" s="360" t="str">
        <f t="shared" si="77"/>
        <v/>
      </c>
      <c r="F663" s="360" t="str">
        <f t="shared" si="77"/>
        <v/>
      </c>
      <c r="G663" s="965" t="str">
        <f t="shared" si="77"/>
        <v/>
      </c>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44"/>
      <c r="DX663" s="29"/>
      <c r="DY663" s="29"/>
      <c r="DZ663" s="29"/>
      <c r="EA663" s="29"/>
      <c r="EB663" s="29"/>
      <c r="EC663" s="29"/>
      <c r="ED663" s="29"/>
      <c r="EE663" s="29"/>
      <c r="EF663" s="29"/>
      <c r="EG663" s="29"/>
      <c r="EH663" s="29"/>
      <c r="EI663" s="29"/>
      <c r="EJ663" s="29"/>
      <c r="EK663" s="29"/>
      <c r="EL663" s="29"/>
      <c r="EM663" s="29"/>
      <c r="EN663" s="29"/>
      <c r="EO663" s="29"/>
      <c r="EP663" s="29"/>
      <c r="EQ663" s="29"/>
      <c r="ER663" s="44"/>
    </row>
    <row r="664" spans="2:148" ht="15" customHeight="1" x14ac:dyDescent="0.25">
      <c r="B664" s="358" t="str">
        <f t="shared" si="74"/>
        <v>Desk 34</v>
      </c>
      <c r="C664" s="360" t="str">
        <f t="shared" ref="C664:G679" si="78">IF(ISBLANK(C44), "", C44)</f>
        <v/>
      </c>
      <c r="D664" s="360" t="str">
        <f t="shared" si="78"/>
        <v/>
      </c>
      <c r="E664" s="360" t="str">
        <f t="shared" si="78"/>
        <v/>
      </c>
      <c r="F664" s="360" t="str">
        <f t="shared" si="78"/>
        <v/>
      </c>
      <c r="G664" s="965" t="str">
        <f t="shared" si="78"/>
        <v/>
      </c>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44"/>
      <c r="DX664" s="29"/>
      <c r="DY664" s="29"/>
      <c r="DZ664" s="29"/>
      <c r="EA664" s="29"/>
      <c r="EB664" s="29"/>
      <c r="EC664" s="29"/>
      <c r="ED664" s="29"/>
      <c r="EE664" s="29"/>
      <c r="EF664" s="29"/>
      <c r="EG664" s="29"/>
      <c r="EH664" s="29"/>
      <c r="EI664" s="29"/>
      <c r="EJ664" s="29"/>
      <c r="EK664" s="29"/>
      <c r="EL664" s="29"/>
      <c r="EM664" s="29"/>
      <c r="EN664" s="29"/>
      <c r="EO664" s="29"/>
      <c r="EP664" s="29"/>
      <c r="EQ664" s="29"/>
      <c r="ER664" s="44"/>
    </row>
    <row r="665" spans="2:148" ht="15" customHeight="1" x14ac:dyDescent="0.25">
      <c r="B665" s="358" t="str">
        <f t="shared" si="74"/>
        <v>Desk 35</v>
      </c>
      <c r="C665" s="360" t="str">
        <f t="shared" si="78"/>
        <v/>
      </c>
      <c r="D665" s="360" t="str">
        <f t="shared" si="78"/>
        <v/>
      </c>
      <c r="E665" s="360" t="str">
        <f t="shared" si="78"/>
        <v/>
      </c>
      <c r="F665" s="360" t="str">
        <f t="shared" si="78"/>
        <v/>
      </c>
      <c r="G665" s="965" t="str">
        <f t="shared" si="78"/>
        <v/>
      </c>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44"/>
      <c r="DX665" s="29"/>
      <c r="DY665" s="29"/>
      <c r="DZ665" s="29"/>
      <c r="EA665" s="29"/>
      <c r="EB665" s="29"/>
      <c r="EC665" s="29"/>
      <c r="ED665" s="29"/>
      <c r="EE665" s="29"/>
      <c r="EF665" s="29"/>
      <c r="EG665" s="29"/>
      <c r="EH665" s="29"/>
      <c r="EI665" s="29"/>
      <c r="EJ665" s="29"/>
      <c r="EK665" s="29"/>
      <c r="EL665" s="29"/>
      <c r="EM665" s="29"/>
      <c r="EN665" s="29"/>
      <c r="EO665" s="29"/>
      <c r="EP665" s="29"/>
      <c r="EQ665" s="29"/>
      <c r="ER665" s="44"/>
    </row>
    <row r="666" spans="2:148" ht="15" customHeight="1" x14ac:dyDescent="0.25">
      <c r="B666" s="358" t="str">
        <f t="shared" si="74"/>
        <v>Desk 36</v>
      </c>
      <c r="C666" s="360" t="str">
        <f t="shared" si="78"/>
        <v/>
      </c>
      <c r="D666" s="360" t="str">
        <f t="shared" si="78"/>
        <v/>
      </c>
      <c r="E666" s="360" t="str">
        <f t="shared" si="78"/>
        <v/>
      </c>
      <c r="F666" s="360" t="str">
        <f t="shared" si="78"/>
        <v/>
      </c>
      <c r="G666" s="965" t="str">
        <f t="shared" si="78"/>
        <v/>
      </c>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44"/>
      <c r="DX666" s="29"/>
      <c r="DY666" s="29"/>
      <c r="DZ666" s="29"/>
      <c r="EA666" s="29"/>
      <c r="EB666" s="29"/>
      <c r="EC666" s="29"/>
      <c r="ED666" s="29"/>
      <c r="EE666" s="29"/>
      <c r="EF666" s="29"/>
      <c r="EG666" s="29"/>
      <c r="EH666" s="29"/>
      <c r="EI666" s="29"/>
      <c r="EJ666" s="29"/>
      <c r="EK666" s="29"/>
      <c r="EL666" s="29"/>
      <c r="EM666" s="29"/>
      <c r="EN666" s="29"/>
      <c r="EO666" s="29"/>
      <c r="EP666" s="29"/>
      <c r="EQ666" s="29"/>
      <c r="ER666" s="44"/>
    </row>
    <row r="667" spans="2:148" ht="15" customHeight="1" x14ac:dyDescent="0.25">
      <c r="B667" s="358" t="str">
        <f t="shared" si="74"/>
        <v>Desk 37</v>
      </c>
      <c r="C667" s="360" t="str">
        <f t="shared" si="78"/>
        <v/>
      </c>
      <c r="D667" s="360" t="str">
        <f t="shared" si="78"/>
        <v/>
      </c>
      <c r="E667" s="360" t="str">
        <f t="shared" si="78"/>
        <v/>
      </c>
      <c r="F667" s="360" t="str">
        <f t="shared" si="78"/>
        <v/>
      </c>
      <c r="G667" s="965" t="str">
        <f t="shared" si="78"/>
        <v/>
      </c>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44"/>
      <c r="DX667" s="29"/>
      <c r="DY667" s="29"/>
      <c r="DZ667" s="29"/>
      <c r="EA667" s="29"/>
      <c r="EB667" s="29"/>
      <c r="EC667" s="29"/>
      <c r="ED667" s="29"/>
      <c r="EE667" s="29"/>
      <c r="EF667" s="29"/>
      <c r="EG667" s="29"/>
      <c r="EH667" s="29"/>
      <c r="EI667" s="29"/>
      <c r="EJ667" s="29"/>
      <c r="EK667" s="29"/>
      <c r="EL667" s="29"/>
      <c r="EM667" s="29"/>
      <c r="EN667" s="29"/>
      <c r="EO667" s="29"/>
      <c r="EP667" s="29"/>
      <c r="EQ667" s="29"/>
      <c r="ER667" s="44"/>
    </row>
    <row r="668" spans="2:148" ht="15" customHeight="1" x14ac:dyDescent="0.25">
      <c r="B668" s="358" t="str">
        <f t="shared" si="74"/>
        <v>Desk 38</v>
      </c>
      <c r="C668" s="360" t="str">
        <f t="shared" si="78"/>
        <v/>
      </c>
      <c r="D668" s="360" t="str">
        <f t="shared" si="78"/>
        <v/>
      </c>
      <c r="E668" s="360" t="str">
        <f t="shared" si="78"/>
        <v/>
      </c>
      <c r="F668" s="360" t="str">
        <f t="shared" si="78"/>
        <v/>
      </c>
      <c r="G668" s="965" t="str">
        <f t="shared" si="78"/>
        <v/>
      </c>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44"/>
      <c r="DX668" s="29"/>
      <c r="DY668" s="29"/>
      <c r="DZ668" s="29"/>
      <c r="EA668" s="29"/>
      <c r="EB668" s="29"/>
      <c r="EC668" s="29"/>
      <c r="ED668" s="29"/>
      <c r="EE668" s="29"/>
      <c r="EF668" s="29"/>
      <c r="EG668" s="29"/>
      <c r="EH668" s="29"/>
      <c r="EI668" s="29"/>
      <c r="EJ668" s="29"/>
      <c r="EK668" s="29"/>
      <c r="EL668" s="29"/>
      <c r="EM668" s="29"/>
      <c r="EN668" s="29"/>
      <c r="EO668" s="29"/>
      <c r="EP668" s="29"/>
      <c r="EQ668" s="29"/>
      <c r="ER668" s="44"/>
    </row>
    <row r="669" spans="2:148" ht="15" customHeight="1" x14ac:dyDescent="0.25">
      <c r="B669" s="358" t="str">
        <f t="shared" si="74"/>
        <v>Desk 39</v>
      </c>
      <c r="C669" s="360" t="str">
        <f t="shared" si="78"/>
        <v/>
      </c>
      <c r="D669" s="360" t="str">
        <f t="shared" si="78"/>
        <v/>
      </c>
      <c r="E669" s="360" t="str">
        <f t="shared" si="78"/>
        <v/>
      </c>
      <c r="F669" s="360" t="str">
        <f t="shared" si="78"/>
        <v/>
      </c>
      <c r="G669" s="965" t="str">
        <f t="shared" si="78"/>
        <v/>
      </c>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44"/>
      <c r="DX669" s="29"/>
      <c r="DY669" s="29"/>
      <c r="DZ669" s="29"/>
      <c r="EA669" s="29"/>
      <c r="EB669" s="29"/>
      <c r="EC669" s="29"/>
      <c r="ED669" s="29"/>
      <c r="EE669" s="29"/>
      <c r="EF669" s="29"/>
      <c r="EG669" s="29"/>
      <c r="EH669" s="29"/>
      <c r="EI669" s="29"/>
      <c r="EJ669" s="29"/>
      <c r="EK669" s="29"/>
      <c r="EL669" s="29"/>
      <c r="EM669" s="29"/>
      <c r="EN669" s="29"/>
      <c r="EO669" s="29"/>
      <c r="EP669" s="29"/>
      <c r="EQ669" s="29"/>
      <c r="ER669" s="44"/>
    </row>
    <row r="670" spans="2:148" ht="15" customHeight="1" x14ac:dyDescent="0.25">
      <c r="B670" s="358" t="str">
        <f t="shared" si="74"/>
        <v>Desk 40</v>
      </c>
      <c r="C670" s="360" t="str">
        <f t="shared" si="78"/>
        <v/>
      </c>
      <c r="D670" s="360" t="str">
        <f t="shared" si="78"/>
        <v/>
      </c>
      <c r="E670" s="360" t="str">
        <f t="shared" si="78"/>
        <v/>
      </c>
      <c r="F670" s="360" t="str">
        <f t="shared" si="78"/>
        <v/>
      </c>
      <c r="G670" s="965" t="str">
        <f t="shared" si="78"/>
        <v/>
      </c>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44"/>
      <c r="DX670" s="29"/>
      <c r="DY670" s="29"/>
      <c r="DZ670" s="29"/>
      <c r="EA670" s="29"/>
      <c r="EB670" s="29"/>
      <c r="EC670" s="29"/>
      <c r="ED670" s="29"/>
      <c r="EE670" s="29"/>
      <c r="EF670" s="29"/>
      <c r="EG670" s="29"/>
      <c r="EH670" s="29"/>
      <c r="EI670" s="29"/>
      <c r="EJ670" s="29"/>
      <c r="EK670" s="29"/>
      <c r="EL670" s="29"/>
      <c r="EM670" s="29"/>
      <c r="EN670" s="29"/>
      <c r="EO670" s="29"/>
      <c r="EP670" s="29"/>
      <c r="EQ670" s="29"/>
      <c r="ER670" s="44"/>
    </row>
    <row r="671" spans="2:148" ht="15" customHeight="1" x14ac:dyDescent="0.25">
      <c r="B671" s="358" t="str">
        <f t="shared" si="74"/>
        <v>Desk 41</v>
      </c>
      <c r="C671" s="360" t="str">
        <f t="shared" si="78"/>
        <v/>
      </c>
      <c r="D671" s="360" t="str">
        <f t="shared" si="78"/>
        <v/>
      </c>
      <c r="E671" s="360" t="str">
        <f t="shared" si="78"/>
        <v/>
      </c>
      <c r="F671" s="360" t="str">
        <f t="shared" si="78"/>
        <v/>
      </c>
      <c r="G671" s="965" t="str">
        <f t="shared" si="78"/>
        <v/>
      </c>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44"/>
      <c r="DX671" s="29"/>
      <c r="DY671" s="29"/>
      <c r="DZ671" s="29"/>
      <c r="EA671" s="29"/>
      <c r="EB671" s="29"/>
      <c r="EC671" s="29"/>
      <c r="ED671" s="29"/>
      <c r="EE671" s="29"/>
      <c r="EF671" s="29"/>
      <c r="EG671" s="29"/>
      <c r="EH671" s="29"/>
      <c r="EI671" s="29"/>
      <c r="EJ671" s="29"/>
      <c r="EK671" s="29"/>
      <c r="EL671" s="29"/>
      <c r="EM671" s="29"/>
      <c r="EN671" s="29"/>
      <c r="EO671" s="29"/>
      <c r="EP671" s="29"/>
      <c r="EQ671" s="29"/>
      <c r="ER671" s="44"/>
    </row>
    <row r="672" spans="2:148" ht="15" customHeight="1" x14ac:dyDescent="0.25">
      <c r="B672" s="358" t="str">
        <f t="shared" si="74"/>
        <v>Desk 42</v>
      </c>
      <c r="C672" s="360" t="str">
        <f t="shared" si="78"/>
        <v/>
      </c>
      <c r="D672" s="360" t="str">
        <f t="shared" si="78"/>
        <v/>
      </c>
      <c r="E672" s="360" t="str">
        <f t="shared" si="78"/>
        <v/>
      </c>
      <c r="F672" s="360" t="str">
        <f t="shared" si="78"/>
        <v/>
      </c>
      <c r="G672" s="965" t="str">
        <f t="shared" si="78"/>
        <v/>
      </c>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44"/>
      <c r="DX672" s="29"/>
      <c r="DY672" s="29"/>
      <c r="DZ672" s="29"/>
      <c r="EA672" s="29"/>
      <c r="EB672" s="29"/>
      <c r="EC672" s="29"/>
      <c r="ED672" s="29"/>
      <c r="EE672" s="29"/>
      <c r="EF672" s="29"/>
      <c r="EG672" s="29"/>
      <c r="EH672" s="29"/>
      <c r="EI672" s="29"/>
      <c r="EJ672" s="29"/>
      <c r="EK672" s="29"/>
      <c r="EL672" s="29"/>
      <c r="EM672" s="29"/>
      <c r="EN672" s="29"/>
      <c r="EO672" s="29"/>
      <c r="EP672" s="29"/>
      <c r="EQ672" s="29"/>
      <c r="ER672" s="44"/>
    </row>
    <row r="673" spans="2:148" ht="15" customHeight="1" x14ac:dyDescent="0.25">
      <c r="B673" s="358" t="str">
        <f t="shared" si="74"/>
        <v>Desk 43</v>
      </c>
      <c r="C673" s="360" t="str">
        <f t="shared" si="78"/>
        <v/>
      </c>
      <c r="D673" s="360" t="str">
        <f t="shared" si="78"/>
        <v/>
      </c>
      <c r="E673" s="360" t="str">
        <f t="shared" si="78"/>
        <v/>
      </c>
      <c r="F673" s="360" t="str">
        <f t="shared" si="78"/>
        <v/>
      </c>
      <c r="G673" s="965" t="str">
        <f t="shared" si="78"/>
        <v/>
      </c>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44"/>
      <c r="DX673" s="29"/>
      <c r="DY673" s="29"/>
      <c r="DZ673" s="29"/>
      <c r="EA673" s="29"/>
      <c r="EB673" s="29"/>
      <c r="EC673" s="29"/>
      <c r="ED673" s="29"/>
      <c r="EE673" s="29"/>
      <c r="EF673" s="29"/>
      <c r="EG673" s="29"/>
      <c r="EH673" s="29"/>
      <c r="EI673" s="29"/>
      <c r="EJ673" s="29"/>
      <c r="EK673" s="29"/>
      <c r="EL673" s="29"/>
      <c r="EM673" s="29"/>
      <c r="EN673" s="29"/>
      <c r="EO673" s="29"/>
      <c r="EP673" s="29"/>
      <c r="EQ673" s="29"/>
      <c r="ER673" s="44"/>
    </row>
    <row r="674" spans="2:148" ht="15" customHeight="1" x14ac:dyDescent="0.25">
      <c r="B674" s="358" t="str">
        <f t="shared" si="74"/>
        <v>Desk 44</v>
      </c>
      <c r="C674" s="360" t="str">
        <f t="shared" si="78"/>
        <v/>
      </c>
      <c r="D674" s="360" t="str">
        <f t="shared" si="78"/>
        <v/>
      </c>
      <c r="E674" s="360" t="str">
        <f t="shared" si="78"/>
        <v/>
      </c>
      <c r="F674" s="360" t="str">
        <f t="shared" si="78"/>
        <v/>
      </c>
      <c r="G674" s="965" t="str">
        <f t="shared" si="78"/>
        <v/>
      </c>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44"/>
      <c r="DX674" s="29"/>
      <c r="DY674" s="29"/>
      <c r="DZ674" s="29"/>
      <c r="EA674" s="29"/>
      <c r="EB674" s="29"/>
      <c r="EC674" s="29"/>
      <c r="ED674" s="29"/>
      <c r="EE674" s="29"/>
      <c r="EF674" s="29"/>
      <c r="EG674" s="29"/>
      <c r="EH674" s="29"/>
      <c r="EI674" s="29"/>
      <c r="EJ674" s="29"/>
      <c r="EK674" s="29"/>
      <c r="EL674" s="29"/>
      <c r="EM674" s="29"/>
      <c r="EN674" s="29"/>
      <c r="EO674" s="29"/>
      <c r="EP674" s="29"/>
      <c r="EQ674" s="29"/>
      <c r="ER674" s="44"/>
    </row>
    <row r="675" spans="2:148" ht="15" customHeight="1" x14ac:dyDescent="0.25">
      <c r="B675" s="358" t="str">
        <f t="shared" si="74"/>
        <v>Desk 45</v>
      </c>
      <c r="C675" s="360" t="str">
        <f t="shared" si="78"/>
        <v/>
      </c>
      <c r="D675" s="360" t="str">
        <f t="shared" si="78"/>
        <v/>
      </c>
      <c r="E675" s="360" t="str">
        <f t="shared" si="78"/>
        <v/>
      </c>
      <c r="F675" s="360" t="str">
        <f t="shared" si="78"/>
        <v/>
      </c>
      <c r="G675" s="965" t="str">
        <f t="shared" si="78"/>
        <v/>
      </c>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44"/>
      <c r="DX675" s="29"/>
      <c r="DY675" s="29"/>
      <c r="DZ675" s="29"/>
      <c r="EA675" s="29"/>
      <c r="EB675" s="29"/>
      <c r="EC675" s="29"/>
      <c r="ED675" s="29"/>
      <c r="EE675" s="29"/>
      <c r="EF675" s="29"/>
      <c r="EG675" s="29"/>
      <c r="EH675" s="29"/>
      <c r="EI675" s="29"/>
      <c r="EJ675" s="29"/>
      <c r="EK675" s="29"/>
      <c r="EL675" s="29"/>
      <c r="EM675" s="29"/>
      <c r="EN675" s="29"/>
      <c r="EO675" s="29"/>
      <c r="EP675" s="29"/>
      <c r="EQ675" s="29"/>
      <c r="ER675" s="44"/>
    </row>
    <row r="676" spans="2:148" ht="15" customHeight="1" x14ac:dyDescent="0.25">
      <c r="B676" s="358" t="str">
        <f t="shared" si="74"/>
        <v>Desk 46</v>
      </c>
      <c r="C676" s="360" t="str">
        <f t="shared" si="78"/>
        <v/>
      </c>
      <c r="D676" s="360" t="str">
        <f t="shared" si="78"/>
        <v/>
      </c>
      <c r="E676" s="360" t="str">
        <f t="shared" si="78"/>
        <v/>
      </c>
      <c r="F676" s="360" t="str">
        <f t="shared" si="78"/>
        <v/>
      </c>
      <c r="G676" s="965" t="str">
        <f t="shared" si="78"/>
        <v/>
      </c>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44"/>
      <c r="DX676" s="29"/>
      <c r="DY676" s="29"/>
      <c r="DZ676" s="29"/>
      <c r="EA676" s="29"/>
      <c r="EB676" s="29"/>
      <c r="EC676" s="29"/>
      <c r="ED676" s="29"/>
      <c r="EE676" s="29"/>
      <c r="EF676" s="29"/>
      <c r="EG676" s="29"/>
      <c r="EH676" s="29"/>
      <c r="EI676" s="29"/>
      <c r="EJ676" s="29"/>
      <c r="EK676" s="29"/>
      <c r="EL676" s="29"/>
      <c r="EM676" s="29"/>
      <c r="EN676" s="29"/>
      <c r="EO676" s="29"/>
      <c r="EP676" s="29"/>
      <c r="EQ676" s="29"/>
      <c r="ER676" s="44"/>
    </row>
    <row r="677" spans="2:148" ht="15" customHeight="1" x14ac:dyDescent="0.25">
      <c r="B677" s="358" t="str">
        <f t="shared" si="74"/>
        <v>Desk 47</v>
      </c>
      <c r="C677" s="360" t="str">
        <f t="shared" si="78"/>
        <v/>
      </c>
      <c r="D677" s="360" t="str">
        <f t="shared" si="78"/>
        <v/>
      </c>
      <c r="E677" s="360" t="str">
        <f t="shared" si="78"/>
        <v/>
      </c>
      <c r="F677" s="360" t="str">
        <f t="shared" si="78"/>
        <v/>
      </c>
      <c r="G677" s="965" t="str">
        <f t="shared" si="78"/>
        <v/>
      </c>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44"/>
      <c r="DX677" s="29"/>
      <c r="DY677" s="29"/>
      <c r="DZ677" s="29"/>
      <c r="EA677" s="29"/>
      <c r="EB677" s="29"/>
      <c r="EC677" s="29"/>
      <c r="ED677" s="29"/>
      <c r="EE677" s="29"/>
      <c r="EF677" s="29"/>
      <c r="EG677" s="29"/>
      <c r="EH677" s="29"/>
      <c r="EI677" s="29"/>
      <c r="EJ677" s="29"/>
      <c r="EK677" s="29"/>
      <c r="EL677" s="29"/>
      <c r="EM677" s="29"/>
      <c r="EN677" s="29"/>
      <c r="EO677" s="29"/>
      <c r="EP677" s="29"/>
      <c r="EQ677" s="29"/>
      <c r="ER677" s="44"/>
    </row>
    <row r="678" spans="2:148" ht="15" customHeight="1" x14ac:dyDescent="0.25">
      <c r="B678" s="358" t="str">
        <f t="shared" si="74"/>
        <v>Desk 48</v>
      </c>
      <c r="C678" s="360" t="str">
        <f t="shared" si="78"/>
        <v/>
      </c>
      <c r="D678" s="360" t="str">
        <f t="shared" si="78"/>
        <v/>
      </c>
      <c r="E678" s="360" t="str">
        <f t="shared" si="78"/>
        <v/>
      </c>
      <c r="F678" s="360" t="str">
        <f t="shared" si="78"/>
        <v/>
      </c>
      <c r="G678" s="965" t="str">
        <f t="shared" si="78"/>
        <v/>
      </c>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44"/>
      <c r="DX678" s="29"/>
      <c r="DY678" s="29"/>
      <c r="DZ678" s="29"/>
      <c r="EA678" s="29"/>
      <c r="EB678" s="29"/>
      <c r="EC678" s="29"/>
      <c r="ED678" s="29"/>
      <c r="EE678" s="29"/>
      <c r="EF678" s="29"/>
      <c r="EG678" s="29"/>
      <c r="EH678" s="29"/>
      <c r="EI678" s="29"/>
      <c r="EJ678" s="29"/>
      <c r="EK678" s="29"/>
      <c r="EL678" s="29"/>
      <c r="EM678" s="29"/>
      <c r="EN678" s="29"/>
      <c r="EO678" s="29"/>
      <c r="EP678" s="29"/>
      <c r="EQ678" s="29"/>
      <c r="ER678" s="44"/>
    </row>
    <row r="679" spans="2:148" ht="15" customHeight="1" x14ac:dyDescent="0.25">
      <c r="B679" s="358" t="str">
        <f t="shared" si="74"/>
        <v>Desk 49</v>
      </c>
      <c r="C679" s="360" t="str">
        <f t="shared" si="78"/>
        <v/>
      </c>
      <c r="D679" s="360" t="str">
        <f t="shared" si="78"/>
        <v/>
      </c>
      <c r="E679" s="360" t="str">
        <f t="shared" si="78"/>
        <v/>
      </c>
      <c r="F679" s="360" t="str">
        <f t="shared" si="78"/>
        <v/>
      </c>
      <c r="G679" s="965" t="str">
        <f t="shared" si="78"/>
        <v/>
      </c>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44"/>
      <c r="DX679" s="29"/>
      <c r="DY679" s="29"/>
      <c r="DZ679" s="29"/>
      <c r="EA679" s="29"/>
      <c r="EB679" s="29"/>
      <c r="EC679" s="29"/>
      <c r="ED679" s="29"/>
      <c r="EE679" s="29"/>
      <c r="EF679" s="29"/>
      <c r="EG679" s="29"/>
      <c r="EH679" s="29"/>
      <c r="EI679" s="29"/>
      <c r="EJ679" s="29"/>
      <c r="EK679" s="29"/>
      <c r="EL679" s="29"/>
      <c r="EM679" s="29"/>
      <c r="EN679" s="29"/>
      <c r="EO679" s="29"/>
      <c r="EP679" s="29"/>
      <c r="EQ679" s="29"/>
      <c r="ER679" s="44"/>
    </row>
    <row r="680" spans="2:148" ht="15" customHeight="1" x14ac:dyDescent="0.25">
      <c r="B680" s="358" t="str">
        <f t="shared" si="74"/>
        <v>Desk 50</v>
      </c>
      <c r="C680" s="360" t="str">
        <f t="shared" ref="C680:G695" si="79">IF(ISBLANK(C60), "", C60)</f>
        <v/>
      </c>
      <c r="D680" s="360" t="str">
        <f t="shared" si="79"/>
        <v/>
      </c>
      <c r="E680" s="360" t="str">
        <f t="shared" si="79"/>
        <v/>
      </c>
      <c r="F680" s="360" t="str">
        <f t="shared" si="79"/>
        <v/>
      </c>
      <c r="G680" s="965" t="str">
        <f t="shared" si="79"/>
        <v/>
      </c>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44"/>
      <c r="DX680" s="29"/>
      <c r="DY680" s="29"/>
      <c r="DZ680" s="29"/>
      <c r="EA680" s="29"/>
      <c r="EB680" s="29"/>
      <c r="EC680" s="29"/>
      <c r="ED680" s="29"/>
      <c r="EE680" s="29"/>
      <c r="EF680" s="29"/>
      <c r="EG680" s="29"/>
      <c r="EH680" s="29"/>
      <c r="EI680" s="29"/>
      <c r="EJ680" s="29"/>
      <c r="EK680" s="29"/>
      <c r="EL680" s="29"/>
      <c r="EM680" s="29"/>
      <c r="EN680" s="29"/>
      <c r="EO680" s="29"/>
      <c r="EP680" s="29"/>
      <c r="EQ680" s="29"/>
      <c r="ER680" s="44"/>
    </row>
    <row r="681" spans="2:148" ht="15" customHeight="1" x14ac:dyDescent="0.25">
      <c r="B681" s="358" t="str">
        <f t="shared" si="74"/>
        <v>Desk 51</v>
      </c>
      <c r="C681" s="360" t="str">
        <f t="shared" si="79"/>
        <v/>
      </c>
      <c r="D681" s="360" t="str">
        <f t="shared" si="79"/>
        <v/>
      </c>
      <c r="E681" s="360" t="str">
        <f t="shared" si="79"/>
        <v/>
      </c>
      <c r="F681" s="360" t="str">
        <f t="shared" si="79"/>
        <v/>
      </c>
      <c r="G681" s="965" t="str">
        <f t="shared" si="79"/>
        <v/>
      </c>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44"/>
      <c r="DX681" s="29"/>
      <c r="DY681" s="29"/>
      <c r="DZ681" s="29"/>
      <c r="EA681" s="29"/>
      <c r="EB681" s="29"/>
      <c r="EC681" s="29"/>
      <c r="ED681" s="29"/>
      <c r="EE681" s="29"/>
      <c r="EF681" s="29"/>
      <c r="EG681" s="29"/>
      <c r="EH681" s="29"/>
      <c r="EI681" s="29"/>
      <c r="EJ681" s="29"/>
      <c r="EK681" s="29"/>
      <c r="EL681" s="29"/>
      <c r="EM681" s="29"/>
      <c r="EN681" s="29"/>
      <c r="EO681" s="29"/>
      <c r="EP681" s="29"/>
      <c r="EQ681" s="29"/>
      <c r="ER681" s="44"/>
    </row>
    <row r="682" spans="2:148" ht="15" customHeight="1" x14ac:dyDescent="0.25">
      <c r="B682" s="358" t="str">
        <f t="shared" si="74"/>
        <v>Desk 52</v>
      </c>
      <c r="C682" s="360" t="str">
        <f t="shared" si="79"/>
        <v/>
      </c>
      <c r="D682" s="360" t="str">
        <f t="shared" si="79"/>
        <v/>
      </c>
      <c r="E682" s="360" t="str">
        <f t="shared" si="79"/>
        <v/>
      </c>
      <c r="F682" s="360" t="str">
        <f t="shared" si="79"/>
        <v/>
      </c>
      <c r="G682" s="965" t="str">
        <f t="shared" si="79"/>
        <v/>
      </c>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44"/>
      <c r="DX682" s="29"/>
      <c r="DY682" s="29"/>
      <c r="DZ682" s="29"/>
      <c r="EA682" s="29"/>
      <c r="EB682" s="29"/>
      <c r="EC682" s="29"/>
      <c r="ED682" s="29"/>
      <c r="EE682" s="29"/>
      <c r="EF682" s="29"/>
      <c r="EG682" s="29"/>
      <c r="EH682" s="29"/>
      <c r="EI682" s="29"/>
      <c r="EJ682" s="29"/>
      <c r="EK682" s="29"/>
      <c r="EL682" s="29"/>
      <c r="EM682" s="29"/>
      <c r="EN682" s="29"/>
      <c r="EO682" s="29"/>
      <c r="EP682" s="29"/>
      <c r="EQ682" s="29"/>
      <c r="ER682" s="44"/>
    </row>
    <row r="683" spans="2:148" ht="15" customHeight="1" x14ac:dyDescent="0.25">
      <c r="B683" s="358" t="str">
        <f t="shared" si="74"/>
        <v>Desk 53</v>
      </c>
      <c r="C683" s="360" t="str">
        <f t="shared" si="79"/>
        <v/>
      </c>
      <c r="D683" s="360" t="str">
        <f t="shared" si="79"/>
        <v/>
      </c>
      <c r="E683" s="360" t="str">
        <f t="shared" si="79"/>
        <v/>
      </c>
      <c r="F683" s="360" t="str">
        <f t="shared" si="79"/>
        <v/>
      </c>
      <c r="G683" s="965" t="str">
        <f t="shared" si="79"/>
        <v/>
      </c>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44"/>
      <c r="DX683" s="29"/>
      <c r="DY683" s="29"/>
      <c r="DZ683" s="29"/>
      <c r="EA683" s="29"/>
      <c r="EB683" s="29"/>
      <c r="EC683" s="29"/>
      <c r="ED683" s="29"/>
      <c r="EE683" s="29"/>
      <c r="EF683" s="29"/>
      <c r="EG683" s="29"/>
      <c r="EH683" s="29"/>
      <c r="EI683" s="29"/>
      <c r="EJ683" s="29"/>
      <c r="EK683" s="29"/>
      <c r="EL683" s="29"/>
      <c r="EM683" s="29"/>
      <c r="EN683" s="29"/>
      <c r="EO683" s="29"/>
      <c r="EP683" s="29"/>
      <c r="EQ683" s="29"/>
      <c r="ER683" s="44"/>
    </row>
    <row r="684" spans="2:148" ht="15" customHeight="1" x14ac:dyDescent="0.25">
      <c r="B684" s="358" t="str">
        <f t="shared" si="74"/>
        <v>Desk 54</v>
      </c>
      <c r="C684" s="360" t="str">
        <f t="shared" si="79"/>
        <v/>
      </c>
      <c r="D684" s="360" t="str">
        <f t="shared" si="79"/>
        <v/>
      </c>
      <c r="E684" s="360" t="str">
        <f t="shared" si="79"/>
        <v/>
      </c>
      <c r="F684" s="360" t="str">
        <f t="shared" si="79"/>
        <v/>
      </c>
      <c r="G684" s="965" t="str">
        <f t="shared" si="79"/>
        <v/>
      </c>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44"/>
      <c r="DX684" s="29"/>
      <c r="DY684" s="29"/>
      <c r="DZ684" s="29"/>
      <c r="EA684" s="29"/>
      <c r="EB684" s="29"/>
      <c r="EC684" s="29"/>
      <c r="ED684" s="29"/>
      <c r="EE684" s="29"/>
      <c r="EF684" s="29"/>
      <c r="EG684" s="29"/>
      <c r="EH684" s="29"/>
      <c r="EI684" s="29"/>
      <c r="EJ684" s="29"/>
      <c r="EK684" s="29"/>
      <c r="EL684" s="29"/>
      <c r="EM684" s="29"/>
      <c r="EN684" s="29"/>
      <c r="EO684" s="29"/>
      <c r="EP684" s="29"/>
      <c r="EQ684" s="29"/>
      <c r="ER684" s="44"/>
    </row>
    <row r="685" spans="2:148" ht="15" customHeight="1" x14ac:dyDescent="0.25">
      <c r="B685" s="358" t="str">
        <f t="shared" si="74"/>
        <v>Desk 55</v>
      </c>
      <c r="C685" s="360" t="str">
        <f t="shared" si="79"/>
        <v/>
      </c>
      <c r="D685" s="360" t="str">
        <f t="shared" si="79"/>
        <v/>
      </c>
      <c r="E685" s="360" t="str">
        <f t="shared" si="79"/>
        <v/>
      </c>
      <c r="F685" s="360" t="str">
        <f t="shared" si="79"/>
        <v/>
      </c>
      <c r="G685" s="965" t="str">
        <f t="shared" si="79"/>
        <v/>
      </c>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44"/>
      <c r="DX685" s="29"/>
      <c r="DY685" s="29"/>
      <c r="DZ685" s="29"/>
      <c r="EA685" s="29"/>
      <c r="EB685" s="29"/>
      <c r="EC685" s="29"/>
      <c r="ED685" s="29"/>
      <c r="EE685" s="29"/>
      <c r="EF685" s="29"/>
      <c r="EG685" s="29"/>
      <c r="EH685" s="29"/>
      <c r="EI685" s="29"/>
      <c r="EJ685" s="29"/>
      <c r="EK685" s="29"/>
      <c r="EL685" s="29"/>
      <c r="EM685" s="29"/>
      <c r="EN685" s="29"/>
      <c r="EO685" s="29"/>
      <c r="EP685" s="29"/>
      <c r="EQ685" s="29"/>
      <c r="ER685" s="44"/>
    </row>
    <row r="686" spans="2:148" ht="15" customHeight="1" x14ac:dyDescent="0.25">
      <c r="B686" s="358" t="str">
        <f t="shared" si="74"/>
        <v>Desk 56</v>
      </c>
      <c r="C686" s="360" t="str">
        <f t="shared" si="79"/>
        <v/>
      </c>
      <c r="D686" s="360" t="str">
        <f t="shared" si="79"/>
        <v/>
      </c>
      <c r="E686" s="360" t="str">
        <f t="shared" si="79"/>
        <v/>
      </c>
      <c r="F686" s="360" t="str">
        <f t="shared" si="79"/>
        <v/>
      </c>
      <c r="G686" s="965" t="str">
        <f t="shared" si="79"/>
        <v/>
      </c>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44"/>
      <c r="DX686" s="29"/>
      <c r="DY686" s="29"/>
      <c r="DZ686" s="29"/>
      <c r="EA686" s="29"/>
      <c r="EB686" s="29"/>
      <c r="EC686" s="29"/>
      <c r="ED686" s="29"/>
      <c r="EE686" s="29"/>
      <c r="EF686" s="29"/>
      <c r="EG686" s="29"/>
      <c r="EH686" s="29"/>
      <c r="EI686" s="29"/>
      <c r="EJ686" s="29"/>
      <c r="EK686" s="29"/>
      <c r="EL686" s="29"/>
      <c r="EM686" s="29"/>
      <c r="EN686" s="29"/>
      <c r="EO686" s="29"/>
      <c r="EP686" s="29"/>
      <c r="EQ686" s="29"/>
      <c r="ER686" s="44"/>
    </row>
    <row r="687" spans="2:148" ht="15" customHeight="1" x14ac:dyDescent="0.25">
      <c r="B687" s="358" t="str">
        <f t="shared" si="74"/>
        <v>Desk 57</v>
      </c>
      <c r="C687" s="360" t="str">
        <f t="shared" si="79"/>
        <v/>
      </c>
      <c r="D687" s="360" t="str">
        <f t="shared" si="79"/>
        <v/>
      </c>
      <c r="E687" s="360" t="str">
        <f t="shared" si="79"/>
        <v/>
      </c>
      <c r="F687" s="360" t="str">
        <f t="shared" si="79"/>
        <v/>
      </c>
      <c r="G687" s="965" t="str">
        <f t="shared" si="79"/>
        <v/>
      </c>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44"/>
      <c r="DX687" s="29"/>
      <c r="DY687" s="29"/>
      <c r="DZ687" s="29"/>
      <c r="EA687" s="29"/>
      <c r="EB687" s="29"/>
      <c r="EC687" s="29"/>
      <c r="ED687" s="29"/>
      <c r="EE687" s="29"/>
      <c r="EF687" s="29"/>
      <c r="EG687" s="29"/>
      <c r="EH687" s="29"/>
      <c r="EI687" s="29"/>
      <c r="EJ687" s="29"/>
      <c r="EK687" s="29"/>
      <c r="EL687" s="29"/>
      <c r="EM687" s="29"/>
      <c r="EN687" s="29"/>
      <c r="EO687" s="29"/>
      <c r="EP687" s="29"/>
      <c r="EQ687" s="29"/>
      <c r="ER687" s="44"/>
    </row>
    <row r="688" spans="2:148" ht="15" customHeight="1" x14ac:dyDescent="0.25">
      <c r="B688" s="358" t="str">
        <f t="shared" si="74"/>
        <v>Desk 58</v>
      </c>
      <c r="C688" s="360" t="str">
        <f t="shared" si="79"/>
        <v/>
      </c>
      <c r="D688" s="360" t="str">
        <f t="shared" si="79"/>
        <v/>
      </c>
      <c r="E688" s="360" t="str">
        <f t="shared" si="79"/>
        <v/>
      </c>
      <c r="F688" s="360" t="str">
        <f t="shared" si="79"/>
        <v/>
      </c>
      <c r="G688" s="965" t="str">
        <f t="shared" si="79"/>
        <v/>
      </c>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44"/>
      <c r="DX688" s="29"/>
      <c r="DY688" s="29"/>
      <c r="DZ688" s="29"/>
      <c r="EA688" s="29"/>
      <c r="EB688" s="29"/>
      <c r="EC688" s="29"/>
      <c r="ED688" s="29"/>
      <c r="EE688" s="29"/>
      <c r="EF688" s="29"/>
      <c r="EG688" s="29"/>
      <c r="EH688" s="29"/>
      <c r="EI688" s="29"/>
      <c r="EJ688" s="29"/>
      <c r="EK688" s="29"/>
      <c r="EL688" s="29"/>
      <c r="EM688" s="29"/>
      <c r="EN688" s="29"/>
      <c r="EO688" s="29"/>
      <c r="EP688" s="29"/>
      <c r="EQ688" s="29"/>
      <c r="ER688" s="44"/>
    </row>
    <row r="689" spans="2:148" ht="15" customHeight="1" x14ac:dyDescent="0.25">
      <c r="B689" s="358" t="str">
        <f t="shared" si="74"/>
        <v>Desk 59</v>
      </c>
      <c r="C689" s="360" t="str">
        <f t="shared" si="79"/>
        <v/>
      </c>
      <c r="D689" s="360" t="str">
        <f t="shared" si="79"/>
        <v/>
      </c>
      <c r="E689" s="360" t="str">
        <f t="shared" si="79"/>
        <v/>
      </c>
      <c r="F689" s="360" t="str">
        <f t="shared" si="79"/>
        <v/>
      </c>
      <c r="G689" s="965" t="str">
        <f t="shared" si="79"/>
        <v/>
      </c>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44"/>
      <c r="DX689" s="29"/>
      <c r="DY689" s="29"/>
      <c r="DZ689" s="29"/>
      <c r="EA689" s="29"/>
      <c r="EB689" s="29"/>
      <c r="EC689" s="29"/>
      <c r="ED689" s="29"/>
      <c r="EE689" s="29"/>
      <c r="EF689" s="29"/>
      <c r="EG689" s="29"/>
      <c r="EH689" s="29"/>
      <c r="EI689" s="29"/>
      <c r="EJ689" s="29"/>
      <c r="EK689" s="29"/>
      <c r="EL689" s="29"/>
      <c r="EM689" s="29"/>
      <c r="EN689" s="29"/>
      <c r="EO689" s="29"/>
      <c r="EP689" s="29"/>
      <c r="EQ689" s="29"/>
      <c r="ER689" s="44"/>
    </row>
    <row r="690" spans="2:148" ht="15" customHeight="1" x14ac:dyDescent="0.25">
      <c r="B690" s="358" t="str">
        <f t="shared" si="74"/>
        <v>Desk 60</v>
      </c>
      <c r="C690" s="360" t="str">
        <f t="shared" si="79"/>
        <v/>
      </c>
      <c r="D690" s="360" t="str">
        <f t="shared" si="79"/>
        <v/>
      </c>
      <c r="E690" s="360" t="str">
        <f t="shared" si="79"/>
        <v/>
      </c>
      <c r="F690" s="360" t="str">
        <f t="shared" si="79"/>
        <v/>
      </c>
      <c r="G690" s="965" t="str">
        <f t="shared" si="79"/>
        <v/>
      </c>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44"/>
      <c r="DX690" s="29"/>
      <c r="DY690" s="29"/>
      <c r="DZ690" s="29"/>
      <c r="EA690" s="29"/>
      <c r="EB690" s="29"/>
      <c r="EC690" s="29"/>
      <c r="ED690" s="29"/>
      <c r="EE690" s="29"/>
      <c r="EF690" s="29"/>
      <c r="EG690" s="29"/>
      <c r="EH690" s="29"/>
      <c r="EI690" s="29"/>
      <c r="EJ690" s="29"/>
      <c r="EK690" s="29"/>
      <c r="EL690" s="29"/>
      <c r="EM690" s="29"/>
      <c r="EN690" s="29"/>
      <c r="EO690" s="29"/>
      <c r="EP690" s="29"/>
      <c r="EQ690" s="29"/>
      <c r="ER690" s="44"/>
    </row>
    <row r="691" spans="2:148" ht="15" customHeight="1" x14ac:dyDescent="0.25">
      <c r="B691" s="358" t="str">
        <f t="shared" si="74"/>
        <v>Desk 61</v>
      </c>
      <c r="C691" s="360" t="str">
        <f t="shared" si="79"/>
        <v/>
      </c>
      <c r="D691" s="360" t="str">
        <f t="shared" si="79"/>
        <v/>
      </c>
      <c r="E691" s="360" t="str">
        <f t="shared" si="79"/>
        <v/>
      </c>
      <c r="F691" s="360" t="str">
        <f t="shared" si="79"/>
        <v/>
      </c>
      <c r="G691" s="965" t="str">
        <f t="shared" si="79"/>
        <v/>
      </c>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44"/>
      <c r="DX691" s="29"/>
      <c r="DY691" s="29"/>
      <c r="DZ691" s="29"/>
      <c r="EA691" s="29"/>
      <c r="EB691" s="29"/>
      <c r="EC691" s="29"/>
      <c r="ED691" s="29"/>
      <c r="EE691" s="29"/>
      <c r="EF691" s="29"/>
      <c r="EG691" s="29"/>
      <c r="EH691" s="29"/>
      <c r="EI691" s="29"/>
      <c r="EJ691" s="29"/>
      <c r="EK691" s="29"/>
      <c r="EL691" s="29"/>
      <c r="EM691" s="29"/>
      <c r="EN691" s="29"/>
      <c r="EO691" s="29"/>
      <c r="EP691" s="29"/>
      <c r="EQ691" s="29"/>
      <c r="ER691" s="44"/>
    </row>
    <row r="692" spans="2:148" ht="15" customHeight="1" x14ac:dyDescent="0.25">
      <c r="B692" s="358" t="str">
        <f t="shared" si="74"/>
        <v>Desk 62</v>
      </c>
      <c r="C692" s="360" t="str">
        <f t="shared" si="79"/>
        <v/>
      </c>
      <c r="D692" s="360" t="str">
        <f t="shared" si="79"/>
        <v/>
      </c>
      <c r="E692" s="360" t="str">
        <f t="shared" si="79"/>
        <v/>
      </c>
      <c r="F692" s="360" t="str">
        <f t="shared" si="79"/>
        <v/>
      </c>
      <c r="G692" s="965" t="str">
        <f t="shared" si="79"/>
        <v/>
      </c>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44"/>
      <c r="DX692" s="29"/>
      <c r="DY692" s="29"/>
      <c r="DZ692" s="29"/>
      <c r="EA692" s="29"/>
      <c r="EB692" s="29"/>
      <c r="EC692" s="29"/>
      <c r="ED692" s="29"/>
      <c r="EE692" s="29"/>
      <c r="EF692" s="29"/>
      <c r="EG692" s="29"/>
      <c r="EH692" s="29"/>
      <c r="EI692" s="29"/>
      <c r="EJ692" s="29"/>
      <c r="EK692" s="29"/>
      <c r="EL692" s="29"/>
      <c r="EM692" s="29"/>
      <c r="EN692" s="29"/>
      <c r="EO692" s="29"/>
      <c r="EP692" s="29"/>
      <c r="EQ692" s="29"/>
      <c r="ER692" s="44"/>
    </row>
    <row r="693" spans="2:148" ht="15" customHeight="1" x14ac:dyDescent="0.25">
      <c r="B693" s="358" t="str">
        <f t="shared" si="74"/>
        <v>Desk 63</v>
      </c>
      <c r="C693" s="360" t="str">
        <f t="shared" si="79"/>
        <v/>
      </c>
      <c r="D693" s="360" t="str">
        <f t="shared" si="79"/>
        <v/>
      </c>
      <c r="E693" s="360" t="str">
        <f t="shared" si="79"/>
        <v/>
      </c>
      <c r="F693" s="360" t="str">
        <f t="shared" si="79"/>
        <v/>
      </c>
      <c r="G693" s="965" t="str">
        <f t="shared" si="79"/>
        <v/>
      </c>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44"/>
      <c r="DX693" s="29"/>
      <c r="DY693" s="29"/>
      <c r="DZ693" s="29"/>
      <c r="EA693" s="29"/>
      <c r="EB693" s="29"/>
      <c r="EC693" s="29"/>
      <c r="ED693" s="29"/>
      <c r="EE693" s="29"/>
      <c r="EF693" s="29"/>
      <c r="EG693" s="29"/>
      <c r="EH693" s="29"/>
      <c r="EI693" s="29"/>
      <c r="EJ693" s="29"/>
      <c r="EK693" s="29"/>
      <c r="EL693" s="29"/>
      <c r="EM693" s="29"/>
      <c r="EN693" s="29"/>
      <c r="EO693" s="29"/>
      <c r="EP693" s="29"/>
      <c r="EQ693" s="29"/>
      <c r="ER693" s="44"/>
    </row>
    <row r="694" spans="2:148" ht="15" customHeight="1" x14ac:dyDescent="0.25">
      <c r="B694" s="358" t="str">
        <f t="shared" si="74"/>
        <v>Desk 64</v>
      </c>
      <c r="C694" s="360" t="str">
        <f t="shared" si="79"/>
        <v/>
      </c>
      <c r="D694" s="360" t="str">
        <f t="shared" si="79"/>
        <v/>
      </c>
      <c r="E694" s="360" t="str">
        <f t="shared" si="79"/>
        <v/>
      </c>
      <c r="F694" s="360" t="str">
        <f t="shared" si="79"/>
        <v/>
      </c>
      <c r="G694" s="965" t="str">
        <f t="shared" si="79"/>
        <v/>
      </c>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44"/>
      <c r="DX694" s="29"/>
      <c r="DY694" s="29"/>
      <c r="DZ694" s="29"/>
      <c r="EA694" s="29"/>
      <c r="EB694" s="29"/>
      <c r="EC694" s="29"/>
      <c r="ED694" s="29"/>
      <c r="EE694" s="29"/>
      <c r="EF694" s="29"/>
      <c r="EG694" s="29"/>
      <c r="EH694" s="29"/>
      <c r="EI694" s="29"/>
      <c r="EJ694" s="29"/>
      <c r="EK694" s="29"/>
      <c r="EL694" s="29"/>
      <c r="EM694" s="29"/>
      <c r="EN694" s="29"/>
      <c r="EO694" s="29"/>
      <c r="EP694" s="29"/>
      <c r="EQ694" s="29"/>
      <c r="ER694" s="44"/>
    </row>
    <row r="695" spans="2:148" ht="15" customHeight="1" x14ac:dyDescent="0.25">
      <c r="B695" s="358" t="str">
        <f t="shared" ref="B695:B730" si="80">B75</f>
        <v>Desk 65</v>
      </c>
      <c r="C695" s="360" t="str">
        <f t="shared" si="79"/>
        <v/>
      </c>
      <c r="D695" s="360" t="str">
        <f t="shared" si="79"/>
        <v/>
      </c>
      <c r="E695" s="360" t="str">
        <f t="shared" si="79"/>
        <v/>
      </c>
      <c r="F695" s="360" t="str">
        <f t="shared" si="79"/>
        <v/>
      </c>
      <c r="G695" s="965" t="str">
        <f t="shared" si="79"/>
        <v/>
      </c>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44"/>
      <c r="DX695" s="29"/>
      <c r="DY695" s="29"/>
      <c r="DZ695" s="29"/>
      <c r="EA695" s="29"/>
      <c r="EB695" s="29"/>
      <c r="EC695" s="29"/>
      <c r="ED695" s="29"/>
      <c r="EE695" s="29"/>
      <c r="EF695" s="29"/>
      <c r="EG695" s="29"/>
      <c r="EH695" s="29"/>
      <c r="EI695" s="29"/>
      <c r="EJ695" s="29"/>
      <c r="EK695" s="29"/>
      <c r="EL695" s="29"/>
      <c r="EM695" s="29"/>
      <c r="EN695" s="29"/>
      <c r="EO695" s="29"/>
      <c r="EP695" s="29"/>
      <c r="EQ695" s="29"/>
      <c r="ER695" s="44"/>
    </row>
    <row r="696" spans="2:148" ht="15" customHeight="1" x14ac:dyDescent="0.25">
      <c r="B696" s="358" t="str">
        <f t="shared" si="80"/>
        <v>Desk 66</v>
      </c>
      <c r="C696" s="360" t="str">
        <f t="shared" ref="C696:G711" si="81">IF(ISBLANK(C76), "", C76)</f>
        <v/>
      </c>
      <c r="D696" s="360" t="str">
        <f t="shared" si="81"/>
        <v/>
      </c>
      <c r="E696" s="360" t="str">
        <f t="shared" si="81"/>
        <v/>
      </c>
      <c r="F696" s="360" t="str">
        <f t="shared" si="81"/>
        <v/>
      </c>
      <c r="G696" s="965" t="str">
        <f t="shared" si="81"/>
        <v/>
      </c>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44"/>
      <c r="DX696" s="29"/>
      <c r="DY696" s="29"/>
      <c r="DZ696" s="29"/>
      <c r="EA696" s="29"/>
      <c r="EB696" s="29"/>
      <c r="EC696" s="29"/>
      <c r="ED696" s="29"/>
      <c r="EE696" s="29"/>
      <c r="EF696" s="29"/>
      <c r="EG696" s="29"/>
      <c r="EH696" s="29"/>
      <c r="EI696" s="29"/>
      <c r="EJ696" s="29"/>
      <c r="EK696" s="29"/>
      <c r="EL696" s="29"/>
      <c r="EM696" s="29"/>
      <c r="EN696" s="29"/>
      <c r="EO696" s="29"/>
      <c r="EP696" s="29"/>
      <c r="EQ696" s="29"/>
      <c r="ER696" s="44"/>
    </row>
    <row r="697" spans="2:148" ht="15" customHeight="1" x14ac:dyDescent="0.25">
      <c r="B697" s="358" t="str">
        <f t="shared" si="80"/>
        <v>Desk 67</v>
      </c>
      <c r="C697" s="360" t="str">
        <f t="shared" si="81"/>
        <v/>
      </c>
      <c r="D697" s="360" t="str">
        <f t="shared" si="81"/>
        <v/>
      </c>
      <c r="E697" s="360" t="str">
        <f t="shared" si="81"/>
        <v/>
      </c>
      <c r="F697" s="360" t="str">
        <f t="shared" si="81"/>
        <v/>
      </c>
      <c r="G697" s="965" t="str">
        <f t="shared" si="81"/>
        <v/>
      </c>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44"/>
      <c r="DX697" s="29"/>
      <c r="DY697" s="29"/>
      <c r="DZ697" s="29"/>
      <c r="EA697" s="29"/>
      <c r="EB697" s="29"/>
      <c r="EC697" s="29"/>
      <c r="ED697" s="29"/>
      <c r="EE697" s="29"/>
      <c r="EF697" s="29"/>
      <c r="EG697" s="29"/>
      <c r="EH697" s="29"/>
      <c r="EI697" s="29"/>
      <c r="EJ697" s="29"/>
      <c r="EK697" s="29"/>
      <c r="EL697" s="29"/>
      <c r="EM697" s="29"/>
      <c r="EN697" s="29"/>
      <c r="EO697" s="29"/>
      <c r="EP697" s="29"/>
      <c r="EQ697" s="29"/>
      <c r="ER697" s="44"/>
    </row>
    <row r="698" spans="2:148" ht="15" customHeight="1" x14ac:dyDescent="0.25">
      <c r="B698" s="358" t="str">
        <f t="shared" si="80"/>
        <v>Desk 68</v>
      </c>
      <c r="C698" s="360" t="str">
        <f t="shared" si="81"/>
        <v/>
      </c>
      <c r="D698" s="360" t="str">
        <f t="shared" si="81"/>
        <v/>
      </c>
      <c r="E698" s="360" t="str">
        <f t="shared" si="81"/>
        <v/>
      </c>
      <c r="F698" s="360" t="str">
        <f t="shared" si="81"/>
        <v/>
      </c>
      <c r="G698" s="965" t="str">
        <f t="shared" si="81"/>
        <v/>
      </c>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44"/>
      <c r="DX698" s="29"/>
      <c r="DY698" s="29"/>
      <c r="DZ698" s="29"/>
      <c r="EA698" s="29"/>
      <c r="EB698" s="29"/>
      <c r="EC698" s="29"/>
      <c r="ED698" s="29"/>
      <c r="EE698" s="29"/>
      <c r="EF698" s="29"/>
      <c r="EG698" s="29"/>
      <c r="EH698" s="29"/>
      <c r="EI698" s="29"/>
      <c r="EJ698" s="29"/>
      <c r="EK698" s="29"/>
      <c r="EL698" s="29"/>
      <c r="EM698" s="29"/>
      <c r="EN698" s="29"/>
      <c r="EO698" s="29"/>
      <c r="EP698" s="29"/>
      <c r="EQ698" s="29"/>
      <c r="ER698" s="44"/>
    </row>
    <row r="699" spans="2:148" ht="15" customHeight="1" x14ac:dyDescent="0.25">
      <c r="B699" s="358" t="str">
        <f t="shared" si="80"/>
        <v>Desk 69</v>
      </c>
      <c r="C699" s="360" t="str">
        <f t="shared" si="81"/>
        <v/>
      </c>
      <c r="D699" s="360" t="str">
        <f t="shared" si="81"/>
        <v/>
      </c>
      <c r="E699" s="360" t="str">
        <f t="shared" si="81"/>
        <v/>
      </c>
      <c r="F699" s="360" t="str">
        <f t="shared" si="81"/>
        <v/>
      </c>
      <c r="G699" s="965" t="str">
        <f t="shared" si="81"/>
        <v/>
      </c>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44"/>
      <c r="DX699" s="29"/>
      <c r="DY699" s="29"/>
      <c r="DZ699" s="29"/>
      <c r="EA699" s="29"/>
      <c r="EB699" s="29"/>
      <c r="EC699" s="29"/>
      <c r="ED699" s="29"/>
      <c r="EE699" s="29"/>
      <c r="EF699" s="29"/>
      <c r="EG699" s="29"/>
      <c r="EH699" s="29"/>
      <c r="EI699" s="29"/>
      <c r="EJ699" s="29"/>
      <c r="EK699" s="29"/>
      <c r="EL699" s="29"/>
      <c r="EM699" s="29"/>
      <c r="EN699" s="29"/>
      <c r="EO699" s="29"/>
      <c r="EP699" s="29"/>
      <c r="EQ699" s="29"/>
      <c r="ER699" s="44"/>
    </row>
    <row r="700" spans="2:148" ht="15" customHeight="1" x14ac:dyDescent="0.25">
      <c r="B700" s="358" t="str">
        <f t="shared" si="80"/>
        <v>Desk 70</v>
      </c>
      <c r="C700" s="360" t="str">
        <f t="shared" si="81"/>
        <v/>
      </c>
      <c r="D700" s="360" t="str">
        <f t="shared" si="81"/>
        <v/>
      </c>
      <c r="E700" s="360" t="str">
        <f t="shared" si="81"/>
        <v/>
      </c>
      <c r="F700" s="360" t="str">
        <f t="shared" si="81"/>
        <v/>
      </c>
      <c r="G700" s="965" t="str">
        <f t="shared" si="81"/>
        <v/>
      </c>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44"/>
      <c r="DX700" s="29"/>
      <c r="DY700" s="29"/>
      <c r="DZ700" s="29"/>
      <c r="EA700" s="29"/>
      <c r="EB700" s="29"/>
      <c r="EC700" s="29"/>
      <c r="ED700" s="29"/>
      <c r="EE700" s="29"/>
      <c r="EF700" s="29"/>
      <c r="EG700" s="29"/>
      <c r="EH700" s="29"/>
      <c r="EI700" s="29"/>
      <c r="EJ700" s="29"/>
      <c r="EK700" s="29"/>
      <c r="EL700" s="29"/>
      <c r="EM700" s="29"/>
      <c r="EN700" s="29"/>
      <c r="EO700" s="29"/>
      <c r="EP700" s="29"/>
      <c r="EQ700" s="29"/>
      <c r="ER700" s="44"/>
    </row>
    <row r="701" spans="2:148" ht="15" customHeight="1" x14ac:dyDescent="0.25">
      <c r="B701" s="358" t="str">
        <f t="shared" si="80"/>
        <v>Desk 71</v>
      </c>
      <c r="C701" s="360" t="str">
        <f t="shared" si="81"/>
        <v/>
      </c>
      <c r="D701" s="360" t="str">
        <f t="shared" si="81"/>
        <v/>
      </c>
      <c r="E701" s="360" t="str">
        <f t="shared" si="81"/>
        <v/>
      </c>
      <c r="F701" s="360" t="str">
        <f t="shared" si="81"/>
        <v/>
      </c>
      <c r="G701" s="965" t="str">
        <f t="shared" si="81"/>
        <v/>
      </c>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44"/>
      <c r="DX701" s="29"/>
      <c r="DY701" s="29"/>
      <c r="DZ701" s="29"/>
      <c r="EA701" s="29"/>
      <c r="EB701" s="29"/>
      <c r="EC701" s="29"/>
      <c r="ED701" s="29"/>
      <c r="EE701" s="29"/>
      <c r="EF701" s="29"/>
      <c r="EG701" s="29"/>
      <c r="EH701" s="29"/>
      <c r="EI701" s="29"/>
      <c r="EJ701" s="29"/>
      <c r="EK701" s="29"/>
      <c r="EL701" s="29"/>
      <c r="EM701" s="29"/>
      <c r="EN701" s="29"/>
      <c r="EO701" s="29"/>
      <c r="EP701" s="29"/>
      <c r="EQ701" s="29"/>
      <c r="ER701" s="44"/>
    </row>
    <row r="702" spans="2:148" ht="15" customHeight="1" x14ac:dyDescent="0.25">
      <c r="B702" s="358" t="str">
        <f t="shared" si="80"/>
        <v>Desk 72</v>
      </c>
      <c r="C702" s="360" t="str">
        <f t="shared" si="81"/>
        <v/>
      </c>
      <c r="D702" s="360" t="str">
        <f t="shared" si="81"/>
        <v/>
      </c>
      <c r="E702" s="360" t="str">
        <f t="shared" si="81"/>
        <v/>
      </c>
      <c r="F702" s="360" t="str">
        <f t="shared" si="81"/>
        <v/>
      </c>
      <c r="G702" s="965" t="str">
        <f t="shared" si="81"/>
        <v/>
      </c>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44"/>
      <c r="DX702" s="29"/>
      <c r="DY702" s="29"/>
      <c r="DZ702" s="29"/>
      <c r="EA702" s="29"/>
      <c r="EB702" s="29"/>
      <c r="EC702" s="29"/>
      <c r="ED702" s="29"/>
      <c r="EE702" s="29"/>
      <c r="EF702" s="29"/>
      <c r="EG702" s="29"/>
      <c r="EH702" s="29"/>
      <c r="EI702" s="29"/>
      <c r="EJ702" s="29"/>
      <c r="EK702" s="29"/>
      <c r="EL702" s="29"/>
      <c r="EM702" s="29"/>
      <c r="EN702" s="29"/>
      <c r="EO702" s="29"/>
      <c r="EP702" s="29"/>
      <c r="EQ702" s="29"/>
      <c r="ER702" s="44"/>
    </row>
    <row r="703" spans="2:148" ht="15" customHeight="1" x14ac:dyDescent="0.25">
      <c r="B703" s="358" t="str">
        <f t="shared" si="80"/>
        <v>Desk 73</v>
      </c>
      <c r="C703" s="360" t="str">
        <f t="shared" si="81"/>
        <v/>
      </c>
      <c r="D703" s="360" t="str">
        <f t="shared" si="81"/>
        <v/>
      </c>
      <c r="E703" s="360" t="str">
        <f t="shared" si="81"/>
        <v/>
      </c>
      <c r="F703" s="360" t="str">
        <f t="shared" si="81"/>
        <v/>
      </c>
      <c r="G703" s="965" t="str">
        <f t="shared" si="81"/>
        <v/>
      </c>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44"/>
      <c r="DX703" s="29"/>
      <c r="DY703" s="29"/>
      <c r="DZ703" s="29"/>
      <c r="EA703" s="29"/>
      <c r="EB703" s="29"/>
      <c r="EC703" s="29"/>
      <c r="ED703" s="29"/>
      <c r="EE703" s="29"/>
      <c r="EF703" s="29"/>
      <c r="EG703" s="29"/>
      <c r="EH703" s="29"/>
      <c r="EI703" s="29"/>
      <c r="EJ703" s="29"/>
      <c r="EK703" s="29"/>
      <c r="EL703" s="29"/>
      <c r="EM703" s="29"/>
      <c r="EN703" s="29"/>
      <c r="EO703" s="29"/>
      <c r="EP703" s="29"/>
      <c r="EQ703" s="29"/>
      <c r="ER703" s="44"/>
    </row>
    <row r="704" spans="2:148" ht="15" customHeight="1" x14ac:dyDescent="0.25">
      <c r="B704" s="358" t="str">
        <f t="shared" si="80"/>
        <v>Desk 74</v>
      </c>
      <c r="C704" s="360" t="str">
        <f t="shared" si="81"/>
        <v/>
      </c>
      <c r="D704" s="360" t="str">
        <f t="shared" si="81"/>
        <v/>
      </c>
      <c r="E704" s="360" t="str">
        <f t="shared" si="81"/>
        <v/>
      </c>
      <c r="F704" s="360" t="str">
        <f t="shared" si="81"/>
        <v/>
      </c>
      <c r="G704" s="965" t="str">
        <f t="shared" si="81"/>
        <v/>
      </c>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44"/>
      <c r="DX704" s="29"/>
      <c r="DY704" s="29"/>
      <c r="DZ704" s="29"/>
      <c r="EA704" s="29"/>
      <c r="EB704" s="29"/>
      <c r="EC704" s="29"/>
      <c r="ED704" s="29"/>
      <c r="EE704" s="29"/>
      <c r="EF704" s="29"/>
      <c r="EG704" s="29"/>
      <c r="EH704" s="29"/>
      <c r="EI704" s="29"/>
      <c r="EJ704" s="29"/>
      <c r="EK704" s="29"/>
      <c r="EL704" s="29"/>
      <c r="EM704" s="29"/>
      <c r="EN704" s="29"/>
      <c r="EO704" s="29"/>
      <c r="EP704" s="29"/>
      <c r="EQ704" s="29"/>
      <c r="ER704" s="44"/>
    </row>
    <row r="705" spans="2:148" ht="15" customHeight="1" x14ac:dyDescent="0.25">
      <c r="B705" s="358" t="str">
        <f t="shared" si="80"/>
        <v>Desk 75</v>
      </c>
      <c r="C705" s="360" t="str">
        <f t="shared" si="81"/>
        <v/>
      </c>
      <c r="D705" s="360" t="str">
        <f t="shared" si="81"/>
        <v/>
      </c>
      <c r="E705" s="360" t="str">
        <f t="shared" si="81"/>
        <v/>
      </c>
      <c r="F705" s="360" t="str">
        <f t="shared" si="81"/>
        <v/>
      </c>
      <c r="G705" s="965" t="str">
        <f t="shared" si="81"/>
        <v/>
      </c>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44"/>
      <c r="DX705" s="29"/>
      <c r="DY705" s="29"/>
      <c r="DZ705" s="29"/>
      <c r="EA705" s="29"/>
      <c r="EB705" s="29"/>
      <c r="EC705" s="29"/>
      <c r="ED705" s="29"/>
      <c r="EE705" s="29"/>
      <c r="EF705" s="29"/>
      <c r="EG705" s="29"/>
      <c r="EH705" s="29"/>
      <c r="EI705" s="29"/>
      <c r="EJ705" s="29"/>
      <c r="EK705" s="29"/>
      <c r="EL705" s="29"/>
      <c r="EM705" s="29"/>
      <c r="EN705" s="29"/>
      <c r="EO705" s="29"/>
      <c r="EP705" s="29"/>
      <c r="EQ705" s="29"/>
      <c r="ER705" s="44"/>
    </row>
    <row r="706" spans="2:148" ht="15" customHeight="1" x14ac:dyDescent="0.25">
      <c r="B706" s="358" t="str">
        <f t="shared" si="80"/>
        <v>Desk 76</v>
      </c>
      <c r="C706" s="360" t="str">
        <f t="shared" si="81"/>
        <v/>
      </c>
      <c r="D706" s="360" t="str">
        <f t="shared" si="81"/>
        <v/>
      </c>
      <c r="E706" s="360" t="str">
        <f t="shared" si="81"/>
        <v/>
      </c>
      <c r="F706" s="360" t="str">
        <f t="shared" si="81"/>
        <v/>
      </c>
      <c r="G706" s="965" t="str">
        <f t="shared" si="81"/>
        <v/>
      </c>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44"/>
      <c r="DX706" s="29"/>
      <c r="DY706" s="29"/>
      <c r="DZ706" s="29"/>
      <c r="EA706" s="29"/>
      <c r="EB706" s="29"/>
      <c r="EC706" s="29"/>
      <c r="ED706" s="29"/>
      <c r="EE706" s="29"/>
      <c r="EF706" s="29"/>
      <c r="EG706" s="29"/>
      <c r="EH706" s="29"/>
      <c r="EI706" s="29"/>
      <c r="EJ706" s="29"/>
      <c r="EK706" s="29"/>
      <c r="EL706" s="29"/>
      <c r="EM706" s="29"/>
      <c r="EN706" s="29"/>
      <c r="EO706" s="29"/>
      <c r="EP706" s="29"/>
      <c r="EQ706" s="29"/>
      <c r="ER706" s="44"/>
    </row>
    <row r="707" spans="2:148" ht="15" customHeight="1" x14ac:dyDescent="0.25">
      <c r="B707" s="358" t="str">
        <f t="shared" si="80"/>
        <v>Desk 77</v>
      </c>
      <c r="C707" s="360" t="str">
        <f t="shared" si="81"/>
        <v/>
      </c>
      <c r="D707" s="360" t="str">
        <f t="shared" si="81"/>
        <v/>
      </c>
      <c r="E707" s="360" t="str">
        <f t="shared" si="81"/>
        <v/>
      </c>
      <c r="F707" s="360" t="str">
        <f t="shared" si="81"/>
        <v/>
      </c>
      <c r="G707" s="965" t="str">
        <f t="shared" si="81"/>
        <v/>
      </c>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44"/>
      <c r="DX707" s="29"/>
      <c r="DY707" s="29"/>
      <c r="DZ707" s="29"/>
      <c r="EA707" s="29"/>
      <c r="EB707" s="29"/>
      <c r="EC707" s="29"/>
      <c r="ED707" s="29"/>
      <c r="EE707" s="29"/>
      <c r="EF707" s="29"/>
      <c r="EG707" s="29"/>
      <c r="EH707" s="29"/>
      <c r="EI707" s="29"/>
      <c r="EJ707" s="29"/>
      <c r="EK707" s="29"/>
      <c r="EL707" s="29"/>
      <c r="EM707" s="29"/>
      <c r="EN707" s="29"/>
      <c r="EO707" s="29"/>
      <c r="EP707" s="29"/>
      <c r="EQ707" s="29"/>
      <c r="ER707" s="44"/>
    </row>
    <row r="708" spans="2:148" ht="15" customHeight="1" x14ac:dyDescent="0.25">
      <c r="B708" s="358" t="str">
        <f t="shared" si="80"/>
        <v>Desk 78</v>
      </c>
      <c r="C708" s="360" t="str">
        <f t="shared" si="81"/>
        <v/>
      </c>
      <c r="D708" s="360" t="str">
        <f t="shared" si="81"/>
        <v/>
      </c>
      <c r="E708" s="360" t="str">
        <f t="shared" si="81"/>
        <v/>
      </c>
      <c r="F708" s="360" t="str">
        <f t="shared" si="81"/>
        <v/>
      </c>
      <c r="G708" s="965" t="str">
        <f t="shared" si="81"/>
        <v/>
      </c>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44"/>
      <c r="DX708" s="29"/>
      <c r="DY708" s="29"/>
      <c r="DZ708" s="29"/>
      <c r="EA708" s="29"/>
      <c r="EB708" s="29"/>
      <c r="EC708" s="29"/>
      <c r="ED708" s="29"/>
      <c r="EE708" s="29"/>
      <c r="EF708" s="29"/>
      <c r="EG708" s="29"/>
      <c r="EH708" s="29"/>
      <c r="EI708" s="29"/>
      <c r="EJ708" s="29"/>
      <c r="EK708" s="29"/>
      <c r="EL708" s="29"/>
      <c r="EM708" s="29"/>
      <c r="EN708" s="29"/>
      <c r="EO708" s="29"/>
      <c r="EP708" s="29"/>
      <c r="EQ708" s="29"/>
      <c r="ER708" s="44"/>
    </row>
    <row r="709" spans="2:148" ht="15" customHeight="1" x14ac:dyDescent="0.25">
      <c r="B709" s="358" t="str">
        <f t="shared" si="80"/>
        <v>Desk 79</v>
      </c>
      <c r="C709" s="360" t="str">
        <f t="shared" si="81"/>
        <v/>
      </c>
      <c r="D709" s="360" t="str">
        <f t="shared" si="81"/>
        <v/>
      </c>
      <c r="E709" s="360" t="str">
        <f t="shared" si="81"/>
        <v/>
      </c>
      <c r="F709" s="360" t="str">
        <f t="shared" si="81"/>
        <v/>
      </c>
      <c r="G709" s="965" t="str">
        <f t="shared" si="81"/>
        <v/>
      </c>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44"/>
      <c r="DX709" s="29"/>
      <c r="DY709" s="29"/>
      <c r="DZ709" s="29"/>
      <c r="EA709" s="29"/>
      <c r="EB709" s="29"/>
      <c r="EC709" s="29"/>
      <c r="ED709" s="29"/>
      <c r="EE709" s="29"/>
      <c r="EF709" s="29"/>
      <c r="EG709" s="29"/>
      <c r="EH709" s="29"/>
      <c r="EI709" s="29"/>
      <c r="EJ709" s="29"/>
      <c r="EK709" s="29"/>
      <c r="EL709" s="29"/>
      <c r="EM709" s="29"/>
      <c r="EN709" s="29"/>
      <c r="EO709" s="29"/>
      <c r="EP709" s="29"/>
      <c r="EQ709" s="29"/>
      <c r="ER709" s="44"/>
    </row>
    <row r="710" spans="2:148" ht="15" customHeight="1" x14ac:dyDescent="0.25">
      <c r="B710" s="358" t="str">
        <f t="shared" si="80"/>
        <v>Desk 80</v>
      </c>
      <c r="C710" s="360" t="str">
        <f t="shared" si="81"/>
        <v/>
      </c>
      <c r="D710" s="360" t="str">
        <f t="shared" si="81"/>
        <v/>
      </c>
      <c r="E710" s="360" t="str">
        <f t="shared" si="81"/>
        <v/>
      </c>
      <c r="F710" s="360" t="str">
        <f t="shared" si="81"/>
        <v/>
      </c>
      <c r="G710" s="965" t="str">
        <f t="shared" si="81"/>
        <v/>
      </c>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44"/>
      <c r="DX710" s="29"/>
      <c r="DY710" s="29"/>
      <c r="DZ710" s="29"/>
      <c r="EA710" s="29"/>
      <c r="EB710" s="29"/>
      <c r="EC710" s="29"/>
      <c r="ED710" s="29"/>
      <c r="EE710" s="29"/>
      <c r="EF710" s="29"/>
      <c r="EG710" s="29"/>
      <c r="EH710" s="29"/>
      <c r="EI710" s="29"/>
      <c r="EJ710" s="29"/>
      <c r="EK710" s="29"/>
      <c r="EL710" s="29"/>
      <c r="EM710" s="29"/>
      <c r="EN710" s="29"/>
      <c r="EO710" s="29"/>
      <c r="EP710" s="29"/>
      <c r="EQ710" s="29"/>
      <c r="ER710" s="44"/>
    </row>
    <row r="711" spans="2:148" ht="15" customHeight="1" x14ac:dyDescent="0.25">
      <c r="B711" s="358" t="str">
        <f t="shared" si="80"/>
        <v>Desk 81</v>
      </c>
      <c r="C711" s="360" t="str">
        <f t="shared" si="81"/>
        <v/>
      </c>
      <c r="D711" s="360" t="str">
        <f t="shared" si="81"/>
        <v/>
      </c>
      <c r="E711" s="360" t="str">
        <f t="shared" si="81"/>
        <v/>
      </c>
      <c r="F711" s="360" t="str">
        <f t="shared" si="81"/>
        <v/>
      </c>
      <c r="G711" s="965" t="str">
        <f t="shared" si="81"/>
        <v/>
      </c>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44"/>
      <c r="DX711" s="29"/>
      <c r="DY711" s="29"/>
      <c r="DZ711" s="29"/>
      <c r="EA711" s="29"/>
      <c r="EB711" s="29"/>
      <c r="EC711" s="29"/>
      <c r="ED711" s="29"/>
      <c r="EE711" s="29"/>
      <c r="EF711" s="29"/>
      <c r="EG711" s="29"/>
      <c r="EH711" s="29"/>
      <c r="EI711" s="29"/>
      <c r="EJ711" s="29"/>
      <c r="EK711" s="29"/>
      <c r="EL711" s="29"/>
      <c r="EM711" s="29"/>
      <c r="EN711" s="29"/>
      <c r="EO711" s="29"/>
      <c r="EP711" s="29"/>
      <c r="EQ711" s="29"/>
      <c r="ER711" s="44"/>
    </row>
    <row r="712" spans="2:148" ht="15" customHeight="1" x14ac:dyDescent="0.25">
      <c r="B712" s="358" t="str">
        <f t="shared" si="80"/>
        <v>Desk 82</v>
      </c>
      <c r="C712" s="360" t="str">
        <f t="shared" ref="C712:G727" si="82">IF(ISBLANK(C92), "", C92)</f>
        <v/>
      </c>
      <c r="D712" s="360" t="str">
        <f t="shared" si="82"/>
        <v/>
      </c>
      <c r="E712" s="360" t="str">
        <f t="shared" si="82"/>
        <v/>
      </c>
      <c r="F712" s="360" t="str">
        <f t="shared" si="82"/>
        <v/>
      </c>
      <c r="G712" s="965" t="str">
        <f t="shared" si="82"/>
        <v/>
      </c>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44"/>
      <c r="DX712" s="29"/>
      <c r="DY712" s="29"/>
      <c r="DZ712" s="29"/>
      <c r="EA712" s="29"/>
      <c r="EB712" s="29"/>
      <c r="EC712" s="29"/>
      <c r="ED712" s="29"/>
      <c r="EE712" s="29"/>
      <c r="EF712" s="29"/>
      <c r="EG712" s="29"/>
      <c r="EH712" s="29"/>
      <c r="EI712" s="29"/>
      <c r="EJ712" s="29"/>
      <c r="EK712" s="29"/>
      <c r="EL712" s="29"/>
      <c r="EM712" s="29"/>
      <c r="EN712" s="29"/>
      <c r="EO712" s="29"/>
      <c r="EP712" s="29"/>
      <c r="EQ712" s="29"/>
      <c r="ER712" s="44"/>
    </row>
    <row r="713" spans="2:148" ht="15" customHeight="1" x14ac:dyDescent="0.25">
      <c r="B713" s="358" t="str">
        <f t="shared" si="80"/>
        <v>Desk 83</v>
      </c>
      <c r="C713" s="360" t="str">
        <f t="shared" si="82"/>
        <v/>
      </c>
      <c r="D713" s="360" t="str">
        <f t="shared" si="82"/>
        <v/>
      </c>
      <c r="E713" s="360" t="str">
        <f t="shared" si="82"/>
        <v/>
      </c>
      <c r="F713" s="360" t="str">
        <f t="shared" si="82"/>
        <v/>
      </c>
      <c r="G713" s="965" t="str">
        <f t="shared" si="82"/>
        <v/>
      </c>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44"/>
      <c r="DX713" s="29"/>
      <c r="DY713" s="29"/>
      <c r="DZ713" s="29"/>
      <c r="EA713" s="29"/>
      <c r="EB713" s="29"/>
      <c r="EC713" s="29"/>
      <c r="ED713" s="29"/>
      <c r="EE713" s="29"/>
      <c r="EF713" s="29"/>
      <c r="EG713" s="29"/>
      <c r="EH713" s="29"/>
      <c r="EI713" s="29"/>
      <c r="EJ713" s="29"/>
      <c r="EK713" s="29"/>
      <c r="EL713" s="29"/>
      <c r="EM713" s="29"/>
      <c r="EN713" s="29"/>
      <c r="EO713" s="29"/>
      <c r="EP713" s="29"/>
      <c r="EQ713" s="29"/>
      <c r="ER713" s="44"/>
    </row>
    <row r="714" spans="2:148" ht="15" customHeight="1" x14ac:dyDescent="0.25">
      <c r="B714" s="358" t="str">
        <f t="shared" si="80"/>
        <v>Desk 84</v>
      </c>
      <c r="C714" s="360" t="str">
        <f t="shared" si="82"/>
        <v/>
      </c>
      <c r="D714" s="360" t="str">
        <f t="shared" si="82"/>
        <v/>
      </c>
      <c r="E714" s="360" t="str">
        <f t="shared" si="82"/>
        <v/>
      </c>
      <c r="F714" s="360" t="str">
        <f t="shared" si="82"/>
        <v/>
      </c>
      <c r="G714" s="965" t="str">
        <f t="shared" si="82"/>
        <v/>
      </c>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44"/>
      <c r="DX714" s="29"/>
      <c r="DY714" s="29"/>
      <c r="DZ714" s="29"/>
      <c r="EA714" s="29"/>
      <c r="EB714" s="29"/>
      <c r="EC714" s="29"/>
      <c r="ED714" s="29"/>
      <c r="EE714" s="29"/>
      <c r="EF714" s="29"/>
      <c r="EG714" s="29"/>
      <c r="EH714" s="29"/>
      <c r="EI714" s="29"/>
      <c r="EJ714" s="29"/>
      <c r="EK714" s="29"/>
      <c r="EL714" s="29"/>
      <c r="EM714" s="29"/>
      <c r="EN714" s="29"/>
      <c r="EO714" s="29"/>
      <c r="EP714" s="29"/>
      <c r="EQ714" s="29"/>
      <c r="ER714" s="44"/>
    </row>
    <row r="715" spans="2:148" ht="15" customHeight="1" x14ac:dyDescent="0.25">
      <c r="B715" s="358" t="str">
        <f t="shared" si="80"/>
        <v>Desk 85</v>
      </c>
      <c r="C715" s="360" t="str">
        <f t="shared" si="82"/>
        <v/>
      </c>
      <c r="D715" s="360" t="str">
        <f t="shared" si="82"/>
        <v/>
      </c>
      <c r="E715" s="360" t="str">
        <f t="shared" si="82"/>
        <v/>
      </c>
      <c r="F715" s="360" t="str">
        <f t="shared" si="82"/>
        <v/>
      </c>
      <c r="G715" s="965" t="str">
        <f t="shared" si="82"/>
        <v/>
      </c>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44"/>
      <c r="DX715" s="29"/>
      <c r="DY715" s="29"/>
      <c r="DZ715" s="29"/>
      <c r="EA715" s="29"/>
      <c r="EB715" s="29"/>
      <c r="EC715" s="29"/>
      <c r="ED715" s="29"/>
      <c r="EE715" s="29"/>
      <c r="EF715" s="29"/>
      <c r="EG715" s="29"/>
      <c r="EH715" s="29"/>
      <c r="EI715" s="29"/>
      <c r="EJ715" s="29"/>
      <c r="EK715" s="29"/>
      <c r="EL715" s="29"/>
      <c r="EM715" s="29"/>
      <c r="EN715" s="29"/>
      <c r="EO715" s="29"/>
      <c r="EP715" s="29"/>
      <c r="EQ715" s="29"/>
      <c r="ER715" s="44"/>
    </row>
    <row r="716" spans="2:148" ht="15" customHeight="1" x14ac:dyDescent="0.25">
      <c r="B716" s="358" t="str">
        <f t="shared" si="80"/>
        <v>Desk 86</v>
      </c>
      <c r="C716" s="360" t="str">
        <f t="shared" si="82"/>
        <v/>
      </c>
      <c r="D716" s="360" t="str">
        <f t="shared" si="82"/>
        <v/>
      </c>
      <c r="E716" s="360" t="str">
        <f t="shared" si="82"/>
        <v/>
      </c>
      <c r="F716" s="360" t="str">
        <f t="shared" si="82"/>
        <v/>
      </c>
      <c r="G716" s="965" t="str">
        <f t="shared" si="82"/>
        <v/>
      </c>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44"/>
      <c r="DX716" s="29"/>
      <c r="DY716" s="29"/>
      <c r="DZ716" s="29"/>
      <c r="EA716" s="29"/>
      <c r="EB716" s="29"/>
      <c r="EC716" s="29"/>
      <c r="ED716" s="29"/>
      <c r="EE716" s="29"/>
      <c r="EF716" s="29"/>
      <c r="EG716" s="29"/>
      <c r="EH716" s="29"/>
      <c r="EI716" s="29"/>
      <c r="EJ716" s="29"/>
      <c r="EK716" s="29"/>
      <c r="EL716" s="29"/>
      <c r="EM716" s="29"/>
      <c r="EN716" s="29"/>
      <c r="EO716" s="29"/>
      <c r="EP716" s="29"/>
      <c r="EQ716" s="29"/>
      <c r="ER716" s="44"/>
    </row>
    <row r="717" spans="2:148" ht="15" customHeight="1" x14ac:dyDescent="0.25">
      <c r="B717" s="358" t="str">
        <f t="shared" si="80"/>
        <v>Desk 87</v>
      </c>
      <c r="C717" s="360" t="str">
        <f t="shared" si="82"/>
        <v/>
      </c>
      <c r="D717" s="360" t="str">
        <f t="shared" si="82"/>
        <v/>
      </c>
      <c r="E717" s="360" t="str">
        <f t="shared" si="82"/>
        <v/>
      </c>
      <c r="F717" s="360" t="str">
        <f t="shared" si="82"/>
        <v/>
      </c>
      <c r="G717" s="965" t="str">
        <f t="shared" si="82"/>
        <v/>
      </c>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44"/>
      <c r="DX717" s="29"/>
      <c r="DY717" s="29"/>
      <c r="DZ717" s="29"/>
      <c r="EA717" s="29"/>
      <c r="EB717" s="29"/>
      <c r="EC717" s="29"/>
      <c r="ED717" s="29"/>
      <c r="EE717" s="29"/>
      <c r="EF717" s="29"/>
      <c r="EG717" s="29"/>
      <c r="EH717" s="29"/>
      <c r="EI717" s="29"/>
      <c r="EJ717" s="29"/>
      <c r="EK717" s="29"/>
      <c r="EL717" s="29"/>
      <c r="EM717" s="29"/>
      <c r="EN717" s="29"/>
      <c r="EO717" s="29"/>
      <c r="EP717" s="29"/>
      <c r="EQ717" s="29"/>
      <c r="ER717" s="44"/>
    </row>
    <row r="718" spans="2:148" ht="15" customHeight="1" x14ac:dyDescent="0.25">
      <c r="B718" s="358" t="str">
        <f t="shared" si="80"/>
        <v>Desk 88</v>
      </c>
      <c r="C718" s="360" t="str">
        <f t="shared" si="82"/>
        <v/>
      </c>
      <c r="D718" s="360" t="str">
        <f t="shared" si="82"/>
        <v/>
      </c>
      <c r="E718" s="360" t="str">
        <f t="shared" si="82"/>
        <v/>
      </c>
      <c r="F718" s="360" t="str">
        <f t="shared" si="82"/>
        <v/>
      </c>
      <c r="G718" s="965" t="str">
        <f t="shared" si="82"/>
        <v/>
      </c>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44"/>
      <c r="DX718" s="29"/>
      <c r="DY718" s="29"/>
      <c r="DZ718" s="29"/>
      <c r="EA718" s="29"/>
      <c r="EB718" s="29"/>
      <c r="EC718" s="29"/>
      <c r="ED718" s="29"/>
      <c r="EE718" s="29"/>
      <c r="EF718" s="29"/>
      <c r="EG718" s="29"/>
      <c r="EH718" s="29"/>
      <c r="EI718" s="29"/>
      <c r="EJ718" s="29"/>
      <c r="EK718" s="29"/>
      <c r="EL718" s="29"/>
      <c r="EM718" s="29"/>
      <c r="EN718" s="29"/>
      <c r="EO718" s="29"/>
      <c r="EP718" s="29"/>
      <c r="EQ718" s="29"/>
      <c r="ER718" s="44"/>
    </row>
    <row r="719" spans="2:148" ht="15" customHeight="1" x14ac:dyDescent="0.25">
      <c r="B719" s="358" t="str">
        <f t="shared" si="80"/>
        <v>Desk 89</v>
      </c>
      <c r="C719" s="360" t="str">
        <f t="shared" si="82"/>
        <v/>
      </c>
      <c r="D719" s="360" t="str">
        <f t="shared" si="82"/>
        <v/>
      </c>
      <c r="E719" s="360" t="str">
        <f t="shared" si="82"/>
        <v/>
      </c>
      <c r="F719" s="360" t="str">
        <f t="shared" si="82"/>
        <v/>
      </c>
      <c r="G719" s="965" t="str">
        <f t="shared" si="82"/>
        <v/>
      </c>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44"/>
      <c r="DX719" s="29"/>
      <c r="DY719" s="29"/>
      <c r="DZ719" s="29"/>
      <c r="EA719" s="29"/>
      <c r="EB719" s="29"/>
      <c r="EC719" s="29"/>
      <c r="ED719" s="29"/>
      <c r="EE719" s="29"/>
      <c r="EF719" s="29"/>
      <c r="EG719" s="29"/>
      <c r="EH719" s="29"/>
      <c r="EI719" s="29"/>
      <c r="EJ719" s="29"/>
      <c r="EK719" s="29"/>
      <c r="EL719" s="29"/>
      <c r="EM719" s="29"/>
      <c r="EN719" s="29"/>
      <c r="EO719" s="29"/>
      <c r="EP719" s="29"/>
      <c r="EQ719" s="29"/>
      <c r="ER719" s="44"/>
    </row>
    <row r="720" spans="2:148" ht="15" customHeight="1" x14ac:dyDescent="0.25">
      <c r="B720" s="358" t="str">
        <f t="shared" si="80"/>
        <v>Desk 90</v>
      </c>
      <c r="C720" s="360" t="str">
        <f t="shared" si="82"/>
        <v/>
      </c>
      <c r="D720" s="360" t="str">
        <f t="shared" si="82"/>
        <v/>
      </c>
      <c r="E720" s="360" t="str">
        <f t="shared" si="82"/>
        <v/>
      </c>
      <c r="F720" s="360" t="str">
        <f t="shared" si="82"/>
        <v/>
      </c>
      <c r="G720" s="965" t="str">
        <f t="shared" si="82"/>
        <v/>
      </c>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44"/>
      <c r="DX720" s="29"/>
      <c r="DY720" s="29"/>
      <c r="DZ720" s="29"/>
      <c r="EA720" s="29"/>
      <c r="EB720" s="29"/>
      <c r="EC720" s="29"/>
      <c r="ED720" s="29"/>
      <c r="EE720" s="29"/>
      <c r="EF720" s="29"/>
      <c r="EG720" s="29"/>
      <c r="EH720" s="29"/>
      <c r="EI720" s="29"/>
      <c r="EJ720" s="29"/>
      <c r="EK720" s="29"/>
      <c r="EL720" s="29"/>
      <c r="EM720" s="29"/>
      <c r="EN720" s="29"/>
      <c r="EO720" s="29"/>
      <c r="EP720" s="29"/>
      <c r="EQ720" s="29"/>
      <c r="ER720" s="44"/>
    </row>
    <row r="721" spans="1:155" ht="15" customHeight="1" x14ac:dyDescent="0.25">
      <c r="B721" s="358" t="str">
        <f t="shared" si="80"/>
        <v>Desk 91</v>
      </c>
      <c r="C721" s="360" t="str">
        <f t="shared" si="82"/>
        <v/>
      </c>
      <c r="D721" s="360" t="str">
        <f t="shared" si="82"/>
        <v/>
      </c>
      <c r="E721" s="360" t="str">
        <f t="shared" si="82"/>
        <v/>
      </c>
      <c r="F721" s="360" t="str">
        <f t="shared" si="82"/>
        <v/>
      </c>
      <c r="G721" s="965" t="str">
        <f t="shared" si="82"/>
        <v/>
      </c>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44"/>
      <c r="DX721" s="29"/>
      <c r="DY721" s="29"/>
      <c r="DZ721" s="29"/>
      <c r="EA721" s="29"/>
      <c r="EB721" s="29"/>
      <c r="EC721" s="29"/>
      <c r="ED721" s="29"/>
      <c r="EE721" s="29"/>
      <c r="EF721" s="29"/>
      <c r="EG721" s="29"/>
      <c r="EH721" s="29"/>
      <c r="EI721" s="29"/>
      <c r="EJ721" s="29"/>
      <c r="EK721" s="29"/>
      <c r="EL721" s="29"/>
      <c r="EM721" s="29"/>
      <c r="EN721" s="29"/>
      <c r="EO721" s="29"/>
      <c r="EP721" s="29"/>
      <c r="EQ721" s="29"/>
      <c r="ER721" s="44"/>
    </row>
    <row r="722" spans="1:155" ht="15" customHeight="1" x14ac:dyDescent="0.25">
      <c r="B722" s="358" t="str">
        <f t="shared" si="80"/>
        <v>Desk 92</v>
      </c>
      <c r="C722" s="360" t="str">
        <f t="shared" si="82"/>
        <v/>
      </c>
      <c r="D722" s="360" t="str">
        <f t="shared" si="82"/>
        <v/>
      </c>
      <c r="E722" s="360" t="str">
        <f t="shared" si="82"/>
        <v/>
      </c>
      <c r="F722" s="360" t="str">
        <f t="shared" si="82"/>
        <v/>
      </c>
      <c r="G722" s="965" t="str">
        <f t="shared" si="82"/>
        <v/>
      </c>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44"/>
      <c r="DX722" s="29"/>
      <c r="DY722" s="29"/>
      <c r="DZ722" s="29"/>
      <c r="EA722" s="29"/>
      <c r="EB722" s="29"/>
      <c r="EC722" s="29"/>
      <c r="ED722" s="29"/>
      <c r="EE722" s="29"/>
      <c r="EF722" s="29"/>
      <c r="EG722" s="29"/>
      <c r="EH722" s="29"/>
      <c r="EI722" s="29"/>
      <c r="EJ722" s="29"/>
      <c r="EK722" s="29"/>
      <c r="EL722" s="29"/>
      <c r="EM722" s="29"/>
      <c r="EN722" s="29"/>
      <c r="EO722" s="29"/>
      <c r="EP722" s="29"/>
      <c r="EQ722" s="29"/>
      <c r="ER722" s="44"/>
    </row>
    <row r="723" spans="1:155" ht="15" customHeight="1" x14ac:dyDescent="0.25">
      <c r="B723" s="358" t="str">
        <f t="shared" si="80"/>
        <v>Desk 93</v>
      </c>
      <c r="C723" s="360" t="str">
        <f t="shared" si="82"/>
        <v/>
      </c>
      <c r="D723" s="360" t="str">
        <f t="shared" si="82"/>
        <v/>
      </c>
      <c r="E723" s="360" t="str">
        <f t="shared" si="82"/>
        <v/>
      </c>
      <c r="F723" s="360" t="str">
        <f t="shared" si="82"/>
        <v/>
      </c>
      <c r="G723" s="965" t="str">
        <f t="shared" si="82"/>
        <v/>
      </c>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44"/>
      <c r="DX723" s="29"/>
      <c r="DY723" s="29"/>
      <c r="DZ723" s="29"/>
      <c r="EA723" s="29"/>
      <c r="EB723" s="29"/>
      <c r="EC723" s="29"/>
      <c r="ED723" s="29"/>
      <c r="EE723" s="29"/>
      <c r="EF723" s="29"/>
      <c r="EG723" s="29"/>
      <c r="EH723" s="29"/>
      <c r="EI723" s="29"/>
      <c r="EJ723" s="29"/>
      <c r="EK723" s="29"/>
      <c r="EL723" s="29"/>
      <c r="EM723" s="29"/>
      <c r="EN723" s="29"/>
      <c r="EO723" s="29"/>
      <c r="EP723" s="29"/>
      <c r="EQ723" s="29"/>
      <c r="ER723" s="44"/>
    </row>
    <row r="724" spans="1:155" ht="15" customHeight="1" x14ac:dyDescent="0.25">
      <c r="B724" s="358" t="str">
        <f t="shared" si="80"/>
        <v>Desk 94</v>
      </c>
      <c r="C724" s="360" t="str">
        <f t="shared" si="82"/>
        <v/>
      </c>
      <c r="D724" s="360" t="str">
        <f t="shared" si="82"/>
        <v/>
      </c>
      <c r="E724" s="360" t="str">
        <f t="shared" si="82"/>
        <v/>
      </c>
      <c r="F724" s="360" t="str">
        <f t="shared" si="82"/>
        <v/>
      </c>
      <c r="G724" s="965" t="str">
        <f t="shared" si="82"/>
        <v/>
      </c>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44"/>
      <c r="DX724" s="29"/>
      <c r="DY724" s="29"/>
      <c r="DZ724" s="29"/>
      <c r="EA724" s="29"/>
      <c r="EB724" s="29"/>
      <c r="EC724" s="29"/>
      <c r="ED724" s="29"/>
      <c r="EE724" s="29"/>
      <c r="EF724" s="29"/>
      <c r="EG724" s="29"/>
      <c r="EH724" s="29"/>
      <c r="EI724" s="29"/>
      <c r="EJ724" s="29"/>
      <c r="EK724" s="29"/>
      <c r="EL724" s="29"/>
      <c r="EM724" s="29"/>
      <c r="EN724" s="29"/>
      <c r="EO724" s="29"/>
      <c r="EP724" s="29"/>
      <c r="EQ724" s="29"/>
      <c r="ER724" s="44"/>
    </row>
    <row r="725" spans="1:155" ht="15" customHeight="1" x14ac:dyDescent="0.25">
      <c r="B725" s="358" t="str">
        <f t="shared" si="80"/>
        <v>Desk 95</v>
      </c>
      <c r="C725" s="360" t="str">
        <f t="shared" si="82"/>
        <v/>
      </c>
      <c r="D725" s="360" t="str">
        <f t="shared" si="82"/>
        <v/>
      </c>
      <c r="E725" s="360" t="str">
        <f t="shared" si="82"/>
        <v/>
      </c>
      <c r="F725" s="360" t="str">
        <f t="shared" si="82"/>
        <v/>
      </c>
      <c r="G725" s="965" t="str">
        <f t="shared" si="82"/>
        <v/>
      </c>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44"/>
      <c r="DX725" s="29"/>
      <c r="DY725" s="29"/>
      <c r="DZ725" s="29"/>
      <c r="EA725" s="29"/>
      <c r="EB725" s="29"/>
      <c r="EC725" s="29"/>
      <c r="ED725" s="29"/>
      <c r="EE725" s="29"/>
      <c r="EF725" s="29"/>
      <c r="EG725" s="29"/>
      <c r="EH725" s="29"/>
      <c r="EI725" s="29"/>
      <c r="EJ725" s="29"/>
      <c r="EK725" s="29"/>
      <c r="EL725" s="29"/>
      <c r="EM725" s="29"/>
      <c r="EN725" s="29"/>
      <c r="EO725" s="29"/>
      <c r="EP725" s="29"/>
      <c r="EQ725" s="29"/>
      <c r="ER725" s="44"/>
    </row>
    <row r="726" spans="1:155" ht="15" customHeight="1" x14ac:dyDescent="0.25">
      <c r="B726" s="358" t="str">
        <f t="shared" si="80"/>
        <v>Desk 96</v>
      </c>
      <c r="C726" s="360" t="str">
        <f t="shared" si="82"/>
        <v/>
      </c>
      <c r="D726" s="360" t="str">
        <f t="shared" si="82"/>
        <v/>
      </c>
      <c r="E726" s="360" t="str">
        <f t="shared" si="82"/>
        <v/>
      </c>
      <c r="F726" s="360" t="str">
        <f t="shared" si="82"/>
        <v/>
      </c>
      <c r="G726" s="965" t="str">
        <f t="shared" si="82"/>
        <v/>
      </c>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44"/>
      <c r="DX726" s="29"/>
      <c r="DY726" s="29"/>
      <c r="DZ726" s="29"/>
      <c r="EA726" s="29"/>
      <c r="EB726" s="29"/>
      <c r="EC726" s="29"/>
      <c r="ED726" s="29"/>
      <c r="EE726" s="29"/>
      <c r="EF726" s="29"/>
      <c r="EG726" s="29"/>
      <c r="EH726" s="29"/>
      <c r="EI726" s="29"/>
      <c r="EJ726" s="29"/>
      <c r="EK726" s="29"/>
      <c r="EL726" s="29"/>
      <c r="EM726" s="29"/>
      <c r="EN726" s="29"/>
      <c r="EO726" s="29"/>
      <c r="EP726" s="29"/>
      <c r="EQ726" s="29"/>
      <c r="ER726" s="44"/>
    </row>
    <row r="727" spans="1:155" ht="15" customHeight="1" x14ac:dyDescent="0.25">
      <c r="B727" s="358" t="str">
        <f t="shared" si="80"/>
        <v>Desk 97</v>
      </c>
      <c r="C727" s="360" t="str">
        <f t="shared" si="82"/>
        <v/>
      </c>
      <c r="D727" s="360" t="str">
        <f t="shared" si="82"/>
        <v/>
      </c>
      <c r="E727" s="360" t="str">
        <f t="shared" si="82"/>
        <v/>
      </c>
      <c r="F727" s="360" t="str">
        <f t="shared" si="82"/>
        <v/>
      </c>
      <c r="G727" s="965" t="str">
        <f t="shared" si="82"/>
        <v/>
      </c>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44"/>
      <c r="DX727" s="29"/>
      <c r="DY727" s="29"/>
      <c r="DZ727" s="29"/>
      <c r="EA727" s="29"/>
      <c r="EB727" s="29"/>
      <c r="EC727" s="29"/>
      <c r="ED727" s="29"/>
      <c r="EE727" s="29"/>
      <c r="EF727" s="29"/>
      <c r="EG727" s="29"/>
      <c r="EH727" s="29"/>
      <c r="EI727" s="29"/>
      <c r="EJ727" s="29"/>
      <c r="EK727" s="29"/>
      <c r="EL727" s="29"/>
      <c r="EM727" s="29"/>
      <c r="EN727" s="29"/>
      <c r="EO727" s="29"/>
      <c r="EP727" s="29"/>
      <c r="EQ727" s="29"/>
      <c r="ER727" s="44"/>
    </row>
    <row r="728" spans="1:155" ht="15" customHeight="1" x14ac:dyDescent="0.25">
      <c r="B728" s="358" t="str">
        <f t="shared" si="80"/>
        <v>Desk 98</v>
      </c>
      <c r="C728" s="360" t="str">
        <f t="shared" ref="C728:G730" si="83">IF(ISBLANK(C108), "", C108)</f>
        <v/>
      </c>
      <c r="D728" s="360" t="str">
        <f t="shared" si="83"/>
        <v/>
      </c>
      <c r="E728" s="360" t="str">
        <f t="shared" si="83"/>
        <v/>
      </c>
      <c r="F728" s="360" t="str">
        <f t="shared" si="83"/>
        <v/>
      </c>
      <c r="G728" s="965" t="str">
        <f t="shared" si="83"/>
        <v/>
      </c>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44"/>
      <c r="DX728" s="29"/>
      <c r="DY728" s="29"/>
      <c r="DZ728" s="29"/>
      <c r="EA728" s="29"/>
      <c r="EB728" s="29"/>
      <c r="EC728" s="29"/>
      <c r="ED728" s="29"/>
      <c r="EE728" s="29"/>
      <c r="EF728" s="29"/>
      <c r="EG728" s="29"/>
      <c r="EH728" s="29"/>
      <c r="EI728" s="29"/>
      <c r="EJ728" s="29"/>
      <c r="EK728" s="29"/>
      <c r="EL728" s="29"/>
      <c r="EM728" s="29"/>
      <c r="EN728" s="29"/>
      <c r="EO728" s="29"/>
      <c r="EP728" s="29"/>
      <c r="EQ728" s="29"/>
      <c r="ER728" s="44"/>
    </row>
    <row r="729" spans="1:155" ht="15" customHeight="1" x14ac:dyDescent="0.25">
      <c r="B729" s="358" t="str">
        <f t="shared" si="80"/>
        <v>Desk 99</v>
      </c>
      <c r="C729" s="360" t="str">
        <f t="shared" si="83"/>
        <v/>
      </c>
      <c r="D729" s="360" t="str">
        <f t="shared" si="83"/>
        <v/>
      </c>
      <c r="E729" s="360" t="str">
        <f t="shared" si="83"/>
        <v/>
      </c>
      <c r="F729" s="360" t="str">
        <f t="shared" si="83"/>
        <v/>
      </c>
      <c r="G729" s="965" t="str">
        <f t="shared" si="83"/>
        <v/>
      </c>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44"/>
      <c r="DX729" s="29"/>
      <c r="DY729" s="29"/>
      <c r="DZ729" s="29"/>
      <c r="EA729" s="29"/>
      <c r="EB729" s="29"/>
      <c r="EC729" s="29"/>
      <c r="ED729" s="29"/>
      <c r="EE729" s="29"/>
      <c r="EF729" s="29"/>
      <c r="EG729" s="29"/>
      <c r="EH729" s="29"/>
      <c r="EI729" s="29"/>
      <c r="EJ729" s="29"/>
      <c r="EK729" s="29"/>
      <c r="EL729" s="29"/>
      <c r="EM729" s="29"/>
      <c r="EN729" s="29"/>
      <c r="EO729" s="29"/>
      <c r="EP729" s="29"/>
      <c r="EQ729" s="29"/>
      <c r="ER729" s="44"/>
    </row>
    <row r="730" spans="1:155" ht="15" customHeight="1" x14ac:dyDescent="0.25">
      <c r="B730" s="361" t="str">
        <f t="shared" si="80"/>
        <v>Desk 100</v>
      </c>
      <c r="C730" s="362" t="str">
        <f t="shared" si="83"/>
        <v/>
      </c>
      <c r="D730" s="362" t="str">
        <f t="shared" si="83"/>
        <v/>
      </c>
      <c r="E730" s="362" t="str">
        <f t="shared" si="83"/>
        <v/>
      </c>
      <c r="F730" s="362" t="str">
        <f t="shared" si="83"/>
        <v/>
      </c>
      <c r="G730" s="965" t="str">
        <f t="shared" si="83"/>
        <v/>
      </c>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c r="DG730" s="36"/>
      <c r="DH730" s="36"/>
      <c r="DI730" s="36"/>
      <c r="DJ730" s="36"/>
      <c r="DK730" s="36"/>
      <c r="DL730" s="36"/>
      <c r="DM730" s="36"/>
      <c r="DN730" s="36"/>
      <c r="DO730" s="36"/>
      <c r="DP730" s="36"/>
      <c r="DQ730" s="36"/>
      <c r="DR730" s="36"/>
      <c r="DS730" s="36"/>
      <c r="DT730" s="36"/>
      <c r="DU730" s="36"/>
      <c r="DV730" s="36"/>
      <c r="DW730" s="89"/>
      <c r="DX730" s="36"/>
      <c r="DY730" s="36"/>
      <c r="DZ730" s="36"/>
      <c r="EA730" s="36"/>
      <c r="EB730" s="36"/>
      <c r="EC730" s="36"/>
      <c r="ED730" s="36"/>
      <c r="EE730" s="36"/>
      <c r="EF730" s="36"/>
      <c r="EG730" s="36"/>
      <c r="EH730" s="36"/>
      <c r="EI730" s="36"/>
      <c r="EJ730" s="36"/>
      <c r="EK730" s="36"/>
      <c r="EL730" s="36"/>
      <c r="EM730" s="36"/>
      <c r="EN730" s="36"/>
      <c r="EO730" s="36"/>
      <c r="EP730" s="36"/>
      <c r="EQ730" s="36"/>
      <c r="ER730" s="89"/>
    </row>
    <row r="731" spans="1:155" ht="15" customHeight="1" x14ac:dyDescent="0.25">
      <c r="B731" s="1147" t="s">
        <v>663</v>
      </c>
      <c r="C731" s="966"/>
      <c r="D731" s="966"/>
      <c r="E731" s="966"/>
      <c r="F731" s="966"/>
      <c r="G731" s="966"/>
      <c r="H731" s="1146"/>
      <c r="I731" s="1146"/>
      <c r="J731" s="1146"/>
      <c r="K731" s="1146"/>
      <c r="L731" s="1146"/>
      <c r="M731" s="1146"/>
      <c r="N731" s="1146"/>
      <c r="O731" s="1146"/>
      <c r="P731" s="1146"/>
      <c r="Q731" s="1146"/>
      <c r="R731" s="1146"/>
      <c r="S731" s="1146"/>
      <c r="T731" s="1146"/>
      <c r="U731" s="1146"/>
      <c r="V731" s="1146"/>
      <c r="W731" s="1146"/>
      <c r="X731" s="1146"/>
      <c r="Y731" s="1146"/>
      <c r="Z731" s="1146"/>
      <c r="AA731" s="1146"/>
      <c r="AB731" s="1146"/>
      <c r="AC731" s="1146"/>
      <c r="AD731" s="1146"/>
      <c r="AE731" s="1146"/>
      <c r="AF731" s="1146"/>
      <c r="AG731" s="1146"/>
      <c r="AH731" s="1146"/>
      <c r="AI731" s="1146"/>
      <c r="AJ731" s="1146"/>
      <c r="AK731" s="1146"/>
      <c r="AL731" s="1146"/>
      <c r="AM731" s="1146"/>
      <c r="AN731" s="1146"/>
      <c r="AO731" s="1146"/>
      <c r="AP731" s="1146"/>
      <c r="AQ731" s="1146"/>
      <c r="AR731" s="1146"/>
      <c r="AS731" s="1146"/>
      <c r="AT731" s="1146"/>
      <c r="AU731" s="1146"/>
      <c r="AV731" s="1146"/>
      <c r="AW731" s="1146"/>
      <c r="AX731" s="1146"/>
      <c r="AY731" s="1146"/>
      <c r="AZ731" s="1146"/>
      <c r="BA731" s="1146"/>
      <c r="BB731" s="1146"/>
      <c r="BC731" s="1146"/>
      <c r="BD731" s="1146"/>
      <c r="BE731" s="1146"/>
      <c r="BF731" s="1146"/>
      <c r="BG731" s="1146"/>
      <c r="BH731" s="1146"/>
      <c r="BI731" s="1146"/>
      <c r="BJ731" s="1146"/>
      <c r="BK731" s="1146"/>
      <c r="BL731" s="1146"/>
      <c r="BM731" s="1146"/>
      <c r="BN731" s="1146"/>
      <c r="BO731" s="1146"/>
      <c r="BP731" s="1146"/>
      <c r="BQ731" s="1146"/>
      <c r="BR731" s="1146"/>
      <c r="BS731" s="1146"/>
      <c r="BT731" s="1146"/>
      <c r="BU731" s="1146"/>
      <c r="BV731" s="1146"/>
      <c r="BW731" s="1146"/>
      <c r="BX731" s="1146"/>
      <c r="BY731" s="1146"/>
      <c r="BZ731" s="1146"/>
      <c r="CA731" s="1146"/>
      <c r="CB731" s="1146"/>
      <c r="CC731" s="1146"/>
      <c r="CD731" s="1146"/>
      <c r="CE731" s="1146"/>
      <c r="CF731" s="1146"/>
      <c r="CG731" s="1146"/>
      <c r="CH731" s="1146"/>
      <c r="CI731" s="1146"/>
      <c r="CJ731" s="1146"/>
      <c r="CK731" s="1146"/>
      <c r="CL731" s="1146"/>
      <c r="CM731" s="1146"/>
      <c r="CN731" s="1146"/>
      <c r="CO731" s="1146"/>
      <c r="CP731" s="1146"/>
      <c r="CQ731" s="1146"/>
      <c r="CR731" s="1146"/>
      <c r="CS731" s="1146"/>
      <c r="CT731" s="1146"/>
      <c r="CU731" s="1146"/>
      <c r="CV731" s="1146"/>
      <c r="CW731" s="1146"/>
      <c r="CX731" s="1146"/>
      <c r="CY731" s="1146"/>
      <c r="CZ731" s="1146"/>
      <c r="DA731" s="1146"/>
      <c r="DB731" s="1146"/>
      <c r="DC731" s="1146"/>
      <c r="DD731" s="1146"/>
      <c r="DE731" s="1146"/>
      <c r="DF731" s="1146"/>
      <c r="DG731" s="1146"/>
      <c r="DH731" s="1146"/>
      <c r="DI731" s="1146"/>
      <c r="DJ731" s="1146"/>
      <c r="DK731" s="1146"/>
      <c r="DL731" s="1146"/>
      <c r="DM731" s="1146"/>
      <c r="DN731" s="1146"/>
      <c r="DO731" s="1146"/>
      <c r="DP731" s="1146"/>
      <c r="DQ731" s="1146"/>
      <c r="DR731" s="1146"/>
      <c r="DS731" s="1146"/>
      <c r="DT731" s="1146"/>
      <c r="DU731" s="1146"/>
      <c r="DV731" s="1146"/>
      <c r="DW731" s="1130"/>
      <c r="DX731" s="1146"/>
      <c r="DY731" s="1146"/>
      <c r="DZ731" s="1146"/>
      <c r="EA731" s="1146"/>
      <c r="EB731" s="1146"/>
      <c r="EC731" s="1146"/>
      <c r="ED731" s="1146"/>
      <c r="EE731" s="1146"/>
      <c r="EF731" s="1146"/>
      <c r="EG731" s="1146"/>
      <c r="EH731" s="1146"/>
      <c r="EI731" s="1146"/>
      <c r="EJ731" s="1146"/>
      <c r="EK731" s="1146"/>
      <c r="EL731" s="1146"/>
      <c r="EM731" s="1146"/>
      <c r="EN731" s="1146"/>
      <c r="EO731" s="1146"/>
      <c r="EP731" s="1146"/>
      <c r="EQ731" s="1146"/>
      <c r="ER731" s="1130"/>
    </row>
    <row r="732" spans="1:155" s="500" customFormat="1" ht="15" customHeight="1" x14ac:dyDescent="0.25">
      <c r="A732" s="649"/>
      <c r="B732" s="1129"/>
      <c r="C732" s="1129"/>
      <c r="D732" s="1142"/>
      <c r="E732" s="1142"/>
      <c r="F732" s="1142"/>
      <c r="G732" s="1129"/>
      <c r="H732" s="1129"/>
      <c r="I732" s="1129"/>
      <c r="J732" s="1129"/>
      <c r="K732" s="1129"/>
      <c r="L732" s="1129"/>
      <c r="M732" s="1129"/>
      <c r="N732" s="1129"/>
      <c r="O732" s="1129"/>
      <c r="P732" s="1129"/>
      <c r="Q732" s="1129"/>
      <c r="R732" s="1129"/>
      <c r="S732" s="1129"/>
      <c r="T732" s="1129"/>
      <c r="U732" s="1129"/>
      <c r="V732" s="1129"/>
      <c r="W732" s="1129"/>
      <c r="X732" s="1129"/>
      <c r="Y732" s="1129"/>
      <c r="Z732" s="1129"/>
      <c r="AA732" s="1129"/>
      <c r="AB732" s="1129"/>
      <c r="AC732" s="1129"/>
      <c r="AD732" s="1129"/>
      <c r="AE732" s="1129"/>
      <c r="AF732" s="1129"/>
      <c r="AG732" s="1129"/>
      <c r="AH732" s="1129"/>
      <c r="AI732" s="1129"/>
      <c r="AJ732" s="1129"/>
      <c r="AK732" s="1129"/>
      <c r="AL732" s="1129"/>
      <c r="AM732" s="1129"/>
      <c r="AN732" s="1129"/>
      <c r="AO732" s="1129"/>
      <c r="AP732" s="1129"/>
      <c r="AQ732" s="1129"/>
      <c r="AR732" s="1129"/>
      <c r="AS732" s="1129"/>
      <c r="AT732" s="1129"/>
      <c r="AU732" s="1129"/>
      <c r="AV732" s="1129"/>
      <c r="AW732" s="1129"/>
      <c r="AX732" s="1129"/>
      <c r="AY732" s="1129"/>
      <c r="AZ732" s="1129"/>
      <c r="BA732" s="1129"/>
      <c r="BB732" s="1129"/>
      <c r="BC732" s="1129"/>
      <c r="BD732" s="1129"/>
      <c r="BE732" s="1129"/>
      <c r="BF732" s="1129"/>
      <c r="BG732" s="1129"/>
      <c r="BH732" s="1129"/>
      <c r="BI732" s="1129"/>
      <c r="BJ732" s="1129"/>
      <c r="BK732" s="1129"/>
      <c r="BL732" s="1129"/>
      <c r="BM732" s="1129"/>
      <c r="BN732" s="1129"/>
      <c r="BO732" s="1129"/>
      <c r="BP732" s="1129"/>
      <c r="BQ732" s="1129"/>
      <c r="BR732" s="1129"/>
      <c r="BS732" s="1129"/>
      <c r="BT732" s="1129"/>
      <c r="BU732" s="1129"/>
      <c r="BV732" s="1129"/>
      <c r="BW732" s="1129"/>
      <c r="BX732" s="1129"/>
      <c r="BY732" s="1129"/>
      <c r="BZ732" s="1129"/>
      <c r="CA732" s="1129"/>
      <c r="CB732" s="1129"/>
      <c r="CC732" s="1129"/>
      <c r="CD732" s="1129"/>
      <c r="CE732" s="1129"/>
      <c r="CF732" s="1129"/>
      <c r="CG732" s="1129"/>
      <c r="CH732" s="1129"/>
      <c r="CI732" s="1129"/>
      <c r="CJ732" s="1129"/>
      <c r="CK732" s="1129"/>
      <c r="CL732" s="1129"/>
      <c r="CM732" s="1129"/>
      <c r="CN732" s="1129"/>
      <c r="CO732" s="1129"/>
      <c r="CP732" s="1129"/>
      <c r="CQ732" s="1129"/>
      <c r="CR732" s="1129"/>
      <c r="CS732" s="1129"/>
      <c r="CT732" s="1129"/>
      <c r="CU732" s="1129"/>
      <c r="CV732" s="1129"/>
      <c r="CW732" s="1129"/>
      <c r="CX732" s="1129"/>
      <c r="CY732" s="1129"/>
      <c r="CZ732" s="1129"/>
      <c r="DA732" s="1129"/>
      <c r="DB732" s="1129"/>
      <c r="DC732" s="1129"/>
      <c r="DD732" s="1129"/>
      <c r="DE732" s="1129"/>
      <c r="DF732" s="1129"/>
      <c r="DG732" s="1129"/>
      <c r="DH732" s="1129"/>
      <c r="DI732" s="1129"/>
      <c r="DJ732" s="1129"/>
      <c r="DK732" s="1129"/>
      <c r="DL732" s="1129"/>
      <c r="DM732" s="1129"/>
      <c r="DN732" s="1129"/>
      <c r="DO732" s="1129"/>
      <c r="DP732" s="1129"/>
      <c r="DQ732" s="1129"/>
      <c r="DR732" s="1129"/>
      <c r="DS732" s="1129"/>
      <c r="DT732" s="1129"/>
      <c r="DU732" s="1129"/>
      <c r="DV732" s="1129"/>
      <c r="DW732" s="1129"/>
      <c r="DX732" s="1129"/>
      <c r="DY732" s="1129"/>
      <c r="DZ732" s="1129"/>
      <c r="EA732" s="1129"/>
      <c r="EB732" s="1129"/>
      <c r="EC732" s="1129"/>
      <c r="ED732" s="1129"/>
      <c r="EE732" s="1129"/>
      <c r="EF732" s="1129"/>
      <c r="EG732" s="1129"/>
      <c r="EH732" s="1129"/>
      <c r="EI732" s="1129"/>
      <c r="EJ732" s="1129"/>
      <c r="EK732" s="1129"/>
      <c r="EL732" s="1129"/>
      <c r="EM732" s="1129"/>
      <c r="EN732" s="1129"/>
      <c r="EO732" s="1129"/>
      <c r="EP732" s="1129"/>
      <c r="EQ732" s="1129"/>
      <c r="ER732" s="1129"/>
      <c r="ES732" s="1080"/>
    </row>
    <row r="733" spans="1:155" s="165" customFormat="1" hidden="1" x14ac:dyDescent="0.25">
      <c r="A733" s="926"/>
      <c r="B733" s="310"/>
      <c r="C733" s="310"/>
      <c r="D733" s="350"/>
      <c r="E733" s="350"/>
      <c r="F733" s="350"/>
      <c r="G733" s="306"/>
      <c r="H733" s="310"/>
      <c r="I733" s="310"/>
      <c r="J733" s="310"/>
      <c r="K733" s="310"/>
      <c r="L733" s="310"/>
      <c r="M733" s="310"/>
      <c r="N733" s="310"/>
      <c r="O733" s="310"/>
      <c r="P733" s="310"/>
      <c r="Q733" s="310"/>
      <c r="R733" s="310"/>
      <c r="S733" s="310"/>
      <c r="T733" s="310"/>
      <c r="U733" s="310"/>
      <c r="V733" s="310"/>
      <c r="W733" s="310"/>
      <c r="X733" s="310"/>
      <c r="Y733" s="310"/>
      <c r="Z733" s="310"/>
      <c r="AA733" s="310"/>
      <c r="AB733" s="310"/>
      <c r="AC733" s="310"/>
      <c r="AD733" s="310"/>
      <c r="AE733" s="310"/>
      <c r="AF733" s="310"/>
      <c r="AG733" s="310"/>
      <c r="AH733" s="310"/>
      <c r="AI733" s="310"/>
      <c r="AJ733" s="310"/>
      <c r="AK733" s="310"/>
      <c r="AL733" s="310"/>
      <c r="AM733" s="310"/>
      <c r="AN733" s="310"/>
      <c r="AO733" s="310"/>
      <c r="AP733" s="310"/>
      <c r="AQ733" s="310"/>
      <c r="AR733" s="310"/>
      <c r="AS733" s="310"/>
      <c r="AT733" s="310"/>
      <c r="AU733" s="310"/>
      <c r="AV733" s="310"/>
      <c r="AW733" s="310"/>
      <c r="AX733" s="310"/>
      <c r="AY733" s="310"/>
      <c r="AZ733" s="310"/>
      <c r="BA733" s="310"/>
      <c r="BB733" s="310"/>
      <c r="BC733" s="310"/>
      <c r="BD733" s="310"/>
      <c r="BE733" s="310"/>
      <c r="BF733" s="310"/>
      <c r="BG733" s="310"/>
      <c r="BH733" s="310"/>
      <c r="BI733" s="310"/>
      <c r="BJ733" s="310"/>
      <c r="BK733" s="310"/>
      <c r="BL733" s="310"/>
      <c r="BM733" s="310"/>
      <c r="BN733" s="310"/>
      <c r="BO733" s="310"/>
      <c r="BP733" s="310"/>
      <c r="BQ733" s="310"/>
      <c r="BR733" s="310"/>
      <c r="BS733" s="310"/>
      <c r="BT733" s="310"/>
      <c r="BU733" s="310"/>
      <c r="BV733" s="310"/>
      <c r="BW733" s="310"/>
      <c r="BX733" s="310"/>
      <c r="BY733" s="310"/>
      <c r="BZ733" s="310"/>
      <c r="CA733" s="310"/>
      <c r="CB733" s="310"/>
      <c r="CC733" s="310"/>
      <c r="CD733" s="310"/>
      <c r="CE733" s="310"/>
      <c r="CF733" s="310"/>
      <c r="CG733" s="310"/>
      <c r="CH733" s="310"/>
      <c r="CI733" s="310"/>
      <c r="CJ733" s="310"/>
      <c r="CK733" s="310"/>
      <c r="CL733" s="310"/>
      <c r="CM733" s="310"/>
      <c r="CN733" s="310"/>
      <c r="CO733" s="310"/>
      <c r="CP733" s="310"/>
      <c r="CQ733" s="310"/>
      <c r="CR733" s="310"/>
      <c r="CS733" s="310"/>
      <c r="CT733" s="310"/>
      <c r="CU733" s="310"/>
      <c r="CV733" s="310"/>
      <c r="CW733" s="310"/>
      <c r="CX733" s="310"/>
      <c r="CY733" s="310"/>
      <c r="CZ733" s="310"/>
      <c r="DA733" s="310"/>
      <c r="DB733" s="310"/>
      <c r="DC733" s="310"/>
      <c r="DD733" s="310"/>
      <c r="DE733" s="310"/>
      <c r="DF733" s="310"/>
      <c r="DG733" s="310"/>
      <c r="DH733" s="310"/>
      <c r="DI733" s="310"/>
      <c r="DJ733" s="310"/>
      <c r="DK733" s="310"/>
      <c r="DL733" s="310"/>
      <c r="DM733" s="310"/>
      <c r="DN733" s="310"/>
      <c r="DO733" s="310"/>
      <c r="DP733" s="310"/>
      <c r="DQ733" s="310"/>
      <c r="DR733" s="310"/>
      <c r="DS733" s="310"/>
      <c r="DT733" s="310"/>
      <c r="DU733" s="310"/>
      <c r="DV733" s="310"/>
      <c r="DW733" s="310"/>
      <c r="DX733" s="310"/>
      <c r="DY733" s="310"/>
      <c r="DZ733" s="310"/>
      <c r="EA733" s="310"/>
      <c r="EB733" s="310"/>
      <c r="EC733" s="310"/>
      <c r="ED733" s="310"/>
      <c r="EE733" s="310"/>
      <c r="EF733" s="310"/>
      <c r="EG733" s="310"/>
      <c r="EH733" s="310"/>
      <c r="EI733" s="310"/>
      <c r="EJ733" s="310"/>
      <c r="EK733" s="310"/>
      <c r="EL733" s="310"/>
      <c r="EM733" s="310"/>
      <c r="EN733" s="310"/>
      <c r="EO733" s="310"/>
      <c r="EP733" s="310"/>
      <c r="EQ733" s="310"/>
      <c r="ER733" s="310"/>
      <c r="ES733" s="1134"/>
      <c r="ET733" s="310"/>
      <c r="EU733" s="310"/>
      <c r="EV733" s="310"/>
      <c r="EW733" s="310"/>
      <c r="EX733" s="310"/>
      <c r="EY733" s="310"/>
    </row>
    <row r="734" spans="1:155" s="165" customFormat="1" hidden="1" x14ac:dyDescent="0.25">
      <c r="A734" s="926"/>
      <c r="B734" s="310"/>
      <c r="C734" s="310"/>
      <c r="D734" s="350"/>
      <c r="E734" s="350"/>
      <c r="F734" s="350"/>
      <c r="G734" s="306"/>
      <c r="H734" s="310"/>
      <c r="I734" s="310"/>
      <c r="J734" s="310"/>
      <c r="K734" s="310"/>
      <c r="L734" s="310"/>
      <c r="M734" s="310"/>
      <c r="N734" s="310"/>
      <c r="O734" s="310"/>
      <c r="P734" s="310"/>
      <c r="Q734" s="310"/>
      <c r="R734" s="310"/>
      <c r="S734" s="310"/>
      <c r="T734" s="310"/>
      <c r="U734" s="310"/>
      <c r="V734" s="310"/>
      <c r="W734" s="310"/>
      <c r="X734" s="310"/>
      <c r="Y734" s="310"/>
      <c r="Z734" s="310"/>
      <c r="AA734" s="310"/>
      <c r="AB734" s="310"/>
      <c r="AC734" s="310"/>
      <c r="AD734" s="310"/>
      <c r="AE734" s="310"/>
      <c r="AF734" s="310"/>
      <c r="AG734" s="310"/>
      <c r="AH734" s="310"/>
      <c r="AI734" s="310"/>
      <c r="AJ734" s="310"/>
      <c r="AK734" s="310"/>
      <c r="AL734" s="310"/>
      <c r="AM734" s="310"/>
      <c r="AN734" s="310"/>
      <c r="AO734" s="310"/>
      <c r="AP734" s="310"/>
      <c r="AQ734" s="310"/>
      <c r="AR734" s="310"/>
      <c r="AS734" s="310"/>
      <c r="AT734" s="310"/>
      <c r="AU734" s="310"/>
      <c r="AV734" s="310"/>
      <c r="AW734" s="310"/>
      <c r="AX734" s="310"/>
      <c r="AY734" s="310"/>
      <c r="AZ734" s="310"/>
      <c r="BA734" s="310"/>
      <c r="BB734" s="310"/>
      <c r="BC734" s="310"/>
      <c r="BD734" s="310"/>
      <c r="BE734" s="310"/>
      <c r="BF734" s="310"/>
      <c r="BG734" s="310"/>
      <c r="BH734" s="310"/>
      <c r="BI734" s="310"/>
      <c r="BJ734" s="310"/>
      <c r="BK734" s="310"/>
      <c r="BL734" s="310"/>
      <c r="BM734" s="310"/>
      <c r="BN734" s="310"/>
      <c r="BO734" s="310"/>
      <c r="BP734" s="310"/>
      <c r="BQ734" s="310"/>
      <c r="BR734" s="310"/>
      <c r="BS734" s="310"/>
      <c r="BT734" s="310"/>
      <c r="BU734" s="310"/>
      <c r="BV734" s="310"/>
      <c r="BW734" s="310"/>
      <c r="BX734" s="310"/>
      <c r="BY734" s="310"/>
      <c r="BZ734" s="310"/>
      <c r="CA734" s="310"/>
      <c r="CB734" s="310"/>
      <c r="CC734" s="310"/>
      <c r="CD734" s="310"/>
      <c r="CE734" s="310"/>
      <c r="CF734" s="310"/>
      <c r="CG734" s="310"/>
      <c r="CH734" s="310"/>
      <c r="CI734" s="310"/>
      <c r="CJ734" s="310"/>
      <c r="CK734" s="310"/>
      <c r="CL734" s="310"/>
      <c r="CM734" s="310"/>
      <c r="CN734" s="310"/>
      <c r="CO734" s="310"/>
      <c r="CP734" s="310"/>
      <c r="CQ734" s="310"/>
      <c r="CR734" s="310"/>
      <c r="CS734" s="310"/>
      <c r="CT734" s="310"/>
      <c r="CU734" s="310"/>
      <c r="CV734" s="310"/>
      <c r="CW734" s="310"/>
      <c r="CX734" s="310"/>
      <c r="CY734" s="310"/>
      <c r="CZ734" s="310"/>
      <c r="DA734" s="310"/>
      <c r="DB734" s="310"/>
      <c r="DC734" s="310"/>
      <c r="DD734" s="310"/>
      <c r="DE734" s="310"/>
      <c r="DF734" s="310"/>
      <c r="DG734" s="310"/>
      <c r="DH734" s="310"/>
      <c r="DI734" s="310"/>
      <c r="DJ734" s="310"/>
      <c r="DK734" s="310"/>
      <c r="DL734" s="310"/>
      <c r="DM734" s="310"/>
      <c r="DN734" s="310"/>
      <c r="DO734" s="310"/>
      <c r="DP734" s="310"/>
      <c r="DQ734" s="310"/>
      <c r="DR734" s="310"/>
      <c r="DS734" s="310"/>
      <c r="DT734" s="310"/>
      <c r="DU734" s="310"/>
      <c r="DV734" s="310"/>
      <c r="DW734" s="310"/>
      <c r="DX734" s="310"/>
      <c r="DY734" s="310"/>
      <c r="DZ734" s="310"/>
      <c r="EA734" s="310"/>
      <c r="EB734" s="310"/>
      <c r="EC734" s="310"/>
      <c r="ED734" s="310"/>
      <c r="EE734" s="310"/>
      <c r="EF734" s="310"/>
      <c r="EG734" s="310"/>
      <c r="EH734" s="310"/>
      <c r="EI734" s="310"/>
      <c r="EJ734" s="310"/>
      <c r="EK734" s="310"/>
      <c r="EL734" s="310"/>
      <c r="EM734" s="310"/>
      <c r="EN734" s="310"/>
      <c r="EO734" s="310"/>
      <c r="EP734" s="310"/>
      <c r="EQ734" s="310"/>
      <c r="ER734" s="310"/>
      <c r="ES734" s="1134"/>
      <c r="ET734" s="310"/>
      <c r="EU734" s="310"/>
      <c r="EV734" s="310"/>
      <c r="EW734" s="310"/>
      <c r="EX734" s="310"/>
      <c r="EY734" s="310"/>
    </row>
    <row r="735" spans="1:155" s="165" customFormat="1" hidden="1" x14ac:dyDescent="0.25">
      <c r="A735" s="926"/>
      <c r="B735" s="310"/>
      <c r="C735" s="310"/>
      <c r="D735" s="350"/>
      <c r="E735" s="350"/>
      <c r="F735" s="350"/>
      <c r="G735" s="306"/>
      <c r="H735" s="310"/>
      <c r="I735" s="310"/>
      <c r="J735" s="310"/>
      <c r="K735" s="310"/>
      <c r="L735" s="310"/>
      <c r="M735" s="310"/>
      <c r="N735" s="310"/>
      <c r="O735" s="310"/>
      <c r="P735" s="310"/>
      <c r="Q735" s="310"/>
      <c r="R735" s="310"/>
      <c r="S735" s="310"/>
      <c r="T735" s="310"/>
      <c r="U735" s="310"/>
      <c r="V735" s="310"/>
      <c r="W735" s="310"/>
      <c r="X735" s="310"/>
      <c r="Y735" s="310"/>
      <c r="Z735" s="310"/>
      <c r="AA735" s="310"/>
      <c r="AB735" s="310"/>
      <c r="AC735" s="310"/>
      <c r="AD735" s="310"/>
      <c r="AE735" s="310"/>
      <c r="AF735" s="310"/>
      <c r="AG735" s="310"/>
      <c r="AH735" s="310"/>
      <c r="AI735" s="310"/>
      <c r="AJ735" s="310"/>
      <c r="AK735" s="310"/>
      <c r="AL735" s="310"/>
      <c r="AM735" s="310"/>
      <c r="AN735" s="310"/>
      <c r="AO735" s="310"/>
      <c r="AP735" s="310"/>
      <c r="AQ735" s="310"/>
      <c r="AR735" s="310"/>
      <c r="AS735" s="310"/>
      <c r="AT735" s="310"/>
      <c r="AU735" s="310"/>
      <c r="AV735" s="310"/>
      <c r="AW735" s="310"/>
      <c r="AX735" s="310"/>
      <c r="AY735" s="310"/>
      <c r="AZ735" s="310"/>
      <c r="BA735" s="310"/>
      <c r="BB735" s="310"/>
      <c r="BC735" s="310"/>
      <c r="BD735" s="310"/>
      <c r="BE735" s="310"/>
      <c r="BF735" s="310"/>
      <c r="BG735" s="310"/>
      <c r="BH735" s="310"/>
      <c r="BI735" s="310"/>
      <c r="BJ735" s="310"/>
      <c r="BK735" s="310"/>
      <c r="BL735" s="310"/>
      <c r="BM735" s="310"/>
      <c r="BN735" s="310"/>
      <c r="BO735" s="310"/>
      <c r="BP735" s="310"/>
      <c r="BQ735" s="310"/>
      <c r="BR735" s="310"/>
      <c r="BS735" s="310"/>
      <c r="BT735" s="310"/>
      <c r="BU735" s="310"/>
      <c r="BV735" s="310"/>
      <c r="BW735" s="310"/>
      <c r="BX735" s="310"/>
      <c r="BY735" s="310"/>
      <c r="BZ735" s="310"/>
      <c r="CA735" s="310"/>
      <c r="CB735" s="310"/>
      <c r="CC735" s="310"/>
      <c r="CD735" s="310"/>
      <c r="CE735" s="310"/>
      <c r="CF735" s="310"/>
      <c r="CG735" s="310"/>
      <c r="CH735" s="310"/>
      <c r="CI735" s="310"/>
      <c r="CJ735" s="310"/>
      <c r="CK735" s="310"/>
      <c r="CL735" s="310"/>
      <c r="CM735" s="310"/>
      <c r="CN735" s="310"/>
      <c r="CO735" s="310"/>
      <c r="CP735" s="310"/>
      <c r="CQ735" s="310"/>
      <c r="CR735" s="310"/>
      <c r="CS735" s="310"/>
      <c r="CT735" s="310"/>
      <c r="CU735" s="310"/>
      <c r="CV735" s="310"/>
      <c r="CW735" s="310"/>
      <c r="CX735" s="310"/>
      <c r="CY735" s="310"/>
      <c r="CZ735" s="310"/>
      <c r="DA735" s="310"/>
      <c r="DB735" s="310"/>
      <c r="DC735" s="310"/>
      <c r="DD735" s="310"/>
      <c r="DE735" s="310"/>
      <c r="DF735" s="310"/>
      <c r="DG735" s="310"/>
      <c r="DH735" s="310"/>
      <c r="DI735" s="310"/>
      <c r="DJ735" s="310"/>
      <c r="DK735" s="310"/>
      <c r="DL735" s="310"/>
      <c r="DM735" s="310"/>
      <c r="DN735" s="310"/>
      <c r="DO735" s="310"/>
      <c r="DP735" s="310"/>
      <c r="DQ735" s="310"/>
      <c r="DR735" s="310"/>
      <c r="DS735" s="310"/>
      <c r="DT735" s="310"/>
      <c r="DU735" s="310"/>
      <c r="DV735" s="310"/>
      <c r="DW735" s="310"/>
      <c r="DX735" s="310"/>
      <c r="DY735" s="310"/>
      <c r="DZ735" s="310"/>
      <c r="EA735" s="310"/>
      <c r="EB735" s="310"/>
      <c r="EC735" s="310"/>
      <c r="ED735" s="310"/>
      <c r="EE735" s="310"/>
      <c r="EF735" s="310"/>
      <c r="EG735" s="310"/>
      <c r="EH735" s="310"/>
      <c r="EI735" s="310"/>
      <c r="EJ735" s="310"/>
      <c r="EK735" s="310"/>
      <c r="EL735" s="310"/>
      <c r="EM735" s="310"/>
      <c r="EN735" s="310"/>
      <c r="EO735" s="310"/>
      <c r="EP735" s="310"/>
      <c r="EQ735" s="310"/>
      <c r="ER735" s="310"/>
      <c r="ES735" s="1134"/>
      <c r="ET735" s="310"/>
      <c r="EU735" s="310"/>
      <c r="EV735" s="310"/>
      <c r="EW735" s="310"/>
      <c r="EX735" s="310"/>
      <c r="EY735" s="310"/>
    </row>
    <row r="736" spans="1:155" s="165" customFormat="1" hidden="1" x14ac:dyDescent="0.25">
      <c r="A736" s="926"/>
      <c r="B736" s="310"/>
      <c r="C736" s="310"/>
      <c r="D736" s="350"/>
      <c r="E736" s="350"/>
      <c r="F736" s="350"/>
      <c r="G736" s="306"/>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310"/>
      <c r="AF736" s="310"/>
      <c r="AG736" s="310"/>
      <c r="AH736" s="310"/>
      <c r="AI736" s="310"/>
      <c r="AJ736" s="310"/>
      <c r="AK736" s="310"/>
      <c r="AL736" s="310"/>
      <c r="AM736" s="310"/>
      <c r="AN736" s="310"/>
      <c r="AO736" s="310"/>
      <c r="AP736" s="310"/>
      <c r="AQ736" s="310"/>
      <c r="AR736" s="310"/>
      <c r="AS736" s="310"/>
      <c r="AT736" s="310"/>
      <c r="AU736" s="310"/>
      <c r="AV736" s="310"/>
      <c r="AW736" s="310"/>
      <c r="AX736" s="310"/>
      <c r="AY736" s="310"/>
      <c r="AZ736" s="310"/>
      <c r="BA736" s="310"/>
      <c r="BB736" s="310"/>
      <c r="BC736" s="310"/>
      <c r="BD736" s="310"/>
      <c r="BE736" s="310"/>
      <c r="BF736" s="310"/>
      <c r="BG736" s="310"/>
      <c r="BH736" s="310"/>
      <c r="BI736" s="310"/>
      <c r="BJ736" s="310"/>
      <c r="BK736" s="310"/>
      <c r="BL736" s="310"/>
      <c r="BM736" s="310"/>
      <c r="BN736" s="310"/>
      <c r="BO736" s="310"/>
      <c r="BP736" s="310"/>
      <c r="BQ736" s="310"/>
      <c r="BR736" s="310"/>
      <c r="BS736" s="310"/>
      <c r="BT736" s="310"/>
      <c r="BU736" s="310"/>
      <c r="BV736" s="310"/>
      <c r="BW736" s="310"/>
      <c r="BX736" s="310"/>
      <c r="BY736" s="310"/>
      <c r="BZ736" s="310"/>
      <c r="CA736" s="310"/>
      <c r="CB736" s="310"/>
      <c r="CC736" s="310"/>
      <c r="CD736" s="310"/>
      <c r="CE736" s="310"/>
      <c r="CF736" s="310"/>
      <c r="CG736" s="310"/>
      <c r="CH736" s="310"/>
      <c r="CI736" s="310"/>
      <c r="CJ736" s="310"/>
      <c r="CK736" s="310"/>
      <c r="CL736" s="310"/>
      <c r="CM736" s="310"/>
      <c r="CN736" s="310"/>
      <c r="CO736" s="310"/>
      <c r="CP736" s="310"/>
      <c r="CQ736" s="310"/>
      <c r="CR736" s="310"/>
      <c r="CS736" s="310"/>
      <c r="CT736" s="310"/>
      <c r="CU736" s="310"/>
      <c r="CV736" s="310"/>
      <c r="CW736" s="310"/>
      <c r="CX736" s="310"/>
      <c r="CY736" s="310"/>
      <c r="CZ736" s="310"/>
      <c r="DA736" s="310"/>
      <c r="DB736" s="310"/>
      <c r="DC736" s="310"/>
      <c r="DD736" s="310"/>
      <c r="DE736" s="310"/>
      <c r="DF736" s="310"/>
      <c r="DG736" s="310"/>
      <c r="DH736" s="310"/>
      <c r="DI736" s="310"/>
      <c r="DJ736" s="310"/>
      <c r="DK736" s="310"/>
      <c r="DL736" s="310"/>
      <c r="DM736" s="310"/>
      <c r="DN736" s="310"/>
      <c r="DO736" s="310"/>
      <c r="DP736" s="310"/>
      <c r="DQ736" s="310"/>
      <c r="DR736" s="310"/>
      <c r="DS736" s="310"/>
      <c r="DT736" s="310"/>
      <c r="DU736" s="310"/>
      <c r="DV736" s="310"/>
      <c r="DW736" s="310"/>
      <c r="DX736" s="310"/>
      <c r="DY736" s="310"/>
      <c r="DZ736" s="310"/>
      <c r="EA736" s="310"/>
      <c r="EB736" s="310"/>
      <c r="EC736" s="310"/>
      <c r="ED736" s="310"/>
      <c r="EE736" s="310"/>
      <c r="EF736" s="310"/>
      <c r="EG736" s="310"/>
      <c r="EH736" s="310"/>
      <c r="EI736" s="310"/>
      <c r="EJ736" s="310"/>
      <c r="EK736" s="310"/>
      <c r="EL736" s="310"/>
      <c r="EM736" s="310"/>
      <c r="EN736" s="310"/>
      <c r="EO736" s="310"/>
      <c r="EP736" s="310"/>
      <c r="EQ736" s="310"/>
      <c r="ER736" s="310"/>
      <c r="ES736" s="1134"/>
      <c r="ET736" s="310"/>
      <c r="EU736" s="310"/>
      <c r="EV736" s="310"/>
      <c r="EW736" s="310"/>
      <c r="EX736" s="310"/>
      <c r="EY736" s="310"/>
    </row>
    <row r="737" spans="1:155" s="165" customFormat="1" hidden="1" x14ac:dyDescent="0.25">
      <c r="A737" s="926"/>
      <c r="B737" s="310"/>
      <c r="C737" s="310"/>
      <c r="D737" s="350"/>
      <c r="E737" s="350"/>
      <c r="F737" s="350"/>
      <c r="G737" s="306"/>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310"/>
      <c r="AF737" s="310"/>
      <c r="AG737" s="310"/>
      <c r="AH737" s="310"/>
      <c r="AI737" s="310"/>
      <c r="AJ737" s="310"/>
      <c r="AK737" s="310"/>
      <c r="AL737" s="310"/>
      <c r="AM737" s="310"/>
      <c r="AN737" s="310"/>
      <c r="AO737" s="310"/>
      <c r="AP737" s="310"/>
      <c r="AQ737" s="310"/>
      <c r="AR737" s="310"/>
      <c r="AS737" s="310"/>
      <c r="AT737" s="310"/>
      <c r="AU737" s="310"/>
      <c r="AV737" s="310"/>
      <c r="AW737" s="310"/>
      <c r="AX737" s="310"/>
      <c r="AY737" s="310"/>
      <c r="AZ737" s="310"/>
      <c r="BA737" s="310"/>
      <c r="BB737" s="310"/>
      <c r="BC737" s="310"/>
      <c r="BD737" s="310"/>
      <c r="BE737" s="310"/>
      <c r="BF737" s="310"/>
      <c r="BG737" s="310"/>
      <c r="BH737" s="310"/>
      <c r="BI737" s="310"/>
      <c r="BJ737" s="310"/>
      <c r="BK737" s="310"/>
      <c r="BL737" s="310"/>
      <c r="BM737" s="310"/>
      <c r="BN737" s="310"/>
      <c r="BO737" s="310"/>
      <c r="BP737" s="310"/>
      <c r="BQ737" s="310"/>
      <c r="BR737" s="310"/>
      <c r="BS737" s="310"/>
      <c r="BT737" s="310"/>
      <c r="BU737" s="310"/>
      <c r="BV737" s="310"/>
      <c r="BW737" s="310"/>
      <c r="BX737" s="310"/>
      <c r="BY737" s="310"/>
      <c r="BZ737" s="310"/>
      <c r="CA737" s="310"/>
      <c r="CB737" s="310"/>
      <c r="CC737" s="310"/>
      <c r="CD737" s="310"/>
      <c r="CE737" s="310"/>
      <c r="CF737" s="310"/>
      <c r="CG737" s="310"/>
      <c r="CH737" s="310"/>
      <c r="CI737" s="310"/>
      <c r="CJ737" s="310"/>
      <c r="CK737" s="310"/>
      <c r="CL737" s="310"/>
      <c r="CM737" s="310"/>
      <c r="CN737" s="310"/>
      <c r="CO737" s="310"/>
      <c r="CP737" s="310"/>
      <c r="CQ737" s="310"/>
      <c r="CR737" s="310"/>
      <c r="CS737" s="310"/>
      <c r="CT737" s="310"/>
      <c r="CU737" s="310"/>
      <c r="CV737" s="310"/>
      <c r="CW737" s="310"/>
      <c r="CX737" s="310"/>
      <c r="CY737" s="310"/>
      <c r="CZ737" s="310"/>
      <c r="DA737" s="310"/>
      <c r="DB737" s="310"/>
      <c r="DC737" s="310"/>
      <c r="DD737" s="310"/>
      <c r="DE737" s="310"/>
      <c r="DF737" s="310"/>
      <c r="DG737" s="310"/>
      <c r="DH737" s="310"/>
      <c r="DI737" s="310"/>
      <c r="DJ737" s="310"/>
      <c r="DK737" s="310"/>
      <c r="DL737" s="310"/>
      <c r="DM737" s="310"/>
      <c r="DN737" s="310"/>
      <c r="DO737" s="310"/>
      <c r="DP737" s="310"/>
      <c r="DQ737" s="310"/>
      <c r="DR737" s="310"/>
      <c r="DS737" s="310"/>
      <c r="DT737" s="310"/>
      <c r="DU737" s="310"/>
      <c r="DV737" s="310"/>
      <c r="DW737" s="310"/>
      <c r="DX737" s="310"/>
      <c r="DY737" s="310"/>
      <c r="DZ737" s="310"/>
      <c r="EA737" s="310"/>
      <c r="EB737" s="310"/>
      <c r="EC737" s="310"/>
      <c r="ED737" s="310"/>
      <c r="EE737" s="310"/>
      <c r="EF737" s="310"/>
      <c r="EG737" s="310"/>
      <c r="EH737" s="310"/>
      <c r="EI737" s="310"/>
      <c r="EJ737" s="310"/>
      <c r="EK737" s="310"/>
      <c r="EL737" s="310"/>
      <c r="EM737" s="310"/>
      <c r="EN737" s="310"/>
      <c r="EO737" s="310"/>
      <c r="EP737" s="310"/>
      <c r="EQ737" s="310"/>
      <c r="ER737" s="310"/>
      <c r="ES737" s="1134"/>
      <c r="ET737" s="310"/>
      <c r="EU737" s="310"/>
      <c r="EV737" s="310"/>
      <c r="EW737" s="310"/>
      <c r="EX737" s="310"/>
      <c r="EY737" s="310"/>
    </row>
    <row r="738" spans="1:155" s="165" customFormat="1" hidden="1" x14ac:dyDescent="0.25">
      <c r="A738" s="926"/>
      <c r="B738" s="310"/>
      <c r="C738" s="310"/>
      <c r="D738" s="350"/>
      <c r="E738" s="350"/>
      <c r="F738" s="350"/>
      <c r="G738" s="306"/>
      <c r="H738" s="310"/>
      <c r="I738" s="310"/>
      <c r="J738" s="310"/>
      <c r="K738" s="310"/>
      <c r="L738" s="310"/>
      <c r="M738" s="310"/>
      <c r="N738" s="310"/>
      <c r="O738" s="310"/>
      <c r="P738" s="310"/>
      <c r="Q738" s="310"/>
      <c r="R738" s="310"/>
      <c r="S738" s="310"/>
      <c r="T738" s="310"/>
      <c r="U738" s="310"/>
      <c r="V738" s="310"/>
      <c r="W738" s="310"/>
      <c r="X738" s="310"/>
      <c r="Y738" s="310"/>
      <c r="Z738" s="310"/>
      <c r="AA738" s="310"/>
      <c r="AB738" s="310"/>
      <c r="AC738" s="310"/>
      <c r="AD738" s="310"/>
      <c r="AE738" s="310"/>
      <c r="AF738" s="310"/>
      <c r="AG738" s="310"/>
      <c r="AH738" s="310"/>
      <c r="AI738" s="310"/>
      <c r="AJ738" s="310"/>
      <c r="AK738" s="310"/>
      <c r="AL738" s="310"/>
      <c r="AM738" s="310"/>
      <c r="AN738" s="310"/>
      <c r="AO738" s="310"/>
      <c r="AP738" s="310"/>
      <c r="AQ738" s="310"/>
      <c r="AR738" s="310"/>
      <c r="AS738" s="310"/>
      <c r="AT738" s="310"/>
      <c r="AU738" s="310"/>
      <c r="AV738" s="310"/>
      <c r="AW738" s="310"/>
      <c r="AX738" s="310"/>
      <c r="AY738" s="310"/>
      <c r="AZ738" s="310"/>
      <c r="BA738" s="310"/>
      <c r="BB738" s="310"/>
      <c r="BC738" s="310"/>
      <c r="BD738" s="310"/>
      <c r="BE738" s="310"/>
      <c r="BF738" s="310"/>
      <c r="BG738" s="310"/>
      <c r="BH738" s="310"/>
      <c r="BI738" s="310"/>
      <c r="BJ738" s="310"/>
      <c r="BK738" s="310"/>
      <c r="BL738" s="310"/>
      <c r="BM738" s="310"/>
      <c r="BN738" s="310"/>
      <c r="BO738" s="310"/>
      <c r="BP738" s="310"/>
      <c r="BQ738" s="310"/>
      <c r="BR738" s="310"/>
      <c r="BS738" s="310"/>
      <c r="BT738" s="310"/>
      <c r="BU738" s="310"/>
      <c r="BV738" s="310"/>
      <c r="BW738" s="310"/>
      <c r="BX738" s="310"/>
      <c r="BY738" s="310"/>
      <c r="BZ738" s="310"/>
      <c r="CA738" s="310"/>
      <c r="CB738" s="310"/>
      <c r="CC738" s="310"/>
      <c r="CD738" s="310"/>
      <c r="CE738" s="310"/>
      <c r="CF738" s="310"/>
      <c r="CG738" s="310"/>
      <c r="CH738" s="310"/>
      <c r="CI738" s="310"/>
      <c r="CJ738" s="310"/>
      <c r="CK738" s="310"/>
      <c r="CL738" s="310"/>
      <c r="CM738" s="310"/>
      <c r="CN738" s="310"/>
      <c r="CO738" s="310"/>
      <c r="CP738" s="310"/>
      <c r="CQ738" s="310"/>
      <c r="CR738" s="310"/>
      <c r="CS738" s="310"/>
      <c r="CT738" s="310"/>
      <c r="CU738" s="310"/>
      <c r="CV738" s="310"/>
      <c r="CW738" s="310"/>
      <c r="CX738" s="310"/>
      <c r="CY738" s="310"/>
      <c r="CZ738" s="310"/>
      <c r="DA738" s="310"/>
      <c r="DB738" s="310"/>
      <c r="DC738" s="310"/>
      <c r="DD738" s="310"/>
      <c r="DE738" s="310"/>
      <c r="DF738" s="310"/>
      <c r="DG738" s="310"/>
      <c r="DH738" s="310"/>
      <c r="DI738" s="310"/>
      <c r="DJ738" s="310"/>
      <c r="DK738" s="310"/>
      <c r="DL738" s="310"/>
      <c r="DM738" s="310"/>
      <c r="DN738" s="310"/>
      <c r="DO738" s="310"/>
      <c r="DP738" s="310"/>
      <c r="DQ738" s="310"/>
      <c r="DR738" s="310"/>
      <c r="DS738" s="310"/>
      <c r="DT738" s="310"/>
      <c r="DU738" s="310"/>
      <c r="DV738" s="310"/>
      <c r="DW738" s="310"/>
      <c r="DX738" s="310"/>
      <c r="DY738" s="310"/>
      <c r="DZ738" s="310"/>
      <c r="EA738" s="310"/>
      <c r="EB738" s="310"/>
      <c r="EC738" s="310"/>
      <c r="ED738" s="310"/>
      <c r="EE738" s="310"/>
      <c r="EF738" s="310"/>
      <c r="EG738" s="310"/>
      <c r="EH738" s="310"/>
      <c r="EI738" s="310"/>
      <c r="EJ738" s="310"/>
      <c r="EK738" s="310"/>
      <c r="EL738" s="310"/>
      <c r="EM738" s="310"/>
      <c r="EN738" s="310"/>
      <c r="EO738" s="310"/>
      <c r="EP738" s="310"/>
      <c r="EQ738" s="310"/>
      <c r="ER738" s="310"/>
      <c r="ES738" s="1134"/>
      <c r="ET738" s="310"/>
      <c r="EU738" s="310"/>
      <c r="EV738" s="310"/>
      <c r="EW738" s="310"/>
      <c r="EX738" s="310"/>
      <c r="EY738" s="310"/>
    </row>
    <row r="739" spans="1:155" s="165" customFormat="1" hidden="1" x14ac:dyDescent="0.25">
      <c r="A739" s="926"/>
      <c r="B739" s="310"/>
      <c r="C739" s="310"/>
      <c r="D739" s="350"/>
      <c r="E739" s="350"/>
      <c r="F739" s="350"/>
      <c r="G739" s="306"/>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310"/>
      <c r="AE739" s="310"/>
      <c r="AF739" s="310"/>
      <c r="AG739" s="310"/>
      <c r="AH739" s="310"/>
      <c r="AI739" s="310"/>
      <c r="AJ739" s="310"/>
      <c r="AK739" s="310"/>
      <c r="AL739" s="310"/>
      <c r="AM739" s="310"/>
      <c r="AN739" s="310"/>
      <c r="AO739" s="310"/>
      <c r="AP739" s="310"/>
      <c r="AQ739" s="310"/>
      <c r="AR739" s="310"/>
      <c r="AS739" s="310"/>
      <c r="AT739" s="310"/>
      <c r="AU739" s="310"/>
      <c r="AV739" s="310"/>
      <c r="AW739" s="310"/>
      <c r="AX739" s="310"/>
      <c r="AY739" s="310"/>
      <c r="AZ739" s="310"/>
      <c r="BA739" s="310"/>
      <c r="BB739" s="310"/>
      <c r="BC739" s="310"/>
      <c r="BD739" s="310"/>
      <c r="BE739" s="310"/>
      <c r="BF739" s="310"/>
      <c r="BG739" s="310"/>
      <c r="BH739" s="310"/>
      <c r="BI739" s="310"/>
      <c r="BJ739" s="310"/>
      <c r="BK739" s="310"/>
      <c r="BL739" s="310"/>
      <c r="BM739" s="310"/>
      <c r="BN739" s="310"/>
      <c r="BO739" s="310"/>
      <c r="BP739" s="310"/>
      <c r="BQ739" s="310"/>
      <c r="BR739" s="310"/>
      <c r="BS739" s="310"/>
      <c r="BT739" s="310"/>
      <c r="BU739" s="310"/>
      <c r="BV739" s="310"/>
      <c r="BW739" s="310"/>
      <c r="BX739" s="310"/>
      <c r="BY739" s="310"/>
      <c r="BZ739" s="310"/>
      <c r="CA739" s="310"/>
      <c r="CB739" s="310"/>
      <c r="CC739" s="310"/>
      <c r="CD739" s="310"/>
      <c r="CE739" s="310"/>
      <c r="CF739" s="310"/>
      <c r="CG739" s="310"/>
      <c r="CH739" s="310"/>
      <c r="CI739" s="310"/>
      <c r="CJ739" s="310"/>
      <c r="CK739" s="310"/>
      <c r="CL739" s="310"/>
      <c r="CM739" s="310"/>
      <c r="CN739" s="310"/>
      <c r="CO739" s="310"/>
      <c r="CP739" s="310"/>
      <c r="CQ739" s="310"/>
      <c r="CR739" s="310"/>
      <c r="CS739" s="310"/>
      <c r="CT739" s="310"/>
      <c r="CU739" s="310"/>
      <c r="CV739" s="310"/>
      <c r="CW739" s="310"/>
      <c r="CX739" s="310"/>
      <c r="CY739" s="310"/>
      <c r="CZ739" s="310"/>
      <c r="DA739" s="310"/>
      <c r="DB739" s="310"/>
      <c r="DC739" s="310"/>
      <c r="DD739" s="310"/>
      <c r="DE739" s="310"/>
      <c r="DF739" s="310"/>
      <c r="DG739" s="310"/>
      <c r="DH739" s="310"/>
      <c r="DI739" s="310"/>
      <c r="DJ739" s="310"/>
      <c r="DK739" s="310"/>
      <c r="DL739" s="310"/>
      <c r="DM739" s="310"/>
      <c r="DN739" s="310"/>
      <c r="DO739" s="310"/>
      <c r="DP739" s="310"/>
      <c r="DQ739" s="310"/>
      <c r="DR739" s="310"/>
      <c r="DS739" s="310"/>
      <c r="DT739" s="310"/>
      <c r="DU739" s="310"/>
      <c r="DV739" s="310"/>
      <c r="DW739" s="310"/>
      <c r="DX739" s="310"/>
      <c r="DY739" s="310"/>
      <c r="DZ739" s="310"/>
      <c r="EA739" s="310"/>
      <c r="EB739" s="310"/>
      <c r="EC739" s="310"/>
      <c r="ED739" s="310"/>
      <c r="EE739" s="310"/>
      <c r="EF739" s="310"/>
      <c r="EG739" s="310"/>
      <c r="EH739" s="310"/>
      <c r="EI739" s="310"/>
      <c r="EJ739" s="310"/>
      <c r="EK739" s="310"/>
      <c r="EL739" s="310"/>
      <c r="EM739" s="310"/>
      <c r="EN739" s="310"/>
      <c r="EO739" s="310"/>
      <c r="EP739" s="310"/>
      <c r="EQ739" s="310"/>
      <c r="ER739" s="310"/>
      <c r="ES739" s="1134"/>
      <c r="ET739" s="310"/>
      <c r="EU739" s="310"/>
      <c r="EV739" s="310"/>
      <c r="EW739" s="310"/>
      <c r="EX739" s="310"/>
      <c r="EY739" s="310"/>
    </row>
    <row r="740" spans="1:155" s="165" customFormat="1" hidden="1" x14ac:dyDescent="0.25">
      <c r="A740" s="926"/>
      <c r="B740" s="310"/>
      <c r="C740" s="310"/>
      <c r="D740" s="350"/>
      <c r="E740" s="350"/>
      <c r="F740" s="350"/>
      <c r="G740" s="306"/>
      <c r="H740" s="310"/>
      <c r="I740" s="310"/>
      <c r="J740" s="310"/>
      <c r="K740" s="310"/>
      <c r="L740" s="310"/>
      <c r="M740" s="310"/>
      <c r="N740" s="310"/>
      <c r="O740" s="310"/>
      <c r="P740" s="310"/>
      <c r="Q740" s="310"/>
      <c r="R740" s="310"/>
      <c r="S740" s="310"/>
      <c r="T740" s="310"/>
      <c r="U740" s="310"/>
      <c r="V740" s="310"/>
      <c r="W740" s="310"/>
      <c r="X740" s="310"/>
      <c r="Y740" s="310"/>
      <c r="Z740" s="310"/>
      <c r="AA740" s="310"/>
      <c r="AB740" s="310"/>
      <c r="AC740" s="310"/>
      <c r="AD740" s="310"/>
      <c r="AE740" s="310"/>
      <c r="AF740" s="310"/>
      <c r="AG740" s="310"/>
      <c r="AH740" s="310"/>
      <c r="AI740" s="310"/>
      <c r="AJ740" s="310"/>
      <c r="AK740" s="310"/>
      <c r="AL740" s="310"/>
      <c r="AM740" s="310"/>
      <c r="AN740" s="310"/>
      <c r="AO740" s="310"/>
      <c r="AP740" s="310"/>
      <c r="AQ740" s="310"/>
      <c r="AR740" s="310"/>
      <c r="AS740" s="310"/>
      <c r="AT740" s="310"/>
      <c r="AU740" s="310"/>
      <c r="AV740" s="310"/>
      <c r="AW740" s="310"/>
      <c r="AX740" s="310"/>
      <c r="AY740" s="310"/>
      <c r="AZ740" s="310"/>
      <c r="BA740" s="310"/>
      <c r="BB740" s="310"/>
      <c r="BC740" s="310"/>
      <c r="BD740" s="310"/>
      <c r="BE740" s="310"/>
      <c r="BF740" s="310"/>
      <c r="BG740" s="310"/>
      <c r="BH740" s="310"/>
      <c r="BI740" s="310"/>
      <c r="BJ740" s="310"/>
      <c r="BK740" s="310"/>
      <c r="BL740" s="310"/>
      <c r="BM740" s="310"/>
      <c r="BN740" s="310"/>
      <c r="BO740" s="310"/>
      <c r="BP740" s="310"/>
      <c r="BQ740" s="310"/>
      <c r="BR740" s="310"/>
      <c r="BS740" s="310"/>
      <c r="BT740" s="310"/>
      <c r="BU740" s="310"/>
      <c r="BV740" s="310"/>
      <c r="BW740" s="310"/>
      <c r="BX740" s="310"/>
      <c r="BY740" s="310"/>
      <c r="BZ740" s="310"/>
      <c r="CA740" s="310"/>
      <c r="CB740" s="310"/>
      <c r="CC740" s="310"/>
      <c r="CD740" s="310"/>
      <c r="CE740" s="310"/>
      <c r="CF740" s="310"/>
      <c r="CG740" s="310"/>
      <c r="CH740" s="310"/>
      <c r="CI740" s="310"/>
      <c r="CJ740" s="310"/>
      <c r="CK740" s="310"/>
      <c r="CL740" s="310"/>
      <c r="CM740" s="310"/>
      <c r="CN740" s="310"/>
      <c r="CO740" s="310"/>
      <c r="CP740" s="310"/>
      <c r="CQ740" s="310"/>
      <c r="CR740" s="310"/>
      <c r="CS740" s="310"/>
      <c r="CT740" s="310"/>
      <c r="CU740" s="310"/>
      <c r="CV740" s="310"/>
      <c r="CW740" s="310"/>
      <c r="CX740" s="310"/>
      <c r="CY740" s="310"/>
      <c r="CZ740" s="310"/>
      <c r="DA740" s="310"/>
      <c r="DB740" s="310"/>
      <c r="DC740" s="310"/>
      <c r="DD740" s="310"/>
      <c r="DE740" s="310"/>
      <c r="DF740" s="310"/>
      <c r="DG740" s="310"/>
      <c r="DH740" s="310"/>
      <c r="DI740" s="310"/>
      <c r="DJ740" s="310"/>
      <c r="DK740" s="310"/>
      <c r="DL740" s="310"/>
      <c r="DM740" s="310"/>
      <c r="DN740" s="310"/>
      <c r="DO740" s="310"/>
      <c r="DP740" s="310"/>
      <c r="DQ740" s="310"/>
      <c r="DR740" s="310"/>
      <c r="DS740" s="310"/>
      <c r="DT740" s="310"/>
      <c r="DU740" s="310"/>
      <c r="DV740" s="310"/>
      <c r="DW740" s="310"/>
      <c r="DX740" s="310"/>
      <c r="DY740" s="310"/>
      <c r="DZ740" s="310"/>
      <c r="EA740" s="310"/>
      <c r="EB740" s="310"/>
      <c r="EC740" s="310"/>
      <c r="ED740" s="310"/>
      <c r="EE740" s="310"/>
      <c r="EF740" s="310"/>
      <c r="EG740" s="310"/>
      <c r="EH740" s="310"/>
      <c r="EI740" s="310"/>
      <c r="EJ740" s="310"/>
      <c r="EK740" s="310"/>
      <c r="EL740" s="310"/>
      <c r="EM740" s="310"/>
      <c r="EN740" s="310"/>
      <c r="EO740" s="310"/>
      <c r="EP740" s="310"/>
      <c r="EQ740" s="310"/>
      <c r="ER740" s="310"/>
      <c r="ES740" s="1134"/>
      <c r="ET740" s="310"/>
      <c r="EU740" s="310"/>
      <c r="EV740" s="310"/>
      <c r="EW740" s="310"/>
      <c r="EX740" s="310"/>
      <c r="EY740" s="310"/>
    </row>
    <row r="741" spans="1:155" s="165" customFormat="1" hidden="1" x14ac:dyDescent="0.25">
      <c r="A741" s="926"/>
      <c r="B741" s="310"/>
      <c r="C741" s="310"/>
      <c r="D741" s="350"/>
      <c r="E741" s="350"/>
      <c r="F741" s="350"/>
      <c r="G741" s="306"/>
      <c r="H741" s="310"/>
      <c r="I741" s="310"/>
      <c r="J741" s="310"/>
      <c r="K741" s="310"/>
      <c r="L741" s="310"/>
      <c r="M741" s="310"/>
      <c r="N741" s="310"/>
      <c r="O741" s="310"/>
      <c r="P741" s="310"/>
      <c r="Q741" s="310"/>
      <c r="R741" s="310"/>
      <c r="S741" s="310"/>
      <c r="T741" s="310"/>
      <c r="U741" s="310"/>
      <c r="V741" s="310"/>
      <c r="W741" s="310"/>
      <c r="X741" s="310"/>
      <c r="Y741" s="310"/>
      <c r="Z741" s="310"/>
      <c r="AA741" s="310"/>
      <c r="AB741" s="310"/>
      <c r="AC741" s="310"/>
      <c r="AD741" s="310"/>
      <c r="AE741" s="310"/>
      <c r="AF741" s="310"/>
      <c r="AG741" s="310"/>
      <c r="AH741" s="310"/>
      <c r="AI741" s="310"/>
      <c r="AJ741" s="310"/>
      <c r="AK741" s="310"/>
      <c r="AL741" s="310"/>
      <c r="AM741" s="310"/>
      <c r="AN741" s="310"/>
      <c r="AO741" s="310"/>
      <c r="AP741" s="310"/>
      <c r="AQ741" s="310"/>
      <c r="AR741" s="310"/>
      <c r="AS741" s="310"/>
      <c r="AT741" s="310"/>
      <c r="AU741" s="310"/>
      <c r="AV741" s="310"/>
      <c r="AW741" s="310"/>
      <c r="AX741" s="310"/>
      <c r="AY741" s="310"/>
      <c r="AZ741" s="310"/>
      <c r="BA741" s="310"/>
      <c r="BB741" s="310"/>
      <c r="BC741" s="310"/>
      <c r="BD741" s="310"/>
      <c r="BE741" s="310"/>
      <c r="BF741" s="310"/>
      <c r="BG741" s="310"/>
      <c r="BH741" s="310"/>
      <c r="BI741" s="310"/>
      <c r="BJ741" s="310"/>
      <c r="BK741" s="310"/>
      <c r="BL741" s="310"/>
      <c r="BM741" s="310"/>
      <c r="BN741" s="310"/>
      <c r="BO741" s="310"/>
      <c r="BP741" s="310"/>
      <c r="BQ741" s="310"/>
      <c r="BR741" s="310"/>
      <c r="BS741" s="310"/>
      <c r="BT741" s="310"/>
      <c r="BU741" s="310"/>
      <c r="BV741" s="310"/>
      <c r="BW741" s="310"/>
      <c r="BX741" s="310"/>
      <c r="BY741" s="310"/>
      <c r="BZ741" s="310"/>
      <c r="CA741" s="310"/>
      <c r="CB741" s="310"/>
      <c r="CC741" s="310"/>
      <c r="CD741" s="310"/>
      <c r="CE741" s="310"/>
      <c r="CF741" s="310"/>
      <c r="CG741" s="310"/>
      <c r="CH741" s="310"/>
      <c r="CI741" s="310"/>
      <c r="CJ741" s="310"/>
      <c r="CK741" s="310"/>
      <c r="CL741" s="310"/>
      <c r="CM741" s="310"/>
      <c r="CN741" s="310"/>
      <c r="CO741" s="310"/>
      <c r="CP741" s="310"/>
      <c r="CQ741" s="310"/>
      <c r="CR741" s="310"/>
      <c r="CS741" s="310"/>
      <c r="CT741" s="310"/>
      <c r="CU741" s="310"/>
      <c r="CV741" s="310"/>
      <c r="CW741" s="310"/>
      <c r="CX741" s="310"/>
      <c r="CY741" s="310"/>
      <c r="CZ741" s="310"/>
      <c r="DA741" s="310"/>
      <c r="DB741" s="310"/>
      <c r="DC741" s="310"/>
      <c r="DD741" s="310"/>
      <c r="DE741" s="310"/>
      <c r="DF741" s="310"/>
      <c r="DG741" s="310"/>
      <c r="DH741" s="310"/>
      <c r="DI741" s="310"/>
      <c r="DJ741" s="310"/>
      <c r="DK741" s="310"/>
      <c r="DL741" s="310"/>
      <c r="DM741" s="310"/>
      <c r="DN741" s="310"/>
      <c r="DO741" s="310"/>
      <c r="DP741" s="310"/>
      <c r="DQ741" s="310"/>
      <c r="DR741" s="310"/>
      <c r="DS741" s="310"/>
      <c r="DT741" s="310"/>
      <c r="DU741" s="310"/>
      <c r="DV741" s="310"/>
      <c r="DW741" s="310"/>
      <c r="DX741" s="310"/>
      <c r="DY741" s="310"/>
      <c r="DZ741" s="310"/>
      <c r="EA741" s="310"/>
      <c r="EB741" s="310"/>
      <c r="EC741" s="310"/>
      <c r="ED741" s="310"/>
      <c r="EE741" s="310"/>
      <c r="EF741" s="310"/>
      <c r="EG741" s="310"/>
      <c r="EH741" s="310"/>
      <c r="EI741" s="310"/>
      <c r="EJ741" s="310"/>
      <c r="EK741" s="310"/>
      <c r="EL741" s="310"/>
      <c r="EM741" s="310"/>
      <c r="EN741" s="310"/>
      <c r="EO741" s="310"/>
      <c r="EP741" s="310"/>
      <c r="EQ741" s="310"/>
      <c r="ER741" s="310"/>
      <c r="ES741" s="1134"/>
      <c r="ET741" s="310"/>
      <c r="EU741" s="310"/>
      <c r="EV741" s="310"/>
      <c r="EW741" s="310"/>
      <c r="EX741" s="310"/>
      <c r="EY741" s="310"/>
    </row>
    <row r="742" spans="1:155" s="165" customFormat="1" hidden="1" x14ac:dyDescent="0.25">
      <c r="A742" s="926"/>
      <c r="B742" s="310"/>
      <c r="C742" s="310"/>
      <c r="D742" s="350"/>
      <c r="E742" s="350"/>
      <c r="F742" s="350"/>
      <c r="G742" s="306"/>
      <c r="H742" s="310"/>
      <c r="I742" s="310"/>
      <c r="J742" s="310"/>
      <c r="K742" s="310"/>
      <c r="L742" s="310"/>
      <c r="M742" s="310"/>
      <c r="N742" s="310"/>
      <c r="O742" s="310"/>
      <c r="P742" s="310"/>
      <c r="Q742" s="310"/>
      <c r="R742" s="310"/>
      <c r="S742" s="310"/>
      <c r="T742" s="310"/>
      <c r="U742" s="310"/>
      <c r="V742" s="310"/>
      <c r="W742" s="310"/>
      <c r="X742" s="310"/>
      <c r="Y742" s="310"/>
      <c r="Z742" s="310"/>
      <c r="AA742" s="310"/>
      <c r="AB742" s="310"/>
      <c r="AC742" s="310"/>
      <c r="AD742" s="310"/>
      <c r="AE742" s="310"/>
      <c r="AF742" s="310"/>
      <c r="AG742" s="310"/>
      <c r="AH742" s="310"/>
      <c r="AI742" s="310"/>
      <c r="AJ742" s="310"/>
      <c r="AK742" s="310"/>
      <c r="AL742" s="310"/>
      <c r="AM742" s="310"/>
      <c r="AN742" s="310"/>
      <c r="AO742" s="310"/>
      <c r="AP742" s="310"/>
      <c r="AQ742" s="310"/>
      <c r="AR742" s="310"/>
      <c r="AS742" s="310"/>
      <c r="AT742" s="310"/>
      <c r="AU742" s="310"/>
      <c r="AV742" s="310"/>
      <c r="AW742" s="310"/>
      <c r="AX742" s="310"/>
      <c r="AY742" s="310"/>
      <c r="AZ742" s="310"/>
      <c r="BA742" s="310"/>
      <c r="BB742" s="310"/>
      <c r="BC742" s="310"/>
      <c r="BD742" s="310"/>
      <c r="BE742" s="310"/>
      <c r="BF742" s="310"/>
      <c r="BG742" s="310"/>
      <c r="BH742" s="310"/>
      <c r="BI742" s="310"/>
      <c r="BJ742" s="310"/>
      <c r="BK742" s="310"/>
      <c r="BL742" s="310"/>
      <c r="BM742" s="310"/>
      <c r="BN742" s="310"/>
      <c r="BO742" s="310"/>
      <c r="BP742" s="310"/>
      <c r="BQ742" s="310"/>
      <c r="BR742" s="310"/>
      <c r="BS742" s="310"/>
      <c r="BT742" s="310"/>
      <c r="BU742" s="310"/>
      <c r="BV742" s="310"/>
      <c r="BW742" s="310"/>
      <c r="BX742" s="310"/>
      <c r="BY742" s="310"/>
      <c r="BZ742" s="310"/>
      <c r="CA742" s="310"/>
      <c r="CB742" s="310"/>
      <c r="CC742" s="310"/>
      <c r="CD742" s="310"/>
      <c r="CE742" s="310"/>
      <c r="CF742" s="310"/>
      <c r="CG742" s="310"/>
      <c r="CH742" s="310"/>
      <c r="CI742" s="310"/>
      <c r="CJ742" s="310"/>
      <c r="CK742" s="310"/>
      <c r="CL742" s="310"/>
      <c r="CM742" s="310"/>
      <c r="CN742" s="310"/>
      <c r="CO742" s="310"/>
      <c r="CP742" s="310"/>
      <c r="CQ742" s="310"/>
      <c r="CR742" s="310"/>
      <c r="CS742" s="310"/>
      <c r="CT742" s="310"/>
      <c r="CU742" s="310"/>
      <c r="CV742" s="310"/>
      <c r="CW742" s="310"/>
      <c r="CX742" s="310"/>
      <c r="CY742" s="310"/>
      <c r="CZ742" s="310"/>
      <c r="DA742" s="310"/>
      <c r="DB742" s="310"/>
      <c r="DC742" s="310"/>
      <c r="DD742" s="310"/>
      <c r="DE742" s="310"/>
      <c r="DF742" s="310"/>
      <c r="DG742" s="310"/>
      <c r="DH742" s="310"/>
      <c r="DI742" s="310"/>
      <c r="DJ742" s="310"/>
      <c r="DK742" s="310"/>
      <c r="DL742" s="310"/>
      <c r="DM742" s="310"/>
      <c r="DN742" s="310"/>
      <c r="DO742" s="310"/>
      <c r="DP742" s="310"/>
      <c r="DQ742" s="310"/>
      <c r="DR742" s="310"/>
      <c r="DS742" s="310"/>
      <c r="DT742" s="310"/>
      <c r="DU742" s="310"/>
      <c r="DV742" s="310"/>
      <c r="DW742" s="310"/>
      <c r="DX742" s="310"/>
      <c r="DY742" s="310"/>
      <c r="DZ742" s="310"/>
      <c r="EA742" s="310"/>
      <c r="EB742" s="310"/>
      <c r="EC742" s="310"/>
      <c r="ED742" s="310"/>
      <c r="EE742" s="310"/>
      <c r="EF742" s="310"/>
      <c r="EG742" s="310"/>
      <c r="EH742" s="310"/>
      <c r="EI742" s="310"/>
      <c r="EJ742" s="310"/>
      <c r="EK742" s="310"/>
      <c r="EL742" s="310"/>
      <c r="EM742" s="310"/>
      <c r="EN742" s="310"/>
      <c r="EO742" s="310"/>
      <c r="EP742" s="310"/>
      <c r="EQ742" s="310"/>
      <c r="ER742" s="310"/>
      <c r="ES742" s="1134"/>
      <c r="ET742" s="310"/>
      <c r="EU742" s="310"/>
      <c r="EV742" s="310"/>
      <c r="EW742" s="310"/>
      <c r="EX742" s="310"/>
      <c r="EY742" s="310"/>
    </row>
    <row r="743" spans="1:155" s="165" customFormat="1" hidden="1" x14ac:dyDescent="0.25">
      <c r="A743" s="926"/>
      <c r="B743" s="310"/>
      <c r="C743" s="310"/>
      <c r="D743" s="350"/>
      <c r="E743" s="350"/>
      <c r="F743" s="350"/>
      <c r="G743" s="306"/>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0"/>
      <c r="AD743" s="310"/>
      <c r="AE743" s="310"/>
      <c r="AF743" s="310"/>
      <c r="AG743" s="310"/>
      <c r="AH743" s="310"/>
      <c r="AI743" s="310"/>
      <c r="AJ743" s="310"/>
      <c r="AK743" s="310"/>
      <c r="AL743" s="310"/>
      <c r="AM743" s="310"/>
      <c r="AN743" s="310"/>
      <c r="AO743" s="310"/>
      <c r="AP743" s="310"/>
      <c r="AQ743" s="310"/>
      <c r="AR743" s="310"/>
      <c r="AS743" s="310"/>
      <c r="AT743" s="310"/>
      <c r="AU743" s="310"/>
      <c r="AV743" s="310"/>
      <c r="AW743" s="310"/>
      <c r="AX743" s="310"/>
      <c r="AY743" s="310"/>
      <c r="AZ743" s="310"/>
      <c r="BA743" s="310"/>
      <c r="BB743" s="310"/>
      <c r="BC743" s="310"/>
      <c r="BD743" s="310"/>
      <c r="BE743" s="310"/>
      <c r="BF743" s="310"/>
      <c r="BG743" s="310"/>
      <c r="BH743" s="310"/>
      <c r="BI743" s="310"/>
      <c r="BJ743" s="310"/>
      <c r="BK743" s="310"/>
      <c r="BL743" s="310"/>
      <c r="BM743" s="310"/>
      <c r="BN743" s="310"/>
      <c r="BO743" s="310"/>
      <c r="BP743" s="310"/>
      <c r="BQ743" s="310"/>
      <c r="BR743" s="310"/>
      <c r="BS743" s="310"/>
      <c r="BT743" s="310"/>
      <c r="BU743" s="310"/>
      <c r="BV743" s="310"/>
      <c r="BW743" s="310"/>
      <c r="BX743" s="310"/>
      <c r="BY743" s="310"/>
      <c r="BZ743" s="310"/>
      <c r="CA743" s="310"/>
      <c r="CB743" s="310"/>
      <c r="CC743" s="310"/>
      <c r="CD743" s="310"/>
      <c r="CE743" s="310"/>
      <c r="CF743" s="310"/>
      <c r="CG743" s="310"/>
      <c r="CH743" s="310"/>
      <c r="CI743" s="310"/>
      <c r="CJ743" s="310"/>
      <c r="CK743" s="310"/>
      <c r="CL743" s="310"/>
      <c r="CM743" s="310"/>
      <c r="CN743" s="310"/>
      <c r="CO743" s="310"/>
      <c r="CP743" s="310"/>
      <c r="CQ743" s="310"/>
      <c r="CR743" s="310"/>
      <c r="CS743" s="310"/>
      <c r="CT743" s="310"/>
      <c r="CU743" s="310"/>
      <c r="CV743" s="310"/>
      <c r="CW743" s="310"/>
      <c r="CX743" s="310"/>
      <c r="CY743" s="310"/>
      <c r="CZ743" s="310"/>
      <c r="DA743" s="310"/>
      <c r="DB743" s="310"/>
      <c r="DC743" s="310"/>
      <c r="DD743" s="310"/>
      <c r="DE743" s="310"/>
      <c r="DF743" s="310"/>
      <c r="DG743" s="310"/>
      <c r="DH743" s="310"/>
      <c r="DI743" s="310"/>
      <c r="DJ743" s="310"/>
      <c r="DK743" s="310"/>
      <c r="DL743" s="310"/>
      <c r="DM743" s="310"/>
      <c r="DN743" s="310"/>
      <c r="DO743" s="310"/>
      <c r="DP743" s="310"/>
      <c r="DQ743" s="310"/>
      <c r="DR743" s="310"/>
      <c r="DS743" s="310"/>
      <c r="DT743" s="310"/>
      <c r="DU743" s="310"/>
      <c r="DV743" s="310"/>
      <c r="DW743" s="310"/>
      <c r="DX743" s="310"/>
      <c r="DY743" s="310"/>
      <c r="DZ743" s="310"/>
      <c r="EA743" s="310"/>
      <c r="EB743" s="310"/>
      <c r="EC743" s="310"/>
      <c r="ED743" s="310"/>
      <c r="EE743" s="310"/>
      <c r="EF743" s="310"/>
      <c r="EG743" s="310"/>
      <c r="EH743" s="310"/>
      <c r="EI743" s="310"/>
      <c r="EJ743" s="310"/>
      <c r="EK743" s="310"/>
      <c r="EL743" s="310"/>
      <c r="EM743" s="310"/>
      <c r="EN743" s="310"/>
      <c r="EO743" s="310"/>
      <c r="EP743" s="310"/>
      <c r="EQ743" s="310"/>
      <c r="ER743" s="310"/>
      <c r="ES743" s="1134"/>
      <c r="ET743" s="310"/>
      <c r="EU743" s="310"/>
      <c r="EV743" s="310"/>
      <c r="EW743" s="310"/>
      <c r="EX743" s="310"/>
      <c r="EY743" s="310"/>
    </row>
    <row r="744" spans="1:155" s="165" customFormat="1" hidden="1" x14ac:dyDescent="0.25">
      <c r="A744" s="926"/>
      <c r="B744" s="310"/>
      <c r="C744" s="310"/>
      <c r="D744" s="350"/>
      <c r="E744" s="350"/>
      <c r="F744" s="350"/>
      <c r="G744" s="306"/>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0"/>
      <c r="AD744" s="310"/>
      <c r="AE744" s="310"/>
      <c r="AF744" s="310"/>
      <c r="AG744" s="310"/>
      <c r="AH744" s="310"/>
      <c r="AI744" s="310"/>
      <c r="AJ744" s="310"/>
      <c r="AK744" s="310"/>
      <c r="AL744" s="310"/>
      <c r="AM744" s="310"/>
      <c r="AN744" s="310"/>
      <c r="AO744" s="310"/>
      <c r="AP744" s="310"/>
      <c r="AQ744" s="310"/>
      <c r="AR744" s="310"/>
      <c r="AS744" s="310"/>
      <c r="AT744" s="310"/>
      <c r="AU744" s="310"/>
      <c r="AV744" s="310"/>
      <c r="AW744" s="310"/>
      <c r="AX744" s="310"/>
      <c r="AY744" s="310"/>
      <c r="AZ744" s="310"/>
      <c r="BA744" s="310"/>
      <c r="BB744" s="310"/>
      <c r="BC744" s="310"/>
      <c r="BD744" s="310"/>
      <c r="BE744" s="310"/>
      <c r="BF744" s="310"/>
      <c r="BG744" s="310"/>
      <c r="BH744" s="310"/>
      <c r="BI744" s="310"/>
      <c r="BJ744" s="310"/>
      <c r="BK744" s="310"/>
      <c r="BL744" s="310"/>
      <c r="BM744" s="310"/>
      <c r="BN744" s="310"/>
      <c r="BO744" s="310"/>
      <c r="BP744" s="310"/>
      <c r="BQ744" s="310"/>
      <c r="BR744" s="310"/>
      <c r="BS744" s="310"/>
      <c r="BT744" s="310"/>
      <c r="BU744" s="310"/>
      <c r="BV744" s="310"/>
      <c r="BW744" s="310"/>
      <c r="BX744" s="310"/>
      <c r="BY744" s="310"/>
      <c r="BZ744" s="310"/>
      <c r="CA744" s="310"/>
      <c r="CB744" s="310"/>
      <c r="CC744" s="310"/>
      <c r="CD744" s="310"/>
      <c r="CE744" s="310"/>
      <c r="CF744" s="310"/>
      <c r="CG744" s="310"/>
      <c r="CH744" s="310"/>
      <c r="CI744" s="310"/>
      <c r="CJ744" s="310"/>
      <c r="CK744" s="310"/>
      <c r="CL744" s="310"/>
      <c r="CM744" s="310"/>
      <c r="CN744" s="310"/>
      <c r="CO744" s="310"/>
      <c r="CP744" s="310"/>
      <c r="CQ744" s="310"/>
      <c r="CR744" s="310"/>
      <c r="CS744" s="310"/>
      <c r="CT744" s="310"/>
      <c r="CU744" s="310"/>
      <c r="CV744" s="310"/>
      <c r="CW744" s="310"/>
      <c r="CX744" s="310"/>
      <c r="CY744" s="310"/>
      <c r="CZ744" s="310"/>
      <c r="DA744" s="310"/>
      <c r="DB744" s="310"/>
      <c r="DC744" s="310"/>
      <c r="DD744" s="310"/>
      <c r="DE744" s="310"/>
      <c r="DF744" s="310"/>
      <c r="DG744" s="310"/>
      <c r="DH744" s="310"/>
      <c r="DI744" s="310"/>
      <c r="DJ744" s="310"/>
      <c r="DK744" s="310"/>
      <c r="DL744" s="310"/>
      <c r="DM744" s="310"/>
      <c r="DN744" s="310"/>
      <c r="DO744" s="310"/>
      <c r="DP744" s="310"/>
      <c r="DQ744" s="310"/>
      <c r="DR744" s="310"/>
      <c r="DS744" s="310"/>
      <c r="DT744" s="310"/>
      <c r="DU744" s="310"/>
      <c r="DV744" s="310"/>
      <c r="DW744" s="310"/>
      <c r="DX744" s="310"/>
      <c r="DY744" s="310"/>
      <c r="DZ744" s="310"/>
      <c r="EA744" s="310"/>
      <c r="EB744" s="310"/>
      <c r="EC744" s="310"/>
      <c r="ED744" s="310"/>
      <c r="EE744" s="310"/>
      <c r="EF744" s="310"/>
      <c r="EG744" s="310"/>
      <c r="EH744" s="310"/>
      <c r="EI744" s="310"/>
      <c r="EJ744" s="310"/>
      <c r="EK744" s="310"/>
      <c r="EL744" s="310"/>
      <c r="EM744" s="310"/>
      <c r="EN744" s="310"/>
      <c r="EO744" s="310"/>
      <c r="EP744" s="310"/>
      <c r="EQ744" s="310"/>
      <c r="ER744" s="310"/>
      <c r="ES744" s="1134"/>
      <c r="ET744" s="310"/>
      <c r="EU744" s="310"/>
      <c r="EV744" s="310"/>
      <c r="EW744" s="310"/>
      <c r="EX744" s="310"/>
      <c r="EY744" s="310"/>
    </row>
    <row r="745" spans="1:155" s="165" customFormat="1" hidden="1" x14ac:dyDescent="0.25">
      <c r="A745" s="926"/>
      <c r="B745" s="310"/>
      <c r="C745" s="310"/>
      <c r="D745" s="350"/>
      <c r="E745" s="350"/>
      <c r="F745" s="350"/>
      <c r="G745" s="306"/>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310"/>
      <c r="AF745" s="310"/>
      <c r="AG745" s="310"/>
      <c r="AH745" s="310"/>
      <c r="AI745" s="310"/>
      <c r="AJ745" s="310"/>
      <c r="AK745" s="310"/>
      <c r="AL745" s="310"/>
      <c r="AM745" s="310"/>
      <c r="AN745" s="310"/>
      <c r="AO745" s="310"/>
      <c r="AP745" s="310"/>
      <c r="AQ745" s="310"/>
      <c r="AR745" s="310"/>
      <c r="AS745" s="310"/>
      <c r="AT745" s="310"/>
      <c r="AU745" s="310"/>
      <c r="AV745" s="310"/>
      <c r="AW745" s="310"/>
      <c r="AX745" s="310"/>
      <c r="AY745" s="310"/>
      <c r="AZ745" s="310"/>
      <c r="BA745" s="310"/>
      <c r="BB745" s="310"/>
      <c r="BC745" s="310"/>
      <c r="BD745" s="310"/>
      <c r="BE745" s="310"/>
      <c r="BF745" s="310"/>
      <c r="BG745" s="310"/>
      <c r="BH745" s="310"/>
      <c r="BI745" s="310"/>
      <c r="BJ745" s="310"/>
      <c r="BK745" s="310"/>
      <c r="BL745" s="310"/>
      <c r="BM745" s="310"/>
      <c r="BN745" s="310"/>
      <c r="BO745" s="310"/>
      <c r="BP745" s="310"/>
      <c r="BQ745" s="310"/>
      <c r="BR745" s="310"/>
      <c r="BS745" s="310"/>
      <c r="BT745" s="310"/>
      <c r="BU745" s="310"/>
      <c r="BV745" s="310"/>
      <c r="BW745" s="310"/>
      <c r="BX745" s="310"/>
      <c r="BY745" s="310"/>
      <c r="BZ745" s="310"/>
      <c r="CA745" s="310"/>
      <c r="CB745" s="310"/>
      <c r="CC745" s="310"/>
      <c r="CD745" s="310"/>
      <c r="CE745" s="310"/>
      <c r="CF745" s="310"/>
      <c r="CG745" s="310"/>
      <c r="CH745" s="310"/>
      <c r="CI745" s="310"/>
      <c r="CJ745" s="310"/>
      <c r="CK745" s="310"/>
      <c r="CL745" s="310"/>
      <c r="CM745" s="310"/>
      <c r="CN745" s="310"/>
      <c r="CO745" s="310"/>
      <c r="CP745" s="310"/>
      <c r="CQ745" s="310"/>
      <c r="CR745" s="310"/>
      <c r="CS745" s="310"/>
      <c r="CT745" s="310"/>
      <c r="CU745" s="310"/>
      <c r="CV745" s="310"/>
      <c r="CW745" s="310"/>
      <c r="CX745" s="310"/>
      <c r="CY745" s="310"/>
      <c r="CZ745" s="310"/>
      <c r="DA745" s="310"/>
      <c r="DB745" s="310"/>
      <c r="DC745" s="310"/>
      <c r="DD745" s="310"/>
      <c r="DE745" s="310"/>
      <c r="DF745" s="310"/>
      <c r="DG745" s="310"/>
      <c r="DH745" s="310"/>
      <c r="DI745" s="310"/>
      <c r="DJ745" s="310"/>
      <c r="DK745" s="310"/>
      <c r="DL745" s="310"/>
      <c r="DM745" s="310"/>
      <c r="DN745" s="310"/>
      <c r="DO745" s="310"/>
      <c r="DP745" s="310"/>
      <c r="DQ745" s="310"/>
      <c r="DR745" s="310"/>
      <c r="DS745" s="310"/>
      <c r="DT745" s="310"/>
      <c r="DU745" s="310"/>
      <c r="DV745" s="310"/>
      <c r="DW745" s="310"/>
      <c r="DX745" s="310"/>
      <c r="DY745" s="310"/>
      <c r="DZ745" s="310"/>
      <c r="EA745" s="310"/>
      <c r="EB745" s="310"/>
      <c r="EC745" s="310"/>
      <c r="ED745" s="310"/>
      <c r="EE745" s="310"/>
      <c r="EF745" s="310"/>
      <c r="EG745" s="310"/>
      <c r="EH745" s="310"/>
      <c r="EI745" s="310"/>
      <c r="EJ745" s="310"/>
      <c r="EK745" s="310"/>
      <c r="EL745" s="310"/>
      <c r="EM745" s="310"/>
      <c r="EN745" s="310"/>
      <c r="EO745" s="310"/>
      <c r="EP745" s="310"/>
      <c r="EQ745" s="310"/>
      <c r="ER745" s="310"/>
      <c r="ES745" s="1134"/>
      <c r="ET745" s="310"/>
      <c r="EU745" s="310"/>
      <c r="EV745" s="310"/>
      <c r="EW745" s="310"/>
      <c r="EX745" s="310"/>
      <c r="EY745" s="310"/>
    </row>
    <row r="746" spans="1:155" s="165" customFormat="1" hidden="1" x14ac:dyDescent="0.25">
      <c r="A746" s="926"/>
      <c r="B746" s="310"/>
      <c r="C746" s="310"/>
      <c r="D746" s="350"/>
      <c r="E746" s="350"/>
      <c r="F746" s="350"/>
      <c r="G746" s="306"/>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310"/>
      <c r="AF746" s="310"/>
      <c r="AG746" s="310"/>
      <c r="AH746" s="310"/>
      <c r="AI746" s="310"/>
      <c r="AJ746" s="310"/>
      <c r="AK746" s="310"/>
      <c r="AL746" s="310"/>
      <c r="AM746" s="310"/>
      <c r="AN746" s="310"/>
      <c r="AO746" s="310"/>
      <c r="AP746" s="310"/>
      <c r="AQ746" s="310"/>
      <c r="AR746" s="310"/>
      <c r="AS746" s="310"/>
      <c r="AT746" s="310"/>
      <c r="AU746" s="310"/>
      <c r="AV746" s="310"/>
      <c r="AW746" s="310"/>
      <c r="AX746" s="310"/>
      <c r="AY746" s="310"/>
      <c r="AZ746" s="310"/>
      <c r="BA746" s="310"/>
      <c r="BB746" s="310"/>
      <c r="BC746" s="310"/>
      <c r="BD746" s="310"/>
      <c r="BE746" s="310"/>
      <c r="BF746" s="310"/>
      <c r="BG746" s="310"/>
      <c r="BH746" s="310"/>
      <c r="BI746" s="310"/>
      <c r="BJ746" s="310"/>
      <c r="BK746" s="310"/>
      <c r="BL746" s="310"/>
      <c r="BM746" s="310"/>
      <c r="BN746" s="310"/>
      <c r="BO746" s="310"/>
      <c r="BP746" s="310"/>
      <c r="BQ746" s="310"/>
      <c r="BR746" s="310"/>
      <c r="BS746" s="310"/>
      <c r="BT746" s="310"/>
      <c r="BU746" s="310"/>
      <c r="BV746" s="310"/>
      <c r="BW746" s="310"/>
      <c r="BX746" s="310"/>
      <c r="BY746" s="310"/>
      <c r="BZ746" s="310"/>
      <c r="CA746" s="310"/>
      <c r="CB746" s="310"/>
      <c r="CC746" s="310"/>
      <c r="CD746" s="310"/>
      <c r="CE746" s="310"/>
      <c r="CF746" s="310"/>
      <c r="CG746" s="310"/>
      <c r="CH746" s="310"/>
      <c r="CI746" s="310"/>
      <c r="CJ746" s="310"/>
      <c r="CK746" s="310"/>
      <c r="CL746" s="310"/>
      <c r="CM746" s="310"/>
      <c r="CN746" s="310"/>
      <c r="CO746" s="310"/>
      <c r="CP746" s="310"/>
      <c r="CQ746" s="310"/>
      <c r="CR746" s="310"/>
      <c r="CS746" s="310"/>
      <c r="CT746" s="310"/>
      <c r="CU746" s="310"/>
      <c r="CV746" s="310"/>
      <c r="CW746" s="310"/>
      <c r="CX746" s="310"/>
      <c r="CY746" s="310"/>
      <c r="CZ746" s="310"/>
      <c r="DA746" s="310"/>
      <c r="DB746" s="310"/>
      <c r="DC746" s="310"/>
      <c r="DD746" s="310"/>
      <c r="DE746" s="310"/>
      <c r="DF746" s="310"/>
      <c r="DG746" s="310"/>
      <c r="DH746" s="310"/>
      <c r="DI746" s="310"/>
      <c r="DJ746" s="310"/>
      <c r="DK746" s="310"/>
      <c r="DL746" s="310"/>
      <c r="DM746" s="310"/>
      <c r="DN746" s="310"/>
      <c r="DO746" s="310"/>
      <c r="DP746" s="310"/>
      <c r="DQ746" s="310"/>
      <c r="DR746" s="310"/>
      <c r="DS746" s="310"/>
      <c r="DT746" s="310"/>
      <c r="DU746" s="310"/>
      <c r="DV746" s="310"/>
      <c r="DW746" s="310"/>
      <c r="DX746" s="310"/>
      <c r="DY746" s="310"/>
      <c r="DZ746" s="310"/>
      <c r="EA746" s="310"/>
      <c r="EB746" s="310"/>
      <c r="EC746" s="310"/>
      <c r="ED746" s="310"/>
      <c r="EE746" s="310"/>
      <c r="EF746" s="310"/>
      <c r="EG746" s="310"/>
      <c r="EH746" s="310"/>
      <c r="EI746" s="310"/>
      <c r="EJ746" s="310"/>
      <c r="EK746" s="310"/>
      <c r="EL746" s="310"/>
      <c r="EM746" s="310"/>
      <c r="EN746" s="310"/>
      <c r="EO746" s="310"/>
      <c r="EP746" s="310"/>
      <c r="EQ746" s="310"/>
      <c r="ER746" s="310"/>
      <c r="ES746" s="1134"/>
      <c r="ET746" s="310"/>
      <c r="EU746" s="310"/>
      <c r="EV746" s="310"/>
      <c r="EW746" s="310"/>
      <c r="EX746" s="310"/>
      <c r="EY746" s="310"/>
    </row>
    <row r="747" spans="1:155" s="165" customFormat="1" hidden="1" x14ac:dyDescent="0.25">
      <c r="A747" s="926"/>
      <c r="B747" s="310"/>
      <c r="C747" s="310"/>
      <c r="D747" s="350"/>
      <c r="E747" s="350"/>
      <c r="F747" s="350"/>
      <c r="G747" s="306"/>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0"/>
      <c r="AD747" s="310"/>
      <c r="AE747" s="310"/>
      <c r="AF747" s="310"/>
      <c r="AG747" s="310"/>
      <c r="AH747" s="310"/>
      <c r="AI747" s="310"/>
      <c r="AJ747" s="310"/>
      <c r="AK747" s="310"/>
      <c r="AL747" s="310"/>
      <c r="AM747" s="310"/>
      <c r="AN747" s="310"/>
      <c r="AO747" s="310"/>
      <c r="AP747" s="310"/>
      <c r="AQ747" s="310"/>
      <c r="AR747" s="310"/>
      <c r="AS747" s="310"/>
      <c r="AT747" s="310"/>
      <c r="AU747" s="310"/>
      <c r="AV747" s="310"/>
      <c r="AW747" s="310"/>
      <c r="AX747" s="310"/>
      <c r="AY747" s="310"/>
      <c r="AZ747" s="310"/>
      <c r="BA747" s="310"/>
      <c r="BB747" s="310"/>
      <c r="BC747" s="310"/>
      <c r="BD747" s="310"/>
      <c r="BE747" s="310"/>
      <c r="BF747" s="310"/>
      <c r="BG747" s="310"/>
      <c r="BH747" s="310"/>
      <c r="BI747" s="310"/>
      <c r="BJ747" s="310"/>
      <c r="BK747" s="310"/>
      <c r="BL747" s="310"/>
      <c r="BM747" s="310"/>
      <c r="BN747" s="310"/>
      <c r="BO747" s="310"/>
      <c r="BP747" s="310"/>
      <c r="BQ747" s="310"/>
      <c r="BR747" s="310"/>
      <c r="BS747" s="310"/>
      <c r="BT747" s="310"/>
      <c r="BU747" s="310"/>
      <c r="BV747" s="310"/>
      <c r="BW747" s="310"/>
      <c r="BX747" s="310"/>
      <c r="BY747" s="310"/>
      <c r="BZ747" s="310"/>
      <c r="CA747" s="310"/>
      <c r="CB747" s="310"/>
      <c r="CC747" s="310"/>
      <c r="CD747" s="310"/>
      <c r="CE747" s="310"/>
      <c r="CF747" s="310"/>
      <c r="CG747" s="310"/>
      <c r="CH747" s="310"/>
      <c r="CI747" s="310"/>
      <c r="CJ747" s="310"/>
      <c r="CK747" s="310"/>
      <c r="CL747" s="310"/>
      <c r="CM747" s="310"/>
      <c r="CN747" s="310"/>
      <c r="CO747" s="310"/>
      <c r="CP747" s="310"/>
      <c r="CQ747" s="310"/>
      <c r="CR747" s="310"/>
      <c r="CS747" s="310"/>
      <c r="CT747" s="310"/>
      <c r="CU747" s="310"/>
      <c r="CV747" s="310"/>
      <c r="CW747" s="310"/>
      <c r="CX747" s="310"/>
      <c r="CY747" s="310"/>
      <c r="CZ747" s="310"/>
      <c r="DA747" s="310"/>
      <c r="DB747" s="310"/>
      <c r="DC747" s="310"/>
      <c r="DD747" s="310"/>
      <c r="DE747" s="310"/>
      <c r="DF747" s="310"/>
      <c r="DG747" s="310"/>
      <c r="DH747" s="310"/>
      <c r="DI747" s="310"/>
      <c r="DJ747" s="310"/>
      <c r="DK747" s="310"/>
      <c r="DL747" s="310"/>
      <c r="DM747" s="310"/>
      <c r="DN747" s="310"/>
      <c r="DO747" s="310"/>
      <c r="DP747" s="310"/>
      <c r="DQ747" s="310"/>
      <c r="DR747" s="310"/>
      <c r="DS747" s="310"/>
      <c r="DT747" s="310"/>
      <c r="DU747" s="310"/>
      <c r="DV747" s="310"/>
      <c r="DW747" s="310"/>
      <c r="DX747" s="310"/>
      <c r="DY747" s="310"/>
      <c r="DZ747" s="310"/>
      <c r="EA747" s="310"/>
      <c r="EB747" s="310"/>
      <c r="EC747" s="310"/>
      <c r="ED747" s="310"/>
      <c r="EE747" s="310"/>
      <c r="EF747" s="310"/>
      <c r="EG747" s="310"/>
      <c r="EH747" s="310"/>
      <c r="EI747" s="310"/>
      <c r="EJ747" s="310"/>
      <c r="EK747" s="310"/>
      <c r="EL747" s="310"/>
      <c r="EM747" s="310"/>
      <c r="EN747" s="310"/>
      <c r="EO747" s="310"/>
      <c r="EP747" s="310"/>
      <c r="EQ747" s="310"/>
      <c r="ER747" s="310"/>
      <c r="ES747" s="1134"/>
      <c r="ET747" s="310"/>
      <c r="EU747" s="310"/>
      <c r="EV747" s="310"/>
      <c r="EW747" s="310"/>
      <c r="EX747" s="310"/>
      <c r="EY747" s="310"/>
    </row>
    <row r="748" spans="1:155" s="165" customFormat="1" hidden="1" x14ac:dyDescent="0.25">
      <c r="A748" s="926"/>
      <c r="B748" s="310"/>
      <c r="C748" s="310"/>
      <c r="D748" s="350"/>
      <c r="E748" s="350"/>
      <c r="F748" s="350"/>
      <c r="G748" s="306"/>
      <c r="H748" s="310"/>
      <c r="I748" s="310"/>
      <c r="J748" s="310"/>
      <c r="K748" s="310"/>
      <c r="L748" s="310"/>
      <c r="M748" s="310"/>
      <c r="N748" s="310"/>
      <c r="O748" s="310"/>
      <c r="P748" s="310"/>
      <c r="Q748" s="310"/>
      <c r="R748" s="310"/>
      <c r="S748" s="310"/>
      <c r="T748" s="310"/>
      <c r="U748" s="310"/>
      <c r="V748" s="310"/>
      <c r="W748" s="310"/>
      <c r="X748" s="310"/>
      <c r="Y748" s="310"/>
      <c r="Z748" s="310"/>
      <c r="AA748" s="310"/>
      <c r="AB748" s="310"/>
      <c r="AC748" s="310"/>
      <c r="AD748" s="310"/>
      <c r="AE748" s="310"/>
      <c r="AF748" s="310"/>
      <c r="AG748" s="310"/>
      <c r="AH748" s="310"/>
      <c r="AI748" s="310"/>
      <c r="AJ748" s="310"/>
      <c r="AK748" s="310"/>
      <c r="AL748" s="310"/>
      <c r="AM748" s="310"/>
      <c r="AN748" s="310"/>
      <c r="AO748" s="310"/>
      <c r="AP748" s="310"/>
      <c r="AQ748" s="310"/>
      <c r="AR748" s="310"/>
      <c r="AS748" s="310"/>
      <c r="AT748" s="310"/>
      <c r="AU748" s="310"/>
      <c r="AV748" s="310"/>
      <c r="AW748" s="310"/>
      <c r="AX748" s="310"/>
      <c r="AY748" s="310"/>
      <c r="AZ748" s="310"/>
      <c r="BA748" s="310"/>
      <c r="BB748" s="310"/>
      <c r="BC748" s="310"/>
      <c r="BD748" s="310"/>
      <c r="BE748" s="310"/>
      <c r="BF748" s="310"/>
      <c r="BG748" s="310"/>
      <c r="BH748" s="310"/>
      <c r="BI748" s="310"/>
      <c r="BJ748" s="310"/>
      <c r="BK748" s="310"/>
      <c r="BL748" s="310"/>
      <c r="BM748" s="310"/>
      <c r="BN748" s="310"/>
      <c r="BO748" s="310"/>
      <c r="BP748" s="310"/>
      <c r="BQ748" s="310"/>
      <c r="BR748" s="310"/>
      <c r="BS748" s="310"/>
      <c r="BT748" s="310"/>
      <c r="BU748" s="310"/>
      <c r="BV748" s="310"/>
      <c r="BW748" s="310"/>
      <c r="BX748" s="310"/>
      <c r="BY748" s="310"/>
      <c r="BZ748" s="310"/>
      <c r="CA748" s="310"/>
      <c r="CB748" s="310"/>
      <c r="CC748" s="310"/>
      <c r="CD748" s="310"/>
      <c r="CE748" s="310"/>
      <c r="CF748" s="310"/>
      <c r="CG748" s="310"/>
      <c r="CH748" s="310"/>
      <c r="CI748" s="310"/>
      <c r="CJ748" s="310"/>
      <c r="CK748" s="310"/>
      <c r="CL748" s="310"/>
      <c r="CM748" s="310"/>
      <c r="CN748" s="310"/>
      <c r="CO748" s="310"/>
      <c r="CP748" s="310"/>
      <c r="CQ748" s="310"/>
      <c r="CR748" s="310"/>
      <c r="CS748" s="310"/>
      <c r="CT748" s="310"/>
      <c r="CU748" s="310"/>
      <c r="CV748" s="310"/>
      <c r="CW748" s="310"/>
      <c r="CX748" s="310"/>
      <c r="CY748" s="310"/>
      <c r="CZ748" s="310"/>
      <c r="DA748" s="310"/>
      <c r="DB748" s="310"/>
      <c r="DC748" s="310"/>
      <c r="DD748" s="310"/>
      <c r="DE748" s="310"/>
      <c r="DF748" s="310"/>
      <c r="DG748" s="310"/>
      <c r="DH748" s="310"/>
      <c r="DI748" s="310"/>
      <c r="DJ748" s="310"/>
      <c r="DK748" s="310"/>
      <c r="DL748" s="310"/>
      <c r="DM748" s="310"/>
      <c r="DN748" s="310"/>
      <c r="DO748" s="310"/>
      <c r="DP748" s="310"/>
      <c r="DQ748" s="310"/>
      <c r="DR748" s="310"/>
      <c r="DS748" s="310"/>
      <c r="DT748" s="310"/>
      <c r="DU748" s="310"/>
      <c r="DV748" s="310"/>
      <c r="DW748" s="310"/>
      <c r="DX748" s="310"/>
      <c r="DY748" s="310"/>
      <c r="DZ748" s="310"/>
      <c r="EA748" s="310"/>
      <c r="EB748" s="310"/>
      <c r="EC748" s="310"/>
      <c r="ED748" s="310"/>
      <c r="EE748" s="310"/>
      <c r="EF748" s="310"/>
      <c r="EG748" s="310"/>
      <c r="EH748" s="310"/>
      <c r="EI748" s="310"/>
      <c r="EJ748" s="310"/>
      <c r="EK748" s="310"/>
      <c r="EL748" s="310"/>
      <c r="EM748" s="310"/>
      <c r="EN748" s="310"/>
      <c r="EO748" s="310"/>
      <c r="EP748" s="310"/>
      <c r="EQ748" s="310"/>
      <c r="ER748" s="310"/>
      <c r="ES748" s="1134"/>
      <c r="ET748" s="310"/>
      <c r="EU748" s="310"/>
      <c r="EV748" s="310"/>
      <c r="EW748" s="310"/>
      <c r="EX748" s="310"/>
      <c r="EY748" s="310"/>
    </row>
    <row r="749" spans="1:155" s="165" customFormat="1" hidden="1" x14ac:dyDescent="0.25">
      <c r="A749" s="926"/>
      <c r="B749" s="310"/>
      <c r="C749" s="310"/>
      <c r="D749" s="350"/>
      <c r="E749" s="350"/>
      <c r="F749" s="350"/>
      <c r="G749" s="306"/>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0"/>
      <c r="AD749" s="310"/>
      <c r="AE749" s="310"/>
      <c r="AF749" s="310"/>
      <c r="AG749" s="310"/>
      <c r="AH749" s="310"/>
      <c r="AI749" s="310"/>
      <c r="AJ749" s="310"/>
      <c r="AK749" s="310"/>
      <c r="AL749" s="310"/>
      <c r="AM749" s="310"/>
      <c r="AN749" s="310"/>
      <c r="AO749" s="310"/>
      <c r="AP749" s="310"/>
      <c r="AQ749" s="310"/>
      <c r="AR749" s="310"/>
      <c r="AS749" s="310"/>
      <c r="AT749" s="310"/>
      <c r="AU749" s="310"/>
      <c r="AV749" s="310"/>
      <c r="AW749" s="310"/>
      <c r="AX749" s="310"/>
      <c r="AY749" s="310"/>
      <c r="AZ749" s="310"/>
      <c r="BA749" s="310"/>
      <c r="BB749" s="310"/>
      <c r="BC749" s="310"/>
      <c r="BD749" s="310"/>
      <c r="BE749" s="310"/>
      <c r="BF749" s="310"/>
      <c r="BG749" s="310"/>
      <c r="BH749" s="310"/>
      <c r="BI749" s="310"/>
      <c r="BJ749" s="310"/>
      <c r="BK749" s="310"/>
      <c r="BL749" s="310"/>
      <c r="BM749" s="310"/>
      <c r="BN749" s="310"/>
      <c r="BO749" s="310"/>
      <c r="BP749" s="310"/>
      <c r="BQ749" s="310"/>
      <c r="BR749" s="310"/>
      <c r="BS749" s="310"/>
      <c r="BT749" s="310"/>
      <c r="BU749" s="310"/>
      <c r="BV749" s="310"/>
      <c r="BW749" s="310"/>
      <c r="BX749" s="310"/>
      <c r="BY749" s="310"/>
      <c r="BZ749" s="310"/>
      <c r="CA749" s="310"/>
      <c r="CB749" s="310"/>
      <c r="CC749" s="310"/>
      <c r="CD749" s="310"/>
      <c r="CE749" s="310"/>
      <c r="CF749" s="310"/>
      <c r="CG749" s="310"/>
      <c r="CH749" s="310"/>
      <c r="CI749" s="310"/>
      <c r="CJ749" s="310"/>
      <c r="CK749" s="310"/>
      <c r="CL749" s="310"/>
      <c r="CM749" s="310"/>
      <c r="CN749" s="310"/>
      <c r="CO749" s="310"/>
      <c r="CP749" s="310"/>
      <c r="CQ749" s="310"/>
      <c r="CR749" s="310"/>
      <c r="CS749" s="310"/>
      <c r="CT749" s="310"/>
      <c r="CU749" s="310"/>
      <c r="CV749" s="310"/>
      <c r="CW749" s="310"/>
      <c r="CX749" s="310"/>
      <c r="CY749" s="310"/>
      <c r="CZ749" s="310"/>
      <c r="DA749" s="310"/>
      <c r="DB749" s="310"/>
      <c r="DC749" s="310"/>
      <c r="DD749" s="310"/>
      <c r="DE749" s="310"/>
      <c r="DF749" s="310"/>
      <c r="DG749" s="310"/>
      <c r="DH749" s="310"/>
      <c r="DI749" s="310"/>
      <c r="DJ749" s="310"/>
      <c r="DK749" s="310"/>
      <c r="DL749" s="310"/>
      <c r="DM749" s="310"/>
      <c r="DN749" s="310"/>
      <c r="DO749" s="310"/>
      <c r="DP749" s="310"/>
      <c r="DQ749" s="310"/>
      <c r="DR749" s="310"/>
      <c r="DS749" s="310"/>
      <c r="DT749" s="310"/>
      <c r="DU749" s="310"/>
      <c r="DV749" s="310"/>
      <c r="DW749" s="310"/>
      <c r="DX749" s="310"/>
      <c r="DY749" s="310"/>
      <c r="DZ749" s="310"/>
      <c r="EA749" s="310"/>
      <c r="EB749" s="310"/>
      <c r="EC749" s="310"/>
      <c r="ED749" s="310"/>
      <c r="EE749" s="310"/>
      <c r="EF749" s="310"/>
      <c r="EG749" s="310"/>
      <c r="EH749" s="310"/>
      <c r="EI749" s="310"/>
      <c r="EJ749" s="310"/>
      <c r="EK749" s="310"/>
      <c r="EL749" s="310"/>
      <c r="EM749" s="310"/>
      <c r="EN749" s="310"/>
      <c r="EO749" s="310"/>
      <c r="EP749" s="310"/>
      <c r="EQ749" s="310"/>
      <c r="ER749" s="310"/>
      <c r="ES749" s="1134"/>
      <c r="ET749" s="310"/>
      <c r="EU749" s="310"/>
      <c r="EV749" s="310"/>
      <c r="EW749" s="310"/>
      <c r="EX749" s="310"/>
      <c r="EY749" s="310"/>
    </row>
    <row r="750" spans="1:155" s="165" customFormat="1" hidden="1" x14ac:dyDescent="0.25">
      <c r="A750" s="926"/>
      <c r="B750" s="310"/>
      <c r="C750" s="310"/>
      <c r="D750" s="350"/>
      <c r="E750" s="350"/>
      <c r="F750" s="350"/>
      <c r="G750" s="306"/>
      <c r="H750" s="310"/>
      <c r="I750" s="310"/>
      <c r="J750" s="310"/>
      <c r="K750" s="310"/>
      <c r="L750" s="310"/>
      <c r="M750" s="310"/>
      <c r="N750" s="310"/>
      <c r="O750" s="310"/>
      <c r="P750" s="310"/>
      <c r="Q750" s="310"/>
      <c r="R750" s="310"/>
      <c r="S750" s="310"/>
      <c r="T750" s="310"/>
      <c r="U750" s="310"/>
      <c r="V750" s="310"/>
      <c r="W750" s="310"/>
      <c r="X750" s="310"/>
      <c r="Y750" s="310"/>
      <c r="Z750" s="310"/>
      <c r="AA750" s="310"/>
      <c r="AB750" s="310"/>
      <c r="AC750" s="310"/>
      <c r="AD750" s="310"/>
      <c r="AE750" s="310"/>
      <c r="AF750" s="310"/>
      <c r="AG750" s="310"/>
      <c r="AH750" s="310"/>
      <c r="AI750" s="310"/>
      <c r="AJ750" s="310"/>
      <c r="AK750" s="310"/>
      <c r="AL750" s="310"/>
      <c r="AM750" s="310"/>
      <c r="AN750" s="310"/>
      <c r="AO750" s="310"/>
      <c r="AP750" s="310"/>
      <c r="AQ750" s="310"/>
      <c r="AR750" s="310"/>
      <c r="AS750" s="310"/>
      <c r="AT750" s="310"/>
      <c r="AU750" s="310"/>
      <c r="AV750" s="310"/>
      <c r="AW750" s="310"/>
      <c r="AX750" s="310"/>
      <c r="AY750" s="310"/>
      <c r="AZ750" s="310"/>
      <c r="BA750" s="310"/>
      <c r="BB750" s="310"/>
      <c r="BC750" s="310"/>
      <c r="BD750" s="310"/>
      <c r="BE750" s="310"/>
      <c r="BF750" s="310"/>
      <c r="BG750" s="310"/>
      <c r="BH750" s="310"/>
      <c r="BI750" s="310"/>
      <c r="BJ750" s="310"/>
      <c r="BK750" s="310"/>
      <c r="BL750" s="310"/>
      <c r="BM750" s="310"/>
      <c r="BN750" s="310"/>
      <c r="BO750" s="310"/>
      <c r="BP750" s="310"/>
      <c r="BQ750" s="310"/>
      <c r="BR750" s="310"/>
      <c r="BS750" s="310"/>
      <c r="BT750" s="310"/>
      <c r="BU750" s="310"/>
      <c r="BV750" s="310"/>
      <c r="BW750" s="310"/>
      <c r="BX750" s="310"/>
      <c r="BY750" s="310"/>
      <c r="BZ750" s="310"/>
      <c r="CA750" s="310"/>
      <c r="CB750" s="310"/>
      <c r="CC750" s="310"/>
      <c r="CD750" s="310"/>
      <c r="CE750" s="310"/>
      <c r="CF750" s="310"/>
      <c r="CG750" s="310"/>
      <c r="CH750" s="310"/>
      <c r="CI750" s="310"/>
      <c r="CJ750" s="310"/>
      <c r="CK750" s="310"/>
      <c r="CL750" s="310"/>
      <c r="CM750" s="310"/>
      <c r="CN750" s="310"/>
      <c r="CO750" s="310"/>
      <c r="CP750" s="310"/>
      <c r="CQ750" s="310"/>
      <c r="CR750" s="310"/>
      <c r="CS750" s="310"/>
      <c r="CT750" s="310"/>
      <c r="CU750" s="310"/>
      <c r="CV750" s="310"/>
      <c r="CW750" s="310"/>
      <c r="CX750" s="310"/>
      <c r="CY750" s="310"/>
      <c r="CZ750" s="310"/>
      <c r="DA750" s="310"/>
      <c r="DB750" s="310"/>
      <c r="DC750" s="310"/>
      <c r="DD750" s="310"/>
      <c r="DE750" s="310"/>
      <c r="DF750" s="310"/>
      <c r="DG750" s="310"/>
      <c r="DH750" s="310"/>
      <c r="DI750" s="310"/>
      <c r="DJ750" s="310"/>
      <c r="DK750" s="310"/>
      <c r="DL750" s="310"/>
      <c r="DM750" s="310"/>
      <c r="DN750" s="310"/>
      <c r="DO750" s="310"/>
      <c r="DP750" s="310"/>
      <c r="DQ750" s="310"/>
      <c r="DR750" s="310"/>
      <c r="DS750" s="310"/>
      <c r="DT750" s="310"/>
      <c r="DU750" s="310"/>
      <c r="DV750" s="310"/>
      <c r="DW750" s="310"/>
      <c r="DX750" s="310"/>
      <c r="DY750" s="310"/>
      <c r="DZ750" s="310"/>
      <c r="EA750" s="310"/>
      <c r="EB750" s="310"/>
      <c r="EC750" s="310"/>
      <c r="ED750" s="310"/>
      <c r="EE750" s="310"/>
      <c r="EF750" s="310"/>
      <c r="EG750" s="310"/>
      <c r="EH750" s="310"/>
      <c r="EI750" s="310"/>
      <c r="EJ750" s="310"/>
      <c r="EK750" s="310"/>
      <c r="EL750" s="310"/>
      <c r="EM750" s="310"/>
      <c r="EN750" s="310"/>
      <c r="EO750" s="310"/>
      <c r="EP750" s="310"/>
      <c r="EQ750" s="310"/>
      <c r="ER750" s="310"/>
      <c r="ES750" s="1134"/>
      <c r="ET750" s="310"/>
      <c r="EU750" s="310"/>
      <c r="EV750" s="310"/>
      <c r="EW750" s="310"/>
      <c r="EX750" s="310"/>
      <c r="EY750" s="310"/>
    </row>
    <row r="751" spans="1:155" s="165" customFormat="1" hidden="1" x14ac:dyDescent="0.25">
      <c r="A751" s="926"/>
      <c r="B751" s="310"/>
      <c r="C751" s="310"/>
      <c r="D751" s="350"/>
      <c r="E751" s="350"/>
      <c r="F751" s="350"/>
      <c r="G751" s="306"/>
      <c r="H751" s="310"/>
      <c r="I751" s="310"/>
      <c r="J751" s="310"/>
      <c r="K751" s="310"/>
      <c r="L751" s="310"/>
      <c r="M751" s="310"/>
      <c r="N751" s="310"/>
      <c r="O751" s="310"/>
      <c r="P751" s="310"/>
      <c r="Q751" s="310"/>
      <c r="R751" s="310"/>
      <c r="S751" s="310"/>
      <c r="T751" s="310"/>
      <c r="U751" s="310"/>
      <c r="V751" s="310"/>
      <c r="W751" s="310"/>
      <c r="X751" s="310"/>
      <c r="Y751" s="310"/>
      <c r="Z751" s="310"/>
      <c r="AA751" s="310"/>
      <c r="AB751" s="310"/>
      <c r="AC751" s="310"/>
      <c r="AD751" s="310"/>
      <c r="AE751" s="310"/>
      <c r="AF751" s="310"/>
      <c r="AG751" s="310"/>
      <c r="AH751" s="310"/>
      <c r="AI751" s="310"/>
      <c r="AJ751" s="310"/>
      <c r="AK751" s="310"/>
      <c r="AL751" s="310"/>
      <c r="AM751" s="310"/>
      <c r="AN751" s="310"/>
      <c r="AO751" s="310"/>
      <c r="AP751" s="310"/>
      <c r="AQ751" s="310"/>
      <c r="AR751" s="310"/>
      <c r="AS751" s="310"/>
      <c r="AT751" s="310"/>
      <c r="AU751" s="310"/>
      <c r="AV751" s="310"/>
      <c r="AW751" s="310"/>
      <c r="AX751" s="310"/>
      <c r="AY751" s="310"/>
      <c r="AZ751" s="310"/>
      <c r="BA751" s="310"/>
      <c r="BB751" s="310"/>
      <c r="BC751" s="310"/>
      <c r="BD751" s="310"/>
      <c r="BE751" s="310"/>
      <c r="BF751" s="310"/>
      <c r="BG751" s="310"/>
      <c r="BH751" s="310"/>
      <c r="BI751" s="310"/>
      <c r="BJ751" s="310"/>
      <c r="BK751" s="310"/>
      <c r="BL751" s="310"/>
      <c r="BM751" s="310"/>
      <c r="BN751" s="310"/>
      <c r="BO751" s="310"/>
      <c r="BP751" s="310"/>
      <c r="BQ751" s="310"/>
      <c r="BR751" s="310"/>
      <c r="BS751" s="310"/>
      <c r="BT751" s="310"/>
      <c r="BU751" s="310"/>
      <c r="BV751" s="310"/>
      <c r="BW751" s="310"/>
      <c r="BX751" s="310"/>
      <c r="BY751" s="310"/>
      <c r="BZ751" s="310"/>
      <c r="CA751" s="310"/>
      <c r="CB751" s="310"/>
      <c r="CC751" s="310"/>
      <c r="CD751" s="310"/>
      <c r="CE751" s="310"/>
      <c r="CF751" s="310"/>
      <c r="CG751" s="310"/>
      <c r="CH751" s="310"/>
      <c r="CI751" s="310"/>
      <c r="CJ751" s="310"/>
      <c r="CK751" s="310"/>
      <c r="CL751" s="310"/>
      <c r="CM751" s="310"/>
      <c r="CN751" s="310"/>
      <c r="CO751" s="310"/>
      <c r="CP751" s="310"/>
      <c r="CQ751" s="310"/>
      <c r="CR751" s="310"/>
      <c r="CS751" s="310"/>
      <c r="CT751" s="310"/>
      <c r="CU751" s="310"/>
      <c r="CV751" s="310"/>
      <c r="CW751" s="310"/>
      <c r="CX751" s="310"/>
      <c r="CY751" s="310"/>
      <c r="CZ751" s="310"/>
      <c r="DA751" s="310"/>
      <c r="DB751" s="310"/>
      <c r="DC751" s="310"/>
      <c r="DD751" s="310"/>
      <c r="DE751" s="310"/>
      <c r="DF751" s="310"/>
      <c r="DG751" s="310"/>
      <c r="DH751" s="310"/>
      <c r="DI751" s="310"/>
      <c r="DJ751" s="310"/>
      <c r="DK751" s="310"/>
      <c r="DL751" s="310"/>
      <c r="DM751" s="310"/>
      <c r="DN751" s="310"/>
      <c r="DO751" s="310"/>
      <c r="DP751" s="310"/>
      <c r="DQ751" s="310"/>
      <c r="DR751" s="310"/>
      <c r="DS751" s="310"/>
      <c r="DT751" s="310"/>
      <c r="DU751" s="310"/>
      <c r="DV751" s="310"/>
      <c r="DW751" s="310"/>
      <c r="DX751" s="310"/>
      <c r="DY751" s="310"/>
      <c r="DZ751" s="310"/>
      <c r="EA751" s="310"/>
      <c r="EB751" s="310"/>
      <c r="EC751" s="310"/>
      <c r="ED751" s="310"/>
      <c r="EE751" s="310"/>
      <c r="EF751" s="310"/>
      <c r="EG751" s="310"/>
      <c r="EH751" s="310"/>
      <c r="EI751" s="310"/>
      <c r="EJ751" s="310"/>
      <c r="EK751" s="310"/>
      <c r="EL751" s="310"/>
      <c r="EM751" s="310"/>
      <c r="EN751" s="310"/>
      <c r="EO751" s="310"/>
      <c r="EP751" s="310"/>
      <c r="EQ751" s="310"/>
      <c r="ER751" s="310"/>
      <c r="ES751" s="1134"/>
      <c r="ET751" s="310"/>
      <c r="EU751" s="310"/>
      <c r="EV751" s="310"/>
      <c r="EW751" s="310"/>
      <c r="EX751" s="310"/>
      <c r="EY751" s="310"/>
    </row>
    <row r="752" spans="1:155" s="165" customFormat="1" hidden="1" x14ac:dyDescent="0.25">
      <c r="A752" s="926"/>
      <c r="B752" s="310"/>
      <c r="C752" s="310"/>
      <c r="D752" s="350"/>
      <c r="E752" s="350"/>
      <c r="F752" s="350"/>
      <c r="G752" s="306"/>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0"/>
      <c r="AD752" s="310"/>
      <c r="AE752" s="310"/>
      <c r="AF752" s="310"/>
      <c r="AG752" s="310"/>
      <c r="AH752" s="310"/>
      <c r="AI752" s="310"/>
      <c r="AJ752" s="310"/>
      <c r="AK752" s="310"/>
      <c r="AL752" s="310"/>
      <c r="AM752" s="310"/>
      <c r="AN752" s="310"/>
      <c r="AO752" s="310"/>
      <c r="AP752" s="310"/>
      <c r="AQ752" s="310"/>
      <c r="AR752" s="310"/>
      <c r="AS752" s="310"/>
      <c r="AT752" s="310"/>
      <c r="AU752" s="310"/>
      <c r="AV752" s="310"/>
      <c r="AW752" s="310"/>
      <c r="AX752" s="310"/>
      <c r="AY752" s="310"/>
      <c r="AZ752" s="310"/>
      <c r="BA752" s="310"/>
      <c r="BB752" s="310"/>
      <c r="BC752" s="310"/>
      <c r="BD752" s="310"/>
      <c r="BE752" s="310"/>
      <c r="BF752" s="310"/>
      <c r="BG752" s="310"/>
      <c r="BH752" s="310"/>
      <c r="BI752" s="310"/>
      <c r="BJ752" s="310"/>
      <c r="BK752" s="310"/>
      <c r="BL752" s="310"/>
      <c r="BM752" s="310"/>
      <c r="BN752" s="310"/>
      <c r="BO752" s="310"/>
      <c r="BP752" s="310"/>
      <c r="BQ752" s="310"/>
      <c r="BR752" s="310"/>
      <c r="BS752" s="310"/>
      <c r="BT752" s="310"/>
      <c r="BU752" s="310"/>
      <c r="BV752" s="310"/>
      <c r="BW752" s="310"/>
      <c r="BX752" s="310"/>
      <c r="BY752" s="310"/>
      <c r="BZ752" s="310"/>
      <c r="CA752" s="310"/>
      <c r="CB752" s="310"/>
      <c r="CC752" s="310"/>
      <c r="CD752" s="310"/>
      <c r="CE752" s="310"/>
      <c r="CF752" s="310"/>
      <c r="CG752" s="310"/>
      <c r="CH752" s="310"/>
      <c r="CI752" s="310"/>
      <c r="CJ752" s="310"/>
      <c r="CK752" s="310"/>
      <c r="CL752" s="310"/>
      <c r="CM752" s="310"/>
      <c r="CN752" s="310"/>
      <c r="CO752" s="310"/>
      <c r="CP752" s="310"/>
      <c r="CQ752" s="310"/>
      <c r="CR752" s="310"/>
      <c r="CS752" s="310"/>
      <c r="CT752" s="310"/>
      <c r="CU752" s="310"/>
      <c r="CV752" s="310"/>
      <c r="CW752" s="310"/>
      <c r="CX752" s="310"/>
      <c r="CY752" s="310"/>
      <c r="CZ752" s="310"/>
      <c r="DA752" s="310"/>
      <c r="DB752" s="310"/>
      <c r="DC752" s="310"/>
      <c r="DD752" s="310"/>
      <c r="DE752" s="310"/>
      <c r="DF752" s="310"/>
      <c r="DG752" s="310"/>
      <c r="DH752" s="310"/>
      <c r="DI752" s="310"/>
      <c r="DJ752" s="310"/>
      <c r="DK752" s="310"/>
      <c r="DL752" s="310"/>
      <c r="DM752" s="310"/>
      <c r="DN752" s="310"/>
      <c r="DO752" s="310"/>
      <c r="DP752" s="310"/>
      <c r="DQ752" s="310"/>
      <c r="DR752" s="310"/>
      <c r="DS752" s="310"/>
      <c r="DT752" s="310"/>
      <c r="DU752" s="310"/>
      <c r="DV752" s="310"/>
      <c r="DW752" s="310"/>
      <c r="DX752" s="310"/>
      <c r="DY752" s="310"/>
      <c r="DZ752" s="310"/>
      <c r="EA752" s="310"/>
      <c r="EB752" s="310"/>
      <c r="EC752" s="310"/>
      <c r="ED752" s="310"/>
      <c r="EE752" s="310"/>
      <c r="EF752" s="310"/>
      <c r="EG752" s="310"/>
      <c r="EH752" s="310"/>
      <c r="EI752" s="310"/>
      <c r="EJ752" s="310"/>
      <c r="EK752" s="310"/>
      <c r="EL752" s="310"/>
      <c r="EM752" s="310"/>
      <c r="EN752" s="310"/>
      <c r="EO752" s="310"/>
      <c r="EP752" s="310"/>
      <c r="EQ752" s="310"/>
      <c r="ER752" s="310"/>
      <c r="ES752" s="1134"/>
      <c r="ET752" s="310"/>
      <c r="EU752" s="310"/>
      <c r="EV752" s="310"/>
      <c r="EW752" s="310"/>
      <c r="EX752" s="310"/>
      <c r="EY752" s="310"/>
    </row>
    <row r="753" spans="1:155" s="165" customFormat="1" hidden="1" x14ac:dyDescent="0.25">
      <c r="A753" s="926"/>
      <c r="B753" s="310"/>
      <c r="C753" s="310"/>
      <c r="D753" s="350"/>
      <c r="E753" s="350"/>
      <c r="F753" s="350"/>
      <c r="G753" s="306"/>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0"/>
      <c r="AD753" s="310"/>
      <c r="AE753" s="310"/>
      <c r="AF753" s="310"/>
      <c r="AG753" s="310"/>
      <c r="AH753" s="310"/>
      <c r="AI753" s="310"/>
      <c r="AJ753" s="310"/>
      <c r="AK753" s="310"/>
      <c r="AL753" s="310"/>
      <c r="AM753" s="310"/>
      <c r="AN753" s="310"/>
      <c r="AO753" s="310"/>
      <c r="AP753" s="310"/>
      <c r="AQ753" s="310"/>
      <c r="AR753" s="310"/>
      <c r="AS753" s="310"/>
      <c r="AT753" s="310"/>
      <c r="AU753" s="310"/>
      <c r="AV753" s="310"/>
      <c r="AW753" s="310"/>
      <c r="AX753" s="310"/>
      <c r="AY753" s="310"/>
      <c r="AZ753" s="310"/>
      <c r="BA753" s="310"/>
      <c r="BB753" s="310"/>
      <c r="BC753" s="310"/>
      <c r="BD753" s="310"/>
      <c r="BE753" s="310"/>
      <c r="BF753" s="310"/>
      <c r="BG753" s="310"/>
      <c r="BH753" s="310"/>
      <c r="BI753" s="310"/>
      <c r="BJ753" s="310"/>
      <c r="BK753" s="310"/>
      <c r="BL753" s="310"/>
      <c r="BM753" s="310"/>
      <c r="BN753" s="310"/>
      <c r="BO753" s="310"/>
      <c r="BP753" s="310"/>
      <c r="BQ753" s="310"/>
      <c r="BR753" s="310"/>
      <c r="BS753" s="310"/>
      <c r="BT753" s="310"/>
      <c r="BU753" s="310"/>
      <c r="BV753" s="310"/>
      <c r="BW753" s="310"/>
      <c r="BX753" s="310"/>
      <c r="BY753" s="310"/>
      <c r="BZ753" s="310"/>
      <c r="CA753" s="310"/>
      <c r="CB753" s="310"/>
      <c r="CC753" s="310"/>
      <c r="CD753" s="310"/>
      <c r="CE753" s="310"/>
      <c r="CF753" s="310"/>
      <c r="CG753" s="310"/>
      <c r="CH753" s="310"/>
      <c r="CI753" s="310"/>
      <c r="CJ753" s="310"/>
      <c r="CK753" s="310"/>
      <c r="CL753" s="310"/>
      <c r="CM753" s="310"/>
      <c r="CN753" s="310"/>
      <c r="CO753" s="310"/>
      <c r="CP753" s="310"/>
      <c r="CQ753" s="310"/>
      <c r="CR753" s="310"/>
      <c r="CS753" s="310"/>
      <c r="CT753" s="310"/>
      <c r="CU753" s="310"/>
      <c r="CV753" s="310"/>
      <c r="CW753" s="310"/>
      <c r="CX753" s="310"/>
      <c r="CY753" s="310"/>
      <c r="CZ753" s="310"/>
      <c r="DA753" s="310"/>
      <c r="DB753" s="310"/>
      <c r="DC753" s="310"/>
      <c r="DD753" s="310"/>
      <c r="DE753" s="310"/>
      <c r="DF753" s="310"/>
      <c r="DG753" s="310"/>
      <c r="DH753" s="310"/>
      <c r="DI753" s="310"/>
      <c r="DJ753" s="310"/>
      <c r="DK753" s="310"/>
      <c r="DL753" s="310"/>
      <c r="DM753" s="310"/>
      <c r="DN753" s="310"/>
      <c r="DO753" s="310"/>
      <c r="DP753" s="310"/>
      <c r="DQ753" s="310"/>
      <c r="DR753" s="310"/>
      <c r="DS753" s="310"/>
      <c r="DT753" s="310"/>
      <c r="DU753" s="310"/>
      <c r="DV753" s="310"/>
      <c r="DW753" s="310"/>
      <c r="DX753" s="310"/>
      <c r="DY753" s="310"/>
      <c r="DZ753" s="310"/>
      <c r="EA753" s="310"/>
      <c r="EB753" s="310"/>
      <c r="EC753" s="310"/>
      <c r="ED753" s="310"/>
      <c r="EE753" s="310"/>
      <c r="EF753" s="310"/>
      <c r="EG753" s="310"/>
      <c r="EH753" s="310"/>
      <c r="EI753" s="310"/>
      <c r="EJ753" s="310"/>
      <c r="EK753" s="310"/>
      <c r="EL753" s="310"/>
      <c r="EM753" s="310"/>
      <c r="EN753" s="310"/>
      <c r="EO753" s="310"/>
      <c r="EP753" s="310"/>
      <c r="EQ753" s="310"/>
      <c r="ER753" s="310"/>
      <c r="ES753" s="1134"/>
      <c r="ET753" s="310"/>
      <c r="EU753" s="310"/>
      <c r="EV753" s="310"/>
      <c r="EW753" s="310"/>
      <c r="EX753" s="310"/>
      <c r="EY753" s="310"/>
    </row>
    <row r="754" spans="1:155" s="165" customFormat="1" hidden="1" x14ac:dyDescent="0.25">
      <c r="A754" s="926"/>
      <c r="B754" s="310"/>
      <c r="C754" s="310"/>
      <c r="D754" s="350"/>
      <c r="E754" s="350"/>
      <c r="F754" s="350"/>
      <c r="G754" s="306"/>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310"/>
      <c r="AE754" s="310"/>
      <c r="AF754" s="310"/>
      <c r="AG754" s="310"/>
      <c r="AH754" s="310"/>
      <c r="AI754" s="310"/>
      <c r="AJ754" s="310"/>
      <c r="AK754" s="310"/>
      <c r="AL754" s="310"/>
      <c r="AM754" s="310"/>
      <c r="AN754" s="310"/>
      <c r="AO754" s="310"/>
      <c r="AP754" s="310"/>
      <c r="AQ754" s="310"/>
      <c r="AR754" s="310"/>
      <c r="AS754" s="310"/>
      <c r="AT754" s="310"/>
      <c r="AU754" s="310"/>
      <c r="AV754" s="310"/>
      <c r="AW754" s="310"/>
      <c r="AX754" s="310"/>
      <c r="AY754" s="310"/>
      <c r="AZ754" s="310"/>
      <c r="BA754" s="310"/>
      <c r="BB754" s="310"/>
      <c r="BC754" s="310"/>
      <c r="BD754" s="310"/>
      <c r="BE754" s="310"/>
      <c r="BF754" s="310"/>
      <c r="BG754" s="310"/>
      <c r="BH754" s="310"/>
      <c r="BI754" s="310"/>
      <c r="BJ754" s="310"/>
      <c r="BK754" s="310"/>
      <c r="BL754" s="310"/>
      <c r="BM754" s="310"/>
      <c r="BN754" s="310"/>
      <c r="BO754" s="310"/>
      <c r="BP754" s="310"/>
      <c r="BQ754" s="310"/>
      <c r="BR754" s="310"/>
      <c r="BS754" s="310"/>
      <c r="BT754" s="310"/>
      <c r="BU754" s="310"/>
      <c r="BV754" s="310"/>
      <c r="BW754" s="310"/>
      <c r="BX754" s="310"/>
      <c r="BY754" s="310"/>
      <c r="BZ754" s="310"/>
      <c r="CA754" s="310"/>
      <c r="CB754" s="310"/>
      <c r="CC754" s="310"/>
      <c r="CD754" s="310"/>
      <c r="CE754" s="310"/>
      <c r="CF754" s="310"/>
      <c r="CG754" s="310"/>
      <c r="CH754" s="310"/>
      <c r="CI754" s="310"/>
      <c r="CJ754" s="310"/>
      <c r="CK754" s="310"/>
      <c r="CL754" s="310"/>
      <c r="CM754" s="310"/>
      <c r="CN754" s="310"/>
      <c r="CO754" s="310"/>
      <c r="CP754" s="310"/>
      <c r="CQ754" s="310"/>
      <c r="CR754" s="310"/>
      <c r="CS754" s="310"/>
      <c r="CT754" s="310"/>
      <c r="CU754" s="310"/>
      <c r="CV754" s="310"/>
      <c r="CW754" s="310"/>
      <c r="CX754" s="310"/>
      <c r="CY754" s="310"/>
      <c r="CZ754" s="310"/>
      <c r="DA754" s="310"/>
      <c r="DB754" s="310"/>
      <c r="DC754" s="310"/>
      <c r="DD754" s="310"/>
      <c r="DE754" s="310"/>
      <c r="DF754" s="310"/>
      <c r="DG754" s="310"/>
      <c r="DH754" s="310"/>
      <c r="DI754" s="310"/>
      <c r="DJ754" s="310"/>
      <c r="DK754" s="310"/>
      <c r="DL754" s="310"/>
      <c r="DM754" s="310"/>
      <c r="DN754" s="310"/>
      <c r="DO754" s="310"/>
      <c r="DP754" s="310"/>
      <c r="DQ754" s="310"/>
      <c r="DR754" s="310"/>
      <c r="DS754" s="310"/>
      <c r="DT754" s="310"/>
      <c r="DU754" s="310"/>
      <c r="DV754" s="310"/>
      <c r="DW754" s="310"/>
      <c r="DX754" s="310"/>
      <c r="DY754" s="310"/>
      <c r="DZ754" s="310"/>
      <c r="EA754" s="310"/>
      <c r="EB754" s="310"/>
      <c r="EC754" s="310"/>
      <c r="ED754" s="310"/>
      <c r="EE754" s="310"/>
      <c r="EF754" s="310"/>
      <c r="EG754" s="310"/>
      <c r="EH754" s="310"/>
      <c r="EI754" s="310"/>
      <c r="EJ754" s="310"/>
      <c r="EK754" s="310"/>
      <c r="EL754" s="310"/>
      <c r="EM754" s="310"/>
      <c r="EN754" s="310"/>
      <c r="EO754" s="310"/>
      <c r="EP754" s="310"/>
      <c r="EQ754" s="310"/>
      <c r="ER754" s="310"/>
      <c r="ES754" s="1134"/>
      <c r="ET754" s="310"/>
      <c r="EU754" s="310"/>
      <c r="EV754" s="310"/>
      <c r="EW754" s="310"/>
      <c r="EX754" s="310"/>
      <c r="EY754" s="310"/>
    </row>
    <row r="755" spans="1:155" s="165" customFormat="1" hidden="1" x14ac:dyDescent="0.25">
      <c r="A755" s="926"/>
      <c r="B755" s="310"/>
      <c r="C755" s="310"/>
      <c r="D755" s="350"/>
      <c r="E755" s="350"/>
      <c r="F755" s="350"/>
      <c r="G755" s="306"/>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0"/>
      <c r="AD755" s="310"/>
      <c r="AE755" s="310"/>
      <c r="AF755" s="310"/>
      <c r="AG755" s="310"/>
      <c r="AH755" s="310"/>
      <c r="AI755" s="310"/>
      <c r="AJ755" s="310"/>
      <c r="AK755" s="310"/>
      <c r="AL755" s="310"/>
      <c r="AM755" s="310"/>
      <c r="AN755" s="310"/>
      <c r="AO755" s="310"/>
      <c r="AP755" s="310"/>
      <c r="AQ755" s="310"/>
      <c r="AR755" s="310"/>
      <c r="AS755" s="310"/>
      <c r="AT755" s="310"/>
      <c r="AU755" s="310"/>
      <c r="AV755" s="310"/>
      <c r="AW755" s="310"/>
      <c r="AX755" s="310"/>
      <c r="AY755" s="310"/>
      <c r="AZ755" s="310"/>
      <c r="BA755" s="310"/>
      <c r="BB755" s="310"/>
      <c r="BC755" s="310"/>
      <c r="BD755" s="310"/>
      <c r="BE755" s="310"/>
      <c r="BF755" s="310"/>
      <c r="BG755" s="310"/>
      <c r="BH755" s="310"/>
      <c r="BI755" s="310"/>
      <c r="BJ755" s="310"/>
      <c r="BK755" s="310"/>
      <c r="BL755" s="310"/>
      <c r="BM755" s="310"/>
      <c r="BN755" s="310"/>
      <c r="BO755" s="310"/>
      <c r="BP755" s="310"/>
      <c r="BQ755" s="310"/>
      <c r="BR755" s="310"/>
      <c r="BS755" s="310"/>
      <c r="BT755" s="310"/>
      <c r="BU755" s="310"/>
      <c r="BV755" s="310"/>
      <c r="BW755" s="310"/>
      <c r="BX755" s="310"/>
      <c r="BY755" s="310"/>
      <c r="BZ755" s="310"/>
      <c r="CA755" s="310"/>
      <c r="CB755" s="310"/>
      <c r="CC755" s="310"/>
      <c r="CD755" s="310"/>
      <c r="CE755" s="310"/>
      <c r="CF755" s="310"/>
      <c r="CG755" s="310"/>
      <c r="CH755" s="310"/>
      <c r="CI755" s="310"/>
      <c r="CJ755" s="310"/>
      <c r="CK755" s="310"/>
      <c r="CL755" s="310"/>
      <c r="CM755" s="310"/>
      <c r="CN755" s="310"/>
      <c r="CO755" s="310"/>
      <c r="CP755" s="310"/>
      <c r="CQ755" s="310"/>
      <c r="CR755" s="310"/>
      <c r="CS755" s="310"/>
      <c r="CT755" s="310"/>
      <c r="CU755" s="310"/>
      <c r="CV755" s="310"/>
      <c r="CW755" s="310"/>
      <c r="CX755" s="310"/>
      <c r="CY755" s="310"/>
      <c r="CZ755" s="310"/>
      <c r="DA755" s="310"/>
      <c r="DB755" s="310"/>
      <c r="DC755" s="310"/>
      <c r="DD755" s="310"/>
      <c r="DE755" s="310"/>
      <c r="DF755" s="310"/>
      <c r="DG755" s="310"/>
      <c r="DH755" s="310"/>
      <c r="DI755" s="310"/>
      <c r="DJ755" s="310"/>
      <c r="DK755" s="310"/>
      <c r="DL755" s="310"/>
      <c r="DM755" s="310"/>
      <c r="DN755" s="310"/>
      <c r="DO755" s="310"/>
      <c r="DP755" s="310"/>
      <c r="DQ755" s="310"/>
      <c r="DR755" s="310"/>
      <c r="DS755" s="310"/>
      <c r="DT755" s="310"/>
      <c r="DU755" s="310"/>
      <c r="DV755" s="310"/>
      <c r="DW755" s="310"/>
      <c r="DX755" s="310"/>
      <c r="DY755" s="310"/>
      <c r="DZ755" s="310"/>
      <c r="EA755" s="310"/>
      <c r="EB755" s="310"/>
      <c r="EC755" s="310"/>
      <c r="ED755" s="310"/>
      <c r="EE755" s="310"/>
      <c r="EF755" s="310"/>
      <c r="EG755" s="310"/>
      <c r="EH755" s="310"/>
      <c r="EI755" s="310"/>
      <c r="EJ755" s="310"/>
      <c r="EK755" s="310"/>
      <c r="EL755" s="310"/>
      <c r="EM755" s="310"/>
      <c r="EN755" s="310"/>
      <c r="EO755" s="310"/>
      <c r="EP755" s="310"/>
      <c r="EQ755" s="310"/>
      <c r="ER755" s="310"/>
      <c r="ES755" s="1134"/>
      <c r="ET755" s="310"/>
      <c r="EU755" s="310"/>
      <c r="EV755" s="310"/>
      <c r="EW755" s="310"/>
      <c r="EX755" s="310"/>
      <c r="EY755" s="310"/>
    </row>
    <row r="756" spans="1:155" s="165" customFormat="1" hidden="1" x14ac:dyDescent="0.25">
      <c r="A756" s="926"/>
      <c r="B756" s="310"/>
      <c r="C756" s="310"/>
      <c r="D756" s="350"/>
      <c r="E756" s="350"/>
      <c r="F756" s="350"/>
      <c r="G756" s="306"/>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0"/>
      <c r="AD756" s="310"/>
      <c r="AE756" s="310"/>
      <c r="AF756" s="310"/>
      <c r="AG756" s="310"/>
      <c r="AH756" s="310"/>
      <c r="AI756" s="310"/>
      <c r="AJ756" s="310"/>
      <c r="AK756" s="310"/>
      <c r="AL756" s="310"/>
      <c r="AM756" s="310"/>
      <c r="AN756" s="310"/>
      <c r="AO756" s="310"/>
      <c r="AP756" s="310"/>
      <c r="AQ756" s="310"/>
      <c r="AR756" s="310"/>
      <c r="AS756" s="310"/>
      <c r="AT756" s="310"/>
      <c r="AU756" s="310"/>
      <c r="AV756" s="310"/>
      <c r="AW756" s="310"/>
      <c r="AX756" s="310"/>
      <c r="AY756" s="310"/>
      <c r="AZ756" s="310"/>
      <c r="BA756" s="310"/>
      <c r="BB756" s="310"/>
      <c r="BC756" s="310"/>
      <c r="BD756" s="310"/>
      <c r="BE756" s="310"/>
      <c r="BF756" s="310"/>
      <c r="BG756" s="310"/>
      <c r="BH756" s="310"/>
      <c r="BI756" s="310"/>
      <c r="BJ756" s="310"/>
      <c r="BK756" s="310"/>
      <c r="BL756" s="310"/>
      <c r="BM756" s="310"/>
      <c r="BN756" s="310"/>
      <c r="BO756" s="310"/>
      <c r="BP756" s="310"/>
      <c r="BQ756" s="310"/>
      <c r="BR756" s="310"/>
      <c r="BS756" s="310"/>
      <c r="BT756" s="310"/>
      <c r="BU756" s="310"/>
      <c r="BV756" s="310"/>
      <c r="BW756" s="310"/>
      <c r="BX756" s="310"/>
      <c r="BY756" s="310"/>
      <c r="BZ756" s="310"/>
      <c r="CA756" s="310"/>
      <c r="CB756" s="310"/>
      <c r="CC756" s="310"/>
      <c r="CD756" s="310"/>
      <c r="CE756" s="310"/>
      <c r="CF756" s="310"/>
      <c r="CG756" s="310"/>
      <c r="CH756" s="310"/>
      <c r="CI756" s="310"/>
      <c r="CJ756" s="310"/>
      <c r="CK756" s="310"/>
      <c r="CL756" s="310"/>
      <c r="CM756" s="310"/>
      <c r="CN756" s="310"/>
      <c r="CO756" s="310"/>
      <c r="CP756" s="310"/>
      <c r="CQ756" s="310"/>
      <c r="CR756" s="310"/>
      <c r="CS756" s="310"/>
      <c r="CT756" s="310"/>
      <c r="CU756" s="310"/>
      <c r="CV756" s="310"/>
      <c r="CW756" s="310"/>
      <c r="CX756" s="310"/>
      <c r="CY756" s="310"/>
      <c r="CZ756" s="310"/>
      <c r="DA756" s="310"/>
      <c r="DB756" s="310"/>
      <c r="DC756" s="310"/>
      <c r="DD756" s="310"/>
      <c r="DE756" s="310"/>
      <c r="DF756" s="310"/>
      <c r="DG756" s="310"/>
      <c r="DH756" s="310"/>
      <c r="DI756" s="310"/>
      <c r="DJ756" s="310"/>
      <c r="DK756" s="310"/>
      <c r="DL756" s="310"/>
      <c r="DM756" s="310"/>
      <c r="DN756" s="310"/>
      <c r="DO756" s="310"/>
      <c r="DP756" s="310"/>
      <c r="DQ756" s="310"/>
      <c r="DR756" s="310"/>
      <c r="DS756" s="310"/>
      <c r="DT756" s="310"/>
      <c r="DU756" s="310"/>
      <c r="DV756" s="310"/>
      <c r="DW756" s="310"/>
      <c r="DX756" s="310"/>
      <c r="DY756" s="310"/>
      <c r="DZ756" s="310"/>
      <c r="EA756" s="310"/>
      <c r="EB756" s="310"/>
      <c r="EC756" s="310"/>
      <c r="ED756" s="310"/>
      <c r="EE756" s="310"/>
      <c r="EF756" s="310"/>
      <c r="EG756" s="310"/>
      <c r="EH756" s="310"/>
      <c r="EI756" s="310"/>
      <c r="EJ756" s="310"/>
      <c r="EK756" s="310"/>
      <c r="EL756" s="310"/>
      <c r="EM756" s="310"/>
      <c r="EN756" s="310"/>
      <c r="EO756" s="310"/>
      <c r="EP756" s="310"/>
      <c r="EQ756" s="310"/>
      <c r="ER756" s="310"/>
      <c r="ES756" s="1134"/>
      <c r="ET756" s="310"/>
      <c r="EU756" s="310"/>
      <c r="EV756" s="310"/>
      <c r="EW756" s="310"/>
      <c r="EX756" s="310"/>
      <c r="EY756" s="310"/>
    </row>
    <row r="757" spans="1:155" s="165" customFormat="1" hidden="1" x14ac:dyDescent="0.25">
      <c r="A757" s="926"/>
      <c r="B757" s="310"/>
      <c r="C757" s="310"/>
      <c r="D757" s="350"/>
      <c r="E757" s="350"/>
      <c r="F757" s="350"/>
      <c r="G757" s="306"/>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0"/>
      <c r="AD757" s="310"/>
      <c r="AE757" s="310"/>
      <c r="AF757" s="310"/>
      <c r="AG757" s="310"/>
      <c r="AH757" s="310"/>
      <c r="AI757" s="310"/>
      <c r="AJ757" s="310"/>
      <c r="AK757" s="310"/>
      <c r="AL757" s="310"/>
      <c r="AM757" s="310"/>
      <c r="AN757" s="310"/>
      <c r="AO757" s="310"/>
      <c r="AP757" s="310"/>
      <c r="AQ757" s="310"/>
      <c r="AR757" s="310"/>
      <c r="AS757" s="310"/>
      <c r="AT757" s="310"/>
      <c r="AU757" s="310"/>
      <c r="AV757" s="310"/>
      <c r="AW757" s="310"/>
      <c r="AX757" s="310"/>
      <c r="AY757" s="310"/>
      <c r="AZ757" s="310"/>
      <c r="BA757" s="310"/>
      <c r="BB757" s="310"/>
      <c r="BC757" s="310"/>
      <c r="BD757" s="310"/>
      <c r="BE757" s="310"/>
      <c r="BF757" s="310"/>
      <c r="BG757" s="310"/>
      <c r="BH757" s="310"/>
      <c r="BI757" s="310"/>
      <c r="BJ757" s="310"/>
      <c r="BK757" s="310"/>
      <c r="BL757" s="310"/>
      <c r="BM757" s="310"/>
      <c r="BN757" s="310"/>
      <c r="BO757" s="310"/>
      <c r="BP757" s="310"/>
      <c r="BQ757" s="310"/>
      <c r="BR757" s="310"/>
      <c r="BS757" s="310"/>
      <c r="BT757" s="310"/>
      <c r="BU757" s="310"/>
      <c r="BV757" s="310"/>
      <c r="BW757" s="310"/>
      <c r="BX757" s="310"/>
      <c r="BY757" s="310"/>
      <c r="BZ757" s="310"/>
      <c r="CA757" s="310"/>
      <c r="CB757" s="310"/>
      <c r="CC757" s="310"/>
      <c r="CD757" s="310"/>
      <c r="CE757" s="310"/>
      <c r="CF757" s="310"/>
      <c r="CG757" s="310"/>
      <c r="CH757" s="310"/>
      <c r="CI757" s="310"/>
      <c r="CJ757" s="310"/>
      <c r="CK757" s="310"/>
      <c r="CL757" s="310"/>
      <c r="CM757" s="310"/>
      <c r="CN757" s="310"/>
      <c r="CO757" s="310"/>
      <c r="CP757" s="310"/>
      <c r="CQ757" s="310"/>
      <c r="CR757" s="310"/>
      <c r="CS757" s="310"/>
      <c r="CT757" s="310"/>
      <c r="CU757" s="310"/>
      <c r="CV757" s="310"/>
      <c r="CW757" s="310"/>
      <c r="CX757" s="310"/>
      <c r="CY757" s="310"/>
      <c r="CZ757" s="310"/>
      <c r="DA757" s="310"/>
      <c r="DB757" s="310"/>
      <c r="DC757" s="310"/>
      <c r="DD757" s="310"/>
      <c r="DE757" s="310"/>
      <c r="DF757" s="310"/>
      <c r="DG757" s="310"/>
      <c r="DH757" s="310"/>
      <c r="DI757" s="310"/>
      <c r="DJ757" s="310"/>
      <c r="DK757" s="310"/>
      <c r="DL757" s="310"/>
      <c r="DM757" s="310"/>
      <c r="DN757" s="310"/>
      <c r="DO757" s="310"/>
      <c r="DP757" s="310"/>
      <c r="DQ757" s="310"/>
      <c r="DR757" s="310"/>
      <c r="DS757" s="310"/>
      <c r="DT757" s="310"/>
      <c r="DU757" s="310"/>
      <c r="DV757" s="310"/>
      <c r="DW757" s="310"/>
      <c r="DX757" s="310"/>
      <c r="DY757" s="310"/>
      <c r="DZ757" s="310"/>
      <c r="EA757" s="310"/>
      <c r="EB757" s="310"/>
      <c r="EC757" s="310"/>
      <c r="ED757" s="310"/>
      <c r="EE757" s="310"/>
      <c r="EF757" s="310"/>
      <c r="EG757" s="310"/>
      <c r="EH757" s="310"/>
      <c r="EI757" s="310"/>
      <c r="EJ757" s="310"/>
      <c r="EK757" s="310"/>
      <c r="EL757" s="310"/>
      <c r="EM757" s="310"/>
      <c r="EN757" s="310"/>
      <c r="EO757" s="310"/>
      <c r="EP757" s="310"/>
      <c r="EQ757" s="310"/>
      <c r="ER757" s="310"/>
      <c r="ES757" s="1134"/>
      <c r="ET757" s="310"/>
      <c r="EU757" s="310"/>
      <c r="EV757" s="310"/>
      <c r="EW757" s="310"/>
      <c r="EX757" s="310"/>
      <c r="EY757" s="310"/>
    </row>
    <row r="758" spans="1:155" s="165" customFormat="1" hidden="1" x14ac:dyDescent="0.25">
      <c r="A758" s="926"/>
      <c r="B758" s="310"/>
      <c r="C758" s="310"/>
      <c r="D758" s="350"/>
      <c r="E758" s="350"/>
      <c r="F758" s="350"/>
      <c r="G758" s="306"/>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0"/>
      <c r="AD758" s="310"/>
      <c r="AE758" s="310"/>
      <c r="AF758" s="310"/>
      <c r="AG758" s="310"/>
      <c r="AH758" s="310"/>
      <c r="AI758" s="310"/>
      <c r="AJ758" s="310"/>
      <c r="AK758" s="310"/>
      <c r="AL758" s="310"/>
      <c r="AM758" s="310"/>
      <c r="AN758" s="310"/>
      <c r="AO758" s="310"/>
      <c r="AP758" s="310"/>
      <c r="AQ758" s="310"/>
      <c r="AR758" s="310"/>
      <c r="AS758" s="310"/>
      <c r="AT758" s="310"/>
      <c r="AU758" s="310"/>
      <c r="AV758" s="310"/>
      <c r="AW758" s="310"/>
      <c r="AX758" s="310"/>
      <c r="AY758" s="310"/>
      <c r="AZ758" s="310"/>
      <c r="BA758" s="310"/>
      <c r="BB758" s="310"/>
      <c r="BC758" s="310"/>
      <c r="BD758" s="310"/>
      <c r="BE758" s="310"/>
      <c r="BF758" s="310"/>
      <c r="BG758" s="310"/>
      <c r="BH758" s="310"/>
      <c r="BI758" s="310"/>
      <c r="BJ758" s="310"/>
      <c r="BK758" s="310"/>
      <c r="BL758" s="310"/>
      <c r="BM758" s="310"/>
      <c r="BN758" s="310"/>
      <c r="BO758" s="310"/>
      <c r="BP758" s="310"/>
      <c r="BQ758" s="310"/>
      <c r="BR758" s="310"/>
      <c r="BS758" s="310"/>
      <c r="BT758" s="310"/>
      <c r="BU758" s="310"/>
      <c r="BV758" s="310"/>
      <c r="BW758" s="310"/>
      <c r="BX758" s="310"/>
      <c r="BY758" s="310"/>
      <c r="BZ758" s="310"/>
      <c r="CA758" s="310"/>
      <c r="CB758" s="310"/>
      <c r="CC758" s="310"/>
      <c r="CD758" s="310"/>
      <c r="CE758" s="310"/>
      <c r="CF758" s="310"/>
      <c r="CG758" s="310"/>
      <c r="CH758" s="310"/>
      <c r="CI758" s="310"/>
      <c r="CJ758" s="310"/>
      <c r="CK758" s="310"/>
      <c r="CL758" s="310"/>
      <c r="CM758" s="310"/>
      <c r="CN758" s="310"/>
      <c r="CO758" s="310"/>
      <c r="CP758" s="310"/>
      <c r="CQ758" s="310"/>
      <c r="CR758" s="310"/>
      <c r="CS758" s="310"/>
      <c r="CT758" s="310"/>
      <c r="CU758" s="310"/>
      <c r="CV758" s="310"/>
      <c r="CW758" s="310"/>
      <c r="CX758" s="310"/>
      <c r="CY758" s="310"/>
      <c r="CZ758" s="310"/>
      <c r="DA758" s="310"/>
      <c r="DB758" s="310"/>
      <c r="DC758" s="310"/>
      <c r="DD758" s="310"/>
      <c r="DE758" s="310"/>
      <c r="DF758" s="310"/>
      <c r="DG758" s="310"/>
      <c r="DH758" s="310"/>
      <c r="DI758" s="310"/>
      <c r="DJ758" s="310"/>
      <c r="DK758" s="310"/>
      <c r="DL758" s="310"/>
      <c r="DM758" s="310"/>
      <c r="DN758" s="310"/>
      <c r="DO758" s="310"/>
      <c r="DP758" s="310"/>
      <c r="DQ758" s="310"/>
      <c r="DR758" s="310"/>
      <c r="DS758" s="310"/>
      <c r="DT758" s="310"/>
      <c r="DU758" s="310"/>
      <c r="DV758" s="310"/>
      <c r="DW758" s="310"/>
      <c r="DX758" s="310"/>
      <c r="DY758" s="310"/>
      <c r="DZ758" s="310"/>
      <c r="EA758" s="310"/>
      <c r="EB758" s="310"/>
      <c r="EC758" s="310"/>
      <c r="ED758" s="310"/>
      <c r="EE758" s="310"/>
      <c r="EF758" s="310"/>
      <c r="EG758" s="310"/>
      <c r="EH758" s="310"/>
      <c r="EI758" s="310"/>
      <c r="EJ758" s="310"/>
      <c r="EK758" s="310"/>
      <c r="EL758" s="310"/>
      <c r="EM758" s="310"/>
      <c r="EN758" s="310"/>
      <c r="EO758" s="310"/>
      <c r="EP758" s="310"/>
      <c r="EQ758" s="310"/>
      <c r="ER758" s="310"/>
      <c r="ES758" s="1134"/>
      <c r="ET758" s="310"/>
      <c r="EU758" s="310"/>
      <c r="EV758" s="310"/>
      <c r="EW758" s="310"/>
      <c r="EX758" s="310"/>
      <c r="EY758" s="310"/>
    </row>
    <row r="759" spans="1:155" s="165" customFormat="1" hidden="1" x14ac:dyDescent="0.25">
      <c r="A759" s="926"/>
      <c r="B759" s="310"/>
      <c r="C759" s="310"/>
      <c r="D759" s="350"/>
      <c r="E759" s="350"/>
      <c r="F759" s="350"/>
      <c r="G759" s="306"/>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310"/>
      <c r="AE759" s="310"/>
      <c r="AF759" s="310"/>
      <c r="AG759" s="310"/>
      <c r="AH759" s="310"/>
      <c r="AI759" s="310"/>
      <c r="AJ759" s="310"/>
      <c r="AK759" s="310"/>
      <c r="AL759" s="310"/>
      <c r="AM759" s="310"/>
      <c r="AN759" s="310"/>
      <c r="AO759" s="310"/>
      <c r="AP759" s="310"/>
      <c r="AQ759" s="310"/>
      <c r="AR759" s="310"/>
      <c r="AS759" s="310"/>
      <c r="AT759" s="310"/>
      <c r="AU759" s="310"/>
      <c r="AV759" s="310"/>
      <c r="AW759" s="310"/>
      <c r="AX759" s="310"/>
      <c r="AY759" s="310"/>
      <c r="AZ759" s="310"/>
      <c r="BA759" s="310"/>
      <c r="BB759" s="310"/>
      <c r="BC759" s="310"/>
      <c r="BD759" s="310"/>
      <c r="BE759" s="310"/>
      <c r="BF759" s="310"/>
      <c r="BG759" s="310"/>
      <c r="BH759" s="310"/>
      <c r="BI759" s="310"/>
      <c r="BJ759" s="310"/>
      <c r="BK759" s="310"/>
      <c r="BL759" s="310"/>
      <c r="BM759" s="310"/>
      <c r="BN759" s="310"/>
      <c r="BO759" s="310"/>
      <c r="BP759" s="310"/>
      <c r="BQ759" s="310"/>
      <c r="BR759" s="310"/>
      <c r="BS759" s="310"/>
      <c r="BT759" s="310"/>
      <c r="BU759" s="310"/>
      <c r="BV759" s="310"/>
      <c r="BW759" s="310"/>
      <c r="BX759" s="310"/>
      <c r="BY759" s="310"/>
      <c r="BZ759" s="310"/>
      <c r="CA759" s="310"/>
      <c r="CB759" s="310"/>
      <c r="CC759" s="310"/>
      <c r="CD759" s="310"/>
      <c r="CE759" s="310"/>
      <c r="CF759" s="310"/>
      <c r="CG759" s="310"/>
      <c r="CH759" s="310"/>
      <c r="CI759" s="310"/>
      <c r="CJ759" s="310"/>
      <c r="CK759" s="310"/>
      <c r="CL759" s="310"/>
      <c r="CM759" s="310"/>
      <c r="CN759" s="310"/>
      <c r="CO759" s="310"/>
      <c r="CP759" s="310"/>
      <c r="CQ759" s="310"/>
      <c r="CR759" s="310"/>
      <c r="CS759" s="310"/>
      <c r="CT759" s="310"/>
      <c r="CU759" s="310"/>
      <c r="CV759" s="310"/>
      <c r="CW759" s="310"/>
      <c r="CX759" s="310"/>
      <c r="CY759" s="310"/>
      <c r="CZ759" s="310"/>
      <c r="DA759" s="310"/>
      <c r="DB759" s="310"/>
      <c r="DC759" s="310"/>
      <c r="DD759" s="310"/>
      <c r="DE759" s="310"/>
      <c r="DF759" s="310"/>
      <c r="DG759" s="310"/>
      <c r="DH759" s="310"/>
      <c r="DI759" s="310"/>
      <c r="DJ759" s="310"/>
      <c r="DK759" s="310"/>
      <c r="DL759" s="310"/>
      <c r="DM759" s="310"/>
      <c r="DN759" s="310"/>
      <c r="DO759" s="310"/>
      <c r="DP759" s="310"/>
      <c r="DQ759" s="310"/>
      <c r="DR759" s="310"/>
      <c r="DS759" s="310"/>
      <c r="DT759" s="310"/>
      <c r="DU759" s="310"/>
      <c r="DV759" s="310"/>
      <c r="DW759" s="310"/>
      <c r="DX759" s="310"/>
      <c r="DY759" s="310"/>
      <c r="DZ759" s="310"/>
      <c r="EA759" s="310"/>
      <c r="EB759" s="310"/>
      <c r="EC759" s="310"/>
      <c r="ED759" s="310"/>
      <c r="EE759" s="310"/>
      <c r="EF759" s="310"/>
      <c r="EG759" s="310"/>
      <c r="EH759" s="310"/>
      <c r="EI759" s="310"/>
      <c r="EJ759" s="310"/>
      <c r="EK759" s="310"/>
      <c r="EL759" s="310"/>
      <c r="EM759" s="310"/>
      <c r="EN759" s="310"/>
      <c r="EO759" s="310"/>
      <c r="EP759" s="310"/>
      <c r="EQ759" s="310"/>
      <c r="ER759" s="310"/>
      <c r="ES759" s="1134"/>
      <c r="ET759" s="310"/>
      <c r="EU759" s="310"/>
      <c r="EV759" s="310"/>
      <c r="EW759" s="310"/>
      <c r="EX759" s="310"/>
      <c r="EY759" s="310"/>
    </row>
    <row r="760" spans="1:155" s="165" customFormat="1" hidden="1" x14ac:dyDescent="0.25">
      <c r="A760" s="926"/>
      <c r="B760" s="310"/>
      <c r="C760" s="310"/>
      <c r="D760" s="350"/>
      <c r="E760" s="350"/>
      <c r="F760" s="350"/>
      <c r="G760" s="306"/>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310"/>
      <c r="AE760" s="310"/>
      <c r="AF760" s="310"/>
      <c r="AG760" s="310"/>
      <c r="AH760" s="310"/>
      <c r="AI760" s="310"/>
      <c r="AJ760" s="310"/>
      <c r="AK760" s="310"/>
      <c r="AL760" s="310"/>
      <c r="AM760" s="310"/>
      <c r="AN760" s="310"/>
      <c r="AO760" s="310"/>
      <c r="AP760" s="310"/>
      <c r="AQ760" s="310"/>
      <c r="AR760" s="310"/>
      <c r="AS760" s="310"/>
      <c r="AT760" s="310"/>
      <c r="AU760" s="310"/>
      <c r="AV760" s="310"/>
      <c r="AW760" s="310"/>
      <c r="AX760" s="310"/>
      <c r="AY760" s="310"/>
      <c r="AZ760" s="310"/>
      <c r="BA760" s="310"/>
      <c r="BB760" s="310"/>
      <c r="BC760" s="310"/>
      <c r="BD760" s="310"/>
      <c r="BE760" s="310"/>
      <c r="BF760" s="310"/>
      <c r="BG760" s="310"/>
      <c r="BH760" s="310"/>
      <c r="BI760" s="310"/>
      <c r="BJ760" s="310"/>
      <c r="BK760" s="310"/>
      <c r="BL760" s="310"/>
      <c r="BM760" s="310"/>
      <c r="BN760" s="310"/>
      <c r="BO760" s="310"/>
      <c r="BP760" s="310"/>
      <c r="BQ760" s="310"/>
      <c r="BR760" s="310"/>
      <c r="BS760" s="310"/>
      <c r="BT760" s="310"/>
      <c r="BU760" s="310"/>
      <c r="BV760" s="310"/>
      <c r="BW760" s="310"/>
      <c r="BX760" s="310"/>
      <c r="BY760" s="310"/>
      <c r="BZ760" s="310"/>
      <c r="CA760" s="310"/>
      <c r="CB760" s="310"/>
      <c r="CC760" s="310"/>
      <c r="CD760" s="310"/>
      <c r="CE760" s="310"/>
      <c r="CF760" s="310"/>
      <c r="CG760" s="310"/>
      <c r="CH760" s="310"/>
      <c r="CI760" s="310"/>
      <c r="CJ760" s="310"/>
      <c r="CK760" s="310"/>
      <c r="CL760" s="310"/>
      <c r="CM760" s="310"/>
      <c r="CN760" s="310"/>
      <c r="CO760" s="310"/>
      <c r="CP760" s="310"/>
      <c r="CQ760" s="310"/>
      <c r="CR760" s="310"/>
      <c r="CS760" s="310"/>
      <c r="CT760" s="310"/>
      <c r="CU760" s="310"/>
      <c r="CV760" s="310"/>
      <c r="CW760" s="310"/>
      <c r="CX760" s="310"/>
      <c r="CY760" s="310"/>
      <c r="CZ760" s="310"/>
      <c r="DA760" s="310"/>
      <c r="DB760" s="310"/>
      <c r="DC760" s="310"/>
      <c r="DD760" s="310"/>
      <c r="DE760" s="310"/>
      <c r="DF760" s="310"/>
      <c r="DG760" s="310"/>
      <c r="DH760" s="310"/>
      <c r="DI760" s="310"/>
      <c r="DJ760" s="310"/>
      <c r="DK760" s="310"/>
      <c r="DL760" s="310"/>
      <c r="DM760" s="310"/>
      <c r="DN760" s="310"/>
      <c r="DO760" s="310"/>
      <c r="DP760" s="310"/>
      <c r="DQ760" s="310"/>
      <c r="DR760" s="310"/>
      <c r="DS760" s="310"/>
      <c r="DT760" s="310"/>
      <c r="DU760" s="310"/>
      <c r="DV760" s="310"/>
      <c r="DW760" s="310"/>
      <c r="DX760" s="310"/>
      <c r="DY760" s="310"/>
      <c r="DZ760" s="310"/>
      <c r="EA760" s="310"/>
      <c r="EB760" s="310"/>
      <c r="EC760" s="310"/>
      <c r="ED760" s="310"/>
      <c r="EE760" s="310"/>
      <c r="EF760" s="310"/>
      <c r="EG760" s="310"/>
      <c r="EH760" s="310"/>
      <c r="EI760" s="310"/>
      <c r="EJ760" s="310"/>
      <c r="EK760" s="310"/>
      <c r="EL760" s="310"/>
      <c r="EM760" s="310"/>
      <c r="EN760" s="310"/>
      <c r="EO760" s="310"/>
      <c r="EP760" s="310"/>
      <c r="EQ760" s="310"/>
      <c r="ER760" s="310"/>
      <c r="ES760" s="1134"/>
      <c r="ET760" s="310"/>
      <c r="EU760" s="310"/>
      <c r="EV760" s="310"/>
      <c r="EW760" s="310"/>
      <c r="EX760" s="310"/>
      <c r="EY760" s="310"/>
    </row>
    <row r="761" spans="1:155" s="165" customFormat="1" hidden="1" x14ac:dyDescent="0.25">
      <c r="A761" s="926"/>
      <c r="B761" s="310"/>
      <c r="C761" s="310"/>
      <c r="D761" s="350"/>
      <c r="E761" s="350"/>
      <c r="F761" s="350"/>
      <c r="G761" s="306"/>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0"/>
      <c r="AD761" s="310"/>
      <c r="AE761" s="310"/>
      <c r="AF761" s="310"/>
      <c r="AG761" s="310"/>
      <c r="AH761" s="310"/>
      <c r="AI761" s="310"/>
      <c r="AJ761" s="310"/>
      <c r="AK761" s="310"/>
      <c r="AL761" s="310"/>
      <c r="AM761" s="310"/>
      <c r="AN761" s="310"/>
      <c r="AO761" s="310"/>
      <c r="AP761" s="310"/>
      <c r="AQ761" s="310"/>
      <c r="AR761" s="310"/>
      <c r="AS761" s="310"/>
      <c r="AT761" s="310"/>
      <c r="AU761" s="310"/>
      <c r="AV761" s="310"/>
      <c r="AW761" s="310"/>
      <c r="AX761" s="310"/>
      <c r="AY761" s="310"/>
      <c r="AZ761" s="310"/>
      <c r="BA761" s="310"/>
      <c r="BB761" s="310"/>
      <c r="BC761" s="310"/>
      <c r="BD761" s="310"/>
      <c r="BE761" s="310"/>
      <c r="BF761" s="310"/>
      <c r="BG761" s="310"/>
      <c r="BH761" s="310"/>
      <c r="BI761" s="310"/>
      <c r="BJ761" s="310"/>
      <c r="BK761" s="310"/>
      <c r="BL761" s="310"/>
      <c r="BM761" s="310"/>
      <c r="BN761" s="310"/>
      <c r="BO761" s="310"/>
      <c r="BP761" s="310"/>
      <c r="BQ761" s="310"/>
      <c r="BR761" s="310"/>
      <c r="BS761" s="310"/>
      <c r="BT761" s="310"/>
      <c r="BU761" s="310"/>
      <c r="BV761" s="310"/>
      <c r="BW761" s="310"/>
      <c r="BX761" s="310"/>
      <c r="BY761" s="310"/>
      <c r="BZ761" s="310"/>
      <c r="CA761" s="310"/>
      <c r="CB761" s="310"/>
      <c r="CC761" s="310"/>
      <c r="CD761" s="310"/>
      <c r="CE761" s="310"/>
      <c r="CF761" s="310"/>
      <c r="CG761" s="310"/>
      <c r="CH761" s="310"/>
      <c r="CI761" s="310"/>
      <c r="CJ761" s="310"/>
      <c r="CK761" s="310"/>
      <c r="CL761" s="310"/>
      <c r="CM761" s="310"/>
      <c r="CN761" s="310"/>
      <c r="CO761" s="310"/>
      <c r="CP761" s="310"/>
      <c r="CQ761" s="310"/>
      <c r="CR761" s="310"/>
      <c r="CS761" s="310"/>
      <c r="CT761" s="310"/>
      <c r="CU761" s="310"/>
      <c r="CV761" s="310"/>
      <c r="CW761" s="310"/>
      <c r="CX761" s="310"/>
      <c r="CY761" s="310"/>
      <c r="CZ761" s="310"/>
      <c r="DA761" s="310"/>
      <c r="DB761" s="310"/>
      <c r="DC761" s="310"/>
      <c r="DD761" s="310"/>
      <c r="DE761" s="310"/>
      <c r="DF761" s="310"/>
      <c r="DG761" s="310"/>
      <c r="DH761" s="310"/>
      <c r="DI761" s="310"/>
      <c r="DJ761" s="310"/>
      <c r="DK761" s="310"/>
      <c r="DL761" s="310"/>
      <c r="DM761" s="310"/>
      <c r="DN761" s="310"/>
      <c r="DO761" s="310"/>
      <c r="DP761" s="310"/>
      <c r="DQ761" s="310"/>
      <c r="DR761" s="310"/>
      <c r="DS761" s="310"/>
      <c r="DT761" s="310"/>
      <c r="DU761" s="310"/>
      <c r="DV761" s="310"/>
      <c r="DW761" s="310"/>
      <c r="DX761" s="310"/>
      <c r="DY761" s="310"/>
      <c r="DZ761" s="310"/>
      <c r="EA761" s="310"/>
      <c r="EB761" s="310"/>
      <c r="EC761" s="310"/>
      <c r="ED761" s="310"/>
      <c r="EE761" s="310"/>
      <c r="EF761" s="310"/>
      <c r="EG761" s="310"/>
      <c r="EH761" s="310"/>
      <c r="EI761" s="310"/>
      <c r="EJ761" s="310"/>
      <c r="EK761" s="310"/>
      <c r="EL761" s="310"/>
      <c r="EM761" s="310"/>
      <c r="EN761" s="310"/>
      <c r="EO761" s="310"/>
      <c r="EP761" s="310"/>
      <c r="EQ761" s="310"/>
      <c r="ER761" s="310"/>
      <c r="ES761" s="1134"/>
      <c r="ET761" s="310"/>
      <c r="EU761" s="310"/>
      <c r="EV761" s="310"/>
      <c r="EW761" s="310"/>
      <c r="EX761" s="310"/>
      <c r="EY761" s="310"/>
    </row>
    <row r="762" spans="1:155" s="165" customFormat="1" hidden="1" x14ac:dyDescent="0.25">
      <c r="A762" s="926"/>
      <c r="B762" s="310"/>
      <c r="C762" s="310"/>
      <c r="D762" s="350"/>
      <c r="E762" s="350"/>
      <c r="F762" s="350"/>
      <c r="G762" s="306"/>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310"/>
      <c r="AE762" s="310"/>
      <c r="AF762" s="310"/>
      <c r="AG762" s="310"/>
      <c r="AH762" s="310"/>
      <c r="AI762" s="310"/>
      <c r="AJ762" s="310"/>
      <c r="AK762" s="310"/>
      <c r="AL762" s="310"/>
      <c r="AM762" s="310"/>
      <c r="AN762" s="310"/>
      <c r="AO762" s="310"/>
      <c r="AP762" s="310"/>
      <c r="AQ762" s="310"/>
      <c r="AR762" s="310"/>
      <c r="AS762" s="310"/>
      <c r="AT762" s="310"/>
      <c r="AU762" s="310"/>
      <c r="AV762" s="310"/>
      <c r="AW762" s="310"/>
      <c r="AX762" s="310"/>
      <c r="AY762" s="310"/>
      <c r="AZ762" s="310"/>
      <c r="BA762" s="310"/>
      <c r="BB762" s="310"/>
      <c r="BC762" s="310"/>
      <c r="BD762" s="310"/>
      <c r="BE762" s="310"/>
      <c r="BF762" s="310"/>
      <c r="BG762" s="310"/>
      <c r="BH762" s="310"/>
      <c r="BI762" s="310"/>
      <c r="BJ762" s="310"/>
      <c r="BK762" s="310"/>
      <c r="BL762" s="310"/>
      <c r="BM762" s="310"/>
      <c r="BN762" s="310"/>
      <c r="BO762" s="310"/>
      <c r="BP762" s="310"/>
      <c r="BQ762" s="310"/>
      <c r="BR762" s="310"/>
      <c r="BS762" s="310"/>
      <c r="BT762" s="310"/>
      <c r="BU762" s="310"/>
      <c r="BV762" s="310"/>
      <c r="BW762" s="310"/>
      <c r="BX762" s="310"/>
      <c r="BY762" s="310"/>
      <c r="BZ762" s="310"/>
      <c r="CA762" s="310"/>
      <c r="CB762" s="310"/>
      <c r="CC762" s="310"/>
      <c r="CD762" s="310"/>
      <c r="CE762" s="310"/>
      <c r="CF762" s="310"/>
      <c r="CG762" s="310"/>
      <c r="CH762" s="310"/>
      <c r="CI762" s="310"/>
      <c r="CJ762" s="310"/>
      <c r="CK762" s="310"/>
      <c r="CL762" s="310"/>
      <c r="CM762" s="310"/>
      <c r="CN762" s="310"/>
      <c r="CO762" s="310"/>
      <c r="CP762" s="310"/>
      <c r="CQ762" s="310"/>
      <c r="CR762" s="310"/>
      <c r="CS762" s="310"/>
      <c r="CT762" s="310"/>
      <c r="CU762" s="310"/>
      <c r="CV762" s="310"/>
      <c r="CW762" s="310"/>
      <c r="CX762" s="310"/>
      <c r="CY762" s="310"/>
      <c r="CZ762" s="310"/>
      <c r="DA762" s="310"/>
      <c r="DB762" s="310"/>
      <c r="DC762" s="310"/>
      <c r="DD762" s="310"/>
      <c r="DE762" s="310"/>
      <c r="DF762" s="310"/>
      <c r="DG762" s="310"/>
      <c r="DH762" s="310"/>
      <c r="DI762" s="310"/>
      <c r="DJ762" s="310"/>
      <c r="DK762" s="310"/>
      <c r="DL762" s="310"/>
      <c r="DM762" s="310"/>
      <c r="DN762" s="310"/>
      <c r="DO762" s="310"/>
      <c r="DP762" s="310"/>
      <c r="DQ762" s="310"/>
      <c r="DR762" s="310"/>
      <c r="DS762" s="310"/>
      <c r="DT762" s="310"/>
      <c r="DU762" s="310"/>
      <c r="DV762" s="310"/>
      <c r="DW762" s="310"/>
      <c r="DX762" s="310"/>
      <c r="DY762" s="310"/>
      <c r="DZ762" s="310"/>
      <c r="EA762" s="310"/>
      <c r="EB762" s="310"/>
      <c r="EC762" s="310"/>
      <c r="ED762" s="310"/>
      <c r="EE762" s="310"/>
      <c r="EF762" s="310"/>
      <c r="EG762" s="310"/>
      <c r="EH762" s="310"/>
      <c r="EI762" s="310"/>
      <c r="EJ762" s="310"/>
      <c r="EK762" s="310"/>
      <c r="EL762" s="310"/>
      <c r="EM762" s="310"/>
      <c r="EN762" s="310"/>
      <c r="EO762" s="310"/>
      <c r="EP762" s="310"/>
      <c r="EQ762" s="310"/>
      <c r="ER762" s="310"/>
      <c r="ES762" s="1134"/>
      <c r="ET762" s="310"/>
      <c r="EU762" s="310"/>
      <c r="EV762" s="310"/>
      <c r="EW762" s="310"/>
      <c r="EX762" s="310"/>
      <c r="EY762" s="310"/>
    </row>
    <row r="763" spans="1:155" s="165" customFormat="1" hidden="1" x14ac:dyDescent="0.25">
      <c r="A763" s="926"/>
      <c r="B763" s="310"/>
      <c r="C763" s="310"/>
      <c r="D763" s="350"/>
      <c r="E763" s="350"/>
      <c r="F763" s="350"/>
      <c r="G763" s="306"/>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310"/>
      <c r="AE763" s="310"/>
      <c r="AF763" s="310"/>
      <c r="AG763" s="310"/>
      <c r="AH763" s="310"/>
      <c r="AI763" s="310"/>
      <c r="AJ763" s="310"/>
      <c r="AK763" s="310"/>
      <c r="AL763" s="310"/>
      <c r="AM763" s="310"/>
      <c r="AN763" s="310"/>
      <c r="AO763" s="310"/>
      <c r="AP763" s="310"/>
      <c r="AQ763" s="310"/>
      <c r="AR763" s="310"/>
      <c r="AS763" s="310"/>
      <c r="AT763" s="310"/>
      <c r="AU763" s="310"/>
      <c r="AV763" s="310"/>
      <c r="AW763" s="310"/>
      <c r="AX763" s="310"/>
      <c r="AY763" s="310"/>
      <c r="AZ763" s="310"/>
      <c r="BA763" s="310"/>
      <c r="BB763" s="310"/>
      <c r="BC763" s="310"/>
      <c r="BD763" s="310"/>
      <c r="BE763" s="310"/>
      <c r="BF763" s="310"/>
      <c r="BG763" s="310"/>
      <c r="BH763" s="310"/>
      <c r="BI763" s="310"/>
      <c r="BJ763" s="310"/>
      <c r="BK763" s="310"/>
      <c r="BL763" s="310"/>
      <c r="BM763" s="310"/>
      <c r="BN763" s="310"/>
      <c r="BO763" s="310"/>
      <c r="BP763" s="310"/>
      <c r="BQ763" s="310"/>
      <c r="BR763" s="310"/>
      <c r="BS763" s="310"/>
      <c r="BT763" s="310"/>
      <c r="BU763" s="310"/>
      <c r="BV763" s="310"/>
      <c r="BW763" s="310"/>
      <c r="BX763" s="310"/>
      <c r="BY763" s="310"/>
      <c r="BZ763" s="310"/>
      <c r="CA763" s="310"/>
      <c r="CB763" s="310"/>
      <c r="CC763" s="310"/>
      <c r="CD763" s="310"/>
      <c r="CE763" s="310"/>
      <c r="CF763" s="310"/>
      <c r="CG763" s="310"/>
      <c r="CH763" s="310"/>
      <c r="CI763" s="310"/>
      <c r="CJ763" s="310"/>
      <c r="CK763" s="310"/>
      <c r="CL763" s="310"/>
      <c r="CM763" s="310"/>
      <c r="CN763" s="310"/>
      <c r="CO763" s="310"/>
      <c r="CP763" s="310"/>
      <c r="CQ763" s="310"/>
      <c r="CR763" s="310"/>
      <c r="CS763" s="310"/>
      <c r="CT763" s="310"/>
      <c r="CU763" s="310"/>
      <c r="CV763" s="310"/>
      <c r="CW763" s="310"/>
      <c r="CX763" s="310"/>
      <c r="CY763" s="310"/>
      <c r="CZ763" s="310"/>
      <c r="DA763" s="310"/>
      <c r="DB763" s="310"/>
      <c r="DC763" s="310"/>
      <c r="DD763" s="310"/>
      <c r="DE763" s="310"/>
      <c r="DF763" s="310"/>
      <c r="DG763" s="310"/>
      <c r="DH763" s="310"/>
      <c r="DI763" s="310"/>
      <c r="DJ763" s="310"/>
      <c r="DK763" s="310"/>
      <c r="DL763" s="310"/>
      <c r="DM763" s="310"/>
      <c r="DN763" s="310"/>
      <c r="DO763" s="310"/>
      <c r="DP763" s="310"/>
      <c r="DQ763" s="310"/>
      <c r="DR763" s="310"/>
      <c r="DS763" s="310"/>
      <c r="DT763" s="310"/>
      <c r="DU763" s="310"/>
      <c r="DV763" s="310"/>
      <c r="DW763" s="310"/>
      <c r="DX763" s="310"/>
      <c r="DY763" s="310"/>
      <c r="DZ763" s="310"/>
      <c r="EA763" s="310"/>
      <c r="EB763" s="310"/>
      <c r="EC763" s="310"/>
      <c r="ED763" s="310"/>
      <c r="EE763" s="310"/>
      <c r="EF763" s="310"/>
      <c r="EG763" s="310"/>
      <c r="EH763" s="310"/>
      <c r="EI763" s="310"/>
      <c r="EJ763" s="310"/>
      <c r="EK763" s="310"/>
      <c r="EL763" s="310"/>
      <c r="EM763" s="310"/>
      <c r="EN763" s="310"/>
      <c r="EO763" s="310"/>
      <c r="EP763" s="310"/>
      <c r="EQ763" s="310"/>
      <c r="ER763" s="310"/>
      <c r="ES763" s="1134"/>
      <c r="ET763" s="310"/>
      <c r="EU763" s="310"/>
      <c r="EV763" s="310"/>
      <c r="EW763" s="310"/>
      <c r="EX763" s="310"/>
      <c r="EY763" s="310"/>
    </row>
    <row r="764" spans="1:155" s="165" customFormat="1" hidden="1" x14ac:dyDescent="0.25">
      <c r="A764" s="926"/>
      <c r="B764" s="310"/>
      <c r="C764" s="310"/>
      <c r="D764" s="350"/>
      <c r="E764" s="350"/>
      <c r="F764" s="350"/>
      <c r="G764" s="306"/>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0"/>
      <c r="AD764" s="310"/>
      <c r="AE764" s="310"/>
      <c r="AF764" s="310"/>
      <c r="AG764" s="310"/>
      <c r="AH764" s="310"/>
      <c r="AI764" s="310"/>
      <c r="AJ764" s="310"/>
      <c r="AK764" s="310"/>
      <c r="AL764" s="310"/>
      <c r="AM764" s="310"/>
      <c r="AN764" s="310"/>
      <c r="AO764" s="310"/>
      <c r="AP764" s="310"/>
      <c r="AQ764" s="310"/>
      <c r="AR764" s="310"/>
      <c r="AS764" s="310"/>
      <c r="AT764" s="310"/>
      <c r="AU764" s="310"/>
      <c r="AV764" s="310"/>
      <c r="AW764" s="310"/>
      <c r="AX764" s="310"/>
      <c r="AY764" s="310"/>
      <c r="AZ764" s="310"/>
      <c r="BA764" s="310"/>
      <c r="BB764" s="310"/>
      <c r="BC764" s="310"/>
      <c r="BD764" s="310"/>
      <c r="BE764" s="310"/>
      <c r="BF764" s="310"/>
      <c r="BG764" s="310"/>
      <c r="BH764" s="310"/>
      <c r="BI764" s="310"/>
      <c r="BJ764" s="310"/>
      <c r="BK764" s="310"/>
      <c r="BL764" s="310"/>
      <c r="BM764" s="310"/>
      <c r="BN764" s="310"/>
      <c r="BO764" s="310"/>
      <c r="BP764" s="310"/>
      <c r="BQ764" s="310"/>
      <c r="BR764" s="310"/>
      <c r="BS764" s="310"/>
      <c r="BT764" s="310"/>
      <c r="BU764" s="310"/>
      <c r="BV764" s="310"/>
      <c r="BW764" s="310"/>
      <c r="BX764" s="310"/>
      <c r="BY764" s="310"/>
      <c r="BZ764" s="310"/>
      <c r="CA764" s="310"/>
      <c r="CB764" s="310"/>
      <c r="CC764" s="310"/>
      <c r="CD764" s="310"/>
      <c r="CE764" s="310"/>
      <c r="CF764" s="310"/>
      <c r="CG764" s="310"/>
      <c r="CH764" s="310"/>
      <c r="CI764" s="310"/>
      <c r="CJ764" s="310"/>
      <c r="CK764" s="310"/>
      <c r="CL764" s="310"/>
      <c r="CM764" s="310"/>
      <c r="CN764" s="310"/>
      <c r="CO764" s="310"/>
      <c r="CP764" s="310"/>
      <c r="CQ764" s="310"/>
      <c r="CR764" s="310"/>
      <c r="CS764" s="310"/>
      <c r="CT764" s="310"/>
      <c r="CU764" s="310"/>
      <c r="CV764" s="310"/>
      <c r="CW764" s="310"/>
      <c r="CX764" s="310"/>
      <c r="CY764" s="310"/>
      <c r="CZ764" s="310"/>
      <c r="DA764" s="310"/>
      <c r="DB764" s="310"/>
      <c r="DC764" s="310"/>
      <c r="DD764" s="310"/>
      <c r="DE764" s="310"/>
      <c r="DF764" s="310"/>
      <c r="DG764" s="310"/>
      <c r="DH764" s="310"/>
      <c r="DI764" s="310"/>
      <c r="DJ764" s="310"/>
      <c r="DK764" s="310"/>
      <c r="DL764" s="310"/>
      <c r="DM764" s="310"/>
      <c r="DN764" s="310"/>
      <c r="DO764" s="310"/>
      <c r="DP764" s="310"/>
      <c r="DQ764" s="310"/>
      <c r="DR764" s="310"/>
      <c r="DS764" s="310"/>
      <c r="DT764" s="310"/>
      <c r="DU764" s="310"/>
      <c r="DV764" s="310"/>
      <c r="DW764" s="310"/>
      <c r="DX764" s="310"/>
      <c r="DY764" s="310"/>
      <c r="DZ764" s="310"/>
      <c r="EA764" s="310"/>
      <c r="EB764" s="310"/>
      <c r="EC764" s="310"/>
      <c r="ED764" s="310"/>
      <c r="EE764" s="310"/>
      <c r="EF764" s="310"/>
      <c r="EG764" s="310"/>
      <c r="EH764" s="310"/>
      <c r="EI764" s="310"/>
      <c r="EJ764" s="310"/>
      <c r="EK764" s="310"/>
      <c r="EL764" s="310"/>
      <c r="EM764" s="310"/>
      <c r="EN764" s="310"/>
      <c r="EO764" s="310"/>
      <c r="EP764" s="310"/>
      <c r="EQ764" s="310"/>
      <c r="ER764" s="310"/>
      <c r="ES764" s="1134"/>
      <c r="ET764" s="310"/>
      <c r="EU764" s="310"/>
      <c r="EV764" s="310"/>
      <c r="EW764" s="310"/>
      <c r="EX764" s="310"/>
      <c r="EY764" s="310"/>
    </row>
    <row r="765" spans="1:155" s="165" customFormat="1" hidden="1" x14ac:dyDescent="0.25">
      <c r="A765" s="926"/>
      <c r="B765" s="310"/>
      <c r="C765" s="310"/>
      <c r="D765" s="350"/>
      <c r="E765" s="350"/>
      <c r="F765" s="350"/>
      <c r="G765" s="306"/>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310"/>
      <c r="AE765" s="310"/>
      <c r="AF765" s="310"/>
      <c r="AG765" s="310"/>
      <c r="AH765" s="310"/>
      <c r="AI765" s="310"/>
      <c r="AJ765" s="310"/>
      <c r="AK765" s="310"/>
      <c r="AL765" s="310"/>
      <c r="AM765" s="310"/>
      <c r="AN765" s="310"/>
      <c r="AO765" s="310"/>
      <c r="AP765" s="310"/>
      <c r="AQ765" s="310"/>
      <c r="AR765" s="310"/>
      <c r="AS765" s="310"/>
      <c r="AT765" s="310"/>
      <c r="AU765" s="310"/>
      <c r="AV765" s="310"/>
      <c r="AW765" s="310"/>
      <c r="AX765" s="310"/>
      <c r="AY765" s="310"/>
      <c r="AZ765" s="310"/>
      <c r="BA765" s="310"/>
      <c r="BB765" s="310"/>
      <c r="BC765" s="310"/>
      <c r="BD765" s="310"/>
      <c r="BE765" s="310"/>
      <c r="BF765" s="310"/>
      <c r="BG765" s="310"/>
      <c r="BH765" s="310"/>
      <c r="BI765" s="310"/>
      <c r="BJ765" s="310"/>
      <c r="BK765" s="310"/>
      <c r="BL765" s="310"/>
      <c r="BM765" s="310"/>
      <c r="BN765" s="310"/>
      <c r="BO765" s="310"/>
      <c r="BP765" s="310"/>
      <c r="BQ765" s="310"/>
      <c r="BR765" s="310"/>
      <c r="BS765" s="310"/>
      <c r="BT765" s="310"/>
      <c r="BU765" s="310"/>
      <c r="BV765" s="310"/>
      <c r="BW765" s="310"/>
      <c r="BX765" s="310"/>
      <c r="BY765" s="310"/>
      <c r="BZ765" s="310"/>
      <c r="CA765" s="310"/>
      <c r="CB765" s="310"/>
      <c r="CC765" s="310"/>
      <c r="CD765" s="310"/>
      <c r="CE765" s="310"/>
      <c r="CF765" s="310"/>
      <c r="CG765" s="310"/>
      <c r="CH765" s="310"/>
      <c r="CI765" s="310"/>
      <c r="CJ765" s="310"/>
      <c r="CK765" s="310"/>
      <c r="CL765" s="310"/>
      <c r="CM765" s="310"/>
      <c r="CN765" s="310"/>
      <c r="CO765" s="310"/>
      <c r="CP765" s="310"/>
      <c r="CQ765" s="310"/>
      <c r="CR765" s="310"/>
      <c r="CS765" s="310"/>
      <c r="CT765" s="310"/>
      <c r="CU765" s="310"/>
      <c r="CV765" s="310"/>
      <c r="CW765" s="310"/>
      <c r="CX765" s="310"/>
      <c r="CY765" s="310"/>
      <c r="CZ765" s="310"/>
      <c r="DA765" s="310"/>
      <c r="DB765" s="310"/>
      <c r="DC765" s="310"/>
      <c r="DD765" s="310"/>
      <c r="DE765" s="310"/>
      <c r="DF765" s="310"/>
      <c r="DG765" s="310"/>
      <c r="DH765" s="310"/>
      <c r="DI765" s="310"/>
      <c r="DJ765" s="310"/>
      <c r="DK765" s="310"/>
      <c r="DL765" s="310"/>
      <c r="DM765" s="310"/>
      <c r="DN765" s="310"/>
      <c r="DO765" s="310"/>
      <c r="DP765" s="310"/>
      <c r="DQ765" s="310"/>
      <c r="DR765" s="310"/>
      <c r="DS765" s="310"/>
      <c r="DT765" s="310"/>
      <c r="DU765" s="310"/>
      <c r="DV765" s="310"/>
      <c r="DW765" s="310"/>
      <c r="DX765" s="310"/>
      <c r="DY765" s="310"/>
      <c r="DZ765" s="310"/>
      <c r="EA765" s="310"/>
      <c r="EB765" s="310"/>
      <c r="EC765" s="310"/>
      <c r="ED765" s="310"/>
      <c r="EE765" s="310"/>
      <c r="EF765" s="310"/>
      <c r="EG765" s="310"/>
      <c r="EH765" s="310"/>
      <c r="EI765" s="310"/>
      <c r="EJ765" s="310"/>
      <c r="EK765" s="310"/>
      <c r="EL765" s="310"/>
      <c r="EM765" s="310"/>
      <c r="EN765" s="310"/>
      <c r="EO765" s="310"/>
      <c r="EP765" s="310"/>
      <c r="EQ765" s="310"/>
      <c r="ER765" s="310"/>
      <c r="ES765" s="1134"/>
      <c r="ET765" s="310"/>
      <c r="EU765" s="310"/>
      <c r="EV765" s="310"/>
      <c r="EW765" s="310"/>
      <c r="EX765" s="310"/>
      <c r="EY765" s="310"/>
    </row>
    <row r="766" spans="1:155" s="165" customFormat="1" hidden="1" x14ac:dyDescent="0.25">
      <c r="A766" s="926"/>
      <c r="B766" s="310"/>
      <c r="C766" s="310"/>
      <c r="D766" s="350"/>
      <c r="E766" s="350"/>
      <c r="F766" s="350"/>
      <c r="G766" s="306"/>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0"/>
      <c r="AD766" s="310"/>
      <c r="AE766" s="310"/>
      <c r="AF766" s="310"/>
      <c r="AG766" s="310"/>
      <c r="AH766" s="310"/>
      <c r="AI766" s="310"/>
      <c r="AJ766" s="310"/>
      <c r="AK766" s="310"/>
      <c r="AL766" s="310"/>
      <c r="AM766" s="310"/>
      <c r="AN766" s="310"/>
      <c r="AO766" s="310"/>
      <c r="AP766" s="310"/>
      <c r="AQ766" s="310"/>
      <c r="AR766" s="310"/>
      <c r="AS766" s="310"/>
      <c r="AT766" s="310"/>
      <c r="AU766" s="310"/>
      <c r="AV766" s="310"/>
      <c r="AW766" s="310"/>
      <c r="AX766" s="310"/>
      <c r="AY766" s="310"/>
      <c r="AZ766" s="310"/>
      <c r="BA766" s="310"/>
      <c r="BB766" s="310"/>
      <c r="BC766" s="310"/>
      <c r="BD766" s="310"/>
      <c r="BE766" s="310"/>
      <c r="BF766" s="310"/>
      <c r="BG766" s="310"/>
      <c r="BH766" s="310"/>
      <c r="BI766" s="310"/>
      <c r="BJ766" s="310"/>
      <c r="BK766" s="310"/>
      <c r="BL766" s="310"/>
      <c r="BM766" s="310"/>
      <c r="BN766" s="310"/>
      <c r="BO766" s="310"/>
      <c r="BP766" s="310"/>
      <c r="BQ766" s="310"/>
      <c r="BR766" s="310"/>
      <c r="BS766" s="310"/>
      <c r="BT766" s="310"/>
      <c r="BU766" s="310"/>
      <c r="BV766" s="310"/>
      <c r="BW766" s="310"/>
      <c r="BX766" s="310"/>
      <c r="BY766" s="310"/>
      <c r="BZ766" s="310"/>
      <c r="CA766" s="310"/>
      <c r="CB766" s="310"/>
      <c r="CC766" s="310"/>
      <c r="CD766" s="310"/>
      <c r="CE766" s="310"/>
      <c r="CF766" s="310"/>
      <c r="CG766" s="310"/>
      <c r="CH766" s="310"/>
      <c r="CI766" s="310"/>
      <c r="CJ766" s="310"/>
      <c r="CK766" s="310"/>
      <c r="CL766" s="310"/>
      <c r="CM766" s="310"/>
      <c r="CN766" s="310"/>
      <c r="CO766" s="310"/>
      <c r="CP766" s="310"/>
      <c r="CQ766" s="310"/>
      <c r="CR766" s="310"/>
      <c r="CS766" s="310"/>
      <c r="CT766" s="310"/>
      <c r="CU766" s="310"/>
      <c r="CV766" s="310"/>
      <c r="CW766" s="310"/>
      <c r="CX766" s="310"/>
      <c r="CY766" s="310"/>
      <c r="CZ766" s="310"/>
      <c r="DA766" s="310"/>
      <c r="DB766" s="310"/>
      <c r="DC766" s="310"/>
      <c r="DD766" s="310"/>
      <c r="DE766" s="310"/>
      <c r="DF766" s="310"/>
      <c r="DG766" s="310"/>
      <c r="DH766" s="310"/>
      <c r="DI766" s="310"/>
      <c r="DJ766" s="310"/>
      <c r="DK766" s="310"/>
      <c r="DL766" s="310"/>
      <c r="DM766" s="310"/>
      <c r="DN766" s="310"/>
      <c r="DO766" s="310"/>
      <c r="DP766" s="310"/>
      <c r="DQ766" s="310"/>
      <c r="DR766" s="310"/>
      <c r="DS766" s="310"/>
      <c r="DT766" s="310"/>
      <c r="DU766" s="310"/>
      <c r="DV766" s="310"/>
      <c r="DW766" s="310"/>
      <c r="DX766" s="310"/>
      <c r="DY766" s="310"/>
      <c r="DZ766" s="310"/>
      <c r="EA766" s="310"/>
      <c r="EB766" s="310"/>
      <c r="EC766" s="310"/>
      <c r="ED766" s="310"/>
      <c r="EE766" s="310"/>
      <c r="EF766" s="310"/>
      <c r="EG766" s="310"/>
      <c r="EH766" s="310"/>
      <c r="EI766" s="310"/>
      <c r="EJ766" s="310"/>
      <c r="EK766" s="310"/>
      <c r="EL766" s="310"/>
      <c r="EM766" s="310"/>
      <c r="EN766" s="310"/>
      <c r="EO766" s="310"/>
      <c r="EP766" s="310"/>
      <c r="EQ766" s="310"/>
      <c r="ER766" s="310"/>
      <c r="ES766" s="1134"/>
      <c r="ET766" s="310"/>
      <c r="EU766" s="310"/>
      <c r="EV766" s="310"/>
      <c r="EW766" s="310"/>
      <c r="EX766" s="310"/>
      <c r="EY766" s="310"/>
    </row>
    <row r="767" spans="1:155" s="165" customFormat="1" hidden="1" x14ac:dyDescent="0.25">
      <c r="A767" s="926"/>
      <c r="B767" s="310"/>
      <c r="C767" s="310"/>
      <c r="D767" s="350"/>
      <c r="E767" s="350"/>
      <c r="F767" s="350"/>
      <c r="G767" s="306"/>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0"/>
      <c r="AD767" s="310"/>
      <c r="AE767" s="310"/>
      <c r="AF767" s="310"/>
      <c r="AG767" s="310"/>
      <c r="AH767" s="310"/>
      <c r="AI767" s="310"/>
      <c r="AJ767" s="310"/>
      <c r="AK767" s="310"/>
      <c r="AL767" s="310"/>
      <c r="AM767" s="310"/>
      <c r="AN767" s="310"/>
      <c r="AO767" s="310"/>
      <c r="AP767" s="310"/>
      <c r="AQ767" s="310"/>
      <c r="AR767" s="310"/>
      <c r="AS767" s="310"/>
      <c r="AT767" s="310"/>
      <c r="AU767" s="310"/>
      <c r="AV767" s="310"/>
      <c r="AW767" s="310"/>
      <c r="AX767" s="310"/>
      <c r="AY767" s="310"/>
      <c r="AZ767" s="310"/>
      <c r="BA767" s="310"/>
      <c r="BB767" s="310"/>
      <c r="BC767" s="310"/>
      <c r="BD767" s="310"/>
      <c r="BE767" s="310"/>
      <c r="BF767" s="310"/>
      <c r="BG767" s="310"/>
      <c r="BH767" s="310"/>
      <c r="BI767" s="310"/>
      <c r="BJ767" s="310"/>
      <c r="BK767" s="310"/>
      <c r="BL767" s="310"/>
      <c r="BM767" s="310"/>
      <c r="BN767" s="310"/>
      <c r="BO767" s="310"/>
      <c r="BP767" s="310"/>
      <c r="BQ767" s="310"/>
      <c r="BR767" s="310"/>
      <c r="BS767" s="310"/>
      <c r="BT767" s="310"/>
      <c r="BU767" s="310"/>
      <c r="BV767" s="310"/>
      <c r="BW767" s="310"/>
      <c r="BX767" s="310"/>
      <c r="BY767" s="310"/>
      <c r="BZ767" s="310"/>
      <c r="CA767" s="310"/>
      <c r="CB767" s="310"/>
      <c r="CC767" s="310"/>
      <c r="CD767" s="310"/>
      <c r="CE767" s="310"/>
      <c r="CF767" s="310"/>
      <c r="CG767" s="310"/>
      <c r="CH767" s="310"/>
      <c r="CI767" s="310"/>
      <c r="CJ767" s="310"/>
      <c r="CK767" s="310"/>
      <c r="CL767" s="310"/>
      <c r="CM767" s="310"/>
      <c r="CN767" s="310"/>
      <c r="CO767" s="310"/>
      <c r="CP767" s="310"/>
      <c r="CQ767" s="310"/>
      <c r="CR767" s="310"/>
      <c r="CS767" s="310"/>
      <c r="CT767" s="310"/>
      <c r="CU767" s="310"/>
      <c r="CV767" s="310"/>
      <c r="CW767" s="310"/>
      <c r="CX767" s="310"/>
      <c r="CY767" s="310"/>
      <c r="CZ767" s="310"/>
      <c r="DA767" s="310"/>
      <c r="DB767" s="310"/>
      <c r="DC767" s="310"/>
      <c r="DD767" s="310"/>
      <c r="DE767" s="310"/>
      <c r="DF767" s="310"/>
      <c r="DG767" s="310"/>
      <c r="DH767" s="310"/>
      <c r="DI767" s="310"/>
      <c r="DJ767" s="310"/>
      <c r="DK767" s="310"/>
      <c r="DL767" s="310"/>
      <c r="DM767" s="310"/>
      <c r="DN767" s="310"/>
      <c r="DO767" s="310"/>
      <c r="DP767" s="310"/>
      <c r="DQ767" s="310"/>
      <c r="DR767" s="310"/>
      <c r="DS767" s="310"/>
      <c r="DT767" s="310"/>
      <c r="DU767" s="310"/>
      <c r="DV767" s="310"/>
      <c r="DW767" s="310"/>
      <c r="DX767" s="310"/>
      <c r="DY767" s="310"/>
      <c r="DZ767" s="310"/>
      <c r="EA767" s="310"/>
      <c r="EB767" s="310"/>
      <c r="EC767" s="310"/>
      <c r="ED767" s="310"/>
      <c r="EE767" s="310"/>
      <c r="EF767" s="310"/>
      <c r="EG767" s="310"/>
      <c r="EH767" s="310"/>
      <c r="EI767" s="310"/>
      <c r="EJ767" s="310"/>
      <c r="EK767" s="310"/>
      <c r="EL767" s="310"/>
      <c r="EM767" s="310"/>
      <c r="EN767" s="310"/>
      <c r="EO767" s="310"/>
      <c r="EP767" s="310"/>
      <c r="EQ767" s="310"/>
      <c r="ER767" s="310"/>
      <c r="ES767" s="1134"/>
      <c r="ET767" s="310"/>
      <c r="EU767" s="310"/>
      <c r="EV767" s="310"/>
      <c r="EW767" s="310"/>
      <c r="EX767" s="310"/>
      <c r="EY767" s="310"/>
    </row>
    <row r="768" spans="1:155" s="165" customFormat="1" hidden="1" x14ac:dyDescent="0.25">
      <c r="A768" s="926"/>
      <c r="B768" s="310"/>
      <c r="C768" s="310"/>
      <c r="D768" s="350"/>
      <c r="E768" s="350"/>
      <c r="F768" s="350"/>
      <c r="G768" s="306"/>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310"/>
      <c r="AE768" s="310"/>
      <c r="AF768" s="310"/>
      <c r="AG768" s="310"/>
      <c r="AH768" s="310"/>
      <c r="AI768" s="310"/>
      <c r="AJ768" s="310"/>
      <c r="AK768" s="310"/>
      <c r="AL768" s="310"/>
      <c r="AM768" s="310"/>
      <c r="AN768" s="310"/>
      <c r="AO768" s="310"/>
      <c r="AP768" s="310"/>
      <c r="AQ768" s="310"/>
      <c r="AR768" s="310"/>
      <c r="AS768" s="310"/>
      <c r="AT768" s="310"/>
      <c r="AU768" s="310"/>
      <c r="AV768" s="310"/>
      <c r="AW768" s="310"/>
      <c r="AX768" s="310"/>
      <c r="AY768" s="310"/>
      <c r="AZ768" s="310"/>
      <c r="BA768" s="310"/>
      <c r="BB768" s="310"/>
      <c r="BC768" s="310"/>
      <c r="BD768" s="310"/>
      <c r="BE768" s="310"/>
      <c r="BF768" s="310"/>
      <c r="BG768" s="310"/>
      <c r="BH768" s="310"/>
      <c r="BI768" s="310"/>
      <c r="BJ768" s="310"/>
      <c r="BK768" s="310"/>
      <c r="BL768" s="310"/>
      <c r="BM768" s="310"/>
      <c r="BN768" s="310"/>
      <c r="BO768" s="310"/>
      <c r="BP768" s="310"/>
      <c r="BQ768" s="310"/>
      <c r="BR768" s="310"/>
      <c r="BS768" s="310"/>
      <c r="BT768" s="310"/>
      <c r="BU768" s="310"/>
      <c r="BV768" s="310"/>
      <c r="BW768" s="310"/>
      <c r="BX768" s="310"/>
      <c r="BY768" s="310"/>
      <c r="BZ768" s="310"/>
      <c r="CA768" s="310"/>
      <c r="CB768" s="310"/>
      <c r="CC768" s="310"/>
      <c r="CD768" s="310"/>
      <c r="CE768" s="310"/>
      <c r="CF768" s="310"/>
      <c r="CG768" s="310"/>
      <c r="CH768" s="310"/>
      <c r="CI768" s="310"/>
      <c r="CJ768" s="310"/>
      <c r="CK768" s="310"/>
      <c r="CL768" s="310"/>
      <c r="CM768" s="310"/>
      <c r="CN768" s="310"/>
      <c r="CO768" s="310"/>
      <c r="CP768" s="310"/>
      <c r="CQ768" s="310"/>
      <c r="CR768" s="310"/>
      <c r="CS768" s="310"/>
      <c r="CT768" s="310"/>
      <c r="CU768" s="310"/>
      <c r="CV768" s="310"/>
      <c r="CW768" s="310"/>
      <c r="CX768" s="310"/>
      <c r="CY768" s="310"/>
      <c r="CZ768" s="310"/>
      <c r="DA768" s="310"/>
      <c r="DB768" s="310"/>
      <c r="DC768" s="310"/>
      <c r="DD768" s="310"/>
      <c r="DE768" s="310"/>
      <c r="DF768" s="310"/>
      <c r="DG768" s="310"/>
      <c r="DH768" s="310"/>
      <c r="DI768" s="310"/>
      <c r="DJ768" s="310"/>
      <c r="DK768" s="310"/>
      <c r="DL768" s="310"/>
      <c r="DM768" s="310"/>
      <c r="DN768" s="310"/>
      <c r="DO768" s="310"/>
      <c r="DP768" s="310"/>
      <c r="DQ768" s="310"/>
      <c r="DR768" s="310"/>
      <c r="DS768" s="310"/>
      <c r="DT768" s="310"/>
      <c r="DU768" s="310"/>
      <c r="DV768" s="310"/>
      <c r="DW768" s="310"/>
      <c r="DX768" s="310"/>
      <c r="DY768" s="310"/>
      <c r="DZ768" s="310"/>
      <c r="EA768" s="310"/>
      <c r="EB768" s="310"/>
      <c r="EC768" s="310"/>
      <c r="ED768" s="310"/>
      <c r="EE768" s="310"/>
      <c r="EF768" s="310"/>
      <c r="EG768" s="310"/>
      <c r="EH768" s="310"/>
      <c r="EI768" s="310"/>
      <c r="EJ768" s="310"/>
      <c r="EK768" s="310"/>
      <c r="EL768" s="310"/>
      <c r="EM768" s="310"/>
      <c r="EN768" s="310"/>
      <c r="EO768" s="310"/>
      <c r="EP768" s="310"/>
      <c r="EQ768" s="310"/>
      <c r="ER768" s="310"/>
      <c r="ES768" s="1134"/>
      <c r="ET768" s="310"/>
      <c r="EU768" s="310"/>
      <c r="EV768" s="310"/>
      <c r="EW768" s="310"/>
      <c r="EX768" s="310"/>
      <c r="EY768" s="310"/>
    </row>
    <row r="769" spans="1:155" s="165" customFormat="1" hidden="1" x14ac:dyDescent="0.25">
      <c r="A769" s="926"/>
      <c r="B769" s="310"/>
      <c r="C769" s="310"/>
      <c r="D769" s="350"/>
      <c r="E769" s="350"/>
      <c r="F769" s="350"/>
      <c r="G769" s="306"/>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310"/>
      <c r="AE769" s="310"/>
      <c r="AF769" s="310"/>
      <c r="AG769" s="310"/>
      <c r="AH769" s="310"/>
      <c r="AI769" s="310"/>
      <c r="AJ769" s="310"/>
      <c r="AK769" s="310"/>
      <c r="AL769" s="310"/>
      <c r="AM769" s="310"/>
      <c r="AN769" s="310"/>
      <c r="AO769" s="310"/>
      <c r="AP769" s="310"/>
      <c r="AQ769" s="310"/>
      <c r="AR769" s="310"/>
      <c r="AS769" s="310"/>
      <c r="AT769" s="310"/>
      <c r="AU769" s="310"/>
      <c r="AV769" s="310"/>
      <c r="AW769" s="310"/>
      <c r="AX769" s="310"/>
      <c r="AY769" s="310"/>
      <c r="AZ769" s="310"/>
      <c r="BA769" s="310"/>
      <c r="BB769" s="310"/>
      <c r="BC769" s="310"/>
      <c r="BD769" s="310"/>
      <c r="BE769" s="310"/>
      <c r="BF769" s="310"/>
      <c r="BG769" s="310"/>
      <c r="BH769" s="310"/>
      <c r="BI769" s="310"/>
      <c r="BJ769" s="310"/>
      <c r="BK769" s="310"/>
      <c r="BL769" s="310"/>
      <c r="BM769" s="310"/>
      <c r="BN769" s="310"/>
      <c r="BO769" s="310"/>
      <c r="BP769" s="310"/>
      <c r="BQ769" s="310"/>
      <c r="BR769" s="310"/>
      <c r="BS769" s="310"/>
      <c r="BT769" s="310"/>
      <c r="BU769" s="310"/>
      <c r="BV769" s="310"/>
      <c r="BW769" s="310"/>
      <c r="BX769" s="310"/>
      <c r="BY769" s="310"/>
      <c r="BZ769" s="310"/>
      <c r="CA769" s="310"/>
      <c r="CB769" s="310"/>
      <c r="CC769" s="310"/>
      <c r="CD769" s="310"/>
      <c r="CE769" s="310"/>
      <c r="CF769" s="310"/>
      <c r="CG769" s="310"/>
      <c r="CH769" s="310"/>
      <c r="CI769" s="310"/>
      <c r="CJ769" s="310"/>
      <c r="CK769" s="310"/>
      <c r="CL769" s="310"/>
      <c r="CM769" s="310"/>
      <c r="CN769" s="310"/>
      <c r="CO769" s="310"/>
      <c r="CP769" s="310"/>
      <c r="CQ769" s="310"/>
      <c r="CR769" s="310"/>
      <c r="CS769" s="310"/>
      <c r="CT769" s="310"/>
      <c r="CU769" s="310"/>
      <c r="CV769" s="310"/>
      <c r="CW769" s="310"/>
      <c r="CX769" s="310"/>
      <c r="CY769" s="310"/>
      <c r="CZ769" s="310"/>
      <c r="DA769" s="310"/>
      <c r="DB769" s="310"/>
      <c r="DC769" s="310"/>
      <c r="DD769" s="310"/>
      <c r="DE769" s="310"/>
      <c r="DF769" s="310"/>
      <c r="DG769" s="310"/>
      <c r="DH769" s="310"/>
      <c r="DI769" s="310"/>
      <c r="DJ769" s="310"/>
      <c r="DK769" s="310"/>
      <c r="DL769" s="310"/>
      <c r="DM769" s="310"/>
      <c r="DN769" s="310"/>
      <c r="DO769" s="310"/>
      <c r="DP769" s="310"/>
      <c r="DQ769" s="310"/>
      <c r="DR769" s="310"/>
      <c r="DS769" s="310"/>
      <c r="DT769" s="310"/>
      <c r="DU769" s="310"/>
      <c r="DV769" s="310"/>
      <c r="DW769" s="310"/>
      <c r="DX769" s="310"/>
      <c r="DY769" s="310"/>
      <c r="DZ769" s="310"/>
      <c r="EA769" s="310"/>
      <c r="EB769" s="310"/>
      <c r="EC769" s="310"/>
      <c r="ED769" s="310"/>
      <c r="EE769" s="310"/>
      <c r="EF769" s="310"/>
      <c r="EG769" s="310"/>
      <c r="EH769" s="310"/>
      <c r="EI769" s="310"/>
      <c r="EJ769" s="310"/>
      <c r="EK769" s="310"/>
      <c r="EL769" s="310"/>
      <c r="EM769" s="310"/>
      <c r="EN769" s="310"/>
      <c r="EO769" s="310"/>
      <c r="EP769" s="310"/>
      <c r="EQ769" s="310"/>
      <c r="ER769" s="310"/>
      <c r="ES769" s="1134"/>
      <c r="ET769" s="310"/>
      <c r="EU769" s="310"/>
      <c r="EV769" s="310"/>
      <c r="EW769" s="310"/>
      <c r="EX769" s="310"/>
      <c r="EY769" s="310"/>
    </row>
    <row r="770" spans="1:155" s="165" customFormat="1" hidden="1" x14ac:dyDescent="0.25">
      <c r="A770" s="926"/>
      <c r="B770" s="310"/>
      <c r="C770" s="310"/>
      <c r="D770" s="350"/>
      <c r="E770" s="350"/>
      <c r="F770" s="350"/>
      <c r="G770" s="306"/>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310"/>
      <c r="AE770" s="310"/>
      <c r="AF770" s="310"/>
      <c r="AG770" s="310"/>
      <c r="AH770" s="310"/>
      <c r="AI770" s="310"/>
      <c r="AJ770" s="310"/>
      <c r="AK770" s="310"/>
      <c r="AL770" s="310"/>
      <c r="AM770" s="310"/>
      <c r="AN770" s="310"/>
      <c r="AO770" s="310"/>
      <c r="AP770" s="310"/>
      <c r="AQ770" s="310"/>
      <c r="AR770" s="310"/>
      <c r="AS770" s="310"/>
      <c r="AT770" s="310"/>
      <c r="AU770" s="310"/>
      <c r="AV770" s="310"/>
      <c r="AW770" s="310"/>
      <c r="AX770" s="310"/>
      <c r="AY770" s="310"/>
      <c r="AZ770" s="310"/>
      <c r="BA770" s="310"/>
      <c r="BB770" s="310"/>
      <c r="BC770" s="310"/>
      <c r="BD770" s="310"/>
      <c r="BE770" s="310"/>
      <c r="BF770" s="310"/>
      <c r="BG770" s="310"/>
      <c r="BH770" s="310"/>
      <c r="BI770" s="310"/>
      <c r="BJ770" s="310"/>
      <c r="BK770" s="310"/>
      <c r="BL770" s="310"/>
      <c r="BM770" s="310"/>
      <c r="BN770" s="310"/>
      <c r="BO770" s="310"/>
      <c r="BP770" s="310"/>
      <c r="BQ770" s="310"/>
      <c r="BR770" s="310"/>
      <c r="BS770" s="310"/>
      <c r="BT770" s="310"/>
      <c r="BU770" s="310"/>
      <c r="BV770" s="310"/>
      <c r="BW770" s="310"/>
      <c r="BX770" s="310"/>
      <c r="BY770" s="310"/>
      <c r="BZ770" s="310"/>
      <c r="CA770" s="310"/>
      <c r="CB770" s="310"/>
      <c r="CC770" s="310"/>
      <c r="CD770" s="310"/>
      <c r="CE770" s="310"/>
      <c r="CF770" s="310"/>
      <c r="CG770" s="310"/>
      <c r="CH770" s="310"/>
      <c r="CI770" s="310"/>
      <c r="CJ770" s="310"/>
      <c r="CK770" s="310"/>
      <c r="CL770" s="310"/>
      <c r="CM770" s="310"/>
      <c r="CN770" s="310"/>
      <c r="CO770" s="310"/>
      <c r="CP770" s="310"/>
      <c r="CQ770" s="310"/>
      <c r="CR770" s="310"/>
      <c r="CS770" s="310"/>
      <c r="CT770" s="310"/>
      <c r="CU770" s="310"/>
      <c r="CV770" s="310"/>
      <c r="CW770" s="310"/>
      <c r="CX770" s="310"/>
      <c r="CY770" s="310"/>
      <c r="CZ770" s="310"/>
      <c r="DA770" s="310"/>
      <c r="DB770" s="310"/>
      <c r="DC770" s="310"/>
      <c r="DD770" s="310"/>
      <c r="DE770" s="310"/>
      <c r="DF770" s="310"/>
      <c r="DG770" s="310"/>
      <c r="DH770" s="310"/>
      <c r="DI770" s="310"/>
      <c r="DJ770" s="310"/>
      <c r="DK770" s="310"/>
      <c r="DL770" s="310"/>
      <c r="DM770" s="310"/>
      <c r="DN770" s="310"/>
      <c r="DO770" s="310"/>
      <c r="DP770" s="310"/>
      <c r="DQ770" s="310"/>
      <c r="DR770" s="310"/>
      <c r="DS770" s="310"/>
      <c r="DT770" s="310"/>
      <c r="DU770" s="310"/>
      <c r="DV770" s="310"/>
      <c r="DW770" s="310"/>
      <c r="DX770" s="310"/>
      <c r="DY770" s="310"/>
      <c r="DZ770" s="310"/>
      <c r="EA770" s="310"/>
      <c r="EB770" s="310"/>
      <c r="EC770" s="310"/>
      <c r="ED770" s="310"/>
      <c r="EE770" s="310"/>
      <c r="EF770" s="310"/>
      <c r="EG770" s="310"/>
      <c r="EH770" s="310"/>
      <c r="EI770" s="310"/>
      <c r="EJ770" s="310"/>
      <c r="EK770" s="310"/>
      <c r="EL770" s="310"/>
      <c r="EM770" s="310"/>
      <c r="EN770" s="310"/>
      <c r="EO770" s="310"/>
      <c r="EP770" s="310"/>
      <c r="EQ770" s="310"/>
      <c r="ER770" s="310"/>
      <c r="ES770" s="1134"/>
      <c r="ET770" s="310"/>
      <c r="EU770" s="310"/>
      <c r="EV770" s="310"/>
      <c r="EW770" s="310"/>
      <c r="EX770" s="310"/>
      <c r="EY770" s="310"/>
    </row>
    <row r="771" spans="1:155" s="165" customFormat="1" hidden="1" x14ac:dyDescent="0.25">
      <c r="A771" s="926"/>
      <c r="B771" s="310"/>
      <c r="C771" s="310"/>
      <c r="D771" s="350"/>
      <c r="E771" s="350"/>
      <c r="F771" s="350"/>
      <c r="G771" s="306"/>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0"/>
      <c r="AD771" s="310"/>
      <c r="AE771" s="310"/>
      <c r="AF771" s="310"/>
      <c r="AG771" s="310"/>
      <c r="AH771" s="310"/>
      <c r="AI771" s="310"/>
      <c r="AJ771" s="310"/>
      <c r="AK771" s="310"/>
      <c r="AL771" s="310"/>
      <c r="AM771" s="310"/>
      <c r="AN771" s="310"/>
      <c r="AO771" s="310"/>
      <c r="AP771" s="310"/>
      <c r="AQ771" s="310"/>
      <c r="AR771" s="310"/>
      <c r="AS771" s="310"/>
      <c r="AT771" s="310"/>
      <c r="AU771" s="310"/>
      <c r="AV771" s="310"/>
      <c r="AW771" s="310"/>
      <c r="AX771" s="310"/>
      <c r="AY771" s="310"/>
      <c r="AZ771" s="310"/>
      <c r="BA771" s="310"/>
      <c r="BB771" s="310"/>
      <c r="BC771" s="310"/>
      <c r="BD771" s="310"/>
      <c r="BE771" s="310"/>
      <c r="BF771" s="310"/>
      <c r="BG771" s="310"/>
      <c r="BH771" s="310"/>
      <c r="BI771" s="310"/>
      <c r="BJ771" s="310"/>
      <c r="BK771" s="310"/>
      <c r="BL771" s="310"/>
      <c r="BM771" s="310"/>
      <c r="BN771" s="310"/>
      <c r="BO771" s="310"/>
      <c r="BP771" s="310"/>
      <c r="BQ771" s="310"/>
      <c r="BR771" s="310"/>
      <c r="BS771" s="310"/>
      <c r="BT771" s="310"/>
      <c r="BU771" s="310"/>
      <c r="BV771" s="310"/>
      <c r="BW771" s="310"/>
      <c r="BX771" s="310"/>
      <c r="BY771" s="310"/>
      <c r="BZ771" s="310"/>
      <c r="CA771" s="310"/>
      <c r="CB771" s="310"/>
      <c r="CC771" s="310"/>
      <c r="CD771" s="310"/>
      <c r="CE771" s="310"/>
      <c r="CF771" s="310"/>
      <c r="CG771" s="310"/>
      <c r="CH771" s="310"/>
      <c r="CI771" s="310"/>
      <c r="CJ771" s="310"/>
      <c r="CK771" s="310"/>
      <c r="CL771" s="310"/>
      <c r="CM771" s="310"/>
      <c r="CN771" s="310"/>
      <c r="CO771" s="310"/>
      <c r="CP771" s="310"/>
      <c r="CQ771" s="310"/>
      <c r="CR771" s="310"/>
      <c r="CS771" s="310"/>
      <c r="CT771" s="310"/>
      <c r="CU771" s="310"/>
      <c r="CV771" s="310"/>
      <c r="CW771" s="310"/>
      <c r="CX771" s="310"/>
      <c r="CY771" s="310"/>
      <c r="CZ771" s="310"/>
      <c r="DA771" s="310"/>
      <c r="DB771" s="310"/>
      <c r="DC771" s="310"/>
      <c r="DD771" s="310"/>
      <c r="DE771" s="310"/>
      <c r="DF771" s="310"/>
      <c r="DG771" s="310"/>
      <c r="DH771" s="310"/>
      <c r="DI771" s="310"/>
      <c r="DJ771" s="310"/>
      <c r="DK771" s="310"/>
      <c r="DL771" s="310"/>
      <c r="DM771" s="310"/>
      <c r="DN771" s="310"/>
      <c r="DO771" s="310"/>
      <c r="DP771" s="310"/>
      <c r="DQ771" s="310"/>
      <c r="DR771" s="310"/>
      <c r="DS771" s="310"/>
      <c r="DT771" s="310"/>
      <c r="DU771" s="310"/>
      <c r="DV771" s="310"/>
      <c r="DW771" s="310"/>
      <c r="DX771" s="310"/>
      <c r="DY771" s="310"/>
      <c r="DZ771" s="310"/>
      <c r="EA771" s="310"/>
      <c r="EB771" s="310"/>
      <c r="EC771" s="310"/>
      <c r="ED771" s="310"/>
      <c r="EE771" s="310"/>
      <c r="EF771" s="310"/>
      <c r="EG771" s="310"/>
      <c r="EH771" s="310"/>
      <c r="EI771" s="310"/>
      <c r="EJ771" s="310"/>
      <c r="EK771" s="310"/>
      <c r="EL771" s="310"/>
      <c r="EM771" s="310"/>
      <c r="EN771" s="310"/>
      <c r="EO771" s="310"/>
      <c r="EP771" s="310"/>
      <c r="EQ771" s="310"/>
      <c r="ER771" s="310"/>
      <c r="ES771" s="1134"/>
      <c r="ET771" s="310"/>
      <c r="EU771" s="310"/>
      <c r="EV771" s="310"/>
      <c r="EW771" s="310"/>
      <c r="EX771" s="310"/>
      <c r="EY771" s="310"/>
    </row>
    <row r="772" spans="1:155" s="165" customFormat="1" hidden="1" x14ac:dyDescent="0.25">
      <c r="A772" s="926"/>
      <c r="B772" s="310"/>
      <c r="C772" s="310"/>
      <c r="D772" s="350"/>
      <c r="E772" s="350"/>
      <c r="F772" s="350"/>
      <c r="G772" s="306"/>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310"/>
      <c r="AF772" s="310"/>
      <c r="AG772" s="310"/>
      <c r="AH772" s="310"/>
      <c r="AI772" s="310"/>
      <c r="AJ772" s="310"/>
      <c r="AK772" s="310"/>
      <c r="AL772" s="310"/>
      <c r="AM772" s="310"/>
      <c r="AN772" s="310"/>
      <c r="AO772" s="310"/>
      <c r="AP772" s="310"/>
      <c r="AQ772" s="310"/>
      <c r="AR772" s="310"/>
      <c r="AS772" s="310"/>
      <c r="AT772" s="310"/>
      <c r="AU772" s="310"/>
      <c r="AV772" s="310"/>
      <c r="AW772" s="310"/>
      <c r="AX772" s="310"/>
      <c r="AY772" s="310"/>
      <c r="AZ772" s="310"/>
      <c r="BA772" s="310"/>
      <c r="BB772" s="310"/>
      <c r="BC772" s="310"/>
      <c r="BD772" s="310"/>
      <c r="BE772" s="310"/>
      <c r="BF772" s="310"/>
      <c r="BG772" s="310"/>
      <c r="BH772" s="310"/>
      <c r="BI772" s="310"/>
      <c r="BJ772" s="310"/>
      <c r="BK772" s="310"/>
      <c r="BL772" s="310"/>
      <c r="BM772" s="310"/>
      <c r="BN772" s="310"/>
      <c r="BO772" s="310"/>
      <c r="BP772" s="310"/>
      <c r="BQ772" s="310"/>
      <c r="BR772" s="310"/>
      <c r="BS772" s="310"/>
      <c r="BT772" s="310"/>
      <c r="BU772" s="310"/>
      <c r="BV772" s="310"/>
      <c r="BW772" s="310"/>
      <c r="BX772" s="310"/>
      <c r="BY772" s="310"/>
      <c r="BZ772" s="310"/>
      <c r="CA772" s="310"/>
      <c r="CB772" s="310"/>
      <c r="CC772" s="310"/>
      <c r="CD772" s="310"/>
      <c r="CE772" s="310"/>
      <c r="CF772" s="310"/>
      <c r="CG772" s="310"/>
      <c r="CH772" s="310"/>
      <c r="CI772" s="310"/>
      <c r="CJ772" s="310"/>
      <c r="CK772" s="310"/>
      <c r="CL772" s="310"/>
      <c r="CM772" s="310"/>
      <c r="CN772" s="310"/>
      <c r="CO772" s="310"/>
      <c r="CP772" s="310"/>
      <c r="CQ772" s="310"/>
      <c r="CR772" s="310"/>
      <c r="CS772" s="310"/>
      <c r="CT772" s="310"/>
      <c r="CU772" s="310"/>
      <c r="CV772" s="310"/>
      <c r="CW772" s="310"/>
      <c r="CX772" s="310"/>
      <c r="CY772" s="310"/>
      <c r="CZ772" s="310"/>
      <c r="DA772" s="310"/>
      <c r="DB772" s="310"/>
      <c r="DC772" s="310"/>
      <c r="DD772" s="310"/>
      <c r="DE772" s="310"/>
      <c r="DF772" s="310"/>
      <c r="DG772" s="310"/>
      <c r="DH772" s="310"/>
      <c r="DI772" s="310"/>
      <c r="DJ772" s="310"/>
      <c r="DK772" s="310"/>
      <c r="DL772" s="310"/>
      <c r="DM772" s="310"/>
      <c r="DN772" s="310"/>
      <c r="DO772" s="310"/>
      <c r="DP772" s="310"/>
      <c r="DQ772" s="310"/>
      <c r="DR772" s="310"/>
      <c r="DS772" s="310"/>
      <c r="DT772" s="310"/>
      <c r="DU772" s="310"/>
      <c r="DV772" s="310"/>
      <c r="DW772" s="310"/>
      <c r="DX772" s="310"/>
      <c r="DY772" s="310"/>
      <c r="DZ772" s="310"/>
      <c r="EA772" s="310"/>
      <c r="EB772" s="310"/>
      <c r="EC772" s="310"/>
      <c r="ED772" s="310"/>
      <c r="EE772" s="310"/>
      <c r="EF772" s="310"/>
      <c r="EG772" s="310"/>
      <c r="EH772" s="310"/>
      <c r="EI772" s="310"/>
      <c r="EJ772" s="310"/>
      <c r="EK772" s="310"/>
      <c r="EL772" s="310"/>
      <c r="EM772" s="310"/>
      <c r="EN772" s="310"/>
      <c r="EO772" s="310"/>
      <c r="EP772" s="310"/>
      <c r="EQ772" s="310"/>
      <c r="ER772" s="310"/>
      <c r="ES772" s="1134"/>
      <c r="ET772" s="310"/>
      <c r="EU772" s="310"/>
      <c r="EV772" s="310"/>
      <c r="EW772" s="310"/>
      <c r="EX772" s="310"/>
      <c r="EY772" s="310"/>
    </row>
    <row r="773" spans="1:155" s="165" customFormat="1" hidden="1" x14ac:dyDescent="0.25">
      <c r="A773" s="926"/>
      <c r="B773" s="310"/>
      <c r="C773" s="310"/>
      <c r="D773" s="350"/>
      <c r="E773" s="350"/>
      <c r="F773" s="350"/>
      <c r="G773" s="306"/>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0"/>
      <c r="AD773" s="310"/>
      <c r="AE773" s="310"/>
      <c r="AF773" s="310"/>
      <c r="AG773" s="310"/>
      <c r="AH773" s="310"/>
      <c r="AI773" s="310"/>
      <c r="AJ773" s="310"/>
      <c r="AK773" s="310"/>
      <c r="AL773" s="310"/>
      <c r="AM773" s="310"/>
      <c r="AN773" s="310"/>
      <c r="AO773" s="310"/>
      <c r="AP773" s="310"/>
      <c r="AQ773" s="310"/>
      <c r="AR773" s="310"/>
      <c r="AS773" s="310"/>
      <c r="AT773" s="310"/>
      <c r="AU773" s="310"/>
      <c r="AV773" s="310"/>
      <c r="AW773" s="310"/>
      <c r="AX773" s="310"/>
      <c r="AY773" s="310"/>
      <c r="AZ773" s="310"/>
      <c r="BA773" s="310"/>
      <c r="BB773" s="310"/>
      <c r="BC773" s="310"/>
      <c r="BD773" s="310"/>
      <c r="BE773" s="310"/>
      <c r="BF773" s="310"/>
      <c r="BG773" s="310"/>
      <c r="BH773" s="310"/>
      <c r="BI773" s="310"/>
      <c r="BJ773" s="310"/>
      <c r="BK773" s="310"/>
      <c r="BL773" s="310"/>
      <c r="BM773" s="310"/>
      <c r="BN773" s="310"/>
      <c r="BO773" s="310"/>
      <c r="BP773" s="310"/>
      <c r="BQ773" s="310"/>
      <c r="BR773" s="310"/>
      <c r="BS773" s="310"/>
      <c r="BT773" s="310"/>
      <c r="BU773" s="310"/>
      <c r="BV773" s="310"/>
      <c r="BW773" s="310"/>
      <c r="BX773" s="310"/>
      <c r="BY773" s="310"/>
      <c r="BZ773" s="310"/>
      <c r="CA773" s="310"/>
      <c r="CB773" s="310"/>
      <c r="CC773" s="310"/>
      <c r="CD773" s="310"/>
      <c r="CE773" s="310"/>
      <c r="CF773" s="310"/>
      <c r="CG773" s="310"/>
      <c r="CH773" s="310"/>
      <c r="CI773" s="310"/>
      <c r="CJ773" s="310"/>
      <c r="CK773" s="310"/>
      <c r="CL773" s="310"/>
      <c r="CM773" s="310"/>
      <c r="CN773" s="310"/>
      <c r="CO773" s="310"/>
      <c r="CP773" s="310"/>
      <c r="CQ773" s="310"/>
      <c r="CR773" s="310"/>
      <c r="CS773" s="310"/>
      <c r="CT773" s="310"/>
      <c r="CU773" s="310"/>
      <c r="CV773" s="310"/>
      <c r="CW773" s="310"/>
      <c r="CX773" s="310"/>
      <c r="CY773" s="310"/>
      <c r="CZ773" s="310"/>
      <c r="DA773" s="310"/>
      <c r="DB773" s="310"/>
      <c r="DC773" s="310"/>
      <c r="DD773" s="310"/>
      <c r="DE773" s="310"/>
      <c r="DF773" s="310"/>
      <c r="DG773" s="310"/>
      <c r="DH773" s="310"/>
      <c r="DI773" s="310"/>
      <c r="DJ773" s="310"/>
      <c r="DK773" s="310"/>
      <c r="DL773" s="310"/>
      <c r="DM773" s="310"/>
      <c r="DN773" s="310"/>
      <c r="DO773" s="310"/>
      <c r="DP773" s="310"/>
      <c r="DQ773" s="310"/>
      <c r="DR773" s="310"/>
      <c r="DS773" s="310"/>
      <c r="DT773" s="310"/>
      <c r="DU773" s="310"/>
      <c r="DV773" s="310"/>
      <c r="DW773" s="310"/>
      <c r="DX773" s="310"/>
      <c r="DY773" s="310"/>
      <c r="DZ773" s="310"/>
      <c r="EA773" s="310"/>
      <c r="EB773" s="310"/>
      <c r="EC773" s="310"/>
      <c r="ED773" s="310"/>
      <c r="EE773" s="310"/>
      <c r="EF773" s="310"/>
      <c r="EG773" s="310"/>
      <c r="EH773" s="310"/>
      <c r="EI773" s="310"/>
      <c r="EJ773" s="310"/>
      <c r="EK773" s="310"/>
      <c r="EL773" s="310"/>
      <c r="EM773" s="310"/>
      <c r="EN773" s="310"/>
      <c r="EO773" s="310"/>
      <c r="EP773" s="310"/>
      <c r="EQ773" s="310"/>
      <c r="ER773" s="310"/>
      <c r="ES773" s="1134"/>
      <c r="ET773" s="310"/>
      <c r="EU773" s="310"/>
      <c r="EV773" s="310"/>
      <c r="EW773" s="310"/>
      <c r="EX773" s="310"/>
      <c r="EY773" s="310"/>
    </row>
    <row r="774" spans="1:155" s="165" customFormat="1" hidden="1" x14ac:dyDescent="0.25">
      <c r="A774" s="926"/>
      <c r="B774" s="310"/>
      <c r="C774" s="310"/>
      <c r="D774" s="350"/>
      <c r="E774" s="350"/>
      <c r="F774" s="350"/>
      <c r="G774" s="306"/>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0"/>
      <c r="AD774" s="310"/>
      <c r="AE774" s="310"/>
      <c r="AF774" s="310"/>
      <c r="AG774" s="310"/>
      <c r="AH774" s="310"/>
      <c r="AI774" s="310"/>
      <c r="AJ774" s="310"/>
      <c r="AK774" s="310"/>
      <c r="AL774" s="310"/>
      <c r="AM774" s="310"/>
      <c r="AN774" s="310"/>
      <c r="AO774" s="310"/>
      <c r="AP774" s="310"/>
      <c r="AQ774" s="310"/>
      <c r="AR774" s="310"/>
      <c r="AS774" s="310"/>
      <c r="AT774" s="310"/>
      <c r="AU774" s="310"/>
      <c r="AV774" s="310"/>
      <c r="AW774" s="310"/>
      <c r="AX774" s="310"/>
      <c r="AY774" s="310"/>
      <c r="AZ774" s="310"/>
      <c r="BA774" s="310"/>
      <c r="BB774" s="310"/>
      <c r="BC774" s="310"/>
      <c r="BD774" s="310"/>
      <c r="BE774" s="310"/>
      <c r="BF774" s="310"/>
      <c r="BG774" s="310"/>
      <c r="BH774" s="310"/>
      <c r="BI774" s="310"/>
      <c r="BJ774" s="310"/>
      <c r="BK774" s="310"/>
      <c r="BL774" s="310"/>
      <c r="BM774" s="310"/>
      <c r="BN774" s="310"/>
      <c r="BO774" s="310"/>
      <c r="BP774" s="310"/>
      <c r="BQ774" s="310"/>
      <c r="BR774" s="310"/>
      <c r="BS774" s="310"/>
      <c r="BT774" s="310"/>
      <c r="BU774" s="310"/>
      <c r="BV774" s="310"/>
      <c r="BW774" s="310"/>
      <c r="BX774" s="310"/>
      <c r="BY774" s="310"/>
      <c r="BZ774" s="310"/>
      <c r="CA774" s="310"/>
      <c r="CB774" s="310"/>
      <c r="CC774" s="310"/>
      <c r="CD774" s="310"/>
      <c r="CE774" s="310"/>
      <c r="CF774" s="310"/>
      <c r="CG774" s="310"/>
      <c r="CH774" s="310"/>
      <c r="CI774" s="310"/>
      <c r="CJ774" s="310"/>
      <c r="CK774" s="310"/>
      <c r="CL774" s="310"/>
      <c r="CM774" s="310"/>
      <c r="CN774" s="310"/>
      <c r="CO774" s="310"/>
      <c r="CP774" s="310"/>
      <c r="CQ774" s="310"/>
      <c r="CR774" s="310"/>
      <c r="CS774" s="310"/>
      <c r="CT774" s="310"/>
      <c r="CU774" s="310"/>
      <c r="CV774" s="310"/>
      <c r="CW774" s="310"/>
      <c r="CX774" s="310"/>
      <c r="CY774" s="310"/>
      <c r="CZ774" s="310"/>
      <c r="DA774" s="310"/>
      <c r="DB774" s="310"/>
      <c r="DC774" s="310"/>
      <c r="DD774" s="310"/>
      <c r="DE774" s="310"/>
      <c r="DF774" s="310"/>
      <c r="DG774" s="310"/>
      <c r="DH774" s="310"/>
      <c r="DI774" s="310"/>
      <c r="DJ774" s="310"/>
      <c r="DK774" s="310"/>
      <c r="DL774" s="310"/>
      <c r="DM774" s="310"/>
      <c r="DN774" s="310"/>
      <c r="DO774" s="310"/>
      <c r="DP774" s="310"/>
      <c r="DQ774" s="310"/>
      <c r="DR774" s="310"/>
      <c r="DS774" s="310"/>
      <c r="DT774" s="310"/>
      <c r="DU774" s="310"/>
      <c r="DV774" s="310"/>
      <c r="DW774" s="310"/>
      <c r="DX774" s="310"/>
      <c r="DY774" s="310"/>
      <c r="DZ774" s="310"/>
      <c r="EA774" s="310"/>
      <c r="EB774" s="310"/>
      <c r="EC774" s="310"/>
      <c r="ED774" s="310"/>
      <c r="EE774" s="310"/>
      <c r="EF774" s="310"/>
      <c r="EG774" s="310"/>
      <c r="EH774" s="310"/>
      <c r="EI774" s="310"/>
      <c r="EJ774" s="310"/>
      <c r="EK774" s="310"/>
      <c r="EL774" s="310"/>
      <c r="EM774" s="310"/>
      <c r="EN774" s="310"/>
      <c r="EO774" s="310"/>
      <c r="EP774" s="310"/>
      <c r="EQ774" s="310"/>
      <c r="ER774" s="310"/>
      <c r="ES774" s="1134"/>
      <c r="ET774" s="310"/>
      <c r="EU774" s="310"/>
      <c r="EV774" s="310"/>
      <c r="EW774" s="310"/>
      <c r="EX774" s="310"/>
      <c r="EY774" s="310"/>
    </row>
    <row r="775" spans="1:155" s="165" customFormat="1" hidden="1" x14ac:dyDescent="0.25">
      <c r="A775" s="926"/>
      <c r="B775" s="310"/>
      <c r="C775" s="310"/>
      <c r="D775" s="350"/>
      <c r="E775" s="350"/>
      <c r="F775" s="350"/>
      <c r="G775" s="306"/>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0"/>
      <c r="AD775" s="310"/>
      <c r="AE775" s="310"/>
      <c r="AF775" s="310"/>
      <c r="AG775" s="310"/>
      <c r="AH775" s="310"/>
      <c r="AI775" s="310"/>
      <c r="AJ775" s="310"/>
      <c r="AK775" s="310"/>
      <c r="AL775" s="310"/>
      <c r="AM775" s="310"/>
      <c r="AN775" s="310"/>
      <c r="AO775" s="310"/>
      <c r="AP775" s="310"/>
      <c r="AQ775" s="310"/>
      <c r="AR775" s="310"/>
      <c r="AS775" s="310"/>
      <c r="AT775" s="310"/>
      <c r="AU775" s="310"/>
      <c r="AV775" s="310"/>
      <c r="AW775" s="310"/>
      <c r="AX775" s="310"/>
      <c r="AY775" s="310"/>
      <c r="AZ775" s="310"/>
      <c r="BA775" s="310"/>
      <c r="BB775" s="310"/>
      <c r="BC775" s="310"/>
      <c r="BD775" s="310"/>
      <c r="BE775" s="310"/>
      <c r="BF775" s="310"/>
      <c r="BG775" s="310"/>
      <c r="BH775" s="310"/>
      <c r="BI775" s="310"/>
      <c r="BJ775" s="310"/>
      <c r="BK775" s="310"/>
      <c r="BL775" s="310"/>
      <c r="BM775" s="310"/>
      <c r="BN775" s="310"/>
      <c r="BO775" s="310"/>
      <c r="BP775" s="310"/>
      <c r="BQ775" s="310"/>
      <c r="BR775" s="310"/>
      <c r="BS775" s="310"/>
      <c r="BT775" s="310"/>
      <c r="BU775" s="310"/>
      <c r="BV775" s="310"/>
      <c r="BW775" s="310"/>
      <c r="BX775" s="310"/>
      <c r="BY775" s="310"/>
      <c r="BZ775" s="310"/>
      <c r="CA775" s="310"/>
      <c r="CB775" s="310"/>
      <c r="CC775" s="310"/>
      <c r="CD775" s="310"/>
      <c r="CE775" s="310"/>
      <c r="CF775" s="310"/>
      <c r="CG775" s="310"/>
      <c r="CH775" s="310"/>
      <c r="CI775" s="310"/>
      <c r="CJ775" s="310"/>
      <c r="CK775" s="310"/>
      <c r="CL775" s="310"/>
      <c r="CM775" s="310"/>
      <c r="CN775" s="310"/>
      <c r="CO775" s="310"/>
      <c r="CP775" s="310"/>
      <c r="CQ775" s="310"/>
      <c r="CR775" s="310"/>
      <c r="CS775" s="310"/>
      <c r="CT775" s="310"/>
      <c r="CU775" s="310"/>
      <c r="CV775" s="310"/>
      <c r="CW775" s="310"/>
      <c r="CX775" s="310"/>
      <c r="CY775" s="310"/>
      <c r="CZ775" s="310"/>
      <c r="DA775" s="310"/>
      <c r="DB775" s="310"/>
      <c r="DC775" s="310"/>
      <c r="DD775" s="310"/>
      <c r="DE775" s="310"/>
      <c r="DF775" s="310"/>
      <c r="DG775" s="310"/>
      <c r="DH775" s="310"/>
      <c r="DI775" s="310"/>
      <c r="DJ775" s="310"/>
      <c r="DK775" s="310"/>
      <c r="DL775" s="310"/>
      <c r="DM775" s="310"/>
      <c r="DN775" s="310"/>
      <c r="DO775" s="310"/>
      <c r="DP775" s="310"/>
      <c r="DQ775" s="310"/>
      <c r="DR775" s="310"/>
      <c r="DS775" s="310"/>
      <c r="DT775" s="310"/>
      <c r="DU775" s="310"/>
      <c r="DV775" s="310"/>
      <c r="DW775" s="310"/>
      <c r="DX775" s="310"/>
      <c r="DY775" s="310"/>
      <c r="DZ775" s="310"/>
      <c r="EA775" s="310"/>
      <c r="EB775" s="310"/>
      <c r="EC775" s="310"/>
      <c r="ED775" s="310"/>
      <c r="EE775" s="310"/>
      <c r="EF775" s="310"/>
      <c r="EG775" s="310"/>
      <c r="EH775" s="310"/>
      <c r="EI775" s="310"/>
      <c r="EJ775" s="310"/>
      <c r="EK775" s="310"/>
      <c r="EL775" s="310"/>
      <c r="EM775" s="310"/>
      <c r="EN775" s="310"/>
      <c r="EO775" s="310"/>
      <c r="EP775" s="310"/>
      <c r="EQ775" s="310"/>
      <c r="ER775" s="310"/>
      <c r="ES775" s="1134"/>
      <c r="ET775" s="310"/>
      <c r="EU775" s="310"/>
      <c r="EV775" s="310"/>
      <c r="EW775" s="310"/>
      <c r="EX775" s="310"/>
      <c r="EY775" s="310"/>
    </row>
    <row r="776" spans="1:155" s="165" customFormat="1" hidden="1" x14ac:dyDescent="0.25">
      <c r="A776" s="926"/>
      <c r="B776" s="310"/>
      <c r="C776" s="310"/>
      <c r="D776" s="350"/>
      <c r="E776" s="350"/>
      <c r="F776" s="350"/>
      <c r="G776" s="306"/>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0"/>
      <c r="AD776" s="310"/>
      <c r="AE776" s="310"/>
      <c r="AF776" s="310"/>
      <c r="AG776" s="310"/>
      <c r="AH776" s="310"/>
      <c r="AI776" s="310"/>
      <c r="AJ776" s="310"/>
      <c r="AK776" s="310"/>
      <c r="AL776" s="310"/>
      <c r="AM776" s="310"/>
      <c r="AN776" s="310"/>
      <c r="AO776" s="310"/>
      <c r="AP776" s="310"/>
      <c r="AQ776" s="310"/>
      <c r="AR776" s="310"/>
      <c r="AS776" s="310"/>
      <c r="AT776" s="310"/>
      <c r="AU776" s="310"/>
      <c r="AV776" s="310"/>
      <c r="AW776" s="310"/>
      <c r="AX776" s="310"/>
      <c r="AY776" s="310"/>
      <c r="AZ776" s="310"/>
      <c r="BA776" s="310"/>
      <c r="BB776" s="310"/>
      <c r="BC776" s="310"/>
      <c r="BD776" s="310"/>
      <c r="BE776" s="310"/>
      <c r="BF776" s="310"/>
      <c r="BG776" s="310"/>
      <c r="BH776" s="310"/>
      <c r="BI776" s="310"/>
      <c r="BJ776" s="310"/>
      <c r="BK776" s="310"/>
      <c r="BL776" s="310"/>
      <c r="BM776" s="310"/>
      <c r="BN776" s="310"/>
      <c r="BO776" s="310"/>
      <c r="BP776" s="310"/>
      <c r="BQ776" s="310"/>
      <c r="BR776" s="310"/>
      <c r="BS776" s="310"/>
      <c r="BT776" s="310"/>
      <c r="BU776" s="310"/>
      <c r="BV776" s="310"/>
      <c r="BW776" s="310"/>
      <c r="BX776" s="310"/>
      <c r="BY776" s="310"/>
      <c r="BZ776" s="310"/>
      <c r="CA776" s="310"/>
      <c r="CB776" s="310"/>
      <c r="CC776" s="310"/>
      <c r="CD776" s="310"/>
      <c r="CE776" s="310"/>
      <c r="CF776" s="310"/>
      <c r="CG776" s="310"/>
      <c r="CH776" s="310"/>
      <c r="CI776" s="310"/>
      <c r="CJ776" s="310"/>
      <c r="CK776" s="310"/>
      <c r="CL776" s="310"/>
      <c r="CM776" s="310"/>
      <c r="CN776" s="310"/>
      <c r="CO776" s="310"/>
      <c r="CP776" s="310"/>
      <c r="CQ776" s="310"/>
      <c r="CR776" s="310"/>
      <c r="CS776" s="310"/>
      <c r="CT776" s="310"/>
      <c r="CU776" s="310"/>
      <c r="CV776" s="310"/>
      <c r="CW776" s="310"/>
      <c r="CX776" s="310"/>
      <c r="CY776" s="310"/>
      <c r="CZ776" s="310"/>
      <c r="DA776" s="310"/>
      <c r="DB776" s="310"/>
      <c r="DC776" s="310"/>
      <c r="DD776" s="310"/>
      <c r="DE776" s="310"/>
      <c r="DF776" s="310"/>
      <c r="DG776" s="310"/>
      <c r="DH776" s="310"/>
      <c r="DI776" s="310"/>
      <c r="DJ776" s="310"/>
      <c r="DK776" s="310"/>
      <c r="DL776" s="310"/>
      <c r="DM776" s="310"/>
      <c r="DN776" s="310"/>
      <c r="DO776" s="310"/>
      <c r="DP776" s="310"/>
      <c r="DQ776" s="310"/>
      <c r="DR776" s="310"/>
      <c r="DS776" s="310"/>
      <c r="DT776" s="310"/>
      <c r="DU776" s="310"/>
      <c r="DV776" s="310"/>
      <c r="DW776" s="310"/>
      <c r="DX776" s="310"/>
      <c r="DY776" s="310"/>
      <c r="DZ776" s="310"/>
      <c r="EA776" s="310"/>
      <c r="EB776" s="310"/>
      <c r="EC776" s="310"/>
      <c r="ED776" s="310"/>
      <c r="EE776" s="310"/>
      <c r="EF776" s="310"/>
      <c r="EG776" s="310"/>
      <c r="EH776" s="310"/>
      <c r="EI776" s="310"/>
      <c r="EJ776" s="310"/>
      <c r="EK776" s="310"/>
      <c r="EL776" s="310"/>
      <c r="EM776" s="310"/>
      <c r="EN776" s="310"/>
      <c r="EO776" s="310"/>
      <c r="EP776" s="310"/>
      <c r="EQ776" s="310"/>
      <c r="ER776" s="310"/>
      <c r="ES776" s="1134"/>
      <c r="ET776" s="310"/>
      <c r="EU776" s="310"/>
      <c r="EV776" s="310"/>
      <c r="EW776" s="310"/>
      <c r="EX776" s="310"/>
      <c r="EY776" s="310"/>
    </row>
    <row r="777" spans="1:155" s="165" customFormat="1" hidden="1" x14ac:dyDescent="0.25">
      <c r="A777" s="926"/>
      <c r="B777" s="310"/>
      <c r="C777" s="310"/>
      <c r="D777" s="350"/>
      <c r="E777" s="350"/>
      <c r="F777" s="350"/>
      <c r="G777" s="306"/>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c r="AT777" s="310"/>
      <c r="AU777" s="310"/>
      <c r="AV777" s="310"/>
      <c r="AW777" s="310"/>
      <c r="AX777" s="310"/>
      <c r="AY777" s="310"/>
      <c r="AZ777" s="310"/>
      <c r="BA777" s="310"/>
      <c r="BB777" s="310"/>
      <c r="BC777" s="310"/>
      <c r="BD777" s="310"/>
      <c r="BE777" s="310"/>
      <c r="BF777" s="310"/>
      <c r="BG777" s="310"/>
      <c r="BH777" s="310"/>
      <c r="BI777" s="310"/>
      <c r="BJ777" s="310"/>
      <c r="BK777" s="310"/>
      <c r="BL777" s="310"/>
      <c r="BM777" s="310"/>
      <c r="BN777" s="310"/>
      <c r="BO777" s="310"/>
      <c r="BP777" s="310"/>
      <c r="BQ777" s="310"/>
      <c r="BR777" s="310"/>
      <c r="BS777" s="310"/>
      <c r="BT777" s="310"/>
      <c r="BU777" s="310"/>
      <c r="BV777" s="310"/>
      <c r="BW777" s="310"/>
      <c r="BX777" s="310"/>
      <c r="BY777" s="310"/>
      <c r="BZ777" s="310"/>
      <c r="CA777" s="310"/>
      <c r="CB777" s="310"/>
      <c r="CC777" s="310"/>
      <c r="CD777" s="310"/>
      <c r="CE777" s="310"/>
      <c r="CF777" s="310"/>
      <c r="CG777" s="310"/>
      <c r="CH777" s="310"/>
      <c r="CI777" s="310"/>
      <c r="CJ777" s="310"/>
      <c r="CK777" s="310"/>
      <c r="CL777" s="310"/>
      <c r="CM777" s="310"/>
      <c r="CN777" s="310"/>
      <c r="CO777" s="310"/>
      <c r="CP777" s="310"/>
      <c r="CQ777" s="310"/>
      <c r="CR777" s="310"/>
      <c r="CS777" s="310"/>
      <c r="CT777" s="310"/>
      <c r="CU777" s="310"/>
      <c r="CV777" s="310"/>
      <c r="CW777" s="310"/>
      <c r="CX777" s="310"/>
      <c r="CY777" s="310"/>
      <c r="CZ777" s="310"/>
      <c r="DA777" s="310"/>
      <c r="DB777" s="310"/>
      <c r="DC777" s="310"/>
      <c r="DD777" s="310"/>
      <c r="DE777" s="310"/>
      <c r="DF777" s="310"/>
      <c r="DG777" s="310"/>
      <c r="DH777" s="310"/>
      <c r="DI777" s="310"/>
      <c r="DJ777" s="310"/>
      <c r="DK777" s="310"/>
      <c r="DL777" s="310"/>
      <c r="DM777" s="310"/>
      <c r="DN777" s="310"/>
      <c r="DO777" s="310"/>
      <c r="DP777" s="310"/>
      <c r="DQ777" s="310"/>
      <c r="DR777" s="310"/>
      <c r="DS777" s="310"/>
      <c r="DT777" s="310"/>
      <c r="DU777" s="310"/>
      <c r="DV777" s="310"/>
      <c r="DW777" s="310"/>
      <c r="DX777" s="310"/>
      <c r="DY777" s="310"/>
      <c r="DZ777" s="310"/>
      <c r="EA777" s="310"/>
      <c r="EB777" s="310"/>
      <c r="EC777" s="310"/>
      <c r="ED777" s="310"/>
      <c r="EE777" s="310"/>
      <c r="EF777" s="310"/>
      <c r="EG777" s="310"/>
      <c r="EH777" s="310"/>
      <c r="EI777" s="310"/>
      <c r="EJ777" s="310"/>
      <c r="EK777" s="310"/>
      <c r="EL777" s="310"/>
      <c r="EM777" s="310"/>
      <c r="EN777" s="310"/>
      <c r="EO777" s="310"/>
      <c r="EP777" s="310"/>
      <c r="EQ777" s="310"/>
      <c r="ER777" s="310"/>
      <c r="ES777" s="1134"/>
      <c r="ET777" s="310"/>
      <c r="EU777" s="310"/>
      <c r="EV777" s="310"/>
      <c r="EW777" s="310"/>
      <c r="EX777" s="310"/>
      <c r="EY777" s="310"/>
    </row>
    <row r="778" spans="1:155" s="165" customFormat="1" hidden="1" x14ac:dyDescent="0.25">
      <c r="A778" s="926"/>
      <c r="B778" s="310"/>
      <c r="C778" s="310"/>
      <c r="D778" s="350"/>
      <c r="E778" s="350"/>
      <c r="F778" s="350"/>
      <c r="G778" s="306"/>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310"/>
      <c r="AE778" s="310"/>
      <c r="AF778" s="310"/>
      <c r="AG778" s="310"/>
      <c r="AH778" s="310"/>
      <c r="AI778" s="310"/>
      <c r="AJ778" s="310"/>
      <c r="AK778" s="310"/>
      <c r="AL778" s="310"/>
      <c r="AM778" s="310"/>
      <c r="AN778" s="310"/>
      <c r="AO778" s="310"/>
      <c r="AP778" s="310"/>
      <c r="AQ778" s="310"/>
      <c r="AR778" s="310"/>
      <c r="AS778" s="310"/>
      <c r="AT778" s="310"/>
      <c r="AU778" s="310"/>
      <c r="AV778" s="310"/>
      <c r="AW778" s="310"/>
      <c r="AX778" s="310"/>
      <c r="AY778" s="310"/>
      <c r="AZ778" s="310"/>
      <c r="BA778" s="310"/>
      <c r="BB778" s="310"/>
      <c r="BC778" s="310"/>
      <c r="BD778" s="310"/>
      <c r="BE778" s="310"/>
      <c r="BF778" s="310"/>
      <c r="BG778" s="310"/>
      <c r="BH778" s="310"/>
      <c r="BI778" s="310"/>
      <c r="BJ778" s="310"/>
      <c r="BK778" s="310"/>
      <c r="BL778" s="310"/>
      <c r="BM778" s="310"/>
      <c r="BN778" s="310"/>
      <c r="BO778" s="310"/>
      <c r="BP778" s="310"/>
      <c r="BQ778" s="310"/>
      <c r="BR778" s="310"/>
      <c r="BS778" s="310"/>
      <c r="BT778" s="310"/>
      <c r="BU778" s="310"/>
      <c r="BV778" s="310"/>
      <c r="BW778" s="310"/>
      <c r="BX778" s="310"/>
      <c r="BY778" s="310"/>
      <c r="BZ778" s="310"/>
      <c r="CA778" s="310"/>
      <c r="CB778" s="310"/>
      <c r="CC778" s="310"/>
      <c r="CD778" s="310"/>
      <c r="CE778" s="310"/>
      <c r="CF778" s="310"/>
      <c r="CG778" s="310"/>
      <c r="CH778" s="310"/>
      <c r="CI778" s="310"/>
      <c r="CJ778" s="310"/>
      <c r="CK778" s="310"/>
      <c r="CL778" s="310"/>
      <c r="CM778" s="310"/>
      <c r="CN778" s="310"/>
      <c r="CO778" s="310"/>
      <c r="CP778" s="310"/>
      <c r="CQ778" s="310"/>
      <c r="CR778" s="310"/>
      <c r="CS778" s="310"/>
      <c r="CT778" s="310"/>
      <c r="CU778" s="310"/>
      <c r="CV778" s="310"/>
      <c r="CW778" s="310"/>
      <c r="CX778" s="310"/>
      <c r="CY778" s="310"/>
      <c r="CZ778" s="310"/>
      <c r="DA778" s="310"/>
      <c r="DB778" s="310"/>
      <c r="DC778" s="310"/>
      <c r="DD778" s="310"/>
      <c r="DE778" s="310"/>
      <c r="DF778" s="310"/>
      <c r="DG778" s="310"/>
      <c r="DH778" s="310"/>
      <c r="DI778" s="310"/>
      <c r="DJ778" s="310"/>
      <c r="DK778" s="310"/>
      <c r="DL778" s="310"/>
      <c r="DM778" s="310"/>
      <c r="DN778" s="310"/>
      <c r="DO778" s="310"/>
      <c r="DP778" s="310"/>
      <c r="DQ778" s="310"/>
      <c r="DR778" s="310"/>
      <c r="DS778" s="310"/>
      <c r="DT778" s="310"/>
      <c r="DU778" s="310"/>
      <c r="DV778" s="310"/>
      <c r="DW778" s="310"/>
      <c r="DX778" s="310"/>
      <c r="DY778" s="310"/>
      <c r="DZ778" s="310"/>
      <c r="EA778" s="310"/>
      <c r="EB778" s="310"/>
      <c r="EC778" s="310"/>
      <c r="ED778" s="310"/>
      <c r="EE778" s="310"/>
      <c r="EF778" s="310"/>
      <c r="EG778" s="310"/>
      <c r="EH778" s="310"/>
      <c r="EI778" s="310"/>
      <c r="EJ778" s="310"/>
      <c r="EK778" s="310"/>
      <c r="EL778" s="310"/>
      <c r="EM778" s="310"/>
      <c r="EN778" s="310"/>
      <c r="EO778" s="310"/>
      <c r="EP778" s="310"/>
      <c r="EQ778" s="310"/>
      <c r="ER778" s="310"/>
      <c r="ES778" s="1134"/>
      <c r="ET778" s="310"/>
      <c r="EU778" s="310"/>
      <c r="EV778" s="310"/>
      <c r="EW778" s="310"/>
      <c r="EX778" s="310"/>
      <c r="EY778" s="310"/>
    </row>
    <row r="779" spans="1:155" s="165" customFormat="1" hidden="1" x14ac:dyDescent="0.25">
      <c r="A779" s="926"/>
      <c r="B779" s="310"/>
      <c r="C779" s="310"/>
      <c r="D779" s="350"/>
      <c r="E779" s="350"/>
      <c r="F779" s="350"/>
      <c r="G779" s="306"/>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310"/>
      <c r="AE779" s="310"/>
      <c r="AF779" s="310"/>
      <c r="AG779" s="310"/>
      <c r="AH779" s="310"/>
      <c r="AI779" s="310"/>
      <c r="AJ779" s="310"/>
      <c r="AK779" s="310"/>
      <c r="AL779" s="310"/>
      <c r="AM779" s="310"/>
      <c r="AN779" s="310"/>
      <c r="AO779" s="310"/>
      <c r="AP779" s="310"/>
      <c r="AQ779" s="310"/>
      <c r="AR779" s="310"/>
      <c r="AS779" s="310"/>
      <c r="AT779" s="310"/>
      <c r="AU779" s="310"/>
      <c r="AV779" s="310"/>
      <c r="AW779" s="310"/>
      <c r="AX779" s="310"/>
      <c r="AY779" s="310"/>
      <c r="AZ779" s="310"/>
      <c r="BA779" s="310"/>
      <c r="BB779" s="310"/>
      <c r="BC779" s="310"/>
      <c r="BD779" s="310"/>
      <c r="BE779" s="310"/>
      <c r="BF779" s="310"/>
      <c r="BG779" s="310"/>
      <c r="BH779" s="310"/>
      <c r="BI779" s="310"/>
      <c r="BJ779" s="310"/>
      <c r="BK779" s="310"/>
      <c r="BL779" s="310"/>
      <c r="BM779" s="310"/>
      <c r="BN779" s="310"/>
      <c r="BO779" s="310"/>
      <c r="BP779" s="310"/>
      <c r="BQ779" s="310"/>
      <c r="BR779" s="310"/>
      <c r="BS779" s="310"/>
      <c r="BT779" s="310"/>
      <c r="BU779" s="310"/>
      <c r="BV779" s="310"/>
      <c r="BW779" s="310"/>
      <c r="BX779" s="310"/>
      <c r="BY779" s="310"/>
      <c r="BZ779" s="310"/>
      <c r="CA779" s="310"/>
      <c r="CB779" s="310"/>
      <c r="CC779" s="310"/>
      <c r="CD779" s="310"/>
      <c r="CE779" s="310"/>
      <c r="CF779" s="310"/>
      <c r="CG779" s="310"/>
      <c r="CH779" s="310"/>
      <c r="CI779" s="310"/>
      <c r="CJ779" s="310"/>
      <c r="CK779" s="310"/>
      <c r="CL779" s="310"/>
      <c r="CM779" s="310"/>
      <c r="CN779" s="310"/>
      <c r="CO779" s="310"/>
      <c r="CP779" s="310"/>
      <c r="CQ779" s="310"/>
      <c r="CR779" s="310"/>
      <c r="CS779" s="310"/>
      <c r="CT779" s="310"/>
      <c r="CU779" s="310"/>
      <c r="CV779" s="310"/>
      <c r="CW779" s="310"/>
      <c r="CX779" s="310"/>
      <c r="CY779" s="310"/>
      <c r="CZ779" s="310"/>
      <c r="DA779" s="310"/>
      <c r="DB779" s="310"/>
      <c r="DC779" s="310"/>
      <c r="DD779" s="310"/>
      <c r="DE779" s="310"/>
      <c r="DF779" s="310"/>
      <c r="DG779" s="310"/>
      <c r="DH779" s="310"/>
      <c r="DI779" s="310"/>
      <c r="DJ779" s="310"/>
      <c r="DK779" s="310"/>
      <c r="DL779" s="310"/>
      <c r="DM779" s="310"/>
      <c r="DN779" s="310"/>
      <c r="DO779" s="310"/>
      <c r="DP779" s="310"/>
      <c r="DQ779" s="310"/>
      <c r="DR779" s="310"/>
      <c r="DS779" s="310"/>
      <c r="DT779" s="310"/>
      <c r="DU779" s="310"/>
      <c r="DV779" s="310"/>
      <c r="DW779" s="310"/>
      <c r="DX779" s="310"/>
      <c r="DY779" s="310"/>
      <c r="DZ779" s="310"/>
      <c r="EA779" s="310"/>
      <c r="EB779" s="310"/>
      <c r="EC779" s="310"/>
      <c r="ED779" s="310"/>
      <c r="EE779" s="310"/>
      <c r="EF779" s="310"/>
      <c r="EG779" s="310"/>
      <c r="EH779" s="310"/>
      <c r="EI779" s="310"/>
      <c r="EJ779" s="310"/>
      <c r="EK779" s="310"/>
      <c r="EL779" s="310"/>
      <c r="EM779" s="310"/>
      <c r="EN779" s="310"/>
      <c r="EO779" s="310"/>
      <c r="EP779" s="310"/>
      <c r="EQ779" s="310"/>
      <c r="ER779" s="310"/>
      <c r="ES779" s="1134"/>
      <c r="ET779" s="310"/>
      <c r="EU779" s="310"/>
      <c r="EV779" s="310"/>
      <c r="EW779" s="310"/>
      <c r="EX779" s="310"/>
      <c r="EY779" s="310"/>
    </row>
    <row r="780" spans="1:155" s="165" customFormat="1" hidden="1" x14ac:dyDescent="0.25">
      <c r="A780" s="926"/>
      <c r="B780" s="310"/>
      <c r="C780" s="310"/>
      <c r="D780" s="350"/>
      <c r="E780" s="350"/>
      <c r="F780" s="350"/>
      <c r="G780" s="306"/>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310"/>
      <c r="AE780" s="310"/>
      <c r="AF780" s="310"/>
      <c r="AG780" s="310"/>
      <c r="AH780" s="310"/>
      <c r="AI780" s="310"/>
      <c r="AJ780" s="310"/>
      <c r="AK780" s="310"/>
      <c r="AL780" s="310"/>
      <c r="AM780" s="310"/>
      <c r="AN780" s="310"/>
      <c r="AO780" s="310"/>
      <c r="AP780" s="310"/>
      <c r="AQ780" s="310"/>
      <c r="AR780" s="310"/>
      <c r="AS780" s="310"/>
      <c r="AT780" s="310"/>
      <c r="AU780" s="310"/>
      <c r="AV780" s="310"/>
      <c r="AW780" s="310"/>
      <c r="AX780" s="310"/>
      <c r="AY780" s="310"/>
      <c r="AZ780" s="310"/>
      <c r="BA780" s="310"/>
      <c r="BB780" s="310"/>
      <c r="BC780" s="310"/>
      <c r="BD780" s="310"/>
      <c r="BE780" s="310"/>
      <c r="BF780" s="310"/>
      <c r="BG780" s="310"/>
      <c r="BH780" s="310"/>
      <c r="BI780" s="310"/>
      <c r="BJ780" s="310"/>
      <c r="BK780" s="310"/>
      <c r="BL780" s="310"/>
      <c r="BM780" s="310"/>
      <c r="BN780" s="310"/>
      <c r="BO780" s="310"/>
      <c r="BP780" s="310"/>
      <c r="BQ780" s="310"/>
      <c r="BR780" s="310"/>
      <c r="BS780" s="310"/>
      <c r="BT780" s="310"/>
      <c r="BU780" s="310"/>
      <c r="BV780" s="310"/>
      <c r="BW780" s="310"/>
      <c r="BX780" s="310"/>
      <c r="BY780" s="310"/>
      <c r="BZ780" s="310"/>
      <c r="CA780" s="310"/>
      <c r="CB780" s="310"/>
      <c r="CC780" s="310"/>
      <c r="CD780" s="310"/>
      <c r="CE780" s="310"/>
      <c r="CF780" s="310"/>
      <c r="CG780" s="310"/>
      <c r="CH780" s="310"/>
      <c r="CI780" s="310"/>
      <c r="CJ780" s="310"/>
      <c r="CK780" s="310"/>
      <c r="CL780" s="310"/>
      <c r="CM780" s="310"/>
      <c r="CN780" s="310"/>
      <c r="CO780" s="310"/>
      <c r="CP780" s="310"/>
      <c r="CQ780" s="310"/>
      <c r="CR780" s="310"/>
      <c r="CS780" s="310"/>
      <c r="CT780" s="310"/>
      <c r="CU780" s="310"/>
      <c r="CV780" s="310"/>
      <c r="CW780" s="310"/>
      <c r="CX780" s="310"/>
      <c r="CY780" s="310"/>
      <c r="CZ780" s="310"/>
      <c r="DA780" s="310"/>
      <c r="DB780" s="310"/>
      <c r="DC780" s="310"/>
      <c r="DD780" s="310"/>
      <c r="DE780" s="310"/>
      <c r="DF780" s="310"/>
      <c r="DG780" s="310"/>
      <c r="DH780" s="310"/>
      <c r="DI780" s="310"/>
      <c r="DJ780" s="310"/>
      <c r="DK780" s="310"/>
      <c r="DL780" s="310"/>
      <c r="DM780" s="310"/>
      <c r="DN780" s="310"/>
      <c r="DO780" s="310"/>
      <c r="DP780" s="310"/>
      <c r="DQ780" s="310"/>
      <c r="DR780" s="310"/>
      <c r="DS780" s="310"/>
      <c r="DT780" s="310"/>
      <c r="DU780" s="310"/>
      <c r="DV780" s="310"/>
      <c r="DW780" s="310"/>
      <c r="DX780" s="310"/>
      <c r="DY780" s="310"/>
      <c r="DZ780" s="310"/>
      <c r="EA780" s="310"/>
      <c r="EB780" s="310"/>
      <c r="EC780" s="310"/>
      <c r="ED780" s="310"/>
      <c r="EE780" s="310"/>
      <c r="EF780" s="310"/>
      <c r="EG780" s="310"/>
      <c r="EH780" s="310"/>
      <c r="EI780" s="310"/>
      <c r="EJ780" s="310"/>
      <c r="EK780" s="310"/>
      <c r="EL780" s="310"/>
      <c r="EM780" s="310"/>
      <c r="EN780" s="310"/>
      <c r="EO780" s="310"/>
      <c r="EP780" s="310"/>
      <c r="EQ780" s="310"/>
      <c r="ER780" s="310"/>
      <c r="ES780" s="1134"/>
      <c r="ET780" s="310"/>
      <c r="EU780" s="310"/>
      <c r="EV780" s="310"/>
      <c r="EW780" s="310"/>
      <c r="EX780" s="310"/>
      <c r="EY780" s="310"/>
    </row>
    <row r="781" spans="1:155" s="165" customFormat="1" hidden="1" x14ac:dyDescent="0.25">
      <c r="A781" s="926"/>
      <c r="B781" s="310"/>
      <c r="C781" s="310"/>
      <c r="D781" s="350"/>
      <c r="E781" s="350"/>
      <c r="F781" s="350"/>
      <c r="G781" s="306"/>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0"/>
      <c r="AD781" s="310"/>
      <c r="AE781" s="310"/>
      <c r="AF781" s="310"/>
      <c r="AG781" s="310"/>
      <c r="AH781" s="310"/>
      <c r="AI781" s="310"/>
      <c r="AJ781" s="310"/>
      <c r="AK781" s="310"/>
      <c r="AL781" s="310"/>
      <c r="AM781" s="310"/>
      <c r="AN781" s="310"/>
      <c r="AO781" s="310"/>
      <c r="AP781" s="310"/>
      <c r="AQ781" s="310"/>
      <c r="AR781" s="310"/>
      <c r="AS781" s="310"/>
      <c r="AT781" s="310"/>
      <c r="AU781" s="310"/>
      <c r="AV781" s="310"/>
      <c r="AW781" s="310"/>
      <c r="AX781" s="310"/>
      <c r="AY781" s="310"/>
      <c r="AZ781" s="310"/>
      <c r="BA781" s="310"/>
      <c r="BB781" s="310"/>
      <c r="BC781" s="310"/>
      <c r="BD781" s="310"/>
      <c r="BE781" s="310"/>
      <c r="BF781" s="310"/>
      <c r="BG781" s="310"/>
      <c r="BH781" s="310"/>
      <c r="BI781" s="310"/>
      <c r="BJ781" s="310"/>
      <c r="BK781" s="310"/>
      <c r="BL781" s="310"/>
      <c r="BM781" s="310"/>
      <c r="BN781" s="310"/>
      <c r="BO781" s="310"/>
      <c r="BP781" s="310"/>
      <c r="BQ781" s="310"/>
      <c r="BR781" s="310"/>
      <c r="BS781" s="310"/>
      <c r="BT781" s="310"/>
      <c r="BU781" s="310"/>
      <c r="BV781" s="310"/>
      <c r="BW781" s="310"/>
      <c r="BX781" s="310"/>
      <c r="BY781" s="310"/>
      <c r="BZ781" s="310"/>
      <c r="CA781" s="310"/>
      <c r="CB781" s="310"/>
      <c r="CC781" s="310"/>
      <c r="CD781" s="310"/>
      <c r="CE781" s="310"/>
      <c r="CF781" s="310"/>
      <c r="CG781" s="310"/>
      <c r="CH781" s="310"/>
      <c r="CI781" s="310"/>
      <c r="CJ781" s="310"/>
      <c r="CK781" s="310"/>
      <c r="CL781" s="310"/>
      <c r="CM781" s="310"/>
      <c r="CN781" s="310"/>
      <c r="CO781" s="310"/>
      <c r="CP781" s="310"/>
      <c r="CQ781" s="310"/>
      <c r="CR781" s="310"/>
      <c r="CS781" s="310"/>
      <c r="CT781" s="310"/>
      <c r="CU781" s="310"/>
      <c r="CV781" s="310"/>
      <c r="CW781" s="310"/>
      <c r="CX781" s="310"/>
      <c r="CY781" s="310"/>
      <c r="CZ781" s="310"/>
      <c r="DA781" s="310"/>
      <c r="DB781" s="310"/>
      <c r="DC781" s="310"/>
      <c r="DD781" s="310"/>
      <c r="DE781" s="310"/>
      <c r="DF781" s="310"/>
      <c r="DG781" s="310"/>
      <c r="DH781" s="310"/>
      <c r="DI781" s="310"/>
      <c r="DJ781" s="310"/>
      <c r="DK781" s="310"/>
      <c r="DL781" s="310"/>
      <c r="DM781" s="310"/>
      <c r="DN781" s="310"/>
      <c r="DO781" s="310"/>
      <c r="DP781" s="310"/>
      <c r="DQ781" s="310"/>
      <c r="DR781" s="310"/>
      <c r="DS781" s="310"/>
      <c r="DT781" s="310"/>
      <c r="DU781" s="310"/>
      <c r="DV781" s="310"/>
      <c r="DW781" s="310"/>
      <c r="DX781" s="310"/>
      <c r="DY781" s="310"/>
      <c r="DZ781" s="310"/>
      <c r="EA781" s="310"/>
      <c r="EB781" s="310"/>
      <c r="EC781" s="310"/>
      <c r="ED781" s="310"/>
      <c r="EE781" s="310"/>
      <c r="EF781" s="310"/>
      <c r="EG781" s="310"/>
      <c r="EH781" s="310"/>
      <c r="EI781" s="310"/>
      <c r="EJ781" s="310"/>
      <c r="EK781" s="310"/>
      <c r="EL781" s="310"/>
      <c r="EM781" s="310"/>
      <c r="EN781" s="310"/>
      <c r="EO781" s="310"/>
      <c r="EP781" s="310"/>
      <c r="EQ781" s="310"/>
      <c r="ER781" s="310"/>
      <c r="ES781" s="1134"/>
      <c r="ET781" s="310"/>
      <c r="EU781" s="310"/>
      <c r="EV781" s="310"/>
      <c r="EW781" s="310"/>
      <c r="EX781" s="310"/>
      <c r="EY781" s="310"/>
    </row>
    <row r="782" spans="1:155" s="165" customFormat="1" hidden="1" x14ac:dyDescent="0.25">
      <c r="A782" s="926"/>
      <c r="B782" s="310"/>
      <c r="C782" s="310"/>
      <c r="D782" s="350"/>
      <c r="E782" s="350"/>
      <c r="F782" s="350"/>
      <c r="G782" s="306"/>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0"/>
      <c r="AD782" s="310"/>
      <c r="AE782" s="310"/>
      <c r="AF782" s="310"/>
      <c r="AG782" s="310"/>
      <c r="AH782" s="310"/>
      <c r="AI782" s="310"/>
      <c r="AJ782" s="310"/>
      <c r="AK782" s="310"/>
      <c r="AL782" s="310"/>
      <c r="AM782" s="310"/>
      <c r="AN782" s="310"/>
      <c r="AO782" s="310"/>
      <c r="AP782" s="310"/>
      <c r="AQ782" s="310"/>
      <c r="AR782" s="310"/>
      <c r="AS782" s="310"/>
      <c r="AT782" s="310"/>
      <c r="AU782" s="310"/>
      <c r="AV782" s="310"/>
      <c r="AW782" s="310"/>
      <c r="AX782" s="310"/>
      <c r="AY782" s="310"/>
      <c r="AZ782" s="310"/>
      <c r="BA782" s="310"/>
      <c r="BB782" s="310"/>
      <c r="BC782" s="310"/>
      <c r="BD782" s="310"/>
      <c r="BE782" s="310"/>
      <c r="BF782" s="310"/>
      <c r="BG782" s="310"/>
      <c r="BH782" s="310"/>
      <c r="BI782" s="310"/>
      <c r="BJ782" s="310"/>
      <c r="BK782" s="310"/>
      <c r="BL782" s="310"/>
      <c r="BM782" s="310"/>
      <c r="BN782" s="310"/>
      <c r="BO782" s="310"/>
      <c r="BP782" s="310"/>
      <c r="BQ782" s="310"/>
      <c r="BR782" s="310"/>
      <c r="BS782" s="310"/>
      <c r="BT782" s="310"/>
      <c r="BU782" s="310"/>
      <c r="BV782" s="310"/>
      <c r="BW782" s="310"/>
      <c r="BX782" s="310"/>
      <c r="BY782" s="310"/>
      <c r="BZ782" s="310"/>
      <c r="CA782" s="310"/>
      <c r="CB782" s="310"/>
      <c r="CC782" s="310"/>
      <c r="CD782" s="310"/>
      <c r="CE782" s="310"/>
      <c r="CF782" s="310"/>
      <c r="CG782" s="310"/>
      <c r="CH782" s="310"/>
      <c r="CI782" s="310"/>
      <c r="CJ782" s="310"/>
      <c r="CK782" s="310"/>
      <c r="CL782" s="310"/>
      <c r="CM782" s="310"/>
      <c r="CN782" s="310"/>
      <c r="CO782" s="310"/>
      <c r="CP782" s="310"/>
      <c r="CQ782" s="310"/>
      <c r="CR782" s="310"/>
      <c r="CS782" s="310"/>
      <c r="CT782" s="310"/>
      <c r="CU782" s="310"/>
      <c r="CV782" s="310"/>
      <c r="CW782" s="310"/>
      <c r="CX782" s="310"/>
      <c r="CY782" s="310"/>
      <c r="CZ782" s="310"/>
      <c r="DA782" s="310"/>
      <c r="DB782" s="310"/>
      <c r="DC782" s="310"/>
      <c r="DD782" s="310"/>
      <c r="DE782" s="310"/>
      <c r="DF782" s="310"/>
      <c r="DG782" s="310"/>
      <c r="DH782" s="310"/>
      <c r="DI782" s="310"/>
      <c r="DJ782" s="310"/>
      <c r="DK782" s="310"/>
      <c r="DL782" s="310"/>
      <c r="DM782" s="310"/>
      <c r="DN782" s="310"/>
      <c r="DO782" s="310"/>
      <c r="DP782" s="310"/>
      <c r="DQ782" s="310"/>
      <c r="DR782" s="310"/>
      <c r="DS782" s="310"/>
      <c r="DT782" s="310"/>
      <c r="DU782" s="310"/>
      <c r="DV782" s="310"/>
      <c r="DW782" s="310"/>
      <c r="DX782" s="310"/>
      <c r="DY782" s="310"/>
      <c r="DZ782" s="310"/>
      <c r="EA782" s="310"/>
      <c r="EB782" s="310"/>
      <c r="EC782" s="310"/>
      <c r="ED782" s="310"/>
      <c r="EE782" s="310"/>
      <c r="EF782" s="310"/>
      <c r="EG782" s="310"/>
      <c r="EH782" s="310"/>
      <c r="EI782" s="310"/>
      <c r="EJ782" s="310"/>
      <c r="EK782" s="310"/>
      <c r="EL782" s="310"/>
      <c r="EM782" s="310"/>
      <c r="EN782" s="310"/>
      <c r="EO782" s="310"/>
      <c r="EP782" s="310"/>
      <c r="EQ782" s="310"/>
      <c r="ER782" s="310"/>
      <c r="ES782" s="1134"/>
      <c r="ET782" s="310"/>
      <c r="EU782" s="310"/>
      <c r="EV782" s="310"/>
      <c r="EW782" s="310"/>
      <c r="EX782" s="310"/>
      <c r="EY782" s="310"/>
    </row>
    <row r="783" spans="1:155" s="165" customFormat="1" hidden="1" x14ac:dyDescent="0.25">
      <c r="A783" s="926"/>
      <c r="B783" s="310"/>
      <c r="C783" s="310"/>
      <c r="D783" s="350"/>
      <c r="E783" s="350"/>
      <c r="F783" s="350"/>
      <c r="G783" s="306"/>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0"/>
      <c r="AD783" s="310"/>
      <c r="AE783" s="310"/>
      <c r="AF783" s="310"/>
      <c r="AG783" s="310"/>
      <c r="AH783" s="310"/>
      <c r="AI783" s="310"/>
      <c r="AJ783" s="310"/>
      <c r="AK783" s="310"/>
      <c r="AL783" s="310"/>
      <c r="AM783" s="310"/>
      <c r="AN783" s="310"/>
      <c r="AO783" s="310"/>
      <c r="AP783" s="310"/>
      <c r="AQ783" s="310"/>
      <c r="AR783" s="310"/>
      <c r="AS783" s="310"/>
      <c r="AT783" s="310"/>
      <c r="AU783" s="310"/>
      <c r="AV783" s="310"/>
      <c r="AW783" s="310"/>
      <c r="AX783" s="310"/>
      <c r="AY783" s="310"/>
      <c r="AZ783" s="310"/>
      <c r="BA783" s="310"/>
      <c r="BB783" s="310"/>
      <c r="BC783" s="310"/>
      <c r="BD783" s="310"/>
      <c r="BE783" s="310"/>
      <c r="BF783" s="310"/>
      <c r="BG783" s="310"/>
      <c r="BH783" s="310"/>
      <c r="BI783" s="310"/>
      <c r="BJ783" s="310"/>
      <c r="BK783" s="310"/>
      <c r="BL783" s="310"/>
      <c r="BM783" s="310"/>
      <c r="BN783" s="310"/>
      <c r="BO783" s="310"/>
      <c r="BP783" s="310"/>
      <c r="BQ783" s="310"/>
      <c r="BR783" s="310"/>
      <c r="BS783" s="310"/>
      <c r="BT783" s="310"/>
      <c r="BU783" s="310"/>
      <c r="BV783" s="310"/>
      <c r="BW783" s="310"/>
      <c r="BX783" s="310"/>
      <c r="BY783" s="310"/>
      <c r="BZ783" s="310"/>
      <c r="CA783" s="310"/>
      <c r="CB783" s="310"/>
      <c r="CC783" s="310"/>
      <c r="CD783" s="310"/>
      <c r="CE783" s="310"/>
      <c r="CF783" s="310"/>
      <c r="CG783" s="310"/>
      <c r="CH783" s="310"/>
      <c r="CI783" s="310"/>
      <c r="CJ783" s="310"/>
      <c r="CK783" s="310"/>
      <c r="CL783" s="310"/>
      <c r="CM783" s="310"/>
      <c r="CN783" s="310"/>
      <c r="CO783" s="310"/>
      <c r="CP783" s="310"/>
      <c r="CQ783" s="310"/>
      <c r="CR783" s="310"/>
      <c r="CS783" s="310"/>
      <c r="CT783" s="310"/>
      <c r="CU783" s="310"/>
      <c r="CV783" s="310"/>
      <c r="CW783" s="310"/>
      <c r="CX783" s="310"/>
      <c r="CY783" s="310"/>
      <c r="CZ783" s="310"/>
      <c r="DA783" s="310"/>
      <c r="DB783" s="310"/>
      <c r="DC783" s="310"/>
      <c r="DD783" s="310"/>
      <c r="DE783" s="310"/>
      <c r="DF783" s="310"/>
      <c r="DG783" s="310"/>
      <c r="DH783" s="310"/>
      <c r="DI783" s="310"/>
      <c r="DJ783" s="310"/>
      <c r="DK783" s="310"/>
      <c r="DL783" s="310"/>
      <c r="DM783" s="310"/>
      <c r="DN783" s="310"/>
      <c r="DO783" s="310"/>
      <c r="DP783" s="310"/>
      <c r="DQ783" s="310"/>
      <c r="DR783" s="310"/>
      <c r="DS783" s="310"/>
      <c r="DT783" s="310"/>
      <c r="DU783" s="310"/>
      <c r="DV783" s="310"/>
      <c r="DW783" s="310"/>
      <c r="DX783" s="310"/>
      <c r="DY783" s="310"/>
      <c r="DZ783" s="310"/>
      <c r="EA783" s="310"/>
      <c r="EB783" s="310"/>
      <c r="EC783" s="310"/>
      <c r="ED783" s="310"/>
      <c r="EE783" s="310"/>
      <c r="EF783" s="310"/>
      <c r="EG783" s="310"/>
      <c r="EH783" s="310"/>
      <c r="EI783" s="310"/>
      <c r="EJ783" s="310"/>
      <c r="EK783" s="310"/>
      <c r="EL783" s="310"/>
      <c r="EM783" s="310"/>
      <c r="EN783" s="310"/>
      <c r="EO783" s="310"/>
      <c r="EP783" s="310"/>
      <c r="EQ783" s="310"/>
      <c r="ER783" s="310"/>
      <c r="ES783" s="1134"/>
      <c r="ET783" s="310"/>
      <c r="EU783" s="310"/>
      <c r="EV783" s="310"/>
      <c r="EW783" s="310"/>
      <c r="EX783" s="310"/>
      <c r="EY783" s="310"/>
    </row>
    <row r="784" spans="1:155" s="165" customFormat="1" hidden="1" x14ac:dyDescent="0.25">
      <c r="A784" s="926"/>
      <c r="B784" s="310"/>
      <c r="C784" s="310"/>
      <c r="D784" s="350"/>
      <c r="E784" s="350"/>
      <c r="F784" s="350"/>
      <c r="G784" s="306"/>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0"/>
      <c r="AD784" s="310"/>
      <c r="AE784" s="310"/>
      <c r="AF784" s="310"/>
      <c r="AG784" s="310"/>
      <c r="AH784" s="310"/>
      <c r="AI784" s="310"/>
      <c r="AJ784" s="310"/>
      <c r="AK784" s="310"/>
      <c r="AL784" s="310"/>
      <c r="AM784" s="310"/>
      <c r="AN784" s="310"/>
      <c r="AO784" s="310"/>
      <c r="AP784" s="310"/>
      <c r="AQ784" s="310"/>
      <c r="AR784" s="310"/>
      <c r="AS784" s="310"/>
      <c r="AT784" s="310"/>
      <c r="AU784" s="310"/>
      <c r="AV784" s="310"/>
      <c r="AW784" s="310"/>
      <c r="AX784" s="310"/>
      <c r="AY784" s="310"/>
      <c r="AZ784" s="310"/>
      <c r="BA784" s="310"/>
      <c r="BB784" s="310"/>
      <c r="BC784" s="310"/>
      <c r="BD784" s="310"/>
      <c r="BE784" s="310"/>
      <c r="BF784" s="310"/>
      <c r="BG784" s="310"/>
      <c r="BH784" s="310"/>
      <c r="BI784" s="310"/>
      <c r="BJ784" s="310"/>
      <c r="BK784" s="310"/>
      <c r="BL784" s="310"/>
      <c r="BM784" s="310"/>
      <c r="BN784" s="310"/>
      <c r="BO784" s="310"/>
      <c r="BP784" s="310"/>
      <c r="BQ784" s="310"/>
      <c r="BR784" s="310"/>
      <c r="BS784" s="310"/>
      <c r="BT784" s="310"/>
      <c r="BU784" s="310"/>
      <c r="BV784" s="310"/>
      <c r="BW784" s="310"/>
      <c r="BX784" s="310"/>
      <c r="BY784" s="310"/>
      <c r="BZ784" s="310"/>
      <c r="CA784" s="310"/>
      <c r="CB784" s="310"/>
      <c r="CC784" s="310"/>
      <c r="CD784" s="310"/>
      <c r="CE784" s="310"/>
      <c r="CF784" s="310"/>
      <c r="CG784" s="310"/>
      <c r="CH784" s="310"/>
      <c r="CI784" s="310"/>
      <c r="CJ784" s="310"/>
      <c r="CK784" s="310"/>
      <c r="CL784" s="310"/>
      <c r="CM784" s="310"/>
      <c r="CN784" s="310"/>
      <c r="CO784" s="310"/>
      <c r="CP784" s="310"/>
      <c r="CQ784" s="310"/>
      <c r="CR784" s="310"/>
      <c r="CS784" s="310"/>
      <c r="CT784" s="310"/>
      <c r="CU784" s="310"/>
      <c r="CV784" s="310"/>
      <c r="CW784" s="310"/>
      <c r="CX784" s="310"/>
      <c r="CY784" s="310"/>
      <c r="CZ784" s="310"/>
      <c r="DA784" s="310"/>
      <c r="DB784" s="310"/>
      <c r="DC784" s="310"/>
      <c r="DD784" s="310"/>
      <c r="DE784" s="310"/>
      <c r="DF784" s="310"/>
      <c r="DG784" s="310"/>
      <c r="DH784" s="310"/>
      <c r="DI784" s="310"/>
      <c r="DJ784" s="310"/>
      <c r="DK784" s="310"/>
      <c r="DL784" s="310"/>
      <c r="DM784" s="310"/>
      <c r="DN784" s="310"/>
      <c r="DO784" s="310"/>
      <c r="DP784" s="310"/>
      <c r="DQ784" s="310"/>
      <c r="DR784" s="310"/>
      <c r="DS784" s="310"/>
      <c r="DT784" s="310"/>
      <c r="DU784" s="310"/>
      <c r="DV784" s="310"/>
      <c r="DW784" s="310"/>
      <c r="DX784" s="310"/>
      <c r="DY784" s="310"/>
      <c r="DZ784" s="310"/>
      <c r="EA784" s="310"/>
      <c r="EB784" s="310"/>
      <c r="EC784" s="310"/>
      <c r="ED784" s="310"/>
      <c r="EE784" s="310"/>
      <c r="EF784" s="310"/>
      <c r="EG784" s="310"/>
      <c r="EH784" s="310"/>
      <c r="EI784" s="310"/>
      <c r="EJ784" s="310"/>
      <c r="EK784" s="310"/>
      <c r="EL784" s="310"/>
      <c r="EM784" s="310"/>
      <c r="EN784" s="310"/>
      <c r="EO784" s="310"/>
      <c r="EP784" s="310"/>
      <c r="EQ784" s="310"/>
      <c r="ER784" s="310"/>
      <c r="ES784" s="1134"/>
      <c r="ET784" s="310"/>
      <c r="EU784" s="310"/>
      <c r="EV784" s="310"/>
      <c r="EW784" s="310"/>
      <c r="EX784" s="310"/>
      <c r="EY784" s="310"/>
    </row>
    <row r="785" spans="1:155" s="165" customFormat="1" hidden="1" x14ac:dyDescent="0.25">
      <c r="A785" s="926"/>
      <c r="B785" s="310"/>
      <c r="C785" s="310"/>
      <c r="D785" s="350"/>
      <c r="E785" s="350"/>
      <c r="F785" s="350"/>
      <c r="G785" s="306"/>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0"/>
      <c r="AD785" s="310"/>
      <c r="AE785" s="310"/>
      <c r="AF785" s="310"/>
      <c r="AG785" s="310"/>
      <c r="AH785" s="310"/>
      <c r="AI785" s="310"/>
      <c r="AJ785" s="310"/>
      <c r="AK785" s="310"/>
      <c r="AL785" s="310"/>
      <c r="AM785" s="310"/>
      <c r="AN785" s="310"/>
      <c r="AO785" s="310"/>
      <c r="AP785" s="310"/>
      <c r="AQ785" s="310"/>
      <c r="AR785" s="310"/>
      <c r="AS785" s="310"/>
      <c r="AT785" s="310"/>
      <c r="AU785" s="310"/>
      <c r="AV785" s="310"/>
      <c r="AW785" s="310"/>
      <c r="AX785" s="310"/>
      <c r="AY785" s="310"/>
      <c r="AZ785" s="310"/>
      <c r="BA785" s="310"/>
      <c r="BB785" s="310"/>
      <c r="BC785" s="310"/>
      <c r="BD785" s="310"/>
      <c r="BE785" s="310"/>
      <c r="BF785" s="310"/>
      <c r="BG785" s="310"/>
      <c r="BH785" s="310"/>
      <c r="BI785" s="310"/>
      <c r="BJ785" s="310"/>
      <c r="BK785" s="310"/>
      <c r="BL785" s="310"/>
      <c r="BM785" s="310"/>
      <c r="BN785" s="310"/>
      <c r="BO785" s="310"/>
      <c r="BP785" s="310"/>
      <c r="BQ785" s="310"/>
      <c r="BR785" s="310"/>
      <c r="BS785" s="310"/>
      <c r="BT785" s="310"/>
      <c r="BU785" s="310"/>
      <c r="BV785" s="310"/>
      <c r="BW785" s="310"/>
      <c r="BX785" s="310"/>
      <c r="BY785" s="310"/>
      <c r="BZ785" s="310"/>
      <c r="CA785" s="310"/>
      <c r="CB785" s="310"/>
      <c r="CC785" s="310"/>
      <c r="CD785" s="310"/>
      <c r="CE785" s="310"/>
      <c r="CF785" s="310"/>
      <c r="CG785" s="310"/>
      <c r="CH785" s="310"/>
      <c r="CI785" s="310"/>
      <c r="CJ785" s="310"/>
      <c r="CK785" s="310"/>
      <c r="CL785" s="310"/>
      <c r="CM785" s="310"/>
      <c r="CN785" s="310"/>
      <c r="CO785" s="310"/>
      <c r="CP785" s="310"/>
      <c r="CQ785" s="310"/>
      <c r="CR785" s="310"/>
      <c r="CS785" s="310"/>
      <c r="CT785" s="310"/>
      <c r="CU785" s="310"/>
      <c r="CV785" s="310"/>
      <c r="CW785" s="310"/>
      <c r="CX785" s="310"/>
      <c r="CY785" s="310"/>
      <c r="CZ785" s="310"/>
      <c r="DA785" s="310"/>
      <c r="DB785" s="310"/>
      <c r="DC785" s="310"/>
      <c r="DD785" s="310"/>
      <c r="DE785" s="310"/>
      <c r="DF785" s="310"/>
      <c r="DG785" s="310"/>
      <c r="DH785" s="310"/>
      <c r="DI785" s="310"/>
      <c r="DJ785" s="310"/>
      <c r="DK785" s="310"/>
      <c r="DL785" s="310"/>
      <c r="DM785" s="310"/>
      <c r="DN785" s="310"/>
      <c r="DO785" s="310"/>
      <c r="DP785" s="310"/>
      <c r="DQ785" s="310"/>
      <c r="DR785" s="310"/>
      <c r="DS785" s="310"/>
      <c r="DT785" s="310"/>
      <c r="DU785" s="310"/>
      <c r="DV785" s="310"/>
      <c r="DW785" s="310"/>
      <c r="DX785" s="310"/>
      <c r="DY785" s="310"/>
      <c r="DZ785" s="310"/>
      <c r="EA785" s="310"/>
      <c r="EB785" s="310"/>
      <c r="EC785" s="310"/>
      <c r="ED785" s="310"/>
      <c r="EE785" s="310"/>
      <c r="EF785" s="310"/>
      <c r="EG785" s="310"/>
      <c r="EH785" s="310"/>
      <c r="EI785" s="310"/>
      <c r="EJ785" s="310"/>
      <c r="EK785" s="310"/>
      <c r="EL785" s="310"/>
      <c r="EM785" s="310"/>
      <c r="EN785" s="310"/>
      <c r="EO785" s="310"/>
      <c r="EP785" s="310"/>
      <c r="EQ785" s="310"/>
      <c r="ER785" s="310"/>
      <c r="ES785" s="1134"/>
      <c r="ET785" s="310"/>
      <c r="EU785" s="310"/>
      <c r="EV785" s="310"/>
      <c r="EW785" s="310"/>
      <c r="EX785" s="310"/>
      <c r="EY785" s="310"/>
    </row>
    <row r="786" spans="1:155" s="165" customFormat="1" hidden="1" x14ac:dyDescent="0.25">
      <c r="A786" s="926"/>
      <c r="B786" s="310"/>
      <c r="C786" s="310"/>
      <c r="D786" s="350"/>
      <c r="E786" s="350"/>
      <c r="F786" s="350"/>
      <c r="G786" s="306"/>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310"/>
      <c r="AF786" s="310"/>
      <c r="AG786" s="310"/>
      <c r="AH786" s="310"/>
      <c r="AI786" s="310"/>
      <c r="AJ786" s="310"/>
      <c r="AK786" s="310"/>
      <c r="AL786" s="310"/>
      <c r="AM786" s="310"/>
      <c r="AN786" s="310"/>
      <c r="AO786" s="310"/>
      <c r="AP786" s="310"/>
      <c r="AQ786" s="310"/>
      <c r="AR786" s="310"/>
      <c r="AS786" s="310"/>
      <c r="AT786" s="310"/>
      <c r="AU786" s="310"/>
      <c r="AV786" s="310"/>
      <c r="AW786" s="310"/>
      <c r="AX786" s="310"/>
      <c r="AY786" s="310"/>
      <c r="AZ786" s="310"/>
      <c r="BA786" s="310"/>
      <c r="BB786" s="310"/>
      <c r="BC786" s="310"/>
      <c r="BD786" s="310"/>
      <c r="BE786" s="310"/>
      <c r="BF786" s="310"/>
      <c r="BG786" s="310"/>
      <c r="BH786" s="310"/>
      <c r="BI786" s="310"/>
      <c r="BJ786" s="310"/>
      <c r="BK786" s="310"/>
      <c r="BL786" s="310"/>
      <c r="BM786" s="310"/>
      <c r="BN786" s="310"/>
      <c r="BO786" s="310"/>
      <c r="BP786" s="310"/>
      <c r="BQ786" s="310"/>
      <c r="BR786" s="310"/>
      <c r="BS786" s="310"/>
      <c r="BT786" s="310"/>
      <c r="BU786" s="310"/>
      <c r="BV786" s="310"/>
      <c r="BW786" s="310"/>
      <c r="BX786" s="310"/>
      <c r="BY786" s="310"/>
      <c r="BZ786" s="310"/>
      <c r="CA786" s="310"/>
      <c r="CB786" s="310"/>
      <c r="CC786" s="310"/>
      <c r="CD786" s="310"/>
      <c r="CE786" s="310"/>
      <c r="CF786" s="310"/>
      <c r="CG786" s="310"/>
      <c r="CH786" s="310"/>
      <c r="CI786" s="310"/>
      <c r="CJ786" s="310"/>
      <c r="CK786" s="310"/>
      <c r="CL786" s="310"/>
      <c r="CM786" s="310"/>
      <c r="CN786" s="310"/>
      <c r="CO786" s="310"/>
      <c r="CP786" s="310"/>
      <c r="CQ786" s="310"/>
      <c r="CR786" s="310"/>
      <c r="CS786" s="310"/>
      <c r="CT786" s="310"/>
      <c r="CU786" s="310"/>
      <c r="CV786" s="310"/>
      <c r="CW786" s="310"/>
      <c r="CX786" s="310"/>
      <c r="CY786" s="310"/>
      <c r="CZ786" s="310"/>
      <c r="DA786" s="310"/>
      <c r="DB786" s="310"/>
      <c r="DC786" s="310"/>
      <c r="DD786" s="310"/>
      <c r="DE786" s="310"/>
      <c r="DF786" s="310"/>
      <c r="DG786" s="310"/>
      <c r="DH786" s="310"/>
      <c r="DI786" s="310"/>
      <c r="DJ786" s="310"/>
      <c r="DK786" s="310"/>
      <c r="DL786" s="310"/>
      <c r="DM786" s="310"/>
      <c r="DN786" s="310"/>
      <c r="DO786" s="310"/>
      <c r="DP786" s="310"/>
      <c r="DQ786" s="310"/>
      <c r="DR786" s="310"/>
      <c r="DS786" s="310"/>
      <c r="DT786" s="310"/>
      <c r="DU786" s="310"/>
      <c r="DV786" s="310"/>
      <c r="DW786" s="310"/>
      <c r="DX786" s="310"/>
      <c r="DY786" s="310"/>
      <c r="DZ786" s="310"/>
      <c r="EA786" s="310"/>
      <c r="EB786" s="310"/>
      <c r="EC786" s="310"/>
      <c r="ED786" s="310"/>
      <c r="EE786" s="310"/>
      <c r="EF786" s="310"/>
      <c r="EG786" s="310"/>
      <c r="EH786" s="310"/>
      <c r="EI786" s="310"/>
      <c r="EJ786" s="310"/>
      <c r="EK786" s="310"/>
      <c r="EL786" s="310"/>
      <c r="EM786" s="310"/>
      <c r="EN786" s="310"/>
      <c r="EO786" s="310"/>
      <c r="EP786" s="310"/>
      <c r="EQ786" s="310"/>
      <c r="ER786" s="310"/>
      <c r="ES786" s="1134"/>
      <c r="ET786" s="310"/>
      <c r="EU786" s="310"/>
      <c r="EV786" s="310"/>
      <c r="EW786" s="310"/>
      <c r="EX786" s="310"/>
      <c r="EY786" s="310"/>
    </row>
    <row r="787" spans="1:155" s="165" customFormat="1" hidden="1" x14ac:dyDescent="0.25">
      <c r="A787" s="926"/>
      <c r="B787" s="310"/>
      <c r="C787" s="310"/>
      <c r="D787" s="350"/>
      <c r="E787" s="350"/>
      <c r="F787" s="350"/>
      <c r="G787" s="306"/>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310"/>
      <c r="AF787" s="310"/>
      <c r="AG787" s="310"/>
      <c r="AH787" s="310"/>
      <c r="AI787" s="310"/>
      <c r="AJ787" s="310"/>
      <c r="AK787" s="310"/>
      <c r="AL787" s="310"/>
      <c r="AM787" s="310"/>
      <c r="AN787" s="310"/>
      <c r="AO787" s="310"/>
      <c r="AP787" s="310"/>
      <c r="AQ787" s="310"/>
      <c r="AR787" s="310"/>
      <c r="AS787" s="310"/>
      <c r="AT787" s="310"/>
      <c r="AU787" s="310"/>
      <c r="AV787" s="310"/>
      <c r="AW787" s="310"/>
      <c r="AX787" s="310"/>
      <c r="AY787" s="310"/>
      <c r="AZ787" s="310"/>
      <c r="BA787" s="310"/>
      <c r="BB787" s="310"/>
      <c r="BC787" s="310"/>
      <c r="BD787" s="310"/>
      <c r="BE787" s="310"/>
      <c r="BF787" s="310"/>
      <c r="BG787" s="310"/>
      <c r="BH787" s="310"/>
      <c r="BI787" s="310"/>
      <c r="BJ787" s="310"/>
      <c r="BK787" s="310"/>
      <c r="BL787" s="310"/>
      <c r="BM787" s="310"/>
      <c r="BN787" s="310"/>
      <c r="BO787" s="310"/>
      <c r="BP787" s="310"/>
      <c r="BQ787" s="310"/>
      <c r="BR787" s="310"/>
      <c r="BS787" s="310"/>
      <c r="BT787" s="310"/>
      <c r="BU787" s="310"/>
      <c r="BV787" s="310"/>
      <c r="BW787" s="310"/>
      <c r="BX787" s="310"/>
      <c r="BY787" s="310"/>
      <c r="BZ787" s="310"/>
      <c r="CA787" s="310"/>
      <c r="CB787" s="310"/>
      <c r="CC787" s="310"/>
      <c r="CD787" s="310"/>
      <c r="CE787" s="310"/>
      <c r="CF787" s="310"/>
      <c r="CG787" s="310"/>
      <c r="CH787" s="310"/>
      <c r="CI787" s="310"/>
      <c r="CJ787" s="310"/>
      <c r="CK787" s="310"/>
      <c r="CL787" s="310"/>
      <c r="CM787" s="310"/>
      <c r="CN787" s="310"/>
      <c r="CO787" s="310"/>
      <c r="CP787" s="310"/>
      <c r="CQ787" s="310"/>
      <c r="CR787" s="310"/>
      <c r="CS787" s="310"/>
      <c r="CT787" s="310"/>
      <c r="CU787" s="310"/>
      <c r="CV787" s="310"/>
      <c r="CW787" s="310"/>
      <c r="CX787" s="310"/>
      <c r="CY787" s="310"/>
      <c r="CZ787" s="310"/>
      <c r="DA787" s="310"/>
      <c r="DB787" s="310"/>
      <c r="DC787" s="310"/>
      <c r="DD787" s="310"/>
      <c r="DE787" s="310"/>
      <c r="DF787" s="310"/>
      <c r="DG787" s="310"/>
      <c r="DH787" s="310"/>
      <c r="DI787" s="310"/>
      <c r="DJ787" s="310"/>
      <c r="DK787" s="310"/>
      <c r="DL787" s="310"/>
      <c r="DM787" s="310"/>
      <c r="DN787" s="310"/>
      <c r="DO787" s="310"/>
      <c r="DP787" s="310"/>
      <c r="DQ787" s="310"/>
      <c r="DR787" s="310"/>
      <c r="DS787" s="310"/>
      <c r="DT787" s="310"/>
      <c r="DU787" s="310"/>
      <c r="DV787" s="310"/>
      <c r="DW787" s="310"/>
      <c r="DX787" s="310"/>
      <c r="DY787" s="310"/>
      <c r="DZ787" s="310"/>
      <c r="EA787" s="310"/>
      <c r="EB787" s="310"/>
      <c r="EC787" s="310"/>
      <c r="ED787" s="310"/>
      <c r="EE787" s="310"/>
      <c r="EF787" s="310"/>
      <c r="EG787" s="310"/>
      <c r="EH787" s="310"/>
      <c r="EI787" s="310"/>
      <c r="EJ787" s="310"/>
      <c r="EK787" s="310"/>
      <c r="EL787" s="310"/>
      <c r="EM787" s="310"/>
      <c r="EN787" s="310"/>
      <c r="EO787" s="310"/>
      <c r="EP787" s="310"/>
      <c r="EQ787" s="310"/>
      <c r="ER787" s="310"/>
      <c r="ES787" s="1134"/>
      <c r="ET787" s="310"/>
      <c r="EU787" s="310"/>
      <c r="EV787" s="310"/>
      <c r="EW787" s="310"/>
      <c r="EX787" s="310"/>
      <c r="EY787" s="310"/>
    </row>
    <row r="788" spans="1:155" s="165" customFormat="1" hidden="1" x14ac:dyDescent="0.25">
      <c r="A788" s="926"/>
      <c r="B788" s="310"/>
      <c r="C788" s="310"/>
      <c r="D788" s="350"/>
      <c r="E788" s="350"/>
      <c r="F788" s="350"/>
      <c r="G788" s="306"/>
      <c r="H788" s="310"/>
      <c r="I788" s="310"/>
      <c r="J788" s="310"/>
      <c r="K788" s="310"/>
      <c r="L788" s="310"/>
      <c r="M788" s="310"/>
      <c r="N788" s="310"/>
      <c r="O788" s="310"/>
      <c r="P788" s="310"/>
      <c r="Q788" s="310"/>
      <c r="R788" s="310"/>
      <c r="S788" s="310"/>
      <c r="T788" s="310"/>
      <c r="U788" s="310"/>
      <c r="V788" s="310"/>
      <c r="W788" s="310"/>
      <c r="X788" s="310"/>
      <c r="Y788" s="310"/>
      <c r="Z788" s="310"/>
      <c r="AA788" s="310"/>
      <c r="AB788" s="310"/>
      <c r="AC788" s="310"/>
      <c r="AD788" s="310"/>
      <c r="AE788" s="310"/>
      <c r="AF788" s="310"/>
      <c r="AG788" s="310"/>
      <c r="AH788" s="310"/>
      <c r="AI788" s="310"/>
      <c r="AJ788" s="310"/>
      <c r="AK788" s="310"/>
      <c r="AL788" s="310"/>
      <c r="AM788" s="310"/>
      <c r="AN788" s="310"/>
      <c r="AO788" s="310"/>
      <c r="AP788" s="310"/>
      <c r="AQ788" s="310"/>
      <c r="AR788" s="310"/>
      <c r="AS788" s="310"/>
      <c r="AT788" s="310"/>
      <c r="AU788" s="310"/>
      <c r="AV788" s="310"/>
      <c r="AW788" s="310"/>
      <c r="AX788" s="310"/>
      <c r="AY788" s="310"/>
      <c r="AZ788" s="310"/>
      <c r="BA788" s="310"/>
      <c r="BB788" s="310"/>
      <c r="BC788" s="310"/>
      <c r="BD788" s="310"/>
      <c r="BE788" s="310"/>
      <c r="BF788" s="310"/>
      <c r="BG788" s="310"/>
      <c r="BH788" s="310"/>
      <c r="BI788" s="310"/>
      <c r="BJ788" s="310"/>
      <c r="BK788" s="310"/>
      <c r="BL788" s="310"/>
      <c r="BM788" s="310"/>
      <c r="BN788" s="310"/>
      <c r="BO788" s="310"/>
      <c r="BP788" s="310"/>
      <c r="BQ788" s="310"/>
      <c r="BR788" s="310"/>
      <c r="BS788" s="310"/>
      <c r="BT788" s="310"/>
      <c r="BU788" s="310"/>
      <c r="BV788" s="310"/>
      <c r="BW788" s="310"/>
      <c r="BX788" s="310"/>
      <c r="BY788" s="310"/>
      <c r="BZ788" s="310"/>
      <c r="CA788" s="310"/>
      <c r="CB788" s="310"/>
      <c r="CC788" s="310"/>
      <c r="CD788" s="310"/>
      <c r="CE788" s="310"/>
      <c r="CF788" s="310"/>
      <c r="CG788" s="310"/>
      <c r="CH788" s="310"/>
      <c r="CI788" s="310"/>
      <c r="CJ788" s="310"/>
      <c r="CK788" s="310"/>
      <c r="CL788" s="310"/>
      <c r="CM788" s="310"/>
      <c r="CN788" s="310"/>
      <c r="CO788" s="310"/>
      <c r="CP788" s="310"/>
      <c r="CQ788" s="310"/>
      <c r="CR788" s="310"/>
      <c r="CS788" s="310"/>
      <c r="CT788" s="310"/>
      <c r="CU788" s="310"/>
      <c r="CV788" s="310"/>
      <c r="CW788" s="310"/>
      <c r="CX788" s="310"/>
      <c r="CY788" s="310"/>
      <c r="CZ788" s="310"/>
      <c r="DA788" s="310"/>
      <c r="DB788" s="310"/>
      <c r="DC788" s="310"/>
      <c r="DD788" s="310"/>
      <c r="DE788" s="310"/>
      <c r="DF788" s="310"/>
      <c r="DG788" s="310"/>
      <c r="DH788" s="310"/>
      <c r="DI788" s="310"/>
      <c r="DJ788" s="310"/>
      <c r="DK788" s="310"/>
      <c r="DL788" s="310"/>
      <c r="DM788" s="310"/>
      <c r="DN788" s="310"/>
      <c r="DO788" s="310"/>
      <c r="DP788" s="310"/>
      <c r="DQ788" s="310"/>
      <c r="DR788" s="310"/>
      <c r="DS788" s="310"/>
      <c r="DT788" s="310"/>
      <c r="DU788" s="310"/>
      <c r="DV788" s="310"/>
      <c r="DW788" s="310"/>
      <c r="DX788" s="310"/>
      <c r="DY788" s="310"/>
      <c r="DZ788" s="310"/>
      <c r="EA788" s="310"/>
      <c r="EB788" s="310"/>
      <c r="EC788" s="310"/>
      <c r="ED788" s="310"/>
      <c r="EE788" s="310"/>
      <c r="EF788" s="310"/>
      <c r="EG788" s="310"/>
      <c r="EH788" s="310"/>
      <c r="EI788" s="310"/>
      <c r="EJ788" s="310"/>
      <c r="EK788" s="310"/>
      <c r="EL788" s="310"/>
      <c r="EM788" s="310"/>
      <c r="EN788" s="310"/>
      <c r="EO788" s="310"/>
      <c r="EP788" s="310"/>
      <c r="EQ788" s="310"/>
      <c r="ER788" s="310"/>
      <c r="ES788" s="1134"/>
      <c r="ET788" s="310"/>
      <c r="EU788" s="310"/>
      <c r="EV788" s="310"/>
      <c r="EW788" s="310"/>
      <c r="EX788" s="310"/>
      <c r="EY788" s="310"/>
    </row>
    <row r="789" spans="1:155" s="165" customFormat="1" hidden="1" x14ac:dyDescent="0.25">
      <c r="A789" s="926"/>
      <c r="B789" s="310"/>
      <c r="C789" s="310"/>
      <c r="D789" s="350"/>
      <c r="E789" s="350"/>
      <c r="F789" s="350"/>
      <c r="G789" s="306"/>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310"/>
      <c r="AE789" s="310"/>
      <c r="AF789" s="310"/>
      <c r="AG789" s="310"/>
      <c r="AH789" s="310"/>
      <c r="AI789" s="310"/>
      <c r="AJ789" s="310"/>
      <c r="AK789" s="310"/>
      <c r="AL789" s="310"/>
      <c r="AM789" s="310"/>
      <c r="AN789" s="310"/>
      <c r="AO789" s="310"/>
      <c r="AP789" s="310"/>
      <c r="AQ789" s="310"/>
      <c r="AR789" s="310"/>
      <c r="AS789" s="310"/>
      <c r="AT789" s="310"/>
      <c r="AU789" s="310"/>
      <c r="AV789" s="310"/>
      <c r="AW789" s="310"/>
      <c r="AX789" s="310"/>
      <c r="AY789" s="310"/>
      <c r="AZ789" s="310"/>
      <c r="BA789" s="310"/>
      <c r="BB789" s="310"/>
      <c r="BC789" s="310"/>
      <c r="BD789" s="310"/>
      <c r="BE789" s="310"/>
      <c r="BF789" s="310"/>
      <c r="BG789" s="310"/>
      <c r="BH789" s="310"/>
      <c r="BI789" s="310"/>
      <c r="BJ789" s="310"/>
      <c r="BK789" s="310"/>
      <c r="BL789" s="310"/>
      <c r="BM789" s="310"/>
      <c r="BN789" s="310"/>
      <c r="BO789" s="310"/>
      <c r="BP789" s="310"/>
      <c r="BQ789" s="310"/>
      <c r="BR789" s="310"/>
      <c r="BS789" s="310"/>
      <c r="BT789" s="310"/>
      <c r="BU789" s="310"/>
      <c r="BV789" s="310"/>
      <c r="BW789" s="310"/>
      <c r="BX789" s="310"/>
      <c r="BY789" s="310"/>
      <c r="BZ789" s="310"/>
      <c r="CA789" s="310"/>
      <c r="CB789" s="310"/>
      <c r="CC789" s="310"/>
      <c r="CD789" s="310"/>
      <c r="CE789" s="310"/>
      <c r="CF789" s="310"/>
      <c r="CG789" s="310"/>
      <c r="CH789" s="310"/>
      <c r="CI789" s="310"/>
      <c r="CJ789" s="310"/>
      <c r="CK789" s="310"/>
      <c r="CL789" s="310"/>
      <c r="CM789" s="310"/>
      <c r="CN789" s="310"/>
      <c r="CO789" s="310"/>
      <c r="CP789" s="310"/>
      <c r="CQ789" s="310"/>
      <c r="CR789" s="310"/>
      <c r="CS789" s="310"/>
      <c r="CT789" s="310"/>
      <c r="CU789" s="310"/>
      <c r="CV789" s="310"/>
      <c r="CW789" s="310"/>
      <c r="CX789" s="310"/>
      <c r="CY789" s="310"/>
      <c r="CZ789" s="310"/>
      <c r="DA789" s="310"/>
      <c r="DB789" s="310"/>
      <c r="DC789" s="310"/>
      <c r="DD789" s="310"/>
      <c r="DE789" s="310"/>
      <c r="DF789" s="310"/>
      <c r="DG789" s="310"/>
      <c r="DH789" s="310"/>
      <c r="DI789" s="310"/>
      <c r="DJ789" s="310"/>
      <c r="DK789" s="310"/>
      <c r="DL789" s="310"/>
      <c r="DM789" s="310"/>
      <c r="DN789" s="310"/>
      <c r="DO789" s="310"/>
      <c r="DP789" s="310"/>
      <c r="DQ789" s="310"/>
      <c r="DR789" s="310"/>
      <c r="DS789" s="310"/>
      <c r="DT789" s="310"/>
      <c r="DU789" s="310"/>
      <c r="DV789" s="310"/>
      <c r="DW789" s="310"/>
      <c r="DX789" s="310"/>
      <c r="DY789" s="310"/>
      <c r="DZ789" s="310"/>
      <c r="EA789" s="310"/>
      <c r="EB789" s="310"/>
      <c r="EC789" s="310"/>
      <c r="ED789" s="310"/>
      <c r="EE789" s="310"/>
      <c r="EF789" s="310"/>
      <c r="EG789" s="310"/>
      <c r="EH789" s="310"/>
      <c r="EI789" s="310"/>
      <c r="EJ789" s="310"/>
      <c r="EK789" s="310"/>
      <c r="EL789" s="310"/>
      <c r="EM789" s="310"/>
      <c r="EN789" s="310"/>
      <c r="EO789" s="310"/>
      <c r="EP789" s="310"/>
      <c r="EQ789" s="310"/>
      <c r="ER789" s="310"/>
      <c r="ES789" s="1134"/>
      <c r="ET789" s="310"/>
      <c r="EU789" s="310"/>
      <c r="EV789" s="310"/>
      <c r="EW789" s="310"/>
      <c r="EX789" s="310"/>
      <c r="EY789" s="310"/>
    </row>
    <row r="790" spans="1:155" s="165" customFormat="1" hidden="1" x14ac:dyDescent="0.25">
      <c r="A790" s="926"/>
      <c r="B790" s="310"/>
      <c r="C790" s="310"/>
      <c r="D790" s="350"/>
      <c r="E790" s="350"/>
      <c r="F790" s="350"/>
      <c r="G790" s="306"/>
      <c r="H790" s="310"/>
      <c r="I790" s="310"/>
      <c r="J790" s="310"/>
      <c r="K790" s="310"/>
      <c r="L790" s="310"/>
      <c r="M790" s="310"/>
      <c r="N790" s="310"/>
      <c r="O790" s="310"/>
      <c r="P790" s="310"/>
      <c r="Q790" s="310"/>
      <c r="R790" s="310"/>
      <c r="S790" s="310"/>
      <c r="T790" s="310"/>
      <c r="U790" s="310"/>
      <c r="V790" s="310"/>
      <c r="W790" s="310"/>
      <c r="X790" s="310"/>
      <c r="Y790" s="310"/>
      <c r="Z790" s="310"/>
      <c r="AA790" s="310"/>
      <c r="AB790" s="310"/>
      <c r="AC790" s="310"/>
      <c r="AD790" s="310"/>
      <c r="AE790" s="310"/>
      <c r="AF790" s="310"/>
      <c r="AG790" s="310"/>
      <c r="AH790" s="310"/>
      <c r="AI790" s="310"/>
      <c r="AJ790" s="310"/>
      <c r="AK790" s="310"/>
      <c r="AL790" s="310"/>
      <c r="AM790" s="310"/>
      <c r="AN790" s="310"/>
      <c r="AO790" s="310"/>
      <c r="AP790" s="310"/>
      <c r="AQ790" s="310"/>
      <c r="AR790" s="310"/>
      <c r="AS790" s="310"/>
      <c r="AT790" s="310"/>
      <c r="AU790" s="310"/>
      <c r="AV790" s="310"/>
      <c r="AW790" s="310"/>
      <c r="AX790" s="310"/>
      <c r="AY790" s="310"/>
      <c r="AZ790" s="310"/>
      <c r="BA790" s="310"/>
      <c r="BB790" s="310"/>
      <c r="BC790" s="310"/>
      <c r="BD790" s="310"/>
      <c r="BE790" s="310"/>
      <c r="BF790" s="310"/>
      <c r="BG790" s="310"/>
      <c r="BH790" s="310"/>
      <c r="BI790" s="310"/>
      <c r="BJ790" s="310"/>
      <c r="BK790" s="310"/>
      <c r="BL790" s="310"/>
      <c r="BM790" s="310"/>
      <c r="BN790" s="310"/>
      <c r="BO790" s="310"/>
      <c r="BP790" s="310"/>
      <c r="BQ790" s="310"/>
      <c r="BR790" s="310"/>
      <c r="BS790" s="310"/>
      <c r="BT790" s="310"/>
      <c r="BU790" s="310"/>
      <c r="BV790" s="310"/>
      <c r="BW790" s="310"/>
      <c r="BX790" s="310"/>
      <c r="BY790" s="310"/>
      <c r="BZ790" s="310"/>
      <c r="CA790" s="310"/>
      <c r="CB790" s="310"/>
      <c r="CC790" s="310"/>
      <c r="CD790" s="310"/>
      <c r="CE790" s="310"/>
      <c r="CF790" s="310"/>
      <c r="CG790" s="310"/>
      <c r="CH790" s="310"/>
      <c r="CI790" s="310"/>
      <c r="CJ790" s="310"/>
      <c r="CK790" s="310"/>
      <c r="CL790" s="310"/>
      <c r="CM790" s="310"/>
      <c r="CN790" s="310"/>
      <c r="CO790" s="310"/>
      <c r="CP790" s="310"/>
      <c r="CQ790" s="310"/>
      <c r="CR790" s="310"/>
      <c r="CS790" s="310"/>
      <c r="CT790" s="310"/>
      <c r="CU790" s="310"/>
      <c r="CV790" s="310"/>
      <c r="CW790" s="310"/>
      <c r="CX790" s="310"/>
      <c r="CY790" s="310"/>
      <c r="CZ790" s="310"/>
      <c r="DA790" s="310"/>
      <c r="DB790" s="310"/>
      <c r="DC790" s="310"/>
      <c r="DD790" s="310"/>
      <c r="DE790" s="310"/>
      <c r="DF790" s="310"/>
      <c r="DG790" s="310"/>
      <c r="DH790" s="310"/>
      <c r="DI790" s="310"/>
      <c r="DJ790" s="310"/>
      <c r="DK790" s="310"/>
      <c r="DL790" s="310"/>
      <c r="DM790" s="310"/>
      <c r="DN790" s="310"/>
      <c r="DO790" s="310"/>
      <c r="DP790" s="310"/>
      <c r="DQ790" s="310"/>
      <c r="DR790" s="310"/>
      <c r="DS790" s="310"/>
      <c r="DT790" s="310"/>
      <c r="DU790" s="310"/>
      <c r="DV790" s="310"/>
      <c r="DW790" s="310"/>
      <c r="DX790" s="310"/>
      <c r="DY790" s="310"/>
      <c r="DZ790" s="310"/>
      <c r="EA790" s="310"/>
      <c r="EB790" s="310"/>
      <c r="EC790" s="310"/>
      <c r="ED790" s="310"/>
      <c r="EE790" s="310"/>
      <c r="EF790" s="310"/>
      <c r="EG790" s="310"/>
      <c r="EH790" s="310"/>
      <c r="EI790" s="310"/>
      <c r="EJ790" s="310"/>
      <c r="EK790" s="310"/>
      <c r="EL790" s="310"/>
      <c r="EM790" s="310"/>
      <c r="EN790" s="310"/>
      <c r="EO790" s="310"/>
      <c r="EP790" s="310"/>
      <c r="EQ790" s="310"/>
      <c r="ER790" s="310"/>
      <c r="ES790" s="1134"/>
      <c r="ET790" s="310"/>
      <c r="EU790" s="310"/>
      <c r="EV790" s="310"/>
      <c r="EW790" s="310"/>
      <c r="EX790" s="310"/>
      <c r="EY790" s="310"/>
    </row>
    <row r="791" spans="1:155" s="165" customFormat="1" hidden="1" x14ac:dyDescent="0.25">
      <c r="A791" s="926"/>
      <c r="B791" s="310"/>
      <c r="C791" s="310"/>
      <c r="D791" s="350"/>
      <c r="E791" s="350"/>
      <c r="F791" s="350"/>
      <c r="G791" s="306"/>
      <c r="H791" s="310"/>
      <c r="I791" s="310"/>
      <c r="J791" s="310"/>
      <c r="K791" s="310"/>
      <c r="L791" s="310"/>
      <c r="M791" s="310"/>
      <c r="N791" s="310"/>
      <c r="O791" s="310"/>
      <c r="P791" s="310"/>
      <c r="Q791" s="310"/>
      <c r="R791" s="310"/>
      <c r="S791" s="310"/>
      <c r="T791" s="310"/>
      <c r="U791" s="310"/>
      <c r="V791" s="310"/>
      <c r="W791" s="310"/>
      <c r="X791" s="310"/>
      <c r="Y791" s="310"/>
      <c r="Z791" s="310"/>
      <c r="AA791" s="310"/>
      <c r="AB791" s="310"/>
      <c r="AC791" s="310"/>
      <c r="AD791" s="310"/>
      <c r="AE791" s="310"/>
      <c r="AF791" s="310"/>
      <c r="AG791" s="310"/>
      <c r="AH791" s="310"/>
      <c r="AI791" s="310"/>
      <c r="AJ791" s="310"/>
      <c r="AK791" s="310"/>
      <c r="AL791" s="310"/>
      <c r="AM791" s="310"/>
      <c r="AN791" s="310"/>
      <c r="AO791" s="310"/>
      <c r="AP791" s="310"/>
      <c r="AQ791" s="310"/>
      <c r="AR791" s="310"/>
      <c r="AS791" s="310"/>
      <c r="AT791" s="310"/>
      <c r="AU791" s="310"/>
      <c r="AV791" s="310"/>
      <c r="AW791" s="310"/>
      <c r="AX791" s="310"/>
      <c r="AY791" s="310"/>
      <c r="AZ791" s="310"/>
      <c r="BA791" s="310"/>
      <c r="BB791" s="310"/>
      <c r="BC791" s="310"/>
      <c r="BD791" s="310"/>
      <c r="BE791" s="310"/>
      <c r="BF791" s="310"/>
      <c r="BG791" s="310"/>
      <c r="BH791" s="310"/>
      <c r="BI791" s="310"/>
      <c r="BJ791" s="310"/>
      <c r="BK791" s="310"/>
      <c r="BL791" s="310"/>
      <c r="BM791" s="310"/>
      <c r="BN791" s="310"/>
      <c r="BO791" s="310"/>
      <c r="BP791" s="310"/>
      <c r="BQ791" s="310"/>
      <c r="BR791" s="310"/>
      <c r="BS791" s="310"/>
      <c r="BT791" s="310"/>
      <c r="BU791" s="310"/>
      <c r="BV791" s="310"/>
      <c r="BW791" s="310"/>
      <c r="BX791" s="310"/>
      <c r="BY791" s="310"/>
      <c r="BZ791" s="310"/>
      <c r="CA791" s="310"/>
      <c r="CB791" s="310"/>
      <c r="CC791" s="310"/>
      <c r="CD791" s="310"/>
      <c r="CE791" s="310"/>
      <c r="CF791" s="310"/>
      <c r="CG791" s="310"/>
      <c r="CH791" s="310"/>
      <c r="CI791" s="310"/>
      <c r="CJ791" s="310"/>
      <c r="CK791" s="310"/>
      <c r="CL791" s="310"/>
      <c r="CM791" s="310"/>
      <c r="CN791" s="310"/>
      <c r="CO791" s="310"/>
      <c r="CP791" s="310"/>
      <c r="CQ791" s="310"/>
      <c r="CR791" s="310"/>
      <c r="CS791" s="310"/>
      <c r="CT791" s="310"/>
      <c r="CU791" s="310"/>
      <c r="CV791" s="310"/>
      <c r="CW791" s="310"/>
      <c r="CX791" s="310"/>
      <c r="CY791" s="310"/>
      <c r="CZ791" s="310"/>
      <c r="DA791" s="310"/>
      <c r="DB791" s="310"/>
      <c r="DC791" s="310"/>
      <c r="DD791" s="310"/>
      <c r="DE791" s="310"/>
      <c r="DF791" s="310"/>
      <c r="DG791" s="310"/>
      <c r="DH791" s="310"/>
      <c r="DI791" s="310"/>
      <c r="DJ791" s="310"/>
      <c r="DK791" s="310"/>
      <c r="DL791" s="310"/>
      <c r="DM791" s="310"/>
      <c r="DN791" s="310"/>
      <c r="DO791" s="310"/>
      <c r="DP791" s="310"/>
      <c r="DQ791" s="310"/>
      <c r="DR791" s="310"/>
      <c r="DS791" s="310"/>
      <c r="DT791" s="310"/>
      <c r="DU791" s="310"/>
      <c r="DV791" s="310"/>
      <c r="DW791" s="310"/>
      <c r="DX791" s="310"/>
      <c r="DY791" s="310"/>
      <c r="DZ791" s="310"/>
      <c r="EA791" s="310"/>
      <c r="EB791" s="310"/>
      <c r="EC791" s="310"/>
      <c r="ED791" s="310"/>
      <c r="EE791" s="310"/>
      <c r="EF791" s="310"/>
      <c r="EG791" s="310"/>
      <c r="EH791" s="310"/>
      <c r="EI791" s="310"/>
      <c r="EJ791" s="310"/>
      <c r="EK791" s="310"/>
      <c r="EL791" s="310"/>
      <c r="EM791" s="310"/>
      <c r="EN791" s="310"/>
      <c r="EO791" s="310"/>
      <c r="EP791" s="310"/>
      <c r="EQ791" s="310"/>
      <c r="ER791" s="310"/>
      <c r="ES791" s="1134"/>
      <c r="ET791" s="310"/>
      <c r="EU791" s="310"/>
      <c r="EV791" s="310"/>
      <c r="EW791" s="310"/>
      <c r="EX791" s="310"/>
      <c r="EY791" s="310"/>
    </row>
    <row r="792" spans="1:155" s="165" customFormat="1" hidden="1" x14ac:dyDescent="0.25">
      <c r="A792" s="926"/>
      <c r="B792" s="310"/>
      <c r="C792" s="310"/>
      <c r="D792" s="350"/>
      <c r="E792" s="350"/>
      <c r="F792" s="350"/>
      <c r="G792" s="306"/>
      <c r="H792" s="310"/>
      <c r="I792" s="310"/>
      <c r="J792" s="310"/>
      <c r="K792" s="310"/>
      <c r="L792" s="310"/>
      <c r="M792" s="310"/>
      <c r="N792" s="310"/>
      <c r="O792" s="310"/>
      <c r="P792" s="310"/>
      <c r="Q792" s="310"/>
      <c r="R792" s="310"/>
      <c r="S792" s="310"/>
      <c r="T792" s="310"/>
      <c r="U792" s="310"/>
      <c r="V792" s="310"/>
      <c r="W792" s="310"/>
      <c r="X792" s="310"/>
      <c r="Y792" s="310"/>
      <c r="Z792" s="310"/>
      <c r="AA792" s="310"/>
      <c r="AB792" s="310"/>
      <c r="AC792" s="310"/>
      <c r="AD792" s="310"/>
      <c r="AE792" s="310"/>
      <c r="AF792" s="310"/>
      <c r="AG792" s="310"/>
      <c r="AH792" s="310"/>
      <c r="AI792" s="310"/>
      <c r="AJ792" s="310"/>
      <c r="AK792" s="310"/>
      <c r="AL792" s="310"/>
      <c r="AM792" s="310"/>
      <c r="AN792" s="310"/>
      <c r="AO792" s="310"/>
      <c r="AP792" s="310"/>
      <c r="AQ792" s="310"/>
      <c r="AR792" s="310"/>
      <c r="AS792" s="310"/>
      <c r="AT792" s="310"/>
      <c r="AU792" s="310"/>
      <c r="AV792" s="310"/>
      <c r="AW792" s="310"/>
      <c r="AX792" s="310"/>
      <c r="AY792" s="310"/>
      <c r="AZ792" s="310"/>
      <c r="BA792" s="310"/>
      <c r="BB792" s="310"/>
      <c r="BC792" s="310"/>
      <c r="BD792" s="310"/>
      <c r="BE792" s="310"/>
      <c r="BF792" s="310"/>
      <c r="BG792" s="310"/>
      <c r="BH792" s="310"/>
      <c r="BI792" s="310"/>
      <c r="BJ792" s="310"/>
      <c r="BK792" s="310"/>
      <c r="BL792" s="310"/>
      <c r="BM792" s="310"/>
      <c r="BN792" s="310"/>
      <c r="BO792" s="310"/>
      <c r="BP792" s="310"/>
      <c r="BQ792" s="310"/>
      <c r="BR792" s="310"/>
      <c r="BS792" s="310"/>
      <c r="BT792" s="310"/>
      <c r="BU792" s="310"/>
      <c r="BV792" s="310"/>
      <c r="BW792" s="310"/>
      <c r="BX792" s="310"/>
      <c r="BY792" s="310"/>
      <c r="BZ792" s="310"/>
      <c r="CA792" s="310"/>
      <c r="CB792" s="310"/>
      <c r="CC792" s="310"/>
      <c r="CD792" s="310"/>
      <c r="CE792" s="310"/>
      <c r="CF792" s="310"/>
      <c r="CG792" s="310"/>
      <c r="CH792" s="310"/>
      <c r="CI792" s="310"/>
      <c r="CJ792" s="310"/>
      <c r="CK792" s="310"/>
      <c r="CL792" s="310"/>
      <c r="CM792" s="310"/>
      <c r="CN792" s="310"/>
      <c r="CO792" s="310"/>
      <c r="CP792" s="310"/>
      <c r="CQ792" s="310"/>
      <c r="CR792" s="310"/>
      <c r="CS792" s="310"/>
      <c r="CT792" s="310"/>
      <c r="CU792" s="310"/>
      <c r="CV792" s="310"/>
      <c r="CW792" s="310"/>
      <c r="CX792" s="310"/>
      <c r="CY792" s="310"/>
      <c r="CZ792" s="310"/>
      <c r="DA792" s="310"/>
      <c r="DB792" s="310"/>
      <c r="DC792" s="310"/>
      <c r="DD792" s="310"/>
      <c r="DE792" s="310"/>
      <c r="DF792" s="310"/>
      <c r="DG792" s="310"/>
      <c r="DH792" s="310"/>
      <c r="DI792" s="310"/>
      <c r="DJ792" s="310"/>
      <c r="DK792" s="310"/>
      <c r="DL792" s="310"/>
      <c r="DM792" s="310"/>
      <c r="DN792" s="310"/>
      <c r="DO792" s="310"/>
      <c r="DP792" s="310"/>
      <c r="DQ792" s="310"/>
      <c r="DR792" s="310"/>
      <c r="DS792" s="310"/>
      <c r="DT792" s="310"/>
      <c r="DU792" s="310"/>
      <c r="DV792" s="310"/>
      <c r="DW792" s="310"/>
      <c r="DX792" s="310"/>
      <c r="DY792" s="310"/>
      <c r="DZ792" s="310"/>
      <c r="EA792" s="310"/>
      <c r="EB792" s="310"/>
      <c r="EC792" s="310"/>
      <c r="ED792" s="310"/>
      <c r="EE792" s="310"/>
      <c r="EF792" s="310"/>
      <c r="EG792" s="310"/>
      <c r="EH792" s="310"/>
      <c r="EI792" s="310"/>
      <c r="EJ792" s="310"/>
      <c r="EK792" s="310"/>
      <c r="EL792" s="310"/>
      <c r="EM792" s="310"/>
      <c r="EN792" s="310"/>
      <c r="EO792" s="310"/>
      <c r="EP792" s="310"/>
      <c r="EQ792" s="310"/>
      <c r="ER792" s="310"/>
      <c r="ES792" s="1134"/>
      <c r="ET792" s="310"/>
      <c r="EU792" s="310"/>
      <c r="EV792" s="310"/>
      <c r="EW792" s="310"/>
      <c r="EX792" s="310"/>
      <c r="EY792" s="310"/>
    </row>
    <row r="793" spans="1:155" s="165" customFormat="1" hidden="1" x14ac:dyDescent="0.25">
      <c r="A793" s="926"/>
      <c r="B793" s="310"/>
      <c r="C793" s="310"/>
      <c r="D793" s="350"/>
      <c r="E793" s="350"/>
      <c r="F793" s="350"/>
      <c r="G793" s="306"/>
      <c r="H793" s="310"/>
      <c r="I793" s="310"/>
      <c r="J793" s="310"/>
      <c r="K793" s="310"/>
      <c r="L793" s="310"/>
      <c r="M793" s="310"/>
      <c r="N793" s="310"/>
      <c r="O793" s="310"/>
      <c r="P793" s="310"/>
      <c r="Q793" s="310"/>
      <c r="R793" s="310"/>
      <c r="S793" s="310"/>
      <c r="T793" s="310"/>
      <c r="U793" s="310"/>
      <c r="V793" s="310"/>
      <c r="W793" s="310"/>
      <c r="X793" s="310"/>
      <c r="Y793" s="310"/>
      <c r="Z793" s="310"/>
      <c r="AA793" s="310"/>
      <c r="AB793" s="310"/>
      <c r="AC793" s="310"/>
      <c r="AD793" s="310"/>
      <c r="AE793" s="310"/>
      <c r="AF793" s="310"/>
      <c r="AG793" s="310"/>
      <c r="AH793" s="310"/>
      <c r="AI793" s="310"/>
      <c r="AJ793" s="310"/>
      <c r="AK793" s="310"/>
      <c r="AL793" s="310"/>
      <c r="AM793" s="310"/>
      <c r="AN793" s="310"/>
      <c r="AO793" s="310"/>
      <c r="AP793" s="310"/>
      <c r="AQ793" s="310"/>
      <c r="AR793" s="310"/>
      <c r="AS793" s="310"/>
      <c r="AT793" s="310"/>
      <c r="AU793" s="310"/>
      <c r="AV793" s="310"/>
      <c r="AW793" s="310"/>
      <c r="AX793" s="310"/>
      <c r="AY793" s="310"/>
      <c r="AZ793" s="310"/>
      <c r="BA793" s="310"/>
      <c r="BB793" s="310"/>
      <c r="BC793" s="310"/>
      <c r="BD793" s="310"/>
      <c r="BE793" s="310"/>
      <c r="BF793" s="310"/>
      <c r="BG793" s="310"/>
      <c r="BH793" s="310"/>
      <c r="BI793" s="310"/>
      <c r="BJ793" s="310"/>
      <c r="BK793" s="310"/>
      <c r="BL793" s="310"/>
      <c r="BM793" s="310"/>
      <c r="BN793" s="310"/>
      <c r="BO793" s="310"/>
      <c r="BP793" s="310"/>
      <c r="BQ793" s="310"/>
      <c r="BR793" s="310"/>
      <c r="BS793" s="310"/>
      <c r="BT793" s="310"/>
      <c r="BU793" s="310"/>
      <c r="BV793" s="310"/>
      <c r="BW793" s="310"/>
      <c r="BX793" s="310"/>
      <c r="BY793" s="310"/>
      <c r="BZ793" s="310"/>
      <c r="CA793" s="310"/>
      <c r="CB793" s="310"/>
      <c r="CC793" s="310"/>
      <c r="CD793" s="310"/>
      <c r="CE793" s="310"/>
      <c r="CF793" s="310"/>
      <c r="CG793" s="310"/>
      <c r="CH793" s="310"/>
      <c r="CI793" s="310"/>
      <c r="CJ793" s="310"/>
      <c r="CK793" s="310"/>
      <c r="CL793" s="310"/>
      <c r="CM793" s="310"/>
      <c r="CN793" s="310"/>
      <c r="CO793" s="310"/>
      <c r="CP793" s="310"/>
      <c r="CQ793" s="310"/>
      <c r="CR793" s="310"/>
      <c r="CS793" s="310"/>
      <c r="CT793" s="310"/>
      <c r="CU793" s="310"/>
      <c r="CV793" s="310"/>
      <c r="CW793" s="310"/>
      <c r="CX793" s="310"/>
      <c r="CY793" s="310"/>
      <c r="CZ793" s="310"/>
      <c r="DA793" s="310"/>
      <c r="DB793" s="310"/>
      <c r="DC793" s="310"/>
      <c r="DD793" s="310"/>
      <c r="DE793" s="310"/>
      <c r="DF793" s="310"/>
      <c r="DG793" s="310"/>
      <c r="DH793" s="310"/>
      <c r="DI793" s="310"/>
      <c r="DJ793" s="310"/>
      <c r="DK793" s="310"/>
      <c r="DL793" s="310"/>
      <c r="DM793" s="310"/>
      <c r="DN793" s="310"/>
      <c r="DO793" s="310"/>
      <c r="DP793" s="310"/>
      <c r="DQ793" s="310"/>
      <c r="DR793" s="310"/>
      <c r="DS793" s="310"/>
      <c r="DT793" s="310"/>
      <c r="DU793" s="310"/>
      <c r="DV793" s="310"/>
      <c r="DW793" s="310"/>
      <c r="DX793" s="310"/>
      <c r="DY793" s="310"/>
      <c r="DZ793" s="310"/>
      <c r="EA793" s="310"/>
      <c r="EB793" s="310"/>
      <c r="EC793" s="310"/>
      <c r="ED793" s="310"/>
      <c r="EE793" s="310"/>
      <c r="EF793" s="310"/>
      <c r="EG793" s="310"/>
      <c r="EH793" s="310"/>
      <c r="EI793" s="310"/>
      <c r="EJ793" s="310"/>
      <c r="EK793" s="310"/>
      <c r="EL793" s="310"/>
      <c r="EM793" s="310"/>
      <c r="EN793" s="310"/>
      <c r="EO793" s="310"/>
      <c r="EP793" s="310"/>
      <c r="EQ793" s="310"/>
      <c r="ER793" s="310"/>
      <c r="ES793" s="1134"/>
      <c r="ET793" s="310"/>
      <c r="EU793" s="310"/>
      <c r="EV793" s="310"/>
      <c r="EW793" s="310"/>
      <c r="EX793" s="310"/>
      <c r="EY793" s="310"/>
    </row>
    <row r="794" spans="1:155" s="165" customFormat="1" hidden="1" x14ac:dyDescent="0.25">
      <c r="A794" s="926"/>
      <c r="B794" s="310"/>
      <c r="C794" s="310"/>
      <c r="D794" s="350"/>
      <c r="E794" s="350"/>
      <c r="F794" s="350"/>
      <c r="G794" s="306"/>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0"/>
      <c r="AD794" s="310"/>
      <c r="AE794" s="310"/>
      <c r="AF794" s="310"/>
      <c r="AG794" s="310"/>
      <c r="AH794" s="310"/>
      <c r="AI794" s="310"/>
      <c r="AJ794" s="310"/>
      <c r="AK794" s="310"/>
      <c r="AL794" s="310"/>
      <c r="AM794" s="310"/>
      <c r="AN794" s="310"/>
      <c r="AO794" s="310"/>
      <c r="AP794" s="310"/>
      <c r="AQ794" s="310"/>
      <c r="AR794" s="310"/>
      <c r="AS794" s="310"/>
      <c r="AT794" s="310"/>
      <c r="AU794" s="310"/>
      <c r="AV794" s="310"/>
      <c r="AW794" s="310"/>
      <c r="AX794" s="310"/>
      <c r="AY794" s="310"/>
      <c r="AZ794" s="310"/>
      <c r="BA794" s="310"/>
      <c r="BB794" s="310"/>
      <c r="BC794" s="310"/>
      <c r="BD794" s="310"/>
      <c r="BE794" s="310"/>
      <c r="BF794" s="310"/>
      <c r="BG794" s="310"/>
      <c r="BH794" s="310"/>
      <c r="BI794" s="310"/>
      <c r="BJ794" s="310"/>
      <c r="BK794" s="310"/>
      <c r="BL794" s="310"/>
      <c r="BM794" s="310"/>
      <c r="BN794" s="310"/>
      <c r="BO794" s="310"/>
      <c r="BP794" s="310"/>
      <c r="BQ794" s="310"/>
      <c r="BR794" s="310"/>
      <c r="BS794" s="310"/>
      <c r="BT794" s="310"/>
      <c r="BU794" s="310"/>
      <c r="BV794" s="310"/>
      <c r="BW794" s="310"/>
      <c r="BX794" s="310"/>
      <c r="BY794" s="310"/>
      <c r="BZ794" s="310"/>
      <c r="CA794" s="310"/>
      <c r="CB794" s="310"/>
      <c r="CC794" s="310"/>
      <c r="CD794" s="310"/>
      <c r="CE794" s="310"/>
      <c r="CF794" s="310"/>
      <c r="CG794" s="310"/>
      <c r="CH794" s="310"/>
      <c r="CI794" s="310"/>
      <c r="CJ794" s="310"/>
      <c r="CK794" s="310"/>
      <c r="CL794" s="310"/>
      <c r="CM794" s="310"/>
      <c r="CN794" s="310"/>
      <c r="CO794" s="310"/>
      <c r="CP794" s="310"/>
      <c r="CQ794" s="310"/>
      <c r="CR794" s="310"/>
      <c r="CS794" s="310"/>
      <c r="CT794" s="310"/>
      <c r="CU794" s="310"/>
      <c r="CV794" s="310"/>
      <c r="CW794" s="310"/>
      <c r="CX794" s="310"/>
      <c r="CY794" s="310"/>
      <c r="CZ794" s="310"/>
      <c r="DA794" s="310"/>
      <c r="DB794" s="310"/>
      <c r="DC794" s="310"/>
      <c r="DD794" s="310"/>
      <c r="DE794" s="310"/>
      <c r="DF794" s="310"/>
      <c r="DG794" s="310"/>
      <c r="DH794" s="310"/>
      <c r="DI794" s="310"/>
      <c r="DJ794" s="310"/>
      <c r="DK794" s="310"/>
      <c r="DL794" s="310"/>
      <c r="DM794" s="310"/>
      <c r="DN794" s="310"/>
      <c r="DO794" s="310"/>
      <c r="DP794" s="310"/>
      <c r="DQ794" s="310"/>
      <c r="DR794" s="310"/>
      <c r="DS794" s="310"/>
      <c r="DT794" s="310"/>
      <c r="DU794" s="310"/>
      <c r="DV794" s="310"/>
      <c r="DW794" s="310"/>
      <c r="DX794" s="310"/>
      <c r="DY794" s="310"/>
      <c r="DZ794" s="310"/>
      <c r="EA794" s="310"/>
      <c r="EB794" s="310"/>
      <c r="EC794" s="310"/>
      <c r="ED794" s="310"/>
      <c r="EE794" s="310"/>
      <c r="EF794" s="310"/>
      <c r="EG794" s="310"/>
      <c r="EH794" s="310"/>
      <c r="EI794" s="310"/>
      <c r="EJ794" s="310"/>
      <c r="EK794" s="310"/>
      <c r="EL794" s="310"/>
      <c r="EM794" s="310"/>
      <c r="EN794" s="310"/>
      <c r="EO794" s="310"/>
      <c r="EP794" s="310"/>
      <c r="EQ794" s="310"/>
      <c r="ER794" s="310"/>
      <c r="ES794" s="1134"/>
      <c r="ET794" s="310"/>
      <c r="EU794" s="310"/>
      <c r="EV794" s="310"/>
      <c r="EW794" s="310"/>
      <c r="EX794" s="310"/>
      <c r="EY794" s="310"/>
    </row>
    <row r="795" spans="1:155" s="165" customFormat="1" hidden="1" x14ac:dyDescent="0.25">
      <c r="A795" s="926"/>
      <c r="B795" s="310"/>
      <c r="C795" s="310"/>
      <c r="D795" s="350"/>
      <c r="E795" s="350"/>
      <c r="F795" s="350"/>
      <c r="G795" s="306"/>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0"/>
      <c r="AD795" s="310"/>
      <c r="AE795" s="310"/>
      <c r="AF795" s="310"/>
      <c r="AG795" s="310"/>
      <c r="AH795" s="310"/>
      <c r="AI795" s="310"/>
      <c r="AJ795" s="310"/>
      <c r="AK795" s="310"/>
      <c r="AL795" s="310"/>
      <c r="AM795" s="310"/>
      <c r="AN795" s="310"/>
      <c r="AO795" s="310"/>
      <c r="AP795" s="310"/>
      <c r="AQ795" s="310"/>
      <c r="AR795" s="310"/>
      <c r="AS795" s="310"/>
      <c r="AT795" s="310"/>
      <c r="AU795" s="310"/>
      <c r="AV795" s="310"/>
      <c r="AW795" s="310"/>
      <c r="AX795" s="310"/>
      <c r="AY795" s="310"/>
      <c r="AZ795" s="310"/>
      <c r="BA795" s="310"/>
      <c r="BB795" s="310"/>
      <c r="BC795" s="310"/>
      <c r="BD795" s="310"/>
      <c r="BE795" s="310"/>
      <c r="BF795" s="310"/>
      <c r="BG795" s="310"/>
      <c r="BH795" s="310"/>
      <c r="BI795" s="310"/>
      <c r="BJ795" s="310"/>
      <c r="BK795" s="310"/>
      <c r="BL795" s="310"/>
      <c r="BM795" s="310"/>
      <c r="BN795" s="310"/>
      <c r="BO795" s="310"/>
      <c r="BP795" s="310"/>
      <c r="BQ795" s="310"/>
      <c r="BR795" s="310"/>
      <c r="BS795" s="310"/>
      <c r="BT795" s="310"/>
      <c r="BU795" s="310"/>
      <c r="BV795" s="310"/>
      <c r="BW795" s="310"/>
      <c r="BX795" s="310"/>
      <c r="BY795" s="310"/>
      <c r="BZ795" s="310"/>
      <c r="CA795" s="310"/>
      <c r="CB795" s="310"/>
      <c r="CC795" s="310"/>
      <c r="CD795" s="310"/>
      <c r="CE795" s="310"/>
      <c r="CF795" s="310"/>
      <c r="CG795" s="310"/>
      <c r="CH795" s="310"/>
      <c r="CI795" s="310"/>
      <c r="CJ795" s="310"/>
      <c r="CK795" s="310"/>
      <c r="CL795" s="310"/>
      <c r="CM795" s="310"/>
      <c r="CN795" s="310"/>
      <c r="CO795" s="310"/>
      <c r="CP795" s="310"/>
      <c r="CQ795" s="310"/>
      <c r="CR795" s="310"/>
      <c r="CS795" s="310"/>
      <c r="CT795" s="310"/>
      <c r="CU795" s="310"/>
      <c r="CV795" s="310"/>
      <c r="CW795" s="310"/>
      <c r="CX795" s="310"/>
      <c r="CY795" s="310"/>
      <c r="CZ795" s="310"/>
      <c r="DA795" s="310"/>
      <c r="DB795" s="310"/>
      <c r="DC795" s="310"/>
      <c r="DD795" s="310"/>
      <c r="DE795" s="310"/>
      <c r="DF795" s="310"/>
      <c r="DG795" s="310"/>
      <c r="DH795" s="310"/>
      <c r="DI795" s="310"/>
      <c r="DJ795" s="310"/>
      <c r="DK795" s="310"/>
      <c r="DL795" s="310"/>
      <c r="DM795" s="310"/>
      <c r="DN795" s="310"/>
      <c r="DO795" s="310"/>
      <c r="DP795" s="310"/>
      <c r="DQ795" s="310"/>
      <c r="DR795" s="310"/>
      <c r="DS795" s="310"/>
      <c r="DT795" s="310"/>
      <c r="DU795" s="310"/>
      <c r="DV795" s="310"/>
      <c r="DW795" s="310"/>
      <c r="DX795" s="310"/>
      <c r="DY795" s="310"/>
      <c r="DZ795" s="310"/>
      <c r="EA795" s="310"/>
      <c r="EB795" s="310"/>
      <c r="EC795" s="310"/>
      <c r="ED795" s="310"/>
      <c r="EE795" s="310"/>
      <c r="EF795" s="310"/>
      <c r="EG795" s="310"/>
      <c r="EH795" s="310"/>
      <c r="EI795" s="310"/>
      <c r="EJ795" s="310"/>
      <c r="EK795" s="310"/>
      <c r="EL795" s="310"/>
      <c r="EM795" s="310"/>
      <c r="EN795" s="310"/>
      <c r="EO795" s="310"/>
      <c r="EP795" s="310"/>
      <c r="EQ795" s="310"/>
      <c r="ER795" s="310"/>
      <c r="ES795" s="1134"/>
      <c r="ET795" s="310"/>
      <c r="EU795" s="310"/>
      <c r="EV795" s="310"/>
      <c r="EW795" s="310"/>
      <c r="EX795" s="310"/>
      <c r="EY795" s="310"/>
    </row>
    <row r="796" spans="1:155" s="165" customFormat="1" hidden="1" x14ac:dyDescent="0.25">
      <c r="A796" s="926"/>
      <c r="B796" s="310"/>
      <c r="C796" s="310"/>
      <c r="D796" s="350"/>
      <c r="E796" s="350"/>
      <c r="F796" s="350"/>
      <c r="G796" s="306"/>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310"/>
      <c r="AF796" s="310"/>
      <c r="AG796" s="310"/>
      <c r="AH796" s="310"/>
      <c r="AI796" s="310"/>
      <c r="AJ796" s="310"/>
      <c r="AK796" s="310"/>
      <c r="AL796" s="310"/>
      <c r="AM796" s="310"/>
      <c r="AN796" s="310"/>
      <c r="AO796" s="310"/>
      <c r="AP796" s="310"/>
      <c r="AQ796" s="310"/>
      <c r="AR796" s="310"/>
      <c r="AS796" s="310"/>
      <c r="AT796" s="310"/>
      <c r="AU796" s="310"/>
      <c r="AV796" s="310"/>
      <c r="AW796" s="310"/>
      <c r="AX796" s="310"/>
      <c r="AY796" s="310"/>
      <c r="AZ796" s="310"/>
      <c r="BA796" s="310"/>
      <c r="BB796" s="310"/>
      <c r="BC796" s="310"/>
      <c r="BD796" s="310"/>
      <c r="BE796" s="310"/>
      <c r="BF796" s="310"/>
      <c r="BG796" s="310"/>
      <c r="BH796" s="310"/>
      <c r="BI796" s="310"/>
      <c r="BJ796" s="310"/>
      <c r="BK796" s="310"/>
      <c r="BL796" s="310"/>
      <c r="BM796" s="310"/>
      <c r="BN796" s="310"/>
      <c r="BO796" s="310"/>
      <c r="BP796" s="310"/>
      <c r="BQ796" s="310"/>
      <c r="BR796" s="310"/>
      <c r="BS796" s="310"/>
      <c r="BT796" s="310"/>
      <c r="BU796" s="310"/>
      <c r="BV796" s="310"/>
      <c r="BW796" s="310"/>
      <c r="BX796" s="310"/>
      <c r="BY796" s="310"/>
      <c r="BZ796" s="310"/>
      <c r="CA796" s="310"/>
      <c r="CB796" s="310"/>
      <c r="CC796" s="310"/>
      <c r="CD796" s="310"/>
      <c r="CE796" s="310"/>
      <c r="CF796" s="310"/>
      <c r="CG796" s="310"/>
      <c r="CH796" s="310"/>
      <c r="CI796" s="310"/>
      <c r="CJ796" s="310"/>
      <c r="CK796" s="310"/>
      <c r="CL796" s="310"/>
      <c r="CM796" s="310"/>
      <c r="CN796" s="310"/>
      <c r="CO796" s="310"/>
      <c r="CP796" s="310"/>
      <c r="CQ796" s="310"/>
      <c r="CR796" s="310"/>
      <c r="CS796" s="310"/>
      <c r="CT796" s="310"/>
      <c r="CU796" s="310"/>
      <c r="CV796" s="310"/>
      <c r="CW796" s="310"/>
      <c r="CX796" s="310"/>
      <c r="CY796" s="310"/>
      <c r="CZ796" s="310"/>
      <c r="DA796" s="310"/>
      <c r="DB796" s="310"/>
      <c r="DC796" s="310"/>
      <c r="DD796" s="310"/>
      <c r="DE796" s="310"/>
      <c r="DF796" s="310"/>
      <c r="DG796" s="310"/>
      <c r="DH796" s="310"/>
      <c r="DI796" s="310"/>
      <c r="DJ796" s="310"/>
      <c r="DK796" s="310"/>
      <c r="DL796" s="310"/>
      <c r="DM796" s="310"/>
      <c r="DN796" s="310"/>
      <c r="DO796" s="310"/>
      <c r="DP796" s="310"/>
      <c r="DQ796" s="310"/>
      <c r="DR796" s="310"/>
      <c r="DS796" s="310"/>
      <c r="DT796" s="310"/>
      <c r="DU796" s="310"/>
      <c r="DV796" s="310"/>
      <c r="DW796" s="310"/>
      <c r="DX796" s="310"/>
      <c r="DY796" s="310"/>
      <c r="DZ796" s="310"/>
      <c r="EA796" s="310"/>
      <c r="EB796" s="310"/>
      <c r="EC796" s="310"/>
      <c r="ED796" s="310"/>
      <c r="EE796" s="310"/>
      <c r="EF796" s="310"/>
      <c r="EG796" s="310"/>
      <c r="EH796" s="310"/>
      <c r="EI796" s="310"/>
      <c r="EJ796" s="310"/>
      <c r="EK796" s="310"/>
      <c r="EL796" s="310"/>
      <c r="EM796" s="310"/>
      <c r="EN796" s="310"/>
      <c r="EO796" s="310"/>
      <c r="EP796" s="310"/>
      <c r="EQ796" s="310"/>
      <c r="ER796" s="310"/>
      <c r="ES796" s="1134"/>
      <c r="ET796" s="310"/>
      <c r="EU796" s="310"/>
      <c r="EV796" s="310"/>
      <c r="EW796" s="310"/>
      <c r="EX796" s="310"/>
      <c r="EY796" s="310"/>
    </row>
    <row r="797" spans="1:155" s="165" customFormat="1" hidden="1" x14ac:dyDescent="0.25">
      <c r="A797" s="926"/>
      <c r="B797" s="310"/>
      <c r="C797" s="310"/>
      <c r="D797" s="350"/>
      <c r="E797" s="350"/>
      <c r="F797" s="350"/>
      <c r="G797" s="306"/>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0"/>
      <c r="AD797" s="310"/>
      <c r="AE797" s="310"/>
      <c r="AF797" s="310"/>
      <c r="AG797" s="310"/>
      <c r="AH797" s="310"/>
      <c r="AI797" s="310"/>
      <c r="AJ797" s="310"/>
      <c r="AK797" s="310"/>
      <c r="AL797" s="310"/>
      <c r="AM797" s="310"/>
      <c r="AN797" s="310"/>
      <c r="AO797" s="310"/>
      <c r="AP797" s="310"/>
      <c r="AQ797" s="310"/>
      <c r="AR797" s="310"/>
      <c r="AS797" s="310"/>
      <c r="AT797" s="310"/>
      <c r="AU797" s="310"/>
      <c r="AV797" s="310"/>
      <c r="AW797" s="310"/>
      <c r="AX797" s="310"/>
      <c r="AY797" s="310"/>
      <c r="AZ797" s="310"/>
      <c r="BA797" s="310"/>
      <c r="BB797" s="310"/>
      <c r="BC797" s="310"/>
      <c r="BD797" s="310"/>
      <c r="BE797" s="310"/>
      <c r="BF797" s="310"/>
      <c r="BG797" s="310"/>
      <c r="BH797" s="310"/>
      <c r="BI797" s="310"/>
      <c r="BJ797" s="310"/>
      <c r="BK797" s="310"/>
      <c r="BL797" s="310"/>
      <c r="BM797" s="310"/>
      <c r="BN797" s="310"/>
      <c r="BO797" s="310"/>
      <c r="BP797" s="310"/>
      <c r="BQ797" s="310"/>
      <c r="BR797" s="310"/>
      <c r="BS797" s="310"/>
      <c r="BT797" s="310"/>
      <c r="BU797" s="310"/>
      <c r="BV797" s="310"/>
      <c r="BW797" s="310"/>
      <c r="BX797" s="310"/>
      <c r="BY797" s="310"/>
      <c r="BZ797" s="310"/>
      <c r="CA797" s="310"/>
      <c r="CB797" s="310"/>
      <c r="CC797" s="310"/>
      <c r="CD797" s="310"/>
      <c r="CE797" s="310"/>
      <c r="CF797" s="310"/>
      <c r="CG797" s="310"/>
      <c r="CH797" s="310"/>
      <c r="CI797" s="310"/>
      <c r="CJ797" s="310"/>
      <c r="CK797" s="310"/>
      <c r="CL797" s="310"/>
      <c r="CM797" s="310"/>
      <c r="CN797" s="310"/>
      <c r="CO797" s="310"/>
      <c r="CP797" s="310"/>
      <c r="CQ797" s="310"/>
      <c r="CR797" s="310"/>
      <c r="CS797" s="310"/>
      <c r="CT797" s="310"/>
      <c r="CU797" s="310"/>
      <c r="CV797" s="310"/>
      <c r="CW797" s="310"/>
      <c r="CX797" s="310"/>
      <c r="CY797" s="310"/>
      <c r="CZ797" s="310"/>
      <c r="DA797" s="310"/>
      <c r="DB797" s="310"/>
      <c r="DC797" s="310"/>
      <c r="DD797" s="310"/>
      <c r="DE797" s="310"/>
      <c r="DF797" s="310"/>
      <c r="DG797" s="310"/>
      <c r="DH797" s="310"/>
      <c r="DI797" s="310"/>
      <c r="DJ797" s="310"/>
      <c r="DK797" s="310"/>
      <c r="DL797" s="310"/>
      <c r="DM797" s="310"/>
      <c r="DN797" s="310"/>
      <c r="DO797" s="310"/>
      <c r="DP797" s="310"/>
      <c r="DQ797" s="310"/>
      <c r="DR797" s="310"/>
      <c r="DS797" s="310"/>
      <c r="DT797" s="310"/>
      <c r="DU797" s="310"/>
      <c r="DV797" s="310"/>
      <c r="DW797" s="310"/>
      <c r="DX797" s="310"/>
      <c r="DY797" s="310"/>
      <c r="DZ797" s="310"/>
      <c r="EA797" s="310"/>
      <c r="EB797" s="310"/>
      <c r="EC797" s="310"/>
      <c r="ED797" s="310"/>
      <c r="EE797" s="310"/>
      <c r="EF797" s="310"/>
      <c r="EG797" s="310"/>
      <c r="EH797" s="310"/>
      <c r="EI797" s="310"/>
      <c r="EJ797" s="310"/>
      <c r="EK797" s="310"/>
      <c r="EL797" s="310"/>
      <c r="EM797" s="310"/>
      <c r="EN797" s="310"/>
      <c r="EO797" s="310"/>
      <c r="EP797" s="310"/>
      <c r="EQ797" s="310"/>
      <c r="ER797" s="310"/>
      <c r="ES797" s="1134"/>
      <c r="ET797" s="310"/>
      <c r="EU797" s="310"/>
      <c r="EV797" s="310"/>
      <c r="EW797" s="310"/>
      <c r="EX797" s="310"/>
      <c r="EY797" s="310"/>
    </row>
    <row r="798" spans="1:155" s="165" customFormat="1" hidden="1" x14ac:dyDescent="0.25">
      <c r="A798" s="926"/>
      <c r="B798" s="310"/>
      <c r="C798" s="310"/>
      <c r="D798" s="350"/>
      <c r="E798" s="350"/>
      <c r="F798" s="350"/>
      <c r="G798" s="306"/>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0"/>
      <c r="AD798" s="310"/>
      <c r="AE798" s="310"/>
      <c r="AF798" s="310"/>
      <c r="AG798" s="310"/>
      <c r="AH798" s="310"/>
      <c r="AI798" s="310"/>
      <c r="AJ798" s="310"/>
      <c r="AK798" s="310"/>
      <c r="AL798" s="310"/>
      <c r="AM798" s="310"/>
      <c r="AN798" s="310"/>
      <c r="AO798" s="310"/>
      <c r="AP798" s="310"/>
      <c r="AQ798" s="310"/>
      <c r="AR798" s="310"/>
      <c r="AS798" s="310"/>
      <c r="AT798" s="310"/>
      <c r="AU798" s="310"/>
      <c r="AV798" s="310"/>
      <c r="AW798" s="310"/>
      <c r="AX798" s="310"/>
      <c r="AY798" s="310"/>
      <c r="AZ798" s="310"/>
      <c r="BA798" s="310"/>
      <c r="BB798" s="310"/>
      <c r="BC798" s="310"/>
      <c r="BD798" s="310"/>
      <c r="BE798" s="310"/>
      <c r="BF798" s="310"/>
      <c r="BG798" s="310"/>
      <c r="BH798" s="310"/>
      <c r="BI798" s="310"/>
      <c r="BJ798" s="310"/>
      <c r="BK798" s="310"/>
      <c r="BL798" s="310"/>
      <c r="BM798" s="310"/>
      <c r="BN798" s="310"/>
      <c r="BO798" s="310"/>
      <c r="BP798" s="310"/>
      <c r="BQ798" s="310"/>
      <c r="BR798" s="310"/>
      <c r="BS798" s="310"/>
      <c r="BT798" s="310"/>
      <c r="BU798" s="310"/>
      <c r="BV798" s="310"/>
      <c r="BW798" s="310"/>
      <c r="BX798" s="310"/>
      <c r="BY798" s="310"/>
      <c r="BZ798" s="310"/>
      <c r="CA798" s="310"/>
      <c r="CB798" s="310"/>
      <c r="CC798" s="310"/>
      <c r="CD798" s="310"/>
      <c r="CE798" s="310"/>
      <c r="CF798" s="310"/>
      <c r="CG798" s="310"/>
      <c r="CH798" s="310"/>
      <c r="CI798" s="310"/>
      <c r="CJ798" s="310"/>
      <c r="CK798" s="310"/>
      <c r="CL798" s="310"/>
      <c r="CM798" s="310"/>
      <c r="CN798" s="310"/>
      <c r="CO798" s="310"/>
      <c r="CP798" s="310"/>
      <c r="CQ798" s="310"/>
      <c r="CR798" s="310"/>
      <c r="CS798" s="310"/>
      <c r="CT798" s="310"/>
      <c r="CU798" s="310"/>
      <c r="CV798" s="310"/>
      <c r="CW798" s="310"/>
      <c r="CX798" s="310"/>
      <c r="CY798" s="310"/>
      <c r="CZ798" s="310"/>
      <c r="DA798" s="310"/>
      <c r="DB798" s="310"/>
      <c r="DC798" s="310"/>
      <c r="DD798" s="310"/>
      <c r="DE798" s="310"/>
      <c r="DF798" s="310"/>
      <c r="DG798" s="310"/>
      <c r="DH798" s="310"/>
      <c r="DI798" s="310"/>
      <c r="DJ798" s="310"/>
      <c r="DK798" s="310"/>
      <c r="DL798" s="310"/>
      <c r="DM798" s="310"/>
      <c r="DN798" s="310"/>
      <c r="DO798" s="310"/>
      <c r="DP798" s="310"/>
      <c r="DQ798" s="310"/>
      <c r="DR798" s="310"/>
      <c r="DS798" s="310"/>
      <c r="DT798" s="310"/>
      <c r="DU798" s="310"/>
      <c r="DV798" s="310"/>
      <c r="DW798" s="310"/>
      <c r="DX798" s="310"/>
      <c r="DY798" s="310"/>
      <c r="DZ798" s="310"/>
      <c r="EA798" s="310"/>
      <c r="EB798" s="310"/>
      <c r="EC798" s="310"/>
      <c r="ED798" s="310"/>
      <c r="EE798" s="310"/>
      <c r="EF798" s="310"/>
      <c r="EG798" s="310"/>
      <c r="EH798" s="310"/>
      <c r="EI798" s="310"/>
      <c r="EJ798" s="310"/>
      <c r="EK798" s="310"/>
      <c r="EL798" s="310"/>
      <c r="EM798" s="310"/>
      <c r="EN798" s="310"/>
      <c r="EO798" s="310"/>
      <c r="EP798" s="310"/>
      <c r="EQ798" s="310"/>
      <c r="ER798" s="310"/>
      <c r="ES798" s="1134"/>
      <c r="ET798" s="310"/>
      <c r="EU798" s="310"/>
      <c r="EV798" s="310"/>
      <c r="EW798" s="310"/>
      <c r="EX798" s="310"/>
      <c r="EY798" s="310"/>
    </row>
    <row r="799" spans="1:155" s="165" customFormat="1" hidden="1" x14ac:dyDescent="0.25">
      <c r="A799" s="926"/>
      <c r="B799" s="310"/>
      <c r="C799" s="310"/>
      <c r="D799" s="350"/>
      <c r="E799" s="350"/>
      <c r="F799" s="350"/>
      <c r="G799" s="306"/>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0"/>
      <c r="AD799" s="310"/>
      <c r="AE799" s="310"/>
      <c r="AF799" s="310"/>
      <c r="AG799" s="310"/>
      <c r="AH799" s="310"/>
      <c r="AI799" s="310"/>
      <c r="AJ799" s="310"/>
      <c r="AK799" s="310"/>
      <c r="AL799" s="310"/>
      <c r="AM799" s="310"/>
      <c r="AN799" s="310"/>
      <c r="AO799" s="310"/>
      <c r="AP799" s="310"/>
      <c r="AQ799" s="310"/>
      <c r="AR799" s="310"/>
      <c r="AS799" s="310"/>
      <c r="AT799" s="310"/>
      <c r="AU799" s="310"/>
      <c r="AV799" s="310"/>
      <c r="AW799" s="310"/>
      <c r="AX799" s="310"/>
      <c r="AY799" s="310"/>
      <c r="AZ799" s="310"/>
      <c r="BA799" s="310"/>
      <c r="BB799" s="310"/>
      <c r="BC799" s="310"/>
      <c r="BD799" s="310"/>
      <c r="BE799" s="310"/>
      <c r="BF799" s="310"/>
      <c r="BG799" s="310"/>
      <c r="BH799" s="310"/>
      <c r="BI799" s="310"/>
      <c r="BJ799" s="310"/>
      <c r="BK799" s="310"/>
      <c r="BL799" s="310"/>
      <c r="BM799" s="310"/>
      <c r="BN799" s="310"/>
      <c r="BO799" s="310"/>
      <c r="BP799" s="310"/>
      <c r="BQ799" s="310"/>
      <c r="BR799" s="310"/>
      <c r="BS799" s="310"/>
      <c r="BT799" s="310"/>
      <c r="BU799" s="310"/>
      <c r="BV799" s="310"/>
      <c r="BW799" s="310"/>
      <c r="BX799" s="310"/>
      <c r="BY799" s="310"/>
      <c r="BZ799" s="310"/>
      <c r="CA799" s="310"/>
      <c r="CB799" s="310"/>
      <c r="CC799" s="310"/>
      <c r="CD799" s="310"/>
      <c r="CE799" s="310"/>
      <c r="CF799" s="310"/>
      <c r="CG799" s="310"/>
      <c r="CH799" s="310"/>
      <c r="CI799" s="310"/>
      <c r="CJ799" s="310"/>
      <c r="CK799" s="310"/>
      <c r="CL799" s="310"/>
      <c r="CM799" s="310"/>
      <c r="CN799" s="310"/>
      <c r="CO799" s="310"/>
      <c r="CP799" s="310"/>
      <c r="CQ799" s="310"/>
      <c r="CR799" s="310"/>
      <c r="CS799" s="310"/>
      <c r="CT799" s="310"/>
      <c r="CU799" s="310"/>
      <c r="CV799" s="310"/>
      <c r="CW799" s="310"/>
      <c r="CX799" s="310"/>
      <c r="CY799" s="310"/>
      <c r="CZ799" s="310"/>
      <c r="DA799" s="310"/>
      <c r="DB799" s="310"/>
      <c r="DC799" s="310"/>
      <c r="DD799" s="310"/>
      <c r="DE799" s="310"/>
      <c r="DF799" s="310"/>
      <c r="DG799" s="310"/>
      <c r="DH799" s="310"/>
      <c r="DI799" s="310"/>
      <c r="DJ799" s="310"/>
      <c r="DK799" s="310"/>
      <c r="DL799" s="310"/>
      <c r="DM799" s="310"/>
      <c r="DN799" s="310"/>
      <c r="DO799" s="310"/>
      <c r="DP799" s="310"/>
      <c r="DQ799" s="310"/>
      <c r="DR799" s="310"/>
      <c r="DS799" s="310"/>
      <c r="DT799" s="310"/>
      <c r="DU799" s="310"/>
      <c r="DV799" s="310"/>
      <c r="DW799" s="310"/>
      <c r="DX799" s="310"/>
      <c r="DY799" s="310"/>
      <c r="DZ799" s="310"/>
      <c r="EA799" s="310"/>
      <c r="EB799" s="310"/>
      <c r="EC799" s="310"/>
      <c r="ED799" s="310"/>
      <c r="EE799" s="310"/>
      <c r="EF799" s="310"/>
      <c r="EG799" s="310"/>
      <c r="EH799" s="310"/>
      <c r="EI799" s="310"/>
      <c r="EJ799" s="310"/>
      <c r="EK799" s="310"/>
      <c r="EL799" s="310"/>
      <c r="EM799" s="310"/>
      <c r="EN799" s="310"/>
      <c r="EO799" s="310"/>
      <c r="EP799" s="310"/>
      <c r="EQ799" s="310"/>
      <c r="ER799" s="310"/>
      <c r="ES799" s="1134"/>
      <c r="ET799" s="310"/>
      <c r="EU799" s="310"/>
      <c r="EV799" s="310"/>
      <c r="EW799" s="310"/>
      <c r="EX799" s="310"/>
      <c r="EY799" s="310"/>
    </row>
  </sheetData>
  <mergeCells count="1">
    <mergeCell ref="B3:L3"/>
  </mergeCells>
  <conditionalFormatting sqref="H114:ER214">
    <cfRule type="cellIs" dxfId="15" priority="2" stopIfTrue="1" operator="lessThan">
      <formula>0</formula>
    </cfRule>
  </conditionalFormatting>
  <conditionalFormatting sqref="H11:ER111">
    <cfRule type="cellIs" dxfId="14"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5" activePane="bottomLeft" state="frozen"/>
      <selection activeCell="V16" sqref="V16"/>
      <selection pane="bottomLeft"/>
    </sheetView>
  </sheetViews>
  <sheetFormatPr defaultColWidth="0" defaultRowHeight="15" customHeight="1" zeroHeight="1" x14ac:dyDescent="0.25"/>
  <cols>
    <col min="1" max="1" width="1.7109375" style="165" customWidth="1"/>
    <col min="2" max="2" width="100.7109375" style="165" customWidth="1"/>
    <col min="3" max="4" width="16.7109375" style="165" customWidth="1"/>
    <col min="5" max="5" width="16.7109375" style="306" customWidth="1"/>
    <col min="6" max="13" width="16.7109375" style="308" customWidth="1"/>
    <col min="14" max="14" width="16.7109375" style="306" customWidth="1"/>
    <col min="15" max="15" width="1.7109375" style="310" customWidth="1"/>
    <col min="16" max="19" width="0" style="306" hidden="1" customWidth="1"/>
    <col min="20" max="16384" width="16.7109375" style="306" hidden="1"/>
  </cols>
  <sheetData>
    <row r="1" spans="1:15" s="2937" customFormat="1" ht="30" customHeight="1" x14ac:dyDescent="0.55000000000000004">
      <c r="A1" s="2897" t="s">
        <v>485</v>
      </c>
      <c r="B1" s="2701"/>
      <c r="C1" s="2701"/>
      <c r="D1" s="2701"/>
      <c r="E1" s="2630" t="str">
        <f>CONCATENATE("Reporting unit: ", 'General Info'!$C$7, " ", 'General Info'!$C$5)</f>
        <v xml:space="preserve">Reporting unit: 1 </v>
      </c>
      <c r="F1" s="2701"/>
      <c r="G1" s="2701"/>
      <c r="H1" s="2701"/>
      <c r="I1" s="2701"/>
      <c r="J1" s="2701"/>
      <c r="K1" s="2701"/>
      <c r="L1" s="2701"/>
      <c r="M1" s="2701"/>
      <c r="N1" s="2701"/>
      <c r="O1" s="2898"/>
    </row>
    <row r="2" spans="1:15" s="310" customFormat="1" ht="15" customHeight="1" x14ac:dyDescent="0.25">
      <c r="A2" s="926"/>
      <c r="O2" s="1134"/>
    </row>
    <row r="3" spans="1:15" s="310" customFormat="1" ht="15" customHeight="1" x14ac:dyDescent="0.25">
      <c r="A3" s="926"/>
      <c r="B3" s="2873" t="s">
        <v>2382</v>
      </c>
      <c r="C3" s="2899">
        <f t="shared" ref="C3:L3" si="0">D3-1</f>
        <v>2006</v>
      </c>
      <c r="D3" s="2899">
        <f t="shared" si="0"/>
        <v>2007</v>
      </c>
      <c r="E3" s="2899">
        <f t="shared" si="0"/>
        <v>2008</v>
      </c>
      <c r="F3" s="2899">
        <f t="shared" si="0"/>
        <v>2009</v>
      </c>
      <c r="G3" s="2899">
        <f t="shared" si="0"/>
        <v>2010</v>
      </c>
      <c r="H3" s="2899">
        <f t="shared" si="0"/>
        <v>2011</v>
      </c>
      <c r="I3" s="2899">
        <f t="shared" si="0"/>
        <v>2012</v>
      </c>
      <c r="J3" s="2899">
        <f t="shared" si="0"/>
        <v>2013</v>
      </c>
      <c r="K3" s="2899">
        <f t="shared" si="0"/>
        <v>2014</v>
      </c>
      <c r="L3" s="2899">
        <f t="shared" si="0"/>
        <v>2015</v>
      </c>
      <c r="M3" s="2899">
        <f>N3-1</f>
        <v>2016</v>
      </c>
      <c r="N3" s="2859">
        <v>2017</v>
      </c>
      <c r="O3" s="1134"/>
    </row>
    <row r="4" spans="1:15" s="310" customFormat="1" ht="15" customHeight="1" x14ac:dyDescent="0.25">
      <c r="A4" s="926"/>
      <c r="B4" s="2861"/>
      <c r="C4" s="2861"/>
      <c r="D4" s="2861"/>
      <c r="E4" s="2861"/>
      <c r="F4" s="2861"/>
      <c r="G4" s="2861"/>
      <c r="H4" s="2861"/>
      <c r="I4" s="2861"/>
      <c r="J4" s="2861"/>
      <c r="K4" s="2861"/>
      <c r="L4" s="2861"/>
      <c r="M4" s="2861"/>
      <c r="N4" s="2861"/>
      <c r="O4" s="1134"/>
    </row>
    <row r="5" spans="1:15" s="623" customFormat="1" ht="45" customHeight="1" x14ac:dyDescent="0.25">
      <c r="A5" s="978" t="s">
        <v>532</v>
      </c>
      <c r="B5" s="158"/>
      <c r="C5" s="158"/>
      <c r="D5" s="158"/>
      <c r="O5" s="1137"/>
    </row>
    <row r="6" spans="1:15" ht="15" customHeight="1" x14ac:dyDescent="0.25">
      <c r="A6" s="926"/>
      <c r="B6" s="1677" t="s">
        <v>533</v>
      </c>
      <c r="C6" s="1682"/>
      <c r="D6" s="1682"/>
      <c r="E6" s="1682"/>
      <c r="F6" s="2890"/>
      <c r="G6" s="2890"/>
      <c r="H6" s="2890"/>
      <c r="I6" s="2890"/>
      <c r="J6" s="2371"/>
      <c r="K6" s="2371"/>
      <c r="L6" s="2900"/>
      <c r="M6" s="2900"/>
      <c r="N6" s="2881"/>
      <c r="O6" s="1134"/>
    </row>
    <row r="7" spans="1:15" ht="15" customHeight="1" x14ac:dyDescent="0.25">
      <c r="A7" s="926"/>
      <c r="B7" s="1361" t="s">
        <v>958</v>
      </c>
      <c r="C7" s="1581"/>
      <c r="D7" s="1581"/>
      <c r="E7" s="1581"/>
      <c r="F7" s="22"/>
      <c r="G7" s="22"/>
      <c r="H7" s="22"/>
      <c r="I7" s="22"/>
      <c r="J7" s="19"/>
      <c r="K7" s="19"/>
      <c r="L7" s="29"/>
      <c r="M7" s="29"/>
      <c r="N7" s="44"/>
      <c r="O7" s="1134"/>
    </row>
    <row r="8" spans="1:15" ht="15" customHeight="1" x14ac:dyDescent="0.25">
      <c r="A8" s="926"/>
      <c r="B8" s="1362" t="str">
        <f>CONCATENATE("Check: row ", ROW(E7), " ≤ row ", ROW(E6))</f>
        <v>Check: row 7 ≤ row 6</v>
      </c>
      <c r="C8" s="27"/>
      <c r="D8" s="27"/>
      <c r="E8" s="27"/>
      <c r="F8" s="23"/>
      <c r="G8" s="23"/>
      <c r="H8" s="23"/>
      <c r="I8" s="23"/>
      <c r="J8" s="1341" t="str">
        <f t="shared" ref="J8:K8" si="1">IF(AND(ISNUMBER(J6), ISNUMBER(J7)), IF(AND(J7&lt;=J6), "Pass", "Fail"), "")</f>
        <v/>
      </c>
      <c r="K8" s="1341" t="str">
        <f t="shared" si="1"/>
        <v/>
      </c>
      <c r="L8" s="1341" t="str">
        <f t="shared" ref="L8:N8" si="2">IF(AND(ISNUMBER(L6), ISNUMBER(L7)), IF(AND(L7&lt;=L6), "Pass", "Fail"), "")</f>
        <v/>
      </c>
      <c r="M8" s="1341" t="str">
        <f t="shared" si="2"/>
        <v/>
      </c>
      <c r="N8" s="1341" t="str">
        <f t="shared" si="2"/>
        <v/>
      </c>
      <c r="O8" s="1134"/>
    </row>
    <row r="9" spans="1:15" s="310" customFormat="1" ht="15" customHeight="1" x14ac:dyDescent="0.25">
      <c r="A9" s="926"/>
      <c r="O9" s="1134"/>
    </row>
    <row r="10" spans="1:15" s="623" customFormat="1" ht="45" customHeight="1" x14ac:dyDescent="0.25">
      <c r="A10" s="2134" t="s">
        <v>534</v>
      </c>
      <c r="B10" s="2860"/>
      <c r="C10" s="2832"/>
      <c r="D10" s="2832"/>
      <c r="E10" s="2832"/>
      <c r="F10" s="2832"/>
      <c r="G10" s="2832"/>
      <c r="H10" s="2832"/>
      <c r="I10" s="2832"/>
      <c r="J10" s="2832"/>
      <c r="K10" s="2832"/>
      <c r="L10" s="2832"/>
      <c r="M10" s="2832"/>
      <c r="N10" s="2832"/>
      <c r="O10" s="2901"/>
    </row>
    <row r="11" spans="1:15" ht="15" customHeight="1" x14ac:dyDescent="0.25">
      <c r="A11" s="926"/>
      <c r="B11" s="2159" t="s">
        <v>535</v>
      </c>
      <c r="C11" s="1682"/>
      <c r="D11" s="1682"/>
      <c r="E11" s="1682"/>
      <c r="F11" s="2890"/>
      <c r="G11" s="2890"/>
      <c r="H11" s="2890"/>
      <c r="I11" s="2158"/>
      <c r="J11" s="2132" t="str">
        <f t="shared" ref="J11:K11" si="3">IF(AND(ISNUMBER(J12), ISNUMBER(J14), ISNUMBER(J17), ISNUMBER(J18), ISNUMBER(J19), ISNUMBER(J20), ISNUMBER(J22)), J12-J14+J17+J18-J19+J20+J22+J23, "")</f>
        <v/>
      </c>
      <c r="K11" s="2132" t="str">
        <f t="shared" si="3"/>
        <v/>
      </c>
      <c r="L11" s="2132" t="str">
        <f t="shared" ref="L11:N11" si="4">IF(AND(ISNUMBER(L12), ISNUMBER(L14), ISNUMBER(L17), ISNUMBER(L18), ISNUMBER(L19), ISNUMBER(L20), ISNUMBER(L22)), L12-L14+L17+L18-L19+L20+L22+L23, "")</f>
        <v/>
      </c>
      <c r="M11" s="2132" t="str">
        <f t="shared" si="4"/>
        <v/>
      </c>
      <c r="N11" s="2369" t="str">
        <f t="shared" si="4"/>
        <v/>
      </c>
      <c r="O11" s="1134"/>
    </row>
    <row r="12" spans="1:15" ht="15" customHeight="1" x14ac:dyDescent="0.25">
      <c r="A12" s="926"/>
      <c r="B12" s="1920" t="s">
        <v>2198</v>
      </c>
      <c r="C12" s="1581"/>
      <c r="D12" s="1581"/>
      <c r="E12" s="1581"/>
      <c r="F12" s="22"/>
      <c r="G12" s="22"/>
      <c r="H12" s="22"/>
      <c r="I12" s="22"/>
      <c r="J12" s="459"/>
      <c r="K12" s="459"/>
      <c r="L12" s="15"/>
      <c r="M12" s="15"/>
      <c r="N12" s="130"/>
      <c r="O12" s="1134"/>
    </row>
    <row r="13" spans="1:15" ht="15" customHeight="1" x14ac:dyDescent="0.25">
      <c r="A13" s="926"/>
      <c r="B13" s="1361" t="s">
        <v>2199</v>
      </c>
      <c r="C13" s="1581"/>
      <c r="D13" s="1581"/>
      <c r="E13" s="1581"/>
      <c r="F13" s="22"/>
      <c r="G13" s="22"/>
      <c r="H13" s="22"/>
      <c r="I13" s="22"/>
      <c r="J13" s="459"/>
      <c r="K13" s="459"/>
      <c r="L13" s="459"/>
      <c r="M13" s="459"/>
      <c r="N13" s="336"/>
      <c r="O13" s="1134"/>
    </row>
    <row r="14" spans="1:15" ht="15" customHeight="1" x14ac:dyDescent="0.25">
      <c r="A14" s="926"/>
      <c r="B14" s="1920" t="s">
        <v>2197</v>
      </c>
      <c r="C14" s="1581"/>
      <c r="D14" s="1581"/>
      <c r="E14" s="1581"/>
      <c r="F14" s="22"/>
      <c r="G14" s="22"/>
      <c r="H14" s="22"/>
      <c r="I14" s="22"/>
      <c r="J14" s="459"/>
      <c r="K14" s="459"/>
      <c r="L14" s="36"/>
      <c r="M14" s="36"/>
      <c r="N14" s="89"/>
      <c r="O14" s="1134"/>
    </row>
    <row r="15" spans="1:15" ht="15" customHeight="1" x14ac:dyDescent="0.25">
      <c r="A15" s="926"/>
      <c r="B15" s="1361" t="s">
        <v>2200</v>
      </c>
      <c r="C15" s="1581"/>
      <c r="D15" s="1581"/>
      <c r="E15" s="1581"/>
      <c r="F15" s="22"/>
      <c r="G15" s="22"/>
      <c r="H15" s="22"/>
      <c r="I15" s="114"/>
      <c r="J15" s="459"/>
      <c r="K15" s="459"/>
      <c r="L15" s="459"/>
      <c r="M15" s="459"/>
      <c r="N15" s="336"/>
      <c r="O15" s="1134"/>
    </row>
    <row r="16" spans="1:15" ht="15" customHeight="1" x14ac:dyDescent="0.25">
      <c r="A16" s="926"/>
      <c r="B16" s="1920" t="s">
        <v>1834</v>
      </c>
      <c r="C16" s="1581"/>
      <c r="D16" s="1581"/>
      <c r="E16" s="1581"/>
      <c r="F16" s="22"/>
      <c r="G16" s="22"/>
      <c r="H16" s="22"/>
      <c r="I16" s="114"/>
      <c r="J16" s="37" t="str">
        <f t="shared" ref="J16:K16" si="5">IF(AND(ISNUMBER(J12), ISNUMBER(J14)), ABS(J12-J14), "")</f>
        <v/>
      </c>
      <c r="K16" s="37" t="str">
        <f t="shared" si="5"/>
        <v/>
      </c>
      <c r="L16" s="37" t="str">
        <f t="shared" ref="L16:N16" si="6">IF(AND(ISNUMBER(L12), ISNUMBER(L14)), ABS(L12-L14), "")</f>
        <v/>
      </c>
      <c r="M16" s="37" t="str">
        <f t="shared" si="6"/>
        <v/>
      </c>
      <c r="N16" s="12" t="str">
        <f t="shared" si="6"/>
        <v/>
      </c>
      <c r="O16" s="1134"/>
    </row>
    <row r="17" spans="1:15" ht="15" customHeight="1" x14ac:dyDescent="0.25">
      <c r="A17" s="926"/>
      <c r="B17" s="1920" t="s">
        <v>540</v>
      </c>
      <c r="C17" s="1581"/>
      <c r="D17" s="1581"/>
      <c r="E17" s="1581"/>
      <c r="F17" s="22"/>
      <c r="G17" s="22"/>
      <c r="H17" s="22"/>
      <c r="I17" s="22"/>
      <c r="J17" s="459"/>
      <c r="K17" s="459"/>
      <c r="L17" s="15"/>
      <c r="M17" s="15"/>
      <c r="N17" s="130"/>
      <c r="O17" s="1134"/>
    </row>
    <row r="18" spans="1:15" ht="15" customHeight="1" x14ac:dyDescent="0.25">
      <c r="A18" s="926"/>
      <c r="B18" s="1920" t="s">
        <v>536</v>
      </c>
      <c r="C18" s="1581"/>
      <c r="D18" s="1581"/>
      <c r="E18" s="1581"/>
      <c r="F18" s="22"/>
      <c r="G18" s="22"/>
      <c r="H18" s="22"/>
      <c r="I18" s="22"/>
      <c r="J18" s="459"/>
      <c r="K18" s="459"/>
      <c r="L18" s="29"/>
      <c r="M18" s="29"/>
      <c r="N18" s="44"/>
      <c r="O18" s="1134"/>
    </row>
    <row r="19" spans="1:15" ht="15" customHeight="1" x14ac:dyDescent="0.25">
      <c r="A19" s="926"/>
      <c r="B19" s="1920" t="s">
        <v>537</v>
      </c>
      <c r="C19" s="1581"/>
      <c r="D19" s="1581"/>
      <c r="E19" s="1581"/>
      <c r="F19" s="22"/>
      <c r="G19" s="22"/>
      <c r="H19" s="22"/>
      <c r="I19" s="22"/>
      <c r="J19" s="459"/>
      <c r="K19" s="459"/>
      <c r="L19" s="29"/>
      <c r="M19" s="29"/>
      <c r="N19" s="44"/>
      <c r="O19" s="1134"/>
    </row>
    <row r="20" spans="1:15" ht="15" customHeight="1" x14ac:dyDescent="0.25">
      <c r="A20" s="926"/>
      <c r="B20" s="644" t="s">
        <v>538</v>
      </c>
      <c r="C20" s="1581"/>
      <c r="D20" s="1581"/>
      <c r="E20" s="1581"/>
      <c r="F20" s="22"/>
      <c r="G20" s="22"/>
      <c r="H20" s="22"/>
      <c r="I20" s="22"/>
      <c r="J20" s="459"/>
      <c r="K20" s="459"/>
      <c r="L20" s="29"/>
      <c r="M20" s="29"/>
      <c r="N20" s="44"/>
      <c r="O20" s="1134"/>
    </row>
    <row r="21" spans="1:15" ht="15" customHeight="1" x14ac:dyDescent="0.25">
      <c r="A21" s="926"/>
      <c r="B21" s="644" t="s">
        <v>539</v>
      </c>
      <c r="C21" s="1581"/>
      <c r="D21" s="1581"/>
      <c r="E21" s="1581"/>
      <c r="F21" s="22"/>
      <c r="G21" s="22"/>
      <c r="H21" s="22"/>
      <c r="I21" s="22"/>
      <c r="J21" s="459"/>
      <c r="K21" s="459"/>
      <c r="L21" s="29"/>
      <c r="M21" s="29"/>
      <c r="N21" s="44"/>
      <c r="O21" s="1134"/>
    </row>
    <row r="22" spans="1:15" ht="15" customHeight="1" x14ac:dyDescent="0.25">
      <c r="A22" s="926"/>
      <c r="B22" s="1920" t="s">
        <v>1785</v>
      </c>
      <c r="C22" s="1581"/>
      <c r="D22" s="1581"/>
      <c r="E22" s="1581"/>
      <c r="F22" s="22"/>
      <c r="G22" s="22"/>
      <c r="H22" s="22"/>
      <c r="I22" s="22"/>
      <c r="J22" s="459"/>
      <c r="K22" s="459"/>
      <c r="L22" s="29"/>
      <c r="M22" s="29"/>
      <c r="N22" s="44"/>
      <c r="O22" s="1134"/>
    </row>
    <row r="23" spans="1:15" ht="15" customHeight="1" x14ac:dyDescent="0.25">
      <c r="A23" s="1329"/>
      <c r="B23" s="1507" t="s">
        <v>2213</v>
      </c>
      <c r="C23" s="1582"/>
      <c r="D23" s="1582"/>
      <c r="E23" s="1582"/>
      <c r="F23" s="309"/>
      <c r="G23" s="309"/>
      <c r="H23" s="309"/>
      <c r="I23" s="309"/>
      <c r="J23" s="459"/>
      <c r="K23" s="459"/>
      <c r="L23" s="459"/>
      <c r="M23" s="459"/>
      <c r="N23" s="336"/>
      <c r="O23" s="1134"/>
    </row>
    <row r="24" spans="1:15" ht="15" customHeight="1" x14ac:dyDescent="0.25">
      <c r="A24" s="926"/>
      <c r="B24" s="646" t="s">
        <v>1786</v>
      </c>
      <c r="C24" s="27"/>
      <c r="D24" s="27"/>
      <c r="E24" s="27"/>
      <c r="F24" s="23"/>
      <c r="G24" s="23"/>
      <c r="H24" s="23"/>
      <c r="I24" s="23"/>
      <c r="J24" s="30"/>
      <c r="K24" s="30"/>
      <c r="L24" s="24"/>
      <c r="M24" s="24"/>
      <c r="N24" s="129"/>
      <c r="O24" s="1134"/>
    </row>
    <row r="25" spans="1:15" s="310" customFormat="1" ht="15" customHeight="1" x14ac:dyDescent="0.25">
      <c r="A25" s="926"/>
      <c r="O25" s="1134"/>
    </row>
    <row r="26" spans="1:15" s="623" customFormat="1" ht="45" customHeight="1" x14ac:dyDescent="0.25">
      <c r="A26" s="2134" t="s">
        <v>1787</v>
      </c>
      <c r="B26" s="2860"/>
      <c r="C26" s="2860"/>
      <c r="D26" s="2860"/>
      <c r="E26" s="2832"/>
      <c r="F26" s="2832"/>
      <c r="G26" s="2832"/>
      <c r="H26" s="2832"/>
      <c r="I26" s="2832"/>
      <c r="J26" s="2832"/>
      <c r="K26" s="2832"/>
      <c r="L26" s="2832"/>
      <c r="M26" s="2832"/>
      <c r="N26" s="2832"/>
      <c r="O26" s="2901"/>
    </row>
    <row r="27" spans="1:15" s="623" customFormat="1" ht="30" customHeight="1" x14ac:dyDescent="0.25">
      <c r="A27" s="978"/>
      <c r="B27" s="2860"/>
      <c r="C27" s="3640" t="s">
        <v>2383</v>
      </c>
      <c r="D27" s="3640"/>
      <c r="E27" s="3641" t="str">
        <f>"10-year Basel III monitoring loss window (" &amp; $N$3-9 &amp; "–" &amp; $N$3 &amp; ")"</f>
        <v>10-year Basel III monitoring loss window (2008–2017)</v>
      </c>
      <c r="F27" s="3642"/>
      <c r="G27" s="3642"/>
      <c r="H27" s="3642"/>
      <c r="I27" s="3642"/>
      <c r="J27" s="3642"/>
      <c r="K27" s="3642"/>
      <c r="L27" s="3642"/>
      <c r="M27" s="3642"/>
      <c r="N27" s="3642"/>
      <c r="O27" s="1137"/>
    </row>
    <row r="28" spans="1:15" s="310" customFormat="1" ht="15" customHeight="1" x14ac:dyDescent="0.25">
      <c r="A28" s="926"/>
      <c r="B28" s="2880"/>
      <c r="C28" s="2878">
        <f t="shared" ref="C28:N28" si="7">C$3</f>
        <v>2006</v>
      </c>
      <c r="D28" s="2879">
        <f t="shared" si="7"/>
        <v>2007</v>
      </c>
      <c r="E28" s="2878">
        <f t="shared" si="7"/>
        <v>2008</v>
      </c>
      <c r="F28" s="2878">
        <f t="shared" si="7"/>
        <v>2009</v>
      </c>
      <c r="G28" s="2878">
        <f t="shared" si="7"/>
        <v>2010</v>
      </c>
      <c r="H28" s="2878">
        <f t="shared" si="7"/>
        <v>2011</v>
      </c>
      <c r="I28" s="2878">
        <f t="shared" si="7"/>
        <v>2012</v>
      </c>
      <c r="J28" s="2878">
        <f t="shared" si="7"/>
        <v>2013</v>
      </c>
      <c r="K28" s="2878">
        <f t="shared" si="7"/>
        <v>2014</v>
      </c>
      <c r="L28" s="2878">
        <f t="shared" si="7"/>
        <v>2015</v>
      </c>
      <c r="M28" s="2878">
        <f t="shared" si="7"/>
        <v>2016</v>
      </c>
      <c r="N28" s="2885">
        <f t="shared" si="7"/>
        <v>2017</v>
      </c>
      <c r="O28" s="1134"/>
    </row>
    <row r="29" spans="1:15" ht="15" customHeight="1" x14ac:dyDescent="0.25">
      <c r="A29" s="926"/>
      <c r="B29" s="1678" t="s">
        <v>1788</v>
      </c>
      <c r="C29" s="1581"/>
      <c r="D29" s="2863"/>
      <c r="E29" s="1581"/>
      <c r="F29" s="22"/>
      <c r="G29" s="22"/>
      <c r="H29" s="22"/>
      <c r="I29" s="22"/>
      <c r="J29" s="22"/>
      <c r="K29" s="22"/>
      <c r="L29" s="22"/>
      <c r="M29" s="22"/>
      <c r="N29" s="114"/>
      <c r="O29" s="1134"/>
    </row>
    <row r="30" spans="1:15" ht="15" customHeight="1" x14ac:dyDescent="0.25">
      <c r="A30" s="926"/>
      <c r="B30" s="1363" t="s">
        <v>1068</v>
      </c>
      <c r="C30" s="459"/>
      <c r="D30" s="2864"/>
      <c r="E30" s="462"/>
      <c r="F30" s="29"/>
      <c r="G30" s="29"/>
      <c r="H30" s="29"/>
      <c r="I30" s="29"/>
      <c r="J30" s="29"/>
      <c r="K30" s="29"/>
      <c r="L30" s="29"/>
      <c r="M30" s="29"/>
      <c r="N30" s="44"/>
      <c r="O30" s="1134"/>
    </row>
    <row r="31" spans="1:15" ht="15" customHeight="1" x14ac:dyDescent="0.25">
      <c r="A31" s="926"/>
      <c r="B31" s="1363" t="s">
        <v>1789</v>
      </c>
      <c r="C31" s="459"/>
      <c r="D31" s="2864"/>
      <c r="E31" s="462"/>
      <c r="F31" s="29"/>
      <c r="G31" s="29"/>
      <c r="H31" s="29"/>
      <c r="I31" s="29"/>
      <c r="J31" s="29"/>
      <c r="K31" s="29"/>
      <c r="L31" s="29"/>
      <c r="M31" s="29"/>
      <c r="N31" s="44"/>
      <c r="O31" s="1134"/>
    </row>
    <row r="32" spans="1:15" ht="15" customHeight="1" x14ac:dyDescent="0.25">
      <c r="A32" s="926"/>
      <c r="B32" s="1363" t="s">
        <v>1790</v>
      </c>
      <c r="C32" s="459"/>
      <c r="D32" s="2864"/>
      <c r="E32" s="462"/>
      <c r="F32" s="29"/>
      <c r="G32" s="29"/>
      <c r="H32" s="29"/>
      <c r="I32" s="29"/>
      <c r="J32" s="29"/>
      <c r="K32" s="29"/>
      <c r="L32" s="29"/>
      <c r="M32" s="29"/>
      <c r="N32" s="44"/>
      <c r="O32" s="1134"/>
    </row>
    <row r="33" spans="1:15" ht="15" customHeight="1" x14ac:dyDescent="0.25">
      <c r="A33" s="926"/>
      <c r="B33" s="1364" t="str">
        <f>CONCATENATE("Check: row ", ROW(B32), " ≤ row ", ROW(B31))</f>
        <v>Check: row 32 ≤ row 31</v>
      </c>
      <c r="C33" s="459"/>
      <c r="D33" s="2864"/>
      <c r="E33" s="1683" t="str">
        <f>IF(AND(ISNUMBER(E31), ISNUMBER(E32)), IF(E32&lt;=E31, "Pass", "Fail"), "")</f>
        <v/>
      </c>
      <c r="F33" s="1366" t="str">
        <f t="shared" ref="F33:N33" si="8">IF(AND(ISNUMBER(F31), ISNUMBER(F32)), IF(F32&lt;=F31, "Pass", "Fail"), "")</f>
        <v/>
      </c>
      <c r="G33" s="1366" t="str">
        <f t="shared" si="8"/>
        <v/>
      </c>
      <c r="H33" s="1366" t="str">
        <f t="shared" si="8"/>
        <v/>
      </c>
      <c r="I33" s="1366" t="str">
        <f t="shared" si="8"/>
        <v/>
      </c>
      <c r="J33" s="1366" t="str">
        <f t="shared" si="8"/>
        <v/>
      </c>
      <c r="K33" s="1366" t="str">
        <f t="shared" si="8"/>
        <v/>
      </c>
      <c r="L33" s="1366" t="str">
        <f t="shared" si="8"/>
        <v/>
      </c>
      <c r="M33" s="1366" t="str">
        <f t="shared" si="8"/>
        <v/>
      </c>
      <c r="N33" s="1367" t="str">
        <f t="shared" si="8"/>
        <v/>
      </c>
      <c r="O33" s="1134"/>
    </row>
    <row r="34" spans="1:15" ht="15" customHeight="1" x14ac:dyDescent="0.25">
      <c r="A34" s="926"/>
      <c r="B34" s="1363" t="s">
        <v>2212</v>
      </c>
      <c r="C34" s="269" t="str">
        <f>IF(AND(ISNUMBER(C30), ISNUMBER(C31)), C30-C31, "")</f>
        <v/>
      </c>
      <c r="D34" s="2865" t="str">
        <f>IF(AND(ISNUMBER(D30), ISNUMBER(D31)), D30-D31, "")</f>
        <v/>
      </c>
      <c r="E34" s="269" t="str">
        <f>IF(AND(ISNUMBER(E30), ISNUMBER(E31)), E30-E31, "")</f>
        <v/>
      </c>
      <c r="F34" s="37" t="str">
        <f t="shared" ref="F34:N34" si="9">IF(AND(ISNUMBER(F30), ISNUMBER(F31)), F30-F31, "")</f>
        <v/>
      </c>
      <c r="G34" s="37" t="str">
        <f t="shared" si="9"/>
        <v/>
      </c>
      <c r="H34" s="37" t="str">
        <f t="shared" si="9"/>
        <v/>
      </c>
      <c r="I34" s="37" t="str">
        <f t="shared" si="9"/>
        <v/>
      </c>
      <c r="J34" s="37" t="str">
        <f t="shared" si="9"/>
        <v/>
      </c>
      <c r="K34" s="37" t="str">
        <f t="shared" si="9"/>
        <v/>
      </c>
      <c r="L34" s="37" t="str">
        <f t="shared" si="9"/>
        <v/>
      </c>
      <c r="M34" s="37" t="str">
        <f t="shared" si="9"/>
        <v/>
      </c>
      <c r="N34" s="12" t="str">
        <f t="shared" si="9"/>
        <v/>
      </c>
      <c r="O34" s="1134"/>
    </row>
    <row r="35" spans="1:15" ht="15" customHeight="1" x14ac:dyDescent="0.25">
      <c r="A35" s="926"/>
      <c r="B35" s="1363" t="s">
        <v>1791</v>
      </c>
      <c r="C35" s="459"/>
      <c r="D35" s="2864"/>
      <c r="E35" s="1467"/>
      <c r="F35" s="15"/>
      <c r="G35" s="15"/>
      <c r="H35" s="15"/>
      <c r="I35" s="15"/>
      <c r="J35" s="15"/>
      <c r="K35" s="15"/>
      <c r="L35" s="15"/>
      <c r="M35" s="15"/>
      <c r="N35" s="130"/>
      <c r="O35" s="1134"/>
    </row>
    <row r="36" spans="1:15" ht="15" customHeight="1" x14ac:dyDescent="0.25">
      <c r="A36" s="926"/>
      <c r="B36" s="1364" t="str">
        <f>CONCATENATE("Check: row ", ROW(B30), " &gt; 0 ↔ row ", ROW(B35)," &gt; 0")</f>
        <v>Check: row 30 &gt; 0 ↔ row 35 &gt; 0</v>
      </c>
      <c r="C36" s="1352" t="str">
        <f t="shared" ref="C36:N36" si="10">IF(AND(ISNUMBER(C30), ISNUMBER(C35)), IF(C35&gt;0, IF(C30&gt;0, "Pass", "Fail"), IF(C30=0, "Pass", "Fail")), "")</f>
        <v/>
      </c>
      <c r="D36" s="2866" t="str">
        <f t="shared" si="10"/>
        <v/>
      </c>
      <c r="E36" s="1352" t="str">
        <f t="shared" si="10"/>
        <v/>
      </c>
      <c r="F36" s="1352" t="str">
        <f t="shared" si="10"/>
        <v/>
      </c>
      <c r="G36" s="1352" t="str">
        <f t="shared" si="10"/>
        <v/>
      </c>
      <c r="H36" s="1352" t="str">
        <f t="shared" si="10"/>
        <v/>
      </c>
      <c r="I36" s="1352" t="str">
        <f t="shared" si="10"/>
        <v/>
      </c>
      <c r="J36" s="1352" t="str">
        <f t="shared" si="10"/>
        <v/>
      </c>
      <c r="K36" s="1352" t="str">
        <f t="shared" si="10"/>
        <v/>
      </c>
      <c r="L36" s="1352" t="str">
        <f t="shared" si="10"/>
        <v/>
      </c>
      <c r="M36" s="1352" t="str">
        <f t="shared" si="10"/>
        <v/>
      </c>
      <c r="N36" s="2875" t="str">
        <f t="shared" si="10"/>
        <v/>
      </c>
      <c r="O36" s="1134"/>
    </row>
    <row r="37" spans="1:15" ht="15" customHeight="1" x14ac:dyDescent="0.25">
      <c r="A37" s="926"/>
      <c r="B37" s="1363" t="s">
        <v>1792</v>
      </c>
      <c r="C37" s="1581"/>
      <c r="D37" s="2863"/>
      <c r="E37" s="3646"/>
      <c r="F37" s="3646"/>
      <c r="G37" s="3646"/>
      <c r="H37" s="3646"/>
      <c r="I37" s="3646"/>
      <c r="J37" s="3646"/>
      <c r="K37" s="3646"/>
      <c r="L37" s="3646"/>
      <c r="M37" s="3646"/>
      <c r="N37" s="3646"/>
      <c r="O37" s="1134"/>
    </row>
    <row r="38" spans="1:15" ht="15" customHeight="1" x14ac:dyDescent="0.25">
      <c r="A38" s="926"/>
      <c r="B38" s="1364" t="str">
        <f ca="1">CONCATENATE("Check: sum(row ", ROW(B35), ") ≥ ",CELL("address",E37)," ≥ max(row ",ROW(B35),")")</f>
        <v>Check: sum(row 35) ≥ $E$37 ≥ max(row 35)</v>
      </c>
      <c r="C38" s="1581"/>
      <c r="D38" s="2863"/>
      <c r="E38" s="3645" t="str">
        <f>IF(AND(SUM(E35:N35)&gt;=E37,E37&gt;=MAX(E35:N35)), "Pass", "Fail")</f>
        <v>Pass</v>
      </c>
      <c r="F38" s="3645"/>
      <c r="G38" s="3645"/>
      <c r="H38" s="3645"/>
      <c r="I38" s="3645"/>
      <c r="J38" s="3645"/>
      <c r="K38" s="3645"/>
      <c r="L38" s="3645"/>
      <c r="M38" s="3645"/>
      <c r="N38" s="3645"/>
      <c r="O38" s="1134"/>
    </row>
    <row r="39" spans="1:15" ht="15" customHeight="1" x14ac:dyDescent="0.25">
      <c r="A39" s="926"/>
      <c r="B39" s="1364" t="str">
        <f ca="1">CONCATENATE("Check: sum(row ",ROW(B34),")/",CELL("address",E37)," ≥ EUR 20,000 or ",CELL("address",E37)," = 0")</f>
        <v>Check: sum(row 34)/$E$37 ≥ EUR 20,000 or $E$37 = 0</v>
      </c>
      <c r="C39" s="1581"/>
      <c r="D39" s="2863"/>
      <c r="E39" s="3645" t="str">
        <f>IF(E37=0,"Pass",IF(SUM(E34:N34)/E37&gt;=20000/'Supervisory information'!D15,"Pass","Fail"))</f>
        <v>Pass</v>
      </c>
      <c r="F39" s="3645"/>
      <c r="G39" s="3645"/>
      <c r="H39" s="3645"/>
      <c r="I39" s="3645"/>
      <c r="J39" s="3645"/>
      <c r="K39" s="3645"/>
      <c r="L39" s="3645"/>
      <c r="M39" s="3645"/>
      <c r="N39" s="3645"/>
      <c r="O39" s="1134"/>
    </row>
    <row r="40" spans="1:15" ht="15" customHeight="1" x14ac:dyDescent="0.25">
      <c r="A40" s="926"/>
      <c r="B40" s="1363" t="s">
        <v>1793</v>
      </c>
      <c r="C40" s="459"/>
      <c r="D40" s="2864"/>
      <c r="E40" s="462"/>
      <c r="F40" s="462"/>
      <c r="G40" s="462"/>
      <c r="H40" s="462"/>
      <c r="I40" s="462"/>
      <c r="J40" s="462"/>
      <c r="K40" s="462"/>
      <c r="L40" s="462"/>
      <c r="M40" s="462"/>
      <c r="N40" s="339"/>
      <c r="O40" s="1134"/>
    </row>
    <row r="41" spans="1:15" ht="15" customHeight="1" x14ac:dyDescent="0.25">
      <c r="A41" s="926"/>
      <c r="B41" s="1363" t="s">
        <v>1794</v>
      </c>
      <c r="C41" s="269" t="str">
        <f>IF(AND(ISNUMBER(C34), ISNUMBER(C40)), C34-C40, "")</f>
        <v/>
      </c>
      <c r="D41" s="2865" t="str">
        <f>IF(AND(ISNUMBER(D34), ISNUMBER(D40)), D34-D40, "")</f>
        <v/>
      </c>
      <c r="E41" s="269" t="str">
        <f>IF(AND(ISNUMBER(E34), ISNUMBER(E40)), E34-E40, "")</f>
        <v/>
      </c>
      <c r="F41" s="269" t="str">
        <f t="shared" ref="F41:N41" si="11">IF(AND(ISNUMBER(F34), ISNUMBER(F40)), F34-F40, "")</f>
        <v/>
      </c>
      <c r="G41" s="269" t="str">
        <f t="shared" si="11"/>
        <v/>
      </c>
      <c r="H41" s="269" t="str">
        <f t="shared" si="11"/>
        <v/>
      </c>
      <c r="I41" s="269" t="str">
        <f t="shared" si="11"/>
        <v/>
      </c>
      <c r="J41" s="269" t="str">
        <f t="shared" si="11"/>
        <v/>
      </c>
      <c r="K41" s="269" t="str">
        <f t="shared" si="11"/>
        <v/>
      </c>
      <c r="L41" s="269" t="str">
        <f t="shared" si="11"/>
        <v/>
      </c>
      <c r="M41" s="269" t="str">
        <f t="shared" si="11"/>
        <v/>
      </c>
      <c r="N41" s="12" t="str">
        <f t="shared" si="11"/>
        <v/>
      </c>
      <c r="O41" s="1134"/>
    </row>
    <row r="42" spans="1:15" ht="15" customHeight="1" x14ac:dyDescent="0.25">
      <c r="A42" s="926"/>
      <c r="B42" s="1363" t="s">
        <v>1795</v>
      </c>
      <c r="C42" s="1581"/>
      <c r="D42" s="2863"/>
      <c r="E42" s="3646"/>
      <c r="F42" s="3646"/>
      <c r="G42" s="3646"/>
      <c r="H42" s="3646"/>
      <c r="I42" s="3646"/>
      <c r="J42" s="3646"/>
      <c r="K42" s="3646"/>
      <c r="L42" s="3646"/>
      <c r="M42" s="3646"/>
      <c r="N42" s="3646"/>
      <c r="O42" s="1134"/>
    </row>
    <row r="43" spans="1:15" ht="15" customHeight="1" x14ac:dyDescent="0.25">
      <c r="A43" s="926"/>
      <c r="B43" s="1364" t="str">
        <f ca="1">CONCATENATE("Check: ",CELL("address",E37)," ≥ ",CELL("address",E42)," ≥ 0")</f>
        <v>Check: $E$37 ≥ $E$42 ≥ 0</v>
      </c>
      <c r="C43" s="1582"/>
      <c r="D43" s="2867"/>
      <c r="E43" s="3645" t="str">
        <f>IF(AND(ISNUMBER(E37), ISNUMBER(E42)), IF(AND(E37&gt;=E42, E42&gt;=0), "Pass", "Fail"), "")</f>
        <v/>
      </c>
      <c r="F43" s="3645"/>
      <c r="G43" s="3645"/>
      <c r="H43" s="3645"/>
      <c r="I43" s="3645"/>
      <c r="J43" s="3645"/>
      <c r="K43" s="3645"/>
      <c r="L43" s="3645"/>
      <c r="M43" s="3645"/>
      <c r="N43" s="3645"/>
      <c r="O43" s="1134"/>
    </row>
    <row r="44" spans="1:15" ht="15" customHeight="1" x14ac:dyDescent="0.25">
      <c r="A44" s="926"/>
      <c r="B44" s="1364" t="str">
        <f ca="1">CONCATENATE("Check: sum(row ",ROW(B41),")/(",CELL("address",E37)," - ",CELL("address",E42),") ≥ EUR 20,000 or ",CELL("address",E37)," - ",CELL("address",E42)," = 0")</f>
        <v>Check: sum(row 41)/($E$37 - $E$42) ≥ EUR 20,000 or $E$37 - $E$42 = 0</v>
      </c>
      <c r="C44" s="27"/>
      <c r="D44" s="2868"/>
      <c r="E44" s="3645" t="str">
        <f>IF(E37-E42=0,"Pass",IF(SUM(E41:N41)/(E37-E42)&gt;=20000/'Supervisory information'!D15, "Pass", "Fail"))</f>
        <v>Pass</v>
      </c>
      <c r="F44" s="3645"/>
      <c r="G44" s="3645"/>
      <c r="H44" s="3645"/>
      <c r="I44" s="3645"/>
      <c r="J44" s="3645"/>
      <c r="K44" s="3645"/>
      <c r="L44" s="3645"/>
      <c r="M44" s="3645"/>
      <c r="N44" s="3645"/>
      <c r="O44" s="1134"/>
    </row>
    <row r="45" spans="1:15" ht="15" customHeight="1" x14ac:dyDescent="0.25">
      <c r="A45" s="926"/>
      <c r="B45" s="1678" t="s">
        <v>1797</v>
      </c>
      <c r="C45" s="1581"/>
      <c r="D45" s="2863"/>
      <c r="E45" s="1682"/>
      <c r="F45" s="2890"/>
      <c r="G45" s="2890"/>
      <c r="H45" s="2890"/>
      <c r="I45" s="2890"/>
      <c r="J45" s="2890"/>
      <c r="K45" s="2890"/>
      <c r="L45" s="2890"/>
      <c r="M45" s="2890"/>
      <c r="N45" s="2158"/>
      <c r="O45" s="1134"/>
    </row>
    <row r="46" spans="1:15" ht="15" customHeight="1" x14ac:dyDescent="0.25">
      <c r="A46" s="926"/>
      <c r="B46" s="1363" t="s">
        <v>1068</v>
      </c>
      <c r="C46" s="459"/>
      <c r="D46" s="2864"/>
      <c r="E46" s="1467"/>
      <c r="F46" s="15"/>
      <c r="G46" s="15"/>
      <c r="H46" s="15"/>
      <c r="I46" s="15"/>
      <c r="J46" s="15"/>
      <c r="K46" s="15"/>
      <c r="L46" s="15"/>
      <c r="M46" s="15"/>
      <c r="N46" s="130"/>
      <c r="O46" s="1134"/>
    </row>
    <row r="47" spans="1:15" ht="15" customHeight="1" x14ac:dyDescent="0.25">
      <c r="A47" s="926"/>
      <c r="B47" s="1363" t="s">
        <v>1789</v>
      </c>
      <c r="C47" s="459"/>
      <c r="D47" s="2864"/>
      <c r="E47" s="462"/>
      <c r="F47" s="29"/>
      <c r="G47" s="29"/>
      <c r="H47" s="29"/>
      <c r="I47" s="29"/>
      <c r="J47" s="29"/>
      <c r="K47" s="29"/>
      <c r="L47" s="29"/>
      <c r="M47" s="29"/>
      <c r="N47" s="44"/>
      <c r="O47" s="1134"/>
    </row>
    <row r="48" spans="1:15" ht="15" customHeight="1" x14ac:dyDescent="0.25">
      <c r="A48" s="926"/>
      <c r="B48" s="1363" t="s">
        <v>1796</v>
      </c>
      <c r="C48" s="459"/>
      <c r="D48" s="2864"/>
      <c r="E48" s="462"/>
      <c r="F48" s="29"/>
      <c r="G48" s="29"/>
      <c r="H48" s="29"/>
      <c r="I48" s="29"/>
      <c r="J48" s="29"/>
      <c r="K48" s="29"/>
      <c r="L48" s="29"/>
      <c r="M48" s="29"/>
      <c r="N48" s="44"/>
      <c r="O48" s="1134"/>
    </row>
    <row r="49" spans="1:15" ht="15" customHeight="1" x14ac:dyDescent="0.25">
      <c r="A49" s="926"/>
      <c r="B49" s="1364" t="str">
        <f>CONCATENATE("Check: row ", ROW(B48), " ≤ row ", ROW(B47))</f>
        <v>Check: row 48 ≤ row 47</v>
      </c>
      <c r="C49" s="459"/>
      <c r="D49" s="2864"/>
      <c r="E49" s="1683" t="str">
        <f>IF(AND(ISNUMBER(E47), ISNUMBER(E48)), IF(E48&lt;=E47, "Pass", "Fail"), "")</f>
        <v/>
      </c>
      <c r="F49" s="1366" t="str">
        <f t="shared" ref="F49" si="12">IF(AND(ISNUMBER(F47), ISNUMBER(F48)), IF(F48&lt;=F47, "Pass", "Fail"), "")</f>
        <v/>
      </c>
      <c r="G49" s="1366" t="str">
        <f t="shared" ref="G49" si="13">IF(AND(ISNUMBER(G47), ISNUMBER(G48)), IF(G48&lt;=G47, "Pass", "Fail"), "")</f>
        <v/>
      </c>
      <c r="H49" s="1366" t="str">
        <f t="shared" ref="H49" si="14">IF(AND(ISNUMBER(H47), ISNUMBER(H48)), IF(H48&lt;=H47, "Pass", "Fail"), "")</f>
        <v/>
      </c>
      <c r="I49" s="1366" t="str">
        <f t="shared" ref="I49" si="15">IF(AND(ISNUMBER(I47), ISNUMBER(I48)), IF(I48&lt;=I47, "Pass", "Fail"), "")</f>
        <v/>
      </c>
      <c r="J49" s="1366" t="str">
        <f t="shared" ref="J49" si="16">IF(AND(ISNUMBER(J47), ISNUMBER(J48)), IF(J48&lt;=J47, "Pass", "Fail"), "")</f>
        <v/>
      </c>
      <c r="K49" s="1366" t="str">
        <f t="shared" ref="K49" si="17">IF(AND(ISNUMBER(K47), ISNUMBER(K48)), IF(K48&lt;=K47, "Pass", "Fail"), "")</f>
        <v/>
      </c>
      <c r="L49" s="1366" t="str">
        <f t="shared" ref="L49" si="18">IF(AND(ISNUMBER(L47), ISNUMBER(L48)), IF(L48&lt;=L47, "Pass", "Fail"), "")</f>
        <v/>
      </c>
      <c r="M49" s="1366" t="str">
        <f t="shared" ref="M49" si="19">IF(AND(ISNUMBER(M47), ISNUMBER(M48)), IF(M48&lt;=M47, "Pass", "Fail"), "")</f>
        <v/>
      </c>
      <c r="N49" s="1367" t="str">
        <f t="shared" ref="N49" si="20">IF(AND(ISNUMBER(N47), ISNUMBER(N48)), IF(N48&lt;=N47, "Pass", "Fail"), "")</f>
        <v/>
      </c>
      <c r="O49" s="1134"/>
    </row>
    <row r="50" spans="1:15" ht="15" customHeight="1" x14ac:dyDescent="0.25">
      <c r="A50" s="926"/>
      <c r="B50" s="1363" t="s">
        <v>2212</v>
      </c>
      <c r="C50" s="269" t="str">
        <f>IF(AND(ISNUMBER(C46), ISNUMBER(C47)), C46-C47, "")</f>
        <v/>
      </c>
      <c r="D50" s="2865" t="str">
        <f>IF(AND(ISNUMBER(D46), ISNUMBER(D47)), D46-D47, "")</f>
        <v/>
      </c>
      <c r="E50" s="269" t="str">
        <f>IF(AND(ISNUMBER(E46), ISNUMBER(E47)), E46-E47, "")</f>
        <v/>
      </c>
      <c r="F50" s="37" t="str">
        <f t="shared" ref="F50:N50" si="21">IF(AND(ISNUMBER(F46), ISNUMBER(F47)), F46-F47, "")</f>
        <v/>
      </c>
      <c r="G50" s="37" t="str">
        <f t="shared" si="21"/>
        <v/>
      </c>
      <c r="H50" s="37" t="str">
        <f t="shared" si="21"/>
        <v/>
      </c>
      <c r="I50" s="37" t="str">
        <f t="shared" si="21"/>
        <v/>
      </c>
      <c r="J50" s="37" t="str">
        <f t="shared" si="21"/>
        <v/>
      </c>
      <c r="K50" s="37" t="str">
        <f t="shared" si="21"/>
        <v/>
      </c>
      <c r="L50" s="37" t="str">
        <f t="shared" si="21"/>
        <v/>
      </c>
      <c r="M50" s="37" t="str">
        <f t="shared" si="21"/>
        <v/>
      </c>
      <c r="N50" s="12" t="str">
        <f t="shared" si="21"/>
        <v/>
      </c>
      <c r="O50" s="1134"/>
    </row>
    <row r="51" spans="1:15" ht="15" customHeight="1" x14ac:dyDescent="0.25">
      <c r="A51" s="926"/>
      <c r="B51" s="1363" t="s">
        <v>1791</v>
      </c>
      <c r="C51" s="459"/>
      <c r="D51" s="2864"/>
      <c r="E51" s="462"/>
      <c r="F51" s="29"/>
      <c r="G51" s="29"/>
      <c r="H51" s="29"/>
      <c r="I51" s="29"/>
      <c r="J51" s="29"/>
      <c r="K51" s="29"/>
      <c r="L51" s="29"/>
      <c r="M51" s="29"/>
      <c r="N51" s="44"/>
      <c r="O51" s="1134"/>
    </row>
    <row r="52" spans="1:15" ht="15" customHeight="1" x14ac:dyDescent="0.25">
      <c r="A52" s="926"/>
      <c r="B52" s="1364" t="str">
        <f>CONCATENATE("Check: row ", ROW(B46), " &gt; 0 ↔ row ", ROW(B51)," &gt; 0")</f>
        <v>Check: row 46 &gt; 0 ↔ row 51 &gt; 0</v>
      </c>
      <c r="C52" s="1352" t="str">
        <f t="shared" ref="C52:D52" si="22">IF(AND(ISNUMBER(C46), ISNUMBER(C51)), IF(C51&gt;0, IF(C46&gt;0, "Pass", "Fail"), IF(C46=0, "Pass", "Fail")), "")</f>
        <v/>
      </c>
      <c r="D52" s="2866" t="str">
        <f t="shared" si="22"/>
        <v/>
      </c>
      <c r="E52" s="1352" t="str">
        <f>IF(AND(ISNUMBER(E46), ISNUMBER(E51)), IF(E51&gt;0, IF(E46&gt;0, "Pass", "Fail"), IF(E46=0, "Pass", "Fail")), "")</f>
        <v/>
      </c>
      <c r="F52" s="1352" t="str">
        <f t="shared" ref="F52:N52" si="23">IF(AND(ISNUMBER(F46), ISNUMBER(F51)), IF(F51&gt;0, IF(F46&gt;0, "Pass", "Fail"), IF(F46=0, "Pass", "Fail")), "")</f>
        <v/>
      </c>
      <c r="G52" s="1352" t="str">
        <f t="shared" si="23"/>
        <v/>
      </c>
      <c r="H52" s="1352" t="str">
        <f t="shared" si="23"/>
        <v/>
      </c>
      <c r="I52" s="1352" t="str">
        <f t="shared" si="23"/>
        <v/>
      </c>
      <c r="J52" s="1352" t="str">
        <f t="shared" si="23"/>
        <v/>
      </c>
      <c r="K52" s="1352" t="str">
        <f t="shared" si="23"/>
        <v/>
      </c>
      <c r="L52" s="1352" t="str">
        <f t="shared" si="23"/>
        <v/>
      </c>
      <c r="M52" s="1352" t="str">
        <f t="shared" si="23"/>
        <v/>
      </c>
      <c r="N52" s="2875" t="str">
        <f t="shared" si="23"/>
        <v/>
      </c>
      <c r="O52" s="1134"/>
    </row>
    <row r="53" spans="1:15" ht="15" customHeight="1" x14ac:dyDescent="0.25">
      <c r="A53" s="926"/>
      <c r="B53" s="1363" t="s">
        <v>1792</v>
      </c>
      <c r="C53" s="1581"/>
      <c r="D53" s="2863"/>
      <c r="E53" s="3646"/>
      <c r="F53" s="3646"/>
      <c r="G53" s="3646"/>
      <c r="H53" s="3646"/>
      <c r="I53" s="3646"/>
      <c r="J53" s="3646"/>
      <c r="K53" s="3646"/>
      <c r="L53" s="3646"/>
      <c r="M53" s="3646"/>
      <c r="N53" s="3646"/>
      <c r="O53" s="1134"/>
    </row>
    <row r="54" spans="1:15" ht="15" customHeight="1" x14ac:dyDescent="0.25">
      <c r="A54" s="926"/>
      <c r="B54" s="1364" t="str">
        <f ca="1">CONCATENATE("Check: sum(row ", ROW(B51), ") ≥ ",CELL("address",E53)," ≥ max(row ",ROW(B51),")")</f>
        <v>Check: sum(row 51) ≥ $E$53 ≥ max(row 51)</v>
      </c>
      <c r="C54" s="1581"/>
      <c r="D54" s="2863"/>
      <c r="E54" s="3645" t="str">
        <f>IF(AND(SUM(E51:N51)&gt;=E53,E53&gt;=MAX(E51:N51)), "Pass", "Fail")</f>
        <v>Pass</v>
      </c>
      <c r="F54" s="3645"/>
      <c r="G54" s="3645"/>
      <c r="H54" s="3645"/>
      <c r="I54" s="3645"/>
      <c r="J54" s="3645"/>
      <c r="K54" s="3645"/>
      <c r="L54" s="3645"/>
      <c r="M54" s="3645"/>
      <c r="N54" s="3645"/>
      <c r="O54" s="1134"/>
    </row>
    <row r="55" spans="1:15" ht="15" customHeight="1" x14ac:dyDescent="0.25">
      <c r="A55" s="926"/>
      <c r="B55" s="1364" t="str">
        <f ca="1">CONCATENATE("Check: sum(row ",ROW(B50),")/",CELL("address",E53)," ≥ EUR 100,000 or ",CELL("address",E53)," = 0")</f>
        <v>Check: sum(row 50)/$E$53 ≥ EUR 100,000 or $E$53 = 0</v>
      </c>
      <c r="C55" s="1581"/>
      <c r="D55" s="2863"/>
      <c r="E55" s="3645" t="str">
        <f>IF(E53=0,"Pass",IF(SUM(E50:N50)/E53&gt;=100000/'Supervisory information'!D15,"Pass","Fail"))</f>
        <v>Pass</v>
      </c>
      <c r="F55" s="3645"/>
      <c r="G55" s="3645"/>
      <c r="H55" s="3645"/>
      <c r="I55" s="3645"/>
      <c r="J55" s="3645"/>
      <c r="K55" s="3645"/>
      <c r="L55" s="3645"/>
      <c r="M55" s="3645"/>
      <c r="N55" s="3645"/>
      <c r="O55" s="1134"/>
    </row>
    <row r="56" spans="1:15" ht="15" customHeight="1" x14ac:dyDescent="0.25">
      <c r="A56" s="926"/>
      <c r="B56" s="1363" t="s">
        <v>1793</v>
      </c>
      <c r="C56" s="459"/>
      <c r="D56" s="2864"/>
      <c r="E56" s="462"/>
      <c r="F56" s="462"/>
      <c r="G56" s="462"/>
      <c r="H56" s="462"/>
      <c r="I56" s="462"/>
      <c r="J56" s="462"/>
      <c r="K56" s="462"/>
      <c r="L56" s="462"/>
      <c r="M56" s="462"/>
      <c r="N56" s="339"/>
      <c r="O56" s="1134"/>
    </row>
    <row r="57" spans="1:15" ht="15" customHeight="1" x14ac:dyDescent="0.25">
      <c r="A57" s="926"/>
      <c r="B57" s="1363" t="s">
        <v>1794</v>
      </c>
      <c r="C57" s="269" t="str">
        <f>IF(AND(ISNUMBER(C50), ISNUMBER(C56)), C50-C56, "")</f>
        <v/>
      </c>
      <c r="D57" s="2865" t="str">
        <f>IF(AND(ISNUMBER(D50), ISNUMBER(D56)), D50-D56, "")</f>
        <v/>
      </c>
      <c r="E57" s="269" t="str">
        <f>IF(AND(ISNUMBER(E50), ISNUMBER(E56)), E50-E56, "")</f>
        <v/>
      </c>
      <c r="F57" s="269" t="str">
        <f t="shared" ref="F57:N57" si="24">IF(AND(ISNUMBER(F50), ISNUMBER(F56)), F50-F56, "")</f>
        <v/>
      </c>
      <c r="G57" s="269" t="str">
        <f t="shared" si="24"/>
        <v/>
      </c>
      <c r="H57" s="269" t="str">
        <f t="shared" si="24"/>
        <v/>
      </c>
      <c r="I57" s="269" t="str">
        <f t="shared" si="24"/>
        <v/>
      </c>
      <c r="J57" s="269" t="str">
        <f t="shared" si="24"/>
        <v/>
      </c>
      <c r="K57" s="269" t="str">
        <f t="shared" si="24"/>
        <v/>
      </c>
      <c r="L57" s="269" t="str">
        <f t="shared" si="24"/>
        <v/>
      </c>
      <c r="M57" s="269" t="str">
        <f t="shared" si="24"/>
        <v/>
      </c>
      <c r="N57" s="12" t="str">
        <f t="shared" si="24"/>
        <v/>
      </c>
      <c r="O57" s="1134"/>
    </row>
    <row r="58" spans="1:15" ht="15" customHeight="1" x14ac:dyDescent="0.25">
      <c r="A58" s="926"/>
      <c r="B58" s="1363" t="s">
        <v>1795</v>
      </c>
      <c r="C58" s="1581"/>
      <c r="D58" s="2863"/>
      <c r="E58" s="3646"/>
      <c r="F58" s="3646"/>
      <c r="G58" s="3646"/>
      <c r="H58" s="3646"/>
      <c r="I58" s="3646"/>
      <c r="J58" s="3646"/>
      <c r="K58" s="3646"/>
      <c r="L58" s="3646"/>
      <c r="M58" s="3646"/>
      <c r="N58" s="3646"/>
      <c r="O58" s="1134"/>
    </row>
    <row r="59" spans="1:15" ht="15" customHeight="1" x14ac:dyDescent="0.25">
      <c r="A59" s="926"/>
      <c r="B59" s="1364" t="str">
        <f ca="1">CONCATENATE("Check: ",CELL("address",E53)," ≥ ",CELL("address",E58)," ≥ 0")</f>
        <v>Check: $E$53 ≥ $E$58 ≥ 0</v>
      </c>
      <c r="C59" s="1582"/>
      <c r="D59" s="2867"/>
      <c r="E59" s="3645" t="str">
        <f>IF(AND(ISNUMBER(E53), ISNUMBER(E58)), IF(AND(E53&gt;=E58, E58&gt;=0), "Pass", "Fail"), "")</f>
        <v/>
      </c>
      <c r="F59" s="3645"/>
      <c r="G59" s="3645"/>
      <c r="H59" s="3645"/>
      <c r="I59" s="3645"/>
      <c r="J59" s="3645"/>
      <c r="K59" s="3645"/>
      <c r="L59" s="3645"/>
      <c r="M59" s="3645"/>
      <c r="N59" s="3645"/>
      <c r="O59" s="1134"/>
    </row>
    <row r="60" spans="1:15" ht="15" customHeight="1" x14ac:dyDescent="0.25">
      <c r="A60" s="926"/>
      <c r="B60" s="1364" t="str">
        <f ca="1">CONCATENATE("Check: sum(row ",ROW(B57),")/(",CELL("address",E53)," - ",CELL("address",E58),") ≥ EUR 100,000 or ",CELL("address",E53)," - ",CELL("address",E58)," = 0")</f>
        <v>Check: sum(row 57)/($E$53 - $E$58) ≥ EUR 100,000 or $E$53 - $E$58 = 0</v>
      </c>
      <c r="C60" s="1582"/>
      <c r="D60" s="2867"/>
      <c r="E60" s="3645" t="str">
        <f>IF(E53-E58=0,"Pass",IF(SUM(E57:N57)/(E53-E58)&gt;=100000/'Supervisory information'!D15, "Pass", "Fail"))</f>
        <v>Pass</v>
      </c>
      <c r="F60" s="3645"/>
      <c r="G60" s="3645"/>
      <c r="H60" s="3645"/>
      <c r="I60" s="3645"/>
      <c r="J60" s="3645"/>
      <c r="K60" s="3645"/>
      <c r="L60" s="3645"/>
      <c r="M60" s="3645"/>
      <c r="N60" s="3645"/>
      <c r="O60" s="1134"/>
    </row>
    <row r="61" spans="1:15" ht="15" customHeight="1" x14ac:dyDescent="0.25">
      <c r="A61" s="926"/>
      <c r="B61" s="1368" t="str">
        <f>CONCATENATE("Check: row ",ROW(B30)," ≥ row ",ROW(B46)," &amp; row ",ROW(B31)," ≥ row ",ROW(B47)," &amp; row ",ROW(B32)," ≥ row ",ROW(B48)," &amp; row ",ROW(B35)," ≥ row ",ROW(B51))</f>
        <v>Check: row 30 ≥ row 46 &amp; row 31 ≥ row 47 &amp; row 32 ≥ row 48 &amp; row 35 ≥ row 51</v>
      </c>
      <c r="C61" s="1353" t="str">
        <f t="shared" ref="C61:N61" si="25">IF(AND(C30&gt;=C46,C31&gt;=C47,C32&gt;=C48,C35&gt;=C51),"Pass","Fail")</f>
        <v>Pass</v>
      </c>
      <c r="D61" s="2869" t="str">
        <f t="shared" si="25"/>
        <v>Pass</v>
      </c>
      <c r="E61" s="1353" t="str">
        <f t="shared" si="25"/>
        <v>Pass</v>
      </c>
      <c r="F61" s="1342" t="str">
        <f t="shared" si="25"/>
        <v>Pass</v>
      </c>
      <c r="G61" s="1342" t="str">
        <f t="shared" si="25"/>
        <v>Pass</v>
      </c>
      <c r="H61" s="1342" t="str">
        <f t="shared" si="25"/>
        <v>Pass</v>
      </c>
      <c r="I61" s="1342" t="str">
        <f t="shared" si="25"/>
        <v>Pass</v>
      </c>
      <c r="J61" s="1342" t="str">
        <f t="shared" si="25"/>
        <v>Pass</v>
      </c>
      <c r="K61" s="1342" t="str">
        <f t="shared" si="25"/>
        <v>Pass</v>
      </c>
      <c r="L61" s="1342" t="str">
        <f t="shared" si="25"/>
        <v>Pass</v>
      </c>
      <c r="M61" s="1342" t="str">
        <f t="shared" si="25"/>
        <v>Pass</v>
      </c>
      <c r="N61" s="1341" t="str">
        <f t="shared" si="25"/>
        <v>Pass</v>
      </c>
      <c r="O61" s="1134"/>
    </row>
    <row r="62" spans="1:15" s="310" customFormat="1" ht="15" customHeight="1" x14ac:dyDescent="0.25">
      <c r="A62" s="926"/>
      <c r="O62" s="1134"/>
    </row>
    <row r="63" spans="1:15" s="623" customFormat="1" ht="45" customHeight="1" x14ac:dyDescent="0.25">
      <c r="A63" s="2134" t="s">
        <v>2176</v>
      </c>
      <c r="B63" s="2860"/>
      <c r="C63" s="2860"/>
      <c r="D63" s="2860"/>
      <c r="E63" s="2832"/>
      <c r="F63" s="2832"/>
      <c r="G63" s="2832"/>
      <c r="H63" s="2832"/>
      <c r="I63" s="2832"/>
      <c r="J63" s="2832"/>
      <c r="K63" s="2832"/>
      <c r="L63" s="2832"/>
      <c r="M63" s="2832"/>
      <c r="N63" s="2832"/>
      <c r="O63" s="2901"/>
    </row>
    <row r="64" spans="1:15" s="310" customFormat="1" ht="15" customHeight="1" x14ac:dyDescent="0.25">
      <c r="A64" s="926"/>
      <c r="B64" s="1679" t="s">
        <v>1798</v>
      </c>
      <c r="C64" s="1682"/>
      <c r="D64" s="1682"/>
      <c r="E64" s="1682"/>
      <c r="F64" s="2890"/>
      <c r="G64" s="2890"/>
      <c r="H64" s="2890"/>
      <c r="I64" s="2890"/>
      <c r="J64" s="2890"/>
      <c r="K64" s="2890"/>
      <c r="L64" s="2902" t="str">
        <f>IF(AND(OR(ISNUMBER(J7), ISNUMBER(K7), ISNUMBER(L7)), OR(ISNUMBER(J16), ISNUMBER(K16), ISNUMBER(L16)), OR(ISNUMBER(J17), ISNUMBER(K17), ISNUMBER(L17))), MIN(AVERAGE(J16:L16), 0.0225*AVERAGE(J7:L7)) + AVERAGE(J17:L17), "")</f>
        <v/>
      </c>
      <c r="M64" s="2902" t="str">
        <f>IF(AND(OR(ISNUMBER(K7), ISNUMBER(L7), ISNUMBER(M7)), OR(ISNUMBER(K16), ISNUMBER(L16), ISNUMBER(M16)), OR(ISNUMBER(K17), ISNUMBER(L17), ISNUMBER(M17))), MIN(AVERAGE(K16:M16), 0.0225*AVERAGE(K7:M7)) + AVERAGE(K17:M17), "")</f>
        <v/>
      </c>
      <c r="N64" s="2902" t="str">
        <f>IF(AND(OR(ISNUMBER(L7), ISNUMBER(M7), ISNUMBER(N7)), OR(ISNUMBER(L16), ISNUMBER(M16), ISNUMBER(N16)), OR(ISNUMBER(L17), ISNUMBER(M17), ISNUMBER(N17))), MIN(AVERAGE(L16:N16), 0.0225*AVERAGE(L7:N7)) + AVERAGE(L17:N17), "")</f>
        <v/>
      </c>
      <c r="O64" s="1134"/>
    </row>
    <row r="65" spans="1:15" s="1349" customFormat="1" ht="15" customHeight="1" x14ac:dyDescent="0.25">
      <c r="A65" s="926"/>
      <c r="B65" s="1453" t="s">
        <v>1799</v>
      </c>
      <c r="C65" s="1581"/>
      <c r="D65" s="1581"/>
      <c r="E65" s="1581"/>
      <c r="F65" s="22"/>
      <c r="G65" s="22"/>
      <c r="H65" s="22"/>
      <c r="I65" s="22"/>
      <c r="J65" s="22"/>
      <c r="K65" s="22"/>
      <c r="L65" s="1379" t="str">
        <f>IF(AND(OR(ISNUMBER(J18), ISNUMBER(K18), ISNUMBER(L18)), OR(ISNUMBER(J19), ISNUMBER(K19), ISNUMBER(L19)), OR(ISNUMBER(J22), ISNUMBER(K22), ISNUMBER(L22)), OR(ISNUMBER(J24), ISNUMBER(K24), ISNUMBER(L24))), MAX(AVERAGE(J22:L22), AVERAGE(J24:L24)) + MAX(AVERAGE(J18:L18), AVERAGE(J19:L19)), "")</f>
        <v/>
      </c>
      <c r="M65" s="1379" t="str">
        <f>IF(AND(OR(ISNUMBER(K18), ISNUMBER(L18), ISNUMBER(M18)), OR(ISNUMBER(K19), ISNUMBER(L19), ISNUMBER(M19)), OR(ISNUMBER(K22), ISNUMBER(L22), ISNUMBER(M22)), OR(ISNUMBER(K24), ISNUMBER(L24), ISNUMBER(M24))), MAX(AVERAGE(K22:M22), AVERAGE(K24:M24)) + MAX(AVERAGE(K18:M18), AVERAGE(K19:M19)), "")</f>
        <v/>
      </c>
      <c r="N65" s="1379" t="str">
        <f>IF(AND(OR(ISNUMBER(L18), ISNUMBER(M18), ISNUMBER(N18)), OR(ISNUMBER(L19), ISNUMBER(M19), ISNUMBER(N19)), OR(ISNUMBER(L22), ISNUMBER(M22), ISNUMBER(N22)), OR(ISNUMBER(L24), ISNUMBER(M24), ISNUMBER(N24))), MAX(AVERAGE(L22:N22), AVERAGE(L24:N24)) + MAX(AVERAGE(L18:N18), AVERAGE(L19:N19)), "")</f>
        <v/>
      </c>
      <c r="O65" s="1134"/>
    </row>
    <row r="66" spans="1:15" s="1349" customFormat="1" ht="15" customHeight="1" x14ac:dyDescent="0.25">
      <c r="A66" s="926"/>
      <c r="B66" s="1453" t="s">
        <v>1800</v>
      </c>
      <c r="C66" s="1581"/>
      <c r="D66" s="1581"/>
      <c r="E66" s="1581"/>
      <c r="F66" s="22"/>
      <c r="G66" s="22"/>
      <c r="H66" s="22"/>
      <c r="I66" s="22"/>
      <c r="J66" s="22"/>
      <c r="K66" s="22"/>
      <c r="L66" s="1378" t="str">
        <f>IF(AND(OR(ISNUMBER(J20), ISNUMBER(K20), ISNUMBER(L20)), OR(ISNUMBER(J21), ISNUMBER(K21), ISNUMBER(L21))), AVERAGE(ABS(J20), ABS(K20), ABS(L20))+AVERAGE(ABS(J21), ABS(K21), ABS(L21)), "")</f>
        <v/>
      </c>
      <c r="M66" s="1378" t="str">
        <f>IF(AND(OR(ISNUMBER(K20), ISNUMBER(L20), ISNUMBER(M20)), OR(ISNUMBER(K21), ISNUMBER(L21), ISNUMBER(M21))), AVERAGE(ABS(K20), ABS(L20), ABS(M20))+AVERAGE(ABS(K21), ABS(L21), ABS(M21)), "")</f>
        <v/>
      </c>
      <c r="N66" s="1378" t="str">
        <f>IF(AND(OR(ISNUMBER(L20), ISNUMBER(M20), ISNUMBER(N20)), OR(ISNUMBER(L21), ISNUMBER(M21), ISNUMBER(N21))), AVERAGE(ABS(L20), ABS(M20), ABS(N20))+AVERAGE(ABS(L21), ABS(M21), ABS(N21)), "")</f>
        <v/>
      </c>
      <c r="O66" s="1134"/>
    </row>
    <row r="67" spans="1:15" s="1349" customFormat="1" ht="15" customHeight="1" x14ac:dyDescent="0.25">
      <c r="A67" s="926"/>
      <c r="B67" s="1453" t="s">
        <v>1801</v>
      </c>
      <c r="C67" s="1581"/>
      <c r="D67" s="1581"/>
      <c r="E67" s="1581"/>
      <c r="F67" s="22"/>
      <c r="G67" s="22"/>
      <c r="H67" s="22"/>
      <c r="I67" s="22"/>
      <c r="J67" s="22"/>
      <c r="K67" s="22"/>
      <c r="L67" s="1378" t="str">
        <f>IF(AND(ISNUMBER(L64), ISNUMBER(L65), ISNUMBER(L66)), SUM(L64:L66), "")</f>
        <v/>
      </c>
      <c r="M67" s="1378" t="str">
        <f>IF(AND(ISNUMBER(M64), ISNUMBER(M65), ISNUMBER(M66)), SUM(M64:M66), "")</f>
        <v/>
      </c>
      <c r="N67" s="1378" t="str">
        <f>IF(AND(ISNUMBER(N64), ISNUMBER(N65), ISNUMBER(N66)), SUM(N64:N66), "")</f>
        <v/>
      </c>
      <c r="O67" s="1134"/>
    </row>
    <row r="68" spans="1:15" s="1349" customFormat="1" ht="15" customHeight="1" x14ac:dyDescent="0.25">
      <c r="A68" s="926"/>
      <c r="B68" s="1453" t="s">
        <v>1802</v>
      </c>
      <c r="C68" s="1581"/>
      <c r="D68" s="1581"/>
      <c r="E68" s="1581"/>
      <c r="F68" s="22"/>
      <c r="G68" s="22"/>
      <c r="H68" s="22"/>
      <c r="I68" s="22"/>
      <c r="J68" s="22"/>
      <c r="K68" s="22"/>
      <c r="L68" s="1378"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1378"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1378"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1134"/>
    </row>
    <row r="69" spans="1:15" s="1349" customFormat="1" ht="15" customHeight="1" x14ac:dyDescent="0.25">
      <c r="A69" s="926"/>
      <c r="B69" s="1453" t="s">
        <v>1803</v>
      </c>
      <c r="C69" s="1581"/>
      <c r="D69" s="1581"/>
      <c r="E69" s="1581"/>
      <c r="F69" s="22"/>
      <c r="G69" s="22"/>
      <c r="H69" s="22"/>
      <c r="I69" s="22"/>
      <c r="J69" s="22"/>
      <c r="K69" s="22"/>
      <c r="L69" s="19"/>
      <c r="M69" s="19"/>
      <c r="N69" s="44"/>
      <c r="O69" s="1134"/>
    </row>
    <row r="70" spans="1:15" s="1349" customFormat="1" ht="15" customHeight="1" x14ac:dyDescent="0.25">
      <c r="A70" s="926"/>
      <c r="B70" s="1453" t="s">
        <v>1804</v>
      </c>
      <c r="C70" s="1581"/>
      <c r="D70" s="1581"/>
      <c r="E70" s="1581"/>
      <c r="F70" s="22"/>
      <c r="G70" s="22"/>
      <c r="H70" s="22"/>
      <c r="I70" s="22"/>
      <c r="J70" s="22"/>
      <c r="K70" s="22"/>
      <c r="L70" s="1378" t="str">
        <f>IF(AND(ISNUMBER(L67), ISNUMBER(L69)), L69-L67, "")</f>
        <v/>
      </c>
      <c r="M70" s="1378" t="str">
        <f>IF(AND(ISNUMBER(M67), ISNUMBER(M69)), M69-M67, "")</f>
        <v/>
      </c>
      <c r="N70" s="1378" t="str">
        <f>IF(AND(ISNUMBER(N67), ISNUMBER(N69)), N69-N67, "")</f>
        <v/>
      </c>
      <c r="O70" s="1134"/>
    </row>
    <row r="71" spans="1:15" s="1349" customFormat="1" ht="15" customHeight="1" x14ac:dyDescent="0.25">
      <c r="A71" s="926"/>
      <c r="B71" s="1453" t="s">
        <v>1805</v>
      </c>
      <c r="C71" s="1581"/>
      <c r="D71" s="1581"/>
      <c r="E71" s="1581"/>
      <c r="F71" s="22"/>
      <c r="G71" s="22"/>
      <c r="H71" s="22"/>
      <c r="I71" s="22"/>
      <c r="J71" s="22"/>
      <c r="K71" s="22"/>
      <c r="L71" s="22"/>
      <c r="M71" s="22"/>
      <c r="N71" s="22"/>
      <c r="O71" s="1134"/>
    </row>
    <row r="72" spans="1:15" s="1349" customFormat="1" ht="15" customHeight="1" x14ac:dyDescent="0.25">
      <c r="A72" s="926"/>
      <c r="B72" s="1359" t="s">
        <v>1806</v>
      </c>
      <c r="C72" s="1581"/>
      <c r="D72" s="1581"/>
      <c r="E72" s="1581"/>
      <c r="F72" s="22"/>
      <c r="G72" s="22"/>
      <c r="H72" s="22"/>
      <c r="I72" s="22"/>
      <c r="J72" s="22"/>
      <c r="K72" s="22"/>
      <c r="L72" s="1378" t="str">
        <f>IF(SUMPRODUCT(ISNUMBER(C34:L34)*1)&gt;0, AVERAGE(C34:L34)*15, "")</f>
        <v/>
      </c>
      <c r="M72" s="1378" t="str">
        <f>IF(SUMPRODUCT(ISNUMBER(D34:M34)*1)&gt;0, AVERAGE(D34:M34)*15, "")</f>
        <v/>
      </c>
      <c r="N72" s="1378" t="str">
        <f>IF(SUMPRODUCT(ISNUMBER(E34:N34)*1)&gt;0, AVERAGE(E34:N34)*15, "")</f>
        <v/>
      </c>
      <c r="O72" s="1134"/>
    </row>
    <row r="73" spans="1:15" s="1349" customFormat="1" ht="15" customHeight="1" x14ac:dyDescent="0.25">
      <c r="A73" s="926"/>
      <c r="B73" s="1359" t="s">
        <v>1807</v>
      </c>
      <c r="C73" s="1581"/>
      <c r="D73" s="1581"/>
      <c r="E73" s="1581"/>
      <c r="F73" s="22"/>
      <c r="G73" s="22"/>
      <c r="H73" s="22"/>
      <c r="I73" s="22"/>
      <c r="J73" s="22"/>
      <c r="K73" s="22"/>
      <c r="L73" s="1378" t="str">
        <f>IF(SUMPRODUCT(ISNUMBER(C50:L50)*1)&gt;0, AVERAGE(C50:L50)*15, "")</f>
        <v/>
      </c>
      <c r="M73" s="1378" t="str">
        <f>IF(SUMPRODUCT(ISNUMBER(D50:M50)*1)&gt;0, AVERAGE(D50:M50)*15, "")</f>
        <v/>
      </c>
      <c r="N73" s="1378" t="str">
        <f>IF(SUMPRODUCT(ISNUMBER(E50:N50)*1)&gt;0, AVERAGE(E50:N50)*15, "")</f>
        <v/>
      </c>
      <c r="O73" s="1134"/>
    </row>
    <row r="74" spans="1:15" s="1349" customFormat="1" ht="15" customHeight="1" x14ac:dyDescent="0.25">
      <c r="A74" s="926"/>
      <c r="B74" s="1453" t="s">
        <v>1808</v>
      </c>
      <c r="C74" s="1581"/>
      <c r="D74" s="1581"/>
      <c r="E74" s="1581"/>
      <c r="F74" s="22"/>
      <c r="G74" s="22"/>
      <c r="H74" s="22"/>
      <c r="I74" s="22"/>
      <c r="J74" s="22"/>
      <c r="K74" s="22"/>
      <c r="L74" s="22"/>
      <c r="M74" s="22"/>
      <c r="N74" s="22"/>
      <c r="O74" s="1134"/>
    </row>
    <row r="75" spans="1:15" s="1349" customFormat="1" ht="15" customHeight="1" x14ac:dyDescent="0.25">
      <c r="A75" s="926"/>
      <c r="B75" s="1359" t="s">
        <v>1809</v>
      </c>
      <c r="C75" s="1581"/>
      <c r="D75" s="1581"/>
      <c r="E75" s="1581"/>
      <c r="F75" s="22"/>
      <c r="G75" s="22"/>
      <c r="H75" s="22"/>
      <c r="I75" s="22"/>
      <c r="J75" s="22"/>
      <c r="K75" s="22"/>
      <c r="L75" s="1378" t="str">
        <f>IF(AND(ISNUMBER(L68), ISNUMBER(L72)), (LN(EXP(1)-1+(L72/L68)^0.8)), "")</f>
        <v/>
      </c>
      <c r="M75" s="1378" t="str">
        <f>IF(AND(ISNUMBER(M68), ISNUMBER(M72)), (LN(EXP(1)-1+(M72/M68)^0.8)), "")</f>
        <v/>
      </c>
      <c r="N75" s="1378" t="str">
        <f>IF(AND(ISNUMBER(N68), ISNUMBER(N72)), (LN(EXP(1)-1+(N72/N68)^0.8)), "")</f>
        <v/>
      </c>
      <c r="O75" s="1134"/>
    </row>
    <row r="76" spans="1:15" s="1349" customFormat="1" ht="15" customHeight="1" x14ac:dyDescent="0.25">
      <c r="A76" s="926"/>
      <c r="B76" s="1359" t="s">
        <v>1810</v>
      </c>
      <c r="C76" s="1581"/>
      <c r="D76" s="1581"/>
      <c r="E76" s="1581"/>
      <c r="F76" s="22"/>
      <c r="G76" s="22"/>
      <c r="H76" s="22"/>
      <c r="I76" s="22"/>
      <c r="J76" s="22"/>
      <c r="K76" s="22"/>
      <c r="L76" s="1378" t="str">
        <f>IF(AND(ISNUMBER(L68), ISNUMBER(L73)), (LN(EXP(1)-1+(L73/L68)^0.8)), "")</f>
        <v/>
      </c>
      <c r="M76" s="1378" t="str">
        <f>IF(AND(ISNUMBER(M68), ISNUMBER(M73)), (LN(EXP(1)-1+(M73/M68)^0.8)), "")</f>
        <v/>
      </c>
      <c r="N76" s="1378" t="str">
        <f>IF(AND(ISNUMBER(N68), ISNUMBER(N73)), (LN(EXP(1)-1+(N73/N68)^0.8)), "")</f>
        <v/>
      </c>
      <c r="O76" s="1134"/>
    </row>
    <row r="77" spans="1:15" s="1349" customFormat="1" ht="15" customHeight="1" x14ac:dyDescent="0.25">
      <c r="A77" s="926"/>
      <c r="B77" s="440" t="s">
        <v>2175</v>
      </c>
      <c r="C77" s="1581"/>
      <c r="D77" s="1581"/>
      <c r="E77" s="1581"/>
      <c r="F77" s="22"/>
      <c r="G77" s="22"/>
      <c r="H77" s="22"/>
      <c r="I77" s="22"/>
      <c r="J77" s="22"/>
      <c r="K77" s="22"/>
      <c r="L77" s="22"/>
      <c r="M77" s="22"/>
      <c r="N77" s="22"/>
      <c r="O77" s="1134"/>
    </row>
    <row r="78" spans="1:15" s="310" customFormat="1" ht="15" customHeight="1" x14ac:dyDescent="0.25">
      <c r="A78" s="926"/>
      <c r="B78" s="1359" t="s">
        <v>1806</v>
      </c>
      <c r="C78" s="1581"/>
      <c r="D78" s="1581"/>
      <c r="E78" s="1581"/>
      <c r="F78" s="22"/>
      <c r="G78" s="22"/>
      <c r="H78" s="22"/>
      <c r="I78" s="22"/>
      <c r="J78" s="22"/>
      <c r="K78" s="22"/>
      <c r="L78" s="1378" t="str">
        <f>IF(AND(ISNUMBER(L68), ISNUMBER(L75)), L68*L75, "")</f>
        <v/>
      </c>
      <c r="M78" s="1378" t="str">
        <f>IF(AND(ISNUMBER(M68), ISNUMBER(M75)), M68*M75, "")</f>
        <v/>
      </c>
      <c r="N78" s="1378" t="str">
        <f>IF(AND(ISNUMBER(N68), ISNUMBER(N75)), N68*N75, "")</f>
        <v/>
      </c>
      <c r="O78" s="1134"/>
    </row>
    <row r="79" spans="1:15" s="310" customFormat="1" ht="15" customHeight="1" x14ac:dyDescent="0.25">
      <c r="A79" s="926"/>
      <c r="B79" s="1359" t="s">
        <v>1807</v>
      </c>
      <c r="C79" s="1581"/>
      <c r="D79" s="1581"/>
      <c r="E79" s="1581"/>
      <c r="F79" s="22"/>
      <c r="G79" s="22"/>
      <c r="H79" s="22"/>
      <c r="I79" s="22"/>
      <c r="J79" s="22"/>
      <c r="K79" s="22"/>
      <c r="L79" s="1378" t="str">
        <f>IF(AND(ISNUMBER(L68), ISNUMBER(L76)), L68*L76, "")</f>
        <v/>
      </c>
      <c r="M79" s="1378" t="str">
        <f>IF(AND(ISNUMBER(M68), ISNUMBER(M76)), M68*M76, "")</f>
        <v/>
      </c>
      <c r="N79" s="1378" t="str">
        <f>IF(AND(ISNUMBER(N68), ISNUMBER(N76)), N68*N76, "")</f>
        <v/>
      </c>
      <c r="O79" s="1134"/>
    </row>
    <row r="80" spans="1:15" s="310" customFormat="1" ht="15" customHeight="1" x14ac:dyDescent="0.25">
      <c r="A80" s="926"/>
      <c r="B80" s="1359" t="s">
        <v>1811</v>
      </c>
      <c r="C80" s="1581"/>
      <c r="D80" s="1581"/>
      <c r="E80" s="1581"/>
      <c r="F80" s="22"/>
      <c r="G80" s="22"/>
      <c r="H80" s="22"/>
      <c r="I80" s="22"/>
      <c r="J80" s="22"/>
      <c r="K80" s="22"/>
      <c r="L80" s="1378" t="str">
        <f>IF(ISNUMBER(L68), L68, "")</f>
        <v/>
      </c>
      <c r="M80" s="1378" t="str">
        <f>IF(ISNUMBER(M68), M68, "")</f>
        <v/>
      </c>
      <c r="N80" s="1378" t="str">
        <f>IF(ISNUMBER(N68), N68, "")</f>
        <v/>
      </c>
      <c r="O80" s="1134"/>
    </row>
    <row r="81" spans="1:15" s="310" customFormat="1" ht="15" customHeight="1" x14ac:dyDescent="0.25">
      <c r="A81" s="926"/>
      <c r="B81" s="454" t="s">
        <v>1822</v>
      </c>
      <c r="C81" s="27"/>
      <c r="D81" s="27"/>
      <c r="E81" s="27"/>
      <c r="F81" s="23"/>
      <c r="G81" s="23"/>
      <c r="H81" s="23"/>
      <c r="I81" s="23"/>
      <c r="J81" s="23"/>
      <c r="K81" s="23"/>
      <c r="L81" s="2287" t="str">
        <f>Parameters!$F$238</f>
        <v>EUR 20,000</v>
      </c>
      <c r="M81" s="2287" t="str">
        <f>Parameters!$F$238</f>
        <v>EUR 20,000</v>
      </c>
      <c r="N81" s="2287" t="str">
        <f>Parameters!$F$238</f>
        <v>EUR 20,000</v>
      </c>
      <c r="O81" s="1134"/>
    </row>
    <row r="82" spans="1:15" s="310" customFormat="1" ht="15" customHeight="1" x14ac:dyDescent="0.25">
      <c r="A82" s="926"/>
      <c r="O82" s="1134"/>
    </row>
    <row r="83" spans="1:15" s="623" customFormat="1" ht="45" customHeight="1" x14ac:dyDescent="0.25">
      <c r="A83" s="2134" t="s">
        <v>1823</v>
      </c>
      <c r="B83" s="2860"/>
      <c r="C83" s="2860"/>
      <c r="D83" s="2860"/>
      <c r="E83" s="2832"/>
      <c r="F83" s="2832"/>
      <c r="G83" s="2832"/>
      <c r="H83" s="2832"/>
      <c r="I83" s="2832"/>
      <c r="J83" s="2832"/>
      <c r="K83" s="2832"/>
      <c r="L83" s="2832"/>
      <c r="M83" s="2832"/>
      <c r="N83" s="2832"/>
      <c r="O83" s="2901"/>
    </row>
    <row r="84" spans="1:15" s="623" customFormat="1" ht="45" customHeight="1" x14ac:dyDescent="0.25">
      <c r="A84" s="978" t="s">
        <v>1824</v>
      </c>
      <c r="B84" s="158"/>
      <c r="C84" s="158"/>
      <c r="D84" s="158"/>
      <c r="O84" s="1137"/>
    </row>
    <row r="85" spans="1:15" ht="30" customHeight="1" x14ac:dyDescent="0.25">
      <c r="A85" s="926"/>
      <c r="B85" s="1680" t="s">
        <v>894</v>
      </c>
      <c r="C85" s="1682"/>
      <c r="D85" s="1682"/>
      <c r="E85" s="1682"/>
      <c r="F85" s="2890"/>
      <c r="G85" s="2890"/>
      <c r="H85" s="2890"/>
      <c r="I85" s="2890"/>
      <c r="J85" s="2158"/>
      <c r="K85" s="2158"/>
      <c r="L85" s="2369" t="str">
        <f t="shared" ref="L85:N85" si="26">IF(COUNT(L86:L89)=ROWS(L86:L89), SUM(L86:L89), "")</f>
        <v/>
      </c>
      <c r="M85" s="2369" t="str">
        <f t="shared" ref="M85" si="27">IF(COUNT(M86:M89)=ROWS(M86:M89), SUM(M86:M89), "")</f>
        <v/>
      </c>
      <c r="N85" s="2369" t="str">
        <f t="shared" si="26"/>
        <v/>
      </c>
      <c r="O85" s="1134"/>
    </row>
    <row r="86" spans="1:15" ht="15" customHeight="1" x14ac:dyDescent="0.25">
      <c r="A86" s="926"/>
      <c r="B86" s="1359" t="s">
        <v>541</v>
      </c>
      <c r="C86" s="1581"/>
      <c r="D86" s="1581"/>
      <c r="E86" s="1581"/>
      <c r="F86" s="22"/>
      <c r="G86" s="22"/>
      <c r="H86" s="22"/>
      <c r="I86" s="22"/>
      <c r="J86" s="22"/>
      <c r="K86" s="22"/>
      <c r="L86" s="19"/>
      <c r="M86" s="19"/>
      <c r="N86" s="130"/>
      <c r="O86" s="1134"/>
    </row>
    <row r="87" spans="1:15" ht="15" customHeight="1" x14ac:dyDescent="0.25">
      <c r="A87" s="926"/>
      <c r="B87" s="1359" t="s">
        <v>542</v>
      </c>
      <c r="C87" s="1581"/>
      <c r="D87" s="1581"/>
      <c r="E87" s="1581"/>
      <c r="F87" s="22"/>
      <c r="G87" s="22"/>
      <c r="H87" s="22"/>
      <c r="I87" s="22"/>
      <c r="J87" s="22"/>
      <c r="K87" s="22"/>
      <c r="L87" s="19"/>
      <c r="M87" s="19"/>
      <c r="N87" s="44"/>
      <c r="O87" s="1134"/>
    </row>
    <row r="88" spans="1:15" ht="15" customHeight="1" x14ac:dyDescent="0.25">
      <c r="A88" s="926"/>
      <c r="B88" s="1359" t="s">
        <v>543</v>
      </c>
      <c r="C88" s="1581"/>
      <c r="D88" s="1581"/>
      <c r="E88" s="1581"/>
      <c r="F88" s="22"/>
      <c r="G88" s="22"/>
      <c r="H88" s="22"/>
      <c r="I88" s="22"/>
      <c r="J88" s="22"/>
      <c r="K88" s="22"/>
      <c r="L88" s="19"/>
      <c r="M88" s="19"/>
      <c r="N88" s="44"/>
      <c r="O88" s="1134"/>
    </row>
    <row r="89" spans="1:15" ht="15" customHeight="1" x14ac:dyDescent="0.25">
      <c r="A89" s="926"/>
      <c r="B89" s="1361" t="s">
        <v>890</v>
      </c>
      <c r="C89" s="1581"/>
      <c r="D89" s="1581"/>
      <c r="E89" s="1581"/>
      <c r="F89" s="22"/>
      <c r="G89" s="22"/>
      <c r="H89" s="22"/>
      <c r="I89" s="22"/>
      <c r="J89" s="22"/>
      <c r="K89" s="22"/>
      <c r="L89" s="19"/>
      <c r="M89" s="19"/>
      <c r="N89" s="44"/>
      <c r="O89" s="1134"/>
    </row>
    <row r="90" spans="1:15" ht="15" customHeight="1" x14ac:dyDescent="0.25">
      <c r="A90" s="926"/>
      <c r="B90" s="2874" t="s">
        <v>895</v>
      </c>
      <c r="C90" s="1581"/>
      <c r="D90" s="1581"/>
      <c r="E90" s="1581"/>
      <c r="F90" s="22"/>
      <c r="G90" s="22"/>
      <c r="H90" s="22"/>
      <c r="I90" s="22"/>
      <c r="J90" s="22"/>
      <c r="K90" s="22"/>
      <c r="L90" s="12" t="str">
        <f t="shared" ref="L90:N90" si="28">IF(COUNT(L91:L95)=ROWS(L91:L95), SUM(L91:L95), "")</f>
        <v/>
      </c>
      <c r="M90" s="12" t="str">
        <f t="shared" ref="M90" si="29">IF(COUNT(M91:M95)=ROWS(M91:M95), SUM(M91:M95), "")</f>
        <v/>
      </c>
      <c r="N90" s="12" t="str">
        <f t="shared" si="28"/>
        <v/>
      </c>
      <c r="O90" s="1134"/>
    </row>
    <row r="91" spans="1:15" ht="15" customHeight="1" x14ac:dyDescent="0.25">
      <c r="A91" s="926"/>
      <c r="B91" s="1359" t="s">
        <v>541</v>
      </c>
      <c r="C91" s="1581"/>
      <c r="D91" s="1581"/>
      <c r="E91" s="1581"/>
      <c r="F91" s="22"/>
      <c r="G91" s="22"/>
      <c r="H91" s="22"/>
      <c r="I91" s="22"/>
      <c r="J91" s="22"/>
      <c r="K91" s="22"/>
      <c r="L91" s="19"/>
      <c r="M91" s="19"/>
      <c r="N91" s="44"/>
      <c r="O91" s="1134"/>
    </row>
    <row r="92" spans="1:15" ht="15" customHeight="1" x14ac:dyDescent="0.25">
      <c r="A92" s="926"/>
      <c r="B92" s="1359" t="s">
        <v>542</v>
      </c>
      <c r="C92" s="1581"/>
      <c r="D92" s="1581"/>
      <c r="E92" s="1581"/>
      <c r="F92" s="22"/>
      <c r="G92" s="22"/>
      <c r="H92" s="22"/>
      <c r="I92" s="22"/>
      <c r="J92" s="22"/>
      <c r="K92" s="22"/>
      <c r="L92" s="19"/>
      <c r="M92" s="19"/>
      <c r="N92" s="44"/>
      <c r="O92" s="1134"/>
    </row>
    <row r="93" spans="1:15" ht="15" customHeight="1" x14ac:dyDescent="0.25">
      <c r="A93" s="926"/>
      <c r="B93" s="1359" t="s">
        <v>543</v>
      </c>
      <c r="C93" s="1581"/>
      <c r="D93" s="1581"/>
      <c r="E93" s="1581"/>
      <c r="F93" s="22"/>
      <c r="G93" s="22"/>
      <c r="H93" s="22"/>
      <c r="I93" s="22"/>
      <c r="J93" s="22"/>
      <c r="K93" s="22"/>
      <c r="L93" s="19"/>
      <c r="M93" s="19"/>
      <c r="N93" s="44"/>
      <c r="O93" s="1134"/>
    </row>
    <row r="94" spans="1:15" ht="15" customHeight="1" x14ac:dyDescent="0.25">
      <c r="A94" s="926"/>
      <c r="B94" s="1359" t="s">
        <v>890</v>
      </c>
      <c r="C94" s="1582"/>
      <c r="D94" s="1582"/>
      <c r="E94" s="1582"/>
      <c r="F94" s="309"/>
      <c r="G94" s="309"/>
      <c r="H94" s="309"/>
      <c r="I94" s="309"/>
      <c r="J94" s="309"/>
      <c r="K94" s="309"/>
      <c r="L94" s="19"/>
      <c r="M94" s="19"/>
      <c r="N94" s="89"/>
      <c r="O94" s="1134"/>
    </row>
    <row r="95" spans="1:15" ht="15" customHeight="1" x14ac:dyDescent="0.25">
      <c r="A95" s="926"/>
      <c r="B95" s="1360" t="s">
        <v>959</v>
      </c>
      <c r="C95" s="27"/>
      <c r="D95" s="27"/>
      <c r="E95" s="27"/>
      <c r="F95" s="23"/>
      <c r="G95" s="23"/>
      <c r="H95" s="23"/>
      <c r="I95" s="23"/>
      <c r="J95" s="23"/>
      <c r="K95" s="23"/>
      <c r="L95" s="30"/>
      <c r="M95" s="30"/>
      <c r="N95" s="129"/>
      <c r="O95" s="1134"/>
    </row>
    <row r="96" spans="1:15" s="623" customFormat="1" ht="45" customHeight="1" x14ac:dyDescent="0.25">
      <c r="A96" s="978" t="s">
        <v>1825</v>
      </c>
      <c r="B96" s="158"/>
      <c r="O96" s="1137"/>
    </row>
    <row r="97" spans="1:15" ht="15" customHeight="1" x14ac:dyDescent="0.25">
      <c r="A97" s="926"/>
      <c r="B97" s="1681" t="s">
        <v>2177</v>
      </c>
      <c r="C97" s="1682"/>
      <c r="D97" s="1682"/>
      <c r="E97" s="1682"/>
      <c r="F97" s="2890"/>
      <c r="G97" s="2890"/>
      <c r="H97" s="2890"/>
      <c r="I97" s="2890"/>
      <c r="J97" s="2890"/>
      <c r="K97" s="2890"/>
      <c r="L97" s="2369" t="str">
        <f>IF(L81=Parameters!$D$268, IF(ISNUMBER(L78), L78*12.5, ""), IF(L81=Parameters!$D$269, IF(ISNUMBER(L79), L79*12.5, ""), IF(L81=Parameters!$D$270, IF(ISNUMBER(L80), L80*12.5, ""), "")))</f>
        <v/>
      </c>
      <c r="M97" s="2369" t="str">
        <f>IF(M81=Parameters!$D$268, IF(ISNUMBER(M78), M78*12.5, ""), IF(M81=Parameters!$D$269, IF(ISNUMBER(M79), M79*12.5, ""), IF(M81=Parameters!$D$270, IF(ISNUMBER(M80), M80*12.5, ""), "")))</f>
        <v/>
      </c>
      <c r="N97" s="2369" t="str">
        <f>IF(N81=Parameters!$D$268, IF(ISNUMBER(N78), N78*12.5, ""), IF(N81=Parameters!$D$269, IF(ISNUMBER(N79), N79*12.5, ""), IF(N81=Parameters!$D$270, IF(ISNUMBER(N80), N80*12.5, ""), "")))</f>
        <v/>
      </c>
      <c r="O97" s="1134"/>
    </row>
    <row r="98" spans="1:15" ht="15" customHeight="1" x14ac:dyDescent="0.25">
      <c r="A98" s="926"/>
      <c r="B98" s="2903" t="s">
        <v>1826</v>
      </c>
      <c r="C98" s="27"/>
      <c r="D98" s="27"/>
      <c r="E98" s="27"/>
      <c r="F98" s="23"/>
      <c r="G98" s="23"/>
      <c r="H98" s="23"/>
      <c r="I98" s="23"/>
      <c r="J98" s="23"/>
      <c r="K98" s="23"/>
      <c r="L98" s="30"/>
      <c r="M98" s="30"/>
      <c r="N98" s="2904"/>
      <c r="O98" s="1134"/>
    </row>
    <row r="99" spans="1:15" s="310" customFormat="1" ht="15" customHeight="1" x14ac:dyDescent="0.25">
      <c r="A99" s="2905"/>
      <c r="B99" s="2862"/>
      <c r="C99" s="2862"/>
      <c r="D99" s="2862"/>
      <c r="E99" s="2862"/>
      <c r="F99" s="2862"/>
      <c r="G99" s="2862"/>
      <c r="H99" s="2862"/>
      <c r="I99" s="2862"/>
      <c r="J99" s="2862"/>
      <c r="K99" s="2862"/>
      <c r="L99" s="2862"/>
      <c r="M99" s="2862"/>
      <c r="N99" s="2862"/>
      <c r="O99" s="2906"/>
    </row>
    <row r="100" spans="1:15" s="2877" customFormat="1" ht="45" customHeight="1" x14ac:dyDescent="0.25">
      <c r="A100" s="2907" t="s">
        <v>2425</v>
      </c>
      <c r="B100" s="2876"/>
      <c r="C100" s="2876"/>
      <c r="D100" s="2876"/>
      <c r="E100" s="2908"/>
      <c r="F100" s="2908"/>
      <c r="G100" s="2908"/>
      <c r="H100" s="2908"/>
      <c r="I100" s="2908"/>
      <c r="J100" s="2908"/>
      <c r="K100" s="2908"/>
      <c r="L100" s="2908"/>
      <c r="M100" s="2908"/>
      <c r="N100" s="2908"/>
      <c r="O100" s="2909"/>
    </row>
    <row r="101" spans="1:15" s="623" customFormat="1" ht="45" customHeight="1" x14ac:dyDescent="0.25">
      <c r="A101" s="2896" t="s">
        <v>2388</v>
      </c>
      <c r="B101" s="158"/>
      <c r="C101" s="158"/>
      <c r="D101" s="158"/>
      <c r="O101" s="1137"/>
    </row>
    <row r="102" spans="1:15" s="623" customFormat="1" ht="30" customHeight="1" x14ac:dyDescent="0.25">
      <c r="A102" s="2896"/>
      <c r="B102" s="2860"/>
      <c r="C102" s="3640" t="s">
        <v>2383</v>
      </c>
      <c r="D102" s="3640"/>
      <c r="E102" s="3641" t="str">
        <f>"10-year Basel III monitoring loss window (" &amp; $N$3-9 &amp; "–" &amp; $N$3 &amp; ")"</f>
        <v>10-year Basel III monitoring loss window (2008–2017)</v>
      </c>
      <c r="F102" s="3642"/>
      <c r="G102" s="3642"/>
      <c r="H102" s="3642"/>
      <c r="I102" s="3642"/>
      <c r="J102" s="3642"/>
      <c r="K102" s="3642"/>
      <c r="L102" s="3642"/>
      <c r="M102" s="3642"/>
      <c r="N102" s="3642"/>
      <c r="O102" s="1137"/>
    </row>
    <row r="103" spans="1:15" s="310" customFormat="1" ht="15" customHeight="1" x14ac:dyDescent="0.25">
      <c r="A103" s="2910"/>
      <c r="B103" s="2880"/>
      <c r="C103" s="2878">
        <f t="shared" ref="C103:N103" si="30">C$3</f>
        <v>2006</v>
      </c>
      <c r="D103" s="2883">
        <f t="shared" si="30"/>
        <v>2007</v>
      </c>
      <c r="E103" s="2884">
        <f t="shared" si="30"/>
        <v>2008</v>
      </c>
      <c r="F103" s="2878">
        <f t="shared" si="30"/>
        <v>2009</v>
      </c>
      <c r="G103" s="2878">
        <f t="shared" si="30"/>
        <v>2010</v>
      </c>
      <c r="H103" s="2878">
        <f t="shared" si="30"/>
        <v>2011</v>
      </c>
      <c r="I103" s="2878">
        <f t="shared" si="30"/>
        <v>2012</v>
      </c>
      <c r="J103" s="2878">
        <f t="shared" si="30"/>
        <v>2013</v>
      </c>
      <c r="K103" s="2878">
        <f t="shared" si="30"/>
        <v>2014</v>
      </c>
      <c r="L103" s="2878">
        <f t="shared" si="30"/>
        <v>2015</v>
      </c>
      <c r="M103" s="2878">
        <f t="shared" si="30"/>
        <v>2016</v>
      </c>
      <c r="N103" s="2885">
        <f t="shared" si="30"/>
        <v>2017</v>
      </c>
      <c r="O103" s="1134"/>
    </row>
    <row r="104" spans="1:15" ht="15" customHeight="1" x14ac:dyDescent="0.25">
      <c r="A104" s="2910"/>
      <c r="B104" s="1641" t="s">
        <v>2426</v>
      </c>
      <c r="C104" s="2882"/>
      <c r="D104" s="2881"/>
      <c r="E104" s="2886"/>
      <c r="F104" s="2881"/>
      <c r="G104" s="2881"/>
      <c r="H104" s="2881"/>
      <c r="I104" s="2881"/>
      <c r="J104" s="2881"/>
      <c r="K104" s="2881"/>
      <c r="L104" s="2881"/>
      <c r="M104" s="2881"/>
      <c r="N104" s="2881"/>
    </row>
    <row r="105" spans="1:15" ht="15" customHeight="1" x14ac:dyDescent="0.25">
      <c r="A105" s="2910"/>
      <c r="B105" s="1453" t="s">
        <v>2389</v>
      </c>
      <c r="C105" s="2918"/>
      <c r="D105" s="664"/>
      <c r="E105" s="2920"/>
      <c r="F105" s="2918"/>
      <c r="G105" s="2918"/>
      <c r="H105" s="2918"/>
      <c r="I105" s="2918"/>
      <c r="J105" s="2918"/>
      <c r="K105" s="2918"/>
      <c r="L105" s="2918"/>
      <c r="M105" s="2918"/>
      <c r="N105" s="664"/>
    </row>
    <row r="106" spans="1:15" ht="15" customHeight="1" x14ac:dyDescent="0.25">
      <c r="A106" s="2910"/>
      <c r="B106" s="1453" t="s">
        <v>2390</v>
      </c>
      <c r="C106" s="1229"/>
      <c r="D106" s="44"/>
      <c r="E106" s="2887"/>
      <c r="F106" s="44"/>
      <c r="G106" s="44"/>
      <c r="H106" s="44"/>
      <c r="I106" s="44"/>
      <c r="J106" s="44"/>
      <c r="K106" s="44"/>
      <c r="L106" s="44"/>
      <c r="M106" s="44"/>
      <c r="N106" s="44"/>
    </row>
    <row r="107" spans="1:15" ht="15" customHeight="1" x14ac:dyDescent="0.25">
      <c r="A107" s="2910"/>
      <c r="B107" s="1453" t="s">
        <v>2391</v>
      </c>
      <c r="C107" s="1581"/>
      <c r="D107" s="1339"/>
      <c r="E107" s="3643"/>
      <c r="F107" s="3644"/>
      <c r="G107" s="3644"/>
      <c r="H107" s="3644"/>
      <c r="I107" s="3644"/>
      <c r="J107" s="3644"/>
      <c r="K107" s="3644"/>
      <c r="L107" s="3644"/>
      <c r="M107" s="3644"/>
      <c r="N107" s="3644"/>
    </row>
    <row r="108" spans="1:15" ht="15" customHeight="1" x14ac:dyDescent="0.25">
      <c r="A108" s="2910"/>
      <c r="B108" s="2888" t="str">
        <f>"Check: row " &amp; ROW(B104) &amp; " ≤ row " &amp; ROW(B106)</f>
        <v>Check: row 104 ≤ row 106</v>
      </c>
      <c r="C108" s="1351" t="str">
        <f>IF(AND(ISNUMBER(C104), ISNUMBER(C106)), IF(AND(C104&lt;=C106), "Pass", "Fail"), "")</f>
        <v/>
      </c>
      <c r="D108" s="1341" t="str">
        <f t="shared" ref="D108:N108" si="31">IF(AND(ISNUMBER(D104), ISNUMBER(D106)), IF(AND(D104&lt;=D106), "Pass", "Fail"), "")</f>
        <v/>
      </c>
      <c r="E108" s="2889" t="str">
        <f t="shared" si="31"/>
        <v/>
      </c>
      <c r="F108" s="1341" t="str">
        <f t="shared" si="31"/>
        <v/>
      </c>
      <c r="G108" s="1341" t="str">
        <f t="shared" si="31"/>
        <v/>
      </c>
      <c r="H108" s="1341" t="str">
        <f t="shared" si="31"/>
        <v/>
      </c>
      <c r="I108" s="1341" t="str">
        <f t="shared" si="31"/>
        <v/>
      </c>
      <c r="J108" s="1341" t="str">
        <f t="shared" si="31"/>
        <v/>
      </c>
      <c r="K108" s="1341" t="str">
        <f t="shared" si="31"/>
        <v/>
      </c>
      <c r="L108" s="1341" t="str">
        <f t="shared" si="31"/>
        <v/>
      </c>
      <c r="M108" s="1341" t="str">
        <f t="shared" si="31"/>
        <v/>
      </c>
      <c r="N108" s="1341" t="str">
        <f t="shared" si="31"/>
        <v/>
      </c>
    </row>
    <row r="109" spans="1:15" s="623" customFormat="1" ht="45" customHeight="1" x14ac:dyDescent="0.25">
      <c r="A109" s="2896" t="s">
        <v>2392</v>
      </c>
      <c r="B109" s="158"/>
      <c r="O109" s="1137"/>
    </row>
    <row r="110" spans="1:15" s="623" customFormat="1" ht="30" customHeight="1" x14ac:dyDescent="0.25">
      <c r="A110" s="2896"/>
      <c r="B110" s="3632"/>
      <c r="C110" s="3640" t="s">
        <v>2383</v>
      </c>
      <c r="D110" s="3640"/>
      <c r="E110" s="3641" t="str">
        <f>"10-year Basel III monitoring loss window (" &amp; $N$3-9 &amp; "–" &amp; $N$3 &amp; ")"</f>
        <v>10-year Basel III monitoring loss window (2008–2017)</v>
      </c>
      <c r="F110" s="3642"/>
      <c r="G110" s="3642"/>
      <c r="H110" s="3642"/>
      <c r="I110" s="3642"/>
      <c r="J110" s="3642"/>
      <c r="K110" s="3642"/>
      <c r="L110" s="3642"/>
      <c r="M110" s="3642"/>
      <c r="N110" s="3642"/>
      <c r="O110" s="1137"/>
    </row>
    <row r="111" spans="1:15" s="310" customFormat="1" ht="15" customHeight="1" x14ac:dyDescent="0.25">
      <c r="A111" s="2910"/>
      <c r="B111" s="3633"/>
      <c r="C111" s="2878">
        <f t="shared" ref="C111:N111" si="32">C$3</f>
        <v>2006</v>
      </c>
      <c r="D111" s="2879">
        <f t="shared" si="32"/>
        <v>2007</v>
      </c>
      <c r="E111" s="2878">
        <f t="shared" si="32"/>
        <v>2008</v>
      </c>
      <c r="F111" s="2878">
        <f t="shared" si="32"/>
        <v>2009</v>
      </c>
      <c r="G111" s="2878">
        <f t="shared" si="32"/>
        <v>2010</v>
      </c>
      <c r="H111" s="2878">
        <f t="shared" si="32"/>
        <v>2011</v>
      </c>
      <c r="I111" s="2878">
        <f t="shared" si="32"/>
        <v>2012</v>
      </c>
      <c r="J111" s="2878">
        <f t="shared" si="32"/>
        <v>2013</v>
      </c>
      <c r="K111" s="2878">
        <f t="shared" si="32"/>
        <v>2014</v>
      </c>
      <c r="L111" s="2878">
        <f t="shared" si="32"/>
        <v>2015</v>
      </c>
      <c r="M111" s="2878">
        <f t="shared" si="32"/>
        <v>2016</v>
      </c>
      <c r="N111" s="2885">
        <f t="shared" si="32"/>
        <v>2017</v>
      </c>
      <c r="O111" s="1134"/>
    </row>
    <row r="112" spans="1:15" ht="15" customHeight="1" x14ac:dyDescent="0.25">
      <c r="A112" s="2910"/>
      <c r="B112" s="2206" t="s">
        <v>1788</v>
      </c>
      <c r="C112" s="1682"/>
      <c r="D112" s="2158"/>
      <c r="E112" s="2893"/>
      <c r="F112" s="2890"/>
      <c r="G112" s="2890"/>
      <c r="H112" s="2890"/>
      <c r="I112" s="2890"/>
      <c r="J112" s="2890"/>
      <c r="K112" s="2890"/>
      <c r="L112" s="2890"/>
      <c r="M112" s="2890"/>
      <c r="N112" s="2158"/>
    </row>
    <row r="113" spans="1:15" ht="15" customHeight="1" x14ac:dyDescent="0.25">
      <c r="A113" s="2910"/>
      <c r="B113" s="1359" t="s">
        <v>2393</v>
      </c>
      <c r="C113" s="2892" t="str">
        <f>IF(AND(ISNUMBER(C114), ISNUMBER(C115), ISNUMBER(C116), ISNUMBER(C117), ISNUMBER(C118), ISNUMBER(C119), ISNUMBER(C120)), SUM(C114:C120), "")</f>
        <v/>
      </c>
      <c r="D113" s="1378" t="str">
        <f t="shared" ref="D113:N113" si="33">IF(AND(ISNUMBER(D114), ISNUMBER(D115), ISNUMBER(D116), ISNUMBER(D117), ISNUMBER(D118), ISNUMBER(D119), ISNUMBER(D120)), SUM(D114:D120), "")</f>
        <v/>
      </c>
      <c r="E113" s="2894" t="str">
        <f t="shared" si="33"/>
        <v/>
      </c>
      <c r="F113" s="2891" t="str">
        <f t="shared" si="33"/>
        <v/>
      </c>
      <c r="G113" s="2891" t="str">
        <f t="shared" si="33"/>
        <v/>
      </c>
      <c r="H113" s="2891" t="str">
        <f t="shared" si="33"/>
        <v/>
      </c>
      <c r="I113" s="2891" t="str">
        <f t="shared" si="33"/>
        <v/>
      </c>
      <c r="J113" s="2891" t="str">
        <f t="shared" si="33"/>
        <v/>
      </c>
      <c r="K113" s="2891" t="str">
        <f t="shared" si="33"/>
        <v/>
      </c>
      <c r="L113" s="2891" t="str">
        <f t="shared" si="33"/>
        <v/>
      </c>
      <c r="M113" s="2891" t="str">
        <f t="shared" si="33"/>
        <v/>
      </c>
      <c r="N113" s="1378" t="str">
        <f t="shared" si="33"/>
        <v/>
      </c>
    </row>
    <row r="114" spans="1:15" ht="15" customHeight="1" x14ac:dyDescent="0.25">
      <c r="A114" s="2910"/>
      <c r="B114" s="1359" t="s">
        <v>2394</v>
      </c>
      <c r="C114" s="43"/>
      <c r="D114" s="44"/>
      <c r="E114" s="2895"/>
      <c r="F114" s="29"/>
      <c r="G114" s="29"/>
      <c r="H114" s="29"/>
      <c r="I114" s="29"/>
      <c r="J114" s="29"/>
      <c r="K114" s="29"/>
      <c r="L114" s="29"/>
      <c r="M114" s="29"/>
      <c r="N114" s="44"/>
    </row>
    <row r="115" spans="1:15" ht="15" customHeight="1" x14ac:dyDescent="0.25">
      <c r="A115" s="2910"/>
      <c r="B115" s="1359" t="s">
        <v>2395</v>
      </c>
      <c r="C115" s="43"/>
      <c r="D115" s="44"/>
      <c r="E115" s="2895"/>
      <c r="F115" s="29"/>
      <c r="G115" s="29"/>
      <c r="H115" s="29"/>
      <c r="I115" s="29"/>
      <c r="J115" s="29"/>
      <c r="K115" s="29"/>
      <c r="L115" s="29"/>
      <c r="M115" s="29"/>
      <c r="N115" s="44"/>
    </row>
    <row r="116" spans="1:15" s="310" customFormat="1" ht="15" customHeight="1" x14ac:dyDescent="0.25">
      <c r="A116" s="2910"/>
      <c r="B116" s="1359" t="s">
        <v>2396</v>
      </c>
      <c r="C116" s="43"/>
      <c r="D116" s="44"/>
      <c r="E116" s="2895"/>
      <c r="F116" s="29"/>
      <c r="G116" s="29"/>
      <c r="H116" s="29"/>
      <c r="I116" s="29"/>
      <c r="J116" s="29"/>
      <c r="K116" s="29"/>
      <c r="L116" s="29"/>
      <c r="M116" s="29"/>
      <c r="N116" s="44"/>
    </row>
    <row r="117" spans="1:15" s="310" customFormat="1" ht="15" customHeight="1" x14ac:dyDescent="0.25">
      <c r="A117" s="2910"/>
      <c r="B117" s="1359" t="s">
        <v>2397</v>
      </c>
      <c r="C117" s="43"/>
      <c r="D117" s="44"/>
      <c r="E117" s="2895"/>
      <c r="F117" s="29"/>
      <c r="G117" s="29"/>
      <c r="H117" s="29"/>
      <c r="I117" s="29"/>
      <c r="J117" s="29"/>
      <c r="K117" s="29"/>
      <c r="L117" s="29"/>
      <c r="M117" s="29"/>
      <c r="N117" s="44"/>
    </row>
    <row r="118" spans="1:15" s="310" customFormat="1" ht="15" customHeight="1" x14ac:dyDescent="0.25">
      <c r="A118" s="2910"/>
      <c r="B118" s="1359" t="s">
        <v>2398</v>
      </c>
      <c r="C118" s="43"/>
      <c r="D118" s="44"/>
      <c r="E118" s="2895"/>
      <c r="F118" s="29"/>
      <c r="G118" s="29"/>
      <c r="H118" s="29"/>
      <c r="I118" s="29"/>
      <c r="J118" s="29"/>
      <c r="K118" s="29"/>
      <c r="L118" s="29"/>
      <c r="M118" s="29"/>
      <c r="N118" s="44"/>
    </row>
    <row r="119" spans="1:15" s="310" customFormat="1" ht="15" customHeight="1" x14ac:dyDescent="0.25">
      <c r="A119" s="2910"/>
      <c r="B119" s="1359" t="s">
        <v>2399</v>
      </c>
      <c r="C119" s="43"/>
      <c r="D119" s="44"/>
      <c r="E119" s="2895"/>
      <c r="F119" s="29"/>
      <c r="G119" s="29"/>
      <c r="H119" s="29"/>
      <c r="I119" s="29"/>
      <c r="J119" s="29"/>
      <c r="K119" s="29"/>
      <c r="L119" s="29"/>
      <c r="M119" s="29"/>
      <c r="N119" s="44"/>
    </row>
    <row r="120" spans="1:15" s="310" customFormat="1" ht="15" customHeight="1" x14ac:dyDescent="0.25">
      <c r="A120" s="2910"/>
      <c r="B120" s="1359" t="s">
        <v>2400</v>
      </c>
      <c r="C120" s="43"/>
      <c r="D120" s="44"/>
      <c r="E120" s="2895"/>
      <c r="F120" s="29"/>
      <c r="G120" s="29"/>
      <c r="H120" s="29"/>
      <c r="I120" s="29"/>
      <c r="J120" s="29"/>
      <c r="K120" s="29"/>
      <c r="L120" s="29"/>
      <c r="M120" s="29"/>
      <c r="N120" s="44"/>
    </row>
    <row r="121" spans="1:15" s="310" customFormat="1" ht="15" customHeight="1" x14ac:dyDescent="0.25">
      <c r="A121" s="2910"/>
      <c r="B121" s="1368" t="str">
        <f>"Check: row " &amp; ROW(B113) &amp; " = row " &amp; ROW(B34)</f>
        <v>Check: row 113 = row 34</v>
      </c>
      <c r="C121" s="1351" t="str">
        <f>IF(AND(ISNUMBER(C34), ISNUMBER(C113)), IF(OpRisk!C34=C113, "Pass", "Fail"), "")</f>
        <v/>
      </c>
      <c r="D121" s="1341" t="str">
        <f>IF(AND(ISNUMBER(D34), ISNUMBER(D113)), IF(OpRisk!D34=D113, "Pass", "Fail"), "")</f>
        <v/>
      </c>
      <c r="E121" s="2889" t="str">
        <f>IF(AND(ISNUMBER(E34), ISNUMBER(E113)), IF(OpRisk!E34=E113, "Pass", "Fail"), "")</f>
        <v/>
      </c>
      <c r="F121" s="1341" t="str">
        <f>IF(AND(ISNUMBER(F34), ISNUMBER(F113)), IF(OpRisk!F34=F113, "Pass", "Fail"), "")</f>
        <v/>
      </c>
      <c r="G121" s="1341" t="str">
        <f>IF(AND(ISNUMBER(G34), ISNUMBER(G113)), IF(OpRisk!G34=G113, "Pass", "Fail"), "")</f>
        <v/>
      </c>
      <c r="H121" s="1341" t="str">
        <f>IF(AND(ISNUMBER(H34), ISNUMBER(H113)), IF(OpRisk!H34=H113, "Pass", "Fail"), "")</f>
        <v/>
      </c>
      <c r="I121" s="1341" t="str">
        <f>IF(AND(ISNUMBER(I34), ISNUMBER(I113)), IF(OpRisk!I34=I113, "Pass", "Fail"), "")</f>
        <v/>
      </c>
      <c r="J121" s="1341" t="str">
        <f>IF(AND(ISNUMBER(J34), ISNUMBER(J113)), IF(OpRisk!J34=J113, "Pass", "Fail"), "")</f>
        <v/>
      </c>
      <c r="K121" s="1341" t="str">
        <f>IF(AND(ISNUMBER(K34), ISNUMBER(K113)), IF(OpRisk!K34=K113, "Pass", "Fail"), "")</f>
        <v/>
      </c>
      <c r="L121" s="1341" t="str">
        <f>IF(AND(ISNUMBER(L34), ISNUMBER(L113)), IF(OpRisk!L34=L113, "Pass", "Fail"), "")</f>
        <v/>
      </c>
      <c r="M121" s="1341" t="str">
        <f>IF(AND(ISNUMBER(M34), ISNUMBER(M113)), IF(OpRisk!M34=M113, "Pass", "Fail"), "")</f>
        <v/>
      </c>
      <c r="N121" s="1341" t="str">
        <f>IF(AND(ISNUMBER(N34), ISNUMBER(N113)), IF(OpRisk!N34=N113, "Pass", "Fail"), "")</f>
        <v/>
      </c>
    </row>
    <row r="122" spans="1:15" s="623" customFormat="1" ht="45" customHeight="1" x14ac:dyDescent="0.25">
      <c r="A122" s="2896" t="s">
        <v>2427</v>
      </c>
      <c r="B122" s="158"/>
      <c r="O122" s="1137"/>
    </row>
    <row r="123" spans="1:15" s="623" customFormat="1" ht="30" customHeight="1" x14ac:dyDescent="0.25">
      <c r="A123" s="2896"/>
      <c r="B123" s="3630" t="s">
        <v>2401</v>
      </c>
      <c r="C123" s="3640" t="s">
        <v>2383</v>
      </c>
      <c r="D123" s="3640"/>
      <c r="E123" s="3641" t="str">
        <f>"10-year Basel III monitoring loss window (" &amp; $N$3-9 &amp; "–" &amp; $N$3 &amp; ")"</f>
        <v>10-year Basel III monitoring loss window (2008–2017)</v>
      </c>
      <c r="F123" s="3642"/>
      <c r="G123" s="3642"/>
      <c r="H123" s="3642"/>
      <c r="I123" s="3642"/>
      <c r="J123" s="3642"/>
      <c r="K123" s="3642"/>
      <c r="L123" s="3642"/>
      <c r="M123" s="3642"/>
      <c r="N123" s="3642"/>
      <c r="O123" s="1137"/>
    </row>
    <row r="124" spans="1:15" s="310" customFormat="1" ht="15" customHeight="1" x14ac:dyDescent="0.25">
      <c r="A124" s="2910"/>
      <c r="B124" s="3631"/>
      <c r="C124" s="2878">
        <f t="shared" ref="C124:N124" si="34">C$3</f>
        <v>2006</v>
      </c>
      <c r="D124" s="2879">
        <f t="shared" si="34"/>
        <v>2007</v>
      </c>
      <c r="E124" s="2878">
        <f t="shared" si="34"/>
        <v>2008</v>
      </c>
      <c r="F124" s="2878">
        <f t="shared" si="34"/>
        <v>2009</v>
      </c>
      <c r="G124" s="2878">
        <f t="shared" si="34"/>
        <v>2010</v>
      </c>
      <c r="H124" s="2878">
        <f t="shared" si="34"/>
        <v>2011</v>
      </c>
      <c r="I124" s="2878">
        <f t="shared" si="34"/>
        <v>2012</v>
      </c>
      <c r="J124" s="2878">
        <f t="shared" si="34"/>
        <v>2013</v>
      </c>
      <c r="K124" s="2878">
        <f t="shared" si="34"/>
        <v>2014</v>
      </c>
      <c r="L124" s="2878">
        <f t="shared" si="34"/>
        <v>2015</v>
      </c>
      <c r="M124" s="2878">
        <f t="shared" si="34"/>
        <v>2016</v>
      </c>
      <c r="N124" s="2885">
        <f t="shared" si="34"/>
        <v>2017</v>
      </c>
      <c r="O124" s="1134"/>
    </row>
    <row r="125" spans="1:15" s="310" customFormat="1" ht="30" customHeight="1" x14ac:dyDescent="0.25">
      <c r="A125" s="2910"/>
      <c r="B125" s="1678" t="s">
        <v>2402</v>
      </c>
      <c r="C125" s="1682"/>
      <c r="D125" s="2158"/>
      <c r="E125" s="2893"/>
      <c r="F125" s="2890"/>
      <c r="G125" s="2890"/>
      <c r="H125" s="2890"/>
      <c r="I125" s="2890"/>
      <c r="J125" s="2890"/>
      <c r="K125" s="2890"/>
      <c r="L125" s="2890"/>
      <c r="M125" s="2890"/>
      <c r="N125" s="2158"/>
    </row>
    <row r="126" spans="1:15" s="310" customFormat="1" ht="15" customHeight="1" x14ac:dyDescent="0.25">
      <c r="A126" s="2910">
        <v>0</v>
      </c>
      <c r="B126" s="1453" t="s">
        <v>2403</v>
      </c>
      <c r="C126" s="43"/>
      <c r="D126" s="44"/>
      <c r="E126" s="2895"/>
      <c r="F126" s="29"/>
      <c r="G126" s="29"/>
      <c r="H126" s="29"/>
      <c r="I126" s="29"/>
      <c r="J126" s="29"/>
      <c r="K126" s="29"/>
      <c r="L126" s="29"/>
      <c r="M126" s="29"/>
      <c r="N126" s="44"/>
    </row>
    <row r="127" spans="1:15" s="310" customFormat="1" ht="15" customHeight="1" x14ac:dyDescent="0.25">
      <c r="A127" s="2910"/>
      <c r="B127" s="1453" t="s">
        <v>2404</v>
      </c>
      <c r="C127" s="269" t="str">
        <f>IF(ISNUMBER(C40), C40, "")</f>
        <v/>
      </c>
      <c r="D127" s="12" t="str">
        <f t="shared" ref="D127:N127" si="35">IF(ISNUMBER(D40), D40, "")</f>
        <v/>
      </c>
      <c r="E127" s="2413" t="str">
        <f t="shared" si="35"/>
        <v/>
      </c>
      <c r="F127" s="37" t="str">
        <f t="shared" si="35"/>
        <v/>
      </c>
      <c r="G127" s="37" t="str">
        <f t="shared" si="35"/>
        <v/>
      </c>
      <c r="H127" s="37" t="str">
        <f t="shared" si="35"/>
        <v/>
      </c>
      <c r="I127" s="37" t="str">
        <f t="shared" si="35"/>
        <v/>
      </c>
      <c r="J127" s="37" t="str">
        <f t="shared" si="35"/>
        <v/>
      </c>
      <c r="K127" s="37" t="str">
        <f t="shared" si="35"/>
        <v/>
      </c>
      <c r="L127" s="37" t="str">
        <f t="shared" si="35"/>
        <v/>
      </c>
      <c r="M127" s="37" t="str">
        <f t="shared" si="35"/>
        <v/>
      </c>
      <c r="N127" s="12" t="str">
        <f t="shared" si="35"/>
        <v/>
      </c>
    </row>
    <row r="128" spans="1:15" s="310" customFormat="1" ht="15" customHeight="1" x14ac:dyDescent="0.25">
      <c r="A128" s="2910">
        <v>10</v>
      </c>
      <c r="B128" s="1453" t="s">
        <v>2405</v>
      </c>
      <c r="C128" s="43"/>
      <c r="D128" s="44"/>
      <c r="E128" s="2895"/>
      <c r="F128" s="29"/>
      <c r="G128" s="29"/>
      <c r="H128" s="29"/>
      <c r="I128" s="29"/>
      <c r="J128" s="29"/>
      <c r="K128" s="29"/>
      <c r="L128" s="29"/>
      <c r="M128" s="29"/>
      <c r="N128" s="44"/>
    </row>
    <row r="129" spans="1:15" s="310" customFormat="1" ht="15" customHeight="1" x14ac:dyDescent="0.25">
      <c r="A129" s="2910">
        <v>25</v>
      </c>
      <c r="B129" s="1453" t="s">
        <v>2406</v>
      </c>
      <c r="C129" s="43"/>
      <c r="D129" s="44"/>
      <c r="E129" s="2895"/>
      <c r="F129" s="29"/>
      <c r="G129" s="29"/>
      <c r="H129" s="29"/>
      <c r="I129" s="29"/>
      <c r="J129" s="29"/>
      <c r="K129" s="29"/>
      <c r="L129" s="29"/>
      <c r="M129" s="29"/>
      <c r="N129" s="44"/>
    </row>
    <row r="130" spans="1:15" s="310" customFormat="1" ht="15" customHeight="1" x14ac:dyDescent="0.25">
      <c r="A130" s="2910">
        <v>50</v>
      </c>
      <c r="B130" s="1453" t="s">
        <v>2407</v>
      </c>
      <c r="C130" s="43"/>
      <c r="D130" s="44"/>
      <c r="E130" s="2895"/>
      <c r="F130" s="29"/>
      <c r="G130" s="29"/>
      <c r="H130" s="29"/>
      <c r="I130" s="29"/>
      <c r="J130" s="29"/>
      <c r="K130" s="29"/>
      <c r="L130" s="29"/>
      <c r="M130" s="29"/>
      <c r="N130" s="44"/>
    </row>
    <row r="131" spans="1:15" s="310" customFormat="1" ht="15" customHeight="1" x14ac:dyDescent="0.25">
      <c r="A131" s="2910">
        <v>75</v>
      </c>
      <c r="B131" s="1453" t="s">
        <v>2408</v>
      </c>
      <c r="C131" s="43"/>
      <c r="D131" s="44"/>
      <c r="E131" s="2895"/>
      <c r="F131" s="29"/>
      <c r="G131" s="29"/>
      <c r="H131" s="29"/>
      <c r="I131" s="29"/>
      <c r="J131" s="29"/>
      <c r="K131" s="29"/>
      <c r="L131" s="29"/>
      <c r="M131" s="29"/>
      <c r="N131" s="44"/>
    </row>
    <row r="132" spans="1:15" ht="15" customHeight="1" x14ac:dyDescent="0.25">
      <c r="A132" s="2910">
        <v>100</v>
      </c>
      <c r="B132" s="1453" t="s">
        <v>2409</v>
      </c>
      <c r="C132" s="43"/>
      <c r="D132" s="44"/>
      <c r="E132" s="2895"/>
      <c r="F132" s="29"/>
      <c r="G132" s="29"/>
      <c r="H132" s="29"/>
      <c r="I132" s="29"/>
      <c r="J132" s="29"/>
      <c r="K132" s="29"/>
      <c r="L132" s="29"/>
      <c r="M132" s="29"/>
      <c r="N132" s="44"/>
    </row>
    <row r="133" spans="1:15" ht="15" customHeight="1" x14ac:dyDescent="0.25">
      <c r="A133" s="2910">
        <v>200</v>
      </c>
      <c r="B133" s="1462" t="s">
        <v>2410</v>
      </c>
      <c r="C133" s="2014"/>
      <c r="D133" s="129"/>
      <c r="E133" s="752"/>
      <c r="F133" s="24"/>
      <c r="G133" s="24"/>
      <c r="H133" s="24"/>
      <c r="I133" s="24"/>
      <c r="J133" s="24"/>
      <c r="K133" s="24"/>
      <c r="L133" s="24"/>
      <c r="M133" s="24"/>
      <c r="N133" s="129"/>
    </row>
    <row r="134" spans="1:15" s="623" customFormat="1" ht="45" customHeight="1" x14ac:dyDescent="0.25">
      <c r="A134" s="2896" t="s">
        <v>2429</v>
      </c>
      <c r="B134" s="158"/>
      <c r="O134" s="1137"/>
    </row>
    <row r="135" spans="1:15" ht="15" customHeight="1" x14ac:dyDescent="0.25">
      <c r="A135" s="2910"/>
      <c r="B135" s="310"/>
      <c r="C135" s="310"/>
      <c r="D135" s="623"/>
      <c r="F135" s="306"/>
      <c r="G135" s="306"/>
      <c r="H135" s="306"/>
      <c r="I135" s="306"/>
      <c r="J135" s="306"/>
      <c r="K135" s="306"/>
      <c r="L135" s="306"/>
      <c r="M135" s="306"/>
    </row>
    <row r="136" spans="1:15" ht="30" customHeight="1" x14ac:dyDescent="0.25">
      <c r="A136" s="2910"/>
      <c r="B136" s="2630" t="s">
        <v>2428</v>
      </c>
      <c r="C136" s="2878" t="s">
        <v>2430</v>
      </c>
      <c r="D136" s="2899" t="s">
        <v>2411</v>
      </c>
      <c r="E136" s="2899" t="s">
        <v>2412</v>
      </c>
      <c r="F136" s="3636" t="s">
        <v>1315</v>
      </c>
      <c r="G136" s="3636"/>
      <c r="H136" s="3636"/>
      <c r="I136" s="3636"/>
      <c r="J136" s="3636"/>
      <c r="K136" s="3636"/>
      <c r="L136" s="3636"/>
      <c r="M136" s="3636"/>
      <c r="N136" s="3637"/>
    </row>
    <row r="137" spans="1:15" ht="15" customHeight="1" x14ac:dyDescent="0.25">
      <c r="A137" s="2910"/>
      <c r="B137" s="1285" t="s">
        <v>2413</v>
      </c>
      <c r="C137" s="2913"/>
      <c r="D137" s="2914"/>
      <c r="E137" s="2914"/>
      <c r="F137" s="3634"/>
      <c r="G137" s="3634"/>
      <c r="H137" s="3634"/>
      <c r="I137" s="3634"/>
      <c r="J137" s="3634"/>
      <c r="K137" s="3634"/>
      <c r="L137" s="3634"/>
      <c r="M137" s="3634"/>
      <c r="N137" s="3635"/>
    </row>
    <row r="138" spans="1:15" ht="15" customHeight="1" x14ac:dyDescent="0.25">
      <c r="A138" s="2910"/>
      <c r="B138" s="2915" t="s">
        <v>2414</v>
      </c>
      <c r="C138" s="27"/>
      <c r="D138" s="23"/>
      <c r="E138" s="23"/>
      <c r="F138" s="3628"/>
      <c r="G138" s="3628"/>
      <c r="H138" s="3628"/>
      <c r="I138" s="3628"/>
      <c r="J138" s="3628"/>
      <c r="K138" s="3628"/>
      <c r="L138" s="3628"/>
      <c r="M138" s="3628"/>
      <c r="N138" s="3629"/>
    </row>
    <row r="139" spans="1:15" ht="15" customHeight="1" x14ac:dyDescent="0.25">
      <c r="A139" s="2910"/>
      <c r="B139" s="1679" t="s">
        <v>2415</v>
      </c>
      <c r="C139" s="2676"/>
      <c r="D139" s="2918"/>
      <c r="E139" s="2900"/>
      <c r="F139" s="3638"/>
      <c r="G139" s="3638"/>
      <c r="H139" s="3638"/>
      <c r="I139" s="3638"/>
      <c r="J139" s="3638"/>
      <c r="K139" s="3638"/>
      <c r="L139" s="3638"/>
      <c r="M139" s="3638"/>
      <c r="N139" s="3639"/>
    </row>
    <row r="140" spans="1:15" ht="15" customHeight="1" x14ac:dyDescent="0.25">
      <c r="A140" s="2910"/>
      <c r="B140" s="1453" t="s">
        <v>2416</v>
      </c>
      <c r="C140" s="43"/>
      <c r="D140" s="2918"/>
      <c r="E140" s="29"/>
      <c r="F140" s="3624"/>
      <c r="G140" s="3624"/>
      <c r="H140" s="3624"/>
      <c r="I140" s="3624"/>
      <c r="J140" s="3624"/>
      <c r="K140" s="3624"/>
      <c r="L140" s="3624"/>
      <c r="M140" s="3624"/>
      <c r="N140" s="3625"/>
    </row>
    <row r="141" spans="1:15" ht="15" customHeight="1" x14ac:dyDescent="0.25">
      <c r="A141" s="2910"/>
      <c r="B141" s="1453" t="s">
        <v>2417</v>
      </c>
      <c r="C141" s="43"/>
      <c r="D141" s="2918"/>
      <c r="E141" s="29"/>
      <c r="F141" s="3624"/>
      <c r="G141" s="3624"/>
      <c r="H141" s="3624"/>
      <c r="I141" s="3624"/>
      <c r="J141" s="3624"/>
      <c r="K141" s="3624"/>
      <c r="L141" s="3624"/>
      <c r="M141" s="3624"/>
      <c r="N141" s="3625"/>
    </row>
    <row r="142" spans="1:15" ht="15" customHeight="1" x14ac:dyDescent="0.25">
      <c r="A142" s="2910"/>
      <c r="B142" s="1453" t="s">
        <v>2418</v>
      </c>
      <c r="C142" s="43"/>
      <c r="D142" s="2918"/>
      <c r="E142" s="29"/>
      <c r="F142" s="3624"/>
      <c r="G142" s="3624"/>
      <c r="H142" s="3624"/>
      <c r="I142" s="3624"/>
      <c r="J142" s="3624"/>
      <c r="K142" s="3624"/>
      <c r="L142" s="3624"/>
      <c r="M142" s="3624"/>
      <c r="N142" s="3625"/>
    </row>
    <row r="143" spans="1:15" ht="15" customHeight="1" x14ac:dyDescent="0.25">
      <c r="A143" s="2910"/>
      <c r="B143" s="1453" t="s">
        <v>2419</v>
      </c>
      <c r="C143" s="43"/>
      <c r="D143" s="2918"/>
      <c r="E143" s="29"/>
      <c r="F143" s="3624"/>
      <c r="G143" s="3624"/>
      <c r="H143" s="3624"/>
      <c r="I143" s="3624"/>
      <c r="J143" s="3624"/>
      <c r="K143" s="3624"/>
      <c r="L143" s="3624"/>
      <c r="M143" s="3624"/>
      <c r="N143" s="3625"/>
    </row>
    <row r="144" spans="1:15" ht="15" customHeight="1" x14ac:dyDescent="0.25">
      <c r="A144" s="2910"/>
      <c r="B144" s="1453" t="s">
        <v>2420</v>
      </c>
      <c r="C144" s="43"/>
      <c r="D144" s="2918"/>
      <c r="E144" s="29"/>
      <c r="F144" s="3624"/>
      <c r="G144" s="3624"/>
      <c r="H144" s="3624"/>
      <c r="I144" s="3624"/>
      <c r="J144" s="3624"/>
      <c r="K144" s="3624"/>
      <c r="L144" s="3624"/>
      <c r="M144" s="3624"/>
      <c r="N144" s="3625"/>
    </row>
    <row r="145" spans="1:15" ht="15" customHeight="1" x14ac:dyDescent="0.25">
      <c r="A145" s="2910"/>
      <c r="B145" s="1453" t="s">
        <v>2421</v>
      </c>
      <c r="C145" s="43"/>
      <c r="D145" s="2918"/>
      <c r="E145" s="29"/>
      <c r="F145" s="3624"/>
      <c r="G145" s="3624"/>
      <c r="H145" s="3624"/>
      <c r="I145" s="3624"/>
      <c r="J145" s="3624"/>
      <c r="K145" s="3624"/>
      <c r="L145" s="3624"/>
      <c r="M145" s="3624"/>
      <c r="N145" s="3625"/>
    </row>
    <row r="146" spans="1:15" ht="15" customHeight="1" x14ac:dyDescent="0.25">
      <c r="A146" s="2910"/>
      <c r="B146" s="1453" t="s">
        <v>2422</v>
      </c>
      <c r="C146" s="43"/>
      <c r="D146" s="2918"/>
      <c r="E146" s="29"/>
      <c r="F146" s="3624"/>
      <c r="G146" s="3624"/>
      <c r="H146" s="3624"/>
      <c r="I146" s="3624"/>
      <c r="J146" s="3624"/>
      <c r="K146" s="3624"/>
      <c r="L146" s="3624"/>
      <c r="M146" s="3624"/>
      <c r="N146" s="3625"/>
    </row>
    <row r="147" spans="1:15" ht="15" customHeight="1" x14ac:dyDescent="0.25">
      <c r="A147" s="2910"/>
      <c r="B147" s="1453" t="s">
        <v>2423</v>
      </c>
      <c r="C147" s="43"/>
      <c r="D147" s="2918"/>
      <c r="E147" s="29"/>
      <c r="F147" s="3624"/>
      <c r="G147" s="3624"/>
      <c r="H147" s="3624"/>
      <c r="I147" s="3624"/>
      <c r="J147" s="3624"/>
      <c r="K147" s="3624"/>
      <c r="L147" s="3624"/>
      <c r="M147" s="3624"/>
      <c r="N147" s="3625"/>
    </row>
    <row r="148" spans="1:15" ht="15" customHeight="1" x14ac:dyDescent="0.25">
      <c r="A148" s="2910"/>
      <c r="B148" s="1462" t="s">
        <v>2424</v>
      </c>
      <c r="C148" s="2014"/>
      <c r="D148" s="356"/>
      <c r="E148" s="24"/>
      <c r="F148" s="3626"/>
      <c r="G148" s="3626"/>
      <c r="H148" s="3626"/>
      <c r="I148" s="3626"/>
      <c r="J148" s="3626"/>
      <c r="K148" s="3626"/>
      <c r="L148" s="3626"/>
      <c r="M148" s="3626"/>
      <c r="N148" s="3627"/>
    </row>
    <row r="149" spans="1:15" ht="15" customHeight="1" x14ac:dyDescent="0.25">
      <c r="A149" s="2910"/>
      <c r="B149" s="2915" t="s">
        <v>2414</v>
      </c>
      <c r="C149" s="2916">
        <f>SUM(C139:C148)</f>
        <v>0</v>
      </c>
      <c r="D149" s="2919"/>
      <c r="E149" s="23"/>
      <c r="F149" s="3628"/>
      <c r="G149" s="3628"/>
      <c r="H149" s="3628"/>
      <c r="I149" s="3628"/>
      <c r="J149" s="3628"/>
      <c r="K149" s="3628"/>
      <c r="L149" s="3628"/>
      <c r="M149" s="3628"/>
      <c r="N149" s="3629"/>
    </row>
    <row r="150" spans="1:15" s="2911" customFormat="1" ht="15" customHeight="1" x14ac:dyDescent="0.25">
      <c r="A150" s="2917"/>
      <c r="B150" s="2862"/>
      <c r="C150" s="2862"/>
      <c r="D150" s="2862"/>
      <c r="O150" s="2862"/>
    </row>
    <row r="151" spans="1:15" ht="15" hidden="1" customHeight="1" x14ac:dyDescent="0.25"/>
  </sheetData>
  <mergeCells count="37">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 ref="C102:D102"/>
    <mergeCell ref="E102:N102"/>
    <mergeCell ref="C123:D123"/>
    <mergeCell ref="E123:N123"/>
    <mergeCell ref="C110:D110"/>
    <mergeCell ref="E110:N110"/>
    <mergeCell ref="E107:N107"/>
    <mergeCell ref="B123:B124"/>
    <mergeCell ref="B110:B111"/>
    <mergeCell ref="F137:N137"/>
    <mergeCell ref="F136:N136"/>
    <mergeCell ref="F139:N139"/>
    <mergeCell ref="F138:N138"/>
    <mergeCell ref="F140:N140"/>
    <mergeCell ref="F141:N141"/>
    <mergeCell ref="F142:N142"/>
    <mergeCell ref="F143:N143"/>
    <mergeCell ref="F144:N144"/>
    <mergeCell ref="F145:N145"/>
    <mergeCell ref="F146:N146"/>
    <mergeCell ref="F147:N147"/>
    <mergeCell ref="F148:N148"/>
    <mergeCell ref="F149:N149"/>
  </mergeCells>
  <conditionalFormatting sqref="C30:N32 C33:D33 C35:N35 E37 C40:N40 E42 C46:N48 C51:N51 E53:N53 C56:N56 E58 J6:N7 J12:N15 J17:N22 J24:N24 L86:N89 L91:N95 L98:N98">
    <cfRule type="cellIs" dxfId="13" priority="49" stopIfTrue="1" operator="lessThan">
      <formula>0</formula>
    </cfRule>
  </conditionalFormatting>
  <conditionalFormatting sqref="E107 C104:N106">
    <cfRule type="cellIs" dxfId="12" priority="50" stopIfTrue="1" operator="lessThan">
      <formula>0</formula>
    </cfRule>
  </conditionalFormatting>
  <conditionalFormatting sqref="C114:N120">
    <cfRule type="cellIs" dxfId="11" priority="51" stopIfTrue="1" operator="lessThan">
      <formula>0</formula>
    </cfRule>
  </conditionalFormatting>
  <conditionalFormatting sqref="C126:N126 C128:N133">
    <cfRule type="cellIs" dxfId="10" priority="52" stopIfTrue="1" operator="lessThan">
      <formula>0</formula>
    </cfRule>
  </conditionalFormatting>
  <conditionalFormatting sqref="C137 C139:C148 E139:E148">
    <cfRule type="cellIs" dxfId="9" priority="80" stopIfTrue="1" operator="lessThan">
      <formula>0</formula>
    </cfRule>
  </conditionalFormatting>
  <conditionalFormatting sqref="A1:XFD1048576">
    <cfRule type="cellIs" dxfId="8" priority="47" stopIfTrue="1" operator="equal">
      <formula>"Pass"</formula>
    </cfRule>
    <cfRule type="cellIs" dxfId="7" priority="48" stopIfTrue="1" operator="equal">
      <formula>"Fail"</formula>
    </cfRule>
  </conditionalFormatting>
  <dataValidations disablePrompts="1" count="1">
    <dataValidation type="list" allowBlank="1" showInputMessage="1" showErrorMessage="1" sqref="C105:N105 D139:D148">
      <formula1>QNumeric7</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5" max="14" man="1"/>
    <brk id="62" max="14" man="1"/>
    <brk id="99" max="14" man="1"/>
    <brk id="133" max="14" man="1"/>
  </rowBreaks>
  <colBreaks count="1" manualBreakCount="1">
    <brk id="9" max="14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EC72"/>
  </sheetPr>
  <dimension ref="A1:AD24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609" customWidth="1"/>
    <col min="2" max="2" width="4.7109375" style="609" customWidth="1"/>
    <col min="3" max="3" width="50.7109375" style="609" customWidth="1"/>
    <col min="4" max="4" width="16.7109375" style="610" customWidth="1"/>
    <col min="5" max="5" width="16.7109375" style="609" customWidth="1"/>
    <col min="6" max="29" width="16.7109375" customWidth="1"/>
    <col min="30" max="30" width="1.7109375" customWidth="1"/>
    <col min="31" max="16384" width="11.42578125" hidden="1"/>
  </cols>
  <sheetData>
    <row r="1" spans="1:30" s="651" customFormat="1" ht="30.75" x14ac:dyDescent="0.55000000000000004">
      <c r="A1" s="804" t="s">
        <v>986</v>
      </c>
      <c r="B1" s="1909"/>
      <c r="C1" s="807"/>
      <c r="D1" s="807"/>
      <c r="E1" s="807"/>
      <c r="F1" s="581"/>
      <c r="G1" s="581" t="str">
        <f>CONCATENATE("Reporting unit: ", 'General Info'!$C$7, " ", 'General Info'!$C$5)</f>
        <v xml:space="preserve">Reporting unit: 1 </v>
      </c>
      <c r="H1" s="807"/>
      <c r="I1" s="807"/>
      <c r="J1" s="807"/>
      <c r="K1" s="533"/>
      <c r="L1" s="807"/>
      <c r="M1" s="807"/>
      <c r="N1" s="533"/>
      <c r="O1" s="808"/>
      <c r="P1" s="809"/>
      <c r="Q1" s="790"/>
      <c r="R1" s="790"/>
      <c r="S1" s="790"/>
      <c r="T1" s="790"/>
      <c r="U1" s="790"/>
      <c r="V1" s="790"/>
      <c r="W1" s="790"/>
      <c r="X1" s="790"/>
      <c r="Y1" s="790"/>
      <c r="Z1" s="790"/>
      <c r="AA1" s="790"/>
      <c r="AB1" s="790"/>
      <c r="AC1" s="790"/>
      <c r="AD1" s="786"/>
    </row>
    <row r="2" spans="1:30" s="1279" customFormat="1" ht="45" customHeight="1" x14ac:dyDescent="0.55000000000000004">
      <c r="A2" s="805" t="s">
        <v>987</v>
      </c>
      <c r="B2" s="678"/>
      <c r="C2" s="679"/>
      <c r="D2" s="679"/>
      <c r="E2" s="679"/>
      <c r="F2" s="680"/>
      <c r="G2" s="681"/>
      <c r="H2" s="681"/>
      <c r="I2" s="681"/>
      <c r="J2" s="681"/>
      <c r="K2" s="679"/>
      <c r="L2" s="681"/>
      <c r="M2" s="681"/>
      <c r="N2" s="679"/>
      <c r="O2" s="682"/>
      <c r="P2" s="683"/>
      <c r="Q2" s="684"/>
      <c r="R2" s="684"/>
      <c r="S2" s="684"/>
      <c r="T2" s="684"/>
      <c r="U2" s="684"/>
      <c r="V2" s="684"/>
      <c r="W2" s="684"/>
      <c r="X2" s="684"/>
      <c r="Y2" s="684"/>
      <c r="Z2" s="684"/>
      <c r="AA2" s="684"/>
      <c r="AB2" s="684"/>
      <c r="AC2" s="684"/>
      <c r="AD2" s="685"/>
    </row>
    <row r="3" spans="1:30" s="1279" customFormat="1" ht="15" customHeight="1" x14ac:dyDescent="0.25">
      <c r="A3" s="541"/>
      <c r="B3" s="684"/>
      <c r="C3" s="686"/>
      <c r="D3" s="686"/>
      <c r="E3" s="3692" t="s">
        <v>988</v>
      </c>
      <c r="F3" s="3692"/>
      <c r="G3" s="3692"/>
      <c r="H3" s="3692"/>
      <c r="I3" s="3692"/>
      <c r="J3" s="3692"/>
      <c r="K3" s="3693"/>
      <c r="L3" s="3696" t="s">
        <v>989</v>
      </c>
      <c r="M3" s="3697"/>
      <c r="N3" s="3700" t="s">
        <v>990</v>
      </c>
      <c r="O3" s="3701"/>
      <c r="P3" s="3696" t="s">
        <v>991</v>
      </c>
      <c r="Q3" s="3704"/>
      <c r="R3" s="310"/>
      <c r="S3" s="310"/>
      <c r="T3" s="310"/>
      <c r="U3" s="310"/>
      <c r="V3" s="310"/>
      <c r="W3" s="310"/>
      <c r="X3" s="310"/>
      <c r="Y3" s="310"/>
      <c r="Z3" s="310"/>
      <c r="AA3" s="310"/>
      <c r="AB3" s="310"/>
      <c r="AC3" s="310"/>
      <c r="AD3" s="302"/>
    </row>
    <row r="4" spans="1:30" s="1279" customFormat="1" ht="15" customHeight="1" x14ac:dyDescent="0.25">
      <c r="A4" s="541"/>
      <c r="B4" s="310"/>
      <c r="C4" s="687"/>
      <c r="D4" s="687"/>
      <c r="E4" s="3692" t="s">
        <v>992</v>
      </c>
      <c r="F4" s="3692"/>
      <c r="G4" s="3692"/>
      <c r="H4" s="3692" t="s">
        <v>993</v>
      </c>
      <c r="I4" s="3692"/>
      <c r="J4" s="3692"/>
      <c r="K4" s="3693"/>
      <c r="L4" s="3698"/>
      <c r="M4" s="3699"/>
      <c r="N4" s="3702"/>
      <c r="O4" s="3703"/>
      <c r="P4" s="3698"/>
      <c r="Q4" s="3705"/>
      <c r="R4" s="310"/>
      <c r="S4" s="310"/>
      <c r="T4" s="310"/>
      <c r="U4" s="310"/>
      <c r="V4" s="310"/>
      <c r="W4" s="310"/>
      <c r="X4" s="310"/>
      <c r="Y4" s="310"/>
      <c r="Z4" s="310"/>
      <c r="AA4" s="310"/>
      <c r="AB4" s="310"/>
      <c r="AC4" s="310"/>
      <c r="AD4" s="302"/>
    </row>
    <row r="5" spans="1:30" s="1279" customFormat="1" ht="15" customHeight="1" x14ac:dyDescent="0.25">
      <c r="A5" s="541"/>
      <c r="B5" s="310"/>
      <c r="C5" s="687"/>
      <c r="D5" s="687"/>
      <c r="E5" s="3692" t="s">
        <v>45</v>
      </c>
      <c r="F5" s="3692" t="s">
        <v>65</v>
      </c>
      <c r="G5" s="3692"/>
      <c r="H5" s="3692" t="s">
        <v>994</v>
      </c>
      <c r="I5" s="3692"/>
      <c r="J5" s="3692" t="s">
        <v>65</v>
      </c>
      <c r="K5" s="3693"/>
      <c r="L5" s="3692" t="s">
        <v>65</v>
      </c>
      <c r="M5" s="3694"/>
      <c r="N5" s="3695" t="s">
        <v>65</v>
      </c>
      <c r="O5" s="3692"/>
      <c r="P5" s="3692" t="s">
        <v>65</v>
      </c>
      <c r="Q5" s="3693"/>
      <c r="R5" s="310"/>
      <c r="S5" s="310"/>
      <c r="T5" s="310"/>
      <c r="U5" s="310"/>
      <c r="V5" s="310"/>
      <c r="W5" s="310"/>
      <c r="X5" s="310"/>
      <c r="Y5" s="310"/>
      <c r="Z5" s="310"/>
      <c r="AA5" s="310"/>
      <c r="AB5" s="310"/>
      <c r="AC5" s="310"/>
      <c r="AD5" s="302"/>
    </row>
    <row r="6" spans="1:30" s="1279" customFormat="1" ht="60" customHeight="1" x14ac:dyDescent="0.25">
      <c r="A6" s="541"/>
      <c r="B6" s="500"/>
      <c r="C6" s="1894"/>
      <c r="D6" s="1894"/>
      <c r="E6" s="3692"/>
      <c r="F6" s="1895" t="s">
        <v>995</v>
      </c>
      <c r="G6" s="1895" t="s">
        <v>996</v>
      </c>
      <c r="H6" s="1895" t="s">
        <v>965</v>
      </c>
      <c r="I6" s="1895" t="s">
        <v>997</v>
      </c>
      <c r="J6" s="1895" t="s">
        <v>995</v>
      </c>
      <c r="K6" s="1896" t="s">
        <v>996</v>
      </c>
      <c r="L6" s="1895" t="s">
        <v>998</v>
      </c>
      <c r="M6" s="1897" t="s">
        <v>999</v>
      </c>
      <c r="N6" s="1898" t="s">
        <v>1000</v>
      </c>
      <c r="O6" s="1895" t="s">
        <v>1001</v>
      </c>
      <c r="P6" s="1895" t="s">
        <v>998</v>
      </c>
      <c r="Q6" s="1896" t="s">
        <v>999</v>
      </c>
      <c r="R6" s="310"/>
      <c r="S6" s="310"/>
      <c r="T6" s="310"/>
      <c r="U6" s="310"/>
      <c r="V6" s="310"/>
      <c r="W6" s="310"/>
      <c r="X6" s="310"/>
      <c r="Y6" s="310"/>
      <c r="Z6" s="310"/>
      <c r="AA6" s="310"/>
      <c r="AB6" s="310"/>
      <c r="AC6" s="310"/>
      <c r="AD6" s="302"/>
    </row>
    <row r="7" spans="1:30" s="292" customFormat="1" ht="15" customHeight="1" x14ac:dyDescent="0.25">
      <c r="A7" s="541"/>
      <c r="B7" s="845">
        <v>1</v>
      </c>
      <c r="C7" s="688" t="s">
        <v>1002</v>
      </c>
      <c r="D7" s="689"/>
      <c r="E7" s="320">
        <f>SUM(F26:K26)</f>
        <v>0</v>
      </c>
      <c r="F7" s="690"/>
      <c r="G7" s="320">
        <f>SUM(L26:Q26)</f>
        <v>0</v>
      </c>
      <c r="H7" s="39">
        <f>SUM(R26:W26)</f>
        <v>0</v>
      </c>
      <c r="I7" s="593"/>
      <c r="J7" s="691"/>
      <c r="K7" s="621">
        <f>SUM(X26:AC26)</f>
        <v>0</v>
      </c>
      <c r="L7" s="593"/>
      <c r="M7" s="692"/>
      <c r="N7" s="693">
        <f>F91</f>
        <v>0</v>
      </c>
      <c r="O7" s="620">
        <f>M91</f>
        <v>0</v>
      </c>
      <c r="P7" s="593"/>
      <c r="Q7" s="694"/>
      <c r="R7" s="323"/>
      <c r="S7" s="323"/>
      <c r="T7" s="323"/>
      <c r="U7" s="323"/>
      <c r="V7" s="323"/>
      <c r="W7" s="323"/>
      <c r="X7" s="323"/>
      <c r="Y7" s="323"/>
      <c r="Z7" s="323"/>
      <c r="AA7" s="323"/>
      <c r="AB7" s="323"/>
      <c r="AC7" s="323"/>
      <c r="AD7" s="294"/>
    </row>
    <row r="8" spans="1:30" s="292" customFormat="1" ht="15" customHeight="1" x14ac:dyDescent="0.25">
      <c r="A8" s="541"/>
      <c r="B8" s="644">
        <v>2</v>
      </c>
      <c r="C8" s="695" t="s">
        <v>132</v>
      </c>
      <c r="D8" s="696"/>
      <c r="E8" s="37">
        <f>SUM(F32:K32)</f>
        <v>0</v>
      </c>
      <c r="F8" s="697"/>
      <c r="G8" s="37">
        <f>SUM(L32:Q32)</f>
        <v>0</v>
      </c>
      <c r="H8" s="12">
        <f>SUM(R32:W32)</f>
        <v>0</v>
      </c>
      <c r="I8" s="29"/>
      <c r="J8" s="697"/>
      <c r="K8" s="12">
        <f>SUM(X32:AC32)</f>
        <v>0</v>
      </c>
      <c r="L8" s="29"/>
      <c r="M8" s="698"/>
      <c r="N8" s="699">
        <f>F97</f>
        <v>0</v>
      </c>
      <c r="O8" s="37">
        <f>M97</f>
        <v>0</v>
      </c>
      <c r="P8" s="29"/>
      <c r="Q8" s="700"/>
      <c r="R8" s="323"/>
      <c r="S8" s="323"/>
      <c r="T8" s="323"/>
      <c r="U8" s="323"/>
      <c r="V8" s="323"/>
      <c r="W8" s="323"/>
      <c r="X8" s="323"/>
      <c r="Y8" s="323"/>
      <c r="Z8" s="323"/>
      <c r="AA8" s="323"/>
      <c r="AB8" s="323"/>
      <c r="AC8" s="323"/>
      <c r="AD8" s="294"/>
    </row>
    <row r="9" spans="1:30" s="292" customFormat="1" ht="15" customHeight="1" x14ac:dyDescent="0.25">
      <c r="A9" s="541"/>
      <c r="B9" s="644">
        <v>3</v>
      </c>
      <c r="C9" s="695" t="s">
        <v>1003</v>
      </c>
      <c r="D9" s="696"/>
      <c r="E9" s="37">
        <f>SUM(F38:K38)</f>
        <v>0</v>
      </c>
      <c r="F9" s="697"/>
      <c r="G9" s="37">
        <f>SUM(L38:Q38)</f>
        <v>0</v>
      </c>
      <c r="H9" s="12">
        <f>SUM(R38:W38)</f>
        <v>0</v>
      </c>
      <c r="I9" s="29"/>
      <c r="J9" s="697"/>
      <c r="K9" s="12">
        <f>SUM(X38:AC38)</f>
        <v>0</v>
      </c>
      <c r="L9" s="29"/>
      <c r="M9" s="698"/>
      <c r="N9" s="699">
        <f>F103</f>
        <v>0</v>
      </c>
      <c r="O9" s="37">
        <f>M103</f>
        <v>0</v>
      </c>
      <c r="P9" s="29"/>
      <c r="Q9" s="700"/>
      <c r="R9" s="323"/>
      <c r="S9" s="323"/>
      <c r="T9" s="323"/>
      <c r="U9" s="323"/>
      <c r="V9" s="323"/>
      <c r="W9" s="323"/>
      <c r="X9" s="323"/>
      <c r="Y9" s="323"/>
      <c r="Z9" s="323"/>
      <c r="AA9" s="323"/>
      <c r="AB9" s="323"/>
      <c r="AC9" s="323"/>
      <c r="AD9" s="294"/>
    </row>
    <row r="10" spans="1:30" s="292" customFormat="1" ht="15" customHeight="1" x14ac:dyDescent="0.25">
      <c r="A10" s="541"/>
      <c r="B10" s="644">
        <v>4</v>
      </c>
      <c r="C10" s="695" t="s">
        <v>1004</v>
      </c>
      <c r="D10" s="696"/>
      <c r="E10" s="37">
        <f t="shared" ref="E10:Q10" si="0">SUM(E11:E19)</f>
        <v>0</v>
      </c>
      <c r="F10" s="37">
        <f t="shared" si="0"/>
        <v>0</v>
      </c>
      <c r="G10" s="37">
        <f t="shared" si="0"/>
        <v>0</v>
      </c>
      <c r="H10" s="12">
        <f t="shared" si="0"/>
        <v>0</v>
      </c>
      <c r="I10" s="37">
        <f t="shared" si="0"/>
        <v>0</v>
      </c>
      <c r="J10" s="37">
        <f t="shared" si="0"/>
        <v>0</v>
      </c>
      <c r="K10" s="12">
        <f t="shared" si="0"/>
        <v>0</v>
      </c>
      <c r="L10" s="37">
        <f t="shared" si="0"/>
        <v>0</v>
      </c>
      <c r="M10" s="701">
        <f t="shared" si="0"/>
        <v>0</v>
      </c>
      <c r="N10" s="699">
        <f t="shared" si="0"/>
        <v>0</v>
      </c>
      <c r="O10" s="37">
        <f t="shared" si="0"/>
        <v>0</v>
      </c>
      <c r="P10" s="37">
        <f t="shared" si="0"/>
        <v>0</v>
      </c>
      <c r="Q10" s="12">
        <f t="shared" si="0"/>
        <v>0</v>
      </c>
      <c r="R10" s="323"/>
      <c r="S10" s="323"/>
      <c r="T10" s="323"/>
      <c r="U10" s="323"/>
      <c r="V10" s="323"/>
      <c r="W10" s="323"/>
      <c r="X10" s="323"/>
      <c r="Y10" s="323"/>
      <c r="Z10" s="323"/>
      <c r="AA10" s="323"/>
      <c r="AB10" s="323"/>
      <c r="AC10" s="323"/>
      <c r="AD10" s="294"/>
    </row>
    <row r="11" spans="1:30" s="292" customFormat="1" ht="15" customHeight="1" x14ac:dyDescent="0.25">
      <c r="A11" s="541"/>
      <c r="B11" s="644">
        <v>4.0999999999999996</v>
      </c>
      <c r="C11" s="846" t="s">
        <v>1005</v>
      </c>
      <c r="D11" s="576"/>
      <c r="E11" s="37">
        <f>SUM(F45:K45)</f>
        <v>0</v>
      </c>
      <c r="F11" s="697"/>
      <c r="G11" s="37">
        <f>SUM(L45:Q45)</f>
        <v>0</v>
      </c>
      <c r="H11" s="12">
        <f>SUM(R45:W45)</f>
        <v>0</v>
      </c>
      <c r="I11" s="29"/>
      <c r="J11" s="697"/>
      <c r="K11" s="12">
        <f>SUM(X45:AC45)</f>
        <v>0</v>
      </c>
      <c r="L11" s="29"/>
      <c r="M11" s="698"/>
      <c r="N11" s="699">
        <f>F110</f>
        <v>0</v>
      </c>
      <c r="O11" s="37">
        <f>M110</f>
        <v>0</v>
      </c>
      <c r="P11" s="29"/>
      <c r="Q11" s="700"/>
      <c r="R11" s="323"/>
      <c r="S11" s="323"/>
      <c r="T11" s="323"/>
      <c r="U11" s="323"/>
      <c r="V11" s="323"/>
      <c r="W11" s="323"/>
      <c r="X11" s="323"/>
      <c r="Y11" s="323"/>
      <c r="Z11" s="323"/>
      <c r="AA11" s="323"/>
      <c r="AB11" s="323"/>
      <c r="AC11" s="323"/>
      <c r="AD11" s="294"/>
    </row>
    <row r="12" spans="1:30" s="292" customFormat="1" ht="30" customHeight="1" x14ac:dyDescent="0.25">
      <c r="A12" s="541"/>
      <c r="B12" s="702"/>
      <c r="C12" s="703" t="s">
        <v>1006</v>
      </c>
      <c r="D12" s="704"/>
      <c r="E12" s="22"/>
      <c r="F12" s="22"/>
      <c r="G12" s="22"/>
      <c r="H12" s="114"/>
      <c r="I12" s="22"/>
      <c r="J12" s="22"/>
      <c r="K12" s="114"/>
      <c r="L12" s="22"/>
      <c r="M12" s="705"/>
      <c r="N12" s="706"/>
      <c r="O12" s="22"/>
      <c r="P12" s="22"/>
      <c r="Q12" s="114"/>
      <c r="R12" s="323"/>
      <c r="S12" s="323"/>
      <c r="T12" s="323"/>
      <c r="U12" s="323"/>
      <c r="V12" s="323"/>
      <c r="W12" s="323"/>
      <c r="X12" s="323"/>
      <c r="Y12" s="323"/>
      <c r="Z12" s="323"/>
      <c r="AA12" s="323"/>
      <c r="AB12" s="323"/>
      <c r="AC12" s="323"/>
      <c r="AD12" s="294"/>
    </row>
    <row r="13" spans="1:30" s="292" customFormat="1" ht="15" customHeight="1" x14ac:dyDescent="0.25">
      <c r="A13" s="541"/>
      <c r="B13" s="644">
        <v>4.2</v>
      </c>
      <c r="C13" s="707" t="s">
        <v>1007</v>
      </c>
      <c r="D13" s="577"/>
      <c r="E13" s="37">
        <f>SUM(F50:K50)</f>
        <v>0</v>
      </c>
      <c r="F13" s="697"/>
      <c r="G13" s="37">
        <f>SUM(L50:Q50)</f>
        <v>0</v>
      </c>
      <c r="H13" s="12">
        <f>SUM(R50:W50)</f>
        <v>0</v>
      </c>
      <c r="I13" s="29"/>
      <c r="J13" s="697"/>
      <c r="K13" s="12">
        <f>SUM(X50:AC50)</f>
        <v>0</v>
      </c>
      <c r="L13" s="29"/>
      <c r="M13" s="698"/>
      <c r="N13" s="699">
        <f>F115</f>
        <v>0</v>
      </c>
      <c r="O13" s="37">
        <f>M115</f>
        <v>0</v>
      </c>
      <c r="P13" s="29"/>
      <c r="Q13" s="700"/>
      <c r="R13" s="323"/>
      <c r="S13" s="323"/>
      <c r="T13" s="323"/>
      <c r="U13" s="323"/>
      <c r="V13" s="323"/>
      <c r="W13" s="323"/>
      <c r="X13" s="323"/>
      <c r="Y13" s="323"/>
      <c r="Z13" s="323"/>
      <c r="AA13" s="323"/>
      <c r="AB13" s="323"/>
      <c r="AC13" s="323"/>
      <c r="AD13" s="294"/>
    </row>
    <row r="14" spans="1:30" s="292" customFormat="1" ht="15" customHeight="1" x14ac:dyDescent="0.25">
      <c r="A14" s="541"/>
      <c r="B14" s="644">
        <v>4.3</v>
      </c>
      <c r="C14" s="707" t="s">
        <v>1008</v>
      </c>
      <c r="D14" s="577"/>
      <c r="E14" s="37">
        <f>SUM(F54:K54)</f>
        <v>0</v>
      </c>
      <c r="F14" s="697"/>
      <c r="G14" s="37">
        <f>SUM(L54:Q54)</f>
        <v>0</v>
      </c>
      <c r="H14" s="12">
        <f>SUM(R54:W54)</f>
        <v>0</v>
      </c>
      <c r="I14" s="29"/>
      <c r="J14" s="697"/>
      <c r="K14" s="12">
        <f>SUM(X54:AC54)</f>
        <v>0</v>
      </c>
      <c r="L14" s="29"/>
      <c r="M14" s="698"/>
      <c r="N14" s="699">
        <f>F119</f>
        <v>0</v>
      </c>
      <c r="O14" s="37">
        <f>M119</f>
        <v>0</v>
      </c>
      <c r="P14" s="29"/>
      <c r="Q14" s="700"/>
      <c r="R14" s="323"/>
      <c r="S14" s="323"/>
      <c r="T14" s="323"/>
      <c r="U14" s="323"/>
      <c r="V14" s="323"/>
      <c r="W14" s="323"/>
      <c r="X14" s="323"/>
      <c r="Y14" s="323"/>
      <c r="Z14" s="323"/>
      <c r="AA14" s="323"/>
      <c r="AB14" s="323"/>
      <c r="AC14" s="323"/>
      <c r="AD14" s="294"/>
    </row>
    <row r="15" spans="1:30" s="292" customFormat="1" ht="15" customHeight="1" x14ac:dyDescent="0.25">
      <c r="A15" s="541"/>
      <c r="B15" s="644">
        <v>4.4000000000000004</v>
      </c>
      <c r="C15" s="707" t="s">
        <v>1009</v>
      </c>
      <c r="D15" s="577"/>
      <c r="E15" s="37">
        <f>SUM(F58:K58)</f>
        <v>0</v>
      </c>
      <c r="F15" s="697"/>
      <c r="G15" s="37">
        <f>SUM(L58:Q58)</f>
        <v>0</v>
      </c>
      <c r="H15" s="12">
        <f>SUM(R58:W58)</f>
        <v>0</v>
      </c>
      <c r="I15" s="29"/>
      <c r="J15" s="697"/>
      <c r="K15" s="12">
        <f>SUM(X58:AC58)</f>
        <v>0</v>
      </c>
      <c r="L15" s="29"/>
      <c r="M15" s="698"/>
      <c r="N15" s="699">
        <f>F123</f>
        <v>0</v>
      </c>
      <c r="O15" s="37">
        <f>M123</f>
        <v>0</v>
      </c>
      <c r="P15" s="29"/>
      <c r="Q15" s="700"/>
      <c r="R15" s="323"/>
      <c r="S15" s="323"/>
      <c r="T15" s="323"/>
      <c r="U15" s="323"/>
      <c r="V15" s="323"/>
      <c r="W15" s="323"/>
      <c r="X15" s="323"/>
      <c r="Y15" s="323"/>
      <c r="Z15" s="323"/>
      <c r="AA15" s="323"/>
      <c r="AB15" s="323"/>
      <c r="AC15" s="323"/>
      <c r="AD15" s="294"/>
    </row>
    <row r="16" spans="1:30" s="292" customFormat="1" ht="30" customHeight="1" x14ac:dyDescent="0.25">
      <c r="A16" s="541"/>
      <c r="B16" s="702"/>
      <c r="C16" s="703" t="s">
        <v>1010</v>
      </c>
      <c r="D16" s="704"/>
      <c r="E16" s="22"/>
      <c r="F16" s="22"/>
      <c r="G16" s="22"/>
      <c r="H16" s="114"/>
      <c r="I16" s="22"/>
      <c r="J16" s="22"/>
      <c r="K16" s="114"/>
      <c r="L16" s="22"/>
      <c r="M16" s="705"/>
      <c r="N16" s="706"/>
      <c r="O16" s="22"/>
      <c r="P16" s="22"/>
      <c r="Q16" s="114"/>
      <c r="R16" s="323"/>
      <c r="S16" s="323"/>
      <c r="T16" s="323"/>
      <c r="U16" s="323"/>
      <c r="V16" s="323"/>
      <c r="W16" s="323"/>
      <c r="X16" s="323"/>
      <c r="Y16" s="323"/>
      <c r="Z16" s="323"/>
      <c r="AA16" s="323"/>
      <c r="AB16" s="323"/>
      <c r="AC16" s="323"/>
      <c r="AD16" s="294"/>
    </row>
    <row r="17" spans="1:30" s="292" customFormat="1" ht="15" customHeight="1" x14ac:dyDescent="0.25">
      <c r="A17" s="541"/>
      <c r="B17" s="644">
        <v>4.5</v>
      </c>
      <c r="C17" s="707" t="s">
        <v>1007</v>
      </c>
      <c r="D17" s="577"/>
      <c r="E17" s="37">
        <f>SUM(F63:K63)</f>
        <v>0</v>
      </c>
      <c r="F17" s="697"/>
      <c r="G17" s="37">
        <f>SUM(L63:Q63)</f>
        <v>0</v>
      </c>
      <c r="H17" s="12">
        <f>SUM(R63:W63)</f>
        <v>0</v>
      </c>
      <c r="I17" s="29"/>
      <c r="J17" s="697"/>
      <c r="K17" s="12">
        <f>SUM(X63:AC63)</f>
        <v>0</v>
      </c>
      <c r="L17" s="29"/>
      <c r="M17" s="698"/>
      <c r="N17" s="699">
        <f>F128</f>
        <v>0</v>
      </c>
      <c r="O17" s="37">
        <f>M128</f>
        <v>0</v>
      </c>
      <c r="P17" s="29"/>
      <c r="Q17" s="700"/>
      <c r="R17" s="323"/>
      <c r="S17" s="323"/>
      <c r="T17" s="323"/>
      <c r="U17" s="323"/>
      <c r="V17" s="323"/>
      <c r="W17" s="323"/>
      <c r="X17" s="323"/>
      <c r="Y17" s="323"/>
      <c r="Z17" s="323"/>
      <c r="AA17" s="323"/>
      <c r="AB17" s="323"/>
      <c r="AC17" s="323"/>
      <c r="AD17" s="294"/>
    </row>
    <row r="18" spans="1:30" s="292" customFormat="1" ht="15" customHeight="1" x14ac:dyDescent="0.25">
      <c r="A18" s="541"/>
      <c r="B18" s="644">
        <v>4.5999999999999996</v>
      </c>
      <c r="C18" s="707" t="s">
        <v>1008</v>
      </c>
      <c r="D18" s="577"/>
      <c r="E18" s="37">
        <f>SUM(F64:K64)</f>
        <v>0</v>
      </c>
      <c r="F18" s="697"/>
      <c r="G18" s="37">
        <f>SUM(L64:Q64)</f>
        <v>0</v>
      </c>
      <c r="H18" s="12">
        <f>SUM(R64:W64)</f>
        <v>0</v>
      </c>
      <c r="I18" s="29"/>
      <c r="J18" s="697"/>
      <c r="K18" s="12">
        <f>SUM(X64:AC64)</f>
        <v>0</v>
      </c>
      <c r="L18" s="29"/>
      <c r="M18" s="698"/>
      <c r="N18" s="699">
        <f>F129</f>
        <v>0</v>
      </c>
      <c r="O18" s="37">
        <f>M129</f>
        <v>0</v>
      </c>
      <c r="P18" s="29"/>
      <c r="Q18" s="700"/>
      <c r="R18" s="323"/>
      <c r="S18" s="323"/>
      <c r="T18" s="323"/>
      <c r="U18" s="323"/>
      <c r="V18" s="323"/>
      <c r="W18" s="323"/>
      <c r="X18" s="323"/>
      <c r="Y18" s="323"/>
      <c r="Z18" s="323"/>
      <c r="AA18" s="323"/>
      <c r="AB18" s="323"/>
      <c r="AC18" s="323"/>
      <c r="AD18" s="294"/>
    </row>
    <row r="19" spans="1:30" s="292" customFormat="1" ht="15" customHeight="1" x14ac:dyDescent="0.25">
      <c r="A19" s="541"/>
      <c r="B19" s="645">
        <v>4.7</v>
      </c>
      <c r="C19" s="708" t="s">
        <v>1009</v>
      </c>
      <c r="D19" s="709"/>
      <c r="E19" s="595">
        <f>SUM(F65:K65)</f>
        <v>0</v>
      </c>
      <c r="F19" s="710"/>
      <c r="G19" s="595">
        <f>SUM(L65:Q65)</f>
        <v>0</v>
      </c>
      <c r="H19" s="711">
        <f>SUM(R65:W65)</f>
        <v>0</v>
      </c>
      <c r="I19" s="24"/>
      <c r="J19" s="712"/>
      <c r="K19" s="45">
        <f>SUM(X65:AC65)</f>
        <v>0</v>
      </c>
      <c r="L19" s="24"/>
      <c r="M19" s="713"/>
      <c r="N19" s="714">
        <f>F130</f>
        <v>0</v>
      </c>
      <c r="O19" s="228">
        <f>M130</f>
        <v>0</v>
      </c>
      <c r="P19" s="24"/>
      <c r="Q19" s="715"/>
      <c r="R19" s="323"/>
      <c r="S19" s="323"/>
      <c r="T19" s="323"/>
      <c r="U19" s="323"/>
      <c r="V19" s="323"/>
      <c r="W19" s="323"/>
      <c r="X19" s="323"/>
      <c r="Y19" s="323"/>
      <c r="Z19" s="323"/>
      <c r="AA19" s="323"/>
      <c r="AB19" s="323"/>
      <c r="AC19" s="323"/>
      <c r="AD19" s="294"/>
    </row>
    <row r="20" spans="1:30" s="610" customFormat="1" ht="15" customHeight="1" x14ac:dyDescent="0.25">
      <c r="A20" s="541"/>
      <c r="B20" s="650"/>
      <c r="C20" s="716" t="s">
        <v>1011</v>
      </c>
      <c r="D20" s="716"/>
      <c r="E20" s="633">
        <f t="shared" ref="E20:Q20" si="1">SUM(E7:E10)</f>
        <v>0</v>
      </c>
      <c r="F20" s="633">
        <f t="shared" si="1"/>
        <v>0</v>
      </c>
      <c r="G20" s="633">
        <f t="shared" si="1"/>
        <v>0</v>
      </c>
      <c r="H20" s="633">
        <f t="shared" si="1"/>
        <v>0</v>
      </c>
      <c r="I20" s="633">
        <f t="shared" si="1"/>
        <v>0</v>
      </c>
      <c r="J20" s="633">
        <f t="shared" si="1"/>
        <v>0</v>
      </c>
      <c r="K20" s="717">
        <f t="shared" si="1"/>
        <v>0</v>
      </c>
      <c r="L20" s="633">
        <f t="shared" si="1"/>
        <v>0</v>
      </c>
      <c r="M20" s="634">
        <f t="shared" si="1"/>
        <v>0</v>
      </c>
      <c r="N20" s="632">
        <f t="shared" si="1"/>
        <v>0</v>
      </c>
      <c r="O20" s="633">
        <f t="shared" si="1"/>
        <v>0</v>
      </c>
      <c r="P20" s="633">
        <f t="shared" si="1"/>
        <v>0</v>
      </c>
      <c r="Q20" s="717">
        <f t="shared" si="1"/>
        <v>0</v>
      </c>
      <c r="R20" s="310"/>
      <c r="S20" s="310"/>
      <c r="T20" s="310"/>
      <c r="U20" s="310"/>
      <c r="V20" s="310"/>
      <c r="W20" s="310"/>
      <c r="X20" s="310"/>
      <c r="Y20" s="310"/>
      <c r="Z20" s="310"/>
      <c r="AA20" s="310"/>
      <c r="AB20" s="310"/>
      <c r="AC20" s="310"/>
      <c r="AD20" s="302"/>
    </row>
    <row r="21" spans="1:30" s="763" customFormat="1" ht="15" customHeight="1" x14ac:dyDescent="0.25">
      <c r="A21" s="718"/>
      <c r="B21" s="719"/>
      <c r="C21" s="719"/>
      <c r="D21" s="719"/>
      <c r="E21" s="719"/>
      <c r="F21" s="720"/>
      <c r="G21" s="720"/>
      <c r="H21" s="720"/>
      <c r="I21" s="720"/>
      <c r="J21" s="719"/>
      <c r="K21" s="524"/>
      <c r="L21" s="719"/>
      <c r="M21" s="719"/>
      <c r="N21" s="524"/>
      <c r="O21" s="721"/>
      <c r="P21" s="722"/>
      <c r="Q21" s="720"/>
      <c r="R21" s="720"/>
      <c r="S21" s="720"/>
      <c r="T21" s="720"/>
      <c r="U21" s="720"/>
      <c r="V21" s="720"/>
      <c r="W21" s="720"/>
      <c r="X21" s="720"/>
      <c r="Y21" s="720"/>
      <c r="Z21" s="720"/>
      <c r="AA21" s="720"/>
      <c r="AB21" s="720"/>
      <c r="AC21" s="720"/>
      <c r="AD21" s="723"/>
    </row>
    <row r="22" spans="1:30" s="763" customFormat="1" ht="45" customHeight="1" x14ac:dyDescent="0.25">
      <c r="A22" s="806" t="s">
        <v>1012</v>
      </c>
      <c r="B22" s="724"/>
      <c r="C22" s="579"/>
      <c r="D22" s="579"/>
      <c r="E22" s="579"/>
      <c r="F22" s="725"/>
      <c r="G22" s="726"/>
      <c r="H22" s="726"/>
      <c r="I22" s="726"/>
      <c r="J22" s="726"/>
      <c r="K22" s="579"/>
      <c r="L22" s="726"/>
      <c r="M22" s="726"/>
      <c r="N22" s="579"/>
      <c r="O22" s="727"/>
      <c r="P22" s="728"/>
      <c r="Q22" s="648"/>
      <c r="R22" s="648"/>
      <c r="S22" s="648"/>
      <c r="T22" s="648"/>
      <c r="U22" s="648"/>
      <c r="V22" s="648"/>
      <c r="W22" s="648"/>
      <c r="X22" s="648"/>
      <c r="Y22" s="648"/>
      <c r="Z22" s="648"/>
      <c r="AA22" s="648"/>
      <c r="AB22" s="648"/>
      <c r="AC22" s="648"/>
      <c r="AD22" s="526"/>
    </row>
    <row r="23" spans="1:30" s="610" customFormat="1" ht="15" customHeight="1" x14ac:dyDescent="0.25">
      <c r="A23" s="541"/>
      <c r="B23" s="684"/>
      <c r="C23" s="3706"/>
      <c r="D23" s="847"/>
      <c r="E23" s="847"/>
      <c r="F23" s="3689" t="s">
        <v>992</v>
      </c>
      <c r="G23" s="3689"/>
      <c r="H23" s="3689"/>
      <c r="I23" s="3689"/>
      <c r="J23" s="3689"/>
      <c r="K23" s="3689"/>
      <c r="L23" s="3689"/>
      <c r="M23" s="3689"/>
      <c r="N23" s="3689"/>
      <c r="O23" s="3689"/>
      <c r="P23" s="3689"/>
      <c r="Q23" s="3691"/>
      <c r="R23" s="3688" t="s">
        <v>993</v>
      </c>
      <c r="S23" s="3689"/>
      <c r="T23" s="3689"/>
      <c r="U23" s="3689"/>
      <c r="V23" s="3689"/>
      <c r="W23" s="3689"/>
      <c r="X23" s="3689"/>
      <c r="Y23" s="3689"/>
      <c r="Z23" s="3689"/>
      <c r="AA23" s="3689"/>
      <c r="AB23" s="3689"/>
      <c r="AC23" s="3690"/>
      <c r="AD23" s="160"/>
    </row>
    <row r="24" spans="1:30" s="610" customFormat="1" ht="15" customHeight="1" x14ac:dyDescent="0.25">
      <c r="A24" s="541"/>
      <c r="B24" s="310"/>
      <c r="C24" s="3707"/>
      <c r="D24" s="848"/>
      <c r="E24" s="848"/>
      <c r="F24" s="3689" t="s">
        <v>45</v>
      </c>
      <c r="G24" s="3689"/>
      <c r="H24" s="3689"/>
      <c r="I24" s="3689"/>
      <c r="J24" s="3689"/>
      <c r="K24" s="3689"/>
      <c r="L24" s="3689" t="s">
        <v>1013</v>
      </c>
      <c r="M24" s="3689"/>
      <c r="N24" s="3689"/>
      <c r="O24" s="3689"/>
      <c r="P24" s="3689"/>
      <c r="Q24" s="3691"/>
      <c r="R24" s="3688" t="s">
        <v>45</v>
      </c>
      <c r="S24" s="3689"/>
      <c r="T24" s="3689"/>
      <c r="U24" s="3689"/>
      <c r="V24" s="3689"/>
      <c r="W24" s="3689"/>
      <c r="X24" s="3689" t="s">
        <v>1013</v>
      </c>
      <c r="Y24" s="3689"/>
      <c r="Z24" s="3689"/>
      <c r="AA24" s="3689"/>
      <c r="AB24" s="3689"/>
      <c r="AC24" s="3690"/>
      <c r="AD24" s="160"/>
    </row>
    <row r="25" spans="1:30" s="610" customFormat="1" ht="15" customHeight="1" x14ac:dyDescent="0.25">
      <c r="A25" s="541"/>
      <c r="B25" s="500"/>
      <c r="C25" s="3708"/>
      <c r="D25" s="849"/>
      <c r="E25" s="849"/>
      <c r="F25" s="850" t="s">
        <v>1014</v>
      </c>
      <c r="G25" s="850" t="s">
        <v>1015</v>
      </c>
      <c r="H25" s="850" t="s">
        <v>1016</v>
      </c>
      <c r="I25" s="850" t="s">
        <v>1017</v>
      </c>
      <c r="J25" s="850" t="s">
        <v>1018</v>
      </c>
      <c r="K25" s="850" t="s">
        <v>1019</v>
      </c>
      <c r="L25" s="850" t="s">
        <v>1014</v>
      </c>
      <c r="M25" s="850" t="s">
        <v>1015</v>
      </c>
      <c r="N25" s="850" t="s">
        <v>1016</v>
      </c>
      <c r="O25" s="850" t="s">
        <v>1017</v>
      </c>
      <c r="P25" s="850" t="s">
        <v>1018</v>
      </c>
      <c r="Q25" s="851" t="s">
        <v>1019</v>
      </c>
      <c r="R25" s="852" t="s">
        <v>1014</v>
      </c>
      <c r="S25" s="850" t="s">
        <v>1015</v>
      </c>
      <c r="T25" s="850" t="s">
        <v>1016</v>
      </c>
      <c r="U25" s="850" t="s">
        <v>1017</v>
      </c>
      <c r="V25" s="850" t="s">
        <v>1018</v>
      </c>
      <c r="W25" s="850" t="s">
        <v>1019</v>
      </c>
      <c r="X25" s="850" t="s">
        <v>1014</v>
      </c>
      <c r="Y25" s="850" t="s">
        <v>1015</v>
      </c>
      <c r="Z25" s="850" t="s">
        <v>1016</v>
      </c>
      <c r="AA25" s="850" t="s">
        <v>1017</v>
      </c>
      <c r="AB25" s="850" t="s">
        <v>1018</v>
      </c>
      <c r="AC25" s="853" t="s">
        <v>1019</v>
      </c>
      <c r="AD25" s="160"/>
    </row>
    <row r="26" spans="1:30" s="292" customFormat="1" ht="15" customHeight="1" x14ac:dyDescent="0.25">
      <c r="A26" s="541"/>
      <c r="B26" s="729">
        <v>1</v>
      </c>
      <c r="C26" s="688" t="s">
        <v>1002</v>
      </c>
      <c r="D26" s="688"/>
      <c r="E26" s="688"/>
      <c r="F26" s="593"/>
      <c r="G26" s="593"/>
      <c r="H26" s="593"/>
      <c r="I26" s="593"/>
      <c r="J26" s="593"/>
      <c r="K26" s="593"/>
      <c r="L26" s="593"/>
      <c r="M26" s="593"/>
      <c r="N26" s="593"/>
      <c r="O26" s="593"/>
      <c r="P26" s="593"/>
      <c r="Q26" s="730"/>
      <c r="R26" s="731"/>
      <c r="S26" s="593"/>
      <c r="T26" s="593"/>
      <c r="U26" s="593"/>
      <c r="V26" s="593"/>
      <c r="W26" s="593"/>
      <c r="X26" s="593"/>
      <c r="Y26" s="593"/>
      <c r="Z26" s="593"/>
      <c r="AA26" s="593"/>
      <c r="AB26" s="593"/>
      <c r="AC26" s="574"/>
      <c r="AD26" s="305"/>
    </row>
    <row r="27" spans="1:30" s="292" customFormat="1" ht="15" customHeight="1" x14ac:dyDescent="0.25">
      <c r="A27" s="541"/>
      <c r="B27" s="291"/>
      <c r="C27" s="846" t="s">
        <v>1020</v>
      </c>
      <c r="D27" s="846"/>
      <c r="E27" s="846"/>
      <c r="F27" s="29"/>
      <c r="G27" s="29"/>
      <c r="H27" s="29"/>
      <c r="I27" s="29"/>
      <c r="J27" s="29"/>
      <c r="K27" s="29"/>
      <c r="L27" s="29"/>
      <c r="M27" s="29"/>
      <c r="N27" s="29"/>
      <c r="O27" s="29"/>
      <c r="P27" s="29"/>
      <c r="Q27" s="732"/>
      <c r="R27" s="733"/>
      <c r="S27" s="29"/>
      <c r="T27" s="29"/>
      <c r="U27" s="29"/>
      <c r="V27" s="29"/>
      <c r="W27" s="29"/>
      <c r="X27" s="29"/>
      <c r="Y27" s="29"/>
      <c r="Z27" s="29"/>
      <c r="AA27" s="29"/>
      <c r="AB27" s="29"/>
      <c r="AC27" s="44"/>
      <c r="AD27" s="305"/>
    </row>
    <row r="28" spans="1:30" s="292" customFormat="1" ht="15" customHeight="1" x14ac:dyDescent="0.25">
      <c r="A28" s="541"/>
      <c r="B28" s="291"/>
      <c r="C28" s="707" t="s">
        <v>1021</v>
      </c>
      <c r="D28" s="707"/>
      <c r="E28" s="707"/>
      <c r="F28" s="29"/>
      <c r="G28" s="29"/>
      <c r="H28" s="29"/>
      <c r="I28" s="29"/>
      <c r="J28" s="29"/>
      <c r="K28" s="29"/>
      <c r="L28" s="29"/>
      <c r="M28" s="29"/>
      <c r="N28" s="29"/>
      <c r="O28" s="29"/>
      <c r="P28" s="29"/>
      <c r="Q28" s="732"/>
      <c r="R28" s="733"/>
      <c r="S28" s="29"/>
      <c r="T28" s="29"/>
      <c r="U28" s="29"/>
      <c r="V28" s="29"/>
      <c r="W28" s="29"/>
      <c r="X28" s="29"/>
      <c r="Y28" s="29"/>
      <c r="Z28" s="29"/>
      <c r="AA28" s="29"/>
      <c r="AB28" s="29"/>
      <c r="AC28" s="44"/>
      <c r="AD28" s="305"/>
    </row>
    <row r="29" spans="1:30" s="292" customFormat="1" ht="15" customHeight="1" x14ac:dyDescent="0.25">
      <c r="A29" s="541"/>
      <c r="B29" s="291"/>
      <c r="C29" s="734" t="s">
        <v>1022</v>
      </c>
      <c r="D29" s="734"/>
      <c r="E29" s="734"/>
      <c r="F29" s="29"/>
      <c r="G29" s="29"/>
      <c r="H29" s="29"/>
      <c r="I29" s="29"/>
      <c r="J29" s="29"/>
      <c r="K29" s="29"/>
      <c r="L29" s="29"/>
      <c r="M29" s="29"/>
      <c r="N29" s="29"/>
      <c r="O29" s="29"/>
      <c r="P29" s="29"/>
      <c r="Q29" s="732"/>
      <c r="R29" s="733"/>
      <c r="S29" s="29"/>
      <c r="T29" s="29"/>
      <c r="U29" s="29"/>
      <c r="V29" s="29"/>
      <c r="W29" s="29"/>
      <c r="X29" s="29"/>
      <c r="Y29" s="29"/>
      <c r="Z29" s="29"/>
      <c r="AA29" s="29"/>
      <c r="AB29" s="29"/>
      <c r="AC29" s="44"/>
      <c r="AD29" s="305"/>
    </row>
    <row r="30" spans="1:30" s="292" customFormat="1" ht="15" customHeight="1" x14ac:dyDescent="0.25">
      <c r="A30" s="541"/>
      <c r="B30" s="291"/>
      <c r="C30" s="735" t="s">
        <v>1769</v>
      </c>
      <c r="D30" s="735"/>
      <c r="E30" s="735"/>
      <c r="F30" s="29"/>
      <c r="G30" s="29"/>
      <c r="H30" s="29"/>
      <c r="I30" s="29"/>
      <c r="J30" s="29"/>
      <c r="K30" s="29"/>
      <c r="L30" s="29"/>
      <c r="M30" s="29"/>
      <c r="N30" s="29"/>
      <c r="O30" s="29"/>
      <c r="P30" s="29"/>
      <c r="Q30" s="732"/>
      <c r="R30" s="733"/>
      <c r="S30" s="29"/>
      <c r="T30" s="29"/>
      <c r="U30" s="29"/>
      <c r="V30" s="29"/>
      <c r="W30" s="29"/>
      <c r="X30" s="29"/>
      <c r="Y30" s="29"/>
      <c r="Z30" s="29"/>
      <c r="AA30" s="29"/>
      <c r="AB30" s="29"/>
      <c r="AC30" s="44"/>
      <c r="AD30" s="305"/>
    </row>
    <row r="31" spans="1:30" s="292" customFormat="1" ht="15" customHeight="1" x14ac:dyDescent="0.25">
      <c r="A31" s="541"/>
      <c r="B31" s="736"/>
      <c r="C31" s="737" t="s">
        <v>1023</v>
      </c>
      <c r="D31" s="738"/>
      <c r="E31" s="738"/>
      <c r="F31" s="739" t="str">
        <f t="shared" ref="F31:AC31" si="2">IF(AND(F26&gt;=F27,F27&gt;=F28,F28&gt;=F29,F29&gt;=F30),"Yes","No")</f>
        <v>Yes</v>
      </c>
      <c r="G31" s="739" t="str">
        <f t="shared" si="2"/>
        <v>Yes</v>
      </c>
      <c r="H31" s="739" t="str">
        <f t="shared" si="2"/>
        <v>Yes</v>
      </c>
      <c r="I31" s="739" t="str">
        <f t="shared" si="2"/>
        <v>Yes</v>
      </c>
      <c r="J31" s="739" t="str">
        <f t="shared" si="2"/>
        <v>Yes</v>
      </c>
      <c r="K31" s="739" t="str">
        <f t="shared" si="2"/>
        <v>Yes</v>
      </c>
      <c r="L31" s="739" t="str">
        <f t="shared" si="2"/>
        <v>Yes</v>
      </c>
      <c r="M31" s="739" t="str">
        <f t="shared" si="2"/>
        <v>Yes</v>
      </c>
      <c r="N31" s="739" t="str">
        <f t="shared" si="2"/>
        <v>Yes</v>
      </c>
      <c r="O31" s="739" t="str">
        <f t="shared" si="2"/>
        <v>Yes</v>
      </c>
      <c r="P31" s="739" t="str">
        <f t="shared" si="2"/>
        <v>Yes</v>
      </c>
      <c r="Q31" s="740" t="str">
        <f t="shared" si="2"/>
        <v>Yes</v>
      </c>
      <c r="R31" s="741" t="str">
        <f t="shared" si="2"/>
        <v>Yes</v>
      </c>
      <c r="S31" s="739" t="str">
        <f t="shared" si="2"/>
        <v>Yes</v>
      </c>
      <c r="T31" s="739" t="str">
        <f t="shared" si="2"/>
        <v>Yes</v>
      </c>
      <c r="U31" s="739" t="str">
        <f t="shared" si="2"/>
        <v>Yes</v>
      </c>
      <c r="V31" s="739" t="str">
        <f t="shared" si="2"/>
        <v>Yes</v>
      </c>
      <c r="W31" s="739" t="str">
        <f t="shared" si="2"/>
        <v>Yes</v>
      </c>
      <c r="X31" s="739" t="str">
        <f t="shared" si="2"/>
        <v>Yes</v>
      </c>
      <c r="Y31" s="739" t="str">
        <f t="shared" si="2"/>
        <v>Yes</v>
      </c>
      <c r="Z31" s="739" t="str">
        <f t="shared" si="2"/>
        <v>Yes</v>
      </c>
      <c r="AA31" s="739" t="str">
        <f t="shared" si="2"/>
        <v>Yes</v>
      </c>
      <c r="AB31" s="739" t="str">
        <f t="shared" si="2"/>
        <v>Yes</v>
      </c>
      <c r="AC31" s="742" t="str">
        <f t="shared" si="2"/>
        <v>Yes</v>
      </c>
      <c r="AD31" s="305"/>
    </row>
    <row r="32" spans="1:30" s="292" customFormat="1" ht="15" customHeight="1" x14ac:dyDescent="0.25">
      <c r="A32" s="541"/>
      <c r="B32" s="743">
        <v>2</v>
      </c>
      <c r="C32" s="695" t="s">
        <v>132</v>
      </c>
      <c r="D32" s="695"/>
      <c r="E32" s="695"/>
      <c r="F32" s="29"/>
      <c r="G32" s="29"/>
      <c r="H32" s="29"/>
      <c r="I32" s="29"/>
      <c r="J32" s="29"/>
      <c r="K32" s="29"/>
      <c r="L32" s="29"/>
      <c r="M32" s="29"/>
      <c r="N32" s="29"/>
      <c r="O32" s="29"/>
      <c r="P32" s="29"/>
      <c r="Q32" s="732"/>
      <c r="R32" s="733"/>
      <c r="S32" s="29"/>
      <c r="T32" s="29"/>
      <c r="U32" s="29"/>
      <c r="V32" s="29"/>
      <c r="W32" s="29"/>
      <c r="X32" s="29"/>
      <c r="Y32" s="29"/>
      <c r="Z32" s="29"/>
      <c r="AA32" s="29"/>
      <c r="AB32" s="29"/>
      <c r="AC32" s="44"/>
      <c r="AD32" s="305"/>
    </row>
    <row r="33" spans="1:30" s="292" customFormat="1" ht="15" customHeight="1" x14ac:dyDescent="0.25">
      <c r="A33" s="541"/>
      <c r="B33" s="291"/>
      <c r="C33" s="846" t="s">
        <v>1020</v>
      </c>
      <c r="D33" s="846"/>
      <c r="E33" s="846"/>
      <c r="F33" s="29"/>
      <c r="G33" s="29"/>
      <c r="H33" s="29"/>
      <c r="I33" s="29"/>
      <c r="J33" s="29"/>
      <c r="K33" s="29"/>
      <c r="L33" s="29"/>
      <c r="M33" s="29"/>
      <c r="N33" s="29"/>
      <c r="O33" s="29"/>
      <c r="P33" s="29"/>
      <c r="Q33" s="732"/>
      <c r="R33" s="733"/>
      <c r="S33" s="29"/>
      <c r="T33" s="29"/>
      <c r="U33" s="29"/>
      <c r="V33" s="29"/>
      <c r="W33" s="29"/>
      <c r="X33" s="29"/>
      <c r="Y33" s="29"/>
      <c r="Z33" s="29"/>
      <c r="AA33" s="29"/>
      <c r="AB33" s="29"/>
      <c r="AC33" s="44"/>
      <c r="AD33" s="305"/>
    </row>
    <row r="34" spans="1:30" s="292" customFormat="1" ht="15" customHeight="1" x14ac:dyDescent="0.25">
      <c r="A34" s="541"/>
      <c r="B34" s="291"/>
      <c r="C34" s="707" t="s">
        <v>1021</v>
      </c>
      <c r="D34" s="707"/>
      <c r="E34" s="707"/>
      <c r="F34" s="29"/>
      <c r="G34" s="29"/>
      <c r="H34" s="29"/>
      <c r="I34" s="29"/>
      <c r="J34" s="29"/>
      <c r="K34" s="29"/>
      <c r="L34" s="29"/>
      <c r="M34" s="29"/>
      <c r="N34" s="29"/>
      <c r="O34" s="29"/>
      <c r="P34" s="29"/>
      <c r="Q34" s="732"/>
      <c r="R34" s="733"/>
      <c r="S34" s="29"/>
      <c r="T34" s="29"/>
      <c r="U34" s="29"/>
      <c r="V34" s="29"/>
      <c r="W34" s="29"/>
      <c r="X34" s="29"/>
      <c r="Y34" s="29"/>
      <c r="Z34" s="29"/>
      <c r="AA34" s="29"/>
      <c r="AB34" s="29"/>
      <c r="AC34" s="44"/>
      <c r="AD34" s="305"/>
    </row>
    <row r="35" spans="1:30" s="292" customFormat="1" ht="15" customHeight="1" x14ac:dyDescent="0.25">
      <c r="A35" s="541"/>
      <c r="B35" s="291"/>
      <c r="C35" s="734" t="s">
        <v>1022</v>
      </c>
      <c r="D35" s="734"/>
      <c r="E35" s="734"/>
      <c r="F35" s="29"/>
      <c r="G35" s="29"/>
      <c r="H35" s="29"/>
      <c r="I35" s="29"/>
      <c r="J35" s="29"/>
      <c r="K35" s="29"/>
      <c r="L35" s="29"/>
      <c r="M35" s="29"/>
      <c r="N35" s="29"/>
      <c r="O35" s="29"/>
      <c r="P35" s="29"/>
      <c r="Q35" s="732"/>
      <c r="R35" s="733"/>
      <c r="S35" s="29"/>
      <c r="T35" s="29"/>
      <c r="U35" s="29"/>
      <c r="V35" s="29"/>
      <c r="W35" s="29"/>
      <c r="X35" s="29"/>
      <c r="Y35" s="29"/>
      <c r="Z35" s="29"/>
      <c r="AA35" s="29"/>
      <c r="AB35" s="29"/>
      <c r="AC35" s="44"/>
      <c r="AD35" s="305"/>
    </row>
    <row r="36" spans="1:30" s="292" customFormat="1" ht="15" customHeight="1" x14ac:dyDescent="0.25">
      <c r="A36" s="541"/>
      <c r="B36" s="291"/>
      <c r="C36" s="735" t="s">
        <v>1769</v>
      </c>
      <c r="D36" s="735"/>
      <c r="E36" s="735"/>
      <c r="F36" s="29"/>
      <c r="G36" s="29"/>
      <c r="H36" s="29"/>
      <c r="I36" s="29"/>
      <c r="J36" s="29"/>
      <c r="K36" s="29"/>
      <c r="L36" s="29"/>
      <c r="M36" s="29"/>
      <c r="N36" s="29"/>
      <c r="O36" s="29"/>
      <c r="P36" s="29"/>
      <c r="Q36" s="732"/>
      <c r="R36" s="733"/>
      <c r="S36" s="29"/>
      <c r="T36" s="29"/>
      <c r="U36" s="29"/>
      <c r="V36" s="29"/>
      <c r="W36" s="29"/>
      <c r="X36" s="29"/>
      <c r="Y36" s="29"/>
      <c r="Z36" s="29"/>
      <c r="AA36" s="29"/>
      <c r="AB36" s="29"/>
      <c r="AC36" s="44"/>
      <c r="AD36" s="305"/>
    </row>
    <row r="37" spans="1:30" s="292" customFormat="1" ht="15" customHeight="1" x14ac:dyDescent="0.25">
      <c r="A37" s="541"/>
      <c r="B37" s="736"/>
      <c r="C37" s="737" t="s">
        <v>1023</v>
      </c>
      <c r="D37" s="738"/>
      <c r="E37" s="738"/>
      <c r="F37" s="739" t="str">
        <f t="shared" ref="F37:AC37" si="3">IF(AND(F32&gt;=F33,F33&gt;=F34,F34&gt;=F35,F35&gt;=F36),"Yes","No")</f>
        <v>Yes</v>
      </c>
      <c r="G37" s="739" t="str">
        <f t="shared" si="3"/>
        <v>Yes</v>
      </c>
      <c r="H37" s="739" t="str">
        <f t="shared" si="3"/>
        <v>Yes</v>
      </c>
      <c r="I37" s="739" t="str">
        <f t="shared" si="3"/>
        <v>Yes</v>
      </c>
      <c r="J37" s="739" t="str">
        <f t="shared" si="3"/>
        <v>Yes</v>
      </c>
      <c r="K37" s="739" t="str">
        <f t="shared" si="3"/>
        <v>Yes</v>
      </c>
      <c r="L37" s="739" t="str">
        <f t="shared" si="3"/>
        <v>Yes</v>
      </c>
      <c r="M37" s="739" t="str">
        <f t="shared" si="3"/>
        <v>Yes</v>
      </c>
      <c r="N37" s="739" t="str">
        <f t="shared" si="3"/>
        <v>Yes</v>
      </c>
      <c r="O37" s="739" t="str">
        <f t="shared" si="3"/>
        <v>Yes</v>
      </c>
      <c r="P37" s="739" t="str">
        <f t="shared" si="3"/>
        <v>Yes</v>
      </c>
      <c r="Q37" s="740" t="str">
        <f t="shared" si="3"/>
        <v>Yes</v>
      </c>
      <c r="R37" s="741" t="str">
        <f t="shared" si="3"/>
        <v>Yes</v>
      </c>
      <c r="S37" s="739" t="str">
        <f t="shared" si="3"/>
        <v>Yes</v>
      </c>
      <c r="T37" s="739" t="str">
        <f t="shared" si="3"/>
        <v>Yes</v>
      </c>
      <c r="U37" s="739" t="str">
        <f t="shared" si="3"/>
        <v>Yes</v>
      </c>
      <c r="V37" s="739" t="str">
        <f t="shared" si="3"/>
        <v>Yes</v>
      </c>
      <c r="W37" s="739" t="str">
        <f t="shared" si="3"/>
        <v>Yes</v>
      </c>
      <c r="X37" s="739" t="str">
        <f t="shared" si="3"/>
        <v>Yes</v>
      </c>
      <c r="Y37" s="739" t="str">
        <f t="shared" si="3"/>
        <v>Yes</v>
      </c>
      <c r="Z37" s="739" t="str">
        <f t="shared" si="3"/>
        <v>Yes</v>
      </c>
      <c r="AA37" s="739" t="str">
        <f t="shared" si="3"/>
        <v>Yes</v>
      </c>
      <c r="AB37" s="739" t="str">
        <f t="shared" si="3"/>
        <v>Yes</v>
      </c>
      <c r="AC37" s="742" t="str">
        <f t="shared" si="3"/>
        <v>Yes</v>
      </c>
      <c r="AD37" s="305"/>
    </row>
    <row r="38" spans="1:30" s="292" customFormat="1" ht="15" customHeight="1" x14ac:dyDescent="0.25">
      <c r="A38" s="541"/>
      <c r="B38" s="644">
        <v>3</v>
      </c>
      <c r="C38" s="695" t="s">
        <v>1003</v>
      </c>
      <c r="D38" s="695"/>
      <c r="E38" s="695"/>
      <c r="F38" s="29"/>
      <c r="G38" s="29"/>
      <c r="H38" s="29"/>
      <c r="I38" s="29"/>
      <c r="J38" s="29"/>
      <c r="K38" s="29"/>
      <c r="L38" s="29"/>
      <c r="M38" s="29"/>
      <c r="N38" s="29"/>
      <c r="O38" s="29"/>
      <c r="P38" s="29"/>
      <c r="Q38" s="732"/>
      <c r="R38" s="733"/>
      <c r="S38" s="29"/>
      <c r="T38" s="29"/>
      <c r="U38" s="29"/>
      <c r="V38" s="29"/>
      <c r="W38" s="29"/>
      <c r="X38" s="29"/>
      <c r="Y38" s="29"/>
      <c r="Z38" s="29"/>
      <c r="AA38" s="29"/>
      <c r="AB38" s="29"/>
      <c r="AC38" s="44"/>
      <c r="AD38" s="305"/>
    </row>
    <row r="39" spans="1:30" s="292" customFormat="1" ht="15" customHeight="1" x14ac:dyDescent="0.25">
      <c r="A39" s="541"/>
      <c r="B39" s="743">
        <v>4</v>
      </c>
      <c r="C39" s="695" t="s">
        <v>1024</v>
      </c>
      <c r="D39" s="695"/>
      <c r="E39" s="695"/>
      <c r="F39" s="477">
        <f>SUM(F45,F50,F54,F63,F64,F65,F58)</f>
        <v>0</v>
      </c>
      <c r="G39" s="477">
        <f t="shared" ref="G39:AC39" si="4">SUM(G45,G50,G54,G63,G64,G65,G58)</f>
        <v>0</v>
      </c>
      <c r="H39" s="477">
        <f t="shared" si="4"/>
        <v>0</v>
      </c>
      <c r="I39" s="477">
        <f t="shared" si="4"/>
        <v>0</v>
      </c>
      <c r="J39" s="477">
        <f t="shared" si="4"/>
        <v>0</v>
      </c>
      <c r="K39" s="477">
        <f t="shared" si="4"/>
        <v>0</v>
      </c>
      <c r="L39" s="477">
        <f t="shared" si="4"/>
        <v>0</v>
      </c>
      <c r="M39" s="477">
        <f t="shared" si="4"/>
        <v>0</v>
      </c>
      <c r="N39" s="477">
        <f t="shared" si="4"/>
        <v>0</v>
      </c>
      <c r="O39" s="477">
        <f t="shared" si="4"/>
        <v>0</v>
      </c>
      <c r="P39" s="477">
        <f t="shared" si="4"/>
        <v>0</v>
      </c>
      <c r="Q39" s="338">
        <f t="shared" si="4"/>
        <v>0</v>
      </c>
      <c r="R39" s="756">
        <f t="shared" si="4"/>
        <v>0</v>
      </c>
      <c r="S39" s="477">
        <f t="shared" si="4"/>
        <v>0</v>
      </c>
      <c r="T39" s="477">
        <f t="shared" si="4"/>
        <v>0</v>
      </c>
      <c r="U39" s="477">
        <f t="shared" si="4"/>
        <v>0</v>
      </c>
      <c r="V39" s="477">
        <f t="shared" si="4"/>
        <v>0</v>
      </c>
      <c r="W39" s="477">
        <f t="shared" si="4"/>
        <v>0</v>
      </c>
      <c r="X39" s="477">
        <f t="shared" si="4"/>
        <v>0</v>
      </c>
      <c r="Y39" s="477">
        <f t="shared" si="4"/>
        <v>0</v>
      </c>
      <c r="Z39" s="477">
        <f t="shared" si="4"/>
        <v>0</v>
      </c>
      <c r="AA39" s="477">
        <f t="shared" si="4"/>
        <v>0</v>
      </c>
      <c r="AB39" s="477">
        <f t="shared" si="4"/>
        <v>0</v>
      </c>
      <c r="AC39" s="338">
        <f t="shared" si="4"/>
        <v>0</v>
      </c>
      <c r="AD39" s="305"/>
    </row>
    <row r="40" spans="1:30" s="292" customFormat="1" ht="15" customHeight="1" x14ac:dyDescent="0.25">
      <c r="A40" s="541"/>
      <c r="B40" s="291"/>
      <c r="C40" s="846" t="s">
        <v>1020</v>
      </c>
      <c r="D40" s="846"/>
      <c r="E40" s="846"/>
      <c r="F40" s="29"/>
      <c r="G40" s="29"/>
      <c r="H40" s="29"/>
      <c r="I40" s="29"/>
      <c r="J40" s="29"/>
      <c r="K40" s="29"/>
      <c r="L40" s="29"/>
      <c r="M40" s="29"/>
      <c r="N40" s="29"/>
      <c r="O40" s="29"/>
      <c r="P40" s="29"/>
      <c r="Q40" s="732"/>
      <c r="R40" s="733"/>
      <c r="S40" s="29"/>
      <c r="T40" s="29"/>
      <c r="U40" s="29"/>
      <c r="V40" s="29"/>
      <c r="W40" s="29"/>
      <c r="X40" s="29"/>
      <c r="Y40" s="29"/>
      <c r="Z40" s="29"/>
      <c r="AA40" s="29"/>
      <c r="AB40" s="29"/>
      <c r="AC40" s="44"/>
      <c r="AD40" s="305"/>
    </row>
    <row r="41" spans="1:30" s="292" customFormat="1" ht="15" customHeight="1" x14ac:dyDescent="0.25">
      <c r="A41" s="541"/>
      <c r="B41" s="291"/>
      <c r="C41" s="707" t="s">
        <v>1021</v>
      </c>
      <c r="D41" s="707"/>
      <c r="E41" s="707"/>
      <c r="F41" s="29"/>
      <c r="G41" s="29"/>
      <c r="H41" s="29"/>
      <c r="I41" s="29"/>
      <c r="J41" s="29"/>
      <c r="K41" s="29"/>
      <c r="L41" s="29"/>
      <c r="M41" s="29"/>
      <c r="N41" s="29"/>
      <c r="O41" s="29"/>
      <c r="P41" s="29"/>
      <c r="Q41" s="732"/>
      <c r="R41" s="733"/>
      <c r="S41" s="29"/>
      <c r="T41" s="29"/>
      <c r="U41" s="29"/>
      <c r="V41" s="29"/>
      <c r="W41" s="29"/>
      <c r="X41" s="29"/>
      <c r="Y41" s="29"/>
      <c r="Z41" s="29"/>
      <c r="AA41" s="29"/>
      <c r="AB41" s="29"/>
      <c r="AC41" s="44"/>
      <c r="AD41" s="305"/>
    </row>
    <row r="42" spans="1:30" s="292" customFormat="1" ht="15" customHeight="1" x14ac:dyDescent="0.25">
      <c r="A42" s="541"/>
      <c r="B42" s="291"/>
      <c r="C42" s="734" t="s">
        <v>1022</v>
      </c>
      <c r="D42" s="734"/>
      <c r="E42" s="734"/>
      <c r="F42" s="29"/>
      <c r="G42" s="29"/>
      <c r="H42" s="29"/>
      <c r="I42" s="29"/>
      <c r="J42" s="29"/>
      <c r="K42" s="29"/>
      <c r="L42" s="29"/>
      <c r="M42" s="29"/>
      <c r="N42" s="29"/>
      <c r="O42" s="29"/>
      <c r="P42" s="29"/>
      <c r="Q42" s="732"/>
      <c r="R42" s="733"/>
      <c r="S42" s="29"/>
      <c r="T42" s="29"/>
      <c r="U42" s="29"/>
      <c r="V42" s="29"/>
      <c r="W42" s="29"/>
      <c r="X42" s="29"/>
      <c r="Y42" s="29"/>
      <c r="Z42" s="29"/>
      <c r="AA42" s="29"/>
      <c r="AB42" s="29"/>
      <c r="AC42" s="44"/>
      <c r="AD42" s="305"/>
    </row>
    <row r="43" spans="1:30" s="292" customFormat="1" ht="15" customHeight="1" x14ac:dyDescent="0.25">
      <c r="A43" s="541"/>
      <c r="B43" s="291"/>
      <c r="C43" s="735" t="s">
        <v>1769</v>
      </c>
      <c r="D43" s="735"/>
      <c r="E43" s="735"/>
      <c r="F43" s="29"/>
      <c r="G43" s="29"/>
      <c r="H43" s="29"/>
      <c r="I43" s="29"/>
      <c r="J43" s="29"/>
      <c r="K43" s="29"/>
      <c r="L43" s="29"/>
      <c r="M43" s="29"/>
      <c r="N43" s="29"/>
      <c r="O43" s="29"/>
      <c r="P43" s="29"/>
      <c r="Q43" s="732"/>
      <c r="R43" s="733"/>
      <c r="S43" s="29"/>
      <c r="T43" s="29"/>
      <c r="U43" s="29"/>
      <c r="V43" s="29"/>
      <c r="W43" s="29"/>
      <c r="X43" s="29"/>
      <c r="Y43" s="29"/>
      <c r="Z43" s="29"/>
      <c r="AA43" s="29"/>
      <c r="AB43" s="29"/>
      <c r="AC43" s="44"/>
      <c r="AD43" s="305"/>
    </row>
    <row r="44" spans="1:30" s="292" customFormat="1" ht="15" customHeight="1" x14ac:dyDescent="0.25">
      <c r="A44" s="541"/>
      <c r="B44" s="736"/>
      <c r="C44" s="737" t="s">
        <v>1023</v>
      </c>
      <c r="D44" s="738"/>
      <c r="E44" s="738"/>
      <c r="F44" s="739" t="str">
        <f xml:space="preserve"> IF(AND(F39&gt;=F40,F40&gt;=F41,F41&gt;=F42,F42&gt;=F43,F40&gt;=SUM(F46,F51,F55,F59),F41&gt;=SUM(F47,F52,F56,F60)),"Yes","No")</f>
        <v>Yes</v>
      </c>
      <c r="G44" s="739" t="str">
        <f t="shared" ref="G44:AC44" si="5" xml:space="preserve"> IF(AND(G39&gt;=G40,G40&gt;=G41,G41&gt;=G42,G42&gt;=G43,G40&gt;=SUM(G46,G51,G55,G59),G41&gt;=SUM(G47,G52,G56,G60)),"Yes","No")</f>
        <v>Yes</v>
      </c>
      <c r="H44" s="739" t="str">
        <f t="shared" si="5"/>
        <v>Yes</v>
      </c>
      <c r="I44" s="739" t="str">
        <f t="shared" si="5"/>
        <v>Yes</v>
      </c>
      <c r="J44" s="739" t="str">
        <f t="shared" si="5"/>
        <v>Yes</v>
      </c>
      <c r="K44" s="739" t="str">
        <f t="shared" si="5"/>
        <v>Yes</v>
      </c>
      <c r="L44" s="739" t="str">
        <f t="shared" si="5"/>
        <v>Yes</v>
      </c>
      <c r="M44" s="739" t="str">
        <f t="shared" si="5"/>
        <v>Yes</v>
      </c>
      <c r="N44" s="739" t="str">
        <f t="shared" si="5"/>
        <v>Yes</v>
      </c>
      <c r="O44" s="739" t="str">
        <f t="shared" si="5"/>
        <v>Yes</v>
      </c>
      <c r="P44" s="739" t="str">
        <f t="shared" si="5"/>
        <v>Yes</v>
      </c>
      <c r="Q44" s="740" t="str">
        <f t="shared" si="5"/>
        <v>Yes</v>
      </c>
      <c r="R44" s="883" t="str">
        <f t="shared" si="5"/>
        <v>Yes</v>
      </c>
      <c r="S44" s="739" t="str">
        <f t="shared" si="5"/>
        <v>Yes</v>
      </c>
      <c r="T44" s="739" t="str">
        <f t="shared" si="5"/>
        <v>Yes</v>
      </c>
      <c r="U44" s="739" t="str">
        <f t="shared" si="5"/>
        <v>Yes</v>
      </c>
      <c r="V44" s="739" t="str">
        <f t="shared" si="5"/>
        <v>Yes</v>
      </c>
      <c r="W44" s="739" t="str">
        <f t="shared" si="5"/>
        <v>Yes</v>
      </c>
      <c r="X44" s="739" t="str">
        <f t="shared" si="5"/>
        <v>Yes</v>
      </c>
      <c r="Y44" s="739" t="str">
        <f t="shared" si="5"/>
        <v>Yes</v>
      </c>
      <c r="Z44" s="739" t="str">
        <f t="shared" si="5"/>
        <v>Yes</v>
      </c>
      <c r="AA44" s="739" t="str">
        <f t="shared" si="5"/>
        <v>Yes</v>
      </c>
      <c r="AB44" s="739" t="str">
        <f t="shared" si="5"/>
        <v>Yes</v>
      </c>
      <c r="AC44" s="739" t="str">
        <f t="shared" si="5"/>
        <v>Yes</v>
      </c>
      <c r="AD44" s="305"/>
    </row>
    <row r="45" spans="1:30" s="292" customFormat="1" ht="15" customHeight="1" x14ac:dyDescent="0.25">
      <c r="A45" s="541"/>
      <c r="B45" s="743">
        <v>4.0999999999999996</v>
      </c>
      <c r="C45" s="846" t="s">
        <v>1005</v>
      </c>
      <c r="D45" s="846"/>
      <c r="E45" s="846"/>
      <c r="F45" s="29"/>
      <c r="G45" s="29"/>
      <c r="H45" s="29"/>
      <c r="I45" s="29"/>
      <c r="J45" s="29"/>
      <c r="K45" s="29"/>
      <c r="L45" s="29"/>
      <c r="M45" s="29"/>
      <c r="N45" s="29"/>
      <c r="O45" s="29"/>
      <c r="P45" s="29"/>
      <c r="Q45" s="732"/>
      <c r="R45" s="733"/>
      <c r="S45" s="29"/>
      <c r="T45" s="29"/>
      <c r="U45" s="29"/>
      <c r="V45" s="29"/>
      <c r="W45" s="29"/>
      <c r="X45" s="29"/>
      <c r="Y45" s="29"/>
      <c r="Z45" s="29"/>
      <c r="AA45" s="29"/>
      <c r="AB45" s="29"/>
      <c r="AC45" s="44"/>
      <c r="AD45" s="305"/>
    </row>
    <row r="46" spans="1:30" s="292" customFormat="1" ht="15" customHeight="1" x14ac:dyDescent="0.25">
      <c r="A46" s="541"/>
      <c r="B46" s="291"/>
      <c r="C46" s="707" t="s">
        <v>1020</v>
      </c>
      <c r="D46" s="707"/>
      <c r="E46" s="707"/>
      <c r="F46" s="29"/>
      <c r="G46" s="29"/>
      <c r="H46" s="29"/>
      <c r="I46" s="29"/>
      <c r="J46" s="29"/>
      <c r="K46" s="29"/>
      <c r="L46" s="29"/>
      <c r="M46" s="29"/>
      <c r="N46" s="29"/>
      <c r="O46" s="29"/>
      <c r="P46" s="29"/>
      <c r="Q46" s="732"/>
      <c r="R46" s="733"/>
      <c r="S46" s="29"/>
      <c r="T46" s="29"/>
      <c r="U46" s="29"/>
      <c r="V46" s="29"/>
      <c r="W46" s="29"/>
      <c r="X46" s="29"/>
      <c r="Y46" s="29"/>
      <c r="Z46" s="29"/>
      <c r="AA46" s="29"/>
      <c r="AB46" s="29"/>
      <c r="AC46" s="44"/>
      <c r="AD46" s="305"/>
    </row>
    <row r="47" spans="1:30" s="292" customFormat="1" ht="15" customHeight="1" x14ac:dyDescent="0.25">
      <c r="A47" s="541"/>
      <c r="B47" s="291"/>
      <c r="C47" s="734" t="s">
        <v>1021</v>
      </c>
      <c r="D47" s="734"/>
      <c r="E47" s="734"/>
      <c r="F47" s="29"/>
      <c r="G47" s="29"/>
      <c r="H47" s="29"/>
      <c r="I47" s="29"/>
      <c r="J47" s="29"/>
      <c r="K47" s="29"/>
      <c r="L47" s="29"/>
      <c r="M47" s="29"/>
      <c r="N47" s="29"/>
      <c r="O47" s="29"/>
      <c r="P47" s="29"/>
      <c r="Q47" s="732"/>
      <c r="R47" s="733"/>
      <c r="S47" s="29"/>
      <c r="T47" s="29"/>
      <c r="U47" s="29"/>
      <c r="V47" s="29"/>
      <c r="W47" s="29"/>
      <c r="X47" s="29"/>
      <c r="Y47" s="29"/>
      <c r="Z47" s="29"/>
      <c r="AA47" s="29"/>
      <c r="AB47" s="29"/>
      <c r="AC47" s="44"/>
      <c r="AD47" s="305"/>
    </row>
    <row r="48" spans="1:30" s="292" customFormat="1" ht="15" customHeight="1" x14ac:dyDescent="0.25">
      <c r="A48" s="541"/>
      <c r="B48" s="736"/>
      <c r="C48" s="829" t="s">
        <v>1023</v>
      </c>
      <c r="D48" s="745"/>
      <c r="E48" s="745"/>
      <c r="F48" s="739" t="str">
        <f t="shared" ref="F48:AC48" si="6">IF(AND(F45&gt;=F46,F46&gt;=F47),"Yes","No")</f>
        <v>Yes</v>
      </c>
      <c r="G48" s="739" t="str">
        <f t="shared" si="6"/>
        <v>Yes</v>
      </c>
      <c r="H48" s="739" t="str">
        <f t="shared" si="6"/>
        <v>Yes</v>
      </c>
      <c r="I48" s="739" t="str">
        <f t="shared" si="6"/>
        <v>Yes</v>
      </c>
      <c r="J48" s="739" t="str">
        <f t="shared" si="6"/>
        <v>Yes</v>
      </c>
      <c r="K48" s="739" t="str">
        <f t="shared" si="6"/>
        <v>Yes</v>
      </c>
      <c r="L48" s="739" t="str">
        <f t="shared" si="6"/>
        <v>Yes</v>
      </c>
      <c r="M48" s="739" t="str">
        <f t="shared" si="6"/>
        <v>Yes</v>
      </c>
      <c r="N48" s="739" t="str">
        <f t="shared" si="6"/>
        <v>Yes</v>
      </c>
      <c r="O48" s="739" t="str">
        <f t="shared" si="6"/>
        <v>Yes</v>
      </c>
      <c r="P48" s="739" t="str">
        <f t="shared" si="6"/>
        <v>Yes</v>
      </c>
      <c r="Q48" s="740" t="str">
        <f t="shared" si="6"/>
        <v>Yes</v>
      </c>
      <c r="R48" s="741" t="str">
        <f t="shared" si="6"/>
        <v>Yes</v>
      </c>
      <c r="S48" s="739" t="str">
        <f t="shared" si="6"/>
        <v>Yes</v>
      </c>
      <c r="T48" s="739" t="str">
        <f t="shared" si="6"/>
        <v>Yes</v>
      </c>
      <c r="U48" s="739" t="str">
        <f t="shared" si="6"/>
        <v>Yes</v>
      </c>
      <c r="V48" s="739" t="str">
        <f t="shared" si="6"/>
        <v>Yes</v>
      </c>
      <c r="W48" s="739" t="str">
        <f t="shared" si="6"/>
        <v>Yes</v>
      </c>
      <c r="X48" s="739" t="str">
        <f t="shared" si="6"/>
        <v>Yes</v>
      </c>
      <c r="Y48" s="739" t="str">
        <f t="shared" si="6"/>
        <v>Yes</v>
      </c>
      <c r="Z48" s="739" t="str">
        <f t="shared" si="6"/>
        <v>Yes</v>
      </c>
      <c r="AA48" s="739" t="str">
        <f t="shared" si="6"/>
        <v>Yes</v>
      </c>
      <c r="AB48" s="739" t="str">
        <f t="shared" si="6"/>
        <v>Yes</v>
      </c>
      <c r="AC48" s="742" t="str">
        <f t="shared" si="6"/>
        <v>Yes</v>
      </c>
      <c r="AD48" s="305"/>
    </row>
    <row r="49" spans="1:30" s="292" customFormat="1" ht="15" customHeight="1" x14ac:dyDescent="0.25">
      <c r="A49" s="541"/>
      <c r="B49" s="644"/>
      <c r="C49" s="846" t="s">
        <v>1006</v>
      </c>
      <c r="D49" s="846"/>
      <c r="E49" s="846"/>
      <c r="F49" s="746"/>
      <c r="G49" s="746"/>
      <c r="H49" s="746"/>
      <c r="I49" s="746"/>
      <c r="J49" s="746"/>
      <c r="K49" s="746"/>
      <c r="L49" s="746"/>
      <c r="M49" s="746"/>
      <c r="N49" s="746"/>
      <c r="O49" s="746"/>
      <c r="P49" s="746"/>
      <c r="Q49" s="747"/>
      <c r="R49" s="748"/>
      <c r="S49" s="746"/>
      <c r="T49" s="746"/>
      <c r="U49" s="746"/>
      <c r="V49" s="746"/>
      <c r="W49" s="746"/>
      <c r="X49" s="746"/>
      <c r="Y49" s="746"/>
      <c r="Z49" s="746"/>
      <c r="AA49" s="746"/>
      <c r="AB49" s="746"/>
      <c r="AC49" s="749"/>
      <c r="AD49" s="305"/>
    </row>
    <row r="50" spans="1:30" s="292" customFormat="1" ht="15" customHeight="1" x14ac:dyDescent="0.25">
      <c r="A50" s="541"/>
      <c r="B50" s="743">
        <v>4.2</v>
      </c>
      <c r="C50" s="707" t="s">
        <v>1007</v>
      </c>
      <c r="D50" s="707"/>
      <c r="E50" s="707"/>
      <c r="F50" s="29"/>
      <c r="G50" s="29"/>
      <c r="H50" s="29"/>
      <c r="I50" s="29"/>
      <c r="J50" s="29"/>
      <c r="K50" s="29"/>
      <c r="L50" s="29"/>
      <c r="M50" s="29"/>
      <c r="N50" s="29"/>
      <c r="O50" s="29"/>
      <c r="P50" s="29"/>
      <c r="Q50" s="732"/>
      <c r="R50" s="733"/>
      <c r="S50" s="29"/>
      <c r="T50" s="29"/>
      <c r="U50" s="29"/>
      <c r="V50" s="29"/>
      <c r="W50" s="29"/>
      <c r="X50" s="29"/>
      <c r="Y50" s="29"/>
      <c r="Z50" s="29"/>
      <c r="AA50" s="29"/>
      <c r="AB50" s="29"/>
      <c r="AC50" s="44"/>
      <c r="AD50" s="305"/>
    </row>
    <row r="51" spans="1:30" s="292" customFormat="1" ht="15" customHeight="1" x14ac:dyDescent="0.25">
      <c r="A51" s="541"/>
      <c r="B51" s="291"/>
      <c r="C51" s="734" t="s">
        <v>1020</v>
      </c>
      <c r="D51" s="734"/>
      <c r="E51" s="734"/>
      <c r="F51" s="29"/>
      <c r="G51" s="29"/>
      <c r="H51" s="29"/>
      <c r="I51" s="29"/>
      <c r="J51" s="29"/>
      <c r="K51" s="29"/>
      <c r="L51" s="29"/>
      <c r="M51" s="29"/>
      <c r="N51" s="29"/>
      <c r="O51" s="29"/>
      <c r="P51" s="29"/>
      <c r="Q51" s="732"/>
      <c r="R51" s="733"/>
      <c r="S51" s="29"/>
      <c r="T51" s="29"/>
      <c r="U51" s="29"/>
      <c r="V51" s="29"/>
      <c r="W51" s="29"/>
      <c r="X51" s="29"/>
      <c r="Y51" s="29"/>
      <c r="Z51" s="29"/>
      <c r="AA51" s="29"/>
      <c r="AB51" s="29"/>
      <c r="AC51" s="44"/>
      <c r="AD51" s="305"/>
    </row>
    <row r="52" spans="1:30" s="292" customFormat="1" ht="15" customHeight="1" x14ac:dyDescent="0.25">
      <c r="A52" s="541"/>
      <c r="B52" s="291"/>
      <c r="C52" s="735" t="s">
        <v>1021</v>
      </c>
      <c r="D52" s="735"/>
      <c r="E52" s="735"/>
      <c r="F52" s="29"/>
      <c r="G52" s="29"/>
      <c r="H52" s="29"/>
      <c r="I52" s="29"/>
      <c r="J52" s="29"/>
      <c r="K52" s="29"/>
      <c r="L52" s="29"/>
      <c r="M52" s="29"/>
      <c r="N52" s="29"/>
      <c r="O52" s="29"/>
      <c r="P52" s="29"/>
      <c r="Q52" s="732"/>
      <c r="R52" s="733"/>
      <c r="S52" s="29"/>
      <c r="T52" s="29"/>
      <c r="U52" s="29"/>
      <c r="V52" s="29"/>
      <c r="W52" s="29"/>
      <c r="X52" s="29"/>
      <c r="Y52" s="29"/>
      <c r="Z52" s="29"/>
      <c r="AA52" s="29"/>
      <c r="AB52" s="29"/>
      <c r="AC52" s="44"/>
      <c r="AD52" s="305"/>
    </row>
    <row r="53" spans="1:30" s="292" customFormat="1" ht="15" customHeight="1" x14ac:dyDescent="0.25">
      <c r="A53" s="541"/>
      <c r="B53" s="736"/>
      <c r="C53" s="744" t="s">
        <v>1023</v>
      </c>
      <c r="D53" s="745"/>
      <c r="E53" s="745"/>
      <c r="F53" s="739" t="str">
        <f t="shared" ref="F53:AC53" si="7">IF(AND(F50&gt;=F51,F51&gt;=F52),"Yes","No")</f>
        <v>Yes</v>
      </c>
      <c r="G53" s="739" t="str">
        <f t="shared" si="7"/>
        <v>Yes</v>
      </c>
      <c r="H53" s="739" t="str">
        <f t="shared" si="7"/>
        <v>Yes</v>
      </c>
      <c r="I53" s="739" t="str">
        <f t="shared" si="7"/>
        <v>Yes</v>
      </c>
      <c r="J53" s="739" t="str">
        <f t="shared" si="7"/>
        <v>Yes</v>
      </c>
      <c r="K53" s="739" t="str">
        <f t="shared" si="7"/>
        <v>Yes</v>
      </c>
      <c r="L53" s="739" t="str">
        <f t="shared" si="7"/>
        <v>Yes</v>
      </c>
      <c r="M53" s="739" t="str">
        <f t="shared" si="7"/>
        <v>Yes</v>
      </c>
      <c r="N53" s="739" t="str">
        <f t="shared" si="7"/>
        <v>Yes</v>
      </c>
      <c r="O53" s="739" t="str">
        <f t="shared" si="7"/>
        <v>Yes</v>
      </c>
      <c r="P53" s="739" t="str">
        <f t="shared" si="7"/>
        <v>Yes</v>
      </c>
      <c r="Q53" s="740" t="str">
        <f t="shared" si="7"/>
        <v>Yes</v>
      </c>
      <c r="R53" s="741" t="str">
        <f t="shared" si="7"/>
        <v>Yes</v>
      </c>
      <c r="S53" s="739" t="str">
        <f t="shared" si="7"/>
        <v>Yes</v>
      </c>
      <c r="T53" s="739" t="str">
        <f t="shared" si="7"/>
        <v>Yes</v>
      </c>
      <c r="U53" s="739" t="str">
        <f t="shared" si="7"/>
        <v>Yes</v>
      </c>
      <c r="V53" s="739" t="str">
        <f t="shared" si="7"/>
        <v>Yes</v>
      </c>
      <c r="W53" s="739" t="str">
        <f t="shared" si="7"/>
        <v>Yes</v>
      </c>
      <c r="X53" s="739" t="str">
        <f t="shared" si="7"/>
        <v>Yes</v>
      </c>
      <c r="Y53" s="739" t="str">
        <f t="shared" si="7"/>
        <v>Yes</v>
      </c>
      <c r="Z53" s="739" t="str">
        <f t="shared" si="7"/>
        <v>Yes</v>
      </c>
      <c r="AA53" s="739" t="str">
        <f t="shared" si="7"/>
        <v>Yes</v>
      </c>
      <c r="AB53" s="739" t="str">
        <f t="shared" si="7"/>
        <v>Yes</v>
      </c>
      <c r="AC53" s="742" t="str">
        <f t="shared" si="7"/>
        <v>Yes</v>
      </c>
      <c r="AD53" s="305"/>
    </row>
    <row r="54" spans="1:30" s="292" customFormat="1" ht="15" customHeight="1" x14ac:dyDescent="0.25">
      <c r="A54" s="541"/>
      <c r="B54" s="743">
        <v>4.3</v>
      </c>
      <c r="C54" s="707" t="s">
        <v>1008</v>
      </c>
      <c r="D54" s="707"/>
      <c r="E54" s="707"/>
      <c r="F54" s="29"/>
      <c r="G54" s="29"/>
      <c r="H54" s="29"/>
      <c r="I54" s="29"/>
      <c r="J54" s="29"/>
      <c r="K54" s="29"/>
      <c r="L54" s="29"/>
      <c r="M54" s="29"/>
      <c r="N54" s="29"/>
      <c r="O54" s="29"/>
      <c r="P54" s="29"/>
      <c r="Q54" s="732"/>
      <c r="R54" s="733"/>
      <c r="S54" s="29"/>
      <c r="T54" s="29"/>
      <c r="U54" s="29"/>
      <c r="V54" s="29"/>
      <c r="W54" s="29"/>
      <c r="X54" s="29"/>
      <c r="Y54" s="29"/>
      <c r="Z54" s="29"/>
      <c r="AA54" s="29"/>
      <c r="AB54" s="29"/>
      <c r="AC54" s="44"/>
      <c r="AD54" s="305"/>
    </row>
    <row r="55" spans="1:30" s="292" customFormat="1" ht="15" customHeight="1" x14ac:dyDescent="0.25">
      <c r="A55" s="541"/>
      <c r="B55" s="291"/>
      <c r="C55" s="734" t="s">
        <v>1020</v>
      </c>
      <c r="D55" s="734"/>
      <c r="E55" s="734"/>
      <c r="F55" s="29"/>
      <c r="G55" s="29"/>
      <c r="H55" s="29"/>
      <c r="I55" s="29"/>
      <c r="J55" s="29"/>
      <c r="K55" s="29"/>
      <c r="L55" s="29"/>
      <c r="M55" s="29"/>
      <c r="N55" s="29"/>
      <c r="O55" s="29"/>
      <c r="P55" s="29"/>
      <c r="Q55" s="732"/>
      <c r="R55" s="733"/>
      <c r="S55" s="29"/>
      <c r="T55" s="29"/>
      <c r="U55" s="29"/>
      <c r="V55" s="29"/>
      <c r="W55" s="29"/>
      <c r="X55" s="29"/>
      <c r="Y55" s="29"/>
      <c r="Z55" s="29"/>
      <c r="AA55" s="29"/>
      <c r="AB55" s="29"/>
      <c r="AC55" s="44"/>
      <c r="AD55" s="305"/>
    </row>
    <row r="56" spans="1:30" s="292" customFormat="1" ht="15" customHeight="1" x14ac:dyDescent="0.25">
      <c r="A56" s="541"/>
      <c r="B56" s="291"/>
      <c r="C56" s="735" t="s">
        <v>1021</v>
      </c>
      <c r="D56" s="735"/>
      <c r="E56" s="735"/>
      <c r="F56" s="29"/>
      <c r="G56" s="29"/>
      <c r="H56" s="29"/>
      <c r="I56" s="29"/>
      <c r="J56" s="29"/>
      <c r="K56" s="29"/>
      <c r="L56" s="29"/>
      <c r="M56" s="29"/>
      <c r="N56" s="29"/>
      <c r="O56" s="29"/>
      <c r="P56" s="29"/>
      <c r="Q56" s="732"/>
      <c r="R56" s="733"/>
      <c r="S56" s="29"/>
      <c r="T56" s="29"/>
      <c r="U56" s="29"/>
      <c r="V56" s="29"/>
      <c r="W56" s="29"/>
      <c r="X56" s="29"/>
      <c r="Y56" s="29"/>
      <c r="Z56" s="29"/>
      <c r="AA56" s="29"/>
      <c r="AB56" s="29"/>
      <c r="AC56" s="44"/>
      <c r="AD56" s="305"/>
    </row>
    <row r="57" spans="1:30" s="292" customFormat="1" ht="15" customHeight="1" x14ac:dyDescent="0.25">
      <c r="A57" s="541"/>
      <c r="B57" s="736"/>
      <c r="C57" s="744" t="s">
        <v>1023</v>
      </c>
      <c r="D57" s="745"/>
      <c r="E57" s="745"/>
      <c r="F57" s="739" t="str">
        <f t="shared" ref="F57:AC57" si="8">IF(AND(F54&gt;=F55,F55&gt;=F56),"Yes","No")</f>
        <v>Yes</v>
      </c>
      <c r="G57" s="739" t="str">
        <f t="shared" si="8"/>
        <v>Yes</v>
      </c>
      <c r="H57" s="739" t="str">
        <f t="shared" si="8"/>
        <v>Yes</v>
      </c>
      <c r="I57" s="739" t="str">
        <f t="shared" si="8"/>
        <v>Yes</v>
      </c>
      <c r="J57" s="739" t="str">
        <f t="shared" si="8"/>
        <v>Yes</v>
      </c>
      <c r="K57" s="739" t="str">
        <f t="shared" si="8"/>
        <v>Yes</v>
      </c>
      <c r="L57" s="739" t="str">
        <f t="shared" si="8"/>
        <v>Yes</v>
      </c>
      <c r="M57" s="739" t="str">
        <f t="shared" si="8"/>
        <v>Yes</v>
      </c>
      <c r="N57" s="739" t="str">
        <f t="shared" si="8"/>
        <v>Yes</v>
      </c>
      <c r="O57" s="739" t="str">
        <f t="shared" si="8"/>
        <v>Yes</v>
      </c>
      <c r="P57" s="739" t="str">
        <f t="shared" si="8"/>
        <v>Yes</v>
      </c>
      <c r="Q57" s="740" t="str">
        <f t="shared" si="8"/>
        <v>Yes</v>
      </c>
      <c r="R57" s="741" t="str">
        <f t="shared" si="8"/>
        <v>Yes</v>
      </c>
      <c r="S57" s="739" t="str">
        <f t="shared" si="8"/>
        <v>Yes</v>
      </c>
      <c r="T57" s="739" t="str">
        <f t="shared" si="8"/>
        <v>Yes</v>
      </c>
      <c r="U57" s="739" t="str">
        <f t="shared" si="8"/>
        <v>Yes</v>
      </c>
      <c r="V57" s="739" t="str">
        <f t="shared" si="8"/>
        <v>Yes</v>
      </c>
      <c r="W57" s="739" t="str">
        <f t="shared" si="8"/>
        <v>Yes</v>
      </c>
      <c r="X57" s="739" t="str">
        <f t="shared" si="8"/>
        <v>Yes</v>
      </c>
      <c r="Y57" s="739" t="str">
        <f t="shared" si="8"/>
        <v>Yes</v>
      </c>
      <c r="Z57" s="739" t="str">
        <f t="shared" si="8"/>
        <v>Yes</v>
      </c>
      <c r="AA57" s="739" t="str">
        <f t="shared" si="8"/>
        <v>Yes</v>
      </c>
      <c r="AB57" s="739" t="str">
        <f t="shared" si="8"/>
        <v>Yes</v>
      </c>
      <c r="AC57" s="742" t="str">
        <f t="shared" si="8"/>
        <v>Yes</v>
      </c>
      <c r="AD57" s="305"/>
    </row>
    <row r="58" spans="1:30" s="292" customFormat="1" ht="15" customHeight="1" x14ac:dyDescent="0.25">
      <c r="A58" s="541"/>
      <c r="B58" s="743">
        <v>4.4000000000000004</v>
      </c>
      <c r="C58" s="707" t="s">
        <v>1009</v>
      </c>
      <c r="D58" s="707"/>
      <c r="E58" s="707"/>
      <c r="F58" s="29"/>
      <c r="G58" s="29"/>
      <c r="H58" s="29"/>
      <c r="I58" s="29"/>
      <c r="J58" s="29"/>
      <c r="K58" s="29"/>
      <c r="L58" s="29"/>
      <c r="M58" s="29"/>
      <c r="N58" s="29"/>
      <c r="O58" s="29"/>
      <c r="P58" s="29"/>
      <c r="Q58" s="732"/>
      <c r="R58" s="733"/>
      <c r="S58" s="29"/>
      <c r="T58" s="29"/>
      <c r="U58" s="29"/>
      <c r="V58" s="29"/>
      <c r="W58" s="29"/>
      <c r="X58" s="29"/>
      <c r="Y58" s="29"/>
      <c r="Z58" s="29"/>
      <c r="AA58" s="29"/>
      <c r="AB58" s="29"/>
      <c r="AC58" s="44"/>
      <c r="AD58" s="305"/>
    </row>
    <row r="59" spans="1:30" s="292" customFormat="1" ht="15" customHeight="1" x14ac:dyDescent="0.25">
      <c r="A59" s="541"/>
      <c r="B59" s="291"/>
      <c r="C59" s="734" t="s">
        <v>1020</v>
      </c>
      <c r="D59" s="734"/>
      <c r="E59" s="734"/>
      <c r="F59" s="29"/>
      <c r="G59" s="29"/>
      <c r="H59" s="29"/>
      <c r="I59" s="29"/>
      <c r="J59" s="29"/>
      <c r="K59" s="29"/>
      <c r="L59" s="29"/>
      <c r="M59" s="29"/>
      <c r="N59" s="29"/>
      <c r="O59" s="29"/>
      <c r="P59" s="29"/>
      <c r="Q59" s="732"/>
      <c r="R59" s="733"/>
      <c r="S59" s="29"/>
      <c r="T59" s="29"/>
      <c r="U59" s="29"/>
      <c r="V59" s="29"/>
      <c r="W59" s="29"/>
      <c r="X59" s="29"/>
      <c r="Y59" s="29"/>
      <c r="Z59" s="29"/>
      <c r="AA59" s="29"/>
      <c r="AB59" s="29"/>
      <c r="AC59" s="44"/>
      <c r="AD59" s="305"/>
    </row>
    <row r="60" spans="1:30" s="292" customFormat="1" ht="15" customHeight="1" x14ac:dyDescent="0.25">
      <c r="A60" s="541"/>
      <c r="B60" s="291"/>
      <c r="C60" s="735" t="s">
        <v>1021</v>
      </c>
      <c r="D60" s="735"/>
      <c r="E60" s="735"/>
      <c r="F60" s="29"/>
      <c r="G60" s="29"/>
      <c r="H60" s="29"/>
      <c r="I60" s="29"/>
      <c r="J60" s="29"/>
      <c r="K60" s="29"/>
      <c r="L60" s="29"/>
      <c r="M60" s="29"/>
      <c r="N60" s="29"/>
      <c r="O60" s="29"/>
      <c r="P60" s="29"/>
      <c r="Q60" s="732"/>
      <c r="R60" s="733"/>
      <c r="S60" s="29"/>
      <c r="T60" s="29"/>
      <c r="U60" s="29"/>
      <c r="V60" s="29"/>
      <c r="W60" s="29"/>
      <c r="X60" s="29"/>
      <c r="Y60" s="29"/>
      <c r="Z60" s="29"/>
      <c r="AA60" s="29"/>
      <c r="AB60" s="29"/>
      <c r="AC60" s="44"/>
      <c r="AD60" s="305"/>
    </row>
    <row r="61" spans="1:30" s="292" customFormat="1" ht="15" customHeight="1" x14ac:dyDescent="0.25">
      <c r="A61" s="541"/>
      <c r="B61" s="736"/>
      <c r="C61" s="744" t="s">
        <v>1023</v>
      </c>
      <c r="D61" s="745"/>
      <c r="E61" s="745"/>
      <c r="F61" s="739" t="str">
        <f t="shared" ref="F61:AC61" si="9">IF(AND(F58&gt;=F59,F59&gt;=F60),"Yes","No")</f>
        <v>Yes</v>
      </c>
      <c r="G61" s="739" t="str">
        <f t="shared" si="9"/>
        <v>Yes</v>
      </c>
      <c r="H61" s="739" t="str">
        <f t="shared" si="9"/>
        <v>Yes</v>
      </c>
      <c r="I61" s="739" t="str">
        <f t="shared" si="9"/>
        <v>Yes</v>
      </c>
      <c r="J61" s="739" t="str">
        <f t="shared" si="9"/>
        <v>Yes</v>
      </c>
      <c r="K61" s="739" t="str">
        <f t="shared" si="9"/>
        <v>Yes</v>
      </c>
      <c r="L61" s="739" t="str">
        <f t="shared" si="9"/>
        <v>Yes</v>
      </c>
      <c r="M61" s="739" t="str">
        <f t="shared" si="9"/>
        <v>Yes</v>
      </c>
      <c r="N61" s="739" t="str">
        <f t="shared" si="9"/>
        <v>Yes</v>
      </c>
      <c r="O61" s="739" t="str">
        <f t="shared" si="9"/>
        <v>Yes</v>
      </c>
      <c r="P61" s="739" t="str">
        <f t="shared" si="9"/>
        <v>Yes</v>
      </c>
      <c r="Q61" s="740" t="str">
        <f t="shared" si="9"/>
        <v>Yes</v>
      </c>
      <c r="R61" s="741" t="str">
        <f t="shared" si="9"/>
        <v>Yes</v>
      </c>
      <c r="S61" s="739" t="str">
        <f t="shared" si="9"/>
        <v>Yes</v>
      </c>
      <c r="T61" s="739" t="str">
        <f t="shared" si="9"/>
        <v>Yes</v>
      </c>
      <c r="U61" s="739" t="str">
        <f t="shared" si="9"/>
        <v>Yes</v>
      </c>
      <c r="V61" s="739" t="str">
        <f t="shared" si="9"/>
        <v>Yes</v>
      </c>
      <c r="W61" s="739" t="str">
        <f t="shared" si="9"/>
        <v>Yes</v>
      </c>
      <c r="X61" s="739" t="str">
        <f t="shared" si="9"/>
        <v>Yes</v>
      </c>
      <c r="Y61" s="739" t="str">
        <f t="shared" si="9"/>
        <v>Yes</v>
      </c>
      <c r="Z61" s="739" t="str">
        <f t="shared" si="9"/>
        <v>Yes</v>
      </c>
      <c r="AA61" s="739" t="str">
        <f t="shared" si="9"/>
        <v>Yes</v>
      </c>
      <c r="AB61" s="739" t="str">
        <f t="shared" si="9"/>
        <v>Yes</v>
      </c>
      <c r="AC61" s="742" t="str">
        <f t="shared" si="9"/>
        <v>Yes</v>
      </c>
      <c r="AD61" s="305"/>
    </row>
    <row r="62" spans="1:30" s="292" customFormat="1" ht="15" customHeight="1" x14ac:dyDescent="0.25">
      <c r="A62" s="541"/>
      <c r="B62" s="736"/>
      <c r="C62" s="810" t="s">
        <v>1010</v>
      </c>
      <c r="D62" s="750"/>
      <c r="E62" s="750"/>
      <c r="F62" s="746"/>
      <c r="G62" s="746"/>
      <c r="H62" s="746"/>
      <c r="I62" s="746"/>
      <c r="J62" s="746"/>
      <c r="K62" s="746"/>
      <c r="L62" s="746"/>
      <c r="M62" s="746"/>
      <c r="N62" s="746"/>
      <c r="O62" s="746"/>
      <c r="P62" s="746"/>
      <c r="Q62" s="747"/>
      <c r="R62" s="748"/>
      <c r="S62" s="746"/>
      <c r="T62" s="746"/>
      <c r="U62" s="746"/>
      <c r="V62" s="746"/>
      <c r="W62" s="746"/>
      <c r="X62" s="746"/>
      <c r="Y62" s="746"/>
      <c r="Z62" s="746"/>
      <c r="AA62" s="746"/>
      <c r="AB62" s="746"/>
      <c r="AC62" s="749"/>
      <c r="AD62" s="305"/>
    </row>
    <row r="63" spans="1:30" s="292" customFormat="1" ht="15" customHeight="1" x14ac:dyDescent="0.25">
      <c r="A63" s="541"/>
      <c r="B63" s="644">
        <v>4.5</v>
      </c>
      <c r="C63" s="707" t="s">
        <v>1007</v>
      </c>
      <c r="D63" s="707"/>
      <c r="E63" s="707"/>
      <c r="F63" s="29"/>
      <c r="G63" s="29"/>
      <c r="H63" s="29"/>
      <c r="I63" s="29"/>
      <c r="J63" s="29"/>
      <c r="K63" s="29"/>
      <c r="L63" s="29"/>
      <c r="M63" s="29"/>
      <c r="N63" s="29"/>
      <c r="O63" s="29"/>
      <c r="P63" s="29"/>
      <c r="Q63" s="732"/>
      <c r="R63" s="733"/>
      <c r="S63" s="29"/>
      <c r="T63" s="29"/>
      <c r="U63" s="29"/>
      <c r="V63" s="29"/>
      <c r="W63" s="29"/>
      <c r="X63" s="29"/>
      <c r="Y63" s="29"/>
      <c r="Z63" s="29"/>
      <c r="AA63" s="29"/>
      <c r="AB63" s="29"/>
      <c r="AC63" s="44"/>
      <c r="AD63" s="305"/>
    </row>
    <row r="64" spans="1:30" s="292" customFormat="1" ht="15" customHeight="1" x14ac:dyDescent="0.25">
      <c r="A64" s="541"/>
      <c r="B64" s="644">
        <v>4.5999999999999996</v>
      </c>
      <c r="C64" s="707" t="s">
        <v>1008</v>
      </c>
      <c r="D64" s="707"/>
      <c r="E64" s="707"/>
      <c r="F64" s="29"/>
      <c r="G64" s="29"/>
      <c r="H64" s="29"/>
      <c r="I64" s="29"/>
      <c r="J64" s="29"/>
      <c r="K64" s="29"/>
      <c r="L64" s="29"/>
      <c r="M64" s="29"/>
      <c r="N64" s="29"/>
      <c r="O64" s="29"/>
      <c r="P64" s="29"/>
      <c r="Q64" s="732"/>
      <c r="R64" s="733"/>
      <c r="S64" s="29"/>
      <c r="T64" s="29"/>
      <c r="U64" s="29"/>
      <c r="V64" s="29"/>
      <c r="W64" s="29"/>
      <c r="X64" s="29"/>
      <c r="Y64" s="29"/>
      <c r="Z64" s="29"/>
      <c r="AA64" s="29"/>
      <c r="AB64" s="29"/>
      <c r="AC64" s="44"/>
      <c r="AD64" s="305"/>
    </row>
    <row r="65" spans="1:30" s="292" customFormat="1" ht="15" customHeight="1" x14ac:dyDescent="0.25">
      <c r="A65" s="541"/>
      <c r="B65" s="645">
        <v>4.7</v>
      </c>
      <c r="C65" s="708" t="s">
        <v>1009</v>
      </c>
      <c r="D65" s="708"/>
      <c r="E65" s="708"/>
      <c r="F65" s="24"/>
      <c r="G65" s="24"/>
      <c r="H65" s="24"/>
      <c r="I65" s="24"/>
      <c r="J65" s="24"/>
      <c r="K65" s="24"/>
      <c r="L65" s="24"/>
      <c r="M65" s="24"/>
      <c r="N65" s="24"/>
      <c r="O65" s="24"/>
      <c r="P65" s="24"/>
      <c r="Q65" s="751"/>
      <c r="R65" s="752"/>
      <c r="S65" s="24"/>
      <c r="T65" s="24"/>
      <c r="U65" s="24"/>
      <c r="V65" s="24"/>
      <c r="W65" s="24"/>
      <c r="X65" s="24"/>
      <c r="Y65" s="24"/>
      <c r="Z65" s="24"/>
      <c r="AA65" s="24"/>
      <c r="AB65" s="24"/>
      <c r="AC65" s="129"/>
      <c r="AD65" s="305"/>
    </row>
    <row r="66" spans="1:30" s="610" customFormat="1" ht="15" customHeight="1" x14ac:dyDescent="0.25">
      <c r="A66" s="541"/>
      <c r="B66" s="650"/>
      <c r="C66" s="716" t="s">
        <v>1011</v>
      </c>
      <c r="D66" s="716"/>
      <c r="E66" s="716"/>
      <c r="F66" s="633">
        <f t="shared" ref="F66:AC66" si="10">SUM(F26,F32,F38,F39)</f>
        <v>0</v>
      </c>
      <c r="G66" s="633">
        <f t="shared" si="10"/>
        <v>0</v>
      </c>
      <c r="H66" s="633">
        <f t="shared" si="10"/>
        <v>0</v>
      </c>
      <c r="I66" s="633">
        <f t="shared" si="10"/>
        <v>0</v>
      </c>
      <c r="J66" s="633">
        <f t="shared" si="10"/>
        <v>0</v>
      </c>
      <c r="K66" s="633">
        <f t="shared" si="10"/>
        <v>0</v>
      </c>
      <c r="L66" s="633">
        <f t="shared" si="10"/>
        <v>0</v>
      </c>
      <c r="M66" s="633">
        <f t="shared" si="10"/>
        <v>0</v>
      </c>
      <c r="N66" s="633">
        <f t="shared" si="10"/>
        <v>0</v>
      </c>
      <c r="O66" s="633">
        <f t="shared" si="10"/>
        <v>0</v>
      </c>
      <c r="P66" s="633">
        <f t="shared" si="10"/>
        <v>0</v>
      </c>
      <c r="Q66" s="634">
        <f t="shared" si="10"/>
        <v>0</v>
      </c>
      <c r="R66" s="882">
        <f t="shared" si="10"/>
        <v>0</v>
      </c>
      <c r="S66" s="633">
        <f t="shared" si="10"/>
        <v>0</v>
      </c>
      <c r="T66" s="633">
        <f t="shared" si="10"/>
        <v>0</v>
      </c>
      <c r="U66" s="633">
        <f t="shared" si="10"/>
        <v>0</v>
      </c>
      <c r="V66" s="633">
        <f t="shared" si="10"/>
        <v>0</v>
      </c>
      <c r="W66" s="633">
        <f t="shared" si="10"/>
        <v>0</v>
      </c>
      <c r="X66" s="633">
        <f t="shared" si="10"/>
        <v>0</v>
      </c>
      <c r="Y66" s="633">
        <f t="shared" si="10"/>
        <v>0</v>
      </c>
      <c r="Z66" s="633">
        <f t="shared" si="10"/>
        <v>0</v>
      </c>
      <c r="AA66" s="633">
        <f t="shared" si="10"/>
        <v>0</v>
      </c>
      <c r="AB66" s="633">
        <f t="shared" si="10"/>
        <v>0</v>
      </c>
      <c r="AC66" s="717">
        <f t="shared" si="10"/>
        <v>0</v>
      </c>
      <c r="AD66" s="160"/>
    </row>
    <row r="67" spans="1:30" s="763" customFormat="1" ht="15" customHeight="1" x14ac:dyDescent="0.25">
      <c r="A67" s="718"/>
      <c r="B67" s="719"/>
      <c r="C67" s="719"/>
      <c r="D67" s="719"/>
      <c r="E67" s="719"/>
      <c r="F67" s="720"/>
      <c r="G67" s="720"/>
      <c r="H67" s="720"/>
      <c r="I67" s="720"/>
      <c r="J67" s="719"/>
      <c r="K67" s="524"/>
      <c r="L67" s="719"/>
      <c r="M67" s="719"/>
      <c r="N67" s="524"/>
      <c r="O67" s="721"/>
      <c r="P67" s="722"/>
      <c r="Q67" s="720"/>
      <c r="R67" s="720"/>
      <c r="S67" s="720"/>
      <c r="T67" s="720"/>
      <c r="U67" s="720"/>
      <c r="V67" s="720"/>
      <c r="W67" s="720"/>
      <c r="X67" s="720"/>
      <c r="Y67" s="720"/>
      <c r="Z67" s="720"/>
      <c r="AA67" s="720"/>
      <c r="AB67" s="720"/>
      <c r="AC67" s="720"/>
      <c r="AD67" s="723"/>
    </row>
    <row r="68" spans="1:30" s="763" customFormat="1" ht="45" customHeight="1" x14ac:dyDescent="0.25">
      <c r="A68" s="806" t="s">
        <v>1025</v>
      </c>
      <c r="B68" s="724"/>
      <c r="C68" s="579"/>
      <c r="D68" s="579"/>
      <c r="E68" s="579"/>
      <c r="F68" s="725"/>
      <c r="G68" s="726"/>
      <c r="H68" s="726"/>
      <c r="I68" s="726"/>
      <c r="J68" s="726"/>
      <c r="K68" s="579"/>
      <c r="L68" s="726"/>
      <c r="M68" s="726"/>
      <c r="N68" s="579"/>
      <c r="O68" s="727"/>
      <c r="P68" s="728"/>
      <c r="Q68" s="648"/>
      <c r="R68" s="648"/>
      <c r="S68" s="648"/>
      <c r="T68" s="648"/>
      <c r="U68" s="648"/>
      <c r="V68" s="648"/>
      <c r="W68" s="648"/>
      <c r="X68" s="648"/>
      <c r="Y68" s="648"/>
      <c r="Z68" s="648"/>
      <c r="AA68" s="648"/>
      <c r="AB68" s="648"/>
      <c r="AC68" s="648"/>
      <c r="AD68" s="526"/>
    </row>
    <row r="69" spans="1:30" s="610" customFormat="1" ht="15" customHeight="1" x14ac:dyDescent="0.25">
      <c r="A69" s="541"/>
      <c r="B69" s="684"/>
      <c r="C69" s="753"/>
      <c r="D69" s="753"/>
      <c r="E69" s="3684" t="s">
        <v>1026</v>
      </c>
      <c r="F69" s="3684"/>
      <c r="G69" s="3684"/>
      <c r="H69" s="3684"/>
      <c r="I69" s="3684"/>
      <c r="J69" s="3684"/>
      <c r="K69" s="3684"/>
      <c r="L69" s="3685"/>
      <c r="M69" s="3686" t="s">
        <v>1027</v>
      </c>
      <c r="N69" s="3684"/>
      <c r="O69" s="3684"/>
      <c r="P69" s="3684"/>
      <c r="Q69" s="3684"/>
      <c r="R69" s="3684"/>
      <c r="S69" s="3684"/>
      <c r="T69" s="3687"/>
      <c r="U69" s="310"/>
      <c r="V69" s="310"/>
      <c r="W69" s="310"/>
      <c r="X69" s="310"/>
      <c r="Y69" s="310"/>
      <c r="Z69" s="310"/>
      <c r="AA69" s="310"/>
      <c r="AB69" s="310"/>
      <c r="AC69" s="310"/>
      <c r="AD69" s="302"/>
    </row>
    <row r="70" spans="1:30" s="610" customFormat="1" ht="15" customHeight="1" x14ac:dyDescent="0.25">
      <c r="A70" s="541"/>
      <c r="B70" s="310"/>
      <c r="C70" s="687"/>
      <c r="D70" s="687"/>
      <c r="E70" s="3684" t="s">
        <v>1014</v>
      </c>
      <c r="F70" s="3684"/>
      <c r="G70" s="3684"/>
      <c r="H70" s="3684" t="s">
        <v>1028</v>
      </c>
      <c r="I70" s="3684"/>
      <c r="J70" s="3684"/>
      <c r="K70" s="3684" t="s">
        <v>1029</v>
      </c>
      <c r="L70" s="3685" t="s">
        <v>525</v>
      </c>
      <c r="M70" s="3686" t="s">
        <v>1014</v>
      </c>
      <c r="N70" s="3684"/>
      <c r="O70" s="3684"/>
      <c r="P70" s="3684" t="s">
        <v>1028</v>
      </c>
      <c r="Q70" s="3684"/>
      <c r="R70" s="3684"/>
      <c r="S70" s="3684" t="s">
        <v>1029</v>
      </c>
      <c r="T70" s="3687" t="s">
        <v>525</v>
      </c>
      <c r="U70" s="310"/>
      <c r="V70" s="310"/>
      <c r="W70" s="310"/>
      <c r="X70" s="310"/>
      <c r="Y70" s="310"/>
      <c r="Z70" s="310"/>
      <c r="AA70" s="310"/>
      <c r="AB70" s="310"/>
      <c r="AC70" s="310"/>
      <c r="AD70" s="302"/>
    </row>
    <row r="71" spans="1:30" s="610" customFormat="1" ht="30" customHeight="1" x14ac:dyDescent="0.25">
      <c r="A71" s="541"/>
      <c r="B71" s="500"/>
      <c r="C71" s="856"/>
      <c r="D71" s="856"/>
      <c r="E71" s="780" t="s">
        <v>1030</v>
      </c>
      <c r="F71" s="780" t="s">
        <v>1031</v>
      </c>
      <c r="G71" s="780" t="s">
        <v>1032</v>
      </c>
      <c r="H71" s="780" t="s">
        <v>1030</v>
      </c>
      <c r="I71" s="780" t="s">
        <v>1031</v>
      </c>
      <c r="J71" s="780" t="s">
        <v>1032</v>
      </c>
      <c r="K71" s="3684"/>
      <c r="L71" s="3685"/>
      <c r="M71" s="781" t="s">
        <v>1030</v>
      </c>
      <c r="N71" s="780" t="s">
        <v>1031</v>
      </c>
      <c r="O71" s="780" t="s">
        <v>1032</v>
      </c>
      <c r="P71" s="780" t="s">
        <v>1030</v>
      </c>
      <c r="Q71" s="780" t="s">
        <v>1031</v>
      </c>
      <c r="R71" s="780" t="s">
        <v>1032</v>
      </c>
      <c r="S71" s="3684"/>
      <c r="T71" s="3687"/>
      <c r="U71" s="310"/>
      <c r="V71" s="310"/>
      <c r="W71" s="310"/>
      <c r="X71" s="310"/>
      <c r="Y71" s="310"/>
      <c r="Z71" s="310"/>
      <c r="AA71" s="310"/>
      <c r="AB71" s="310"/>
      <c r="AC71" s="310"/>
      <c r="AD71" s="302"/>
    </row>
    <row r="72" spans="1:30" s="292" customFormat="1" ht="15" customHeight="1" x14ac:dyDescent="0.25">
      <c r="A72" s="541"/>
      <c r="B72" s="845">
        <v>1</v>
      </c>
      <c r="C72" s="688" t="s">
        <v>1002</v>
      </c>
      <c r="D72" s="754"/>
      <c r="E72" s="593"/>
      <c r="F72" s="593"/>
      <c r="G72" s="593"/>
      <c r="H72" s="593"/>
      <c r="I72" s="593"/>
      <c r="J72" s="593"/>
      <c r="K72" s="593"/>
      <c r="L72" s="730"/>
      <c r="M72" s="731"/>
      <c r="N72" s="593"/>
      <c r="O72" s="593"/>
      <c r="P72" s="593"/>
      <c r="Q72" s="593"/>
      <c r="R72" s="593"/>
      <c r="S72" s="593"/>
      <c r="T72" s="574"/>
      <c r="U72" s="310"/>
      <c r="V72" s="310"/>
      <c r="W72" s="310"/>
      <c r="X72" s="310"/>
      <c r="Y72" s="310"/>
      <c r="Z72" s="310"/>
      <c r="AA72" s="310"/>
      <c r="AB72" s="310"/>
      <c r="AC72" s="310"/>
      <c r="AD72" s="302"/>
    </row>
    <row r="73" spans="1:30" s="292" customFormat="1" ht="15" customHeight="1" x14ac:dyDescent="0.25">
      <c r="A73" s="541"/>
      <c r="B73" s="644">
        <v>2</v>
      </c>
      <c r="C73" s="695" t="s">
        <v>132</v>
      </c>
      <c r="D73" s="696"/>
      <c r="E73" s="29"/>
      <c r="F73" s="29"/>
      <c r="G73" s="29"/>
      <c r="H73" s="29"/>
      <c r="I73" s="29"/>
      <c r="J73" s="29"/>
      <c r="K73" s="29"/>
      <c r="L73" s="732"/>
      <c r="M73" s="733"/>
      <c r="N73" s="29"/>
      <c r="O73" s="29"/>
      <c r="P73" s="29"/>
      <c r="Q73" s="29"/>
      <c r="R73" s="29"/>
      <c r="S73" s="29"/>
      <c r="T73" s="44"/>
      <c r="U73" s="310"/>
      <c r="V73" s="310"/>
      <c r="W73" s="310"/>
      <c r="X73" s="310"/>
      <c r="Y73" s="310"/>
      <c r="Z73" s="310"/>
      <c r="AA73" s="310"/>
      <c r="AB73" s="310"/>
      <c r="AC73" s="310"/>
      <c r="AD73" s="302"/>
    </row>
    <row r="74" spans="1:30" s="292" customFormat="1" ht="15" customHeight="1" x14ac:dyDescent="0.25">
      <c r="A74" s="541"/>
      <c r="B74" s="644">
        <v>3</v>
      </c>
      <c r="C74" s="695" t="s">
        <v>1003</v>
      </c>
      <c r="D74" s="696"/>
      <c r="E74" s="29"/>
      <c r="F74" s="29"/>
      <c r="G74" s="29"/>
      <c r="H74" s="29"/>
      <c r="I74" s="29"/>
      <c r="J74" s="29"/>
      <c r="K74" s="29"/>
      <c r="L74" s="732"/>
      <c r="M74" s="733"/>
      <c r="N74" s="29"/>
      <c r="O74" s="29"/>
      <c r="P74" s="29"/>
      <c r="Q74" s="29"/>
      <c r="R74" s="29"/>
      <c r="S74" s="29"/>
      <c r="T74" s="44"/>
      <c r="U74" s="310"/>
      <c r="V74" s="310"/>
      <c r="W74" s="310"/>
      <c r="X74" s="310"/>
      <c r="Y74" s="310"/>
      <c r="Z74" s="310"/>
      <c r="AA74" s="310"/>
      <c r="AB74" s="310"/>
      <c r="AC74" s="310"/>
      <c r="AD74" s="302"/>
    </row>
    <row r="75" spans="1:30" s="292" customFormat="1" ht="15" customHeight="1" x14ac:dyDescent="0.25">
      <c r="A75" s="541"/>
      <c r="B75" s="644">
        <v>4</v>
      </c>
      <c r="C75" s="695" t="s">
        <v>1038</v>
      </c>
      <c r="D75" s="696"/>
      <c r="E75" s="477">
        <f>SUM(E76,E78,E79,E80,E82,E83,E84)</f>
        <v>0</v>
      </c>
      <c r="F75" s="477">
        <f t="shared" ref="F75:T75" si="11">SUM(F76,F78,F79,F80,F82,F83,F84)</f>
        <v>0</v>
      </c>
      <c r="G75" s="477">
        <f t="shared" si="11"/>
        <v>0</v>
      </c>
      <c r="H75" s="477">
        <f t="shared" si="11"/>
        <v>0</v>
      </c>
      <c r="I75" s="477">
        <f t="shared" si="11"/>
        <v>0</v>
      </c>
      <c r="J75" s="477">
        <f t="shared" si="11"/>
        <v>0</v>
      </c>
      <c r="K75" s="477">
        <f t="shared" si="11"/>
        <v>0</v>
      </c>
      <c r="L75" s="755">
        <f t="shared" si="11"/>
        <v>0</v>
      </c>
      <c r="M75" s="756">
        <f t="shared" si="11"/>
        <v>0</v>
      </c>
      <c r="N75" s="477">
        <f t="shared" si="11"/>
        <v>0</v>
      </c>
      <c r="O75" s="477">
        <f t="shared" si="11"/>
        <v>0</v>
      </c>
      <c r="P75" s="477">
        <f t="shared" si="11"/>
        <v>0</v>
      </c>
      <c r="Q75" s="477">
        <f t="shared" si="11"/>
        <v>0</v>
      </c>
      <c r="R75" s="477">
        <f t="shared" si="11"/>
        <v>0</v>
      </c>
      <c r="S75" s="477">
        <f t="shared" si="11"/>
        <v>0</v>
      </c>
      <c r="T75" s="338">
        <f t="shared" si="11"/>
        <v>0</v>
      </c>
      <c r="U75" s="310"/>
      <c r="V75" s="310"/>
      <c r="W75" s="310"/>
      <c r="X75" s="310"/>
      <c r="Y75" s="310"/>
      <c r="Z75" s="310"/>
      <c r="AA75" s="310"/>
      <c r="AB75" s="310"/>
      <c r="AC75" s="310"/>
      <c r="AD75" s="302"/>
    </row>
    <row r="76" spans="1:30" s="292" customFormat="1" ht="15" customHeight="1" x14ac:dyDescent="0.25">
      <c r="A76" s="541"/>
      <c r="B76" s="644">
        <v>4.0999999999999996</v>
      </c>
      <c r="C76" s="846" t="s">
        <v>1005</v>
      </c>
      <c r="D76" s="576"/>
      <c r="E76" s="29"/>
      <c r="F76" s="29"/>
      <c r="G76" s="29"/>
      <c r="H76" s="29"/>
      <c r="I76" s="29"/>
      <c r="J76" s="29"/>
      <c r="K76" s="29"/>
      <c r="L76" s="732"/>
      <c r="M76" s="733"/>
      <c r="N76" s="29"/>
      <c r="O76" s="29"/>
      <c r="P76" s="29"/>
      <c r="Q76" s="29"/>
      <c r="R76" s="29"/>
      <c r="S76" s="29"/>
      <c r="T76" s="44"/>
      <c r="U76" s="310"/>
      <c r="V76" s="310"/>
      <c r="W76" s="310"/>
      <c r="X76" s="310"/>
      <c r="Y76" s="310"/>
      <c r="Z76" s="310"/>
      <c r="AA76" s="310"/>
      <c r="AB76" s="310"/>
      <c r="AC76" s="310"/>
      <c r="AD76" s="302"/>
    </row>
    <row r="77" spans="1:30" s="292" customFormat="1" ht="30" customHeight="1" x14ac:dyDescent="0.25">
      <c r="A77" s="541"/>
      <c r="B77" s="702"/>
      <c r="C77" s="703" t="s">
        <v>1006</v>
      </c>
      <c r="D77" s="704"/>
      <c r="E77" s="22"/>
      <c r="F77" s="22"/>
      <c r="G77" s="22"/>
      <c r="H77" s="22"/>
      <c r="I77" s="22"/>
      <c r="J77" s="22"/>
      <c r="K77" s="22"/>
      <c r="L77" s="705"/>
      <c r="M77" s="706"/>
      <c r="N77" s="22"/>
      <c r="O77" s="22"/>
      <c r="P77" s="22"/>
      <c r="Q77" s="22"/>
      <c r="R77" s="22"/>
      <c r="S77" s="22"/>
      <c r="T77" s="114"/>
      <c r="U77" s="310"/>
      <c r="V77" s="310"/>
      <c r="W77" s="310"/>
      <c r="X77" s="310"/>
      <c r="Y77" s="310"/>
      <c r="Z77" s="310"/>
      <c r="AA77" s="310"/>
      <c r="AB77" s="310"/>
      <c r="AC77" s="310"/>
      <c r="AD77" s="302"/>
    </row>
    <row r="78" spans="1:30" s="292" customFormat="1" ht="15" customHeight="1" x14ac:dyDescent="0.25">
      <c r="A78" s="541"/>
      <c r="B78" s="644">
        <v>4.2</v>
      </c>
      <c r="C78" s="707" t="s">
        <v>1007</v>
      </c>
      <c r="D78" s="577"/>
      <c r="E78" s="29"/>
      <c r="F78" s="29"/>
      <c r="G78" s="29"/>
      <c r="H78" s="29"/>
      <c r="I78" s="29"/>
      <c r="J78" s="29"/>
      <c r="K78" s="29"/>
      <c r="L78" s="732"/>
      <c r="M78" s="733"/>
      <c r="N78" s="29"/>
      <c r="O78" s="29"/>
      <c r="P78" s="29"/>
      <c r="Q78" s="29"/>
      <c r="R78" s="29"/>
      <c r="S78" s="29"/>
      <c r="T78" s="44"/>
      <c r="U78" s="310"/>
      <c r="V78" s="310"/>
      <c r="W78" s="310"/>
      <c r="X78" s="310"/>
      <c r="Y78" s="310"/>
      <c r="Z78" s="310"/>
      <c r="AA78" s="310"/>
      <c r="AB78" s="310"/>
      <c r="AC78" s="310"/>
      <c r="AD78" s="302"/>
    </row>
    <row r="79" spans="1:30" s="292" customFormat="1" ht="15" customHeight="1" x14ac:dyDescent="0.25">
      <c r="A79" s="541"/>
      <c r="B79" s="644">
        <v>4.3</v>
      </c>
      <c r="C79" s="707" t="s">
        <v>1008</v>
      </c>
      <c r="D79" s="577"/>
      <c r="E79" s="29"/>
      <c r="F79" s="29"/>
      <c r="G79" s="29"/>
      <c r="H79" s="29"/>
      <c r="I79" s="29"/>
      <c r="J79" s="29"/>
      <c r="K79" s="29"/>
      <c r="L79" s="732"/>
      <c r="M79" s="733"/>
      <c r="N79" s="29"/>
      <c r="O79" s="29"/>
      <c r="P79" s="29"/>
      <c r="Q79" s="29"/>
      <c r="R79" s="29"/>
      <c r="S79" s="29"/>
      <c r="T79" s="44"/>
      <c r="U79" s="310"/>
      <c r="V79" s="310"/>
      <c r="W79" s="310"/>
      <c r="X79" s="310"/>
      <c r="Y79" s="310"/>
      <c r="Z79" s="310"/>
      <c r="AA79" s="310"/>
      <c r="AB79" s="310"/>
      <c r="AC79" s="310"/>
      <c r="AD79" s="302"/>
    </row>
    <row r="80" spans="1:30" s="292" customFormat="1" ht="15" customHeight="1" x14ac:dyDescent="0.25">
      <c r="A80" s="541"/>
      <c r="B80" s="644">
        <v>4.4000000000000004</v>
      </c>
      <c r="C80" s="707" t="s">
        <v>1009</v>
      </c>
      <c r="D80" s="577"/>
      <c r="E80" s="29"/>
      <c r="F80" s="29"/>
      <c r="G80" s="29"/>
      <c r="H80" s="29"/>
      <c r="I80" s="29"/>
      <c r="J80" s="29"/>
      <c r="K80" s="29"/>
      <c r="L80" s="732"/>
      <c r="M80" s="733"/>
      <c r="N80" s="29"/>
      <c r="O80" s="29"/>
      <c r="P80" s="29"/>
      <c r="Q80" s="29"/>
      <c r="R80" s="29"/>
      <c r="S80" s="29"/>
      <c r="T80" s="44"/>
      <c r="U80" s="310"/>
      <c r="V80" s="310"/>
      <c r="W80" s="310"/>
      <c r="X80" s="310"/>
      <c r="Y80" s="310"/>
      <c r="Z80" s="310"/>
      <c r="AA80" s="310"/>
      <c r="AB80" s="310"/>
      <c r="AC80" s="310"/>
      <c r="AD80" s="302"/>
    </row>
    <row r="81" spans="1:30" s="292" customFormat="1" ht="30" customHeight="1" x14ac:dyDescent="0.25">
      <c r="A81" s="541"/>
      <c r="B81" s="702"/>
      <c r="C81" s="703" t="s">
        <v>1010</v>
      </c>
      <c r="D81" s="704"/>
      <c r="E81" s="22"/>
      <c r="F81" s="22"/>
      <c r="G81" s="22"/>
      <c r="H81" s="22"/>
      <c r="I81" s="22"/>
      <c r="J81" s="22"/>
      <c r="K81" s="22"/>
      <c r="L81" s="705"/>
      <c r="M81" s="706"/>
      <c r="N81" s="22"/>
      <c r="O81" s="22"/>
      <c r="P81" s="22"/>
      <c r="Q81" s="22"/>
      <c r="R81" s="22"/>
      <c r="S81" s="22"/>
      <c r="T81" s="114"/>
      <c r="U81" s="310"/>
      <c r="V81" s="310"/>
      <c r="W81" s="310"/>
      <c r="X81" s="310"/>
      <c r="Y81" s="310"/>
      <c r="Z81" s="310"/>
      <c r="AA81" s="310"/>
      <c r="AB81" s="310"/>
      <c r="AC81" s="310"/>
      <c r="AD81" s="302"/>
    </row>
    <row r="82" spans="1:30" s="292" customFormat="1" ht="15" customHeight="1" x14ac:dyDescent="0.25">
      <c r="A82" s="541"/>
      <c r="B82" s="644">
        <v>4.5</v>
      </c>
      <c r="C82" s="707" t="s">
        <v>1007</v>
      </c>
      <c r="D82" s="577"/>
      <c r="E82" s="29"/>
      <c r="F82" s="29"/>
      <c r="G82" s="29"/>
      <c r="H82" s="29"/>
      <c r="I82" s="29"/>
      <c r="J82" s="29"/>
      <c r="K82" s="29"/>
      <c r="L82" s="732"/>
      <c r="M82" s="733"/>
      <c r="N82" s="29"/>
      <c r="O82" s="29"/>
      <c r="P82" s="29"/>
      <c r="Q82" s="29"/>
      <c r="R82" s="29"/>
      <c r="S82" s="29"/>
      <c r="T82" s="44"/>
      <c r="U82" s="310"/>
      <c r="V82" s="310"/>
      <c r="W82" s="310"/>
      <c r="X82" s="310"/>
      <c r="Y82" s="310"/>
      <c r="Z82" s="310"/>
      <c r="AA82" s="310"/>
      <c r="AB82" s="310"/>
      <c r="AC82" s="310"/>
      <c r="AD82" s="302"/>
    </row>
    <row r="83" spans="1:30" s="292" customFormat="1" ht="15" customHeight="1" x14ac:dyDescent="0.25">
      <c r="A83" s="541"/>
      <c r="B83" s="644">
        <v>4.5999999999999996</v>
      </c>
      <c r="C83" s="707" t="s">
        <v>1008</v>
      </c>
      <c r="D83" s="577"/>
      <c r="E83" s="29"/>
      <c r="F83" s="29"/>
      <c r="G83" s="29"/>
      <c r="H83" s="29"/>
      <c r="I83" s="29"/>
      <c r="J83" s="29"/>
      <c r="K83" s="29"/>
      <c r="L83" s="732"/>
      <c r="M83" s="733"/>
      <c r="N83" s="29"/>
      <c r="O83" s="29"/>
      <c r="P83" s="29"/>
      <c r="Q83" s="29"/>
      <c r="R83" s="29"/>
      <c r="S83" s="29"/>
      <c r="T83" s="44"/>
      <c r="U83" s="310"/>
      <c r="V83" s="310"/>
      <c r="W83" s="310"/>
      <c r="X83" s="310"/>
      <c r="Y83" s="310"/>
      <c r="Z83" s="310"/>
      <c r="AA83" s="310"/>
      <c r="AB83" s="310"/>
      <c r="AC83" s="310"/>
      <c r="AD83" s="302"/>
    </row>
    <row r="84" spans="1:30" s="292" customFormat="1" ht="15" customHeight="1" x14ac:dyDescent="0.25">
      <c r="A84" s="541"/>
      <c r="B84" s="645">
        <v>4.7</v>
      </c>
      <c r="C84" s="708" t="s">
        <v>1009</v>
      </c>
      <c r="D84" s="757"/>
      <c r="E84" s="24"/>
      <c r="F84" s="24"/>
      <c r="G84" s="24"/>
      <c r="H84" s="24"/>
      <c r="I84" s="24"/>
      <c r="J84" s="24"/>
      <c r="K84" s="24"/>
      <c r="L84" s="751"/>
      <c r="M84" s="752"/>
      <c r="N84" s="24"/>
      <c r="O84" s="24"/>
      <c r="P84" s="24"/>
      <c r="Q84" s="24"/>
      <c r="R84" s="24"/>
      <c r="S84" s="24"/>
      <c r="T84" s="129"/>
      <c r="U84" s="310"/>
      <c r="V84" s="310"/>
      <c r="W84" s="310"/>
      <c r="X84" s="310"/>
      <c r="Y84" s="310"/>
      <c r="Z84" s="310"/>
      <c r="AA84" s="310"/>
      <c r="AB84" s="310"/>
      <c r="AC84" s="310"/>
      <c r="AD84" s="302"/>
    </row>
    <row r="85" spans="1:30" s="610" customFormat="1" ht="15" customHeight="1" x14ac:dyDescent="0.25">
      <c r="A85" s="541"/>
      <c r="B85" s="650"/>
      <c r="C85" s="716" t="s">
        <v>1011</v>
      </c>
      <c r="D85" s="716"/>
      <c r="E85" s="633">
        <f t="shared" ref="E85:T85" si="12">SUM(E72,E73,E74,E75)</f>
        <v>0</v>
      </c>
      <c r="F85" s="633">
        <f t="shared" si="12"/>
        <v>0</v>
      </c>
      <c r="G85" s="633">
        <f t="shared" si="12"/>
        <v>0</v>
      </c>
      <c r="H85" s="633">
        <f t="shared" si="12"/>
        <v>0</v>
      </c>
      <c r="I85" s="633">
        <f t="shared" si="12"/>
        <v>0</v>
      </c>
      <c r="J85" s="633">
        <f t="shared" si="12"/>
        <v>0</v>
      </c>
      <c r="K85" s="633">
        <f t="shared" si="12"/>
        <v>0</v>
      </c>
      <c r="L85" s="634">
        <f t="shared" si="12"/>
        <v>0</v>
      </c>
      <c r="M85" s="632">
        <f t="shared" si="12"/>
        <v>0</v>
      </c>
      <c r="N85" s="633">
        <f t="shared" si="12"/>
        <v>0</v>
      </c>
      <c r="O85" s="633">
        <f t="shared" si="12"/>
        <v>0</v>
      </c>
      <c r="P85" s="633">
        <f t="shared" si="12"/>
        <v>0</v>
      </c>
      <c r="Q85" s="633">
        <f t="shared" si="12"/>
        <v>0</v>
      </c>
      <c r="R85" s="633">
        <f t="shared" si="12"/>
        <v>0</v>
      </c>
      <c r="S85" s="633">
        <f t="shared" si="12"/>
        <v>0</v>
      </c>
      <c r="T85" s="717">
        <f t="shared" si="12"/>
        <v>0</v>
      </c>
      <c r="U85" s="310"/>
      <c r="V85" s="310"/>
      <c r="W85" s="310"/>
      <c r="X85" s="310"/>
      <c r="Y85" s="310"/>
      <c r="Z85" s="310"/>
      <c r="AA85" s="310"/>
      <c r="AB85" s="310"/>
      <c r="AC85" s="310"/>
      <c r="AD85" s="302"/>
    </row>
    <row r="86" spans="1:30" s="763" customFormat="1" ht="15" customHeight="1" x14ac:dyDescent="0.25">
      <c r="A86" s="758"/>
      <c r="B86" s="87"/>
      <c r="C86" s="87"/>
      <c r="D86" s="87"/>
      <c r="E86" s="87"/>
      <c r="F86" s="623"/>
      <c r="G86" s="623"/>
      <c r="H86" s="623"/>
      <c r="I86" s="623"/>
      <c r="J86" s="623"/>
      <c r="K86" s="623"/>
      <c r="L86" s="623"/>
      <c r="M86" s="623"/>
      <c r="N86" s="623"/>
      <c r="O86" s="623"/>
      <c r="P86" s="623"/>
      <c r="Q86" s="623"/>
      <c r="R86" s="87"/>
      <c r="S86" s="623"/>
      <c r="T86" s="623"/>
      <c r="U86" s="623"/>
      <c r="V86" s="623"/>
      <c r="W86" s="623"/>
      <c r="X86" s="623"/>
      <c r="Y86" s="623"/>
      <c r="Z86" s="623"/>
      <c r="AA86" s="623"/>
      <c r="AB86" s="623"/>
      <c r="AC86" s="720"/>
      <c r="AD86" s="94"/>
    </row>
    <row r="87" spans="1:30" s="610" customFormat="1" ht="45" customHeight="1" x14ac:dyDescent="0.55000000000000004">
      <c r="A87" s="806" t="s">
        <v>1033</v>
      </c>
      <c r="B87" s="724"/>
      <c r="C87" s="679"/>
      <c r="D87" s="679"/>
      <c r="E87" s="679"/>
      <c r="F87" s="680"/>
      <c r="G87" s="681"/>
      <c r="H87" s="681"/>
      <c r="I87" s="681"/>
      <c r="J87" s="681"/>
      <c r="K87" s="679"/>
      <c r="L87" s="681"/>
      <c r="M87" s="681"/>
      <c r="N87" s="679"/>
      <c r="O87" s="682"/>
      <c r="P87" s="683"/>
      <c r="Q87" s="684"/>
      <c r="R87" s="684"/>
      <c r="S87" s="684"/>
      <c r="T87" s="684"/>
      <c r="U87" s="684"/>
      <c r="V87" s="684"/>
      <c r="W87" s="684"/>
      <c r="X87" s="684"/>
      <c r="Y87" s="684"/>
      <c r="Z87" s="684"/>
      <c r="AA87" s="684"/>
      <c r="AB87" s="684"/>
      <c r="AC87" s="684"/>
      <c r="AD87" s="685"/>
    </row>
    <row r="88" spans="1:30" s="610" customFormat="1" ht="15" customHeight="1" x14ac:dyDescent="0.25">
      <c r="A88" s="541"/>
      <c r="B88" s="310"/>
      <c r="C88" s="3672"/>
      <c r="D88" s="854"/>
      <c r="E88" s="854"/>
      <c r="F88" s="3675" t="s">
        <v>1034</v>
      </c>
      <c r="G88" s="3675"/>
      <c r="H88" s="3675"/>
      <c r="I88" s="3675"/>
      <c r="J88" s="3675"/>
      <c r="K88" s="3675"/>
      <c r="L88" s="3675"/>
      <c r="M88" s="3675" t="s">
        <v>1035</v>
      </c>
      <c r="N88" s="3675"/>
      <c r="O88" s="3675"/>
      <c r="P88" s="3675"/>
      <c r="Q88" s="3675"/>
      <c r="R88" s="3675"/>
      <c r="S88" s="3675"/>
      <c r="T88" s="3678" t="s">
        <v>1036</v>
      </c>
      <c r="U88" s="310"/>
      <c r="V88" s="310"/>
      <c r="W88" s="310"/>
      <c r="X88" s="310"/>
      <c r="Y88" s="310"/>
      <c r="Z88" s="310"/>
      <c r="AA88" s="310"/>
      <c r="AB88" s="310"/>
      <c r="AC88" s="310"/>
      <c r="AD88" s="160"/>
    </row>
    <row r="89" spans="1:30" s="610" customFormat="1" ht="15" customHeight="1" x14ac:dyDescent="0.25">
      <c r="A89" s="541"/>
      <c r="B89" s="310"/>
      <c r="C89" s="3673"/>
      <c r="D89" s="855"/>
      <c r="E89" s="855"/>
      <c r="F89" s="3681" t="s">
        <v>65</v>
      </c>
      <c r="G89" s="3683" t="s">
        <v>1037</v>
      </c>
      <c r="H89" s="3683"/>
      <c r="I89" s="3683"/>
      <c r="J89" s="3683"/>
      <c r="K89" s="3683"/>
      <c r="L89" s="3683"/>
      <c r="M89" s="3681" t="s">
        <v>65</v>
      </c>
      <c r="N89" s="3683" t="s">
        <v>1037</v>
      </c>
      <c r="O89" s="3683"/>
      <c r="P89" s="3683"/>
      <c r="Q89" s="3683"/>
      <c r="R89" s="3683"/>
      <c r="S89" s="3683"/>
      <c r="T89" s="3679"/>
      <c r="U89" s="310"/>
      <c r="V89" s="310"/>
      <c r="W89" s="310"/>
      <c r="X89" s="310"/>
      <c r="Y89" s="310"/>
      <c r="Z89" s="310"/>
      <c r="AA89" s="310"/>
      <c r="AB89" s="310"/>
      <c r="AC89" s="310"/>
      <c r="AD89" s="160"/>
    </row>
    <row r="90" spans="1:30" s="610" customFormat="1" ht="15" customHeight="1" x14ac:dyDescent="0.25">
      <c r="A90" s="541"/>
      <c r="B90" s="310"/>
      <c r="C90" s="3674"/>
      <c r="D90" s="856"/>
      <c r="E90" s="856"/>
      <c r="F90" s="3682"/>
      <c r="G90" s="850" t="s">
        <v>1014</v>
      </c>
      <c r="H90" s="850" t="s">
        <v>1015</v>
      </c>
      <c r="I90" s="850" t="s">
        <v>1016</v>
      </c>
      <c r="J90" s="850" t="s">
        <v>1017</v>
      </c>
      <c r="K90" s="850" t="s">
        <v>1018</v>
      </c>
      <c r="L90" s="850" t="s">
        <v>1019</v>
      </c>
      <c r="M90" s="3682"/>
      <c r="N90" s="850" t="s">
        <v>1014</v>
      </c>
      <c r="O90" s="850" t="s">
        <v>1015</v>
      </c>
      <c r="P90" s="850" t="s">
        <v>1016</v>
      </c>
      <c r="Q90" s="850" t="s">
        <v>1017</v>
      </c>
      <c r="R90" s="850" t="s">
        <v>1018</v>
      </c>
      <c r="S90" s="850" t="s">
        <v>1019</v>
      </c>
      <c r="T90" s="3680"/>
      <c r="U90" s="310"/>
      <c r="V90" s="310"/>
      <c r="W90" s="310"/>
      <c r="X90" s="310"/>
      <c r="Y90" s="310"/>
      <c r="Z90" s="310"/>
      <c r="AA90" s="310"/>
      <c r="AB90" s="310"/>
      <c r="AC90" s="310"/>
      <c r="AD90" s="160"/>
    </row>
    <row r="91" spans="1:30" s="292" customFormat="1" ht="15" customHeight="1" x14ac:dyDescent="0.25">
      <c r="A91" s="541"/>
      <c r="B91" s="729">
        <v>1</v>
      </c>
      <c r="C91" s="688" t="s">
        <v>1002</v>
      </c>
      <c r="D91" s="688"/>
      <c r="E91" s="688"/>
      <c r="F91" s="593"/>
      <c r="G91" s="593"/>
      <c r="H91" s="593"/>
      <c r="I91" s="593"/>
      <c r="J91" s="593"/>
      <c r="K91" s="593"/>
      <c r="L91" s="593"/>
      <c r="M91" s="593"/>
      <c r="N91" s="593"/>
      <c r="O91" s="593"/>
      <c r="P91" s="593"/>
      <c r="Q91" s="593"/>
      <c r="R91" s="593"/>
      <c r="S91" s="593"/>
      <c r="T91" s="913"/>
      <c r="U91" s="310"/>
      <c r="V91" s="310"/>
      <c r="W91" s="310"/>
      <c r="X91" s="310"/>
      <c r="Y91" s="310"/>
      <c r="Z91" s="310"/>
      <c r="AA91" s="310"/>
      <c r="AB91" s="310"/>
      <c r="AC91" s="310"/>
      <c r="AD91" s="160"/>
    </row>
    <row r="92" spans="1:30" s="292" customFormat="1" ht="15" customHeight="1" x14ac:dyDescent="0.25">
      <c r="A92" s="541"/>
      <c r="B92" s="291"/>
      <c r="C92" s="846" t="s">
        <v>1020</v>
      </c>
      <c r="D92" s="846"/>
      <c r="E92" s="846"/>
      <c r="F92" s="29"/>
      <c r="G92" s="29"/>
      <c r="H92" s="29"/>
      <c r="I92" s="29"/>
      <c r="J92" s="29"/>
      <c r="K92" s="29"/>
      <c r="L92" s="29"/>
      <c r="M92" s="29"/>
      <c r="N92" s="29"/>
      <c r="O92" s="29"/>
      <c r="P92" s="29"/>
      <c r="Q92" s="29"/>
      <c r="R92" s="29"/>
      <c r="S92" s="29"/>
      <c r="T92" s="466"/>
      <c r="U92" s="310"/>
      <c r="V92" s="310"/>
      <c r="W92" s="310"/>
      <c r="X92" s="310"/>
      <c r="Y92" s="310"/>
      <c r="Z92" s="310"/>
      <c r="AA92" s="310"/>
      <c r="AB92" s="310"/>
      <c r="AC92" s="310"/>
      <c r="AD92" s="160"/>
    </row>
    <row r="93" spans="1:30" s="292" customFormat="1" ht="15" customHeight="1" x14ac:dyDescent="0.25">
      <c r="A93" s="541"/>
      <c r="B93" s="291"/>
      <c r="C93" s="707" t="s">
        <v>1021</v>
      </c>
      <c r="D93" s="707"/>
      <c r="E93" s="707"/>
      <c r="F93" s="29"/>
      <c r="G93" s="29"/>
      <c r="H93" s="29"/>
      <c r="I93" s="29"/>
      <c r="J93" s="29"/>
      <c r="K93" s="29"/>
      <c r="L93" s="29"/>
      <c r="M93" s="29"/>
      <c r="N93" s="29"/>
      <c r="O93" s="29"/>
      <c r="P93" s="29"/>
      <c r="Q93" s="29"/>
      <c r="R93" s="29"/>
      <c r="S93" s="29"/>
      <c r="T93" s="466"/>
      <c r="U93" s="310"/>
      <c r="V93" s="310"/>
      <c r="W93" s="310"/>
      <c r="X93" s="310"/>
      <c r="Y93" s="310"/>
      <c r="Z93" s="310"/>
      <c r="AA93" s="310"/>
      <c r="AB93" s="310"/>
      <c r="AC93" s="310"/>
      <c r="AD93" s="160"/>
    </row>
    <row r="94" spans="1:30" s="292" customFormat="1" ht="15" customHeight="1" x14ac:dyDescent="0.25">
      <c r="A94" s="541"/>
      <c r="B94" s="291"/>
      <c r="C94" s="734" t="s">
        <v>1022</v>
      </c>
      <c r="D94" s="734"/>
      <c r="E94" s="734"/>
      <c r="F94" s="29"/>
      <c r="G94" s="29"/>
      <c r="H94" s="29"/>
      <c r="I94" s="29"/>
      <c r="J94" s="29"/>
      <c r="K94" s="29"/>
      <c r="L94" s="29"/>
      <c r="M94" s="29"/>
      <c r="N94" s="29"/>
      <c r="O94" s="29"/>
      <c r="P94" s="29"/>
      <c r="Q94" s="29"/>
      <c r="R94" s="29"/>
      <c r="S94" s="29"/>
      <c r="T94" s="466"/>
      <c r="U94" s="310"/>
      <c r="V94" s="310"/>
      <c r="W94" s="310"/>
      <c r="X94" s="310"/>
      <c r="Y94" s="310"/>
      <c r="Z94" s="310"/>
      <c r="AA94" s="310"/>
      <c r="AB94" s="310"/>
      <c r="AC94" s="310"/>
      <c r="AD94" s="160"/>
    </row>
    <row r="95" spans="1:30" s="292" customFormat="1" ht="15" customHeight="1" x14ac:dyDescent="0.25">
      <c r="A95" s="541"/>
      <c r="B95" s="291"/>
      <c r="C95" s="735" t="s">
        <v>1769</v>
      </c>
      <c r="D95" s="735"/>
      <c r="E95" s="735"/>
      <c r="F95" s="29"/>
      <c r="G95" s="29"/>
      <c r="H95" s="29"/>
      <c r="I95" s="29"/>
      <c r="J95" s="29"/>
      <c r="K95" s="29"/>
      <c r="L95" s="29"/>
      <c r="M95" s="29"/>
      <c r="N95" s="29"/>
      <c r="O95" s="29"/>
      <c r="P95" s="29"/>
      <c r="Q95" s="29"/>
      <c r="R95" s="29"/>
      <c r="S95" s="29"/>
      <c r="T95" s="466"/>
      <c r="U95" s="310"/>
      <c r="V95" s="310"/>
      <c r="W95" s="310"/>
      <c r="X95" s="310"/>
      <c r="Y95" s="310"/>
      <c r="Z95" s="310"/>
      <c r="AA95" s="310"/>
      <c r="AB95" s="310"/>
      <c r="AC95" s="310"/>
      <c r="AD95" s="160"/>
    </row>
    <row r="96" spans="1:30" s="292" customFormat="1" ht="15" customHeight="1" x14ac:dyDescent="0.25">
      <c r="A96" s="541"/>
      <c r="B96" s="736"/>
      <c r="C96" s="737" t="s">
        <v>1114</v>
      </c>
      <c r="D96" s="745"/>
      <c r="E96" s="745"/>
      <c r="F96" s="739" t="str">
        <f t="shared" ref="F96:S96" si="13">IF(AND(F91&gt;=F92,F92&gt;=F93,F93&gt;=F94,F94&gt;=F95),"Yes","No")</f>
        <v>Yes</v>
      </c>
      <c r="G96" s="739" t="str">
        <f t="shared" si="13"/>
        <v>Yes</v>
      </c>
      <c r="H96" s="739" t="str">
        <f t="shared" si="13"/>
        <v>Yes</v>
      </c>
      <c r="I96" s="739" t="str">
        <f t="shared" si="13"/>
        <v>Yes</v>
      </c>
      <c r="J96" s="739" t="str">
        <f t="shared" si="13"/>
        <v>Yes</v>
      </c>
      <c r="K96" s="739" t="str">
        <f t="shared" si="13"/>
        <v>Yes</v>
      </c>
      <c r="L96" s="739" t="str">
        <f t="shared" si="13"/>
        <v>Yes</v>
      </c>
      <c r="M96" s="739" t="str">
        <f t="shared" si="13"/>
        <v>Yes</v>
      </c>
      <c r="N96" s="739" t="str">
        <f t="shared" si="13"/>
        <v>Yes</v>
      </c>
      <c r="O96" s="739" t="str">
        <f t="shared" si="13"/>
        <v>Yes</v>
      </c>
      <c r="P96" s="739" t="str">
        <f t="shared" si="13"/>
        <v>Yes</v>
      </c>
      <c r="Q96" s="739" t="str">
        <f t="shared" si="13"/>
        <v>Yes</v>
      </c>
      <c r="R96" s="739" t="str">
        <f t="shared" si="13"/>
        <v>Yes</v>
      </c>
      <c r="S96" s="739" t="str">
        <f t="shared" si="13"/>
        <v>Yes</v>
      </c>
      <c r="T96" s="466"/>
      <c r="U96" s="310"/>
      <c r="V96" s="310"/>
      <c r="W96" s="310"/>
      <c r="X96" s="310"/>
      <c r="Y96" s="310"/>
      <c r="Z96" s="310"/>
      <c r="AA96" s="310"/>
      <c r="AB96" s="310"/>
      <c r="AC96" s="310"/>
      <c r="AD96" s="160"/>
    </row>
    <row r="97" spans="1:30" s="292" customFormat="1" ht="15" customHeight="1" x14ac:dyDescent="0.25">
      <c r="A97" s="541"/>
      <c r="B97" s="743">
        <v>2</v>
      </c>
      <c r="C97" s="695" t="s">
        <v>132</v>
      </c>
      <c r="D97" s="695"/>
      <c r="E97" s="695"/>
      <c r="F97" s="29"/>
      <c r="G97" s="29"/>
      <c r="H97" s="29"/>
      <c r="I97" s="29"/>
      <c r="J97" s="29"/>
      <c r="K97" s="29"/>
      <c r="L97" s="29"/>
      <c r="M97" s="29"/>
      <c r="N97" s="29"/>
      <c r="O97" s="29"/>
      <c r="P97" s="29"/>
      <c r="Q97" s="29"/>
      <c r="R97" s="29"/>
      <c r="S97" s="29"/>
      <c r="T97" s="466"/>
      <c r="U97" s="310"/>
      <c r="V97" s="310"/>
      <c r="W97" s="310"/>
      <c r="X97" s="310"/>
      <c r="Y97" s="310"/>
      <c r="Z97" s="310"/>
      <c r="AA97" s="310"/>
      <c r="AB97" s="310"/>
      <c r="AC97" s="310"/>
      <c r="AD97" s="160"/>
    </row>
    <row r="98" spans="1:30" s="292" customFormat="1" ht="15" customHeight="1" x14ac:dyDescent="0.25">
      <c r="A98" s="541"/>
      <c r="B98" s="291"/>
      <c r="C98" s="846" t="s">
        <v>1020</v>
      </c>
      <c r="D98" s="846"/>
      <c r="E98" s="846"/>
      <c r="F98" s="29"/>
      <c r="G98" s="29"/>
      <c r="H98" s="29"/>
      <c r="I98" s="29"/>
      <c r="J98" s="29"/>
      <c r="K98" s="29"/>
      <c r="L98" s="29"/>
      <c r="M98" s="29"/>
      <c r="N98" s="29"/>
      <c r="O98" s="29"/>
      <c r="P98" s="29"/>
      <c r="Q98" s="29"/>
      <c r="R98" s="29"/>
      <c r="S98" s="29"/>
      <c r="T98" s="466"/>
      <c r="U98" s="310"/>
      <c r="V98" s="310"/>
      <c r="W98" s="310"/>
      <c r="X98" s="310"/>
      <c r="Y98" s="310"/>
      <c r="Z98" s="310"/>
      <c r="AA98" s="310"/>
      <c r="AB98" s="310"/>
      <c r="AC98" s="310"/>
      <c r="AD98" s="160"/>
    </row>
    <row r="99" spans="1:30" s="292" customFormat="1" ht="15" customHeight="1" x14ac:dyDescent="0.25">
      <c r="A99" s="541"/>
      <c r="B99" s="291"/>
      <c r="C99" s="707" t="s">
        <v>1021</v>
      </c>
      <c r="D99" s="707"/>
      <c r="E99" s="707"/>
      <c r="F99" s="29"/>
      <c r="G99" s="29"/>
      <c r="H99" s="29"/>
      <c r="I99" s="29"/>
      <c r="J99" s="29"/>
      <c r="K99" s="29"/>
      <c r="L99" s="29"/>
      <c r="M99" s="29"/>
      <c r="N99" s="29"/>
      <c r="O99" s="29"/>
      <c r="P99" s="29"/>
      <c r="Q99" s="29"/>
      <c r="R99" s="29"/>
      <c r="S99" s="29"/>
      <c r="T99" s="466"/>
      <c r="U99" s="310"/>
      <c r="V99" s="310"/>
      <c r="W99" s="310"/>
      <c r="X99" s="310"/>
      <c r="Y99" s="310"/>
      <c r="Z99" s="310"/>
      <c r="AA99" s="310"/>
      <c r="AB99" s="310"/>
      <c r="AC99" s="310"/>
      <c r="AD99" s="160"/>
    </row>
    <row r="100" spans="1:30" s="292" customFormat="1" ht="15" customHeight="1" x14ac:dyDescent="0.25">
      <c r="A100" s="541"/>
      <c r="B100" s="291"/>
      <c r="C100" s="734" t="s">
        <v>1022</v>
      </c>
      <c r="D100" s="734"/>
      <c r="E100" s="734"/>
      <c r="F100" s="29"/>
      <c r="G100" s="29"/>
      <c r="H100" s="29"/>
      <c r="I100" s="29"/>
      <c r="J100" s="29"/>
      <c r="K100" s="29"/>
      <c r="L100" s="29"/>
      <c r="M100" s="29"/>
      <c r="N100" s="29"/>
      <c r="O100" s="29"/>
      <c r="P100" s="29"/>
      <c r="Q100" s="29"/>
      <c r="R100" s="29"/>
      <c r="S100" s="29"/>
      <c r="T100" s="466"/>
      <c r="U100" s="310"/>
      <c r="V100" s="310"/>
      <c r="W100" s="310"/>
      <c r="X100" s="310"/>
      <c r="Y100" s="310"/>
      <c r="Z100" s="310"/>
      <c r="AA100" s="310"/>
      <c r="AB100" s="310"/>
      <c r="AC100" s="310"/>
      <c r="AD100" s="160"/>
    </row>
    <row r="101" spans="1:30" s="292" customFormat="1" ht="15" customHeight="1" x14ac:dyDescent="0.25">
      <c r="A101" s="541"/>
      <c r="B101" s="291"/>
      <c r="C101" s="735" t="s">
        <v>1769</v>
      </c>
      <c r="D101" s="735"/>
      <c r="E101" s="735"/>
      <c r="F101" s="29"/>
      <c r="G101" s="29"/>
      <c r="H101" s="29"/>
      <c r="I101" s="29"/>
      <c r="J101" s="29"/>
      <c r="K101" s="29"/>
      <c r="L101" s="29"/>
      <c r="M101" s="29"/>
      <c r="N101" s="29"/>
      <c r="O101" s="29"/>
      <c r="P101" s="29"/>
      <c r="Q101" s="29"/>
      <c r="R101" s="29"/>
      <c r="S101" s="29"/>
      <c r="T101" s="466"/>
      <c r="U101" s="310"/>
      <c r="V101" s="310"/>
      <c r="W101" s="310"/>
      <c r="X101" s="310"/>
      <c r="Y101" s="310"/>
      <c r="Z101" s="310"/>
      <c r="AA101" s="310"/>
      <c r="AB101" s="310"/>
      <c r="AC101" s="310"/>
      <c r="AD101" s="160"/>
    </row>
    <row r="102" spans="1:30" s="292" customFormat="1" ht="15" customHeight="1" x14ac:dyDescent="0.25">
      <c r="A102" s="541"/>
      <c r="B102" s="736"/>
      <c r="C102" s="737" t="s">
        <v>1114</v>
      </c>
      <c r="D102" s="738"/>
      <c r="E102" s="738"/>
      <c r="F102" s="739" t="str">
        <f t="shared" ref="F102:S102" si="14">IF(AND(F97&gt;=F98,F98&gt;=F99,F99&gt;=F100,F100&gt;=F101),"Yes","No")</f>
        <v>Yes</v>
      </c>
      <c r="G102" s="739" t="str">
        <f t="shared" si="14"/>
        <v>Yes</v>
      </c>
      <c r="H102" s="739" t="str">
        <f t="shared" si="14"/>
        <v>Yes</v>
      </c>
      <c r="I102" s="739" t="str">
        <f t="shared" si="14"/>
        <v>Yes</v>
      </c>
      <c r="J102" s="739" t="str">
        <f t="shared" si="14"/>
        <v>Yes</v>
      </c>
      <c r="K102" s="739" t="str">
        <f t="shared" si="14"/>
        <v>Yes</v>
      </c>
      <c r="L102" s="739" t="str">
        <f t="shared" si="14"/>
        <v>Yes</v>
      </c>
      <c r="M102" s="739" t="str">
        <f t="shared" si="14"/>
        <v>Yes</v>
      </c>
      <c r="N102" s="739" t="str">
        <f t="shared" si="14"/>
        <v>Yes</v>
      </c>
      <c r="O102" s="739" t="str">
        <f t="shared" si="14"/>
        <v>Yes</v>
      </c>
      <c r="P102" s="739" t="str">
        <f t="shared" si="14"/>
        <v>Yes</v>
      </c>
      <c r="Q102" s="739" t="str">
        <f t="shared" si="14"/>
        <v>Yes</v>
      </c>
      <c r="R102" s="739" t="str">
        <f t="shared" si="14"/>
        <v>Yes</v>
      </c>
      <c r="S102" s="739" t="str">
        <f t="shared" si="14"/>
        <v>Yes</v>
      </c>
      <c r="T102" s="466"/>
      <c r="U102" s="310"/>
      <c r="V102" s="310"/>
      <c r="W102" s="310"/>
      <c r="X102" s="310"/>
      <c r="Y102" s="310"/>
      <c r="Z102" s="310"/>
      <c r="AA102" s="310"/>
      <c r="AB102" s="310"/>
      <c r="AC102" s="310"/>
      <c r="AD102" s="160"/>
    </row>
    <row r="103" spans="1:30" s="292" customFormat="1" ht="15" customHeight="1" x14ac:dyDescent="0.25">
      <c r="A103" s="541"/>
      <c r="B103" s="644">
        <v>3</v>
      </c>
      <c r="C103" s="695" t="s">
        <v>1003</v>
      </c>
      <c r="D103" s="695"/>
      <c r="E103" s="695"/>
      <c r="F103" s="29"/>
      <c r="G103" s="29"/>
      <c r="H103" s="29"/>
      <c r="I103" s="29"/>
      <c r="J103" s="29"/>
      <c r="K103" s="29"/>
      <c r="L103" s="29"/>
      <c r="M103" s="29"/>
      <c r="N103" s="29"/>
      <c r="O103" s="29"/>
      <c r="P103" s="29"/>
      <c r="Q103" s="29"/>
      <c r="R103" s="29"/>
      <c r="S103" s="29"/>
      <c r="T103" s="466"/>
      <c r="U103" s="310"/>
      <c r="V103" s="310"/>
      <c r="W103" s="310"/>
      <c r="X103" s="310"/>
      <c r="Y103" s="310"/>
      <c r="Z103" s="310"/>
      <c r="AA103" s="310"/>
      <c r="AB103" s="310"/>
      <c r="AC103" s="310"/>
      <c r="AD103" s="160"/>
    </row>
    <row r="104" spans="1:30" s="292" customFormat="1" ht="15" customHeight="1" x14ac:dyDescent="0.25">
      <c r="A104" s="541"/>
      <c r="B104" s="743">
        <v>4</v>
      </c>
      <c r="C104" s="695" t="s">
        <v>1024</v>
      </c>
      <c r="D104" s="695"/>
      <c r="E104" s="695"/>
      <c r="F104" s="477">
        <f>SUM(F110,F115,F119,F128,F129,F130,F123)</f>
        <v>0</v>
      </c>
      <c r="G104" s="477">
        <f t="shared" ref="G104:S104" si="15">SUM(G110,G115,G119,G128,G129,G130,G123)</f>
        <v>0</v>
      </c>
      <c r="H104" s="477">
        <f t="shared" si="15"/>
        <v>0</v>
      </c>
      <c r="I104" s="477">
        <f t="shared" si="15"/>
        <v>0</v>
      </c>
      <c r="J104" s="477">
        <f t="shared" si="15"/>
        <v>0</v>
      </c>
      <c r="K104" s="477">
        <f t="shared" si="15"/>
        <v>0</v>
      </c>
      <c r="L104" s="477">
        <f t="shared" si="15"/>
        <v>0</v>
      </c>
      <c r="M104" s="477">
        <f t="shared" si="15"/>
        <v>0</v>
      </c>
      <c r="N104" s="477">
        <f t="shared" si="15"/>
        <v>0</v>
      </c>
      <c r="O104" s="477">
        <f t="shared" si="15"/>
        <v>0</v>
      </c>
      <c r="P104" s="477">
        <f t="shared" si="15"/>
        <v>0</v>
      </c>
      <c r="Q104" s="477">
        <f t="shared" si="15"/>
        <v>0</v>
      </c>
      <c r="R104" s="477">
        <f t="shared" si="15"/>
        <v>0</v>
      </c>
      <c r="S104" s="477">
        <f t="shared" si="15"/>
        <v>0</v>
      </c>
      <c r="T104" s="914"/>
      <c r="U104" s="310"/>
      <c r="V104" s="310"/>
      <c r="W104" s="310"/>
      <c r="X104" s="310"/>
      <c r="Y104" s="310"/>
      <c r="Z104" s="310"/>
      <c r="AA104" s="310"/>
      <c r="AB104" s="310"/>
      <c r="AC104" s="310"/>
      <c r="AD104" s="160"/>
    </row>
    <row r="105" spans="1:30" s="292" customFormat="1" ht="15" customHeight="1" x14ac:dyDescent="0.25">
      <c r="A105" s="541"/>
      <c r="B105" s="291"/>
      <c r="C105" s="846" t="s">
        <v>1020</v>
      </c>
      <c r="D105" s="846"/>
      <c r="E105" s="846"/>
      <c r="F105" s="29"/>
      <c r="G105" s="29"/>
      <c r="H105" s="29"/>
      <c r="I105" s="29"/>
      <c r="J105" s="29"/>
      <c r="K105" s="29"/>
      <c r="L105" s="29"/>
      <c r="M105" s="29"/>
      <c r="N105" s="29"/>
      <c r="O105" s="29"/>
      <c r="P105" s="29"/>
      <c r="Q105" s="29"/>
      <c r="R105" s="29"/>
      <c r="S105" s="29"/>
      <c r="T105" s="759"/>
      <c r="U105" s="310"/>
      <c r="V105" s="310"/>
      <c r="W105" s="310"/>
      <c r="X105" s="310"/>
      <c r="Y105" s="310"/>
      <c r="Z105" s="310"/>
      <c r="AA105" s="310"/>
      <c r="AB105" s="310"/>
      <c r="AC105" s="310"/>
      <c r="AD105" s="160"/>
    </row>
    <row r="106" spans="1:30" s="292" customFormat="1" ht="15" customHeight="1" x14ac:dyDescent="0.25">
      <c r="A106" s="541"/>
      <c r="B106" s="291"/>
      <c r="C106" s="707" t="s">
        <v>1021</v>
      </c>
      <c r="D106" s="707"/>
      <c r="E106" s="707"/>
      <c r="F106" s="29"/>
      <c r="G106" s="29"/>
      <c r="H106" s="29"/>
      <c r="I106" s="29"/>
      <c r="J106" s="29"/>
      <c r="K106" s="29"/>
      <c r="L106" s="29"/>
      <c r="M106" s="29"/>
      <c r="N106" s="29"/>
      <c r="O106" s="29"/>
      <c r="P106" s="29"/>
      <c r="Q106" s="29"/>
      <c r="R106" s="29"/>
      <c r="S106" s="29"/>
      <c r="T106" s="759"/>
      <c r="U106" s="310"/>
      <c r="V106" s="310"/>
      <c r="W106" s="310"/>
      <c r="X106" s="310"/>
      <c r="Y106" s="310"/>
      <c r="Z106" s="310"/>
      <c r="AA106" s="310"/>
      <c r="AB106" s="310"/>
      <c r="AC106" s="310"/>
      <c r="AD106" s="160"/>
    </row>
    <row r="107" spans="1:30" s="292" customFormat="1" ht="15" customHeight="1" x14ac:dyDescent="0.25">
      <c r="A107" s="541"/>
      <c r="B107" s="291"/>
      <c r="C107" s="734" t="s">
        <v>1022</v>
      </c>
      <c r="D107" s="734"/>
      <c r="E107" s="734"/>
      <c r="F107" s="29"/>
      <c r="G107" s="29"/>
      <c r="H107" s="29"/>
      <c r="I107" s="29"/>
      <c r="J107" s="29"/>
      <c r="K107" s="29"/>
      <c r="L107" s="29"/>
      <c r="M107" s="29"/>
      <c r="N107" s="29"/>
      <c r="O107" s="29"/>
      <c r="P107" s="29"/>
      <c r="Q107" s="29"/>
      <c r="R107" s="29"/>
      <c r="S107" s="29"/>
      <c r="T107" s="759"/>
      <c r="U107" s="310"/>
      <c r="V107" s="310"/>
      <c r="W107" s="310"/>
      <c r="X107" s="310"/>
      <c r="Y107" s="310"/>
      <c r="Z107" s="310"/>
      <c r="AA107" s="310"/>
      <c r="AB107" s="310"/>
      <c r="AC107" s="310"/>
      <c r="AD107" s="160"/>
    </row>
    <row r="108" spans="1:30" s="292" customFormat="1" ht="15" customHeight="1" x14ac:dyDescent="0.25">
      <c r="A108" s="541"/>
      <c r="B108" s="291"/>
      <c r="C108" s="735" t="s">
        <v>1769</v>
      </c>
      <c r="D108" s="735"/>
      <c r="E108" s="735"/>
      <c r="F108" s="29"/>
      <c r="G108" s="29"/>
      <c r="H108" s="29"/>
      <c r="I108" s="29"/>
      <c r="J108" s="29"/>
      <c r="K108" s="29"/>
      <c r="L108" s="29"/>
      <c r="M108" s="29"/>
      <c r="N108" s="29"/>
      <c r="O108" s="29"/>
      <c r="P108" s="29"/>
      <c r="Q108" s="29"/>
      <c r="R108" s="29"/>
      <c r="S108" s="29"/>
      <c r="T108" s="759"/>
      <c r="U108" s="310"/>
      <c r="V108" s="310"/>
      <c r="W108" s="310"/>
      <c r="X108" s="310"/>
      <c r="Y108" s="310"/>
      <c r="Z108" s="310"/>
      <c r="AA108" s="310"/>
      <c r="AB108" s="310"/>
      <c r="AC108" s="310"/>
      <c r="AD108" s="160"/>
    </row>
    <row r="109" spans="1:30" s="292" customFormat="1" ht="15" customHeight="1" x14ac:dyDescent="0.25">
      <c r="A109" s="541"/>
      <c r="B109" s="736"/>
      <c r="C109" s="737" t="s">
        <v>1114</v>
      </c>
      <c r="D109" s="738"/>
      <c r="E109" s="738"/>
      <c r="F109" s="739" t="str">
        <f xml:space="preserve"> IF(AND(F104&gt;=F105,F105&gt;=F106,F106&gt;=F107,F107&gt;=F108,F105&gt;=SUM(F111,F116,F120,F124),F106&gt;=SUM(F112,F117,F121,F125)),"Yes","No")</f>
        <v>Yes</v>
      </c>
      <c r="G109" s="739" t="str">
        <f t="shared" ref="G109:S109" si="16" xml:space="preserve"> IF(AND(G104&gt;=G105,G105&gt;=G106,G106&gt;=G107,G107&gt;=G108,G105&gt;=SUM(G111,G116,G120,G124),G106&gt;=SUM(G112,G117,G121,G125)),"Yes","No")</f>
        <v>Yes</v>
      </c>
      <c r="H109" s="739" t="str">
        <f t="shared" si="16"/>
        <v>Yes</v>
      </c>
      <c r="I109" s="739" t="str">
        <f t="shared" si="16"/>
        <v>Yes</v>
      </c>
      <c r="J109" s="739" t="str">
        <f t="shared" si="16"/>
        <v>Yes</v>
      </c>
      <c r="K109" s="739" t="str">
        <f t="shared" si="16"/>
        <v>Yes</v>
      </c>
      <c r="L109" s="739" t="str">
        <f t="shared" si="16"/>
        <v>Yes</v>
      </c>
      <c r="M109" s="739" t="str">
        <f t="shared" si="16"/>
        <v>Yes</v>
      </c>
      <c r="N109" s="739" t="str">
        <f t="shared" si="16"/>
        <v>Yes</v>
      </c>
      <c r="O109" s="739" t="str">
        <f t="shared" si="16"/>
        <v>Yes</v>
      </c>
      <c r="P109" s="739" t="str">
        <f t="shared" si="16"/>
        <v>Yes</v>
      </c>
      <c r="Q109" s="739" t="str">
        <f t="shared" si="16"/>
        <v>Yes</v>
      </c>
      <c r="R109" s="739" t="str">
        <f t="shared" si="16"/>
        <v>Yes</v>
      </c>
      <c r="S109" s="739" t="str">
        <f t="shared" si="16"/>
        <v>Yes</v>
      </c>
      <c r="T109" s="759"/>
      <c r="U109" s="310"/>
      <c r="V109" s="310"/>
      <c r="W109" s="310"/>
      <c r="X109" s="310"/>
      <c r="Y109" s="310"/>
      <c r="Z109" s="310"/>
      <c r="AA109" s="310"/>
      <c r="AB109" s="310"/>
      <c r="AC109" s="310"/>
      <c r="AD109" s="160"/>
    </row>
    <row r="110" spans="1:30" s="292" customFormat="1" ht="15" customHeight="1" x14ac:dyDescent="0.25">
      <c r="A110" s="541"/>
      <c r="B110" s="743">
        <v>4.0999999999999996</v>
      </c>
      <c r="C110" s="846" t="s">
        <v>1005</v>
      </c>
      <c r="D110" s="846"/>
      <c r="E110" s="846"/>
      <c r="F110" s="29"/>
      <c r="G110" s="29"/>
      <c r="H110" s="29"/>
      <c r="I110" s="29"/>
      <c r="J110" s="29"/>
      <c r="K110" s="29"/>
      <c r="L110" s="29"/>
      <c r="M110" s="29"/>
      <c r="N110" s="29"/>
      <c r="O110" s="29"/>
      <c r="P110" s="29"/>
      <c r="Q110" s="29"/>
      <c r="R110" s="29"/>
      <c r="S110" s="29"/>
      <c r="T110" s="759"/>
      <c r="U110" s="310"/>
      <c r="V110" s="310"/>
      <c r="W110" s="310"/>
      <c r="X110" s="310"/>
      <c r="Y110" s="310"/>
      <c r="Z110" s="310"/>
      <c r="AA110" s="310"/>
      <c r="AB110" s="310"/>
      <c r="AC110" s="310"/>
      <c r="AD110" s="160"/>
    </row>
    <row r="111" spans="1:30" s="292" customFormat="1" ht="15" customHeight="1" x14ac:dyDescent="0.25">
      <c r="A111" s="541"/>
      <c r="B111" s="291"/>
      <c r="C111" s="707" t="s">
        <v>1020</v>
      </c>
      <c r="D111" s="707"/>
      <c r="E111" s="707"/>
      <c r="F111" s="29"/>
      <c r="G111" s="29"/>
      <c r="H111" s="29"/>
      <c r="I111" s="29"/>
      <c r="J111" s="29"/>
      <c r="K111" s="29"/>
      <c r="L111" s="29"/>
      <c r="M111" s="29"/>
      <c r="N111" s="29"/>
      <c r="O111" s="29"/>
      <c r="P111" s="29"/>
      <c r="Q111" s="29"/>
      <c r="R111" s="29"/>
      <c r="S111" s="29"/>
      <c r="T111" s="759"/>
      <c r="U111" s="310"/>
      <c r="V111" s="310"/>
      <c r="W111" s="310"/>
      <c r="X111" s="310"/>
      <c r="Y111" s="310"/>
      <c r="Z111" s="310"/>
      <c r="AA111" s="310"/>
      <c r="AB111" s="310"/>
      <c r="AC111" s="310"/>
      <c r="AD111" s="160"/>
    </row>
    <row r="112" spans="1:30" s="292" customFormat="1" ht="15" customHeight="1" x14ac:dyDescent="0.25">
      <c r="A112" s="541"/>
      <c r="B112" s="291"/>
      <c r="C112" s="734" t="s">
        <v>1021</v>
      </c>
      <c r="D112" s="734"/>
      <c r="E112" s="734"/>
      <c r="F112" s="29"/>
      <c r="G112" s="29"/>
      <c r="H112" s="29"/>
      <c r="I112" s="29"/>
      <c r="J112" s="29"/>
      <c r="K112" s="29"/>
      <c r="L112" s="29"/>
      <c r="M112" s="29"/>
      <c r="N112" s="29"/>
      <c r="O112" s="29"/>
      <c r="P112" s="29"/>
      <c r="Q112" s="29"/>
      <c r="R112" s="29"/>
      <c r="S112" s="29"/>
      <c r="T112" s="759"/>
      <c r="U112" s="310"/>
      <c r="V112" s="310"/>
      <c r="W112" s="310"/>
      <c r="X112" s="310"/>
      <c r="Y112" s="310"/>
      <c r="Z112" s="310"/>
      <c r="AA112" s="310"/>
      <c r="AB112" s="310"/>
      <c r="AC112" s="310"/>
      <c r="AD112" s="160"/>
    </row>
    <row r="113" spans="1:30" s="292" customFormat="1" ht="15" customHeight="1" x14ac:dyDescent="0.25">
      <c r="A113" s="541"/>
      <c r="B113" s="736"/>
      <c r="C113" s="829" t="s">
        <v>1114</v>
      </c>
      <c r="D113" s="745"/>
      <c r="E113" s="745"/>
      <c r="F113" s="739" t="str">
        <f t="shared" ref="F113:S113" si="17">IF(AND(F110&gt;=F111,F111&gt;=F112),"Yes","No")</f>
        <v>Yes</v>
      </c>
      <c r="G113" s="739" t="str">
        <f t="shared" si="17"/>
        <v>Yes</v>
      </c>
      <c r="H113" s="739" t="str">
        <f t="shared" si="17"/>
        <v>Yes</v>
      </c>
      <c r="I113" s="739" t="str">
        <f t="shared" si="17"/>
        <v>Yes</v>
      </c>
      <c r="J113" s="739" t="str">
        <f t="shared" si="17"/>
        <v>Yes</v>
      </c>
      <c r="K113" s="739" t="str">
        <f t="shared" si="17"/>
        <v>Yes</v>
      </c>
      <c r="L113" s="739" t="str">
        <f t="shared" si="17"/>
        <v>Yes</v>
      </c>
      <c r="M113" s="739" t="str">
        <f t="shared" si="17"/>
        <v>Yes</v>
      </c>
      <c r="N113" s="739" t="str">
        <f t="shared" si="17"/>
        <v>Yes</v>
      </c>
      <c r="O113" s="739" t="str">
        <f t="shared" si="17"/>
        <v>Yes</v>
      </c>
      <c r="P113" s="739" t="str">
        <f t="shared" si="17"/>
        <v>Yes</v>
      </c>
      <c r="Q113" s="739" t="str">
        <f t="shared" si="17"/>
        <v>Yes</v>
      </c>
      <c r="R113" s="739" t="str">
        <f t="shared" si="17"/>
        <v>Yes</v>
      </c>
      <c r="S113" s="739" t="str">
        <f t="shared" si="17"/>
        <v>Yes</v>
      </c>
      <c r="T113" s="759"/>
      <c r="U113" s="310"/>
      <c r="V113" s="310"/>
      <c r="W113" s="310"/>
      <c r="X113" s="310"/>
      <c r="Y113" s="310"/>
      <c r="Z113" s="310"/>
      <c r="AA113" s="310"/>
      <c r="AB113" s="310"/>
      <c r="AC113" s="310"/>
      <c r="AD113" s="160"/>
    </row>
    <row r="114" spans="1:30" s="292" customFormat="1" ht="15" customHeight="1" x14ac:dyDescent="0.25">
      <c r="A114" s="541"/>
      <c r="B114" s="702"/>
      <c r="C114" s="846" t="s">
        <v>1006</v>
      </c>
      <c r="D114" s="846"/>
      <c r="E114" s="846"/>
      <c r="F114" s="746"/>
      <c r="G114" s="746"/>
      <c r="H114" s="746"/>
      <c r="I114" s="746"/>
      <c r="J114" s="746"/>
      <c r="K114" s="746"/>
      <c r="L114" s="746"/>
      <c r="M114" s="746"/>
      <c r="N114" s="746"/>
      <c r="O114" s="746"/>
      <c r="P114" s="746"/>
      <c r="Q114" s="746"/>
      <c r="R114" s="746"/>
      <c r="S114" s="746"/>
      <c r="T114" s="759"/>
      <c r="U114" s="310"/>
      <c r="V114" s="310"/>
      <c r="W114" s="310"/>
      <c r="X114" s="310"/>
      <c r="Y114" s="310"/>
      <c r="Z114" s="310"/>
      <c r="AA114" s="310"/>
      <c r="AB114" s="310"/>
      <c r="AC114" s="310"/>
      <c r="AD114" s="160"/>
    </row>
    <row r="115" spans="1:30" s="292" customFormat="1" ht="15" customHeight="1" x14ac:dyDescent="0.25">
      <c r="A115" s="541"/>
      <c r="B115" s="743">
        <v>4.2</v>
      </c>
      <c r="C115" s="707" t="s">
        <v>1007</v>
      </c>
      <c r="D115" s="707"/>
      <c r="E115" s="707"/>
      <c r="F115" s="29"/>
      <c r="G115" s="29"/>
      <c r="H115" s="29"/>
      <c r="I115" s="29"/>
      <c r="J115" s="29"/>
      <c r="K115" s="29"/>
      <c r="L115" s="29"/>
      <c r="M115" s="29"/>
      <c r="N115" s="29"/>
      <c r="O115" s="29"/>
      <c r="P115" s="29"/>
      <c r="Q115" s="29"/>
      <c r="R115" s="29"/>
      <c r="S115" s="29"/>
      <c r="T115" s="759"/>
      <c r="U115" s="310"/>
      <c r="V115" s="310"/>
      <c r="W115" s="310"/>
      <c r="X115" s="310"/>
      <c r="Y115" s="310"/>
      <c r="Z115" s="310"/>
      <c r="AA115" s="310"/>
      <c r="AB115" s="310"/>
      <c r="AC115" s="310"/>
      <c r="AD115" s="160"/>
    </row>
    <row r="116" spans="1:30" s="292" customFormat="1" ht="15" customHeight="1" x14ac:dyDescent="0.25">
      <c r="A116" s="541"/>
      <c r="B116" s="291"/>
      <c r="C116" s="734" t="s">
        <v>1020</v>
      </c>
      <c r="D116" s="734"/>
      <c r="E116" s="734"/>
      <c r="F116" s="29"/>
      <c r="G116" s="29"/>
      <c r="H116" s="29"/>
      <c r="I116" s="29"/>
      <c r="J116" s="29"/>
      <c r="K116" s="29"/>
      <c r="L116" s="29"/>
      <c r="M116" s="29"/>
      <c r="N116" s="29"/>
      <c r="O116" s="29"/>
      <c r="P116" s="29"/>
      <c r="Q116" s="29"/>
      <c r="R116" s="29"/>
      <c r="S116" s="29"/>
      <c r="T116" s="759"/>
      <c r="U116" s="310"/>
      <c r="V116" s="310"/>
      <c r="W116" s="310"/>
      <c r="X116" s="310"/>
      <c r="Y116" s="310"/>
      <c r="Z116" s="310"/>
      <c r="AA116" s="310"/>
      <c r="AB116" s="310"/>
      <c r="AC116" s="310"/>
      <c r="AD116" s="160"/>
    </row>
    <row r="117" spans="1:30" s="292" customFormat="1" ht="15" customHeight="1" x14ac:dyDescent="0.25">
      <c r="A117" s="541"/>
      <c r="B117" s="291"/>
      <c r="C117" s="735" t="s">
        <v>1021</v>
      </c>
      <c r="D117" s="735"/>
      <c r="E117" s="735"/>
      <c r="F117" s="29"/>
      <c r="G117" s="29"/>
      <c r="H117" s="29"/>
      <c r="I117" s="29"/>
      <c r="J117" s="29"/>
      <c r="K117" s="29"/>
      <c r="L117" s="29"/>
      <c r="M117" s="29"/>
      <c r="N117" s="29"/>
      <c r="O117" s="29"/>
      <c r="P117" s="29"/>
      <c r="Q117" s="29"/>
      <c r="R117" s="29"/>
      <c r="S117" s="29"/>
      <c r="T117" s="759"/>
      <c r="U117" s="310"/>
      <c r="V117" s="310"/>
      <c r="W117" s="310"/>
      <c r="X117" s="310"/>
      <c r="Y117" s="310"/>
      <c r="Z117" s="310"/>
      <c r="AA117" s="310"/>
      <c r="AB117" s="310"/>
      <c r="AC117" s="310"/>
      <c r="AD117" s="160"/>
    </row>
    <row r="118" spans="1:30" s="292" customFormat="1" ht="15" customHeight="1" x14ac:dyDescent="0.25">
      <c r="A118" s="541"/>
      <c r="B118" s="736"/>
      <c r="C118" s="744" t="s">
        <v>1114</v>
      </c>
      <c r="D118" s="745"/>
      <c r="E118" s="745"/>
      <c r="F118" s="739" t="str">
        <f t="shared" ref="F118:S118" si="18">IF(AND(F115&gt;=F116,F116&gt;=F117),"Yes","No")</f>
        <v>Yes</v>
      </c>
      <c r="G118" s="739" t="str">
        <f t="shared" si="18"/>
        <v>Yes</v>
      </c>
      <c r="H118" s="739" t="str">
        <f t="shared" si="18"/>
        <v>Yes</v>
      </c>
      <c r="I118" s="739" t="str">
        <f t="shared" si="18"/>
        <v>Yes</v>
      </c>
      <c r="J118" s="739" t="str">
        <f t="shared" si="18"/>
        <v>Yes</v>
      </c>
      <c r="K118" s="739" t="str">
        <f t="shared" si="18"/>
        <v>Yes</v>
      </c>
      <c r="L118" s="739" t="str">
        <f t="shared" si="18"/>
        <v>Yes</v>
      </c>
      <c r="M118" s="739" t="str">
        <f t="shared" si="18"/>
        <v>Yes</v>
      </c>
      <c r="N118" s="739" t="str">
        <f t="shared" si="18"/>
        <v>Yes</v>
      </c>
      <c r="O118" s="739" t="str">
        <f t="shared" si="18"/>
        <v>Yes</v>
      </c>
      <c r="P118" s="739" t="str">
        <f t="shared" si="18"/>
        <v>Yes</v>
      </c>
      <c r="Q118" s="739" t="str">
        <f t="shared" si="18"/>
        <v>Yes</v>
      </c>
      <c r="R118" s="739" t="str">
        <f t="shared" si="18"/>
        <v>Yes</v>
      </c>
      <c r="S118" s="739" t="str">
        <f t="shared" si="18"/>
        <v>Yes</v>
      </c>
      <c r="T118" s="759"/>
      <c r="U118" s="310"/>
      <c r="V118" s="310"/>
      <c r="W118" s="310"/>
      <c r="X118" s="310"/>
      <c r="Y118" s="310"/>
      <c r="Z118" s="310"/>
      <c r="AA118" s="310"/>
      <c r="AB118" s="310"/>
      <c r="AC118" s="310"/>
      <c r="AD118" s="160"/>
    </row>
    <row r="119" spans="1:30" s="292" customFormat="1" ht="15" customHeight="1" x14ac:dyDescent="0.25">
      <c r="A119" s="541"/>
      <c r="B119" s="743">
        <v>4.3</v>
      </c>
      <c r="C119" s="707" t="s">
        <v>1008</v>
      </c>
      <c r="D119" s="707"/>
      <c r="E119" s="707"/>
      <c r="F119" s="29"/>
      <c r="G119" s="29"/>
      <c r="H119" s="29"/>
      <c r="I119" s="29"/>
      <c r="J119" s="29"/>
      <c r="K119" s="29"/>
      <c r="L119" s="29"/>
      <c r="M119" s="29"/>
      <c r="N119" s="29"/>
      <c r="O119" s="29"/>
      <c r="P119" s="29"/>
      <c r="Q119" s="29"/>
      <c r="R119" s="29"/>
      <c r="S119" s="29"/>
      <c r="T119" s="759"/>
      <c r="U119" s="310"/>
      <c r="V119" s="310"/>
      <c r="W119" s="310"/>
      <c r="X119" s="310"/>
      <c r="Y119" s="310"/>
      <c r="Z119" s="310"/>
      <c r="AA119" s="310"/>
      <c r="AB119" s="310"/>
      <c r="AC119" s="310"/>
      <c r="AD119" s="160"/>
    </row>
    <row r="120" spans="1:30" s="292" customFormat="1" ht="15" customHeight="1" x14ac:dyDescent="0.25">
      <c r="A120" s="541"/>
      <c r="B120" s="291"/>
      <c r="C120" s="734" t="s">
        <v>1020</v>
      </c>
      <c r="D120" s="734"/>
      <c r="E120" s="734"/>
      <c r="F120" s="29"/>
      <c r="G120" s="29"/>
      <c r="H120" s="29"/>
      <c r="I120" s="29"/>
      <c r="J120" s="29"/>
      <c r="K120" s="29"/>
      <c r="L120" s="29"/>
      <c r="M120" s="29"/>
      <c r="N120" s="29"/>
      <c r="O120" s="29"/>
      <c r="P120" s="29"/>
      <c r="Q120" s="29"/>
      <c r="R120" s="29"/>
      <c r="S120" s="29"/>
      <c r="T120" s="759"/>
      <c r="U120" s="310"/>
      <c r="V120" s="310"/>
      <c r="W120" s="310"/>
      <c r="X120" s="310"/>
      <c r="Y120" s="310"/>
      <c r="Z120" s="310"/>
      <c r="AA120" s="310"/>
      <c r="AB120" s="310"/>
      <c r="AC120" s="310"/>
      <c r="AD120" s="160"/>
    </row>
    <row r="121" spans="1:30" s="292" customFormat="1" ht="15" customHeight="1" x14ac:dyDescent="0.25">
      <c r="A121" s="541"/>
      <c r="B121" s="291"/>
      <c r="C121" s="735" t="s">
        <v>1021</v>
      </c>
      <c r="D121" s="735"/>
      <c r="E121" s="735"/>
      <c r="F121" s="29"/>
      <c r="G121" s="29"/>
      <c r="H121" s="29"/>
      <c r="I121" s="29"/>
      <c r="J121" s="29"/>
      <c r="K121" s="29"/>
      <c r="L121" s="29"/>
      <c r="M121" s="29"/>
      <c r="N121" s="29"/>
      <c r="O121" s="29"/>
      <c r="P121" s="29"/>
      <c r="Q121" s="29"/>
      <c r="R121" s="29"/>
      <c r="S121" s="29"/>
      <c r="T121" s="759"/>
      <c r="U121" s="310"/>
      <c r="V121" s="310"/>
      <c r="W121" s="310"/>
      <c r="X121" s="310"/>
      <c r="Y121" s="310"/>
      <c r="Z121" s="310"/>
      <c r="AA121" s="310"/>
      <c r="AB121" s="310"/>
      <c r="AC121" s="310"/>
      <c r="AD121" s="160"/>
    </row>
    <row r="122" spans="1:30" s="292" customFormat="1" ht="15" customHeight="1" x14ac:dyDescent="0.25">
      <c r="A122" s="541"/>
      <c r="B122" s="736"/>
      <c r="C122" s="744" t="s">
        <v>1114</v>
      </c>
      <c r="D122" s="745"/>
      <c r="E122" s="745"/>
      <c r="F122" s="739" t="str">
        <f t="shared" ref="F122:S122" si="19">IF(AND(F119&gt;=F120,F120&gt;=F121),"Yes","No")</f>
        <v>Yes</v>
      </c>
      <c r="G122" s="739" t="str">
        <f t="shared" si="19"/>
        <v>Yes</v>
      </c>
      <c r="H122" s="739" t="str">
        <f t="shared" si="19"/>
        <v>Yes</v>
      </c>
      <c r="I122" s="739" t="str">
        <f t="shared" si="19"/>
        <v>Yes</v>
      </c>
      <c r="J122" s="739" t="str">
        <f t="shared" si="19"/>
        <v>Yes</v>
      </c>
      <c r="K122" s="739" t="str">
        <f t="shared" si="19"/>
        <v>Yes</v>
      </c>
      <c r="L122" s="739" t="str">
        <f t="shared" si="19"/>
        <v>Yes</v>
      </c>
      <c r="M122" s="739" t="str">
        <f t="shared" si="19"/>
        <v>Yes</v>
      </c>
      <c r="N122" s="739" t="str">
        <f t="shared" si="19"/>
        <v>Yes</v>
      </c>
      <c r="O122" s="739" t="str">
        <f t="shared" si="19"/>
        <v>Yes</v>
      </c>
      <c r="P122" s="739" t="str">
        <f t="shared" si="19"/>
        <v>Yes</v>
      </c>
      <c r="Q122" s="739" t="str">
        <f t="shared" si="19"/>
        <v>Yes</v>
      </c>
      <c r="R122" s="739" t="str">
        <f t="shared" si="19"/>
        <v>Yes</v>
      </c>
      <c r="S122" s="739" t="str">
        <f t="shared" si="19"/>
        <v>Yes</v>
      </c>
      <c r="T122" s="759"/>
      <c r="U122" s="310"/>
      <c r="V122" s="310"/>
      <c r="W122" s="310"/>
      <c r="X122" s="310"/>
      <c r="Y122" s="310"/>
      <c r="Z122" s="310"/>
      <c r="AA122" s="310"/>
      <c r="AB122" s="310"/>
      <c r="AC122" s="310"/>
      <c r="AD122" s="160"/>
    </row>
    <row r="123" spans="1:30" s="292" customFormat="1" ht="15" customHeight="1" x14ac:dyDescent="0.25">
      <c r="A123" s="541"/>
      <c r="B123" s="743">
        <v>4.4000000000000004</v>
      </c>
      <c r="C123" s="707" t="s">
        <v>1009</v>
      </c>
      <c r="D123" s="707"/>
      <c r="E123" s="707"/>
      <c r="F123" s="29"/>
      <c r="G123" s="29"/>
      <c r="H123" s="29"/>
      <c r="I123" s="29"/>
      <c r="J123" s="29"/>
      <c r="K123" s="29"/>
      <c r="L123" s="29"/>
      <c r="M123" s="29"/>
      <c r="N123" s="29"/>
      <c r="O123" s="29"/>
      <c r="P123" s="29"/>
      <c r="Q123" s="29"/>
      <c r="R123" s="29"/>
      <c r="S123" s="29"/>
      <c r="T123" s="759"/>
      <c r="U123" s="310"/>
      <c r="V123" s="310"/>
      <c r="W123" s="310"/>
      <c r="X123" s="310"/>
      <c r="Y123" s="310"/>
      <c r="Z123" s="310"/>
      <c r="AA123" s="310"/>
      <c r="AB123" s="310"/>
      <c r="AC123" s="310"/>
      <c r="AD123" s="160"/>
    </row>
    <row r="124" spans="1:30" s="292" customFormat="1" ht="15" customHeight="1" x14ac:dyDescent="0.25">
      <c r="A124" s="541"/>
      <c r="B124" s="291"/>
      <c r="C124" s="734" t="s">
        <v>1020</v>
      </c>
      <c r="D124" s="734"/>
      <c r="E124" s="734"/>
      <c r="F124" s="29"/>
      <c r="G124" s="29"/>
      <c r="H124" s="29"/>
      <c r="I124" s="29"/>
      <c r="J124" s="29"/>
      <c r="K124" s="29"/>
      <c r="L124" s="29"/>
      <c r="M124" s="29"/>
      <c r="N124" s="29"/>
      <c r="O124" s="29"/>
      <c r="P124" s="29"/>
      <c r="Q124" s="29"/>
      <c r="R124" s="29"/>
      <c r="S124" s="29"/>
      <c r="T124" s="759"/>
      <c r="U124" s="310"/>
      <c r="V124" s="310"/>
      <c r="W124" s="310"/>
      <c r="X124" s="310"/>
      <c r="Y124" s="310"/>
      <c r="Z124" s="310"/>
      <c r="AA124" s="310"/>
      <c r="AB124" s="310"/>
      <c r="AC124" s="310"/>
      <c r="AD124" s="160"/>
    </row>
    <row r="125" spans="1:30" s="292" customFormat="1" ht="15" customHeight="1" x14ac:dyDescent="0.25">
      <c r="A125" s="541"/>
      <c r="B125" s="291"/>
      <c r="C125" s="735" t="s">
        <v>1021</v>
      </c>
      <c r="D125" s="735"/>
      <c r="E125" s="735"/>
      <c r="F125" s="29"/>
      <c r="G125" s="29"/>
      <c r="H125" s="29"/>
      <c r="I125" s="29"/>
      <c r="J125" s="29"/>
      <c r="K125" s="29"/>
      <c r="L125" s="29"/>
      <c r="M125" s="29"/>
      <c r="N125" s="29"/>
      <c r="O125" s="29"/>
      <c r="P125" s="29"/>
      <c r="Q125" s="29"/>
      <c r="R125" s="29"/>
      <c r="S125" s="29"/>
      <c r="T125" s="759"/>
      <c r="U125" s="310"/>
      <c r="V125" s="310"/>
      <c r="W125" s="310"/>
      <c r="X125" s="310"/>
      <c r="Y125" s="310"/>
      <c r="Z125" s="310"/>
      <c r="AA125" s="310"/>
      <c r="AB125" s="310"/>
      <c r="AC125" s="310"/>
      <c r="AD125" s="160"/>
    </row>
    <row r="126" spans="1:30" s="292" customFormat="1" ht="15" customHeight="1" x14ac:dyDescent="0.25">
      <c r="A126" s="541"/>
      <c r="B126" s="736"/>
      <c r="C126" s="744" t="s">
        <v>1114</v>
      </c>
      <c r="D126" s="745"/>
      <c r="E126" s="745"/>
      <c r="F126" s="739" t="str">
        <f t="shared" ref="F126:S126" si="20">IF(AND(F123&gt;=F124,F124&gt;=F125),"Yes","No")</f>
        <v>Yes</v>
      </c>
      <c r="G126" s="739" t="str">
        <f t="shared" si="20"/>
        <v>Yes</v>
      </c>
      <c r="H126" s="739" t="str">
        <f t="shared" si="20"/>
        <v>Yes</v>
      </c>
      <c r="I126" s="739" t="str">
        <f t="shared" si="20"/>
        <v>Yes</v>
      </c>
      <c r="J126" s="739" t="str">
        <f t="shared" si="20"/>
        <v>Yes</v>
      </c>
      <c r="K126" s="739" t="str">
        <f t="shared" si="20"/>
        <v>Yes</v>
      </c>
      <c r="L126" s="739" t="str">
        <f t="shared" si="20"/>
        <v>Yes</v>
      </c>
      <c r="M126" s="739" t="str">
        <f t="shared" si="20"/>
        <v>Yes</v>
      </c>
      <c r="N126" s="739" t="str">
        <f t="shared" si="20"/>
        <v>Yes</v>
      </c>
      <c r="O126" s="739" t="str">
        <f t="shared" si="20"/>
        <v>Yes</v>
      </c>
      <c r="P126" s="739" t="str">
        <f t="shared" si="20"/>
        <v>Yes</v>
      </c>
      <c r="Q126" s="739" t="str">
        <f t="shared" si="20"/>
        <v>Yes</v>
      </c>
      <c r="R126" s="739" t="str">
        <f t="shared" si="20"/>
        <v>Yes</v>
      </c>
      <c r="S126" s="739" t="str">
        <f t="shared" si="20"/>
        <v>Yes</v>
      </c>
      <c r="T126" s="759"/>
      <c r="U126" s="310"/>
      <c r="V126" s="310"/>
      <c r="W126" s="310"/>
      <c r="X126" s="310"/>
      <c r="Y126" s="310"/>
      <c r="Z126" s="310"/>
      <c r="AA126" s="310"/>
      <c r="AB126" s="310"/>
      <c r="AC126" s="310"/>
      <c r="AD126" s="160"/>
    </row>
    <row r="127" spans="1:30" s="292" customFormat="1" ht="15" customHeight="1" x14ac:dyDescent="0.25">
      <c r="A127" s="541"/>
      <c r="B127" s="828"/>
      <c r="C127" s="810" t="s">
        <v>1010</v>
      </c>
      <c r="D127" s="750"/>
      <c r="E127" s="750"/>
      <c r="F127" s="746"/>
      <c r="G127" s="746"/>
      <c r="H127" s="746"/>
      <c r="I127" s="746"/>
      <c r="J127" s="746"/>
      <c r="K127" s="746"/>
      <c r="L127" s="746"/>
      <c r="M127" s="746"/>
      <c r="N127" s="746"/>
      <c r="O127" s="746"/>
      <c r="P127" s="746"/>
      <c r="Q127" s="746"/>
      <c r="R127" s="746"/>
      <c r="S127" s="746"/>
      <c r="T127" s="759"/>
      <c r="U127" s="310"/>
      <c r="V127" s="310"/>
      <c r="W127" s="310"/>
      <c r="X127" s="310"/>
      <c r="Y127" s="310"/>
      <c r="Z127" s="310"/>
      <c r="AA127" s="310"/>
      <c r="AB127" s="310"/>
      <c r="AC127" s="310"/>
      <c r="AD127" s="160"/>
    </row>
    <row r="128" spans="1:30" s="292" customFormat="1" ht="15" customHeight="1" x14ac:dyDescent="0.25">
      <c r="A128" s="541"/>
      <c r="B128" s="644">
        <v>4.5</v>
      </c>
      <c r="C128" s="707" t="s">
        <v>1007</v>
      </c>
      <c r="D128" s="707"/>
      <c r="E128" s="707"/>
      <c r="F128" s="29"/>
      <c r="G128" s="29"/>
      <c r="H128" s="29"/>
      <c r="I128" s="29"/>
      <c r="J128" s="29"/>
      <c r="K128" s="29"/>
      <c r="L128" s="29"/>
      <c r="M128" s="29"/>
      <c r="N128" s="29"/>
      <c r="O128" s="29"/>
      <c r="P128" s="29"/>
      <c r="Q128" s="29"/>
      <c r="R128" s="29"/>
      <c r="S128" s="29"/>
      <c r="T128" s="759"/>
      <c r="U128" s="310"/>
      <c r="V128" s="310"/>
      <c r="W128" s="310"/>
      <c r="X128" s="310"/>
      <c r="Y128" s="310"/>
      <c r="Z128" s="310"/>
      <c r="AA128" s="310"/>
      <c r="AB128" s="310"/>
      <c r="AC128" s="310"/>
      <c r="AD128" s="160"/>
    </row>
    <row r="129" spans="1:30" s="292" customFormat="1" ht="15" customHeight="1" x14ac:dyDescent="0.25">
      <c r="A129" s="541"/>
      <c r="B129" s="644">
        <v>4.5999999999999996</v>
      </c>
      <c r="C129" s="707" t="s">
        <v>1008</v>
      </c>
      <c r="D129" s="707"/>
      <c r="E129" s="707"/>
      <c r="F129" s="29"/>
      <c r="G129" s="29"/>
      <c r="H129" s="29"/>
      <c r="I129" s="29"/>
      <c r="J129" s="29"/>
      <c r="K129" s="29"/>
      <c r="L129" s="29"/>
      <c r="M129" s="29"/>
      <c r="N129" s="29"/>
      <c r="O129" s="29"/>
      <c r="P129" s="29"/>
      <c r="Q129" s="29"/>
      <c r="R129" s="29"/>
      <c r="S129" s="29"/>
      <c r="T129" s="759"/>
      <c r="U129" s="310"/>
      <c r="V129" s="310"/>
      <c r="W129" s="310"/>
      <c r="X129" s="310"/>
      <c r="Y129" s="310"/>
      <c r="Z129" s="310"/>
      <c r="AA129" s="310"/>
      <c r="AB129" s="310"/>
      <c r="AC129" s="310"/>
      <c r="AD129" s="160"/>
    </row>
    <row r="130" spans="1:30" s="292" customFormat="1" ht="15" customHeight="1" x14ac:dyDescent="0.25">
      <c r="A130" s="541"/>
      <c r="B130" s="645">
        <v>4.7</v>
      </c>
      <c r="C130" s="708" t="s">
        <v>1009</v>
      </c>
      <c r="D130" s="708"/>
      <c r="E130" s="708"/>
      <c r="F130" s="24"/>
      <c r="G130" s="24"/>
      <c r="H130" s="24"/>
      <c r="I130" s="24"/>
      <c r="J130" s="24"/>
      <c r="K130" s="24"/>
      <c r="L130" s="24"/>
      <c r="M130" s="24"/>
      <c r="N130" s="24"/>
      <c r="O130" s="24"/>
      <c r="P130" s="24"/>
      <c r="Q130" s="24"/>
      <c r="R130" s="24"/>
      <c r="S130" s="24"/>
      <c r="T130" s="760"/>
      <c r="U130" s="310"/>
      <c r="V130" s="310"/>
      <c r="W130" s="310"/>
      <c r="X130" s="310"/>
      <c r="Y130" s="310"/>
      <c r="Z130" s="310"/>
      <c r="AA130" s="310"/>
      <c r="AB130" s="310"/>
      <c r="AC130" s="310"/>
      <c r="AD130" s="160"/>
    </row>
    <row r="131" spans="1:30" s="610" customFormat="1" ht="15" customHeight="1" x14ac:dyDescent="0.25">
      <c r="A131" s="541"/>
      <c r="B131" s="650"/>
      <c r="C131" s="716" t="s">
        <v>1011</v>
      </c>
      <c r="D131" s="716"/>
      <c r="E131" s="716"/>
      <c r="F131" s="633">
        <f t="shared" ref="F131:S131" si="21">SUM(F91,F97,F103,F104)</f>
        <v>0</v>
      </c>
      <c r="G131" s="633">
        <f t="shared" si="21"/>
        <v>0</v>
      </c>
      <c r="H131" s="633">
        <f t="shared" si="21"/>
        <v>0</v>
      </c>
      <c r="I131" s="633">
        <f t="shared" si="21"/>
        <v>0</v>
      </c>
      <c r="J131" s="633">
        <f t="shared" si="21"/>
        <v>0</v>
      </c>
      <c r="K131" s="633">
        <f t="shared" si="21"/>
        <v>0</v>
      </c>
      <c r="L131" s="633">
        <f t="shared" si="21"/>
        <v>0</v>
      </c>
      <c r="M131" s="633">
        <f t="shared" si="21"/>
        <v>0</v>
      </c>
      <c r="N131" s="633">
        <f t="shared" si="21"/>
        <v>0</v>
      </c>
      <c r="O131" s="633">
        <f t="shared" si="21"/>
        <v>0</v>
      </c>
      <c r="P131" s="633">
        <f t="shared" si="21"/>
        <v>0</v>
      </c>
      <c r="Q131" s="633">
        <f t="shared" si="21"/>
        <v>0</v>
      </c>
      <c r="R131" s="633">
        <f t="shared" si="21"/>
        <v>0</v>
      </c>
      <c r="S131" s="633">
        <f t="shared" si="21"/>
        <v>0</v>
      </c>
      <c r="T131" s="761"/>
      <c r="U131" s="310"/>
      <c r="V131" s="310"/>
      <c r="W131" s="310"/>
      <c r="X131" s="310"/>
      <c r="Y131" s="310"/>
      <c r="Z131" s="310"/>
      <c r="AA131" s="310"/>
      <c r="AB131" s="310"/>
      <c r="AC131" s="310"/>
      <c r="AD131" s="160"/>
    </row>
    <row r="132" spans="1:30" s="610" customFormat="1" ht="15" customHeight="1" x14ac:dyDescent="0.25">
      <c r="A132" s="541"/>
      <c r="B132" s="310"/>
      <c r="C132" s="848"/>
      <c r="D132" s="848"/>
      <c r="E132" s="848"/>
      <c r="F132" s="762"/>
      <c r="G132" s="762"/>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160"/>
    </row>
    <row r="133" spans="1:30" s="610" customFormat="1" ht="45" customHeight="1" x14ac:dyDescent="0.55000000000000004">
      <c r="A133" s="806" t="s">
        <v>1039</v>
      </c>
      <c r="B133" s="724"/>
      <c r="C133" s="679"/>
      <c r="D133" s="679"/>
      <c r="E133" s="679"/>
      <c r="F133" s="680"/>
      <c r="G133" s="681"/>
      <c r="H133" s="681"/>
      <c r="I133" s="681"/>
      <c r="J133" s="681"/>
      <c r="K133" s="679"/>
      <c r="L133" s="681"/>
      <c r="M133" s="681"/>
      <c r="N133" s="679"/>
      <c r="O133" s="682"/>
      <c r="P133" s="683"/>
      <c r="Q133" s="684"/>
      <c r="R133" s="684"/>
      <c r="S133" s="684"/>
      <c r="T133" s="684"/>
      <c r="U133" s="684"/>
      <c r="V133" s="684"/>
      <c r="W133" s="684"/>
      <c r="X133" s="684"/>
      <c r="Y133" s="684"/>
      <c r="Z133" s="684"/>
      <c r="AA133" s="684"/>
      <c r="AB133" s="684"/>
      <c r="AC133" s="684"/>
      <c r="AD133" s="685"/>
    </row>
    <row r="134" spans="1:30" s="292" customFormat="1" ht="30" customHeight="1" x14ac:dyDescent="0.25">
      <c r="A134" s="608"/>
      <c r="B134" s="3667"/>
      <c r="C134" s="3668"/>
      <c r="D134" s="3656" t="s">
        <v>1070</v>
      </c>
      <c r="E134" s="3657"/>
      <c r="F134" s="3657"/>
      <c r="G134" s="3657"/>
      <c r="H134" s="3657"/>
      <c r="I134" s="3658"/>
      <c r="J134" s="3656" t="s">
        <v>1040</v>
      </c>
      <c r="K134" s="3658"/>
      <c r="L134" s="3670" t="s">
        <v>1041</v>
      </c>
      <c r="M134" s="3662" t="s">
        <v>1042</v>
      </c>
      <c r="N134" s="3663"/>
      <c r="O134" s="3662" t="s">
        <v>1043</v>
      </c>
      <c r="P134" s="3663"/>
      <c r="Q134" s="3662" t="s">
        <v>1044</v>
      </c>
      <c r="R134" s="3664"/>
      <c r="S134" s="3676" t="s">
        <v>1113</v>
      </c>
      <c r="AD134" s="294"/>
    </row>
    <row r="135" spans="1:30" s="292" customFormat="1" ht="90" customHeight="1" x14ac:dyDescent="0.25">
      <c r="A135" s="608"/>
      <c r="B135" s="3669"/>
      <c r="C135" s="3666"/>
      <c r="D135" s="3659"/>
      <c r="E135" s="3660"/>
      <c r="F135" s="3660"/>
      <c r="G135" s="3660"/>
      <c r="H135" s="3660"/>
      <c r="I135" s="3661"/>
      <c r="J135" s="3659"/>
      <c r="K135" s="3661"/>
      <c r="L135" s="3671"/>
      <c r="M135" s="770" t="s">
        <v>163</v>
      </c>
      <c r="N135" s="770" t="s">
        <v>1045</v>
      </c>
      <c r="O135" s="770" t="s">
        <v>163</v>
      </c>
      <c r="P135" s="770" t="s">
        <v>1045</v>
      </c>
      <c r="Q135" s="770" t="s">
        <v>163</v>
      </c>
      <c r="R135" s="771" t="s">
        <v>1045</v>
      </c>
      <c r="S135" s="3677"/>
      <c r="AD135" s="294"/>
    </row>
    <row r="136" spans="1:30" s="292" customFormat="1" ht="15" customHeight="1" x14ac:dyDescent="0.25">
      <c r="A136" s="608"/>
      <c r="B136" s="3665"/>
      <c r="C136" s="817" t="s">
        <v>163</v>
      </c>
      <c r="D136" s="497"/>
      <c r="E136" s="819"/>
      <c r="F136" s="819"/>
      <c r="G136" s="819"/>
      <c r="H136" s="819"/>
      <c r="I136" s="779"/>
      <c r="J136" s="497"/>
      <c r="K136" s="779"/>
      <c r="L136" s="818"/>
      <c r="M136" s="776">
        <f>SUM(M138:M187)</f>
        <v>0</v>
      </c>
      <c r="N136" s="1"/>
      <c r="O136" s="776">
        <f>SUM(O138:O187)</f>
        <v>0</v>
      </c>
      <c r="P136" s="779"/>
      <c r="Q136" s="1"/>
      <c r="R136" s="497"/>
      <c r="S136" s="497"/>
      <c r="AD136" s="294"/>
    </row>
    <row r="137" spans="1:30" s="292" customFormat="1" ht="15" customHeight="1" x14ac:dyDescent="0.25">
      <c r="A137" s="608"/>
      <c r="B137" s="3666"/>
      <c r="C137" s="772" t="s">
        <v>1069</v>
      </c>
      <c r="D137" s="774"/>
      <c r="E137" s="820"/>
      <c r="F137" s="820"/>
      <c r="G137" s="820"/>
      <c r="H137" s="820"/>
      <c r="I137" s="473"/>
      <c r="J137" s="774"/>
      <c r="K137" s="473"/>
      <c r="L137" s="773"/>
      <c r="M137" s="739" t="str">
        <f>IF(M136&lt;=(G7+G10+K7+K10),"Yes","No")</f>
        <v>Yes</v>
      </c>
      <c r="N137" s="773"/>
      <c r="O137" s="739" t="str">
        <f>IF(O136&lt;=(N7+N10+O7+O10),"Yes","No")</f>
        <v>Yes</v>
      </c>
      <c r="P137" s="473"/>
      <c r="Q137" s="773"/>
      <c r="R137" s="774"/>
      <c r="S137" s="774"/>
      <c r="AD137" s="294"/>
    </row>
    <row r="138" spans="1:30" s="292" customFormat="1" ht="15" customHeight="1" x14ac:dyDescent="0.25">
      <c r="A138" s="608"/>
      <c r="B138" s="764">
        <v>1</v>
      </c>
      <c r="C138" s="765" t="s">
        <v>1046</v>
      </c>
      <c r="D138" s="3653"/>
      <c r="E138" s="3654"/>
      <c r="F138" s="3654"/>
      <c r="G138" s="3654"/>
      <c r="H138" s="3654"/>
      <c r="I138" s="3655"/>
      <c r="J138" s="3653"/>
      <c r="K138" s="3655"/>
      <c r="L138" s="802"/>
      <c r="M138" s="775"/>
      <c r="N138" s="775"/>
      <c r="O138" s="775"/>
      <c r="P138" s="775"/>
      <c r="Q138" s="776">
        <f>SUM(M138,O138)</f>
        <v>0</v>
      </c>
      <c r="R138" s="498">
        <f>SUM(N138,P138)</f>
        <v>0</v>
      </c>
      <c r="S138" s="857" t="str">
        <f>IF(ISNUMBER('General Info'!$D$65), IF(Q138&gt;0.25*'General Info'!$D$65,"Yes","No"), "")</f>
        <v/>
      </c>
      <c r="AD138" s="294"/>
    </row>
    <row r="139" spans="1:30" s="292" customFormat="1" ht="15" customHeight="1" x14ac:dyDescent="0.25">
      <c r="A139" s="608"/>
      <c r="B139" s="766">
        <v>2</v>
      </c>
      <c r="C139" s="767" t="s">
        <v>1046</v>
      </c>
      <c r="D139" s="3647"/>
      <c r="E139" s="3648"/>
      <c r="F139" s="3648"/>
      <c r="G139" s="3648"/>
      <c r="H139" s="3648"/>
      <c r="I139" s="3649"/>
      <c r="J139" s="3647"/>
      <c r="K139" s="3649"/>
      <c r="L139" s="803"/>
      <c r="M139" s="451"/>
      <c r="N139" s="451"/>
      <c r="O139" s="451"/>
      <c r="P139" s="451"/>
      <c r="Q139" s="477">
        <f t="shared" ref="Q139:R187" si="22">SUM(M139,O139)</f>
        <v>0</v>
      </c>
      <c r="R139" s="338">
        <f t="shared" si="22"/>
        <v>0</v>
      </c>
      <c r="S139" s="858" t="str">
        <f>IF(ISNUMBER('General Info'!$D$65), IF(Q139&gt;0.25*'General Info'!$D$65,"Yes","No"), "")</f>
        <v/>
      </c>
      <c r="AD139" s="294"/>
    </row>
    <row r="140" spans="1:30" s="292" customFormat="1" ht="15" customHeight="1" x14ac:dyDescent="0.25">
      <c r="A140" s="608"/>
      <c r="B140" s="766">
        <v>3</v>
      </c>
      <c r="C140" s="767" t="s">
        <v>1046</v>
      </c>
      <c r="D140" s="3647"/>
      <c r="E140" s="3648"/>
      <c r="F140" s="3648"/>
      <c r="G140" s="3648"/>
      <c r="H140" s="3648"/>
      <c r="I140" s="3649"/>
      <c r="J140" s="3647"/>
      <c r="K140" s="3649"/>
      <c r="L140" s="803"/>
      <c r="M140" s="451"/>
      <c r="N140" s="451"/>
      <c r="O140" s="451"/>
      <c r="P140" s="451"/>
      <c r="Q140" s="477">
        <f t="shared" si="22"/>
        <v>0</v>
      </c>
      <c r="R140" s="338">
        <f t="shared" si="22"/>
        <v>0</v>
      </c>
      <c r="S140" s="858" t="str">
        <f>IF(ISNUMBER('General Info'!$D$65), IF(Q140&gt;0.25*'General Info'!$D$65,"Yes","No"), "")</f>
        <v/>
      </c>
      <c r="AD140" s="294"/>
    </row>
    <row r="141" spans="1:30" s="292" customFormat="1" ht="15" customHeight="1" x14ac:dyDescent="0.25">
      <c r="A141" s="608"/>
      <c r="B141" s="766">
        <v>4</v>
      </c>
      <c r="C141" s="767" t="s">
        <v>1046</v>
      </c>
      <c r="D141" s="3647"/>
      <c r="E141" s="3648"/>
      <c r="F141" s="3648"/>
      <c r="G141" s="3648"/>
      <c r="H141" s="3648"/>
      <c r="I141" s="3649"/>
      <c r="J141" s="3647"/>
      <c r="K141" s="3649"/>
      <c r="L141" s="803"/>
      <c r="M141" s="451"/>
      <c r="N141" s="451"/>
      <c r="O141" s="451"/>
      <c r="P141" s="451"/>
      <c r="Q141" s="477">
        <f t="shared" si="22"/>
        <v>0</v>
      </c>
      <c r="R141" s="338">
        <f t="shared" si="22"/>
        <v>0</v>
      </c>
      <c r="S141" s="858" t="str">
        <f>IF(ISNUMBER('General Info'!$D$65), IF(Q141&gt;0.25*'General Info'!$D$65,"Yes","No"), "")</f>
        <v/>
      </c>
      <c r="AD141" s="294"/>
    </row>
    <row r="142" spans="1:30" s="292" customFormat="1" ht="15" customHeight="1" x14ac:dyDescent="0.25">
      <c r="A142" s="608"/>
      <c r="B142" s="766">
        <v>5</v>
      </c>
      <c r="C142" s="767" t="s">
        <v>1046</v>
      </c>
      <c r="D142" s="3647"/>
      <c r="E142" s="3648"/>
      <c r="F142" s="3648"/>
      <c r="G142" s="3648"/>
      <c r="H142" s="3648"/>
      <c r="I142" s="3649"/>
      <c r="J142" s="3647"/>
      <c r="K142" s="3649"/>
      <c r="L142" s="803"/>
      <c r="M142" s="451"/>
      <c r="N142" s="451"/>
      <c r="O142" s="451"/>
      <c r="P142" s="451"/>
      <c r="Q142" s="477">
        <f t="shared" si="22"/>
        <v>0</v>
      </c>
      <c r="R142" s="338">
        <f t="shared" si="22"/>
        <v>0</v>
      </c>
      <c r="S142" s="858" t="str">
        <f>IF(ISNUMBER('General Info'!$D$65), IF(Q142&gt;0.25*'General Info'!$D$65,"Yes","No"), "")</f>
        <v/>
      </c>
      <c r="AD142" s="294"/>
    </row>
    <row r="143" spans="1:30" s="292" customFormat="1" ht="15" customHeight="1" x14ac:dyDescent="0.25">
      <c r="A143" s="608"/>
      <c r="B143" s="766">
        <v>6</v>
      </c>
      <c r="C143" s="767" t="s">
        <v>1046</v>
      </c>
      <c r="D143" s="3647"/>
      <c r="E143" s="3648"/>
      <c r="F143" s="3648"/>
      <c r="G143" s="3648"/>
      <c r="H143" s="3648"/>
      <c r="I143" s="3649"/>
      <c r="J143" s="3647"/>
      <c r="K143" s="3649"/>
      <c r="L143" s="803"/>
      <c r="M143" s="451"/>
      <c r="N143" s="451"/>
      <c r="O143" s="451"/>
      <c r="P143" s="451"/>
      <c r="Q143" s="477">
        <f t="shared" si="22"/>
        <v>0</v>
      </c>
      <c r="R143" s="338">
        <f t="shared" si="22"/>
        <v>0</v>
      </c>
      <c r="S143" s="858" t="str">
        <f>IF(ISNUMBER('General Info'!$D$65), IF(Q143&gt;0.25*'General Info'!$D$65,"Yes","No"), "")</f>
        <v/>
      </c>
      <c r="AD143" s="294"/>
    </row>
    <row r="144" spans="1:30" s="292" customFormat="1" ht="15" customHeight="1" x14ac:dyDescent="0.25">
      <c r="A144" s="608"/>
      <c r="B144" s="766">
        <v>7</v>
      </c>
      <c r="C144" s="767" t="s">
        <v>1046</v>
      </c>
      <c r="D144" s="3647"/>
      <c r="E144" s="3648"/>
      <c r="F144" s="3648"/>
      <c r="G144" s="3648"/>
      <c r="H144" s="3648"/>
      <c r="I144" s="3649"/>
      <c r="J144" s="3647"/>
      <c r="K144" s="3649"/>
      <c r="L144" s="803"/>
      <c r="M144" s="451"/>
      <c r="N144" s="451"/>
      <c r="O144" s="451"/>
      <c r="P144" s="451"/>
      <c r="Q144" s="477">
        <f t="shared" si="22"/>
        <v>0</v>
      </c>
      <c r="R144" s="338">
        <f t="shared" si="22"/>
        <v>0</v>
      </c>
      <c r="S144" s="858" t="str">
        <f>IF(ISNUMBER('General Info'!$D$65), IF(Q144&gt;0.25*'General Info'!$D$65,"Yes","No"), "")</f>
        <v/>
      </c>
      <c r="AD144" s="294"/>
    </row>
    <row r="145" spans="1:30" s="292" customFormat="1" ht="15" customHeight="1" x14ac:dyDescent="0.25">
      <c r="A145" s="608"/>
      <c r="B145" s="766">
        <v>8</v>
      </c>
      <c r="C145" s="767" t="s">
        <v>1046</v>
      </c>
      <c r="D145" s="3647"/>
      <c r="E145" s="3648"/>
      <c r="F145" s="3648"/>
      <c r="G145" s="3648"/>
      <c r="H145" s="3648"/>
      <c r="I145" s="3649"/>
      <c r="J145" s="3647"/>
      <c r="K145" s="3649"/>
      <c r="L145" s="803"/>
      <c r="M145" s="451"/>
      <c r="N145" s="451"/>
      <c r="O145" s="451"/>
      <c r="P145" s="451"/>
      <c r="Q145" s="477">
        <f t="shared" si="22"/>
        <v>0</v>
      </c>
      <c r="R145" s="338">
        <f t="shared" si="22"/>
        <v>0</v>
      </c>
      <c r="S145" s="858" t="str">
        <f>IF(ISNUMBER('General Info'!$D$65), IF(Q145&gt;0.25*'General Info'!$D$65,"Yes","No"), "")</f>
        <v/>
      </c>
      <c r="AD145" s="294"/>
    </row>
    <row r="146" spans="1:30" s="292" customFormat="1" ht="15" customHeight="1" x14ac:dyDescent="0.25">
      <c r="A146" s="608"/>
      <c r="B146" s="766">
        <v>9</v>
      </c>
      <c r="C146" s="767" t="s">
        <v>1046</v>
      </c>
      <c r="D146" s="3647"/>
      <c r="E146" s="3648"/>
      <c r="F146" s="3648"/>
      <c r="G146" s="3648"/>
      <c r="H146" s="3648"/>
      <c r="I146" s="3649"/>
      <c r="J146" s="3647"/>
      <c r="K146" s="3649"/>
      <c r="L146" s="803"/>
      <c r="M146" s="451"/>
      <c r="N146" s="451"/>
      <c r="O146" s="451"/>
      <c r="P146" s="451"/>
      <c r="Q146" s="477">
        <f t="shared" si="22"/>
        <v>0</v>
      </c>
      <c r="R146" s="338">
        <f t="shared" si="22"/>
        <v>0</v>
      </c>
      <c r="S146" s="858" t="str">
        <f>IF(ISNUMBER('General Info'!$D$65), IF(Q146&gt;0.25*'General Info'!$D$65,"Yes","No"), "")</f>
        <v/>
      </c>
      <c r="AD146" s="294"/>
    </row>
    <row r="147" spans="1:30" s="292" customFormat="1" ht="15" customHeight="1" x14ac:dyDescent="0.25">
      <c r="A147" s="608"/>
      <c r="B147" s="766">
        <v>10</v>
      </c>
      <c r="C147" s="767" t="s">
        <v>1046</v>
      </c>
      <c r="D147" s="3647"/>
      <c r="E147" s="3648"/>
      <c r="F147" s="3648"/>
      <c r="G147" s="3648"/>
      <c r="H147" s="3648"/>
      <c r="I147" s="3649"/>
      <c r="J147" s="3647"/>
      <c r="K147" s="3649"/>
      <c r="L147" s="803"/>
      <c r="M147" s="451"/>
      <c r="N147" s="451"/>
      <c r="O147" s="451"/>
      <c r="P147" s="451"/>
      <c r="Q147" s="477">
        <f t="shared" si="22"/>
        <v>0</v>
      </c>
      <c r="R147" s="338">
        <f t="shared" si="22"/>
        <v>0</v>
      </c>
      <c r="S147" s="858" t="str">
        <f>IF(ISNUMBER('General Info'!$D$65), IF(Q147&gt;0.25*'General Info'!$D$65,"Yes","No"), "")</f>
        <v/>
      </c>
      <c r="AD147" s="294"/>
    </row>
    <row r="148" spans="1:30" s="292" customFormat="1" ht="15" customHeight="1" x14ac:dyDescent="0.25">
      <c r="A148" s="608"/>
      <c r="B148" s="766">
        <v>11</v>
      </c>
      <c r="C148" s="767" t="s">
        <v>1046</v>
      </c>
      <c r="D148" s="3647"/>
      <c r="E148" s="3648"/>
      <c r="F148" s="3648"/>
      <c r="G148" s="3648"/>
      <c r="H148" s="3648"/>
      <c r="I148" s="3649"/>
      <c r="J148" s="3647"/>
      <c r="K148" s="3649"/>
      <c r="L148" s="803"/>
      <c r="M148" s="451"/>
      <c r="N148" s="451"/>
      <c r="O148" s="451"/>
      <c r="P148" s="451"/>
      <c r="Q148" s="477">
        <f t="shared" si="22"/>
        <v>0</v>
      </c>
      <c r="R148" s="338">
        <f t="shared" si="22"/>
        <v>0</v>
      </c>
      <c r="S148" s="858" t="str">
        <f>IF(ISNUMBER('General Info'!$D$65), IF(Q148&gt;0.25*'General Info'!$D$65,"Yes","No"), "")</f>
        <v/>
      </c>
      <c r="AD148" s="294"/>
    </row>
    <row r="149" spans="1:30" s="292" customFormat="1" ht="15" customHeight="1" x14ac:dyDescent="0.25">
      <c r="A149" s="608"/>
      <c r="B149" s="766">
        <v>12</v>
      </c>
      <c r="C149" s="767" t="s">
        <v>1046</v>
      </c>
      <c r="D149" s="3647"/>
      <c r="E149" s="3648"/>
      <c r="F149" s="3648"/>
      <c r="G149" s="3648"/>
      <c r="H149" s="3648"/>
      <c r="I149" s="3649"/>
      <c r="J149" s="3647"/>
      <c r="K149" s="3649"/>
      <c r="L149" s="803"/>
      <c r="M149" s="451"/>
      <c r="N149" s="451"/>
      <c r="O149" s="451"/>
      <c r="P149" s="451"/>
      <c r="Q149" s="477">
        <f t="shared" si="22"/>
        <v>0</v>
      </c>
      <c r="R149" s="338">
        <f t="shared" si="22"/>
        <v>0</v>
      </c>
      <c r="S149" s="858" t="str">
        <f>IF(ISNUMBER('General Info'!$D$65), IF(Q149&gt;0.25*'General Info'!$D$65,"Yes","No"), "")</f>
        <v/>
      </c>
      <c r="AD149" s="294"/>
    </row>
    <row r="150" spans="1:30" s="292" customFormat="1" ht="15" customHeight="1" x14ac:dyDescent="0.25">
      <c r="A150" s="608"/>
      <c r="B150" s="766">
        <v>13</v>
      </c>
      <c r="C150" s="767" t="s">
        <v>1046</v>
      </c>
      <c r="D150" s="3647"/>
      <c r="E150" s="3648"/>
      <c r="F150" s="3648"/>
      <c r="G150" s="3648"/>
      <c r="H150" s="3648"/>
      <c r="I150" s="3649"/>
      <c r="J150" s="3647"/>
      <c r="K150" s="3649"/>
      <c r="L150" s="803"/>
      <c r="M150" s="451"/>
      <c r="N150" s="451"/>
      <c r="O150" s="451"/>
      <c r="P150" s="451"/>
      <c r="Q150" s="477">
        <f t="shared" si="22"/>
        <v>0</v>
      </c>
      <c r="R150" s="338">
        <f t="shared" si="22"/>
        <v>0</v>
      </c>
      <c r="S150" s="858" t="str">
        <f>IF(ISNUMBER('General Info'!$D$65), IF(Q150&gt;0.25*'General Info'!$D$65,"Yes","No"), "")</f>
        <v/>
      </c>
      <c r="AD150" s="294"/>
    </row>
    <row r="151" spans="1:30" s="292" customFormat="1" ht="15" customHeight="1" x14ac:dyDescent="0.25">
      <c r="A151" s="608"/>
      <c r="B151" s="766">
        <v>14</v>
      </c>
      <c r="C151" s="767" t="s">
        <v>1046</v>
      </c>
      <c r="D151" s="3647"/>
      <c r="E151" s="3648"/>
      <c r="F151" s="3648"/>
      <c r="G151" s="3648"/>
      <c r="H151" s="3648"/>
      <c r="I151" s="3649"/>
      <c r="J151" s="3647"/>
      <c r="K151" s="3649"/>
      <c r="L151" s="803"/>
      <c r="M151" s="451"/>
      <c r="N151" s="451"/>
      <c r="O151" s="451"/>
      <c r="P151" s="451"/>
      <c r="Q151" s="477">
        <f t="shared" si="22"/>
        <v>0</v>
      </c>
      <c r="R151" s="338">
        <f t="shared" si="22"/>
        <v>0</v>
      </c>
      <c r="S151" s="858" t="str">
        <f>IF(ISNUMBER('General Info'!$D$65), IF(Q151&gt;0.25*'General Info'!$D$65,"Yes","No"), "")</f>
        <v/>
      </c>
      <c r="AD151" s="294"/>
    </row>
    <row r="152" spans="1:30" s="292" customFormat="1" ht="15" customHeight="1" x14ac:dyDescent="0.25">
      <c r="A152" s="608"/>
      <c r="B152" s="766">
        <v>15</v>
      </c>
      <c r="C152" s="767" t="s">
        <v>1046</v>
      </c>
      <c r="D152" s="3647"/>
      <c r="E152" s="3648"/>
      <c r="F152" s="3648"/>
      <c r="G152" s="3648"/>
      <c r="H152" s="3648"/>
      <c r="I152" s="3649"/>
      <c r="J152" s="3647"/>
      <c r="K152" s="3649"/>
      <c r="L152" s="803"/>
      <c r="M152" s="451"/>
      <c r="N152" s="451"/>
      <c r="O152" s="451"/>
      <c r="P152" s="451"/>
      <c r="Q152" s="477">
        <f t="shared" si="22"/>
        <v>0</v>
      </c>
      <c r="R152" s="338">
        <f t="shared" si="22"/>
        <v>0</v>
      </c>
      <c r="S152" s="858" t="str">
        <f>IF(ISNUMBER('General Info'!$D$65), IF(Q152&gt;0.25*'General Info'!$D$65,"Yes","No"), "")</f>
        <v/>
      </c>
      <c r="AD152" s="294"/>
    </row>
    <row r="153" spans="1:30" s="292" customFormat="1" ht="15" customHeight="1" x14ac:dyDescent="0.25">
      <c r="A153" s="608"/>
      <c r="B153" s="766">
        <v>16</v>
      </c>
      <c r="C153" s="767" t="s">
        <v>1046</v>
      </c>
      <c r="D153" s="3647"/>
      <c r="E153" s="3648"/>
      <c r="F153" s="3648"/>
      <c r="G153" s="3648"/>
      <c r="H153" s="3648"/>
      <c r="I153" s="3649"/>
      <c r="J153" s="3647"/>
      <c r="K153" s="3649"/>
      <c r="L153" s="803"/>
      <c r="M153" s="451"/>
      <c r="N153" s="451"/>
      <c r="O153" s="451"/>
      <c r="P153" s="451"/>
      <c r="Q153" s="477">
        <f t="shared" si="22"/>
        <v>0</v>
      </c>
      <c r="R153" s="338">
        <f t="shared" si="22"/>
        <v>0</v>
      </c>
      <c r="S153" s="858" t="str">
        <f>IF(ISNUMBER('General Info'!$D$65), IF(Q153&gt;0.25*'General Info'!$D$65,"Yes","No"), "")</f>
        <v/>
      </c>
      <c r="AD153" s="294"/>
    </row>
    <row r="154" spans="1:30" s="292" customFormat="1" ht="15" customHeight="1" x14ac:dyDescent="0.25">
      <c r="A154" s="608"/>
      <c r="B154" s="766">
        <v>17</v>
      </c>
      <c r="C154" s="767" t="s">
        <v>1046</v>
      </c>
      <c r="D154" s="3647"/>
      <c r="E154" s="3648"/>
      <c r="F154" s="3648"/>
      <c r="G154" s="3648"/>
      <c r="H154" s="3648"/>
      <c r="I154" s="3649"/>
      <c r="J154" s="3647"/>
      <c r="K154" s="3649"/>
      <c r="L154" s="803"/>
      <c r="M154" s="451"/>
      <c r="N154" s="451"/>
      <c r="O154" s="451"/>
      <c r="P154" s="451"/>
      <c r="Q154" s="477">
        <f t="shared" si="22"/>
        <v>0</v>
      </c>
      <c r="R154" s="338">
        <f t="shared" si="22"/>
        <v>0</v>
      </c>
      <c r="S154" s="858" t="str">
        <f>IF(ISNUMBER('General Info'!$D$65), IF(Q154&gt;0.25*'General Info'!$D$65,"Yes","No"), "")</f>
        <v/>
      </c>
      <c r="AD154" s="294"/>
    </row>
    <row r="155" spans="1:30" s="292" customFormat="1" ht="15" customHeight="1" x14ac:dyDescent="0.25">
      <c r="A155" s="608"/>
      <c r="B155" s="766">
        <v>18</v>
      </c>
      <c r="C155" s="767" t="s">
        <v>1046</v>
      </c>
      <c r="D155" s="3647"/>
      <c r="E155" s="3648"/>
      <c r="F155" s="3648"/>
      <c r="G155" s="3648"/>
      <c r="H155" s="3648"/>
      <c r="I155" s="3649"/>
      <c r="J155" s="3647"/>
      <c r="K155" s="3649"/>
      <c r="L155" s="803"/>
      <c r="M155" s="451"/>
      <c r="N155" s="451"/>
      <c r="O155" s="451"/>
      <c r="P155" s="451"/>
      <c r="Q155" s="477">
        <f t="shared" si="22"/>
        <v>0</v>
      </c>
      <c r="R155" s="338">
        <f t="shared" si="22"/>
        <v>0</v>
      </c>
      <c r="S155" s="858" t="str">
        <f>IF(ISNUMBER('General Info'!$D$65), IF(Q155&gt;0.25*'General Info'!$D$65,"Yes","No"), "")</f>
        <v/>
      </c>
      <c r="AD155" s="294"/>
    </row>
    <row r="156" spans="1:30" s="292" customFormat="1" ht="15" customHeight="1" x14ac:dyDescent="0.25">
      <c r="A156" s="608"/>
      <c r="B156" s="766">
        <v>19</v>
      </c>
      <c r="C156" s="767" t="s">
        <v>1046</v>
      </c>
      <c r="D156" s="3647"/>
      <c r="E156" s="3648"/>
      <c r="F156" s="3648"/>
      <c r="G156" s="3648"/>
      <c r="H156" s="3648"/>
      <c r="I156" s="3649"/>
      <c r="J156" s="3647"/>
      <c r="K156" s="3649"/>
      <c r="L156" s="803"/>
      <c r="M156" s="451"/>
      <c r="N156" s="451"/>
      <c r="O156" s="451"/>
      <c r="P156" s="451"/>
      <c r="Q156" s="477">
        <f t="shared" si="22"/>
        <v>0</v>
      </c>
      <c r="R156" s="338">
        <f t="shared" si="22"/>
        <v>0</v>
      </c>
      <c r="S156" s="858" t="str">
        <f>IF(ISNUMBER('General Info'!$D$65), IF(Q156&gt;0.25*'General Info'!$D$65,"Yes","No"), "")</f>
        <v/>
      </c>
      <c r="AD156" s="294"/>
    </row>
    <row r="157" spans="1:30" s="292" customFormat="1" ht="15" customHeight="1" x14ac:dyDescent="0.25">
      <c r="A157" s="608"/>
      <c r="B157" s="766">
        <v>20</v>
      </c>
      <c r="C157" s="767" t="s">
        <v>1046</v>
      </c>
      <c r="D157" s="3647"/>
      <c r="E157" s="3648"/>
      <c r="F157" s="3648"/>
      <c r="G157" s="3648"/>
      <c r="H157" s="3648"/>
      <c r="I157" s="3649"/>
      <c r="J157" s="3647"/>
      <c r="K157" s="3649"/>
      <c r="L157" s="803"/>
      <c r="M157" s="451"/>
      <c r="N157" s="451"/>
      <c r="O157" s="451"/>
      <c r="P157" s="451"/>
      <c r="Q157" s="477">
        <f t="shared" si="22"/>
        <v>0</v>
      </c>
      <c r="R157" s="338">
        <f t="shared" si="22"/>
        <v>0</v>
      </c>
      <c r="S157" s="858" t="str">
        <f>IF(ISNUMBER('General Info'!$D$65), IF(Q157&gt;0.25*'General Info'!$D$65,"Yes","No"), "")</f>
        <v/>
      </c>
      <c r="AD157" s="294"/>
    </row>
    <row r="158" spans="1:30" s="292" customFormat="1" ht="15" customHeight="1" x14ac:dyDescent="0.25">
      <c r="A158" s="608"/>
      <c r="B158" s="766">
        <v>21</v>
      </c>
      <c r="C158" s="767" t="s">
        <v>1046</v>
      </c>
      <c r="D158" s="3647"/>
      <c r="E158" s="3648"/>
      <c r="F158" s="3648"/>
      <c r="G158" s="3648"/>
      <c r="H158" s="3648"/>
      <c r="I158" s="3649"/>
      <c r="J158" s="3647"/>
      <c r="K158" s="3649"/>
      <c r="L158" s="803"/>
      <c r="M158" s="451"/>
      <c r="N158" s="451"/>
      <c r="O158" s="451"/>
      <c r="P158" s="451"/>
      <c r="Q158" s="477">
        <f t="shared" si="22"/>
        <v>0</v>
      </c>
      <c r="R158" s="338">
        <f t="shared" si="22"/>
        <v>0</v>
      </c>
      <c r="S158" s="858" t="str">
        <f>IF(ISNUMBER('General Info'!$D$65), IF(Q158&gt;0.25*'General Info'!$D$65,"Yes","No"), "")</f>
        <v/>
      </c>
      <c r="AD158" s="294"/>
    </row>
    <row r="159" spans="1:30" s="292" customFormat="1" ht="15" customHeight="1" x14ac:dyDescent="0.25">
      <c r="A159" s="608"/>
      <c r="B159" s="766">
        <v>22</v>
      </c>
      <c r="C159" s="767" t="s">
        <v>1046</v>
      </c>
      <c r="D159" s="3647"/>
      <c r="E159" s="3648"/>
      <c r="F159" s="3648"/>
      <c r="G159" s="3648"/>
      <c r="H159" s="3648"/>
      <c r="I159" s="3649"/>
      <c r="J159" s="3647"/>
      <c r="K159" s="3649"/>
      <c r="L159" s="803"/>
      <c r="M159" s="451"/>
      <c r="N159" s="451"/>
      <c r="O159" s="451"/>
      <c r="P159" s="451"/>
      <c r="Q159" s="477">
        <f t="shared" si="22"/>
        <v>0</v>
      </c>
      <c r="R159" s="338">
        <f t="shared" si="22"/>
        <v>0</v>
      </c>
      <c r="S159" s="858" t="str">
        <f>IF(ISNUMBER('General Info'!$D$65), IF(Q159&gt;0.25*'General Info'!$D$65,"Yes","No"), "")</f>
        <v/>
      </c>
      <c r="AD159" s="294"/>
    </row>
    <row r="160" spans="1:30" s="292" customFormat="1" ht="15" customHeight="1" x14ac:dyDescent="0.25">
      <c r="A160" s="608"/>
      <c r="B160" s="766">
        <v>23</v>
      </c>
      <c r="C160" s="767" t="s">
        <v>1046</v>
      </c>
      <c r="D160" s="3647"/>
      <c r="E160" s="3648"/>
      <c r="F160" s="3648"/>
      <c r="G160" s="3648"/>
      <c r="H160" s="3648"/>
      <c r="I160" s="3649"/>
      <c r="J160" s="3647"/>
      <c r="K160" s="3649"/>
      <c r="L160" s="803"/>
      <c r="M160" s="451"/>
      <c r="N160" s="451"/>
      <c r="O160" s="451"/>
      <c r="P160" s="451"/>
      <c r="Q160" s="477">
        <f t="shared" si="22"/>
        <v>0</v>
      </c>
      <c r="R160" s="338">
        <f t="shared" si="22"/>
        <v>0</v>
      </c>
      <c r="S160" s="858" t="str">
        <f>IF(ISNUMBER('General Info'!$D$65), IF(Q160&gt;0.25*'General Info'!$D$65,"Yes","No"), "")</f>
        <v/>
      </c>
      <c r="AD160" s="294"/>
    </row>
    <row r="161" spans="1:30" s="292" customFormat="1" ht="15" customHeight="1" x14ac:dyDescent="0.25">
      <c r="A161" s="608"/>
      <c r="B161" s="766">
        <v>24</v>
      </c>
      <c r="C161" s="767" t="s">
        <v>1046</v>
      </c>
      <c r="D161" s="3647"/>
      <c r="E161" s="3648"/>
      <c r="F161" s="3648"/>
      <c r="G161" s="3648"/>
      <c r="H161" s="3648"/>
      <c r="I161" s="3649"/>
      <c r="J161" s="3647"/>
      <c r="K161" s="3649"/>
      <c r="L161" s="803"/>
      <c r="M161" s="451"/>
      <c r="N161" s="451"/>
      <c r="O161" s="451"/>
      <c r="P161" s="451"/>
      <c r="Q161" s="477">
        <f t="shared" si="22"/>
        <v>0</v>
      </c>
      <c r="R161" s="338">
        <f t="shared" si="22"/>
        <v>0</v>
      </c>
      <c r="S161" s="858" t="str">
        <f>IF(ISNUMBER('General Info'!$D$65), IF(Q161&gt;0.25*'General Info'!$D$65,"Yes","No"), "")</f>
        <v/>
      </c>
      <c r="AD161" s="294"/>
    </row>
    <row r="162" spans="1:30" s="292" customFormat="1" ht="15" customHeight="1" x14ac:dyDescent="0.25">
      <c r="A162" s="608"/>
      <c r="B162" s="766">
        <v>25</v>
      </c>
      <c r="C162" s="767" t="s">
        <v>1046</v>
      </c>
      <c r="D162" s="3647"/>
      <c r="E162" s="3648"/>
      <c r="F162" s="3648"/>
      <c r="G162" s="3648"/>
      <c r="H162" s="3648"/>
      <c r="I162" s="3649"/>
      <c r="J162" s="3647"/>
      <c r="K162" s="3649"/>
      <c r="L162" s="803"/>
      <c r="M162" s="451"/>
      <c r="N162" s="451"/>
      <c r="O162" s="451"/>
      <c r="P162" s="451"/>
      <c r="Q162" s="477">
        <f t="shared" si="22"/>
        <v>0</v>
      </c>
      <c r="R162" s="338">
        <f t="shared" si="22"/>
        <v>0</v>
      </c>
      <c r="S162" s="858" t="str">
        <f>IF(ISNUMBER('General Info'!$D$65), IF(Q162&gt;0.25*'General Info'!$D$65,"Yes","No"), "")</f>
        <v/>
      </c>
      <c r="AD162" s="294"/>
    </row>
    <row r="163" spans="1:30" s="292" customFormat="1" ht="15" customHeight="1" x14ac:dyDescent="0.25">
      <c r="A163" s="608"/>
      <c r="B163" s="766">
        <v>26</v>
      </c>
      <c r="C163" s="767" t="s">
        <v>1046</v>
      </c>
      <c r="D163" s="3647"/>
      <c r="E163" s="3648"/>
      <c r="F163" s="3648"/>
      <c r="G163" s="3648"/>
      <c r="H163" s="3648"/>
      <c r="I163" s="3649"/>
      <c r="J163" s="3647"/>
      <c r="K163" s="3649"/>
      <c r="L163" s="803"/>
      <c r="M163" s="451"/>
      <c r="N163" s="451"/>
      <c r="O163" s="451"/>
      <c r="P163" s="451"/>
      <c r="Q163" s="477">
        <f t="shared" si="22"/>
        <v>0</v>
      </c>
      <c r="R163" s="338">
        <f t="shared" si="22"/>
        <v>0</v>
      </c>
      <c r="S163" s="858" t="str">
        <f>IF(ISNUMBER('General Info'!$D$65), IF(Q163&gt;0.25*'General Info'!$D$65,"Yes","No"), "")</f>
        <v/>
      </c>
      <c r="AD163" s="294"/>
    </row>
    <row r="164" spans="1:30" s="292" customFormat="1" ht="15" customHeight="1" x14ac:dyDescent="0.25">
      <c r="A164" s="608"/>
      <c r="B164" s="766">
        <v>27</v>
      </c>
      <c r="C164" s="767" t="s">
        <v>1046</v>
      </c>
      <c r="D164" s="3647"/>
      <c r="E164" s="3648"/>
      <c r="F164" s="3648"/>
      <c r="G164" s="3648"/>
      <c r="H164" s="3648"/>
      <c r="I164" s="3649"/>
      <c r="J164" s="3647"/>
      <c r="K164" s="3649"/>
      <c r="L164" s="803"/>
      <c r="M164" s="451"/>
      <c r="N164" s="451"/>
      <c r="O164" s="451"/>
      <c r="P164" s="451"/>
      <c r="Q164" s="477">
        <f t="shared" si="22"/>
        <v>0</v>
      </c>
      <c r="R164" s="338">
        <f t="shared" si="22"/>
        <v>0</v>
      </c>
      <c r="S164" s="858" t="str">
        <f>IF(ISNUMBER('General Info'!$D$65), IF(Q164&gt;0.25*'General Info'!$D$65,"Yes","No"), "")</f>
        <v/>
      </c>
      <c r="AD164" s="294"/>
    </row>
    <row r="165" spans="1:30" s="292" customFormat="1" ht="15" customHeight="1" x14ac:dyDescent="0.25">
      <c r="A165" s="608"/>
      <c r="B165" s="766">
        <v>28</v>
      </c>
      <c r="C165" s="767" t="s">
        <v>1046</v>
      </c>
      <c r="D165" s="3647"/>
      <c r="E165" s="3648"/>
      <c r="F165" s="3648"/>
      <c r="G165" s="3648"/>
      <c r="H165" s="3648"/>
      <c r="I165" s="3649"/>
      <c r="J165" s="3647"/>
      <c r="K165" s="3649"/>
      <c r="L165" s="803"/>
      <c r="M165" s="451"/>
      <c r="N165" s="451"/>
      <c r="O165" s="451"/>
      <c r="P165" s="451"/>
      <c r="Q165" s="477">
        <f t="shared" si="22"/>
        <v>0</v>
      </c>
      <c r="R165" s="338">
        <f t="shared" si="22"/>
        <v>0</v>
      </c>
      <c r="S165" s="858" t="str">
        <f>IF(ISNUMBER('General Info'!$D$65), IF(Q165&gt;0.25*'General Info'!$D$65,"Yes","No"), "")</f>
        <v/>
      </c>
      <c r="AD165" s="294"/>
    </row>
    <row r="166" spans="1:30" s="292" customFormat="1" ht="15" customHeight="1" x14ac:dyDescent="0.25">
      <c r="A166" s="608"/>
      <c r="B166" s="766">
        <v>29</v>
      </c>
      <c r="C166" s="767" t="s">
        <v>1046</v>
      </c>
      <c r="D166" s="3647"/>
      <c r="E166" s="3648"/>
      <c r="F166" s="3648"/>
      <c r="G166" s="3648"/>
      <c r="H166" s="3648"/>
      <c r="I166" s="3649"/>
      <c r="J166" s="3647"/>
      <c r="K166" s="3649"/>
      <c r="L166" s="803"/>
      <c r="M166" s="451"/>
      <c r="N166" s="451"/>
      <c r="O166" s="451"/>
      <c r="P166" s="451"/>
      <c r="Q166" s="477">
        <f t="shared" si="22"/>
        <v>0</v>
      </c>
      <c r="R166" s="338">
        <f t="shared" si="22"/>
        <v>0</v>
      </c>
      <c r="S166" s="858" t="str">
        <f>IF(ISNUMBER('General Info'!$D$65), IF(Q166&gt;0.25*'General Info'!$D$65,"Yes","No"), "")</f>
        <v/>
      </c>
      <c r="AD166" s="294"/>
    </row>
    <row r="167" spans="1:30" s="292" customFormat="1" ht="15" customHeight="1" x14ac:dyDescent="0.25">
      <c r="A167" s="608"/>
      <c r="B167" s="766">
        <v>30</v>
      </c>
      <c r="C167" s="767" t="s">
        <v>1046</v>
      </c>
      <c r="D167" s="3647"/>
      <c r="E167" s="3648"/>
      <c r="F167" s="3648"/>
      <c r="G167" s="3648"/>
      <c r="H167" s="3648"/>
      <c r="I167" s="3649"/>
      <c r="J167" s="3647"/>
      <c r="K167" s="3649"/>
      <c r="L167" s="803"/>
      <c r="M167" s="451"/>
      <c r="N167" s="451"/>
      <c r="O167" s="451"/>
      <c r="P167" s="451"/>
      <c r="Q167" s="477">
        <f t="shared" si="22"/>
        <v>0</v>
      </c>
      <c r="R167" s="338">
        <f t="shared" si="22"/>
        <v>0</v>
      </c>
      <c r="S167" s="858" t="str">
        <f>IF(ISNUMBER('General Info'!$D$65), IF(Q167&gt;0.25*'General Info'!$D$65,"Yes","No"), "")</f>
        <v/>
      </c>
      <c r="AD167" s="294"/>
    </row>
    <row r="168" spans="1:30" s="292" customFormat="1" ht="15" customHeight="1" x14ac:dyDescent="0.25">
      <c r="A168" s="608"/>
      <c r="B168" s="766">
        <v>31</v>
      </c>
      <c r="C168" s="767" t="s">
        <v>1046</v>
      </c>
      <c r="D168" s="3647"/>
      <c r="E168" s="3648"/>
      <c r="F168" s="3648"/>
      <c r="G168" s="3648"/>
      <c r="H168" s="3648"/>
      <c r="I168" s="3649"/>
      <c r="J168" s="3647"/>
      <c r="K168" s="3649"/>
      <c r="L168" s="803"/>
      <c r="M168" s="451"/>
      <c r="N168" s="451"/>
      <c r="O168" s="451"/>
      <c r="P168" s="451"/>
      <c r="Q168" s="477">
        <f t="shared" si="22"/>
        <v>0</v>
      </c>
      <c r="R168" s="338">
        <f t="shared" si="22"/>
        <v>0</v>
      </c>
      <c r="S168" s="858" t="str">
        <f>IF(ISNUMBER('General Info'!$D$65), IF(Q168&gt;0.25*'General Info'!$D$65,"Yes","No"), "")</f>
        <v/>
      </c>
      <c r="AD168" s="294"/>
    </row>
    <row r="169" spans="1:30" s="292" customFormat="1" ht="15" customHeight="1" x14ac:dyDescent="0.25">
      <c r="A169" s="608"/>
      <c r="B169" s="766">
        <v>32</v>
      </c>
      <c r="C169" s="767" t="s">
        <v>1046</v>
      </c>
      <c r="D169" s="3647"/>
      <c r="E169" s="3648"/>
      <c r="F169" s="3648"/>
      <c r="G169" s="3648"/>
      <c r="H169" s="3648"/>
      <c r="I169" s="3649"/>
      <c r="J169" s="3647"/>
      <c r="K169" s="3649"/>
      <c r="L169" s="803"/>
      <c r="M169" s="451"/>
      <c r="N169" s="451"/>
      <c r="O169" s="451"/>
      <c r="P169" s="451"/>
      <c r="Q169" s="477">
        <f t="shared" si="22"/>
        <v>0</v>
      </c>
      <c r="R169" s="338">
        <f t="shared" si="22"/>
        <v>0</v>
      </c>
      <c r="S169" s="858" t="str">
        <f>IF(ISNUMBER('General Info'!$D$65), IF(Q169&gt;0.25*'General Info'!$D$65,"Yes","No"), "")</f>
        <v/>
      </c>
      <c r="AD169" s="294"/>
    </row>
    <row r="170" spans="1:30" s="292" customFormat="1" ht="15" customHeight="1" x14ac:dyDescent="0.25">
      <c r="A170" s="608"/>
      <c r="B170" s="766">
        <v>33</v>
      </c>
      <c r="C170" s="767" t="s">
        <v>1046</v>
      </c>
      <c r="D170" s="3647"/>
      <c r="E170" s="3648"/>
      <c r="F170" s="3648"/>
      <c r="G170" s="3648"/>
      <c r="H170" s="3648"/>
      <c r="I170" s="3649"/>
      <c r="J170" s="3647"/>
      <c r="K170" s="3649"/>
      <c r="L170" s="803"/>
      <c r="M170" s="451"/>
      <c r="N170" s="451"/>
      <c r="O170" s="451"/>
      <c r="P170" s="451"/>
      <c r="Q170" s="477">
        <f t="shared" si="22"/>
        <v>0</v>
      </c>
      <c r="R170" s="338">
        <f t="shared" si="22"/>
        <v>0</v>
      </c>
      <c r="S170" s="858" t="str">
        <f>IF(ISNUMBER('General Info'!$D$65), IF(Q170&gt;0.25*'General Info'!$D$65,"Yes","No"), "")</f>
        <v/>
      </c>
      <c r="AD170" s="294"/>
    </row>
    <row r="171" spans="1:30" s="292" customFormat="1" ht="15" customHeight="1" x14ac:dyDescent="0.25">
      <c r="A171" s="608"/>
      <c r="B171" s="766">
        <v>34</v>
      </c>
      <c r="C171" s="767" t="s">
        <v>1046</v>
      </c>
      <c r="D171" s="3647"/>
      <c r="E171" s="3648"/>
      <c r="F171" s="3648"/>
      <c r="G171" s="3648"/>
      <c r="H171" s="3648"/>
      <c r="I171" s="3649"/>
      <c r="J171" s="3647"/>
      <c r="K171" s="3649"/>
      <c r="L171" s="803"/>
      <c r="M171" s="451"/>
      <c r="N171" s="451"/>
      <c r="O171" s="451"/>
      <c r="P171" s="451"/>
      <c r="Q171" s="477">
        <f t="shared" si="22"/>
        <v>0</v>
      </c>
      <c r="R171" s="338">
        <f t="shared" si="22"/>
        <v>0</v>
      </c>
      <c r="S171" s="858" t="str">
        <f>IF(ISNUMBER('General Info'!$D$65), IF(Q171&gt;0.25*'General Info'!$D$65,"Yes","No"), "")</f>
        <v/>
      </c>
      <c r="AD171" s="294"/>
    </row>
    <row r="172" spans="1:30" s="292" customFormat="1" ht="15" customHeight="1" x14ac:dyDescent="0.25">
      <c r="A172" s="608"/>
      <c r="B172" s="766">
        <v>35</v>
      </c>
      <c r="C172" s="767" t="s">
        <v>1046</v>
      </c>
      <c r="D172" s="3647"/>
      <c r="E172" s="3648"/>
      <c r="F172" s="3648"/>
      <c r="G172" s="3648"/>
      <c r="H172" s="3648"/>
      <c r="I172" s="3649"/>
      <c r="J172" s="3647"/>
      <c r="K172" s="3649"/>
      <c r="L172" s="803"/>
      <c r="M172" s="451"/>
      <c r="N172" s="451"/>
      <c r="O172" s="451"/>
      <c r="P172" s="451"/>
      <c r="Q172" s="477">
        <f t="shared" si="22"/>
        <v>0</v>
      </c>
      <c r="R172" s="338">
        <f t="shared" si="22"/>
        <v>0</v>
      </c>
      <c r="S172" s="858" t="str">
        <f>IF(ISNUMBER('General Info'!$D$65), IF(Q172&gt;0.25*'General Info'!$D$65,"Yes","No"), "")</f>
        <v/>
      </c>
      <c r="AD172" s="294"/>
    </row>
    <row r="173" spans="1:30" s="292" customFormat="1" ht="15" customHeight="1" x14ac:dyDescent="0.25">
      <c r="A173" s="608"/>
      <c r="B173" s="766">
        <v>36</v>
      </c>
      <c r="C173" s="767" t="s">
        <v>1046</v>
      </c>
      <c r="D173" s="3647"/>
      <c r="E173" s="3648"/>
      <c r="F173" s="3648"/>
      <c r="G173" s="3648"/>
      <c r="H173" s="3648"/>
      <c r="I173" s="3649"/>
      <c r="J173" s="3647"/>
      <c r="K173" s="3649"/>
      <c r="L173" s="803"/>
      <c r="M173" s="451"/>
      <c r="N173" s="451"/>
      <c r="O173" s="451"/>
      <c r="P173" s="451"/>
      <c r="Q173" s="477">
        <f t="shared" si="22"/>
        <v>0</v>
      </c>
      <c r="R173" s="338">
        <f t="shared" si="22"/>
        <v>0</v>
      </c>
      <c r="S173" s="858" t="str">
        <f>IF(ISNUMBER('General Info'!$D$65), IF(Q173&gt;0.25*'General Info'!$D$65,"Yes","No"), "")</f>
        <v/>
      </c>
      <c r="AD173" s="294"/>
    </row>
    <row r="174" spans="1:30" s="292" customFormat="1" ht="15" customHeight="1" x14ac:dyDescent="0.25">
      <c r="A174" s="608"/>
      <c r="B174" s="766">
        <v>37</v>
      </c>
      <c r="C174" s="767" t="s">
        <v>1046</v>
      </c>
      <c r="D174" s="3647"/>
      <c r="E174" s="3648"/>
      <c r="F174" s="3648"/>
      <c r="G174" s="3648"/>
      <c r="H174" s="3648"/>
      <c r="I174" s="3649"/>
      <c r="J174" s="3647"/>
      <c r="K174" s="3649"/>
      <c r="L174" s="803"/>
      <c r="M174" s="451"/>
      <c r="N174" s="451"/>
      <c r="O174" s="451"/>
      <c r="P174" s="451"/>
      <c r="Q174" s="477">
        <f t="shared" si="22"/>
        <v>0</v>
      </c>
      <c r="R174" s="338">
        <f t="shared" si="22"/>
        <v>0</v>
      </c>
      <c r="S174" s="858" t="str">
        <f>IF(ISNUMBER('General Info'!$D$65), IF(Q174&gt;0.25*'General Info'!$D$65,"Yes","No"), "")</f>
        <v/>
      </c>
      <c r="AD174" s="294"/>
    </row>
    <row r="175" spans="1:30" s="292" customFormat="1" ht="15" customHeight="1" x14ac:dyDescent="0.25">
      <c r="A175" s="608"/>
      <c r="B175" s="766">
        <v>38</v>
      </c>
      <c r="C175" s="767" t="s">
        <v>1046</v>
      </c>
      <c r="D175" s="3647"/>
      <c r="E175" s="3648"/>
      <c r="F175" s="3648"/>
      <c r="G175" s="3648"/>
      <c r="H175" s="3648"/>
      <c r="I175" s="3649"/>
      <c r="J175" s="3647"/>
      <c r="K175" s="3649"/>
      <c r="L175" s="803"/>
      <c r="M175" s="451"/>
      <c r="N175" s="451"/>
      <c r="O175" s="451"/>
      <c r="P175" s="451"/>
      <c r="Q175" s="477">
        <f t="shared" si="22"/>
        <v>0</v>
      </c>
      <c r="R175" s="338">
        <f t="shared" si="22"/>
        <v>0</v>
      </c>
      <c r="S175" s="858" t="str">
        <f>IF(ISNUMBER('General Info'!$D$65), IF(Q175&gt;0.25*'General Info'!$D$65,"Yes","No"), "")</f>
        <v/>
      </c>
      <c r="AD175" s="294"/>
    </row>
    <row r="176" spans="1:30" s="292" customFormat="1" ht="15" customHeight="1" x14ac:dyDescent="0.25">
      <c r="A176" s="608"/>
      <c r="B176" s="766">
        <v>39</v>
      </c>
      <c r="C176" s="767" t="s">
        <v>1046</v>
      </c>
      <c r="D176" s="3647"/>
      <c r="E176" s="3648"/>
      <c r="F176" s="3648"/>
      <c r="G176" s="3648"/>
      <c r="H176" s="3648"/>
      <c r="I176" s="3649"/>
      <c r="J176" s="3647"/>
      <c r="K176" s="3649"/>
      <c r="L176" s="803"/>
      <c r="M176" s="451"/>
      <c r="N176" s="451"/>
      <c r="O176" s="451"/>
      <c r="P176" s="451"/>
      <c r="Q176" s="477">
        <f t="shared" si="22"/>
        <v>0</v>
      </c>
      <c r="R176" s="338">
        <f t="shared" si="22"/>
        <v>0</v>
      </c>
      <c r="S176" s="858" t="str">
        <f>IF(ISNUMBER('General Info'!$D$65), IF(Q176&gt;0.25*'General Info'!$D$65,"Yes","No"), "")</f>
        <v/>
      </c>
      <c r="AD176" s="294"/>
    </row>
    <row r="177" spans="1:30" s="292" customFormat="1" ht="15" customHeight="1" x14ac:dyDescent="0.25">
      <c r="A177" s="608"/>
      <c r="B177" s="766">
        <v>40</v>
      </c>
      <c r="C177" s="767" t="s">
        <v>1046</v>
      </c>
      <c r="D177" s="3647"/>
      <c r="E177" s="3648"/>
      <c r="F177" s="3648"/>
      <c r="G177" s="3648"/>
      <c r="H177" s="3648"/>
      <c r="I177" s="3649"/>
      <c r="J177" s="3647"/>
      <c r="K177" s="3649"/>
      <c r="L177" s="803"/>
      <c r="M177" s="451"/>
      <c r="N177" s="451"/>
      <c r="O177" s="451"/>
      <c r="P177" s="451"/>
      <c r="Q177" s="477">
        <f t="shared" si="22"/>
        <v>0</v>
      </c>
      <c r="R177" s="338">
        <f t="shared" si="22"/>
        <v>0</v>
      </c>
      <c r="S177" s="858" t="str">
        <f>IF(ISNUMBER('General Info'!$D$65), IF(Q177&gt;0.25*'General Info'!$D$65,"Yes","No"), "")</f>
        <v/>
      </c>
      <c r="AD177" s="294"/>
    </row>
    <row r="178" spans="1:30" s="292" customFormat="1" ht="15" customHeight="1" x14ac:dyDescent="0.25">
      <c r="A178" s="608"/>
      <c r="B178" s="766">
        <v>41</v>
      </c>
      <c r="C178" s="767" t="s">
        <v>1046</v>
      </c>
      <c r="D178" s="3647"/>
      <c r="E178" s="3648"/>
      <c r="F178" s="3648"/>
      <c r="G178" s="3648"/>
      <c r="H178" s="3648"/>
      <c r="I178" s="3649"/>
      <c r="J178" s="3647"/>
      <c r="K178" s="3649"/>
      <c r="L178" s="803"/>
      <c r="M178" s="451"/>
      <c r="N178" s="451"/>
      <c r="O178" s="451"/>
      <c r="P178" s="451"/>
      <c r="Q178" s="477">
        <f t="shared" si="22"/>
        <v>0</v>
      </c>
      <c r="R178" s="338">
        <f t="shared" si="22"/>
        <v>0</v>
      </c>
      <c r="S178" s="858" t="str">
        <f>IF(ISNUMBER('General Info'!$D$65), IF(Q178&gt;0.25*'General Info'!$D$65,"Yes","No"), "")</f>
        <v/>
      </c>
      <c r="AD178" s="294"/>
    </row>
    <row r="179" spans="1:30" s="292" customFormat="1" ht="15" customHeight="1" x14ac:dyDescent="0.25">
      <c r="A179" s="608"/>
      <c r="B179" s="766">
        <v>42</v>
      </c>
      <c r="C179" s="767" t="s">
        <v>1046</v>
      </c>
      <c r="D179" s="3647"/>
      <c r="E179" s="3648"/>
      <c r="F179" s="3648"/>
      <c r="G179" s="3648"/>
      <c r="H179" s="3648"/>
      <c r="I179" s="3649"/>
      <c r="J179" s="3647"/>
      <c r="K179" s="3649"/>
      <c r="L179" s="803"/>
      <c r="M179" s="451"/>
      <c r="N179" s="451"/>
      <c r="O179" s="451"/>
      <c r="P179" s="451"/>
      <c r="Q179" s="477">
        <f t="shared" si="22"/>
        <v>0</v>
      </c>
      <c r="R179" s="338">
        <f t="shared" si="22"/>
        <v>0</v>
      </c>
      <c r="S179" s="858" t="str">
        <f>IF(ISNUMBER('General Info'!$D$65), IF(Q179&gt;0.25*'General Info'!$D$65,"Yes","No"), "")</f>
        <v/>
      </c>
      <c r="AD179" s="294"/>
    </row>
    <row r="180" spans="1:30" s="292" customFormat="1" ht="15" customHeight="1" x14ac:dyDescent="0.25">
      <c r="A180" s="608"/>
      <c r="B180" s="766">
        <v>43</v>
      </c>
      <c r="C180" s="767" t="s">
        <v>1046</v>
      </c>
      <c r="D180" s="3647"/>
      <c r="E180" s="3648"/>
      <c r="F180" s="3648"/>
      <c r="G180" s="3648"/>
      <c r="H180" s="3648"/>
      <c r="I180" s="3649"/>
      <c r="J180" s="3647"/>
      <c r="K180" s="3649"/>
      <c r="L180" s="803"/>
      <c r="M180" s="451"/>
      <c r="N180" s="451"/>
      <c r="O180" s="451"/>
      <c r="P180" s="451"/>
      <c r="Q180" s="477">
        <f t="shared" si="22"/>
        <v>0</v>
      </c>
      <c r="R180" s="338">
        <f t="shared" si="22"/>
        <v>0</v>
      </c>
      <c r="S180" s="858" t="str">
        <f>IF(ISNUMBER('General Info'!$D$65), IF(Q180&gt;0.25*'General Info'!$D$65,"Yes","No"), "")</f>
        <v/>
      </c>
      <c r="AD180" s="294"/>
    </row>
    <row r="181" spans="1:30" s="292" customFormat="1" ht="15" customHeight="1" x14ac:dyDescent="0.25">
      <c r="A181" s="608"/>
      <c r="B181" s="766">
        <v>44</v>
      </c>
      <c r="C181" s="767" t="s">
        <v>1046</v>
      </c>
      <c r="D181" s="3647"/>
      <c r="E181" s="3648"/>
      <c r="F181" s="3648"/>
      <c r="G181" s="3648"/>
      <c r="H181" s="3648"/>
      <c r="I181" s="3649"/>
      <c r="J181" s="3647"/>
      <c r="K181" s="3649"/>
      <c r="L181" s="803"/>
      <c r="M181" s="451"/>
      <c r="N181" s="451"/>
      <c r="O181" s="451"/>
      <c r="P181" s="451"/>
      <c r="Q181" s="477">
        <f t="shared" si="22"/>
        <v>0</v>
      </c>
      <c r="R181" s="338">
        <f t="shared" si="22"/>
        <v>0</v>
      </c>
      <c r="S181" s="858" t="str">
        <f>IF(ISNUMBER('General Info'!$D$65), IF(Q181&gt;0.25*'General Info'!$D$65,"Yes","No"), "")</f>
        <v/>
      </c>
      <c r="AD181" s="294"/>
    </row>
    <row r="182" spans="1:30" s="292" customFormat="1" ht="15" customHeight="1" x14ac:dyDescent="0.25">
      <c r="A182" s="608"/>
      <c r="B182" s="766">
        <v>45</v>
      </c>
      <c r="C182" s="767" t="s">
        <v>1046</v>
      </c>
      <c r="D182" s="3647"/>
      <c r="E182" s="3648"/>
      <c r="F182" s="3648"/>
      <c r="G182" s="3648"/>
      <c r="H182" s="3648"/>
      <c r="I182" s="3649"/>
      <c r="J182" s="3647"/>
      <c r="K182" s="3649"/>
      <c r="L182" s="803"/>
      <c r="M182" s="451"/>
      <c r="N182" s="451"/>
      <c r="O182" s="451"/>
      <c r="P182" s="451"/>
      <c r="Q182" s="477">
        <f t="shared" si="22"/>
        <v>0</v>
      </c>
      <c r="R182" s="338">
        <f t="shared" si="22"/>
        <v>0</v>
      </c>
      <c r="S182" s="858" t="str">
        <f>IF(ISNUMBER('General Info'!$D$65), IF(Q182&gt;0.25*'General Info'!$D$65,"Yes","No"), "")</f>
        <v/>
      </c>
      <c r="AD182" s="294"/>
    </row>
    <row r="183" spans="1:30" s="292" customFormat="1" ht="15" customHeight="1" x14ac:dyDescent="0.25">
      <c r="A183" s="608"/>
      <c r="B183" s="766">
        <v>46</v>
      </c>
      <c r="C183" s="767" t="s">
        <v>1046</v>
      </c>
      <c r="D183" s="3647"/>
      <c r="E183" s="3648"/>
      <c r="F183" s="3648"/>
      <c r="G183" s="3648"/>
      <c r="H183" s="3648"/>
      <c r="I183" s="3649"/>
      <c r="J183" s="3647"/>
      <c r="K183" s="3649"/>
      <c r="L183" s="803"/>
      <c r="M183" s="451"/>
      <c r="N183" s="451"/>
      <c r="O183" s="451"/>
      <c r="P183" s="451"/>
      <c r="Q183" s="477">
        <f t="shared" si="22"/>
        <v>0</v>
      </c>
      <c r="R183" s="338">
        <f t="shared" si="22"/>
        <v>0</v>
      </c>
      <c r="S183" s="858" t="str">
        <f>IF(ISNUMBER('General Info'!$D$65), IF(Q183&gt;0.25*'General Info'!$D$65,"Yes","No"), "")</f>
        <v/>
      </c>
      <c r="AD183" s="294"/>
    </row>
    <row r="184" spans="1:30" s="292" customFormat="1" ht="15" customHeight="1" x14ac:dyDescent="0.25">
      <c r="A184" s="608"/>
      <c r="B184" s="766">
        <v>47</v>
      </c>
      <c r="C184" s="767" t="s">
        <v>1046</v>
      </c>
      <c r="D184" s="3647"/>
      <c r="E184" s="3648"/>
      <c r="F184" s="3648"/>
      <c r="G184" s="3648"/>
      <c r="H184" s="3648"/>
      <c r="I184" s="3649"/>
      <c r="J184" s="3647"/>
      <c r="K184" s="3649"/>
      <c r="L184" s="803"/>
      <c r="M184" s="451"/>
      <c r="N184" s="451"/>
      <c r="O184" s="451"/>
      <c r="P184" s="451"/>
      <c r="Q184" s="477">
        <f t="shared" si="22"/>
        <v>0</v>
      </c>
      <c r="R184" s="338">
        <f t="shared" si="22"/>
        <v>0</v>
      </c>
      <c r="S184" s="858" t="str">
        <f>IF(ISNUMBER('General Info'!$D$65), IF(Q184&gt;0.25*'General Info'!$D$65,"Yes","No"), "")</f>
        <v/>
      </c>
      <c r="AD184" s="294"/>
    </row>
    <row r="185" spans="1:30" s="292" customFormat="1" ht="15" customHeight="1" x14ac:dyDescent="0.25">
      <c r="A185" s="608"/>
      <c r="B185" s="766">
        <v>48</v>
      </c>
      <c r="C185" s="767" t="s">
        <v>1046</v>
      </c>
      <c r="D185" s="3647"/>
      <c r="E185" s="3648"/>
      <c r="F185" s="3648"/>
      <c r="G185" s="3648"/>
      <c r="H185" s="3648"/>
      <c r="I185" s="3649"/>
      <c r="J185" s="3647"/>
      <c r="K185" s="3649"/>
      <c r="L185" s="803"/>
      <c r="M185" s="451"/>
      <c r="N185" s="451"/>
      <c r="O185" s="451"/>
      <c r="P185" s="451"/>
      <c r="Q185" s="477">
        <f t="shared" si="22"/>
        <v>0</v>
      </c>
      <c r="R185" s="338">
        <f t="shared" si="22"/>
        <v>0</v>
      </c>
      <c r="S185" s="858" t="str">
        <f>IF(ISNUMBER('General Info'!$D$65), IF(Q185&gt;0.25*'General Info'!$D$65,"Yes","No"), "")</f>
        <v/>
      </c>
      <c r="AD185" s="294"/>
    </row>
    <row r="186" spans="1:30" s="292" customFormat="1" ht="15" customHeight="1" x14ac:dyDescent="0.25">
      <c r="A186" s="608"/>
      <c r="B186" s="766">
        <v>49</v>
      </c>
      <c r="C186" s="767" t="s">
        <v>1046</v>
      </c>
      <c r="D186" s="3647"/>
      <c r="E186" s="3648"/>
      <c r="F186" s="3648"/>
      <c r="G186" s="3648"/>
      <c r="H186" s="3648"/>
      <c r="I186" s="3649"/>
      <c r="J186" s="3647"/>
      <c r="K186" s="3649"/>
      <c r="L186" s="803"/>
      <c r="M186" s="451"/>
      <c r="N186" s="451"/>
      <c r="O186" s="451"/>
      <c r="P186" s="451"/>
      <c r="Q186" s="477">
        <f t="shared" si="22"/>
        <v>0</v>
      </c>
      <c r="R186" s="338">
        <f t="shared" si="22"/>
        <v>0</v>
      </c>
      <c r="S186" s="858" t="str">
        <f>IF(ISNUMBER('General Info'!$D$65), IF(Q186&gt;0.25*'General Info'!$D$65,"Yes","No"), "")</f>
        <v/>
      </c>
      <c r="AD186" s="294"/>
    </row>
    <row r="187" spans="1:30" s="292" customFormat="1" ht="15" customHeight="1" x14ac:dyDescent="0.25">
      <c r="A187" s="608"/>
      <c r="B187" s="768">
        <v>50</v>
      </c>
      <c r="C187" s="769" t="s">
        <v>1046</v>
      </c>
      <c r="D187" s="3650"/>
      <c r="E187" s="3651"/>
      <c r="F187" s="3651"/>
      <c r="G187" s="3651"/>
      <c r="H187" s="3651"/>
      <c r="I187" s="3652"/>
      <c r="J187" s="3650"/>
      <c r="K187" s="3652"/>
      <c r="L187" s="821"/>
      <c r="M187" s="333"/>
      <c r="N187" s="333"/>
      <c r="O187" s="333"/>
      <c r="P187" s="333"/>
      <c r="Q187" s="483">
        <f t="shared" si="22"/>
        <v>0</v>
      </c>
      <c r="R187" s="777">
        <f t="shared" si="22"/>
        <v>0</v>
      </c>
      <c r="S187" s="859" t="str">
        <f>IF(ISNUMBER('General Info'!$D$65), IF(Q187&gt;0.25*'General Info'!$D$65,"Yes","No"), "")</f>
        <v/>
      </c>
      <c r="AD187" s="294"/>
    </row>
    <row r="188" spans="1:30" s="778" customFormat="1" ht="15" customHeight="1" x14ac:dyDescent="0.25">
      <c r="A188" s="643"/>
      <c r="B188" s="642"/>
      <c r="C188" s="642"/>
      <c r="D188" s="642"/>
      <c r="E188" s="642"/>
      <c r="AD188" s="860"/>
    </row>
    <row r="189" spans="1:30" ht="15" hidden="1" customHeight="1" x14ac:dyDescent="0.25"/>
    <row r="190" spans="1:30" ht="15" hidden="1" customHeight="1" x14ac:dyDescent="0.25"/>
    <row r="191" spans="1:30" ht="15" hidden="1" customHeight="1" x14ac:dyDescent="0.25"/>
    <row r="192" spans="1:30"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sheetData>
  <mergeCells count="147">
    <mergeCell ref="E3:K3"/>
    <mergeCell ref="L3:M4"/>
    <mergeCell ref="N3:O4"/>
    <mergeCell ref="P3:Q4"/>
    <mergeCell ref="E4:G4"/>
    <mergeCell ref="H4:K4"/>
    <mergeCell ref="P5:Q5"/>
    <mergeCell ref="C23:C25"/>
    <mergeCell ref="F23:Q23"/>
    <mergeCell ref="R23:AC23"/>
    <mergeCell ref="F24:K24"/>
    <mergeCell ref="L24:Q24"/>
    <mergeCell ref="R24:W24"/>
    <mergeCell ref="X24:AC24"/>
    <mergeCell ref="E5:E6"/>
    <mergeCell ref="F5:G5"/>
    <mergeCell ref="H5:I5"/>
    <mergeCell ref="J5:K5"/>
    <mergeCell ref="L5:M5"/>
    <mergeCell ref="N5:O5"/>
    <mergeCell ref="E69:L69"/>
    <mergeCell ref="M69:T69"/>
    <mergeCell ref="E70:G70"/>
    <mergeCell ref="H70:J70"/>
    <mergeCell ref="K70:K71"/>
    <mergeCell ref="L70:L71"/>
    <mergeCell ref="M70:O70"/>
    <mergeCell ref="P70:R70"/>
    <mergeCell ref="S70:S71"/>
    <mergeCell ref="T70:T71"/>
    <mergeCell ref="C88:C90"/>
    <mergeCell ref="F88:L88"/>
    <mergeCell ref="M88:S88"/>
    <mergeCell ref="S134:S135"/>
    <mergeCell ref="T88:T90"/>
    <mergeCell ref="F89:F90"/>
    <mergeCell ref="G89:L89"/>
    <mergeCell ref="M89:M90"/>
    <mergeCell ref="N89:S89"/>
    <mergeCell ref="D138:I138"/>
    <mergeCell ref="D134:I135"/>
    <mergeCell ref="J134:K135"/>
    <mergeCell ref="J138:K138"/>
    <mergeCell ref="M134:N134"/>
    <mergeCell ref="O134:P134"/>
    <mergeCell ref="Q134:R134"/>
    <mergeCell ref="B136:B137"/>
    <mergeCell ref="B134:C135"/>
    <mergeCell ref="L134:L135"/>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8:I178"/>
    <mergeCell ref="J178:K178"/>
    <mergeCell ref="D179:I179"/>
    <mergeCell ref="J179:K179"/>
    <mergeCell ref="D180:I180"/>
    <mergeCell ref="J180:K180"/>
    <mergeCell ref="D175:I175"/>
    <mergeCell ref="J175:K175"/>
    <mergeCell ref="D176:I176"/>
    <mergeCell ref="J176:K176"/>
    <mergeCell ref="D177:I177"/>
    <mergeCell ref="J177:K177"/>
  </mergeCells>
  <conditionalFormatting sqref="F31:AC31 F37:AC37 F48:AC48 F53:AC53 F57:AC57 F61:AC61 F96:S96 F102:S102 F113:S113 F118:S118 F122:S122 F126:S126 M137 O137 F44:AC44 F109:S109 S138:S187">
    <cfRule type="cellIs" dxfId="6" priority="1" stopIfTrue="1" operator="equal">
      <formula>"No"</formula>
    </cfRule>
    <cfRule type="cellIs" dxfId="5" priority="2" stopIfTrue="1" operator="equal">
      <formula>"Yes"</formula>
    </cfRule>
  </conditionalFormatting>
  <dataValidations disablePrompts="1"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2"/>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85" customWidth="1"/>
    <col min="2" max="2" width="60.7109375" style="310" customWidth="1"/>
    <col min="3" max="3" width="14.7109375" style="310" customWidth="1"/>
    <col min="4" max="8" width="16.7109375" style="310" customWidth="1"/>
    <col min="9" max="9" width="32.7109375" style="310" customWidth="1"/>
    <col min="10" max="10" width="1.7109375" style="160" customWidth="1"/>
    <col min="11" max="16384" width="11.42578125" style="310" hidden="1"/>
  </cols>
  <sheetData>
    <row r="1" spans="1:10" s="159" customFormat="1" ht="30" customHeight="1" x14ac:dyDescent="0.55000000000000004">
      <c r="A1" s="834" t="s">
        <v>54</v>
      </c>
      <c r="B1" s="516"/>
      <c r="C1" s="516"/>
      <c r="D1" s="516"/>
      <c r="E1" s="516"/>
      <c r="F1" s="516"/>
      <c r="G1" s="516"/>
      <c r="H1" s="516"/>
      <c r="I1" s="516"/>
      <c r="J1" s="517"/>
    </row>
    <row r="2" spans="1:10" ht="30" customHeight="1" x14ac:dyDescent="0.3">
      <c r="A2" s="518" t="s">
        <v>49</v>
      </c>
      <c r="B2" s="163"/>
      <c r="C2" s="163"/>
      <c r="D2" s="163"/>
      <c r="E2" s="163"/>
      <c r="F2" s="163"/>
      <c r="G2" s="163"/>
      <c r="H2" s="163"/>
      <c r="I2" s="163"/>
      <c r="J2" s="168"/>
    </row>
    <row r="3" spans="1:10" ht="15" customHeight="1" x14ac:dyDescent="0.25">
      <c r="A3" s="519"/>
      <c r="B3" s="163"/>
      <c r="C3" s="163"/>
      <c r="D3" s="163"/>
      <c r="E3" s="163"/>
      <c r="F3" s="163"/>
      <c r="G3" s="163"/>
      <c r="H3" s="163"/>
      <c r="I3" s="163"/>
      <c r="J3" s="168"/>
    </row>
    <row r="4" spans="1:10" s="323" customFormat="1" ht="15" customHeight="1" x14ac:dyDescent="0.25">
      <c r="A4" s="519"/>
      <c r="B4" s="520" t="s">
        <v>43</v>
      </c>
      <c r="C4" s="521">
        <v>3</v>
      </c>
      <c r="D4" s="521">
        <v>8</v>
      </c>
      <c r="E4" s="522" t="s">
        <v>2488</v>
      </c>
      <c r="F4" s="523">
        <v>0</v>
      </c>
      <c r="G4" s="163"/>
      <c r="H4" s="3005" t="s">
        <v>2489</v>
      </c>
      <c r="I4" s="163"/>
      <c r="J4" s="208"/>
    </row>
    <row r="5" spans="1:10" ht="15" customHeight="1" x14ac:dyDescent="0.25">
      <c r="A5" s="1015"/>
      <c r="B5" s="163"/>
      <c r="C5" s="163"/>
      <c r="D5" s="163"/>
      <c r="E5" s="163"/>
      <c r="F5" s="163"/>
      <c r="G5" s="163"/>
      <c r="H5" s="163"/>
      <c r="I5" s="163"/>
      <c r="J5" s="168"/>
    </row>
    <row r="6" spans="1:10" s="969" customFormat="1" ht="45" customHeight="1" x14ac:dyDescent="0.3">
      <c r="A6" s="1318" t="s">
        <v>1813</v>
      </c>
      <c r="B6" s="1319"/>
      <c r="C6" s="1320"/>
      <c r="D6" s="1320"/>
      <c r="E6" s="1320"/>
      <c r="F6" s="1320"/>
      <c r="G6" s="1320"/>
      <c r="H6" s="1320"/>
      <c r="I6" s="1320"/>
      <c r="J6" s="1375"/>
    </row>
    <row r="7" spans="1:10" s="623" customFormat="1" ht="45" customHeight="1" x14ac:dyDescent="0.25">
      <c r="A7" s="978" t="s">
        <v>1814</v>
      </c>
      <c r="B7" s="216"/>
      <c r="C7" s="216"/>
      <c r="D7" s="96"/>
      <c r="E7" s="96"/>
      <c r="F7" s="217"/>
      <c r="J7" s="94"/>
    </row>
    <row r="8" spans="1:10" s="323" customFormat="1" ht="15" customHeight="1" x14ac:dyDescent="0.25">
      <c r="A8" s="527"/>
      <c r="B8" s="528" t="s">
        <v>507</v>
      </c>
      <c r="C8" s="529"/>
      <c r="D8" s="529"/>
      <c r="E8" s="530"/>
      <c r="F8" s="531" t="s">
        <v>46</v>
      </c>
      <c r="G8" s="162"/>
      <c r="H8" s="162"/>
      <c r="I8" s="162"/>
      <c r="J8" s="209"/>
    </row>
    <row r="9" spans="1:10" s="323" customFormat="1" ht="15" customHeight="1" x14ac:dyDescent="0.25">
      <c r="A9" s="933"/>
      <c r="B9" s="206" t="s">
        <v>508</v>
      </c>
      <c r="C9" s="211"/>
      <c r="D9" s="211"/>
      <c r="E9" s="276"/>
      <c r="F9" s="275" t="s">
        <v>46</v>
      </c>
      <c r="G9" s="162"/>
      <c r="H9" s="162"/>
      <c r="I9" s="162"/>
      <c r="J9" s="209"/>
    </row>
    <row r="10" spans="1:10" s="525" customFormat="1" ht="45" customHeight="1" x14ac:dyDescent="0.25">
      <c r="A10" s="978" t="s">
        <v>1815</v>
      </c>
      <c r="C10" s="796"/>
      <c r="D10" s="841"/>
      <c r="E10" s="841"/>
      <c r="F10" s="842"/>
      <c r="G10" s="623"/>
      <c r="H10" s="623"/>
      <c r="I10" s="623"/>
      <c r="J10" s="94"/>
    </row>
    <row r="11" spans="1:10" s="323" customFormat="1" ht="30" customHeight="1" x14ac:dyDescent="0.25">
      <c r="A11" s="527"/>
      <c r="B11" s="3736" t="s">
        <v>1292</v>
      </c>
      <c r="C11" s="3736"/>
      <c r="D11" s="3736"/>
      <c r="E11" s="3737"/>
      <c r="F11" s="1120" t="s">
        <v>46</v>
      </c>
      <c r="G11" s="162"/>
      <c r="H11" s="162"/>
      <c r="I11" s="162"/>
      <c r="J11" s="209"/>
    </row>
    <row r="12" spans="1:10" s="323" customFormat="1" ht="30" customHeight="1" x14ac:dyDescent="0.25">
      <c r="A12" s="527"/>
      <c r="B12" s="3091" t="s">
        <v>1291</v>
      </c>
      <c r="C12" s="3091"/>
      <c r="D12" s="3091"/>
      <c r="E12" s="3738"/>
      <c r="F12" s="7" t="s">
        <v>46</v>
      </c>
      <c r="G12" s="162"/>
      <c r="H12" s="162"/>
      <c r="I12" s="162"/>
      <c r="J12" s="209"/>
    </row>
    <row r="13" spans="1:10" s="323" customFormat="1" ht="30" customHeight="1" x14ac:dyDescent="0.25">
      <c r="A13" s="933"/>
      <c r="B13" s="977" t="s">
        <v>1287</v>
      </c>
      <c r="C13" s="211"/>
      <c r="D13" s="211"/>
      <c r="E13" s="276"/>
      <c r="F13" s="275" t="s">
        <v>1286</v>
      </c>
      <c r="G13" s="162"/>
      <c r="H13" s="162"/>
      <c r="I13" s="162"/>
      <c r="J13" s="209"/>
    </row>
    <row r="14" spans="1:10" s="1129" customFormat="1" ht="15" customHeight="1" x14ac:dyDescent="0.3">
      <c r="A14" s="1374"/>
      <c r="B14" s="1370"/>
      <c r="C14" s="1371"/>
      <c r="D14" s="1371"/>
      <c r="E14" s="1371"/>
      <c r="F14" s="1371"/>
      <c r="G14" s="1373"/>
      <c r="H14" s="1373"/>
      <c r="I14" s="1183"/>
      <c r="J14" s="1372"/>
    </row>
    <row r="15" spans="1:10" ht="45" customHeight="1" x14ac:dyDescent="0.3">
      <c r="A15" s="939" t="s">
        <v>1126</v>
      </c>
      <c r="B15" s="934"/>
      <c r="C15" s="935"/>
      <c r="D15" s="935"/>
      <c r="E15" s="935"/>
      <c r="F15" s="935"/>
      <c r="G15" s="935"/>
      <c r="H15" s="935"/>
      <c r="I15" s="935"/>
      <c r="J15" s="1369"/>
    </row>
    <row r="16" spans="1:10" s="164" customFormat="1" ht="45" customHeight="1" x14ac:dyDescent="0.25">
      <c r="A16" s="532" t="s">
        <v>1557</v>
      </c>
      <c r="B16" s="216"/>
      <c r="C16" s="216"/>
      <c r="D16" s="96"/>
      <c r="E16" s="96"/>
      <c r="F16" s="217"/>
      <c r="G16" s="623"/>
      <c r="H16" s="623"/>
      <c r="I16" s="163"/>
      <c r="J16" s="94"/>
    </row>
    <row r="17" spans="1:10" ht="15" customHeight="1" x14ac:dyDescent="0.25">
      <c r="A17" s="519"/>
      <c r="B17" s="3730"/>
      <c r="C17" s="3730"/>
      <c r="D17" s="3730"/>
      <c r="E17" s="3730"/>
      <c r="F17" s="3182" t="s">
        <v>190</v>
      </c>
      <c r="G17" s="3182"/>
      <c r="H17" s="3182"/>
      <c r="I17" s="163"/>
      <c r="J17" s="168"/>
    </row>
    <row r="18" spans="1:10" ht="30" customHeight="1" x14ac:dyDescent="0.25">
      <c r="A18" s="519"/>
      <c r="B18" s="3732"/>
      <c r="C18" s="3732"/>
      <c r="D18" s="3732"/>
      <c r="E18" s="3732"/>
      <c r="F18" s="1658" t="s">
        <v>253</v>
      </c>
      <c r="G18" s="1659" t="s">
        <v>265</v>
      </c>
      <c r="H18" s="1660" t="s">
        <v>254</v>
      </c>
      <c r="I18" s="163"/>
      <c r="J18" s="168"/>
    </row>
    <row r="19" spans="1:10" ht="15" customHeight="1" x14ac:dyDescent="0.25">
      <c r="A19" s="519"/>
      <c r="B19" s="2022" t="s">
        <v>424</v>
      </c>
      <c r="C19" s="1651"/>
      <c r="D19" s="1651"/>
      <c r="E19" s="1651"/>
      <c r="F19" s="2023">
        <v>0</v>
      </c>
      <c r="G19" s="2024">
        <v>0</v>
      </c>
      <c r="H19" s="2025">
        <v>0</v>
      </c>
      <c r="I19" s="163"/>
      <c r="J19" s="168"/>
    </row>
    <row r="20" spans="1:10" ht="15" customHeight="1" x14ac:dyDescent="0.25">
      <c r="A20" s="519"/>
      <c r="B20" s="141" t="s">
        <v>385</v>
      </c>
      <c r="C20" s="211"/>
      <c r="D20" s="211"/>
      <c r="E20" s="211"/>
      <c r="F20" s="46"/>
      <c r="G20" s="25"/>
      <c r="H20" s="2026">
        <v>0.2</v>
      </c>
      <c r="I20" s="163"/>
      <c r="J20" s="168"/>
    </row>
    <row r="21" spans="1:10" s="164" customFormat="1" ht="45" customHeight="1" x14ac:dyDescent="0.25">
      <c r="A21" s="532" t="s">
        <v>1558</v>
      </c>
      <c r="B21" s="216"/>
      <c r="C21" s="216"/>
      <c r="D21" s="96"/>
      <c r="E21" s="96"/>
      <c r="F21" s="217"/>
      <c r="G21" s="623"/>
      <c r="H21" s="623"/>
      <c r="I21" s="163"/>
      <c r="J21" s="94"/>
    </row>
    <row r="22" spans="1:10" ht="15" customHeight="1" x14ac:dyDescent="0.25">
      <c r="A22" s="519"/>
      <c r="B22" s="3739"/>
      <c r="C22" s="3739"/>
      <c r="D22" s="3739"/>
      <c r="E22" s="3740"/>
      <c r="F22" s="1661" t="s">
        <v>190</v>
      </c>
      <c r="G22" s="163"/>
      <c r="H22" s="163"/>
      <c r="I22" s="163"/>
      <c r="J22" s="168"/>
    </row>
    <row r="23" spans="1:10" s="323" customFormat="1" ht="15" customHeight="1" x14ac:dyDescent="0.25">
      <c r="A23" s="519"/>
      <c r="B23" s="3734" t="s">
        <v>211</v>
      </c>
      <c r="C23" s="3734"/>
      <c r="D23" s="3734"/>
      <c r="E23" s="3735"/>
      <c r="F23" s="1662">
        <v>0</v>
      </c>
      <c r="G23" s="163"/>
      <c r="H23" s="163"/>
      <c r="I23" s="163"/>
      <c r="J23" s="168"/>
    </row>
    <row r="24" spans="1:10" s="323" customFormat="1" ht="15" customHeight="1" x14ac:dyDescent="0.25">
      <c r="A24" s="519"/>
      <c r="B24" s="3717" t="s">
        <v>212</v>
      </c>
      <c r="C24" s="3717"/>
      <c r="D24" s="3717"/>
      <c r="E24" s="3717"/>
      <c r="F24" s="1663">
        <v>0</v>
      </c>
      <c r="G24" s="163"/>
      <c r="H24" s="163"/>
      <c r="I24" s="163"/>
      <c r="J24" s="168"/>
    </row>
    <row r="25" spans="1:10" s="323" customFormat="1" ht="15" customHeight="1" x14ac:dyDescent="0.25">
      <c r="A25" s="519"/>
      <c r="B25" s="3717" t="s">
        <v>207</v>
      </c>
      <c r="C25" s="3717"/>
      <c r="D25" s="3717"/>
      <c r="E25" s="3717"/>
      <c r="F25" s="1663">
        <v>0</v>
      </c>
      <c r="G25" s="163"/>
      <c r="H25" s="163"/>
      <c r="I25" s="163"/>
      <c r="J25" s="168"/>
    </row>
    <row r="26" spans="1:10" s="323" customFormat="1" ht="15" customHeight="1" x14ac:dyDescent="0.25">
      <c r="A26" s="519"/>
      <c r="B26" s="3717" t="s">
        <v>208</v>
      </c>
      <c r="C26" s="3717"/>
      <c r="D26" s="3717"/>
      <c r="E26" s="3717"/>
      <c r="F26" s="1663">
        <v>0</v>
      </c>
      <c r="G26" s="163"/>
      <c r="H26" s="163"/>
      <c r="I26" s="163"/>
      <c r="J26" s="168"/>
    </row>
    <row r="27" spans="1:10" s="323" customFormat="1" ht="15" customHeight="1" x14ac:dyDescent="0.25">
      <c r="A27" s="519"/>
      <c r="B27" s="3717" t="s">
        <v>203</v>
      </c>
      <c r="C27" s="3717"/>
      <c r="D27" s="3717"/>
      <c r="E27" s="3717"/>
      <c r="F27" s="133"/>
      <c r="G27" s="163"/>
      <c r="H27" s="163"/>
      <c r="I27" s="163"/>
      <c r="J27" s="168"/>
    </row>
    <row r="28" spans="1:10" s="323" customFormat="1" ht="15" customHeight="1" x14ac:dyDescent="0.25">
      <c r="A28" s="519"/>
      <c r="B28" s="3716" t="s">
        <v>144</v>
      </c>
      <c r="C28" s="3716"/>
      <c r="D28" s="3716"/>
      <c r="E28" s="3716"/>
      <c r="F28" s="1663">
        <v>0</v>
      </c>
      <c r="G28" s="163"/>
      <c r="H28" s="163"/>
      <c r="I28" s="163"/>
      <c r="J28" s="168"/>
    </row>
    <row r="29" spans="1:10" s="323" customFormat="1" ht="15" customHeight="1" x14ac:dyDescent="0.25">
      <c r="A29" s="519"/>
      <c r="B29" s="3716" t="s">
        <v>0</v>
      </c>
      <c r="C29" s="3716"/>
      <c r="D29" s="3716"/>
      <c r="E29" s="3716"/>
      <c r="F29" s="1663">
        <v>0</v>
      </c>
      <c r="G29" s="163"/>
      <c r="H29" s="163"/>
      <c r="I29" s="163"/>
      <c r="J29" s="168"/>
    </row>
    <row r="30" spans="1:10" s="323" customFormat="1" ht="15" customHeight="1" x14ac:dyDescent="0.25">
      <c r="A30" s="519"/>
      <c r="B30" s="3716" t="s">
        <v>204</v>
      </c>
      <c r="C30" s="3716"/>
      <c r="D30" s="3716"/>
      <c r="E30" s="3716"/>
      <c r="F30" s="1663">
        <v>0</v>
      </c>
      <c r="G30" s="163"/>
      <c r="H30" s="163"/>
      <c r="I30" s="163"/>
      <c r="J30" s="168"/>
    </row>
    <row r="31" spans="1:10" s="323" customFormat="1" ht="15" customHeight="1" x14ac:dyDescent="0.25">
      <c r="A31" s="519"/>
      <c r="B31" s="3716" t="s">
        <v>1</v>
      </c>
      <c r="C31" s="3716"/>
      <c r="D31" s="3716"/>
      <c r="E31" s="3716"/>
      <c r="F31" s="1663">
        <v>0</v>
      </c>
      <c r="G31" s="163"/>
      <c r="H31" s="163"/>
      <c r="I31" s="163"/>
      <c r="J31" s="168"/>
    </row>
    <row r="32" spans="1:10" s="323" customFormat="1" ht="15" customHeight="1" x14ac:dyDescent="0.25">
      <c r="A32" s="519"/>
      <c r="B32" s="3729" t="s">
        <v>66</v>
      </c>
      <c r="C32" s="3729"/>
      <c r="D32" s="3729"/>
      <c r="E32" s="3729"/>
      <c r="F32" s="1664">
        <v>0</v>
      </c>
      <c r="G32" s="163"/>
      <c r="H32" s="163"/>
      <c r="I32" s="163"/>
      <c r="J32" s="168"/>
    </row>
    <row r="33" spans="1:10" s="164" customFormat="1" ht="45" customHeight="1" x14ac:dyDescent="0.25">
      <c r="A33" s="532" t="s">
        <v>1559</v>
      </c>
      <c r="B33" s="216"/>
      <c r="C33" s="216"/>
      <c r="D33" s="96"/>
      <c r="E33" s="96"/>
      <c r="F33" s="217"/>
      <c r="G33" s="623"/>
      <c r="H33" s="623"/>
      <c r="I33" s="163"/>
      <c r="J33" s="94"/>
    </row>
    <row r="34" spans="1:10" ht="15" customHeight="1" x14ac:dyDescent="0.25">
      <c r="A34" s="519"/>
      <c r="B34" s="3730"/>
      <c r="C34" s="3730"/>
      <c r="D34" s="3730"/>
      <c r="E34" s="3731"/>
      <c r="F34" s="3182" t="s">
        <v>190</v>
      </c>
      <c r="G34" s="3182"/>
      <c r="H34" s="3182"/>
      <c r="I34" s="163"/>
      <c r="J34" s="168"/>
    </row>
    <row r="35" spans="1:10" ht="30" customHeight="1" x14ac:dyDescent="0.25">
      <c r="A35" s="519"/>
      <c r="B35" s="3732"/>
      <c r="C35" s="3732"/>
      <c r="D35" s="3732"/>
      <c r="E35" s="3733"/>
      <c r="F35" s="1658" t="s">
        <v>253</v>
      </c>
      <c r="G35" s="1659" t="s">
        <v>265</v>
      </c>
      <c r="H35" s="1660" t="s">
        <v>254</v>
      </c>
      <c r="I35" s="163"/>
      <c r="J35" s="168"/>
    </row>
    <row r="36" spans="1:10" ht="15" customHeight="1" x14ac:dyDescent="0.25">
      <c r="A36" s="519"/>
      <c r="B36" s="3726" t="str">
        <f>NSFR!B306</f>
        <v>Loans to financial institutions; of which:</v>
      </c>
      <c r="C36" s="3727"/>
      <c r="D36" s="3727"/>
      <c r="E36" s="3728"/>
      <c r="F36" s="1665"/>
      <c r="G36" s="1666"/>
      <c r="H36" s="1667"/>
      <c r="I36" s="163"/>
      <c r="J36" s="168"/>
    </row>
    <row r="37" spans="1:10" ht="30" customHeight="1" x14ac:dyDescent="0.25">
      <c r="A37" s="519"/>
      <c r="B37" s="3723" t="str">
        <f>NSFR!B307</f>
        <v>Secured by Level 1 collateral and where the bank has the ability to freely rehypthecate the received collateral for the life of the loan, of which</v>
      </c>
      <c r="C37" s="3724"/>
      <c r="D37" s="3724"/>
      <c r="E37" s="3725"/>
      <c r="F37" s="501"/>
      <c r="G37" s="20"/>
      <c r="H37" s="624"/>
      <c r="I37" s="163"/>
      <c r="J37" s="168"/>
    </row>
    <row r="38" spans="1:10" ht="15" customHeight="1" x14ac:dyDescent="0.25">
      <c r="A38" s="519"/>
      <c r="B38" s="3710" t="str">
        <f>NSFR!B308</f>
        <v>Encumbered for exceptional central bank liquidity operations; of which:</v>
      </c>
      <c r="C38" s="3711"/>
      <c r="D38" s="3711"/>
      <c r="E38" s="3712"/>
      <c r="F38" s="501"/>
      <c r="G38" s="20"/>
      <c r="H38" s="624"/>
      <c r="I38" s="163"/>
      <c r="J38" s="168"/>
    </row>
    <row r="39" spans="1:10" ht="15" customHeight="1" x14ac:dyDescent="0.25">
      <c r="A39" s="519"/>
      <c r="B39" s="3719" t="str">
        <f>NSFR!B309</f>
        <v>Remaining period of encumbrance ≥ 6 months to &lt; 1 year</v>
      </c>
      <c r="C39" s="3720"/>
      <c r="D39" s="3720"/>
      <c r="E39" s="3721"/>
      <c r="F39" s="1668">
        <v>0.5</v>
      </c>
      <c r="G39" s="134">
        <v>0.5</v>
      </c>
      <c r="H39" s="132">
        <v>1</v>
      </c>
      <c r="I39" s="163"/>
      <c r="J39" s="168"/>
    </row>
    <row r="40" spans="1:10" ht="15" customHeight="1" x14ac:dyDescent="0.25">
      <c r="A40" s="519"/>
      <c r="B40" s="3719" t="str">
        <f>NSFR!B310</f>
        <v>Remaining period of encumbrance ≥ 1 year</v>
      </c>
      <c r="C40" s="3720"/>
      <c r="D40" s="3720"/>
      <c r="E40" s="3721"/>
      <c r="F40" s="1668">
        <v>1</v>
      </c>
      <c r="G40" s="134">
        <v>1</v>
      </c>
      <c r="H40" s="132">
        <v>1</v>
      </c>
      <c r="I40" s="163"/>
      <c r="J40" s="168"/>
    </row>
    <row r="41" spans="1:10" ht="15" customHeight="1" x14ac:dyDescent="0.25">
      <c r="A41" s="519"/>
      <c r="B41" s="3716" t="str">
        <f>NSFR!B311</f>
        <v>All other secured loans to financial institutions; of which:</v>
      </c>
      <c r="C41" s="3716"/>
      <c r="D41" s="3716"/>
      <c r="E41" s="3716"/>
      <c r="F41" s="501"/>
      <c r="G41" s="20"/>
      <c r="H41" s="624"/>
      <c r="I41" s="163"/>
      <c r="J41" s="168"/>
    </row>
    <row r="42" spans="1:10" ht="15" customHeight="1" x14ac:dyDescent="0.25">
      <c r="A42" s="519"/>
      <c r="B42" s="3722" t="str">
        <f>NSFR!B312</f>
        <v>Encumbered for exceptional central bank liquidity operations; of which:</v>
      </c>
      <c r="C42" s="3722"/>
      <c r="D42" s="3722"/>
      <c r="E42" s="3722"/>
      <c r="F42" s="501"/>
      <c r="G42" s="20"/>
      <c r="H42" s="624"/>
      <c r="I42" s="163"/>
      <c r="J42" s="168"/>
    </row>
    <row r="43" spans="1:10" ht="15" customHeight="1" x14ac:dyDescent="0.25">
      <c r="A43" s="519"/>
      <c r="B43" s="3718" t="str">
        <f>NSFR!B313</f>
        <v>Remaining period of encumbrance ≥ 6 months to &lt; 1 year</v>
      </c>
      <c r="C43" s="3718"/>
      <c r="D43" s="3718"/>
      <c r="E43" s="3718"/>
      <c r="F43" s="1668">
        <v>0.5</v>
      </c>
      <c r="G43" s="134">
        <v>0.5</v>
      </c>
      <c r="H43" s="132">
        <v>1</v>
      </c>
      <c r="I43" s="163"/>
      <c r="J43" s="168"/>
    </row>
    <row r="44" spans="1:10" ht="15" customHeight="1" x14ac:dyDescent="0.25">
      <c r="A44" s="519"/>
      <c r="B44" s="3719" t="str">
        <f>NSFR!B314</f>
        <v>Remaining period of encumbrance ≥ 1 year</v>
      </c>
      <c r="C44" s="3720"/>
      <c r="D44" s="3720"/>
      <c r="E44" s="3721"/>
      <c r="F44" s="1668">
        <v>1</v>
      </c>
      <c r="G44" s="134">
        <v>1</v>
      </c>
      <c r="H44" s="132">
        <v>1</v>
      </c>
      <c r="I44" s="163"/>
      <c r="J44" s="168"/>
    </row>
    <row r="45" spans="1:10" ht="15" customHeight="1" x14ac:dyDescent="0.25">
      <c r="A45" s="519"/>
      <c r="B45" s="3716" t="str">
        <f>NSFR!B315</f>
        <v>Unsecured, of which:</v>
      </c>
      <c r="C45" s="3716"/>
      <c r="D45" s="3716"/>
      <c r="E45" s="3716"/>
      <c r="F45" s="501"/>
      <c r="G45" s="20"/>
      <c r="H45" s="624"/>
      <c r="I45" s="163"/>
      <c r="J45" s="168"/>
    </row>
    <row r="46" spans="1:10" ht="15" customHeight="1" x14ac:dyDescent="0.25">
      <c r="A46" s="519"/>
      <c r="B46" s="3722" t="str">
        <f>NSFR!B316</f>
        <v>Encumbered for exceptional central bank liquidity operations; of which:</v>
      </c>
      <c r="C46" s="3722"/>
      <c r="D46" s="3722"/>
      <c r="E46" s="3722"/>
      <c r="F46" s="501"/>
      <c r="G46" s="20"/>
      <c r="H46" s="624"/>
      <c r="I46" s="163"/>
      <c r="J46" s="168"/>
    </row>
    <row r="47" spans="1:10" ht="15" customHeight="1" x14ac:dyDescent="0.25">
      <c r="A47" s="519"/>
      <c r="B47" s="3718" t="str">
        <f>NSFR!B317</f>
        <v>Remaining period of encumbrance ≥ 6 months to &lt; 1 year</v>
      </c>
      <c r="C47" s="3718"/>
      <c r="D47" s="3718"/>
      <c r="E47" s="3718"/>
      <c r="F47" s="1668">
        <v>0.5</v>
      </c>
      <c r="G47" s="134">
        <v>0.5</v>
      </c>
      <c r="H47" s="132">
        <v>1</v>
      </c>
      <c r="I47" s="163"/>
      <c r="J47" s="168"/>
    </row>
    <row r="48" spans="1:10" ht="15" customHeight="1" x14ac:dyDescent="0.25">
      <c r="A48" s="519"/>
      <c r="B48" s="3719" t="str">
        <f>NSFR!B318</f>
        <v>Remaining period of encumbrance ≥ 1 year</v>
      </c>
      <c r="C48" s="3720"/>
      <c r="D48" s="3720"/>
      <c r="E48" s="3721"/>
      <c r="F48" s="1668">
        <v>1</v>
      </c>
      <c r="G48" s="134">
        <v>1</v>
      </c>
      <c r="H48" s="132">
        <v>1</v>
      </c>
      <c r="I48" s="163"/>
      <c r="J48" s="168"/>
    </row>
    <row r="49" spans="1:10" ht="15" customHeight="1" x14ac:dyDescent="0.25">
      <c r="A49" s="519"/>
      <c r="B49" s="3717" t="str">
        <f>NSFR!B319</f>
        <v>Securities eligible as Level 1 HQLA for the LCR, of which:</v>
      </c>
      <c r="C49" s="3717"/>
      <c r="D49" s="3717"/>
      <c r="E49" s="3717"/>
      <c r="F49" s="501"/>
      <c r="G49" s="20"/>
      <c r="H49" s="624"/>
      <c r="I49" s="163"/>
      <c r="J49" s="168"/>
    </row>
    <row r="50" spans="1:10" ht="15" customHeight="1" x14ac:dyDescent="0.25">
      <c r="A50" s="519"/>
      <c r="B50" s="3716" t="str">
        <f>NSFR!B320</f>
        <v>Encumbered for exceptional central bank liquidity operations; of which:</v>
      </c>
      <c r="C50" s="3716"/>
      <c r="D50" s="3716"/>
      <c r="E50" s="3716"/>
      <c r="F50" s="501"/>
      <c r="G50" s="20"/>
      <c r="H50" s="624"/>
      <c r="I50" s="163"/>
      <c r="J50" s="168"/>
    </row>
    <row r="51" spans="1:10" ht="15" customHeight="1" x14ac:dyDescent="0.25">
      <c r="A51" s="519"/>
      <c r="B51" s="3710" t="str">
        <f>NSFR!B321</f>
        <v>Remaining period of encumbrance ≥ 6 months to &lt; 1 year</v>
      </c>
      <c r="C51" s="3711"/>
      <c r="D51" s="3711"/>
      <c r="E51" s="3712"/>
      <c r="F51" s="1668">
        <v>0.5</v>
      </c>
      <c r="G51" s="134">
        <v>0.5</v>
      </c>
      <c r="H51" s="132">
        <v>0.5</v>
      </c>
      <c r="I51" s="163"/>
      <c r="J51" s="168"/>
    </row>
    <row r="52" spans="1:10" ht="15" customHeight="1" x14ac:dyDescent="0.25">
      <c r="A52" s="519"/>
      <c r="B52" s="3710" t="str">
        <f>NSFR!B322</f>
        <v>Remaining period of encumbrance ≥ 1 year</v>
      </c>
      <c r="C52" s="3711"/>
      <c r="D52" s="3711"/>
      <c r="E52" s="3712"/>
      <c r="F52" s="1668">
        <v>1</v>
      </c>
      <c r="G52" s="134">
        <v>1</v>
      </c>
      <c r="H52" s="132">
        <v>1</v>
      </c>
      <c r="I52" s="163"/>
      <c r="J52" s="168"/>
    </row>
    <row r="53" spans="1:10" ht="15" customHeight="1" x14ac:dyDescent="0.25">
      <c r="A53" s="519"/>
      <c r="B53" s="3717" t="str">
        <f>NSFR!B323</f>
        <v xml:space="preserve">Securities eligible for Level 2A HQLA for the LCR, of which: </v>
      </c>
      <c r="C53" s="3717"/>
      <c r="D53" s="3717"/>
      <c r="E53" s="3717"/>
      <c r="F53" s="501"/>
      <c r="G53" s="20"/>
      <c r="H53" s="624"/>
      <c r="I53" s="163"/>
      <c r="J53" s="168"/>
    </row>
    <row r="54" spans="1:10" ht="15" customHeight="1" x14ac:dyDescent="0.25">
      <c r="A54" s="519"/>
      <c r="B54" s="3716" t="str">
        <f>NSFR!B324</f>
        <v>Encumbered for exceptional central bank liquidity operations; of which:</v>
      </c>
      <c r="C54" s="3716"/>
      <c r="D54" s="3716"/>
      <c r="E54" s="3716"/>
      <c r="F54" s="501"/>
      <c r="G54" s="20"/>
      <c r="H54" s="624"/>
      <c r="I54" s="163"/>
      <c r="J54" s="168"/>
    </row>
    <row r="55" spans="1:10" ht="15" customHeight="1" x14ac:dyDescent="0.25">
      <c r="A55" s="519"/>
      <c r="B55" s="3710" t="str">
        <f>NSFR!B325</f>
        <v>Remaining period of encumbrance ≥ 6 months to &lt; 1 year</v>
      </c>
      <c r="C55" s="3711"/>
      <c r="D55" s="3711"/>
      <c r="E55" s="3712"/>
      <c r="F55" s="1668">
        <v>0.5</v>
      </c>
      <c r="G55" s="134">
        <v>0.5</v>
      </c>
      <c r="H55" s="132">
        <v>0.5</v>
      </c>
      <c r="I55" s="163"/>
      <c r="J55" s="168"/>
    </row>
    <row r="56" spans="1:10" ht="15" customHeight="1" x14ac:dyDescent="0.25">
      <c r="A56" s="519"/>
      <c r="B56" s="3710" t="str">
        <f>NSFR!B326</f>
        <v>Remaining period of encumbrance ≥ 1 year</v>
      </c>
      <c r="C56" s="3711"/>
      <c r="D56" s="3711"/>
      <c r="E56" s="3712"/>
      <c r="F56" s="1668">
        <v>1</v>
      </c>
      <c r="G56" s="134">
        <v>1</v>
      </c>
      <c r="H56" s="132">
        <v>1</v>
      </c>
      <c r="I56" s="163"/>
      <c r="J56" s="168"/>
    </row>
    <row r="57" spans="1:10" ht="15" customHeight="1" x14ac:dyDescent="0.25">
      <c r="A57" s="519"/>
      <c r="B57" s="3717" t="str">
        <f>NSFR!B327</f>
        <v xml:space="preserve">Securities eligible for Level 2B HQLA for the LCR, of which: </v>
      </c>
      <c r="C57" s="3717"/>
      <c r="D57" s="3717"/>
      <c r="E57" s="3717"/>
      <c r="F57" s="501"/>
      <c r="G57" s="20"/>
      <c r="H57" s="624"/>
      <c r="I57" s="163"/>
      <c r="J57" s="168"/>
    </row>
    <row r="58" spans="1:10" ht="15" customHeight="1" x14ac:dyDescent="0.25">
      <c r="A58" s="519"/>
      <c r="B58" s="3716" t="str">
        <f>NSFR!B328</f>
        <v>Encumbered for exceptional central bank liquidity operations; of which:</v>
      </c>
      <c r="C58" s="3716"/>
      <c r="D58" s="3716"/>
      <c r="E58" s="3716"/>
      <c r="F58" s="501"/>
      <c r="G58" s="20"/>
      <c r="H58" s="624"/>
      <c r="I58" s="163"/>
      <c r="J58" s="168"/>
    </row>
    <row r="59" spans="1:10" ht="15" customHeight="1" x14ac:dyDescent="0.25">
      <c r="A59" s="519"/>
      <c r="B59" s="3710" t="str">
        <f>NSFR!B329</f>
        <v>Remaining period of encumbrance ≥ 6 months to &lt; 1 year</v>
      </c>
      <c r="C59" s="3711"/>
      <c r="D59" s="3711"/>
      <c r="E59" s="3712"/>
      <c r="F59" s="1668">
        <v>0.5</v>
      </c>
      <c r="G59" s="134">
        <v>0.5</v>
      </c>
      <c r="H59" s="132">
        <v>0.5</v>
      </c>
      <c r="I59" s="163"/>
      <c r="J59" s="168"/>
    </row>
    <row r="60" spans="1:10" ht="15" customHeight="1" x14ac:dyDescent="0.25">
      <c r="A60" s="519"/>
      <c r="B60" s="3710" t="str">
        <f>NSFR!B330</f>
        <v>Remaining period of encumbrance ≥ 1 year</v>
      </c>
      <c r="C60" s="3711"/>
      <c r="D60" s="3711"/>
      <c r="E60" s="3712"/>
      <c r="F60" s="1668">
        <v>1</v>
      </c>
      <c r="G60" s="134">
        <v>1</v>
      </c>
      <c r="H60" s="132">
        <v>1</v>
      </c>
      <c r="I60" s="163"/>
      <c r="J60" s="168"/>
    </row>
    <row r="61" spans="1:10" ht="15" customHeight="1" x14ac:dyDescent="0.25">
      <c r="A61" s="519"/>
      <c r="B61" s="3717" t="str">
        <f>NSFR!B331</f>
        <v>Deposits held at financial institutions for operational purposes; of which:</v>
      </c>
      <c r="C61" s="3717"/>
      <c r="D61" s="3717"/>
      <c r="E61" s="3717"/>
      <c r="F61" s="501"/>
      <c r="G61" s="20"/>
      <c r="H61" s="624"/>
      <c r="I61" s="163"/>
      <c r="J61" s="168"/>
    </row>
    <row r="62" spans="1:10" ht="15" customHeight="1" x14ac:dyDescent="0.25">
      <c r="A62" s="519"/>
      <c r="B62" s="3716" t="str">
        <f>NSFR!B332</f>
        <v>Encumbered for exceptional central bank liquidity operations; of which:</v>
      </c>
      <c r="C62" s="3716"/>
      <c r="D62" s="3716"/>
      <c r="E62" s="3716"/>
      <c r="F62" s="501"/>
      <c r="G62" s="20"/>
      <c r="H62" s="624"/>
      <c r="I62" s="163"/>
      <c r="J62" s="168"/>
    </row>
    <row r="63" spans="1:10" ht="15" customHeight="1" x14ac:dyDescent="0.25">
      <c r="A63" s="519"/>
      <c r="B63" s="3710" t="str">
        <f>NSFR!B333</f>
        <v>Remaining period of encumbrance ≥ 6 months to &lt; 1 year</v>
      </c>
      <c r="C63" s="3711"/>
      <c r="D63" s="3711"/>
      <c r="E63" s="3712"/>
      <c r="F63" s="1668">
        <v>0.5</v>
      </c>
      <c r="G63" s="134">
        <v>0.5</v>
      </c>
      <c r="H63" s="132">
        <v>1</v>
      </c>
      <c r="I63" s="163"/>
      <c r="J63" s="168"/>
    </row>
    <row r="64" spans="1:10" ht="15" customHeight="1" x14ac:dyDescent="0.25">
      <c r="A64" s="519"/>
      <c r="B64" s="3710" t="str">
        <f>NSFR!B334</f>
        <v>Remaining period of encumbrance ≥ 1 year</v>
      </c>
      <c r="C64" s="3711"/>
      <c r="D64" s="3711"/>
      <c r="E64" s="3712"/>
      <c r="F64" s="1668">
        <v>1</v>
      </c>
      <c r="G64" s="134">
        <v>1</v>
      </c>
      <c r="H64" s="132">
        <v>1</v>
      </c>
      <c r="I64" s="163"/>
      <c r="J64" s="168"/>
    </row>
    <row r="65" spans="1:10" ht="15" customHeight="1" x14ac:dyDescent="0.25">
      <c r="A65" s="519"/>
      <c r="B65" s="3717" t="str">
        <f>NSFR!B335</f>
        <v>Loans to non-financial corporate clients with a residual maturity of less than one year; of which:</v>
      </c>
      <c r="C65" s="3717"/>
      <c r="D65" s="3717"/>
      <c r="E65" s="3717"/>
      <c r="F65" s="501"/>
      <c r="G65" s="20"/>
      <c r="H65" s="624"/>
      <c r="I65" s="163"/>
      <c r="J65" s="168"/>
    </row>
    <row r="66" spans="1:10" ht="15" customHeight="1" x14ac:dyDescent="0.25">
      <c r="A66" s="519"/>
      <c r="B66" s="3716" t="str">
        <f>NSFR!B336</f>
        <v>Encumbered for exceptional central bank liquidity operations; of which:</v>
      </c>
      <c r="C66" s="3716"/>
      <c r="D66" s="3716"/>
      <c r="E66" s="3716"/>
      <c r="F66" s="501"/>
      <c r="G66" s="20"/>
      <c r="H66" s="624"/>
      <c r="I66" s="163"/>
      <c r="J66" s="168"/>
    </row>
    <row r="67" spans="1:10" ht="15" customHeight="1" x14ac:dyDescent="0.25">
      <c r="A67" s="519"/>
      <c r="B67" s="3710" t="str">
        <f>NSFR!B337</f>
        <v>Remaining period of encumbrance ≥ 6 months to &lt; 1 year</v>
      </c>
      <c r="C67" s="3711"/>
      <c r="D67" s="3711"/>
      <c r="E67" s="3712"/>
      <c r="F67" s="1668">
        <v>0.5</v>
      </c>
      <c r="G67" s="134">
        <v>0.5</v>
      </c>
      <c r="H67" s="624"/>
      <c r="I67" s="163"/>
      <c r="J67" s="168"/>
    </row>
    <row r="68" spans="1:10" ht="15" customHeight="1" x14ac:dyDescent="0.25">
      <c r="A68" s="519"/>
      <c r="B68" s="3710" t="str">
        <f>NSFR!B338</f>
        <v>Remaining period of encumbrance ≥ 1 year</v>
      </c>
      <c r="C68" s="3711"/>
      <c r="D68" s="3711"/>
      <c r="E68" s="3712"/>
      <c r="F68" s="1668">
        <v>1</v>
      </c>
      <c r="G68" s="134">
        <v>1</v>
      </c>
      <c r="H68" s="624"/>
      <c r="I68" s="163"/>
      <c r="J68" s="168"/>
    </row>
    <row r="69" spans="1:10" ht="15" customHeight="1" x14ac:dyDescent="0.25">
      <c r="A69" s="519"/>
      <c r="B69" s="3717" t="str">
        <f>NSFR!B339</f>
        <v>Loans to central banks with a residual maturity of less than one year; of which:</v>
      </c>
      <c r="C69" s="3717"/>
      <c r="D69" s="3717"/>
      <c r="E69" s="3717"/>
      <c r="F69" s="501"/>
      <c r="G69" s="20"/>
      <c r="H69" s="624"/>
      <c r="I69" s="163"/>
      <c r="J69" s="168"/>
    </row>
    <row r="70" spans="1:10" ht="15" customHeight="1" x14ac:dyDescent="0.25">
      <c r="A70" s="519"/>
      <c r="B70" s="3716" t="str">
        <f>NSFR!B340</f>
        <v>Encumbered for exceptional central bank liquidity operations; of which:</v>
      </c>
      <c r="C70" s="3716"/>
      <c r="D70" s="3716"/>
      <c r="E70" s="3716"/>
      <c r="F70" s="501"/>
      <c r="G70" s="20"/>
      <c r="H70" s="624"/>
      <c r="I70" s="163"/>
      <c r="J70" s="168"/>
    </row>
    <row r="71" spans="1:10" ht="15" customHeight="1" x14ac:dyDescent="0.25">
      <c r="A71" s="519"/>
      <c r="B71" s="3710" t="str">
        <f>NSFR!B341</f>
        <v>Remaining period of encumbrance ≥ 6 months to &lt; 1 year</v>
      </c>
      <c r="C71" s="3711"/>
      <c r="D71" s="3711"/>
      <c r="E71" s="3712"/>
      <c r="F71" s="1668">
        <v>0.5</v>
      </c>
      <c r="G71" s="134">
        <v>0.5</v>
      </c>
      <c r="H71" s="624"/>
      <c r="I71" s="163"/>
      <c r="J71" s="168"/>
    </row>
    <row r="72" spans="1:10" ht="15" customHeight="1" x14ac:dyDescent="0.25">
      <c r="A72" s="519"/>
      <c r="B72" s="3710" t="str">
        <f>NSFR!B342</f>
        <v>Remaining period of encumbrance ≥ 1 year</v>
      </c>
      <c r="C72" s="3711"/>
      <c r="D72" s="3711"/>
      <c r="E72" s="3712"/>
      <c r="F72" s="1668">
        <v>1</v>
      </c>
      <c r="G72" s="134">
        <v>1</v>
      </c>
      <c r="H72" s="624"/>
      <c r="I72" s="163"/>
      <c r="J72" s="168"/>
    </row>
    <row r="73" spans="1:10" ht="15" customHeight="1" x14ac:dyDescent="0.25">
      <c r="A73" s="519"/>
      <c r="B73" s="3717" t="str">
        <f>NSFR!B343</f>
        <v>Loans to sovereigns, PSEs, MDBs and NDBs with a residual maturity of less than one year; of which:</v>
      </c>
      <c r="C73" s="3717"/>
      <c r="D73" s="3717"/>
      <c r="E73" s="3717"/>
      <c r="F73" s="501"/>
      <c r="G73" s="20"/>
      <c r="H73" s="624"/>
      <c r="I73" s="163"/>
      <c r="J73" s="168"/>
    </row>
    <row r="74" spans="1:10" ht="15" customHeight="1" x14ac:dyDescent="0.25">
      <c r="A74" s="519"/>
      <c r="B74" s="3716" t="str">
        <f>NSFR!B344</f>
        <v>Encumbered for exceptional central bank liquidity operations; of which:</v>
      </c>
      <c r="C74" s="3716"/>
      <c r="D74" s="3716"/>
      <c r="E74" s="3716"/>
      <c r="F74" s="501"/>
      <c r="G74" s="20"/>
      <c r="H74" s="624"/>
      <c r="I74" s="163"/>
      <c r="J74" s="168"/>
    </row>
    <row r="75" spans="1:10" ht="15" customHeight="1" x14ac:dyDescent="0.25">
      <c r="A75" s="519"/>
      <c r="B75" s="3710" t="str">
        <f>NSFR!B345</f>
        <v>Remaining period of encumbrance ≥ 6 months to &lt; 1 year</v>
      </c>
      <c r="C75" s="3711"/>
      <c r="D75" s="3711"/>
      <c r="E75" s="3712"/>
      <c r="F75" s="1668">
        <v>0.5</v>
      </c>
      <c r="G75" s="134">
        <v>0.5</v>
      </c>
      <c r="H75" s="624"/>
      <c r="I75" s="163"/>
      <c r="J75" s="168"/>
    </row>
    <row r="76" spans="1:10" ht="15" customHeight="1" x14ac:dyDescent="0.25">
      <c r="A76" s="519"/>
      <c r="B76" s="3710" t="str">
        <f>NSFR!B346</f>
        <v>Remaining period of encumbrance ≥ 1 year</v>
      </c>
      <c r="C76" s="3711"/>
      <c r="D76" s="3711"/>
      <c r="E76" s="3712"/>
      <c r="F76" s="1668">
        <v>1</v>
      </c>
      <c r="G76" s="134">
        <v>1</v>
      </c>
      <c r="H76" s="624"/>
      <c r="I76" s="163"/>
      <c r="J76" s="168"/>
    </row>
    <row r="77" spans="1:10" ht="30" customHeight="1" x14ac:dyDescent="0.25">
      <c r="A77" s="519"/>
      <c r="B77" s="3717" t="str">
        <f>NSFR!B347</f>
        <v>Residential mortgages of any maturity that would qualify for the 35% or lower risk weight under the Basel II standardised approach for credit risk; of which:</v>
      </c>
      <c r="C77" s="3717"/>
      <c r="D77" s="3717"/>
      <c r="E77" s="3717"/>
      <c r="F77" s="501"/>
      <c r="G77" s="20"/>
      <c r="H77" s="624"/>
      <c r="I77" s="163"/>
      <c r="J77" s="168"/>
    </row>
    <row r="78" spans="1:10" ht="15" customHeight="1" x14ac:dyDescent="0.25">
      <c r="A78" s="519"/>
      <c r="B78" s="3716" t="str">
        <f>NSFR!B348</f>
        <v>Encumbered for exceptional central bank liquidity operations; of which:</v>
      </c>
      <c r="C78" s="3716"/>
      <c r="D78" s="3716"/>
      <c r="E78" s="3716"/>
      <c r="F78" s="501"/>
      <c r="G78" s="20"/>
      <c r="H78" s="624"/>
      <c r="I78" s="163"/>
      <c r="J78" s="168"/>
    </row>
    <row r="79" spans="1:10" ht="15" customHeight="1" x14ac:dyDescent="0.25">
      <c r="A79" s="519"/>
      <c r="B79" s="3710" t="str">
        <f>NSFR!B349</f>
        <v>Remaining period of encumbrance ≥ 6 months to &lt; 1 year</v>
      </c>
      <c r="C79" s="3711"/>
      <c r="D79" s="3711"/>
      <c r="E79" s="3712"/>
      <c r="F79" s="1668">
        <v>0.5</v>
      </c>
      <c r="G79" s="134">
        <v>0.5</v>
      </c>
      <c r="H79" s="132">
        <v>0.65</v>
      </c>
      <c r="I79" s="163"/>
      <c r="J79" s="168"/>
    </row>
    <row r="80" spans="1:10" ht="15" customHeight="1" x14ac:dyDescent="0.25">
      <c r="A80" s="519"/>
      <c r="B80" s="3710" t="str">
        <f>NSFR!B350</f>
        <v>Remaining period of encumbrance ≥ 1 year</v>
      </c>
      <c r="C80" s="3711"/>
      <c r="D80" s="3711"/>
      <c r="E80" s="3712"/>
      <c r="F80" s="1668">
        <v>1</v>
      </c>
      <c r="G80" s="134">
        <v>1</v>
      </c>
      <c r="H80" s="132">
        <v>1</v>
      </c>
      <c r="I80" s="163"/>
      <c r="J80" s="168"/>
    </row>
    <row r="81" spans="1:10" ht="30" customHeight="1" x14ac:dyDescent="0.25">
      <c r="A81" s="519"/>
      <c r="B81" s="3717" t="str">
        <f>NSFR!B351</f>
        <v>Other loans, excluding loans to financial insitutions, with a residual maturity of one year or greater that would qualify for the 35% or lower risk weight under the Basel II standardised approach for credit risk; of which:</v>
      </c>
      <c r="C81" s="3717"/>
      <c r="D81" s="3717"/>
      <c r="E81" s="3717"/>
      <c r="F81" s="501"/>
      <c r="G81" s="20"/>
      <c r="H81" s="624"/>
      <c r="I81" s="163"/>
      <c r="J81" s="168"/>
    </row>
    <row r="82" spans="1:10" ht="15" customHeight="1" x14ac:dyDescent="0.25">
      <c r="A82" s="519"/>
      <c r="B82" s="3716" t="str">
        <f>NSFR!B352</f>
        <v>Encumbered for exceptional central bank liquidity operations; of which:</v>
      </c>
      <c r="C82" s="3716"/>
      <c r="D82" s="3716"/>
      <c r="E82" s="3716"/>
      <c r="F82" s="501"/>
      <c r="G82" s="20"/>
      <c r="H82" s="624"/>
      <c r="I82" s="163"/>
      <c r="J82" s="168"/>
    </row>
    <row r="83" spans="1:10" ht="15" customHeight="1" x14ac:dyDescent="0.25">
      <c r="A83" s="519"/>
      <c r="B83" s="3710" t="str">
        <f>NSFR!B353</f>
        <v>Remaining period of encumbrance ≥ 6 months to &lt; 1 year</v>
      </c>
      <c r="C83" s="3711"/>
      <c r="D83" s="3711"/>
      <c r="E83" s="3712"/>
      <c r="F83" s="501"/>
      <c r="G83" s="20"/>
      <c r="H83" s="132">
        <v>0.65</v>
      </c>
      <c r="I83" s="163"/>
      <c r="J83" s="168"/>
    </row>
    <row r="84" spans="1:10" ht="15" customHeight="1" x14ac:dyDescent="0.25">
      <c r="A84" s="519"/>
      <c r="B84" s="3710" t="str">
        <f>NSFR!B354</f>
        <v>Remaining period of encumbrance ≥ 1 year</v>
      </c>
      <c r="C84" s="3711"/>
      <c r="D84" s="3711"/>
      <c r="E84" s="3712"/>
      <c r="F84" s="501"/>
      <c r="G84" s="20"/>
      <c r="H84" s="132">
        <v>1</v>
      </c>
      <c r="I84" s="163"/>
      <c r="J84" s="168"/>
    </row>
    <row r="85" spans="1:10" ht="30" customHeight="1" x14ac:dyDescent="0.25">
      <c r="A85" s="519"/>
      <c r="B85" s="3717" t="str">
        <f>NSFR!B355</f>
        <v>Loans to retail and small- and medium-sized entities (SME) (excluding residential mortgages reported above) with a residual maturity of less than one year; of which:</v>
      </c>
      <c r="C85" s="3717"/>
      <c r="D85" s="3717"/>
      <c r="E85" s="3717"/>
      <c r="F85" s="501"/>
      <c r="G85" s="20"/>
      <c r="H85" s="624"/>
      <c r="I85" s="163"/>
      <c r="J85" s="168"/>
    </row>
    <row r="86" spans="1:10" ht="15" customHeight="1" x14ac:dyDescent="0.25">
      <c r="A86" s="519"/>
      <c r="B86" s="3716" t="str">
        <f>NSFR!B356</f>
        <v>Encumbered for exceptional central bank liquidity operations; of which:</v>
      </c>
      <c r="C86" s="3716"/>
      <c r="D86" s="3716"/>
      <c r="E86" s="3716"/>
      <c r="F86" s="501"/>
      <c r="G86" s="20"/>
      <c r="H86" s="624"/>
      <c r="I86" s="163"/>
      <c r="J86" s="168"/>
    </row>
    <row r="87" spans="1:10" ht="15" customHeight="1" x14ac:dyDescent="0.25">
      <c r="A87" s="519"/>
      <c r="B87" s="3710" t="str">
        <f>NSFR!B357</f>
        <v>Remaining period of encumbrance ≥ 6 months to &lt; 1 year</v>
      </c>
      <c r="C87" s="3711"/>
      <c r="D87" s="3711"/>
      <c r="E87" s="3712"/>
      <c r="F87" s="1668">
        <v>0.5</v>
      </c>
      <c r="G87" s="134">
        <v>0.5</v>
      </c>
      <c r="H87" s="624"/>
      <c r="I87" s="163"/>
      <c r="J87" s="168"/>
    </row>
    <row r="88" spans="1:10" ht="15" customHeight="1" x14ac:dyDescent="0.25">
      <c r="A88" s="519"/>
      <c r="B88" s="3710" t="str">
        <f>NSFR!B358</f>
        <v>Remaining period of encumbrance ≥ 1 year</v>
      </c>
      <c r="C88" s="3711"/>
      <c r="D88" s="3711"/>
      <c r="E88" s="3712"/>
      <c r="F88" s="1668">
        <v>1</v>
      </c>
      <c r="G88" s="134">
        <v>1</v>
      </c>
      <c r="H88" s="624"/>
      <c r="I88" s="163"/>
      <c r="J88" s="168"/>
    </row>
    <row r="89" spans="1:10" ht="30" customHeight="1" x14ac:dyDescent="0.25">
      <c r="A89" s="519"/>
      <c r="B89" s="3717" t="str">
        <f>NSFR!B359</f>
        <v>Performing loans (except loans to financial institutions and loans reported in above categories) with risk weights greater than 35% under the Basel II standardised approach for credit risk; of which:</v>
      </c>
      <c r="C89" s="3717"/>
      <c r="D89" s="3717"/>
      <c r="E89" s="3717"/>
      <c r="F89" s="501"/>
      <c r="G89" s="20"/>
      <c r="H89" s="624"/>
      <c r="I89" s="163"/>
      <c r="J89" s="168"/>
    </row>
    <row r="90" spans="1:10" ht="15" customHeight="1" x14ac:dyDescent="0.25">
      <c r="A90" s="519"/>
      <c r="B90" s="3716" t="str">
        <f>NSFR!B360</f>
        <v>Encumbered for exceptional central bank liquidity operations; of which:</v>
      </c>
      <c r="C90" s="3716"/>
      <c r="D90" s="3716"/>
      <c r="E90" s="3716"/>
      <c r="F90" s="501"/>
      <c r="G90" s="20"/>
      <c r="H90" s="624"/>
      <c r="I90" s="163"/>
      <c r="J90" s="168"/>
    </row>
    <row r="91" spans="1:10" ht="15" customHeight="1" x14ac:dyDescent="0.25">
      <c r="A91" s="519"/>
      <c r="B91" s="3710" t="str">
        <f>NSFR!B361</f>
        <v>Remaining period of encumbrance ≥ 6 months to &lt; 1 year</v>
      </c>
      <c r="C91" s="3711"/>
      <c r="D91" s="3711"/>
      <c r="E91" s="3712"/>
      <c r="F91" s="1668">
        <v>0.5</v>
      </c>
      <c r="G91" s="134">
        <v>0.5</v>
      </c>
      <c r="H91" s="132">
        <v>0.85</v>
      </c>
      <c r="I91" s="163"/>
      <c r="J91" s="168"/>
    </row>
    <row r="92" spans="1:10" ht="15" customHeight="1" x14ac:dyDescent="0.25">
      <c r="A92" s="519"/>
      <c r="B92" s="3710" t="str">
        <f>NSFR!B362</f>
        <v>Remaining period of encumbrance ≥ 1 year</v>
      </c>
      <c r="C92" s="3711"/>
      <c r="D92" s="3711"/>
      <c r="E92" s="3712"/>
      <c r="F92" s="1668">
        <v>1</v>
      </c>
      <c r="G92" s="134">
        <v>1</v>
      </c>
      <c r="H92" s="132">
        <v>1</v>
      </c>
      <c r="I92" s="163"/>
      <c r="J92" s="168"/>
    </row>
    <row r="93" spans="1:10" ht="15" customHeight="1" x14ac:dyDescent="0.25">
      <c r="A93" s="519"/>
      <c r="B93" s="3717" t="str">
        <f>NSFR!B363</f>
        <v>Non-HQLA exchange traded equities; of which:</v>
      </c>
      <c r="C93" s="3717"/>
      <c r="D93" s="3717"/>
      <c r="E93" s="3717"/>
      <c r="F93" s="501"/>
      <c r="G93" s="20"/>
      <c r="H93" s="624"/>
      <c r="I93" s="163"/>
      <c r="J93" s="168"/>
    </row>
    <row r="94" spans="1:10" ht="15" customHeight="1" x14ac:dyDescent="0.25">
      <c r="A94" s="519"/>
      <c r="B94" s="3716" t="str">
        <f>NSFR!B364</f>
        <v>Encumbered for exceptional central bank liquidity operations; of which:</v>
      </c>
      <c r="C94" s="3716"/>
      <c r="D94" s="3716"/>
      <c r="E94" s="3716"/>
      <c r="F94" s="501"/>
      <c r="G94" s="20"/>
      <c r="H94" s="624"/>
      <c r="I94" s="163"/>
      <c r="J94" s="168"/>
    </row>
    <row r="95" spans="1:10" ht="15" customHeight="1" x14ac:dyDescent="0.25">
      <c r="A95" s="519"/>
      <c r="B95" s="3710" t="str">
        <f>NSFR!B365</f>
        <v>Remaining period of encumbrance ≥ 6 months to &lt; 1 year</v>
      </c>
      <c r="C95" s="3711"/>
      <c r="D95" s="3711"/>
      <c r="E95" s="3712"/>
      <c r="F95" s="501"/>
      <c r="G95" s="20"/>
      <c r="H95" s="132">
        <v>0.85</v>
      </c>
      <c r="I95" s="163"/>
      <c r="J95" s="168"/>
    </row>
    <row r="96" spans="1:10" ht="15" customHeight="1" x14ac:dyDescent="0.25">
      <c r="A96" s="519"/>
      <c r="B96" s="3710" t="str">
        <f>NSFR!B366</f>
        <v>Remaining period of encumbrance ≥ 1 year</v>
      </c>
      <c r="C96" s="3711"/>
      <c r="D96" s="3711"/>
      <c r="E96" s="3712"/>
      <c r="F96" s="501"/>
      <c r="G96" s="20"/>
      <c r="H96" s="132">
        <v>1</v>
      </c>
      <c r="I96" s="163"/>
      <c r="J96" s="168"/>
    </row>
    <row r="97" spans="1:10" ht="15" customHeight="1" x14ac:dyDescent="0.25">
      <c r="A97" s="519"/>
      <c r="B97" s="3717" t="str">
        <f>NSFR!B367</f>
        <v>Non-HQLA securities not in default; of which:</v>
      </c>
      <c r="C97" s="3717"/>
      <c r="D97" s="3717"/>
      <c r="E97" s="3717"/>
      <c r="F97" s="501"/>
      <c r="G97" s="20"/>
      <c r="H97" s="624"/>
      <c r="I97" s="163"/>
      <c r="J97" s="168"/>
    </row>
    <row r="98" spans="1:10" ht="15" customHeight="1" x14ac:dyDescent="0.25">
      <c r="A98" s="519"/>
      <c r="B98" s="3716" t="str">
        <f>NSFR!B368</f>
        <v>Encumbered for exceptional central bank liquidity operations; of which:</v>
      </c>
      <c r="C98" s="3716"/>
      <c r="D98" s="3716"/>
      <c r="E98" s="3716"/>
      <c r="F98" s="501"/>
      <c r="G98" s="20"/>
      <c r="H98" s="624"/>
      <c r="I98" s="163"/>
      <c r="J98" s="168"/>
    </row>
    <row r="99" spans="1:10" ht="15" customHeight="1" x14ac:dyDescent="0.25">
      <c r="A99" s="519"/>
      <c r="B99" s="3710" t="str">
        <f>NSFR!B369</f>
        <v>Remaining period of encumbrance ≥ 6 months to &lt; 1 year</v>
      </c>
      <c r="C99" s="3711"/>
      <c r="D99" s="3711"/>
      <c r="E99" s="3712"/>
      <c r="F99" s="1668">
        <v>0.5</v>
      </c>
      <c r="G99" s="134">
        <v>0.5</v>
      </c>
      <c r="H99" s="132">
        <v>0.85</v>
      </c>
      <c r="I99" s="163"/>
      <c r="J99" s="168"/>
    </row>
    <row r="100" spans="1:10" ht="15" customHeight="1" x14ac:dyDescent="0.25">
      <c r="A100" s="519"/>
      <c r="B100" s="3710" t="str">
        <f>NSFR!B370</f>
        <v>Remaining period of encumbrance ≥ 1 year</v>
      </c>
      <c r="C100" s="3711"/>
      <c r="D100" s="3711"/>
      <c r="E100" s="3712"/>
      <c r="F100" s="1668">
        <v>1</v>
      </c>
      <c r="G100" s="134">
        <v>1</v>
      </c>
      <c r="H100" s="132">
        <v>1</v>
      </c>
      <c r="I100" s="163"/>
      <c r="J100" s="168"/>
    </row>
    <row r="101" spans="1:10" ht="15" customHeight="1" x14ac:dyDescent="0.25">
      <c r="A101" s="519"/>
      <c r="B101" s="3717" t="str">
        <f>NSFR!B371</f>
        <v>Physical traded commodities including gold; of which:</v>
      </c>
      <c r="C101" s="3717"/>
      <c r="D101" s="3717"/>
      <c r="E101" s="3717"/>
      <c r="F101" s="501"/>
      <c r="G101" s="20"/>
      <c r="H101" s="624"/>
      <c r="I101" s="163"/>
      <c r="J101" s="168"/>
    </row>
    <row r="102" spans="1:10" ht="15" customHeight="1" x14ac:dyDescent="0.25">
      <c r="A102" s="519"/>
      <c r="B102" s="3716" t="str">
        <f>NSFR!B372</f>
        <v>Encumbered for exceptional central bank liquidity operations; of which:</v>
      </c>
      <c r="C102" s="3716"/>
      <c r="D102" s="3716"/>
      <c r="E102" s="3716"/>
      <c r="F102" s="501"/>
      <c r="G102" s="20"/>
      <c r="H102" s="624"/>
      <c r="I102" s="163"/>
      <c r="J102" s="168"/>
    </row>
    <row r="103" spans="1:10" ht="15" customHeight="1" x14ac:dyDescent="0.25">
      <c r="A103" s="519"/>
      <c r="B103" s="3710" t="str">
        <f>NSFR!B373</f>
        <v>Remaining period of encumbrance ≥ 6 months to &lt; 1 year</v>
      </c>
      <c r="C103" s="3711"/>
      <c r="D103" s="3711"/>
      <c r="E103" s="3712"/>
      <c r="F103" s="501"/>
      <c r="G103" s="20"/>
      <c r="H103" s="132">
        <v>0.85</v>
      </c>
      <c r="I103" s="163"/>
      <c r="J103" s="168"/>
    </row>
    <row r="104" spans="1:10" ht="15" customHeight="1" x14ac:dyDescent="0.25">
      <c r="A104" s="519"/>
      <c r="B104" s="3710" t="str">
        <f>NSFR!B374</f>
        <v>Remaining period of encumbrance ≥ 1 year</v>
      </c>
      <c r="C104" s="3711"/>
      <c r="D104" s="3711"/>
      <c r="E104" s="3712"/>
      <c r="F104" s="501"/>
      <c r="G104" s="20"/>
      <c r="H104" s="132">
        <v>1</v>
      </c>
      <c r="I104" s="163"/>
      <c r="J104" s="168"/>
    </row>
    <row r="105" spans="1:10" ht="15" customHeight="1" x14ac:dyDescent="0.25">
      <c r="A105" s="519"/>
      <c r="B105" s="3717" t="str">
        <f>NSFR!B375</f>
        <v xml:space="preserve">Other short-term unsecured instruments and transactions with a residual maturity of less than one year, of which: </v>
      </c>
      <c r="C105" s="3717"/>
      <c r="D105" s="3717"/>
      <c r="E105" s="3717"/>
      <c r="F105" s="501"/>
      <c r="G105" s="20"/>
      <c r="H105" s="624"/>
      <c r="I105" s="163"/>
      <c r="J105" s="168"/>
    </row>
    <row r="106" spans="1:10" ht="15" customHeight="1" x14ac:dyDescent="0.25">
      <c r="A106" s="519"/>
      <c r="B106" s="3716" t="str">
        <f>NSFR!B376</f>
        <v>Encumbered for exceptional central bank liquidity operations; of which:</v>
      </c>
      <c r="C106" s="3716"/>
      <c r="D106" s="3716"/>
      <c r="E106" s="3716"/>
      <c r="F106" s="501"/>
      <c r="G106" s="20"/>
      <c r="H106" s="624"/>
      <c r="I106" s="163"/>
      <c r="J106" s="168"/>
    </row>
    <row r="107" spans="1:10" ht="15" customHeight="1" x14ac:dyDescent="0.25">
      <c r="A107" s="519"/>
      <c r="B107" s="3710" t="str">
        <f>NSFR!B377</f>
        <v>Remaining period of encumbrance ≥ 6 months to &lt; 1 year</v>
      </c>
      <c r="C107" s="3711"/>
      <c r="D107" s="3711"/>
      <c r="E107" s="3712"/>
      <c r="F107" s="1668">
        <v>0.5</v>
      </c>
      <c r="G107" s="134">
        <v>0.5</v>
      </c>
      <c r="H107" s="624"/>
      <c r="I107" s="163"/>
      <c r="J107" s="168"/>
    </row>
    <row r="108" spans="1:10" ht="15" customHeight="1" x14ac:dyDescent="0.25">
      <c r="A108" s="519"/>
      <c r="B108" s="3713" t="str">
        <f>NSFR!B378</f>
        <v>Remaining period of encumbrance ≥ 1 year</v>
      </c>
      <c r="C108" s="3714"/>
      <c r="D108" s="3714"/>
      <c r="E108" s="3715"/>
      <c r="F108" s="1669">
        <v>1</v>
      </c>
      <c r="G108" s="135">
        <v>1</v>
      </c>
      <c r="H108" s="26"/>
      <c r="I108" s="163"/>
      <c r="J108" s="168"/>
    </row>
    <row r="109" spans="1:10" s="1129" customFormat="1" ht="15" customHeight="1" x14ac:dyDescent="0.3">
      <c r="A109" s="1374"/>
      <c r="B109" s="1370"/>
      <c r="C109" s="1371"/>
      <c r="D109" s="1371"/>
      <c r="E109" s="1371"/>
      <c r="F109" s="1371"/>
      <c r="G109" s="1373"/>
      <c r="H109" s="1373"/>
      <c r="I109" s="1183"/>
      <c r="J109" s="1372"/>
    </row>
    <row r="110" spans="1:10" ht="45" customHeight="1" x14ac:dyDescent="0.25">
      <c r="A110" s="1931" t="s">
        <v>1816</v>
      </c>
      <c r="B110" s="1299"/>
      <c r="C110" s="1299"/>
      <c r="D110" s="949"/>
      <c r="E110" s="949"/>
      <c r="F110" s="1300"/>
      <c r="G110" s="1016"/>
      <c r="H110" s="1016"/>
      <c r="I110" s="163"/>
      <c r="J110" s="1298"/>
    </row>
    <row r="111" spans="1:10" ht="15" customHeight="1" x14ac:dyDescent="0.25">
      <c r="A111" s="1208"/>
      <c r="B111" s="1150" t="s">
        <v>1770</v>
      </c>
      <c r="C111" s="1301"/>
      <c r="D111" s="1301"/>
      <c r="E111" s="1651"/>
      <c r="F111" s="1675" t="s">
        <v>47</v>
      </c>
      <c r="G111" s="162"/>
      <c r="H111" s="162"/>
      <c r="I111" s="163"/>
      <c r="J111" s="1298"/>
    </row>
    <row r="112" spans="1:10" ht="15" customHeight="1" x14ac:dyDescent="0.25">
      <c r="A112" s="1208"/>
      <c r="B112" s="977" t="s">
        <v>2238</v>
      </c>
      <c r="C112" s="211"/>
      <c r="D112" s="211"/>
      <c r="E112" s="211"/>
      <c r="F112" s="1676" t="s">
        <v>46</v>
      </c>
      <c r="G112" s="162"/>
      <c r="H112" s="162"/>
      <c r="I112" s="163"/>
      <c r="J112" s="1298"/>
    </row>
    <row r="113" spans="1:10" ht="15" customHeight="1" x14ac:dyDescent="0.25">
      <c r="A113" s="978"/>
      <c r="B113" s="1299"/>
      <c r="C113" s="1299"/>
      <c r="D113" s="949"/>
      <c r="E113" s="949"/>
      <c r="F113" s="1300"/>
      <c r="G113" s="623"/>
      <c r="H113" s="623"/>
      <c r="I113" s="163"/>
      <c r="J113" s="1298"/>
    </row>
    <row r="114" spans="1:10" ht="30" customHeight="1" x14ac:dyDescent="0.25">
      <c r="A114" s="978"/>
      <c r="B114" s="1299"/>
      <c r="C114" s="1305"/>
      <c r="D114" s="1306"/>
      <c r="E114" s="1670"/>
      <c r="F114" s="1672" t="s">
        <v>1658</v>
      </c>
      <c r="G114" s="1297" t="s">
        <v>1771</v>
      </c>
      <c r="H114" s="623"/>
      <c r="I114" s="163"/>
      <c r="J114" s="1298"/>
    </row>
    <row r="115" spans="1:10" ht="15" customHeight="1" x14ac:dyDescent="0.25">
      <c r="A115" s="933"/>
      <c r="B115" s="1307" t="s">
        <v>1856</v>
      </c>
      <c r="C115" s="1307"/>
      <c r="D115" s="1307"/>
      <c r="E115" s="1671"/>
      <c r="F115" s="1673"/>
      <c r="G115" s="1308"/>
      <c r="H115" s="162"/>
      <c r="I115" s="163"/>
      <c r="J115" s="1298"/>
    </row>
    <row r="116" spans="1:10" ht="15" customHeight="1" x14ac:dyDescent="0.25">
      <c r="A116" s="933"/>
      <c r="B116" s="444" t="s">
        <v>1253</v>
      </c>
      <c r="C116" s="1309"/>
      <c r="D116" s="1309"/>
      <c r="E116" s="1309"/>
      <c r="F116" s="617"/>
      <c r="G116" s="1310"/>
      <c r="H116" s="162"/>
      <c r="I116" s="163"/>
      <c r="J116" s="1298"/>
    </row>
    <row r="117" spans="1:10" ht="15" customHeight="1" x14ac:dyDescent="0.25">
      <c r="A117" s="933"/>
      <c r="B117" s="444" t="s">
        <v>2057</v>
      </c>
      <c r="C117" s="1309"/>
      <c r="D117" s="1309"/>
      <c r="E117" s="1309"/>
      <c r="F117" s="617"/>
      <c r="G117" s="1310"/>
      <c r="H117" s="162"/>
      <c r="I117" s="163"/>
      <c r="J117" s="1298"/>
    </row>
    <row r="118" spans="1:10" ht="15" customHeight="1" x14ac:dyDescent="0.25">
      <c r="A118" s="933"/>
      <c r="B118" s="1017" t="s">
        <v>2058</v>
      </c>
      <c r="C118" s="1311"/>
      <c r="D118" s="1311"/>
      <c r="E118" s="1311"/>
      <c r="F118" s="617"/>
      <c r="G118" s="1310"/>
      <c r="H118" s="162"/>
      <c r="I118" s="163"/>
      <c r="J118" s="1298"/>
    </row>
    <row r="119" spans="1:10" ht="15" customHeight="1" x14ac:dyDescent="0.25">
      <c r="A119" s="933"/>
      <c r="B119" s="1017" t="s">
        <v>2059</v>
      </c>
      <c r="C119" s="1311"/>
      <c r="D119" s="1311"/>
      <c r="E119" s="1311"/>
      <c r="F119" s="617"/>
      <c r="G119" s="1310"/>
      <c r="H119" s="162"/>
      <c r="I119" s="163"/>
      <c r="J119" s="1298"/>
    </row>
    <row r="120" spans="1:10" ht="15" customHeight="1" x14ac:dyDescent="0.25">
      <c r="A120" s="933"/>
      <c r="B120" s="475" t="s">
        <v>1864</v>
      </c>
      <c r="C120" s="475"/>
      <c r="D120" s="475"/>
      <c r="E120" s="475"/>
      <c r="F120" s="617"/>
      <c r="G120" s="1310"/>
      <c r="H120" s="162"/>
      <c r="I120" s="163"/>
      <c r="J120" s="1298"/>
    </row>
    <row r="121" spans="1:10" ht="15" customHeight="1" x14ac:dyDescent="0.25">
      <c r="A121" s="933"/>
      <c r="B121" s="444" t="s">
        <v>1669</v>
      </c>
      <c r="C121" s="475"/>
      <c r="D121" s="475"/>
      <c r="E121" s="475"/>
      <c r="F121" s="617"/>
      <c r="G121" s="1310"/>
      <c r="H121" s="162"/>
      <c r="I121" s="163"/>
      <c r="J121" s="1298"/>
    </row>
    <row r="122" spans="1:10" ht="15" customHeight="1" x14ac:dyDescent="0.25">
      <c r="A122" s="933"/>
      <c r="B122" s="444" t="s">
        <v>1863</v>
      </c>
      <c r="C122" s="1312"/>
      <c r="D122" s="1312"/>
      <c r="E122" s="1312"/>
      <c r="F122" s="1674"/>
      <c r="G122" s="1313"/>
      <c r="H122" s="162"/>
      <c r="I122" s="163"/>
      <c r="J122" s="1298"/>
    </row>
    <row r="123" spans="1:10" ht="15" customHeight="1" x14ac:dyDescent="0.25">
      <c r="A123" s="933"/>
      <c r="B123" s="447" t="s">
        <v>1859</v>
      </c>
      <c r="C123" s="619"/>
      <c r="D123" s="619"/>
      <c r="E123" s="619"/>
      <c r="F123" s="617"/>
      <c r="G123" s="1310"/>
      <c r="H123" s="162"/>
      <c r="I123" s="163"/>
      <c r="J123" s="1298"/>
    </row>
    <row r="124" spans="1:10" ht="15" customHeight="1" x14ac:dyDescent="0.25">
      <c r="A124" s="933"/>
      <c r="B124" s="1482" t="s">
        <v>1861</v>
      </c>
      <c r="C124" s="798"/>
      <c r="D124" s="798"/>
      <c r="E124" s="798"/>
      <c r="F124" s="1314">
        <v>0.2</v>
      </c>
      <c r="G124" s="1313"/>
      <c r="H124" s="162"/>
      <c r="I124" s="163"/>
      <c r="J124" s="1298"/>
    </row>
    <row r="125" spans="1:10" ht="15" customHeight="1" x14ac:dyDescent="0.25">
      <c r="A125" s="933"/>
      <c r="B125" s="1482" t="s">
        <v>1015</v>
      </c>
      <c r="C125" s="798"/>
      <c r="D125" s="798"/>
      <c r="E125" s="798"/>
      <c r="F125" s="1314">
        <v>0.3</v>
      </c>
      <c r="G125" s="1310"/>
      <c r="H125" s="162"/>
      <c r="I125" s="163"/>
      <c r="J125" s="1298"/>
    </row>
    <row r="126" spans="1:10" ht="15" customHeight="1" x14ac:dyDescent="0.25">
      <c r="A126" s="933"/>
      <c r="B126" s="1482" t="s">
        <v>1016</v>
      </c>
      <c r="C126" s="798"/>
      <c r="D126" s="798"/>
      <c r="E126" s="798"/>
      <c r="F126" s="1314">
        <v>0.5</v>
      </c>
      <c r="G126" s="1313"/>
      <c r="H126" s="162"/>
      <c r="I126" s="163"/>
      <c r="J126" s="1298"/>
    </row>
    <row r="127" spans="1:10" ht="15" customHeight="1" x14ac:dyDescent="0.25">
      <c r="A127" s="933"/>
      <c r="B127" s="1482" t="s">
        <v>1017</v>
      </c>
      <c r="C127" s="798"/>
      <c r="D127" s="798"/>
      <c r="E127" s="798"/>
      <c r="F127" s="1314">
        <v>1</v>
      </c>
      <c r="G127" s="1310"/>
      <c r="H127" s="162"/>
      <c r="I127" s="163"/>
      <c r="J127" s="1298"/>
    </row>
    <row r="128" spans="1:10" ht="15" customHeight="1" x14ac:dyDescent="0.25">
      <c r="A128" s="933"/>
      <c r="B128" s="1482" t="s">
        <v>1862</v>
      </c>
      <c r="C128" s="798"/>
      <c r="D128" s="798"/>
      <c r="E128" s="798"/>
      <c r="F128" s="1314">
        <v>1.5</v>
      </c>
      <c r="G128" s="1313"/>
      <c r="H128" s="162"/>
      <c r="I128" s="163"/>
      <c r="J128" s="1298"/>
    </row>
    <row r="129" spans="1:10" ht="15" customHeight="1" x14ac:dyDescent="0.25">
      <c r="A129" s="933"/>
      <c r="B129" s="447" t="s">
        <v>1860</v>
      </c>
      <c r="C129" s="619"/>
      <c r="D129" s="619"/>
      <c r="E129" s="619"/>
      <c r="F129" s="617"/>
      <c r="G129" s="1313"/>
      <c r="H129" s="162"/>
      <c r="I129" s="163"/>
      <c r="J129" s="1298"/>
    </row>
    <row r="130" spans="1:10" ht="15" customHeight="1" x14ac:dyDescent="0.25">
      <c r="A130" s="933"/>
      <c r="B130" s="1482" t="s">
        <v>1861</v>
      </c>
      <c r="C130" s="798"/>
      <c r="D130" s="798"/>
      <c r="E130" s="798"/>
      <c r="F130" s="1314">
        <v>0.2</v>
      </c>
      <c r="G130" s="1310"/>
      <c r="H130" s="162"/>
      <c r="I130" s="163"/>
      <c r="J130" s="1298"/>
    </row>
    <row r="131" spans="1:10" ht="15" customHeight="1" x14ac:dyDescent="0.25">
      <c r="A131" s="933"/>
      <c r="B131" s="1482" t="s">
        <v>1015</v>
      </c>
      <c r="C131" s="798"/>
      <c r="D131" s="798"/>
      <c r="E131" s="798"/>
      <c r="F131" s="1314">
        <v>0.2</v>
      </c>
      <c r="G131" s="1313"/>
      <c r="H131" s="162"/>
      <c r="I131" s="163"/>
      <c r="J131" s="1298"/>
    </row>
    <row r="132" spans="1:10" ht="15" customHeight="1" x14ac:dyDescent="0.25">
      <c r="A132" s="933"/>
      <c r="B132" s="1482" t="s">
        <v>1016</v>
      </c>
      <c r="C132" s="798"/>
      <c r="D132" s="798"/>
      <c r="E132" s="798"/>
      <c r="F132" s="1314">
        <v>0.2</v>
      </c>
      <c r="G132" s="1310"/>
      <c r="H132" s="162"/>
      <c r="I132" s="163"/>
      <c r="J132" s="1298"/>
    </row>
    <row r="133" spans="1:10" ht="15" customHeight="1" x14ac:dyDescent="0.25">
      <c r="A133" s="933"/>
      <c r="B133" s="1482" t="s">
        <v>1017</v>
      </c>
      <c r="C133" s="798"/>
      <c r="D133" s="798"/>
      <c r="E133" s="798"/>
      <c r="F133" s="1314">
        <v>0.5</v>
      </c>
      <c r="G133" s="1313"/>
      <c r="H133" s="162"/>
      <c r="I133" s="163"/>
      <c r="J133" s="1298"/>
    </row>
    <row r="134" spans="1:10" ht="15" customHeight="1" x14ac:dyDescent="0.25">
      <c r="A134" s="933"/>
      <c r="B134" s="1482" t="s">
        <v>1862</v>
      </c>
      <c r="C134" s="798"/>
      <c r="D134" s="798"/>
      <c r="E134" s="798"/>
      <c r="F134" s="1314">
        <v>1.5</v>
      </c>
      <c r="G134" s="1310"/>
      <c r="H134" s="162"/>
      <c r="I134" s="163"/>
      <c r="J134" s="1298"/>
    </row>
    <row r="135" spans="1:10" ht="15" customHeight="1" x14ac:dyDescent="0.25">
      <c r="A135" s="933"/>
      <c r="B135" s="444" t="s">
        <v>1865</v>
      </c>
      <c r="C135" s="1312"/>
      <c r="D135" s="1312"/>
      <c r="E135" s="1312"/>
      <c r="F135" s="1674"/>
      <c r="G135" s="1310"/>
      <c r="H135" s="162"/>
      <c r="I135" s="163"/>
      <c r="J135" s="1298"/>
    </row>
    <row r="136" spans="1:10" ht="15" customHeight="1" x14ac:dyDescent="0.25">
      <c r="A136" s="933"/>
      <c r="B136" s="447" t="s">
        <v>2061</v>
      </c>
      <c r="C136" s="619"/>
      <c r="D136" s="619"/>
      <c r="E136" s="619"/>
      <c r="F136" s="617"/>
      <c r="G136" s="1313"/>
      <c r="H136" s="162"/>
      <c r="I136" s="163"/>
      <c r="J136" s="1298"/>
    </row>
    <row r="137" spans="1:10" ht="15" customHeight="1" x14ac:dyDescent="0.25">
      <c r="A137" s="933"/>
      <c r="B137" s="1482" t="s">
        <v>2063</v>
      </c>
      <c r="C137" s="798"/>
      <c r="D137" s="798"/>
      <c r="E137" s="798"/>
      <c r="F137" s="1314">
        <v>0.3</v>
      </c>
      <c r="G137" s="1310"/>
      <c r="H137" s="162"/>
      <c r="I137" s="163"/>
      <c r="J137" s="1298"/>
    </row>
    <row r="138" spans="1:10" ht="15" customHeight="1" x14ac:dyDescent="0.25">
      <c r="A138" s="933"/>
      <c r="B138" s="1482" t="s">
        <v>2064</v>
      </c>
      <c r="C138" s="798"/>
      <c r="D138" s="798"/>
      <c r="E138" s="798"/>
      <c r="F138" s="1314">
        <v>0.4</v>
      </c>
      <c r="G138" s="1313"/>
      <c r="H138" s="162"/>
      <c r="I138" s="163"/>
      <c r="J138" s="1298"/>
    </row>
    <row r="139" spans="1:10" ht="15" customHeight="1" x14ac:dyDescent="0.25">
      <c r="A139" s="933"/>
      <c r="B139" s="1482" t="s">
        <v>1869</v>
      </c>
      <c r="C139" s="798"/>
      <c r="D139" s="798"/>
      <c r="E139" s="798"/>
      <c r="F139" s="1314">
        <v>0.75</v>
      </c>
      <c r="G139" s="1310"/>
      <c r="H139" s="162"/>
      <c r="I139" s="163"/>
      <c r="J139" s="1298"/>
    </row>
    <row r="140" spans="1:10" ht="15" customHeight="1" x14ac:dyDescent="0.25">
      <c r="A140" s="933"/>
      <c r="B140" s="1482" t="s">
        <v>1870</v>
      </c>
      <c r="C140" s="798"/>
      <c r="D140" s="798"/>
      <c r="E140" s="798"/>
      <c r="F140" s="1314">
        <v>1.5</v>
      </c>
      <c r="G140" s="1313"/>
      <c r="H140" s="162"/>
      <c r="I140" s="163"/>
      <c r="J140" s="1298"/>
    </row>
    <row r="141" spans="1:10" ht="15" customHeight="1" x14ac:dyDescent="0.25">
      <c r="A141" s="933"/>
      <c r="B141" s="447" t="s">
        <v>2062</v>
      </c>
      <c r="C141" s="619"/>
      <c r="D141" s="619"/>
      <c r="E141" s="619"/>
      <c r="F141" s="617"/>
      <c r="G141" s="1310"/>
      <c r="H141" s="162"/>
      <c r="I141" s="163"/>
      <c r="J141" s="1298"/>
    </row>
    <row r="142" spans="1:10" ht="15" customHeight="1" x14ac:dyDescent="0.25">
      <c r="A142" s="933"/>
      <c r="B142" s="1482" t="s">
        <v>1871</v>
      </c>
      <c r="C142" s="798"/>
      <c r="D142" s="798"/>
      <c r="E142" s="798"/>
      <c r="F142" s="1314">
        <v>0.2</v>
      </c>
      <c r="G142" s="1313"/>
      <c r="H142" s="162"/>
      <c r="I142" s="163"/>
      <c r="J142" s="1298"/>
    </row>
    <row r="143" spans="1:10" ht="15" customHeight="1" x14ac:dyDescent="0.25">
      <c r="A143" s="933"/>
      <c r="B143" s="1482" t="s">
        <v>1869</v>
      </c>
      <c r="C143" s="798"/>
      <c r="D143" s="798"/>
      <c r="E143" s="798"/>
      <c r="F143" s="1314">
        <v>0.5</v>
      </c>
      <c r="G143" s="1310"/>
      <c r="H143" s="162"/>
      <c r="I143" s="163"/>
      <c r="J143" s="1298"/>
    </row>
    <row r="144" spans="1:10" ht="15" customHeight="1" x14ac:dyDescent="0.25">
      <c r="A144" s="933"/>
      <c r="B144" s="1482" t="s">
        <v>1870</v>
      </c>
      <c r="C144" s="798"/>
      <c r="D144" s="798"/>
      <c r="E144" s="798"/>
      <c r="F144" s="1314">
        <v>1.5</v>
      </c>
      <c r="G144" s="1313"/>
      <c r="H144" s="162"/>
      <c r="I144" s="163"/>
      <c r="J144" s="1298"/>
    </row>
    <row r="145" spans="1:10" ht="15" customHeight="1" x14ac:dyDescent="0.25">
      <c r="A145" s="933"/>
      <c r="B145" s="475" t="s">
        <v>1872</v>
      </c>
      <c r="C145" s="1312"/>
      <c r="D145" s="1312"/>
      <c r="E145" s="1312"/>
      <c r="F145" s="1674"/>
      <c r="G145" s="1310"/>
      <c r="H145" s="162"/>
      <c r="I145" s="163"/>
      <c r="J145" s="1298"/>
    </row>
    <row r="146" spans="1:10" ht="15" customHeight="1" x14ac:dyDescent="0.25">
      <c r="A146" s="933"/>
      <c r="B146" s="444" t="s">
        <v>2065</v>
      </c>
      <c r="C146" s="619"/>
      <c r="D146" s="619"/>
      <c r="E146" s="619"/>
      <c r="F146" s="617"/>
      <c r="G146" s="1313"/>
      <c r="H146" s="162"/>
      <c r="I146" s="163"/>
      <c r="J146" s="1298"/>
    </row>
    <row r="147" spans="1:10" ht="15" customHeight="1" x14ac:dyDescent="0.25">
      <c r="A147" s="933"/>
      <c r="B147" s="1481" t="s">
        <v>1861</v>
      </c>
      <c r="C147" s="798"/>
      <c r="D147" s="798"/>
      <c r="E147" s="798"/>
      <c r="F147" s="1314">
        <v>0.1</v>
      </c>
      <c r="G147" s="1310"/>
      <c r="H147" s="162"/>
      <c r="I147" s="163"/>
      <c r="J147" s="1298"/>
    </row>
    <row r="148" spans="1:10" ht="15" customHeight="1" x14ac:dyDescent="0.25">
      <c r="A148" s="933"/>
      <c r="B148" s="1481" t="s">
        <v>1015</v>
      </c>
      <c r="C148" s="798"/>
      <c r="D148" s="798"/>
      <c r="E148" s="798"/>
      <c r="F148" s="1314">
        <v>0.2</v>
      </c>
      <c r="G148" s="1313"/>
      <c r="H148" s="162"/>
      <c r="I148" s="163"/>
      <c r="J148" s="1298"/>
    </row>
    <row r="149" spans="1:10" ht="15" customHeight="1" x14ac:dyDescent="0.25">
      <c r="A149" s="933"/>
      <c r="B149" s="1481" t="s">
        <v>1016</v>
      </c>
      <c r="C149" s="798"/>
      <c r="D149" s="798"/>
      <c r="E149" s="798"/>
      <c r="F149" s="1314">
        <v>0.2</v>
      </c>
      <c r="G149" s="1310"/>
      <c r="H149" s="162"/>
      <c r="I149" s="163"/>
      <c r="J149" s="1298"/>
    </row>
    <row r="150" spans="1:10" ht="15" customHeight="1" x14ac:dyDescent="0.25">
      <c r="A150" s="933"/>
      <c r="B150" s="1481" t="s">
        <v>1017</v>
      </c>
      <c r="C150" s="798"/>
      <c r="D150" s="798"/>
      <c r="E150" s="798"/>
      <c r="F150" s="1314">
        <v>0.5</v>
      </c>
      <c r="G150" s="1313"/>
      <c r="H150" s="162"/>
      <c r="I150" s="163"/>
      <c r="J150" s="1298"/>
    </row>
    <row r="151" spans="1:10" ht="15" customHeight="1" x14ac:dyDescent="0.25">
      <c r="A151" s="933"/>
      <c r="B151" s="1481" t="s">
        <v>1862</v>
      </c>
      <c r="C151" s="798"/>
      <c r="D151" s="798"/>
      <c r="E151" s="798"/>
      <c r="F151" s="1314">
        <v>1</v>
      </c>
      <c r="G151" s="1310"/>
      <c r="H151" s="162"/>
      <c r="I151" s="163"/>
      <c r="J151" s="1298"/>
    </row>
    <row r="152" spans="1:10" ht="15" customHeight="1" x14ac:dyDescent="0.25">
      <c r="A152" s="933"/>
      <c r="B152" s="444" t="s">
        <v>1874</v>
      </c>
      <c r="C152" s="619"/>
      <c r="D152" s="619"/>
      <c r="E152" s="619"/>
      <c r="F152" s="617"/>
      <c r="G152" s="1313"/>
      <c r="H152" s="162"/>
      <c r="I152" s="163"/>
      <c r="J152" s="1298"/>
    </row>
    <row r="153" spans="1:10" ht="15" customHeight="1" x14ac:dyDescent="0.25">
      <c r="A153" s="933"/>
      <c r="B153" s="1481" t="s">
        <v>1875</v>
      </c>
      <c r="C153" s="798"/>
      <c r="D153" s="798"/>
      <c r="E153" s="798"/>
      <c r="F153" s="1314">
        <v>0.1</v>
      </c>
      <c r="G153" s="1310"/>
      <c r="H153" s="162"/>
      <c r="I153" s="163"/>
      <c r="J153" s="1298"/>
    </row>
    <row r="154" spans="1:10" ht="15" customHeight="1" x14ac:dyDescent="0.25">
      <c r="A154" s="933"/>
      <c r="B154" s="1481" t="s">
        <v>1876</v>
      </c>
      <c r="C154" s="798"/>
      <c r="D154" s="798"/>
      <c r="E154" s="798"/>
      <c r="F154" s="1314">
        <v>0.15</v>
      </c>
      <c r="G154" s="1313"/>
      <c r="H154" s="162"/>
      <c r="I154" s="163"/>
      <c r="J154" s="1298"/>
    </row>
    <row r="155" spans="1:10" ht="15" customHeight="1" x14ac:dyDescent="0.25">
      <c r="A155" s="933"/>
      <c r="B155" s="1481" t="s">
        <v>1877</v>
      </c>
      <c r="C155" s="798"/>
      <c r="D155" s="798"/>
      <c r="E155" s="798"/>
      <c r="F155" s="1314">
        <v>0.2</v>
      </c>
      <c r="G155" s="1310"/>
      <c r="H155" s="162"/>
      <c r="I155" s="163"/>
      <c r="J155" s="1298"/>
    </row>
    <row r="156" spans="1:10" ht="15" customHeight="1" x14ac:dyDescent="0.25">
      <c r="A156" s="933"/>
      <c r="B156" s="1481" t="s">
        <v>1878</v>
      </c>
      <c r="C156" s="798"/>
      <c r="D156" s="798"/>
      <c r="E156" s="798"/>
      <c r="F156" s="1314">
        <v>0.25</v>
      </c>
      <c r="G156" s="1313"/>
      <c r="H156" s="162"/>
      <c r="I156" s="163"/>
      <c r="J156" s="1298"/>
    </row>
    <row r="157" spans="1:10" ht="15" customHeight="1" x14ac:dyDescent="0.25">
      <c r="A157" s="933"/>
      <c r="B157" s="1481" t="s">
        <v>1879</v>
      </c>
      <c r="C157" s="798"/>
      <c r="D157" s="798"/>
      <c r="E157" s="798"/>
      <c r="F157" s="1314">
        <v>0.35</v>
      </c>
      <c r="G157" s="1310"/>
      <c r="H157" s="162"/>
      <c r="I157" s="163"/>
      <c r="J157" s="1298"/>
    </row>
    <row r="158" spans="1:10" ht="15" customHeight="1" x14ac:dyDescent="0.25">
      <c r="A158" s="933"/>
      <c r="B158" s="1481" t="s">
        <v>1880</v>
      </c>
      <c r="C158" s="798"/>
      <c r="D158" s="798"/>
      <c r="E158" s="798"/>
      <c r="F158" s="1314">
        <v>0.5</v>
      </c>
      <c r="G158" s="1313"/>
      <c r="H158" s="162"/>
      <c r="I158" s="163"/>
      <c r="J158" s="1298"/>
    </row>
    <row r="159" spans="1:10" ht="15" customHeight="1" x14ac:dyDescent="0.25">
      <c r="A159" s="933"/>
      <c r="B159" s="1481" t="s">
        <v>1881</v>
      </c>
      <c r="C159" s="798"/>
      <c r="D159" s="798"/>
      <c r="E159" s="798"/>
      <c r="F159" s="1314">
        <v>1</v>
      </c>
      <c r="G159" s="1310"/>
      <c r="H159" s="162"/>
      <c r="I159" s="163"/>
      <c r="J159" s="1298"/>
    </row>
    <row r="160" spans="1:10" ht="15" customHeight="1" x14ac:dyDescent="0.25">
      <c r="A160" s="933"/>
      <c r="B160" s="475" t="s">
        <v>2066</v>
      </c>
      <c r="C160" s="475"/>
      <c r="D160" s="475"/>
      <c r="E160" s="475"/>
      <c r="F160" s="617"/>
      <c r="G160" s="1313"/>
      <c r="H160" s="162"/>
      <c r="I160" s="163"/>
      <c r="J160" s="1298"/>
    </row>
    <row r="161" spans="1:10" ht="15" customHeight="1" x14ac:dyDescent="0.25">
      <c r="A161" s="933"/>
      <c r="B161" s="1315" t="s">
        <v>2067</v>
      </c>
      <c r="C161" s="1312"/>
      <c r="D161" s="1312"/>
      <c r="E161" s="1312"/>
      <c r="F161" s="617"/>
      <c r="G161" s="1310"/>
      <c r="H161" s="162"/>
      <c r="I161" s="163"/>
      <c r="J161" s="1298"/>
    </row>
    <row r="162" spans="1:10" ht="15" customHeight="1" x14ac:dyDescent="0.25">
      <c r="A162" s="933"/>
      <c r="B162" s="447" t="s">
        <v>1884</v>
      </c>
      <c r="C162" s="1309"/>
      <c r="D162" s="1309"/>
      <c r="E162" s="1309"/>
      <c r="F162" s="617"/>
      <c r="G162" s="1313"/>
      <c r="H162" s="162"/>
      <c r="I162" s="163"/>
      <c r="J162" s="1298"/>
    </row>
    <row r="163" spans="1:10" ht="15" customHeight="1" x14ac:dyDescent="0.25">
      <c r="A163" s="933"/>
      <c r="B163" s="1482" t="s">
        <v>1861</v>
      </c>
      <c r="C163" s="798"/>
      <c r="D163" s="798"/>
      <c r="E163" s="798"/>
      <c r="F163" s="1314">
        <v>0.2</v>
      </c>
      <c r="G163" s="1310"/>
      <c r="H163" s="162"/>
      <c r="I163" s="163"/>
      <c r="J163" s="1298"/>
    </row>
    <row r="164" spans="1:10" ht="15" customHeight="1" x14ac:dyDescent="0.25">
      <c r="A164" s="933"/>
      <c r="B164" s="1482" t="s">
        <v>1015</v>
      </c>
      <c r="C164" s="798"/>
      <c r="D164" s="798"/>
      <c r="E164" s="798"/>
      <c r="F164" s="1314">
        <v>0.5</v>
      </c>
      <c r="G164" s="1313"/>
      <c r="H164" s="162"/>
      <c r="I164" s="163"/>
      <c r="J164" s="1298"/>
    </row>
    <row r="165" spans="1:10" ht="15" customHeight="1" x14ac:dyDescent="0.25">
      <c r="A165" s="933"/>
      <c r="B165" s="1482" t="s">
        <v>1016</v>
      </c>
      <c r="C165" s="798"/>
      <c r="D165" s="798"/>
      <c r="E165" s="798"/>
      <c r="F165" s="1314">
        <v>0.75</v>
      </c>
      <c r="G165" s="1310"/>
      <c r="H165" s="162"/>
      <c r="I165" s="163"/>
      <c r="J165" s="1298"/>
    </row>
    <row r="166" spans="1:10" ht="15" customHeight="1" x14ac:dyDescent="0.25">
      <c r="A166" s="933"/>
      <c r="B166" s="1482" t="s">
        <v>1029</v>
      </c>
      <c r="C166" s="798"/>
      <c r="D166" s="798"/>
      <c r="E166" s="798"/>
      <c r="F166" s="1314">
        <v>1</v>
      </c>
      <c r="G166" s="1313"/>
      <c r="H166" s="162"/>
      <c r="I166" s="163"/>
      <c r="J166" s="1298"/>
    </row>
    <row r="167" spans="1:10" ht="15" customHeight="1" x14ac:dyDescent="0.25">
      <c r="A167" s="933"/>
      <c r="B167" s="1482" t="s">
        <v>1885</v>
      </c>
      <c r="C167" s="798"/>
      <c r="D167" s="798"/>
      <c r="E167" s="798"/>
      <c r="F167" s="1314">
        <v>1.5</v>
      </c>
      <c r="G167" s="1310"/>
      <c r="H167" s="162"/>
      <c r="I167" s="163"/>
      <c r="J167" s="1298"/>
    </row>
    <row r="168" spans="1:10" ht="15" customHeight="1" x14ac:dyDescent="0.25">
      <c r="A168" s="933"/>
      <c r="B168" s="447" t="s">
        <v>1886</v>
      </c>
      <c r="C168" s="1309"/>
      <c r="D168" s="1309"/>
      <c r="E168" s="1309"/>
      <c r="F168" s="1314">
        <v>1</v>
      </c>
      <c r="G168" s="1313"/>
      <c r="H168" s="162"/>
      <c r="I168" s="163"/>
      <c r="J168" s="1298"/>
    </row>
    <row r="169" spans="1:10" ht="15" customHeight="1" x14ac:dyDescent="0.25">
      <c r="A169" s="933"/>
      <c r="B169" s="1315" t="s">
        <v>2068</v>
      </c>
      <c r="C169" s="1312"/>
      <c r="D169" s="1312"/>
      <c r="E169" s="1312"/>
      <c r="F169" s="617"/>
      <c r="G169" s="1310"/>
      <c r="H169" s="162"/>
      <c r="I169" s="163"/>
      <c r="J169" s="1298"/>
    </row>
    <row r="170" spans="1:10" ht="15" customHeight="1" x14ac:dyDescent="0.25">
      <c r="A170" s="933"/>
      <c r="B170" s="1481" t="s">
        <v>1888</v>
      </c>
      <c r="C170" s="798"/>
      <c r="D170" s="798"/>
      <c r="E170" s="798"/>
      <c r="F170" s="1314">
        <v>0.65</v>
      </c>
      <c r="G170" s="1313"/>
      <c r="H170" s="162"/>
      <c r="I170" s="163"/>
      <c r="J170" s="1298"/>
    </row>
    <row r="171" spans="1:10" ht="15" customHeight="1" x14ac:dyDescent="0.25">
      <c r="A171" s="933"/>
      <c r="B171" s="1481" t="s">
        <v>1889</v>
      </c>
      <c r="C171" s="798"/>
      <c r="D171" s="798"/>
      <c r="E171" s="798"/>
      <c r="F171" s="1314">
        <v>1</v>
      </c>
      <c r="G171" s="1310"/>
      <c r="H171" s="162"/>
      <c r="I171" s="163"/>
      <c r="J171" s="1298"/>
    </row>
    <row r="172" spans="1:10" ht="15" customHeight="1" x14ac:dyDescent="0.25">
      <c r="A172" s="933"/>
      <c r="B172" s="475" t="s">
        <v>1670</v>
      </c>
      <c r="C172" s="475"/>
      <c r="D172" s="475"/>
      <c r="E172" s="475"/>
      <c r="F172" s="1314">
        <v>0.85</v>
      </c>
      <c r="G172" s="1313"/>
      <c r="H172" s="162"/>
      <c r="I172" s="163"/>
      <c r="J172" s="1298"/>
    </row>
    <row r="173" spans="1:10" ht="15" customHeight="1" x14ac:dyDescent="0.25">
      <c r="A173" s="933"/>
      <c r="B173" s="475" t="s">
        <v>1890</v>
      </c>
      <c r="C173" s="475"/>
      <c r="D173" s="475"/>
      <c r="E173" s="475"/>
      <c r="F173" s="617"/>
      <c r="G173" s="1310"/>
      <c r="H173" s="162"/>
      <c r="I173" s="163"/>
      <c r="J173" s="1298"/>
    </row>
    <row r="174" spans="1:10" ht="15" customHeight="1" x14ac:dyDescent="0.25">
      <c r="A174" s="933"/>
      <c r="B174" s="1253" t="s">
        <v>2069</v>
      </c>
      <c r="C174" s="475"/>
      <c r="D174" s="475"/>
      <c r="E174" s="475"/>
      <c r="F174" s="617"/>
      <c r="G174" s="1310"/>
      <c r="H174" s="162"/>
      <c r="I174" s="163"/>
      <c r="J174" s="1298"/>
    </row>
    <row r="175" spans="1:10" ht="15" customHeight="1" x14ac:dyDescent="0.25">
      <c r="A175" s="933"/>
      <c r="B175" s="444" t="s">
        <v>1896</v>
      </c>
      <c r="C175" s="1309"/>
      <c r="D175" s="1309"/>
      <c r="E175" s="1309"/>
      <c r="F175" s="617"/>
      <c r="G175" s="1313"/>
      <c r="H175" s="162"/>
      <c r="I175" s="163"/>
      <c r="J175" s="1298"/>
    </row>
    <row r="176" spans="1:10" ht="15" customHeight="1" x14ac:dyDescent="0.25">
      <c r="A176" s="933"/>
      <c r="B176" s="1483" t="s">
        <v>1892</v>
      </c>
      <c r="C176" s="798"/>
      <c r="D176" s="798"/>
      <c r="E176" s="798"/>
      <c r="F176" s="1314">
        <v>1.3</v>
      </c>
      <c r="G176" s="1310"/>
      <c r="H176" s="162"/>
      <c r="I176" s="163"/>
      <c r="J176" s="1298"/>
    </row>
    <row r="177" spans="1:10" ht="15" customHeight="1" x14ac:dyDescent="0.25">
      <c r="A177" s="933"/>
      <c r="B177" s="1483" t="s">
        <v>1893</v>
      </c>
      <c r="C177" s="798"/>
      <c r="D177" s="798"/>
      <c r="E177" s="798"/>
      <c r="F177" s="1314">
        <v>1</v>
      </c>
      <c r="G177" s="1313"/>
      <c r="H177" s="162"/>
      <c r="I177" s="163"/>
      <c r="J177" s="1298"/>
    </row>
    <row r="178" spans="1:10" ht="15" customHeight="1" x14ac:dyDescent="0.25">
      <c r="A178" s="933"/>
      <c r="B178" s="1481" t="s">
        <v>1894</v>
      </c>
      <c r="C178" s="798"/>
      <c r="D178" s="798"/>
      <c r="E178" s="798"/>
      <c r="F178" s="1314">
        <v>0.8</v>
      </c>
      <c r="G178" s="1310"/>
      <c r="H178" s="162"/>
      <c r="I178" s="163"/>
      <c r="J178" s="1298"/>
    </row>
    <row r="179" spans="1:10" ht="15" customHeight="1" x14ac:dyDescent="0.25">
      <c r="A179" s="933"/>
      <c r="B179" s="1017" t="s">
        <v>1895</v>
      </c>
      <c r="C179" s="1311"/>
      <c r="D179" s="1311"/>
      <c r="E179" s="1311"/>
      <c r="F179" s="1314">
        <v>1</v>
      </c>
      <c r="G179" s="1313"/>
      <c r="H179" s="162"/>
      <c r="I179" s="163"/>
      <c r="J179" s="1298"/>
    </row>
    <row r="180" spans="1:10" ht="15" customHeight="1" x14ac:dyDescent="0.25">
      <c r="A180" s="933"/>
      <c r="B180" s="1017" t="s">
        <v>1897</v>
      </c>
      <c r="C180" s="1311"/>
      <c r="D180" s="1311"/>
      <c r="E180" s="1311"/>
      <c r="F180" s="1314">
        <v>1</v>
      </c>
      <c r="G180" s="1310"/>
      <c r="H180" s="162"/>
      <c r="I180" s="163"/>
      <c r="J180" s="1298"/>
    </row>
    <row r="181" spans="1:10" ht="15" customHeight="1" x14ac:dyDescent="0.25">
      <c r="A181" s="933"/>
      <c r="B181" s="1289" t="s">
        <v>1898</v>
      </c>
      <c r="C181" s="1289"/>
      <c r="D181" s="1289"/>
      <c r="E181" s="1289"/>
      <c r="F181" s="617"/>
      <c r="G181" s="1313"/>
      <c r="H181" s="162"/>
      <c r="I181" s="163"/>
      <c r="J181" s="1298"/>
    </row>
    <row r="182" spans="1:10" ht="15" customHeight="1" x14ac:dyDescent="0.25">
      <c r="A182" s="933"/>
      <c r="B182" s="658" t="s">
        <v>1899</v>
      </c>
      <c r="C182" s="658"/>
      <c r="D182" s="658"/>
      <c r="E182" s="658"/>
      <c r="F182" s="1314">
        <v>4</v>
      </c>
      <c r="G182" s="1310"/>
      <c r="H182" s="162"/>
      <c r="I182" s="163"/>
      <c r="J182" s="1298"/>
    </row>
    <row r="183" spans="1:10" ht="15" customHeight="1" x14ac:dyDescent="0.25">
      <c r="A183" s="933"/>
      <c r="B183" s="658" t="s">
        <v>1900</v>
      </c>
      <c r="C183" s="658"/>
      <c r="D183" s="658"/>
      <c r="E183" s="658"/>
      <c r="F183" s="1314">
        <v>1</v>
      </c>
      <c r="G183" s="1313"/>
      <c r="H183" s="162"/>
      <c r="I183" s="163"/>
      <c r="J183" s="1298"/>
    </row>
    <row r="184" spans="1:10" ht="15" customHeight="1" x14ac:dyDescent="0.25">
      <c r="A184" s="933"/>
      <c r="B184" s="658" t="s">
        <v>1901</v>
      </c>
      <c r="C184" s="658"/>
      <c r="D184" s="658"/>
      <c r="E184" s="658"/>
      <c r="F184" s="1314">
        <v>2.5</v>
      </c>
      <c r="G184" s="1310"/>
      <c r="H184" s="162"/>
      <c r="I184" s="163"/>
      <c r="J184" s="1298"/>
    </row>
    <row r="185" spans="1:10" ht="15" customHeight="1" x14ac:dyDescent="0.25">
      <c r="A185" s="933"/>
      <c r="B185" s="3709" t="s">
        <v>1672</v>
      </c>
      <c r="C185" s="3709"/>
      <c r="D185" s="3709"/>
      <c r="E185" s="3709"/>
      <c r="F185" s="617"/>
      <c r="G185" s="1313"/>
      <c r="H185" s="162"/>
      <c r="I185" s="163"/>
      <c r="J185" s="1298"/>
    </row>
    <row r="186" spans="1:10" ht="15" customHeight="1" x14ac:dyDescent="0.25">
      <c r="A186" s="933"/>
      <c r="B186" s="1289" t="s">
        <v>1902</v>
      </c>
      <c r="C186" s="1289"/>
      <c r="D186" s="1289"/>
      <c r="E186" s="1289"/>
      <c r="F186" s="617"/>
      <c r="G186" s="1310"/>
      <c r="H186" s="162"/>
      <c r="I186" s="163"/>
      <c r="J186" s="1298"/>
    </row>
    <row r="187" spans="1:10" ht="15" customHeight="1" x14ac:dyDescent="0.25">
      <c r="A187" s="933"/>
      <c r="B187" s="658" t="s">
        <v>2070</v>
      </c>
      <c r="C187" s="658"/>
      <c r="D187" s="658"/>
      <c r="E187" s="658"/>
      <c r="F187" s="617"/>
      <c r="G187" s="1310"/>
      <c r="H187" s="162"/>
      <c r="I187" s="163"/>
      <c r="J187" s="1298"/>
    </row>
    <row r="188" spans="1:10" ht="15" customHeight="1" x14ac:dyDescent="0.25">
      <c r="A188" s="933"/>
      <c r="B188" s="658" t="s">
        <v>1903</v>
      </c>
      <c r="C188" s="658"/>
      <c r="D188" s="658"/>
      <c r="E188" s="658"/>
      <c r="F188" s="617"/>
      <c r="G188" s="1313"/>
      <c r="H188" s="162"/>
      <c r="I188" s="163"/>
      <c r="J188" s="1298"/>
    </row>
    <row r="189" spans="1:10" ht="15" customHeight="1" x14ac:dyDescent="0.25">
      <c r="A189" s="933"/>
      <c r="B189" s="475" t="s">
        <v>489</v>
      </c>
      <c r="C189" s="475"/>
      <c r="D189" s="475"/>
      <c r="E189" s="475"/>
      <c r="F189" s="617"/>
      <c r="G189" s="1310"/>
      <c r="H189" s="162"/>
      <c r="I189" s="163"/>
      <c r="J189" s="1298"/>
    </row>
    <row r="190" spans="1:10" ht="15" customHeight="1" x14ac:dyDescent="0.25">
      <c r="A190" s="933"/>
      <c r="B190" s="444" t="s">
        <v>1905</v>
      </c>
      <c r="C190" s="1309"/>
      <c r="D190" s="1309"/>
      <c r="E190" s="1309"/>
      <c r="F190" s="1314">
        <v>0.45</v>
      </c>
      <c r="G190" s="1314">
        <f>MIN(F190*1.5,150%)</f>
        <v>0.67500000000000004</v>
      </c>
      <c r="H190" s="162"/>
      <c r="I190" s="163"/>
      <c r="J190" s="1298"/>
    </row>
    <row r="191" spans="1:10" ht="15" customHeight="1" x14ac:dyDescent="0.25">
      <c r="A191" s="933"/>
      <c r="B191" s="444" t="s">
        <v>2071</v>
      </c>
      <c r="C191" s="444"/>
      <c r="D191" s="444"/>
      <c r="E191" s="444"/>
      <c r="F191" s="1314">
        <v>0.75</v>
      </c>
      <c r="G191" s="1314">
        <f t="shared" ref="G191:G192" si="0">MIN(F191*1.5,150%)</f>
        <v>1.125</v>
      </c>
      <c r="H191" s="162"/>
      <c r="I191" s="163"/>
      <c r="J191" s="1298"/>
    </row>
    <row r="192" spans="1:10" ht="15" customHeight="1" x14ac:dyDescent="0.25">
      <c r="A192" s="933"/>
      <c r="B192" s="444" t="s">
        <v>1906</v>
      </c>
      <c r="C192" s="1309"/>
      <c r="D192" s="1309"/>
      <c r="E192" s="1309"/>
      <c r="F192" s="1314">
        <v>1</v>
      </c>
      <c r="G192" s="1314">
        <f t="shared" si="0"/>
        <v>1.5</v>
      </c>
      <c r="H192" s="162"/>
      <c r="I192" s="163"/>
      <c r="J192" s="1298"/>
    </row>
    <row r="193" spans="1:10" ht="15" customHeight="1" x14ac:dyDescent="0.25">
      <c r="A193" s="933"/>
      <c r="B193" s="475" t="s">
        <v>1907</v>
      </c>
      <c r="C193" s="475"/>
      <c r="D193" s="475"/>
      <c r="E193" s="475"/>
      <c r="F193" s="617"/>
      <c r="G193" s="1310"/>
      <c r="H193" s="162"/>
      <c r="I193" s="163"/>
      <c r="J193" s="1298"/>
    </row>
    <row r="194" spans="1:10" ht="15" customHeight="1" x14ac:dyDescent="0.25">
      <c r="A194" s="933"/>
      <c r="B194" s="1315" t="s">
        <v>2073</v>
      </c>
      <c r="C194" s="1315"/>
      <c r="D194" s="1315"/>
      <c r="E194" s="1315"/>
      <c r="F194" s="617"/>
      <c r="G194" s="1310"/>
      <c r="H194" s="162"/>
      <c r="I194" s="163"/>
      <c r="J194" s="1298"/>
    </row>
    <row r="195" spans="1:10" ht="15" customHeight="1" x14ac:dyDescent="0.25">
      <c r="A195" s="933"/>
      <c r="B195" s="1481" t="s">
        <v>1908</v>
      </c>
      <c r="C195" s="798"/>
      <c r="D195" s="798"/>
      <c r="E195" s="798"/>
      <c r="F195" s="617"/>
      <c r="G195" s="1310"/>
      <c r="H195" s="162"/>
      <c r="I195" s="163"/>
      <c r="J195" s="1298"/>
    </row>
    <row r="196" spans="1:10" ht="15" customHeight="1" x14ac:dyDescent="0.25">
      <c r="A196" s="933"/>
      <c r="B196" s="1482" t="s">
        <v>1674</v>
      </c>
      <c r="C196" s="2028"/>
      <c r="D196" s="2028"/>
      <c r="E196" s="2028"/>
      <c r="F196" s="1314">
        <v>0.2</v>
      </c>
      <c r="G196" s="1314">
        <f t="shared" ref="G196:G201" si="1">MIN(F196*1.5,150%)</f>
        <v>0.30000000000000004</v>
      </c>
      <c r="H196" s="162"/>
      <c r="I196" s="163"/>
      <c r="J196" s="1298"/>
    </row>
    <row r="197" spans="1:10" ht="15" customHeight="1" x14ac:dyDescent="0.25">
      <c r="A197" s="933"/>
      <c r="B197" s="1482" t="s">
        <v>1675</v>
      </c>
      <c r="C197" s="2028"/>
      <c r="D197" s="2028"/>
      <c r="E197" s="2028"/>
      <c r="F197" s="1314">
        <v>0.25</v>
      </c>
      <c r="G197" s="1314">
        <f t="shared" si="1"/>
        <v>0.375</v>
      </c>
      <c r="H197" s="162"/>
      <c r="I197" s="163"/>
      <c r="J197" s="1298"/>
    </row>
    <row r="198" spans="1:10" ht="15" customHeight="1" x14ac:dyDescent="0.25">
      <c r="A198" s="933"/>
      <c r="B198" s="1482" t="s">
        <v>1676</v>
      </c>
      <c r="C198" s="2028"/>
      <c r="D198" s="2028"/>
      <c r="E198" s="2028"/>
      <c r="F198" s="1314">
        <v>0.3</v>
      </c>
      <c r="G198" s="1314">
        <f t="shared" si="1"/>
        <v>0.44999999999999996</v>
      </c>
      <c r="H198" s="162"/>
      <c r="I198" s="163"/>
      <c r="J198" s="1298"/>
    </row>
    <row r="199" spans="1:10" ht="15" customHeight="1" x14ac:dyDescent="0.25">
      <c r="A199" s="933"/>
      <c r="B199" s="1482" t="s">
        <v>1677</v>
      </c>
      <c r="C199" s="2028"/>
      <c r="D199" s="2028"/>
      <c r="E199" s="2028"/>
      <c r="F199" s="1314">
        <v>0.4</v>
      </c>
      <c r="G199" s="1314">
        <f t="shared" si="1"/>
        <v>0.60000000000000009</v>
      </c>
      <c r="H199" s="162"/>
      <c r="I199" s="163"/>
      <c r="J199" s="1298"/>
    </row>
    <row r="200" spans="1:10" ht="15" customHeight="1" x14ac:dyDescent="0.25">
      <c r="A200" s="933"/>
      <c r="B200" s="1482" t="s">
        <v>1678</v>
      </c>
      <c r="C200" s="2028"/>
      <c r="D200" s="2028"/>
      <c r="E200" s="2028"/>
      <c r="F200" s="1314">
        <v>0.5</v>
      </c>
      <c r="G200" s="1314">
        <f t="shared" si="1"/>
        <v>0.75</v>
      </c>
      <c r="H200" s="162"/>
      <c r="I200" s="163"/>
      <c r="J200" s="1298"/>
    </row>
    <row r="201" spans="1:10" ht="15" customHeight="1" x14ac:dyDescent="0.25">
      <c r="A201" s="933"/>
      <c r="B201" s="1482" t="s">
        <v>1679</v>
      </c>
      <c r="C201" s="2028"/>
      <c r="D201" s="2028"/>
      <c r="E201" s="2028"/>
      <c r="F201" s="1314">
        <v>0.7</v>
      </c>
      <c r="G201" s="1314">
        <f t="shared" si="1"/>
        <v>1.0499999999999998</v>
      </c>
      <c r="H201" s="162"/>
      <c r="I201" s="163"/>
      <c r="J201" s="1298"/>
    </row>
    <row r="202" spans="1:10" ht="15" customHeight="1" x14ac:dyDescent="0.25">
      <c r="A202" s="933"/>
      <c r="B202" s="1482" t="s">
        <v>1680</v>
      </c>
      <c r="C202" s="2028"/>
      <c r="D202" s="2028"/>
      <c r="E202" s="2028"/>
      <c r="F202" s="617"/>
      <c r="G202" s="1310"/>
      <c r="H202" s="162"/>
      <c r="I202" s="163"/>
      <c r="J202" s="1298"/>
    </row>
    <row r="203" spans="1:10" ht="15" customHeight="1" x14ac:dyDescent="0.25">
      <c r="A203" s="933"/>
      <c r="B203" s="1481" t="s">
        <v>1910</v>
      </c>
      <c r="C203" s="798"/>
      <c r="D203" s="798"/>
      <c r="E203" s="798"/>
      <c r="F203" s="617"/>
      <c r="G203" s="1310"/>
      <c r="H203" s="162"/>
      <c r="I203" s="163"/>
      <c r="J203" s="1298"/>
    </row>
    <row r="204" spans="1:10" ht="15" customHeight="1" x14ac:dyDescent="0.25">
      <c r="A204" s="933"/>
      <c r="B204" s="1480" t="s">
        <v>2132</v>
      </c>
      <c r="C204" s="2028"/>
      <c r="D204" s="2028"/>
      <c r="E204" s="2028"/>
      <c r="F204" s="1314">
        <v>0.2</v>
      </c>
      <c r="G204" s="1314">
        <f>MIN(F204*1.5,150%)</f>
        <v>0.30000000000000004</v>
      </c>
      <c r="H204" s="162"/>
      <c r="I204" s="163"/>
      <c r="J204" s="1298"/>
    </row>
    <row r="205" spans="1:10" ht="15" customHeight="1" x14ac:dyDescent="0.25">
      <c r="A205" s="933"/>
      <c r="B205" s="1480" t="s">
        <v>2133</v>
      </c>
      <c r="C205" s="2028"/>
      <c r="D205" s="2028"/>
      <c r="E205" s="2028"/>
      <c r="F205" s="617"/>
      <c r="G205" s="1310"/>
      <c r="H205" s="162"/>
      <c r="I205" s="163"/>
      <c r="J205" s="1298"/>
    </row>
    <row r="206" spans="1:10" ht="15" customHeight="1" x14ac:dyDescent="0.25">
      <c r="A206" s="933"/>
      <c r="B206" s="1482" t="s">
        <v>1680</v>
      </c>
      <c r="C206" s="2028"/>
      <c r="D206" s="2028"/>
      <c r="E206" s="2028"/>
      <c r="F206" s="617"/>
      <c r="G206" s="1310"/>
      <c r="H206" s="162"/>
      <c r="I206" s="163"/>
      <c r="J206" s="1298"/>
    </row>
    <row r="207" spans="1:10" ht="15" customHeight="1" x14ac:dyDescent="0.25">
      <c r="A207" s="933"/>
      <c r="B207" s="1315" t="s">
        <v>2072</v>
      </c>
      <c r="C207" s="1315"/>
      <c r="D207" s="1315"/>
      <c r="E207" s="1315"/>
      <c r="F207" s="617"/>
      <c r="G207" s="1310"/>
      <c r="H207" s="162"/>
      <c r="I207" s="163"/>
      <c r="J207" s="1298"/>
    </row>
    <row r="208" spans="1:10" ht="15" customHeight="1" x14ac:dyDescent="0.25">
      <c r="A208" s="933"/>
      <c r="B208" s="1481" t="s">
        <v>1908</v>
      </c>
      <c r="C208" s="798"/>
      <c r="D208" s="798"/>
      <c r="E208" s="798"/>
      <c r="F208" s="617"/>
      <c r="G208" s="1310"/>
      <c r="H208" s="162"/>
      <c r="I208" s="163"/>
      <c r="J208" s="1298"/>
    </row>
    <row r="209" spans="1:10" ht="15" customHeight="1" x14ac:dyDescent="0.25">
      <c r="A209" s="933"/>
      <c r="B209" s="1482" t="s">
        <v>2077</v>
      </c>
      <c r="C209" s="2028"/>
      <c r="D209" s="2028"/>
      <c r="E209" s="2028"/>
      <c r="F209" s="617"/>
      <c r="G209" s="1310"/>
      <c r="H209" s="162"/>
      <c r="I209" s="163"/>
      <c r="J209" s="1298"/>
    </row>
    <row r="210" spans="1:10" ht="15" customHeight="1" x14ac:dyDescent="0.25">
      <c r="A210" s="933"/>
      <c r="B210" s="1482" t="s">
        <v>1681</v>
      </c>
      <c r="C210" s="2028"/>
      <c r="D210" s="2028"/>
      <c r="E210" s="2028"/>
      <c r="F210" s="617"/>
      <c r="G210" s="1310"/>
      <c r="H210" s="162"/>
      <c r="I210" s="163"/>
      <c r="J210" s="1298"/>
    </row>
    <row r="211" spans="1:10" ht="15" customHeight="1" x14ac:dyDescent="0.25">
      <c r="A211" s="933"/>
      <c r="B211" s="1482" t="s">
        <v>1680</v>
      </c>
      <c r="C211" s="2028"/>
      <c r="D211" s="2028"/>
      <c r="E211" s="2028"/>
      <c r="F211" s="617"/>
      <c r="G211" s="1310"/>
      <c r="H211" s="162"/>
      <c r="I211" s="163"/>
      <c r="J211" s="1298"/>
    </row>
    <row r="212" spans="1:10" ht="15" customHeight="1" x14ac:dyDescent="0.25">
      <c r="A212" s="933"/>
      <c r="B212" s="1481" t="s">
        <v>1910</v>
      </c>
      <c r="C212" s="798"/>
      <c r="D212" s="798"/>
      <c r="E212" s="798"/>
      <c r="F212" s="617"/>
      <c r="G212" s="1310"/>
      <c r="H212" s="162"/>
      <c r="I212" s="163"/>
      <c r="J212" s="1298"/>
    </row>
    <row r="213" spans="1:10" ht="15" customHeight="1" x14ac:dyDescent="0.25">
      <c r="A213" s="933"/>
      <c r="B213" s="1480" t="s">
        <v>2132</v>
      </c>
      <c r="C213" s="2028"/>
      <c r="D213" s="2028"/>
      <c r="E213" s="2028"/>
      <c r="F213" s="617"/>
      <c r="G213" s="1310"/>
      <c r="H213" s="162"/>
      <c r="I213" s="163"/>
      <c r="J213" s="1298"/>
    </row>
    <row r="214" spans="1:10" ht="15" customHeight="1" x14ac:dyDescent="0.25">
      <c r="A214" s="933"/>
      <c r="B214" s="1480" t="s">
        <v>2133</v>
      </c>
      <c r="C214" s="2028"/>
      <c r="D214" s="2028"/>
      <c r="E214" s="2028"/>
      <c r="F214" s="617"/>
      <c r="G214" s="1310"/>
      <c r="H214" s="162"/>
      <c r="I214" s="163"/>
      <c r="J214" s="1298"/>
    </row>
    <row r="215" spans="1:10" ht="15" customHeight="1" x14ac:dyDescent="0.25">
      <c r="A215" s="933"/>
      <c r="B215" s="1482" t="s">
        <v>1680</v>
      </c>
      <c r="C215" s="2028"/>
      <c r="D215" s="2028"/>
      <c r="E215" s="2028"/>
      <c r="F215" s="617"/>
      <c r="G215" s="1310"/>
      <c r="H215" s="162"/>
      <c r="I215" s="163"/>
      <c r="J215" s="1298"/>
    </row>
    <row r="216" spans="1:10" ht="15" customHeight="1" x14ac:dyDescent="0.25">
      <c r="A216" s="933"/>
      <c r="B216" s="1315" t="s">
        <v>2074</v>
      </c>
      <c r="C216" s="1315"/>
      <c r="D216" s="1315"/>
      <c r="E216" s="1315"/>
      <c r="F216" s="617"/>
      <c r="G216" s="1310"/>
      <c r="H216" s="162"/>
      <c r="I216" s="163"/>
      <c r="J216" s="1298"/>
    </row>
    <row r="217" spans="1:10" ht="15" customHeight="1" x14ac:dyDescent="0.25">
      <c r="A217" s="933"/>
      <c r="B217" s="1481" t="s">
        <v>1674</v>
      </c>
      <c r="C217" s="2028"/>
      <c r="D217" s="2028"/>
      <c r="E217" s="2028"/>
      <c r="F217" s="1314">
        <v>0.3</v>
      </c>
      <c r="G217" s="1310"/>
      <c r="H217" s="162"/>
      <c r="I217" s="163"/>
      <c r="J217" s="1298"/>
    </row>
    <row r="218" spans="1:10" ht="15" customHeight="1" x14ac:dyDescent="0.25">
      <c r="A218" s="933"/>
      <c r="B218" s="1481" t="s">
        <v>1675</v>
      </c>
      <c r="C218" s="2028"/>
      <c r="D218" s="2028"/>
      <c r="E218" s="2028"/>
      <c r="F218" s="1314">
        <v>0.375</v>
      </c>
      <c r="G218" s="1310"/>
      <c r="H218" s="162"/>
      <c r="I218" s="163"/>
      <c r="J218" s="1298"/>
    </row>
    <row r="219" spans="1:10" ht="15" customHeight="1" x14ac:dyDescent="0.25">
      <c r="A219" s="933"/>
      <c r="B219" s="1481" t="s">
        <v>1676</v>
      </c>
      <c r="C219" s="2028"/>
      <c r="D219" s="2028"/>
      <c r="E219" s="2028"/>
      <c r="F219" s="1314">
        <v>0.45</v>
      </c>
      <c r="G219" s="1310"/>
      <c r="H219" s="162"/>
      <c r="I219" s="163"/>
      <c r="J219" s="1298"/>
    </row>
    <row r="220" spans="1:10" ht="15" customHeight="1" x14ac:dyDescent="0.25">
      <c r="A220" s="933"/>
      <c r="B220" s="1481" t="s">
        <v>1677</v>
      </c>
      <c r="C220" s="2028"/>
      <c r="D220" s="2028"/>
      <c r="E220" s="2028"/>
      <c r="F220" s="1314">
        <v>0.6</v>
      </c>
      <c r="G220" s="1310"/>
      <c r="H220" s="162"/>
      <c r="I220" s="163"/>
      <c r="J220" s="1298"/>
    </row>
    <row r="221" spans="1:10" ht="15" customHeight="1" x14ac:dyDescent="0.25">
      <c r="A221" s="933"/>
      <c r="B221" s="1481" t="s">
        <v>1678</v>
      </c>
      <c r="C221" s="2028"/>
      <c r="D221" s="2028"/>
      <c r="E221" s="2028"/>
      <c r="F221" s="1314">
        <v>0.75</v>
      </c>
      <c r="G221" s="1310"/>
      <c r="H221" s="162"/>
      <c r="I221" s="163"/>
      <c r="J221" s="1298"/>
    </row>
    <row r="222" spans="1:10" ht="15" customHeight="1" x14ac:dyDescent="0.25">
      <c r="A222" s="933"/>
      <c r="B222" s="1481" t="s">
        <v>1679</v>
      </c>
      <c r="C222" s="2028"/>
      <c r="D222" s="2028"/>
      <c r="E222" s="2028"/>
      <c r="F222" s="1314">
        <v>1.05</v>
      </c>
      <c r="G222" s="1310"/>
      <c r="H222" s="162"/>
      <c r="I222" s="163"/>
      <c r="J222" s="1298"/>
    </row>
    <row r="223" spans="1:10" ht="15" customHeight="1" x14ac:dyDescent="0.25">
      <c r="A223" s="933"/>
      <c r="B223" s="1481" t="s">
        <v>1680</v>
      </c>
      <c r="C223" s="2028"/>
      <c r="D223" s="2028"/>
      <c r="E223" s="2028"/>
      <c r="F223" s="1314">
        <v>1.5</v>
      </c>
      <c r="G223" s="1310"/>
      <c r="H223" s="162"/>
      <c r="I223" s="163"/>
      <c r="J223" s="1298"/>
    </row>
    <row r="224" spans="1:10" ht="15" customHeight="1" x14ac:dyDescent="0.25">
      <c r="A224" s="933"/>
      <c r="B224" s="1315" t="s">
        <v>2075</v>
      </c>
      <c r="C224" s="1315"/>
      <c r="D224" s="1315"/>
      <c r="E224" s="1315"/>
      <c r="F224" s="617"/>
      <c r="G224" s="1310"/>
      <c r="H224" s="162"/>
      <c r="I224" s="163"/>
      <c r="J224" s="1298"/>
    </row>
    <row r="225" spans="1:10" ht="15" customHeight="1" x14ac:dyDescent="0.25">
      <c r="A225" s="933"/>
      <c r="B225" s="1481" t="s">
        <v>1682</v>
      </c>
      <c r="C225" s="2028"/>
      <c r="D225" s="2028"/>
      <c r="E225" s="2028"/>
      <c r="F225" s="1314">
        <v>0.7</v>
      </c>
      <c r="G225" s="1310"/>
      <c r="H225" s="162"/>
      <c r="I225" s="163"/>
      <c r="J225" s="1298"/>
    </row>
    <row r="226" spans="1:10" ht="15" customHeight="1" x14ac:dyDescent="0.25">
      <c r="A226" s="933"/>
      <c r="B226" s="1481" t="s">
        <v>1683</v>
      </c>
      <c r="C226" s="2028"/>
      <c r="D226" s="2028"/>
      <c r="E226" s="2028"/>
      <c r="F226" s="1314">
        <v>0.9</v>
      </c>
      <c r="G226" s="1310"/>
      <c r="H226" s="162"/>
      <c r="I226" s="163"/>
      <c r="J226" s="1298"/>
    </row>
    <row r="227" spans="1:10" ht="15" customHeight="1" x14ac:dyDescent="0.25">
      <c r="A227" s="933"/>
      <c r="B227" s="1481" t="s">
        <v>1684</v>
      </c>
      <c r="C227" s="2028"/>
      <c r="D227" s="2028"/>
      <c r="E227" s="2028"/>
      <c r="F227" s="1314">
        <v>1.1000000000000001</v>
      </c>
      <c r="G227" s="1310"/>
      <c r="H227" s="162"/>
      <c r="I227" s="163"/>
      <c r="J227" s="1298"/>
    </row>
    <row r="228" spans="1:10" ht="15" customHeight="1" x14ac:dyDescent="0.25">
      <c r="A228" s="933"/>
      <c r="B228" s="1481" t="s">
        <v>1680</v>
      </c>
      <c r="C228" s="2028"/>
      <c r="D228" s="2028"/>
      <c r="E228" s="2028"/>
      <c r="F228" s="1314">
        <v>1.5</v>
      </c>
      <c r="G228" s="1310"/>
      <c r="H228" s="162"/>
      <c r="I228" s="163"/>
      <c r="J228" s="1298"/>
    </row>
    <row r="229" spans="1:10" ht="15" customHeight="1" x14ac:dyDescent="0.25">
      <c r="A229" s="933"/>
      <c r="B229" s="1315" t="s">
        <v>2076</v>
      </c>
      <c r="C229" s="1315"/>
      <c r="D229" s="1315"/>
      <c r="E229" s="1315"/>
      <c r="F229" s="617"/>
      <c r="G229" s="1310"/>
      <c r="H229" s="162"/>
      <c r="I229" s="163"/>
      <c r="J229" s="1298"/>
    </row>
    <row r="230" spans="1:10" ht="15" customHeight="1" x14ac:dyDescent="0.25">
      <c r="A230" s="933"/>
      <c r="B230" s="1481" t="s">
        <v>1772</v>
      </c>
      <c r="C230" s="2028"/>
      <c r="D230" s="2028"/>
      <c r="E230" s="2028"/>
      <c r="F230" s="1314">
        <v>1.5</v>
      </c>
      <c r="G230" s="1310"/>
      <c r="H230" s="162"/>
      <c r="I230" s="163"/>
      <c r="J230" s="1298"/>
    </row>
    <row r="231" spans="1:10" ht="15" customHeight="1" x14ac:dyDescent="0.25">
      <c r="A231" s="933"/>
      <c r="B231" s="1481" t="s">
        <v>1773</v>
      </c>
      <c r="C231" s="2028"/>
      <c r="D231" s="2028"/>
      <c r="E231" s="2028"/>
      <c r="F231" s="1314">
        <v>1</v>
      </c>
      <c r="G231" s="1310"/>
      <c r="H231" s="162"/>
      <c r="I231" s="163"/>
      <c r="J231" s="1298"/>
    </row>
    <row r="232" spans="1:10" ht="15" customHeight="1" x14ac:dyDescent="0.25">
      <c r="A232" s="933"/>
      <c r="B232" s="475" t="s">
        <v>2029</v>
      </c>
      <c r="C232" s="475"/>
      <c r="D232" s="475"/>
      <c r="E232" s="475"/>
      <c r="F232" s="617"/>
      <c r="G232" s="1310"/>
      <c r="H232" s="162"/>
      <c r="I232" s="163"/>
      <c r="J232" s="1298"/>
    </row>
    <row r="233" spans="1:10" ht="15" customHeight="1" x14ac:dyDescent="0.25">
      <c r="A233" s="933"/>
      <c r="B233" s="658" t="s">
        <v>1932</v>
      </c>
      <c r="C233" s="1316"/>
      <c r="D233" s="1316"/>
      <c r="E233" s="1316"/>
      <c r="F233" s="1428"/>
      <c r="G233" s="1310"/>
      <c r="H233" s="162"/>
      <c r="I233" s="163"/>
      <c r="J233" s="1298"/>
    </row>
    <row r="234" spans="1:10" ht="15" customHeight="1" x14ac:dyDescent="0.25">
      <c r="A234" s="933"/>
      <c r="B234" s="475" t="s">
        <v>1774</v>
      </c>
      <c r="C234" s="1317"/>
      <c r="D234" s="1317"/>
      <c r="E234" s="1317"/>
      <c r="F234" s="1428"/>
      <c r="G234" s="1310"/>
      <c r="H234" s="162"/>
      <c r="I234" s="163"/>
      <c r="J234" s="1298"/>
    </row>
    <row r="235" spans="1:10" ht="15" customHeight="1" x14ac:dyDescent="0.25">
      <c r="A235" s="933"/>
      <c r="B235" s="1101" t="s">
        <v>41</v>
      </c>
      <c r="C235" s="1101"/>
      <c r="D235" s="1101"/>
      <c r="E235" s="1101"/>
      <c r="F235" s="799"/>
      <c r="G235" s="622"/>
      <c r="H235" s="162"/>
      <c r="I235" s="163"/>
      <c r="J235" s="1298"/>
    </row>
    <row r="236" spans="1:10" s="1129" customFormat="1" ht="15" customHeight="1" x14ac:dyDescent="0.3">
      <c r="A236" s="1374"/>
      <c r="B236" s="1370"/>
      <c r="C236" s="1371"/>
      <c r="D236" s="1371"/>
      <c r="E236" s="1371"/>
      <c r="F236" s="1371"/>
      <c r="G236" s="1373"/>
      <c r="H236" s="1373"/>
      <c r="I236" s="1183"/>
      <c r="J236" s="1372"/>
    </row>
    <row r="237" spans="1:10" ht="45" customHeight="1" x14ac:dyDescent="0.25">
      <c r="A237" s="1299" t="s">
        <v>2078</v>
      </c>
      <c r="B237" s="1301"/>
      <c r="C237" s="1301"/>
      <c r="D237" s="1301"/>
      <c r="E237" s="1301"/>
      <c r="F237" s="973"/>
      <c r="G237" s="162"/>
      <c r="H237" s="162"/>
      <c r="I237" s="163"/>
      <c r="J237" s="1298"/>
    </row>
    <row r="238" spans="1:10" ht="15" customHeight="1" x14ac:dyDescent="0.25">
      <c r="A238" s="933"/>
      <c r="B238" s="981" t="s">
        <v>1821</v>
      </c>
      <c r="C238" s="981"/>
      <c r="D238" s="981"/>
      <c r="E238" s="981"/>
      <c r="F238" s="1304" t="s">
        <v>1818</v>
      </c>
      <c r="G238" s="162"/>
      <c r="H238" s="162"/>
      <c r="I238" s="163"/>
      <c r="J238" s="1298"/>
    </row>
    <row r="239" spans="1:10" s="1129" customFormat="1" ht="15" customHeight="1" x14ac:dyDescent="0.3">
      <c r="A239" s="939"/>
      <c r="B239" s="1319"/>
      <c r="C239" s="1320"/>
      <c r="D239" s="1320"/>
      <c r="E239" s="1320"/>
      <c r="F239" s="1320"/>
      <c r="G239" s="1373"/>
      <c r="H239" s="1373"/>
      <c r="I239" s="1183"/>
      <c r="J239" s="1372"/>
    </row>
    <row r="240" spans="1:10" ht="45" customHeight="1" x14ac:dyDescent="0.25">
      <c r="A240" s="1299" t="s">
        <v>1817</v>
      </c>
      <c r="B240" s="1301"/>
      <c r="C240" s="1301"/>
      <c r="D240" s="1301"/>
      <c r="E240" s="1301"/>
      <c r="F240" s="973"/>
      <c r="G240" s="162"/>
      <c r="H240" s="162"/>
      <c r="I240" s="163"/>
      <c r="J240" s="1298"/>
    </row>
    <row r="241" spans="1:10" ht="15" customHeight="1" x14ac:dyDescent="0.25">
      <c r="A241" s="933"/>
      <c r="B241" s="1303" t="s">
        <v>1931</v>
      </c>
      <c r="C241" s="1301"/>
      <c r="D241" s="1301"/>
      <c r="E241" s="1302"/>
      <c r="F241" s="1120" t="s">
        <v>46</v>
      </c>
      <c r="G241" s="162"/>
      <c r="H241" s="163"/>
      <c r="I241" s="163"/>
      <c r="J241" s="1298"/>
    </row>
    <row r="242" spans="1:10" ht="15" customHeight="1" x14ac:dyDescent="0.3">
      <c r="A242" s="1318"/>
      <c r="B242" s="1319"/>
      <c r="C242" s="1320"/>
      <c r="D242" s="1320"/>
      <c r="E242" s="1320"/>
      <c r="F242" s="1320"/>
      <c r="G242" s="1373"/>
      <c r="H242" s="1373"/>
      <c r="I242" s="1183"/>
      <c r="J242" s="1298"/>
    </row>
    <row r="243" spans="1:10" s="180" customFormat="1" ht="45" customHeight="1" x14ac:dyDescent="0.25">
      <c r="A243" s="525" t="s">
        <v>1234</v>
      </c>
      <c r="B243" s="796"/>
      <c r="C243" s="796"/>
      <c r="D243" s="841"/>
      <c r="E243" s="841"/>
      <c r="F243" s="842"/>
      <c r="G243" s="648"/>
      <c r="H243" s="648"/>
      <c r="I243" s="648"/>
      <c r="J243" s="526"/>
    </row>
    <row r="244" spans="1:10" ht="15" customHeight="1" x14ac:dyDescent="0.25">
      <c r="A244" s="568"/>
      <c r="B244" s="535" t="s">
        <v>689</v>
      </c>
      <c r="C244" s="536">
        <v>0</v>
      </c>
      <c r="D244" s="537" t="s">
        <v>690</v>
      </c>
      <c r="E244" s="537"/>
      <c r="F244" s="537"/>
      <c r="G244" s="537"/>
      <c r="H244" s="163"/>
      <c r="I244" s="163"/>
      <c r="J244" s="168"/>
    </row>
    <row r="245" spans="1:10" ht="15" customHeight="1" x14ac:dyDescent="0.25">
      <c r="A245" s="519"/>
      <c r="B245" s="843" t="s">
        <v>53</v>
      </c>
      <c r="C245" s="538">
        <v>1</v>
      </c>
      <c r="D245" s="528" t="s">
        <v>46</v>
      </c>
      <c r="E245" s="528"/>
      <c r="F245" s="528"/>
      <c r="G245" s="528"/>
      <c r="H245" s="163"/>
      <c r="I245" s="163"/>
      <c r="J245" s="168"/>
    </row>
    <row r="246" spans="1:10" ht="15" customHeight="1" x14ac:dyDescent="0.25">
      <c r="A246" s="519"/>
      <c r="B246" s="524"/>
      <c r="C246" s="838">
        <v>2</v>
      </c>
      <c r="D246" s="206" t="s">
        <v>47</v>
      </c>
      <c r="E246" s="206"/>
      <c r="F246" s="206"/>
      <c r="G246" s="206"/>
      <c r="H246" s="163"/>
      <c r="I246" s="163"/>
      <c r="J246" s="168"/>
    </row>
    <row r="247" spans="1:10" ht="15" customHeight="1" x14ac:dyDescent="0.25">
      <c r="A247" s="519"/>
      <c r="B247" s="535" t="s">
        <v>38</v>
      </c>
      <c r="C247" s="536">
        <v>3</v>
      </c>
      <c r="D247" s="537"/>
      <c r="E247" s="537"/>
      <c r="F247" s="537"/>
      <c r="G247" s="537"/>
      <c r="H247" s="163"/>
      <c r="I247" s="163"/>
      <c r="J247" s="168"/>
    </row>
    <row r="248" spans="1:10" ht="15" customHeight="1" x14ac:dyDescent="0.25">
      <c r="A248" s="519"/>
      <c r="B248" s="843" t="s">
        <v>160</v>
      </c>
      <c r="C248" s="538">
        <v>1</v>
      </c>
      <c r="D248" s="528">
        <v>1</v>
      </c>
      <c r="E248" s="528"/>
      <c r="F248" s="528"/>
      <c r="G248" s="528"/>
      <c r="H248" s="163"/>
      <c r="I248" s="163"/>
      <c r="J248" s="168"/>
    </row>
    <row r="249" spans="1:10" ht="15" customHeight="1" x14ac:dyDescent="0.25">
      <c r="A249" s="519"/>
      <c r="B249" s="524"/>
      <c r="C249" s="838">
        <v>2</v>
      </c>
      <c r="D249" s="206">
        <v>2</v>
      </c>
      <c r="E249" s="212"/>
      <c r="F249" s="212"/>
      <c r="G249" s="212"/>
      <c r="H249" s="163"/>
      <c r="I249" s="163"/>
      <c r="J249" s="168"/>
    </row>
    <row r="250" spans="1:10" ht="15" customHeight="1" x14ac:dyDescent="0.25">
      <c r="A250" s="519"/>
      <c r="B250" s="170" t="s">
        <v>282</v>
      </c>
      <c r="C250" s="538">
        <v>1</v>
      </c>
      <c r="D250" s="528">
        <v>1</v>
      </c>
      <c r="E250" s="539">
        <v>1</v>
      </c>
      <c r="F250" s="528" t="s">
        <v>283</v>
      </c>
      <c r="G250" s="528"/>
      <c r="H250" s="163"/>
      <c r="I250" s="163"/>
      <c r="J250" s="168"/>
    </row>
    <row r="251" spans="1:10" ht="15" customHeight="1" x14ac:dyDescent="0.25">
      <c r="A251" s="519"/>
      <c r="B251" s="163"/>
      <c r="C251" s="214">
        <v>2</v>
      </c>
      <c r="D251" s="619">
        <v>1000</v>
      </c>
      <c r="E251" s="296">
        <v>1000</v>
      </c>
      <c r="F251" s="619" t="s">
        <v>284</v>
      </c>
      <c r="G251" s="619"/>
      <c r="H251" s="163"/>
      <c r="I251" s="163"/>
      <c r="J251" s="168"/>
    </row>
    <row r="252" spans="1:10" ht="15" customHeight="1" x14ac:dyDescent="0.25">
      <c r="A252" s="519"/>
      <c r="B252" s="163"/>
      <c r="C252" s="838">
        <v>3</v>
      </c>
      <c r="D252" s="206">
        <v>1000000</v>
      </c>
      <c r="E252" s="297">
        <v>1000000</v>
      </c>
      <c r="F252" s="206" t="s">
        <v>285</v>
      </c>
      <c r="G252" s="206"/>
      <c r="H252" s="163"/>
      <c r="I252" s="163"/>
      <c r="J252" s="168"/>
    </row>
    <row r="253" spans="1:10" ht="15" customHeight="1" x14ac:dyDescent="0.25">
      <c r="A253" s="519"/>
      <c r="B253" s="540" t="s">
        <v>174</v>
      </c>
      <c r="C253" s="538">
        <v>1</v>
      </c>
      <c r="D253" s="528" t="s">
        <v>175</v>
      </c>
      <c r="E253" s="207"/>
      <c r="F253" s="207"/>
      <c r="G253" s="207"/>
      <c r="H253" s="163"/>
      <c r="I253" s="163"/>
      <c r="J253" s="168"/>
    </row>
    <row r="254" spans="1:10" ht="15" customHeight="1" x14ac:dyDescent="0.25">
      <c r="A254" s="519"/>
      <c r="B254" s="163"/>
      <c r="C254" s="214">
        <v>2</v>
      </c>
      <c r="D254" s="619" t="s">
        <v>176</v>
      </c>
      <c r="E254" s="619"/>
      <c r="F254" s="619"/>
      <c r="G254" s="619"/>
      <c r="H254" s="163"/>
      <c r="I254" s="163"/>
      <c r="J254" s="168"/>
    </row>
    <row r="255" spans="1:10" ht="15" customHeight="1" x14ac:dyDescent="0.25">
      <c r="A255" s="519"/>
      <c r="B255" s="163"/>
      <c r="C255" s="838">
        <v>3</v>
      </c>
      <c r="D255" s="206" t="s">
        <v>177</v>
      </c>
      <c r="E255" s="206"/>
      <c r="F255" s="206"/>
      <c r="G255" s="206"/>
      <c r="H255" s="163"/>
      <c r="I255" s="163"/>
      <c r="J255" s="168"/>
    </row>
    <row r="256" spans="1:10" ht="15" customHeight="1" x14ac:dyDescent="0.25">
      <c r="A256" s="519"/>
      <c r="B256" s="843" t="s">
        <v>27</v>
      </c>
      <c r="C256" s="538">
        <v>1</v>
      </c>
      <c r="D256" s="528" t="s">
        <v>178</v>
      </c>
      <c r="E256" s="528"/>
      <c r="F256" s="528"/>
      <c r="G256" s="528"/>
      <c r="H256" s="163"/>
      <c r="I256" s="163"/>
      <c r="J256" s="168"/>
    </row>
    <row r="257" spans="1:10" ht="15" customHeight="1" x14ac:dyDescent="0.25">
      <c r="A257" s="519"/>
      <c r="B257" s="163"/>
      <c r="C257" s="214">
        <v>2</v>
      </c>
      <c r="D257" s="619" t="s">
        <v>25</v>
      </c>
      <c r="E257" s="619"/>
      <c r="F257" s="619"/>
      <c r="G257" s="619"/>
      <c r="H257" s="163"/>
      <c r="I257" s="163"/>
      <c r="J257" s="168"/>
    </row>
    <row r="258" spans="1:10" ht="15" customHeight="1" x14ac:dyDescent="0.25">
      <c r="A258" s="519"/>
      <c r="B258" s="163"/>
      <c r="C258" s="214">
        <v>3</v>
      </c>
      <c r="D258" s="619" t="s">
        <v>26</v>
      </c>
      <c r="E258" s="619"/>
      <c r="F258" s="619"/>
      <c r="G258" s="619"/>
      <c r="H258" s="163"/>
      <c r="I258" s="163"/>
      <c r="J258" s="168"/>
    </row>
    <row r="259" spans="1:10" ht="15" customHeight="1" x14ac:dyDescent="0.25">
      <c r="A259" s="519"/>
      <c r="B259" s="524"/>
      <c r="C259" s="838">
        <v>4</v>
      </c>
      <c r="D259" s="206" t="s">
        <v>177</v>
      </c>
      <c r="E259" s="206"/>
      <c r="F259" s="206"/>
      <c r="G259" s="206"/>
      <c r="H259" s="163"/>
      <c r="I259" s="163"/>
      <c r="J259" s="168"/>
    </row>
    <row r="260" spans="1:10" ht="15" customHeight="1" x14ac:dyDescent="0.25">
      <c r="A260" s="519"/>
      <c r="B260" s="843" t="s">
        <v>291</v>
      </c>
      <c r="C260" s="538">
        <v>1</v>
      </c>
      <c r="D260" s="619" t="s">
        <v>286</v>
      </c>
      <c r="E260" s="528"/>
      <c r="F260" s="528"/>
      <c r="G260" s="528"/>
      <c r="H260" s="163"/>
      <c r="I260" s="163"/>
      <c r="J260" s="168"/>
    </row>
    <row r="261" spans="1:10" ht="15" customHeight="1" x14ac:dyDescent="0.25">
      <c r="A261" s="519"/>
      <c r="B261" s="524"/>
      <c r="C261" s="215">
        <v>2</v>
      </c>
      <c r="D261" s="212" t="s">
        <v>287</v>
      </c>
      <c r="E261" s="212"/>
      <c r="F261" s="212"/>
      <c r="G261" s="212"/>
      <c r="H261" s="163"/>
      <c r="I261" s="163"/>
      <c r="J261" s="168"/>
    </row>
    <row r="262" spans="1:10" ht="15" customHeight="1" x14ac:dyDescent="0.25">
      <c r="A262" s="519"/>
      <c r="B262" s="843" t="s">
        <v>290</v>
      </c>
      <c r="C262" s="538">
        <v>1</v>
      </c>
      <c r="D262" s="528" t="s">
        <v>288</v>
      </c>
      <c r="E262" s="528"/>
      <c r="F262" s="528"/>
      <c r="G262" s="528"/>
      <c r="H262" s="163"/>
      <c r="I262" s="163"/>
      <c r="J262" s="168"/>
    </row>
    <row r="263" spans="1:10" ht="15" customHeight="1" x14ac:dyDescent="0.25">
      <c r="A263" s="519"/>
      <c r="B263" s="524"/>
      <c r="C263" s="838">
        <v>2</v>
      </c>
      <c r="D263" s="206" t="s">
        <v>289</v>
      </c>
      <c r="E263" s="206"/>
      <c r="F263" s="206"/>
      <c r="G263" s="206"/>
      <c r="H263" s="163"/>
      <c r="I263" s="163"/>
      <c r="J263" s="168"/>
    </row>
    <row r="264" spans="1:10" ht="15" customHeight="1" x14ac:dyDescent="0.25">
      <c r="A264" s="519"/>
      <c r="B264" s="843" t="s">
        <v>57</v>
      </c>
      <c r="C264" s="538">
        <v>0</v>
      </c>
      <c r="D264" s="619" t="s">
        <v>170</v>
      </c>
      <c r="E264" s="528"/>
      <c r="F264" s="528"/>
      <c r="G264" s="528"/>
      <c r="H264" s="163"/>
      <c r="I264" s="163"/>
      <c r="J264" s="168"/>
    </row>
    <row r="265" spans="1:10" ht="15" customHeight="1" x14ac:dyDescent="0.25">
      <c r="A265" s="519"/>
      <c r="B265" s="170"/>
      <c r="C265" s="214">
        <v>1</v>
      </c>
      <c r="D265" s="619" t="s">
        <v>171</v>
      </c>
      <c r="E265" s="619"/>
      <c r="F265" s="619"/>
      <c r="G265" s="619"/>
      <c r="H265" s="163"/>
      <c r="I265" s="163"/>
      <c r="J265" s="168"/>
    </row>
    <row r="266" spans="1:10" ht="15" customHeight="1" x14ac:dyDescent="0.25">
      <c r="A266" s="519"/>
      <c r="B266" s="163"/>
      <c r="C266" s="214">
        <v>2</v>
      </c>
      <c r="D266" s="619" t="s">
        <v>172</v>
      </c>
      <c r="E266" s="619"/>
      <c r="F266" s="619"/>
      <c r="G266" s="619"/>
      <c r="H266" s="163"/>
      <c r="I266" s="163"/>
      <c r="J266" s="168"/>
    </row>
    <row r="267" spans="1:10" ht="15" customHeight="1" x14ac:dyDescent="0.25">
      <c r="A267" s="519"/>
      <c r="B267" s="163"/>
      <c r="C267" s="215">
        <v>3</v>
      </c>
      <c r="D267" s="212" t="s">
        <v>173</v>
      </c>
      <c r="E267" s="212"/>
      <c r="F267" s="212"/>
      <c r="G267" s="212"/>
      <c r="H267" s="163"/>
      <c r="I267" s="163"/>
      <c r="J267" s="168"/>
    </row>
    <row r="268" spans="1:10" ht="15" customHeight="1" x14ac:dyDescent="0.25">
      <c r="A268" s="1015"/>
      <c r="B268" s="1181" t="s">
        <v>1820</v>
      </c>
      <c r="C268" s="1376">
        <v>1</v>
      </c>
      <c r="D268" s="1189" t="s">
        <v>1818</v>
      </c>
      <c r="E268" s="996"/>
      <c r="F268" s="996"/>
      <c r="G268" s="996"/>
      <c r="H268" s="163"/>
      <c r="I268" s="163"/>
      <c r="J268" s="168"/>
    </row>
    <row r="269" spans="1:10" ht="15" customHeight="1" x14ac:dyDescent="0.25">
      <c r="A269" s="1015"/>
      <c r="B269" s="163"/>
      <c r="C269" s="822">
        <v>2</v>
      </c>
      <c r="D269" s="293" t="s">
        <v>1819</v>
      </c>
      <c r="E269" s="207"/>
      <c r="F269" s="207"/>
      <c r="G269" s="207"/>
      <c r="H269" s="163"/>
      <c r="I269" s="163"/>
      <c r="J269" s="168"/>
    </row>
    <row r="270" spans="1:10" ht="15" customHeight="1" x14ac:dyDescent="0.25">
      <c r="A270" s="1015"/>
      <c r="B270" s="1183"/>
      <c r="C270" s="1377">
        <v>3</v>
      </c>
      <c r="D270" s="511" t="s">
        <v>1812</v>
      </c>
      <c r="E270" s="1107"/>
      <c r="F270" s="1107"/>
      <c r="G270" s="1107"/>
      <c r="H270" s="163"/>
      <c r="I270" s="163"/>
      <c r="J270" s="168"/>
    </row>
    <row r="271" spans="1:10" ht="15" customHeight="1" x14ac:dyDescent="0.25">
      <c r="A271" s="519"/>
      <c r="B271" s="843" t="s">
        <v>165</v>
      </c>
      <c r="C271" s="538">
        <v>1</v>
      </c>
      <c r="D271" s="528" t="s">
        <v>48</v>
      </c>
      <c r="E271" s="528"/>
      <c r="F271" s="528"/>
      <c r="G271" s="528"/>
      <c r="H271" s="163"/>
      <c r="I271" s="163"/>
      <c r="J271" s="168"/>
    </row>
    <row r="272" spans="1:10" ht="15" customHeight="1" x14ac:dyDescent="0.25">
      <c r="A272" s="519"/>
      <c r="B272" s="524"/>
      <c r="C272" s="838">
        <v>2</v>
      </c>
      <c r="D272" s="206" t="s">
        <v>166</v>
      </c>
      <c r="E272" s="206"/>
      <c r="F272" s="206"/>
      <c r="G272" s="206"/>
      <c r="H272" s="163"/>
      <c r="I272" s="163"/>
      <c r="J272" s="168"/>
    </row>
    <row r="273" spans="1:10" ht="15" customHeight="1" x14ac:dyDescent="0.25">
      <c r="A273" s="519"/>
      <c r="B273" s="843" t="s">
        <v>6</v>
      </c>
      <c r="C273" s="538">
        <v>0</v>
      </c>
      <c r="D273" s="619" t="s">
        <v>7</v>
      </c>
      <c r="E273" s="528"/>
      <c r="F273" s="528"/>
      <c r="G273" s="528"/>
      <c r="H273" s="163"/>
      <c r="I273" s="163"/>
      <c r="J273" s="168"/>
    </row>
    <row r="274" spans="1:10" ht="15" customHeight="1" x14ac:dyDescent="0.25">
      <c r="A274" s="527"/>
      <c r="B274" s="170"/>
      <c r="C274" s="214">
        <v>1</v>
      </c>
      <c r="D274" s="619" t="s">
        <v>8</v>
      </c>
      <c r="E274" s="619"/>
      <c r="F274" s="619"/>
      <c r="G274" s="619"/>
      <c r="H274" s="162"/>
      <c r="I274" s="162"/>
      <c r="J274" s="209"/>
    </row>
    <row r="275" spans="1:10" ht="15" customHeight="1" x14ac:dyDescent="0.25">
      <c r="A275" s="527"/>
      <c r="B275" s="163"/>
      <c r="C275" s="214">
        <v>2</v>
      </c>
      <c r="D275" s="206" t="s">
        <v>9</v>
      </c>
      <c r="E275" s="619"/>
      <c r="F275" s="619"/>
      <c r="G275" s="619"/>
      <c r="H275" s="162"/>
      <c r="I275" s="162"/>
      <c r="J275" s="209"/>
    </row>
    <row r="276" spans="1:10" ht="15" customHeight="1" x14ac:dyDescent="0.25">
      <c r="A276" s="527"/>
      <c r="B276" s="540" t="s">
        <v>44</v>
      </c>
      <c r="C276" s="538">
        <v>1</v>
      </c>
      <c r="D276" s="528" t="s">
        <v>195</v>
      </c>
      <c r="E276" s="528"/>
      <c r="F276" s="528"/>
      <c r="G276" s="528"/>
      <c r="H276" s="162"/>
      <c r="I276" s="162"/>
      <c r="J276" s="209"/>
    </row>
    <row r="277" spans="1:10" ht="15" customHeight="1" x14ac:dyDescent="0.25">
      <c r="A277" s="527"/>
      <c r="B277" s="163"/>
      <c r="C277" s="214">
        <v>2</v>
      </c>
      <c r="D277" s="619" t="s">
        <v>194</v>
      </c>
      <c r="E277" s="619"/>
      <c r="F277" s="619"/>
      <c r="G277" s="619"/>
      <c r="H277" s="162"/>
      <c r="I277" s="162"/>
      <c r="J277" s="209"/>
    </row>
    <row r="278" spans="1:10" ht="15" customHeight="1" x14ac:dyDescent="0.25">
      <c r="A278" s="527"/>
      <c r="B278" s="524"/>
      <c r="C278" s="838">
        <v>3</v>
      </c>
      <c r="D278" s="206" t="s">
        <v>196</v>
      </c>
      <c r="E278" s="206"/>
      <c r="F278" s="206"/>
      <c r="G278" s="206"/>
      <c r="H278" s="162"/>
      <c r="I278" s="162"/>
      <c r="J278" s="209"/>
    </row>
    <row r="279" spans="1:10" ht="15" customHeight="1" x14ac:dyDescent="0.25">
      <c r="A279" s="527"/>
      <c r="B279" s="170" t="s">
        <v>3</v>
      </c>
      <c r="C279" s="538">
        <v>1</v>
      </c>
      <c r="D279" s="528"/>
      <c r="E279" s="528"/>
      <c r="F279" s="528"/>
      <c r="G279" s="528"/>
      <c r="H279" s="162"/>
      <c r="I279" s="162"/>
      <c r="J279" s="209"/>
    </row>
    <row r="280" spans="1:10" ht="15" customHeight="1" x14ac:dyDescent="0.25">
      <c r="A280" s="527"/>
      <c r="B280" s="170"/>
      <c r="C280" s="214">
        <v>2</v>
      </c>
      <c r="D280" s="619"/>
      <c r="E280" s="619"/>
      <c r="F280" s="619"/>
      <c r="G280" s="619"/>
      <c r="H280" s="162"/>
      <c r="I280" s="162"/>
      <c r="J280" s="209"/>
    </row>
    <row r="281" spans="1:10" ht="15" customHeight="1" x14ac:dyDescent="0.25">
      <c r="A281" s="527"/>
      <c r="B281" s="170"/>
      <c r="C281" s="214">
        <v>4</v>
      </c>
      <c r="D281" s="619"/>
      <c r="E281" s="619"/>
      <c r="F281" s="619"/>
      <c r="G281" s="619"/>
      <c r="H281" s="162"/>
      <c r="I281" s="162"/>
      <c r="J281" s="209"/>
    </row>
    <row r="282" spans="1:10" ht="15" customHeight="1" x14ac:dyDescent="0.25">
      <c r="A282" s="527"/>
      <c r="B282" s="170"/>
      <c r="C282" s="214">
        <v>5</v>
      </c>
      <c r="D282" s="619"/>
      <c r="E282" s="619"/>
      <c r="F282" s="619"/>
      <c r="G282" s="619"/>
      <c r="H282" s="162"/>
      <c r="I282" s="162"/>
      <c r="J282" s="209"/>
    </row>
    <row r="283" spans="1:10" ht="15" customHeight="1" x14ac:dyDescent="0.25">
      <c r="A283" s="527"/>
      <c r="B283" s="163"/>
      <c r="C283" s="214">
        <v>6</v>
      </c>
      <c r="D283" s="619"/>
      <c r="E283" s="619"/>
      <c r="F283" s="619"/>
      <c r="G283" s="619"/>
      <c r="H283" s="162"/>
      <c r="I283" s="162"/>
      <c r="J283" s="209"/>
    </row>
    <row r="284" spans="1:10" ht="15" customHeight="1" x14ac:dyDescent="0.25">
      <c r="A284" s="527"/>
      <c r="B284" s="163"/>
      <c r="C284" s="214">
        <v>7</v>
      </c>
      <c r="D284" s="619"/>
      <c r="E284" s="619"/>
      <c r="F284" s="619"/>
      <c r="G284" s="619"/>
      <c r="H284" s="162"/>
      <c r="I284" s="162"/>
      <c r="J284" s="209"/>
    </row>
    <row r="285" spans="1:10" ht="15" customHeight="1" x14ac:dyDescent="0.25">
      <c r="A285" s="527"/>
      <c r="B285" s="524"/>
      <c r="C285" s="838">
        <v>8</v>
      </c>
      <c r="D285" s="206"/>
      <c r="E285" s="206"/>
      <c r="F285" s="206"/>
      <c r="G285" s="206"/>
      <c r="H285" s="162"/>
      <c r="I285" s="162"/>
      <c r="J285" s="209"/>
    </row>
    <row r="286" spans="1:10" ht="15" customHeight="1" x14ac:dyDescent="0.25">
      <c r="A286" s="933"/>
      <c r="B286" s="843" t="s">
        <v>1284</v>
      </c>
      <c r="C286" s="538">
        <v>1</v>
      </c>
      <c r="D286" s="669" t="s">
        <v>1286</v>
      </c>
      <c r="E286" s="528"/>
      <c r="F286" s="528"/>
      <c r="G286" s="528"/>
      <c r="H286" s="162"/>
      <c r="I286" s="162"/>
      <c r="J286" s="209"/>
    </row>
    <row r="287" spans="1:10" ht="15" customHeight="1" x14ac:dyDescent="0.25">
      <c r="A287" s="933"/>
      <c r="B287" s="524"/>
      <c r="C287" s="930">
        <v>2</v>
      </c>
      <c r="D287" s="206" t="s">
        <v>1285</v>
      </c>
      <c r="E287" s="206"/>
      <c r="F287" s="206"/>
      <c r="G287" s="206"/>
      <c r="H287" s="162"/>
      <c r="I287" s="162"/>
      <c r="J287" s="209"/>
    </row>
    <row r="288" spans="1:10" s="323" customFormat="1" ht="15" customHeight="1" x14ac:dyDescent="0.25">
      <c r="A288" s="527"/>
      <c r="B288" s="170" t="s">
        <v>522</v>
      </c>
      <c r="C288" s="299">
        <v>1</v>
      </c>
      <c r="D288" s="300" t="s">
        <v>523</v>
      </c>
      <c r="E288" s="207"/>
      <c r="F288" s="207"/>
      <c r="G288" s="207"/>
      <c r="H288" s="158"/>
      <c r="I288" s="158"/>
      <c r="J288" s="209"/>
    </row>
    <row r="289" spans="1:22" s="323" customFormat="1" ht="15" customHeight="1" x14ac:dyDescent="0.25">
      <c r="A289" s="527"/>
      <c r="B289" s="1070"/>
      <c r="C289" s="816">
        <v>2</v>
      </c>
      <c r="D289" s="511" t="s">
        <v>524</v>
      </c>
      <c r="E289" s="206"/>
      <c r="F289" s="206"/>
      <c r="G289" s="206"/>
      <c r="H289" s="158"/>
      <c r="I289" s="158"/>
      <c r="J289" s="209"/>
    </row>
    <row r="290" spans="1:22" s="323" customFormat="1" ht="15" customHeight="1" x14ac:dyDescent="0.25">
      <c r="A290" s="933"/>
      <c r="B290" s="170" t="s">
        <v>1603</v>
      </c>
      <c r="C290" s="299">
        <v>1</v>
      </c>
      <c r="D290" s="330" t="s">
        <v>1551</v>
      </c>
      <c r="F290" s="207"/>
      <c r="G290" s="207"/>
      <c r="H290" s="158"/>
      <c r="I290" s="158"/>
      <c r="J290" s="209"/>
    </row>
    <row r="291" spans="1:22" s="323" customFormat="1" ht="15" customHeight="1" x14ac:dyDescent="0.25">
      <c r="A291" s="933"/>
      <c r="B291" s="163"/>
      <c r="C291" s="299">
        <v>2</v>
      </c>
      <c r="D291" s="1074" t="s">
        <v>1552</v>
      </c>
      <c r="E291" s="207"/>
      <c r="F291" s="207"/>
      <c r="G291" s="207"/>
      <c r="H291" s="158"/>
      <c r="I291" s="158"/>
      <c r="J291" s="209"/>
    </row>
    <row r="292" spans="1:22" s="323" customFormat="1" ht="15" customHeight="1" x14ac:dyDescent="0.25">
      <c r="A292" s="933"/>
      <c r="B292" s="163"/>
      <c r="C292" s="299">
        <v>3</v>
      </c>
      <c r="D292" s="1074" t="s">
        <v>1553</v>
      </c>
      <c r="E292" s="207"/>
      <c r="F292" s="207"/>
      <c r="G292" s="207"/>
      <c r="H292" s="158"/>
      <c r="I292" s="158"/>
      <c r="J292" s="209"/>
    </row>
    <row r="293" spans="1:22" s="323" customFormat="1" ht="15" customHeight="1" x14ac:dyDescent="0.25">
      <c r="A293" s="933"/>
      <c r="B293" s="163"/>
      <c r="C293" s="299">
        <v>4</v>
      </c>
      <c r="D293" s="1074" t="s">
        <v>2127</v>
      </c>
      <c r="E293" s="207"/>
      <c r="F293" s="207"/>
      <c r="G293" s="207"/>
      <c r="H293" s="158"/>
      <c r="I293" s="158"/>
      <c r="J293" s="209"/>
    </row>
    <row r="294" spans="1:22" s="323" customFormat="1" ht="15" customHeight="1" x14ac:dyDescent="0.25">
      <c r="A294" s="933"/>
      <c r="B294" s="163"/>
      <c r="C294" s="1179">
        <v>5</v>
      </c>
      <c r="D294" s="1180" t="s">
        <v>47</v>
      </c>
      <c r="E294" s="158"/>
      <c r="F294" s="158"/>
      <c r="G294" s="158"/>
      <c r="H294" s="158"/>
      <c r="I294" s="158"/>
      <c r="J294" s="1178"/>
    </row>
    <row r="295" spans="1:22" s="323" customFormat="1" ht="15" customHeight="1" x14ac:dyDescent="0.25">
      <c r="A295" s="933"/>
      <c r="B295" s="1181" t="s">
        <v>1602</v>
      </c>
      <c r="C295" s="1182">
        <v>1</v>
      </c>
      <c r="D295" s="1062" t="s">
        <v>1598</v>
      </c>
      <c r="E295" s="1186"/>
      <c r="F295" s="996"/>
      <c r="G295" s="996"/>
      <c r="H295" s="158"/>
      <c r="I295" s="158"/>
      <c r="J295" s="209"/>
    </row>
    <row r="296" spans="1:22" s="323" customFormat="1" ht="15" customHeight="1" x14ac:dyDescent="0.25">
      <c r="A296" s="933"/>
      <c r="B296" s="163"/>
      <c r="C296" s="299">
        <v>2</v>
      </c>
      <c r="D296" s="1074" t="s">
        <v>1599</v>
      </c>
      <c r="E296" s="207"/>
      <c r="F296" s="207"/>
      <c r="G296" s="207"/>
      <c r="H296" s="158"/>
      <c r="I296" s="158"/>
      <c r="J296" s="209"/>
    </row>
    <row r="297" spans="1:22" s="323" customFormat="1" ht="15" customHeight="1" x14ac:dyDescent="0.25">
      <c r="A297" s="933"/>
      <c r="B297" s="163"/>
      <c r="C297" s="299">
        <v>3</v>
      </c>
      <c r="D297" s="1074" t="s">
        <v>1600</v>
      </c>
      <c r="E297" s="207"/>
      <c r="F297" s="207"/>
      <c r="G297" s="207"/>
      <c r="H297" s="158"/>
      <c r="I297" s="158"/>
      <c r="J297" s="209"/>
    </row>
    <row r="298" spans="1:22" s="323" customFormat="1" ht="15" customHeight="1" x14ac:dyDescent="0.25">
      <c r="A298" s="933"/>
      <c r="B298" s="1183"/>
      <c r="C298" s="1184">
        <v>4</v>
      </c>
      <c r="D298" s="1185" t="s">
        <v>1601</v>
      </c>
      <c r="E298" s="1107"/>
      <c r="F298" s="1107"/>
      <c r="G298" s="1107"/>
      <c r="H298" s="158"/>
      <c r="I298" s="158"/>
      <c r="J298" s="209"/>
    </row>
    <row r="299" spans="1:22" s="308" customFormat="1" ht="15" customHeight="1" x14ac:dyDescent="0.25">
      <c r="A299" s="541"/>
      <c r="B299" s="843" t="s">
        <v>982</v>
      </c>
      <c r="C299" s="538">
        <v>1</v>
      </c>
      <c r="D299" s="542" t="s">
        <v>668</v>
      </c>
      <c r="E299" s="528"/>
      <c r="F299" s="543"/>
      <c r="G299" s="543"/>
      <c r="H299" s="3"/>
      <c r="I299" s="3"/>
      <c r="J299" s="505"/>
      <c r="K299" s="3"/>
      <c r="L299" s="506"/>
      <c r="M299" s="506"/>
      <c r="N299" s="506"/>
      <c r="O299" s="506"/>
      <c r="P299" s="506"/>
      <c r="Q299" s="506"/>
      <c r="R299" s="506"/>
      <c r="S299" s="506"/>
      <c r="T299" s="506"/>
      <c r="U299" s="506"/>
      <c r="V299" s="506"/>
    </row>
    <row r="300" spans="1:22" s="308" customFormat="1" ht="15" customHeight="1" x14ac:dyDescent="0.25">
      <c r="A300" s="541"/>
      <c r="B300" s="163"/>
      <c r="C300" s="214">
        <v>2</v>
      </c>
      <c r="D300" s="293" t="s">
        <v>669</v>
      </c>
      <c r="E300" s="619"/>
      <c r="F300" s="47"/>
      <c r="G300" s="47"/>
      <c r="H300" s="3"/>
      <c r="I300" s="3"/>
      <c r="J300" s="505"/>
      <c r="K300" s="3"/>
      <c r="L300" s="506"/>
      <c r="M300" s="506"/>
      <c r="N300" s="506"/>
      <c r="O300" s="506"/>
      <c r="P300" s="506"/>
      <c r="Q300" s="506"/>
      <c r="R300" s="506"/>
      <c r="S300" s="506"/>
      <c r="T300" s="506"/>
      <c r="U300" s="506"/>
      <c r="V300" s="506"/>
    </row>
    <row r="301" spans="1:22" s="308" customFormat="1" ht="15" customHeight="1" x14ac:dyDescent="0.25">
      <c r="A301" s="541"/>
      <c r="B301" s="3"/>
      <c r="C301" s="507">
        <v>3</v>
      </c>
      <c r="D301" s="508" t="s">
        <v>670</v>
      </c>
      <c r="E301" s="509"/>
      <c r="F301" s="47"/>
      <c r="G301" s="47"/>
      <c r="H301" s="3"/>
      <c r="I301" s="3"/>
      <c r="J301" s="505"/>
      <c r="K301" s="3"/>
      <c r="L301" s="506"/>
      <c r="M301" s="506"/>
      <c r="N301" s="506"/>
      <c r="O301" s="506"/>
      <c r="P301" s="506"/>
      <c r="Q301" s="506"/>
      <c r="R301" s="506"/>
      <c r="S301" s="506"/>
      <c r="T301" s="506"/>
      <c r="U301" s="506"/>
      <c r="V301" s="506"/>
    </row>
    <row r="302" spans="1:22" s="308" customFormat="1" ht="15" customHeight="1" x14ac:dyDescent="0.25">
      <c r="A302" s="541"/>
      <c r="B302" s="3"/>
      <c r="C302" s="507">
        <v>4</v>
      </c>
      <c r="D302" s="508" t="s">
        <v>671</v>
      </c>
      <c r="E302" s="509"/>
      <c r="F302" s="47"/>
      <c r="G302" s="47"/>
      <c r="H302" s="3"/>
      <c r="I302" s="3"/>
      <c r="J302" s="505"/>
      <c r="K302" s="3"/>
      <c r="L302" s="506"/>
      <c r="M302" s="506"/>
      <c r="N302" s="506"/>
      <c r="O302" s="506"/>
      <c r="P302" s="506"/>
      <c r="Q302" s="506"/>
      <c r="R302" s="506"/>
      <c r="S302" s="506"/>
      <c r="T302" s="506"/>
      <c r="U302" s="506"/>
      <c r="V302" s="506"/>
    </row>
    <row r="303" spans="1:22" s="308" customFormat="1" ht="15" customHeight="1" x14ac:dyDescent="0.25">
      <c r="A303" s="541"/>
      <c r="B303" s="3"/>
      <c r="C303" s="507">
        <v>5</v>
      </c>
      <c r="D303" s="508" t="s">
        <v>672</v>
      </c>
      <c r="E303" s="509"/>
      <c r="F303" s="47"/>
      <c r="G303" s="47"/>
      <c r="H303" s="3"/>
      <c r="I303" s="3"/>
      <c r="J303" s="505"/>
      <c r="K303" s="3"/>
      <c r="L303" s="506"/>
      <c r="M303" s="506"/>
      <c r="N303" s="506"/>
      <c r="O303" s="506"/>
      <c r="P303" s="506"/>
      <c r="Q303" s="506"/>
      <c r="R303" s="506"/>
      <c r="S303" s="506"/>
      <c r="T303" s="506"/>
      <c r="U303" s="506"/>
      <c r="V303" s="506"/>
    </row>
    <row r="304" spans="1:22" s="308" customFormat="1" ht="15" customHeight="1" x14ac:dyDescent="0.25">
      <c r="A304" s="541"/>
      <c r="B304" s="3"/>
      <c r="C304" s="507">
        <v>6</v>
      </c>
      <c r="D304" s="508" t="s">
        <v>673</v>
      </c>
      <c r="E304" s="509"/>
      <c r="F304" s="47"/>
      <c r="G304" s="47"/>
      <c r="H304" s="3"/>
      <c r="I304" s="3"/>
      <c r="J304" s="505"/>
      <c r="K304" s="3"/>
      <c r="L304" s="506"/>
      <c r="M304" s="506"/>
      <c r="N304" s="506"/>
      <c r="O304" s="506"/>
      <c r="P304" s="506"/>
      <c r="Q304" s="506"/>
      <c r="R304" s="506"/>
      <c r="S304" s="506"/>
      <c r="T304" s="506"/>
      <c r="U304" s="506"/>
      <c r="V304" s="506"/>
    </row>
    <row r="305" spans="1:22" s="308" customFormat="1" ht="15" customHeight="1" x14ac:dyDescent="0.25">
      <c r="A305" s="541"/>
      <c r="B305" s="3"/>
      <c r="C305" s="507">
        <v>7</v>
      </c>
      <c r="D305" s="508" t="s">
        <v>674</v>
      </c>
      <c r="E305" s="509"/>
      <c r="F305" s="47"/>
      <c r="G305" s="47"/>
      <c r="H305" s="3"/>
      <c r="I305" s="3"/>
      <c r="J305" s="505"/>
      <c r="K305" s="3"/>
      <c r="L305" s="506"/>
      <c r="M305" s="506"/>
      <c r="N305" s="506"/>
      <c r="O305" s="506"/>
      <c r="P305" s="506"/>
      <c r="Q305" s="506"/>
      <c r="R305" s="506"/>
      <c r="S305" s="506"/>
      <c r="T305" s="506"/>
      <c r="U305" s="506"/>
      <c r="V305" s="506"/>
    </row>
    <row r="306" spans="1:22" s="308" customFormat="1" ht="15" customHeight="1" x14ac:dyDescent="0.25">
      <c r="A306" s="541"/>
      <c r="B306" s="3"/>
      <c r="C306" s="507">
        <v>8</v>
      </c>
      <c r="D306" s="508" t="s">
        <v>675</v>
      </c>
      <c r="E306" s="509"/>
      <c r="F306" s="47"/>
      <c r="G306" s="47"/>
      <c r="H306" s="3"/>
      <c r="I306" s="3"/>
      <c r="J306" s="505"/>
      <c r="K306" s="3"/>
      <c r="L306" s="506"/>
      <c r="M306" s="506"/>
      <c r="N306" s="506"/>
      <c r="O306" s="506"/>
      <c r="P306" s="506"/>
      <c r="Q306" s="506"/>
      <c r="R306" s="506"/>
      <c r="S306" s="506"/>
      <c r="T306" s="506"/>
      <c r="U306" s="506"/>
      <c r="V306" s="506"/>
    </row>
    <row r="307" spans="1:22" s="308" customFormat="1" ht="15" customHeight="1" x14ac:dyDescent="0.25">
      <c r="A307" s="541"/>
      <c r="B307" s="3"/>
      <c r="C307" s="507">
        <v>9</v>
      </c>
      <c r="D307" s="508" t="s">
        <v>676</v>
      </c>
      <c r="E307" s="509"/>
      <c r="F307" s="47"/>
      <c r="G307" s="47"/>
      <c r="H307" s="3"/>
      <c r="I307" s="3"/>
      <c r="J307" s="505"/>
      <c r="K307" s="3"/>
      <c r="L307" s="506"/>
      <c r="M307" s="506"/>
      <c r="N307" s="506"/>
      <c r="O307" s="506"/>
      <c r="P307" s="506"/>
      <c r="Q307" s="506"/>
      <c r="R307" s="506"/>
      <c r="S307" s="506"/>
      <c r="T307" s="506"/>
      <c r="U307" s="506"/>
      <c r="V307" s="506"/>
    </row>
    <row r="308" spans="1:22" s="308" customFormat="1" ht="15" customHeight="1" x14ac:dyDescent="0.25">
      <c r="A308" s="541"/>
      <c r="B308" s="3"/>
      <c r="C308" s="507">
        <v>10</v>
      </c>
      <c r="D308" s="508" t="s">
        <v>677</v>
      </c>
      <c r="E308" s="509"/>
      <c r="F308" s="47"/>
      <c r="G308" s="47"/>
      <c r="H308" s="3"/>
      <c r="I308" s="3"/>
      <c r="J308" s="505"/>
      <c r="K308" s="3"/>
      <c r="L308" s="506"/>
      <c r="M308" s="506"/>
      <c r="N308" s="506"/>
      <c r="O308" s="506"/>
      <c r="P308" s="506"/>
      <c r="Q308" s="506"/>
      <c r="R308" s="506"/>
      <c r="S308" s="506"/>
      <c r="T308" s="506"/>
      <c r="U308" s="506"/>
      <c r="V308" s="506"/>
    </row>
    <row r="309" spans="1:22" s="308" customFormat="1" ht="15" customHeight="1" x14ac:dyDescent="0.25">
      <c r="A309" s="541"/>
      <c r="B309" s="3"/>
      <c r="C309" s="507">
        <v>11</v>
      </c>
      <c r="D309" s="508" t="s">
        <v>678</v>
      </c>
      <c r="E309" s="509"/>
      <c r="F309" s="47"/>
      <c r="G309" s="47"/>
      <c r="H309" s="3"/>
      <c r="I309" s="3"/>
      <c r="J309" s="505"/>
      <c r="K309" s="3"/>
      <c r="L309" s="506"/>
      <c r="M309" s="506"/>
      <c r="N309" s="506"/>
      <c r="O309" s="506"/>
      <c r="P309" s="506"/>
      <c r="Q309" s="506"/>
      <c r="R309" s="506"/>
      <c r="S309" s="506"/>
      <c r="T309" s="506"/>
      <c r="U309" s="506"/>
      <c r="V309" s="506"/>
    </row>
    <row r="310" spans="1:22" s="308" customFormat="1" ht="15" customHeight="1" x14ac:dyDescent="0.25">
      <c r="A310" s="541"/>
      <c r="B310" s="3"/>
      <c r="C310" s="507">
        <v>12</v>
      </c>
      <c r="D310" s="508" t="s">
        <v>679</v>
      </c>
      <c r="E310" s="509"/>
      <c r="F310" s="47"/>
      <c r="G310" s="47"/>
      <c r="H310" s="3"/>
      <c r="I310" s="3"/>
      <c r="J310" s="505"/>
      <c r="K310" s="3"/>
      <c r="L310" s="506"/>
      <c r="M310" s="506"/>
      <c r="N310" s="506"/>
      <c r="O310" s="506"/>
      <c r="P310" s="506"/>
      <c r="Q310" s="506"/>
      <c r="R310" s="506"/>
      <c r="S310" s="506"/>
      <c r="T310" s="506"/>
      <c r="U310" s="506"/>
      <c r="V310" s="506"/>
    </row>
    <row r="311" spans="1:22" s="308" customFormat="1" ht="15" customHeight="1" x14ac:dyDescent="0.25">
      <c r="A311" s="541"/>
      <c r="B311" s="3"/>
      <c r="C311" s="507">
        <v>13</v>
      </c>
      <c r="D311" s="508" t="s">
        <v>680</v>
      </c>
      <c r="E311" s="509"/>
      <c r="F311" s="47"/>
      <c r="G311" s="47"/>
      <c r="H311" s="3"/>
      <c r="I311" s="3"/>
      <c r="J311" s="505"/>
      <c r="K311" s="3"/>
      <c r="L311" s="506"/>
      <c r="M311" s="506"/>
      <c r="N311" s="506"/>
      <c r="O311" s="506"/>
      <c r="P311" s="506"/>
      <c r="Q311" s="506"/>
      <c r="R311" s="506"/>
      <c r="S311" s="506"/>
      <c r="T311" s="506"/>
      <c r="U311" s="506"/>
      <c r="V311" s="506"/>
    </row>
    <row r="312" spans="1:22" s="308" customFormat="1" ht="15" customHeight="1" x14ac:dyDescent="0.25">
      <c r="A312" s="541"/>
      <c r="B312" s="3"/>
      <c r="C312" s="507">
        <v>14</v>
      </c>
      <c r="D312" s="508" t="s">
        <v>681</v>
      </c>
      <c r="E312" s="509"/>
      <c r="F312" s="47"/>
      <c r="G312" s="47"/>
      <c r="H312" s="3"/>
      <c r="I312" s="3"/>
      <c r="J312" s="505"/>
      <c r="K312" s="3"/>
      <c r="L312" s="506"/>
      <c r="M312" s="506"/>
      <c r="N312" s="506"/>
      <c r="O312" s="506"/>
      <c r="P312" s="506"/>
      <c r="Q312" s="506"/>
      <c r="R312" s="506"/>
      <c r="S312" s="506"/>
      <c r="T312" s="506"/>
      <c r="U312" s="506"/>
      <c r="V312" s="506"/>
    </row>
    <row r="313" spans="1:22" s="308" customFormat="1" ht="15" customHeight="1" x14ac:dyDescent="0.25">
      <c r="A313" s="541"/>
      <c r="B313" s="3"/>
      <c r="C313" s="507">
        <v>15</v>
      </c>
      <c r="D313" s="508" t="s">
        <v>682</v>
      </c>
      <c r="E313" s="509"/>
      <c r="F313" s="47"/>
      <c r="G313" s="47"/>
      <c r="H313" s="3"/>
      <c r="I313" s="3"/>
      <c r="J313" s="505"/>
      <c r="K313" s="3"/>
      <c r="L313" s="506"/>
      <c r="M313" s="506"/>
      <c r="N313" s="506"/>
      <c r="O313" s="506"/>
      <c r="P313" s="506"/>
      <c r="Q313" s="506"/>
      <c r="R313" s="506"/>
      <c r="S313" s="506"/>
      <c r="T313" s="506"/>
      <c r="U313" s="506"/>
      <c r="V313" s="506"/>
    </row>
    <row r="314" spans="1:22" s="308" customFormat="1" ht="15" customHeight="1" x14ac:dyDescent="0.25">
      <c r="A314" s="541"/>
      <c r="B314" s="3"/>
      <c r="C314" s="507">
        <v>16</v>
      </c>
      <c r="D314" s="508" t="s">
        <v>683</v>
      </c>
      <c r="E314" s="509"/>
      <c r="F314" s="47"/>
      <c r="G314" s="47"/>
      <c r="H314" s="3"/>
      <c r="I314" s="3"/>
      <c r="J314" s="505"/>
      <c r="K314" s="3"/>
      <c r="L314" s="506"/>
      <c r="M314" s="506"/>
      <c r="N314" s="506"/>
      <c r="O314" s="506"/>
      <c r="P314" s="506"/>
      <c r="Q314" s="506"/>
      <c r="R314" s="506"/>
      <c r="S314" s="506"/>
      <c r="T314" s="506"/>
      <c r="U314" s="506"/>
      <c r="V314" s="506"/>
    </row>
    <row r="315" spans="1:22" s="308" customFormat="1" ht="15" customHeight="1" x14ac:dyDescent="0.25">
      <c r="A315" s="541"/>
      <c r="B315" s="3"/>
      <c r="C315" s="507">
        <v>17</v>
      </c>
      <c r="D315" s="508" t="s">
        <v>684</v>
      </c>
      <c r="E315" s="509"/>
      <c r="F315" s="47"/>
      <c r="G315" s="47"/>
      <c r="H315" s="3"/>
      <c r="I315" s="3"/>
      <c r="J315" s="505"/>
      <c r="K315" s="3"/>
      <c r="L315" s="506"/>
      <c r="M315" s="506"/>
      <c r="N315" s="506"/>
      <c r="O315" s="506"/>
      <c r="P315" s="506"/>
      <c r="Q315" s="506"/>
      <c r="R315" s="506"/>
      <c r="S315" s="506"/>
      <c r="T315" s="506"/>
      <c r="U315" s="506"/>
      <c r="V315" s="506"/>
    </row>
    <row r="316" spans="1:22" s="308" customFormat="1" ht="15" customHeight="1" x14ac:dyDescent="0.25">
      <c r="A316" s="541"/>
      <c r="B316" s="3"/>
      <c r="C316" s="507">
        <v>18</v>
      </c>
      <c r="D316" s="508" t="s">
        <v>685</v>
      </c>
      <c r="E316" s="509"/>
      <c r="F316" s="47"/>
      <c r="G316" s="47"/>
      <c r="H316" s="3"/>
      <c r="I316" s="3"/>
      <c r="J316" s="505"/>
      <c r="K316" s="3"/>
      <c r="L316" s="506"/>
      <c r="M316" s="506"/>
      <c r="N316" s="506"/>
      <c r="O316" s="506"/>
      <c r="P316" s="506"/>
      <c r="Q316" s="506"/>
      <c r="R316" s="506"/>
      <c r="S316" s="506"/>
      <c r="T316" s="506"/>
      <c r="U316" s="506"/>
      <c r="V316" s="506"/>
    </row>
    <row r="317" spans="1:22" s="308" customFormat="1" ht="15" customHeight="1" x14ac:dyDescent="0.25">
      <c r="A317" s="541"/>
      <c r="B317" s="3"/>
      <c r="C317" s="507">
        <v>19</v>
      </c>
      <c r="D317" s="508" t="s">
        <v>686</v>
      </c>
      <c r="E317" s="509"/>
      <c r="F317" s="47"/>
      <c r="G317" s="47"/>
      <c r="H317" s="3"/>
      <c r="I317" s="3"/>
      <c r="J317" s="505"/>
      <c r="K317" s="3"/>
      <c r="L317" s="506"/>
      <c r="M317" s="506"/>
      <c r="N317" s="506"/>
      <c r="O317" s="506"/>
      <c r="P317" s="506"/>
      <c r="Q317" s="506"/>
      <c r="R317" s="506"/>
      <c r="S317" s="506"/>
      <c r="T317" s="506"/>
      <c r="U317" s="506"/>
      <c r="V317" s="506"/>
    </row>
    <row r="318" spans="1:22" s="308" customFormat="1" ht="15" customHeight="1" x14ac:dyDescent="0.25">
      <c r="A318" s="541"/>
      <c r="B318" s="3"/>
      <c r="C318" s="507">
        <v>20</v>
      </c>
      <c r="D318" s="508" t="s">
        <v>687</v>
      </c>
      <c r="E318" s="509"/>
      <c r="F318" s="47"/>
      <c r="G318" s="47"/>
      <c r="H318" s="3"/>
      <c r="I318" s="3"/>
      <c r="J318" s="505"/>
      <c r="K318" s="3"/>
      <c r="L318" s="506"/>
      <c r="M318" s="506"/>
      <c r="N318" s="506"/>
      <c r="O318" s="506"/>
      <c r="P318" s="506"/>
      <c r="Q318" s="506"/>
      <c r="R318" s="506"/>
      <c r="S318" s="506"/>
      <c r="T318" s="506"/>
      <c r="U318" s="506"/>
      <c r="V318" s="506"/>
    </row>
    <row r="319" spans="1:22" s="308" customFormat="1" ht="15" customHeight="1" x14ac:dyDescent="0.25">
      <c r="A319" s="541"/>
      <c r="B319" s="3"/>
      <c r="C319" s="507">
        <v>21</v>
      </c>
      <c r="D319" s="508" t="s">
        <v>688</v>
      </c>
      <c r="E319" s="509"/>
      <c r="F319" s="47"/>
      <c r="G319" s="47"/>
      <c r="H319" s="3"/>
      <c r="I319" s="3"/>
      <c r="J319" s="505"/>
      <c r="K319" s="3"/>
      <c r="L319" s="506"/>
      <c r="M319" s="506"/>
      <c r="N319" s="506"/>
      <c r="O319" s="506"/>
      <c r="P319" s="506"/>
      <c r="Q319" s="506"/>
      <c r="R319" s="506"/>
      <c r="S319" s="506"/>
      <c r="T319" s="506"/>
      <c r="U319" s="506"/>
      <c r="V319" s="506"/>
    </row>
    <row r="320" spans="1:22" ht="15" customHeight="1" x14ac:dyDescent="0.25">
      <c r="A320" s="527"/>
      <c r="B320" s="843" t="s">
        <v>280</v>
      </c>
      <c r="C320" s="544">
        <v>0</v>
      </c>
      <c r="D320" s="647"/>
      <c r="E320" s="647"/>
      <c r="F320" s="647"/>
      <c r="G320" s="647"/>
      <c r="H320" s="162"/>
      <c r="I320" s="162"/>
      <c r="J320" s="209"/>
    </row>
    <row r="321" spans="1:10" ht="15" customHeight="1" x14ac:dyDescent="0.25">
      <c r="A321" s="527"/>
      <c r="B321" s="170"/>
      <c r="C321" s="214">
        <v>1</v>
      </c>
      <c r="D321" s="619"/>
      <c r="E321" s="619"/>
      <c r="F321" s="619"/>
      <c r="G321" s="619"/>
      <c r="H321" s="162"/>
      <c r="I321" s="162"/>
      <c r="J321" s="209"/>
    </row>
    <row r="322" spans="1:10" ht="15" customHeight="1" x14ac:dyDescent="0.25">
      <c r="A322" s="527"/>
      <c r="B322" s="170"/>
      <c r="C322" s="214">
        <v>2</v>
      </c>
      <c r="D322" s="619"/>
      <c r="E322" s="619"/>
      <c r="F322" s="619"/>
      <c r="G322" s="619"/>
      <c r="H322" s="162"/>
      <c r="I322" s="162"/>
      <c r="J322" s="209"/>
    </row>
    <row r="323" spans="1:10" ht="15" customHeight="1" x14ac:dyDescent="0.25">
      <c r="A323" s="527"/>
      <c r="B323" s="170"/>
      <c r="C323" s="214">
        <v>3</v>
      </c>
      <c r="D323" s="619"/>
      <c r="E323" s="619"/>
      <c r="F323" s="619"/>
      <c r="G323" s="619"/>
      <c r="H323" s="162"/>
      <c r="I323" s="162"/>
      <c r="J323" s="209"/>
    </row>
    <row r="324" spans="1:10" ht="15" customHeight="1" x14ac:dyDescent="0.25">
      <c r="A324" s="527"/>
      <c r="B324" s="170"/>
      <c r="C324" s="214">
        <v>4</v>
      </c>
      <c r="D324" s="619"/>
      <c r="E324" s="619"/>
      <c r="F324" s="619"/>
      <c r="G324" s="619"/>
      <c r="H324" s="162"/>
      <c r="I324" s="162"/>
      <c r="J324" s="209"/>
    </row>
    <row r="325" spans="1:10" ht="15" customHeight="1" x14ac:dyDescent="0.25">
      <c r="A325" s="527"/>
      <c r="B325" s="170"/>
      <c r="C325" s="214">
        <v>5</v>
      </c>
      <c r="D325" s="619"/>
      <c r="E325" s="619"/>
      <c r="F325" s="619"/>
      <c r="G325" s="619"/>
      <c r="H325" s="162"/>
      <c r="I325" s="162"/>
      <c r="J325" s="209"/>
    </row>
    <row r="326" spans="1:10" ht="15" customHeight="1" x14ac:dyDescent="0.25">
      <c r="A326" s="527"/>
      <c r="B326" s="170"/>
      <c r="C326" s="214">
        <v>6</v>
      </c>
      <c r="D326" s="619"/>
      <c r="E326" s="619"/>
      <c r="F326" s="619"/>
      <c r="G326" s="619"/>
      <c r="H326" s="162"/>
      <c r="I326" s="162"/>
      <c r="J326" s="209"/>
    </row>
    <row r="327" spans="1:10" ht="15" customHeight="1" x14ac:dyDescent="0.25">
      <c r="A327" s="527"/>
      <c r="B327" s="170"/>
      <c r="C327" s="214">
        <v>7</v>
      </c>
      <c r="D327" s="619"/>
      <c r="E327" s="619"/>
      <c r="F327" s="619"/>
      <c r="G327" s="619"/>
      <c r="H327" s="162"/>
      <c r="I327" s="162"/>
      <c r="J327" s="209"/>
    </row>
    <row r="328" spans="1:10" ht="15" customHeight="1" x14ac:dyDescent="0.25">
      <c r="A328" s="527"/>
      <c r="B328" s="170"/>
      <c r="C328" s="214">
        <v>8</v>
      </c>
      <c r="D328" s="619"/>
      <c r="E328" s="619"/>
      <c r="F328" s="619"/>
      <c r="G328" s="619"/>
      <c r="H328" s="162"/>
      <c r="I328" s="162"/>
      <c r="J328" s="209"/>
    </row>
    <row r="329" spans="1:10" ht="15" customHeight="1" x14ac:dyDescent="0.25">
      <c r="A329" s="527"/>
      <c r="B329" s="170"/>
      <c r="C329" s="214">
        <v>9</v>
      </c>
      <c r="D329" s="619"/>
      <c r="E329" s="619"/>
      <c r="F329" s="619"/>
      <c r="G329" s="619"/>
      <c r="H329" s="162"/>
      <c r="I329" s="162"/>
      <c r="J329" s="209"/>
    </row>
    <row r="330" spans="1:10" ht="15" customHeight="1" x14ac:dyDescent="0.25">
      <c r="A330" s="527"/>
      <c r="B330" s="170"/>
      <c r="C330" s="214">
        <v>10</v>
      </c>
      <c r="D330" s="619"/>
      <c r="E330" s="619"/>
      <c r="F330" s="619"/>
      <c r="G330" s="619"/>
      <c r="H330" s="162"/>
      <c r="I330" s="162"/>
      <c r="J330" s="209"/>
    </row>
    <row r="331" spans="1:10" ht="15" customHeight="1" x14ac:dyDescent="0.25">
      <c r="A331" s="527"/>
      <c r="B331" s="170"/>
      <c r="C331" s="214">
        <v>11</v>
      </c>
      <c r="D331" s="619"/>
      <c r="E331" s="619"/>
      <c r="F331" s="619"/>
      <c r="G331" s="619"/>
      <c r="H331" s="162"/>
      <c r="I331" s="162"/>
      <c r="J331" s="209"/>
    </row>
    <row r="332" spans="1:10" ht="15" customHeight="1" x14ac:dyDescent="0.25">
      <c r="A332" s="527"/>
      <c r="B332" s="170"/>
      <c r="C332" s="214">
        <v>12</v>
      </c>
      <c r="D332" s="619"/>
      <c r="E332" s="619"/>
      <c r="F332" s="619"/>
      <c r="G332" s="619"/>
      <c r="H332" s="162"/>
      <c r="I332" s="162"/>
      <c r="J332" s="209"/>
    </row>
    <row r="333" spans="1:10" ht="15" customHeight="1" x14ac:dyDescent="0.25">
      <c r="A333" s="527"/>
      <c r="B333" s="170"/>
      <c r="C333" s="214">
        <v>13</v>
      </c>
      <c r="D333" s="619"/>
      <c r="E333" s="619"/>
      <c r="F333" s="619"/>
      <c r="G333" s="619"/>
      <c r="H333" s="162"/>
      <c r="I333" s="162"/>
      <c r="J333" s="209"/>
    </row>
    <row r="334" spans="1:10" ht="15" customHeight="1" x14ac:dyDescent="0.25">
      <c r="A334" s="527"/>
      <c r="B334" s="170"/>
      <c r="C334" s="214">
        <v>14</v>
      </c>
      <c r="D334" s="619"/>
      <c r="E334" s="619"/>
      <c r="F334" s="619"/>
      <c r="G334" s="619"/>
      <c r="H334" s="162"/>
      <c r="I334" s="162"/>
      <c r="J334" s="209"/>
    </row>
    <row r="335" spans="1:10" ht="15" customHeight="1" x14ac:dyDescent="0.25">
      <c r="A335" s="527"/>
      <c r="B335" s="170"/>
      <c r="C335" s="214">
        <v>15</v>
      </c>
      <c r="D335" s="619"/>
      <c r="E335" s="619"/>
      <c r="F335" s="619"/>
      <c r="G335" s="619"/>
      <c r="H335" s="162"/>
      <c r="I335" s="162"/>
      <c r="J335" s="209"/>
    </row>
    <row r="336" spans="1:10" ht="15" customHeight="1" x14ac:dyDescent="0.25">
      <c r="A336" s="527"/>
      <c r="B336" s="170"/>
      <c r="C336" s="214">
        <v>16</v>
      </c>
      <c r="D336" s="619"/>
      <c r="E336" s="619"/>
      <c r="F336" s="619"/>
      <c r="G336" s="619"/>
      <c r="H336" s="162"/>
      <c r="I336" s="162"/>
      <c r="J336" s="209"/>
    </row>
    <row r="337" spans="1:10" ht="15" customHeight="1" x14ac:dyDescent="0.25">
      <c r="A337" s="527"/>
      <c r="B337" s="170"/>
      <c r="C337" s="214">
        <v>17</v>
      </c>
      <c r="D337" s="619"/>
      <c r="E337" s="619"/>
      <c r="F337" s="619"/>
      <c r="G337" s="619"/>
      <c r="H337" s="162"/>
      <c r="I337" s="162"/>
      <c r="J337" s="209"/>
    </row>
    <row r="338" spans="1:10" ht="15" customHeight="1" x14ac:dyDescent="0.25">
      <c r="A338" s="527"/>
      <c r="B338" s="170"/>
      <c r="C338" s="214">
        <v>18</v>
      </c>
      <c r="D338" s="619"/>
      <c r="E338" s="619"/>
      <c r="F338" s="619"/>
      <c r="G338" s="619"/>
      <c r="H338" s="162"/>
      <c r="I338" s="162"/>
      <c r="J338" s="209"/>
    </row>
    <row r="339" spans="1:10" ht="15" customHeight="1" x14ac:dyDescent="0.25">
      <c r="A339" s="527"/>
      <c r="B339" s="170"/>
      <c r="C339" s="214">
        <v>19</v>
      </c>
      <c r="D339" s="619"/>
      <c r="E339" s="619"/>
      <c r="F339" s="619"/>
      <c r="G339" s="619"/>
      <c r="H339" s="162"/>
      <c r="I339" s="162"/>
      <c r="J339" s="209"/>
    </row>
    <row r="340" spans="1:10" ht="15" customHeight="1" x14ac:dyDescent="0.25">
      <c r="A340" s="527"/>
      <c r="B340" s="170"/>
      <c r="C340" s="214">
        <v>20</v>
      </c>
      <c r="D340" s="619"/>
      <c r="E340" s="619"/>
      <c r="F340" s="619"/>
      <c r="G340" s="619"/>
      <c r="H340" s="162"/>
      <c r="I340" s="162"/>
      <c r="J340" s="209"/>
    </row>
    <row r="341" spans="1:10" ht="15" customHeight="1" x14ac:dyDescent="0.25">
      <c r="A341" s="527"/>
      <c r="B341" s="170"/>
      <c r="C341" s="214">
        <v>21</v>
      </c>
      <c r="D341" s="619"/>
      <c r="E341" s="619"/>
      <c r="F341" s="619"/>
      <c r="G341" s="619"/>
      <c r="H341" s="162"/>
      <c r="I341" s="162"/>
      <c r="J341" s="209"/>
    </row>
    <row r="342" spans="1:10" ht="15" customHeight="1" x14ac:dyDescent="0.25">
      <c r="A342" s="527"/>
      <c r="B342" s="170"/>
      <c r="C342" s="214">
        <v>22</v>
      </c>
      <c r="D342" s="619"/>
      <c r="E342" s="619"/>
      <c r="F342" s="619"/>
      <c r="G342" s="619"/>
      <c r="H342" s="162"/>
      <c r="I342" s="162"/>
      <c r="J342" s="209"/>
    </row>
    <row r="343" spans="1:10" ht="15" customHeight="1" x14ac:dyDescent="0.25">
      <c r="A343" s="527"/>
      <c r="B343" s="170"/>
      <c r="C343" s="214">
        <v>23</v>
      </c>
      <c r="D343" s="619"/>
      <c r="E343" s="619"/>
      <c r="F343" s="619"/>
      <c r="G343" s="619"/>
      <c r="H343" s="162"/>
      <c r="I343" s="162"/>
      <c r="J343" s="209"/>
    </row>
    <row r="344" spans="1:10" ht="15" customHeight="1" x14ac:dyDescent="0.25">
      <c r="A344" s="527"/>
      <c r="B344" s="170"/>
      <c r="C344" s="214">
        <v>24</v>
      </c>
      <c r="D344" s="619"/>
      <c r="E344" s="619"/>
      <c r="F344" s="619"/>
      <c r="G344" s="619"/>
      <c r="H344" s="162"/>
      <c r="I344" s="162"/>
      <c r="J344" s="209"/>
    </row>
    <row r="345" spans="1:10" ht="15" customHeight="1" x14ac:dyDescent="0.25">
      <c r="A345" s="527"/>
      <c r="B345" s="170"/>
      <c r="C345" s="214">
        <v>25</v>
      </c>
      <c r="D345" s="619"/>
      <c r="E345" s="619"/>
      <c r="F345" s="619"/>
      <c r="G345" s="619"/>
      <c r="H345" s="162"/>
      <c r="I345" s="162"/>
      <c r="J345" s="209"/>
    </row>
    <row r="346" spans="1:10" ht="15" customHeight="1" x14ac:dyDescent="0.25">
      <c r="A346" s="527"/>
      <c r="B346" s="170"/>
      <c r="C346" s="214">
        <v>26</v>
      </c>
      <c r="D346" s="619"/>
      <c r="E346" s="619"/>
      <c r="F346" s="619"/>
      <c r="G346" s="619"/>
      <c r="H346" s="162"/>
      <c r="I346" s="162"/>
      <c r="J346" s="209"/>
    </row>
    <row r="347" spans="1:10" ht="15" customHeight="1" x14ac:dyDescent="0.25">
      <c r="A347" s="527"/>
      <c r="B347" s="170"/>
      <c r="C347" s="214">
        <v>27</v>
      </c>
      <c r="D347" s="619"/>
      <c r="E347" s="619"/>
      <c r="F347" s="619"/>
      <c r="G347" s="619"/>
      <c r="H347" s="162"/>
      <c r="I347" s="162"/>
      <c r="J347" s="209"/>
    </row>
    <row r="348" spans="1:10" ht="15" customHeight="1" x14ac:dyDescent="0.25">
      <c r="A348" s="527"/>
      <c r="B348" s="170"/>
      <c r="C348" s="214">
        <v>28</v>
      </c>
      <c r="D348" s="619"/>
      <c r="E348" s="619"/>
      <c r="F348" s="619"/>
      <c r="G348" s="619"/>
      <c r="H348" s="162"/>
      <c r="I348" s="162"/>
      <c r="J348" s="209"/>
    </row>
    <row r="349" spans="1:10" ht="15" customHeight="1" x14ac:dyDescent="0.25">
      <c r="A349" s="527"/>
      <c r="B349" s="170"/>
      <c r="C349" s="214">
        <v>29</v>
      </c>
      <c r="D349" s="619"/>
      <c r="E349" s="619"/>
      <c r="F349" s="619"/>
      <c r="G349" s="619"/>
      <c r="H349" s="162"/>
      <c r="I349" s="162"/>
      <c r="J349" s="209"/>
    </row>
    <row r="350" spans="1:10" ht="15" customHeight="1" x14ac:dyDescent="0.25">
      <c r="A350" s="527"/>
      <c r="B350" s="170"/>
      <c r="C350" s="214">
        <v>30</v>
      </c>
      <c r="D350" s="619"/>
      <c r="E350" s="619"/>
      <c r="F350" s="619"/>
      <c r="G350" s="619"/>
      <c r="H350" s="162"/>
      <c r="I350" s="162"/>
      <c r="J350" s="209"/>
    </row>
    <row r="351" spans="1:10" ht="15" customHeight="1" x14ac:dyDescent="0.25">
      <c r="A351" s="527"/>
      <c r="B351" s="170"/>
      <c r="C351" s="214">
        <v>31</v>
      </c>
      <c r="D351" s="619"/>
      <c r="E351" s="619"/>
      <c r="F351" s="619"/>
      <c r="G351" s="619"/>
      <c r="H351" s="162"/>
      <c r="I351" s="162"/>
      <c r="J351" s="209"/>
    </row>
    <row r="352" spans="1:10" ht="15" customHeight="1" x14ac:dyDescent="0.25">
      <c r="A352" s="527"/>
      <c r="B352" s="170"/>
      <c r="C352" s="214">
        <v>32</v>
      </c>
      <c r="D352" s="619"/>
      <c r="E352" s="619"/>
      <c r="F352" s="619"/>
      <c r="G352" s="619"/>
      <c r="H352" s="162"/>
      <c r="I352" s="162"/>
      <c r="J352" s="209"/>
    </row>
    <row r="353" spans="1:10" ht="15" customHeight="1" x14ac:dyDescent="0.25">
      <c r="A353" s="527"/>
      <c r="B353" s="170"/>
      <c r="C353" s="214">
        <v>33</v>
      </c>
      <c r="D353" s="619"/>
      <c r="E353" s="619"/>
      <c r="F353" s="619"/>
      <c r="G353" s="619"/>
      <c r="H353" s="162"/>
      <c r="I353" s="162"/>
      <c r="J353" s="209"/>
    </row>
    <row r="354" spans="1:10" ht="15" customHeight="1" x14ac:dyDescent="0.25">
      <c r="A354" s="527"/>
      <c r="B354" s="170"/>
      <c r="C354" s="214">
        <v>34</v>
      </c>
      <c r="D354" s="619"/>
      <c r="E354" s="619"/>
      <c r="F354" s="619"/>
      <c r="G354" s="619"/>
      <c r="H354" s="162"/>
      <c r="I354" s="162"/>
      <c r="J354" s="209"/>
    </row>
    <row r="355" spans="1:10" ht="15" customHeight="1" x14ac:dyDescent="0.25">
      <c r="A355" s="527"/>
      <c r="B355" s="170"/>
      <c r="C355" s="214">
        <v>35</v>
      </c>
      <c r="D355" s="619"/>
      <c r="E355" s="619"/>
      <c r="F355" s="619"/>
      <c r="G355" s="619"/>
      <c r="H355" s="162"/>
      <c r="I355" s="162"/>
      <c r="J355" s="209"/>
    </row>
    <row r="356" spans="1:10" ht="15" customHeight="1" x14ac:dyDescent="0.25">
      <c r="A356" s="527"/>
      <c r="B356" s="170"/>
      <c r="C356" s="214">
        <v>36</v>
      </c>
      <c r="D356" s="619"/>
      <c r="E356" s="619"/>
      <c r="F356" s="619"/>
      <c r="G356" s="619"/>
      <c r="H356" s="162"/>
      <c r="I356" s="162"/>
      <c r="J356" s="209"/>
    </row>
    <row r="357" spans="1:10" ht="15" customHeight="1" x14ac:dyDescent="0.25">
      <c r="A357" s="527"/>
      <c r="B357" s="170"/>
      <c r="C357" s="214">
        <v>37</v>
      </c>
      <c r="D357" s="619"/>
      <c r="E357" s="619"/>
      <c r="F357" s="619"/>
      <c r="G357" s="619"/>
      <c r="H357" s="162"/>
      <c r="I357" s="162"/>
      <c r="J357" s="209"/>
    </row>
    <row r="358" spans="1:10" ht="15" customHeight="1" x14ac:dyDescent="0.25">
      <c r="A358" s="527"/>
      <c r="B358" s="170"/>
      <c r="C358" s="214">
        <v>38</v>
      </c>
      <c r="D358" s="619"/>
      <c r="E358" s="619"/>
      <c r="F358" s="619"/>
      <c r="G358" s="619"/>
      <c r="H358" s="162"/>
      <c r="I358" s="162"/>
      <c r="J358" s="209"/>
    </row>
    <row r="359" spans="1:10" ht="15" customHeight="1" x14ac:dyDescent="0.25">
      <c r="A359" s="527"/>
      <c r="B359" s="170"/>
      <c r="C359" s="214">
        <v>39</v>
      </c>
      <c r="D359" s="619"/>
      <c r="E359" s="619"/>
      <c r="F359" s="619"/>
      <c r="G359" s="619"/>
      <c r="H359" s="162"/>
      <c r="I359" s="162"/>
      <c r="J359" s="209"/>
    </row>
    <row r="360" spans="1:10" ht="15" customHeight="1" x14ac:dyDescent="0.25">
      <c r="A360" s="527"/>
      <c r="B360" s="170"/>
      <c r="C360" s="214">
        <v>40</v>
      </c>
      <c r="D360" s="619"/>
      <c r="E360" s="619"/>
      <c r="F360" s="619"/>
      <c r="G360" s="619"/>
      <c r="H360" s="162"/>
      <c r="I360" s="162"/>
      <c r="J360" s="209"/>
    </row>
    <row r="361" spans="1:10" ht="15" customHeight="1" x14ac:dyDescent="0.25">
      <c r="A361" s="527"/>
      <c r="B361" s="170"/>
      <c r="C361" s="214">
        <v>41</v>
      </c>
      <c r="D361" s="619"/>
      <c r="E361" s="619"/>
      <c r="F361" s="619"/>
      <c r="G361" s="619"/>
      <c r="H361" s="162"/>
      <c r="I361" s="162"/>
      <c r="J361" s="209"/>
    </row>
    <row r="362" spans="1:10" ht="15" customHeight="1" x14ac:dyDescent="0.25">
      <c r="A362" s="527"/>
      <c r="B362" s="170"/>
      <c r="C362" s="214">
        <v>42</v>
      </c>
      <c r="D362" s="619"/>
      <c r="E362" s="619"/>
      <c r="F362" s="619"/>
      <c r="G362" s="619"/>
      <c r="H362" s="162"/>
      <c r="I362" s="162"/>
      <c r="J362" s="209"/>
    </row>
    <row r="363" spans="1:10" ht="15" customHeight="1" x14ac:dyDescent="0.25">
      <c r="A363" s="527"/>
      <c r="B363" s="170"/>
      <c r="C363" s="214">
        <v>43</v>
      </c>
      <c r="D363" s="619"/>
      <c r="E363" s="619"/>
      <c r="F363" s="619"/>
      <c r="G363" s="619"/>
      <c r="H363" s="162"/>
      <c r="I363" s="162"/>
      <c r="J363" s="209"/>
    </row>
    <row r="364" spans="1:10" ht="15" customHeight="1" x14ac:dyDescent="0.25">
      <c r="A364" s="527"/>
      <c r="B364" s="170"/>
      <c r="C364" s="214">
        <v>44</v>
      </c>
      <c r="D364" s="619"/>
      <c r="E364" s="619"/>
      <c r="F364" s="619"/>
      <c r="G364" s="619"/>
      <c r="H364" s="162"/>
      <c r="I364" s="162"/>
      <c r="J364" s="209"/>
    </row>
    <row r="365" spans="1:10" ht="15" customHeight="1" x14ac:dyDescent="0.25">
      <c r="A365" s="527"/>
      <c r="B365" s="170"/>
      <c r="C365" s="214">
        <v>45</v>
      </c>
      <c r="D365" s="619"/>
      <c r="E365" s="619"/>
      <c r="F365" s="619"/>
      <c r="G365" s="619"/>
      <c r="H365" s="162"/>
      <c r="I365" s="162"/>
      <c r="J365" s="209"/>
    </row>
    <row r="366" spans="1:10" ht="15" customHeight="1" x14ac:dyDescent="0.25">
      <c r="A366" s="527"/>
      <c r="B366" s="170"/>
      <c r="C366" s="214">
        <v>46</v>
      </c>
      <c r="D366" s="619"/>
      <c r="E366" s="619"/>
      <c r="F366" s="619"/>
      <c r="G366" s="619"/>
      <c r="H366" s="162"/>
      <c r="I366" s="162"/>
      <c r="J366" s="209"/>
    </row>
    <row r="367" spans="1:10" ht="15" customHeight="1" x14ac:dyDescent="0.25">
      <c r="A367" s="527"/>
      <c r="B367" s="170"/>
      <c r="C367" s="214">
        <v>47</v>
      </c>
      <c r="D367" s="619"/>
      <c r="E367" s="619"/>
      <c r="F367" s="619"/>
      <c r="G367" s="619"/>
      <c r="H367" s="162"/>
      <c r="I367" s="162"/>
      <c r="J367" s="209"/>
    </row>
    <row r="368" spans="1:10" ht="15" customHeight="1" x14ac:dyDescent="0.25">
      <c r="A368" s="527"/>
      <c r="B368" s="170"/>
      <c r="C368" s="214">
        <v>48</v>
      </c>
      <c r="D368" s="619"/>
      <c r="E368" s="619"/>
      <c r="F368" s="619"/>
      <c r="G368" s="619"/>
      <c r="H368" s="162"/>
      <c r="I368" s="162"/>
      <c r="J368" s="209"/>
    </row>
    <row r="369" spans="1:10" ht="15" customHeight="1" x14ac:dyDescent="0.25">
      <c r="A369" s="527"/>
      <c r="B369" s="170"/>
      <c r="C369" s="214">
        <v>49</v>
      </c>
      <c r="D369" s="619"/>
      <c r="E369" s="619"/>
      <c r="F369" s="619"/>
      <c r="G369" s="619"/>
      <c r="H369" s="162"/>
      <c r="I369" s="162"/>
      <c r="J369" s="209"/>
    </row>
    <row r="370" spans="1:10" ht="15" customHeight="1" x14ac:dyDescent="0.25">
      <c r="A370" s="527"/>
      <c r="B370" s="170"/>
      <c r="C370" s="214">
        <v>50</v>
      </c>
      <c r="D370" s="619"/>
      <c r="E370" s="619"/>
      <c r="F370" s="619"/>
      <c r="G370" s="619"/>
      <c r="H370" s="162"/>
      <c r="I370" s="162"/>
      <c r="J370" s="209"/>
    </row>
    <row r="371" spans="1:10" ht="15" customHeight="1" x14ac:dyDescent="0.25">
      <c r="A371" s="527"/>
      <c r="B371" s="170"/>
      <c r="C371" s="214">
        <v>51</v>
      </c>
      <c r="D371" s="619"/>
      <c r="E371" s="619"/>
      <c r="F371" s="619"/>
      <c r="G371" s="619"/>
      <c r="H371" s="162"/>
      <c r="I371" s="162"/>
      <c r="J371" s="209"/>
    </row>
    <row r="372" spans="1:10" ht="15" customHeight="1" x14ac:dyDescent="0.25">
      <c r="A372" s="527"/>
      <c r="B372" s="170"/>
      <c r="C372" s="214">
        <v>52</v>
      </c>
      <c r="D372" s="619"/>
      <c r="E372" s="619"/>
      <c r="F372" s="619"/>
      <c r="G372" s="619"/>
      <c r="H372" s="162"/>
      <c r="I372" s="162"/>
      <c r="J372" s="209"/>
    </row>
    <row r="373" spans="1:10" ht="15" customHeight="1" x14ac:dyDescent="0.25">
      <c r="A373" s="527"/>
      <c r="B373" s="170"/>
      <c r="C373" s="214">
        <v>53</v>
      </c>
      <c r="D373" s="619"/>
      <c r="E373" s="619"/>
      <c r="F373" s="619"/>
      <c r="G373" s="619"/>
      <c r="H373" s="162"/>
      <c r="I373" s="162"/>
      <c r="J373" s="209"/>
    </row>
    <row r="374" spans="1:10" ht="15" customHeight="1" x14ac:dyDescent="0.25">
      <c r="A374" s="527"/>
      <c r="B374" s="170"/>
      <c r="C374" s="214">
        <v>54</v>
      </c>
      <c r="D374" s="619"/>
      <c r="E374" s="619"/>
      <c r="F374" s="619"/>
      <c r="G374" s="619"/>
      <c r="H374" s="162"/>
      <c r="I374" s="162"/>
      <c r="J374" s="209"/>
    </row>
    <row r="375" spans="1:10" ht="15" customHeight="1" x14ac:dyDescent="0.25">
      <c r="A375" s="527"/>
      <c r="B375" s="170"/>
      <c r="C375" s="214">
        <v>55</v>
      </c>
      <c r="D375" s="619"/>
      <c r="E375" s="619"/>
      <c r="F375" s="619"/>
      <c r="G375" s="619"/>
      <c r="H375" s="162"/>
      <c r="I375" s="162"/>
      <c r="J375" s="209"/>
    </row>
    <row r="376" spans="1:10" ht="15" customHeight="1" x14ac:dyDescent="0.25">
      <c r="A376" s="527"/>
      <c r="B376" s="170"/>
      <c r="C376" s="214">
        <v>56</v>
      </c>
      <c r="D376" s="619"/>
      <c r="E376" s="619"/>
      <c r="F376" s="619"/>
      <c r="G376" s="619"/>
      <c r="H376" s="162"/>
      <c r="I376" s="162"/>
      <c r="J376" s="209"/>
    </row>
    <row r="377" spans="1:10" ht="15" customHeight="1" x14ac:dyDescent="0.25">
      <c r="A377" s="527"/>
      <c r="B377" s="170"/>
      <c r="C377" s="214">
        <v>57</v>
      </c>
      <c r="D377" s="619"/>
      <c r="E377" s="619"/>
      <c r="F377" s="619"/>
      <c r="G377" s="619"/>
      <c r="H377" s="162"/>
      <c r="I377" s="162"/>
      <c r="J377" s="209"/>
    </row>
    <row r="378" spans="1:10" ht="15" customHeight="1" x14ac:dyDescent="0.25">
      <c r="A378" s="527"/>
      <c r="B378" s="170"/>
      <c r="C378" s="214">
        <v>58</v>
      </c>
      <c r="D378" s="619"/>
      <c r="E378" s="619"/>
      <c r="F378" s="619"/>
      <c r="G378" s="619"/>
      <c r="H378" s="162"/>
      <c r="I378" s="162"/>
      <c r="J378" s="209"/>
    </row>
    <row r="379" spans="1:10" ht="15" customHeight="1" x14ac:dyDescent="0.25">
      <c r="A379" s="527"/>
      <c r="B379" s="170"/>
      <c r="C379" s="214">
        <v>59</v>
      </c>
      <c r="D379" s="619"/>
      <c r="E379" s="619"/>
      <c r="F379" s="619"/>
      <c r="G379" s="619"/>
      <c r="H379" s="162"/>
      <c r="I379" s="162"/>
      <c r="J379" s="209"/>
    </row>
    <row r="380" spans="1:10" ht="15" customHeight="1" x14ac:dyDescent="0.25">
      <c r="A380" s="527"/>
      <c r="B380" s="170"/>
      <c r="C380" s="214">
        <v>60</v>
      </c>
      <c r="D380" s="619"/>
      <c r="E380" s="619"/>
      <c r="F380" s="619"/>
      <c r="G380" s="619"/>
      <c r="H380" s="162"/>
      <c r="I380" s="162"/>
      <c r="J380" s="209"/>
    </row>
    <row r="381" spans="1:10" ht="15" customHeight="1" x14ac:dyDescent="0.25">
      <c r="A381" s="527"/>
      <c r="B381" s="170"/>
      <c r="C381" s="214">
        <v>61</v>
      </c>
      <c r="D381" s="619"/>
      <c r="E381" s="619"/>
      <c r="F381" s="619"/>
      <c r="G381" s="619"/>
      <c r="H381" s="162"/>
      <c r="I381" s="162"/>
      <c r="J381" s="209"/>
    </row>
    <row r="382" spans="1:10" ht="15" customHeight="1" x14ac:dyDescent="0.25">
      <c r="A382" s="527"/>
      <c r="B382" s="170"/>
      <c r="C382" s="214">
        <v>62</v>
      </c>
      <c r="D382" s="619"/>
      <c r="E382" s="619"/>
      <c r="F382" s="619"/>
      <c r="G382" s="619"/>
      <c r="H382" s="162"/>
      <c r="I382" s="162"/>
      <c r="J382" s="209"/>
    </row>
    <row r="383" spans="1:10" ht="15" customHeight="1" x14ac:dyDescent="0.25">
      <c r="A383" s="527"/>
      <c r="B383" s="170"/>
      <c r="C383" s="214">
        <v>63</v>
      </c>
      <c r="D383" s="619"/>
      <c r="E383" s="619"/>
      <c r="F383" s="619"/>
      <c r="G383" s="619"/>
      <c r="H383" s="162"/>
      <c r="I383" s="162"/>
      <c r="J383" s="209"/>
    </row>
    <row r="384" spans="1:10" ht="15" customHeight="1" x14ac:dyDescent="0.25">
      <c r="A384" s="527"/>
      <c r="B384" s="170"/>
      <c r="C384" s="214">
        <v>64</v>
      </c>
      <c r="D384" s="619"/>
      <c r="E384" s="619"/>
      <c r="F384" s="619"/>
      <c r="G384" s="619"/>
      <c r="H384" s="162"/>
      <c r="I384" s="162"/>
      <c r="J384" s="209"/>
    </row>
    <row r="385" spans="1:10" ht="15" customHeight="1" x14ac:dyDescent="0.25">
      <c r="A385" s="527"/>
      <c r="B385" s="170"/>
      <c r="C385" s="214">
        <v>65</v>
      </c>
      <c r="D385" s="619"/>
      <c r="E385" s="619"/>
      <c r="F385" s="619"/>
      <c r="G385" s="619"/>
      <c r="H385" s="162"/>
      <c r="I385" s="162"/>
      <c r="J385" s="209"/>
    </row>
    <row r="386" spans="1:10" ht="15" customHeight="1" x14ac:dyDescent="0.25">
      <c r="A386" s="527"/>
      <c r="B386" s="170"/>
      <c r="C386" s="214">
        <v>66</v>
      </c>
      <c r="D386" s="619"/>
      <c r="E386" s="619"/>
      <c r="F386" s="619"/>
      <c r="G386" s="619"/>
      <c r="H386" s="162"/>
      <c r="I386" s="162"/>
      <c r="J386" s="209"/>
    </row>
    <row r="387" spans="1:10" ht="15" customHeight="1" x14ac:dyDescent="0.25">
      <c r="A387" s="527"/>
      <c r="B387" s="170"/>
      <c r="C387" s="214">
        <v>67</v>
      </c>
      <c r="D387" s="619"/>
      <c r="E387" s="619"/>
      <c r="F387" s="619"/>
      <c r="G387" s="619"/>
      <c r="H387" s="162"/>
      <c r="I387" s="162"/>
      <c r="J387" s="209"/>
    </row>
    <row r="388" spans="1:10" ht="15" customHeight="1" x14ac:dyDescent="0.25">
      <c r="A388" s="527"/>
      <c r="B388" s="170"/>
      <c r="C388" s="214">
        <v>68</v>
      </c>
      <c r="D388" s="619"/>
      <c r="E388" s="619"/>
      <c r="F388" s="619"/>
      <c r="G388" s="619"/>
      <c r="H388" s="162"/>
      <c r="I388" s="162"/>
      <c r="J388" s="209"/>
    </row>
    <row r="389" spans="1:10" ht="15" customHeight="1" x14ac:dyDescent="0.25">
      <c r="A389" s="527"/>
      <c r="B389" s="170"/>
      <c r="C389" s="214">
        <v>69</v>
      </c>
      <c r="D389" s="619"/>
      <c r="E389" s="619"/>
      <c r="F389" s="619"/>
      <c r="G389" s="619"/>
      <c r="H389" s="162"/>
      <c r="I389" s="162"/>
      <c r="J389" s="209"/>
    </row>
    <row r="390" spans="1:10" ht="15" customHeight="1" x14ac:dyDescent="0.25">
      <c r="A390" s="527"/>
      <c r="B390" s="170"/>
      <c r="C390" s="214">
        <v>70</v>
      </c>
      <c r="D390" s="619"/>
      <c r="E390" s="619"/>
      <c r="F390" s="619"/>
      <c r="G390" s="619"/>
      <c r="H390" s="162"/>
      <c r="I390" s="162"/>
      <c r="J390" s="209"/>
    </row>
    <row r="391" spans="1:10" ht="15" customHeight="1" x14ac:dyDescent="0.25">
      <c r="A391" s="527"/>
      <c r="B391" s="170"/>
      <c r="C391" s="214">
        <v>71</v>
      </c>
      <c r="D391" s="619"/>
      <c r="E391" s="619"/>
      <c r="F391" s="619"/>
      <c r="G391" s="619"/>
      <c r="H391" s="162"/>
      <c r="I391" s="162"/>
      <c r="J391" s="209"/>
    </row>
    <row r="392" spans="1:10" ht="15" customHeight="1" x14ac:dyDescent="0.25">
      <c r="A392" s="527"/>
      <c r="B392" s="170"/>
      <c r="C392" s="214">
        <v>72</v>
      </c>
      <c r="D392" s="619"/>
      <c r="E392" s="619"/>
      <c r="F392" s="619"/>
      <c r="G392" s="619"/>
      <c r="H392" s="162"/>
      <c r="I392" s="162"/>
      <c r="J392" s="209"/>
    </row>
    <row r="393" spans="1:10" ht="15" customHeight="1" x14ac:dyDescent="0.25">
      <c r="A393" s="527"/>
      <c r="B393" s="170"/>
      <c r="C393" s="214">
        <v>73</v>
      </c>
      <c r="D393" s="619"/>
      <c r="E393" s="619"/>
      <c r="F393" s="619"/>
      <c r="G393" s="619"/>
      <c r="H393" s="162"/>
      <c r="I393" s="162"/>
      <c r="J393" s="209"/>
    </row>
    <row r="394" spans="1:10" ht="15" customHeight="1" x14ac:dyDescent="0.25">
      <c r="A394" s="527"/>
      <c r="B394" s="170"/>
      <c r="C394" s="214">
        <v>74</v>
      </c>
      <c r="D394" s="619"/>
      <c r="E394" s="619"/>
      <c r="F394" s="619"/>
      <c r="G394" s="619"/>
      <c r="H394" s="162"/>
      <c r="I394" s="162"/>
      <c r="J394" s="209"/>
    </row>
    <row r="395" spans="1:10" ht="15" customHeight="1" x14ac:dyDescent="0.25">
      <c r="A395" s="527"/>
      <c r="B395" s="170"/>
      <c r="C395" s="214">
        <v>75</v>
      </c>
      <c r="D395" s="619"/>
      <c r="E395" s="619"/>
      <c r="F395" s="619"/>
      <c r="G395" s="619"/>
      <c r="H395" s="162"/>
      <c r="I395" s="162"/>
      <c r="J395" s="209"/>
    </row>
    <row r="396" spans="1:10" ht="15" customHeight="1" x14ac:dyDescent="0.25">
      <c r="A396" s="527"/>
      <c r="B396" s="170"/>
      <c r="C396" s="214">
        <v>76</v>
      </c>
      <c r="D396" s="619"/>
      <c r="E396" s="619"/>
      <c r="F396" s="619"/>
      <c r="G396" s="619"/>
      <c r="H396" s="162"/>
      <c r="I396" s="162"/>
      <c r="J396" s="209"/>
    </row>
    <row r="397" spans="1:10" ht="15" customHeight="1" x14ac:dyDescent="0.25">
      <c r="A397" s="527"/>
      <c r="B397" s="170"/>
      <c r="C397" s="214">
        <v>77</v>
      </c>
      <c r="D397" s="619"/>
      <c r="E397" s="619"/>
      <c r="F397" s="619"/>
      <c r="G397" s="619"/>
      <c r="H397" s="162"/>
      <c r="I397" s="162"/>
      <c r="J397" s="209"/>
    </row>
    <row r="398" spans="1:10" ht="15" customHeight="1" x14ac:dyDescent="0.25">
      <c r="A398" s="527"/>
      <c r="B398" s="170"/>
      <c r="C398" s="214">
        <v>78</v>
      </c>
      <c r="D398" s="619"/>
      <c r="E398" s="619"/>
      <c r="F398" s="619"/>
      <c r="G398" s="619"/>
      <c r="H398" s="162"/>
      <c r="I398" s="162"/>
      <c r="J398" s="209"/>
    </row>
    <row r="399" spans="1:10" ht="15" customHeight="1" x14ac:dyDescent="0.25">
      <c r="A399" s="527"/>
      <c r="B399" s="170"/>
      <c r="C399" s="214">
        <v>79</v>
      </c>
      <c r="D399" s="619"/>
      <c r="E399" s="619"/>
      <c r="F399" s="619"/>
      <c r="G399" s="619"/>
      <c r="H399" s="162"/>
      <c r="I399" s="162"/>
      <c r="J399" s="209"/>
    </row>
    <row r="400" spans="1:10" ht="15" customHeight="1" x14ac:dyDescent="0.25">
      <c r="A400" s="527"/>
      <c r="B400" s="170"/>
      <c r="C400" s="214">
        <v>80</v>
      </c>
      <c r="D400" s="619"/>
      <c r="E400" s="619"/>
      <c r="F400" s="619"/>
      <c r="G400" s="619"/>
      <c r="H400" s="162"/>
      <c r="I400" s="162"/>
      <c r="J400" s="209"/>
    </row>
    <row r="401" spans="1:10" ht="15" customHeight="1" x14ac:dyDescent="0.25">
      <c r="A401" s="527"/>
      <c r="B401" s="170"/>
      <c r="C401" s="214">
        <v>81</v>
      </c>
      <c r="D401" s="619"/>
      <c r="E401" s="619"/>
      <c r="F401" s="619"/>
      <c r="G401" s="619"/>
      <c r="H401" s="162"/>
      <c r="I401" s="162"/>
      <c r="J401" s="209"/>
    </row>
    <row r="402" spans="1:10" ht="15" customHeight="1" x14ac:dyDescent="0.25">
      <c r="A402" s="527"/>
      <c r="B402" s="162"/>
      <c r="C402" s="214">
        <v>82</v>
      </c>
      <c r="D402" s="619"/>
      <c r="E402" s="619"/>
      <c r="F402" s="619"/>
      <c r="G402" s="619"/>
      <c r="H402" s="162"/>
      <c r="I402" s="162"/>
      <c r="J402" s="209"/>
    </row>
    <row r="403" spans="1:10" ht="15" customHeight="1" x14ac:dyDescent="0.25">
      <c r="A403" s="527"/>
      <c r="B403" s="162"/>
      <c r="C403" s="214">
        <v>83</v>
      </c>
      <c r="D403" s="619"/>
      <c r="E403" s="619"/>
      <c r="F403" s="619"/>
      <c r="G403" s="619"/>
      <c r="H403" s="162"/>
      <c r="I403" s="162"/>
      <c r="J403" s="209"/>
    </row>
    <row r="404" spans="1:10" ht="15" customHeight="1" x14ac:dyDescent="0.25">
      <c r="A404" s="527"/>
      <c r="B404" s="162"/>
      <c r="C404" s="214">
        <v>84</v>
      </c>
      <c r="D404" s="619"/>
      <c r="E404" s="619"/>
      <c r="F404" s="619"/>
      <c r="G404" s="619"/>
      <c r="H404" s="162"/>
      <c r="I404" s="162"/>
      <c r="J404" s="209"/>
    </row>
    <row r="405" spans="1:10" ht="15" customHeight="1" x14ac:dyDescent="0.25">
      <c r="A405" s="527"/>
      <c r="B405" s="162"/>
      <c r="C405" s="214">
        <v>85</v>
      </c>
      <c r="D405" s="619"/>
      <c r="E405" s="619"/>
      <c r="F405" s="619"/>
      <c r="G405" s="619"/>
      <c r="H405" s="162"/>
      <c r="I405" s="162"/>
      <c r="J405" s="209"/>
    </row>
    <row r="406" spans="1:10" ht="15" customHeight="1" x14ac:dyDescent="0.25">
      <c r="A406" s="527"/>
      <c r="B406" s="162"/>
      <c r="C406" s="214">
        <v>86</v>
      </c>
      <c r="D406" s="619"/>
      <c r="E406" s="619"/>
      <c r="F406" s="619"/>
      <c r="G406" s="619"/>
      <c r="H406" s="162"/>
      <c r="I406" s="162"/>
      <c r="J406" s="209"/>
    </row>
    <row r="407" spans="1:10" ht="15" customHeight="1" x14ac:dyDescent="0.25">
      <c r="A407" s="527"/>
      <c r="B407" s="162"/>
      <c r="C407" s="214">
        <v>87</v>
      </c>
      <c r="D407" s="619"/>
      <c r="E407" s="619"/>
      <c r="F407" s="619"/>
      <c r="G407" s="619"/>
      <c r="H407" s="162"/>
      <c r="I407" s="162"/>
      <c r="J407" s="209"/>
    </row>
    <row r="408" spans="1:10" ht="15" customHeight="1" x14ac:dyDescent="0.25">
      <c r="A408" s="527"/>
      <c r="B408" s="162"/>
      <c r="C408" s="214">
        <v>88</v>
      </c>
      <c r="D408" s="619"/>
      <c r="E408" s="619"/>
      <c r="F408" s="619"/>
      <c r="G408" s="619"/>
      <c r="H408" s="162"/>
      <c r="I408" s="162"/>
      <c r="J408" s="209"/>
    </row>
    <row r="409" spans="1:10" ht="15" customHeight="1" x14ac:dyDescent="0.25">
      <c r="A409" s="527"/>
      <c r="B409" s="162"/>
      <c r="C409" s="214">
        <v>89</v>
      </c>
      <c r="D409" s="619"/>
      <c r="E409" s="619"/>
      <c r="F409" s="619"/>
      <c r="G409" s="619"/>
      <c r="H409" s="162"/>
      <c r="I409" s="162"/>
      <c r="J409" s="209"/>
    </row>
    <row r="410" spans="1:10" ht="15" customHeight="1" x14ac:dyDescent="0.25">
      <c r="A410" s="527"/>
      <c r="B410" s="162"/>
      <c r="C410" s="214">
        <v>90</v>
      </c>
      <c r="D410" s="619"/>
      <c r="E410" s="619"/>
      <c r="F410" s="619"/>
      <c r="G410" s="619"/>
      <c r="H410" s="162"/>
      <c r="I410" s="162"/>
      <c r="J410" s="209"/>
    </row>
    <row r="411" spans="1:10" ht="15" customHeight="1" x14ac:dyDescent="0.25">
      <c r="A411" s="527"/>
      <c r="B411" s="162"/>
      <c r="C411" s="214">
        <v>91</v>
      </c>
      <c r="D411" s="619"/>
      <c r="E411" s="619"/>
      <c r="F411" s="619"/>
      <c r="G411" s="619"/>
      <c r="H411" s="162"/>
      <c r="I411" s="162"/>
      <c r="J411" s="209"/>
    </row>
    <row r="412" spans="1:10" ht="15" customHeight="1" x14ac:dyDescent="0.25">
      <c r="A412" s="527"/>
      <c r="B412" s="162"/>
      <c r="C412" s="214">
        <v>92</v>
      </c>
      <c r="D412" s="619"/>
      <c r="E412" s="619"/>
      <c r="F412" s="619"/>
      <c r="G412" s="619"/>
      <c r="H412" s="162"/>
      <c r="I412" s="162"/>
      <c r="J412" s="209"/>
    </row>
    <row r="413" spans="1:10" ht="15" customHeight="1" x14ac:dyDescent="0.25">
      <c r="A413" s="527"/>
      <c r="B413" s="162"/>
      <c r="C413" s="214">
        <v>93</v>
      </c>
      <c r="D413" s="619"/>
      <c r="E413" s="619"/>
      <c r="F413" s="619"/>
      <c r="G413" s="619"/>
      <c r="H413" s="162"/>
      <c r="I413" s="162"/>
      <c r="J413" s="209"/>
    </row>
    <row r="414" spans="1:10" ht="15" customHeight="1" x14ac:dyDescent="0.25">
      <c r="A414" s="527"/>
      <c r="B414" s="162"/>
      <c r="C414" s="214">
        <v>94</v>
      </c>
      <c r="D414" s="619"/>
      <c r="E414" s="619"/>
      <c r="F414" s="619"/>
      <c r="G414" s="619"/>
      <c r="H414" s="162"/>
      <c r="I414" s="162"/>
      <c r="J414" s="209"/>
    </row>
    <row r="415" spans="1:10" ht="15" customHeight="1" x14ac:dyDescent="0.25">
      <c r="A415" s="527"/>
      <c r="B415" s="162"/>
      <c r="C415" s="214">
        <v>95</v>
      </c>
      <c r="D415" s="619"/>
      <c r="E415" s="619"/>
      <c r="F415" s="619"/>
      <c r="G415" s="619"/>
      <c r="H415" s="162"/>
      <c r="I415" s="162"/>
      <c r="J415" s="209"/>
    </row>
    <row r="416" spans="1:10" ht="15" customHeight="1" x14ac:dyDescent="0.25">
      <c r="A416" s="527"/>
      <c r="B416" s="162"/>
      <c r="C416" s="214">
        <v>96</v>
      </c>
      <c r="D416" s="619"/>
      <c r="E416" s="619"/>
      <c r="F416" s="619"/>
      <c r="G416" s="619"/>
      <c r="H416" s="162"/>
      <c r="I416" s="162"/>
      <c r="J416" s="209"/>
    </row>
    <row r="417" spans="1:10" ht="15" customHeight="1" x14ac:dyDescent="0.25">
      <c r="A417" s="527"/>
      <c r="B417" s="162"/>
      <c r="C417" s="214">
        <v>97</v>
      </c>
      <c r="D417" s="619"/>
      <c r="E417" s="619"/>
      <c r="F417" s="619"/>
      <c r="G417" s="619"/>
      <c r="H417" s="162"/>
      <c r="I417" s="162"/>
      <c r="J417" s="209"/>
    </row>
    <row r="418" spans="1:10" ht="15" customHeight="1" x14ac:dyDescent="0.25">
      <c r="A418" s="527"/>
      <c r="B418" s="162"/>
      <c r="C418" s="214">
        <v>98</v>
      </c>
      <c r="D418" s="619"/>
      <c r="E418" s="619"/>
      <c r="F418" s="619"/>
      <c r="G418" s="619"/>
      <c r="H418" s="162"/>
      <c r="I418" s="162"/>
      <c r="J418" s="209"/>
    </row>
    <row r="419" spans="1:10" ht="15" customHeight="1" x14ac:dyDescent="0.25">
      <c r="A419" s="527"/>
      <c r="B419" s="162"/>
      <c r="C419" s="214">
        <v>99</v>
      </c>
      <c r="D419" s="619"/>
      <c r="E419" s="619"/>
      <c r="F419" s="619"/>
      <c r="G419" s="619"/>
      <c r="H419" s="162"/>
      <c r="I419" s="162"/>
      <c r="J419" s="209"/>
    </row>
    <row r="420" spans="1:10" ht="15" customHeight="1" x14ac:dyDescent="0.25">
      <c r="A420" s="527"/>
      <c r="B420" s="545"/>
      <c r="C420" s="838">
        <v>100</v>
      </c>
      <c r="D420" s="206"/>
      <c r="E420" s="206"/>
      <c r="F420" s="206"/>
      <c r="G420" s="206"/>
      <c r="H420" s="162"/>
      <c r="I420" s="162"/>
      <c r="J420" s="209"/>
    </row>
    <row r="421" spans="1:10" ht="15" customHeight="1" x14ac:dyDescent="0.25">
      <c r="A421" s="527"/>
      <c r="B421" s="311" t="s">
        <v>549</v>
      </c>
      <c r="C421" s="538">
        <v>1</v>
      </c>
      <c r="D421" s="528" t="s">
        <v>548</v>
      </c>
      <c r="E421" s="207"/>
      <c r="F421" s="207"/>
      <c r="G421" s="207"/>
      <c r="H421" s="162"/>
      <c r="I421" s="162"/>
      <c r="J421" s="209"/>
    </row>
    <row r="422" spans="1:10" ht="15" customHeight="1" x14ac:dyDescent="0.25">
      <c r="A422" s="527"/>
      <c r="B422" s="311"/>
      <c r="C422" s="510">
        <v>2</v>
      </c>
      <c r="D422" s="158" t="s">
        <v>714</v>
      </c>
      <c r="E422" s="158"/>
      <c r="F422" s="158"/>
      <c r="G422" s="158"/>
      <c r="H422" s="162"/>
      <c r="I422" s="162"/>
      <c r="J422" s="209"/>
    </row>
    <row r="423" spans="1:10" ht="15" customHeight="1" x14ac:dyDescent="0.25">
      <c r="A423" s="527"/>
      <c r="B423" s="514"/>
      <c r="C423" s="838">
        <v>3</v>
      </c>
      <c r="D423" s="206" t="s">
        <v>715</v>
      </c>
      <c r="E423" s="206"/>
      <c r="F423" s="206"/>
      <c r="G423" s="206"/>
      <c r="H423" s="162"/>
      <c r="I423" s="162"/>
      <c r="J423" s="209"/>
    </row>
    <row r="424" spans="1:10" ht="15" customHeight="1" x14ac:dyDescent="0.25">
      <c r="A424" s="527"/>
      <c r="B424" s="311" t="s">
        <v>711</v>
      </c>
      <c r="C424" s="214">
        <v>1</v>
      </c>
      <c r="D424" s="619" t="s">
        <v>712</v>
      </c>
      <c r="E424" s="619"/>
      <c r="F424" s="619"/>
      <c r="G424" s="619"/>
      <c r="H424" s="162"/>
      <c r="I424" s="162"/>
      <c r="J424" s="209"/>
    </row>
    <row r="425" spans="1:10" ht="15" customHeight="1" x14ac:dyDescent="0.25">
      <c r="A425" s="527"/>
      <c r="B425" s="514"/>
      <c r="C425" s="838">
        <v>0</v>
      </c>
      <c r="D425" s="206" t="s">
        <v>713</v>
      </c>
      <c r="E425" s="206"/>
      <c r="F425" s="206"/>
      <c r="G425" s="206"/>
      <c r="H425" s="162"/>
      <c r="I425" s="162"/>
      <c r="J425" s="209"/>
    </row>
    <row r="426" spans="1:10" ht="15" customHeight="1" x14ac:dyDescent="0.25">
      <c r="A426" s="527"/>
      <c r="B426" s="812" t="s">
        <v>724</v>
      </c>
      <c r="C426" s="538">
        <v>1</v>
      </c>
      <c r="D426" s="528" t="s">
        <v>725</v>
      </c>
      <c r="E426" s="528"/>
      <c r="F426" s="528"/>
      <c r="G426" s="528"/>
      <c r="H426" s="162"/>
      <c r="I426" s="162"/>
      <c r="J426" s="209"/>
    </row>
    <row r="427" spans="1:10" ht="15" customHeight="1" x14ac:dyDescent="0.25">
      <c r="A427" s="527"/>
      <c r="B427" s="514"/>
      <c r="C427" s="838">
        <v>2</v>
      </c>
      <c r="D427" s="206" t="s">
        <v>726</v>
      </c>
      <c r="E427" s="206"/>
      <c r="F427" s="206"/>
      <c r="G427" s="206"/>
      <c r="H427" s="162"/>
      <c r="I427" s="162"/>
      <c r="J427" s="209"/>
    </row>
    <row r="428" spans="1:10" ht="15" customHeight="1" x14ac:dyDescent="0.25">
      <c r="A428" s="527"/>
      <c r="B428" s="812" t="s">
        <v>702</v>
      </c>
      <c r="C428" s="538">
        <v>1</v>
      </c>
      <c r="D428" s="542" t="s">
        <v>727</v>
      </c>
      <c r="E428" s="528"/>
      <c r="F428" s="528"/>
      <c r="G428" s="528"/>
      <c r="H428" s="162"/>
      <c r="I428" s="162"/>
      <c r="J428" s="209"/>
    </row>
    <row r="429" spans="1:10" ht="15" customHeight="1" x14ac:dyDescent="0.25">
      <c r="A429" s="527"/>
      <c r="B429" s="162"/>
      <c r="C429" s="214">
        <v>2</v>
      </c>
      <c r="D429" s="293" t="s">
        <v>703</v>
      </c>
      <c r="E429" s="619"/>
      <c r="F429" s="619"/>
      <c r="G429" s="619"/>
      <c r="H429" s="162"/>
      <c r="I429" s="162"/>
      <c r="J429" s="209"/>
    </row>
    <row r="430" spans="1:10" ht="15" customHeight="1" x14ac:dyDescent="0.25">
      <c r="A430" s="527"/>
      <c r="B430" s="162"/>
      <c r="C430" s="214">
        <v>3</v>
      </c>
      <c r="D430" s="293" t="s">
        <v>26</v>
      </c>
      <c r="E430" s="619"/>
      <c r="F430" s="619"/>
      <c r="G430" s="619"/>
      <c r="H430" s="162"/>
      <c r="I430" s="162"/>
      <c r="J430" s="209"/>
    </row>
    <row r="431" spans="1:10" ht="15" customHeight="1" x14ac:dyDescent="0.25">
      <c r="A431" s="527"/>
      <c r="B431" s="514"/>
      <c r="C431" s="838">
        <v>4</v>
      </c>
      <c r="D431" s="511" t="s">
        <v>177</v>
      </c>
      <c r="E431" s="206"/>
      <c r="F431" s="206"/>
      <c r="G431" s="206"/>
      <c r="H431" s="162"/>
      <c r="I431" s="162"/>
      <c r="J431" s="209"/>
    </row>
    <row r="432" spans="1:10" ht="15" customHeight="1" x14ac:dyDescent="0.25">
      <c r="A432" s="527"/>
      <c r="B432" s="812" t="s">
        <v>701</v>
      </c>
      <c r="C432" s="538">
        <v>1</v>
      </c>
      <c r="D432" s="542" t="s">
        <v>557</v>
      </c>
      <c r="E432" s="528"/>
      <c r="F432" s="528"/>
      <c r="G432" s="528"/>
      <c r="H432" s="162"/>
      <c r="I432" s="162"/>
      <c r="J432" s="209"/>
    </row>
    <row r="433" spans="1:10" ht="15" customHeight="1" x14ac:dyDescent="0.25">
      <c r="A433" s="527"/>
      <c r="B433" s="162"/>
      <c r="C433" s="214">
        <v>2</v>
      </c>
      <c r="D433" s="293" t="s">
        <v>175</v>
      </c>
      <c r="E433" s="619"/>
      <c r="F433" s="619"/>
      <c r="G433" s="619"/>
      <c r="H433" s="162"/>
      <c r="I433" s="162"/>
      <c r="J433" s="209"/>
    </row>
    <row r="434" spans="1:10" ht="15" customHeight="1" x14ac:dyDescent="0.25">
      <c r="A434" s="527"/>
      <c r="B434" s="162"/>
      <c r="C434" s="214">
        <v>3</v>
      </c>
      <c r="D434" s="293" t="s">
        <v>177</v>
      </c>
      <c r="E434" s="619"/>
      <c r="F434" s="619"/>
      <c r="G434" s="619"/>
      <c r="H434" s="162"/>
      <c r="I434" s="162"/>
      <c r="J434" s="209"/>
    </row>
    <row r="435" spans="1:10" ht="15" customHeight="1" x14ac:dyDescent="0.25">
      <c r="A435" s="527"/>
      <c r="B435" s="514"/>
      <c r="C435" s="838">
        <v>4</v>
      </c>
      <c r="D435" s="511" t="s">
        <v>525</v>
      </c>
      <c r="E435" s="206"/>
      <c r="F435" s="206"/>
      <c r="G435" s="206"/>
      <c r="H435" s="162"/>
      <c r="I435" s="162"/>
      <c r="J435" s="209"/>
    </row>
    <row r="436" spans="1:10" ht="15" customHeight="1" x14ac:dyDescent="0.25">
      <c r="A436" s="527"/>
      <c r="B436" s="812" t="s">
        <v>704</v>
      </c>
      <c r="C436" s="538">
        <v>1</v>
      </c>
      <c r="D436" s="542" t="s">
        <v>705</v>
      </c>
      <c r="E436" s="528"/>
      <c r="F436" s="528"/>
      <c r="G436" s="528"/>
      <c r="H436" s="162"/>
      <c r="I436" s="162"/>
      <c r="J436" s="209"/>
    </row>
    <row r="437" spans="1:10" ht="15" customHeight="1" x14ac:dyDescent="0.25">
      <c r="A437" s="527"/>
      <c r="B437" s="162"/>
      <c r="C437" s="214">
        <v>2</v>
      </c>
      <c r="D437" s="293" t="s">
        <v>706</v>
      </c>
      <c r="E437" s="619"/>
      <c r="F437" s="619"/>
      <c r="G437" s="619"/>
      <c r="H437" s="162"/>
      <c r="I437" s="162"/>
      <c r="J437" s="209"/>
    </row>
    <row r="438" spans="1:10" ht="15" customHeight="1" x14ac:dyDescent="0.25">
      <c r="A438" s="527"/>
      <c r="B438" s="162"/>
      <c r="C438" s="214">
        <v>3</v>
      </c>
      <c r="D438" s="293" t="s">
        <v>707</v>
      </c>
      <c r="E438" s="619"/>
      <c r="F438" s="619"/>
      <c r="G438" s="619"/>
      <c r="H438" s="162"/>
      <c r="I438" s="162"/>
      <c r="J438" s="209"/>
    </row>
    <row r="439" spans="1:10" ht="15" customHeight="1" x14ac:dyDescent="0.25">
      <c r="A439" s="527"/>
      <c r="B439" s="514"/>
      <c r="C439" s="838">
        <v>4</v>
      </c>
      <c r="D439" s="511" t="s">
        <v>708</v>
      </c>
      <c r="E439" s="206"/>
      <c r="F439" s="206"/>
      <c r="G439" s="206"/>
      <c r="H439" s="162"/>
      <c r="I439" s="162"/>
      <c r="J439" s="209"/>
    </row>
    <row r="440" spans="1:10" ht="15" customHeight="1" x14ac:dyDescent="0.25">
      <c r="A440" s="527"/>
      <c r="B440" s="812" t="s">
        <v>716</v>
      </c>
      <c r="C440" s="538">
        <v>1</v>
      </c>
      <c r="D440" s="528" t="s">
        <v>721</v>
      </c>
      <c r="E440" s="528"/>
      <c r="F440" s="528"/>
      <c r="G440" s="528"/>
      <c r="H440" s="162"/>
      <c r="I440" s="162"/>
      <c r="J440" s="209"/>
    </row>
    <row r="441" spans="1:10" ht="15" customHeight="1" x14ac:dyDescent="0.25">
      <c r="A441" s="527"/>
      <c r="B441" s="514"/>
      <c r="C441" s="546">
        <v>2</v>
      </c>
      <c r="D441" s="513" t="s">
        <v>717</v>
      </c>
      <c r="E441" s="513"/>
      <c r="F441" s="513"/>
      <c r="G441" s="513"/>
      <c r="H441" s="162"/>
      <c r="I441" s="162"/>
      <c r="J441" s="209"/>
    </row>
    <row r="442" spans="1:10" ht="15" customHeight="1" x14ac:dyDescent="0.25">
      <c r="A442" s="527"/>
      <c r="B442" s="812" t="s">
        <v>718</v>
      </c>
      <c r="C442" s="538">
        <v>1</v>
      </c>
      <c r="D442" s="528" t="s">
        <v>719</v>
      </c>
      <c r="E442" s="528"/>
      <c r="F442" s="528"/>
      <c r="G442" s="528"/>
      <c r="H442" s="162"/>
      <c r="I442" s="162"/>
      <c r="J442" s="209"/>
    </row>
    <row r="443" spans="1:10" ht="15" customHeight="1" x14ac:dyDescent="0.25">
      <c r="A443" s="527"/>
      <c r="B443" s="514"/>
      <c r="C443" s="546">
        <v>2</v>
      </c>
      <c r="D443" s="513" t="s">
        <v>720</v>
      </c>
      <c r="E443" s="513"/>
      <c r="F443" s="513"/>
      <c r="G443" s="513"/>
      <c r="H443" s="162"/>
      <c r="I443" s="162"/>
      <c r="J443" s="209"/>
    </row>
    <row r="444" spans="1:10" ht="15" customHeight="1" x14ac:dyDescent="0.25">
      <c r="A444" s="527"/>
      <c r="B444" s="311" t="s">
        <v>2025</v>
      </c>
      <c r="C444" s="510">
        <v>1</v>
      </c>
      <c r="D444" s="884" t="s">
        <v>1997</v>
      </c>
      <c r="E444" s="158"/>
      <c r="F444" s="158"/>
      <c r="G444" s="158"/>
      <c r="H444" s="162"/>
      <c r="I444" s="162"/>
      <c r="J444" s="209"/>
    </row>
    <row r="445" spans="1:10" ht="15" customHeight="1" x14ac:dyDescent="0.25">
      <c r="A445" s="527"/>
      <c r="B445" s="489"/>
      <c r="C445" s="881">
        <v>2</v>
      </c>
      <c r="D445" s="636" t="s">
        <v>1224</v>
      </c>
      <c r="E445" s="206"/>
      <c r="F445" s="206"/>
      <c r="G445" s="206"/>
      <c r="H445" s="162"/>
      <c r="I445" s="162"/>
      <c r="J445" s="209"/>
    </row>
    <row r="446" spans="1:10" ht="15" customHeight="1" x14ac:dyDescent="0.25">
      <c r="A446" s="527"/>
      <c r="B446" s="311" t="s">
        <v>2138</v>
      </c>
      <c r="C446" s="1187">
        <v>1</v>
      </c>
      <c r="D446" s="635" t="s">
        <v>906</v>
      </c>
      <c r="E446" s="528"/>
      <c r="F446" s="528"/>
      <c r="G446" s="528"/>
      <c r="H446" s="162"/>
      <c r="I446" s="162"/>
      <c r="J446" s="209"/>
    </row>
    <row r="447" spans="1:10" ht="15" customHeight="1" x14ac:dyDescent="0.25">
      <c r="A447" s="527"/>
      <c r="B447" s="311"/>
      <c r="C447" s="214">
        <v>2</v>
      </c>
      <c r="D447" s="365" t="s">
        <v>2137</v>
      </c>
      <c r="E447" s="619"/>
      <c r="F447" s="619"/>
      <c r="G447" s="619"/>
      <c r="H447" s="162"/>
      <c r="I447" s="162"/>
      <c r="J447" s="209"/>
    </row>
    <row r="448" spans="1:10" ht="15" customHeight="1" x14ac:dyDescent="0.25">
      <c r="A448" s="527"/>
      <c r="B448" s="311"/>
      <c r="C448" s="214">
        <v>3</v>
      </c>
      <c r="D448" s="365" t="s">
        <v>907</v>
      </c>
      <c r="E448" s="619"/>
      <c r="F448" s="619"/>
      <c r="G448" s="619"/>
      <c r="H448" s="162"/>
      <c r="I448" s="162"/>
      <c r="J448" s="209"/>
    </row>
    <row r="449" spans="1:10" ht="15" customHeight="1" x14ac:dyDescent="0.25">
      <c r="A449" s="527"/>
      <c r="B449" s="311"/>
      <c r="C449" s="214">
        <v>4</v>
      </c>
      <c r="D449" s="365" t="s">
        <v>908</v>
      </c>
      <c r="E449" s="619"/>
      <c r="F449" s="619"/>
      <c r="G449" s="619"/>
      <c r="H449" s="162"/>
      <c r="I449" s="162"/>
      <c r="J449" s="209"/>
    </row>
    <row r="450" spans="1:10" ht="15" customHeight="1" x14ac:dyDescent="0.25">
      <c r="A450" s="527"/>
      <c r="B450" s="311"/>
      <c r="C450" s="214">
        <v>5</v>
      </c>
      <c r="D450" s="365" t="s">
        <v>909</v>
      </c>
      <c r="E450" s="619"/>
      <c r="F450" s="619"/>
      <c r="G450" s="619"/>
      <c r="H450" s="162"/>
      <c r="I450" s="162"/>
      <c r="J450" s="209"/>
    </row>
    <row r="451" spans="1:10" ht="15" customHeight="1" x14ac:dyDescent="0.25">
      <c r="A451" s="527"/>
      <c r="B451" s="311"/>
      <c r="C451" s="214">
        <v>6</v>
      </c>
      <c r="D451" s="365" t="s">
        <v>910</v>
      </c>
      <c r="E451" s="619"/>
      <c r="F451" s="619"/>
      <c r="G451" s="619"/>
      <c r="H451" s="162"/>
      <c r="I451" s="162"/>
      <c r="J451" s="209"/>
    </row>
    <row r="452" spans="1:10" ht="15" customHeight="1" x14ac:dyDescent="0.25">
      <c r="A452" s="527"/>
      <c r="B452" s="311"/>
      <c r="C452" s="214">
        <v>7</v>
      </c>
      <c r="D452" s="365" t="s">
        <v>911</v>
      </c>
      <c r="E452" s="619"/>
      <c r="F452" s="619"/>
      <c r="G452" s="619"/>
      <c r="H452" s="162"/>
      <c r="I452" s="162"/>
      <c r="J452" s="209"/>
    </row>
    <row r="453" spans="1:10" ht="15" customHeight="1" x14ac:dyDescent="0.25">
      <c r="A453" s="527"/>
      <c r="B453" s="311"/>
      <c r="C453" s="214">
        <v>8</v>
      </c>
      <c r="D453" s="365" t="s">
        <v>912</v>
      </c>
      <c r="E453" s="619"/>
      <c r="F453" s="619"/>
      <c r="G453" s="619"/>
      <c r="H453" s="162"/>
      <c r="I453" s="162"/>
      <c r="J453" s="209"/>
    </row>
    <row r="454" spans="1:10" ht="15" customHeight="1" x14ac:dyDescent="0.25">
      <c r="A454" s="527"/>
      <c r="B454" s="311"/>
      <c r="C454" s="214">
        <v>9</v>
      </c>
      <c r="D454" s="365" t="s">
        <v>913</v>
      </c>
      <c r="E454" s="619"/>
      <c r="F454" s="619"/>
      <c r="G454" s="619"/>
      <c r="H454" s="162"/>
      <c r="I454" s="162"/>
      <c r="J454" s="209"/>
    </row>
    <row r="455" spans="1:10" ht="15" customHeight="1" x14ac:dyDescent="0.25">
      <c r="A455" s="527"/>
      <c r="B455" s="311"/>
      <c r="C455" s="214">
        <v>10</v>
      </c>
      <c r="D455" s="365" t="s">
        <v>914</v>
      </c>
      <c r="E455" s="619"/>
      <c r="F455" s="619"/>
      <c r="G455" s="619"/>
      <c r="H455" s="162"/>
      <c r="I455" s="162"/>
      <c r="J455" s="209"/>
    </row>
    <row r="456" spans="1:10" ht="15" customHeight="1" x14ac:dyDescent="0.25">
      <c r="A456" s="527"/>
      <c r="B456" s="311"/>
      <c r="C456" s="214">
        <v>11</v>
      </c>
      <c r="D456" s="365" t="s">
        <v>915</v>
      </c>
      <c r="E456" s="619"/>
      <c r="F456" s="619"/>
      <c r="G456" s="619"/>
      <c r="H456" s="162"/>
      <c r="I456" s="162"/>
      <c r="J456" s="209"/>
    </row>
    <row r="457" spans="1:10" ht="15" customHeight="1" x14ac:dyDescent="0.25">
      <c r="A457" s="527"/>
      <c r="B457" s="512"/>
      <c r="C457" s="1188">
        <v>12</v>
      </c>
      <c r="D457" s="636" t="s">
        <v>916</v>
      </c>
      <c r="E457" s="206"/>
      <c r="F457" s="206"/>
      <c r="G457" s="206"/>
      <c r="H457" s="162"/>
      <c r="I457" s="162"/>
      <c r="J457" s="209"/>
    </row>
    <row r="458" spans="1:10" ht="15" customHeight="1" x14ac:dyDescent="0.25">
      <c r="A458" s="527"/>
      <c r="B458" s="311" t="s">
        <v>1107</v>
      </c>
      <c r="C458" s="538">
        <v>1</v>
      </c>
      <c r="D458" s="635" t="s">
        <v>1108</v>
      </c>
      <c r="E458" s="528"/>
      <c r="F458" s="528"/>
      <c r="G458" s="528"/>
      <c r="H458" s="162"/>
      <c r="I458" s="162"/>
      <c r="J458" s="209"/>
    </row>
    <row r="459" spans="1:10" ht="15" customHeight="1" x14ac:dyDescent="0.25">
      <c r="A459" s="527"/>
      <c r="B459" s="311"/>
      <c r="C459" s="214">
        <v>2</v>
      </c>
      <c r="D459" s="365" t="s">
        <v>1109</v>
      </c>
      <c r="E459" s="619"/>
      <c r="F459" s="619"/>
      <c r="G459" s="619"/>
      <c r="H459" s="162"/>
      <c r="I459" s="162"/>
      <c r="J459" s="209"/>
    </row>
    <row r="460" spans="1:10" ht="15" customHeight="1" x14ac:dyDescent="0.25">
      <c r="A460" s="527"/>
      <c r="B460" s="512"/>
      <c r="C460" s="838">
        <v>3</v>
      </c>
      <c r="D460" s="636" t="s">
        <v>904</v>
      </c>
      <c r="E460" s="206"/>
      <c r="F460" s="206"/>
      <c r="G460" s="206"/>
      <c r="H460" s="162"/>
      <c r="I460" s="162"/>
      <c r="J460" s="209"/>
    </row>
    <row r="461" spans="1:10" ht="15" customHeight="1" x14ac:dyDescent="0.25">
      <c r="A461" s="527"/>
      <c r="B461" s="547" t="s">
        <v>917</v>
      </c>
      <c r="C461" s="815">
        <v>0</v>
      </c>
      <c r="D461" s="824">
        <v>0</v>
      </c>
      <c r="E461" s="528"/>
      <c r="F461" s="528"/>
      <c r="G461" s="528"/>
      <c r="H461" s="162"/>
      <c r="I461" s="162"/>
      <c r="J461" s="209"/>
    </row>
    <row r="462" spans="1:10" ht="15" customHeight="1" x14ac:dyDescent="0.25">
      <c r="A462" s="527"/>
      <c r="B462" s="488"/>
      <c r="C462" s="298">
        <v>1</v>
      </c>
      <c r="D462" s="825">
        <v>0.1</v>
      </c>
      <c r="E462" s="619"/>
      <c r="F462" s="619"/>
      <c r="G462" s="619"/>
      <c r="H462" s="162"/>
      <c r="I462" s="162"/>
      <c r="J462" s="209"/>
    </row>
    <row r="463" spans="1:10" ht="15" customHeight="1" x14ac:dyDescent="0.25">
      <c r="A463" s="527"/>
      <c r="B463" s="488"/>
      <c r="C463" s="298">
        <v>2</v>
      </c>
      <c r="D463" s="825">
        <v>0.2</v>
      </c>
      <c r="E463" s="619"/>
      <c r="F463" s="619"/>
      <c r="G463" s="619"/>
      <c r="H463" s="162"/>
      <c r="I463" s="162"/>
      <c r="J463" s="209"/>
    </row>
    <row r="464" spans="1:10" ht="15" customHeight="1" x14ac:dyDescent="0.25">
      <c r="A464" s="527"/>
      <c r="B464" s="488"/>
      <c r="C464" s="298">
        <v>3</v>
      </c>
      <c r="D464" s="825">
        <v>0.3</v>
      </c>
      <c r="E464" s="619"/>
      <c r="F464" s="619"/>
      <c r="G464" s="619"/>
      <c r="H464" s="162"/>
      <c r="I464" s="162"/>
      <c r="J464" s="209"/>
    </row>
    <row r="465" spans="1:10" ht="15" customHeight="1" x14ac:dyDescent="0.25">
      <c r="A465" s="527"/>
      <c r="B465" s="488"/>
      <c r="C465" s="298">
        <v>4</v>
      </c>
      <c r="D465" s="825">
        <v>0.4</v>
      </c>
      <c r="E465" s="619"/>
      <c r="F465" s="619"/>
      <c r="G465" s="619"/>
      <c r="H465" s="162"/>
      <c r="I465" s="162"/>
      <c r="J465" s="209"/>
    </row>
    <row r="466" spans="1:10" ht="15" customHeight="1" x14ac:dyDescent="0.25">
      <c r="A466" s="527"/>
      <c r="B466" s="488"/>
      <c r="C466" s="298">
        <v>5</v>
      </c>
      <c r="D466" s="825">
        <v>0.5</v>
      </c>
      <c r="E466" s="619"/>
      <c r="F466" s="619"/>
      <c r="G466" s="619"/>
      <c r="H466" s="162"/>
      <c r="I466" s="162"/>
      <c r="J466" s="209"/>
    </row>
    <row r="467" spans="1:10" ht="15" customHeight="1" x14ac:dyDescent="0.25">
      <c r="A467" s="527"/>
      <c r="B467" s="488"/>
      <c r="C467" s="298">
        <v>6</v>
      </c>
      <c r="D467" s="825">
        <v>0.6</v>
      </c>
      <c r="E467" s="619"/>
      <c r="F467" s="619"/>
      <c r="G467" s="619"/>
      <c r="H467" s="162"/>
      <c r="I467" s="162"/>
      <c r="J467" s="209"/>
    </row>
    <row r="468" spans="1:10" ht="15" customHeight="1" x14ac:dyDescent="0.25">
      <c r="A468" s="527"/>
      <c r="B468" s="488"/>
      <c r="C468" s="298">
        <v>7</v>
      </c>
      <c r="D468" s="825">
        <v>0.7</v>
      </c>
      <c r="E468" s="619"/>
      <c r="F468" s="619"/>
      <c r="G468" s="619"/>
      <c r="H468" s="162"/>
      <c r="I468" s="162"/>
      <c r="J468" s="209"/>
    </row>
    <row r="469" spans="1:10" ht="15" customHeight="1" x14ac:dyDescent="0.25">
      <c r="A469" s="527"/>
      <c r="B469" s="488"/>
      <c r="C469" s="298">
        <v>8</v>
      </c>
      <c r="D469" s="825">
        <v>0.8</v>
      </c>
      <c r="E469" s="619"/>
      <c r="F469" s="619"/>
      <c r="G469" s="619"/>
      <c r="H469" s="162"/>
      <c r="I469" s="162"/>
      <c r="J469" s="209"/>
    </row>
    <row r="470" spans="1:10" ht="15" customHeight="1" x14ac:dyDescent="0.25">
      <c r="A470" s="527"/>
      <c r="B470" s="488"/>
      <c r="C470" s="298">
        <v>9</v>
      </c>
      <c r="D470" s="825">
        <v>0.9</v>
      </c>
      <c r="E470" s="619"/>
      <c r="F470" s="619"/>
      <c r="G470" s="619"/>
      <c r="H470" s="162"/>
      <c r="I470" s="162"/>
      <c r="J470" s="209"/>
    </row>
    <row r="471" spans="1:10" ht="15" customHeight="1" x14ac:dyDescent="0.25">
      <c r="A471" s="527"/>
      <c r="B471" s="489"/>
      <c r="C471" s="816">
        <v>10</v>
      </c>
      <c r="D471" s="826">
        <v>1</v>
      </c>
      <c r="E471" s="206"/>
      <c r="F471" s="206"/>
      <c r="G471" s="206"/>
      <c r="H471" s="162"/>
      <c r="I471" s="162"/>
      <c r="J471" s="209"/>
    </row>
    <row r="472" spans="1:10" ht="15" customHeight="1" x14ac:dyDescent="0.25">
      <c r="A472" s="527"/>
      <c r="B472" s="311" t="s">
        <v>918</v>
      </c>
      <c r="C472" s="822"/>
      <c r="D472" s="823" t="s">
        <v>919</v>
      </c>
      <c r="E472" s="207"/>
      <c r="F472" s="207"/>
      <c r="G472" s="207"/>
      <c r="H472" s="162"/>
      <c r="I472" s="162"/>
      <c r="J472" s="209"/>
    </row>
    <row r="473" spans="1:10" ht="15" customHeight="1" x14ac:dyDescent="0.25">
      <c r="A473" s="527"/>
      <c r="B473" s="311"/>
      <c r="C473" s="214"/>
      <c r="D473" s="365" t="s">
        <v>920</v>
      </c>
      <c r="E473" s="619"/>
      <c r="F473" s="619"/>
      <c r="G473" s="619"/>
      <c r="H473" s="162"/>
      <c r="I473" s="162"/>
      <c r="J473" s="209"/>
    </row>
    <row r="474" spans="1:10" ht="15" customHeight="1" x14ac:dyDescent="0.25">
      <c r="A474" s="527"/>
      <c r="B474" s="311"/>
      <c r="C474" s="214"/>
      <c r="D474" s="365" t="s">
        <v>921</v>
      </c>
      <c r="E474" s="619"/>
      <c r="F474" s="619"/>
      <c r="G474" s="619"/>
      <c r="H474" s="162"/>
      <c r="I474" s="162"/>
      <c r="J474" s="209"/>
    </row>
    <row r="475" spans="1:10" ht="15" customHeight="1" x14ac:dyDescent="0.25">
      <c r="A475" s="527"/>
      <c r="B475" s="311"/>
      <c r="C475" s="214"/>
      <c r="D475" s="365" t="s">
        <v>922</v>
      </c>
      <c r="E475" s="619"/>
      <c r="F475" s="619"/>
      <c r="G475" s="619"/>
      <c r="H475" s="162"/>
      <c r="I475" s="162"/>
      <c r="J475" s="209"/>
    </row>
    <row r="476" spans="1:10" ht="15" customHeight="1" x14ac:dyDescent="0.25">
      <c r="A476" s="527"/>
      <c r="B476" s="311"/>
      <c r="C476" s="214"/>
      <c r="D476" s="365" t="s">
        <v>923</v>
      </c>
      <c r="E476" s="619"/>
      <c r="F476" s="619"/>
      <c r="G476" s="619"/>
      <c r="H476" s="162"/>
      <c r="I476" s="162"/>
      <c r="J476" s="209"/>
    </row>
    <row r="477" spans="1:10" ht="15" customHeight="1" x14ac:dyDescent="0.25">
      <c r="A477" s="527"/>
      <c r="B477" s="311"/>
      <c r="C477" s="214"/>
      <c r="D477" s="365" t="s">
        <v>924</v>
      </c>
      <c r="E477" s="619"/>
      <c r="F477" s="619"/>
      <c r="G477" s="619"/>
      <c r="H477" s="162"/>
      <c r="I477" s="162"/>
      <c r="J477" s="209"/>
    </row>
    <row r="478" spans="1:10" ht="15" customHeight="1" x14ac:dyDescent="0.25">
      <c r="A478" s="527"/>
      <c r="B478" s="311"/>
      <c r="C478" s="214"/>
      <c r="D478" s="365" t="s">
        <v>925</v>
      </c>
      <c r="E478" s="619"/>
      <c r="F478" s="619"/>
      <c r="G478" s="619"/>
      <c r="H478" s="162"/>
      <c r="I478" s="162"/>
      <c r="J478" s="209"/>
    </row>
    <row r="479" spans="1:10" ht="15" customHeight="1" x14ac:dyDescent="0.25">
      <c r="A479" s="527"/>
      <c r="B479" s="512"/>
      <c r="C479" s="838"/>
      <c r="D479" s="636" t="s">
        <v>926</v>
      </c>
      <c r="E479" s="206"/>
      <c r="F479" s="206"/>
      <c r="G479" s="206"/>
      <c r="H479" s="162"/>
      <c r="I479" s="162"/>
      <c r="J479" s="209"/>
    </row>
    <row r="480" spans="1:10" ht="15" customHeight="1" x14ac:dyDescent="0.25">
      <c r="A480" s="527"/>
      <c r="B480" s="311" t="s">
        <v>2024</v>
      </c>
      <c r="C480" s="538"/>
      <c r="D480" s="635" t="s">
        <v>928</v>
      </c>
      <c r="E480" s="528"/>
      <c r="F480" s="528"/>
      <c r="G480" s="528"/>
      <c r="H480" s="162"/>
      <c r="I480" s="162"/>
      <c r="J480" s="209"/>
    </row>
    <row r="481" spans="1:10" ht="15" customHeight="1" x14ac:dyDescent="0.25">
      <c r="A481" s="527"/>
      <c r="B481" s="311"/>
      <c r="C481" s="214"/>
      <c r="D481" s="365" t="s">
        <v>929</v>
      </c>
      <c r="E481" s="619"/>
      <c r="F481" s="619"/>
      <c r="G481" s="619"/>
      <c r="H481" s="162"/>
      <c r="I481" s="162"/>
      <c r="J481" s="209"/>
    </row>
    <row r="482" spans="1:10" ht="15" customHeight="1" x14ac:dyDescent="0.25">
      <c r="A482" s="527"/>
      <c r="B482" s="311"/>
      <c r="C482" s="214"/>
      <c r="D482" s="365" t="s">
        <v>930</v>
      </c>
      <c r="E482" s="619"/>
      <c r="F482" s="619"/>
      <c r="G482" s="619"/>
      <c r="H482" s="162"/>
      <c r="I482" s="162"/>
      <c r="J482" s="209"/>
    </row>
    <row r="483" spans="1:10" ht="15" customHeight="1" x14ac:dyDescent="0.25">
      <c r="A483" s="527"/>
      <c r="B483" s="512"/>
      <c r="C483" s="838"/>
      <c r="D483" s="636" t="s">
        <v>927</v>
      </c>
      <c r="E483" s="206"/>
      <c r="F483" s="206"/>
      <c r="G483" s="206"/>
      <c r="H483" s="162"/>
      <c r="I483" s="162"/>
      <c r="J483" s="209"/>
    </row>
    <row r="484" spans="1:10" ht="15" customHeight="1" x14ac:dyDescent="0.25">
      <c r="A484" s="527"/>
      <c r="B484" s="311" t="s">
        <v>1110</v>
      </c>
      <c r="C484" s="538"/>
      <c r="D484" s="635" t="s">
        <v>931</v>
      </c>
      <c r="E484" s="528"/>
      <c r="F484" s="528"/>
      <c r="G484" s="528"/>
      <c r="H484" s="162"/>
      <c r="I484" s="162"/>
      <c r="J484" s="209"/>
    </row>
    <row r="485" spans="1:10" ht="15" customHeight="1" x14ac:dyDescent="0.25">
      <c r="A485" s="527"/>
      <c r="B485" s="311"/>
      <c r="C485" s="214"/>
      <c r="D485" s="365" t="s">
        <v>932</v>
      </c>
      <c r="E485" s="619"/>
      <c r="F485" s="619"/>
      <c r="G485" s="619"/>
      <c r="H485" s="162"/>
      <c r="I485" s="162"/>
      <c r="J485" s="209"/>
    </row>
    <row r="486" spans="1:10" ht="15" customHeight="1" x14ac:dyDescent="0.25">
      <c r="A486" s="527"/>
      <c r="B486" s="311"/>
      <c r="C486" s="214"/>
      <c r="D486" s="365" t="s">
        <v>933</v>
      </c>
      <c r="E486" s="619"/>
      <c r="F486" s="619"/>
      <c r="G486" s="619"/>
      <c r="H486" s="162"/>
      <c r="I486" s="162"/>
      <c r="J486" s="209"/>
    </row>
    <row r="487" spans="1:10" ht="15" customHeight="1" x14ac:dyDescent="0.25">
      <c r="A487" s="527"/>
      <c r="B487" s="311"/>
      <c r="C487" s="214"/>
      <c r="D487" s="365" t="s">
        <v>934</v>
      </c>
      <c r="E487" s="619"/>
      <c r="F487" s="619"/>
      <c r="G487" s="619"/>
      <c r="H487" s="162"/>
      <c r="I487" s="162"/>
      <c r="J487" s="209"/>
    </row>
    <row r="488" spans="1:10" ht="15" customHeight="1" x14ac:dyDescent="0.25">
      <c r="A488" s="527"/>
      <c r="B488" s="512"/>
      <c r="C488" s="838"/>
      <c r="D488" s="636" t="s">
        <v>935</v>
      </c>
      <c r="E488" s="206"/>
      <c r="F488" s="206"/>
      <c r="G488" s="206"/>
      <c r="H488" s="162"/>
      <c r="I488" s="162"/>
      <c r="J488" s="209"/>
    </row>
    <row r="489" spans="1:10" ht="15" customHeight="1" x14ac:dyDescent="0.25">
      <c r="A489" s="527"/>
      <c r="B489" s="311" t="s">
        <v>1111</v>
      </c>
      <c r="C489" s="538"/>
      <c r="D489" s="635" t="s">
        <v>2241</v>
      </c>
      <c r="E489" s="528"/>
      <c r="F489" s="528"/>
      <c r="G489" s="528"/>
      <c r="H489" s="162"/>
      <c r="I489" s="162"/>
      <c r="J489" s="209"/>
    </row>
    <row r="490" spans="1:10" ht="15" customHeight="1" x14ac:dyDescent="0.25">
      <c r="A490" s="527"/>
      <c r="B490" s="311"/>
      <c r="C490" s="214"/>
      <c r="D490" s="365" t="s">
        <v>1999</v>
      </c>
      <c r="E490" s="619"/>
      <c r="F490" s="619"/>
      <c r="G490" s="619"/>
      <c r="H490" s="162"/>
      <c r="I490" s="162"/>
      <c r="J490" s="209"/>
    </row>
    <row r="491" spans="1:10" ht="15" customHeight="1" x14ac:dyDescent="0.25">
      <c r="A491" s="527"/>
      <c r="B491" s="311"/>
      <c r="C491" s="214"/>
      <c r="D491" s="365" t="s">
        <v>2000</v>
      </c>
      <c r="E491" s="619"/>
      <c r="F491" s="619"/>
      <c r="G491" s="619"/>
      <c r="H491" s="162"/>
      <c r="I491" s="162"/>
      <c r="J491" s="209"/>
    </row>
    <row r="492" spans="1:10" ht="15" customHeight="1" x14ac:dyDescent="0.25">
      <c r="A492" s="527"/>
      <c r="B492" s="311"/>
      <c r="C492" s="214"/>
      <c r="D492" s="365" t="s">
        <v>2001</v>
      </c>
      <c r="E492" s="619"/>
      <c r="F492" s="619"/>
      <c r="G492" s="619"/>
      <c r="H492" s="162"/>
      <c r="I492" s="162"/>
      <c r="J492" s="209"/>
    </row>
    <row r="493" spans="1:10" ht="15" customHeight="1" x14ac:dyDescent="0.25">
      <c r="A493" s="527"/>
      <c r="B493" s="311"/>
      <c r="C493" s="214"/>
      <c r="D493" s="365" t="s">
        <v>2002</v>
      </c>
      <c r="E493" s="619"/>
      <c r="F493" s="619"/>
      <c r="G493" s="619"/>
      <c r="H493" s="162"/>
      <c r="I493" s="162"/>
      <c r="J493" s="209"/>
    </row>
    <row r="494" spans="1:10" ht="15" customHeight="1" x14ac:dyDescent="0.25">
      <c r="A494" s="527"/>
      <c r="B494" s="311"/>
      <c r="C494" s="214"/>
      <c r="D494" s="365" t="s">
        <v>2003</v>
      </c>
      <c r="E494" s="619"/>
      <c r="F494" s="619"/>
      <c r="G494" s="619"/>
      <c r="H494" s="162"/>
      <c r="I494" s="162"/>
      <c r="J494" s="209"/>
    </row>
    <row r="495" spans="1:10" ht="15" customHeight="1" x14ac:dyDescent="0.25">
      <c r="A495" s="527"/>
      <c r="B495" s="311"/>
      <c r="C495" s="214"/>
      <c r="D495" s="365" t="s">
        <v>2004</v>
      </c>
      <c r="E495" s="619"/>
      <c r="F495" s="619"/>
      <c r="G495" s="619"/>
      <c r="H495" s="162"/>
      <c r="I495" s="162"/>
      <c r="J495" s="209"/>
    </row>
    <row r="496" spans="1:10" ht="15" customHeight="1" x14ac:dyDescent="0.25">
      <c r="A496" s="527"/>
      <c r="B496" s="311"/>
      <c r="C496" s="214"/>
      <c r="D496" s="365" t="s">
        <v>2005</v>
      </c>
      <c r="E496" s="619"/>
      <c r="F496" s="619"/>
      <c r="G496" s="619"/>
      <c r="H496" s="162"/>
      <c r="I496" s="162"/>
      <c r="J496" s="209"/>
    </row>
    <row r="497" spans="1:10" ht="15" customHeight="1" x14ac:dyDescent="0.25">
      <c r="A497" s="527"/>
      <c r="B497" s="311"/>
      <c r="C497" s="214"/>
      <c r="D497" s="365" t="s">
        <v>2006</v>
      </c>
      <c r="E497" s="619"/>
      <c r="F497" s="619"/>
      <c r="G497" s="619"/>
      <c r="H497" s="162"/>
      <c r="I497" s="162"/>
      <c r="J497" s="209"/>
    </row>
    <row r="498" spans="1:10" ht="15" customHeight="1" x14ac:dyDescent="0.25">
      <c r="A498" s="527"/>
      <c r="B498" s="311"/>
      <c r="C498" s="214"/>
      <c r="D498" s="365" t="s">
        <v>2007</v>
      </c>
      <c r="E498" s="619"/>
      <c r="F498" s="619"/>
      <c r="G498" s="619"/>
      <c r="H498" s="162"/>
      <c r="I498" s="162"/>
      <c r="J498" s="209"/>
    </row>
    <row r="499" spans="1:10" ht="15" customHeight="1" x14ac:dyDescent="0.25">
      <c r="A499" s="527"/>
      <c r="B499" s="512"/>
      <c r="C499" s="838"/>
      <c r="D499" s="636" t="s">
        <v>2008</v>
      </c>
      <c r="E499" s="206"/>
      <c r="F499" s="206"/>
      <c r="G499" s="206"/>
      <c r="H499" s="162"/>
      <c r="I499" s="162"/>
      <c r="J499" s="209"/>
    </row>
    <row r="500" spans="1:10" ht="15" customHeight="1" x14ac:dyDescent="0.25">
      <c r="A500" s="527"/>
      <c r="B500" s="311" t="s">
        <v>1112</v>
      </c>
      <c r="C500" s="538"/>
      <c r="D500" s="635" t="s">
        <v>936</v>
      </c>
      <c r="E500" s="528"/>
      <c r="F500" s="528"/>
      <c r="G500" s="528"/>
      <c r="H500" s="162"/>
      <c r="I500" s="162"/>
      <c r="J500" s="209"/>
    </row>
    <row r="501" spans="1:10" ht="15" customHeight="1" x14ac:dyDescent="0.25">
      <c r="A501" s="527"/>
      <c r="B501" s="311"/>
      <c r="C501" s="214"/>
      <c r="D501" s="365" t="s">
        <v>937</v>
      </c>
      <c r="E501" s="619"/>
      <c r="F501" s="619"/>
      <c r="G501" s="619"/>
      <c r="H501" s="162"/>
      <c r="I501" s="162"/>
      <c r="J501" s="209"/>
    </row>
    <row r="502" spans="1:10" ht="15" customHeight="1" x14ac:dyDescent="0.25">
      <c r="A502" s="527"/>
      <c r="B502" s="311"/>
      <c r="C502" s="214"/>
      <c r="D502" s="365" t="s">
        <v>938</v>
      </c>
      <c r="E502" s="619"/>
      <c r="F502" s="619"/>
      <c r="G502" s="619"/>
      <c r="H502" s="162"/>
      <c r="I502" s="162"/>
      <c r="J502" s="209"/>
    </row>
    <row r="503" spans="1:10" ht="15" customHeight="1" x14ac:dyDescent="0.25">
      <c r="A503" s="527"/>
      <c r="B503" s="512"/>
      <c r="C503" s="838"/>
      <c r="D503" s="636" t="s">
        <v>939</v>
      </c>
      <c r="E503" s="206"/>
      <c r="F503" s="206"/>
      <c r="G503" s="206"/>
      <c r="H503" s="162"/>
      <c r="I503" s="162"/>
      <c r="J503" s="209"/>
    </row>
    <row r="504" spans="1:10" ht="15" customHeight="1" x14ac:dyDescent="0.25">
      <c r="A504" s="527"/>
      <c r="B504" s="311" t="s">
        <v>2023</v>
      </c>
      <c r="C504" s="1187"/>
      <c r="D504" s="635" t="s">
        <v>2148</v>
      </c>
      <c r="E504" s="528"/>
      <c r="F504" s="528"/>
      <c r="G504" s="528"/>
      <c r="H504" s="162"/>
      <c r="I504" s="162"/>
      <c r="J504" s="209"/>
    </row>
    <row r="505" spans="1:10" ht="15" customHeight="1" x14ac:dyDescent="0.25">
      <c r="A505" s="527"/>
      <c r="B505" s="311"/>
      <c r="C505" s="214"/>
      <c r="D505" s="365" t="s">
        <v>2009</v>
      </c>
      <c r="E505" s="619"/>
      <c r="F505" s="619"/>
      <c r="G505" s="619"/>
      <c r="H505" s="162"/>
      <c r="I505" s="162"/>
      <c r="J505" s="209"/>
    </row>
    <row r="506" spans="1:10" ht="15" customHeight="1" x14ac:dyDescent="0.25">
      <c r="A506" s="527"/>
      <c r="B506" s="311"/>
      <c r="C506" s="214"/>
      <c r="D506" s="365" t="s">
        <v>2010</v>
      </c>
      <c r="E506" s="619"/>
      <c r="F506" s="619"/>
      <c r="G506" s="619"/>
      <c r="H506" s="162"/>
      <c r="I506" s="162"/>
      <c r="J506" s="209"/>
    </row>
    <row r="507" spans="1:10" ht="15" customHeight="1" x14ac:dyDescent="0.25">
      <c r="A507" s="2408"/>
      <c r="B507" s="311"/>
      <c r="C507" s="214"/>
      <c r="D507" s="365" t="s">
        <v>2242</v>
      </c>
      <c r="E507" s="619"/>
      <c r="F507" s="619"/>
      <c r="G507" s="619"/>
      <c r="H507" s="162"/>
      <c r="I507" s="162"/>
      <c r="J507" s="1178"/>
    </row>
    <row r="508" spans="1:10" ht="15" customHeight="1" x14ac:dyDescent="0.25">
      <c r="A508" s="2408"/>
      <c r="B508" s="311"/>
      <c r="C508" s="214"/>
      <c r="D508" s="365" t="s">
        <v>2243</v>
      </c>
      <c r="E508" s="619"/>
      <c r="F508" s="619"/>
      <c r="G508" s="619"/>
      <c r="H508" s="162"/>
      <c r="I508" s="162"/>
      <c r="J508" s="1178"/>
    </row>
    <row r="509" spans="1:10" ht="15" customHeight="1" x14ac:dyDescent="0.25">
      <c r="A509" s="527"/>
      <c r="B509" s="311"/>
      <c r="C509" s="214"/>
      <c r="D509" s="365" t="s">
        <v>2011</v>
      </c>
      <c r="E509" s="619"/>
      <c r="F509" s="619"/>
      <c r="G509" s="619"/>
      <c r="H509" s="162"/>
      <c r="I509" s="162"/>
      <c r="J509" s="209"/>
    </row>
    <row r="510" spans="1:10" ht="15" customHeight="1" x14ac:dyDescent="0.25">
      <c r="A510" s="527"/>
      <c r="B510" s="512"/>
      <c r="C510" s="1188"/>
      <c r="D510" s="636" t="s">
        <v>2012</v>
      </c>
      <c r="E510" s="206"/>
      <c r="F510" s="206"/>
      <c r="G510" s="206"/>
      <c r="H510" s="162"/>
      <c r="I510" s="162"/>
      <c r="J510" s="209"/>
    </row>
    <row r="511" spans="1:10" ht="15" customHeight="1" x14ac:dyDescent="0.25">
      <c r="A511" s="527"/>
      <c r="B511" s="311" t="s">
        <v>2026</v>
      </c>
      <c r="C511" s="1884"/>
      <c r="D511" s="1885" t="s">
        <v>2028</v>
      </c>
      <c r="E511" s="1886"/>
      <c r="F511" s="1886"/>
      <c r="G511" s="1886"/>
      <c r="H511" s="162"/>
      <c r="I511" s="162"/>
      <c r="J511" s="209"/>
    </row>
    <row r="512" spans="1:10" ht="15" customHeight="1" x14ac:dyDescent="0.25">
      <c r="A512" s="933"/>
      <c r="B512" s="311"/>
      <c r="C512" s="214"/>
      <c r="D512" s="365" t="s">
        <v>2027</v>
      </c>
      <c r="E512" s="619"/>
      <c r="F512" s="619"/>
      <c r="G512" s="619"/>
      <c r="H512" s="162"/>
      <c r="I512" s="162"/>
      <c r="J512" s="1178"/>
    </row>
    <row r="513" spans="1:10" ht="15" customHeight="1" x14ac:dyDescent="0.25">
      <c r="A513" s="933"/>
      <c r="B513" s="311"/>
      <c r="C513" s="214"/>
      <c r="D513" s="365" t="s">
        <v>1998</v>
      </c>
      <c r="E513" s="619"/>
      <c r="F513" s="619"/>
      <c r="G513" s="619"/>
      <c r="H513" s="162"/>
      <c r="I513" s="162"/>
      <c r="J513" s="1178"/>
    </row>
    <row r="514" spans="1:10" ht="15" customHeight="1" x14ac:dyDescent="0.25">
      <c r="A514" s="527"/>
      <c r="B514" s="512"/>
      <c r="C514" s="1188"/>
      <c r="D514" s="636" t="s">
        <v>2139</v>
      </c>
      <c r="E514" s="206"/>
      <c r="F514" s="206"/>
      <c r="G514" s="206"/>
      <c r="H514" s="162"/>
      <c r="I514" s="162"/>
      <c r="J514" s="209"/>
    </row>
    <row r="515" spans="1:10" ht="15" customHeight="1" x14ac:dyDescent="0.25">
      <c r="A515" s="527"/>
      <c r="B515" s="311" t="s">
        <v>2017</v>
      </c>
      <c r="C515" s="1884"/>
      <c r="D515" s="1885" t="s">
        <v>2022</v>
      </c>
      <c r="E515" s="1886"/>
      <c r="F515" s="1886"/>
      <c r="G515" s="1886"/>
      <c r="H515" s="162"/>
      <c r="I515" s="162"/>
      <c r="J515" s="209"/>
    </row>
    <row r="516" spans="1:10" ht="15" customHeight="1" x14ac:dyDescent="0.25">
      <c r="A516" s="933"/>
      <c r="B516" s="311"/>
      <c r="C516" s="214"/>
      <c r="D516" s="365" t="s">
        <v>2021</v>
      </c>
      <c r="E516" s="619"/>
      <c r="F516" s="619"/>
      <c r="G516" s="619"/>
      <c r="H516" s="162"/>
      <c r="I516" s="162"/>
      <c r="J516" s="1178"/>
    </row>
    <row r="517" spans="1:10" ht="15" customHeight="1" x14ac:dyDescent="0.25">
      <c r="A517" s="933"/>
      <c r="B517" s="311"/>
      <c r="C517" s="214"/>
      <c r="D517" s="365" t="s">
        <v>2020</v>
      </c>
      <c r="E517" s="619"/>
      <c r="F517" s="619"/>
      <c r="G517" s="619"/>
      <c r="H517" s="162"/>
      <c r="I517" s="162"/>
      <c r="J517" s="1178"/>
    </row>
    <row r="518" spans="1:10" ht="15" customHeight="1" x14ac:dyDescent="0.25">
      <c r="A518" s="933"/>
      <c r="B518" s="311"/>
      <c r="C518" s="214"/>
      <c r="D518" s="365" t="s">
        <v>2019</v>
      </c>
      <c r="E518" s="619"/>
      <c r="F518" s="619"/>
      <c r="G518" s="619"/>
      <c r="H518" s="162"/>
      <c r="I518" s="162"/>
      <c r="J518" s="1178"/>
    </row>
    <row r="519" spans="1:10" ht="15" customHeight="1" x14ac:dyDescent="0.25">
      <c r="A519" s="933"/>
      <c r="B519" s="311"/>
      <c r="C519" s="214"/>
      <c r="D519" s="365" t="s">
        <v>2018</v>
      </c>
      <c r="E519" s="619"/>
      <c r="F519" s="619"/>
      <c r="G519" s="619"/>
      <c r="H519" s="162"/>
      <c r="I519" s="162"/>
      <c r="J519" s="1178"/>
    </row>
    <row r="520" spans="1:10" ht="15" customHeight="1" x14ac:dyDescent="0.25">
      <c r="A520" s="527"/>
      <c r="B520" s="512"/>
      <c r="C520" s="1188"/>
      <c r="D520" s="636" t="s">
        <v>1601</v>
      </c>
      <c r="E520" s="206"/>
      <c r="F520" s="206"/>
      <c r="G520" s="206"/>
      <c r="H520" s="162"/>
      <c r="I520" s="162"/>
      <c r="J520" s="209"/>
    </row>
    <row r="521" spans="1:10" ht="15" customHeight="1" x14ac:dyDescent="0.25">
      <c r="A521" s="527"/>
      <c r="B521" s="311" t="s">
        <v>2013</v>
      </c>
      <c r="C521" s="1884"/>
      <c r="D521" s="1885" t="s">
        <v>2014</v>
      </c>
      <c r="E521" s="1886"/>
      <c r="F521" s="1886"/>
      <c r="G521" s="1886"/>
      <c r="H521" s="162"/>
      <c r="I521" s="162"/>
      <c r="J521" s="209"/>
    </row>
    <row r="522" spans="1:10" ht="15" customHeight="1" x14ac:dyDescent="0.25">
      <c r="A522" s="933"/>
      <c r="B522" s="311"/>
      <c r="C522" s="214"/>
      <c r="D522" s="365" t="s">
        <v>2015</v>
      </c>
      <c r="E522" s="619"/>
      <c r="F522" s="619"/>
      <c r="G522" s="619"/>
      <c r="H522" s="162"/>
      <c r="I522" s="162"/>
      <c r="J522" s="1178"/>
    </row>
    <row r="523" spans="1:10" ht="15" customHeight="1" x14ac:dyDescent="0.25">
      <c r="A523" s="933"/>
      <c r="B523" s="311"/>
      <c r="C523" s="214"/>
      <c r="D523" s="365" t="s">
        <v>2016</v>
      </c>
      <c r="E523" s="619"/>
      <c r="F523" s="619"/>
      <c r="G523" s="619"/>
      <c r="H523" s="162"/>
      <c r="I523" s="162"/>
      <c r="J523" s="1178"/>
    </row>
    <row r="524" spans="1:10" ht="15" customHeight="1" x14ac:dyDescent="0.25">
      <c r="A524" s="527"/>
      <c r="B524" s="512"/>
      <c r="C524" s="1188"/>
      <c r="D524" s="636" t="s">
        <v>2140</v>
      </c>
      <c r="E524" s="206"/>
      <c r="F524" s="206"/>
      <c r="G524" s="206"/>
      <c r="H524" s="162"/>
      <c r="I524" s="162"/>
      <c r="J524" s="209"/>
    </row>
    <row r="525" spans="1:10" ht="15" customHeight="1" x14ac:dyDescent="0.25">
      <c r="A525" s="527"/>
      <c r="B525" s="812" t="s">
        <v>940</v>
      </c>
      <c r="C525" s="538">
        <v>1</v>
      </c>
      <c r="D525" s="637" t="s">
        <v>941</v>
      </c>
      <c r="E525" s="528"/>
      <c r="F525" s="528"/>
      <c r="G525" s="528"/>
      <c r="H525" s="162"/>
      <c r="I525" s="162"/>
      <c r="J525" s="209"/>
    </row>
    <row r="526" spans="1:10" ht="15" customHeight="1" x14ac:dyDescent="0.25">
      <c r="A526" s="527"/>
      <c r="B526" s="295"/>
      <c r="C526" s="214">
        <v>2</v>
      </c>
      <c r="D526" s="638" t="s">
        <v>942</v>
      </c>
      <c r="E526" s="619"/>
      <c r="F526" s="619"/>
      <c r="G526" s="619"/>
      <c r="H526" s="162"/>
      <c r="I526" s="162"/>
      <c r="J526" s="209"/>
    </row>
    <row r="527" spans="1:10" ht="15" customHeight="1" x14ac:dyDescent="0.25">
      <c r="A527" s="527"/>
      <c r="B527" s="162"/>
      <c r="C527" s="214">
        <v>3</v>
      </c>
      <c r="D527" s="639" t="s">
        <v>943</v>
      </c>
      <c r="E527" s="619"/>
      <c r="F527" s="619"/>
      <c r="G527" s="619"/>
      <c r="H527" s="162"/>
      <c r="I527" s="162"/>
      <c r="J527" s="209"/>
    </row>
    <row r="528" spans="1:10" ht="15" customHeight="1" x14ac:dyDescent="0.25">
      <c r="A528" s="527"/>
      <c r="B528" s="162"/>
      <c r="C528" s="215">
        <v>4</v>
      </c>
      <c r="D528" s="811" t="s">
        <v>944</v>
      </c>
      <c r="E528" s="212"/>
      <c r="F528" s="212"/>
      <c r="G528" s="212"/>
      <c r="H528" s="162"/>
      <c r="I528" s="162"/>
      <c r="J528" s="209"/>
    </row>
    <row r="529" spans="1:10" ht="15" customHeight="1" x14ac:dyDescent="0.25">
      <c r="A529" s="527"/>
      <c r="B529" s="812" t="s">
        <v>1201</v>
      </c>
      <c r="C529" s="538"/>
      <c r="D529" s="637" t="s">
        <v>1196</v>
      </c>
      <c r="E529" s="528"/>
      <c r="F529" s="528"/>
      <c r="G529" s="528"/>
      <c r="H529" s="162"/>
      <c r="I529" s="162"/>
      <c r="J529" s="209"/>
    </row>
    <row r="530" spans="1:10" ht="15" customHeight="1" x14ac:dyDescent="0.25">
      <c r="A530" s="527"/>
      <c r="B530" s="162"/>
      <c r="C530" s="861"/>
      <c r="D530" s="640" t="s">
        <v>1197</v>
      </c>
      <c r="E530" s="206"/>
      <c r="F530" s="206"/>
      <c r="G530" s="206"/>
      <c r="H530" s="162"/>
      <c r="I530" s="162"/>
      <c r="J530" s="209"/>
    </row>
    <row r="531" spans="1:10" ht="15" customHeight="1" x14ac:dyDescent="0.25">
      <c r="A531" s="527"/>
      <c r="B531" s="812" t="s">
        <v>1202</v>
      </c>
      <c r="C531" s="538"/>
      <c r="D531" s="637" t="s">
        <v>176</v>
      </c>
      <c r="E531" s="528"/>
      <c r="F531" s="528"/>
      <c r="G531" s="528"/>
      <c r="H531" s="162"/>
      <c r="I531" s="162"/>
      <c r="J531" s="209"/>
    </row>
    <row r="532" spans="1:10" ht="15" customHeight="1" x14ac:dyDescent="0.25">
      <c r="A532" s="527"/>
      <c r="B532" s="162"/>
      <c r="C532" s="861"/>
      <c r="D532" s="640" t="s">
        <v>1198</v>
      </c>
      <c r="E532" s="206"/>
      <c r="F532" s="206"/>
      <c r="G532" s="206"/>
      <c r="H532" s="162"/>
      <c r="I532" s="162"/>
      <c r="J532" s="209"/>
    </row>
    <row r="533" spans="1:10" ht="15" customHeight="1" x14ac:dyDescent="0.25">
      <c r="A533" s="527"/>
      <c r="B533" s="812" t="s">
        <v>1203</v>
      </c>
      <c r="C533" s="538"/>
      <c r="D533" s="637" t="s">
        <v>1199</v>
      </c>
      <c r="E533" s="528"/>
      <c r="F533" s="528"/>
      <c r="G533" s="528"/>
      <c r="H533" s="162"/>
      <c r="I533" s="162"/>
      <c r="J533" s="209"/>
    </row>
    <row r="534" spans="1:10" ht="15" customHeight="1" x14ac:dyDescent="0.25">
      <c r="A534" s="527"/>
      <c r="B534" s="162"/>
      <c r="C534" s="861"/>
      <c r="D534" s="640" t="s">
        <v>1200</v>
      </c>
      <c r="E534" s="206"/>
      <c r="F534" s="206"/>
      <c r="G534" s="206"/>
      <c r="H534" s="162"/>
      <c r="I534" s="162"/>
      <c r="J534" s="209"/>
    </row>
    <row r="535" spans="1:10" ht="15" customHeight="1" x14ac:dyDescent="0.25">
      <c r="A535" s="527"/>
      <c r="B535" s="812" t="s">
        <v>1070</v>
      </c>
      <c r="C535" s="538"/>
      <c r="D535" s="637" t="s">
        <v>1002</v>
      </c>
      <c r="E535" s="528"/>
      <c r="F535" s="528"/>
      <c r="G535" s="813"/>
      <c r="H535" s="813"/>
      <c r="I535" s="813"/>
      <c r="J535" s="209"/>
    </row>
    <row r="536" spans="1:10" ht="15" customHeight="1" x14ac:dyDescent="0.25">
      <c r="A536" s="527"/>
      <c r="B536" s="162"/>
      <c r="C536" s="214"/>
      <c r="D536" s="639" t="s">
        <v>1005</v>
      </c>
      <c r="E536" s="619"/>
      <c r="F536" s="619"/>
      <c r="G536" s="814"/>
      <c r="H536" s="814"/>
      <c r="I536" s="814"/>
      <c r="J536" s="209"/>
    </row>
    <row r="537" spans="1:10" ht="15" customHeight="1" x14ac:dyDescent="0.25">
      <c r="A537" s="527"/>
      <c r="B537" s="162"/>
      <c r="C537" s="214"/>
      <c r="D537" s="639" t="s">
        <v>1071</v>
      </c>
      <c r="E537" s="619"/>
      <c r="F537" s="619"/>
      <c r="G537" s="814"/>
      <c r="H537" s="814"/>
      <c r="I537" s="814"/>
      <c r="J537" s="209"/>
    </row>
    <row r="538" spans="1:10" ht="15" customHeight="1" x14ac:dyDescent="0.25">
      <c r="A538" s="527"/>
      <c r="B538" s="162"/>
      <c r="C538" s="214"/>
      <c r="D538" s="639" t="s">
        <v>1072</v>
      </c>
      <c r="E538" s="619"/>
      <c r="F538" s="619"/>
      <c r="G538" s="814"/>
      <c r="H538" s="814"/>
      <c r="I538" s="814"/>
      <c r="J538" s="209"/>
    </row>
    <row r="539" spans="1:10" ht="15" customHeight="1" x14ac:dyDescent="0.25">
      <c r="A539" s="527"/>
      <c r="B539" s="514"/>
      <c r="C539" s="838"/>
      <c r="D539" s="640" t="s">
        <v>1073</v>
      </c>
      <c r="E539" s="206"/>
      <c r="F539" s="206"/>
      <c r="G539" s="784"/>
      <c r="H539" s="784"/>
      <c r="I539" s="784"/>
      <c r="J539" s="209"/>
    </row>
    <row r="540" spans="1:10" ht="15" customHeight="1" x14ac:dyDescent="0.25">
      <c r="A540" s="527"/>
      <c r="B540" s="812" t="s">
        <v>1040</v>
      </c>
      <c r="C540" s="815"/>
      <c r="D540" s="542" t="s">
        <v>1074</v>
      </c>
      <c r="E540" s="528"/>
      <c r="F540" s="528"/>
      <c r="G540" s="813"/>
      <c r="H540" s="813"/>
      <c r="I540" s="813"/>
      <c r="J540" s="209"/>
    </row>
    <row r="541" spans="1:10" ht="15" customHeight="1" x14ac:dyDescent="0.25">
      <c r="A541" s="527"/>
      <c r="B541" s="162"/>
      <c r="C541" s="298"/>
      <c r="D541" s="293" t="s">
        <v>1075</v>
      </c>
      <c r="E541" s="619"/>
      <c r="F541" s="619"/>
      <c r="G541" s="814"/>
      <c r="H541" s="814"/>
      <c r="I541" s="814"/>
      <c r="J541" s="209"/>
    </row>
    <row r="542" spans="1:10" ht="15" customHeight="1" x14ac:dyDescent="0.25">
      <c r="A542" s="527"/>
      <c r="B542" s="162"/>
      <c r="C542" s="298"/>
      <c r="D542" s="293" t="s">
        <v>1076</v>
      </c>
      <c r="E542" s="619"/>
      <c r="F542" s="619"/>
      <c r="G542" s="814"/>
      <c r="H542" s="814"/>
      <c r="I542" s="814"/>
      <c r="J542" s="209"/>
    </row>
    <row r="543" spans="1:10" ht="15" customHeight="1" x14ac:dyDescent="0.25">
      <c r="A543" s="527"/>
      <c r="B543" s="162"/>
      <c r="C543" s="298"/>
      <c r="D543" s="293" t="s">
        <v>1077</v>
      </c>
      <c r="E543" s="619"/>
      <c r="F543" s="619"/>
      <c r="G543" s="814"/>
      <c r="H543" s="814"/>
      <c r="I543" s="814"/>
      <c r="J543" s="209"/>
    </row>
    <row r="544" spans="1:10" ht="15" customHeight="1" x14ac:dyDescent="0.25">
      <c r="A544" s="527"/>
      <c r="B544" s="162"/>
      <c r="C544" s="298"/>
      <c r="D544" s="293" t="s">
        <v>1078</v>
      </c>
      <c r="E544" s="619"/>
      <c r="F544" s="619"/>
      <c r="G544" s="814"/>
      <c r="H544" s="814"/>
      <c r="I544" s="814"/>
      <c r="J544" s="209"/>
    </row>
    <row r="545" spans="1:10" ht="15" customHeight="1" x14ac:dyDescent="0.25">
      <c r="A545" s="527"/>
      <c r="B545" s="162"/>
      <c r="C545" s="298"/>
      <c r="D545" s="293" t="s">
        <v>1079</v>
      </c>
      <c r="E545" s="619"/>
      <c r="F545" s="619"/>
      <c r="G545" s="814"/>
      <c r="H545" s="814"/>
      <c r="I545" s="814"/>
      <c r="J545" s="209"/>
    </row>
    <row r="546" spans="1:10" ht="15" customHeight="1" x14ac:dyDescent="0.25">
      <c r="A546" s="527"/>
      <c r="B546" s="162"/>
      <c r="C546" s="298"/>
      <c r="D546" s="293" t="s">
        <v>1080</v>
      </c>
      <c r="E546" s="619"/>
      <c r="F546" s="619"/>
      <c r="G546" s="814"/>
      <c r="H546" s="814"/>
      <c r="I546" s="814"/>
      <c r="J546" s="209"/>
    </row>
    <row r="547" spans="1:10" ht="15" customHeight="1" x14ac:dyDescent="0.25">
      <c r="A547" s="527"/>
      <c r="B547" s="162"/>
      <c r="C547" s="298"/>
      <c r="D547" s="293" t="s">
        <v>1081</v>
      </c>
      <c r="E547" s="619"/>
      <c r="F547" s="619"/>
      <c r="G547" s="814"/>
      <c r="H547" s="814"/>
      <c r="I547" s="814"/>
      <c r="J547" s="209"/>
    </row>
    <row r="548" spans="1:10" ht="15" customHeight="1" x14ac:dyDescent="0.25">
      <c r="A548" s="527"/>
      <c r="B548" s="162"/>
      <c r="C548" s="298"/>
      <c r="D548" s="293" t="s">
        <v>1082</v>
      </c>
      <c r="E548" s="619"/>
      <c r="F548" s="619"/>
      <c r="G548" s="814"/>
      <c r="H548" s="814"/>
      <c r="I548" s="814"/>
      <c r="J548" s="209"/>
    </row>
    <row r="549" spans="1:10" ht="15" customHeight="1" x14ac:dyDescent="0.25">
      <c r="A549" s="527"/>
      <c r="B549" s="162"/>
      <c r="C549" s="298"/>
      <c r="D549" s="293" t="s">
        <v>1083</v>
      </c>
      <c r="E549" s="619"/>
      <c r="F549" s="619"/>
      <c r="G549" s="814"/>
      <c r="H549" s="814"/>
      <c r="I549" s="814"/>
      <c r="J549" s="209"/>
    </row>
    <row r="550" spans="1:10" ht="15" customHeight="1" x14ac:dyDescent="0.25">
      <c r="A550" s="527"/>
      <c r="B550" s="162"/>
      <c r="C550" s="298"/>
      <c r="D550" s="293" t="s">
        <v>1084</v>
      </c>
      <c r="E550" s="619"/>
      <c r="F550" s="619"/>
      <c r="G550" s="814"/>
      <c r="H550" s="814"/>
      <c r="I550" s="814"/>
      <c r="J550" s="209"/>
    </row>
    <row r="551" spans="1:10" ht="15" customHeight="1" x14ac:dyDescent="0.25">
      <c r="A551" s="527"/>
      <c r="B551" s="162"/>
      <c r="C551" s="298"/>
      <c r="D551" s="293" t="s">
        <v>1085</v>
      </c>
      <c r="E551" s="619"/>
      <c r="F551" s="619"/>
      <c r="G551" s="814"/>
      <c r="H551" s="814"/>
      <c r="I551" s="814"/>
      <c r="J551" s="209"/>
    </row>
    <row r="552" spans="1:10" ht="15" customHeight="1" x14ac:dyDescent="0.25">
      <c r="A552" s="527"/>
      <c r="B552" s="162"/>
      <c r="C552" s="298"/>
      <c r="D552" s="293" t="s">
        <v>1086</v>
      </c>
      <c r="E552" s="619"/>
      <c r="F552" s="619"/>
      <c r="G552" s="814"/>
      <c r="H552" s="814"/>
      <c r="I552" s="814"/>
      <c r="J552" s="209"/>
    </row>
    <row r="553" spans="1:10" ht="15" customHeight="1" x14ac:dyDescent="0.25">
      <c r="A553" s="527"/>
      <c r="B553" s="162"/>
      <c r="C553" s="298"/>
      <c r="D553" s="293" t="s">
        <v>1087</v>
      </c>
      <c r="E553" s="619"/>
      <c r="F553" s="619"/>
      <c r="G553" s="814"/>
      <c r="H553" s="814"/>
      <c r="I553" s="814"/>
      <c r="J553" s="209"/>
    </row>
    <row r="554" spans="1:10" ht="15" customHeight="1" x14ac:dyDescent="0.25">
      <c r="A554" s="527"/>
      <c r="B554" s="162"/>
      <c r="C554" s="298"/>
      <c r="D554" s="293" t="s">
        <v>1088</v>
      </c>
      <c r="E554" s="619"/>
      <c r="F554" s="619"/>
      <c r="G554" s="814"/>
      <c r="H554" s="814"/>
      <c r="I554" s="814"/>
      <c r="J554" s="209"/>
    </row>
    <row r="555" spans="1:10" ht="15" customHeight="1" x14ac:dyDescent="0.25">
      <c r="A555" s="527"/>
      <c r="B555" s="162"/>
      <c r="C555" s="298"/>
      <c r="D555" s="293" t="s">
        <v>1089</v>
      </c>
      <c r="E555" s="619"/>
      <c r="F555" s="619"/>
      <c r="G555" s="814"/>
      <c r="H555" s="814"/>
      <c r="I555" s="814"/>
      <c r="J555" s="209"/>
    </row>
    <row r="556" spans="1:10" ht="15" customHeight="1" x14ac:dyDescent="0.25">
      <c r="A556" s="527"/>
      <c r="B556" s="162"/>
      <c r="C556" s="298"/>
      <c r="D556" s="293" t="s">
        <v>1090</v>
      </c>
      <c r="E556" s="619"/>
      <c r="F556" s="619"/>
      <c r="G556" s="814"/>
      <c r="H556" s="814"/>
      <c r="I556" s="814"/>
      <c r="J556" s="209"/>
    </row>
    <row r="557" spans="1:10" ht="15" customHeight="1" x14ac:dyDescent="0.25">
      <c r="A557" s="527"/>
      <c r="B557" s="162"/>
      <c r="C557" s="298"/>
      <c r="D557" s="293" t="s">
        <v>1091</v>
      </c>
      <c r="E557" s="619"/>
      <c r="F557" s="619"/>
      <c r="G557" s="814"/>
      <c r="H557" s="814"/>
      <c r="I557" s="814"/>
      <c r="J557" s="209"/>
    </row>
    <row r="558" spans="1:10" ht="15" customHeight="1" x14ac:dyDescent="0.25">
      <c r="A558" s="527"/>
      <c r="B558" s="162"/>
      <c r="C558" s="298"/>
      <c r="D558" s="293" t="s">
        <v>1092</v>
      </c>
      <c r="E558" s="619"/>
      <c r="F558" s="619"/>
      <c r="G558" s="814"/>
      <c r="H558" s="814"/>
      <c r="I558" s="814"/>
      <c r="J558" s="209"/>
    </row>
    <row r="559" spans="1:10" ht="15" customHeight="1" x14ac:dyDescent="0.25">
      <c r="A559" s="527"/>
      <c r="B559" s="162"/>
      <c r="C559" s="298"/>
      <c r="D559" s="293" t="s">
        <v>1093</v>
      </c>
      <c r="E559" s="619"/>
      <c r="F559" s="619"/>
      <c r="G559" s="814"/>
      <c r="H559" s="814"/>
      <c r="I559" s="814"/>
      <c r="J559" s="209"/>
    </row>
    <row r="560" spans="1:10" ht="15" customHeight="1" x14ac:dyDescent="0.25">
      <c r="A560" s="527"/>
      <c r="B560" s="162"/>
      <c r="C560" s="298"/>
      <c r="D560" s="293" t="s">
        <v>1094</v>
      </c>
      <c r="E560" s="619"/>
      <c r="F560" s="619"/>
      <c r="G560" s="814"/>
      <c r="H560" s="814"/>
      <c r="I560" s="814"/>
      <c r="J560" s="209"/>
    </row>
    <row r="561" spans="1:10" ht="15" customHeight="1" x14ac:dyDescent="0.25">
      <c r="A561" s="527"/>
      <c r="B561" s="162"/>
      <c r="C561" s="298"/>
      <c r="D561" s="293" t="s">
        <v>1095</v>
      </c>
      <c r="E561" s="619"/>
      <c r="F561" s="619"/>
      <c r="G561" s="814"/>
      <c r="H561" s="814"/>
      <c r="I561" s="814"/>
      <c r="J561" s="209"/>
    </row>
    <row r="562" spans="1:10" ht="15" customHeight="1" x14ac:dyDescent="0.25">
      <c r="A562" s="527"/>
      <c r="B562" s="162"/>
      <c r="C562" s="298"/>
      <c r="D562" s="293" t="s">
        <v>1096</v>
      </c>
      <c r="E562" s="619"/>
      <c r="F562" s="619"/>
      <c r="G562" s="814"/>
      <c r="H562" s="814"/>
      <c r="I562" s="814"/>
      <c r="J562" s="209"/>
    </row>
    <row r="563" spans="1:10" ht="15" customHeight="1" x14ac:dyDescent="0.25">
      <c r="A563" s="527"/>
      <c r="B563" s="162"/>
      <c r="C563" s="298"/>
      <c r="D563" s="293" t="s">
        <v>1097</v>
      </c>
      <c r="E563" s="619"/>
      <c r="F563" s="619"/>
      <c r="G563" s="814"/>
      <c r="H563" s="814"/>
      <c r="I563" s="814"/>
      <c r="J563" s="209"/>
    </row>
    <row r="564" spans="1:10" ht="15" customHeight="1" x14ac:dyDescent="0.25">
      <c r="A564" s="527"/>
      <c r="B564" s="162"/>
      <c r="C564" s="298"/>
      <c r="D564" s="293" t="s">
        <v>1098</v>
      </c>
      <c r="E564" s="619"/>
      <c r="F564" s="619"/>
      <c r="G564" s="814"/>
      <c r="H564" s="814"/>
      <c r="I564" s="814"/>
      <c r="J564" s="209"/>
    </row>
    <row r="565" spans="1:10" ht="15" customHeight="1" x14ac:dyDescent="0.25">
      <c r="A565" s="527"/>
      <c r="B565" s="162"/>
      <c r="C565" s="298"/>
      <c r="D565" s="293" t="s">
        <v>1099</v>
      </c>
      <c r="E565" s="619"/>
      <c r="F565" s="619"/>
      <c r="G565" s="814"/>
      <c r="H565" s="814"/>
      <c r="I565" s="814"/>
      <c r="J565" s="209"/>
    </row>
    <row r="566" spans="1:10" ht="15" customHeight="1" x14ac:dyDescent="0.25">
      <c r="A566" s="527"/>
      <c r="B566" s="162"/>
      <c r="C566" s="298"/>
      <c r="D566" s="293" t="s">
        <v>1100</v>
      </c>
      <c r="E566" s="619"/>
      <c r="F566" s="619"/>
      <c r="G566" s="814"/>
      <c r="H566" s="814"/>
      <c r="I566" s="814"/>
      <c r="J566" s="209"/>
    </row>
    <row r="567" spans="1:10" ht="15" customHeight="1" x14ac:dyDescent="0.25">
      <c r="A567" s="527"/>
      <c r="B567" s="162"/>
      <c r="C567" s="298"/>
      <c r="D567" s="293" t="s">
        <v>1101</v>
      </c>
      <c r="E567" s="619"/>
      <c r="F567" s="619"/>
      <c r="G567" s="814"/>
      <c r="H567" s="814"/>
      <c r="I567" s="814"/>
      <c r="J567" s="209"/>
    </row>
    <row r="568" spans="1:10" ht="15" customHeight="1" x14ac:dyDescent="0.25">
      <c r="A568" s="527"/>
      <c r="B568" s="162"/>
      <c r="C568" s="298"/>
      <c r="D568" s="293" t="s">
        <v>1102</v>
      </c>
      <c r="E568" s="619"/>
      <c r="F568" s="619"/>
      <c r="G568" s="814"/>
      <c r="H568" s="814"/>
      <c r="I568" s="814"/>
      <c r="J568" s="209"/>
    </row>
    <row r="569" spans="1:10" ht="15" customHeight="1" x14ac:dyDescent="0.25">
      <c r="A569" s="527"/>
      <c r="B569" s="162"/>
      <c r="C569" s="298"/>
      <c r="D569" s="293" t="s">
        <v>1103</v>
      </c>
      <c r="E569" s="619"/>
      <c r="F569" s="619"/>
      <c r="G569" s="814"/>
      <c r="H569" s="814"/>
      <c r="I569" s="814"/>
      <c r="J569" s="209"/>
    </row>
    <row r="570" spans="1:10" ht="15" customHeight="1" x14ac:dyDescent="0.25">
      <c r="A570" s="527"/>
      <c r="B570" s="514"/>
      <c r="C570" s="816"/>
      <c r="D570" s="511" t="s">
        <v>525</v>
      </c>
      <c r="E570" s="206"/>
      <c r="F570" s="206"/>
      <c r="G570" s="784"/>
      <c r="H570" s="784"/>
      <c r="I570" s="784"/>
      <c r="J570" s="209"/>
    </row>
    <row r="571" spans="1:10" ht="15" customHeight="1" x14ac:dyDescent="0.25">
      <c r="A571" s="527"/>
      <c r="B571" s="311" t="s">
        <v>1041</v>
      </c>
      <c r="C571" s="538"/>
      <c r="D571" s="542" t="s">
        <v>1014</v>
      </c>
      <c r="E571" s="528"/>
      <c r="F571" s="528"/>
      <c r="G571" s="813"/>
      <c r="H571" s="813"/>
      <c r="I571" s="813"/>
      <c r="J571" s="209"/>
    </row>
    <row r="572" spans="1:10" ht="15" customHeight="1" x14ac:dyDescent="0.25">
      <c r="A572" s="527"/>
      <c r="B572" s="162"/>
      <c r="C572" s="214"/>
      <c r="D572" s="293" t="s">
        <v>1015</v>
      </c>
      <c r="E572" s="619"/>
      <c r="F572" s="619"/>
      <c r="G572" s="814"/>
      <c r="H572" s="814"/>
      <c r="I572" s="814"/>
      <c r="J572" s="209"/>
    </row>
    <row r="573" spans="1:10" ht="15" customHeight="1" x14ac:dyDescent="0.25">
      <c r="A573" s="527"/>
      <c r="B573" s="162"/>
      <c r="C573" s="214"/>
      <c r="D573" s="293" t="s">
        <v>1016</v>
      </c>
      <c r="E573" s="619"/>
      <c r="F573" s="619"/>
      <c r="G573" s="814"/>
      <c r="H573" s="814"/>
      <c r="I573" s="814"/>
      <c r="J573" s="209"/>
    </row>
    <row r="574" spans="1:10" ht="15" customHeight="1" x14ac:dyDescent="0.25">
      <c r="A574" s="527"/>
      <c r="B574" s="162"/>
      <c r="C574" s="214"/>
      <c r="D574" s="293" t="s">
        <v>1017</v>
      </c>
      <c r="E574" s="619"/>
      <c r="F574" s="619"/>
      <c r="G574" s="814"/>
      <c r="H574" s="814"/>
      <c r="I574" s="814"/>
      <c r="J574" s="209"/>
    </row>
    <row r="575" spans="1:10" ht="15" customHeight="1" x14ac:dyDescent="0.25">
      <c r="A575" s="527"/>
      <c r="B575" s="162"/>
      <c r="C575" s="214"/>
      <c r="D575" s="293" t="s">
        <v>1018</v>
      </c>
      <c r="E575" s="619"/>
      <c r="F575" s="619"/>
      <c r="G575" s="814"/>
      <c r="H575" s="814"/>
      <c r="I575" s="814"/>
      <c r="J575" s="209"/>
    </row>
    <row r="576" spans="1:10" ht="15" customHeight="1" x14ac:dyDescent="0.25">
      <c r="A576" s="527"/>
      <c r="B576" s="514"/>
      <c r="C576" s="838"/>
      <c r="D576" s="511" t="s">
        <v>1019</v>
      </c>
      <c r="E576" s="206"/>
      <c r="F576" s="206"/>
      <c r="G576" s="784"/>
      <c r="H576" s="784"/>
      <c r="I576" s="784"/>
      <c r="J576" s="209"/>
    </row>
    <row r="577" spans="1:10" ht="15" customHeight="1" x14ac:dyDescent="0.25">
      <c r="A577" s="844"/>
      <c r="B577" s="514"/>
      <c r="C577" s="839"/>
      <c r="D577" s="513"/>
      <c r="E577" s="513"/>
      <c r="F577" s="513"/>
      <c r="G577" s="514"/>
      <c r="H577" s="514"/>
      <c r="I577" s="514"/>
      <c r="J577" s="835"/>
    </row>
    <row r="578" spans="1:10" ht="15" hidden="1" customHeight="1" x14ac:dyDescent="0.25">
      <c r="A578" s="169"/>
      <c r="B578" s="162"/>
      <c r="C578" s="213"/>
      <c r="D578" s="158"/>
      <c r="E578" s="158"/>
      <c r="F578" s="158"/>
      <c r="G578" s="162"/>
      <c r="H578" s="162"/>
      <c r="I578" s="162"/>
      <c r="J578" s="209"/>
    </row>
    <row r="579" spans="1:10" ht="15" hidden="1" customHeight="1" x14ac:dyDescent="0.25">
      <c r="A579" s="169"/>
      <c r="B579" s="162"/>
      <c r="C579" s="213"/>
      <c r="D579" s="158"/>
      <c r="E579" s="158"/>
      <c r="F579" s="158"/>
      <c r="G579" s="162"/>
      <c r="H579" s="162"/>
      <c r="I579" s="162"/>
      <c r="J579" s="209"/>
    </row>
    <row r="580" spans="1:10" ht="15" hidden="1" customHeight="1" x14ac:dyDescent="0.25">
      <c r="A580" s="169"/>
      <c r="B580" s="162"/>
      <c r="C580" s="213"/>
      <c r="D580" s="158"/>
      <c r="E580" s="158"/>
      <c r="F580" s="158"/>
      <c r="G580" s="162"/>
      <c r="H580" s="162"/>
      <c r="I580" s="162"/>
      <c r="J580" s="209"/>
    </row>
    <row r="581" spans="1:10" ht="15" hidden="1" customHeight="1" x14ac:dyDescent="0.25">
      <c r="A581" s="169"/>
      <c r="B581" s="162"/>
      <c r="C581" s="162"/>
      <c r="D581" s="162"/>
      <c r="E581" s="162"/>
      <c r="F581" s="162"/>
      <c r="G581" s="162"/>
      <c r="H581" s="162"/>
      <c r="I581" s="162"/>
      <c r="J581" s="209"/>
    </row>
    <row r="582" spans="1:10" ht="15" hidden="1" customHeight="1" x14ac:dyDescent="0.25"/>
    <row r="583" spans="1:10" ht="15" hidden="1" customHeight="1" x14ac:dyDescent="0.25"/>
    <row r="584" spans="1:10" ht="15" hidden="1" customHeight="1" x14ac:dyDescent="0.25"/>
    <row r="585" spans="1:10" ht="15" hidden="1" customHeight="1" x14ac:dyDescent="0.25"/>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6" type="noConversion"/>
  <conditionalFormatting sqref="F160 F185:F189">
    <cfRule type="cellIs" dxfId="4" priority="2" stopIfTrue="1" operator="lessThan">
      <formula>0</formula>
    </cfRule>
  </conditionalFormatting>
  <conditionalFormatting sqref="F235">
    <cfRule type="cellIs" dxfId="3" priority="3" stopIfTrue="1" operator="lessThan">
      <formula>0</formula>
    </cfRule>
  </conditionalFormatting>
  <conditionalFormatting sqref="F193:F195 F161:F162 F169 F173:F175 F181 F202:F203 F205:F216 F224 F229 F232:F234">
    <cfRule type="cellIs" dxfId="2" priority="4" stopIfTrue="1" operator="lessThan">
      <formula>0</formula>
    </cfRule>
  </conditionalFormatting>
  <conditionalFormatting sqref="B20">
    <cfRule type="cellIs" dxfId="1" priority="1" stopIfTrue="1" operator="equal">
      <formula>"Fail"</formula>
    </cfRule>
  </conditionalFormatting>
  <dataValidations disablePrompts="1"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499984740745262"/>
  </sheetPr>
  <dimension ref="A1:AT46"/>
  <sheetViews>
    <sheetView zoomScale="75" zoomScaleNormal="75" workbookViewId="0"/>
  </sheetViews>
  <sheetFormatPr defaultColWidth="0" defaultRowHeight="15" customHeight="1" zeroHeight="1" x14ac:dyDescent="0.25"/>
  <cols>
    <col min="1" max="1" width="6.7109375" style="2444" customWidth="1"/>
    <col min="2" max="45" width="6.7109375" style="626" customWidth="1"/>
    <col min="46" max="46" width="1.7109375" style="626" customWidth="1"/>
    <col min="47" max="16384" width="16.7109375" style="626" hidden="1"/>
  </cols>
  <sheetData>
    <row r="1" spans="1:45" s="2444" customFormat="1" ht="15" customHeight="1" x14ac:dyDescent="0.25">
      <c r="A1" s="2445"/>
      <c r="B1" s="2446" t="s">
        <v>1408</v>
      </c>
      <c r="C1" s="2447" t="s">
        <v>1409</v>
      </c>
      <c r="D1" s="2447" t="s">
        <v>1410</v>
      </c>
      <c r="E1" s="2447" t="s">
        <v>1411</v>
      </c>
      <c r="F1" s="2447" t="s">
        <v>1412</v>
      </c>
      <c r="G1" s="2447" t="s">
        <v>1413</v>
      </c>
      <c r="H1" s="2447" t="s">
        <v>1414</v>
      </c>
      <c r="I1" s="2447" t="s">
        <v>1415</v>
      </c>
      <c r="J1" s="2447" t="s">
        <v>1416</v>
      </c>
      <c r="K1" s="2447" t="s">
        <v>1417</v>
      </c>
      <c r="L1" s="2447" t="s">
        <v>1418</v>
      </c>
      <c r="M1" s="2447" t="s">
        <v>1419</v>
      </c>
      <c r="N1" s="2447" t="s">
        <v>1420</v>
      </c>
      <c r="O1" s="2447" t="s">
        <v>1421</v>
      </c>
      <c r="P1" s="2447" t="s">
        <v>1422</v>
      </c>
      <c r="Q1" s="2447" t="s">
        <v>1423</v>
      </c>
      <c r="R1" s="2447" t="s">
        <v>1424</v>
      </c>
      <c r="S1" s="2447" t="s">
        <v>1425</v>
      </c>
      <c r="T1" s="2447" t="s">
        <v>1426</v>
      </c>
      <c r="U1" s="2447" t="s">
        <v>1427</v>
      </c>
      <c r="V1" s="2447" t="s">
        <v>1428</v>
      </c>
      <c r="W1" s="2447" t="s">
        <v>1429</v>
      </c>
      <c r="X1" s="2447" t="s">
        <v>1430</v>
      </c>
      <c r="Y1" s="2447" t="s">
        <v>1431</v>
      </c>
      <c r="Z1" s="2447" t="s">
        <v>1432</v>
      </c>
      <c r="AA1" s="2447" t="s">
        <v>1433</v>
      </c>
      <c r="AB1" s="2447" t="s">
        <v>1434</v>
      </c>
      <c r="AC1" s="2447" t="s">
        <v>1435</v>
      </c>
      <c r="AD1" s="2447" t="s">
        <v>1436</v>
      </c>
      <c r="AE1" s="2447" t="s">
        <v>1437</v>
      </c>
      <c r="AF1" s="2447" t="s">
        <v>1438</v>
      </c>
      <c r="AG1" s="2447" t="s">
        <v>1439</v>
      </c>
      <c r="AH1" s="2447" t="s">
        <v>1440</v>
      </c>
      <c r="AI1" s="2448" t="s">
        <v>1441</v>
      </c>
      <c r="AJ1" s="2449" t="s">
        <v>2443</v>
      </c>
      <c r="AK1" s="2449" t="s">
        <v>2444</v>
      </c>
      <c r="AL1" s="2449" t="s">
        <v>2445</v>
      </c>
      <c r="AM1" s="2449" t="s">
        <v>2446</v>
      </c>
      <c r="AN1" s="2449" t="s">
        <v>2447</v>
      </c>
      <c r="AO1" s="2449" t="s">
        <v>2448</v>
      </c>
      <c r="AP1" s="2449" t="s">
        <v>2449</v>
      </c>
      <c r="AQ1" s="2449" t="s">
        <v>2450</v>
      </c>
      <c r="AR1" s="2449" t="s">
        <v>2451</v>
      </c>
      <c r="AS1" s="2449" t="s">
        <v>2452</v>
      </c>
    </row>
    <row r="2" spans="1:45" ht="15" customHeight="1" x14ac:dyDescent="0.25">
      <c r="A2" s="2939" t="s">
        <v>1408</v>
      </c>
      <c r="B2" s="2414">
        <v>0</v>
      </c>
      <c r="C2" s="2414">
        <v>0.5</v>
      </c>
      <c r="D2" s="2414">
        <v>0.5</v>
      </c>
      <c r="E2" s="2414">
        <v>0.5</v>
      </c>
      <c r="F2" s="2414">
        <v>0.5</v>
      </c>
      <c r="G2" s="2414">
        <v>0.5</v>
      </c>
      <c r="H2" s="2414">
        <v>0.5</v>
      </c>
      <c r="I2" s="2414">
        <v>0.5</v>
      </c>
      <c r="J2" s="2414">
        <v>0.5</v>
      </c>
      <c r="K2" s="2414">
        <v>0.5</v>
      </c>
      <c r="L2" s="2414">
        <v>0.5</v>
      </c>
      <c r="M2" s="2414">
        <v>0.5</v>
      </c>
      <c r="N2" s="2414">
        <v>0.5</v>
      </c>
      <c r="O2" s="2414">
        <v>0.5</v>
      </c>
      <c r="P2" s="2414">
        <v>0.5</v>
      </c>
      <c r="Q2" s="2414">
        <v>0.5</v>
      </c>
      <c r="R2" s="2414">
        <v>0.5</v>
      </c>
      <c r="S2" s="2414">
        <v>0.5</v>
      </c>
      <c r="T2" s="2414">
        <v>0.5</v>
      </c>
      <c r="U2" s="2414">
        <v>0.5</v>
      </c>
      <c r="V2" s="2414">
        <v>0.5</v>
      </c>
      <c r="W2" s="2414">
        <v>0.5</v>
      </c>
      <c r="X2" s="2414">
        <v>0.5</v>
      </c>
      <c r="Y2" s="2414">
        <v>0.5</v>
      </c>
      <c r="Z2" s="2414">
        <v>0.5</v>
      </c>
      <c r="AA2" s="2414">
        <v>0.5</v>
      </c>
      <c r="AB2" s="2414">
        <v>0.5</v>
      </c>
      <c r="AC2" s="2414">
        <v>0.5</v>
      </c>
      <c r="AD2" s="2414">
        <v>0.5</v>
      </c>
      <c r="AE2" s="2414">
        <v>0.5</v>
      </c>
      <c r="AF2" s="2414">
        <v>0.5</v>
      </c>
      <c r="AG2" s="2414">
        <v>0.5</v>
      </c>
      <c r="AH2" s="2414">
        <v>0.5</v>
      </c>
      <c r="AI2" s="2414">
        <v>0.5</v>
      </c>
      <c r="AJ2" s="2415">
        <v>0.5</v>
      </c>
      <c r="AK2" s="2415">
        <v>0.5</v>
      </c>
      <c r="AL2" s="2415">
        <v>0.5</v>
      </c>
      <c r="AM2" s="2415">
        <v>0.5</v>
      </c>
      <c r="AN2" s="2415">
        <v>0.5</v>
      </c>
      <c r="AO2" s="2415">
        <v>0.5</v>
      </c>
      <c r="AP2" s="2415">
        <v>0.5</v>
      </c>
      <c r="AQ2" s="2415">
        <v>0.5</v>
      </c>
      <c r="AR2" s="2415">
        <v>0.5</v>
      </c>
      <c r="AS2" s="2451">
        <v>0.5</v>
      </c>
    </row>
    <row r="3" spans="1:45" ht="15" customHeight="1" x14ac:dyDescent="0.25">
      <c r="A3" s="2940" t="s">
        <v>1409</v>
      </c>
      <c r="B3" s="2415">
        <v>0.5</v>
      </c>
      <c r="C3" s="2415">
        <v>0</v>
      </c>
      <c r="D3" s="2415">
        <v>0.5</v>
      </c>
      <c r="E3" s="2415">
        <v>0.5</v>
      </c>
      <c r="F3" s="2415">
        <v>0.5</v>
      </c>
      <c r="G3" s="2415">
        <v>0.5</v>
      </c>
      <c r="H3" s="2415">
        <v>0.5</v>
      </c>
      <c r="I3" s="2415">
        <v>0.5</v>
      </c>
      <c r="J3" s="2415">
        <v>0.5</v>
      </c>
      <c r="K3" s="2415">
        <v>0.5</v>
      </c>
      <c r="L3" s="2415">
        <v>0.5</v>
      </c>
      <c r="M3" s="2415">
        <v>0.5</v>
      </c>
      <c r="N3" s="2415">
        <v>0.5</v>
      </c>
      <c r="O3" s="2415">
        <v>0.5</v>
      </c>
      <c r="P3" s="2415">
        <v>0.5</v>
      </c>
      <c r="Q3" s="2415">
        <v>0.5</v>
      </c>
      <c r="R3" s="2415">
        <v>0.5</v>
      </c>
      <c r="S3" s="2415">
        <v>0.5</v>
      </c>
      <c r="T3" s="2415">
        <v>0.5</v>
      </c>
      <c r="U3" s="2415">
        <v>0.5</v>
      </c>
      <c r="V3" s="2415">
        <v>0.5</v>
      </c>
      <c r="W3" s="2415">
        <v>0.5</v>
      </c>
      <c r="X3" s="2415">
        <v>0.5</v>
      </c>
      <c r="Y3" s="2415">
        <v>0.5</v>
      </c>
      <c r="Z3" s="2415">
        <v>0.5</v>
      </c>
      <c r="AA3" s="2415">
        <v>0.5</v>
      </c>
      <c r="AB3" s="2415">
        <v>0.5</v>
      </c>
      <c r="AC3" s="2415">
        <v>0.5</v>
      </c>
      <c r="AD3" s="2415">
        <v>0.5</v>
      </c>
      <c r="AE3" s="2415">
        <v>0.5</v>
      </c>
      <c r="AF3" s="2415">
        <v>0.5</v>
      </c>
      <c r="AG3" s="2415">
        <v>0.5</v>
      </c>
      <c r="AH3" s="2415">
        <v>0.5</v>
      </c>
      <c r="AI3" s="2415">
        <v>0.5</v>
      </c>
      <c r="AJ3" s="2415">
        <v>0.5</v>
      </c>
      <c r="AK3" s="2415">
        <v>0.5</v>
      </c>
      <c r="AL3" s="2415">
        <v>0.5</v>
      </c>
      <c r="AM3" s="2415">
        <v>0.5</v>
      </c>
      <c r="AN3" s="2415">
        <v>0.5</v>
      </c>
      <c r="AO3" s="2415">
        <v>0.5</v>
      </c>
      <c r="AP3" s="2415">
        <v>0.5</v>
      </c>
      <c r="AQ3" s="2415">
        <v>0.5</v>
      </c>
      <c r="AR3" s="2415">
        <v>0.5</v>
      </c>
      <c r="AS3" s="2451">
        <v>0.5</v>
      </c>
    </row>
    <row r="4" spans="1:45" ht="15" customHeight="1" x14ac:dyDescent="0.25">
      <c r="A4" s="2940" t="s">
        <v>1410</v>
      </c>
      <c r="B4" s="2415">
        <v>0.5</v>
      </c>
      <c r="C4" s="2415">
        <v>0.5</v>
      </c>
      <c r="D4" s="2415">
        <v>0</v>
      </c>
      <c r="E4" s="2415">
        <v>0.5</v>
      </c>
      <c r="F4" s="2415">
        <v>0.5</v>
      </c>
      <c r="G4" s="2415">
        <v>0.5</v>
      </c>
      <c r="H4" s="2415">
        <v>0.5</v>
      </c>
      <c r="I4" s="2415">
        <v>0.5</v>
      </c>
      <c r="J4" s="2415">
        <v>0.5</v>
      </c>
      <c r="K4" s="2415">
        <v>0.5</v>
      </c>
      <c r="L4" s="2415">
        <v>0.5</v>
      </c>
      <c r="M4" s="2415">
        <v>0.5</v>
      </c>
      <c r="N4" s="2415">
        <v>0.5</v>
      </c>
      <c r="O4" s="2415">
        <v>0.5</v>
      </c>
      <c r="P4" s="2415">
        <v>0.5</v>
      </c>
      <c r="Q4" s="2415">
        <v>0.5</v>
      </c>
      <c r="R4" s="2415">
        <v>0.5</v>
      </c>
      <c r="S4" s="2415">
        <v>0.5</v>
      </c>
      <c r="T4" s="2415">
        <v>0.5</v>
      </c>
      <c r="U4" s="2415">
        <v>0.5</v>
      </c>
      <c r="V4" s="2415">
        <v>0.5</v>
      </c>
      <c r="W4" s="2415">
        <v>0.5</v>
      </c>
      <c r="X4" s="2415">
        <v>0.5</v>
      </c>
      <c r="Y4" s="2415">
        <v>0.5</v>
      </c>
      <c r="Z4" s="2415">
        <v>0.5</v>
      </c>
      <c r="AA4" s="2415">
        <v>0.5</v>
      </c>
      <c r="AB4" s="2415">
        <v>0.5</v>
      </c>
      <c r="AC4" s="2415">
        <v>0.5</v>
      </c>
      <c r="AD4" s="2415">
        <v>0.5</v>
      </c>
      <c r="AE4" s="2415">
        <v>0.5</v>
      </c>
      <c r="AF4" s="2415">
        <v>0.5</v>
      </c>
      <c r="AG4" s="2415">
        <v>0.5</v>
      </c>
      <c r="AH4" s="2415">
        <v>0.5</v>
      </c>
      <c r="AI4" s="2415">
        <v>0.5</v>
      </c>
      <c r="AJ4" s="2415">
        <v>0.5</v>
      </c>
      <c r="AK4" s="2415">
        <v>0.5</v>
      </c>
      <c r="AL4" s="2415">
        <v>0.5</v>
      </c>
      <c r="AM4" s="2415">
        <v>0.5</v>
      </c>
      <c r="AN4" s="2415">
        <v>0.5</v>
      </c>
      <c r="AO4" s="2415">
        <v>0.5</v>
      </c>
      <c r="AP4" s="2415">
        <v>0.5</v>
      </c>
      <c r="AQ4" s="2415">
        <v>0.5</v>
      </c>
      <c r="AR4" s="2415">
        <v>0.5</v>
      </c>
      <c r="AS4" s="2451">
        <v>0.5</v>
      </c>
    </row>
    <row r="5" spans="1:45" ht="15" customHeight="1" x14ac:dyDescent="0.25">
      <c r="A5" s="2940" t="s">
        <v>1411</v>
      </c>
      <c r="B5" s="2415">
        <v>0.5</v>
      </c>
      <c r="C5" s="2415">
        <v>0.5</v>
      </c>
      <c r="D5" s="2415">
        <v>0.5</v>
      </c>
      <c r="E5" s="2415">
        <v>0</v>
      </c>
      <c r="F5" s="2415">
        <v>0.5</v>
      </c>
      <c r="G5" s="2415">
        <v>0.5</v>
      </c>
      <c r="H5" s="2415">
        <v>0.5</v>
      </c>
      <c r="I5" s="2415">
        <v>0.5</v>
      </c>
      <c r="J5" s="2415">
        <v>0.5</v>
      </c>
      <c r="K5" s="2415">
        <v>0.5</v>
      </c>
      <c r="L5" s="2415">
        <v>0.5</v>
      </c>
      <c r="M5" s="2415">
        <v>0.5</v>
      </c>
      <c r="N5" s="2415">
        <v>0.5</v>
      </c>
      <c r="O5" s="2415">
        <v>0.5</v>
      </c>
      <c r="P5" s="2415">
        <v>0.5</v>
      </c>
      <c r="Q5" s="2415">
        <v>0.5</v>
      </c>
      <c r="R5" s="2415">
        <v>0.5</v>
      </c>
      <c r="S5" s="2415">
        <v>0.5</v>
      </c>
      <c r="T5" s="2415">
        <v>0.5</v>
      </c>
      <c r="U5" s="2415">
        <v>0.5</v>
      </c>
      <c r="V5" s="2415">
        <v>0.5</v>
      </c>
      <c r="W5" s="2415">
        <v>0.5</v>
      </c>
      <c r="X5" s="2415">
        <v>0.5</v>
      </c>
      <c r="Y5" s="2415">
        <v>0.5</v>
      </c>
      <c r="Z5" s="2415">
        <v>0.5</v>
      </c>
      <c r="AA5" s="2415">
        <v>0.5</v>
      </c>
      <c r="AB5" s="2415">
        <v>0.5</v>
      </c>
      <c r="AC5" s="2415">
        <v>0.5</v>
      </c>
      <c r="AD5" s="2415">
        <v>0.5</v>
      </c>
      <c r="AE5" s="2415">
        <v>0.5</v>
      </c>
      <c r="AF5" s="2415">
        <v>0.5</v>
      </c>
      <c r="AG5" s="2415">
        <v>0.5</v>
      </c>
      <c r="AH5" s="2415">
        <v>0.5</v>
      </c>
      <c r="AI5" s="2415">
        <v>0.5</v>
      </c>
      <c r="AJ5" s="2415">
        <v>0.5</v>
      </c>
      <c r="AK5" s="2415">
        <v>0.5</v>
      </c>
      <c r="AL5" s="2415">
        <v>0.5</v>
      </c>
      <c r="AM5" s="2415">
        <v>0.5</v>
      </c>
      <c r="AN5" s="2415">
        <v>0.5</v>
      </c>
      <c r="AO5" s="2415">
        <v>0.5</v>
      </c>
      <c r="AP5" s="2415">
        <v>0.5</v>
      </c>
      <c r="AQ5" s="2415">
        <v>0.5</v>
      </c>
      <c r="AR5" s="2415">
        <v>0.5</v>
      </c>
      <c r="AS5" s="2451">
        <v>0.5</v>
      </c>
    </row>
    <row r="6" spans="1:45" ht="15" customHeight="1" x14ac:dyDescent="0.25">
      <c r="A6" s="2940" t="s">
        <v>1412</v>
      </c>
      <c r="B6" s="2415">
        <v>0.5</v>
      </c>
      <c r="C6" s="2415">
        <v>0.5</v>
      </c>
      <c r="D6" s="2415">
        <v>0.5</v>
      </c>
      <c r="E6" s="2415">
        <v>0.5</v>
      </c>
      <c r="F6" s="2415">
        <v>0</v>
      </c>
      <c r="G6" s="2415">
        <v>0.5</v>
      </c>
      <c r="H6" s="2415">
        <v>0.5</v>
      </c>
      <c r="I6" s="2415">
        <v>0.5</v>
      </c>
      <c r="J6" s="2415">
        <v>0.5</v>
      </c>
      <c r="K6" s="2415">
        <v>0.5</v>
      </c>
      <c r="L6" s="2415">
        <v>0.5</v>
      </c>
      <c r="M6" s="2415">
        <v>0.5</v>
      </c>
      <c r="N6" s="2415">
        <v>0.5</v>
      </c>
      <c r="O6" s="2415">
        <v>0.5</v>
      </c>
      <c r="P6" s="2415">
        <v>0.5</v>
      </c>
      <c r="Q6" s="2415">
        <v>0.5</v>
      </c>
      <c r="R6" s="2415">
        <v>0.5</v>
      </c>
      <c r="S6" s="2415">
        <v>0.5</v>
      </c>
      <c r="T6" s="2415">
        <v>0.5</v>
      </c>
      <c r="U6" s="2415">
        <v>0.5</v>
      </c>
      <c r="V6" s="2415">
        <v>0.5</v>
      </c>
      <c r="W6" s="2415">
        <v>0.5</v>
      </c>
      <c r="X6" s="2415">
        <v>0.5</v>
      </c>
      <c r="Y6" s="2415">
        <v>0.5</v>
      </c>
      <c r="Z6" s="2415">
        <v>0.5</v>
      </c>
      <c r="AA6" s="2415">
        <v>0.5</v>
      </c>
      <c r="AB6" s="2415">
        <v>0.5</v>
      </c>
      <c r="AC6" s="2415">
        <v>0.5</v>
      </c>
      <c r="AD6" s="2415">
        <v>0.5</v>
      </c>
      <c r="AE6" s="2415">
        <v>0.5</v>
      </c>
      <c r="AF6" s="2415">
        <v>0.5</v>
      </c>
      <c r="AG6" s="2415">
        <v>0.5</v>
      </c>
      <c r="AH6" s="2415">
        <v>0.5</v>
      </c>
      <c r="AI6" s="2415">
        <v>0.5</v>
      </c>
      <c r="AJ6" s="2415">
        <v>0.5</v>
      </c>
      <c r="AK6" s="2415">
        <v>0.5</v>
      </c>
      <c r="AL6" s="2415">
        <v>0.5</v>
      </c>
      <c r="AM6" s="2415">
        <v>0.5</v>
      </c>
      <c r="AN6" s="2415">
        <v>0.5</v>
      </c>
      <c r="AO6" s="2415">
        <v>0.5</v>
      </c>
      <c r="AP6" s="2415">
        <v>0.5</v>
      </c>
      <c r="AQ6" s="2415">
        <v>0.5</v>
      </c>
      <c r="AR6" s="2415">
        <v>0.5</v>
      </c>
      <c r="AS6" s="2451">
        <v>0.5</v>
      </c>
    </row>
    <row r="7" spans="1:45" ht="15" customHeight="1" x14ac:dyDescent="0.25">
      <c r="A7" s="2940" t="s">
        <v>1413</v>
      </c>
      <c r="B7" s="2415">
        <v>0.5</v>
      </c>
      <c r="C7" s="2415">
        <v>0.5</v>
      </c>
      <c r="D7" s="2415">
        <v>0.5</v>
      </c>
      <c r="E7" s="2415">
        <v>0.5</v>
      </c>
      <c r="F7" s="2415">
        <v>0.5</v>
      </c>
      <c r="G7" s="2415">
        <v>0</v>
      </c>
      <c r="H7" s="2415">
        <v>0.5</v>
      </c>
      <c r="I7" s="2415">
        <v>0.5</v>
      </c>
      <c r="J7" s="2415">
        <v>0.5</v>
      </c>
      <c r="K7" s="2415">
        <v>0.5</v>
      </c>
      <c r="L7" s="2415">
        <v>0.5</v>
      </c>
      <c r="M7" s="2415">
        <v>0.5</v>
      </c>
      <c r="N7" s="2415">
        <v>0.5</v>
      </c>
      <c r="O7" s="2415">
        <v>0.5</v>
      </c>
      <c r="P7" s="2415">
        <v>0.5</v>
      </c>
      <c r="Q7" s="2415">
        <v>0.5</v>
      </c>
      <c r="R7" s="2415">
        <v>0.5</v>
      </c>
      <c r="S7" s="2415">
        <v>0.5</v>
      </c>
      <c r="T7" s="2415">
        <v>0.5</v>
      </c>
      <c r="U7" s="2415">
        <v>0.5</v>
      </c>
      <c r="V7" s="2415">
        <v>0.5</v>
      </c>
      <c r="W7" s="2415">
        <v>0.5</v>
      </c>
      <c r="X7" s="2415">
        <v>0.5</v>
      </c>
      <c r="Y7" s="2415">
        <v>0.5</v>
      </c>
      <c r="Z7" s="2415">
        <v>0.5</v>
      </c>
      <c r="AA7" s="2415">
        <v>0.5</v>
      </c>
      <c r="AB7" s="2415">
        <v>0.5</v>
      </c>
      <c r="AC7" s="2415">
        <v>0.5</v>
      </c>
      <c r="AD7" s="2415">
        <v>0.5</v>
      </c>
      <c r="AE7" s="2415">
        <v>0.5</v>
      </c>
      <c r="AF7" s="2415">
        <v>0.5</v>
      </c>
      <c r="AG7" s="2415">
        <v>0.5</v>
      </c>
      <c r="AH7" s="2415">
        <v>0.5</v>
      </c>
      <c r="AI7" s="2415">
        <v>0.5</v>
      </c>
      <c r="AJ7" s="2415">
        <v>0.5</v>
      </c>
      <c r="AK7" s="2415">
        <v>0.5</v>
      </c>
      <c r="AL7" s="2415">
        <v>0.5</v>
      </c>
      <c r="AM7" s="2415">
        <v>0.5</v>
      </c>
      <c r="AN7" s="2415">
        <v>0.5</v>
      </c>
      <c r="AO7" s="2415">
        <v>0.5</v>
      </c>
      <c r="AP7" s="2415">
        <v>0.5</v>
      </c>
      <c r="AQ7" s="2415">
        <v>0.5</v>
      </c>
      <c r="AR7" s="2415">
        <v>0.5</v>
      </c>
      <c r="AS7" s="2451">
        <v>0.5</v>
      </c>
    </row>
    <row r="8" spans="1:45" ht="15" customHeight="1" x14ac:dyDescent="0.25">
      <c r="A8" s="2940" t="s">
        <v>1414</v>
      </c>
      <c r="B8" s="2415">
        <v>0.5</v>
      </c>
      <c r="C8" s="2415">
        <v>0.5</v>
      </c>
      <c r="D8" s="2415">
        <v>0.5</v>
      </c>
      <c r="E8" s="2415">
        <v>0.5</v>
      </c>
      <c r="F8" s="2415">
        <v>0.5</v>
      </c>
      <c r="G8" s="2415">
        <v>0.5</v>
      </c>
      <c r="H8" s="2415">
        <v>0</v>
      </c>
      <c r="I8" s="2415">
        <v>0.5</v>
      </c>
      <c r="J8" s="2415">
        <v>0.5</v>
      </c>
      <c r="K8" s="2415">
        <v>0.5</v>
      </c>
      <c r="L8" s="2415">
        <v>0.5</v>
      </c>
      <c r="M8" s="2415">
        <v>0.5</v>
      </c>
      <c r="N8" s="2415">
        <v>0.5</v>
      </c>
      <c r="O8" s="2415">
        <v>0.5</v>
      </c>
      <c r="P8" s="2415">
        <v>0.5</v>
      </c>
      <c r="Q8" s="2415">
        <v>0.5</v>
      </c>
      <c r="R8" s="2415">
        <v>0.5</v>
      </c>
      <c r="S8" s="2415">
        <v>0.5</v>
      </c>
      <c r="T8" s="2415">
        <v>0.5</v>
      </c>
      <c r="U8" s="2415">
        <v>0.5</v>
      </c>
      <c r="V8" s="2415">
        <v>0.5</v>
      </c>
      <c r="W8" s="2415">
        <v>0.5</v>
      </c>
      <c r="X8" s="2415">
        <v>0.5</v>
      </c>
      <c r="Y8" s="2415">
        <v>0.5</v>
      </c>
      <c r="Z8" s="2415">
        <v>0.5</v>
      </c>
      <c r="AA8" s="2415">
        <v>0.5</v>
      </c>
      <c r="AB8" s="2415">
        <v>0.5</v>
      </c>
      <c r="AC8" s="2415">
        <v>0.5</v>
      </c>
      <c r="AD8" s="2415">
        <v>0.5</v>
      </c>
      <c r="AE8" s="2415">
        <v>0.5</v>
      </c>
      <c r="AF8" s="2415">
        <v>0.5</v>
      </c>
      <c r="AG8" s="2415">
        <v>0.5</v>
      </c>
      <c r="AH8" s="2415">
        <v>0.5</v>
      </c>
      <c r="AI8" s="2415">
        <v>0.5</v>
      </c>
      <c r="AJ8" s="2415">
        <v>0.5</v>
      </c>
      <c r="AK8" s="2415">
        <v>0.5</v>
      </c>
      <c r="AL8" s="2415">
        <v>0.5</v>
      </c>
      <c r="AM8" s="2415">
        <v>0.5</v>
      </c>
      <c r="AN8" s="2415">
        <v>0.5</v>
      </c>
      <c r="AO8" s="2415">
        <v>0.5</v>
      </c>
      <c r="AP8" s="2415">
        <v>0.5</v>
      </c>
      <c r="AQ8" s="2415">
        <v>0.5</v>
      </c>
      <c r="AR8" s="2415">
        <v>0.5</v>
      </c>
      <c r="AS8" s="2451">
        <v>0.5</v>
      </c>
    </row>
    <row r="9" spans="1:45" ht="15" customHeight="1" x14ac:dyDescent="0.25">
      <c r="A9" s="2940" t="s">
        <v>1415</v>
      </c>
      <c r="B9" s="2415">
        <v>0.5</v>
      </c>
      <c r="C9" s="2415">
        <v>0.5</v>
      </c>
      <c r="D9" s="2415">
        <v>0.5</v>
      </c>
      <c r="E9" s="2415">
        <v>0.5</v>
      </c>
      <c r="F9" s="2415">
        <v>0.5</v>
      </c>
      <c r="G9" s="2415">
        <v>0.5</v>
      </c>
      <c r="H9" s="2415">
        <v>0.5</v>
      </c>
      <c r="I9" s="2415">
        <v>0</v>
      </c>
      <c r="J9" s="2415">
        <v>0.5</v>
      </c>
      <c r="K9" s="2415">
        <v>0.5</v>
      </c>
      <c r="L9" s="2415">
        <v>0.5</v>
      </c>
      <c r="M9" s="2415">
        <v>0.5</v>
      </c>
      <c r="N9" s="2415">
        <v>0.5</v>
      </c>
      <c r="O9" s="2415">
        <v>0.5</v>
      </c>
      <c r="P9" s="2415">
        <v>0.5</v>
      </c>
      <c r="Q9" s="2415">
        <v>0.5</v>
      </c>
      <c r="R9" s="2415">
        <v>0.5</v>
      </c>
      <c r="S9" s="2415">
        <v>0.5</v>
      </c>
      <c r="T9" s="2415">
        <v>0.5</v>
      </c>
      <c r="U9" s="2415">
        <v>0.5</v>
      </c>
      <c r="V9" s="2415">
        <v>0.5</v>
      </c>
      <c r="W9" s="2415">
        <v>0.5</v>
      </c>
      <c r="X9" s="2415">
        <v>0.5</v>
      </c>
      <c r="Y9" s="2415">
        <v>0.5</v>
      </c>
      <c r="Z9" s="2415">
        <v>0.5</v>
      </c>
      <c r="AA9" s="2415">
        <v>0.5</v>
      </c>
      <c r="AB9" s="2415">
        <v>0.5</v>
      </c>
      <c r="AC9" s="2415">
        <v>0.5</v>
      </c>
      <c r="AD9" s="2415">
        <v>0.5</v>
      </c>
      <c r="AE9" s="2415">
        <v>0.5</v>
      </c>
      <c r="AF9" s="2415">
        <v>0.5</v>
      </c>
      <c r="AG9" s="2415">
        <v>0.5</v>
      </c>
      <c r="AH9" s="2415">
        <v>0.5</v>
      </c>
      <c r="AI9" s="2415">
        <v>0.5</v>
      </c>
      <c r="AJ9" s="2415">
        <v>0.5</v>
      </c>
      <c r="AK9" s="2415">
        <v>0.5</v>
      </c>
      <c r="AL9" s="2415">
        <v>0.5</v>
      </c>
      <c r="AM9" s="2415">
        <v>0.5</v>
      </c>
      <c r="AN9" s="2415">
        <v>0.5</v>
      </c>
      <c r="AO9" s="2415">
        <v>0.5</v>
      </c>
      <c r="AP9" s="2415">
        <v>0.5</v>
      </c>
      <c r="AQ9" s="2415">
        <v>0.5</v>
      </c>
      <c r="AR9" s="2415">
        <v>0.5</v>
      </c>
      <c r="AS9" s="2451">
        <v>0.5</v>
      </c>
    </row>
    <row r="10" spans="1:45" ht="15" customHeight="1" x14ac:dyDescent="0.25">
      <c r="A10" s="2940" t="s">
        <v>1416</v>
      </c>
      <c r="B10" s="2415">
        <v>0.5</v>
      </c>
      <c r="C10" s="2415">
        <v>0.5</v>
      </c>
      <c r="D10" s="2415">
        <v>0.5</v>
      </c>
      <c r="E10" s="2415">
        <v>0.5</v>
      </c>
      <c r="F10" s="2415">
        <v>0.5</v>
      </c>
      <c r="G10" s="2415">
        <v>0.5</v>
      </c>
      <c r="H10" s="2415">
        <v>0.5</v>
      </c>
      <c r="I10" s="2415">
        <v>0.5</v>
      </c>
      <c r="J10" s="2415">
        <v>0</v>
      </c>
      <c r="K10" s="2415">
        <v>0.5</v>
      </c>
      <c r="L10" s="2415">
        <v>0.5</v>
      </c>
      <c r="M10" s="2415">
        <v>0.5</v>
      </c>
      <c r="N10" s="2415">
        <v>0.5</v>
      </c>
      <c r="O10" s="2415">
        <v>0.5</v>
      </c>
      <c r="P10" s="2415">
        <v>0.5</v>
      </c>
      <c r="Q10" s="2415">
        <v>0.5</v>
      </c>
      <c r="R10" s="2415">
        <v>0.5</v>
      </c>
      <c r="S10" s="2415">
        <v>0.5</v>
      </c>
      <c r="T10" s="2415">
        <v>0.5</v>
      </c>
      <c r="U10" s="2415">
        <v>0.5</v>
      </c>
      <c r="V10" s="2415">
        <v>0.5</v>
      </c>
      <c r="W10" s="2415">
        <v>0.5</v>
      </c>
      <c r="X10" s="2415">
        <v>0.5</v>
      </c>
      <c r="Y10" s="2415">
        <v>0.5</v>
      </c>
      <c r="Z10" s="2415">
        <v>0.5</v>
      </c>
      <c r="AA10" s="2415">
        <v>0.5</v>
      </c>
      <c r="AB10" s="2415">
        <v>0.5</v>
      </c>
      <c r="AC10" s="2415">
        <v>0.5</v>
      </c>
      <c r="AD10" s="2415">
        <v>0.5</v>
      </c>
      <c r="AE10" s="2415">
        <v>0.5</v>
      </c>
      <c r="AF10" s="2415">
        <v>0.5</v>
      </c>
      <c r="AG10" s="2415">
        <v>0.5</v>
      </c>
      <c r="AH10" s="2415">
        <v>0.5</v>
      </c>
      <c r="AI10" s="2415">
        <v>0.5</v>
      </c>
      <c r="AJ10" s="2415">
        <v>0.5</v>
      </c>
      <c r="AK10" s="2415">
        <v>0.5</v>
      </c>
      <c r="AL10" s="2415">
        <v>0.5</v>
      </c>
      <c r="AM10" s="2415">
        <v>0.5</v>
      </c>
      <c r="AN10" s="2415">
        <v>0.5</v>
      </c>
      <c r="AO10" s="2415">
        <v>0.5</v>
      </c>
      <c r="AP10" s="2415">
        <v>0.5</v>
      </c>
      <c r="AQ10" s="2415">
        <v>0.5</v>
      </c>
      <c r="AR10" s="2415">
        <v>0.5</v>
      </c>
      <c r="AS10" s="2451">
        <v>0.5</v>
      </c>
    </row>
    <row r="11" spans="1:45" ht="15" customHeight="1" x14ac:dyDescent="0.25">
      <c r="A11" s="2940" t="s">
        <v>1417</v>
      </c>
      <c r="B11" s="2415">
        <v>0.5</v>
      </c>
      <c r="C11" s="2415">
        <v>0.5</v>
      </c>
      <c r="D11" s="2415">
        <v>0.5</v>
      </c>
      <c r="E11" s="2415">
        <v>0.5</v>
      </c>
      <c r="F11" s="2415">
        <v>0.5</v>
      </c>
      <c r="G11" s="2415">
        <v>0.5</v>
      </c>
      <c r="H11" s="2415">
        <v>0.5</v>
      </c>
      <c r="I11" s="2415">
        <v>0.5</v>
      </c>
      <c r="J11" s="2415">
        <v>0.5</v>
      </c>
      <c r="K11" s="2415">
        <v>0</v>
      </c>
      <c r="L11" s="2415">
        <v>0.5</v>
      </c>
      <c r="M11" s="2415">
        <v>0.5</v>
      </c>
      <c r="N11" s="2415">
        <v>0.5</v>
      </c>
      <c r="O11" s="2415">
        <v>0.5</v>
      </c>
      <c r="P11" s="2415">
        <v>0.5</v>
      </c>
      <c r="Q11" s="2415">
        <v>0.5</v>
      </c>
      <c r="R11" s="2415">
        <v>0.5</v>
      </c>
      <c r="S11" s="2415">
        <v>0.5</v>
      </c>
      <c r="T11" s="2415">
        <v>0.5</v>
      </c>
      <c r="U11" s="2415">
        <v>0.5</v>
      </c>
      <c r="V11" s="2415">
        <v>0.5</v>
      </c>
      <c r="W11" s="2415">
        <v>0.5</v>
      </c>
      <c r="X11" s="2415">
        <v>0.5</v>
      </c>
      <c r="Y11" s="2415">
        <v>0.5</v>
      </c>
      <c r="Z11" s="2415">
        <v>0.5</v>
      </c>
      <c r="AA11" s="2415">
        <v>0.5</v>
      </c>
      <c r="AB11" s="2415">
        <v>0.5</v>
      </c>
      <c r="AC11" s="2415">
        <v>0.5</v>
      </c>
      <c r="AD11" s="2415">
        <v>0.5</v>
      </c>
      <c r="AE11" s="2415">
        <v>0.5</v>
      </c>
      <c r="AF11" s="2415">
        <v>0.5</v>
      </c>
      <c r="AG11" s="2415">
        <v>0.5</v>
      </c>
      <c r="AH11" s="2415">
        <v>0.5</v>
      </c>
      <c r="AI11" s="2415">
        <v>0.5</v>
      </c>
      <c r="AJ11" s="2415">
        <v>0.5</v>
      </c>
      <c r="AK11" s="2415">
        <v>0.5</v>
      </c>
      <c r="AL11" s="2415">
        <v>0.5</v>
      </c>
      <c r="AM11" s="2415">
        <v>0.5</v>
      </c>
      <c r="AN11" s="2415">
        <v>0.5</v>
      </c>
      <c r="AO11" s="2415">
        <v>0.5</v>
      </c>
      <c r="AP11" s="2415">
        <v>0.5</v>
      </c>
      <c r="AQ11" s="2415">
        <v>0.5</v>
      </c>
      <c r="AR11" s="2415">
        <v>0.5</v>
      </c>
      <c r="AS11" s="2451">
        <v>0.5</v>
      </c>
    </row>
    <row r="12" spans="1:45" ht="15" customHeight="1" x14ac:dyDescent="0.25">
      <c r="A12" s="2940" t="s">
        <v>1418</v>
      </c>
      <c r="B12" s="2415">
        <v>0.5</v>
      </c>
      <c r="C12" s="2415">
        <v>0.5</v>
      </c>
      <c r="D12" s="2415">
        <v>0.5</v>
      </c>
      <c r="E12" s="2415">
        <v>0.5</v>
      </c>
      <c r="F12" s="2415">
        <v>0.5</v>
      </c>
      <c r="G12" s="2415">
        <v>0.5</v>
      </c>
      <c r="H12" s="2415">
        <v>0.5</v>
      </c>
      <c r="I12" s="2415">
        <v>0.5</v>
      </c>
      <c r="J12" s="2415">
        <v>0.5</v>
      </c>
      <c r="K12" s="2415">
        <v>0.5</v>
      </c>
      <c r="L12" s="2415">
        <v>0</v>
      </c>
      <c r="M12" s="2415">
        <v>0.5</v>
      </c>
      <c r="N12" s="2415">
        <v>0.5</v>
      </c>
      <c r="O12" s="2415">
        <v>0.5</v>
      </c>
      <c r="P12" s="2415">
        <v>0.5</v>
      </c>
      <c r="Q12" s="2415">
        <v>0.5</v>
      </c>
      <c r="R12" s="2415">
        <v>0.5</v>
      </c>
      <c r="S12" s="2415">
        <v>0.5</v>
      </c>
      <c r="T12" s="2415">
        <v>0.5</v>
      </c>
      <c r="U12" s="2415">
        <v>0.5</v>
      </c>
      <c r="V12" s="2415">
        <v>0.5</v>
      </c>
      <c r="W12" s="2415">
        <v>0.5</v>
      </c>
      <c r="X12" s="2415">
        <v>0.5</v>
      </c>
      <c r="Y12" s="2415">
        <v>0.5</v>
      </c>
      <c r="Z12" s="2415">
        <v>0.5</v>
      </c>
      <c r="AA12" s="2415">
        <v>0.5</v>
      </c>
      <c r="AB12" s="2415">
        <v>0.5</v>
      </c>
      <c r="AC12" s="2415">
        <v>0.5</v>
      </c>
      <c r="AD12" s="2415">
        <v>0.5</v>
      </c>
      <c r="AE12" s="2415">
        <v>0.5</v>
      </c>
      <c r="AF12" s="2415">
        <v>0.5</v>
      </c>
      <c r="AG12" s="2415">
        <v>0.5</v>
      </c>
      <c r="AH12" s="2415">
        <v>0.5</v>
      </c>
      <c r="AI12" s="2415">
        <v>0.5</v>
      </c>
      <c r="AJ12" s="2415">
        <v>0.5</v>
      </c>
      <c r="AK12" s="2415">
        <v>0.5</v>
      </c>
      <c r="AL12" s="2415">
        <v>0.5</v>
      </c>
      <c r="AM12" s="2415">
        <v>0.5</v>
      </c>
      <c r="AN12" s="2415">
        <v>0.5</v>
      </c>
      <c r="AO12" s="2415">
        <v>0.5</v>
      </c>
      <c r="AP12" s="2415">
        <v>0.5</v>
      </c>
      <c r="AQ12" s="2415">
        <v>0.5</v>
      </c>
      <c r="AR12" s="2415">
        <v>0.5</v>
      </c>
      <c r="AS12" s="2451">
        <v>0.5</v>
      </c>
    </row>
    <row r="13" spans="1:45" ht="15" customHeight="1" x14ac:dyDescent="0.25">
      <c r="A13" s="2940" t="s">
        <v>1419</v>
      </c>
      <c r="B13" s="2415">
        <v>0.5</v>
      </c>
      <c r="C13" s="2415">
        <v>0.5</v>
      </c>
      <c r="D13" s="2415">
        <v>0.5</v>
      </c>
      <c r="E13" s="2415">
        <v>0.5</v>
      </c>
      <c r="F13" s="2415">
        <v>0.5</v>
      </c>
      <c r="G13" s="2415">
        <v>0.5</v>
      </c>
      <c r="H13" s="2415">
        <v>0.5</v>
      </c>
      <c r="I13" s="2415">
        <v>0.5</v>
      </c>
      <c r="J13" s="2415">
        <v>0.5</v>
      </c>
      <c r="K13" s="2415">
        <v>0.5</v>
      </c>
      <c r="L13" s="2415">
        <v>0.5</v>
      </c>
      <c r="M13" s="2415">
        <v>0</v>
      </c>
      <c r="N13" s="2415">
        <v>0.5</v>
      </c>
      <c r="O13" s="2415">
        <v>0.5</v>
      </c>
      <c r="P13" s="2415">
        <v>0.5</v>
      </c>
      <c r="Q13" s="2415">
        <v>0.5</v>
      </c>
      <c r="R13" s="2415">
        <v>0.5</v>
      </c>
      <c r="S13" s="2415">
        <v>0.5</v>
      </c>
      <c r="T13" s="2415">
        <v>0.5</v>
      </c>
      <c r="U13" s="2415">
        <v>0.5</v>
      </c>
      <c r="V13" s="2415">
        <v>0.5</v>
      </c>
      <c r="W13" s="2415">
        <v>0.5</v>
      </c>
      <c r="X13" s="2415">
        <v>0.5</v>
      </c>
      <c r="Y13" s="2415">
        <v>0.5</v>
      </c>
      <c r="Z13" s="2415">
        <v>0.5</v>
      </c>
      <c r="AA13" s="2415">
        <v>0.5</v>
      </c>
      <c r="AB13" s="2415">
        <v>0.5</v>
      </c>
      <c r="AC13" s="2415">
        <v>0.5</v>
      </c>
      <c r="AD13" s="2415">
        <v>0.5</v>
      </c>
      <c r="AE13" s="2415">
        <v>0.5</v>
      </c>
      <c r="AF13" s="2415">
        <v>0.5</v>
      </c>
      <c r="AG13" s="2415">
        <v>0.5</v>
      </c>
      <c r="AH13" s="2415">
        <v>0.5</v>
      </c>
      <c r="AI13" s="2415">
        <v>0.5</v>
      </c>
      <c r="AJ13" s="2415">
        <v>0.5</v>
      </c>
      <c r="AK13" s="2415">
        <v>0.5</v>
      </c>
      <c r="AL13" s="2415">
        <v>0.5</v>
      </c>
      <c r="AM13" s="2415">
        <v>0.5</v>
      </c>
      <c r="AN13" s="2415">
        <v>0.5</v>
      </c>
      <c r="AO13" s="2415">
        <v>0.5</v>
      </c>
      <c r="AP13" s="2415">
        <v>0.5</v>
      </c>
      <c r="AQ13" s="2415">
        <v>0.5</v>
      </c>
      <c r="AR13" s="2415">
        <v>0.5</v>
      </c>
      <c r="AS13" s="2451">
        <v>0.5</v>
      </c>
    </row>
    <row r="14" spans="1:45" ht="15" customHeight="1" x14ac:dyDescent="0.25">
      <c r="A14" s="2940" t="s">
        <v>1420</v>
      </c>
      <c r="B14" s="2415">
        <v>0.5</v>
      </c>
      <c r="C14" s="2415">
        <v>0.5</v>
      </c>
      <c r="D14" s="2415">
        <v>0.5</v>
      </c>
      <c r="E14" s="2415">
        <v>0.5</v>
      </c>
      <c r="F14" s="2415">
        <v>0.5</v>
      </c>
      <c r="G14" s="2415">
        <v>0.5</v>
      </c>
      <c r="H14" s="2415">
        <v>0.5</v>
      </c>
      <c r="I14" s="2415">
        <v>0.5</v>
      </c>
      <c r="J14" s="2415">
        <v>0.5</v>
      </c>
      <c r="K14" s="2415">
        <v>0.5</v>
      </c>
      <c r="L14" s="2415">
        <v>0.5</v>
      </c>
      <c r="M14" s="2415">
        <v>0.5</v>
      </c>
      <c r="N14" s="2415">
        <v>0</v>
      </c>
      <c r="O14" s="2415">
        <v>0.5</v>
      </c>
      <c r="P14" s="2415">
        <v>0.5</v>
      </c>
      <c r="Q14" s="2415">
        <v>0.5</v>
      </c>
      <c r="R14" s="2415">
        <v>0.5</v>
      </c>
      <c r="S14" s="2415">
        <v>0.5</v>
      </c>
      <c r="T14" s="2415">
        <v>0.5</v>
      </c>
      <c r="U14" s="2415">
        <v>0.5</v>
      </c>
      <c r="V14" s="2415">
        <v>0.5</v>
      </c>
      <c r="W14" s="2415">
        <v>0.5</v>
      </c>
      <c r="X14" s="2415">
        <v>0.5</v>
      </c>
      <c r="Y14" s="2415">
        <v>0.5</v>
      </c>
      <c r="Z14" s="2415">
        <v>0.5</v>
      </c>
      <c r="AA14" s="2415">
        <v>0.5</v>
      </c>
      <c r="AB14" s="2415">
        <v>0.5</v>
      </c>
      <c r="AC14" s="2415">
        <v>0.5</v>
      </c>
      <c r="AD14" s="2415">
        <v>0.5</v>
      </c>
      <c r="AE14" s="2415">
        <v>0.5</v>
      </c>
      <c r="AF14" s="2415">
        <v>0.5</v>
      </c>
      <c r="AG14" s="2415">
        <v>0.5</v>
      </c>
      <c r="AH14" s="2415">
        <v>0.5</v>
      </c>
      <c r="AI14" s="2415">
        <v>0.5</v>
      </c>
      <c r="AJ14" s="2415">
        <v>0.5</v>
      </c>
      <c r="AK14" s="2415">
        <v>0.5</v>
      </c>
      <c r="AL14" s="2415">
        <v>0.5</v>
      </c>
      <c r="AM14" s="2415">
        <v>0.5</v>
      </c>
      <c r="AN14" s="2415">
        <v>0.5</v>
      </c>
      <c r="AO14" s="2415">
        <v>0.5</v>
      </c>
      <c r="AP14" s="2415">
        <v>0.5</v>
      </c>
      <c r="AQ14" s="2415">
        <v>0.5</v>
      </c>
      <c r="AR14" s="2415">
        <v>0.5</v>
      </c>
      <c r="AS14" s="2451">
        <v>0.5</v>
      </c>
    </row>
    <row r="15" spans="1:45" ht="15" customHeight="1" x14ac:dyDescent="0.25">
      <c r="A15" s="2940" t="s">
        <v>1421</v>
      </c>
      <c r="B15" s="2415">
        <v>0.5</v>
      </c>
      <c r="C15" s="2415">
        <v>0.5</v>
      </c>
      <c r="D15" s="2415">
        <v>0.5</v>
      </c>
      <c r="E15" s="2415">
        <v>0.5</v>
      </c>
      <c r="F15" s="2415">
        <v>0.5</v>
      </c>
      <c r="G15" s="2415">
        <v>0.5</v>
      </c>
      <c r="H15" s="2415">
        <v>0.5</v>
      </c>
      <c r="I15" s="2415">
        <v>0.5</v>
      </c>
      <c r="J15" s="2415">
        <v>0.5</v>
      </c>
      <c r="K15" s="2415">
        <v>0.5</v>
      </c>
      <c r="L15" s="2415">
        <v>0.5</v>
      </c>
      <c r="M15" s="2415">
        <v>0.5</v>
      </c>
      <c r="N15" s="2415">
        <v>0.5</v>
      </c>
      <c r="O15" s="2415">
        <v>0</v>
      </c>
      <c r="P15" s="2415">
        <v>0.5</v>
      </c>
      <c r="Q15" s="2415">
        <v>0.5</v>
      </c>
      <c r="R15" s="2415">
        <v>0.5</v>
      </c>
      <c r="S15" s="2415">
        <v>0.5</v>
      </c>
      <c r="T15" s="2415">
        <v>0.5</v>
      </c>
      <c r="U15" s="2415">
        <v>0.5</v>
      </c>
      <c r="V15" s="2415">
        <v>0.5</v>
      </c>
      <c r="W15" s="2415">
        <v>0.5</v>
      </c>
      <c r="X15" s="2415">
        <v>0.5</v>
      </c>
      <c r="Y15" s="2415">
        <v>0.5</v>
      </c>
      <c r="Z15" s="2415">
        <v>0.5</v>
      </c>
      <c r="AA15" s="2415">
        <v>0.5</v>
      </c>
      <c r="AB15" s="2415">
        <v>0.5</v>
      </c>
      <c r="AC15" s="2415">
        <v>0.5</v>
      </c>
      <c r="AD15" s="2415">
        <v>0.5</v>
      </c>
      <c r="AE15" s="2415">
        <v>0.5</v>
      </c>
      <c r="AF15" s="2415">
        <v>0.5</v>
      </c>
      <c r="AG15" s="2415">
        <v>0.5</v>
      </c>
      <c r="AH15" s="2415">
        <v>0.5</v>
      </c>
      <c r="AI15" s="2415">
        <v>0.5</v>
      </c>
      <c r="AJ15" s="2415">
        <v>0.5</v>
      </c>
      <c r="AK15" s="2415">
        <v>0.5</v>
      </c>
      <c r="AL15" s="2415">
        <v>0.5</v>
      </c>
      <c r="AM15" s="2415">
        <v>0.5</v>
      </c>
      <c r="AN15" s="2415">
        <v>0.5</v>
      </c>
      <c r="AO15" s="2415">
        <v>0.5</v>
      </c>
      <c r="AP15" s="2415">
        <v>0.5</v>
      </c>
      <c r="AQ15" s="2415">
        <v>0.5</v>
      </c>
      <c r="AR15" s="2415">
        <v>0.5</v>
      </c>
      <c r="AS15" s="2451">
        <v>0.5</v>
      </c>
    </row>
    <row r="16" spans="1:45" ht="15" customHeight="1" x14ac:dyDescent="0.25">
      <c r="A16" s="2940" t="s">
        <v>1422</v>
      </c>
      <c r="B16" s="2415">
        <v>0.5</v>
      </c>
      <c r="C16" s="2415">
        <v>0.5</v>
      </c>
      <c r="D16" s="2415">
        <v>0.5</v>
      </c>
      <c r="E16" s="2415">
        <v>0.5</v>
      </c>
      <c r="F16" s="2415">
        <v>0.5</v>
      </c>
      <c r="G16" s="2415">
        <v>0.5</v>
      </c>
      <c r="H16" s="2415">
        <v>0.5</v>
      </c>
      <c r="I16" s="2415">
        <v>0.5</v>
      </c>
      <c r="J16" s="2415">
        <v>0.5</v>
      </c>
      <c r="K16" s="2415">
        <v>0.5</v>
      </c>
      <c r="L16" s="2415">
        <v>0.5</v>
      </c>
      <c r="M16" s="2415">
        <v>0.5</v>
      </c>
      <c r="N16" s="2415">
        <v>0.5</v>
      </c>
      <c r="O16" s="2415">
        <v>0.5</v>
      </c>
      <c r="P16" s="2415">
        <v>0</v>
      </c>
      <c r="Q16" s="2415">
        <v>0.5</v>
      </c>
      <c r="R16" s="2415">
        <v>0.5</v>
      </c>
      <c r="S16" s="2415">
        <v>0.5</v>
      </c>
      <c r="T16" s="2415">
        <v>0.5</v>
      </c>
      <c r="U16" s="2415">
        <v>0.5</v>
      </c>
      <c r="V16" s="2415">
        <v>0.5</v>
      </c>
      <c r="W16" s="2415">
        <v>0.5</v>
      </c>
      <c r="X16" s="2415">
        <v>0.5</v>
      </c>
      <c r="Y16" s="2415">
        <v>0.5</v>
      </c>
      <c r="Z16" s="2415">
        <v>0.5</v>
      </c>
      <c r="AA16" s="2415">
        <v>0.5</v>
      </c>
      <c r="AB16" s="2415">
        <v>0.5</v>
      </c>
      <c r="AC16" s="2415">
        <v>0.5</v>
      </c>
      <c r="AD16" s="2415">
        <v>0.5</v>
      </c>
      <c r="AE16" s="2415">
        <v>0.5</v>
      </c>
      <c r="AF16" s="2415">
        <v>0.5</v>
      </c>
      <c r="AG16" s="2415">
        <v>0.5</v>
      </c>
      <c r="AH16" s="2415">
        <v>0.5</v>
      </c>
      <c r="AI16" s="2415">
        <v>0.5</v>
      </c>
      <c r="AJ16" s="2415">
        <v>0.5</v>
      </c>
      <c r="AK16" s="2415">
        <v>0.5</v>
      </c>
      <c r="AL16" s="2415">
        <v>0.5</v>
      </c>
      <c r="AM16" s="2415">
        <v>0.5</v>
      </c>
      <c r="AN16" s="2415">
        <v>0.5</v>
      </c>
      <c r="AO16" s="2415">
        <v>0.5</v>
      </c>
      <c r="AP16" s="2415">
        <v>0.5</v>
      </c>
      <c r="AQ16" s="2415">
        <v>0.5</v>
      </c>
      <c r="AR16" s="2415">
        <v>0.5</v>
      </c>
      <c r="AS16" s="2451">
        <v>0.5</v>
      </c>
    </row>
    <row r="17" spans="1:45" ht="15" customHeight="1" x14ac:dyDescent="0.25">
      <c r="A17" s="2940" t="s">
        <v>1423</v>
      </c>
      <c r="B17" s="2415">
        <v>0.5</v>
      </c>
      <c r="C17" s="2415">
        <v>0.5</v>
      </c>
      <c r="D17" s="2415">
        <v>0.5</v>
      </c>
      <c r="E17" s="2415">
        <v>0.5</v>
      </c>
      <c r="F17" s="2415">
        <v>0.5</v>
      </c>
      <c r="G17" s="2415">
        <v>0.5</v>
      </c>
      <c r="H17" s="2415">
        <v>0.5</v>
      </c>
      <c r="I17" s="2415">
        <v>0.5</v>
      </c>
      <c r="J17" s="2415">
        <v>0.5</v>
      </c>
      <c r="K17" s="2415">
        <v>0.5</v>
      </c>
      <c r="L17" s="2415">
        <v>0.5</v>
      </c>
      <c r="M17" s="2415">
        <v>0.5</v>
      </c>
      <c r="N17" s="2415">
        <v>0.5</v>
      </c>
      <c r="O17" s="2415">
        <v>0.5</v>
      </c>
      <c r="P17" s="2415">
        <v>0.5</v>
      </c>
      <c r="Q17" s="2415">
        <v>0</v>
      </c>
      <c r="R17" s="2415">
        <v>0.5</v>
      </c>
      <c r="S17" s="2415">
        <v>0.5</v>
      </c>
      <c r="T17" s="2415">
        <v>0.5</v>
      </c>
      <c r="U17" s="2415">
        <v>0.5</v>
      </c>
      <c r="V17" s="2415">
        <v>0.5</v>
      </c>
      <c r="W17" s="2415">
        <v>0.5</v>
      </c>
      <c r="X17" s="2415">
        <v>0.5</v>
      </c>
      <c r="Y17" s="2415">
        <v>0.5</v>
      </c>
      <c r="Z17" s="2415">
        <v>0.5</v>
      </c>
      <c r="AA17" s="2415">
        <v>0.5</v>
      </c>
      <c r="AB17" s="2415">
        <v>0.5</v>
      </c>
      <c r="AC17" s="2415">
        <v>0.5</v>
      </c>
      <c r="AD17" s="2415">
        <v>0.5</v>
      </c>
      <c r="AE17" s="2415">
        <v>0.5</v>
      </c>
      <c r="AF17" s="2415">
        <v>0.5</v>
      </c>
      <c r="AG17" s="2415">
        <v>0.5</v>
      </c>
      <c r="AH17" s="2415">
        <v>0.5</v>
      </c>
      <c r="AI17" s="2415">
        <v>0.5</v>
      </c>
      <c r="AJ17" s="2415">
        <v>0.5</v>
      </c>
      <c r="AK17" s="2415">
        <v>0.5</v>
      </c>
      <c r="AL17" s="2415">
        <v>0.5</v>
      </c>
      <c r="AM17" s="2415">
        <v>0.5</v>
      </c>
      <c r="AN17" s="2415">
        <v>0.5</v>
      </c>
      <c r="AO17" s="2415">
        <v>0.5</v>
      </c>
      <c r="AP17" s="2415">
        <v>0.5</v>
      </c>
      <c r="AQ17" s="2415">
        <v>0.5</v>
      </c>
      <c r="AR17" s="2415">
        <v>0.5</v>
      </c>
      <c r="AS17" s="2451">
        <v>0.5</v>
      </c>
    </row>
    <row r="18" spans="1:45" ht="15" customHeight="1" x14ac:dyDescent="0.25">
      <c r="A18" s="2940" t="s">
        <v>1424</v>
      </c>
      <c r="B18" s="2415">
        <v>0.5</v>
      </c>
      <c r="C18" s="2415">
        <v>0.5</v>
      </c>
      <c r="D18" s="2415">
        <v>0.5</v>
      </c>
      <c r="E18" s="2415">
        <v>0.5</v>
      </c>
      <c r="F18" s="2415">
        <v>0.5</v>
      </c>
      <c r="G18" s="2415">
        <v>0.5</v>
      </c>
      <c r="H18" s="2415">
        <v>0.5</v>
      </c>
      <c r="I18" s="2415">
        <v>0.5</v>
      </c>
      <c r="J18" s="2415">
        <v>0.5</v>
      </c>
      <c r="K18" s="2415">
        <v>0.5</v>
      </c>
      <c r="L18" s="2415">
        <v>0.5</v>
      </c>
      <c r="M18" s="2415">
        <v>0.5</v>
      </c>
      <c r="N18" s="2415">
        <v>0.5</v>
      </c>
      <c r="O18" s="2415">
        <v>0.5</v>
      </c>
      <c r="P18" s="2415">
        <v>0.5</v>
      </c>
      <c r="Q18" s="2415">
        <v>0.5</v>
      </c>
      <c r="R18" s="2415">
        <v>0</v>
      </c>
      <c r="S18" s="2415">
        <v>0.5</v>
      </c>
      <c r="T18" s="2415">
        <v>0.5</v>
      </c>
      <c r="U18" s="2415">
        <v>0.5</v>
      </c>
      <c r="V18" s="2415">
        <v>0.5</v>
      </c>
      <c r="W18" s="2415">
        <v>0.5</v>
      </c>
      <c r="X18" s="2415">
        <v>0.5</v>
      </c>
      <c r="Y18" s="2415">
        <v>0.5</v>
      </c>
      <c r="Z18" s="2415">
        <v>0.5</v>
      </c>
      <c r="AA18" s="2415">
        <v>0.5</v>
      </c>
      <c r="AB18" s="2415">
        <v>0.5</v>
      </c>
      <c r="AC18" s="2415">
        <v>0.5</v>
      </c>
      <c r="AD18" s="2415">
        <v>0.5</v>
      </c>
      <c r="AE18" s="2415">
        <v>0.5</v>
      </c>
      <c r="AF18" s="2415">
        <v>0.5</v>
      </c>
      <c r="AG18" s="2415">
        <v>0.5</v>
      </c>
      <c r="AH18" s="2415">
        <v>0.5</v>
      </c>
      <c r="AI18" s="2415">
        <v>0.5</v>
      </c>
      <c r="AJ18" s="2415">
        <v>0.5</v>
      </c>
      <c r="AK18" s="2415">
        <v>0.5</v>
      </c>
      <c r="AL18" s="2415">
        <v>0.5</v>
      </c>
      <c r="AM18" s="2415">
        <v>0.5</v>
      </c>
      <c r="AN18" s="2415">
        <v>0.5</v>
      </c>
      <c r="AO18" s="2415">
        <v>0.5</v>
      </c>
      <c r="AP18" s="2415">
        <v>0.5</v>
      </c>
      <c r="AQ18" s="2415">
        <v>0.5</v>
      </c>
      <c r="AR18" s="2415">
        <v>0.5</v>
      </c>
      <c r="AS18" s="2451">
        <v>0.5</v>
      </c>
    </row>
    <row r="19" spans="1:45" ht="15" customHeight="1" x14ac:dyDescent="0.25">
      <c r="A19" s="2940" t="s">
        <v>1425</v>
      </c>
      <c r="B19" s="2415">
        <v>0.5</v>
      </c>
      <c r="C19" s="2415">
        <v>0.5</v>
      </c>
      <c r="D19" s="2415">
        <v>0.5</v>
      </c>
      <c r="E19" s="2415">
        <v>0.5</v>
      </c>
      <c r="F19" s="2415">
        <v>0.5</v>
      </c>
      <c r="G19" s="2415">
        <v>0.5</v>
      </c>
      <c r="H19" s="2415">
        <v>0.5</v>
      </c>
      <c r="I19" s="2415">
        <v>0.5</v>
      </c>
      <c r="J19" s="2415">
        <v>0.5</v>
      </c>
      <c r="K19" s="2415">
        <v>0.5</v>
      </c>
      <c r="L19" s="2415">
        <v>0.5</v>
      </c>
      <c r="M19" s="2415">
        <v>0.5</v>
      </c>
      <c r="N19" s="2415">
        <v>0.5</v>
      </c>
      <c r="O19" s="2415">
        <v>0.5</v>
      </c>
      <c r="P19" s="2415">
        <v>0.5</v>
      </c>
      <c r="Q19" s="2415">
        <v>0.5</v>
      </c>
      <c r="R19" s="2415">
        <v>0.5</v>
      </c>
      <c r="S19" s="2415">
        <v>0</v>
      </c>
      <c r="T19" s="2415">
        <v>0.5</v>
      </c>
      <c r="U19" s="2415">
        <v>0.5</v>
      </c>
      <c r="V19" s="2415">
        <v>0.5</v>
      </c>
      <c r="W19" s="2415">
        <v>0.5</v>
      </c>
      <c r="X19" s="2415">
        <v>0.5</v>
      </c>
      <c r="Y19" s="2415">
        <v>0.5</v>
      </c>
      <c r="Z19" s="2415">
        <v>0.5</v>
      </c>
      <c r="AA19" s="2415">
        <v>0.5</v>
      </c>
      <c r="AB19" s="2415">
        <v>0.5</v>
      </c>
      <c r="AC19" s="2415">
        <v>0.5</v>
      </c>
      <c r="AD19" s="2415">
        <v>0.5</v>
      </c>
      <c r="AE19" s="2415">
        <v>0.5</v>
      </c>
      <c r="AF19" s="2415">
        <v>0.5</v>
      </c>
      <c r="AG19" s="2415">
        <v>0.5</v>
      </c>
      <c r="AH19" s="2415">
        <v>0.5</v>
      </c>
      <c r="AI19" s="2415">
        <v>0.5</v>
      </c>
      <c r="AJ19" s="2415">
        <v>0.5</v>
      </c>
      <c r="AK19" s="2415">
        <v>0.5</v>
      </c>
      <c r="AL19" s="2415">
        <v>0.5</v>
      </c>
      <c r="AM19" s="2415">
        <v>0.5</v>
      </c>
      <c r="AN19" s="2415">
        <v>0.5</v>
      </c>
      <c r="AO19" s="2415">
        <v>0.5</v>
      </c>
      <c r="AP19" s="2415">
        <v>0.5</v>
      </c>
      <c r="AQ19" s="2415">
        <v>0.5</v>
      </c>
      <c r="AR19" s="2415">
        <v>0.5</v>
      </c>
      <c r="AS19" s="2451">
        <v>0.5</v>
      </c>
    </row>
    <row r="20" spans="1:45" ht="15" customHeight="1" x14ac:dyDescent="0.25">
      <c r="A20" s="2940" t="s">
        <v>1426</v>
      </c>
      <c r="B20" s="2415">
        <v>0.5</v>
      </c>
      <c r="C20" s="2415">
        <v>0.5</v>
      </c>
      <c r="D20" s="2415">
        <v>0.5</v>
      </c>
      <c r="E20" s="2415">
        <v>0.5</v>
      </c>
      <c r="F20" s="2415">
        <v>0.5</v>
      </c>
      <c r="G20" s="2415">
        <v>0.5</v>
      </c>
      <c r="H20" s="2415">
        <v>0.5</v>
      </c>
      <c r="I20" s="2415">
        <v>0.5</v>
      </c>
      <c r="J20" s="2415">
        <v>0.5</v>
      </c>
      <c r="K20" s="2415">
        <v>0.5</v>
      </c>
      <c r="L20" s="2415">
        <v>0.5</v>
      </c>
      <c r="M20" s="2415">
        <v>0.5</v>
      </c>
      <c r="N20" s="2415">
        <v>0.5</v>
      </c>
      <c r="O20" s="2415">
        <v>0.5</v>
      </c>
      <c r="P20" s="2415">
        <v>0.5</v>
      </c>
      <c r="Q20" s="2415">
        <v>0.5</v>
      </c>
      <c r="R20" s="2415">
        <v>0.5</v>
      </c>
      <c r="S20" s="2415">
        <v>0.5</v>
      </c>
      <c r="T20" s="2415">
        <v>0</v>
      </c>
      <c r="U20" s="2415">
        <v>0.5</v>
      </c>
      <c r="V20" s="2415">
        <v>0.5</v>
      </c>
      <c r="W20" s="2415">
        <v>0.5</v>
      </c>
      <c r="X20" s="2415">
        <v>0.5</v>
      </c>
      <c r="Y20" s="2415">
        <v>0.5</v>
      </c>
      <c r="Z20" s="2415">
        <v>0.5</v>
      </c>
      <c r="AA20" s="2415">
        <v>0.5</v>
      </c>
      <c r="AB20" s="2415">
        <v>0.5</v>
      </c>
      <c r="AC20" s="2415">
        <v>0.5</v>
      </c>
      <c r="AD20" s="2415">
        <v>0.5</v>
      </c>
      <c r="AE20" s="2415">
        <v>0.5</v>
      </c>
      <c r="AF20" s="2415">
        <v>0.5</v>
      </c>
      <c r="AG20" s="2415">
        <v>0.5</v>
      </c>
      <c r="AH20" s="2415">
        <v>0.5</v>
      </c>
      <c r="AI20" s="2415">
        <v>0.5</v>
      </c>
      <c r="AJ20" s="2415">
        <v>0.5</v>
      </c>
      <c r="AK20" s="2415">
        <v>0.5</v>
      </c>
      <c r="AL20" s="2415">
        <v>0.5</v>
      </c>
      <c r="AM20" s="2415">
        <v>0.5</v>
      </c>
      <c r="AN20" s="2415">
        <v>0.5</v>
      </c>
      <c r="AO20" s="2415">
        <v>0.5</v>
      </c>
      <c r="AP20" s="2415">
        <v>0.5</v>
      </c>
      <c r="AQ20" s="2415">
        <v>0.5</v>
      </c>
      <c r="AR20" s="2415">
        <v>0.5</v>
      </c>
      <c r="AS20" s="2451">
        <v>0.5</v>
      </c>
    </row>
    <row r="21" spans="1:45" ht="15" customHeight="1" x14ac:dyDescent="0.25">
      <c r="A21" s="2940" t="s">
        <v>1427</v>
      </c>
      <c r="B21" s="2415">
        <v>0.5</v>
      </c>
      <c r="C21" s="2415">
        <v>0.5</v>
      </c>
      <c r="D21" s="2415">
        <v>0.5</v>
      </c>
      <c r="E21" s="2415">
        <v>0.5</v>
      </c>
      <c r="F21" s="2415">
        <v>0.5</v>
      </c>
      <c r="G21" s="2415">
        <v>0.5</v>
      </c>
      <c r="H21" s="2415">
        <v>0.5</v>
      </c>
      <c r="I21" s="2415">
        <v>0.5</v>
      </c>
      <c r="J21" s="2415">
        <v>0.5</v>
      </c>
      <c r="K21" s="2415">
        <v>0.5</v>
      </c>
      <c r="L21" s="2415">
        <v>0.5</v>
      </c>
      <c r="M21" s="2415">
        <v>0.5</v>
      </c>
      <c r="N21" s="2415">
        <v>0.5</v>
      </c>
      <c r="O21" s="2415">
        <v>0.5</v>
      </c>
      <c r="P21" s="2415">
        <v>0.5</v>
      </c>
      <c r="Q21" s="2415">
        <v>0.5</v>
      </c>
      <c r="R21" s="2415">
        <v>0.5</v>
      </c>
      <c r="S21" s="2415">
        <v>0.5</v>
      </c>
      <c r="T21" s="2415">
        <v>0.5</v>
      </c>
      <c r="U21" s="2415">
        <v>0</v>
      </c>
      <c r="V21" s="2415">
        <v>0.5</v>
      </c>
      <c r="W21" s="2415">
        <v>0.5</v>
      </c>
      <c r="X21" s="2415">
        <v>0.5</v>
      </c>
      <c r="Y21" s="2415">
        <v>0.5</v>
      </c>
      <c r="Z21" s="2415">
        <v>0.5</v>
      </c>
      <c r="AA21" s="2415">
        <v>0.5</v>
      </c>
      <c r="AB21" s="2415">
        <v>0.5</v>
      </c>
      <c r="AC21" s="2415">
        <v>0.5</v>
      </c>
      <c r="AD21" s="2415">
        <v>0.5</v>
      </c>
      <c r="AE21" s="2415">
        <v>0.5</v>
      </c>
      <c r="AF21" s="2415">
        <v>0.5</v>
      </c>
      <c r="AG21" s="2415">
        <v>0.5</v>
      </c>
      <c r="AH21" s="2415">
        <v>0.5</v>
      </c>
      <c r="AI21" s="2415">
        <v>0.5</v>
      </c>
      <c r="AJ21" s="2415">
        <v>0.5</v>
      </c>
      <c r="AK21" s="2415">
        <v>0.5</v>
      </c>
      <c r="AL21" s="2415">
        <v>0.5</v>
      </c>
      <c r="AM21" s="2415">
        <v>0.5</v>
      </c>
      <c r="AN21" s="2415">
        <v>0.5</v>
      </c>
      <c r="AO21" s="2415">
        <v>0.5</v>
      </c>
      <c r="AP21" s="2415">
        <v>0.5</v>
      </c>
      <c r="AQ21" s="2415">
        <v>0.5</v>
      </c>
      <c r="AR21" s="2415">
        <v>0.5</v>
      </c>
      <c r="AS21" s="2451">
        <v>0.5</v>
      </c>
    </row>
    <row r="22" spans="1:45" ht="15" customHeight="1" x14ac:dyDescent="0.25">
      <c r="A22" s="2940" t="s">
        <v>1428</v>
      </c>
      <c r="B22" s="2415">
        <v>0.5</v>
      </c>
      <c r="C22" s="2415">
        <v>0.5</v>
      </c>
      <c r="D22" s="2415">
        <v>0.5</v>
      </c>
      <c r="E22" s="2415">
        <v>0.5</v>
      </c>
      <c r="F22" s="2415">
        <v>0.5</v>
      </c>
      <c r="G22" s="2415">
        <v>0.5</v>
      </c>
      <c r="H22" s="2415">
        <v>0.5</v>
      </c>
      <c r="I22" s="2415">
        <v>0.5</v>
      </c>
      <c r="J22" s="2415">
        <v>0.5</v>
      </c>
      <c r="K22" s="2415">
        <v>0.5</v>
      </c>
      <c r="L22" s="2415">
        <v>0.5</v>
      </c>
      <c r="M22" s="2415">
        <v>0.5</v>
      </c>
      <c r="N22" s="2415">
        <v>0.5</v>
      </c>
      <c r="O22" s="2415">
        <v>0.5</v>
      </c>
      <c r="P22" s="2415">
        <v>0.5</v>
      </c>
      <c r="Q22" s="2415">
        <v>0.5</v>
      </c>
      <c r="R22" s="2415">
        <v>0.5</v>
      </c>
      <c r="S22" s="2415">
        <v>0.5</v>
      </c>
      <c r="T22" s="2415">
        <v>0.5</v>
      </c>
      <c r="U22" s="2415">
        <v>0.5</v>
      </c>
      <c r="V22" s="2415">
        <v>0</v>
      </c>
      <c r="W22" s="2415">
        <v>0.5</v>
      </c>
      <c r="X22" s="2415">
        <v>0.5</v>
      </c>
      <c r="Y22" s="2415">
        <v>0.5</v>
      </c>
      <c r="Z22" s="2415">
        <v>0.5</v>
      </c>
      <c r="AA22" s="2415">
        <v>0.5</v>
      </c>
      <c r="AB22" s="2415">
        <v>0.5</v>
      </c>
      <c r="AC22" s="2415">
        <v>0.5</v>
      </c>
      <c r="AD22" s="2415">
        <v>0.5</v>
      </c>
      <c r="AE22" s="2415">
        <v>0.5</v>
      </c>
      <c r="AF22" s="2415">
        <v>0.5</v>
      </c>
      <c r="AG22" s="2415">
        <v>0.5</v>
      </c>
      <c r="AH22" s="2415">
        <v>0.5</v>
      </c>
      <c r="AI22" s="2415">
        <v>0.5</v>
      </c>
      <c r="AJ22" s="2415">
        <v>0.5</v>
      </c>
      <c r="AK22" s="2415">
        <v>0.5</v>
      </c>
      <c r="AL22" s="2415">
        <v>0.5</v>
      </c>
      <c r="AM22" s="2415">
        <v>0.5</v>
      </c>
      <c r="AN22" s="2415">
        <v>0.5</v>
      </c>
      <c r="AO22" s="2415">
        <v>0.5</v>
      </c>
      <c r="AP22" s="2415">
        <v>0.5</v>
      </c>
      <c r="AQ22" s="2415">
        <v>0.5</v>
      </c>
      <c r="AR22" s="2415">
        <v>0.5</v>
      </c>
      <c r="AS22" s="2451">
        <v>0.5</v>
      </c>
    </row>
    <row r="23" spans="1:45" ht="15" customHeight="1" x14ac:dyDescent="0.25">
      <c r="A23" s="2940" t="s">
        <v>1429</v>
      </c>
      <c r="B23" s="2415">
        <v>0.5</v>
      </c>
      <c r="C23" s="2415">
        <v>0.5</v>
      </c>
      <c r="D23" s="2415">
        <v>0.5</v>
      </c>
      <c r="E23" s="2415">
        <v>0.5</v>
      </c>
      <c r="F23" s="2415">
        <v>0.5</v>
      </c>
      <c r="G23" s="2415">
        <v>0.5</v>
      </c>
      <c r="H23" s="2415">
        <v>0.5</v>
      </c>
      <c r="I23" s="2415">
        <v>0.5</v>
      </c>
      <c r="J23" s="2415">
        <v>0.5</v>
      </c>
      <c r="K23" s="2415">
        <v>0.5</v>
      </c>
      <c r="L23" s="2415">
        <v>0.5</v>
      </c>
      <c r="M23" s="2415">
        <v>0.5</v>
      </c>
      <c r="N23" s="2415">
        <v>0.5</v>
      </c>
      <c r="O23" s="2415">
        <v>0.5</v>
      </c>
      <c r="P23" s="2415">
        <v>0.5</v>
      </c>
      <c r="Q23" s="2415">
        <v>0.5</v>
      </c>
      <c r="R23" s="2415">
        <v>0.5</v>
      </c>
      <c r="S23" s="2415">
        <v>0.5</v>
      </c>
      <c r="T23" s="2415">
        <v>0.5</v>
      </c>
      <c r="U23" s="2415">
        <v>0.5</v>
      </c>
      <c r="V23" s="2415">
        <v>0.5</v>
      </c>
      <c r="W23" s="2415">
        <v>0</v>
      </c>
      <c r="X23" s="2415">
        <v>0.5</v>
      </c>
      <c r="Y23" s="2415">
        <v>0.5</v>
      </c>
      <c r="Z23" s="2415">
        <v>0.5</v>
      </c>
      <c r="AA23" s="2415">
        <v>0.5</v>
      </c>
      <c r="AB23" s="2415">
        <v>0.5</v>
      </c>
      <c r="AC23" s="2415">
        <v>0.5</v>
      </c>
      <c r="AD23" s="2415">
        <v>0.5</v>
      </c>
      <c r="AE23" s="2415">
        <v>0.5</v>
      </c>
      <c r="AF23" s="2415">
        <v>0.5</v>
      </c>
      <c r="AG23" s="2415">
        <v>0.5</v>
      </c>
      <c r="AH23" s="2415">
        <v>0.5</v>
      </c>
      <c r="AI23" s="2415">
        <v>0.5</v>
      </c>
      <c r="AJ23" s="2415">
        <v>0.5</v>
      </c>
      <c r="AK23" s="2415">
        <v>0.5</v>
      </c>
      <c r="AL23" s="2415">
        <v>0.5</v>
      </c>
      <c r="AM23" s="2415">
        <v>0.5</v>
      </c>
      <c r="AN23" s="2415">
        <v>0.5</v>
      </c>
      <c r="AO23" s="2415">
        <v>0.5</v>
      </c>
      <c r="AP23" s="2415">
        <v>0.5</v>
      </c>
      <c r="AQ23" s="2415">
        <v>0.5</v>
      </c>
      <c r="AR23" s="2415">
        <v>0.5</v>
      </c>
      <c r="AS23" s="2451">
        <v>0.5</v>
      </c>
    </row>
    <row r="24" spans="1:45" ht="15" customHeight="1" x14ac:dyDescent="0.25">
      <c r="A24" s="2940" t="s">
        <v>1430</v>
      </c>
      <c r="B24" s="2415">
        <v>0.5</v>
      </c>
      <c r="C24" s="2415">
        <v>0.5</v>
      </c>
      <c r="D24" s="2415">
        <v>0.5</v>
      </c>
      <c r="E24" s="2415">
        <v>0.5</v>
      </c>
      <c r="F24" s="2415">
        <v>0.5</v>
      </c>
      <c r="G24" s="2415">
        <v>0.5</v>
      </c>
      <c r="H24" s="2415">
        <v>0.5</v>
      </c>
      <c r="I24" s="2415">
        <v>0.5</v>
      </c>
      <c r="J24" s="2415">
        <v>0.5</v>
      </c>
      <c r="K24" s="2415">
        <v>0.5</v>
      </c>
      <c r="L24" s="2415">
        <v>0.5</v>
      </c>
      <c r="M24" s="2415">
        <v>0.5</v>
      </c>
      <c r="N24" s="2415">
        <v>0.5</v>
      </c>
      <c r="O24" s="2415">
        <v>0.5</v>
      </c>
      <c r="P24" s="2415">
        <v>0.5</v>
      </c>
      <c r="Q24" s="2415">
        <v>0.5</v>
      </c>
      <c r="R24" s="2415">
        <v>0.5</v>
      </c>
      <c r="S24" s="2415">
        <v>0.5</v>
      </c>
      <c r="T24" s="2415">
        <v>0.5</v>
      </c>
      <c r="U24" s="2415">
        <v>0.5</v>
      </c>
      <c r="V24" s="2415">
        <v>0.5</v>
      </c>
      <c r="W24" s="2415">
        <v>0.5</v>
      </c>
      <c r="X24" s="2415">
        <v>0</v>
      </c>
      <c r="Y24" s="2415">
        <v>0.5</v>
      </c>
      <c r="Z24" s="2415">
        <v>0.5</v>
      </c>
      <c r="AA24" s="2415">
        <v>0.5</v>
      </c>
      <c r="AB24" s="2415">
        <v>0.5</v>
      </c>
      <c r="AC24" s="2415">
        <v>0.5</v>
      </c>
      <c r="AD24" s="2415">
        <v>0.5</v>
      </c>
      <c r="AE24" s="2415">
        <v>0.5</v>
      </c>
      <c r="AF24" s="2415">
        <v>0.5</v>
      </c>
      <c r="AG24" s="2415">
        <v>0.5</v>
      </c>
      <c r="AH24" s="2415">
        <v>0.5</v>
      </c>
      <c r="AI24" s="2415">
        <v>0.5</v>
      </c>
      <c r="AJ24" s="2415">
        <v>0.5</v>
      </c>
      <c r="AK24" s="2415">
        <v>0.5</v>
      </c>
      <c r="AL24" s="2415">
        <v>0.5</v>
      </c>
      <c r="AM24" s="2415">
        <v>0.5</v>
      </c>
      <c r="AN24" s="2415">
        <v>0.5</v>
      </c>
      <c r="AO24" s="2415">
        <v>0.5</v>
      </c>
      <c r="AP24" s="2415">
        <v>0.5</v>
      </c>
      <c r="AQ24" s="2415">
        <v>0.5</v>
      </c>
      <c r="AR24" s="2415">
        <v>0.5</v>
      </c>
      <c r="AS24" s="2451">
        <v>0.5</v>
      </c>
    </row>
    <row r="25" spans="1:45" ht="15" customHeight="1" x14ac:dyDescent="0.25">
      <c r="A25" s="2940" t="s">
        <v>1431</v>
      </c>
      <c r="B25" s="2415">
        <v>0.5</v>
      </c>
      <c r="C25" s="2415">
        <v>0.5</v>
      </c>
      <c r="D25" s="2415">
        <v>0.5</v>
      </c>
      <c r="E25" s="2415">
        <v>0.5</v>
      </c>
      <c r="F25" s="2415">
        <v>0.5</v>
      </c>
      <c r="G25" s="2415">
        <v>0.5</v>
      </c>
      <c r="H25" s="2415">
        <v>0.5</v>
      </c>
      <c r="I25" s="2415">
        <v>0.5</v>
      </c>
      <c r="J25" s="2415">
        <v>0.5</v>
      </c>
      <c r="K25" s="2415">
        <v>0.5</v>
      </c>
      <c r="L25" s="2415">
        <v>0.5</v>
      </c>
      <c r="M25" s="2415">
        <v>0.5</v>
      </c>
      <c r="N25" s="2415">
        <v>0.5</v>
      </c>
      <c r="O25" s="2415">
        <v>0.5</v>
      </c>
      <c r="P25" s="2415">
        <v>0.5</v>
      </c>
      <c r="Q25" s="2415">
        <v>0.5</v>
      </c>
      <c r="R25" s="2415">
        <v>0.5</v>
      </c>
      <c r="S25" s="2415">
        <v>0.5</v>
      </c>
      <c r="T25" s="2415">
        <v>0.5</v>
      </c>
      <c r="U25" s="2415">
        <v>0.5</v>
      </c>
      <c r="V25" s="2415">
        <v>0.5</v>
      </c>
      <c r="W25" s="2415">
        <v>0.5</v>
      </c>
      <c r="X25" s="2415">
        <v>0.5</v>
      </c>
      <c r="Y25" s="2415">
        <v>0</v>
      </c>
      <c r="Z25" s="2415">
        <v>0.5</v>
      </c>
      <c r="AA25" s="2415">
        <v>0.5</v>
      </c>
      <c r="AB25" s="2415">
        <v>0.5</v>
      </c>
      <c r="AC25" s="2415">
        <v>0.5</v>
      </c>
      <c r="AD25" s="2415">
        <v>0.5</v>
      </c>
      <c r="AE25" s="2415">
        <v>0.5</v>
      </c>
      <c r="AF25" s="2415">
        <v>0.5</v>
      </c>
      <c r="AG25" s="2415">
        <v>0.5</v>
      </c>
      <c r="AH25" s="2415">
        <v>0.5</v>
      </c>
      <c r="AI25" s="2415">
        <v>0.5</v>
      </c>
      <c r="AJ25" s="2415">
        <v>0.5</v>
      </c>
      <c r="AK25" s="2415">
        <v>0.5</v>
      </c>
      <c r="AL25" s="2415">
        <v>0.5</v>
      </c>
      <c r="AM25" s="2415">
        <v>0.5</v>
      </c>
      <c r="AN25" s="2415">
        <v>0.5</v>
      </c>
      <c r="AO25" s="2415">
        <v>0.5</v>
      </c>
      <c r="AP25" s="2415">
        <v>0.5</v>
      </c>
      <c r="AQ25" s="2415">
        <v>0.5</v>
      </c>
      <c r="AR25" s="2415">
        <v>0.5</v>
      </c>
      <c r="AS25" s="2451">
        <v>0.5</v>
      </c>
    </row>
    <row r="26" spans="1:45" ht="15" customHeight="1" x14ac:dyDescent="0.25">
      <c r="A26" s="2940" t="s">
        <v>1432</v>
      </c>
      <c r="B26" s="2415">
        <v>0.5</v>
      </c>
      <c r="C26" s="2415">
        <v>0.5</v>
      </c>
      <c r="D26" s="2415">
        <v>0.5</v>
      </c>
      <c r="E26" s="2415">
        <v>0.5</v>
      </c>
      <c r="F26" s="2415">
        <v>0.5</v>
      </c>
      <c r="G26" s="2415">
        <v>0.5</v>
      </c>
      <c r="H26" s="2415">
        <v>0.5</v>
      </c>
      <c r="I26" s="2415">
        <v>0.5</v>
      </c>
      <c r="J26" s="2415">
        <v>0.5</v>
      </c>
      <c r="K26" s="2415">
        <v>0.5</v>
      </c>
      <c r="L26" s="2415">
        <v>0.5</v>
      </c>
      <c r="M26" s="2415">
        <v>0.5</v>
      </c>
      <c r="N26" s="2415">
        <v>0.5</v>
      </c>
      <c r="O26" s="2415">
        <v>0.5</v>
      </c>
      <c r="P26" s="2415">
        <v>0.5</v>
      </c>
      <c r="Q26" s="2415">
        <v>0.5</v>
      </c>
      <c r="R26" s="2415">
        <v>0.5</v>
      </c>
      <c r="S26" s="2415">
        <v>0.5</v>
      </c>
      <c r="T26" s="2415">
        <v>0.5</v>
      </c>
      <c r="U26" s="2415">
        <v>0.5</v>
      </c>
      <c r="V26" s="2415">
        <v>0.5</v>
      </c>
      <c r="W26" s="2415">
        <v>0.5</v>
      </c>
      <c r="X26" s="2415">
        <v>0.5</v>
      </c>
      <c r="Y26" s="2415">
        <v>0.5</v>
      </c>
      <c r="Z26" s="2415">
        <v>0</v>
      </c>
      <c r="AA26" s="2415">
        <v>0.5</v>
      </c>
      <c r="AB26" s="2415">
        <v>0.5</v>
      </c>
      <c r="AC26" s="2415">
        <v>0.5</v>
      </c>
      <c r="AD26" s="2415">
        <v>0.5</v>
      </c>
      <c r="AE26" s="2415">
        <v>0.5</v>
      </c>
      <c r="AF26" s="2415">
        <v>0.5</v>
      </c>
      <c r="AG26" s="2415">
        <v>0.5</v>
      </c>
      <c r="AH26" s="2415">
        <v>0.5</v>
      </c>
      <c r="AI26" s="2415">
        <v>0.5</v>
      </c>
      <c r="AJ26" s="2415">
        <v>0.5</v>
      </c>
      <c r="AK26" s="2415">
        <v>0.5</v>
      </c>
      <c r="AL26" s="2415">
        <v>0.5</v>
      </c>
      <c r="AM26" s="2415">
        <v>0.5</v>
      </c>
      <c r="AN26" s="2415">
        <v>0.5</v>
      </c>
      <c r="AO26" s="2415">
        <v>0.5</v>
      </c>
      <c r="AP26" s="2415">
        <v>0.5</v>
      </c>
      <c r="AQ26" s="2415">
        <v>0.5</v>
      </c>
      <c r="AR26" s="2415">
        <v>0.5</v>
      </c>
      <c r="AS26" s="2451">
        <v>0.5</v>
      </c>
    </row>
    <row r="27" spans="1:45" ht="15" customHeight="1" x14ac:dyDescent="0.25">
      <c r="A27" s="2940" t="s">
        <v>1433</v>
      </c>
      <c r="B27" s="2415">
        <v>0.5</v>
      </c>
      <c r="C27" s="2415">
        <v>0.5</v>
      </c>
      <c r="D27" s="2415">
        <v>0.5</v>
      </c>
      <c r="E27" s="2415">
        <v>0.5</v>
      </c>
      <c r="F27" s="2415">
        <v>0.5</v>
      </c>
      <c r="G27" s="2415">
        <v>0.5</v>
      </c>
      <c r="H27" s="2415">
        <v>0.5</v>
      </c>
      <c r="I27" s="2415">
        <v>0.5</v>
      </c>
      <c r="J27" s="2415">
        <v>0.5</v>
      </c>
      <c r="K27" s="2415">
        <v>0.5</v>
      </c>
      <c r="L27" s="2415">
        <v>0.5</v>
      </c>
      <c r="M27" s="2415">
        <v>0.5</v>
      </c>
      <c r="N27" s="2415">
        <v>0.5</v>
      </c>
      <c r="O27" s="2415">
        <v>0.5</v>
      </c>
      <c r="P27" s="2415">
        <v>0.5</v>
      </c>
      <c r="Q27" s="2415">
        <v>0.5</v>
      </c>
      <c r="R27" s="2415">
        <v>0.5</v>
      </c>
      <c r="S27" s="2415">
        <v>0.5</v>
      </c>
      <c r="T27" s="2415">
        <v>0.5</v>
      </c>
      <c r="U27" s="2415">
        <v>0.5</v>
      </c>
      <c r="V27" s="2415">
        <v>0.5</v>
      </c>
      <c r="W27" s="2415">
        <v>0.5</v>
      </c>
      <c r="X27" s="2415">
        <v>0.5</v>
      </c>
      <c r="Y27" s="2415">
        <v>0.5</v>
      </c>
      <c r="Z27" s="2415">
        <v>0.5</v>
      </c>
      <c r="AA27" s="2415">
        <v>0</v>
      </c>
      <c r="AB27" s="2415">
        <v>0.5</v>
      </c>
      <c r="AC27" s="2415">
        <v>0.5</v>
      </c>
      <c r="AD27" s="2415">
        <v>0.5</v>
      </c>
      <c r="AE27" s="2415">
        <v>0.5</v>
      </c>
      <c r="AF27" s="2415">
        <v>0.5</v>
      </c>
      <c r="AG27" s="2415">
        <v>0.5</v>
      </c>
      <c r="AH27" s="2415">
        <v>0.5</v>
      </c>
      <c r="AI27" s="2415">
        <v>0.5</v>
      </c>
      <c r="AJ27" s="2415">
        <v>0.5</v>
      </c>
      <c r="AK27" s="2415">
        <v>0.5</v>
      </c>
      <c r="AL27" s="2415">
        <v>0.5</v>
      </c>
      <c r="AM27" s="2415">
        <v>0.5</v>
      </c>
      <c r="AN27" s="2415">
        <v>0.5</v>
      </c>
      <c r="AO27" s="2415">
        <v>0.5</v>
      </c>
      <c r="AP27" s="2415">
        <v>0.5</v>
      </c>
      <c r="AQ27" s="2415">
        <v>0.5</v>
      </c>
      <c r="AR27" s="2415">
        <v>0.5</v>
      </c>
      <c r="AS27" s="2451">
        <v>0.5</v>
      </c>
    </row>
    <row r="28" spans="1:45" ht="15" customHeight="1" x14ac:dyDescent="0.25">
      <c r="A28" s="2940" t="s">
        <v>1434</v>
      </c>
      <c r="B28" s="2415">
        <v>0.5</v>
      </c>
      <c r="C28" s="2415">
        <v>0.5</v>
      </c>
      <c r="D28" s="2415">
        <v>0.5</v>
      </c>
      <c r="E28" s="2415">
        <v>0.5</v>
      </c>
      <c r="F28" s="2415">
        <v>0.5</v>
      </c>
      <c r="G28" s="2415">
        <v>0.5</v>
      </c>
      <c r="H28" s="2415">
        <v>0.5</v>
      </c>
      <c r="I28" s="2415">
        <v>0.5</v>
      </c>
      <c r="J28" s="2415">
        <v>0.5</v>
      </c>
      <c r="K28" s="2415">
        <v>0.5</v>
      </c>
      <c r="L28" s="2415">
        <v>0.5</v>
      </c>
      <c r="M28" s="2415">
        <v>0.5</v>
      </c>
      <c r="N28" s="2415">
        <v>0.5</v>
      </c>
      <c r="O28" s="2415">
        <v>0.5</v>
      </c>
      <c r="P28" s="2415">
        <v>0.5</v>
      </c>
      <c r="Q28" s="2415">
        <v>0.5</v>
      </c>
      <c r="R28" s="2415">
        <v>0.5</v>
      </c>
      <c r="S28" s="2415">
        <v>0.5</v>
      </c>
      <c r="T28" s="2415">
        <v>0.5</v>
      </c>
      <c r="U28" s="2415">
        <v>0.5</v>
      </c>
      <c r="V28" s="2415">
        <v>0.5</v>
      </c>
      <c r="W28" s="2415">
        <v>0.5</v>
      </c>
      <c r="X28" s="2415">
        <v>0.5</v>
      </c>
      <c r="Y28" s="2415">
        <v>0.5</v>
      </c>
      <c r="Z28" s="2415">
        <v>0.5</v>
      </c>
      <c r="AA28" s="2415">
        <v>0.5</v>
      </c>
      <c r="AB28" s="2415">
        <v>0</v>
      </c>
      <c r="AC28" s="2415">
        <v>0.5</v>
      </c>
      <c r="AD28" s="2415">
        <v>0.5</v>
      </c>
      <c r="AE28" s="2415">
        <v>0.5</v>
      </c>
      <c r="AF28" s="2415">
        <v>0.5</v>
      </c>
      <c r="AG28" s="2415">
        <v>0.5</v>
      </c>
      <c r="AH28" s="2415">
        <v>0.5</v>
      </c>
      <c r="AI28" s="2415">
        <v>0.5</v>
      </c>
      <c r="AJ28" s="2415">
        <v>0.5</v>
      </c>
      <c r="AK28" s="2415">
        <v>0.5</v>
      </c>
      <c r="AL28" s="2415">
        <v>0.5</v>
      </c>
      <c r="AM28" s="2415">
        <v>0.5</v>
      </c>
      <c r="AN28" s="2415">
        <v>0.5</v>
      </c>
      <c r="AO28" s="2415">
        <v>0.5</v>
      </c>
      <c r="AP28" s="2415">
        <v>0.5</v>
      </c>
      <c r="AQ28" s="2415">
        <v>0.5</v>
      </c>
      <c r="AR28" s="2415">
        <v>0.5</v>
      </c>
      <c r="AS28" s="2451">
        <v>0.5</v>
      </c>
    </row>
    <row r="29" spans="1:45" ht="15" customHeight="1" x14ac:dyDescent="0.25">
      <c r="A29" s="2940" t="s">
        <v>1435</v>
      </c>
      <c r="B29" s="2415">
        <v>0.5</v>
      </c>
      <c r="C29" s="2415">
        <v>0.5</v>
      </c>
      <c r="D29" s="2415">
        <v>0.5</v>
      </c>
      <c r="E29" s="2415">
        <v>0.5</v>
      </c>
      <c r="F29" s="2415">
        <v>0.5</v>
      </c>
      <c r="G29" s="2415">
        <v>0.5</v>
      </c>
      <c r="H29" s="2415">
        <v>0.5</v>
      </c>
      <c r="I29" s="2415">
        <v>0.5</v>
      </c>
      <c r="J29" s="2415">
        <v>0.5</v>
      </c>
      <c r="K29" s="2415">
        <v>0.5</v>
      </c>
      <c r="L29" s="2415">
        <v>0.5</v>
      </c>
      <c r="M29" s="2415">
        <v>0.5</v>
      </c>
      <c r="N29" s="2415">
        <v>0.5</v>
      </c>
      <c r="O29" s="2415">
        <v>0.5</v>
      </c>
      <c r="P29" s="2415">
        <v>0.5</v>
      </c>
      <c r="Q29" s="2415">
        <v>0.5</v>
      </c>
      <c r="R29" s="2415">
        <v>0.5</v>
      </c>
      <c r="S29" s="2415">
        <v>0.5</v>
      </c>
      <c r="T29" s="2415">
        <v>0.5</v>
      </c>
      <c r="U29" s="2415">
        <v>0.5</v>
      </c>
      <c r="V29" s="2415">
        <v>0.5</v>
      </c>
      <c r="W29" s="2415">
        <v>0.5</v>
      </c>
      <c r="X29" s="2415">
        <v>0.5</v>
      </c>
      <c r="Y29" s="2415">
        <v>0.5</v>
      </c>
      <c r="Z29" s="2415">
        <v>0.5</v>
      </c>
      <c r="AA29" s="2415">
        <v>0.5</v>
      </c>
      <c r="AB29" s="2415">
        <v>0.5</v>
      </c>
      <c r="AC29" s="2415">
        <v>0</v>
      </c>
      <c r="AD29" s="2415">
        <v>0.5</v>
      </c>
      <c r="AE29" s="2415">
        <v>0.5</v>
      </c>
      <c r="AF29" s="2415">
        <v>0.5</v>
      </c>
      <c r="AG29" s="2415">
        <v>0.5</v>
      </c>
      <c r="AH29" s="2415">
        <v>0.5</v>
      </c>
      <c r="AI29" s="2415">
        <v>0.5</v>
      </c>
      <c r="AJ29" s="2415">
        <v>0.5</v>
      </c>
      <c r="AK29" s="2415">
        <v>0.5</v>
      </c>
      <c r="AL29" s="2415">
        <v>0.5</v>
      </c>
      <c r="AM29" s="2415">
        <v>0.5</v>
      </c>
      <c r="AN29" s="2415">
        <v>0.5</v>
      </c>
      <c r="AO29" s="2415">
        <v>0.5</v>
      </c>
      <c r="AP29" s="2415">
        <v>0.5</v>
      </c>
      <c r="AQ29" s="2415">
        <v>0.5</v>
      </c>
      <c r="AR29" s="2415">
        <v>0.5</v>
      </c>
      <c r="AS29" s="2451">
        <v>0.5</v>
      </c>
    </row>
    <row r="30" spans="1:45" ht="15" customHeight="1" x14ac:dyDescent="0.25">
      <c r="A30" s="2940" t="s">
        <v>1436</v>
      </c>
      <c r="B30" s="2415">
        <v>0.5</v>
      </c>
      <c r="C30" s="2415">
        <v>0.5</v>
      </c>
      <c r="D30" s="2415">
        <v>0.5</v>
      </c>
      <c r="E30" s="2415">
        <v>0.5</v>
      </c>
      <c r="F30" s="2415">
        <v>0.5</v>
      </c>
      <c r="G30" s="2415">
        <v>0.5</v>
      </c>
      <c r="H30" s="2415">
        <v>0.5</v>
      </c>
      <c r="I30" s="2415">
        <v>0.5</v>
      </c>
      <c r="J30" s="2415">
        <v>0.5</v>
      </c>
      <c r="K30" s="2415">
        <v>0.5</v>
      </c>
      <c r="L30" s="2415">
        <v>0.5</v>
      </c>
      <c r="M30" s="2415">
        <v>0.5</v>
      </c>
      <c r="N30" s="2415">
        <v>0.5</v>
      </c>
      <c r="O30" s="2415">
        <v>0.5</v>
      </c>
      <c r="P30" s="2415">
        <v>0.5</v>
      </c>
      <c r="Q30" s="2415">
        <v>0.5</v>
      </c>
      <c r="R30" s="2415">
        <v>0.5</v>
      </c>
      <c r="S30" s="2415">
        <v>0.5</v>
      </c>
      <c r="T30" s="2415">
        <v>0.5</v>
      </c>
      <c r="U30" s="2415">
        <v>0.5</v>
      </c>
      <c r="V30" s="2415">
        <v>0.5</v>
      </c>
      <c r="W30" s="2415">
        <v>0.5</v>
      </c>
      <c r="X30" s="2415">
        <v>0.5</v>
      </c>
      <c r="Y30" s="2415">
        <v>0.5</v>
      </c>
      <c r="Z30" s="2415">
        <v>0.5</v>
      </c>
      <c r="AA30" s="2415">
        <v>0.5</v>
      </c>
      <c r="AB30" s="2415">
        <v>0.5</v>
      </c>
      <c r="AC30" s="2415">
        <v>0.5</v>
      </c>
      <c r="AD30" s="2415">
        <v>0</v>
      </c>
      <c r="AE30" s="2415">
        <v>0.5</v>
      </c>
      <c r="AF30" s="2415">
        <v>0.5</v>
      </c>
      <c r="AG30" s="2415">
        <v>0.5</v>
      </c>
      <c r="AH30" s="2415">
        <v>0.5</v>
      </c>
      <c r="AI30" s="2415">
        <v>0.5</v>
      </c>
      <c r="AJ30" s="2415">
        <v>0.5</v>
      </c>
      <c r="AK30" s="2415">
        <v>0.5</v>
      </c>
      <c r="AL30" s="2415">
        <v>0.5</v>
      </c>
      <c r="AM30" s="2415">
        <v>0.5</v>
      </c>
      <c r="AN30" s="2415">
        <v>0.5</v>
      </c>
      <c r="AO30" s="2415">
        <v>0.5</v>
      </c>
      <c r="AP30" s="2415">
        <v>0.5</v>
      </c>
      <c r="AQ30" s="2415">
        <v>0.5</v>
      </c>
      <c r="AR30" s="2415">
        <v>0.5</v>
      </c>
      <c r="AS30" s="2451">
        <v>0.5</v>
      </c>
    </row>
    <row r="31" spans="1:45" ht="15" customHeight="1" x14ac:dyDescent="0.25">
      <c r="A31" s="2940" t="s">
        <v>1437</v>
      </c>
      <c r="B31" s="2415">
        <v>0.5</v>
      </c>
      <c r="C31" s="2415">
        <v>0.5</v>
      </c>
      <c r="D31" s="2415">
        <v>0.5</v>
      </c>
      <c r="E31" s="2415">
        <v>0.5</v>
      </c>
      <c r="F31" s="2415">
        <v>0.5</v>
      </c>
      <c r="G31" s="2415">
        <v>0.5</v>
      </c>
      <c r="H31" s="2415">
        <v>0.5</v>
      </c>
      <c r="I31" s="2415">
        <v>0.5</v>
      </c>
      <c r="J31" s="2415">
        <v>0.5</v>
      </c>
      <c r="K31" s="2415">
        <v>0.5</v>
      </c>
      <c r="L31" s="2415">
        <v>0.5</v>
      </c>
      <c r="M31" s="2415">
        <v>0.5</v>
      </c>
      <c r="N31" s="2415">
        <v>0.5</v>
      </c>
      <c r="O31" s="2415">
        <v>0.5</v>
      </c>
      <c r="P31" s="2415">
        <v>0.5</v>
      </c>
      <c r="Q31" s="2415">
        <v>0.5</v>
      </c>
      <c r="R31" s="2415">
        <v>0.5</v>
      </c>
      <c r="S31" s="2415">
        <v>0.5</v>
      </c>
      <c r="T31" s="2415">
        <v>0.5</v>
      </c>
      <c r="U31" s="2415">
        <v>0.5</v>
      </c>
      <c r="V31" s="2415">
        <v>0.5</v>
      </c>
      <c r="W31" s="2415">
        <v>0.5</v>
      </c>
      <c r="X31" s="2415">
        <v>0.5</v>
      </c>
      <c r="Y31" s="2415">
        <v>0.5</v>
      </c>
      <c r="Z31" s="2415">
        <v>0.5</v>
      </c>
      <c r="AA31" s="2415">
        <v>0.5</v>
      </c>
      <c r="AB31" s="2415">
        <v>0.5</v>
      </c>
      <c r="AC31" s="2415">
        <v>0.5</v>
      </c>
      <c r="AD31" s="2415">
        <v>0.5</v>
      </c>
      <c r="AE31" s="2415">
        <v>0</v>
      </c>
      <c r="AF31" s="2415">
        <v>0.5</v>
      </c>
      <c r="AG31" s="2415">
        <v>0.5</v>
      </c>
      <c r="AH31" s="2415">
        <v>0.5</v>
      </c>
      <c r="AI31" s="2415">
        <v>0.5</v>
      </c>
      <c r="AJ31" s="2415">
        <v>0.5</v>
      </c>
      <c r="AK31" s="2415">
        <v>0.5</v>
      </c>
      <c r="AL31" s="2415">
        <v>0.5</v>
      </c>
      <c r="AM31" s="2415">
        <v>0.5</v>
      </c>
      <c r="AN31" s="2415">
        <v>0.5</v>
      </c>
      <c r="AO31" s="2415">
        <v>0.5</v>
      </c>
      <c r="AP31" s="2415">
        <v>0.5</v>
      </c>
      <c r="AQ31" s="2415">
        <v>0.5</v>
      </c>
      <c r="AR31" s="2415">
        <v>0.5</v>
      </c>
      <c r="AS31" s="2451">
        <v>0.5</v>
      </c>
    </row>
    <row r="32" spans="1:45" ht="15" customHeight="1" x14ac:dyDescent="0.25">
      <c r="A32" s="2940" t="s">
        <v>1438</v>
      </c>
      <c r="B32" s="2415">
        <v>0.5</v>
      </c>
      <c r="C32" s="2415">
        <v>0.5</v>
      </c>
      <c r="D32" s="2415">
        <v>0.5</v>
      </c>
      <c r="E32" s="2415">
        <v>0.5</v>
      </c>
      <c r="F32" s="2415">
        <v>0.5</v>
      </c>
      <c r="G32" s="2415">
        <v>0.5</v>
      </c>
      <c r="H32" s="2415">
        <v>0.5</v>
      </c>
      <c r="I32" s="2415">
        <v>0.5</v>
      </c>
      <c r="J32" s="2415">
        <v>0.5</v>
      </c>
      <c r="K32" s="2415">
        <v>0.5</v>
      </c>
      <c r="L32" s="2415">
        <v>0.5</v>
      </c>
      <c r="M32" s="2415">
        <v>0.5</v>
      </c>
      <c r="N32" s="2415">
        <v>0.5</v>
      </c>
      <c r="O32" s="2415">
        <v>0.5</v>
      </c>
      <c r="P32" s="2415">
        <v>0.5</v>
      </c>
      <c r="Q32" s="2415">
        <v>0.5</v>
      </c>
      <c r="R32" s="2415">
        <v>0.5</v>
      </c>
      <c r="S32" s="2415">
        <v>0.5</v>
      </c>
      <c r="T32" s="2415">
        <v>0.5</v>
      </c>
      <c r="U32" s="2415">
        <v>0.5</v>
      </c>
      <c r="V32" s="2415">
        <v>0.5</v>
      </c>
      <c r="W32" s="2415">
        <v>0.5</v>
      </c>
      <c r="X32" s="2415">
        <v>0.5</v>
      </c>
      <c r="Y32" s="2415">
        <v>0.5</v>
      </c>
      <c r="Z32" s="2415">
        <v>0.5</v>
      </c>
      <c r="AA32" s="2415">
        <v>0.5</v>
      </c>
      <c r="AB32" s="2415">
        <v>0.5</v>
      </c>
      <c r="AC32" s="2415">
        <v>0.5</v>
      </c>
      <c r="AD32" s="2415">
        <v>0.5</v>
      </c>
      <c r="AE32" s="2415">
        <v>0.5</v>
      </c>
      <c r="AF32" s="2415">
        <v>0</v>
      </c>
      <c r="AG32" s="2415">
        <v>0.5</v>
      </c>
      <c r="AH32" s="2415">
        <v>0.5</v>
      </c>
      <c r="AI32" s="2415">
        <v>0.5</v>
      </c>
      <c r="AJ32" s="2415">
        <v>0.5</v>
      </c>
      <c r="AK32" s="2415">
        <v>0.5</v>
      </c>
      <c r="AL32" s="2415">
        <v>0.5</v>
      </c>
      <c r="AM32" s="2415">
        <v>0.5</v>
      </c>
      <c r="AN32" s="2415">
        <v>0.5</v>
      </c>
      <c r="AO32" s="2415">
        <v>0.5</v>
      </c>
      <c r="AP32" s="2415">
        <v>0.5</v>
      </c>
      <c r="AQ32" s="2415">
        <v>0.5</v>
      </c>
      <c r="AR32" s="2415">
        <v>0.5</v>
      </c>
      <c r="AS32" s="2451">
        <v>0.5</v>
      </c>
    </row>
    <row r="33" spans="1:45" ht="15" customHeight="1" x14ac:dyDescent="0.25">
      <c r="A33" s="2940" t="s">
        <v>1439</v>
      </c>
      <c r="B33" s="2415">
        <v>0.5</v>
      </c>
      <c r="C33" s="2415">
        <v>0.5</v>
      </c>
      <c r="D33" s="2415">
        <v>0.5</v>
      </c>
      <c r="E33" s="2415">
        <v>0.5</v>
      </c>
      <c r="F33" s="2415">
        <v>0.5</v>
      </c>
      <c r="G33" s="2415">
        <v>0.5</v>
      </c>
      <c r="H33" s="2415">
        <v>0.5</v>
      </c>
      <c r="I33" s="2415">
        <v>0.5</v>
      </c>
      <c r="J33" s="2415">
        <v>0.5</v>
      </c>
      <c r="K33" s="2415">
        <v>0.5</v>
      </c>
      <c r="L33" s="2415">
        <v>0.5</v>
      </c>
      <c r="M33" s="2415">
        <v>0.5</v>
      </c>
      <c r="N33" s="2415">
        <v>0.5</v>
      </c>
      <c r="O33" s="2415">
        <v>0.5</v>
      </c>
      <c r="P33" s="2415">
        <v>0.5</v>
      </c>
      <c r="Q33" s="2415">
        <v>0.5</v>
      </c>
      <c r="R33" s="2415">
        <v>0.5</v>
      </c>
      <c r="S33" s="2415">
        <v>0.5</v>
      </c>
      <c r="T33" s="2415">
        <v>0.5</v>
      </c>
      <c r="U33" s="2415">
        <v>0.5</v>
      </c>
      <c r="V33" s="2415">
        <v>0.5</v>
      </c>
      <c r="W33" s="2415">
        <v>0.5</v>
      </c>
      <c r="X33" s="2415">
        <v>0.5</v>
      </c>
      <c r="Y33" s="2415">
        <v>0.5</v>
      </c>
      <c r="Z33" s="2415">
        <v>0.5</v>
      </c>
      <c r="AA33" s="2415">
        <v>0.5</v>
      </c>
      <c r="AB33" s="2415">
        <v>0.5</v>
      </c>
      <c r="AC33" s="2415">
        <v>0.5</v>
      </c>
      <c r="AD33" s="2415">
        <v>0.5</v>
      </c>
      <c r="AE33" s="2415">
        <v>0.5</v>
      </c>
      <c r="AF33" s="2415">
        <v>0.5</v>
      </c>
      <c r="AG33" s="2415">
        <v>0</v>
      </c>
      <c r="AH33" s="2415">
        <v>0.5</v>
      </c>
      <c r="AI33" s="2415">
        <v>0.5</v>
      </c>
      <c r="AJ33" s="2415">
        <v>0.5</v>
      </c>
      <c r="AK33" s="2415">
        <v>0.5</v>
      </c>
      <c r="AL33" s="2415">
        <v>0.5</v>
      </c>
      <c r="AM33" s="2415">
        <v>0.5</v>
      </c>
      <c r="AN33" s="2415">
        <v>0.5</v>
      </c>
      <c r="AO33" s="2415">
        <v>0.5</v>
      </c>
      <c r="AP33" s="2415">
        <v>0.5</v>
      </c>
      <c r="AQ33" s="2415">
        <v>0.5</v>
      </c>
      <c r="AR33" s="2415">
        <v>0.5</v>
      </c>
      <c r="AS33" s="2451">
        <v>0.5</v>
      </c>
    </row>
    <row r="34" spans="1:45" ht="15" customHeight="1" x14ac:dyDescent="0.25">
      <c r="A34" s="2940" t="s">
        <v>1440</v>
      </c>
      <c r="B34" s="2415">
        <v>0.5</v>
      </c>
      <c r="C34" s="2415">
        <v>0.5</v>
      </c>
      <c r="D34" s="2415">
        <v>0.5</v>
      </c>
      <c r="E34" s="2415">
        <v>0.5</v>
      </c>
      <c r="F34" s="2415">
        <v>0.5</v>
      </c>
      <c r="G34" s="2415">
        <v>0.5</v>
      </c>
      <c r="H34" s="2415">
        <v>0.5</v>
      </c>
      <c r="I34" s="2415">
        <v>0.5</v>
      </c>
      <c r="J34" s="2415">
        <v>0.5</v>
      </c>
      <c r="K34" s="2415">
        <v>0.5</v>
      </c>
      <c r="L34" s="2415">
        <v>0.5</v>
      </c>
      <c r="M34" s="2415">
        <v>0.5</v>
      </c>
      <c r="N34" s="2415">
        <v>0.5</v>
      </c>
      <c r="O34" s="2415">
        <v>0.5</v>
      </c>
      <c r="P34" s="2415">
        <v>0.5</v>
      </c>
      <c r="Q34" s="2415">
        <v>0.5</v>
      </c>
      <c r="R34" s="2415">
        <v>0.5</v>
      </c>
      <c r="S34" s="2415">
        <v>0.5</v>
      </c>
      <c r="T34" s="2415">
        <v>0.5</v>
      </c>
      <c r="U34" s="2415">
        <v>0.5</v>
      </c>
      <c r="V34" s="2415">
        <v>0.5</v>
      </c>
      <c r="W34" s="2415">
        <v>0.5</v>
      </c>
      <c r="X34" s="2415">
        <v>0.5</v>
      </c>
      <c r="Y34" s="2415">
        <v>0.5</v>
      </c>
      <c r="Z34" s="2415">
        <v>0.5</v>
      </c>
      <c r="AA34" s="2415">
        <v>0.5</v>
      </c>
      <c r="AB34" s="2415">
        <v>0.5</v>
      </c>
      <c r="AC34" s="2415">
        <v>0.5</v>
      </c>
      <c r="AD34" s="2415">
        <v>0.5</v>
      </c>
      <c r="AE34" s="2415">
        <v>0.5</v>
      </c>
      <c r="AF34" s="2415">
        <v>0.5</v>
      </c>
      <c r="AG34" s="2415">
        <v>0.5</v>
      </c>
      <c r="AH34" s="2415">
        <v>0</v>
      </c>
      <c r="AI34" s="2415">
        <v>0.5</v>
      </c>
      <c r="AJ34" s="2415">
        <v>0.5</v>
      </c>
      <c r="AK34" s="2415">
        <v>0.5</v>
      </c>
      <c r="AL34" s="2415">
        <v>0.5</v>
      </c>
      <c r="AM34" s="2415">
        <v>0.5</v>
      </c>
      <c r="AN34" s="2415">
        <v>0.5</v>
      </c>
      <c r="AO34" s="2415">
        <v>0.5</v>
      </c>
      <c r="AP34" s="2415">
        <v>0.5</v>
      </c>
      <c r="AQ34" s="2415">
        <v>0.5</v>
      </c>
      <c r="AR34" s="2415">
        <v>0.5</v>
      </c>
      <c r="AS34" s="2451">
        <v>0.5</v>
      </c>
    </row>
    <row r="35" spans="1:45" ht="15" customHeight="1" x14ac:dyDescent="0.25">
      <c r="A35" s="2940" t="s">
        <v>1441</v>
      </c>
      <c r="B35" s="2415">
        <v>0.5</v>
      </c>
      <c r="C35" s="2415">
        <v>0.5</v>
      </c>
      <c r="D35" s="2415">
        <v>0.5</v>
      </c>
      <c r="E35" s="2415">
        <v>0.5</v>
      </c>
      <c r="F35" s="2415">
        <v>0.5</v>
      </c>
      <c r="G35" s="2415">
        <v>0.5</v>
      </c>
      <c r="H35" s="2415">
        <v>0.5</v>
      </c>
      <c r="I35" s="2415">
        <v>0.5</v>
      </c>
      <c r="J35" s="2415">
        <v>0.5</v>
      </c>
      <c r="K35" s="2415">
        <v>0.5</v>
      </c>
      <c r="L35" s="2415">
        <v>0.5</v>
      </c>
      <c r="M35" s="2415">
        <v>0.5</v>
      </c>
      <c r="N35" s="2415">
        <v>0.5</v>
      </c>
      <c r="O35" s="2415">
        <v>0.5</v>
      </c>
      <c r="P35" s="2415">
        <v>0.5</v>
      </c>
      <c r="Q35" s="2415">
        <v>0.5</v>
      </c>
      <c r="R35" s="2415">
        <v>0.5</v>
      </c>
      <c r="S35" s="2415">
        <v>0.5</v>
      </c>
      <c r="T35" s="2415">
        <v>0.5</v>
      </c>
      <c r="U35" s="2415">
        <v>0.5</v>
      </c>
      <c r="V35" s="2415">
        <v>0.5</v>
      </c>
      <c r="W35" s="2415">
        <v>0.5</v>
      </c>
      <c r="X35" s="2415">
        <v>0.5</v>
      </c>
      <c r="Y35" s="2415">
        <v>0.5</v>
      </c>
      <c r="Z35" s="2415">
        <v>0.5</v>
      </c>
      <c r="AA35" s="2415">
        <v>0.5</v>
      </c>
      <c r="AB35" s="2415">
        <v>0.5</v>
      </c>
      <c r="AC35" s="2415">
        <v>0.5</v>
      </c>
      <c r="AD35" s="2415">
        <v>0.5</v>
      </c>
      <c r="AE35" s="2415">
        <v>0.5</v>
      </c>
      <c r="AF35" s="2415">
        <v>0.5</v>
      </c>
      <c r="AG35" s="2415">
        <v>0.5</v>
      </c>
      <c r="AH35" s="2415">
        <v>0.5</v>
      </c>
      <c r="AI35" s="2415">
        <v>0</v>
      </c>
      <c r="AJ35" s="2415">
        <v>0.5</v>
      </c>
      <c r="AK35" s="2415">
        <v>0.5</v>
      </c>
      <c r="AL35" s="2415">
        <v>0.5</v>
      </c>
      <c r="AM35" s="2415">
        <v>0.5</v>
      </c>
      <c r="AN35" s="2415">
        <v>0.5</v>
      </c>
      <c r="AO35" s="2415">
        <v>0.5</v>
      </c>
      <c r="AP35" s="2415">
        <v>0.5</v>
      </c>
      <c r="AQ35" s="2415">
        <v>0.5</v>
      </c>
      <c r="AR35" s="2415">
        <v>0.5</v>
      </c>
      <c r="AS35" s="2451">
        <v>0.5</v>
      </c>
    </row>
    <row r="36" spans="1:45" ht="15" customHeight="1" x14ac:dyDescent="0.25">
      <c r="A36" s="2940" t="s">
        <v>2443</v>
      </c>
      <c r="B36" s="2415">
        <v>0.5</v>
      </c>
      <c r="C36" s="2415">
        <v>0.5</v>
      </c>
      <c r="D36" s="2415">
        <v>0.5</v>
      </c>
      <c r="E36" s="2415">
        <v>0.5</v>
      </c>
      <c r="F36" s="2415">
        <v>0.5</v>
      </c>
      <c r="G36" s="2415">
        <v>0.5</v>
      </c>
      <c r="H36" s="2415">
        <v>0.5</v>
      </c>
      <c r="I36" s="2415">
        <v>0.5</v>
      </c>
      <c r="J36" s="2415">
        <v>0.5</v>
      </c>
      <c r="K36" s="2415">
        <v>0.5</v>
      </c>
      <c r="L36" s="2415">
        <v>0.5</v>
      </c>
      <c r="M36" s="2415">
        <v>0.5</v>
      </c>
      <c r="N36" s="2415">
        <v>0.5</v>
      </c>
      <c r="O36" s="2415">
        <v>0.5</v>
      </c>
      <c r="P36" s="2415">
        <v>0.5</v>
      </c>
      <c r="Q36" s="2415">
        <v>0.5</v>
      </c>
      <c r="R36" s="2415">
        <v>0.5</v>
      </c>
      <c r="S36" s="2415">
        <v>0.5</v>
      </c>
      <c r="T36" s="2415">
        <v>0.5</v>
      </c>
      <c r="U36" s="2415">
        <v>0.5</v>
      </c>
      <c r="V36" s="2415">
        <v>0.5</v>
      </c>
      <c r="W36" s="2415">
        <v>0.5</v>
      </c>
      <c r="X36" s="2415">
        <v>0.5</v>
      </c>
      <c r="Y36" s="2415">
        <v>0.5</v>
      </c>
      <c r="Z36" s="2415">
        <v>0.5</v>
      </c>
      <c r="AA36" s="2415">
        <v>0.5</v>
      </c>
      <c r="AB36" s="2415">
        <v>0.5</v>
      </c>
      <c r="AC36" s="2415">
        <v>0.5</v>
      </c>
      <c r="AD36" s="2415">
        <v>0.5</v>
      </c>
      <c r="AE36" s="2415">
        <v>0.5</v>
      </c>
      <c r="AF36" s="2415">
        <v>0.5</v>
      </c>
      <c r="AG36" s="2415">
        <v>0.5</v>
      </c>
      <c r="AH36" s="2415">
        <v>0.5</v>
      </c>
      <c r="AI36" s="2415">
        <v>0.5</v>
      </c>
      <c r="AJ36" s="2415">
        <v>0</v>
      </c>
      <c r="AK36" s="2415">
        <v>0.5</v>
      </c>
      <c r="AL36" s="2415">
        <v>0.5</v>
      </c>
      <c r="AM36" s="2415">
        <v>0.5</v>
      </c>
      <c r="AN36" s="2415">
        <v>0.5</v>
      </c>
      <c r="AO36" s="2415">
        <v>0.5</v>
      </c>
      <c r="AP36" s="2415">
        <v>0.5</v>
      </c>
      <c r="AQ36" s="2415">
        <v>0.5</v>
      </c>
      <c r="AR36" s="2415">
        <v>0.5</v>
      </c>
      <c r="AS36" s="2451">
        <v>0.5</v>
      </c>
    </row>
    <row r="37" spans="1:45" ht="15" customHeight="1" x14ac:dyDescent="0.25">
      <c r="A37" s="2940" t="s">
        <v>2444</v>
      </c>
      <c r="B37" s="2415">
        <v>0.5</v>
      </c>
      <c r="C37" s="2415">
        <v>0.5</v>
      </c>
      <c r="D37" s="2415">
        <v>0.5</v>
      </c>
      <c r="E37" s="2415">
        <v>0.5</v>
      </c>
      <c r="F37" s="2415">
        <v>0.5</v>
      </c>
      <c r="G37" s="2415">
        <v>0.5</v>
      </c>
      <c r="H37" s="2415">
        <v>0.5</v>
      </c>
      <c r="I37" s="2415">
        <v>0.5</v>
      </c>
      <c r="J37" s="2415">
        <v>0.5</v>
      </c>
      <c r="K37" s="2415">
        <v>0.5</v>
      </c>
      <c r="L37" s="2415">
        <v>0.5</v>
      </c>
      <c r="M37" s="2415">
        <v>0.5</v>
      </c>
      <c r="N37" s="2415">
        <v>0.5</v>
      </c>
      <c r="O37" s="2415">
        <v>0.5</v>
      </c>
      <c r="P37" s="2415">
        <v>0.5</v>
      </c>
      <c r="Q37" s="2415">
        <v>0.5</v>
      </c>
      <c r="R37" s="2415">
        <v>0.5</v>
      </c>
      <c r="S37" s="2415">
        <v>0.5</v>
      </c>
      <c r="T37" s="2415">
        <v>0.5</v>
      </c>
      <c r="U37" s="2415">
        <v>0.5</v>
      </c>
      <c r="V37" s="2415">
        <v>0.5</v>
      </c>
      <c r="W37" s="2415">
        <v>0.5</v>
      </c>
      <c r="X37" s="2415">
        <v>0.5</v>
      </c>
      <c r="Y37" s="2415">
        <v>0.5</v>
      </c>
      <c r="Z37" s="2415">
        <v>0.5</v>
      </c>
      <c r="AA37" s="2415">
        <v>0.5</v>
      </c>
      <c r="AB37" s="2415">
        <v>0.5</v>
      </c>
      <c r="AC37" s="2415">
        <v>0.5</v>
      </c>
      <c r="AD37" s="2415">
        <v>0.5</v>
      </c>
      <c r="AE37" s="2415">
        <v>0.5</v>
      </c>
      <c r="AF37" s="2415">
        <v>0.5</v>
      </c>
      <c r="AG37" s="2415">
        <v>0.5</v>
      </c>
      <c r="AH37" s="2415">
        <v>0.5</v>
      </c>
      <c r="AI37" s="2415">
        <v>0.5</v>
      </c>
      <c r="AJ37" s="2415">
        <v>0.5</v>
      </c>
      <c r="AK37" s="2415">
        <v>0</v>
      </c>
      <c r="AL37" s="2415">
        <v>0.5</v>
      </c>
      <c r="AM37" s="2415">
        <v>0.5</v>
      </c>
      <c r="AN37" s="2415">
        <v>0.5</v>
      </c>
      <c r="AO37" s="2415">
        <v>0.5</v>
      </c>
      <c r="AP37" s="2415">
        <v>0.5</v>
      </c>
      <c r="AQ37" s="2415">
        <v>0.5</v>
      </c>
      <c r="AR37" s="2415">
        <v>0.5</v>
      </c>
      <c r="AS37" s="2451">
        <v>0.5</v>
      </c>
    </row>
    <row r="38" spans="1:45" ht="15" customHeight="1" x14ac:dyDescent="0.25">
      <c r="A38" s="2940" t="s">
        <v>2445</v>
      </c>
      <c r="B38" s="2415">
        <v>0.5</v>
      </c>
      <c r="C38" s="2415">
        <v>0.5</v>
      </c>
      <c r="D38" s="2415">
        <v>0.5</v>
      </c>
      <c r="E38" s="2415">
        <v>0.5</v>
      </c>
      <c r="F38" s="2415">
        <v>0.5</v>
      </c>
      <c r="G38" s="2415">
        <v>0.5</v>
      </c>
      <c r="H38" s="2415">
        <v>0.5</v>
      </c>
      <c r="I38" s="2415">
        <v>0.5</v>
      </c>
      <c r="J38" s="2415">
        <v>0.5</v>
      </c>
      <c r="K38" s="2415">
        <v>0.5</v>
      </c>
      <c r="L38" s="2415">
        <v>0.5</v>
      </c>
      <c r="M38" s="2415">
        <v>0.5</v>
      </c>
      <c r="N38" s="2415">
        <v>0.5</v>
      </c>
      <c r="O38" s="2415">
        <v>0.5</v>
      </c>
      <c r="P38" s="2415">
        <v>0.5</v>
      </c>
      <c r="Q38" s="2415">
        <v>0.5</v>
      </c>
      <c r="R38" s="2415">
        <v>0.5</v>
      </c>
      <c r="S38" s="2415">
        <v>0.5</v>
      </c>
      <c r="T38" s="2415">
        <v>0.5</v>
      </c>
      <c r="U38" s="2415">
        <v>0.5</v>
      </c>
      <c r="V38" s="2415">
        <v>0.5</v>
      </c>
      <c r="W38" s="2415">
        <v>0.5</v>
      </c>
      <c r="X38" s="2415">
        <v>0.5</v>
      </c>
      <c r="Y38" s="2415">
        <v>0.5</v>
      </c>
      <c r="Z38" s="2415">
        <v>0.5</v>
      </c>
      <c r="AA38" s="2415">
        <v>0.5</v>
      </c>
      <c r="AB38" s="2415">
        <v>0.5</v>
      </c>
      <c r="AC38" s="2415">
        <v>0.5</v>
      </c>
      <c r="AD38" s="2415">
        <v>0.5</v>
      </c>
      <c r="AE38" s="2415">
        <v>0.5</v>
      </c>
      <c r="AF38" s="2415">
        <v>0.5</v>
      </c>
      <c r="AG38" s="2415">
        <v>0.5</v>
      </c>
      <c r="AH38" s="2415">
        <v>0.5</v>
      </c>
      <c r="AI38" s="2415">
        <v>0.5</v>
      </c>
      <c r="AJ38" s="2415">
        <v>0.5</v>
      </c>
      <c r="AK38" s="2415">
        <v>0.5</v>
      </c>
      <c r="AL38" s="2415">
        <v>0</v>
      </c>
      <c r="AM38" s="2415">
        <v>0.5</v>
      </c>
      <c r="AN38" s="2415">
        <v>0.5</v>
      </c>
      <c r="AO38" s="2415">
        <v>0.5</v>
      </c>
      <c r="AP38" s="2415">
        <v>0.5</v>
      </c>
      <c r="AQ38" s="2415">
        <v>0.5</v>
      </c>
      <c r="AR38" s="2415">
        <v>0.5</v>
      </c>
      <c r="AS38" s="2451">
        <v>0.5</v>
      </c>
    </row>
    <row r="39" spans="1:45" ht="15" customHeight="1" x14ac:dyDescent="0.25">
      <c r="A39" s="2940" t="s">
        <v>2446</v>
      </c>
      <c r="B39" s="2415">
        <v>0.5</v>
      </c>
      <c r="C39" s="2415">
        <v>0.5</v>
      </c>
      <c r="D39" s="2415">
        <v>0.5</v>
      </c>
      <c r="E39" s="2415">
        <v>0.5</v>
      </c>
      <c r="F39" s="2415">
        <v>0.5</v>
      </c>
      <c r="G39" s="2415">
        <v>0.5</v>
      </c>
      <c r="H39" s="2415">
        <v>0.5</v>
      </c>
      <c r="I39" s="2415">
        <v>0.5</v>
      </c>
      <c r="J39" s="2415">
        <v>0.5</v>
      </c>
      <c r="K39" s="2415">
        <v>0.5</v>
      </c>
      <c r="L39" s="2415">
        <v>0.5</v>
      </c>
      <c r="M39" s="2415">
        <v>0.5</v>
      </c>
      <c r="N39" s="2415">
        <v>0.5</v>
      </c>
      <c r="O39" s="2415">
        <v>0.5</v>
      </c>
      <c r="P39" s="2415">
        <v>0.5</v>
      </c>
      <c r="Q39" s="2415">
        <v>0.5</v>
      </c>
      <c r="R39" s="2415">
        <v>0.5</v>
      </c>
      <c r="S39" s="2415">
        <v>0.5</v>
      </c>
      <c r="T39" s="2415">
        <v>0.5</v>
      </c>
      <c r="U39" s="2415">
        <v>0.5</v>
      </c>
      <c r="V39" s="2415">
        <v>0.5</v>
      </c>
      <c r="W39" s="2415">
        <v>0.5</v>
      </c>
      <c r="X39" s="2415">
        <v>0.5</v>
      </c>
      <c r="Y39" s="2415">
        <v>0.5</v>
      </c>
      <c r="Z39" s="2415">
        <v>0.5</v>
      </c>
      <c r="AA39" s="2415">
        <v>0.5</v>
      </c>
      <c r="AB39" s="2415">
        <v>0.5</v>
      </c>
      <c r="AC39" s="2415">
        <v>0.5</v>
      </c>
      <c r="AD39" s="2415">
        <v>0.5</v>
      </c>
      <c r="AE39" s="2415">
        <v>0.5</v>
      </c>
      <c r="AF39" s="2415">
        <v>0.5</v>
      </c>
      <c r="AG39" s="2415">
        <v>0.5</v>
      </c>
      <c r="AH39" s="2415">
        <v>0.5</v>
      </c>
      <c r="AI39" s="2415">
        <v>0.5</v>
      </c>
      <c r="AJ39" s="2415">
        <v>0.5</v>
      </c>
      <c r="AK39" s="2415">
        <v>0.5</v>
      </c>
      <c r="AL39" s="2415">
        <v>0.5</v>
      </c>
      <c r="AM39" s="2415">
        <v>0</v>
      </c>
      <c r="AN39" s="2415">
        <v>0.5</v>
      </c>
      <c r="AO39" s="2415">
        <v>0.5</v>
      </c>
      <c r="AP39" s="2415">
        <v>0.5</v>
      </c>
      <c r="AQ39" s="2415">
        <v>0.5</v>
      </c>
      <c r="AR39" s="2415">
        <v>0.5</v>
      </c>
      <c r="AS39" s="2451">
        <v>0.5</v>
      </c>
    </row>
    <row r="40" spans="1:45" ht="15" customHeight="1" x14ac:dyDescent="0.25">
      <c r="A40" s="2940" t="s">
        <v>2447</v>
      </c>
      <c r="B40" s="2415">
        <v>0.5</v>
      </c>
      <c r="C40" s="2415">
        <v>0.5</v>
      </c>
      <c r="D40" s="2415">
        <v>0.5</v>
      </c>
      <c r="E40" s="2415">
        <v>0.5</v>
      </c>
      <c r="F40" s="2415">
        <v>0.5</v>
      </c>
      <c r="G40" s="2415">
        <v>0.5</v>
      </c>
      <c r="H40" s="2415">
        <v>0.5</v>
      </c>
      <c r="I40" s="2415">
        <v>0.5</v>
      </c>
      <c r="J40" s="2415">
        <v>0.5</v>
      </c>
      <c r="K40" s="2415">
        <v>0.5</v>
      </c>
      <c r="L40" s="2415">
        <v>0.5</v>
      </c>
      <c r="M40" s="2415">
        <v>0.5</v>
      </c>
      <c r="N40" s="2415">
        <v>0.5</v>
      </c>
      <c r="O40" s="2415">
        <v>0.5</v>
      </c>
      <c r="P40" s="2415">
        <v>0.5</v>
      </c>
      <c r="Q40" s="2415">
        <v>0.5</v>
      </c>
      <c r="R40" s="2415">
        <v>0.5</v>
      </c>
      <c r="S40" s="2415">
        <v>0.5</v>
      </c>
      <c r="T40" s="2415">
        <v>0.5</v>
      </c>
      <c r="U40" s="2415">
        <v>0.5</v>
      </c>
      <c r="V40" s="2415">
        <v>0.5</v>
      </c>
      <c r="W40" s="2415">
        <v>0.5</v>
      </c>
      <c r="X40" s="2415">
        <v>0.5</v>
      </c>
      <c r="Y40" s="2415">
        <v>0.5</v>
      </c>
      <c r="Z40" s="2415">
        <v>0.5</v>
      </c>
      <c r="AA40" s="2415">
        <v>0.5</v>
      </c>
      <c r="AB40" s="2415">
        <v>0.5</v>
      </c>
      <c r="AC40" s="2415">
        <v>0.5</v>
      </c>
      <c r="AD40" s="2415">
        <v>0.5</v>
      </c>
      <c r="AE40" s="2415">
        <v>0.5</v>
      </c>
      <c r="AF40" s="2415">
        <v>0.5</v>
      </c>
      <c r="AG40" s="2415">
        <v>0.5</v>
      </c>
      <c r="AH40" s="2415">
        <v>0.5</v>
      </c>
      <c r="AI40" s="2415">
        <v>0.5</v>
      </c>
      <c r="AJ40" s="2415">
        <v>0.5</v>
      </c>
      <c r="AK40" s="2415">
        <v>0.5</v>
      </c>
      <c r="AL40" s="2415">
        <v>0.5</v>
      </c>
      <c r="AM40" s="2415">
        <v>0.5</v>
      </c>
      <c r="AN40" s="2415">
        <v>0</v>
      </c>
      <c r="AO40" s="2415">
        <v>0.5</v>
      </c>
      <c r="AP40" s="2415">
        <v>0.5</v>
      </c>
      <c r="AQ40" s="2415">
        <v>0.5</v>
      </c>
      <c r="AR40" s="2415">
        <v>0.5</v>
      </c>
      <c r="AS40" s="2451">
        <v>0.5</v>
      </c>
    </row>
    <row r="41" spans="1:45" ht="15" customHeight="1" x14ac:dyDescent="0.25">
      <c r="A41" s="2940" t="s">
        <v>2448</v>
      </c>
      <c r="B41" s="2415">
        <v>0.5</v>
      </c>
      <c r="C41" s="2415">
        <v>0.5</v>
      </c>
      <c r="D41" s="2415">
        <v>0.5</v>
      </c>
      <c r="E41" s="2415">
        <v>0.5</v>
      </c>
      <c r="F41" s="2415">
        <v>0.5</v>
      </c>
      <c r="G41" s="2415">
        <v>0.5</v>
      </c>
      <c r="H41" s="2415">
        <v>0.5</v>
      </c>
      <c r="I41" s="2415">
        <v>0.5</v>
      </c>
      <c r="J41" s="2415">
        <v>0.5</v>
      </c>
      <c r="K41" s="2415">
        <v>0.5</v>
      </c>
      <c r="L41" s="2415">
        <v>0.5</v>
      </c>
      <c r="M41" s="2415">
        <v>0.5</v>
      </c>
      <c r="N41" s="2415">
        <v>0.5</v>
      </c>
      <c r="O41" s="2415">
        <v>0.5</v>
      </c>
      <c r="P41" s="2415">
        <v>0.5</v>
      </c>
      <c r="Q41" s="2415">
        <v>0.5</v>
      </c>
      <c r="R41" s="2415">
        <v>0.5</v>
      </c>
      <c r="S41" s="2415">
        <v>0.5</v>
      </c>
      <c r="T41" s="2415">
        <v>0.5</v>
      </c>
      <c r="U41" s="2415">
        <v>0.5</v>
      </c>
      <c r="V41" s="2415">
        <v>0.5</v>
      </c>
      <c r="W41" s="2415">
        <v>0.5</v>
      </c>
      <c r="X41" s="2415">
        <v>0.5</v>
      </c>
      <c r="Y41" s="2415">
        <v>0.5</v>
      </c>
      <c r="Z41" s="2415">
        <v>0.5</v>
      </c>
      <c r="AA41" s="2415">
        <v>0.5</v>
      </c>
      <c r="AB41" s="2415">
        <v>0.5</v>
      </c>
      <c r="AC41" s="2415">
        <v>0.5</v>
      </c>
      <c r="AD41" s="2415">
        <v>0.5</v>
      </c>
      <c r="AE41" s="2415">
        <v>0.5</v>
      </c>
      <c r="AF41" s="2415">
        <v>0.5</v>
      </c>
      <c r="AG41" s="2415">
        <v>0.5</v>
      </c>
      <c r="AH41" s="2415">
        <v>0.5</v>
      </c>
      <c r="AI41" s="2415">
        <v>0.5</v>
      </c>
      <c r="AJ41" s="2415">
        <v>0.5</v>
      </c>
      <c r="AK41" s="2415">
        <v>0.5</v>
      </c>
      <c r="AL41" s="2415">
        <v>0.5</v>
      </c>
      <c r="AM41" s="2415">
        <v>0.5</v>
      </c>
      <c r="AN41" s="2415">
        <v>0.5</v>
      </c>
      <c r="AO41" s="2415">
        <v>0</v>
      </c>
      <c r="AP41" s="2415">
        <v>0.5</v>
      </c>
      <c r="AQ41" s="2415">
        <v>0.5</v>
      </c>
      <c r="AR41" s="2415">
        <v>0.5</v>
      </c>
      <c r="AS41" s="2451">
        <v>0.5</v>
      </c>
    </row>
    <row r="42" spans="1:45" ht="15" customHeight="1" x14ac:dyDescent="0.25">
      <c r="A42" s="2940" t="s">
        <v>2449</v>
      </c>
      <c r="B42" s="2415">
        <v>0.5</v>
      </c>
      <c r="C42" s="2415">
        <v>0.5</v>
      </c>
      <c r="D42" s="2415">
        <v>0.5</v>
      </c>
      <c r="E42" s="2415">
        <v>0.5</v>
      </c>
      <c r="F42" s="2415">
        <v>0.5</v>
      </c>
      <c r="G42" s="2415">
        <v>0.5</v>
      </c>
      <c r="H42" s="2415">
        <v>0.5</v>
      </c>
      <c r="I42" s="2415">
        <v>0.5</v>
      </c>
      <c r="J42" s="2415">
        <v>0.5</v>
      </c>
      <c r="K42" s="2415">
        <v>0.5</v>
      </c>
      <c r="L42" s="2415">
        <v>0.5</v>
      </c>
      <c r="M42" s="2415">
        <v>0.5</v>
      </c>
      <c r="N42" s="2415">
        <v>0.5</v>
      </c>
      <c r="O42" s="2415">
        <v>0.5</v>
      </c>
      <c r="P42" s="2415">
        <v>0.5</v>
      </c>
      <c r="Q42" s="2415">
        <v>0.5</v>
      </c>
      <c r="R42" s="2415">
        <v>0.5</v>
      </c>
      <c r="S42" s="2415">
        <v>0.5</v>
      </c>
      <c r="T42" s="2415">
        <v>0.5</v>
      </c>
      <c r="U42" s="2415">
        <v>0.5</v>
      </c>
      <c r="V42" s="2415">
        <v>0.5</v>
      </c>
      <c r="W42" s="2415">
        <v>0.5</v>
      </c>
      <c r="X42" s="2415">
        <v>0.5</v>
      </c>
      <c r="Y42" s="2415">
        <v>0.5</v>
      </c>
      <c r="Z42" s="2415">
        <v>0.5</v>
      </c>
      <c r="AA42" s="2415">
        <v>0.5</v>
      </c>
      <c r="AB42" s="2415">
        <v>0.5</v>
      </c>
      <c r="AC42" s="2415">
        <v>0.5</v>
      </c>
      <c r="AD42" s="2415">
        <v>0.5</v>
      </c>
      <c r="AE42" s="2415">
        <v>0.5</v>
      </c>
      <c r="AF42" s="2415">
        <v>0.5</v>
      </c>
      <c r="AG42" s="2415">
        <v>0.5</v>
      </c>
      <c r="AH42" s="2415">
        <v>0.5</v>
      </c>
      <c r="AI42" s="2415">
        <v>0.5</v>
      </c>
      <c r="AJ42" s="2415">
        <v>0.5</v>
      </c>
      <c r="AK42" s="2415">
        <v>0.5</v>
      </c>
      <c r="AL42" s="2415">
        <v>0.5</v>
      </c>
      <c r="AM42" s="2415">
        <v>0.5</v>
      </c>
      <c r="AN42" s="2415">
        <v>0.5</v>
      </c>
      <c r="AO42" s="2415">
        <v>0.5</v>
      </c>
      <c r="AP42" s="2415">
        <v>0</v>
      </c>
      <c r="AQ42" s="2415">
        <v>0.5</v>
      </c>
      <c r="AR42" s="2415">
        <v>0.5</v>
      </c>
      <c r="AS42" s="2451">
        <v>0.5</v>
      </c>
    </row>
    <row r="43" spans="1:45" ht="15" customHeight="1" x14ac:dyDescent="0.25">
      <c r="A43" s="2940" t="s">
        <v>2450</v>
      </c>
      <c r="B43" s="2415">
        <v>0.5</v>
      </c>
      <c r="C43" s="2415">
        <v>0.5</v>
      </c>
      <c r="D43" s="2415">
        <v>0.5</v>
      </c>
      <c r="E43" s="2415">
        <v>0.5</v>
      </c>
      <c r="F43" s="2415">
        <v>0.5</v>
      </c>
      <c r="G43" s="2415">
        <v>0.5</v>
      </c>
      <c r="H43" s="2415">
        <v>0.5</v>
      </c>
      <c r="I43" s="2415">
        <v>0.5</v>
      </c>
      <c r="J43" s="2415">
        <v>0.5</v>
      </c>
      <c r="K43" s="2415">
        <v>0.5</v>
      </c>
      <c r="L43" s="2415">
        <v>0.5</v>
      </c>
      <c r="M43" s="2415">
        <v>0.5</v>
      </c>
      <c r="N43" s="2415">
        <v>0.5</v>
      </c>
      <c r="O43" s="2415">
        <v>0.5</v>
      </c>
      <c r="P43" s="2415">
        <v>0.5</v>
      </c>
      <c r="Q43" s="2415">
        <v>0.5</v>
      </c>
      <c r="R43" s="2415">
        <v>0.5</v>
      </c>
      <c r="S43" s="2415">
        <v>0.5</v>
      </c>
      <c r="T43" s="2415">
        <v>0.5</v>
      </c>
      <c r="U43" s="2415">
        <v>0.5</v>
      </c>
      <c r="V43" s="2415">
        <v>0.5</v>
      </c>
      <c r="W43" s="2415">
        <v>0.5</v>
      </c>
      <c r="X43" s="2415">
        <v>0.5</v>
      </c>
      <c r="Y43" s="2415">
        <v>0.5</v>
      </c>
      <c r="Z43" s="2415">
        <v>0.5</v>
      </c>
      <c r="AA43" s="2415">
        <v>0.5</v>
      </c>
      <c r="AB43" s="2415">
        <v>0.5</v>
      </c>
      <c r="AC43" s="2415">
        <v>0.5</v>
      </c>
      <c r="AD43" s="2415">
        <v>0.5</v>
      </c>
      <c r="AE43" s="2415">
        <v>0.5</v>
      </c>
      <c r="AF43" s="2415">
        <v>0.5</v>
      </c>
      <c r="AG43" s="2415">
        <v>0.5</v>
      </c>
      <c r="AH43" s="2415">
        <v>0.5</v>
      </c>
      <c r="AI43" s="2415">
        <v>0.5</v>
      </c>
      <c r="AJ43" s="2415">
        <v>0.5</v>
      </c>
      <c r="AK43" s="2415">
        <v>0.5</v>
      </c>
      <c r="AL43" s="2415">
        <v>0.5</v>
      </c>
      <c r="AM43" s="2415">
        <v>0.5</v>
      </c>
      <c r="AN43" s="2415">
        <v>0.5</v>
      </c>
      <c r="AO43" s="2415">
        <v>0.5</v>
      </c>
      <c r="AP43" s="2415">
        <v>0.5</v>
      </c>
      <c r="AQ43" s="2415">
        <v>0</v>
      </c>
      <c r="AR43" s="2415">
        <v>0.5</v>
      </c>
      <c r="AS43" s="2451">
        <v>0.5</v>
      </c>
    </row>
    <row r="44" spans="1:45" ht="15" customHeight="1" x14ac:dyDescent="0.25">
      <c r="A44" s="2940" t="s">
        <v>2451</v>
      </c>
      <c r="B44" s="2415">
        <v>0.5</v>
      </c>
      <c r="C44" s="2415">
        <v>0.5</v>
      </c>
      <c r="D44" s="2415">
        <v>0.5</v>
      </c>
      <c r="E44" s="2415">
        <v>0.5</v>
      </c>
      <c r="F44" s="2415">
        <v>0.5</v>
      </c>
      <c r="G44" s="2415">
        <v>0.5</v>
      </c>
      <c r="H44" s="2415">
        <v>0.5</v>
      </c>
      <c r="I44" s="2415">
        <v>0.5</v>
      </c>
      <c r="J44" s="2415">
        <v>0.5</v>
      </c>
      <c r="K44" s="2415">
        <v>0.5</v>
      </c>
      <c r="L44" s="2415">
        <v>0.5</v>
      </c>
      <c r="M44" s="2415">
        <v>0.5</v>
      </c>
      <c r="N44" s="2415">
        <v>0.5</v>
      </c>
      <c r="O44" s="2415">
        <v>0.5</v>
      </c>
      <c r="P44" s="2415">
        <v>0.5</v>
      </c>
      <c r="Q44" s="2415">
        <v>0.5</v>
      </c>
      <c r="R44" s="2415">
        <v>0.5</v>
      </c>
      <c r="S44" s="2415">
        <v>0.5</v>
      </c>
      <c r="T44" s="2415">
        <v>0.5</v>
      </c>
      <c r="U44" s="2415">
        <v>0.5</v>
      </c>
      <c r="V44" s="2415">
        <v>0.5</v>
      </c>
      <c r="W44" s="2415">
        <v>0.5</v>
      </c>
      <c r="X44" s="2415">
        <v>0.5</v>
      </c>
      <c r="Y44" s="2415">
        <v>0.5</v>
      </c>
      <c r="Z44" s="2415">
        <v>0.5</v>
      </c>
      <c r="AA44" s="2415">
        <v>0.5</v>
      </c>
      <c r="AB44" s="2415">
        <v>0.5</v>
      </c>
      <c r="AC44" s="2415">
        <v>0.5</v>
      </c>
      <c r="AD44" s="2415">
        <v>0.5</v>
      </c>
      <c r="AE44" s="2415">
        <v>0.5</v>
      </c>
      <c r="AF44" s="2415">
        <v>0.5</v>
      </c>
      <c r="AG44" s="2415">
        <v>0.5</v>
      </c>
      <c r="AH44" s="2415">
        <v>0.5</v>
      </c>
      <c r="AI44" s="2415">
        <v>0.5</v>
      </c>
      <c r="AJ44" s="2415">
        <v>0.5</v>
      </c>
      <c r="AK44" s="2415">
        <v>0.5</v>
      </c>
      <c r="AL44" s="2415">
        <v>0.5</v>
      </c>
      <c r="AM44" s="2415">
        <v>0.5</v>
      </c>
      <c r="AN44" s="2415">
        <v>0.5</v>
      </c>
      <c r="AO44" s="2415">
        <v>0.5</v>
      </c>
      <c r="AP44" s="2415">
        <v>0.5</v>
      </c>
      <c r="AQ44" s="2415">
        <v>0.5</v>
      </c>
      <c r="AR44" s="2415">
        <v>0</v>
      </c>
      <c r="AS44" s="2451">
        <v>0.5</v>
      </c>
    </row>
    <row r="45" spans="1:45" ht="15" customHeight="1" x14ac:dyDescent="0.25">
      <c r="A45" s="2941" t="s">
        <v>2452</v>
      </c>
      <c r="B45" s="2452">
        <v>0.5</v>
      </c>
      <c r="C45" s="2452">
        <v>0.5</v>
      </c>
      <c r="D45" s="2452">
        <v>0.5</v>
      </c>
      <c r="E45" s="2452">
        <v>0.5</v>
      </c>
      <c r="F45" s="2452">
        <v>0.5</v>
      </c>
      <c r="G45" s="2452">
        <v>0.5</v>
      </c>
      <c r="H45" s="2452">
        <v>0.5</v>
      </c>
      <c r="I45" s="2452">
        <v>0.5</v>
      </c>
      <c r="J45" s="2452">
        <v>0.5</v>
      </c>
      <c r="K45" s="2452">
        <v>0.5</v>
      </c>
      <c r="L45" s="2452">
        <v>0.5</v>
      </c>
      <c r="M45" s="2452">
        <v>0.5</v>
      </c>
      <c r="N45" s="2452">
        <v>0.5</v>
      </c>
      <c r="O45" s="2452">
        <v>0.5</v>
      </c>
      <c r="P45" s="2452">
        <v>0.5</v>
      </c>
      <c r="Q45" s="2452">
        <v>0.5</v>
      </c>
      <c r="R45" s="2452">
        <v>0.5</v>
      </c>
      <c r="S45" s="2452">
        <v>0.5</v>
      </c>
      <c r="T45" s="2452">
        <v>0.5</v>
      </c>
      <c r="U45" s="2452">
        <v>0.5</v>
      </c>
      <c r="V45" s="2452">
        <v>0.5</v>
      </c>
      <c r="W45" s="2452">
        <v>0.5</v>
      </c>
      <c r="X45" s="2452">
        <v>0.5</v>
      </c>
      <c r="Y45" s="2452">
        <v>0.5</v>
      </c>
      <c r="Z45" s="2452">
        <v>0.5</v>
      </c>
      <c r="AA45" s="2452">
        <v>0.5</v>
      </c>
      <c r="AB45" s="2452">
        <v>0.5</v>
      </c>
      <c r="AC45" s="2452">
        <v>0.5</v>
      </c>
      <c r="AD45" s="2452">
        <v>0.5</v>
      </c>
      <c r="AE45" s="2452">
        <v>0.5</v>
      </c>
      <c r="AF45" s="2452">
        <v>0.5</v>
      </c>
      <c r="AG45" s="2452">
        <v>0.5</v>
      </c>
      <c r="AH45" s="2452">
        <v>0.5</v>
      </c>
      <c r="AI45" s="2452">
        <v>0.5</v>
      </c>
      <c r="AJ45" s="2452">
        <v>0.5</v>
      </c>
      <c r="AK45" s="2452">
        <v>0.5</v>
      </c>
      <c r="AL45" s="2452">
        <v>0.5</v>
      </c>
      <c r="AM45" s="2452">
        <v>0.5</v>
      </c>
      <c r="AN45" s="2452">
        <v>0.5</v>
      </c>
      <c r="AO45" s="2452">
        <v>0.5</v>
      </c>
      <c r="AP45" s="2452">
        <v>0.5</v>
      </c>
      <c r="AQ45" s="2452">
        <v>0.5</v>
      </c>
      <c r="AR45" s="2452">
        <v>0.5</v>
      </c>
      <c r="AS45" s="2453">
        <v>0</v>
      </c>
    </row>
    <row r="46" spans="1:45"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499984740745262"/>
  </sheetPr>
  <dimension ref="A1:S17"/>
  <sheetViews>
    <sheetView zoomScale="75" zoomScaleNormal="75" workbookViewId="0"/>
  </sheetViews>
  <sheetFormatPr defaultColWidth="0" defaultRowHeight="15" customHeight="1" zeroHeight="1" x14ac:dyDescent="0.25"/>
  <cols>
    <col min="1" max="1" width="6.7109375" style="2454" customWidth="1"/>
    <col min="2" max="16" width="6.7109375" style="626" customWidth="1"/>
    <col min="17" max="17" width="1.7109375" style="626" customWidth="1"/>
    <col min="18" max="18" width="20.7109375" style="626" customWidth="1"/>
    <col min="19" max="19" width="1.7109375" style="626" customWidth="1"/>
    <col min="20" max="16384" width="16.7109375" style="626" hidden="1"/>
  </cols>
  <sheetData>
    <row r="1" spans="1:18" s="2454" customFormat="1" ht="45" customHeight="1" x14ac:dyDescent="0.25">
      <c r="A1" s="2460"/>
      <c r="B1" s="2461">
        <v>1</v>
      </c>
      <c r="C1" s="2461">
        <v>2</v>
      </c>
      <c r="D1" s="2461">
        <v>3</v>
      </c>
      <c r="E1" s="2461">
        <v>4</v>
      </c>
      <c r="F1" s="2461">
        <v>5</v>
      </c>
      <c r="G1" s="2461">
        <v>6</v>
      </c>
      <c r="H1" s="2461">
        <v>7</v>
      </c>
      <c r="I1" s="2461">
        <v>8</v>
      </c>
      <c r="J1" s="2461">
        <v>9</v>
      </c>
      <c r="K1" s="2461">
        <v>10</v>
      </c>
      <c r="L1" s="2461">
        <v>11</v>
      </c>
      <c r="M1" s="2461">
        <v>12</v>
      </c>
      <c r="N1" s="2461">
        <v>13</v>
      </c>
      <c r="O1" s="2461">
        <v>14</v>
      </c>
      <c r="P1" s="2462">
        <v>15</v>
      </c>
      <c r="R1" s="2410" t="s">
        <v>2246</v>
      </c>
    </row>
    <row r="2" spans="1:18" ht="15" customHeight="1" x14ac:dyDescent="0.25">
      <c r="A2" s="2457">
        <v>1</v>
      </c>
      <c r="B2" s="2458">
        <v>0</v>
      </c>
      <c r="C2" s="2458">
        <v>0.75</v>
      </c>
      <c r="D2" s="2458">
        <v>0.1</v>
      </c>
      <c r="E2" s="2458">
        <v>0.2</v>
      </c>
      <c r="F2" s="2458">
        <v>0.25</v>
      </c>
      <c r="G2" s="2458">
        <v>0.2</v>
      </c>
      <c r="H2" s="2458">
        <v>0.15</v>
      </c>
      <c r="I2" s="2458">
        <v>0.1</v>
      </c>
      <c r="J2" s="2458">
        <v>0.5</v>
      </c>
      <c r="K2" s="2458">
        <v>0.375</v>
      </c>
      <c r="L2" s="2458">
        <v>0.05</v>
      </c>
      <c r="M2" s="2458">
        <v>0.1</v>
      </c>
      <c r="N2" s="2458">
        <v>0.125</v>
      </c>
      <c r="O2" s="2458">
        <v>0.1</v>
      </c>
      <c r="P2" s="2459">
        <v>7.4999999999999997E-2</v>
      </c>
      <c r="R2" s="2474">
        <f>35%^2</f>
        <v>0.12249999999999998</v>
      </c>
    </row>
    <row r="3" spans="1:18" ht="15" customHeight="1" x14ac:dyDescent="0.25">
      <c r="A3" s="2455">
        <v>2</v>
      </c>
      <c r="B3" s="2415">
        <v>0.75</v>
      </c>
      <c r="C3" s="2415">
        <v>0</v>
      </c>
      <c r="D3" s="2415">
        <v>0.05</v>
      </c>
      <c r="E3" s="2415">
        <v>0.15</v>
      </c>
      <c r="F3" s="2415">
        <v>0.2</v>
      </c>
      <c r="G3" s="2415">
        <v>0.15</v>
      </c>
      <c r="H3" s="2415">
        <v>0.1</v>
      </c>
      <c r="I3" s="2415">
        <v>0.1</v>
      </c>
      <c r="J3" s="2415">
        <v>0.375</v>
      </c>
      <c r="K3" s="2415">
        <v>0.5</v>
      </c>
      <c r="L3" s="2415">
        <v>2.5000000000000001E-2</v>
      </c>
      <c r="M3" s="2415">
        <v>7.4999999999999997E-2</v>
      </c>
      <c r="N3" s="2415">
        <v>0.1</v>
      </c>
      <c r="O3" s="2415">
        <v>7.4999999999999997E-2</v>
      </c>
      <c r="P3" s="2451">
        <v>0.05</v>
      </c>
      <c r="R3" s="2472">
        <f t="shared" ref="R3:R16" si="0">35%^2</f>
        <v>0.12249999999999998</v>
      </c>
    </row>
    <row r="4" spans="1:18" ht="15" customHeight="1" x14ac:dyDescent="0.25">
      <c r="A4" s="2455">
        <v>3</v>
      </c>
      <c r="B4" s="2415">
        <v>0.1</v>
      </c>
      <c r="C4" s="2415">
        <v>0.05</v>
      </c>
      <c r="D4" s="2415">
        <v>0</v>
      </c>
      <c r="E4" s="2415">
        <v>0.05</v>
      </c>
      <c r="F4" s="2415">
        <v>0.15</v>
      </c>
      <c r="G4" s="2415">
        <v>0.2</v>
      </c>
      <c r="H4" s="2415">
        <v>0.05</v>
      </c>
      <c r="I4" s="2415">
        <v>0.2</v>
      </c>
      <c r="J4" s="2415">
        <v>0.05</v>
      </c>
      <c r="K4" s="2415">
        <v>2.5000000000000001E-2</v>
      </c>
      <c r="L4" s="2415">
        <v>0.5</v>
      </c>
      <c r="M4" s="2415">
        <v>2.5000000000000001E-2</v>
      </c>
      <c r="N4" s="2415">
        <v>7.4999999999999997E-2</v>
      </c>
      <c r="O4" s="2415">
        <v>0.1</v>
      </c>
      <c r="P4" s="2451">
        <v>2.5000000000000001E-2</v>
      </c>
      <c r="R4" s="2472">
        <f t="shared" si="0"/>
        <v>0.12249999999999998</v>
      </c>
    </row>
    <row r="5" spans="1:18" ht="15" customHeight="1" x14ac:dyDescent="0.25">
      <c r="A5" s="2455">
        <v>4</v>
      </c>
      <c r="B5" s="2415">
        <v>0.2</v>
      </c>
      <c r="C5" s="2415">
        <v>0.15</v>
      </c>
      <c r="D5" s="2415">
        <v>0.05</v>
      </c>
      <c r="E5" s="2415">
        <v>0</v>
      </c>
      <c r="F5" s="2415">
        <v>0.2</v>
      </c>
      <c r="G5" s="2415">
        <v>0.25</v>
      </c>
      <c r="H5" s="2415">
        <v>0.05</v>
      </c>
      <c r="I5" s="2415">
        <v>0.05</v>
      </c>
      <c r="J5" s="2415">
        <v>0.1</v>
      </c>
      <c r="K5" s="2415">
        <v>7.4999999999999997E-2</v>
      </c>
      <c r="L5" s="2415">
        <v>2.5000000000000001E-2</v>
      </c>
      <c r="M5" s="2415">
        <v>0.5</v>
      </c>
      <c r="N5" s="2415">
        <v>0.1</v>
      </c>
      <c r="O5" s="2415">
        <v>0.125</v>
      </c>
      <c r="P5" s="2451">
        <v>2.5000000000000001E-2</v>
      </c>
      <c r="R5" s="2472">
        <f t="shared" si="0"/>
        <v>0.12249999999999998</v>
      </c>
    </row>
    <row r="6" spans="1:18" ht="15" customHeight="1" x14ac:dyDescent="0.25">
      <c r="A6" s="2455">
        <v>5</v>
      </c>
      <c r="B6" s="2415">
        <v>0.25</v>
      </c>
      <c r="C6" s="2415">
        <v>0.2</v>
      </c>
      <c r="D6" s="2415">
        <v>0.15</v>
      </c>
      <c r="E6" s="2415">
        <v>0.2</v>
      </c>
      <c r="F6" s="2415">
        <v>0</v>
      </c>
      <c r="G6" s="2415">
        <v>0.25</v>
      </c>
      <c r="H6" s="2415">
        <v>0.05</v>
      </c>
      <c r="I6" s="2415">
        <v>0.15</v>
      </c>
      <c r="J6" s="2415">
        <v>0.125</v>
      </c>
      <c r="K6" s="2415">
        <v>0.1</v>
      </c>
      <c r="L6" s="2415">
        <v>7.4999999999999997E-2</v>
      </c>
      <c r="M6" s="2415">
        <v>0.1</v>
      </c>
      <c r="N6" s="2415">
        <v>0.5</v>
      </c>
      <c r="O6" s="2415">
        <v>0.125</v>
      </c>
      <c r="P6" s="2451">
        <v>2.5000000000000001E-2</v>
      </c>
      <c r="R6" s="2472">
        <f t="shared" si="0"/>
        <v>0.12249999999999998</v>
      </c>
    </row>
    <row r="7" spans="1:18" ht="15" customHeight="1" x14ac:dyDescent="0.25">
      <c r="A7" s="2455">
        <v>6</v>
      </c>
      <c r="B7" s="2415">
        <v>0.2</v>
      </c>
      <c r="C7" s="2415">
        <v>0.15</v>
      </c>
      <c r="D7" s="2415">
        <v>0.2</v>
      </c>
      <c r="E7" s="2415">
        <v>0.25</v>
      </c>
      <c r="F7" s="2415">
        <v>0.25</v>
      </c>
      <c r="G7" s="2415">
        <v>0</v>
      </c>
      <c r="H7" s="2415">
        <v>0.05</v>
      </c>
      <c r="I7" s="2415">
        <v>0.2</v>
      </c>
      <c r="J7" s="2415">
        <v>0.1</v>
      </c>
      <c r="K7" s="2415">
        <v>7.4999999999999997E-2</v>
      </c>
      <c r="L7" s="2415">
        <v>0.1</v>
      </c>
      <c r="M7" s="2415">
        <v>0.125</v>
      </c>
      <c r="N7" s="2415">
        <v>0.125</v>
      </c>
      <c r="O7" s="2415">
        <v>0.5</v>
      </c>
      <c r="P7" s="2451">
        <v>2.5000000000000001E-2</v>
      </c>
      <c r="R7" s="2472">
        <f t="shared" si="0"/>
        <v>0.12249999999999998</v>
      </c>
    </row>
    <row r="8" spans="1:18" ht="15" customHeight="1" x14ac:dyDescent="0.25">
      <c r="A8" s="2455">
        <v>7</v>
      </c>
      <c r="B8" s="2415">
        <v>0.15</v>
      </c>
      <c r="C8" s="2415">
        <v>0.1</v>
      </c>
      <c r="D8" s="2415">
        <v>0.05</v>
      </c>
      <c r="E8" s="2415">
        <v>0.05</v>
      </c>
      <c r="F8" s="2415">
        <v>0.05</v>
      </c>
      <c r="G8" s="2415">
        <v>0.05</v>
      </c>
      <c r="H8" s="2415">
        <v>0</v>
      </c>
      <c r="I8" s="2415">
        <v>0.05</v>
      </c>
      <c r="J8" s="2415">
        <v>7.4999999999999997E-2</v>
      </c>
      <c r="K8" s="2415">
        <v>0.05</v>
      </c>
      <c r="L8" s="2415">
        <v>2.5000000000000001E-2</v>
      </c>
      <c r="M8" s="2415">
        <v>2.5000000000000001E-2</v>
      </c>
      <c r="N8" s="2415">
        <v>2.5000000000000001E-2</v>
      </c>
      <c r="O8" s="2415">
        <v>2.5000000000000001E-2</v>
      </c>
      <c r="P8" s="2451">
        <v>0.5</v>
      </c>
      <c r="R8" s="2472">
        <f t="shared" si="0"/>
        <v>0.12249999999999998</v>
      </c>
    </row>
    <row r="9" spans="1:18" ht="15" customHeight="1" x14ac:dyDescent="0.25">
      <c r="A9" s="2455">
        <v>8</v>
      </c>
      <c r="B9" s="2415">
        <v>0.1</v>
      </c>
      <c r="C9" s="2415">
        <v>0.1</v>
      </c>
      <c r="D9" s="2415">
        <v>0.2</v>
      </c>
      <c r="E9" s="2415">
        <v>0.05</v>
      </c>
      <c r="F9" s="2415">
        <v>0.15</v>
      </c>
      <c r="G9" s="2415">
        <v>0.2</v>
      </c>
      <c r="H9" s="2415">
        <v>0.05</v>
      </c>
      <c r="I9" s="2415">
        <v>0</v>
      </c>
      <c r="J9" s="2415">
        <v>0.05</v>
      </c>
      <c r="K9" s="2415">
        <v>0.05</v>
      </c>
      <c r="L9" s="2415">
        <v>0.1</v>
      </c>
      <c r="M9" s="2415">
        <v>2.5000000000000001E-2</v>
      </c>
      <c r="N9" s="2415">
        <v>7.4999999999999997E-2</v>
      </c>
      <c r="O9" s="2415">
        <v>0.1</v>
      </c>
      <c r="P9" s="2451">
        <v>2.5000000000000001E-2</v>
      </c>
      <c r="R9" s="2472">
        <f t="shared" si="0"/>
        <v>0.12249999999999998</v>
      </c>
    </row>
    <row r="10" spans="1:18" ht="15" customHeight="1" x14ac:dyDescent="0.25">
      <c r="A10" s="2455">
        <v>9</v>
      </c>
      <c r="B10" s="2415">
        <v>0.5</v>
      </c>
      <c r="C10" s="2415">
        <v>0.375</v>
      </c>
      <c r="D10" s="2415">
        <v>0.05</v>
      </c>
      <c r="E10" s="2415">
        <v>0.1</v>
      </c>
      <c r="F10" s="2415">
        <v>0.125</v>
      </c>
      <c r="G10" s="2415">
        <v>0.1</v>
      </c>
      <c r="H10" s="2415">
        <v>7.4999999999999997E-2</v>
      </c>
      <c r="I10" s="2415">
        <v>0.05</v>
      </c>
      <c r="J10" s="2415">
        <v>0</v>
      </c>
      <c r="K10" s="2415">
        <v>0.75</v>
      </c>
      <c r="L10" s="2415">
        <v>0.1</v>
      </c>
      <c r="M10" s="2415">
        <v>0.2</v>
      </c>
      <c r="N10" s="2415">
        <v>0.25</v>
      </c>
      <c r="O10" s="2415">
        <v>0.2</v>
      </c>
      <c r="P10" s="2451">
        <v>0.15</v>
      </c>
      <c r="R10" s="2472">
        <f t="shared" si="0"/>
        <v>0.12249999999999998</v>
      </c>
    </row>
    <row r="11" spans="1:18" ht="15" customHeight="1" x14ac:dyDescent="0.25">
      <c r="A11" s="2455">
        <v>10</v>
      </c>
      <c r="B11" s="2415">
        <v>0.375</v>
      </c>
      <c r="C11" s="2415">
        <v>0.5</v>
      </c>
      <c r="D11" s="2415">
        <v>2.5000000000000001E-2</v>
      </c>
      <c r="E11" s="2415">
        <v>7.4999999999999997E-2</v>
      </c>
      <c r="F11" s="2415">
        <v>0.1</v>
      </c>
      <c r="G11" s="2415">
        <v>7.4999999999999997E-2</v>
      </c>
      <c r="H11" s="2415">
        <v>0.05</v>
      </c>
      <c r="I11" s="2415">
        <v>0.05</v>
      </c>
      <c r="J11" s="2415">
        <v>0.75</v>
      </c>
      <c r="K11" s="2415">
        <v>0</v>
      </c>
      <c r="L11" s="2415">
        <v>0.05</v>
      </c>
      <c r="M11" s="2415">
        <v>0.15</v>
      </c>
      <c r="N11" s="2415">
        <v>0.2</v>
      </c>
      <c r="O11" s="2415">
        <v>0.15</v>
      </c>
      <c r="P11" s="2451">
        <v>0.1</v>
      </c>
      <c r="R11" s="2472">
        <f t="shared" si="0"/>
        <v>0.12249999999999998</v>
      </c>
    </row>
    <row r="12" spans="1:18" ht="15" customHeight="1" x14ac:dyDescent="0.25">
      <c r="A12" s="2455">
        <v>11</v>
      </c>
      <c r="B12" s="2415">
        <v>0.05</v>
      </c>
      <c r="C12" s="2415">
        <v>2.5000000000000001E-2</v>
      </c>
      <c r="D12" s="2415">
        <v>0.5</v>
      </c>
      <c r="E12" s="2415">
        <v>2.5000000000000001E-2</v>
      </c>
      <c r="F12" s="2415">
        <v>7.4999999999999997E-2</v>
      </c>
      <c r="G12" s="2415">
        <v>0.1</v>
      </c>
      <c r="H12" s="2415">
        <v>2.5000000000000001E-2</v>
      </c>
      <c r="I12" s="2415">
        <v>0.1</v>
      </c>
      <c r="J12" s="2415">
        <v>0.1</v>
      </c>
      <c r="K12" s="2415">
        <v>0.05</v>
      </c>
      <c r="L12" s="2415">
        <v>0</v>
      </c>
      <c r="M12" s="2415">
        <v>0.05</v>
      </c>
      <c r="N12" s="2415">
        <v>0.15</v>
      </c>
      <c r="O12" s="2415">
        <v>0.2</v>
      </c>
      <c r="P12" s="2451">
        <v>0.05</v>
      </c>
      <c r="R12" s="2472">
        <f t="shared" si="0"/>
        <v>0.12249999999999998</v>
      </c>
    </row>
    <row r="13" spans="1:18" ht="15" customHeight="1" x14ac:dyDescent="0.25">
      <c r="A13" s="2455">
        <v>12</v>
      </c>
      <c r="B13" s="2415">
        <v>0.1</v>
      </c>
      <c r="C13" s="2415">
        <v>7.4999999999999997E-2</v>
      </c>
      <c r="D13" s="2415">
        <v>2.5000000000000001E-2</v>
      </c>
      <c r="E13" s="2415">
        <v>0.5</v>
      </c>
      <c r="F13" s="2415">
        <v>0.1</v>
      </c>
      <c r="G13" s="2415">
        <v>0.125</v>
      </c>
      <c r="H13" s="2415">
        <v>2.5000000000000001E-2</v>
      </c>
      <c r="I13" s="2415">
        <v>2.5000000000000001E-2</v>
      </c>
      <c r="J13" s="2415">
        <v>0.2</v>
      </c>
      <c r="K13" s="2415">
        <v>0.15</v>
      </c>
      <c r="L13" s="2415">
        <v>0.05</v>
      </c>
      <c r="M13" s="2415">
        <v>0</v>
      </c>
      <c r="N13" s="2415">
        <v>0.2</v>
      </c>
      <c r="O13" s="2415">
        <v>0.25</v>
      </c>
      <c r="P13" s="2451">
        <v>0.05</v>
      </c>
      <c r="R13" s="2472">
        <f t="shared" si="0"/>
        <v>0.12249999999999998</v>
      </c>
    </row>
    <row r="14" spans="1:18" ht="15" customHeight="1" x14ac:dyDescent="0.25">
      <c r="A14" s="2455">
        <v>13</v>
      </c>
      <c r="B14" s="2415">
        <v>0.125</v>
      </c>
      <c r="C14" s="2415">
        <v>0.1</v>
      </c>
      <c r="D14" s="2415">
        <v>7.4999999999999997E-2</v>
      </c>
      <c r="E14" s="2415">
        <v>0.1</v>
      </c>
      <c r="F14" s="2415">
        <v>0.5</v>
      </c>
      <c r="G14" s="2415">
        <v>0.125</v>
      </c>
      <c r="H14" s="2415">
        <v>2.5000000000000001E-2</v>
      </c>
      <c r="I14" s="2415">
        <v>7.4999999999999997E-2</v>
      </c>
      <c r="J14" s="2415">
        <v>0.25</v>
      </c>
      <c r="K14" s="2415">
        <v>0.2</v>
      </c>
      <c r="L14" s="2415">
        <v>0.15</v>
      </c>
      <c r="M14" s="2415">
        <v>0.2</v>
      </c>
      <c r="N14" s="2415">
        <v>0</v>
      </c>
      <c r="O14" s="2415">
        <v>0.25</v>
      </c>
      <c r="P14" s="2451">
        <v>0.05</v>
      </c>
      <c r="R14" s="2472">
        <f t="shared" si="0"/>
        <v>0.12249999999999998</v>
      </c>
    </row>
    <row r="15" spans="1:18" ht="15" customHeight="1" x14ac:dyDescent="0.25">
      <c r="A15" s="2455">
        <v>14</v>
      </c>
      <c r="B15" s="2415">
        <v>0.1</v>
      </c>
      <c r="C15" s="2415">
        <v>7.4999999999999997E-2</v>
      </c>
      <c r="D15" s="2415">
        <v>0.1</v>
      </c>
      <c r="E15" s="2415">
        <v>0.125</v>
      </c>
      <c r="F15" s="2415">
        <v>0.125</v>
      </c>
      <c r="G15" s="2415">
        <v>0.5</v>
      </c>
      <c r="H15" s="2415">
        <v>2.5000000000000001E-2</v>
      </c>
      <c r="I15" s="2415">
        <v>0.1</v>
      </c>
      <c r="J15" s="2415">
        <v>0.2</v>
      </c>
      <c r="K15" s="2415">
        <v>0.15</v>
      </c>
      <c r="L15" s="2415">
        <v>0.2</v>
      </c>
      <c r="M15" s="2415">
        <v>0.25</v>
      </c>
      <c r="N15" s="2415">
        <v>0.25</v>
      </c>
      <c r="O15" s="2415">
        <v>0</v>
      </c>
      <c r="P15" s="2451">
        <v>0.05</v>
      </c>
      <c r="R15" s="2472">
        <f t="shared" si="0"/>
        <v>0.12249999999999998</v>
      </c>
    </row>
    <row r="16" spans="1:18" ht="15" customHeight="1" x14ac:dyDescent="0.25">
      <c r="A16" s="2456">
        <v>15</v>
      </c>
      <c r="B16" s="2452">
        <v>7.4999999999999997E-2</v>
      </c>
      <c r="C16" s="2452">
        <v>0.05</v>
      </c>
      <c r="D16" s="2452">
        <v>2.5000000000000001E-2</v>
      </c>
      <c r="E16" s="2452">
        <v>2.5000000000000001E-2</v>
      </c>
      <c r="F16" s="2452">
        <v>2.5000000000000001E-2</v>
      </c>
      <c r="G16" s="2452">
        <v>2.5000000000000001E-2</v>
      </c>
      <c r="H16" s="2452">
        <v>0.5</v>
      </c>
      <c r="I16" s="2452">
        <v>2.5000000000000001E-2</v>
      </c>
      <c r="J16" s="2452">
        <v>0.15</v>
      </c>
      <c r="K16" s="2452">
        <v>0.1</v>
      </c>
      <c r="L16" s="2452">
        <v>0.05</v>
      </c>
      <c r="M16" s="2452">
        <v>0.05</v>
      </c>
      <c r="N16" s="2452">
        <v>0.05</v>
      </c>
      <c r="O16" s="2452">
        <v>0.05</v>
      </c>
      <c r="P16" s="2453">
        <v>0</v>
      </c>
      <c r="R16" s="2473">
        <f t="shared" si="0"/>
        <v>0.12249999999999998</v>
      </c>
    </row>
    <row r="17"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499984740745262"/>
  </sheetPr>
  <dimension ref="A1:AB26"/>
  <sheetViews>
    <sheetView zoomScale="75" zoomScaleNormal="75" workbookViewId="0"/>
  </sheetViews>
  <sheetFormatPr defaultColWidth="0" defaultRowHeight="15" customHeight="1" zeroHeight="1" x14ac:dyDescent="0.25"/>
  <cols>
    <col min="1" max="1" width="6.7109375" style="2463" customWidth="1"/>
    <col min="2" max="25" width="6.7109375" style="625" customWidth="1"/>
    <col min="26" max="26" width="1.7109375" style="625" customWidth="1"/>
    <col min="27" max="27" width="20.7109375" style="625" customWidth="1"/>
    <col min="28" max="28" width="1.7109375" style="625" customWidth="1"/>
    <col min="29" max="16384" width="16.7109375" style="625" hidden="1"/>
  </cols>
  <sheetData>
    <row r="1" spans="1:27" s="2463" customFormat="1" ht="45" customHeight="1" x14ac:dyDescent="0.25">
      <c r="A1" s="2468"/>
      <c r="B1" s="2464">
        <v>1</v>
      </c>
      <c r="C1" s="2461">
        <v>2</v>
      </c>
      <c r="D1" s="2461">
        <v>3</v>
      </c>
      <c r="E1" s="2461">
        <v>4</v>
      </c>
      <c r="F1" s="2461">
        <v>5</v>
      </c>
      <c r="G1" s="2461">
        <v>6</v>
      </c>
      <c r="H1" s="2461">
        <v>7</v>
      </c>
      <c r="I1" s="2461">
        <v>8</v>
      </c>
      <c r="J1" s="2461">
        <v>9</v>
      </c>
      <c r="K1" s="2461">
        <v>10</v>
      </c>
      <c r="L1" s="2461">
        <v>11</v>
      </c>
      <c r="M1" s="2461">
        <v>12</v>
      </c>
      <c r="N1" s="2461">
        <v>13</v>
      </c>
      <c r="O1" s="2461">
        <v>14</v>
      </c>
      <c r="P1" s="2461">
        <v>15</v>
      </c>
      <c r="Q1" s="2461">
        <v>16</v>
      </c>
      <c r="R1" s="2461">
        <v>17</v>
      </c>
      <c r="S1" s="2461">
        <v>18</v>
      </c>
      <c r="T1" s="2461">
        <v>19</v>
      </c>
      <c r="U1" s="2461">
        <v>20</v>
      </c>
      <c r="V1" s="2461">
        <v>21</v>
      </c>
      <c r="W1" s="2461">
        <v>22</v>
      </c>
      <c r="X1" s="2461">
        <v>23</v>
      </c>
      <c r="Y1" s="2462">
        <v>24</v>
      </c>
      <c r="AA1" s="2475" t="s">
        <v>2244</v>
      </c>
    </row>
    <row r="2" spans="1:27" ht="15" customHeight="1" x14ac:dyDescent="0.25">
      <c r="A2" s="2469">
        <v>1</v>
      </c>
      <c r="B2" s="2465">
        <v>0</v>
      </c>
      <c r="C2" s="2458">
        <v>0</v>
      </c>
      <c r="D2" s="2458">
        <v>0</v>
      </c>
      <c r="E2" s="2458">
        <v>0</v>
      </c>
      <c r="F2" s="2458">
        <v>0</v>
      </c>
      <c r="G2" s="2458">
        <v>0</v>
      </c>
      <c r="H2" s="2458">
        <v>0</v>
      </c>
      <c r="I2" s="2458">
        <v>0</v>
      </c>
      <c r="J2" s="2458">
        <v>0</v>
      </c>
      <c r="K2" s="2458">
        <v>0</v>
      </c>
      <c r="L2" s="2458">
        <v>0</v>
      </c>
      <c r="M2" s="2458">
        <v>0</v>
      </c>
      <c r="N2" s="2458">
        <v>0</v>
      </c>
      <c r="O2" s="2458">
        <v>0</v>
      </c>
      <c r="P2" s="2458">
        <v>0</v>
      </c>
      <c r="Q2" s="2458">
        <v>0</v>
      </c>
      <c r="R2" s="2458">
        <v>0</v>
      </c>
      <c r="S2" s="2458">
        <v>0</v>
      </c>
      <c r="T2" s="2458">
        <v>0</v>
      </c>
      <c r="U2" s="2458">
        <v>0</v>
      </c>
      <c r="V2" s="2458">
        <v>0</v>
      </c>
      <c r="W2" s="2458">
        <v>0</v>
      </c>
      <c r="X2" s="2458">
        <v>0</v>
      </c>
      <c r="Y2" s="2459">
        <v>0</v>
      </c>
      <c r="AA2" s="2474">
        <f>40%^2</f>
        <v>0.16000000000000003</v>
      </c>
    </row>
    <row r="3" spans="1:27" ht="15" customHeight="1" x14ac:dyDescent="0.25">
      <c r="A3" s="2470">
        <v>2</v>
      </c>
      <c r="B3" s="2466">
        <v>0</v>
      </c>
      <c r="C3" s="2415">
        <v>0</v>
      </c>
      <c r="D3" s="2415">
        <v>0</v>
      </c>
      <c r="E3" s="2415">
        <v>0</v>
      </c>
      <c r="F3" s="2415">
        <v>0</v>
      </c>
      <c r="G3" s="2415">
        <v>0</v>
      </c>
      <c r="H3" s="2415">
        <v>0</v>
      </c>
      <c r="I3" s="2415">
        <v>0</v>
      </c>
      <c r="J3" s="2415">
        <v>0</v>
      </c>
      <c r="K3" s="2415">
        <v>0</v>
      </c>
      <c r="L3" s="2415">
        <v>0</v>
      </c>
      <c r="M3" s="2415">
        <v>0</v>
      </c>
      <c r="N3" s="2415">
        <v>0</v>
      </c>
      <c r="O3" s="2415">
        <v>0</v>
      </c>
      <c r="P3" s="2415">
        <v>0</v>
      </c>
      <c r="Q3" s="2415">
        <v>0</v>
      </c>
      <c r="R3" s="2415">
        <v>0</v>
      </c>
      <c r="S3" s="2415">
        <v>0</v>
      </c>
      <c r="T3" s="2415">
        <v>0</v>
      </c>
      <c r="U3" s="2415">
        <v>0</v>
      </c>
      <c r="V3" s="2415">
        <v>0</v>
      </c>
      <c r="W3" s="2415">
        <v>0</v>
      </c>
      <c r="X3" s="2415">
        <v>0</v>
      </c>
      <c r="Y3" s="2451">
        <v>0</v>
      </c>
      <c r="AA3" s="2472">
        <f t="shared" ref="AA3:AA25" si="0">40%^2</f>
        <v>0.16000000000000003</v>
      </c>
    </row>
    <row r="4" spans="1:27" ht="15" customHeight="1" x14ac:dyDescent="0.25">
      <c r="A4" s="2470">
        <v>3</v>
      </c>
      <c r="B4" s="2466">
        <v>0</v>
      </c>
      <c r="C4" s="2415">
        <v>0</v>
      </c>
      <c r="D4" s="2415">
        <v>0</v>
      </c>
      <c r="E4" s="2415">
        <v>0</v>
      </c>
      <c r="F4" s="2415">
        <v>0</v>
      </c>
      <c r="G4" s="2415">
        <v>0</v>
      </c>
      <c r="H4" s="2415">
        <v>0</v>
      </c>
      <c r="I4" s="2415">
        <v>0</v>
      </c>
      <c r="J4" s="2415">
        <v>0</v>
      </c>
      <c r="K4" s="2415">
        <v>0</v>
      </c>
      <c r="L4" s="2415">
        <v>0</v>
      </c>
      <c r="M4" s="2415">
        <v>0</v>
      </c>
      <c r="N4" s="2415">
        <v>0</v>
      </c>
      <c r="O4" s="2415">
        <v>0</v>
      </c>
      <c r="P4" s="2415">
        <v>0</v>
      </c>
      <c r="Q4" s="2415">
        <v>0</v>
      </c>
      <c r="R4" s="2415">
        <v>0</v>
      </c>
      <c r="S4" s="2415">
        <v>0</v>
      </c>
      <c r="T4" s="2415">
        <v>0</v>
      </c>
      <c r="U4" s="2415">
        <v>0</v>
      </c>
      <c r="V4" s="2415">
        <v>0</v>
      </c>
      <c r="W4" s="2415">
        <v>0</v>
      </c>
      <c r="X4" s="2415">
        <v>0</v>
      </c>
      <c r="Y4" s="2451">
        <v>0</v>
      </c>
      <c r="AA4" s="2472">
        <f t="shared" si="0"/>
        <v>0.16000000000000003</v>
      </c>
    </row>
    <row r="5" spans="1:27" ht="15" customHeight="1" x14ac:dyDescent="0.25">
      <c r="A5" s="2470">
        <v>4</v>
      </c>
      <c r="B5" s="2466">
        <v>0</v>
      </c>
      <c r="C5" s="2415">
        <v>0</v>
      </c>
      <c r="D5" s="2415">
        <v>0</v>
      </c>
      <c r="E5" s="2415">
        <v>0</v>
      </c>
      <c r="F5" s="2415">
        <v>0</v>
      </c>
      <c r="G5" s="2415">
        <v>0</v>
      </c>
      <c r="H5" s="2415">
        <v>0</v>
      </c>
      <c r="I5" s="2415">
        <v>0</v>
      </c>
      <c r="J5" s="2415">
        <v>0</v>
      </c>
      <c r="K5" s="2415">
        <v>0</v>
      </c>
      <c r="L5" s="2415">
        <v>0</v>
      </c>
      <c r="M5" s="2415">
        <v>0</v>
      </c>
      <c r="N5" s="2415">
        <v>0</v>
      </c>
      <c r="O5" s="2415">
        <v>0</v>
      </c>
      <c r="P5" s="2415">
        <v>0</v>
      </c>
      <c r="Q5" s="2415">
        <v>0</v>
      </c>
      <c r="R5" s="2415">
        <v>0</v>
      </c>
      <c r="S5" s="2415">
        <v>0</v>
      </c>
      <c r="T5" s="2415">
        <v>0</v>
      </c>
      <c r="U5" s="2415">
        <v>0</v>
      </c>
      <c r="V5" s="2415">
        <v>0</v>
      </c>
      <c r="W5" s="2415">
        <v>0</v>
      </c>
      <c r="X5" s="2415">
        <v>0</v>
      </c>
      <c r="Y5" s="2451">
        <v>0</v>
      </c>
      <c r="AA5" s="2472">
        <f t="shared" si="0"/>
        <v>0.16000000000000003</v>
      </c>
    </row>
    <row r="6" spans="1:27" ht="15" customHeight="1" x14ac:dyDescent="0.25">
      <c r="A6" s="2470">
        <v>5</v>
      </c>
      <c r="B6" s="2466">
        <v>0</v>
      </c>
      <c r="C6" s="2415">
        <v>0</v>
      </c>
      <c r="D6" s="2415">
        <v>0</v>
      </c>
      <c r="E6" s="2415">
        <v>0</v>
      </c>
      <c r="F6" s="2415">
        <v>0</v>
      </c>
      <c r="G6" s="2415">
        <v>0</v>
      </c>
      <c r="H6" s="2415">
        <v>0</v>
      </c>
      <c r="I6" s="2415">
        <v>0</v>
      </c>
      <c r="J6" s="2415">
        <v>0</v>
      </c>
      <c r="K6" s="2415">
        <v>0</v>
      </c>
      <c r="L6" s="2415">
        <v>0</v>
      </c>
      <c r="M6" s="2415">
        <v>0</v>
      </c>
      <c r="N6" s="2415">
        <v>0</v>
      </c>
      <c r="O6" s="2415">
        <v>0</v>
      </c>
      <c r="P6" s="2415">
        <v>0</v>
      </c>
      <c r="Q6" s="2415">
        <v>0</v>
      </c>
      <c r="R6" s="2415">
        <v>0</v>
      </c>
      <c r="S6" s="2415">
        <v>0</v>
      </c>
      <c r="T6" s="2415">
        <v>0</v>
      </c>
      <c r="U6" s="2415">
        <v>0</v>
      </c>
      <c r="V6" s="2415">
        <v>0</v>
      </c>
      <c r="W6" s="2415">
        <v>0</v>
      </c>
      <c r="X6" s="2415">
        <v>0</v>
      </c>
      <c r="Y6" s="2451">
        <v>0</v>
      </c>
      <c r="AA6" s="2472">
        <f t="shared" si="0"/>
        <v>0.16000000000000003</v>
      </c>
    </row>
    <row r="7" spans="1:27" ht="15" customHeight="1" x14ac:dyDescent="0.25">
      <c r="A7" s="2470">
        <v>6</v>
      </c>
      <c r="B7" s="2466">
        <v>0</v>
      </c>
      <c r="C7" s="2415">
        <v>0</v>
      </c>
      <c r="D7" s="2415">
        <v>0</v>
      </c>
      <c r="E7" s="2415">
        <v>0</v>
      </c>
      <c r="F7" s="2415">
        <v>0</v>
      </c>
      <c r="G7" s="2415">
        <v>0</v>
      </c>
      <c r="H7" s="2415">
        <v>0</v>
      </c>
      <c r="I7" s="2415">
        <v>0</v>
      </c>
      <c r="J7" s="2415">
        <v>0</v>
      </c>
      <c r="K7" s="2415">
        <v>0</v>
      </c>
      <c r="L7" s="2415">
        <v>0</v>
      </c>
      <c r="M7" s="2415">
        <v>0</v>
      </c>
      <c r="N7" s="2415">
        <v>0</v>
      </c>
      <c r="O7" s="2415">
        <v>0</v>
      </c>
      <c r="P7" s="2415">
        <v>0</v>
      </c>
      <c r="Q7" s="2415">
        <v>0</v>
      </c>
      <c r="R7" s="2415">
        <v>0</v>
      </c>
      <c r="S7" s="2415">
        <v>0</v>
      </c>
      <c r="T7" s="2415">
        <v>0</v>
      </c>
      <c r="U7" s="2415">
        <v>0</v>
      </c>
      <c r="V7" s="2415">
        <v>0</v>
      </c>
      <c r="W7" s="2415">
        <v>0</v>
      </c>
      <c r="X7" s="2415">
        <v>0</v>
      </c>
      <c r="Y7" s="2451">
        <v>0</v>
      </c>
      <c r="AA7" s="2472">
        <f t="shared" si="0"/>
        <v>0.16000000000000003</v>
      </c>
    </row>
    <row r="8" spans="1:27" ht="15" customHeight="1" x14ac:dyDescent="0.25">
      <c r="A8" s="2470">
        <v>7</v>
      </c>
      <c r="B8" s="2466">
        <v>0</v>
      </c>
      <c r="C8" s="2415">
        <v>0</v>
      </c>
      <c r="D8" s="2415">
        <v>0</v>
      </c>
      <c r="E8" s="2415">
        <v>0</v>
      </c>
      <c r="F8" s="2415">
        <v>0</v>
      </c>
      <c r="G8" s="2415">
        <v>0</v>
      </c>
      <c r="H8" s="2415">
        <v>0</v>
      </c>
      <c r="I8" s="2415">
        <v>0</v>
      </c>
      <c r="J8" s="2415">
        <v>0</v>
      </c>
      <c r="K8" s="2415">
        <v>0</v>
      </c>
      <c r="L8" s="2415">
        <v>0</v>
      </c>
      <c r="M8" s="2415">
        <v>0</v>
      </c>
      <c r="N8" s="2415">
        <v>0</v>
      </c>
      <c r="O8" s="2415">
        <v>0</v>
      </c>
      <c r="P8" s="2415">
        <v>0</v>
      </c>
      <c r="Q8" s="2415">
        <v>0</v>
      </c>
      <c r="R8" s="2415">
        <v>0</v>
      </c>
      <c r="S8" s="2415">
        <v>0</v>
      </c>
      <c r="T8" s="2415">
        <v>0</v>
      </c>
      <c r="U8" s="2415">
        <v>0</v>
      </c>
      <c r="V8" s="2415">
        <v>0</v>
      </c>
      <c r="W8" s="2415">
        <v>0</v>
      </c>
      <c r="X8" s="2415">
        <v>0</v>
      </c>
      <c r="Y8" s="2451">
        <v>0</v>
      </c>
      <c r="AA8" s="2472">
        <f t="shared" si="0"/>
        <v>0.16000000000000003</v>
      </c>
    </row>
    <row r="9" spans="1:27" ht="15" customHeight="1" x14ac:dyDescent="0.25">
      <c r="A9" s="2470">
        <v>8</v>
      </c>
      <c r="B9" s="2466">
        <v>0</v>
      </c>
      <c r="C9" s="2415">
        <v>0</v>
      </c>
      <c r="D9" s="2415">
        <v>0</v>
      </c>
      <c r="E9" s="2415">
        <v>0</v>
      </c>
      <c r="F9" s="2415">
        <v>0</v>
      </c>
      <c r="G9" s="2415">
        <v>0</v>
      </c>
      <c r="H9" s="2415">
        <v>0</v>
      </c>
      <c r="I9" s="2415">
        <v>0</v>
      </c>
      <c r="J9" s="2415">
        <v>0</v>
      </c>
      <c r="K9" s="2415">
        <v>0</v>
      </c>
      <c r="L9" s="2415">
        <v>0</v>
      </c>
      <c r="M9" s="2415">
        <v>0</v>
      </c>
      <c r="N9" s="2415">
        <v>0</v>
      </c>
      <c r="O9" s="2415">
        <v>0</v>
      </c>
      <c r="P9" s="2415">
        <v>0</v>
      </c>
      <c r="Q9" s="2415">
        <v>0</v>
      </c>
      <c r="R9" s="2415">
        <v>0</v>
      </c>
      <c r="S9" s="2415">
        <v>0</v>
      </c>
      <c r="T9" s="2415">
        <v>0</v>
      </c>
      <c r="U9" s="2415">
        <v>0</v>
      </c>
      <c r="V9" s="2415">
        <v>0</v>
      </c>
      <c r="W9" s="2415">
        <v>0</v>
      </c>
      <c r="X9" s="2415">
        <v>0</v>
      </c>
      <c r="Y9" s="2451">
        <v>0</v>
      </c>
      <c r="AA9" s="2472">
        <f t="shared" si="0"/>
        <v>0.16000000000000003</v>
      </c>
    </row>
    <row r="10" spans="1:27" ht="15" customHeight="1" x14ac:dyDescent="0.25">
      <c r="A10" s="2470">
        <v>9</v>
      </c>
      <c r="B10" s="2466">
        <v>0</v>
      </c>
      <c r="C10" s="2415">
        <v>0</v>
      </c>
      <c r="D10" s="2415">
        <v>0</v>
      </c>
      <c r="E10" s="2415">
        <v>0</v>
      </c>
      <c r="F10" s="2415">
        <v>0</v>
      </c>
      <c r="G10" s="2415">
        <v>0</v>
      </c>
      <c r="H10" s="2415">
        <v>0</v>
      </c>
      <c r="I10" s="2415">
        <v>0</v>
      </c>
      <c r="J10" s="2415">
        <v>0</v>
      </c>
      <c r="K10" s="2415">
        <v>0</v>
      </c>
      <c r="L10" s="2415">
        <v>0</v>
      </c>
      <c r="M10" s="2415">
        <v>0</v>
      </c>
      <c r="N10" s="2415">
        <v>0</v>
      </c>
      <c r="O10" s="2415">
        <v>0</v>
      </c>
      <c r="P10" s="2415">
        <v>0</v>
      </c>
      <c r="Q10" s="2415">
        <v>0</v>
      </c>
      <c r="R10" s="2415">
        <v>0</v>
      </c>
      <c r="S10" s="2415">
        <v>0</v>
      </c>
      <c r="T10" s="2415">
        <v>0</v>
      </c>
      <c r="U10" s="2415">
        <v>0</v>
      </c>
      <c r="V10" s="2415">
        <v>0</v>
      </c>
      <c r="W10" s="2415">
        <v>0</v>
      </c>
      <c r="X10" s="2415">
        <v>0</v>
      </c>
      <c r="Y10" s="2451">
        <v>0</v>
      </c>
      <c r="AA10" s="2472">
        <f t="shared" si="0"/>
        <v>0.16000000000000003</v>
      </c>
    </row>
    <row r="11" spans="1:27" ht="15" customHeight="1" x14ac:dyDescent="0.25">
      <c r="A11" s="2470">
        <v>10</v>
      </c>
      <c r="B11" s="2466">
        <v>0</v>
      </c>
      <c r="C11" s="2415">
        <v>0</v>
      </c>
      <c r="D11" s="2415">
        <v>0</v>
      </c>
      <c r="E11" s="2415">
        <v>0</v>
      </c>
      <c r="F11" s="2415">
        <v>0</v>
      </c>
      <c r="G11" s="2415">
        <v>0</v>
      </c>
      <c r="H11" s="2415">
        <v>0</v>
      </c>
      <c r="I11" s="2415">
        <v>0</v>
      </c>
      <c r="J11" s="2415">
        <v>0</v>
      </c>
      <c r="K11" s="2415">
        <v>0</v>
      </c>
      <c r="L11" s="2415">
        <v>0</v>
      </c>
      <c r="M11" s="2415">
        <v>0</v>
      </c>
      <c r="N11" s="2415">
        <v>0</v>
      </c>
      <c r="O11" s="2415">
        <v>0</v>
      </c>
      <c r="P11" s="2415">
        <v>0</v>
      </c>
      <c r="Q11" s="2415">
        <v>0</v>
      </c>
      <c r="R11" s="2415">
        <v>0</v>
      </c>
      <c r="S11" s="2415">
        <v>0</v>
      </c>
      <c r="T11" s="2415">
        <v>0</v>
      </c>
      <c r="U11" s="2415">
        <v>0</v>
      </c>
      <c r="V11" s="2415">
        <v>0</v>
      </c>
      <c r="W11" s="2415">
        <v>0</v>
      </c>
      <c r="X11" s="2415">
        <v>0</v>
      </c>
      <c r="Y11" s="2451">
        <v>0</v>
      </c>
      <c r="AA11" s="2472">
        <f t="shared" si="0"/>
        <v>0.16000000000000003</v>
      </c>
    </row>
    <row r="12" spans="1:27" ht="15" customHeight="1" x14ac:dyDescent="0.25">
      <c r="A12" s="2470">
        <v>11</v>
      </c>
      <c r="B12" s="2466">
        <v>0</v>
      </c>
      <c r="C12" s="2415">
        <v>0</v>
      </c>
      <c r="D12" s="2415">
        <v>0</v>
      </c>
      <c r="E12" s="2415">
        <v>0</v>
      </c>
      <c r="F12" s="2415">
        <v>0</v>
      </c>
      <c r="G12" s="2415">
        <v>0</v>
      </c>
      <c r="H12" s="2415">
        <v>0</v>
      </c>
      <c r="I12" s="2415">
        <v>0</v>
      </c>
      <c r="J12" s="2415">
        <v>0</v>
      </c>
      <c r="K12" s="2415">
        <v>0</v>
      </c>
      <c r="L12" s="2415">
        <v>0</v>
      </c>
      <c r="M12" s="2415">
        <v>0</v>
      </c>
      <c r="N12" s="2415">
        <v>0</v>
      </c>
      <c r="O12" s="2415">
        <v>0</v>
      </c>
      <c r="P12" s="2415">
        <v>0</v>
      </c>
      <c r="Q12" s="2415">
        <v>0</v>
      </c>
      <c r="R12" s="2415">
        <v>0</v>
      </c>
      <c r="S12" s="2415">
        <v>0</v>
      </c>
      <c r="T12" s="2415">
        <v>0</v>
      </c>
      <c r="U12" s="2415">
        <v>0</v>
      </c>
      <c r="V12" s="2415">
        <v>0</v>
      </c>
      <c r="W12" s="2415">
        <v>0</v>
      </c>
      <c r="X12" s="2415">
        <v>0</v>
      </c>
      <c r="Y12" s="2451">
        <v>0</v>
      </c>
      <c r="AA12" s="2472">
        <f t="shared" si="0"/>
        <v>0.16000000000000003</v>
      </c>
    </row>
    <row r="13" spans="1:27" ht="15" customHeight="1" x14ac:dyDescent="0.25">
      <c r="A13" s="2470">
        <v>12</v>
      </c>
      <c r="B13" s="2466">
        <v>0</v>
      </c>
      <c r="C13" s="2415">
        <v>0</v>
      </c>
      <c r="D13" s="2415">
        <v>0</v>
      </c>
      <c r="E13" s="2415">
        <v>0</v>
      </c>
      <c r="F13" s="2415">
        <v>0</v>
      </c>
      <c r="G13" s="2415">
        <v>0</v>
      </c>
      <c r="H13" s="2415">
        <v>0</v>
      </c>
      <c r="I13" s="2415">
        <v>0</v>
      </c>
      <c r="J13" s="2415">
        <v>0</v>
      </c>
      <c r="K13" s="2415">
        <v>0</v>
      </c>
      <c r="L13" s="2415">
        <v>0</v>
      </c>
      <c r="M13" s="2415">
        <v>0</v>
      </c>
      <c r="N13" s="2415">
        <v>0</v>
      </c>
      <c r="O13" s="2415">
        <v>0</v>
      </c>
      <c r="P13" s="2415">
        <v>0</v>
      </c>
      <c r="Q13" s="2415">
        <v>0</v>
      </c>
      <c r="R13" s="2415">
        <v>0</v>
      </c>
      <c r="S13" s="2415">
        <v>0</v>
      </c>
      <c r="T13" s="2415">
        <v>0</v>
      </c>
      <c r="U13" s="2415">
        <v>0</v>
      </c>
      <c r="V13" s="2415">
        <v>0</v>
      </c>
      <c r="W13" s="2415">
        <v>0</v>
      </c>
      <c r="X13" s="2415">
        <v>0</v>
      </c>
      <c r="Y13" s="2451">
        <v>0</v>
      </c>
      <c r="AA13" s="2472">
        <f t="shared" si="0"/>
        <v>0.16000000000000003</v>
      </c>
    </row>
    <row r="14" spans="1:27" ht="15" customHeight="1" x14ac:dyDescent="0.25">
      <c r="A14" s="2470">
        <v>13</v>
      </c>
      <c r="B14" s="2466">
        <v>0</v>
      </c>
      <c r="C14" s="2415">
        <v>0</v>
      </c>
      <c r="D14" s="2415">
        <v>0</v>
      </c>
      <c r="E14" s="2415">
        <v>0</v>
      </c>
      <c r="F14" s="2415">
        <v>0</v>
      </c>
      <c r="G14" s="2415">
        <v>0</v>
      </c>
      <c r="H14" s="2415">
        <v>0</v>
      </c>
      <c r="I14" s="2415">
        <v>0</v>
      </c>
      <c r="J14" s="2415">
        <v>0</v>
      </c>
      <c r="K14" s="2415">
        <v>0</v>
      </c>
      <c r="L14" s="2415">
        <v>0</v>
      </c>
      <c r="M14" s="2415">
        <v>0</v>
      </c>
      <c r="N14" s="2415">
        <v>0</v>
      </c>
      <c r="O14" s="2415">
        <v>0</v>
      </c>
      <c r="P14" s="2415">
        <v>0</v>
      </c>
      <c r="Q14" s="2415">
        <v>0</v>
      </c>
      <c r="R14" s="2415">
        <v>0</v>
      </c>
      <c r="S14" s="2415">
        <v>0</v>
      </c>
      <c r="T14" s="2415">
        <v>0</v>
      </c>
      <c r="U14" s="2415">
        <v>0</v>
      </c>
      <c r="V14" s="2415">
        <v>0</v>
      </c>
      <c r="W14" s="2415">
        <v>0</v>
      </c>
      <c r="X14" s="2415">
        <v>0</v>
      </c>
      <c r="Y14" s="2451">
        <v>0</v>
      </c>
      <c r="AA14" s="2472">
        <f t="shared" si="0"/>
        <v>0.16000000000000003</v>
      </c>
    </row>
    <row r="15" spans="1:27" ht="15" customHeight="1" x14ac:dyDescent="0.25">
      <c r="A15" s="2470">
        <v>14</v>
      </c>
      <c r="B15" s="2466">
        <v>0</v>
      </c>
      <c r="C15" s="2415">
        <v>0</v>
      </c>
      <c r="D15" s="2415">
        <v>0</v>
      </c>
      <c r="E15" s="2415">
        <v>0</v>
      </c>
      <c r="F15" s="2415">
        <v>0</v>
      </c>
      <c r="G15" s="2415">
        <v>0</v>
      </c>
      <c r="H15" s="2415">
        <v>0</v>
      </c>
      <c r="I15" s="2415">
        <v>0</v>
      </c>
      <c r="J15" s="2415">
        <v>0</v>
      </c>
      <c r="K15" s="2415">
        <v>0</v>
      </c>
      <c r="L15" s="2415">
        <v>0</v>
      </c>
      <c r="M15" s="2415">
        <v>0</v>
      </c>
      <c r="N15" s="2415">
        <v>0</v>
      </c>
      <c r="O15" s="2415">
        <v>0</v>
      </c>
      <c r="P15" s="2415">
        <v>0</v>
      </c>
      <c r="Q15" s="2415">
        <v>0</v>
      </c>
      <c r="R15" s="2415">
        <v>0</v>
      </c>
      <c r="S15" s="2415">
        <v>0</v>
      </c>
      <c r="T15" s="2415">
        <v>0</v>
      </c>
      <c r="U15" s="2415">
        <v>0</v>
      </c>
      <c r="V15" s="2415">
        <v>0</v>
      </c>
      <c r="W15" s="2415">
        <v>0</v>
      </c>
      <c r="X15" s="2415">
        <v>0</v>
      </c>
      <c r="Y15" s="2451">
        <v>0</v>
      </c>
      <c r="AA15" s="2472">
        <f t="shared" si="0"/>
        <v>0.16000000000000003</v>
      </c>
    </row>
    <row r="16" spans="1:27" ht="15" customHeight="1" x14ac:dyDescent="0.25">
      <c r="A16" s="2470">
        <v>15</v>
      </c>
      <c r="B16" s="2466">
        <v>0</v>
      </c>
      <c r="C16" s="2415">
        <v>0</v>
      </c>
      <c r="D16" s="2415">
        <v>0</v>
      </c>
      <c r="E16" s="2415">
        <v>0</v>
      </c>
      <c r="F16" s="2415">
        <v>0</v>
      </c>
      <c r="G16" s="2415">
        <v>0</v>
      </c>
      <c r="H16" s="2415">
        <v>0</v>
      </c>
      <c r="I16" s="2415">
        <v>0</v>
      </c>
      <c r="J16" s="2415">
        <v>0</v>
      </c>
      <c r="K16" s="2415">
        <v>0</v>
      </c>
      <c r="L16" s="2415">
        <v>0</v>
      </c>
      <c r="M16" s="2415">
        <v>0</v>
      </c>
      <c r="N16" s="2415">
        <v>0</v>
      </c>
      <c r="O16" s="2415">
        <v>0</v>
      </c>
      <c r="P16" s="2415">
        <v>0</v>
      </c>
      <c r="Q16" s="2415">
        <v>0</v>
      </c>
      <c r="R16" s="2415">
        <v>0</v>
      </c>
      <c r="S16" s="2415">
        <v>0</v>
      </c>
      <c r="T16" s="2415">
        <v>0</v>
      </c>
      <c r="U16" s="2415">
        <v>0</v>
      </c>
      <c r="V16" s="2415">
        <v>0</v>
      </c>
      <c r="W16" s="2415">
        <v>0</v>
      </c>
      <c r="X16" s="2415">
        <v>0</v>
      </c>
      <c r="Y16" s="2451">
        <v>0</v>
      </c>
      <c r="AA16" s="2472">
        <f t="shared" si="0"/>
        <v>0.16000000000000003</v>
      </c>
    </row>
    <row r="17" spans="1:27" ht="15" customHeight="1" x14ac:dyDescent="0.25">
      <c r="A17" s="2470">
        <v>16</v>
      </c>
      <c r="B17" s="2466">
        <v>0</v>
      </c>
      <c r="C17" s="2415">
        <v>0</v>
      </c>
      <c r="D17" s="2415">
        <v>0</v>
      </c>
      <c r="E17" s="2415">
        <v>0</v>
      </c>
      <c r="F17" s="2415">
        <v>0</v>
      </c>
      <c r="G17" s="2415">
        <v>0</v>
      </c>
      <c r="H17" s="2415">
        <v>0</v>
      </c>
      <c r="I17" s="2415">
        <v>0</v>
      </c>
      <c r="J17" s="2415">
        <v>0</v>
      </c>
      <c r="K17" s="2415">
        <v>0</v>
      </c>
      <c r="L17" s="2415">
        <v>0</v>
      </c>
      <c r="M17" s="2415">
        <v>0</v>
      </c>
      <c r="N17" s="2415">
        <v>0</v>
      </c>
      <c r="O17" s="2415">
        <v>0</v>
      </c>
      <c r="P17" s="2415">
        <v>0</v>
      </c>
      <c r="Q17" s="2415">
        <v>0</v>
      </c>
      <c r="R17" s="2415">
        <v>0</v>
      </c>
      <c r="S17" s="2415">
        <v>0</v>
      </c>
      <c r="T17" s="2415">
        <v>0</v>
      </c>
      <c r="U17" s="2415">
        <v>0</v>
      </c>
      <c r="V17" s="2415">
        <v>0</v>
      </c>
      <c r="W17" s="2415">
        <v>0</v>
      </c>
      <c r="X17" s="2415">
        <v>0</v>
      </c>
      <c r="Y17" s="2451">
        <v>0</v>
      </c>
      <c r="AA17" s="2472">
        <f t="shared" si="0"/>
        <v>0.16000000000000003</v>
      </c>
    </row>
    <row r="18" spans="1:27" ht="15" customHeight="1" x14ac:dyDescent="0.25">
      <c r="A18" s="2470">
        <v>17</v>
      </c>
      <c r="B18" s="2466">
        <v>0</v>
      </c>
      <c r="C18" s="2415">
        <v>0</v>
      </c>
      <c r="D18" s="2415">
        <v>0</v>
      </c>
      <c r="E18" s="2415">
        <v>0</v>
      </c>
      <c r="F18" s="2415">
        <v>0</v>
      </c>
      <c r="G18" s="2415">
        <v>0</v>
      </c>
      <c r="H18" s="2415">
        <v>0</v>
      </c>
      <c r="I18" s="2415">
        <v>0</v>
      </c>
      <c r="J18" s="2415">
        <v>0</v>
      </c>
      <c r="K18" s="2415">
        <v>0</v>
      </c>
      <c r="L18" s="2415">
        <v>0</v>
      </c>
      <c r="M18" s="2415">
        <v>0</v>
      </c>
      <c r="N18" s="2415">
        <v>0</v>
      </c>
      <c r="O18" s="2415">
        <v>0</v>
      </c>
      <c r="P18" s="2415">
        <v>0</v>
      </c>
      <c r="Q18" s="2415">
        <v>0</v>
      </c>
      <c r="R18" s="2415">
        <v>0</v>
      </c>
      <c r="S18" s="2415">
        <v>0</v>
      </c>
      <c r="T18" s="2415">
        <v>0</v>
      </c>
      <c r="U18" s="2415">
        <v>0</v>
      </c>
      <c r="V18" s="2415">
        <v>0</v>
      </c>
      <c r="W18" s="2415">
        <v>0</v>
      </c>
      <c r="X18" s="2415">
        <v>0</v>
      </c>
      <c r="Y18" s="2451">
        <v>0</v>
      </c>
      <c r="AA18" s="2472">
        <f t="shared" si="0"/>
        <v>0.16000000000000003</v>
      </c>
    </row>
    <row r="19" spans="1:27" ht="15" customHeight="1" x14ac:dyDescent="0.25">
      <c r="A19" s="2470">
        <v>18</v>
      </c>
      <c r="B19" s="2466">
        <v>0</v>
      </c>
      <c r="C19" s="2415">
        <v>0</v>
      </c>
      <c r="D19" s="2415">
        <v>0</v>
      </c>
      <c r="E19" s="2415">
        <v>0</v>
      </c>
      <c r="F19" s="2415">
        <v>0</v>
      </c>
      <c r="G19" s="2415">
        <v>0</v>
      </c>
      <c r="H19" s="2415">
        <v>0</v>
      </c>
      <c r="I19" s="2415">
        <v>0</v>
      </c>
      <c r="J19" s="2415">
        <v>0</v>
      </c>
      <c r="K19" s="2415">
        <v>0</v>
      </c>
      <c r="L19" s="2415">
        <v>0</v>
      </c>
      <c r="M19" s="2415">
        <v>0</v>
      </c>
      <c r="N19" s="2415">
        <v>0</v>
      </c>
      <c r="O19" s="2415">
        <v>0</v>
      </c>
      <c r="P19" s="2415">
        <v>0</v>
      </c>
      <c r="Q19" s="2415">
        <v>0</v>
      </c>
      <c r="R19" s="2415">
        <v>0</v>
      </c>
      <c r="S19" s="2415">
        <v>0</v>
      </c>
      <c r="T19" s="2415">
        <v>0</v>
      </c>
      <c r="U19" s="2415">
        <v>0</v>
      </c>
      <c r="V19" s="2415">
        <v>0</v>
      </c>
      <c r="W19" s="2415">
        <v>0</v>
      </c>
      <c r="X19" s="2415">
        <v>0</v>
      </c>
      <c r="Y19" s="2451">
        <v>0</v>
      </c>
      <c r="AA19" s="2472">
        <f t="shared" si="0"/>
        <v>0.16000000000000003</v>
      </c>
    </row>
    <row r="20" spans="1:27" ht="15" customHeight="1" x14ac:dyDescent="0.25">
      <c r="A20" s="2470">
        <v>19</v>
      </c>
      <c r="B20" s="2466">
        <v>0</v>
      </c>
      <c r="C20" s="2415">
        <v>0</v>
      </c>
      <c r="D20" s="2415">
        <v>0</v>
      </c>
      <c r="E20" s="2415">
        <v>0</v>
      </c>
      <c r="F20" s="2415">
        <v>0</v>
      </c>
      <c r="G20" s="2415">
        <v>0</v>
      </c>
      <c r="H20" s="2415">
        <v>0</v>
      </c>
      <c r="I20" s="2415">
        <v>0</v>
      </c>
      <c r="J20" s="2415">
        <v>0</v>
      </c>
      <c r="K20" s="2415">
        <v>0</v>
      </c>
      <c r="L20" s="2415">
        <v>0</v>
      </c>
      <c r="M20" s="2415">
        <v>0</v>
      </c>
      <c r="N20" s="2415">
        <v>0</v>
      </c>
      <c r="O20" s="2415">
        <v>0</v>
      </c>
      <c r="P20" s="2415">
        <v>0</v>
      </c>
      <c r="Q20" s="2415">
        <v>0</v>
      </c>
      <c r="R20" s="2415">
        <v>0</v>
      </c>
      <c r="S20" s="2415">
        <v>0</v>
      </c>
      <c r="T20" s="2415">
        <v>0</v>
      </c>
      <c r="U20" s="2415">
        <v>0</v>
      </c>
      <c r="V20" s="2415">
        <v>0</v>
      </c>
      <c r="W20" s="2415">
        <v>0</v>
      </c>
      <c r="X20" s="2415">
        <v>0</v>
      </c>
      <c r="Y20" s="2451">
        <v>0</v>
      </c>
      <c r="AA20" s="2472">
        <f t="shared" si="0"/>
        <v>0.16000000000000003</v>
      </c>
    </row>
    <row r="21" spans="1:27" ht="15" customHeight="1" x14ac:dyDescent="0.25">
      <c r="A21" s="2470">
        <v>20</v>
      </c>
      <c r="B21" s="2466">
        <v>0</v>
      </c>
      <c r="C21" s="2415">
        <v>0</v>
      </c>
      <c r="D21" s="2415">
        <v>0</v>
      </c>
      <c r="E21" s="2415">
        <v>0</v>
      </c>
      <c r="F21" s="2415">
        <v>0</v>
      </c>
      <c r="G21" s="2415">
        <v>0</v>
      </c>
      <c r="H21" s="2415">
        <v>0</v>
      </c>
      <c r="I21" s="2415">
        <v>0</v>
      </c>
      <c r="J21" s="2415">
        <v>0</v>
      </c>
      <c r="K21" s="2415">
        <v>0</v>
      </c>
      <c r="L21" s="2415">
        <v>0</v>
      </c>
      <c r="M21" s="2415">
        <v>0</v>
      </c>
      <c r="N21" s="2415">
        <v>0</v>
      </c>
      <c r="O21" s="2415">
        <v>0</v>
      </c>
      <c r="P21" s="2415">
        <v>0</v>
      </c>
      <c r="Q21" s="2415">
        <v>0</v>
      </c>
      <c r="R21" s="2415">
        <v>0</v>
      </c>
      <c r="S21" s="2415">
        <v>0</v>
      </c>
      <c r="T21" s="2415">
        <v>0</v>
      </c>
      <c r="U21" s="2415">
        <v>0</v>
      </c>
      <c r="V21" s="2415">
        <v>0</v>
      </c>
      <c r="W21" s="2415">
        <v>0</v>
      </c>
      <c r="X21" s="2415">
        <v>0</v>
      </c>
      <c r="Y21" s="2451">
        <v>0</v>
      </c>
      <c r="AA21" s="2472">
        <f t="shared" si="0"/>
        <v>0.16000000000000003</v>
      </c>
    </row>
    <row r="22" spans="1:27" ht="15" customHeight="1" x14ac:dyDescent="0.25">
      <c r="A22" s="2470">
        <v>21</v>
      </c>
      <c r="B22" s="2466">
        <v>0</v>
      </c>
      <c r="C22" s="2415">
        <v>0</v>
      </c>
      <c r="D22" s="2415">
        <v>0</v>
      </c>
      <c r="E22" s="2415">
        <v>0</v>
      </c>
      <c r="F22" s="2415">
        <v>0</v>
      </c>
      <c r="G22" s="2415">
        <v>0</v>
      </c>
      <c r="H22" s="2415">
        <v>0</v>
      </c>
      <c r="I22" s="2415">
        <v>0</v>
      </c>
      <c r="J22" s="2415">
        <v>0</v>
      </c>
      <c r="K22" s="2415">
        <v>0</v>
      </c>
      <c r="L22" s="2415">
        <v>0</v>
      </c>
      <c r="M22" s="2415">
        <v>0</v>
      </c>
      <c r="N22" s="2415">
        <v>0</v>
      </c>
      <c r="O22" s="2415">
        <v>0</v>
      </c>
      <c r="P22" s="2415">
        <v>0</v>
      </c>
      <c r="Q22" s="2415">
        <v>0</v>
      </c>
      <c r="R22" s="2415">
        <v>0</v>
      </c>
      <c r="S22" s="2415">
        <v>0</v>
      </c>
      <c r="T22" s="2415">
        <v>0</v>
      </c>
      <c r="U22" s="2415">
        <v>0</v>
      </c>
      <c r="V22" s="2415">
        <v>0</v>
      </c>
      <c r="W22" s="2415">
        <v>0</v>
      </c>
      <c r="X22" s="2415">
        <v>0</v>
      </c>
      <c r="Y22" s="2451">
        <v>0</v>
      </c>
      <c r="AA22" s="2472">
        <f t="shared" si="0"/>
        <v>0.16000000000000003</v>
      </c>
    </row>
    <row r="23" spans="1:27" ht="15" customHeight="1" x14ac:dyDescent="0.25">
      <c r="A23" s="2470">
        <v>22</v>
      </c>
      <c r="B23" s="2466">
        <v>0</v>
      </c>
      <c r="C23" s="2415">
        <v>0</v>
      </c>
      <c r="D23" s="2415">
        <v>0</v>
      </c>
      <c r="E23" s="2415">
        <v>0</v>
      </c>
      <c r="F23" s="2415">
        <v>0</v>
      </c>
      <c r="G23" s="2415">
        <v>0</v>
      </c>
      <c r="H23" s="2415">
        <v>0</v>
      </c>
      <c r="I23" s="2415">
        <v>0</v>
      </c>
      <c r="J23" s="2415">
        <v>0</v>
      </c>
      <c r="K23" s="2415">
        <v>0</v>
      </c>
      <c r="L23" s="2415">
        <v>0</v>
      </c>
      <c r="M23" s="2415">
        <v>0</v>
      </c>
      <c r="N23" s="2415">
        <v>0</v>
      </c>
      <c r="O23" s="2415">
        <v>0</v>
      </c>
      <c r="P23" s="2415">
        <v>0</v>
      </c>
      <c r="Q23" s="2415">
        <v>0</v>
      </c>
      <c r="R23" s="2415">
        <v>0</v>
      </c>
      <c r="S23" s="2415">
        <v>0</v>
      </c>
      <c r="T23" s="2415">
        <v>0</v>
      </c>
      <c r="U23" s="2415">
        <v>0</v>
      </c>
      <c r="V23" s="2415">
        <v>0</v>
      </c>
      <c r="W23" s="2415">
        <v>0</v>
      </c>
      <c r="X23" s="2415">
        <v>0</v>
      </c>
      <c r="Y23" s="2451">
        <v>0</v>
      </c>
      <c r="AA23" s="2472">
        <f t="shared" si="0"/>
        <v>0.16000000000000003</v>
      </c>
    </row>
    <row r="24" spans="1:27" ht="15" customHeight="1" x14ac:dyDescent="0.25">
      <c r="A24" s="2470">
        <v>23</v>
      </c>
      <c r="B24" s="2466">
        <v>0</v>
      </c>
      <c r="C24" s="2415">
        <v>0</v>
      </c>
      <c r="D24" s="2415">
        <v>0</v>
      </c>
      <c r="E24" s="2415">
        <v>0</v>
      </c>
      <c r="F24" s="2415">
        <v>0</v>
      </c>
      <c r="G24" s="2415">
        <v>0</v>
      </c>
      <c r="H24" s="2415">
        <v>0</v>
      </c>
      <c r="I24" s="2415">
        <v>0</v>
      </c>
      <c r="J24" s="2415">
        <v>0</v>
      </c>
      <c r="K24" s="2415">
        <v>0</v>
      </c>
      <c r="L24" s="2415">
        <v>0</v>
      </c>
      <c r="M24" s="2415">
        <v>0</v>
      </c>
      <c r="N24" s="2415">
        <v>0</v>
      </c>
      <c r="O24" s="2415">
        <v>0</v>
      </c>
      <c r="P24" s="2415">
        <v>0</v>
      </c>
      <c r="Q24" s="2415">
        <v>0</v>
      </c>
      <c r="R24" s="2415">
        <v>0</v>
      </c>
      <c r="S24" s="2415">
        <v>0</v>
      </c>
      <c r="T24" s="2415">
        <v>0</v>
      </c>
      <c r="U24" s="2415">
        <v>0</v>
      </c>
      <c r="V24" s="2415">
        <v>0</v>
      </c>
      <c r="W24" s="2415">
        <v>0</v>
      </c>
      <c r="X24" s="2415">
        <v>0</v>
      </c>
      <c r="Y24" s="2451">
        <v>0</v>
      </c>
      <c r="AA24" s="2472">
        <f t="shared" si="0"/>
        <v>0.16000000000000003</v>
      </c>
    </row>
    <row r="25" spans="1:27" ht="15" customHeight="1" x14ac:dyDescent="0.25">
      <c r="A25" s="2471">
        <v>24</v>
      </c>
      <c r="B25" s="2467">
        <v>0</v>
      </c>
      <c r="C25" s="2452">
        <v>0</v>
      </c>
      <c r="D25" s="2452">
        <v>0</v>
      </c>
      <c r="E25" s="2452">
        <v>0</v>
      </c>
      <c r="F25" s="2452">
        <v>0</v>
      </c>
      <c r="G25" s="2452">
        <v>0</v>
      </c>
      <c r="H25" s="2452">
        <v>0</v>
      </c>
      <c r="I25" s="2452">
        <v>0</v>
      </c>
      <c r="J25" s="2452">
        <v>0</v>
      </c>
      <c r="K25" s="2452">
        <v>0</v>
      </c>
      <c r="L25" s="2452">
        <v>0</v>
      </c>
      <c r="M25" s="2452">
        <v>0</v>
      </c>
      <c r="N25" s="2452">
        <v>0</v>
      </c>
      <c r="O25" s="2452">
        <v>0</v>
      </c>
      <c r="P25" s="2452">
        <v>0</v>
      </c>
      <c r="Q25" s="2452">
        <v>0</v>
      </c>
      <c r="R25" s="2452">
        <v>0</v>
      </c>
      <c r="S25" s="2452">
        <v>0</v>
      </c>
      <c r="T25" s="2452">
        <v>0</v>
      </c>
      <c r="U25" s="2452">
        <v>0</v>
      </c>
      <c r="V25" s="2452">
        <v>0</v>
      </c>
      <c r="W25" s="2452">
        <v>0</v>
      </c>
      <c r="X25" s="2452">
        <v>0</v>
      </c>
      <c r="Y25" s="2453">
        <v>0</v>
      </c>
      <c r="AA25" s="2473">
        <f t="shared" si="0"/>
        <v>0.16000000000000003</v>
      </c>
    </row>
    <row r="26" spans="1:27"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499984740745262"/>
  </sheetPr>
  <dimension ref="A1:N12"/>
  <sheetViews>
    <sheetView zoomScale="75" zoomScaleNormal="75" workbookViewId="0"/>
  </sheetViews>
  <sheetFormatPr defaultColWidth="0" defaultRowHeight="15" customHeight="1" zeroHeight="1" x14ac:dyDescent="0.25"/>
  <cols>
    <col min="1" max="1" width="8.7109375" style="2463" customWidth="1"/>
    <col min="2" max="11" width="8.7109375" style="625" customWidth="1"/>
    <col min="12" max="12" width="1.7109375" style="625" customWidth="1"/>
    <col min="13" max="13" width="20.7109375" style="625" customWidth="1"/>
    <col min="14" max="14" width="1.7109375" style="625" customWidth="1"/>
    <col min="15" max="16384" width="16.7109375" style="625" hidden="1"/>
  </cols>
  <sheetData>
    <row r="1" spans="1:13" s="2463" customFormat="1" ht="45" customHeight="1" x14ac:dyDescent="0.25">
      <c r="A1" s="2468"/>
      <c r="B1" s="2464">
        <v>1</v>
      </c>
      <c r="C1" s="2461">
        <v>2</v>
      </c>
      <c r="D1" s="2461">
        <v>3</v>
      </c>
      <c r="E1" s="2461">
        <v>4</v>
      </c>
      <c r="F1" s="2461">
        <v>5</v>
      </c>
      <c r="G1" s="2461">
        <v>6</v>
      </c>
      <c r="H1" s="2461">
        <v>7</v>
      </c>
      <c r="I1" s="2461">
        <v>8</v>
      </c>
      <c r="J1" s="2461">
        <v>9</v>
      </c>
      <c r="K1" s="2462">
        <v>10</v>
      </c>
      <c r="M1" s="2475" t="s">
        <v>2245</v>
      </c>
    </row>
    <row r="2" spans="1:13" ht="15" customHeight="1" x14ac:dyDescent="0.25">
      <c r="A2" s="2469">
        <v>1</v>
      </c>
      <c r="B2" s="2465">
        <v>0</v>
      </c>
      <c r="C2" s="2458">
        <v>0.15</v>
      </c>
      <c r="D2" s="2458">
        <v>0.15</v>
      </c>
      <c r="E2" s="2458">
        <v>0.15</v>
      </c>
      <c r="F2" s="2458">
        <v>0.15</v>
      </c>
      <c r="G2" s="2458">
        <v>0.15</v>
      </c>
      <c r="H2" s="2458">
        <v>0.15</v>
      </c>
      <c r="I2" s="2458">
        <v>0.15</v>
      </c>
      <c r="J2" s="2458">
        <v>0.15</v>
      </c>
      <c r="K2" s="2459">
        <v>0.15</v>
      </c>
      <c r="M2" s="2492">
        <f>15%^2</f>
        <v>2.2499999999999999E-2</v>
      </c>
    </row>
    <row r="3" spans="1:13" ht="15" customHeight="1" x14ac:dyDescent="0.25">
      <c r="A3" s="2470">
        <v>2</v>
      </c>
      <c r="B3" s="2466">
        <v>0.15</v>
      </c>
      <c r="C3" s="2415">
        <v>0</v>
      </c>
      <c r="D3" s="2415">
        <v>0.15</v>
      </c>
      <c r="E3" s="2415">
        <v>0.15</v>
      </c>
      <c r="F3" s="2415">
        <v>0.15</v>
      </c>
      <c r="G3" s="2415">
        <v>0.15</v>
      </c>
      <c r="H3" s="2415">
        <v>0.15</v>
      </c>
      <c r="I3" s="2415">
        <v>0.15</v>
      </c>
      <c r="J3" s="2415">
        <v>0.15</v>
      </c>
      <c r="K3" s="2451">
        <v>0.15</v>
      </c>
      <c r="M3" s="2493">
        <f t="shared" ref="M3:M5" si="0">15%^2</f>
        <v>2.2499999999999999E-2</v>
      </c>
    </row>
    <row r="4" spans="1:13" ht="15" customHeight="1" x14ac:dyDescent="0.25">
      <c r="A4" s="2470">
        <v>3</v>
      </c>
      <c r="B4" s="2466">
        <v>0.15</v>
      </c>
      <c r="C4" s="2415">
        <v>0.15</v>
      </c>
      <c r="D4" s="2415">
        <v>0</v>
      </c>
      <c r="E4" s="2415">
        <v>0.15</v>
      </c>
      <c r="F4" s="2415">
        <v>0.15</v>
      </c>
      <c r="G4" s="2415">
        <v>0.15</v>
      </c>
      <c r="H4" s="2415">
        <v>0.15</v>
      </c>
      <c r="I4" s="2415">
        <v>0.15</v>
      </c>
      <c r="J4" s="2415">
        <v>0.15</v>
      </c>
      <c r="K4" s="2451">
        <v>0.15</v>
      </c>
      <c r="M4" s="2493">
        <f t="shared" si="0"/>
        <v>2.2499999999999999E-2</v>
      </c>
    </row>
    <row r="5" spans="1:13" ht="15" customHeight="1" x14ac:dyDescent="0.25">
      <c r="A5" s="2470">
        <v>4</v>
      </c>
      <c r="B5" s="2466">
        <v>0.15</v>
      </c>
      <c r="C5" s="2415">
        <v>0.15</v>
      </c>
      <c r="D5" s="2415">
        <v>0.15</v>
      </c>
      <c r="E5" s="2415">
        <v>0</v>
      </c>
      <c r="F5" s="2415">
        <v>0.15</v>
      </c>
      <c r="G5" s="2415">
        <v>0.15</v>
      </c>
      <c r="H5" s="2415">
        <v>0.15</v>
      </c>
      <c r="I5" s="2415">
        <v>0.15</v>
      </c>
      <c r="J5" s="2415">
        <v>0.15</v>
      </c>
      <c r="K5" s="2451">
        <v>0.15</v>
      </c>
      <c r="M5" s="2493">
        <f t="shared" si="0"/>
        <v>2.2499999999999999E-2</v>
      </c>
    </row>
    <row r="6" spans="1:13" ht="15" customHeight="1" x14ac:dyDescent="0.25">
      <c r="A6" s="2470">
        <v>5</v>
      </c>
      <c r="B6" s="2466">
        <v>0.15</v>
      </c>
      <c r="C6" s="2415">
        <v>0.15</v>
      </c>
      <c r="D6" s="2415">
        <v>0.15</v>
      </c>
      <c r="E6" s="2415">
        <v>0.15</v>
      </c>
      <c r="F6" s="2415">
        <v>0</v>
      </c>
      <c r="G6" s="2415">
        <v>0.15</v>
      </c>
      <c r="H6" s="2415">
        <v>0.15</v>
      </c>
      <c r="I6" s="2415">
        <v>0.15</v>
      </c>
      <c r="J6" s="2415">
        <v>0.15</v>
      </c>
      <c r="K6" s="2451">
        <v>0.15</v>
      </c>
      <c r="M6" s="2493">
        <f>25%^2</f>
        <v>6.25E-2</v>
      </c>
    </row>
    <row r="7" spans="1:13" ht="15" customHeight="1" x14ac:dyDescent="0.25">
      <c r="A7" s="2470">
        <v>6</v>
      </c>
      <c r="B7" s="2466">
        <v>0.15</v>
      </c>
      <c r="C7" s="2415">
        <v>0.15</v>
      </c>
      <c r="D7" s="2415">
        <v>0.15</v>
      </c>
      <c r="E7" s="2415">
        <v>0.15</v>
      </c>
      <c r="F7" s="2415">
        <v>0.15</v>
      </c>
      <c r="G7" s="2415">
        <v>0</v>
      </c>
      <c r="H7" s="2415">
        <v>0.15</v>
      </c>
      <c r="I7" s="2415">
        <v>0.15</v>
      </c>
      <c r="J7" s="2415">
        <v>0.15</v>
      </c>
      <c r="K7" s="2451">
        <v>0.15</v>
      </c>
      <c r="M7" s="2493">
        <f t="shared" ref="M7:M9" si="1">25%^2</f>
        <v>6.25E-2</v>
      </c>
    </row>
    <row r="8" spans="1:13" ht="15" customHeight="1" x14ac:dyDescent="0.25">
      <c r="A8" s="2470">
        <v>7</v>
      </c>
      <c r="B8" s="2466">
        <v>0.15</v>
      </c>
      <c r="C8" s="2415">
        <v>0.15</v>
      </c>
      <c r="D8" s="2415">
        <v>0.15</v>
      </c>
      <c r="E8" s="2415">
        <v>0.15</v>
      </c>
      <c r="F8" s="2415">
        <v>0.15</v>
      </c>
      <c r="G8" s="2415">
        <v>0.15</v>
      </c>
      <c r="H8" s="2415">
        <v>0</v>
      </c>
      <c r="I8" s="2415">
        <v>0.15</v>
      </c>
      <c r="J8" s="2415">
        <v>0.15</v>
      </c>
      <c r="K8" s="2451">
        <v>0.15</v>
      </c>
      <c r="M8" s="2493">
        <f t="shared" si="1"/>
        <v>6.25E-2</v>
      </c>
    </row>
    <row r="9" spans="1:13" ht="15" customHeight="1" x14ac:dyDescent="0.25">
      <c r="A9" s="2470">
        <v>8</v>
      </c>
      <c r="B9" s="2466">
        <v>0.15</v>
      </c>
      <c r="C9" s="2415">
        <v>0.15</v>
      </c>
      <c r="D9" s="2415">
        <v>0.15</v>
      </c>
      <c r="E9" s="2415">
        <v>0.15</v>
      </c>
      <c r="F9" s="2415">
        <v>0.15</v>
      </c>
      <c r="G9" s="2415">
        <v>0.15</v>
      </c>
      <c r="H9" s="2415">
        <v>0.15</v>
      </c>
      <c r="I9" s="2415">
        <v>0</v>
      </c>
      <c r="J9" s="2415">
        <v>0.15</v>
      </c>
      <c r="K9" s="2451">
        <v>0.15</v>
      </c>
      <c r="M9" s="2493">
        <f t="shared" si="1"/>
        <v>6.25E-2</v>
      </c>
    </row>
    <row r="10" spans="1:13" ht="15" customHeight="1" x14ac:dyDescent="0.25">
      <c r="A10" s="2470">
        <v>9</v>
      </c>
      <c r="B10" s="2466">
        <v>0.15</v>
      </c>
      <c r="C10" s="2415">
        <v>0.15</v>
      </c>
      <c r="D10" s="2415">
        <v>0.15</v>
      </c>
      <c r="E10" s="2415">
        <v>0.15</v>
      </c>
      <c r="F10" s="2415">
        <v>0.15</v>
      </c>
      <c r="G10" s="2415">
        <v>0.15</v>
      </c>
      <c r="H10" s="2415">
        <v>0.15</v>
      </c>
      <c r="I10" s="2415">
        <v>0.15</v>
      </c>
      <c r="J10" s="2415">
        <v>0</v>
      </c>
      <c r="K10" s="2451">
        <v>0.15</v>
      </c>
      <c r="M10" s="2493">
        <f>7.5%^2</f>
        <v>5.6249999999999998E-3</v>
      </c>
    </row>
    <row r="11" spans="1:13" ht="15" customHeight="1" x14ac:dyDescent="0.25">
      <c r="A11" s="2471">
        <v>10</v>
      </c>
      <c r="B11" s="2467">
        <v>0.15</v>
      </c>
      <c r="C11" s="2452">
        <v>0.15</v>
      </c>
      <c r="D11" s="2452">
        <v>0.15</v>
      </c>
      <c r="E11" s="2452">
        <v>0.15</v>
      </c>
      <c r="F11" s="2452">
        <v>0.15</v>
      </c>
      <c r="G11" s="2452">
        <v>0.15</v>
      </c>
      <c r="H11" s="2452">
        <v>0.15</v>
      </c>
      <c r="I11" s="2452">
        <v>0.15</v>
      </c>
      <c r="J11" s="2452">
        <v>0.15</v>
      </c>
      <c r="K11" s="2453">
        <v>0</v>
      </c>
      <c r="M11" s="2494">
        <f>12.5%^2</f>
        <v>1.5625E-2</v>
      </c>
    </row>
    <row r="12" spans="1:13"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O13"/>
  <sheetViews>
    <sheetView zoomScale="75" zoomScaleNormal="75" workbookViewId="0"/>
  </sheetViews>
  <sheetFormatPr defaultColWidth="0" defaultRowHeight="15" customHeight="1" zeroHeight="1" x14ac:dyDescent="0.25"/>
  <cols>
    <col min="1" max="1" width="8.7109375" style="2463" customWidth="1"/>
    <col min="2" max="12" width="8.7109375" style="625" customWidth="1"/>
    <col min="13" max="13" width="1.7109375" style="625" customWidth="1"/>
    <col min="14" max="14" width="20.7109375" style="625" customWidth="1"/>
    <col min="15" max="15" width="1.7109375" style="625" customWidth="1"/>
    <col min="16" max="16384" width="16.7109375" style="625" hidden="1"/>
  </cols>
  <sheetData>
    <row r="1" spans="1:14" s="2463" customFormat="1" ht="45" customHeight="1" x14ac:dyDescent="0.25">
      <c r="A1" s="2468"/>
      <c r="B1" s="2464">
        <v>1</v>
      </c>
      <c r="C1" s="2461">
        <v>2</v>
      </c>
      <c r="D1" s="2461">
        <v>3</v>
      </c>
      <c r="E1" s="2461">
        <v>4</v>
      </c>
      <c r="F1" s="2461">
        <v>5</v>
      </c>
      <c r="G1" s="2461">
        <v>6</v>
      </c>
      <c r="H1" s="2461">
        <v>7</v>
      </c>
      <c r="I1" s="2461">
        <v>8</v>
      </c>
      <c r="J1" s="2461">
        <v>9</v>
      </c>
      <c r="K1" s="2461">
        <v>10</v>
      </c>
      <c r="L1" s="2462">
        <v>11</v>
      </c>
      <c r="N1" s="2409" t="s">
        <v>2247</v>
      </c>
    </row>
    <row r="2" spans="1:14" ht="15" customHeight="1" x14ac:dyDescent="0.25">
      <c r="A2" s="2469">
        <v>1</v>
      </c>
      <c r="B2" s="2465">
        <v>0</v>
      </c>
      <c r="C2" s="2458">
        <v>0.2</v>
      </c>
      <c r="D2" s="2458">
        <v>0.2</v>
      </c>
      <c r="E2" s="2458">
        <v>0.2</v>
      </c>
      <c r="F2" s="2458">
        <v>0.2</v>
      </c>
      <c r="G2" s="2458">
        <v>0.2</v>
      </c>
      <c r="H2" s="2458">
        <v>0.2</v>
      </c>
      <c r="I2" s="2458">
        <v>0.2</v>
      </c>
      <c r="J2" s="2458">
        <v>0.2</v>
      </c>
      <c r="K2" s="2458">
        <v>0.2</v>
      </c>
      <c r="L2" s="2459">
        <v>0</v>
      </c>
      <c r="N2" s="2474">
        <f>55%^2</f>
        <v>0.30250000000000005</v>
      </c>
    </row>
    <row r="3" spans="1:14" ht="15" customHeight="1" x14ac:dyDescent="0.25">
      <c r="A3" s="2470">
        <v>2</v>
      </c>
      <c r="B3" s="2466">
        <v>0.2</v>
      </c>
      <c r="C3" s="2415">
        <v>0</v>
      </c>
      <c r="D3" s="2415">
        <v>0.2</v>
      </c>
      <c r="E3" s="2415">
        <v>0.2</v>
      </c>
      <c r="F3" s="2415">
        <v>0.2</v>
      </c>
      <c r="G3" s="2415">
        <v>0.2</v>
      </c>
      <c r="H3" s="2415">
        <v>0.2</v>
      </c>
      <c r="I3" s="2415">
        <v>0.2</v>
      </c>
      <c r="J3" s="2415">
        <v>0.2</v>
      </c>
      <c r="K3" s="2415">
        <v>0.2</v>
      </c>
      <c r="L3" s="2451">
        <v>0</v>
      </c>
      <c r="N3" s="2472">
        <f>95%^2</f>
        <v>0.90249999999999997</v>
      </c>
    </row>
    <row r="4" spans="1:14" ht="15" customHeight="1" x14ac:dyDescent="0.25">
      <c r="A4" s="2470">
        <v>3</v>
      </c>
      <c r="B4" s="2466">
        <v>0.2</v>
      </c>
      <c r="C4" s="2415">
        <v>0.2</v>
      </c>
      <c r="D4" s="2415">
        <v>0</v>
      </c>
      <c r="E4" s="2415">
        <v>0.2</v>
      </c>
      <c r="F4" s="2415">
        <v>0.2</v>
      </c>
      <c r="G4" s="2415">
        <v>0.2</v>
      </c>
      <c r="H4" s="2415">
        <v>0.2</v>
      </c>
      <c r="I4" s="2415">
        <v>0.2</v>
      </c>
      <c r="J4" s="2415">
        <v>0.2</v>
      </c>
      <c r="K4" s="2415">
        <v>0.2</v>
      </c>
      <c r="L4" s="2451">
        <v>0</v>
      </c>
      <c r="N4" s="2472">
        <f>40%^2</f>
        <v>0.16000000000000003</v>
      </c>
    </row>
    <row r="5" spans="1:14" ht="15" customHeight="1" x14ac:dyDescent="0.25">
      <c r="A5" s="2470">
        <v>4</v>
      </c>
      <c r="B5" s="2466">
        <v>0.2</v>
      </c>
      <c r="C5" s="2415">
        <v>0.2</v>
      </c>
      <c r="D5" s="2415">
        <v>0.2</v>
      </c>
      <c r="E5" s="2415">
        <v>0</v>
      </c>
      <c r="F5" s="2415">
        <v>0.2</v>
      </c>
      <c r="G5" s="2415">
        <v>0.2</v>
      </c>
      <c r="H5" s="2415">
        <v>0.2</v>
      </c>
      <c r="I5" s="2415">
        <v>0.2</v>
      </c>
      <c r="J5" s="2415">
        <v>0.2</v>
      </c>
      <c r="K5" s="2415">
        <v>0.2</v>
      </c>
      <c r="L5" s="2451">
        <v>0</v>
      </c>
      <c r="N5" s="2472">
        <f>80%^2</f>
        <v>0.64000000000000012</v>
      </c>
    </row>
    <row r="6" spans="1:14" ht="15" customHeight="1" x14ac:dyDescent="0.25">
      <c r="A6" s="2470">
        <v>5</v>
      </c>
      <c r="B6" s="2466">
        <v>0.2</v>
      </c>
      <c r="C6" s="2415">
        <v>0.2</v>
      </c>
      <c r="D6" s="2415">
        <v>0.2</v>
      </c>
      <c r="E6" s="2415">
        <v>0.2</v>
      </c>
      <c r="F6" s="2415">
        <v>0</v>
      </c>
      <c r="G6" s="2415">
        <v>0.2</v>
      </c>
      <c r="H6" s="2415">
        <v>0.2</v>
      </c>
      <c r="I6" s="2415">
        <v>0.2</v>
      </c>
      <c r="J6" s="2415">
        <v>0.2</v>
      </c>
      <c r="K6" s="2415">
        <v>0.2</v>
      </c>
      <c r="L6" s="2451">
        <v>0</v>
      </c>
      <c r="N6" s="2472">
        <f>60%^2</f>
        <v>0.36</v>
      </c>
    </row>
    <row r="7" spans="1:14" ht="15" customHeight="1" x14ac:dyDescent="0.25">
      <c r="A7" s="2470">
        <v>6</v>
      </c>
      <c r="B7" s="2466">
        <v>0.2</v>
      </c>
      <c r="C7" s="2415">
        <v>0.2</v>
      </c>
      <c r="D7" s="2415">
        <v>0.2</v>
      </c>
      <c r="E7" s="2415">
        <v>0.2</v>
      </c>
      <c r="F7" s="2415">
        <v>0.2</v>
      </c>
      <c r="G7" s="2415">
        <v>0</v>
      </c>
      <c r="H7" s="2415">
        <v>0.2</v>
      </c>
      <c r="I7" s="2415">
        <v>0.2</v>
      </c>
      <c r="J7" s="2415">
        <v>0.2</v>
      </c>
      <c r="K7" s="2415">
        <v>0.2</v>
      </c>
      <c r="L7" s="2451">
        <v>0</v>
      </c>
      <c r="N7" s="2472">
        <f>65%^2</f>
        <v>0.42250000000000004</v>
      </c>
    </row>
    <row r="8" spans="1:14" ht="15" customHeight="1" x14ac:dyDescent="0.25">
      <c r="A8" s="2470">
        <v>7</v>
      </c>
      <c r="B8" s="2466">
        <v>0.2</v>
      </c>
      <c r="C8" s="2415">
        <v>0.2</v>
      </c>
      <c r="D8" s="2415">
        <v>0.2</v>
      </c>
      <c r="E8" s="2415">
        <v>0.2</v>
      </c>
      <c r="F8" s="2415">
        <v>0.2</v>
      </c>
      <c r="G8" s="2415">
        <v>0.2</v>
      </c>
      <c r="H8" s="2415">
        <v>0</v>
      </c>
      <c r="I8" s="2415">
        <v>0.2</v>
      </c>
      <c r="J8" s="2415">
        <v>0.2</v>
      </c>
      <c r="K8" s="2415">
        <v>0.2</v>
      </c>
      <c r="L8" s="2451">
        <v>0</v>
      </c>
      <c r="N8" s="2472">
        <f>55%^2</f>
        <v>0.30250000000000005</v>
      </c>
    </row>
    <row r="9" spans="1:14" ht="15" customHeight="1" x14ac:dyDescent="0.25">
      <c r="A9" s="2470">
        <v>8</v>
      </c>
      <c r="B9" s="2466">
        <v>0.2</v>
      </c>
      <c r="C9" s="2415">
        <v>0.2</v>
      </c>
      <c r="D9" s="2415">
        <v>0.2</v>
      </c>
      <c r="E9" s="2415">
        <v>0.2</v>
      </c>
      <c r="F9" s="2415">
        <v>0.2</v>
      </c>
      <c r="G9" s="2415">
        <v>0.2</v>
      </c>
      <c r="H9" s="2415">
        <v>0.2</v>
      </c>
      <c r="I9" s="2415">
        <v>0</v>
      </c>
      <c r="J9" s="2415">
        <v>0.2</v>
      </c>
      <c r="K9" s="2415">
        <v>0.2</v>
      </c>
      <c r="L9" s="2451">
        <v>0</v>
      </c>
      <c r="N9" s="2472">
        <f>45%^2</f>
        <v>0.20250000000000001</v>
      </c>
    </row>
    <row r="10" spans="1:14" ht="15" customHeight="1" x14ac:dyDescent="0.25">
      <c r="A10" s="2470">
        <v>9</v>
      </c>
      <c r="B10" s="2466">
        <v>0.2</v>
      </c>
      <c r="C10" s="2415">
        <v>0.2</v>
      </c>
      <c r="D10" s="2415">
        <v>0.2</v>
      </c>
      <c r="E10" s="2415">
        <v>0.2</v>
      </c>
      <c r="F10" s="2415">
        <v>0.2</v>
      </c>
      <c r="G10" s="2415">
        <v>0.2</v>
      </c>
      <c r="H10" s="2415">
        <v>0.2</v>
      </c>
      <c r="I10" s="2415">
        <v>0.2</v>
      </c>
      <c r="J10" s="2415">
        <v>0</v>
      </c>
      <c r="K10" s="2415">
        <v>0.2</v>
      </c>
      <c r="L10" s="2451">
        <v>0</v>
      </c>
      <c r="N10" s="2472">
        <f>15%^2</f>
        <v>2.2499999999999999E-2</v>
      </c>
    </row>
    <row r="11" spans="1:14" ht="15" customHeight="1" x14ac:dyDescent="0.25">
      <c r="A11" s="2470">
        <v>10</v>
      </c>
      <c r="B11" s="2466">
        <v>0.2</v>
      </c>
      <c r="C11" s="2415">
        <v>0.2</v>
      </c>
      <c r="D11" s="2415">
        <v>0.2</v>
      </c>
      <c r="E11" s="2415">
        <v>0.2</v>
      </c>
      <c r="F11" s="2415">
        <v>0.2</v>
      </c>
      <c r="G11" s="2415">
        <v>0.2</v>
      </c>
      <c r="H11" s="2415">
        <v>0.2</v>
      </c>
      <c r="I11" s="2415">
        <v>0.2</v>
      </c>
      <c r="J11" s="2415">
        <v>0.2</v>
      </c>
      <c r="K11" s="2415">
        <v>0</v>
      </c>
      <c r="L11" s="2451">
        <v>0</v>
      </c>
      <c r="N11" s="2472">
        <f>40%^2</f>
        <v>0.16000000000000003</v>
      </c>
    </row>
    <row r="12" spans="1:14" ht="15" customHeight="1" x14ac:dyDescent="0.25">
      <c r="A12" s="2471">
        <v>11</v>
      </c>
      <c r="B12" s="2467">
        <v>0</v>
      </c>
      <c r="C12" s="2452">
        <v>0</v>
      </c>
      <c r="D12" s="2452">
        <v>0</v>
      </c>
      <c r="E12" s="2452">
        <v>0</v>
      </c>
      <c r="F12" s="2452">
        <v>0</v>
      </c>
      <c r="G12" s="2452">
        <v>0</v>
      </c>
      <c r="H12" s="2452">
        <v>0</v>
      </c>
      <c r="I12" s="2452">
        <v>0</v>
      </c>
      <c r="J12" s="2452">
        <v>0</v>
      </c>
      <c r="K12" s="2452">
        <v>0</v>
      </c>
      <c r="L12" s="2453">
        <v>0</v>
      </c>
      <c r="N12" s="2473">
        <f>15%^2</f>
        <v>2.2499999999999999E-2</v>
      </c>
    </row>
    <row r="13" spans="1:14" ht="15" customHeight="1" x14ac:dyDescent="0.25"/>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499984740745262"/>
  </sheetPr>
  <dimension ref="A1:BO67"/>
  <sheetViews>
    <sheetView zoomScale="80" zoomScaleNormal="80" workbookViewId="0"/>
  </sheetViews>
  <sheetFormatPr defaultColWidth="8.7109375" defaultRowHeight="14.25" x14ac:dyDescent="0.25"/>
  <cols>
    <col min="1" max="1" width="9.140625" style="1740" bestFit="1" customWidth="1"/>
    <col min="2" max="3" width="5" style="625" bestFit="1" customWidth="1"/>
    <col min="4" max="4" width="5.140625" style="625" bestFit="1" customWidth="1"/>
    <col min="5" max="5" width="5.5703125" style="625" bestFit="1" customWidth="1"/>
    <col min="6" max="6" width="5.28515625" style="625" bestFit="1" customWidth="1"/>
    <col min="7" max="7" width="5" style="625" bestFit="1" customWidth="1"/>
    <col min="8" max="8" width="6" style="625" bestFit="1" customWidth="1"/>
    <col min="9" max="9" width="5.28515625" style="625" bestFit="1" customWidth="1"/>
    <col min="10" max="10" width="5.5703125" style="625" bestFit="1" customWidth="1"/>
    <col min="11" max="11" width="5.140625" style="625" bestFit="1" customWidth="1"/>
    <col min="12" max="12" width="5.28515625" style="625" bestFit="1" customWidth="1"/>
    <col min="13" max="13" width="5.140625" style="625" bestFit="1" customWidth="1"/>
    <col min="14" max="14" width="5" style="625" bestFit="1" customWidth="1"/>
    <col min="15" max="15" width="5.7109375" style="625" bestFit="1" customWidth="1"/>
    <col min="16" max="16" width="5" style="625" bestFit="1" customWidth="1"/>
    <col min="17" max="17" width="5.140625" style="625" bestFit="1" customWidth="1"/>
    <col min="18" max="18" width="5" style="625" bestFit="1" customWidth="1"/>
    <col min="19" max="19" width="5.5703125" style="625" bestFit="1" customWidth="1"/>
    <col min="20" max="21" width="5" style="625" bestFit="1" customWidth="1"/>
    <col min="22" max="22" width="5.140625" style="625" bestFit="1" customWidth="1"/>
    <col min="23" max="23" width="5" style="625" bestFit="1" customWidth="1"/>
    <col min="24" max="24" width="5.140625" style="625" bestFit="1" customWidth="1"/>
    <col min="25" max="25" width="5" style="625" bestFit="1" customWidth="1"/>
    <col min="26" max="26" width="5.5703125" style="625" bestFit="1" customWidth="1"/>
    <col min="27" max="27" width="5" style="625" bestFit="1" customWidth="1"/>
    <col min="28" max="29" width="5.140625" style="625" bestFit="1" customWidth="1"/>
    <col min="30" max="31" width="5" style="625" bestFit="1" customWidth="1"/>
    <col min="32" max="32" width="5.85546875" style="625" bestFit="1" customWidth="1"/>
    <col min="33" max="33" width="5.7109375" style="625" bestFit="1" customWidth="1"/>
    <col min="34" max="35" width="5.140625" style="625" bestFit="1" customWidth="1"/>
    <col min="36" max="36" width="5" style="625" bestFit="1" customWidth="1"/>
    <col min="37" max="37" width="5.7109375" style="625" bestFit="1" customWidth="1"/>
    <col min="38" max="67" width="5.7109375" style="625" customWidth="1"/>
    <col min="68" max="16384" width="8.7109375" style="625"/>
  </cols>
  <sheetData>
    <row r="1" spans="1:67" s="1740" customFormat="1" ht="10.5" x14ac:dyDescent="0.25">
      <c r="A1" s="1737"/>
      <c r="B1" s="1738" t="s">
        <v>1409</v>
      </c>
      <c r="C1" s="1739" t="s">
        <v>1410</v>
      </c>
      <c r="D1" s="1739" t="s">
        <v>1411</v>
      </c>
      <c r="E1" s="1739" t="s">
        <v>1412</v>
      </c>
      <c r="F1" s="1739" t="s">
        <v>1414</v>
      </c>
      <c r="G1" s="1739" t="s">
        <v>1413</v>
      </c>
      <c r="H1" s="1739" t="s">
        <v>1420</v>
      </c>
      <c r="I1" s="1739" t="s">
        <v>1425</v>
      </c>
      <c r="J1" s="1739" t="s">
        <v>1417</v>
      </c>
      <c r="K1" s="1739" t="s">
        <v>1426</v>
      </c>
      <c r="L1" s="1739" t="s">
        <v>1415</v>
      </c>
      <c r="M1" s="1739" t="s">
        <v>1419</v>
      </c>
      <c r="N1" s="1739" t="s">
        <v>1427</v>
      </c>
      <c r="O1" s="1739" t="s">
        <v>1418</v>
      </c>
      <c r="P1" s="1739" t="s">
        <v>1416</v>
      </c>
      <c r="Q1" s="1739" t="s">
        <v>1422</v>
      </c>
      <c r="R1" s="1739" t="s">
        <v>1433</v>
      </c>
      <c r="S1" s="1739" t="s">
        <v>1421</v>
      </c>
      <c r="T1" s="1739" t="s">
        <v>1428</v>
      </c>
      <c r="U1" s="1739" t="s">
        <v>1429</v>
      </c>
      <c r="V1" s="1739" t="s">
        <v>1408</v>
      </c>
      <c r="W1" s="1739" t="s">
        <v>1440</v>
      </c>
      <c r="X1" s="1739" t="s">
        <v>1432</v>
      </c>
      <c r="Y1" s="1739" t="s">
        <v>1536</v>
      </c>
      <c r="Z1" s="1739" t="s">
        <v>1538</v>
      </c>
      <c r="AA1" s="1739" t="s">
        <v>1438</v>
      </c>
      <c r="AB1" s="1739" t="s">
        <v>1423</v>
      </c>
      <c r="AC1" s="1739" t="s">
        <v>1436</v>
      </c>
      <c r="AD1" s="1739" t="s">
        <v>1441</v>
      </c>
      <c r="AE1" s="1739" t="s">
        <v>1424</v>
      </c>
      <c r="AF1" s="1739" t="s">
        <v>1543</v>
      </c>
      <c r="AG1" s="1739" t="s">
        <v>1437</v>
      </c>
      <c r="AH1" s="1739" t="s">
        <v>1544</v>
      </c>
      <c r="AI1" s="1739" t="s">
        <v>1434</v>
      </c>
      <c r="AJ1" s="1739" t="s">
        <v>1439</v>
      </c>
      <c r="AK1" s="1739" t="s">
        <v>1435</v>
      </c>
      <c r="AL1" s="1739" t="s">
        <v>2443</v>
      </c>
      <c r="AM1" s="1739" t="s">
        <v>2444</v>
      </c>
      <c r="AN1" s="1739" t="s">
        <v>2445</v>
      </c>
      <c r="AO1" s="1739" t="s">
        <v>2446</v>
      </c>
      <c r="AP1" s="1739" t="s">
        <v>2447</v>
      </c>
      <c r="AQ1" s="1739" t="s">
        <v>2448</v>
      </c>
      <c r="AR1" s="1739" t="s">
        <v>2449</v>
      </c>
      <c r="AS1" s="1739" t="s">
        <v>2450</v>
      </c>
      <c r="AT1" s="1739" t="s">
        <v>2451</v>
      </c>
      <c r="AU1" s="1739" t="s">
        <v>2452</v>
      </c>
      <c r="AV1" s="1739" t="s">
        <v>2453</v>
      </c>
      <c r="AW1" s="1739" t="s">
        <v>2454</v>
      </c>
      <c r="AX1" s="1739" t="s">
        <v>2455</v>
      </c>
      <c r="AY1" s="1739" t="s">
        <v>2456</v>
      </c>
      <c r="AZ1" s="1739" t="s">
        <v>2457</v>
      </c>
      <c r="BA1" s="1739" t="s">
        <v>2458</v>
      </c>
      <c r="BB1" s="1739" t="s">
        <v>2459</v>
      </c>
      <c r="BC1" s="1739" t="s">
        <v>2460</v>
      </c>
      <c r="BD1" s="1739" t="s">
        <v>2461</v>
      </c>
      <c r="BE1" s="1739" t="s">
        <v>2462</v>
      </c>
      <c r="BF1" s="1739" t="s">
        <v>2463</v>
      </c>
      <c r="BG1" s="1739" t="s">
        <v>2464</v>
      </c>
      <c r="BH1" s="1739" t="s">
        <v>2465</v>
      </c>
      <c r="BI1" s="1739" t="s">
        <v>2466</v>
      </c>
      <c r="BJ1" s="1739" t="s">
        <v>2467</v>
      </c>
      <c r="BK1" s="1739" t="s">
        <v>2468</v>
      </c>
      <c r="BL1" s="1739" t="s">
        <v>2469</v>
      </c>
      <c r="BM1" s="1739" t="s">
        <v>2470</v>
      </c>
      <c r="BN1" s="1739" t="s">
        <v>2471</v>
      </c>
      <c r="BO1" s="1739" t="s">
        <v>2472</v>
      </c>
    </row>
    <row r="2" spans="1:67" x14ac:dyDescent="0.25">
      <c r="A2" s="1741" t="s">
        <v>1409</v>
      </c>
      <c r="B2" s="2942">
        <v>0</v>
      </c>
      <c r="C2" s="2414">
        <v>0.6</v>
      </c>
      <c r="D2" s="2414">
        <v>0.6</v>
      </c>
      <c r="E2" s="2414">
        <v>0.6</v>
      </c>
      <c r="F2" s="2414">
        <v>0.6</v>
      </c>
      <c r="G2" s="2414">
        <v>0.6</v>
      </c>
      <c r="H2" s="2414">
        <v>0.6</v>
      </c>
      <c r="I2" s="2414">
        <v>0.6</v>
      </c>
      <c r="J2" s="2414">
        <v>0.6</v>
      </c>
      <c r="K2" s="2414">
        <v>0.6</v>
      </c>
      <c r="L2" s="2414">
        <v>0.6</v>
      </c>
      <c r="M2" s="2414">
        <v>0.6</v>
      </c>
      <c r="N2" s="2414">
        <v>0.6</v>
      </c>
      <c r="O2" s="2414">
        <v>0.6</v>
      </c>
      <c r="P2" s="2414">
        <v>0.6</v>
      </c>
      <c r="Q2" s="2414">
        <v>0.6</v>
      </c>
      <c r="R2" s="2414">
        <v>0.6</v>
      </c>
      <c r="S2" s="2414">
        <v>0.6</v>
      </c>
      <c r="T2" s="2414">
        <v>0.6</v>
      </c>
      <c r="U2" s="2414">
        <v>0.6</v>
      </c>
      <c r="V2" s="2414">
        <v>0.6</v>
      </c>
      <c r="W2" s="2414">
        <v>0.6</v>
      </c>
      <c r="X2" s="2414">
        <v>0.6</v>
      </c>
      <c r="Y2" s="2414">
        <v>0.6</v>
      </c>
      <c r="Z2" s="2414">
        <v>0.6</v>
      </c>
      <c r="AA2" s="2414">
        <v>0.6</v>
      </c>
      <c r="AB2" s="2414">
        <v>0.6</v>
      </c>
      <c r="AC2" s="2414">
        <v>0.6</v>
      </c>
      <c r="AD2" s="2414">
        <v>0.6</v>
      </c>
      <c r="AE2" s="2414">
        <v>0.6</v>
      </c>
      <c r="AF2" s="2414">
        <v>0.6</v>
      </c>
      <c r="AG2" s="2414">
        <v>0.6</v>
      </c>
      <c r="AH2" s="2414">
        <v>0.6</v>
      </c>
      <c r="AI2" s="2414">
        <v>0.6</v>
      </c>
      <c r="AJ2" s="2414">
        <v>0.6</v>
      </c>
      <c r="AK2" s="2414">
        <v>0.6</v>
      </c>
      <c r="AL2" s="2414">
        <v>0.6</v>
      </c>
      <c r="AM2" s="2414">
        <v>0.6</v>
      </c>
      <c r="AN2" s="2414">
        <v>0.6</v>
      </c>
      <c r="AO2" s="2414">
        <v>0.6</v>
      </c>
      <c r="AP2" s="2414">
        <v>0.6</v>
      </c>
      <c r="AQ2" s="2414">
        <v>0.6</v>
      </c>
      <c r="AR2" s="2414">
        <v>0.6</v>
      </c>
      <c r="AS2" s="2414">
        <v>0.6</v>
      </c>
      <c r="AT2" s="2414">
        <v>0.6</v>
      </c>
      <c r="AU2" s="2414">
        <v>0.6</v>
      </c>
      <c r="AV2" s="2414">
        <v>0.6</v>
      </c>
      <c r="AW2" s="2414">
        <v>0.6</v>
      </c>
      <c r="AX2" s="2414">
        <v>0.6</v>
      </c>
      <c r="AY2" s="2414">
        <v>0.6</v>
      </c>
      <c r="AZ2" s="2414">
        <v>0.6</v>
      </c>
      <c r="BA2" s="2414">
        <v>0.6</v>
      </c>
      <c r="BB2" s="2414">
        <v>0.6</v>
      </c>
      <c r="BC2" s="2414">
        <v>0.6</v>
      </c>
      <c r="BD2" s="2414">
        <v>0.6</v>
      </c>
      <c r="BE2" s="2414">
        <v>0.6</v>
      </c>
      <c r="BF2" s="2414">
        <v>0.6</v>
      </c>
      <c r="BG2" s="2414">
        <v>0.6</v>
      </c>
      <c r="BH2" s="2414">
        <v>0.6</v>
      </c>
      <c r="BI2" s="2414">
        <v>0.6</v>
      </c>
      <c r="BJ2" s="2414">
        <v>0.6</v>
      </c>
      <c r="BK2" s="2414">
        <v>0.6</v>
      </c>
      <c r="BL2" s="2414">
        <v>0.6</v>
      </c>
      <c r="BM2" s="2414">
        <v>0.6</v>
      </c>
      <c r="BN2" s="2414">
        <v>0.6</v>
      </c>
      <c r="BO2" s="2450">
        <v>0.6</v>
      </c>
    </row>
    <row r="3" spans="1:67" x14ac:dyDescent="0.25">
      <c r="A3" s="1742" t="s">
        <v>1410</v>
      </c>
      <c r="B3" s="2943">
        <v>0.6</v>
      </c>
      <c r="C3" s="2415">
        <v>0</v>
      </c>
      <c r="D3" s="2415">
        <v>0.6</v>
      </c>
      <c r="E3" s="2415">
        <v>0.6</v>
      </c>
      <c r="F3" s="2415">
        <v>0.6</v>
      </c>
      <c r="G3" s="2415">
        <v>0.6</v>
      </c>
      <c r="H3" s="2415">
        <v>0.6</v>
      </c>
      <c r="I3" s="2415">
        <v>0.6</v>
      </c>
      <c r="J3" s="2415">
        <v>0.6</v>
      </c>
      <c r="K3" s="2415">
        <v>0.6</v>
      </c>
      <c r="L3" s="2415">
        <v>0.6</v>
      </c>
      <c r="M3" s="2415">
        <v>0.6</v>
      </c>
      <c r="N3" s="2415">
        <v>0.6</v>
      </c>
      <c r="O3" s="2415">
        <v>0.6</v>
      </c>
      <c r="P3" s="2415">
        <v>0.6</v>
      </c>
      <c r="Q3" s="2415">
        <v>0.6</v>
      </c>
      <c r="R3" s="2415">
        <v>0.6</v>
      </c>
      <c r="S3" s="2415">
        <v>0.6</v>
      </c>
      <c r="T3" s="2415">
        <v>0.6</v>
      </c>
      <c r="U3" s="2415">
        <v>0.6</v>
      </c>
      <c r="V3" s="2415">
        <v>0.6</v>
      </c>
      <c r="W3" s="2415">
        <v>0.6</v>
      </c>
      <c r="X3" s="2415">
        <v>0.6</v>
      </c>
      <c r="Y3" s="2415">
        <v>0.6</v>
      </c>
      <c r="Z3" s="2415">
        <v>0.6</v>
      </c>
      <c r="AA3" s="2415">
        <v>0.6</v>
      </c>
      <c r="AB3" s="2415">
        <v>0.6</v>
      </c>
      <c r="AC3" s="2415">
        <v>0.6</v>
      </c>
      <c r="AD3" s="2415">
        <v>0.6</v>
      </c>
      <c r="AE3" s="2415">
        <v>0.6</v>
      </c>
      <c r="AF3" s="2415">
        <v>0.6</v>
      </c>
      <c r="AG3" s="2415">
        <v>0.6</v>
      </c>
      <c r="AH3" s="2415">
        <v>0.6</v>
      </c>
      <c r="AI3" s="2415">
        <v>0.6</v>
      </c>
      <c r="AJ3" s="2415">
        <v>0.6</v>
      </c>
      <c r="AK3" s="2415">
        <v>0.6</v>
      </c>
      <c r="AL3" s="2415">
        <v>0.6</v>
      </c>
      <c r="AM3" s="2415">
        <v>0.6</v>
      </c>
      <c r="AN3" s="2415">
        <v>0.6</v>
      </c>
      <c r="AO3" s="2415">
        <v>0.6</v>
      </c>
      <c r="AP3" s="2415">
        <v>0.6</v>
      </c>
      <c r="AQ3" s="2415">
        <v>0.6</v>
      </c>
      <c r="AR3" s="2415">
        <v>0.6</v>
      </c>
      <c r="AS3" s="2415">
        <v>0.6</v>
      </c>
      <c r="AT3" s="2415">
        <v>0.6</v>
      </c>
      <c r="AU3" s="2415">
        <v>0.6</v>
      </c>
      <c r="AV3" s="2415">
        <v>0.6</v>
      </c>
      <c r="AW3" s="2415">
        <v>0.6</v>
      </c>
      <c r="AX3" s="2415">
        <v>0.6</v>
      </c>
      <c r="AY3" s="2415">
        <v>0.6</v>
      </c>
      <c r="AZ3" s="2415">
        <v>0.6</v>
      </c>
      <c r="BA3" s="2415">
        <v>0.6</v>
      </c>
      <c r="BB3" s="2415">
        <v>0.6</v>
      </c>
      <c r="BC3" s="2415">
        <v>0.6</v>
      </c>
      <c r="BD3" s="2415">
        <v>0.6</v>
      </c>
      <c r="BE3" s="2415">
        <v>0.6</v>
      </c>
      <c r="BF3" s="2415">
        <v>0.6</v>
      </c>
      <c r="BG3" s="2415">
        <v>0.6</v>
      </c>
      <c r="BH3" s="2415">
        <v>0.6</v>
      </c>
      <c r="BI3" s="2415">
        <v>0.6</v>
      </c>
      <c r="BJ3" s="2415">
        <v>0.6</v>
      </c>
      <c r="BK3" s="2415">
        <v>0.6</v>
      </c>
      <c r="BL3" s="2415">
        <v>0.6</v>
      </c>
      <c r="BM3" s="2415">
        <v>0.6</v>
      </c>
      <c r="BN3" s="2415">
        <v>0.6</v>
      </c>
      <c r="BO3" s="2451">
        <v>0.6</v>
      </c>
    </row>
    <row r="4" spans="1:67" x14ac:dyDescent="0.25">
      <c r="A4" s="1742" t="s">
        <v>1411</v>
      </c>
      <c r="B4" s="2943">
        <v>0.6</v>
      </c>
      <c r="C4" s="2415">
        <v>0.6</v>
      </c>
      <c r="D4" s="2415">
        <v>0</v>
      </c>
      <c r="E4" s="2415">
        <v>0.6</v>
      </c>
      <c r="F4" s="2415">
        <v>0.6</v>
      </c>
      <c r="G4" s="2415">
        <v>0.6</v>
      </c>
      <c r="H4" s="2415">
        <v>0.6</v>
      </c>
      <c r="I4" s="2415">
        <v>0.6</v>
      </c>
      <c r="J4" s="2415">
        <v>0.6</v>
      </c>
      <c r="K4" s="2415">
        <v>0.6</v>
      </c>
      <c r="L4" s="2415">
        <v>0.6</v>
      </c>
      <c r="M4" s="2415">
        <v>0.6</v>
      </c>
      <c r="N4" s="2415">
        <v>0.6</v>
      </c>
      <c r="O4" s="2415">
        <v>0.6</v>
      </c>
      <c r="P4" s="2415">
        <v>0.6</v>
      </c>
      <c r="Q4" s="2415">
        <v>0.6</v>
      </c>
      <c r="R4" s="2415">
        <v>0.6</v>
      </c>
      <c r="S4" s="2415">
        <v>0.6</v>
      </c>
      <c r="T4" s="2415">
        <v>0.6</v>
      </c>
      <c r="U4" s="2415">
        <v>0.6</v>
      </c>
      <c r="V4" s="2415">
        <v>0.6</v>
      </c>
      <c r="W4" s="2415">
        <v>0.6</v>
      </c>
      <c r="X4" s="2415">
        <v>0.6</v>
      </c>
      <c r="Y4" s="2415">
        <v>0.6</v>
      </c>
      <c r="Z4" s="2415">
        <v>0.6</v>
      </c>
      <c r="AA4" s="2415">
        <v>0.6</v>
      </c>
      <c r="AB4" s="2415">
        <v>0.6</v>
      </c>
      <c r="AC4" s="2415">
        <v>0.6</v>
      </c>
      <c r="AD4" s="2415">
        <v>0.6</v>
      </c>
      <c r="AE4" s="2415">
        <v>0.6</v>
      </c>
      <c r="AF4" s="2415">
        <v>0.6</v>
      </c>
      <c r="AG4" s="2415">
        <v>0.6</v>
      </c>
      <c r="AH4" s="2415">
        <v>0.6</v>
      </c>
      <c r="AI4" s="2415">
        <v>0.6</v>
      </c>
      <c r="AJ4" s="2415">
        <v>0.6</v>
      </c>
      <c r="AK4" s="2415">
        <v>0.6</v>
      </c>
      <c r="AL4" s="2415">
        <v>0.6</v>
      </c>
      <c r="AM4" s="2415">
        <v>0.6</v>
      </c>
      <c r="AN4" s="2415">
        <v>0.6</v>
      </c>
      <c r="AO4" s="2415">
        <v>0.6</v>
      </c>
      <c r="AP4" s="2415">
        <v>0.6</v>
      </c>
      <c r="AQ4" s="2415">
        <v>0.6</v>
      </c>
      <c r="AR4" s="2415">
        <v>0.6</v>
      </c>
      <c r="AS4" s="2415">
        <v>0.6</v>
      </c>
      <c r="AT4" s="2415">
        <v>0.6</v>
      </c>
      <c r="AU4" s="2415">
        <v>0.6</v>
      </c>
      <c r="AV4" s="2415">
        <v>0.6</v>
      </c>
      <c r="AW4" s="2415">
        <v>0.6</v>
      </c>
      <c r="AX4" s="2415">
        <v>0.6</v>
      </c>
      <c r="AY4" s="2415">
        <v>0.6</v>
      </c>
      <c r="AZ4" s="2415">
        <v>0.6</v>
      </c>
      <c r="BA4" s="2415">
        <v>0.6</v>
      </c>
      <c r="BB4" s="2415">
        <v>0.6</v>
      </c>
      <c r="BC4" s="2415">
        <v>0.6</v>
      </c>
      <c r="BD4" s="2415">
        <v>0.6</v>
      </c>
      <c r="BE4" s="2415">
        <v>0.6</v>
      </c>
      <c r="BF4" s="2415">
        <v>0.6</v>
      </c>
      <c r="BG4" s="2415">
        <v>0.6</v>
      </c>
      <c r="BH4" s="2415">
        <v>0.6</v>
      </c>
      <c r="BI4" s="2415">
        <v>0.6</v>
      </c>
      <c r="BJ4" s="2415">
        <v>0.6</v>
      </c>
      <c r="BK4" s="2415">
        <v>0.6</v>
      </c>
      <c r="BL4" s="2415">
        <v>0.6</v>
      </c>
      <c r="BM4" s="2415">
        <v>0.6</v>
      </c>
      <c r="BN4" s="2415">
        <v>0.6</v>
      </c>
      <c r="BO4" s="2451">
        <v>0.6</v>
      </c>
    </row>
    <row r="5" spans="1:67" x14ac:dyDescent="0.25">
      <c r="A5" s="1742" t="s">
        <v>1412</v>
      </c>
      <c r="B5" s="2943">
        <v>0.6</v>
      </c>
      <c r="C5" s="2415">
        <v>0.6</v>
      </c>
      <c r="D5" s="2415">
        <v>0.6</v>
      </c>
      <c r="E5" s="2415">
        <v>0</v>
      </c>
      <c r="F5" s="2415">
        <v>0.6</v>
      </c>
      <c r="G5" s="2415">
        <v>0.6</v>
      </c>
      <c r="H5" s="2415">
        <v>0.6</v>
      </c>
      <c r="I5" s="2415">
        <v>0.6</v>
      </c>
      <c r="J5" s="2415">
        <v>0.6</v>
      </c>
      <c r="K5" s="2415">
        <v>0.6</v>
      </c>
      <c r="L5" s="2415">
        <v>0.6</v>
      </c>
      <c r="M5" s="2415">
        <v>0.6</v>
      </c>
      <c r="N5" s="2415">
        <v>0.6</v>
      </c>
      <c r="O5" s="2415">
        <v>0.6</v>
      </c>
      <c r="P5" s="2415">
        <v>0.6</v>
      </c>
      <c r="Q5" s="2415">
        <v>0.6</v>
      </c>
      <c r="R5" s="2415">
        <v>0.6</v>
      </c>
      <c r="S5" s="2415">
        <v>0.6</v>
      </c>
      <c r="T5" s="2415">
        <v>0.6</v>
      </c>
      <c r="U5" s="2415">
        <v>0.6</v>
      </c>
      <c r="V5" s="2415">
        <v>0.6</v>
      </c>
      <c r="W5" s="2415">
        <v>0.6</v>
      </c>
      <c r="X5" s="2415">
        <v>0.6</v>
      </c>
      <c r="Y5" s="2415">
        <v>0.6</v>
      </c>
      <c r="Z5" s="2415">
        <v>0.6</v>
      </c>
      <c r="AA5" s="2415">
        <v>0.6</v>
      </c>
      <c r="AB5" s="2415">
        <v>0.6</v>
      </c>
      <c r="AC5" s="2415">
        <v>0.6</v>
      </c>
      <c r="AD5" s="2415">
        <v>0.6</v>
      </c>
      <c r="AE5" s="2415">
        <v>0.6</v>
      </c>
      <c r="AF5" s="2415">
        <v>0.6</v>
      </c>
      <c r="AG5" s="2415">
        <v>0.6</v>
      </c>
      <c r="AH5" s="2415">
        <v>0.6</v>
      </c>
      <c r="AI5" s="2415">
        <v>0.6</v>
      </c>
      <c r="AJ5" s="2415">
        <v>0.6</v>
      </c>
      <c r="AK5" s="2415">
        <v>0.6</v>
      </c>
      <c r="AL5" s="2415">
        <v>0.6</v>
      </c>
      <c r="AM5" s="2415">
        <v>0.6</v>
      </c>
      <c r="AN5" s="2415">
        <v>0.6</v>
      </c>
      <c r="AO5" s="2415">
        <v>0.6</v>
      </c>
      <c r="AP5" s="2415">
        <v>0.6</v>
      </c>
      <c r="AQ5" s="2415">
        <v>0.6</v>
      </c>
      <c r="AR5" s="2415">
        <v>0.6</v>
      </c>
      <c r="AS5" s="2415">
        <v>0.6</v>
      </c>
      <c r="AT5" s="2415">
        <v>0.6</v>
      </c>
      <c r="AU5" s="2415">
        <v>0.6</v>
      </c>
      <c r="AV5" s="2415">
        <v>0.6</v>
      </c>
      <c r="AW5" s="2415">
        <v>0.6</v>
      </c>
      <c r="AX5" s="2415">
        <v>0.6</v>
      </c>
      <c r="AY5" s="2415">
        <v>0.6</v>
      </c>
      <c r="AZ5" s="2415">
        <v>0.6</v>
      </c>
      <c r="BA5" s="2415">
        <v>0.6</v>
      </c>
      <c r="BB5" s="2415">
        <v>0.6</v>
      </c>
      <c r="BC5" s="2415">
        <v>0.6</v>
      </c>
      <c r="BD5" s="2415">
        <v>0.6</v>
      </c>
      <c r="BE5" s="2415">
        <v>0.6</v>
      </c>
      <c r="BF5" s="2415">
        <v>0.6</v>
      </c>
      <c r="BG5" s="2415">
        <v>0.6</v>
      </c>
      <c r="BH5" s="2415">
        <v>0.6</v>
      </c>
      <c r="BI5" s="2415">
        <v>0.6</v>
      </c>
      <c r="BJ5" s="2415">
        <v>0.6</v>
      </c>
      <c r="BK5" s="2415">
        <v>0.6</v>
      </c>
      <c r="BL5" s="2415">
        <v>0.6</v>
      </c>
      <c r="BM5" s="2415">
        <v>0.6</v>
      </c>
      <c r="BN5" s="2415">
        <v>0.6</v>
      </c>
      <c r="BO5" s="2451">
        <v>0.6</v>
      </c>
    </row>
    <row r="6" spans="1:67" x14ac:dyDescent="0.25">
      <c r="A6" s="1742" t="s">
        <v>1414</v>
      </c>
      <c r="B6" s="2943">
        <v>0.6</v>
      </c>
      <c r="C6" s="2415">
        <v>0.6</v>
      </c>
      <c r="D6" s="2415">
        <v>0.6</v>
      </c>
      <c r="E6" s="2415">
        <v>0.6</v>
      </c>
      <c r="F6" s="2415">
        <v>0</v>
      </c>
      <c r="G6" s="2415">
        <v>0.6</v>
      </c>
      <c r="H6" s="2415">
        <v>0.6</v>
      </c>
      <c r="I6" s="2415">
        <v>0.6</v>
      </c>
      <c r="J6" s="2415">
        <v>0.6</v>
      </c>
      <c r="K6" s="2415">
        <v>0.6</v>
      </c>
      <c r="L6" s="2415">
        <v>0.6</v>
      </c>
      <c r="M6" s="2415">
        <v>0.6</v>
      </c>
      <c r="N6" s="2415">
        <v>0.6</v>
      </c>
      <c r="O6" s="2415">
        <v>0.6</v>
      </c>
      <c r="P6" s="2415">
        <v>0.6</v>
      </c>
      <c r="Q6" s="2415">
        <v>0.6</v>
      </c>
      <c r="R6" s="2415">
        <v>0.6</v>
      </c>
      <c r="S6" s="2415">
        <v>0.6</v>
      </c>
      <c r="T6" s="2415">
        <v>0.6</v>
      </c>
      <c r="U6" s="2415">
        <v>0.6</v>
      </c>
      <c r="V6" s="2415">
        <v>0.6</v>
      </c>
      <c r="W6" s="2415">
        <v>0.6</v>
      </c>
      <c r="X6" s="2415">
        <v>0.6</v>
      </c>
      <c r="Y6" s="2415">
        <v>0.6</v>
      </c>
      <c r="Z6" s="2415">
        <v>0.6</v>
      </c>
      <c r="AA6" s="2415">
        <v>0.6</v>
      </c>
      <c r="AB6" s="2415">
        <v>0.6</v>
      </c>
      <c r="AC6" s="2415">
        <v>0.6</v>
      </c>
      <c r="AD6" s="2415">
        <v>0.6</v>
      </c>
      <c r="AE6" s="2415">
        <v>0.6</v>
      </c>
      <c r="AF6" s="2415">
        <v>0.6</v>
      </c>
      <c r="AG6" s="2415">
        <v>0.6</v>
      </c>
      <c r="AH6" s="2415">
        <v>0.6</v>
      </c>
      <c r="AI6" s="2415">
        <v>0.6</v>
      </c>
      <c r="AJ6" s="2415">
        <v>0.6</v>
      </c>
      <c r="AK6" s="2415">
        <v>0.6</v>
      </c>
      <c r="AL6" s="2415">
        <v>0.6</v>
      </c>
      <c r="AM6" s="2415">
        <v>0.6</v>
      </c>
      <c r="AN6" s="2415">
        <v>0.6</v>
      </c>
      <c r="AO6" s="2415">
        <v>0.6</v>
      </c>
      <c r="AP6" s="2415">
        <v>0.6</v>
      </c>
      <c r="AQ6" s="2415">
        <v>0.6</v>
      </c>
      <c r="AR6" s="2415">
        <v>0.6</v>
      </c>
      <c r="AS6" s="2415">
        <v>0.6</v>
      </c>
      <c r="AT6" s="2415">
        <v>0.6</v>
      </c>
      <c r="AU6" s="2415">
        <v>0.6</v>
      </c>
      <c r="AV6" s="2415">
        <v>0.6</v>
      </c>
      <c r="AW6" s="2415">
        <v>0.6</v>
      </c>
      <c r="AX6" s="2415">
        <v>0.6</v>
      </c>
      <c r="AY6" s="2415">
        <v>0.6</v>
      </c>
      <c r="AZ6" s="2415">
        <v>0.6</v>
      </c>
      <c r="BA6" s="2415">
        <v>0.6</v>
      </c>
      <c r="BB6" s="2415">
        <v>0.6</v>
      </c>
      <c r="BC6" s="2415">
        <v>0.6</v>
      </c>
      <c r="BD6" s="2415">
        <v>0.6</v>
      </c>
      <c r="BE6" s="2415">
        <v>0.6</v>
      </c>
      <c r="BF6" s="2415">
        <v>0.6</v>
      </c>
      <c r="BG6" s="2415">
        <v>0.6</v>
      </c>
      <c r="BH6" s="2415">
        <v>0.6</v>
      </c>
      <c r="BI6" s="2415">
        <v>0.6</v>
      </c>
      <c r="BJ6" s="2415">
        <v>0.6</v>
      </c>
      <c r="BK6" s="2415">
        <v>0.6</v>
      </c>
      <c r="BL6" s="2415">
        <v>0.6</v>
      </c>
      <c r="BM6" s="2415">
        <v>0.6</v>
      </c>
      <c r="BN6" s="2415">
        <v>0.6</v>
      </c>
      <c r="BO6" s="2451">
        <v>0.6</v>
      </c>
    </row>
    <row r="7" spans="1:67" x14ac:dyDescent="0.25">
      <c r="A7" s="1742" t="s">
        <v>1413</v>
      </c>
      <c r="B7" s="2943">
        <v>0.6</v>
      </c>
      <c r="C7" s="2415">
        <v>0.6</v>
      </c>
      <c r="D7" s="2415">
        <v>0.6</v>
      </c>
      <c r="E7" s="2415">
        <v>0.6</v>
      </c>
      <c r="F7" s="2415">
        <v>0.6</v>
      </c>
      <c r="G7" s="2415">
        <v>0</v>
      </c>
      <c r="H7" s="2415">
        <v>0.6</v>
      </c>
      <c r="I7" s="2415">
        <v>0.6</v>
      </c>
      <c r="J7" s="2415">
        <v>0.6</v>
      </c>
      <c r="K7" s="2415">
        <v>0.6</v>
      </c>
      <c r="L7" s="2415">
        <v>0.6</v>
      </c>
      <c r="M7" s="2415">
        <v>0.6</v>
      </c>
      <c r="N7" s="2415">
        <v>0.6</v>
      </c>
      <c r="O7" s="2415">
        <v>0.6</v>
      </c>
      <c r="P7" s="2415">
        <v>0.6</v>
      </c>
      <c r="Q7" s="2415">
        <v>0.6</v>
      </c>
      <c r="R7" s="2415">
        <v>0.6</v>
      </c>
      <c r="S7" s="2415">
        <v>0.6</v>
      </c>
      <c r="T7" s="2415">
        <v>0.6</v>
      </c>
      <c r="U7" s="2415">
        <v>0.6</v>
      </c>
      <c r="V7" s="2415">
        <v>0.6</v>
      </c>
      <c r="W7" s="2415">
        <v>0.6</v>
      </c>
      <c r="X7" s="2415">
        <v>0.6</v>
      </c>
      <c r="Y7" s="2415">
        <v>0.6</v>
      </c>
      <c r="Z7" s="2415">
        <v>0.6</v>
      </c>
      <c r="AA7" s="2415">
        <v>0.6</v>
      </c>
      <c r="AB7" s="2415">
        <v>0.6</v>
      </c>
      <c r="AC7" s="2415">
        <v>0.6</v>
      </c>
      <c r="AD7" s="2415">
        <v>0.6</v>
      </c>
      <c r="AE7" s="2415">
        <v>0.6</v>
      </c>
      <c r="AF7" s="2415">
        <v>0.6</v>
      </c>
      <c r="AG7" s="2415">
        <v>0.6</v>
      </c>
      <c r="AH7" s="2415">
        <v>0.6</v>
      </c>
      <c r="AI7" s="2415">
        <v>0.6</v>
      </c>
      <c r="AJ7" s="2415">
        <v>0.6</v>
      </c>
      <c r="AK7" s="2415">
        <v>0.6</v>
      </c>
      <c r="AL7" s="2415">
        <v>0.6</v>
      </c>
      <c r="AM7" s="2415">
        <v>0.6</v>
      </c>
      <c r="AN7" s="2415">
        <v>0.6</v>
      </c>
      <c r="AO7" s="2415">
        <v>0.6</v>
      </c>
      <c r="AP7" s="2415">
        <v>0.6</v>
      </c>
      <c r="AQ7" s="2415">
        <v>0.6</v>
      </c>
      <c r="AR7" s="2415">
        <v>0.6</v>
      </c>
      <c r="AS7" s="2415">
        <v>0.6</v>
      </c>
      <c r="AT7" s="2415">
        <v>0.6</v>
      </c>
      <c r="AU7" s="2415">
        <v>0.6</v>
      </c>
      <c r="AV7" s="2415">
        <v>0.6</v>
      </c>
      <c r="AW7" s="2415">
        <v>0.6</v>
      </c>
      <c r="AX7" s="2415">
        <v>0.6</v>
      </c>
      <c r="AY7" s="2415">
        <v>0.6</v>
      </c>
      <c r="AZ7" s="2415">
        <v>0.6</v>
      </c>
      <c r="BA7" s="2415">
        <v>0.6</v>
      </c>
      <c r="BB7" s="2415">
        <v>0.6</v>
      </c>
      <c r="BC7" s="2415">
        <v>0.6</v>
      </c>
      <c r="BD7" s="2415">
        <v>0.6</v>
      </c>
      <c r="BE7" s="2415">
        <v>0.6</v>
      </c>
      <c r="BF7" s="2415">
        <v>0.6</v>
      </c>
      <c r="BG7" s="2415">
        <v>0.6</v>
      </c>
      <c r="BH7" s="2415">
        <v>0.6</v>
      </c>
      <c r="BI7" s="2415">
        <v>0.6</v>
      </c>
      <c r="BJ7" s="2415">
        <v>0.6</v>
      </c>
      <c r="BK7" s="2415">
        <v>0.6</v>
      </c>
      <c r="BL7" s="2415">
        <v>0.6</v>
      </c>
      <c r="BM7" s="2415">
        <v>0.6</v>
      </c>
      <c r="BN7" s="2415">
        <v>0.6</v>
      </c>
      <c r="BO7" s="2451">
        <v>0.6</v>
      </c>
    </row>
    <row r="8" spans="1:67" x14ac:dyDescent="0.25">
      <c r="A8" s="1742" t="s">
        <v>1420</v>
      </c>
      <c r="B8" s="2943">
        <v>0.6</v>
      </c>
      <c r="C8" s="2415">
        <v>0.6</v>
      </c>
      <c r="D8" s="2415">
        <v>0.6</v>
      </c>
      <c r="E8" s="2415">
        <v>0.6</v>
      </c>
      <c r="F8" s="2415">
        <v>0.6</v>
      </c>
      <c r="G8" s="2415">
        <v>0.6</v>
      </c>
      <c r="H8" s="2415">
        <v>0</v>
      </c>
      <c r="I8" s="2415">
        <v>0.6</v>
      </c>
      <c r="J8" s="2415">
        <v>0.6</v>
      </c>
      <c r="K8" s="2415">
        <v>0.6</v>
      </c>
      <c r="L8" s="2415">
        <v>0.6</v>
      </c>
      <c r="M8" s="2415">
        <v>0.6</v>
      </c>
      <c r="N8" s="2415">
        <v>0.6</v>
      </c>
      <c r="O8" s="2415">
        <v>0.6</v>
      </c>
      <c r="P8" s="2415">
        <v>0.6</v>
      </c>
      <c r="Q8" s="2415">
        <v>0.6</v>
      </c>
      <c r="R8" s="2415">
        <v>0.6</v>
      </c>
      <c r="S8" s="2415">
        <v>0.6</v>
      </c>
      <c r="T8" s="2415">
        <v>0.6</v>
      </c>
      <c r="U8" s="2415">
        <v>0.6</v>
      </c>
      <c r="V8" s="2415">
        <v>0.6</v>
      </c>
      <c r="W8" s="2415">
        <v>0.6</v>
      </c>
      <c r="X8" s="2415">
        <v>0.6</v>
      </c>
      <c r="Y8" s="2415">
        <v>0.6</v>
      </c>
      <c r="Z8" s="2415">
        <v>0.6</v>
      </c>
      <c r="AA8" s="2415">
        <v>0.6</v>
      </c>
      <c r="AB8" s="2415">
        <v>0.6</v>
      </c>
      <c r="AC8" s="2415">
        <v>0.6</v>
      </c>
      <c r="AD8" s="2415">
        <v>0.6</v>
      </c>
      <c r="AE8" s="2415">
        <v>0.6</v>
      </c>
      <c r="AF8" s="2415">
        <v>0.6</v>
      </c>
      <c r="AG8" s="2415">
        <v>0.6</v>
      </c>
      <c r="AH8" s="2415">
        <v>0.6</v>
      </c>
      <c r="AI8" s="2415">
        <v>0.6</v>
      </c>
      <c r="AJ8" s="2415">
        <v>0.6</v>
      </c>
      <c r="AK8" s="2415">
        <v>0.6</v>
      </c>
      <c r="AL8" s="2415">
        <v>0.6</v>
      </c>
      <c r="AM8" s="2415">
        <v>0.6</v>
      </c>
      <c r="AN8" s="2415">
        <v>0.6</v>
      </c>
      <c r="AO8" s="2415">
        <v>0.6</v>
      </c>
      <c r="AP8" s="2415">
        <v>0.6</v>
      </c>
      <c r="AQ8" s="2415">
        <v>0.6</v>
      </c>
      <c r="AR8" s="2415">
        <v>0.6</v>
      </c>
      <c r="AS8" s="2415">
        <v>0.6</v>
      </c>
      <c r="AT8" s="2415">
        <v>0.6</v>
      </c>
      <c r="AU8" s="2415">
        <v>0.6</v>
      </c>
      <c r="AV8" s="2415">
        <v>0.6</v>
      </c>
      <c r="AW8" s="2415">
        <v>0.6</v>
      </c>
      <c r="AX8" s="2415">
        <v>0.6</v>
      </c>
      <c r="AY8" s="2415">
        <v>0.6</v>
      </c>
      <c r="AZ8" s="2415">
        <v>0.6</v>
      </c>
      <c r="BA8" s="2415">
        <v>0.6</v>
      </c>
      <c r="BB8" s="2415">
        <v>0.6</v>
      </c>
      <c r="BC8" s="2415">
        <v>0.6</v>
      </c>
      <c r="BD8" s="2415">
        <v>0.6</v>
      </c>
      <c r="BE8" s="2415">
        <v>0.6</v>
      </c>
      <c r="BF8" s="2415">
        <v>0.6</v>
      </c>
      <c r="BG8" s="2415">
        <v>0.6</v>
      </c>
      <c r="BH8" s="2415">
        <v>0.6</v>
      </c>
      <c r="BI8" s="2415">
        <v>0.6</v>
      </c>
      <c r="BJ8" s="2415">
        <v>0.6</v>
      </c>
      <c r="BK8" s="2415">
        <v>0.6</v>
      </c>
      <c r="BL8" s="2415">
        <v>0.6</v>
      </c>
      <c r="BM8" s="2415">
        <v>0.6</v>
      </c>
      <c r="BN8" s="2415">
        <v>0.6</v>
      </c>
      <c r="BO8" s="2451">
        <v>0.6</v>
      </c>
    </row>
    <row r="9" spans="1:67" x14ac:dyDescent="0.25">
      <c r="A9" s="1742" t="s">
        <v>1425</v>
      </c>
      <c r="B9" s="2943">
        <v>0.6</v>
      </c>
      <c r="C9" s="2415">
        <v>0.6</v>
      </c>
      <c r="D9" s="2415">
        <v>0.6</v>
      </c>
      <c r="E9" s="2415">
        <v>0.6</v>
      </c>
      <c r="F9" s="2415">
        <v>0.6</v>
      </c>
      <c r="G9" s="2415">
        <v>0.6</v>
      </c>
      <c r="H9" s="2415">
        <v>0.6</v>
      </c>
      <c r="I9" s="2415">
        <v>0</v>
      </c>
      <c r="J9" s="2415">
        <v>0.6</v>
      </c>
      <c r="K9" s="2415">
        <v>0.6</v>
      </c>
      <c r="L9" s="2415">
        <v>0.6</v>
      </c>
      <c r="M9" s="2415">
        <v>0.6</v>
      </c>
      <c r="N9" s="2415">
        <v>0.6</v>
      </c>
      <c r="O9" s="2415">
        <v>0.6</v>
      </c>
      <c r="P9" s="2415">
        <v>0.6</v>
      </c>
      <c r="Q9" s="2415">
        <v>0.6</v>
      </c>
      <c r="R9" s="2415">
        <v>0.6</v>
      </c>
      <c r="S9" s="2415">
        <v>0.6</v>
      </c>
      <c r="T9" s="2415">
        <v>0.6</v>
      </c>
      <c r="U9" s="2415">
        <v>0.6</v>
      </c>
      <c r="V9" s="2415">
        <v>0.6</v>
      </c>
      <c r="W9" s="2415">
        <v>0.6</v>
      </c>
      <c r="X9" s="2415">
        <v>0.6</v>
      </c>
      <c r="Y9" s="2415">
        <v>0.6</v>
      </c>
      <c r="Z9" s="2415">
        <v>0.6</v>
      </c>
      <c r="AA9" s="2415">
        <v>0.6</v>
      </c>
      <c r="AB9" s="2415">
        <v>0.6</v>
      </c>
      <c r="AC9" s="2415">
        <v>0.6</v>
      </c>
      <c r="AD9" s="2415">
        <v>0.6</v>
      </c>
      <c r="AE9" s="2415">
        <v>0.6</v>
      </c>
      <c r="AF9" s="2415">
        <v>0.6</v>
      </c>
      <c r="AG9" s="2415">
        <v>0.6</v>
      </c>
      <c r="AH9" s="2415">
        <v>0.6</v>
      </c>
      <c r="AI9" s="2415">
        <v>0.6</v>
      </c>
      <c r="AJ9" s="2415">
        <v>0.6</v>
      </c>
      <c r="AK9" s="2415">
        <v>0.6</v>
      </c>
      <c r="AL9" s="2415">
        <v>0.6</v>
      </c>
      <c r="AM9" s="2415">
        <v>0.6</v>
      </c>
      <c r="AN9" s="2415">
        <v>0.6</v>
      </c>
      <c r="AO9" s="2415">
        <v>0.6</v>
      </c>
      <c r="AP9" s="2415">
        <v>0.6</v>
      </c>
      <c r="AQ9" s="2415">
        <v>0.6</v>
      </c>
      <c r="AR9" s="2415">
        <v>0.6</v>
      </c>
      <c r="AS9" s="2415">
        <v>0.6</v>
      </c>
      <c r="AT9" s="2415">
        <v>0.6</v>
      </c>
      <c r="AU9" s="2415">
        <v>0.6</v>
      </c>
      <c r="AV9" s="2415">
        <v>0.6</v>
      </c>
      <c r="AW9" s="2415">
        <v>0.6</v>
      </c>
      <c r="AX9" s="2415">
        <v>0.6</v>
      </c>
      <c r="AY9" s="2415">
        <v>0.6</v>
      </c>
      <c r="AZ9" s="2415">
        <v>0.6</v>
      </c>
      <c r="BA9" s="2415">
        <v>0.6</v>
      </c>
      <c r="BB9" s="2415">
        <v>0.6</v>
      </c>
      <c r="BC9" s="2415">
        <v>0.6</v>
      </c>
      <c r="BD9" s="2415">
        <v>0.6</v>
      </c>
      <c r="BE9" s="2415">
        <v>0.6</v>
      </c>
      <c r="BF9" s="2415">
        <v>0.6</v>
      </c>
      <c r="BG9" s="2415">
        <v>0.6</v>
      </c>
      <c r="BH9" s="2415">
        <v>0.6</v>
      </c>
      <c r="BI9" s="2415">
        <v>0.6</v>
      </c>
      <c r="BJ9" s="2415">
        <v>0.6</v>
      </c>
      <c r="BK9" s="2415">
        <v>0.6</v>
      </c>
      <c r="BL9" s="2415">
        <v>0.6</v>
      </c>
      <c r="BM9" s="2415">
        <v>0.6</v>
      </c>
      <c r="BN9" s="2415">
        <v>0.6</v>
      </c>
      <c r="BO9" s="2451">
        <v>0.6</v>
      </c>
    </row>
    <row r="10" spans="1:67" x14ac:dyDescent="0.25">
      <c r="A10" s="1742" t="s">
        <v>1417</v>
      </c>
      <c r="B10" s="2943">
        <v>0.6</v>
      </c>
      <c r="C10" s="2415">
        <v>0.6</v>
      </c>
      <c r="D10" s="2415">
        <v>0.6</v>
      </c>
      <c r="E10" s="2415">
        <v>0.6</v>
      </c>
      <c r="F10" s="2415">
        <v>0.6</v>
      </c>
      <c r="G10" s="2415">
        <v>0.6</v>
      </c>
      <c r="H10" s="2415">
        <v>0.6</v>
      </c>
      <c r="I10" s="2415">
        <v>0.6</v>
      </c>
      <c r="J10" s="2415">
        <v>0</v>
      </c>
      <c r="K10" s="2415">
        <v>0.6</v>
      </c>
      <c r="L10" s="2415">
        <v>0.6</v>
      </c>
      <c r="M10" s="2415">
        <v>0.6</v>
      </c>
      <c r="N10" s="2415">
        <v>0.6</v>
      </c>
      <c r="O10" s="2415">
        <v>0.6</v>
      </c>
      <c r="P10" s="2415">
        <v>0.6</v>
      </c>
      <c r="Q10" s="2415">
        <v>0.6</v>
      </c>
      <c r="R10" s="2415">
        <v>0.6</v>
      </c>
      <c r="S10" s="2415">
        <v>0.6</v>
      </c>
      <c r="T10" s="2415">
        <v>0.6</v>
      </c>
      <c r="U10" s="2415">
        <v>0.6</v>
      </c>
      <c r="V10" s="2415">
        <v>0.6</v>
      </c>
      <c r="W10" s="2415">
        <v>0.6</v>
      </c>
      <c r="X10" s="2415">
        <v>0.6</v>
      </c>
      <c r="Y10" s="2415">
        <v>0.6</v>
      </c>
      <c r="Z10" s="2415">
        <v>0.6</v>
      </c>
      <c r="AA10" s="2415">
        <v>0.6</v>
      </c>
      <c r="AB10" s="2415">
        <v>0.6</v>
      </c>
      <c r="AC10" s="2415">
        <v>0.6</v>
      </c>
      <c r="AD10" s="2415">
        <v>0.6</v>
      </c>
      <c r="AE10" s="2415">
        <v>0.6</v>
      </c>
      <c r="AF10" s="2415">
        <v>0.6</v>
      </c>
      <c r="AG10" s="2415">
        <v>0.6</v>
      </c>
      <c r="AH10" s="2415">
        <v>0.6</v>
      </c>
      <c r="AI10" s="2415">
        <v>0.6</v>
      </c>
      <c r="AJ10" s="2415">
        <v>0.6</v>
      </c>
      <c r="AK10" s="2415">
        <v>0.6</v>
      </c>
      <c r="AL10" s="2415">
        <v>0.6</v>
      </c>
      <c r="AM10" s="2415">
        <v>0.6</v>
      </c>
      <c r="AN10" s="2415">
        <v>0.6</v>
      </c>
      <c r="AO10" s="2415">
        <v>0.6</v>
      </c>
      <c r="AP10" s="2415">
        <v>0.6</v>
      </c>
      <c r="AQ10" s="2415">
        <v>0.6</v>
      </c>
      <c r="AR10" s="2415">
        <v>0.6</v>
      </c>
      <c r="AS10" s="2415">
        <v>0.6</v>
      </c>
      <c r="AT10" s="2415">
        <v>0.6</v>
      </c>
      <c r="AU10" s="2415">
        <v>0.6</v>
      </c>
      <c r="AV10" s="2415">
        <v>0.6</v>
      </c>
      <c r="AW10" s="2415">
        <v>0.6</v>
      </c>
      <c r="AX10" s="2415">
        <v>0.6</v>
      </c>
      <c r="AY10" s="2415">
        <v>0.6</v>
      </c>
      <c r="AZ10" s="2415">
        <v>0.6</v>
      </c>
      <c r="BA10" s="2415">
        <v>0.6</v>
      </c>
      <c r="BB10" s="2415">
        <v>0.6</v>
      </c>
      <c r="BC10" s="2415">
        <v>0.6</v>
      </c>
      <c r="BD10" s="2415">
        <v>0.6</v>
      </c>
      <c r="BE10" s="2415">
        <v>0.6</v>
      </c>
      <c r="BF10" s="2415">
        <v>0.6</v>
      </c>
      <c r="BG10" s="2415">
        <v>0.6</v>
      </c>
      <c r="BH10" s="2415">
        <v>0.6</v>
      </c>
      <c r="BI10" s="2415">
        <v>0.6</v>
      </c>
      <c r="BJ10" s="2415">
        <v>0.6</v>
      </c>
      <c r="BK10" s="2415">
        <v>0.6</v>
      </c>
      <c r="BL10" s="2415">
        <v>0.6</v>
      </c>
      <c r="BM10" s="2415">
        <v>0.6</v>
      </c>
      <c r="BN10" s="2415">
        <v>0.6</v>
      </c>
      <c r="BO10" s="2451">
        <v>0.6</v>
      </c>
    </row>
    <row r="11" spans="1:67" x14ac:dyDescent="0.25">
      <c r="A11" s="1742" t="s">
        <v>1426</v>
      </c>
      <c r="B11" s="2943">
        <v>0.6</v>
      </c>
      <c r="C11" s="2415">
        <v>0.6</v>
      </c>
      <c r="D11" s="2415">
        <v>0.6</v>
      </c>
      <c r="E11" s="2415">
        <v>0.6</v>
      </c>
      <c r="F11" s="2415">
        <v>0.6</v>
      </c>
      <c r="G11" s="2415">
        <v>0.6</v>
      </c>
      <c r="H11" s="2415">
        <v>0.6</v>
      </c>
      <c r="I11" s="2415">
        <v>0.6</v>
      </c>
      <c r="J11" s="2415">
        <v>0.6</v>
      </c>
      <c r="K11" s="2415">
        <v>0</v>
      </c>
      <c r="L11" s="2415">
        <v>0.6</v>
      </c>
      <c r="M11" s="2415">
        <v>0.6</v>
      </c>
      <c r="N11" s="2415">
        <v>0.6</v>
      </c>
      <c r="O11" s="2415">
        <v>0.6</v>
      </c>
      <c r="P11" s="2415">
        <v>0.6</v>
      </c>
      <c r="Q11" s="2415">
        <v>0.6</v>
      </c>
      <c r="R11" s="2415">
        <v>0.6</v>
      </c>
      <c r="S11" s="2415">
        <v>0.6</v>
      </c>
      <c r="T11" s="2415">
        <v>0.6</v>
      </c>
      <c r="U11" s="2415">
        <v>0.6</v>
      </c>
      <c r="V11" s="2415">
        <v>0.6</v>
      </c>
      <c r="W11" s="2415">
        <v>0.6</v>
      </c>
      <c r="X11" s="2415">
        <v>0.6</v>
      </c>
      <c r="Y11" s="2415">
        <v>0.6</v>
      </c>
      <c r="Z11" s="2415">
        <v>0.6</v>
      </c>
      <c r="AA11" s="2415">
        <v>0.6</v>
      </c>
      <c r="AB11" s="2415">
        <v>0.6</v>
      </c>
      <c r="AC11" s="2415">
        <v>0.6</v>
      </c>
      <c r="AD11" s="2415">
        <v>0.6</v>
      </c>
      <c r="AE11" s="2415">
        <v>0.6</v>
      </c>
      <c r="AF11" s="2415">
        <v>0.6</v>
      </c>
      <c r="AG11" s="2415">
        <v>0.6</v>
      </c>
      <c r="AH11" s="2415">
        <v>0.6</v>
      </c>
      <c r="AI11" s="2415">
        <v>0.6</v>
      </c>
      <c r="AJ11" s="2415">
        <v>0.6</v>
      </c>
      <c r="AK11" s="2415">
        <v>0.6</v>
      </c>
      <c r="AL11" s="2415">
        <v>0.6</v>
      </c>
      <c r="AM11" s="2415">
        <v>0.6</v>
      </c>
      <c r="AN11" s="2415">
        <v>0.6</v>
      </c>
      <c r="AO11" s="2415">
        <v>0.6</v>
      </c>
      <c r="AP11" s="2415">
        <v>0.6</v>
      </c>
      <c r="AQ11" s="2415">
        <v>0.6</v>
      </c>
      <c r="AR11" s="2415">
        <v>0.6</v>
      </c>
      <c r="AS11" s="2415">
        <v>0.6</v>
      </c>
      <c r="AT11" s="2415">
        <v>0.6</v>
      </c>
      <c r="AU11" s="2415">
        <v>0.6</v>
      </c>
      <c r="AV11" s="2415">
        <v>0.6</v>
      </c>
      <c r="AW11" s="2415">
        <v>0.6</v>
      </c>
      <c r="AX11" s="2415">
        <v>0.6</v>
      </c>
      <c r="AY11" s="2415">
        <v>0.6</v>
      </c>
      <c r="AZ11" s="2415">
        <v>0.6</v>
      </c>
      <c r="BA11" s="2415">
        <v>0.6</v>
      </c>
      <c r="BB11" s="2415">
        <v>0.6</v>
      </c>
      <c r="BC11" s="2415">
        <v>0.6</v>
      </c>
      <c r="BD11" s="2415">
        <v>0.6</v>
      </c>
      <c r="BE11" s="2415">
        <v>0.6</v>
      </c>
      <c r="BF11" s="2415">
        <v>0.6</v>
      </c>
      <c r="BG11" s="2415">
        <v>0.6</v>
      </c>
      <c r="BH11" s="2415">
        <v>0.6</v>
      </c>
      <c r="BI11" s="2415">
        <v>0.6</v>
      </c>
      <c r="BJ11" s="2415">
        <v>0.6</v>
      </c>
      <c r="BK11" s="2415">
        <v>0.6</v>
      </c>
      <c r="BL11" s="2415">
        <v>0.6</v>
      </c>
      <c r="BM11" s="2415">
        <v>0.6</v>
      </c>
      <c r="BN11" s="2415">
        <v>0.6</v>
      </c>
      <c r="BO11" s="2451">
        <v>0.6</v>
      </c>
    </row>
    <row r="12" spans="1:67" x14ac:dyDescent="0.25">
      <c r="A12" s="1742" t="s">
        <v>1415</v>
      </c>
      <c r="B12" s="2943">
        <v>0.6</v>
      </c>
      <c r="C12" s="2415">
        <v>0.6</v>
      </c>
      <c r="D12" s="2415">
        <v>0.6</v>
      </c>
      <c r="E12" s="2415">
        <v>0.6</v>
      </c>
      <c r="F12" s="2415">
        <v>0.6</v>
      </c>
      <c r="G12" s="2415">
        <v>0.6</v>
      </c>
      <c r="H12" s="2415">
        <v>0.6</v>
      </c>
      <c r="I12" s="2415">
        <v>0.6</v>
      </c>
      <c r="J12" s="2415">
        <v>0.6</v>
      </c>
      <c r="K12" s="2415">
        <v>0.6</v>
      </c>
      <c r="L12" s="2415">
        <v>0</v>
      </c>
      <c r="M12" s="2415">
        <v>0.6</v>
      </c>
      <c r="N12" s="2415">
        <v>0.6</v>
      </c>
      <c r="O12" s="2415">
        <v>0.6</v>
      </c>
      <c r="P12" s="2415">
        <v>0.6</v>
      </c>
      <c r="Q12" s="2415">
        <v>0.6</v>
      </c>
      <c r="R12" s="2415">
        <v>0.6</v>
      </c>
      <c r="S12" s="2415">
        <v>0.6</v>
      </c>
      <c r="T12" s="2415">
        <v>0.6</v>
      </c>
      <c r="U12" s="2415">
        <v>0.6</v>
      </c>
      <c r="V12" s="2415">
        <v>0.6</v>
      </c>
      <c r="W12" s="2415">
        <v>0.6</v>
      </c>
      <c r="X12" s="2415">
        <v>0.6</v>
      </c>
      <c r="Y12" s="2415">
        <v>0.6</v>
      </c>
      <c r="Z12" s="2415">
        <v>0.6</v>
      </c>
      <c r="AA12" s="2415">
        <v>0.6</v>
      </c>
      <c r="AB12" s="2415">
        <v>0.6</v>
      </c>
      <c r="AC12" s="2415">
        <v>0.6</v>
      </c>
      <c r="AD12" s="2415">
        <v>0.6</v>
      </c>
      <c r="AE12" s="2415">
        <v>0.6</v>
      </c>
      <c r="AF12" s="2415">
        <v>0.6</v>
      </c>
      <c r="AG12" s="2415">
        <v>0.6</v>
      </c>
      <c r="AH12" s="2415">
        <v>0.6</v>
      </c>
      <c r="AI12" s="2415">
        <v>0.6</v>
      </c>
      <c r="AJ12" s="2415">
        <v>0.6</v>
      </c>
      <c r="AK12" s="2415">
        <v>0.6</v>
      </c>
      <c r="AL12" s="2415">
        <v>0.6</v>
      </c>
      <c r="AM12" s="2415">
        <v>0.6</v>
      </c>
      <c r="AN12" s="2415">
        <v>0.6</v>
      </c>
      <c r="AO12" s="2415">
        <v>0.6</v>
      </c>
      <c r="AP12" s="2415">
        <v>0.6</v>
      </c>
      <c r="AQ12" s="2415">
        <v>0.6</v>
      </c>
      <c r="AR12" s="2415">
        <v>0.6</v>
      </c>
      <c r="AS12" s="2415">
        <v>0.6</v>
      </c>
      <c r="AT12" s="2415">
        <v>0.6</v>
      </c>
      <c r="AU12" s="2415">
        <v>0.6</v>
      </c>
      <c r="AV12" s="2415">
        <v>0.6</v>
      </c>
      <c r="AW12" s="2415">
        <v>0.6</v>
      </c>
      <c r="AX12" s="2415">
        <v>0.6</v>
      </c>
      <c r="AY12" s="2415">
        <v>0.6</v>
      </c>
      <c r="AZ12" s="2415">
        <v>0.6</v>
      </c>
      <c r="BA12" s="2415">
        <v>0.6</v>
      </c>
      <c r="BB12" s="2415">
        <v>0.6</v>
      </c>
      <c r="BC12" s="2415">
        <v>0.6</v>
      </c>
      <c r="BD12" s="2415">
        <v>0.6</v>
      </c>
      <c r="BE12" s="2415">
        <v>0.6</v>
      </c>
      <c r="BF12" s="2415">
        <v>0.6</v>
      </c>
      <c r="BG12" s="2415">
        <v>0.6</v>
      </c>
      <c r="BH12" s="2415">
        <v>0.6</v>
      </c>
      <c r="BI12" s="2415">
        <v>0.6</v>
      </c>
      <c r="BJ12" s="2415">
        <v>0.6</v>
      </c>
      <c r="BK12" s="2415">
        <v>0.6</v>
      </c>
      <c r="BL12" s="2415">
        <v>0.6</v>
      </c>
      <c r="BM12" s="2415">
        <v>0.6</v>
      </c>
      <c r="BN12" s="2415">
        <v>0.6</v>
      </c>
      <c r="BO12" s="2451">
        <v>0.6</v>
      </c>
    </row>
    <row r="13" spans="1:67" x14ac:dyDescent="0.25">
      <c r="A13" s="1742" t="s">
        <v>1419</v>
      </c>
      <c r="B13" s="2943">
        <v>0.6</v>
      </c>
      <c r="C13" s="2415">
        <v>0.6</v>
      </c>
      <c r="D13" s="2415">
        <v>0.6</v>
      </c>
      <c r="E13" s="2415">
        <v>0.6</v>
      </c>
      <c r="F13" s="2415">
        <v>0.6</v>
      </c>
      <c r="G13" s="2415">
        <v>0.6</v>
      </c>
      <c r="H13" s="2415">
        <v>0.6</v>
      </c>
      <c r="I13" s="2415">
        <v>0.6</v>
      </c>
      <c r="J13" s="2415">
        <v>0.6</v>
      </c>
      <c r="K13" s="2415">
        <v>0.6</v>
      </c>
      <c r="L13" s="2415">
        <v>0.6</v>
      </c>
      <c r="M13" s="2415">
        <v>0</v>
      </c>
      <c r="N13" s="2415">
        <v>0.6</v>
      </c>
      <c r="O13" s="2415">
        <v>0.6</v>
      </c>
      <c r="P13" s="2415">
        <v>0.6</v>
      </c>
      <c r="Q13" s="2415">
        <v>0.6</v>
      </c>
      <c r="R13" s="2415">
        <v>0.6</v>
      </c>
      <c r="S13" s="2415">
        <v>0.6</v>
      </c>
      <c r="T13" s="2415">
        <v>0.6</v>
      </c>
      <c r="U13" s="2415">
        <v>0.6</v>
      </c>
      <c r="V13" s="2415">
        <v>0.6</v>
      </c>
      <c r="W13" s="2415">
        <v>0.6</v>
      </c>
      <c r="X13" s="2415">
        <v>0.6</v>
      </c>
      <c r="Y13" s="2415">
        <v>0.6</v>
      </c>
      <c r="Z13" s="2415">
        <v>0.6</v>
      </c>
      <c r="AA13" s="2415">
        <v>0.6</v>
      </c>
      <c r="AB13" s="2415">
        <v>0.6</v>
      </c>
      <c r="AC13" s="2415">
        <v>0.6</v>
      </c>
      <c r="AD13" s="2415">
        <v>0.6</v>
      </c>
      <c r="AE13" s="2415">
        <v>0.6</v>
      </c>
      <c r="AF13" s="2415">
        <v>0.6</v>
      </c>
      <c r="AG13" s="2415">
        <v>0.6</v>
      </c>
      <c r="AH13" s="2415">
        <v>0.6</v>
      </c>
      <c r="AI13" s="2415">
        <v>0.6</v>
      </c>
      <c r="AJ13" s="2415">
        <v>0.6</v>
      </c>
      <c r="AK13" s="2415">
        <v>0.6</v>
      </c>
      <c r="AL13" s="2415">
        <v>0.6</v>
      </c>
      <c r="AM13" s="2415">
        <v>0.6</v>
      </c>
      <c r="AN13" s="2415">
        <v>0.6</v>
      </c>
      <c r="AO13" s="2415">
        <v>0.6</v>
      </c>
      <c r="AP13" s="2415">
        <v>0.6</v>
      </c>
      <c r="AQ13" s="2415">
        <v>0.6</v>
      </c>
      <c r="AR13" s="2415">
        <v>0.6</v>
      </c>
      <c r="AS13" s="2415">
        <v>0.6</v>
      </c>
      <c r="AT13" s="2415">
        <v>0.6</v>
      </c>
      <c r="AU13" s="2415">
        <v>0.6</v>
      </c>
      <c r="AV13" s="2415">
        <v>0.6</v>
      </c>
      <c r="AW13" s="2415">
        <v>0.6</v>
      </c>
      <c r="AX13" s="2415">
        <v>0.6</v>
      </c>
      <c r="AY13" s="2415">
        <v>0.6</v>
      </c>
      <c r="AZ13" s="2415">
        <v>0.6</v>
      </c>
      <c r="BA13" s="2415">
        <v>0.6</v>
      </c>
      <c r="BB13" s="2415">
        <v>0.6</v>
      </c>
      <c r="BC13" s="2415">
        <v>0.6</v>
      </c>
      <c r="BD13" s="2415">
        <v>0.6</v>
      </c>
      <c r="BE13" s="2415">
        <v>0.6</v>
      </c>
      <c r="BF13" s="2415">
        <v>0.6</v>
      </c>
      <c r="BG13" s="2415">
        <v>0.6</v>
      </c>
      <c r="BH13" s="2415">
        <v>0.6</v>
      </c>
      <c r="BI13" s="2415">
        <v>0.6</v>
      </c>
      <c r="BJ13" s="2415">
        <v>0.6</v>
      </c>
      <c r="BK13" s="2415">
        <v>0.6</v>
      </c>
      <c r="BL13" s="2415">
        <v>0.6</v>
      </c>
      <c r="BM13" s="2415">
        <v>0.6</v>
      </c>
      <c r="BN13" s="2415">
        <v>0.6</v>
      </c>
      <c r="BO13" s="2451">
        <v>0.6</v>
      </c>
    </row>
    <row r="14" spans="1:67" x14ac:dyDescent="0.25">
      <c r="A14" s="1742" t="s">
        <v>1427</v>
      </c>
      <c r="B14" s="2943">
        <v>0.6</v>
      </c>
      <c r="C14" s="2415">
        <v>0.6</v>
      </c>
      <c r="D14" s="2415">
        <v>0.6</v>
      </c>
      <c r="E14" s="2415">
        <v>0.6</v>
      </c>
      <c r="F14" s="2415">
        <v>0.6</v>
      </c>
      <c r="G14" s="2415">
        <v>0.6</v>
      </c>
      <c r="H14" s="2415">
        <v>0.6</v>
      </c>
      <c r="I14" s="2415">
        <v>0.6</v>
      </c>
      <c r="J14" s="2415">
        <v>0.6</v>
      </c>
      <c r="K14" s="2415">
        <v>0.6</v>
      </c>
      <c r="L14" s="2415">
        <v>0.6</v>
      </c>
      <c r="M14" s="2415">
        <v>0.6</v>
      </c>
      <c r="N14" s="2415">
        <v>0</v>
      </c>
      <c r="O14" s="2415">
        <v>0.6</v>
      </c>
      <c r="P14" s="2415">
        <v>0.6</v>
      </c>
      <c r="Q14" s="2415">
        <v>0.6</v>
      </c>
      <c r="R14" s="2415">
        <v>0.6</v>
      </c>
      <c r="S14" s="2415">
        <v>0.6</v>
      </c>
      <c r="T14" s="2415">
        <v>0.6</v>
      </c>
      <c r="U14" s="2415">
        <v>0.6</v>
      </c>
      <c r="V14" s="2415">
        <v>0.6</v>
      </c>
      <c r="W14" s="2415">
        <v>0.6</v>
      </c>
      <c r="X14" s="2415">
        <v>0.6</v>
      </c>
      <c r="Y14" s="2415">
        <v>0.6</v>
      </c>
      <c r="Z14" s="2415">
        <v>0.6</v>
      </c>
      <c r="AA14" s="2415">
        <v>0.6</v>
      </c>
      <c r="AB14" s="2415">
        <v>0.6</v>
      </c>
      <c r="AC14" s="2415">
        <v>0.6</v>
      </c>
      <c r="AD14" s="2415">
        <v>0.6</v>
      </c>
      <c r="AE14" s="2415">
        <v>0.6</v>
      </c>
      <c r="AF14" s="2415">
        <v>0.6</v>
      </c>
      <c r="AG14" s="2415">
        <v>0.6</v>
      </c>
      <c r="AH14" s="2415">
        <v>0.6</v>
      </c>
      <c r="AI14" s="2415">
        <v>0.6</v>
      </c>
      <c r="AJ14" s="2415">
        <v>0.6</v>
      </c>
      <c r="AK14" s="2415">
        <v>0.6</v>
      </c>
      <c r="AL14" s="2415">
        <v>0.6</v>
      </c>
      <c r="AM14" s="2415">
        <v>0.6</v>
      </c>
      <c r="AN14" s="2415">
        <v>0.6</v>
      </c>
      <c r="AO14" s="2415">
        <v>0.6</v>
      </c>
      <c r="AP14" s="2415">
        <v>0.6</v>
      </c>
      <c r="AQ14" s="2415">
        <v>0.6</v>
      </c>
      <c r="AR14" s="2415">
        <v>0.6</v>
      </c>
      <c r="AS14" s="2415">
        <v>0.6</v>
      </c>
      <c r="AT14" s="2415">
        <v>0.6</v>
      </c>
      <c r="AU14" s="2415">
        <v>0.6</v>
      </c>
      <c r="AV14" s="2415">
        <v>0.6</v>
      </c>
      <c r="AW14" s="2415">
        <v>0.6</v>
      </c>
      <c r="AX14" s="2415">
        <v>0.6</v>
      </c>
      <c r="AY14" s="2415">
        <v>0.6</v>
      </c>
      <c r="AZ14" s="2415">
        <v>0.6</v>
      </c>
      <c r="BA14" s="2415">
        <v>0.6</v>
      </c>
      <c r="BB14" s="2415">
        <v>0.6</v>
      </c>
      <c r="BC14" s="2415">
        <v>0.6</v>
      </c>
      <c r="BD14" s="2415">
        <v>0.6</v>
      </c>
      <c r="BE14" s="2415">
        <v>0.6</v>
      </c>
      <c r="BF14" s="2415">
        <v>0.6</v>
      </c>
      <c r="BG14" s="2415">
        <v>0.6</v>
      </c>
      <c r="BH14" s="2415">
        <v>0.6</v>
      </c>
      <c r="BI14" s="2415">
        <v>0.6</v>
      </c>
      <c r="BJ14" s="2415">
        <v>0.6</v>
      </c>
      <c r="BK14" s="2415">
        <v>0.6</v>
      </c>
      <c r="BL14" s="2415">
        <v>0.6</v>
      </c>
      <c r="BM14" s="2415">
        <v>0.6</v>
      </c>
      <c r="BN14" s="2415">
        <v>0.6</v>
      </c>
      <c r="BO14" s="2451">
        <v>0.6</v>
      </c>
    </row>
    <row r="15" spans="1:67" x14ac:dyDescent="0.25">
      <c r="A15" s="1742" t="s">
        <v>1418</v>
      </c>
      <c r="B15" s="2943">
        <v>0.6</v>
      </c>
      <c r="C15" s="2415">
        <v>0.6</v>
      </c>
      <c r="D15" s="2415">
        <v>0.6</v>
      </c>
      <c r="E15" s="2415">
        <v>0.6</v>
      </c>
      <c r="F15" s="2415">
        <v>0.6</v>
      </c>
      <c r="G15" s="2415">
        <v>0.6</v>
      </c>
      <c r="H15" s="2415">
        <v>0.6</v>
      </c>
      <c r="I15" s="2415">
        <v>0.6</v>
      </c>
      <c r="J15" s="2415">
        <v>0.6</v>
      </c>
      <c r="K15" s="2415">
        <v>0.6</v>
      </c>
      <c r="L15" s="2415">
        <v>0.6</v>
      </c>
      <c r="M15" s="2415">
        <v>0.6</v>
      </c>
      <c r="N15" s="2415">
        <v>0.6</v>
      </c>
      <c r="O15" s="2415">
        <v>0</v>
      </c>
      <c r="P15" s="2415">
        <v>0.6</v>
      </c>
      <c r="Q15" s="2415">
        <v>0.6</v>
      </c>
      <c r="R15" s="2415">
        <v>0.6</v>
      </c>
      <c r="S15" s="2415">
        <v>0.6</v>
      </c>
      <c r="T15" s="2415">
        <v>0.6</v>
      </c>
      <c r="U15" s="2415">
        <v>0.6</v>
      </c>
      <c r="V15" s="2415">
        <v>0.6</v>
      </c>
      <c r="W15" s="2415">
        <v>0.6</v>
      </c>
      <c r="X15" s="2415">
        <v>0.6</v>
      </c>
      <c r="Y15" s="2415">
        <v>0.6</v>
      </c>
      <c r="Z15" s="2415">
        <v>0.6</v>
      </c>
      <c r="AA15" s="2415">
        <v>0.6</v>
      </c>
      <c r="AB15" s="2415">
        <v>0.6</v>
      </c>
      <c r="AC15" s="2415">
        <v>0.6</v>
      </c>
      <c r="AD15" s="2415">
        <v>0.6</v>
      </c>
      <c r="AE15" s="2415">
        <v>0.6</v>
      </c>
      <c r="AF15" s="2415">
        <v>0.6</v>
      </c>
      <c r="AG15" s="2415">
        <v>0.6</v>
      </c>
      <c r="AH15" s="2415">
        <v>0.6</v>
      </c>
      <c r="AI15" s="2415">
        <v>0.6</v>
      </c>
      <c r="AJ15" s="2415">
        <v>0.6</v>
      </c>
      <c r="AK15" s="2415">
        <v>0.6</v>
      </c>
      <c r="AL15" s="2415">
        <v>0.6</v>
      </c>
      <c r="AM15" s="2415">
        <v>0.6</v>
      </c>
      <c r="AN15" s="2415">
        <v>0.6</v>
      </c>
      <c r="AO15" s="2415">
        <v>0.6</v>
      </c>
      <c r="AP15" s="2415">
        <v>0.6</v>
      </c>
      <c r="AQ15" s="2415">
        <v>0.6</v>
      </c>
      <c r="AR15" s="2415">
        <v>0.6</v>
      </c>
      <c r="AS15" s="2415">
        <v>0.6</v>
      </c>
      <c r="AT15" s="2415">
        <v>0.6</v>
      </c>
      <c r="AU15" s="2415">
        <v>0.6</v>
      </c>
      <c r="AV15" s="2415">
        <v>0.6</v>
      </c>
      <c r="AW15" s="2415">
        <v>0.6</v>
      </c>
      <c r="AX15" s="2415">
        <v>0.6</v>
      </c>
      <c r="AY15" s="2415">
        <v>0.6</v>
      </c>
      <c r="AZ15" s="2415">
        <v>0.6</v>
      </c>
      <c r="BA15" s="2415">
        <v>0.6</v>
      </c>
      <c r="BB15" s="2415">
        <v>0.6</v>
      </c>
      <c r="BC15" s="2415">
        <v>0.6</v>
      </c>
      <c r="BD15" s="2415">
        <v>0.6</v>
      </c>
      <c r="BE15" s="2415">
        <v>0.6</v>
      </c>
      <c r="BF15" s="2415">
        <v>0.6</v>
      </c>
      <c r="BG15" s="2415">
        <v>0.6</v>
      </c>
      <c r="BH15" s="2415">
        <v>0.6</v>
      </c>
      <c r="BI15" s="2415">
        <v>0.6</v>
      </c>
      <c r="BJ15" s="2415">
        <v>0.6</v>
      </c>
      <c r="BK15" s="2415">
        <v>0.6</v>
      </c>
      <c r="BL15" s="2415">
        <v>0.6</v>
      </c>
      <c r="BM15" s="2415">
        <v>0.6</v>
      </c>
      <c r="BN15" s="2415">
        <v>0.6</v>
      </c>
      <c r="BO15" s="2451">
        <v>0.6</v>
      </c>
    </row>
    <row r="16" spans="1:67" x14ac:dyDescent="0.25">
      <c r="A16" s="1742" t="s">
        <v>1416</v>
      </c>
      <c r="B16" s="2943">
        <v>0.6</v>
      </c>
      <c r="C16" s="2415">
        <v>0.6</v>
      </c>
      <c r="D16" s="2415">
        <v>0.6</v>
      </c>
      <c r="E16" s="2415">
        <v>0.6</v>
      </c>
      <c r="F16" s="2415">
        <v>0.6</v>
      </c>
      <c r="G16" s="2415">
        <v>0.6</v>
      </c>
      <c r="H16" s="2415">
        <v>0.6</v>
      </c>
      <c r="I16" s="2415">
        <v>0.6</v>
      </c>
      <c r="J16" s="2415">
        <v>0.6</v>
      </c>
      <c r="K16" s="2415">
        <v>0.6</v>
      </c>
      <c r="L16" s="2415">
        <v>0.6</v>
      </c>
      <c r="M16" s="2415">
        <v>0.6</v>
      </c>
      <c r="N16" s="2415">
        <v>0.6</v>
      </c>
      <c r="O16" s="2415">
        <v>0.6</v>
      </c>
      <c r="P16" s="2415">
        <v>0</v>
      </c>
      <c r="Q16" s="2415">
        <v>0.6</v>
      </c>
      <c r="R16" s="2415">
        <v>0.6</v>
      </c>
      <c r="S16" s="2415">
        <v>0.6</v>
      </c>
      <c r="T16" s="2415">
        <v>0.6</v>
      </c>
      <c r="U16" s="2415">
        <v>0.6</v>
      </c>
      <c r="V16" s="2415">
        <v>0.6</v>
      </c>
      <c r="W16" s="2415">
        <v>0.6</v>
      </c>
      <c r="X16" s="2415">
        <v>0.6</v>
      </c>
      <c r="Y16" s="2415">
        <v>0.6</v>
      </c>
      <c r="Z16" s="2415">
        <v>0.6</v>
      </c>
      <c r="AA16" s="2415">
        <v>0.6</v>
      </c>
      <c r="AB16" s="2415">
        <v>0.6</v>
      </c>
      <c r="AC16" s="2415">
        <v>0.6</v>
      </c>
      <c r="AD16" s="2415">
        <v>0.6</v>
      </c>
      <c r="AE16" s="2415">
        <v>0.6</v>
      </c>
      <c r="AF16" s="2415">
        <v>0.6</v>
      </c>
      <c r="AG16" s="2415">
        <v>0.6</v>
      </c>
      <c r="AH16" s="2415">
        <v>0.6</v>
      </c>
      <c r="AI16" s="2415">
        <v>0.6</v>
      </c>
      <c r="AJ16" s="2415">
        <v>0.6</v>
      </c>
      <c r="AK16" s="2415">
        <v>0.6</v>
      </c>
      <c r="AL16" s="2415">
        <v>0.6</v>
      </c>
      <c r="AM16" s="2415">
        <v>0.6</v>
      </c>
      <c r="AN16" s="2415">
        <v>0.6</v>
      </c>
      <c r="AO16" s="2415">
        <v>0.6</v>
      </c>
      <c r="AP16" s="2415">
        <v>0.6</v>
      </c>
      <c r="AQ16" s="2415">
        <v>0.6</v>
      </c>
      <c r="AR16" s="2415">
        <v>0.6</v>
      </c>
      <c r="AS16" s="2415">
        <v>0.6</v>
      </c>
      <c r="AT16" s="2415">
        <v>0.6</v>
      </c>
      <c r="AU16" s="2415">
        <v>0.6</v>
      </c>
      <c r="AV16" s="2415">
        <v>0.6</v>
      </c>
      <c r="AW16" s="2415">
        <v>0.6</v>
      </c>
      <c r="AX16" s="2415">
        <v>0.6</v>
      </c>
      <c r="AY16" s="2415">
        <v>0.6</v>
      </c>
      <c r="AZ16" s="2415">
        <v>0.6</v>
      </c>
      <c r="BA16" s="2415">
        <v>0.6</v>
      </c>
      <c r="BB16" s="2415">
        <v>0.6</v>
      </c>
      <c r="BC16" s="2415">
        <v>0.6</v>
      </c>
      <c r="BD16" s="2415">
        <v>0.6</v>
      </c>
      <c r="BE16" s="2415">
        <v>0.6</v>
      </c>
      <c r="BF16" s="2415">
        <v>0.6</v>
      </c>
      <c r="BG16" s="2415">
        <v>0.6</v>
      </c>
      <c r="BH16" s="2415">
        <v>0.6</v>
      </c>
      <c r="BI16" s="2415">
        <v>0.6</v>
      </c>
      <c r="BJ16" s="2415">
        <v>0.6</v>
      </c>
      <c r="BK16" s="2415">
        <v>0.6</v>
      </c>
      <c r="BL16" s="2415">
        <v>0.6</v>
      </c>
      <c r="BM16" s="2415">
        <v>0.6</v>
      </c>
      <c r="BN16" s="2415">
        <v>0.6</v>
      </c>
      <c r="BO16" s="2451">
        <v>0.6</v>
      </c>
    </row>
    <row r="17" spans="1:67" x14ac:dyDescent="0.25">
      <c r="A17" s="1742" t="s">
        <v>1422</v>
      </c>
      <c r="B17" s="2943">
        <v>0.6</v>
      </c>
      <c r="C17" s="2415">
        <v>0.6</v>
      </c>
      <c r="D17" s="2415">
        <v>0.6</v>
      </c>
      <c r="E17" s="2415">
        <v>0.6</v>
      </c>
      <c r="F17" s="2415">
        <v>0.6</v>
      </c>
      <c r="G17" s="2415">
        <v>0.6</v>
      </c>
      <c r="H17" s="2415">
        <v>0.6</v>
      </c>
      <c r="I17" s="2415">
        <v>0.6</v>
      </c>
      <c r="J17" s="2415">
        <v>0.6</v>
      </c>
      <c r="K17" s="2415">
        <v>0.6</v>
      </c>
      <c r="L17" s="2415">
        <v>0.6</v>
      </c>
      <c r="M17" s="2415">
        <v>0.6</v>
      </c>
      <c r="N17" s="2415">
        <v>0.6</v>
      </c>
      <c r="O17" s="2415">
        <v>0.6</v>
      </c>
      <c r="P17" s="2415">
        <v>0.6</v>
      </c>
      <c r="Q17" s="2415">
        <v>0</v>
      </c>
      <c r="R17" s="2415">
        <v>0.6</v>
      </c>
      <c r="S17" s="2415">
        <v>0.6</v>
      </c>
      <c r="T17" s="2415">
        <v>0.6</v>
      </c>
      <c r="U17" s="2415">
        <v>0.6</v>
      </c>
      <c r="V17" s="2415">
        <v>0.6</v>
      </c>
      <c r="W17" s="2415">
        <v>0.6</v>
      </c>
      <c r="X17" s="2415">
        <v>0.6</v>
      </c>
      <c r="Y17" s="2415">
        <v>0.6</v>
      </c>
      <c r="Z17" s="2415">
        <v>0.6</v>
      </c>
      <c r="AA17" s="2415">
        <v>0.6</v>
      </c>
      <c r="AB17" s="2415">
        <v>0.6</v>
      </c>
      <c r="AC17" s="2415">
        <v>0.6</v>
      </c>
      <c r="AD17" s="2415">
        <v>0.6</v>
      </c>
      <c r="AE17" s="2415">
        <v>0.6</v>
      </c>
      <c r="AF17" s="2415">
        <v>0.6</v>
      </c>
      <c r="AG17" s="2415">
        <v>0.6</v>
      </c>
      <c r="AH17" s="2415">
        <v>0.6</v>
      </c>
      <c r="AI17" s="2415">
        <v>0.6</v>
      </c>
      <c r="AJ17" s="2415">
        <v>0.6</v>
      </c>
      <c r="AK17" s="2415">
        <v>0.6</v>
      </c>
      <c r="AL17" s="2415">
        <v>0.6</v>
      </c>
      <c r="AM17" s="2415">
        <v>0.6</v>
      </c>
      <c r="AN17" s="2415">
        <v>0.6</v>
      </c>
      <c r="AO17" s="2415">
        <v>0.6</v>
      </c>
      <c r="AP17" s="2415">
        <v>0.6</v>
      </c>
      <c r="AQ17" s="2415">
        <v>0.6</v>
      </c>
      <c r="AR17" s="2415">
        <v>0.6</v>
      </c>
      <c r="AS17" s="2415">
        <v>0.6</v>
      </c>
      <c r="AT17" s="2415">
        <v>0.6</v>
      </c>
      <c r="AU17" s="2415">
        <v>0.6</v>
      </c>
      <c r="AV17" s="2415">
        <v>0.6</v>
      </c>
      <c r="AW17" s="2415">
        <v>0.6</v>
      </c>
      <c r="AX17" s="2415">
        <v>0.6</v>
      </c>
      <c r="AY17" s="2415">
        <v>0.6</v>
      </c>
      <c r="AZ17" s="2415">
        <v>0.6</v>
      </c>
      <c r="BA17" s="2415">
        <v>0.6</v>
      </c>
      <c r="BB17" s="2415">
        <v>0.6</v>
      </c>
      <c r="BC17" s="2415">
        <v>0.6</v>
      </c>
      <c r="BD17" s="2415">
        <v>0.6</v>
      </c>
      <c r="BE17" s="2415">
        <v>0.6</v>
      </c>
      <c r="BF17" s="2415">
        <v>0.6</v>
      </c>
      <c r="BG17" s="2415">
        <v>0.6</v>
      </c>
      <c r="BH17" s="2415">
        <v>0.6</v>
      </c>
      <c r="BI17" s="2415">
        <v>0.6</v>
      </c>
      <c r="BJ17" s="2415">
        <v>0.6</v>
      </c>
      <c r="BK17" s="2415">
        <v>0.6</v>
      </c>
      <c r="BL17" s="2415">
        <v>0.6</v>
      </c>
      <c r="BM17" s="2415">
        <v>0.6</v>
      </c>
      <c r="BN17" s="2415">
        <v>0.6</v>
      </c>
      <c r="BO17" s="2451">
        <v>0.6</v>
      </c>
    </row>
    <row r="18" spans="1:67" x14ac:dyDescent="0.25">
      <c r="A18" s="1742" t="s">
        <v>1433</v>
      </c>
      <c r="B18" s="2943">
        <v>0.6</v>
      </c>
      <c r="C18" s="2415">
        <v>0.6</v>
      </c>
      <c r="D18" s="2415">
        <v>0.6</v>
      </c>
      <c r="E18" s="2415">
        <v>0.6</v>
      </c>
      <c r="F18" s="2415">
        <v>0.6</v>
      </c>
      <c r="G18" s="2415">
        <v>0.6</v>
      </c>
      <c r="H18" s="2415">
        <v>0.6</v>
      </c>
      <c r="I18" s="2415">
        <v>0.6</v>
      </c>
      <c r="J18" s="2415">
        <v>0.6</v>
      </c>
      <c r="K18" s="2415">
        <v>0.6</v>
      </c>
      <c r="L18" s="2415">
        <v>0.6</v>
      </c>
      <c r="M18" s="2415">
        <v>0.6</v>
      </c>
      <c r="N18" s="2415">
        <v>0.6</v>
      </c>
      <c r="O18" s="2415">
        <v>0.6</v>
      </c>
      <c r="P18" s="2415">
        <v>0.6</v>
      </c>
      <c r="Q18" s="2415">
        <v>0.6</v>
      </c>
      <c r="R18" s="2415">
        <v>0</v>
      </c>
      <c r="S18" s="2415">
        <v>0.6</v>
      </c>
      <c r="T18" s="2415">
        <v>0.6</v>
      </c>
      <c r="U18" s="2415">
        <v>0.6</v>
      </c>
      <c r="V18" s="2415">
        <v>0.6</v>
      </c>
      <c r="W18" s="2415">
        <v>0.6</v>
      </c>
      <c r="X18" s="2415">
        <v>0.6</v>
      </c>
      <c r="Y18" s="2415">
        <v>0.6</v>
      </c>
      <c r="Z18" s="2415">
        <v>0.6</v>
      </c>
      <c r="AA18" s="2415">
        <v>0.6</v>
      </c>
      <c r="AB18" s="2415">
        <v>0.6</v>
      </c>
      <c r="AC18" s="2415">
        <v>0.6</v>
      </c>
      <c r="AD18" s="2415">
        <v>0.6</v>
      </c>
      <c r="AE18" s="2415">
        <v>0.6</v>
      </c>
      <c r="AF18" s="2415">
        <v>0.6</v>
      </c>
      <c r="AG18" s="2415">
        <v>0.6</v>
      </c>
      <c r="AH18" s="2415">
        <v>0.6</v>
      </c>
      <c r="AI18" s="2415">
        <v>0.6</v>
      </c>
      <c r="AJ18" s="2415">
        <v>0.6</v>
      </c>
      <c r="AK18" s="2415">
        <v>0.6</v>
      </c>
      <c r="AL18" s="2415">
        <v>0.6</v>
      </c>
      <c r="AM18" s="2415">
        <v>0.6</v>
      </c>
      <c r="AN18" s="2415">
        <v>0.6</v>
      </c>
      <c r="AO18" s="2415">
        <v>0.6</v>
      </c>
      <c r="AP18" s="2415">
        <v>0.6</v>
      </c>
      <c r="AQ18" s="2415">
        <v>0.6</v>
      </c>
      <c r="AR18" s="2415">
        <v>0.6</v>
      </c>
      <c r="AS18" s="2415">
        <v>0.6</v>
      </c>
      <c r="AT18" s="2415">
        <v>0.6</v>
      </c>
      <c r="AU18" s="2415">
        <v>0.6</v>
      </c>
      <c r="AV18" s="2415">
        <v>0.6</v>
      </c>
      <c r="AW18" s="2415">
        <v>0.6</v>
      </c>
      <c r="AX18" s="2415">
        <v>0.6</v>
      </c>
      <c r="AY18" s="2415">
        <v>0.6</v>
      </c>
      <c r="AZ18" s="2415">
        <v>0.6</v>
      </c>
      <c r="BA18" s="2415">
        <v>0.6</v>
      </c>
      <c r="BB18" s="2415">
        <v>0.6</v>
      </c>
      <c r="BC18" s="2415">
        <v>0.6</v>
      </c>
      <c r="BD18" s="2415">
        <v>0.6</v>
      </c>
      <c r="BE18" s="2415">
        <v>0.6</v>
      </c>
      <c r="BF18" s="2415">
        <v>0.6</v>
      </c>
      <c r="BG18" s="2415">
        <v>0.6</v>
      </c>
      <c r="BH18" s="2415">
        <v>0.6</v>
      </c>
      <c r="BI18" s="2415">
        <v>0.6</v>
      </c>
      <c r="BJ18" s="2415">
        <v>0.6</v>
      </c>
      <c r="BK18" s="2415">
        <v>0.6</v>
      </c>
      <c r="BL18" s="2415">
        <v>0.6</v>
      </c>
      <c r="BM18" s="2415">
        <v>0.6</v>
      </c>
      <c r="BN18" s="2415">
        <v>0.6</v>
      </c>
      <c r="BO18" s="2451">
        <v>0.6</v>
      </c>
    </row>
    <row r="19" spans="1:67" x14ac:dyDescent="0.25">
      <c r="A19" s="1742" t="s">
        <v>1421</v>
      </c>
      <c r="B19" s="2943">
        <v>0.6</v>
      </c>
      <c r="C19" s="2415">
        <v>0.6</v>
      </c>
      <c r="D19" s="2415">
        <v>0.6</v>
      </c>
      <c r="E19" s="2415">
        <v>0.6</v>
      </c>
      <c r="F19" s="2415">
        <v>0.6</v>
      </c>
      <c r="G19" s="2415">
        <v>0.6</v>
      </c>
      <c r="H19" s="2415">
        <v>0.6</v>
      </c>
      <c r="I19" s="2415">
        <v>0.6</v>
      </c>
      <c r="J19" s="2415">
        <v>0.6</v>
      </c>
      <c r="K19" s="2415">
        <v>0.6</v>
      </c>
      <c r="L19" s="2415">
        <v>0.6</v>
      </c>
      <c r="M19" s="2415">
        <v>0.6</v>
      </c>
      <c r="N19" s="2415">
        <v>0.6</v>
      </c>
      <c r="O19" s="2415">
        <v>0.6</v>
      </c>
      <c r="P19" s="2415">
        <v>0.6</v>
      </c>
      <c r="Q19" s="2415">
        <v>0.6</v>
      </c>
      <c r="R19" s="2415">
        <v>0.6</v>
      </c>
      <c r="S19" s="2415">
        <v>0</v>
      </c>
      <c r="T19" s="2415">
        <v>0.6</v>
      </c>
      <c r="U19" s="2415">
        <v>0.6</v>
      </c>
      <c r="V19" s="2415">
        <v>0.6</v>
      </c>
      <c r="W19" s="2415">
        <v>0.6</v>
      </c>
      <c r="X19" s="2415">
        <v>0.6</v>
      </c>
      <c r="Y19" s="2415">
        <v>0.6</v>
      </c>
      <c r="Z19" s="2415">
        <v>0.6</v>
      </c>
      <c r="AA19" s="2415">
        <v>0.6</v>
      </c>
      <c r="AB19" s="2415">
        <v>0.6</v>
      </c>
      <c r="AC19" s="2415">
        <v>0.6</v>
      </c>
      <c r="AD19" s="2415">
        <v>0.6</v>
      </c>
      <c r="AE19" s="2415">
        <v>0.6</v>
      </c>
      <c r="AF19" s="2415">
        <v>0.6</v>
      </c>
      <c r="AG19" s="2415">
        <v>0.6</v>
      </c>
      <c r="AH19" s="2415">
        <v>0.6</v>
      </c>
      <c r="AI19" s="2415">
        <v>0.6</v>
      </c>
      <c r="AJ19" s="2415">
        <v>0.6</v>
      </c>
      <c r="AK19" s="2415">
        <v>0.6</v>
      </c>
      <c r="AL19" s="2415">
        <v>0.6</v>
      </c>
      <c r="AM19" s="2415">
        <v>0.6</v>
      </c>
      <c r="AN19" s="2415">
        <v>0.6</v>
      </c>
      <c r="AO19" s="2415">
        <v>0.6</v>
      </c>
      <c r="AP19" s="2415">
        <v>0.6</v>
      </c>
      <c r="AQ19" s="2415">
        <v>0.6</v>
      </c>
      <c r="AR19" s="2415">
        <v>0.6</v>
      </c>
      <c r="AS19" s="2415">
        <v>0.6</v>
      </c>
      <c r="AT19" s="2415">
        <v>0.6</v>
      </c>
      <c r="AU19" s="2415">
        <v>0.6</v>
      </c>
      <c r="AV19" s="2415">
        <v>0.6</v>
      </c>
      <c r="AW19" s="2415">
        <v>0.6</v>
      </c>
      <c r="AX19" s="2415">
        <v>0.6</v>
      </c>
      <c r="AY19" s="2415">
        <v>0.6</v>
      </c>
      <c r="AZ19" s="2415">
        <v>0.6</v>
      </c>
      <c r="BA19" s="2415">
        <v>0.6</v>
      </c>
      <c r="BB19" s="2415">
        <v>0.6</v>
      </c>
      <c r="BC19" s="2415">
        <v>0.6</v>
      </c>
      <c r="BD19" s="2415">
        <v>0.6</v>
      </c>
      <c r="BE19" s="2415">
        <v>0.6</v>
      </c>
      <c r="BF19" s="2415">
        <v>0.6</v>
      </c>
      <c r="BG19" s="2415">
        <v>0.6</v>
      </c>
      <c r="BH19" s="2415">
        <v>0.6</v>
      </c>
      <c r="BI19" s="2415">
        <v>0.6</v>
      </c>
      <c r="BJ19" s="2415">
        <v>0.6</v>
      </c>
      <c r="BK19" s="2415">
        <v>0.6</v>
      </c>
      <c r="BL19" s="2415">
        <v>0.6</v>
      </c>
      <c r="BM19" s="2415">
        <v>0.6</v>
      </c>
      <c r="BN19" s="2415">
        <v>0.6</v>
      </c>
      <c r="BO19" s="2451">
        <v>0.6</v>
      </c>
    </row>
    <row r="20" spans="1:67" x14ac:dyDescent="0.25">
      <c r="A20" s="1742" t="s">
        <v>1428</v>
      </c>
      <c r="B20" s="2943">
        <v>0.6</v>
      </c>
      <c r="C20" s="2415">
        <v>0.6</v>
      </c>
      <c r="D20" s="2415">
        <v>0.6</v>
      </c>
      <c r="E20" s="2415">
        <v>0.6</v>
      </c>
      <c r="F20" s="2415">
        <v>0.6</v>
      </c>
      <c r="G20" s="2415">
        <v>0.6</v>
      </c>
      <c r="H20" s="2415">
        <v>0.6</v>
      </c>
      <c r="I20" s="2415">
        <v>0.6</v>
      </c>
      <c r="J20" s="2415">
        <v>0.6</v>
      </c>
      <c r="K20" s="2415">
        <v>0.6</v>
      </c>
      <c r="L20" s="2415">
        <v>0.6</v>
      </c>
      <c r="M20" s="2415">
        <v>0.6</v>
      </c>
      <c r="N20" s="2415">
        <v>0.6</v>
      </c>
      <c r="O20" s="2415">
        <v>0.6</v>
      </c>
      <c r="P20" s="2415">
        <v>0.6</v>
      </c>
      <c r="Q20" s="2415">
        <v>0.6</v>
      </c>
      <c r="R20" s="2415">
        <v>0.6</v>
      </c>
      <c r="S20" s="2415">
        <v>0.6</v>
      </c>
      <c r="T20" s="2415">
        <v>0</v>
      </c>
      <c r="U20" s="2415">
        <v>0.6</v>
      </c>
      <c r="V20" s="2415">
        <v>0.6</v>
      </c>
      <c r="W20" s="2415">
        <v>0.6</v>
      </c>
      <c r="X20" s="2415">
        <v>0.6</v>
      </c>
      <c r="Y20" s="2415">
        <v>0.6</v>
      </c>
      <c r="Z20" s="2415">
        <v>0.6</v>
      </c>
      <c r="AA20" s="2415">
        <v>0.6</v>
      </c>
      <c r="AB20" s="2415">
        <v>0.6</v>
      </c>
      <c r="AC20" s="2415">
        <v>0.6</v>
      </c>
      <c r="AD20" s="2415">
        <v>0.6</v>
      </c>
      <c r="AE20" s="2415">
        <v>0.6</v>
      </c>
      <c r="AF20" s="2415">
        <v>0.6</v>
      </c>
      <c r="AG20" s="2415">
        <v>0.6</v>
      </c>
      <c r="AH20" s="2415">
        <v>0.6</v>
      </c>
      <c r="AI20" s="2415">
        <v>0.6</v>
      </c>
      <c r="AJ20" s="2415">
        <v>0.6</v>
      </c>
      <c r="AK20" s="2415">
        <v>0.6</v>
      </c>
      <c r="AL20" s="2415">
        <v>0.6</v>
      </c>
      <c r="AM20" s="2415">
        <v>0.6</v>
      </c>
      <c r="AN20" s="2415">
        <v>0.6</v>
      </c>
      <c r="AO20" s="2415">
        <v>0.6</v>
      </c>
      <c r="AP20" s="2415">
        <v>0.6</v>
      </c>
      <c r="AQ20" s="2415">
        <v>0.6</v>
      </c>
      <c r="AR20" s="2415">
        <v>0.6</v>
      </c>
      <c r="AS20" s="2415">
        <v>0.6</v>
      </c>
      <c r="AT20" s="2415">
        <v>0.6</v>
      </c>
      <c r="AU20" s="2415">
        <v>0.6</v>
      </c>
      <c r="AV20" s="2415">
        <v>0.6</v>
      </c>
      <c r="AW20" s="2415">
        <v>0.6</v>
      </c>
      <c r="AX20" s="2415">
        <v>0.6</v>
      </c>
      <c r="AY20" s="2415">
        <v>0.6</v>
      </c>
      <c r="AZ20" s="2415">
        <v>0.6</v>
      </c>
      <c r="BA20" s="2415">
        <v>0.6</v>
      </c>
      <c r="BB20" s="2415">
        <v>0.6</v>
      </c>
      <c r="BC20" s="2415">
        <v>0.6</v>
      </c>
      <c r="BD20" s="2415">
        <v>0.6</v>
      </c>
      <c r="BE20" s="2415">
        <v>0.6</v>
      </c>
      <c r="BF20" s="2415">
        <v>0.6</v>
      </c>
      <c r="BG20" s="2415">
        <v>0.6</v>
      </c>
      <c r="BH20" s="2415">
        <v>0.6</v>
      </c>
      <c r="BI20" s="2415">
        <v>0.6</v>
      </c>
      <c r="BJ20" s="2415">
        <v>0.6</v>
      </c>
      <c r="BK20" s="2415">
        <v>0.6</v>
      </c>
      <c r="BL20" s="2415">
        <v>0.6</v>
      </c>
      <c r="BM20" s="2415">
        <v>0.6</v>
      </c>
      <c r="BN20" s="2415">
        <v>0.6</v>
      </c>
      <c r="BO20" s="2451">
        <v>0.6</v>
      </c>
    </row>
    <row r="21" spans="1:67" x14ac:dyDescent="0.25">
      <c r="A21" s="1742" t="s">
        <v>1429</v>
      </c>
      <c r="B21" s="2943">
        <v>0.6</v>
      </c>
      <c r="C21" s="2415">
        <v>0.6</v>
      </c>
      <c r="D21" s="2415">
        <v>0.6</v>
      </c>
      <c r="E21" s="2415">
        <v>0.6</v>
      </c>
      <c r="F21" s="2415">
        <v>0.6</v>
      </c>
      <c r="G21" s="2415">
        <v>0.6</v>
      </c>
      <c r="H21" s="2415">
        <v>0.6</v>
      </c>
      <c r="I21" s="2415">
        <v>0.6</v>
      </c>
      <c r="J21" s="2415">
        <v>0.6</v>
      </c>
      <c r="K21" s="2415">
        <v>0.6</v>
      </c>
      <c r="L21" s="2415">
        <v>0.6</v>
      </c>
      <c r="M21" s="2415">
        <v>0.6</v>
      </c>
      <c r="N21" s="2415">
        <v>0.6</v>
      </c>
      <c r="O21" s="2415">
        <v>0.6</v>
      </c>
      <c r="P21" s="2415">
        <v>0.6</v>
      </c>
      <c r="Q21" s="2415">
        <v>0.6</v>
      </c>
      <c r="R21" s="2415">
        <v>0.6</v>
      </c>
      <c r="S21" s="2415">
        <v>0.6</v>
      </c>
      <c r="T21" s="2415">
        <v>0.6</v>
      </c>
      <c r="U21" s="2415">
        <v>0</v>
      </c>
      <c r="V21" s="2415">
        <v>0.6</v>
      </c>
      <c r="W21" s="2415">
        <v>0.6</v>
      </c>
      <c r="X21" s="2415">
        <v>0.6</v>
      </c>
      <c r="Y21" s="2415">
        <v>0.6</v>
      </c>
      <c r="Z21" s="2415">
        <v>0.6</v>
      </c>
      <c r="AA21" s="2415">
        <v>0.6</v>
      </c>
      <c r="AB21" s="2415">
        <v>0.6</v>
      </c>
      <c r="AC21" s="2415">
        <v>0.6</v>
      </c>
      <c r="AD21" s="2415">
        <v>0.6</v>
      </c>
      <c r="AE21" s="2415">
        <v>0.6</v>
      </c>
      <c r="AF21" s="2415">
        <v>0.6</v>
      </c>
      <c r="AG21" s="2415">
        <v>0.6</v>
      </c>
      <c r="AH21" s="2415">
        <v>0.6</v>
      </c>
      <c r="AI21" s="2415">
        <v>0.6</v>
      </c>
      <c r="AJ21" s="2415">
        <v>0.6</v>
      </c>
      <c r="AK21" s="2415">
        <v>0.6</v>
      </c>
      <c r="AL21" s="2415">
        <v>0.6</v>
      </c>
      <c r="AM21" s="2415">
        <v>0.6</v>
      </c>
      <c r="AN21" s="2415">
        <v>0.6</v>
      </c>
      <c r="AO21" s="2415">
        <v>0.6</v>
      </c>
      <c r="AP21" s="2415">
        <v>0.6</v>
      </c>
      <c r="AQ21" s="2415">
        <v>0.6</v>
      </c>
      <c r="AR21" s="2415">
        <v>0.6</v>
      </c>
      <c r="AS21" s="2415">
        <v>0.6</v>
      </c>
      <c r="AT21" s="2415">
        <v>0.6</v>
      </c>
      <c r="AU21" s="2415">
        <v>0.6</v>
      </c>
      <c r="AV21" s="2415">
        <v>0.6</v>
      </c>
      <c r="AW21" s="2415">
        <v>0.6</v>
      </c>
      <c r="AX21" s="2415">
        <v>0.6</v>
      </c>
      <c r="AY21" s="2415">
        <v>0.6</v>
      </c>
      <c r="AZ21" s="2415">
        <v>0.6</v>
      </c>
      <c r="BA21" s="2415">
        <v>0.6</v>
      </c>
      <c r="BB21" s="2415">
        <v>0.6</v>
      </c>
      <c r="BC21" s="2415">
        <v>0.6</v>
      </c>
      <c r="BD21" s="2415">
        <v>0.6</v>
      </c>
      <c r="BE21" s="2415">
        <v>0.6</v>
      </c>
      <c r="BF21" s="2415">
        <v>0.6</v>
      </c>
      <c r="BG21" s="2415">
        <v>0.6</v>
      </c>
      <c r="BH21" s="2415">
        <v>0.6</v>
      </c>
      <c r="BI21" s="2415">
        <v>0.6</v>
      </c>
      <c r="BJ21" s="2415">
        <v>0.6</v>
      </c>
      <c r="BK21" s="2415">
        <v>0.6</v>
      </c>
      <c r="BL21" s="2415">
        <v>0.6</v>
      </c>
      <c r="BM21" s="2415">
        <v>0.6</v>
      </c>
      <c r="BN21" s="2415">
        <v>0.6</v>
      </c>
      <c r="BO21" s="2451">
        <v>0.6</v>
      </c>
    </row>
    <row r="22" spans="1:67" x14ac:dyDescent="0.25">
      <c r="A22" s="1742" t="s">
        <v>1408</v>
      </c>
      <c r="B22" s="2943">
        <v>0.6</v>
      </c>
      <c r="C22" s="2415">
        <v>0.6</v>
      </c>
      <c r="D22" s="2415">
        <v>0.6</v>
      </c>
      <c r="E22" s="2415">
        <v>0.6</v>
      </c>
      <c r="F22" s="2415">
        <v>0.6</v>
      </c>
      <c r="G22" s="2415">
        <v>0.6</v>
      </c>
      <c r="H22" s="2415">
        <v>0.6</v>
      </c>
      <c r="I22" s="2415">
        <v>0.6</v>
      </c>
      <c r="J22" s="2415">
        <v>0.6</v>
      </c>
      <c r="K22" s="2415">
        <v>0.6</v>
      </c>
      <c r="L22" s="2415">
        <v>0.6</v>
      </c>
      <c r="M22" s="2415">
        <v>0.6</v>
      </c>
      <c r="N22" s="2415">
        <v>0.6</v>
      </c>
      <c r="O22" s="2415">
        <v>0.6</v>
      </c>
      <c r="P22" s="2415">
        <v>0.6</v>
      </c>
      <c r="Q22" s="2415">
        <v>0.6</v>
      </c>
      <c r="R22" s="2415">
        <v>0.6</v>
      </c>
      <c r="S22" s="2415">
        <v>0.6</v>
      </c>
      <c r="T22" s="2415">
        <v>0.6</v>
      </c>
      <c r="U22" s="2415">
        <v>0.6</v>
      </c>
      <c r="V22" s="2415">
        <v>0</v>
      </c>
      <c r="W22" s="2415">
        <v>0.6</v>
      </c>
      <c r="X22" s="2415">
        <v>0.6</v>
      </c>
      <c r="Y22" s="2415">
        <v>0.6</v>
      </c>
      <c r="Z22" s="2415">
        <v>0.6</v>
      </c>
      <c r="AA22" s="2415">
        <v>0.6</v>
      </c>
      <c r="AB22" s="2415">
        <v>0.6</v>
      </c>
      <c r="AC22" s="2415">
        <v>0.6</v>
      </c>
      <c r="AD22" s="2415">
        <v>0.6</v>
      </c>
      <c r="AE22" s="2415">
        <v>0.6</v>
      </c>
      <c r="AF22" s="2415">
        <v>0.6</v>
      </c>
      <c r="AG22" s="2415">
        <v>0.6</v>
      </c>
      <c r="AH22" s="2415">
        <v>0.6</v>
      </c>
      <c r="AI22" s="2415">
        <v>0.6</v>
      </c>
      <c r="AJ22" s="2415">
        <v>0.6</v>
      </c>
      <c r="AK22" s="2415">
        <v>0.6</v>
      </c>
      <c r="AL22" s="2415">
        <v>0.6</v>
      </c>
      <c r="AM22" s="2415">
        <v>0.6</v>
      </c>
      <c r="AN22" s="2415">
        <v>0.6</v>
      </c>
      <c r="AO22" s="2415">
        <v>0.6</v>
      </c>
      <c r="AP22" s="2415">
        <v>0.6</v>
      </c>
      <c r="AQ22" s="2415">
        <v>0.6</v>
      </c>
      <c r="AR22" s="2415">
        <v>0.6</v>
      </c>
      <c r="AS22" s="2415">
        <v>0.6</v>
      </c>
      <c r="AT22" s="2415">
        <v>0.6</v>
      </c>
      <c r="AU22" s="2415">
        <v>0.6</v>
      </c>
      <c r="AV22" s="2415">
        <v>0.6</v>
      </c>
      <c r="AW22" s="2415">
        <v>0.6</v>
      </c>
      <c r="AX22" s="2415">
        <v>0.6</v>
      </c>
      <c r="AY22" s="2415">
        <v>0.6</v>
      </c>
      <c r="AZ22" s="2415">
        <v>0.6</v>
      </c>
      <c r="BA22" s="2415">
        <v>0.6</v>
      </c>
      <c r="BB22" s="2415">
        <v>0.6</v>
      </c>
      <c r="BC22" s="2415">
        <v>0.6</v>
      </c>
      <c r="BD22" s="2415">
        <v>0.6</v>
      </c>
      <c r="BE22" s="2415">
        <v>0.6</v>
      </c>
      <c r="BF22" s="2415">
        <v>0.6</v>
      </c>
      <c r="BG22" s="2415">
        <v>0.6</v>
      </c>
      <c r="BH22" s="2415">
        <v>0.6</v>
      </c>
      <c r="BI22" s="2415">
        <v>0.6</v>
      </c>
      <c r="BJ22" s="2415">
        <v>0.6</v>
      </c>
      <c r="BK22" s="2415">
        <v>0.6</v>
      </c>
      <c r="BL22" s="2415">
        <v>0.6</v>
      </c>
      <c r="BM22" s="2415">
        <v>0.6</v>
      </c>
      <c r="BN22" s="2415">
        <v>0.6</v>
      </c>
      <c r="BO22" s="2451">
        <v>0.6</v>
      </c>
    </row>
    <row r="23" spans="1:67" x14ac:dyDescent="0.25">
      <c r="A23" s="1742" t="s">
        <v>1440</v>
      </c>
      <c r="B23" s="2943">
        <v>0.6</v>
      </c>
      <c r="C23" s="2415">
        <v>0.6</v>
      </c>
      <c r="D23" s="2415">
        <v>0.6</v>
      </c>
      <c r="E23" s="2415">
        <v>0.6</v>
      </c>
      <c r="F23" s="2415">
        <v>0.6</v>
      </c>
      <c r="G23" s="2415">
        <v>0.6</v>
      </c>
      <c r="H23" s="2415">
        <v>0.6</v>
      </c>
      <c r="I23" s="2415">
        <v>0.6</v>
      </c>
      <c r="J23" s="2415">
        <v>0.6</v>
      </c>
      <c r="K23" s="2415">
        <v>0.6</v>
      </c>
      <c r="L23" s="2415">
        <v>0.6</v>
      </c>
      <c r="M23" s="2415">
        <v>0.6</v>
      </c>
      <c r="N23" s="2415">
        <v>0.6</v>
      </c>
      <c r="O23" s="2415">
        <v>0.6</v>
      </c>
      <c r="P23" s="2415">
        <v>0.6</v>
      </c>
      <c r="Q23" s="2415">
        <v>0.6</v>
      </c>
      <c r="R23" s="2415">
        <v>0.6</v>
      </c>
      <c r="S23" s="2415">
        <v>0.6</v>
      </c>
      <c r="T23" s="2415">
        <v>0.6</v>
      </c>
      <c r="U23" s="2415">
        <v>0.6</v>
      </c>
      <c r="V23" s="2415">
        <v>0.6</v>
      </c>
      <c r="W23" s="2415">
        <v>0</v>
      </c>
      <c r="X23" s="2415">
        <v>0.6</v>
      </c>
      <c r="Y23" s="2415">
        <v>0.6</v>
      </c>
      <c r="Z23" s="2415">
        <v>0.6</v>
      </c>
      <c r="AA23" s="2415">
        <v>0.6</v>
      </c>
      <c r="AB23" s="2415">
        <v>0.6</v>
      </c>
      <c r="AC23" s="2415">
        <v>0.6</v>
      </c>
      <c r="AD23" s="2415">
        <v>0.6</v>
      </c>
      <c r="AE23" s="2415">
        <v>0.6</v>
      </c>
      <c r="AF23" s="2415">
        <v>0.6</v>
      </c>
      <c r="AG23" s="2415">
        <v>0.6</v>
      </c>
      <c r="AH23" s="2415">
        <v>0.6</v>
      </c>
      <c r="AI23" s="2415">
        <v>0.6</v>
      </c>
      <c r="AJ23" s="2415">
        <v>0.6</v>
      </c>
      <c r="AK23" s="2415">
        <v>0.6</v>
      </c>
      <c r="AL23" s="2415">
        <v>0.6</v>
      </c>
      <c r="AM23" s="2415">
        <v>0.6</v>
      </c>
      <c r="AN23" s="2415">
        <v>0.6</v>
      </c>
      <c r="AO23" s="2415">
        <v>0.6</v>
      </c>
      <c r="AP23" s="2415">
        <v>0.6</v>
      </c>
      <c r="AQ23" s="2415">
        <v>0.6</v>
      </c>
      <c r="AR23" s="2415">
        <v>0.6</v>
      </c>
      <c r="AS23" s="2415">
        <v>0.6</v>
      </c>
      <c r="AT23" s="2415">
        <v>0.6</v>
      </c>
      <c r="AU23" s="2415">
        <v>0.6</v>
      </c>
      <c r="AV23" s="2415">
        <v>0.6</v>
      </c>
      <c r="AW23" s="2415">
        <v>0.6</v>
      </c>
      <c r="AX23" s="2415">
        <v>0.6</v>
      </c>
      <c r="AY23" s="2415">
        <v>0.6</v>
      </c>
      <c r="AZ23" s="2415">
        <v>0.6</v>
      </c>
      <c r="BA23" s="2415">
        <v>0.6</v>
      </c>
      <c r="BB23" s="2415">
        <v>0.6</v>
      </c>
      <c r="BC23" s="2415">
        <v>0.6</v>
      </c>
      <c r="BD23" s="2415">
        <v>0.6</v>
      </c>
      <c r="BE23" s="2415">
        <v>0.6</v>
      </c>
      <c r="BF23" s="2415">
        <v>0.6</v>
      </c>
      <c r="BG23" s="2415">
        <v>0.6</v>
      </c>
      <c r="BH23" s="2415">
        <v>0.6</v>
      </c>
      <c r="BI23" s="2415">
        <v>0.6</v>
      </c>
      <c r="BJ23" s="2415">
        <v>0.6</v>
      </c>
      <c r="BK23" s="2415">
        <v>0.6</v>
      </c>
      <c r="BL23" s="2415">
        <v>0.6</v>
      </c>
      <c r="BM23" s="2415">
        <v>0.6</v>
      </c>
      <c r="BN23" s="2415">
        <v>0.6</v>
      </c>
      <c r="BO23" s="2451">
        <v>0.6</v>
      </c>
    </row>
    <row r="24" spans="1:67" x14ac:dyDescent="0.25">
      <c r="A24" s="1742" t="s">
        <v>1432</v>
      </c>
      <c r="B24" s="2943">
        <v>0.6</v>
      </c>
      <c r="C24" s="2415">
        <v>0.6</v>
      </c>
      <c r="D24" s="2415">
        <v>0.6</v>
      </c>
      <c r="E24" s="2415">
        <v>0.6</v>
      </c>
      <c r="F24" s="2415">
        <v>0.6</v>
      </c>
      <c r="G24" s="2415">
        <v>0.6</v>
      </c>
      <c r="H24" s="2415">
        <v>0.6</v>
      </c>
      <c r="I24" s="2415">
        <v>0.6</v>
      </c>
      <c r="J24" s="2415">
        <v>0.6</v>
      </c>
      <c r="K24" s="2415">
        <v>0.6</v>
      </c>
      <c r="L24" s="2415">
        <v>0.6</v>
      </c>
      <c r="M24" s="2415">
        <v>0.6</v>
      </c>
      <c r="N24" s="2415">
        <v>0.6</v>
      </c>
      <c r="O24" s="2415">
        <v>0.6</v>
      </c>
      <c r="P24" s="2415">
        <v>0.6</v>
      </c>
      <c r="Q24" s="2415">
        <v>0.6</v>
      </c>
      <c r="R24" s="2415">
        <v>0.6</v>
      </c>
      <c r="S24" s="2415">
        <v>0.6</v>
      </c>
      <c r="T24" s="2415">
        <v>0.6</v>
      </c>
      <c r="U24" s="2415">
        <v>0.6</v>
      </c>
      <c r="V24" s="2415">
        <v>0.6</v>
      </c>
      <c r="W24" s="2415">
        <v>0.6</v>
      </c>
      <c r="X24" s="2415">
        <v>0</v>
      </c>
      <c r="Y24" s="2415">
        <v>0.6</v>
      </c>
      <c r="Z24" s="2415">
        <v>0.6</v>
      </c>
      <c r="AA24" s="2415">
        <v>0.6</v>
      </c>
      <c r="AB24" s="2415">
        <v>0.6</v>
      </c>
      <c r="AC24" s="2415">
        <v>0.6</v>
      </c>
      <c r="AD24" s="2415">
        <v>0.6</v>
      </c>
      <c r="AE24" s="2415">
        <v>0.6</v>
      </c>
      <c r="AF24" s="2415">
        <v>0.6</v>
      </c>
      <c r="AG24" s="2415">
        <v>0.6</v>
      </c>
      <c r="AH24" s="2415">
        <v>0.6</v>
      </c>
      <c r="AI24" s="2415">
        <v>0.6</v>
      </c>
      <c r="AJ24" s="2415">
        <v>0.6</v>
      </c>
      <c r="AK24" s="2415">
        <v>0.6</v>
      </c>
      <c r="AL24" s="2415">
        <v>0.6</v>
      </c>
      <c r="AM24" s="2415">
        <v>0.6</v>
      </c>
      <c r="AN24" s="2415">
        <v>0.6</v>
      </c>
      <c r="AO24" s="2415">
        <v>0.6</v>
      </c>
      <c r="AP24" s="2415">
        <v>0.6</v>
      </c>
      <c r="AQ24" s="2415">
        <v>0.6</v>
      </c>
      <c r="AR24" s="2415">
        <v>0.6</v>
      </c>
      <c r="AS24" s="2415">
        <v>0.6</v>
      </c>
      <c r="AT24" s="2415">
        <v>0.6</v>
      </c>
      <c r="AU24" s="2415">
        <v>0.6</v>
      </c>
      <c r="AV24" s="2415">
        <v>0.6</v>
      </c>
      <c r="AW24" s="2415">
        <v>0.6</v>
      </c>
      <c r="AX24" s="2415">
        <v>0.6</v>
      </c>
      <c r="AY24" s="2415">
        <v>0.6</v>
      </c>
      <c r="AZ24" s="2415">
        <v>0.6</v>
      </c>
      <c r="BA24" s="2415">
        <v>0.6</v>
      </c>
      <c r="BB24" s="2415">
        <v>0.6</v>
      </c>
      <c r="BC24" s="2415">
        <v>0.6</v>
      </c>
      <c r="BD24" s="2415">
        <v>0.6</v>
      </c>
      <c r="BE24" s="2415">
        <v>0.6</v>
      </c>
      <c r="BF24" s="2415">
        <v>0.6</v>
      </c>
      <c r="BG24" s="2415">
        <v>0.6</v>
      </c>
      <c r="BH24" s="2415">
        <v>0.6</v>
      </c>
      <c r="BI24" s="2415">
        <v>0.6</v>
      </c>
      <c r="BJ24" s="2415">
        <v>0.6</v>
      </c>
      <c r="BK24" s="2415">
        <v>0.6</v>
      </c>
      <c r="BL24" s="2415">
        <v>0.6</v>
      </c>
      <c r="BM24" s="2415">
        <v>0.6</v>
      </c>
      <c r="BN24" s="2415">
        <v>0.6</v>
      </c>
      <c r="BO24" s="2451">
        <v>0.6</v>
      </c>
    </row>
    <row r="25" spans="1:67" x14ac:dyDescent="0.25">
      <c r="A25" s="1742" t="s">
        <v>1536</v>
      </c>
      <c r="B25" s="2943">
        <v>0.6</v>
      </c>
      <c r="C25" s="2415">
        <v>0.6</v>
      </c>
      <c r="D25" s="2415">
        <v>0.6</v>
      </c>
      <c r="E25" s="2415">
        <v>0.6</v>
      </c>
      <c r="F25" s="2415">
        <v>0.6</v>
      </c>
      <c r="G25" s="2415">
        <v>0.6</v>
      </c>
      <c r="H25" s="2415">
        <v>0.6</v>
      </c>
      <c r="I25" s="2415">
        <v>0.6</v>
      </c>
      <c r="J25" s="2415">
        <v>0.6</v>
      </c>
      <c r="K25" s="2415">
        <v>0.6</v>
      </c>
      <c r="L25" s="2415">
        <v>0.6</v>
      </c>
      <c r="M25" s="2415">
        <v>0.6</v>
      </c>
      <c r="N25" s="2415">
        <v>0.6</v>
      </c>
      <c r="O25" s="2415">
        <v>0.6</v>
      </c>
      <c r="P25" s="2415">
        <v>0.6</v>
      </c>
      <c r="Q25" s="2415">
        <v>0.6</v>
      </c>
      <c r="R25" s="2415">
        <v>0.6</v>
      </c>
      <c r="S25" s="2415">
        <v>0.6</v>
      </c>
      <c r="T25" s="2415">
        <v>0.6</v>
      </c>
      <c r="U25" s="2415">
        <v>0.6</v>
      </c>
      <c r="V25" s="2415">
        <v>0.6</v>
      </c>
      <c r="W25" s="2415">
        <v>0.6</v>
      </c>
      <c r="X25" s="2415">
        <v>0.6</v>
      </c>
      <c r="Y25" s="2415">
        <v>0</v>
      </c>
      <c r="Z25" s="2415">
        <v>0.6</v>
      </c>
      <c r="AA25" s="2415">
        <v>0.6</v>
      </c>
      <c r="AB25" s="2415">
        <v>0.6</v>
      </c>
      <c r="AC25" s="2415">
        <v>0.6</v>
      </c>
      <c r="AD25" s="2415">
        <v>0.6</v>
      </c>
      <c r="AE25" s="2415">
        <v>0.6</v>
      </c>
      <c r="AF25" s="2415">
        <v>0.6</v>
      </c>
      <c r="AG25" s="2415">
        <v>0.6</v>
      </c>
      <c r="AH25" s="2415">
        <v>0.6</v>
      </c>
      <c r="AI25" s="2415">
        <v>0.6</v>
      </c>
      <c r="AJ25" s="2415">
        <v>0.6</v>
      </c>
      <c r="AK25" s="2415">
        <v>0.6</v>
      </c>
      <c r="AL25" s="2415">
        <v>0.6</v>
      </c>
      <c r="AM25" s="2415">
        <v>0.6</v>
      </c>
      <c r="AN25" s="2415">
        <v>0.6</v>
      </c>
      <c r="AO25" s="2415">
        <v>0.6</v>
      </c>
      <c r="AP25" s="2415">
        <v>0.6</v>
      </c>
      <c r="AQ25" s="2415">
        <v>0.6</v>
      </c>
      <c r="AR25" s="2415">
        <v>0.6</v>
      </c>
      <c r="AS25" s="2415">
        <v>0.6</v>
      </c>
      <c r="AT25" s="2415">
        <v>0.6</v>
      </c>
      <c r="AU25" s="2415">
        <v>0.6</v>
      </c>
      <c r="AV25" s="2415">
        <v>0.6</v>
      </c>
      <c r="AW25" s="2415">
        <v>0.6</v>
      </c>
      <c r="AX25" s="2415">
        <v>0.6</v>
      </c>
      <c r="AY25" s="2415">
        <v>0.6</v>
      </c>
      <c r="AZ25" s="2415">
        <v>0.6</v>
      </c>
      <c r="BA25" s="2415">
        <v>0.6</v>
      </c>
      <c r="BB25" s="2415">
        <v>0.6</v>
      </c>
      <c r="BC25" s="2415">
        <v>0.6</v>
      </c>
      <c r="BD25" s="2415">
        <v>0.6</v>
      </c>
      <c r="BE25" s="2415">
        <v>0.6</v>
      </c>
      <c r="BF25" s="2415">
        <v>0.6</v>
      </c>
      <c r="BG25" s="2415">
        <v>0.6</v>
      </c>
      <c r="BH25" s="2415">
        <v>0.6</v>
      </c>
      <c r="BI25" s="2415">
        <v>0.6</v>
      </c>
      <c r="BJ25" s="2415">
        <v>0.6</v>
      </c>
      <c r="BK25" s="2415">
        <v>0.6</v>
      </c>
      <c r="BL25" s="2415">
        <v>0.6</v>
      </c>
      <c r="BM25" s="2415">
        <v>0.6</v>
      </c>
      <c r="BN25" s="2415">
        <v>0.6</v>
      </c>
      <c r="BO25" s="2451">
        <v>0.6</v>
      </c>
    </row>
    <row r="26" spans="1:67" x14ac:dyDescent="0.25">
      <c r="A26" s="1742" t="s">
        <v>1538</v>
      </c>
      <c r="B26" s="2943">
        <v>0.6</v>
      </c>
      <c r="C26" s="2415">
        <v>0.6</v>
      </c>
      <c r="D26" s="2415">
        <v>0.6</v>
      </c>
      <c r="E26" s="2415">
        <v>0.6</v>
      </c>
      <c r="F26" s="2415">
        <v>0.6</v>
      </c>
      <c r="G26" s="2415">
        <v>0.6</v>
      </c>
      <c r="H26" s="2415">
        <v>0.6</v>
      </c>
      <c r="I26" s="2415">
        <v>0.6</v>
      </c>
      <c r="J26" s="2415">
        <v>0.6</v>
      </c>
      <c r="K26" s="2415">
        <v>0.6</v>
      </c>
      <c r="L26" s="2415">
        <v>0.6</v>
      </c>
      <c r="M26" s="2415">
        <v>0.6</v>
      </c>
      <c r="N26" s="2415">
        <v>0.6</v>
      </c>
      <c r="O26" s="2415">
        <v>0.6</v>
      </c>
      <c r="P26" s="2415">
        <v>0.6</v>
      </c>
      <c r="Q26" s="2415">
        <v>0.6</v>
      </c>
      <c r="R26" s="2415">
        <v>0.6</v>
      </c>
      <c r="S26" s="2415">
        <v>0.6</v>
      </c>
      <c r="T26" s="2415">
        <v>0.6</v>
      </c>
      <c r="U26" s="2415">
        <v>0.6</v>
      </c>
      <c r="V26" s="2415">
        <v>0.6</v>
      </c>
      <c r="W26" s="2415">
        <v>0.6</v>
      </c>
      <c r="X26" s="2415">
        <v>0.6</v>
      </c>
      <c r="Y26" s="2415">
        <v>0.6</v>
      </c>
      <c r="Z26" s="2415">
        <v>0</v>
      </c>
      <c r="AA26" s="2415">
        <v>0.6</v>
      </c>
      <c r="AB26" s="2415">
        <v>0.6</v>
      </c>
      <c r="AC26" s="2415">
        <v>0.6</v>
      </c>
      <c r="AD26" s="2415">
        <v>0.6</v>
      </c>
      <c r="AE26" s="2415">
        <v>0.6</v>
      </c>
      <c r="AF26" s="2415">
        <v>0.6</v>
      </c>
      <c r="AG26" s="2415">
        <v>0.6</v>
      </c>
      <c r="AH26" s="2415">
        <v>0.6</v>
      </c>
      <c r="AI26" s="2415">
        <v>0.6</v>
      </c>
      <c r="AJ26" s="2415">
        <v>0.6</v>
      </c>
      <c r="AK26" s="2415">
        <v>0.6</v>
      </c>
      <c r="AL26" s="2415">
        <v>0.6</v>
      </c>
      <c r="AM26" s="2415">
        <v>0.6</v>
      </c>
      <c r="AN26" s="2415">
        <v>0.6</v>
      </c>
      <c r="AO26" s="2415">
        <v>0.6</v>
      </c>
      <c r="AP26" s="2415">
        <v>0.6</v>
      </c>
      <c r="AQ26" s="2415">
        <v>0.6</v>
      </c>
      <c r="AR26" s="2415">
        <v>0.6</v>
      </c>
      <c r="AS26" s="2415">
        <v>0.6</v>
      </c>
      <c r="AT26" s="2415">
        <v>0.6</v>
      </c>
      <c r="AU26" s="2415">
        <v>0.6</v>
      </c>
      <c r="AV26" s="2415">
        <v>0.6</v>
      </c>
      <c r="AW26" s="2415">
        <v>0.6</v>
      </c>
      <c r="AX26" s="2415">
        <v>0.6</v>
      </c>
      <c r="AY26" s="2415">
        <v>0.6</v>
      </c>
      <c r="AZ26" s="2415">
        <v>0.6</v>
      </c>
      <c r="BA26" s="2415">
        <v>0.6</v>
      </c>
      <c r="BB26" s="2415">
        <v>0.6</v>
      </c>
      <c r="BC26" s="2415">
        <v>0.6</v>
      </c>
      <c r="BD26" s="2415">
        <v>0.6</v>
      </c>
      <c r="BE26" s="2415">
        <v>0.6</v>
      </c>
      <c r="BF26" s="2415">
        <v>0.6</v>
      </c>
      <c r="BG26" s="2415">
        <v>0.6</v>
      </c>
      <c r="BH26" s="2415">
        <v>0.6</v>
      </c>
      <c r="BI26" s="2415">
        <v>0.6</v>
      </c>
      <c r="BJ26" s="2415">
        <v>0.6</v>
      </c>
      <c r="BK26" s="2415">
        <v>0.6</v>
      </c>
      <c r="BL26" s="2415">
        <v>0.6</v>
      </c>
      <c r="BM26" s="2415">
        <v>0.6</v>
      </c>
      <c r="BN26" s="2415">
        <v>0.6</v>
      </c>
      <c r="BO26" s="2451">
        <v>0.6</v>
      </c>
    </row>
    <row r="27" spans="1:67" x14ac:dyDescent="0.25">
      <c r="A27" s="1742" t="s">
        <v>1438</v>
      </c>
      <c r="B27" s="2943">
        <v>0.6</v>
      </c>
      <c r="C27" s="2415">
        <v>0.6</v>
      </c>
      <c r="D27" s="2415">
        <v>0.6</v>
      </c>
      <c r="E27" s="2415">
        <v>0.6</v>
      </c>
      <c r="F27" s="2415">
        <v>0.6</v>
      </c>
      <c r="G27" s="2415">
        <v>0.6</v>
      </c>
      <c r="H27" s="2415">
        <v>0.6</v>
      </c>
      <c r="I27" s="2415">
        <v>0.6</v>
      </c>
      <c r="J27" s="2415">
        <v>0.6</v>
      </c>
      <c r="K27" s="2415">
        <v>0.6</v>
      </c>
      <c r="L27" s="2415">
        <v>0.6</v>
      </c>
      <c r="M27" s="2415">
        <v>0.6</v>
      </c>
      <c r="N27" s="2415">
        <v>0.6</v>
      </c>
      <c r="O27" s="2415">
        <v>0.6</v>
      </c>
      <c r="P27" s="2415">
        <v>0.6</v>
      </c>
      <c r="Q27" s="2415">
        <v>0.6</v>
      </c>
      <c r="R27" s="2415">
        <v>0.6</v>
      </c>
      <c r="S27" s="2415">
        <v>0.6</v>
      </c>
      <c r="T27" s="2415">
        <v>0.6</v>
      </c>
      <c r="U27" s="2415">
        <v>0.6</v>
      </c>
      <c r="V27" s="2415">
        <v>0.6</v>
      </c>
      <c r="W27" s="2415">
        <v>0.6</v>
      </c>
      <c r="X27" s="2415">
        <v>0.6</v>
      </c>
      <c r="Y27" s="2415">
        <v>0.6</v>
      </c>
      <c r="Z27" s="2415">
        <v>0.6</v>
      </c>
      <c r="AA27" s="2415">
        <v>0</v>
      </c>
      <c r="AB27" s="2415">
        <v>0.6</v>
      </c>
      <c r="AC27" s="2415">
        <v>0.6</v>
      </c>
      <c r="AD27" s="2415">
        <v>0.6</v>
      </c>
      <c r="AE27" s="2415">
        <v>0.6</v>
      </c>
      <c r="AF27" s="2415">
        <v>0.6</v>
      </c>
      <c r="AG27" s="2415">
        <v>0.6</v>
      </c>
      <c r="AH27" s="2415">
        <v>0.6</v>
      </c>
      <c r="AI27" s="2415">
        <v>0.6</v>
      </c>
      <c r="AJ27" s="2415">
        <v>0.6</v>
      </c>
      <c r="AK27" s="2415">
        <v>0.6</v>
      </c>
      <c r="AL27" s="2415">
        <v>0.6</v>
      </c>
      <c r="AM27" s="2415">
        <v>0.6</v>
      </c>
      <c r="AN27" s="2415">
        <v>0.6</v>
      </c>
      <c r="AO27" s="2415">
        <v>0.6</v>
      </c>
      <c r="AP27" s="2415">
        <v>0.6</v>
      </c>
      <c r="AQ27" s="2415">
        <v>0.6</v>
      </c>
      <c r="AR27" s="2415">
        <v>0.6</v>
      </c>
      <c r="AS27" s="2415">
        <v>0.6</v>
      </c>
      <c r="AT27" s="2415">
        <v>0.6</v>
      </c>
      <c r="AU27" s="2415">
        <v>0.6</v>
      </c>
      <c r="AV27" s="2415">
        <v>0.6</v>
      </c>
      <c r="AW27" s="2415">
        <v>0.6</v>
      </c>
      <c r="AX27" s="2415">
        <v>0.6</v>
      </c>
      <c r="AY27" s="2415">
        <v>0.6</v>
      </c>
      <c r="AZ27" s="2415">
        <v>0.6</v>
      </c>
      <c r="BA27" s="2415">
        <v>0.6</v>
      </c>
      <c r="BB27" s="2415">
        <v>0.6</v>
      </c>
      <c r="BC27" s="2415">
        <v>0.6</v>
      </c>
      <c r="BD27" s="2415">
        <v>0.6</v>
      </c>
      <c r="BE27" s="2415">
        <v>0.6</v>
      </c>
      <c r="BF27" s="2415">
        <v>0.6</v>
      </c>
      <c r="BG27" s="2415">
        <v>0.6</v>
      </c>
      <c r="BH27" s="2415">
        <v>0.6</v>
      </c>
      <c r="BI27" s="2415">
        <v>0.6</v>
      </c>
      <c r="BJ27" s="2415">
        <v>0.6</v>
      </c>
      <c r="BK27" s="2415">
        <v>0.6</v>
      </c>
      <c r="BL27" s="2415">
        <v>0.6</v>
      </c>
      <c r="BM27" s="2415">
        <v>0.6</v>
      </c>
      <c r="BN27" s="2415">
        <v>0.6</v>
      </c>
      <c r="BO27" s="2451">
        <v>0.6</v>
      </c>
    </row>
    <row r="28" spans="1:67" x14ac:dyDescent="0.25">
      <c r="A28" s="1742" t="s">
        <v>1423</v>
      </c>
      <c r="B28" s="2943">
        <v>0.6</v>
      </c>
      <c r="C28" s="2415">
        <v>0.6</v>
      </c>
      <c r="D28" s="2415">
        <v>0.6</v>
      </c>
      <c r="E28" s="2415">
        <v>0.6</v>
      </c>
      <c r="F28" s="2415">
        <v>0.6</v>
      </c>
      <c r="G28" s="2415">
        <v>0.6</v>
      </c>
      <c r="H28" s="2415">
        <v>0.6</v>
      </c>
      <c r="I28" s="2415">
        <v>0.6</v>
      </c>
      <c r="J28" s="2415">
        <v>0.6</v>
      </c>
      <c r="K28" s="2415">
        <v>0.6</v>
      </c>
      <c r="L28" s="2415">
        <v>0.6</v>
      </c>
      <c r="M28" s="2415">
        <v>0.6</v>
      </c>
      <c r="N28" s="2415">
        <v>0.6</v>
      </c>
      <c r="O28" s="2415">
        <v>0.6</v>
      </c>
      <c r="P28" s="2415">
        <v>0.6</v>
      </c>
      <c r="Q28" s="2415">
        <v>0.6</v>
      </c>
      <c r="R28" s="2415">
        <v>0.6</v>
      </c>
      <c r="S28" s="2415">
        <v>0.6</v>
      </c>
      <c r="T28" s="2415">
        <v>0.6</v>
      </c>
      <c r="U28" s="2415">
        <v>0.6</v>
      </c>
      <c r="V28" s="2415">
        <v>0.6</v>
      </c>
      <c r="W28" s="2415">
        <v>0.6</v>
      </c>
      <c r="X28" s="2415">
        <v>0.6</v>
      </c>
      <c r="Y28" s="2415">
        <v>0.6</v>
      </c>
      <c r="Z28" s="2415">
        <v>0.6</v>
      </c>
      <c r="AA28" s="2415">
        <v>0.6</v>
      </c>
      <c r="AB28" s="2415">
        <v>0</v>
      </c>
      <c r="AC28" s="2415">
        <v>0.6</v>
      </c>
      <c r="AD28" s="2415">
        <v>0.6</v>
      </c>
      <c r="AE28" s="2415">
        <v>0.6</v>
      </c>
      <c r="AF28" s="2415">
        <v>0.6</v>
      </c>
      <c r="AG28" s="2415">
        <v>0.6</v>
      </c>
      <c r="AH28" s="2415">
        <v>0.6</v>
      </c>
      <c r="AI28" s="2415">
        <v>0.6</v>
      </c>
      <c r="AJ28" s="2415">
        <v>0.6</v>
      </c>
      <c r="AK28" s="2415">
        <v>0.6</v>
      </c>
      <c r="AL28" s="2415">
        <v>0.6</v>
      </c>
      <c r="AM28" s="2415">
        <v>0.6</v>
      </c>
      <c r="AN28" s="2415">
        <v>0.6</v>
      </c>
      <c r="AO28" s="2415">
        <v>0.6</v>
      </c>
      <c r="AP28" s="2415">
        <v>0.6</v>
      </c>
      <c r="AQ28" s="2415">
        <v>0.6</v>
      </c>
      <c r="AR28" s="2415">
        <v>0.6</v>
      </c>
      <c r="AS28" s="2415">
        <v>0.6</v>
      </c>
      <c r="AT28" s="2415">
        <v>0.6</v>
      </c>
      <c r="AU28" s="2415">
        <v>0.6</v>
      </c>
      <c r="AV28" s="2415">
        <v>0.6</v>
      </c>
      <c r="AW28" s="2415">
        <v>0.6</v>
      </c>
      <c r="AX28" s="2415">
        <v>0.6</v>
      </c>
      <c r="AY28" s="2415">
        <v>0.6</v>
      </c>
      <c r="AZ28" s="2415">
        <v>0.6</v>
      </c>
      <c r="BA28" s="2415">
        <v>0.6</v>
      </c>
      <c r="BB28" s="2415">
        <v>0.6</v>
      </c>
      <c r="BC28" s="2415">
        <v>0.6</v>
      </c>
      <c r="BD28" s="2415">
        <v>0.6</v>
      </c>
      <c r="BE28" s="2415">
        <v>0.6</v>
      </c>
      <c r="BF28" s="2415">
        <v>0.6</v>
      </c>
      <c r="BG28" s="2415">
        <v>0.6</v>
      </c>
      <c r="BH28" s="2415">
        <v>0.6</v>
      </c>
      <c r="BI28" s="2415">
        <v>0.6</v>
      </c>
      <c r="BJ28" s="2415">
        <v>0.6</v>
      </c>
      <c r="BK28" s="2415">
        <v>0.6</v>
      </c>
      <c r="BL28" s="2415">
        <v>0.6</v>
      </c>
      <c r="BM28" s="2415">
        <v>0.6</v>
      </c>
      <c r="BN28" s="2415">
        <v>0.6</v>
      </c>
      <c r="BO28" s="2451">
        <v>0.6</v>
      </c>
    </row>
    <row r="29" spans="1:67" x14ac:dyDescent="0.25">
      <c r="A29" s="1742" t="s">
        <v>1436</v>
      </c>
      <c r="B29" s="2943">
        <v>0.6</v>
      </c>
      <c r="C29" s="2415">
        <v>0.6</v>
      </c>
      <c r="D29" s="2415">
        <v>0.6</v>
      </c>
      <c r="E29" s="2415">
        <v>0.6</v>
      </c>
      <c r="F29" s="2415">
        <v>0.6</v>
      </c>
      <c r="G29" s="2415">
        <v>0.6</v>
      </c>
      <c r="H29" s="2415">
        <v>0.6</v>
      </c>
      <c r="I29" s="2415">
        <v>0.6</v>
      </c>
      <c r="J29" s="2415">
        <v>0.6</v>
      </c>
      <c r="K29" s="2415">
        <v>0.6</v>
      </c>
      <c r="L29" s="2415">
        <v>0.6</v>
      </c>
      <c r="M29" s="2415">
        <v>0.6</v>
      </c>
      <c r="N29" s="2415">
        <v>0.6</v>
      </c>
      <c r="O29" s="2415">
        <v>0.6</v>
      </c>
      <c r="P29" s="2415">
        <v>0.6</v>
      </c>
      <c r="Q29" s="2415">
        <v>0.6</v>
      </c>
      <c r="R29" s="2415">
        <v>0.6</v>
      </c>
      <c r="S29" s="2415">
        <v>0.6</v>
      </c>
      <c r="T29" s="2415">
        <v>0.6</v>
      </c>
      <c r="U29" s="2415">
        <v>0.6</v>
      </c>
      <c r="V29" s="2415">
        <v>0.6</v>
      </c>
      <c r="W29" s="2415">
        <v>0.6</v>
      </c>
      <c r="X29" s="2415">
        <v>0.6</v>
      </c>
      <c r="Y29" s="2415">
        <v>0.6</v>
      </c>
      <c r="Z29" s="2415">
        <v>0.6</v>
      </c>
      <c r="AA29" s="2415">
        <v>0.6</v>
      </c>
      <c r="AB29" s="2415">
        <v>0.6</v>
      </c>
      <c r="AC29" s="2415">
        <v>0</v>
      </c>
      <c r="AD29" s="2415">
        <v>0.6</v>
      </c>
      <c r="AE29" s="2415">
        <v>0.6</v>
      </c>
      <c r="AF29" s="2415">
        <v>0.6</v>
      </c>
      <c r="AG29" s="2415">
        <v>0.6</v>
      </c>
      <c r="AH29" s="2415">
        <v>0.6</v>
      </c>
      <c r="AI29" s="2415">
        <v>0.6</v>
      </c>
      <c r="AJ29" s="2415">
        <v>0.6</v>
      </c>
      <c r="AK29" s="2415">
        <v>0.6</v>
      </c>
      <c r="AL29" s="2415">
        <v>0.6</v>
      </c>
      <c r="AM29" s="2415">
        <v>0.6</v>
      </c>
      <c r="AN29" s="2415">
        <v>0.6</v>
      </c>
      <c r="AO29" s="2415">
        <v>0.6</v>
      </c>
      <c r="AP29" s="2415">
        <v>0.6</v>
      </c>
      <c r="AQ29" s="2415">
        <v>0.6</v>
      </c>
      <c r="AR29" s="2415">
        <v>0.6</v>
      </c>
      <c r="AS29" s="2415">
        <v>0.6</v>
      </c>
      <c r="AT29" s="2415">
        <v>0.6</v>
      </c>
      <c r="AU29" s="2415">
        <v>0.6</v>
      </c>
      <c r="AV29" s="2415">
        <v>0.6</v>
      </c>
      <c r="AW29" s="2415">
        <v>0.6</v>
      </c>
      <c r="AX29" s="2415">
        <v>0.6</v>
      </c>
      <c r="AY29" s="2415">
        <v>0.6</v>
      </c>
      <c r="AZ29" s="2415">
        <v>0.6</v>
      </c>
      <c r="BA29" s="2415">
        <v>0.6</v>
      </c>
      <c r="BB29" s="2415">
        <v>0.6</v>
      </c>
      <c r="BC29" s="2415">
        <v>0.6</v>
      </c>
      <c r="BD29" s="2415">
        <v>0.6</v>
      </c>
      <c r="BE29" s="2415">
        <v>0.6</v>
      </c>
      <c r="BF29" s="2415">
        <v>0.6</v>
      </c>
      <c r="BG29" s="2415">
        <v>0.6</v>
      </c>
      <c r="BH29" s="2415">
        <v>0.6</v>
      </c>
      <c r="BI29" s="2415">
        <v>0.6</v>
      </c>
      <c r="BJ29" s="2415">
        <v>0.6</v>
      </c>
      <c r="BK29" s="2415">
        <v>0.6</v>
      </c>
      <c r="BL29" s="2415">
        <v>0.6</v>
      </c>
      <c r="BM29" s="2415">
        <v>0.6</v>
      </c>
      <c r="BN29" s="2415">
        <v>0.6</v>
      </c>
      <c r="BO29" s="2451">
        <v>0.6</v>
      </c>
    </row>
    <row r="30" spans="1:67" x14ac:dyDescent="0.25">
      <c r="A30" s="1742" t="s">
        <v>1441</v>
      </c>
      <c r="B30" s="2943">
        <v>0.6</v>
      </c>
      <c r="C30" s="2415">
        <v>0.6</v>
      </c>
      <c r="D30" s="2415">
        <v>0.6</v>
      </c>
      <c r="E30" s="2415">
        <v>0.6</v>
      </c>
      <c r="F30" s="2415">
        <v>0.6</v>
      </c>
      <c r="G30" s="2415">
        <v>0.6</v>
      </c>
      <c r="H30" s="2415">
        <v>0.6</v>
      </c>
      <c r="I30" s="2415">
        <v>0.6</v>
      </c>
      <c r="J30" s="2415">
        <v>0.6</v>
      </c>
      <c r="K30" s="2415">
        <v>0.6</v>
      </c>
      <c r="L30" s="2415">
        <v>0.6</v>
      </c>
      <c r="M30" s="2415">
        <v>0.6</v>
      </c>
      <c r="N30" s="2415">
        <v>0.6</v>
      </c>
      <c r="O30" s="2415">
        <v>0.6</v>
      </c>
      <c r="P30" s="2415">
        <v>0.6</v>
      </c>
      <c r="Q30" s="2415">
        <v>0.6</v>
      </c>
      <c r="R30" s="2415">
        <v>0.6</v>
      </c>
      <c r="S30" s="2415">
        <v>0.6</v>
      </c>
      <c r="T30" s="2415">
        <v>0.6</v>
      </c>
      <c r="U30" s="2415">
        <v>0.6</v>
      </c>
      <c r="V30" s="2415">
        <v>0.6</v>
      </c>
      <c r="W30" s="2415">
        <v>0.6</v>
      </c>
      <c r="X30" s="2415">
        <v>0.6</v>
      </c>
      <c r="Y30" s="2415">
        <v>0.6</v>
      </c>
      <c r="Z30" s="2415">
        <v>0.6</v>
      </c>
      <c r="AA30" s="2415">
        <v>0.6</v>
      </c>
      <c r="AB30" s="2415">
        <v>0.6</v>
      </c>
      <c r="AC30" s="2415">
        <v>0.6</v>
      </c>
      <c r="AD30" s="2415">
        <v>0</v>
      </c>
      <c r="AE30" s="2415">
        <v>0.6</v>
      </c>
      <c r="AF30" s="2415">
        <v>0.6</v>
      </c>
      <c r="AG30" s="2415">
        <v>0.6</v>
      </c>
      <c r="AH30" s="2415">
        <v>0.6</v>
      </c>
      <c r="AI30" s="2415">
        <v>0.6</v>
      </c>
      <c r="AJ30" s="2415">
        <v>0.6</v>
      </c>
      <c r="AK30" s="2415">
        <v>0.6</v>
      </c>
      <c r="AL30" s="2415">
        <v>0.6</v>
      </c>
      <c r="AM30" s="2415">
        <v>0.6</v>
      </c>
      <c r="AN30" s="2415">
        <v>0.6</v>
      </c>
      <c r="AO30" s="2415">
        <v>0.6</v>
      </c>
      <c r="AP30" s="2415">
        <v>0.6</v>
      </c>
      <c r="AQ30" s="2415">
        <v>0.6</v>
      </c>
      <c r="AR30" s="2415">
        <v>0.6</v>
      </c>
      <c r="AS30" s="2415">
        <v>0.6</v>
      </c>
      <c r="AT30" s="2415">
        <v>0.6</v>
      </c>
      <c r="AU30" s="2415">
        <v>0.6</v>
      </c>
      <c r="AV30" s="2415">
        <v>0.6</v>
      </c>
      <c r="AW30" s="2415">
        <v>0.6</v>
      </c>
      <c r="AX30" s="2415">
        <v>0.6</v>
      </c>
      <c r="AY30" s="2415">
        <v>0.6</v>
      </c>
      <c r="AZ30" s="2415">
        <v>0.6</v>
      </c>
      <c r="BA30" s="2415">
        <v>0.6</v>
      </c>
      <c r="BB30" s="2415">
        <v>0.6</v>
      </c>
      <c r="BC30" s="2415">
        <v>0.6</v>
      </c>
      <c r="BD30" s="2415">
        <v>0.6</v>
      </c>
      <c r="BE30" s="2415">
        <v>0.6</v>
      </c>
      <c r="BF30" s="2415">
        <v>0.6</v>
      </c>
      <c r="BG30" s="2415">
        <v>0.6</v>
      </c>
      <c r="BH30" s="2415">
        <v>0.6</v>
      </c>
      <c r="BI30" s="2415">
        <v>0.6</v>
      </c>
      <c r="BJ30" s="2415">
        <v>0.6</v>
      </c>
      <c r="BK30" s="2415">
        <v>0.6</v>
      </c>
      <c r="BL30" s="2415">
        <v>0.6</v>
      </c>
      <c r="BM30" s="2415">
        <v>0.6</v>
      </c>
      <c r="BN30" s="2415">
        <v>0.6</v>
      </c>
      <c r="BO30" s="2451">
        <v>0.6</v>
      </c>
    </row>
    <row r="31" spans="1:67" x14ac:dyDescent="0.25">
      <c r="A31" s="1742" t="s">
        <v>1424</v>
      </c>
      <c r="B31" s="2943">
        <v>0.6</v>
      </c>
      <c r="C31" s="2415">
        <v>0.6</v>
      </c>
      <c r="D31" s="2415">
        <v>0.6</v>
      </c>
      <c r="E31" s="2415">
        <v>0.6</v>
      </c>
      <c r="F31" s="2415">
        <v>0.6</v>
      </c>
      <c r="G31" s="2415">
        <v>0.6</v>
      </c>
      <c r="H31" s="2415">
        <v>0.6</v>
      </c>
      <c r="I31" s="2415">
        <v>0.6</v>
      </c>
      <c r="J31" s="2415">
        <v>0.6</v>
      </c>
      <c r="K31" s="2415">
        <v>0.6</v>
      </c>
      <c r="L31" s="2415">
        <v>0.6</v>
      </c>
      <c r="M31" s="2415">
        <v>0.6</v>
      </c>
      <c r="N31" s="2415">
        <v>0.6</v>
      </c>
      <c r="O31" s="2415">
        <v>0.6</v>
      </c>
      <c r="P31" s="2415">
        <v>0.6</v>
      </c>
      <c r="Q31" s="2415">
        <v>0.6</v>
      </c>
      <c r="R31" s="2415">
        <v>0.6</v>
      </c>
      <c r="S31" s="2415">
        <v>0.6</v>
      </c>
      <c r="T31" s="2415">
        <v>0.6</v>
      </c>
      <c r="U31" s="2415">
        <v>0.6</v>
      </c>
      <c r="V31" s="2415">
        <v>0.6</v>
      </c>
      <c r="W31" s="2415">
        <v>0.6</v>
      </c>
      <c r="X31" s="2415">
        <v>0.6</v>
      </c>
      <c r="Y31" s="2415">
        <v>0.6</v>
      </c>
      <c r="Z31" s="2415">
        <v>0.6</v>
      </c>
      <c r="AA31" s="2415">
        <v>0.6</v>
      </c>
      <c r="AB31" s="2415">
        <v>0.6</v>
      </c>
      <c r="AC31" s="2415">
        <v>0.6</v>
      </c>
      <c r="AD31" s="2415">
        <v>0.6</v>
      </c>
      <c r="AE31" s="2415">
        <v>0</v>
      </c>
      <c r="AF31" s="2415">
        <v>0.6</v>
      </c>
      <c r="AG31" s="2415">
        <v>0.6</v>
      </c>
      <c r="AH31" s="2415">
        <v>0.6</v>
      </c>
      <c r="AI31" s="2415">
        <v>0.6</v>
      </c>
      <c r="AJ31" s="2415">
        <v>0.6</v>
      </c>
      <c r="AK31" s="2415">
        <v>0.6</v>
      </c>
      <c r="AL31" s="2415">
        <v>0.6</v>
      </c>
      <c r="AM31" s="2415">
        <v>0.6</v>
      </c>
      <c r="AN31" s="2415">
        <v>0.6</v>
      </c>
      <c r="AO31" s="2415">
        <v>0.6</v>
      </c>
      <c r="AP31" s="2415">
        <v>0.6</v>
      </c>
      <c r="AQ31" s="2415">
        <v>0.6</v>
      </c>
      <c r="AR31" s="2415">
        <v>0.6</v>
      </c>
      <c r="AS31" s="2415">
        <v>0.6</v>
      </c>
      <c r="AT31" s="2415">
        <v>0.6</v>
      </c>
      <c r="AU31" s="2415">
        <v>0.6</v>
      </c>
      <c r="AV31" s="2415">
        <v>0.6</v>
      </c>
      <c r="AW31" s="2415">
        <v>0.6</v>
      </c>
      <c r="AX31" s="2415">
        <v>0.6</v>
      </c>
      <c r="AY31" s="2415">
        <v>0.6</v>
      </c>
      <c r="AZ31" s="2415">
        <v>0.6</v>
      </c>
      <c r="BA31" s="2415">
        <v>0.6</v>
      </c>
      <c r="BB31" s="2415">
        <v>0.6</v>
      </c>
      <c r="BC31" s="2415">
        <v>0.6</v>
      </c>
      <c r="BD31" s="2415">
        <v>0.6</v>
      </c>
      <c r="BE31" s="2415">
        <v>0.6</v>
      </c>
      <c r="BF31" s="2415">
        <v>0.6</v>
      </c>
      <c r="BG31" s="2415">
        <v>0.6</v>
      </c>
      <c r="BH31" s="2415">
        <v>0.6</v>
      </c>
      <c r="BI31" s="2415">
        <v>0.6</v>
      </c>
      <c r="BJ31" s="2415">
        <v>0.6</v>
      </c>
      <c r="BK31" s="2415">
        <v>0.6</v>
      </c>
      <c r="BL31" s="2415">
        <v>0.6</v>
      </c>
      <c r="BM31" s="2415">
        <v>0.6</v>
      </c>
      <c r="BN31" s="2415">
        <v>0.6</v>
      </c>
      <c r="BO31" s="2451">
        <v>0.6</v>
      </c>
    </row>
    <row r="32" spans="1:67" x14ac:dyDescent="0.25">
      <c r="A32" s="1742" t="s">
        <v>1543</v>
      </c>
      <c r="B32" s="2943">
        <v>0.6</v>
      </c>
      <c r="C32" s="2415">
        <v>0.6</v>
      </c>
      <c r="D32" s="2415">
        <v>0.6</v>
      </c>
      <c r="E32" s="2415">
        <v>0.6</v>
      </c>
      <c r="F32" s="2415">
        <v>0.6</v>
      </c>
      <c r="G32" s="2415">
        <v>0.6</v>
      </c>
      <c r="H32" s="2415">
        <v>0.6</v>
      </c>
      <c r="I32" s="2415">
        <v>0.6</v>
      </c>
      <c r="J32" s="2415">
        <v>0.6</v>
      </c>
      <c r="K32" s="2415">
        <v>0.6</v>
      </c>
      <c r="L32" s="2415">
        <v>0.6</v>
      </c>
      <c r="M32" s="2415">
        <v>0.6</v>
      </c>
      <c r="N32" s="2415">
        <v>0.6</v>
      </c>
      <c r="O32" s="2415">
        <v>0.6</v>
      </c>
      <c r="P32" s="2415">
        <v>0.6</v>
      </c>
      <c r="Q32" s="2415">
        <v>0.6</v>
      </c>
      <c r="R32" s="2415">
        <v>0.6</v>
      </c>
      <c r="S32" s="2415">
        <v>0.6</v>
      </c>
      <c r="T32" s="2415">
        <v>0.6</v>
      </c>
      <c r="U32" s="2415">
        <v>0.6</v>
      </c>
      <c r="V32" s="2415">
        <v>0.6</v>
      </c>
      <c r="W32" s="2415">
        <v>0.6</v>
      </c>
      <c r="X32" s="2415">
        <v>0.6</v>
      </c>
      <c r="Y32" s="2415">
        <v>0.6</v>
      </c>
      <c r="Z32" s="2415">
        <v>0.6</v>
      </c>
      <c r="AA32" s="2415">
        <v>0.6</v>
      </c>
      <c r="AB32" s="2415">
        <v>0.6</v>
      </c>
      <c r="AC32" s="2415">
        <v>0.6</v>
      </c>
      <c r="AD32" s="2415">
        <v>0.6</v>
      </c>
      <c r="AE32" s="2415">
        <v>0.6</v>
      </c>
      <c r="AF32" s="2415">
        <v>0</v>
      </c>
      <c r="AG32" s="2415">
        <v>0.6</v>
      </c>
      <c r="AH32" s="2415">
        <v>0.6</v>
      </c>
      <c r="AI32" s="2415">
        <v>0.6</v>
      </c>
      <c r="AJ32" s="2415">
        <v>0.6</v>
      </c>
      <c r="AK32" s="2415">
        <v>0.6</v>
      </c>
      <c r="AL32" s="2415">
        <v>0.6</v>
      </c>
      <c r="AM32" s="2415">
        <v>0.6</v>
      </c>
      <c r="AN32" s="2415">
        <v>0.6</v>
      </c>
      <c r="AO32" s="2415">
        <v>0.6</v>
      </c>
      <c r="AP32" s="2415">
        <v>0.6</v>
      </c>
      <c r="AQ32" s="2415">
        <v>0.6</v>
      </c>
      <c r="AR32" s="2415">
        <v>0.6</v>
      </c>
      <c r="AS32" s="2415">
        <v>0.6</v>
      </c>
      <c r="AT32" s="2415">
        <v>0.6</v>
      </c>
      <c r="AU32" s="2415">
        <v>0.6</v>
      </c>
      <c r="AV32" s="2415">
        <v>0.6</v>
      </c>
      <c r="AW32" s="2415">
        <v>0.6</v>
      </c>
      <c r="AX32" s="2415">
        <v>0.6</v>
      </c>
      <c r="AY32" s="2415">
        <v>0.6</v>
      </c>
      <c r="AZ32" s="2415">
        <v>0.6</v>
      </c>
      <c r="BA32" s="2415">
        <v>0.6</v>
      </c>
      <c r="BB32" s="2415">
        <v>0.6</v>
      </c>
      <c r="BC32" s="2415">
        <v>0.6</v>
      </c>
      <c r="BD32" s="2415">
        <v>0.6</v>
      </c>
      <c r="BE32" s="2415">
        <v>0.6</v>
      </c>
      <c r="BF32" s="2415">
        <v>0.6</v>
      </c>
      <c r="BG32" s="2415">
        <v>0.6</v>
      </c>
      <c r="BH32" s="2415">
        <v>0.6</v>
      </c>
      <c r="BI32" s="2415">
        <v>0.6</v>
      </c>
      <c r="BJ32" s="2415">
        <v>0.6</v>
      </c>
      <c r="BK32" s="2415">
        <v>0.6</v>
      </c>
      <c r="BL32" s="2415">
        <v>0.6</v>
      </c>
      <c r="BM32" s="2415">
        <v>0.6</v>
      </c>
      <c r="BN32" s="2415">
        <v>0.6</v>
      </c>
      <c r="BO32" s="2451">
        <v>0.6</v>
      </c>
    </row>
    <row r="33" spans="1:67" x14ac:dyDescent="0.25">
      <c r="A33" s="1742" t="s">
        <v>1437</v>
      </c>
      <c r="B33" s="2943">
        <v>0.6</v>
      </c>
      <c r="C33" s="2415">
        <v>0.6</v>
      </c>
      <c r="D33" s="2415">
        <v>0.6</v>
      </c>
      <c r="E33" s="2415">
        <v>0.6</v>
      </c>
      <c r="F33" s="2415">
        <v>0.6</v>
      </c>
      <c r="G33" s="2415">
        <v>0.6</v>
      </c>
      <c r="H33" s="2415">
        <v>0.6</v>
      </c>
      <c r="I33" s="2415">
        <v>0.6</v>
      </c>
      <c r="J33" s="2415">
        <v>0.6</v>
      </c>
      <c r="K33" s="2415">
        <v>0.6</v>
      </c>
      <c r="L33" s="2415">
        <v>0.6</v>
      </c>
      <c r="M33" s="2415">
        <v>0.6</v>
      </c>
      <c r="N33" s="2415">
        <v>0.6</v>
      </c>
      <c r="O33" s="2415">
        <v>0.6</v>
      </c>
      <c r="P33" s="2415">
        <v>0.6</v>
      </c>
      <c r="Q33" s="2415">
        <v>0.6</v>
      </c>
      <c r="R33" s="2415">
        <v>0.6</v>
      </c>
      <c r="S33" s="2415">
        <v>0.6</v>
      </c>
      <c r="T33" s="2415">
        <v>0.6</v>
      </c>
      <c r="U33" s="2415">
        <v>0.6</v>
      </c>
      <c r="V33" s="2415">
        <v>0.6</v>
      </c>
      <c r="W33" s="2415">
        <v>0.6</v>
      </c>
      <c r="X33" s="2415">
        <v>0.6</v>
      </c>
      <c r="Y33" s="2415">
        <v>0.6</v>
      </c>
      <c r="Z33" s="2415">
        <v>0.6</v>
      </c>
      <c r="AA33" s="2415">
        <v>0.6</v>
      </c>
      <c r="AB33" s="2415">
        <v>0.6</v>
      </c>
      <c r="AC33" s="2415">
        <v>0.6</v>
      </c>
      <c r="AD33" s="2415">
        <v>0.6</v>
      </c>
      <c r="AE33" s="2415">
        <v>0.6</v>
      </c>
      <c r="AF33" s="2415">
        <v>0.6</v>
      </c>
      <c r="AG33" s="2415">
        <v>0</v>
      </c>
      <c r="AH33" s="2415">
        <v>0.6</v>
      </c>
      <c r="AI33" s="2415">
        <v>0.6</v>
      </c>
      <c r="AJ33" s="2415">
        <v>0.6</v>
      </c>
      <c r="AK33" s="2415">
        <v>0.6</v>
      </c>
      <c r="AL33" s="2415">
        <v>0.6</v>
      </c>
      <c r="AM33" s="2415">
        <v>0.6</v>
      </c>
      <c r="AN33" s="2415">
        <v>0.6</v>
      </c>
      <c r="AO33" s="2415">
        <v>0.6</v>
      </c>
      <c r="AP33" s="2415">
        <v>0.6</v>
      </c>
      <c r="AQ33" s="2415">
        <v>0.6</v>
      </c>
      <c r="AR33" s="2415">
        <v>0.6</v>
      </c>
      <c r="AS33" s="2415">
        <v>0.6</v>
      </c>
      <c r="AT33" s="2415">
        <v>0.6</v>
      </c>
      <c r="AU33" s="2415">
        <v>0.6</v>
      </c>
      <c r="AV33" s="2415">
        <v>0.6</v>
      </c>
      <c r="AW33" s="2415">
        <v>0.6</v>
      </c>
      <c r="AX33" s="2415">
        <v>0.6</v>
      </c>
      <c r="AY33" s="2415">
        <v>0.6</v>
      </c>
      <c r="AZ33" s="2415">
        <v>0.6</v>
      </c>
      <c r="BA33" s="2415">
        <v>0.6</v>
      </c>
      <c r="BB33" s="2415">
        <v>0.6</v>
      </c>
      <c r="BC33" s="2415">
        <v>0.6</v>
      </c>
      <c r="BD33" s="2415">
        <v>0.6</v>
      </c>
      <c r="BE33" s="2415">
        <v>0.6</v>
      </c>
      <c r="BF33" s="2415">
        <v>0.6</v>
      </c>
      <c r="BG33" s="2415">
        <v>0.6</v>
      </c>
      <c r="BH33" s="2415">
        <v>0.6</v>
      </c>
      <c r="BI33" s="2415">
        <v>0.6</v>
      </c>
      <c r="BJ33" s="2415">
        <v>0.6</v>
      </c>
      <c r="BK33" s="2415">
        <v>0.6</v>
      </c>
      <c r="BL33" s="2415">
        <v>0.6</v>
      </c>
      <c r="BM33" s="2415">
        <v>0.6</v>
      </c>
      <c r="BN33" s="2415">
        <v>0.6</v>
      </c>
      <c r="BO33" s="2451">
        <v>0.6</v>
      </c>
    </row>
    <row r="34" spans="1:67" x14ac:dyDescent="0.25">
      <c r="A34" s="1742" t="s">
        <v>1544</v>
      </c>
      <c r="B34" s="2943">
        <v>0.6</v>
      </c>
      <c r="C34" s="2415">
        <v>0.6</v>
      </c>
      <c r="D34" s="2415">
        <v>0.6</v>
      </c>
      <c r="E34" s="2415">
        <v>0.6</v>
      </c>
      <c r="F34" s="2415">
        <v>0.6</v>
      </c>
      <c r="G34" s="2415">
        <v>0.6</v>
      </c>
      <c r="H34" s="2415">
        <v>0.6</v>
      </c>
      <c r="I34" s="2415">
        <v>0.6</v>
      </c>
      <c r="J34" s="2415">
        <v>0.6</v>
      </c>
      <c r="K34" s="2415">
        <v>0.6</v>
      </c>
      <c r="L34" s="2415">
        <v>0.6</v>
      </c>
      <c r="M34" s="2415">
        <v>0.6</v>
      </c>
      <c r="N34" s="2415">
        <v>0.6</v>
      </c>
      <c r="O34" s="2415">
        <v>0.6</v>
      </c>
      <c r="P34" s="2415">
        <v>0.6</v>
      </c>
      <c r="Q34" s="2415">
        <v>0.6</v>
      </c>
      <c r="R34" s="2415">
        <v>0.6</v>
      </c>
      <c r="S34" s="2415">
        <v>0.6</v>
      </c>
      <c r="T34" s="2415">
        <v>0.6</v>
      </c>
      <c r="U34" s="2415">
        <v>0.6</v>
      </c>
      <c r="V34" s="2415">
        <v>0.6</v>
      </c>
      <c r="W34" s="2415">
        <v>0.6</v>
      </c>
      <c r="X34" s="2415">
        <v>0.6</v>
      </c>
      <c r="Y34" s="2415">
        <v>0.6</v>
      </c>
      <c r="Z34" s="2415">
        <v>0.6</v>
      </c>
      <c r="AA34" s="2415">
        <v>0.6</v>
      </c>
      <c r="AB34" s="2415">
        <v>0.6</v>
      </c>
      <c r="AC34" s="2415">
        <v>0.6</v>
      </c>
      <c r="AD34" s="2415">
        <v>0.6</v>
      </c>
      <c r="AE34" s="2415">
        <v>0.6</v>
      </c>
      <c r="AF34" s="2415">
        <v>0.6</v>
      </c>
      <c r="AG34" s="2415">
        <v>0.6</v>
      </c>
      <c r="AH34" s="2415">
        <v>0</v>
      </c>
      <c r="AI34" s="2415">
        <v>0.6</v>
      </c>
      <c r="AJ34" s="2415">
        <v>0.6</v>
      </c>
      <c r="AK34" s="2415">
        <v>0.6</v>
      </c>
      <c r="AL34" s="2415">
        <v>0.6</v>
      </c>
      <c r="AM34" s="2415">
        <v>0.6</v>
      </c>
      <c r="AN34" s="2415">
        <v>0.6</v>
      </c>
      <c r="AO34" s="2415">
        <v>0.6</v>
      </c>
      <c r="AP34" s="2415">
        <v>0.6</v>
      </c>
      <c r="AQ34" s="2415">
        <v>0.6</v>
      </c>
      <c r="AR34" s="2415">
        <v>0.6</v>
      </c>
      <c r="AS34" s="2415">
        <v>0.6</v>
      </c>
      <c r="AT34" s="2415">
        <v>0.6</v>
      </c>
      <c r="AU34" s="2415">
        <v>0.6</v>
      </c>
      <c r="AV34" s="2415">
        <v>0.6</v>
      </c>
      <c r="AW34" s="2415">
        <v>0.6</v>
      </c>
      <c r="AX34" s="2415">
        <v>0.6</v>
      </c>
      <c r="AY34" s="2415">
        <v>0.6</v>
      </c>
      <c r="AZ34" s="2415">
        <v>0.6</v>
      </c>
      <c r="BA34" s="2415">
        <v>0.6</v>
      </c>
      <c r="BB34" s="2415">
        <v>0.6</v>
      </c>
      <c r="BC34" s="2415">
        <v>0.6</v>
      </c>
      <c r="BD34" s="2415">
        <v>0.6</v>
      </c>
      <c r="BE34" s="2415">
        <v>0.6</v>
      </c>
      <c r="BF34" s="2415">
        <v>0.6</v>
      </c>
      <c r="BG34" s="2415">
        <v>0.6</v>
      </c>
      <c r="BH34" s="2415">
        <v>0.6</v>
      </c>
      <c r="BI34" s="2415">
        <v>0.6</v>
      </c>
      <c r="BJ34" s="2415">
        <v>0.6</v>
      </c>
      <c r="BK34" s="2415">
        <v>0.6</v>
      </c>
      <c r="BL34" s="2415">
        <v>0.6</v>
      </c>
      <c r="BM34" s="2415">
        <v>0.6</v>
      </c>
      <c r="BN34" s="2415">
        <v>0.6</v>
      </c>
      <c r="BO34" s="2451">
        <v>0.6</v>
      </c>
    </row>
    <row r="35" spans="1:67" x14ac:dyDescent="0.25">
      <c r="A35" s="1742" t="s">
        <v>1434</v>
      </c>
      <c r="B35" s="2943">
        <v>0.6</v>
      </c>
      <c r="C35" s="2415">
        <v>0.6</v>
      </c>
      <c r="D35" s="2415">
        <v>0.6</v>
      </c>
      <c r="E35" s="2415">
        <v>0.6</v>
      </c>
      <c r="F35" s="2415">
        <v>0.6</v>
      </c>
      <c r="G35" s="2415">
        <v>0.6</v>
      </c>
      <c r="H35" s="2415">
        <v>0.6</v>
      </c>
      <c r="I35" s="2415">
        <v>0.6</v>
      </c>
      <c r="J35" s="2415">
        <v>0.6</v>
      </c>
      <c r="K35" s="2415">
        <v>0.6</v>
      </c>
      <c r="L35" s="2415">
        <v>0.6</v>
      </c>
      <c r="M35" s="2415">
        <v>0.6</v>
      </c>
      <c r="N35" s="2415">
        <v>0.6</v>
      </c>
      <c r="O35" s="2415">
        <v>0.6</v>
      </c>
      <c r="P35" s="2415">
        <v>0.6</v>
      </c>
      <c r="Q35" s="2415">
        <v>0.6</v>
      </c>
      <c r="R35" s="2415">
        <v>0.6</v>
      </c>
      <c r="S35" s="2415">
        <v>0.6</v>
      </c>
      <c r="T35" s="2415">
        <v>0.6</v>
      </c>
      <c r="U35" s="2415">
        <v>0.6</v>
      </c>
      <c r="V35" s="2415">
        <v>0.6</v>
      </c>
      <c r="W35" s="2415">
        <v>0.6</v>
      </c>
      <c r="X35" s="2415">
        <v>0.6</v>
      </c>
      <c r="Y35" s="2415">
        <v>0.6</v>
      </c>
      <c r="Z35" s="2415">
        <v>0.6</v>
      </c>
      <c r="AA35" s="2415">
        <v>0.6</v>
      </c>
      <c r="AB35" s="2415">
        <v>0.6</v>
      </c>
      <c r="AC35" s="2415">
        <v>0.6</v>
      </c>
      <c r="AD35" s="2415">
        <v>0.6</v>
      </c>
      <c r="AE35" s="2415">
        <v>0.6</v>
      </c>
      <c r="AF35" s="2415">
        <v>0.6</v>
      </c>
      <c r="AG35" s="2415">
        <v>0.6</v>
      </c>
      <c r="AH35" s="2415">
        <v>0</v>
      </c>
      <c r="AI35" s="2415">
        <v>0</v>
      </c>
      <c r="AJ35" s="2415">
        <v>0.6</v>
      </c>
      <c r="AK35" s="2415">
        <v>0.6</v>
      </c>
      <c r="AL35" s="2415">
        <v>0.6</v>
      </c>
      <c r="AM35" s="2415">
        <v>0.6</v>
      </c>
      <c r="AN35" s="2415">
        <v>0.6</v>
      </c>
      <c r="AO35" s="2415">
        <v>0.6</v>
      </c>
      <c r="AP35" s="2415">
        <v>0.6</v>
      </c>
      <c r="AQ35" s="2415">
        <v>0.6</v>
      </c>
      <c r="AR35" s="2415">
        <v>0.6</v>
      </c>
      <c r="AS35" s="2415">
        <v>0.6</v>
      </c>
      <c r="AT35" s="2415">
        <v>0.6</v>
      </c>
      <c r="AU35" s="2415">
        <v>0.6</v>
      </c>
      <c r="AV35" s="2415">
        <v>0.6</v>
      </c>
      <c r="AW35" s="2415">
        <v>0.6</v>
      </c>
      <c r="AX35" s="2415">
        <v>0.6</v>
      </c>
      <c r="AY35" s="2415">
        <v>0.6</v>
      </c>
      <c r="AZ35" s="2415">
        <v>0.6</v>
      </c>
      <c r="BA35" s="2415">
        <v>0.6</v>
      </c>
      <c r="BB35" s="2415">
        <v>0.6</v>
      </c>
      <c r="BC35" s="2415">
        <v>0.6</v>
      </c>
      <c r="BD35" s="2415">
        <v>0.6</v>
      </c>
      <c r="BE35" s="2415">
        <v>0.6</v>
      </c>
      <c r="BF35" s="2415">
        <v>0.6</v>
      </c>
      <c r="BG35" s="2415">
        <v>0.6</v>
      </c>
      <c r="BH35" s="2415">
        <v>0.6</v>
      </c>
      <c r="BI35" s="2415">
        <v>0.6</v>
      </c>
      <c r="BJ35" s="2415">
        <v>0.6</v>
      </c>
      <c r="BK35" s="2415">
        <v>0.6</v>
      </c>
      <c r="BL35" s="2415">
        <v>0.6</v>
      </c>
      <c r="BM35" s="2415">
        <v>0.6</v>
      </c>
      <c r="BN35" s="2415">
        <v>0.6</v>
      </c>
      <c r="BO35" s="2451">
        <v>0.6</v>
      </c>
    </row>
    <row r="36" spans="1:67" x14ac:dyDescent="0.25">
      <c r="A36" s="1742" t="s">
        <v>1439</v>
      </c>
      <c r="B36" s="2943">
        <v>0.6</v>
      </c>
      <c r="C36" s="2415">
        <v>0.6</v>
      </c>
      <c r="D36" s="2415">
        <v>0.6</v>
      </c>
      <c r="E36" s="2415">
        <v>0.6</v>
      </c>
      <c r="F36" s="2415">
        <v>0.6</v>
      </c>
      <c r="G36" s="2415">
        <v>0.6</v>
      </c>
      <c r="H36" s="2415">
        <v>0.6</v>
      </c>
      <c r="I36" s="2415">
        <v>0.6</v>
      </c>
      <c r="J36" s="2415">
        <v>0.6</v>
      </c>
      <c r="K36" s="2415">
        <v>0.6</v>
      </c>
      <c r="L36" s="2415">
        <v>0.6</v>
      </c>
      <c r="M36" s="2415">
        <v>0.6</v>
      </c>
      <c r="N36" s="2415">
        <v>0.6</v>
      </c>
      <c r="O36" s="2415">
        <v>0.6</v>
      </c>
      <c r="P36" s="2415">
        <v>0.6</v>
      </c>
      <c r="Q36" s="2415">
        <v>0.6</v>
      </c>
      <c r="R36" s="2415">
        <v>0.6</v>
      </c>
      <c r="S36" s="2415">
        <v>0.6</v>
      </c>
      <c r="T36" s="2415">
        <v>0.6</v>
      </c>
      <c r="U36" s="2415">
        <v>0.6</v>
      </c>
      <c r="V36" s="2415">
        <v>0.6</v>
      </c>
      <c r="W36" s="2415">
        <v>0.6</v>
      </c>
      <c r="X36" s="2415">
        <v>0.6</v>
      </c>
      <c r="Y36" s="2415">
        <v>0.6</v>
      </c>
      <c r="Z36" s="2415">
        <v>0.6</v>
      </c>
      <c r="AA36" s="2415">
        <v>0.6</v>
      </c>
      <c r="AB36" s="2415">
        <v>0.6</v>
      </c>
      <c r="AC36" s="2415">
        <v>0.6</v>
      </c>
      <c r="AD36" s="2415">
        <v>0.6</v>
      </c>
      <c r="AE36" s="2415">
        <v>0.6</v>
      </c>
      <c r="AF36" s="2415">
        <v>0.6</v>
      </c>
      <c r="AG36" s="2415">
        <v>0.6</v>
      </c>
      <c r="AH36" s="2415">
        <v>0</v>
      </c>
      <c r="AI36" s="2415">
        <v>0.6</v>
      </c>
      <c r="AJ36" s="2415">
        <v>0</v>
      </c>
      <c r="AK36" s="2415">
        <v>0.6</v>
      </c>
      <c r="AL36" s="2415">
        <v>0.6</v>
      </c>
      <c r="AM36" s="2415">
        <v>0.6</v>
      </c>
      <c r="AN36" s="2415">
        <v>0.6</v>
      </c>
      <c r="AO36" s="2415">
        <v>0.6</v>
      </c>
      <c r="AP36" s="2415">
        <v>0.6</v>
      </c>
      <c r="AQ36" s="2415">
        <v>0.6</v>
      </c>
      <c r="AR36" s="2415">
        <v>0.6</v>
      </c>
      <c r="AS36" s="2415">
        <v>0.6</v>
      </c>
      <c r="AT36" s="2415">
        <v>0.6</v>
      </c>
      <c r="AU36" s="2415">
        <v>0.6</v>
      </c>
      <c r="AV36" s="2415">
        <v>0.6</v>
      </c>
      <c r="AW36" s="2415">
        <v>0.6</v>
      </c>
      <c r="AX36" s="2415">
        <v>0.6</v>
      </c>
      <c r="AY36" s="2415">
        <v>0.6</v>
      </c>
      <c r="AZ36" s="2415">
        <v>0.6</v>
      </c>
      <c r="BA36" s="2415">
        <v>0.6</v>
      </c>
      <c r="BB36" s="2415">
        <v>0.6</v>
      </c>
      <c r="BC36" s="2415">
        <v>0.6</v>
      </c>
      <c r="BD36" s="2415">
        <v>0.6</v>
      </c>
      <c r="BE36" s="2415">
        <v>0.6</v>
      </c>
      <c r="BF36" s="2415">
        <v>0.6</v>
      </c>
      <c r="BG36" s="2415">
        <v>0.6</v>
      </c>
      <c r="BH36" s="2415">
        <v>0.6</v>
      </c>
      <c r="BI36" s="2415">
        <v>0.6</v>
      </c>
      <c r="BJ36" s="2415">
        <v>0.6</v>
      </c>
      <c r="BK36" s="2415">
        <v>0.6</v>
      </c>
      <c r="BL36" s="2415">
        <v>0.6</v>
      </c>
      <c r="BM36" s="2415">
        <v>0.6</v>
      </c>
      <c r="BN36" s="2415">
        <v>0.6</v>
      </c>
      <c r="BO36" s="2451">
        <v>0.6</v>
      </c>
    </row>
    <row r="37" spans="1:67" x14ac:dyDescent="0.25">
      <c r="A37" s="1742" t="s">
        <v>1435</v>
      </c>
      <c r="B37" s="2943">
        <v>0.6</v>
      </c>
      <c r="C37" s="2415">
        <v>0.6</v>
      </c>
      <c r="D37" s="2415">
        <v>0.6</v>
      </c>
      <c r="E37" s="2415">
        <v>0.6</v>
      </c>
      <c r="F37" s="2415">
        <v>0.6</v>
      </c>
      <c r="G37" s="2415">
        <v>0.6</v>
      </c>
      <c r="H37" s="2415">
        <v>0.6</v>
      </c>
      <c r="I37" s="2415">
        <v>0.6</v>
      </c>
      <c r="J37" s="2415">
        <v>0.6</v>
      </c>
      <c r="K37" s="2415">
        <v>0.6</v>
      </c>
      <c r="L37" s="2415">
        <v>0.6</v>
      </c>
      <c r="M37" s="2415">
        <v>0.6</v>
      </c>
      <c r="N37" s="2415">
        <v>0.6</v>
      </c>
      <c r="O37" s="2415">
        <v>0.6</v>
      </c>
      <c r="P37" s="2415">
        <v>0.6</v>
      </c>
      <c r="Q37" s="2415">
        <v>0.6</v>
      </c>
      <c r="R37" s="2415">
        <v>0.6</v>
      </c>
      <c r="S37" s="2415">
        <v>0.6</v>
      </c>
      <c r="T37" s="2415">
        <v>0.6</v>
      </c>
      <c r="U37" s="2415">
        <v>0.6</v>
      </c>
      <c r="V37" s="2415">
        <v>0.6</v>
      </c>
      <c r="W37" s="2415">
        <v>0.6</v>
      </c>
      <c r="X37" s="2415">
        <v>0.6</v>
      </c>
      <c r="Y37" s="2415">
        <v>0.6</v>
      </c>
      <c r="Z37" s="2415">
        <v>0.6</v>
      </c>
      <c r="AA37" s="2415">
        <v>0.6</v>
      </c>
      <c r="AB37" s="2415">
        <v>0.6</v>
      </c>
      <c r="AC37" s="2415">
        <v>0.6</v>
      </c>
      <c r="AD37" s="2415">
        <v>0.6</v>
      </c>
      <c r="AE37" s="2415">
        <v>0.6</v>
      </c>
      <c r="AF37" s="2415">
        <v>0.6</v>
      </c>
      <c r="AG37" s="2415">
        <v>0.6</v>
      </c>
      <c r="AH37" s="2415">
        <v>0</v>
      </c>
      <c r="AI37" s="2415">
        <v>0.6</v>
      </c>
      <c r="AJ37" s="2415">
        <v>0.6</v>
      </c>
      <c r="AK37" s="2415">
        <v>0</v>
      </c>
      <c r="AL37" s="2415">
        <v>0.6</v>
      </c>
      <c r="AM37" s="2415">
        <v>0.6</v>
      </c>
      <c r="AN37" s="2415">
        <v>0.6</v>
      </c>
      <c r="AO37" s="2415">
        <v>0.6</v>
      </c>
      <c r="AP37" s="2415">
        <v>0.6</v>
      </c>
      <c r="AQ37" s="2415">
        <v>0.6</v>
      </c>
      <c r="AR37" s="2415">
        <v>0.6</v>
      </c>
      <c r="AS37" s="2415">
        <v>0.6</v>
      </c>
      <c r="AT37" s="2415">
        <v>0.6</v>
      </c>
      <c r="AU37" s="2415">
        <v>0.6</v>
      </c>
      <c r="AV37" s="2415">
        <v>0.6</v>
      </c>
      <c r="AW37" s="2415">
        <v>0.6</v>
      </c>
      <c r="AX37" s="2415">
        <v>0.6</v>
      </c>
      <c r="AY37" s="2415">
        <v>0.6</v>
      </c>
      <c r="AZ37" s="2415">
        <v>0.6</v>
      </c>
      <c r="BA37" s="2415">
        <v>0.6</v>
      </c>
      <c r="BB37" s="2415">
        <v>0.6</v>
      </c>
      <c r="BC37" s="2415">
        <v>0.6</v>
      </c>
      <c r="BD37" s="2415">
        <v>0.6</v>
      </c>
      <c r="BE37" s="2415">
        <v>0.6</v>
      </c>
      <c r="BF37" s="2415">
        <v>0.6</v>
      </c>
      <c r="BG37" s="2415">
        <v>0.6</v>
      </c>
      <c r="BH37" s="2415">
        <v>0.6</v>
      </c>
      <c r="BI37" s="2415">
        <v>0.6</v>
      </c>
      <c r="BJ37" s="2415">
        <v>0.6</v>
      </c>
      <c r="BK37" s="2415">
        <v>0.6</v>
      </c>
      <c r="BL37" s="2415">
        <v>0.6</v>
      </c>
      <c r="BM37" s="2415">
        <v>0.6</v>
      </c>
      <c r="BN37" s="2415">
        <v>0.6</v>
      </c>
      <c r="BO37" s="2451">
        <v>0.6</v>
      </c>
    </row>
    <row r="38" spans="1:67" x14ac:dyDescent="0.25">
      <c r="A38" s="1742" t="s">
        <v>2443</v>
      </c>
      <c r="B38" s="2943">
        <v>0.6</v>
      </c>
      <c r="C38" s="2415">
        <v>0.6</v>
      </c>
      <c r="D38" s="2415">
        <v>0.6</v>
      </c>
      <c r="E38" s="2415">
        <v>0.6</v>
      </c>
      <c r="F38" s="2415">
        <v>0.6</v>
      </c>
      <c r="G38" s="2415">
        <v>0.6</v>
      </c>
      <c r="H38" s="2415">
        <v>0.6</v>
      </c>
      <c r="I38" s="2415">
        <v>0.6</v>
      </c>
      <c r="J38" s="2415">
        <v>0.6</v>
      </c>
      <c r="K38" s="2415">
        <v>0.6</v>
      </c>
      <c r="L38" s="2415">
        <v>0.6</v>
      </c>
      <c r="M38" s="2415">
        <v>0.6</v>
      </c>
      <c r="N38" s="2415">
        <v>0.6</v>
      </c>
      <c r="O38" s="2415">
        <v>0.6</v>
      </c>
      <c r="P38" s="2415">
        <v>0.6</v>
      </c>
      <c r="Q38" s="2415">
        <v>0.6</v>
      </c>
      <c r="R38" s="2415">
        <v>0.6</v>
      </c>
      <c r="S38" s="2415">
        <v>0.6</v>
      </c>
      <c r="T38" s="2415">
        <v>0.6</v>
      </c>
      <c r="U38" s="2415">
        <v>0.6</v>
      </c>
      <c r="V38" s="2415">
        <v>0.6</v>
      </c>
      <c r="W38" s="2415">
        <v>0.6</v>
      </c>
      <c r="X38" s="2415">
        <v>0.6</v>
      </c>
      <c r="Y38" s="2415">
        <v>0.6</v>
      </c>
      <c r="Z38" s="2415">
        <v>0.6</v>
      </c>
      <c r="AA38" s="2415">
        <v>0.6</v>
      </c>
      <c r="AB38" s="2415">
        <v>0.6</v>
      </c>
      <c r="AC38" s="2415">
        <v>0.6</v>
      </c>
      <c r="AD38" s="2415">
        <v>0.6</v>
      </c>
      <c r="AE38" s="2415">
        <v>0.6</v>
      </c>
      <c r="AF38" s="2415">
        <v>0.6</v>
      </c>
      <c r="AG38" s="2415">
        <v>0.6</v>
      </c>
      <c r="AH38" s="2415">
        <v>0</v>
      </c>
      <c r="AI38" s="2415">
        <v>0.6</v>
      </c>
      <c r="AJ38" s="2415">
        <v>0.6</v>
      </c>
      <c r="AK38" s="2415">
        <v>0.6</v>
      </c>
      <c r="AL38" s="2415">
        <v>0</v>
      </c>
      <c r="AM38" s="2415">
        <v>0.6</v>
      </c>
      <c r="AN38" s="2415">
        <v>0.6</v>
      </c>
      <c r="AO38" s="2415">
        <v>0.6</v>
      </c>
      <c r="AP38" s="2415">
        <v>0.6</v>
      </c>
      <c r="AQ38" s="2415">
        <v>0.6</v>
      </c>
      <c r="AR38" s="2415">
        <v>0.6</v>
      </c>
      <c r="AS38" s="2415">
        <v>0.6</v>
      </c>
      <c r="AT38" s="2415">
        <v>0.6</v>
      </c>
      <c r="AU38" s="2415">
        <v>0.6</v>
      </c>
      <c r="AV38" s="2415">
        <v>0.6</v>
      </c>
      <c r="AW38" s="2415">
        <v>0.6</v>
      </c>
      <c r="AX38" s="2415">
        <v>0.6</v>
      </c>
      <c r="AY38" s="2415">
        <v>0.6</v>
      </c>
      <c r="AZ38" s="2415">
        <v>0.6</v>
      </c>
      <c r="BA38" s="2415">
        <v>0.6</v>
      </c>
      <c r="BB38" s="2415">
        <v>0.6</v>
      </c>
      <c r="BC38" s="2415">
        <v>0.6</v>
      </c>
      <c r="BD38" s="2415">
        <v>0.6</v>
      </c>
      <c r="BE38" s="2415">
        <v>0.6</v>
      </c>
      <c r="BF38" s="2415">
        <v>0.6</v>
      </c>
      <c r="BG38" s="2415">
        <v>0.6</v>
      </c>
      <c r="BH38" s="2415">
        <v>0.6</v>
      </c>
      <c r="BI38" s="2415">
        <v>0.6</v>
      </c>
      <c r="BJ38" s="2415">
        <v>0.6</v>
      </c>
      <c r="BK38" s="2415">
        <v>0.6</v>
      </c>
      <c r="BL38" s="2415">
        <v>0.6</v>
      </c>
      <c r="BM38" s="2415">
        <v>0.6</v>
      </c>
      <c r="BN38" s="2415">
        <v>0.6</v>
      </c>
      <c r="BO38" s="2451">
        <v>0.6</v>
      </c>
    </row>
    <row r="39" spans="1:67" x14ac:dyDescent="0.25">
      <c r="A39" s="1742" t="s">
        <v>2444</v>
      </c>
      <c r="B39" s="2943">
        <v>0.6</v>
      </c>
      <c r="C39" s="2415">
        <v>0.6</v>
      </c>
      <c r="D39" s="2415">
        <v>0.6</v>
      </c>
      <c r="E39" s="2415">
        <v>0.6</v>
      </c>
      <c r="F39" s="2415">
        <v>0.6</v>
      </c>
      <c r="G39" s="2415">
        <v>0.6</v>
      </c>
      <c r="H39" s="2415">
        <v>0.6</v>
      </c>
      <c r="I39" s="2415">
        <v>0.6</v>
      </c>
      <c r="J39" s="2415">
        <v>0.6</v>
      </c>
      <c r="K39" s="2415">
        <v>0.6</v>
      </c>
      <c r="L39" s="2415">
        <v>0.6</v>
      </c>
      <c r="M39" s="2415">
        <v>0.6</v>
      </c>
      <c r="N39" s="2415">
        <v>0.6</v>
      </c>
      <c r="O39" s="2415">
        <v>0.6</v>
      </c>
      <c r="P39" s="2415">
        <v>0.6</v>
      </c>
      <c r="Q39" s="2415">
        <v>0.6</v>
      </c>
      <c r="R39" s="2415">
        <v>0.6</v>
      </c>
      <c r="S39" s="2415">
        <v>0.6</v>
      </c>
      <c r="T39" s="2415">
        <v>0.6</v>
      </c>
      <c r="U39" s="2415">
        <v>0.6</v>
      </c>
      <c r="V39" s="2415">
        <v>0.6</v>
      </c>
      <c r="W39" s="2415">
        <v>0.6</v>
      </c>
      <c r="X39" s="2415">
        <v>0.6</v>
      </c>
      <c r="Y39" s="2415">
        <v>0.6</v>
      </c>
      <c r="Z39" s="2415">
        <v>0.6</v>
      </c>
      <c r="AA39" s="2415">
        <v>0.6</v>
      </c>
      <c r="AB39" s="2415">
        <v>0.6</v>
      </c>
      <c r="AC39" s="2415">
        <v>0.6</v>
      </c>
      <c r="AD39" s="2415">
        <v>0.6</v>
      </c>
      <c r="AE39" s="2415">
        <v>0.6</v>
      </c>
      <c r="AF39" s="2415">
        <v>0.6</v>
      </c>
      <c r="AG39" s="2415">
        <v>0.6</v>
      </c>
      <c r="AH39" s="2415">
        <v>0</v>
      </c>
      <c r="AI39" s="2415">
        <v>0.6</v>
      </c>
      <c r="AJ39" s="2415">
        <v>0.6</v>
      </c>
      <c r="AK39" s="2415">
        <v>0.6</v>
      </c>
      <c r="AL39" s="2415">
        <v>0.6</v>
      </c>
      <c r="AM39" s="2415">
        <v>0</v>
      </c>
      <c r="AN39" s="2415">
        <v>0.6</v>
      </c>
      <c r="AO39" s="2415">
        <v>0.6</v>
      </c>
      <c r="AP39" s="2415">
        <v>0.6</v>
      </c>
      <c r="AQ39" s="2415">
        <v>0.6</v>
      </c>
      <c r="AR39" s="2415">
        <v>0.6</v>
      </c>
      <c r="AS39" s="2415">
        <v>0.6</v>
      </c>
      <c r="AT39" s="2415">
        <v>0.6</v>
      </c>
      <c r="AU39" s="2415">
        <v>0.6</v>
      </c>
      <c r="AV39" s="2415">
        <v>0.6</v>
      </c>
      <c r="AW39" s="2415">
        <v>0.6</v>
      </c>
      <c r="AX39" s="2415">
        <v>0.6</v>
      </c>
      <c r="AY39" s="2415">
        <v>0.6</v>
      </c>
      <c r="AZ39" s="2415">
        <v>0.6</v>
      </c>
      <c r="BA39" s="2415">
        <v>0.6</v>
      </c>
      <c r="BB39" s="2415">
        <v>0.6</v>
      </c>
      <c r="BC39" s="2415">
        <v>0.6</v>
      </c>
      <c r="BD39" s="2415">
        <v>0.6</v>
      </c>
      <c r="BE39" s="2415">
        <v>0.6</v>
      </c>
      <c r="BF39" s="2415">
        <v>0.6</v>
      </c>
      <c r="BG39" s="2415">
        <v>0.6</v>
      </c>
      <c r="BH39" s="2415">
        <v>0.6</v>
      </c>
      <c r="BI39" s="2415">
        <v>0.6</v>
      </c>
      <c r="BJ39" s="2415">
        <v>0.6</v>
      </c>
      <c r="BK39" s="2415">
        <v>0.6</v>
      </c>
      <c r="BL39" s="2415">
        <v>0.6</v>
      </c>
      <c r="BM39" s="2415">
        <v>0.6</v>
      </c>
      <c r="BN39" s="2415">
        <v>0.6</v>
      </c>
      <c r="BO39" s="2451">
        <v>0.6</v>
      </c>
    </row>
    <row r="40" spans="1:67" x14ac:dyDescent="0.25">
      <c r="A40" s="1742" t="s">
        <v>2445</v>
      </c>
      <c r="B40" s="2943">
        <v>0.6</v>
      </c>
      <c r="C40" s="2415">
        <v>0.6</v>
      </c>
      <c r="D40" s="2415">
        <v>0.6</v>
      </c>
      <c r="E40" s="2415">
        <v>0.6</v>
      </c>
      <c r="F40" s="2415">
        <v>0.6</v>
      </c>
      <c r="G40" s="2415">
        <v>0.6</v>
      </c>
      <c r="H40" s="2415">
        <v>0.6</v>
      </c>
      <c r="I40" s="2415">
        <v>0.6</v>
      </c>
      <c r="J40" s="2415">
        <v>0.6</v>
      </c>
      <c r="K40" s="2415">
        <v>0.6</v>
      </c>
      <c r="L40" s="2415">
        <v>0.6</v>
      </c>
      <c r="M40" s="2415">
        <v>0.6</v>
      </c>
      <c r="N40" s="2415">
        <v>0.6</v>
      </c>
      <c r="O40" s="2415">
        <v>0.6</v>
      </c>
      <c r="P40" s="2415">
        <v>0.6</v>
      </c>
      <c r="Q40" s="2415">
        <v>0.6</v>
      </c>
      <c r="R40" s="2415">
        <v>0.6</v>
      </c>
      <c r="S40" s="2415">
        <v>0.6</v>
      </c>
      <c r="T40" s="2415">
        <v>0.6</v>
      </c>
      <c r="U40" s="2415">
        <v>0.6</v>
      </c>
      <c r="V40" s="2415">
        <v>0.6</v>
      </c>
      <c r="W40" s="2415">
        <v>0.6</v>
      </c>
      <c r="X40" s="2415">
        <v>0.6</v>
      </c>
      <c r="Y40" s="2415">
        <v>0.6</v>
      </c>
      <c r="Z40" s="2415">
        <v>0.6</v>
      </c>
      <c r="AA40" s="2415">
        <v>0.6</v>
      </c>
      <c r="AB40" s="2415">
        <v>0.6</v>
      </c>
      <c r="AC40" s="2415">
        <v>0.6</v>
      </c>
      <c r="AD40" s="2415">
        <v>0.6</v>
      </c>
      <c r="AE40" s="2415">
        <v>0.6</v>
      </c>
      <c r="AF40" s="2415">
        <v>0.6</v>
      </c>
      <c r="AG40" s="2415">
        <v>0.6</v>
      </c>
      <c r="AH40" s="2415">
        <v>0.6</v>
      </c>
      <c r="AI40" s="2415">
        <v>0.6</v>
      </c>
      <c r="AJ40" s="2415">
        <v>0.6</v>
      </c>
      <c r="AK40" s="2415">
        <v>0.6</v>
      </c>
      <c r="AL40" s="2415">
        <v>0.6</v>
      </c>
      <c r="AM40" s="2415">
        <v>0.6</v>
      </c>
      <c r="AN40" s="2415">
        <v>0</v>
      </c>
      <c r="AO40" s="2415">
        <v>0.6</v>
      </c>
      <c r="AP40" s="2415">
        <v>0.6</v>
      </c>
      <c r="AQ40" s="2415">
        <v>0.6</v>
      </c>
      <c r="AR40" s="2415">
        <v>0.6</v>
      </c>
      <c r="AS40" s="2415">
        <v>0.6</v>
      </c>
      <c r="AT40" s="2415">
        <v>0.6</v>
      </c>
      <c r="AU40" s="2415">
        <v>0.6</v>
      </c>
      <c r="AV40" s="2415">
        <v>0.6</v>
      </c>
      <c r="AW40" s="2415">
        <v>0.6</v>
      </c>
      <c r="AX40" s="2415">
        <v>0.6</v>
      </c>
      <c r="AY40" s="2415">
        <v>0.6</v>
      </c>
      <c r="AZ40" s="2415">
        <v>0.6</v>
      </c>
      <c r="BA40" s="2415">
        <v>0.6</v>
      </c>
      <c r="BB40" s="2415">
        <v>0.6</v>
      </c>
      <c r="BC40" s="2415">
        <v>0.6</v>
      </c>
      <c r="BD40" s="2415">
        <v>0.6</v>
      </c>
      <c r="BE40" s="2415">
        <v>0.6</v>
      </c>
      <c r="BF40" s="2415">
        <v>0.6</v>
      </c>
      <c r="BG40" s="2415">
        <v>0.6</v>
      </c>
      <c r="BH40" s="2415">
        <v>0.6</v>
      </c>
      <c r="BI40" s="2415">
        <v>0.6</v>
      </c>
      <c r="BJ40" s="2415">
        <v>0.6</v>
      </c>
      <c r="BK40" s="2415">
        <v>0.6</v>
      </c>
      <c r="BL40" s="2415">
        <v>0.6</v>
      </c>
      <c r="BM40" s="2415">
        <v>0.6</v>
      </c>
      <c r="BN40" s="2415">
        <v>0.6</v>
      </c>
      <c r="BO40" s="2451">
        <v>0.6</v>
      </c>
    </row>
    <row r="41" spans="1:67" x14ac:dyDescent="0.25">
      <c r="A41" s="1742" t="s">
        <v>2446</v>
      </c>
      <c r="B41" s="2943">
        <v>0.6</v>
      </c>
      <c r="C41" s="2415">
        <v>0.6</v>
      </c>
      <c r="D41" s="2415">
        <v>0.6</v>
      </c>
      <c r="E41" s="2415">
        <v>0.6</v>
      </c>
      <c r="F41" s="2415">
        <v>0.6</v>
      </c>
      <c r="G41" s="2415">
        <v>0.6</v>
      </c>
      <c r="H41" s="2415">
        <v>0.6</v>
      </c>
      <c r="I41" s="2415">
        <v>0.6</v>
      </c>
      <c r="J41" s="2415">
        <v>0.6</v>
      </c>
      <c r="K41" s="2415">
        <v>0.6</v>
      </c>
      <c r="L41" s="2415">
        <v>0.6</v>
      </c>
      <c r="M41" s="2415">
        <v>0.6</v>
      </c>
      <c r="N41" s="2415">
        <v>0.6</v>
      </c>
      <c r="O41" s="2415">
        <v>0.6</v>
      </c>
      <c r="P41" s="2415">
        <v>0.6</v>
      </c>
      <c r="Q41" s="2415">
        <v>0.6</v>
      </c>
      <c r="R41" s="2415">
        <v>0.6</v>
      </c>
      <c r="S41" s="2415">
        <v>0.6</v>
      </c>
      <c r="T41" s="2415">
        <v>0.6</v>
      </c>
      <c r="U41" s="2415">
        <v>0.6</v>
      </c>
      <c r="V41" s="2415">
        <v>0.6</v>
      </c>
      <c r="W41" s="2415">
        <v>0.6</v>
      </c>
      <c r="X41" s="2415">
        <v>0.6</v>
      </c>
      <c r="Y41" s="2415">
        <v>0.6</v>
      </c>
      <c r="Z41" s="2415">
        <v>0.6</v>
      </c>
      <c r="AA41" s="2415">
        <v>0.6</v>
      </c>
      <c r="AB41" s="2415">
        <v>0.6</v>
      </c>
      <c r="AC41" s="2415">
        <v>0.6</v>
      </c>
      <c r="AD41" s="2415">
        <v>0.6</v>
      </c>
      <c r="AE41" s="2415">
        <v>0.6</v>
      </c>
      <c r="AF41" s="2415">
        <v>0.6</v>
      </c>
      <c r="AG41" s="2415">
        <v>0.6</v>
      </c>
      <c r="AH41" s="2415">
        <v>0.6</v>
      </c>
      <c r="AI41" s="2415">
        <v>0.6</v>
      </c>
      <c r="AJ41" s="2415">
        <v>0.6</v>
      </c>
      <c r="AK41" s="2415">
        <v>0.6</v>
      </c>
      <c r="AL41" s="2415">
        <v>0.6</v>
      </c>
      <c r="AM41" s="2415">
        <v>0.6</v>
      </c>
      <c r="AN41" s="2415">
        <v>0.6</v>
      </c>
      <c r="AO41" s="2415">
        <v>0</v>
      </c>
      <c r="AP41" s="2415">
        <v>0.6</v>
      </c>
      <c r="AQ41" s="2415">
        <v>0.6</v>
      </c>
      <c r="AR41" s="2415">
        <v>0.6</v>
      </c>
      <c r="AS41" s="2415">
        <v>0.6</v>
      </c>
      <c r="AT41" s="2415">
        <v>0.6</v>
      </c>
      <c r="AU41" s="2415">
        <v>0.6</v>
      </c>
      <c r="AV41" s="2415">
        <v>0.6</v>
      </c>
      <c r="AW41" s="2415">
        <v>0.6</v>
      </c>
      <c r="AX41" s="2415">
        <v>0.6</v>
      </c>
      <c r="AY41" s="2415">
        <v>0.6</v>
      </c>
      <c r="AZ41" s="2415">
        <v>0.6</v>
      </c>
      <c r="BA41" s="2415">
        <v>0.6</v>
      </c>
      <c r="BB41" s="2415">
        <v>0.6</v>
      </c>
      <c r="BC41" s="2415">
        <v>0.6</v>
      </c>
      <c r="BD41" s="2415">
        <v>0.6</v>
      </c>
      <c r="BE41" s="2415">
        <v>0.6</v>
      </c>
      <c r="BF41" s="2415">
        <v>0.6</v>
      </c>
      <c r="BG41" s="2415">
        <v>0.6</v>
      </c>
      <c r="BH41" s="2415">
        <v>0.6</v>
      </c>
      <c r="BI41" s="2415">
        <v>0.6</v>
      </c>
      <c r="BJ41" s="2415">
        <v>0.6</v>
      </c>
      <c r="BK41" s="2415">
        <v>0.6</v>
      </c>
      <c r="BL41" s="2415">
        <v>0.6</v>
      </c>
      <c r="BM41" s="2415">
        <v>0.6</v>
      </c>
      <c r="BN41" s="2415">
        <v>0.6</v>
      </c>
      <c r="BO41" s="2451">
        <v>0.6</v>
      </c>
    </row>
    <row r="42" spans="1:67" x14ac:dyDescent="0.25">
      <c r="A42" s="1742" t="s">
        <v>2447</v>
      </c>
      <c r="B42" s="2943">
        <v>0.6</v>
      </c>
      <c r="C42" s="2415">
        <v>0.6</v>
      </c>
      <c r="D42" s="2415">
        <v>0.6</v>
      </c>
      <c r="E42" s="2415">
        <v>0.6</v>
      </c>
      <c r="F42" s="2415">
        <v>0.6</v>
      </c>
      <c r="G42" s="2415">
        <v>0.6</v>
      </c>
      <c r="H42" s="2415">
        <v>0.6</v>
      </c>
      <c r="I42" s="2415">
        <v>0.6</v>
      </c>
      <c r="J42" s="2415">
        <v>0.6</v>
      </c>
      <c r="K42" s="2415">
        <v>0.6</v>
      </c>
      <c r="L42" s="2415">
        <v>0.6</v>
      </c>
      <c r="M42" s="2415">
        <v>0.6</v>
      </c>
      <c r="N42" s="2415">
        <v>0.6</v>
      </c>
      <c r="O42" s="2415">
        <v>0.6</v>
      </c>
      <c r="P42" s="2415">
        <v>0.6</v>
      </c>
      <c r="Q42" s="2415">
        <v>0.6</v>
      </c>
      <c r="R42" s="2415">
        <v>0.6</v>
      </c>
      <c r="S42" s="2415">
        <v>0.6</v>
      </c>
      <c r="T42" s="2415">
        <v>0.6</v>
      </c>
      <c r="U42" s="2415">
        <v>0.6</v>
      </c>
      <c r="V42" s="2415">
        <v>0.6</v>
      </c>
      <c r="W42" s="2415">
        <v>0.6</v>
      </c>
      <c r="X42" s="2415">
        <v>0.6</v>
      </c>
      <c r="Y42" s="2415">
        <v>0.6</v>
      </c>
      <c r="Z42" s="2415">
        <v>0.6</v>
      </c>
      <c r="AA42" s="2415">
        <v>0.6</v>
      </c>
      <c r="AB42" s="2415">
        <v>0.6</v>
      </c>
      <c r="AC42" s="2415">
        <v>0.6</v>
      </c>
      <c r="AD42" s="2415">
        <v>0.6</v>
      </c>
      <c r="AE42" s="2415">
        <v>0.6</v>
      </c>
      <c r="AF42" s="2415">
        <v>0.6</v>
      </c>
      <c r="AG42" s="2415">
        <v>0.6</v>
      </c>
      <c r="AH42" s="2415">
        <v>0.6</v>
      </c>
      <c r="AI42" s="2415">
        <v>0.6</v>
      </c>
      <c r="AJ42" s="2415">
        <v>0.6</v>
      </c>
      <c r="AK42" s="2415">
        <v>0.6</v>
      </c>
      <c r="AL42" s="2415">
        <v>0.6</v>
      </c>
      <c r="AM42" s="2415">
        <v>0.6</v>
      </c>
      <c r="AN42" s="2415">
        <v>0.6</v>
      </c>
      <c r="AO42" s="2415">
        <v>0.6</v>
      </c>
      <c r="AP42" s="2415">
        <v>0</v>
      </c>
      <c r="AQ42" s="2415">
        <v>0.6</v>
      </c>
      <c r="AR42" s="2415">
        <v>0.6</v>
      </c>
      <c r="AS42" s="2415">
        <v>0.6</v>
      </c>
      <c r="AT42" s="2415">
        <v>0.6</v>
      </c>
      <c r="AU42" s="2415">
        <v>0.6</v>
      </c>
      <c r="AV42" s="2415">
        <v>0.6</v>
      </c>
      <c r="AW42" s="2415">
        <v>0.6</v>
      </c>
      <c r="AX42" s="2415">
        <v>0.6</v>
      </c>
      <c r="AY42" s="2415">
        <v>0.6</v>
      </c>
      <c r="AZ42" s="2415">
        <v>0.6</v>
      </c>
      <c r="BA42" s="2415">
        <v>0.6</v>
      </c>
      <c r="BB42" s="2415">
        <v>0.6</v>
      </c>
      <c r="BC42" s="2415">
        <v>0.6</v>
      </c>
      <c r="BD42" s="2415">
        <v>0.6</v>
      </c>
      <c r="BE42" s="2415">
        <v>0.6</v>
      </c>
      <c r="BF42" s="2415">
        <v>0.6</v>
      </c>
      <c r="BG42" s="2415">
        <v>0.6</v>
      </c>
      <c r="BH42" s="2415">
        <v>0.6</v>
      </c>
      <c r="BI42" s="2415">
        <v>0.6</v>
      </c>
      <c r="BJ42" s="2415">
        <v>0.6</v>
      </c>
      <c r="BK42" s="2415">
        <v>0.6</v>
      </c>
      <c r="BL42" s="2415">
        <v>0.6</v>
      </c>
      <c r="BM42" s="2415">
        <v>0.6</v>
      </c>
      <c r="BN42" s="2415">
        <v>0.6</v>
      </c>
      <c r="BO42" s="2451">
        <v>0.6</v>
      </c>
    </row>
    <row r="43" spans="1:67" x14ac:dyDescent="0.25">
      <c r="A43" s="1742" t="s">
        <v>2448</v>
      </c>
      <c r="B43" s="2943">
        <v>0.6</v>
      </c>
      <c r="C43" s="2415">
        <v>0.6</v>
      </c>
      <c r="D43" s="2415">
        <v>0.6</v>
      </c>
      <c r="E43" s="2415">
        <v>0.6</v>
      </c>
      <c r="F43" s="2415">
        <v>0.6</v>
      </c>
      <c r="G43" s="2415">
        <v>0.6</v>
      </c>
      <c r="H43" s="2415">
        <v>0.6</v>
      </c>
      <c r="I43" s="2415">
        <v>0.6</v>
      </c>
      <c r="J43" s="2415">
        <v>0.6</v>
      </c>
      <c r="K43" s="2415">
        <v>0.6</v>
      </c>
      <c r="L43" s="2415">
        <v>0.6</v>
      </c>
      <c r="M43" s="2415">
        <v>0.6</v>
      </c>
      <c r="N43" s="2415">
        <v>0.6</v>
      </c>
      <c r="O43" s="2415">
        <v>0.6</v>
      </c>
      <c r="P43" s="2415">
        <v>0.6</v>
      </c>
      <c r="Q43" s="2415">
        <v>0.6</v>
      </c>
      <c r="R43" s="2415">
        <v>0.6</v>
      </c>
      <c r="S43" s="2415">
        <v>0.6</v>
      </c>
      <c r="T43" s="2415">
        <v>0.6</v>
      </c>
      <c r="U43" s="2415">
        <v>0.6</v>
      </c>
      <c r="V43" s="2415">
        <v>0.6</v>
      </c>
      <c r="W43" s="2415">
        <v>0.6</v>
      </c>
      <c r="X43" s="2415">
        <v>0.6</v>
      </c>
      <c r="Y43" s="2415">
        <v>0.6</v>
      </c>
      <c r="Z43" s="2415">
        <v>0.6</v>
      </c>
      <c r="AA43" s="2415">
        <v>0.6</v>
      </c>
      <c r="AB43" s="2415">
        <v>0.6</v>
      </c>
      <c r="AC43" s="2415">
        <v>0.6</v>
      </c>
      <c r="AD43" s="2415">
        <v>0.6</v>
      </c>
      <c r="AE43" s="2415">
        <v>0.6</v>
      </c>
      <c r="AF43" s="2415">
        <v>0.6</v>
      </c>
      <c r="AG43" s="2415">
        <v>0.6</v>
      </c>
      <c r="AH43" s="2415">
        <v>0.6</v>
      </c>
      <c r="AI43" s="2415">
        <v>0.6</v>
      </c>
      <c r="AJ43" s="2415">
        <v>0.6</v>
      </c>
      <c r="AK43" s="2415">
        <v>0.6</v>
      </c>
      <c r="AL43" s="2415">
        <v>0.6</v>
      </c>
      <c r="AM43" s="2415">
        <v>0.6</v>
      </c>
      <c r="AN43" s="2415">
        <v>0.6</v>
      </c>
      <c r="AO43" s="2415">
        <v>0.6</v>
      </c>
      <c r="AP43" s="2415">
        <v>0.6</v>
      </c>
      <c r="AQ43" s="2415">
        <v>0</v>
      </c>
      <c r="AR43" s="2415">
        <v>0.6</v>
      </c>
      <c r="AS43" s="2415">
        <v>0.6</v>
      </c>
      <c r="AT43" s="2415">
        <v>0.6</v>
      </c>
      <c r="AU43" s="2415">
        <v>0.6</v>
      </c>
      <c r="AV43" s="2415">
        <v>0.6</v>
      </c>
      <c r="AW43" s="2415">
        <v>0.6</v>
      </c>
      <c r="AX43" s="2415">
        <v>0.6</v>
      </c>
      <c r="AY43" s="2415">
        <v>0.6</v>
      </c>
      <c r="AZ43" s="2415">
        <v>0.6</v>
      </c>
      <c r="BA43" s="2415">
        <v>0.6</v>
      </c>
      <c r="BB43" s="2415">
        <v>0.6</v>
      </c>
      <c r="BC43" s="2415">
        <v>0.6</v>
      </c>
      <c r="BD43" s="2415">
        <v>0.6</v>
      </c>
      <c r="BE43" s="2415">
        <v>0.6</v>
      </c>
      <c r="BF43" s="2415">
        <v>0.6</v>
      </c>
      <c r="BG43" s="2415">
        <v>0.6</v>
      </c>
      <c r="BH43" s="2415">
        <v>0.6</v>
      </c>
      <c r="BI43" s="2415">
        <v>0.6</v>
      </c>
      <c r="BJ43" s="2415">
        <v>0.6</v>
      </c>
      <c r="BK43" s="2415">
        <v>0.6</v>
      </c>
      <c r="BL43" s="2415">
        <v>0.6</v>
      </c>
      <c r="BM43" s="2415">
        <v>0.6</v>
      </c>
      <c r="BN43" s="2415">
        <v>0.6</v>
      </c>
      <c r="BO43" s="2451">
        <v>0.6</v>
      </c>
    </row>
    <row r="44" spans="1:67" x14ac:dyDescent="0.25">
      <c r="A44" s="1742" t="s">
        <v>2449</v>
      </c>
      <c r="B44" s="2943">
        <v>0.6</v>
      </c>
      <c r="C44" s="2415">
        <v>0.6</v>
      </c>
      <c r="D44" s="2415">
        <v>0.6</v>
      </c>
      <c r="E44" s="2415">
        <v>0.6</v>
      </c>
      <c r="F44" s="2415">
        <v>0.6</v>
      </c>
      <c r="G44" s="2415">
        <v>0.6</v>
      </c>
      <c r="H44" s="2415">
        <v>0.6</v>
      </c>
      <c r="I44" s="2415">
        <v>0.6</v>
      </c>
      <c r="J44" s="2415">
        <v>0.6</v>
      </c>
      <c r="K44" s="2415">
        <v>0.6</v>
      </c>
      <c r="L44" s="2415">
        <v>0.6</v>
      </c>
      <c r="M44" s="2415">
        <v>0.6</v>
      </c>
      <c r="N44" s="2415">
        <v>0.6</v>
      </c>
      <c r="O44" s="2415">
        <v>0.6</v>
      </c>
      <c r="P44" s="2415">
        <v>0.6</v>
      </c>
      <c r="Q44" s="2415">
        <v>0.6</v>
      </c>
      <c r="R44" s="2415">
        <v>0.6</v>
      </c>
      <c r="S44" s="2415">
        <v>0.6</v>
      </c>
      <c r="T44" s="2415">
        <v>0.6</v>
      </c>
      <c r="U44" s="2415">
        <v>0.6</v>
      </c>
      <c r="V44" s="2415">
        <v>0.6</v>
      </c>
      <c r="W44" s="2415">
        <v>0.6</v>
      </c>
      <c r="X44" s="2415">
        <v>0.6</v>
      </c>
      <c r="Y44" s="2415">
        <v>0.6</v>
      </c>
      <c r="Z44" s="2415">
        <v>0.6</v>
      </c>
      <c r="AA44" s="2415">
        <v>0.6</v>
      </c>
      <c r="AB44" s="2415">
        <v>0.6</v>
      </c>
      <c r="AC44" s="2415">
        <v>0.6</v>
      </c>
      <c r="AD44" s="2415">
        <v>0.6</v>
      </c>
      <c r="AE44" s="2415">
        <v>0.6</v>
      </c>
      <c r="AF44" s="2415">
        <v>0.6</v>
      </c>
      <c r="AG44" s="2415">
        <v>0.6</v>
      </c>
      <c r="AH44" s="2415">
        <v>0.6</v>
      </c>
      <c r="AI44" s="2415">
        <v>0.6</v>
      </c>
      <c r="AJ44" s="2415">
        <v>0.6</v>
      </c>
      <c r="AK44" s="2415">
        <v>0.6</v>
      </c>
      <c r="AL44" s="2415">
        <v>0.6</v>
      </c>
      <c r="AM44" s="2415">
        <v>0.6</v>
      </c>
      <c r="AN44" s="2415">
        <v>0.6</v>
      </c>
      <c r="AO44" s="2415">
        <v>0.6</v>
      </c>
      <c r="AP44" s="2415">
        <v>0.6</v>
      </c>
      <c r="AQ44" s="2415">
        <v>0.6</v>
      </c>
      <c r="AR44" s="2415">
        <v>0</v>
      </c>
      <c r="AS44" s="2415">
        <v>0.6</v>
      </c>
      <c r="AT44" s="2415">
        <v>0.6</v>
      </c>
      <c r="AU44" s="2415">
        <v>0.6</v>
      </c>
      <c r="AV44" s="2415">
        <v>0.6</v>
      </c>
      <c r="AW44" s="2415">
        <v>0.6</v>
      </c>
      <c r="AX44" s="2415">
        <v>0.6</v>
      </c>
      <c r="AY44" s="2415">
        <v>0.6</v>
      </c>
      <c r="AZ44" s="2415">
        <v>0.6</v>
      </c>
      <c r="BA44" s="2415">
        <v>0.6</v>
      </c>
      <c r="BB44" s="2415">
        <v>0.6</v>
      </c>
      <c r="BC44" s="2415">
        <v>0.6</v>
      </c>
      <c r="BD44" s="2415">
        <v>0.6</v>
      </c>
      <c r="BE44" s="2415">
        <v>0.6</v>
      </c>
      <c r="BF44" s="2415">
        <v>0.6</v>
      </c>
      <c r="BG44" s="2415">
        <v>0.6</v>
      </c>
      <c r="BH44" s="2415">
        <v>0.6</v>
      </c>
      <c r="BI44" s="2415">
        <v>0.6</v>
      </c>
      <c r="BJ44" s="2415">
        <v>0.6</v>
      </c>
      <c r="BK44" s="2415">
        <v>0.6</v>
      </c>
      <c r="BL44" s="2415">
        <v>0.6</v>
      </c>
      <c r="BM44" s="2415">
        <v>0.6</v>
      </c>
      <c r="BN44" s="2415">
        <v>0.6</v>
      </c>
      <c r="BO44" s="2451">
        <v>0.6</v>
      </c>
    </row>
    <row r="45" spans="1:67" x14ac:dyDescent="0.25">
      <c r="A45" s="1742" t="s">
        <v>2450</v>
      </c>
      <c r="B45" s="2943">
        <v>0.6</v>
      </c>
      <c r="C45" s="2415">
        <v>0.6</v>
      </c>
      <c r="D45" s="2415">
        <v>0.6</v>
      </c>
      <c r="E45" s="2415">
        <v>0.6</v>
      </c>
      <c r="F45" s="2415">
        <v>0.6</v>
      </c>
      <c r="G45" s="2415">
        <v>0.6</v>
      </c>
      <c r="H45" s="2415">
        <v>0.6</v>
      </c>
      <c r="I45" s="2415">
        <v>0.6</v>
      </c>
      <c r="J45" s="2415">
        <v>0.6</v>
      </c>
      <c r="K45" s="2415">
        <v>0.6</v>
      </c>
      <c r="L45" s="2415">
        <v>0.6</v>
      </c>
      <c r="M45" s="2415">
        <v>0.6</v>
      </c>
      <c r="N45" s="2415">
        <v>0.6</v>
      </c>
      <c r="O45" s="2415">
        <v>0.6</v>
      </c>
      <c r="P45" s="2415">
        <v>0.6</v>
      </c>
      <c r="Q45" s="2415">
        <v>0.6</v>
      </c>
      <c r="R45" s="2415">
        <v>0.6</v>
      </c>
      <c r="S45" s="2415">
        <v>0.6</v>
      </c>
      <c r="T45" s="2415">
        <v>0.6</v>
      </c>
      <c r="U45" s="2415">
        <v>0.6</v>
      </c>
      <c r="V45" s="2415">
        <v>0.6</v>
      </c>
      <c r="W45" s="2415">
        <v>0.6</v>
      </c>
      <c r="X45" s="2415">
        <v>0.6</v>
      </c>
      <c r="Y45" s="2415">
        <v>0.6</v>
      </c>
      <c r="Z45" s="2415">
        <v>0.6</v>
      </c>
      <c r="AA45" s="2415">
        <v>0.6</v>
      </c>
      <c r="AB45" s="2415">
        <v>0.6</v>
      </c>
      <c r="AC45" s="2415">
        <v>0.6</v>
      </c>
      <c r="AD45" s="2415">
        <v>0.6</v>
      </c>
      <c r="AE45" s="2415">
        <v>0.6</v>
      </c>
      <c r="AF45" s="2415">
        <v>0.6</v>
      </c>
      <c r="AG45" s="2415">
        <v>0.6</v>
      </c>
      <c r="AH45" s="2415">
        <v>0.6</v>
      </c>
      <c r="AI45" s="2415">
        <v>0.6</v>
      </c>
      <c r="AJ45" s="2415">
        <v>0.6</v>
      </c>
      <c r="AK45" s="2415">
        <v>0.6</v>
      </c>
      <c r="AL45" s="2415">
        <v>0.6</v>
      </c>
      <c r="AM45" s="2415">
        <v>0.6</v>
      </c>
      <c r="AN45" s="2415">
        <v>0.6</v>
      </c>
      <c r="AO45" s="2415">
        <v>0.6</v>
      </c>
      <c r="AP45" s="2415">
        <v>0.6</v>
      </c>
      <c r="AQ45" s="2415">
        <v>0.6</v>
      </c>
      <c r="AR45" s="2415">
        <v>0.6</v>
      </c>
      <c r="AS45" s="2415">
        <v>0</v>
      </c>
      <c r="AT45" s="2415">
        <v>0.6</v>
      </c>
      <c r="AU45" s="2415">
        <v>0.6</v>
      </c>
      <c r="AV45" s="2415">
        <v>0.6</v>
      </c>
      <c r="AW45" s="2415">
        <v>0.6</v>
      </c>
      <c r="AX45" s="2415">
        <v>0.6</v>
      </c>
      <c r="AY45" s="2415">
        <v>0.6</v>
      </c>
      <c r="AZ45" s="2415">
        <v>0.6</v>
      </c>
      <c r="BA45" s="2415">
        <v>0.6</v>
      </c>
      <c r="BB45" s="2415">
        <v>0.6</v>
      </c>
      <c r="BC45" s="2415">
        <v>0.6</v>
      </c>
      <c r="BD45" s="2415">
        <v>0.6</v>
      </c>
      <c r="BE45" s="2415">
        <v>0.6</v>
      </c>
      <c r="BF45" s="2415">
        <v>0.6</v>
      </c>
      <c r="BG45" s="2415">
        <v>0.6</v>
      </c>
      <c r="BH45" s="2415">
        <v>0.6</v>
      </c>
      <c r="BI45" s="2415">
        <v>0.6</v>
      </c>
      <c r="BJ45" s="2415">
        <v>0.6</v>
      </c>
      <c r="BK45" s="2415">
        <v>0.6</v>
      </c>
      <c r="BL45" s="2415">
        <v>0.6</v>
      </c>
      <c r="BM45" s="2415">
        <v>0.6</v>
      </c>
      <c r="BN45" s="2415">
        <v>0.6</v>
      </c>
      <c r="BO45" s="2451">
        <v>0.6</v>
      </c>
    </row>
    <row r="46" spans="1:67" x14ac:dyDescent="0.25">
      <c r="A46" s="1742" t="s">
        <v>2451</v>
      </c>
      <c r="B46" s="2943">
        <v>0.6</v>
      </c>
      <c r="C46" s="2415">
        <v>0.6</v>
      </c>
      <c r="D46" s="2415">
        <v>0.6</v>
      </c>
      <c r="E46" s="2415">
        <v>0.6</v>
      </c>
      <c r="F46" s="2415">
        <v>0.6</v>
      </c>
      <c r="G46" s="2415">
        <v>0.6</v>
      </c>
      <c r="H46" s="2415">
        <v>0.6</v>
      </c>
      <c r="I46" s="2415">
        <v>0.6</v>
      </c>
      <c r="J46" s="2415">
        <v>0.6</v>
      </c>
      <c r="K46" s="2415">
        <v>0.6</v>
      </c>
      <c r="L46" s="2415">
        <v>0.6</v>
      </c>
      <c r="M46" s="2415">
        <v>0.6</v>
      </c>
      <c r="N46" s="2415">
        <v>0.6</v>
      </c>
      <c r="O46" s="2415">
        <v>0.6</v>
      </c>
      <c r="P46" s="2415">
        <v>0.6</v>
      </c>
      <c r="Q46" s="2415">
        <v>0.6</v>
      </c>
      <c r="R46" s="2415">
        <v>0.6</v>
      </c>
      <c r="S46" s="2415">
        <v>0.6</v>
      </c>
      <c r="T46" s="2415">
        <v>0.6</v>
      </c>
      <c r="U46" s="2415">
        <v>0.6</v>
      </c>
      <c r="V46" s="2415">
        <v>0.6</v>
      </c>
      <c r="W46" s="2415">
        <v>0.6</v>
      </c>
      <c r="X46" s="2415">
        <v>0.6</v>
      </c>
      <c r="Y46" s="2415">
        <v>0.6</v>
      </c>
      <c r="Z46" s="2415">
        <v>0.6</v>
      </c>
      <c r="AA46" s="2415">
        <v>0.6</v>
      </c>
      <c r="AB46" s="2415">
        <v>0.6</v>
      </c>
      <c r="AC46" s="2415">
        <v>0.6</v>
      </c>
      <c r="AD46" s="2415">
        <v>0.6</v>
      </c>
      <c r="AE46" s="2415">
        <v>0.6</v>
      </c>
      <c r="AF46" s="2415">
        <v>0.6</v>
      </c>
      <c r="AG46" s="2415">
        <v>0.6</v>
      </c>
      <c r="AH46" s="2415">
        <v>0.6</v>
      </c>
      <c r="AI46" s="2415">
        <v>0.6</v>
      </c>
      <c r="AJ46" s="2415">
        <v>0.6</v>
      </c>
      <c r="AK46" s="2415">
        <v>0.6</v>
      </c>
      <c r="AL46" s="2415">
        <v>0.6</v>
      </c>
      <c r="AM46" s="2415">
        <v>0.6</v>
      </c>
      <c r="AN46" s="2415">
        <v>0.6</v>
      </c>
      <c r="AO46" s="2415">
        <v>0.6</v>
      </c>
      <c r="AP46" s="2415">
        <v>0.6</v>
      </c>
      <c r="AQ46" s="2415">
        <v>0.6</v>
      </c>
      <c r="AR46" s="2415">
        <v>0.6</v>
      </c>
      <c r="AS46" s="2415">
        <v>0.6</v>
      </c>
      <c r="AT46" s="2415">
        <v>0</v>
      </c>
      <c r="AU46" s="2415">
        <v>0.6</v>
      </c>
      <c r="AV46" s="2415">
        <v>0.6</v>
      </c>
      <c r="AW46" s="2415">
        <v>0.6</v>
      </c>
      <c r="AX46" s="2415">
        <v>0.6</v>
      </c>
      <c r="AY46" s="2415">
        <v>0.6</v>
      </c>
      <c r="AZ46" s="2415">
        <v>0.6</v>
      </c>
      <c r="BA46" s="2415">
        <v>0.6</v>
      </c>
      <c r="BB46" s="2415">
        <v>0.6</v>
      </c>
      <c r="BC46" s="2415">
        <v>0.6</v>
      </c>
      <c r="BD46" s="2415">
        <v>0.6</v>
      </c>
      <c r="BE46" s="2415">
        <v>0.6</v>
      </c>
      <c r="BF46" s="2415">
        <v>0.6</v>
      </c>
      <c r="BG46" s="2415">
        <v>0.6</v>
      </c>
      <c r="BH46" s="2415">
        <v>0.6</v>
      </c>
      <c r="BI46" s="2415">
        <v>0.6</v>
      </c>
      <c r="BJ46" s="2415">
        <v>0.6</v>
      </c>
      <c r="BK46" s="2415">
        <v>0.6</v>
      </c>
      <c r="BL46" s="2415">
        <v>0.6</v>
      </c>
      <c r="BM46" s="2415">
        <v>0.6</v>
      </c>
      <c r="BN46" s="2415">
        <v>0.6</v>
      </c>
      <c r="BO46" s="2451">
        <v>0.6</v>
      </c>
    </row>
    <row r="47" spans="1:67" x14ac:dyDescent="0.25">
      <c r="A47" s="1742" t="s">
        <v>2452</v>
      </c>
      <c r="B47" s="2943">
        <v>0.6</v>
      </c>
      <c r="C47" s="2415">
        <v>0.6</v>
      </c>
      <c r="D47" s="2415">
        <v>0.6</v>
      </c>
      <c r="E47" s="2415">
        <v>0.6</v>
      </c>
      <c r="F47" s="2415">
        <v>0.6</v>
      </c>
      <c r="G47" s="2415">
        <v>0.6</v>
      </c>
      <c r="H47" s="2415">
        <v>0.6</v>
      </c>
      <c r="I47" s="2415">
        <v>0.6</v>
      </c>
      <c r="J47" s="2415">
        <v>0.6</v>
      </c>
      <c r="K47" s="2415">
        <v>0.6</v>
      </c>
      <c r="L47" s="2415">
        <v>0.6</v>
      </c>
      <c r="M47" s="2415">
        <v>0.6</v>
      </c>
      <c r="N47" s="2415">
        <v>0.6</v>
      </c>
      <c r="O47" s="2415">
        <v>0.6</v>
      </c>
      <c r="P47" s="2415">
        <v>0.6</v>
      </c>
      <c r="Q47" s="2415">
        <v>0.6</v>
      </c>
      <c r="R47" s="2415">
        <v>0.6</v>
      </c>
      <c r="S47" s="2415">
        <v>0.6</v>
      </c>
      <c r="T47" s="2415">
        <v>0.6</v>
      </c>
      <c r="U47" s="2415">
        <v>0.6</v>
      </c>
      <c r="V47" s="2415">
        <v>0.6</v>
      </c>
      <c r="W47" s="2415">
        <v>0.6</v>
      </c>
      <c r="X47" s="2415">
        <v>0.6</v>
      </c>
      <c r="Y47" s="2415">
        <v>0.6</v>
      </c>
      <c r="Z47" s="2415">
        <v>0.6</v>
      </c>
      <c r="AA47" s="2415">
        <v>0.6</v>
      </c>
      <c r="AB47" s="2415">
        <v>0.6</v>
      </c>
      <c r="AC47" s="2415">
        <v>0.6</v>
      </c>
      <c r="AD47" s="2415">
        <v>0.6</v>
      </c>
      <c r="AE47" s="2415">
        <v>0.6</v>
      </c>
      <c r="AF47" s="2415">
        <v>0.6</v>
      </c>
      <c r="AG47" s="2415">
        <v>0.6</v>
      </c>
      <c r="AH47" s="2415">
        <v>0.6</v>
      </c>
      <c r="AI47" s="2415">
        <v>0.6</v>
      </c>
      <c r="AJ47" s="2415">
        <v>0.6</v>
      </c>
      <c r="AK47" s="2415">
        <v>0.6</v>
      </c>
      <c r="AL47" s="2415">
        <v>0.6</v>
      </c>
      <c r="AM47" s="2415">
        <v>0.6</v>
      </c>
      <c r="AN47" s="2415">
        <v>0.6</v>
      </c>
      <c r="AO47" s="2415">
        <v>0.6</v>
      </c>
      <c r="AP47" s="2415">
        <v>0.6</v>
      </c>
      <c r="AQ47" s="2415">
        <v>0.6</v>
      </c>
      <c r="AR47" s="2415">
        <v>0.6</v>
      </c>
      <c r="AS47" s="2415">
        <v>0.6</v>
      </c>
      <c r="AT47" s="2415">
        <v>0.6</v>
      </c>
      <c r="AU47" s="2415">
        <v>0</v>
      </c>
      <c r="AV47" s="2415">
        <v>0.6</v>
      </c>
      <c r="AW47" s="2415">
        <v>0.6</v>
      </c>
      <c r="AX47" s="2415">
        <v>0.6</v>
      </c>
      <c r="AY47" s="2415">
        <v>0.6</v>
      </c>
      <c r="AZ47" s="2415">
        <v>0.6</v>
      </c>
      <c r="BA47" s="2415">
        <v>0.6</v>
      </c>
      <c r="BB47" s="2415">
        <v>0.6</v>
      </c>
      <c r="BC47" s="2415">
        <v>0.6</v>
      </c>
      <c r="BD47" s="2415">
        <v>0.6</v>
      </c>
      <c r="BE47" s="2415">
        <v>0.6</v>
      </c>
      <c r="BF47" s="2415">
        <v>0.6</v>
      </c>
      <c r="BG47" s="2415">
        <v>0.6</v>
      </c>
      <c r="BH47" s="2415">
        <v>0.6</v>
      </c>
      <c r="BI47" s="2415">
        <v>0.6</v>
      </c>
      <c r="BJ47" s="2415">
        <v>0.6</v>
      </c>
      <c r="BK47" s="2415">
        <v>0.6</v>
      </c>
      <c r="BL47" s="2415">
        <v>0.6</v>
      </c>
      <c r="BM47" s="2415">
        <v>0.6</v>
      </c>
      <c r="BN47" s="2415">
        <v>0.6</v>
      </c>
      <c r="BO47" s="2451">
        <v>0.6</v>
      </c>
    </row>
    <row r="48" spans="1:67" x14ac:dyDescent="0.25">
      <c r="A48" s="1742" t="s">
        <v>2453</v>
      </c>
      <c r="B48" s="2943">
        <v>0.6</v>
      </c>
      <c r="C48" s="2415">
        <v>0.6</v>
      </c>
      <c r="D48" s="2415">
        <v>0.6</v>
      </c>
      <c r="E48" s="2415">
        <v>0.6</v>
      </c>
      <c r="F48" s="2415">
        <v>0.6</v>
      </c>
      <c r="G48" s="2415">
        <v>0.6</v>
      </c>
      <c r="H48" s="2415">
        <v>0.6</v>
      </c>
      <c r="I48" s="2415">
        <v>0.6</v>
      </c>
      <c r="J48" s="2415">
        <v>0.6</v>
      </c>
      <c r="K48" s="2415">
        <v>0.6</v>
      </c>
      <c r="L48" s="2415">
        <v>0.6</v>
      </c>
      <c r="M48" s="2415">
        <v>0.6</v>
      </c>
      <c r="N48" s="2415">
        <v>0.6</v>
      </c>
      <c r="O48" s="2415">
        <v>0.6</v>
      </c>
      <c r="P48" s="2415">
        <v>0.6</v>
      </c>
      <c r="Q48" s="2415">
        <v>0.6</v>
      </c>
      <c r="R48" s="2415">
        <v>0.6</v>
      </c>
      <c r="S48" s="2415">
        <v>0.6</v>
      </c>
      <c r="T48" s="2415">
        <v>0.6</v>
      </c>
      <c r="U48" s="2415">
        <v>0.6</v>
      </c>
      <c r="V48" s="2415">
        <v>0.6</v>
      </c>
      <c r="W48" s="2415">
        <v>0.6</v>
      </c>
      <c r="X48" s="2415">
        <v>0.6</v>
      </c>
      <c r="Y48" s="2415">
        <v>0.6</v>
      </c>
      <c r="Z48" s="2415">
        <v>0.6</v>
      </c>
      <c r="AA48" s="2415">
        <v>0.6</v>
      </c>
      <c r="AB48" s="2415">
        <v>0.6</v>
      </c>
      <c r="AC48" s="2415">
        <v>0.6</v>
      </c>
      <c r="AD48" s="2415">
        <v>0.6</v>
      </c>
      <c r="AE48" s="2415">
        <v>0.6</v>
      </c>
      <c r="AF48" s="2415">
        <v>0.6</v>
      </c>
      <c r="AG48" s="2415">
        <v>0.6</v>
      </c>
      <c r="AH48" s="2415">
        <v>0.6</v>
      </c>
      <c r="AI48" s="2415">
        <v>0.6</v>
      </c>
      <c r="AJ48" s="2415">
        <v>0.6</v>
      </c>
      <c r="AK48" s="2415">
        <v>0.6</v>
      </c>
      <c r="AL48" s="2415">
        <v>0.6</v>
      </c>
      <c r="AM48" s="2415">
        <v>0.6</v>
      </c>
      <c r="AN48" s="2415">
        <v>0.6</v>
      </c>
      <c r="AO48" s="2415">
        <v>0.6</v>
      </c>
      <c r="AP48" s="2415">
        <v>0.6</v>
      </c>
      <c r="AQ48" s="2415">
        <v>0.6</v>
      </c>
      <c r="AR48" s="2415">
        <v>0.6</v>
      </c>
      <c r="AS48" s="2415">
        <v>0.6</v>
      </c>
      <c r="AT48" s="2415">
        <v>0.6</v>
      </c>
      <c r="AU48" s="2415">
        <v>0.6</v>
      </c>
      <c r="AV48" s="2415">
        <v>0</v>
      </c>
      <c r="AW48" s="2415">
        <v>0.6</v>
      </c>
      <c r="AX48" s="2415">
        <v>0.6</v>
      </c>
      <c r="AY48" s="2415">
        <v>0.6</v>
      </c>
      <c r="AZ48" s="2415">
        <v>0.6</v>
      </c>
      <c r="BA48" s="2415">
        <v>0.6</v>
      </c>
      <c r="BB48" s="2415">
        <v>0.6</v>
      </c>
      <c r="BC48" s="2415">
        <v>0.6</v>
      </c>
      <c r="BD48" s="2415">
        <v>0.6</v>
      </c>
      <c r="BE48" s="2415">
        <v>0.6</v>
      </c>
      <c r="BF48" s="2415">
        <v>0.6</v>
      </c>
      <c r="BG48" s="2415">
        <v>0.6</v>
      </c>
      <c r="BH48" s="2415">
        <v>0.6</v>
      </c>
      <c r="BI48" s="2415">
        <v>0.6</v>
      </c>
      <c r="BJ48" s="2415">
        <v>0.6</v>
      </c>
      <c r="BK48" s="2415">
        <v>0.6</v>
      </c>
      <c r="BL48" s="2415">
        <v>0.6</v>
      </c>
      <c r="BM48" s="2415">
        <v>0.6</v>
      </c>
      <c r="BN48" s="2415">
        <v>0.6</v>
      </c>
      <c r="BO48" s="2451">
        <v>0.6</v>
      </c>
    </row>
    <row r="49" spans="1:67" x14ac:dyDescent="0.25">
      <c r="A49" s="1742" t="s">
        <v>2454</v>
      </c>
      <c r="B49" s="2943">
        <v>0.6</v>
      </c>
      <c r="C49" s="2415">
        <v>0.6</v>
      </c>
      <c r="D49" s="2415">
        <v>0.6</v>
      </c>
      <c r="E49" s="2415">
        <v>0.6</v>
      </c>
      <c r="F49" s="2415">
        <v>0.6</v>
      </c>
      <c r="G49" s="2415">
        <v>0.6</v>
      </c>
      <c r="H49" s="2415">
        <v>0.6</v>
      </c>
      <c r="I49" s="2415">
        <v>0.6</v>
      </c>
      <c r="J49" s="2415">
        <v>0.6</v>
      </c>
      <c r="K49" s="2415">
        <v>0.6</v>
      </c>
      <c r="L49" s="2415">
        <v>0.6</v>
      </c>
      <c r="M49" s="2415">
        <v>0.6</v>
      </c>
      <c r="N49" s="2415">
        <v>0.6</v>
      </c>
      <c r="O49" s="2415">
        <v>0.6</v>
      </c>
      <c r="P49" s="2415">
        <v>0.6</v>
      </c>
      <c r="Q49" s="2415">
        <v>0.6</v>
      </c>
      <c r="R49" s="2415">
        <v>0.6</v>
      </c>
      <c r="S49" s="2415">
        <v>0.6</v>
      </c>
      <c r="T49" s="2415">
        <v>0.6</v>
      </c>
      <c r="U49" s="2415">
        <v>0.6</v>
      </c>
      <c r="V49" s="2415">
        <v>0.6</v>
      </c>
      <c r="W49" s="2415">
        <v>0.6</v>
      </c>
      <c r="X49" s="2415">
        <v>0.6</v>
      </c>
      <c r="Y49" s="2415">
        <v>0.6</v>
      </c>
      <c r="Z49" s="2415">
        <v>0.6</v>
      </c>
      <c r="AA49" s="2415">
        <v>0.6</v>
      </c>
      <c r="AB49" s="2415">
        <v>0.6</v>
      </c>
      <c r="AC49" s="2415">
        <v>0.6</v>
      </c>
      <c r="AD49" s="2415">
        <v>0.6</v>
      </c>
      <c r="AE49" s="2415">
        <v>0.6</v>
      </c>
      <c r="AF49" s="2415">
        <v>0.6</v>
      </c>
      <c r="AG49" s="2415">
        <v>0.6</v>
      </c>
      <c r="AH49" s="2415">
        <v>0.6</v>
      </c>
      <c r="AI49" s="2415">
        <v>0.6</v>
      </c>
      <c r="AJ49" s="2415">
        <v>0.6</v>
      </c>
      <c r="AK49" s="2415">
        <v>0.6</v>
      </c>
      <c r="AL49" s="2415">
        <v>0.6</v>
      </c>
      <c r="AM49" s="2415">
        <v>0.6</v>
      </c>
      <c r="AN49" s="2415">
        <v>0.6</v>
      </c>
      <c r="AO49" s="2415">
        <v>0.6</v>
      </c>
      <c r="AP49" s="2415">
        <v>0.6</v>
      </c>
      <c r="AQ49" s="2415">
        <v>0.6</v>
      </c>
      <c r="AR49" s="2415">
        <v>0.6</v>
      </c>
      <c r="AS49" s="2415">
        <v>0.6</v>
      </c>
      <c r="AT49" s="2415">
        <v>0.6</v>
      </c>
      <c r="AU49" s="2415">
        <v>0.6</v>
      </c>
      <c r="AV49" s="2415">
        <v>0.6</v>
      </c>
      <c r="AW49" s="2415">
        <v>0</v>
      </c>
      <c r="AX49" s="2415">
        <v>0.6</v>
      </c>
      <c r="AY49" s="2415">
        <v>0.6</v>
      </c>
      <c r="AZ49" s="2415">
        <v>0.6</v>
      </c>
      <c r="BA49" s="2415">
        <v>0.6</v>
      </c>
      <c r="BB49" s="2415">
        <v>0.6</v>
      </c>
      <c r="BC49" s="2415">
        <v>0.6</v>
      </c>
      <c r="BD49" s="2415">
        <v>0.6</v>
      </c>
      <c r="BE49" s="2415">
        <v>0.6</v>
      </c>
      <c r="BF49" s="2415">
        <v>0.6</v>
      </c>
      <c r="BG49" s="2415">
        <v>0.6</v>
      </c>
      <c r="BH49" s="2415">
        <v>0.6</v>
      </c>
      <c r="BI49" s="2415">
        <v>0.6</v>
      </c>
      <c r="BJ49" s="2415">
        <v>0.6</v>
      </c>
      <c r="BK49" s="2415">
        <v>0.6</v>
      </c>
      <c r="BL49" s="2415">
        <v>0.6</v>
      </c>
      <c r="BM49" s="2415">
        <v>0.6</v>
      </c>
      <c r="BN49" s="2415">
        <v>0.6</v>
      </c>
      <c r="BO49" s="2451">
        <v>0.6</v>
      </c>
    </row>
    <row r="50" spans="1:67" x14ac:dyDescent="0.25">
      <c r="A50" s="1742" t="s">
        <v>2455</v>
      </c>
      <c r="B50" s="2943">
        <v>0.6</v>
      </c>
      <c r="C50" s="2415">
        <v>0.6</v>
      </c>
      <c r="D50" s="2415">
        <v>0.6</v>
      </c>
      <c r="E50" s="2415">
        <v>0.6</v>
      </c>
      <c r="F50" s="2415">
        <v>0.6</v>
      </c>
      <c r="G50" s="2415">
        <v>0.6</v>
      </c>
      <c r="H50" s="2415">
        <v>0.6</v>
      </c>
      <c r="I50" s="2415">
        <v>0.6</v>
      </c>
      <c r="J50" s="2415">
        <v>0.6</v>
      </c>
      <c r="K50" s="2415">
        <v>0.6</v>
      </c>
      <c r="L50" s="2415">
        <v>0.6</v>
      </c>
      <c r="M50" s="2415">
        <v>0.6</v>
      </c>
      <c r="N50" s="2415">
        <v>0.6</v>
      </c>
      <c r="O50" s="2415">
        <v>0.6</v>
      </c>
      <c r="P50" s="2415">
        <v>0.6</v>
      </c>
      <c r="Q50" s="2415">
        <v>0.6</v>
      </c>
      <c r="R50" s="2415">
        <v>0.6</v>
      </c>
      <c r="S50" s="2415">
        <v>0.6</v>
      </c>
      <c r="T50" s="2415">
        <v>0.6</v>
      </c>
      <c r="U50" s="2415">
        <v>0.6</v>
      </c>
      <c r="V50" s="2415">
        <v>0.6</v>
      </c>
      <c r="W50" s="2415">
        <v>0.6</v>
      </c>
      <c r="X50" s="2415">
        <v>0.6</v>
      </c>
      <c r="Y50" s="2415">
        <v>0.6</v>
      </c>
      <c r="Z50" s="2415">
        <v>0.6</v>
      </c>
      <c r="AA50" s="2415">
        <v>0.6</v>
      </c>
      <c r="AB50" s="2415">
        <v>0.6</v>
      </c>
      <c r="AC50" s="2415">
        <v>0.6</v>
      </c>
      <c r="AD50" s="2415">
        <v>0.6</v>
      </c>
      <c r="AE50" s="2415">
        <v>0.6</v>
      </c>
      <c r="AF50" s="2415">
        <v>0.6</v>
      </c>
      <c r="AG50" s="2415">
        <v>0.6</v>
      </c>
      <c r="AH50" s="2415">
        <v>0.6</v>
      </c>
      <c r="AI50" s="2415">
        <v>0.6</v>
      </c>
      <c r="AJ50" s="2415">
        <v>0.6</v>
      </c>
      <c r="AK50" s="2415">
        <v>0.6</v>
      </c>
      <c r="AL50" s="2415">
        <v>0.6</v>
      </c>
      <c r="AM50" s="2415">
        <v>0.6</v>
      </c>
      <c r="AN50" s="2415">
        <v>0.6</v>
      </c>
      <c r="AO50" s="2415">
        <v>0.6</v>
      </c>
      <c r="AP50" s="2415">
        <v>0.6</v>
      </c>
      <c r="AQ50" s="2415">
        <v>0.6</v>
      </c>
      <c r="AR50" s="2415">
        <v>0.6</v>
      </c>
      <c r="AS50" s="2415">
        <v>0.6</v>
      </c>
      <c r="AT50" s="2415">
        <v>0.6</v>
      </c>
      <c r="AU50" s="2415">
        <v>0.6</v>
      </c>
      <c r="AV50" s="2415">
        <v>0.6</v>
      </c>
      <c r="AW50" s="2415">
        <v>0.6</v>
      </c>
      <c r="AX50" s="2415">
        <v>0</v>
      </c>
      <c r="AY50" s="2415">
        <v>0.6</v>
      </c>
      <c r="AZ50" s="2415">
        <v>0.6</v>
      </c>
      <c r="BA50" s="2415">
        <v>0.6</v>
      </c>
      <c r="BB50" s="2415">
        <v>0.6</v>
      </c>
      <c r="BC50" s="2415">
        <v>0.6</v>
      </c>
      <c r="BD50" s="2415">
        <v>0.6</v>
      </c>
      <c r="BE50" s="2415">
        <v>0.6</v>
      </c>
      <c r="BF50" s="2415">
        <v>0.6</v>
      </c>
      <c r="BG50" s="2415">
        <v>0.6</v>
      </c>
      <c r="BH50" s="2415">
        <v>0.6</v>
      </c>
      <c r="BI50" s="2415">
        <v>0.6</v>
      </c>
      <c r="BJ50" s="2415">
        <v>0.6</v>
      </c>
      <c r="BK50" s="2415">
        <v>0.6</v>
      </c>
      <c r="BL50" s="2415">
        <v>0.6</v>
      </c>
      <c r="BM50" s="2415">
        <v>0.6</v>
      </c>
      <c r="BN50" s="2415">
        <v>0.6</v>
      </c>
      <c r="BO50" s="2451">
        <v>0.6</v>
      </c>
    </row>
    <row r="51" spans="1:67" x14ac:dyDescent="0.25">
      <c r="A51" s="1742" t="s">
        <v>2456</v>
      </c>
      <c r="B51" s="2943">
        <v>0.6</v>
      </c>
      <c r="C51" s="2415">
        <v>0.6</v>
      </c>
      <c r="D51" s="2415">
        <v>0.6</v>
      </c>
      <c r="E51" s="2415">
        <v>0.6</v>
      </c>
      <c r="F51" s="2415">
        <v>0.6</v>
      </c>
      <c r="G51" s="2415">
        <v>0.6</v>
      </c>
      <c r="H51" s="2415">
        <v>0.6</v>
      </c>
      <c r="I51" s="2415">
        <v>0.6</v>
      </c>
      <c r="J51" s="2415">
        <v>0.6</v>
      </c>
      <c r="K51" s="2415">
        <v>0.6</v>
      </c>
      <c r="L51" s="2415">
        <v>0.6</v>
      </c>
      <c r="M51" s="2415">
        <v>0.6</v>
      </c>
      <c r="N51" s="2415">
        <v>0.6</v>
      </c>
      <c r="O51" s="2415">
        <v>0.6</v>
      </c>
      <c r="P51" s="2415">
        <v>0.6</v>
      </c>
      <c r="Q51" s="2415">
        <v>0.6</v>
      </c>
      <c r="R51" s="2415">
        <v>0.6</v>
      </c>
      <c r="S51" s="2415">
        <v>0.6</v>
      </c>
      <c r="T51" s="2415">
        <v>0.6</v>
      </c>
      <c r="U51" s="2415">
        <v>0.6</v>
      </c>
      <c r="V51" s="2415">
        <v>0.6</v>
      </c>
      <c r="W51" s="2415">
        <v>0.6</v>
      </c>
      <c r="X51" s="2415">
        <v>0.6</v>
      </c>
      <c r="Y51" s="2415">
        <v>0.6</v>
      </c>
      <c r="Z51" s="2415">
        <v>0.6</v>
      </c>
      <c r="AA51" s="2415">
        <v>0.6</v>
      </c>
      <c r="AB51" s="2415">
        <v>0.6</v>
      </c>
      <c r="AC51" s="2415">
        <v>0.6</v>
      </c>
      <c r="AD51" s="2415">
        <v>0.6</v>
      </c>
      <c r="AE51" s="2415">
        <v>0.6</v>
      </c>
      <c r="AF51" s="2415">
        <v>0.6</v>
      </c>
      <c r="AG51" s="2415">
        <v>0.6</v>
      </c>
      <c r="AH51" s="2415">
        <v>0.6</v>
      </c>
      <c r="AI51" s="2415">
        <v>0.6</v>
      </c>
      <c r="AJ51" s="2415">
        <v>0.6</v>
      </c>
      <c r="AK51" s="2415">
        <v>0.6</v>
      </c>
      <c r="AL51" s="2415">
        <v>0.6</v>
      </c>
      <c r="AM51" s="2415">
        <v>0.6</v>
      </c>
      <c r="AN51" s="2415">
        <v>0.6</v>
      </c>
      <c r="AO51" s="2415">
        <v>0.6</v>
      </c>
      <c r="AP51" s="2415">
        <v>0.6</v>
      </c>
      <c r="AQ51" s="2415">
        <v>0.6</v>
      </c>
      <c r="AR51" s="2415">
        <v>0.6</v>
      </c>
      <c r="AS51" s="2415">
        <v>0.6</v>
      </c>
      <c r="AT51" s="2415">
        <v>0.6</v>
      </c>
      <c r="AU51" s="2415">
        <v>0.6</v>
      </c>
      <c r="AV51" s="2415">
        <v>0.6</v>
      </c>
      <c r="AW51" s="2415">
        <v>0.6</v>
      </c>
      <c r="AX51" s="2415">
        <v>0.6</v>
      </c>
      <c r="AY51" s="2415">
        <v>0</v>
      </c>
      <c r="AZ51" s="2415">
        <v>0.6</v>
      </c>
      <c r="BA51" s="2415">
        <v>0.6</v>
      </c>
      <c r="BB51" s="2415">
        <v>0.6</v>
      </c>
      <c r="BC51" s="2415">
        <v>0.6</v>
      </c>
      <c r="BD51" s="2415">
        <v>0.6</v>
      </c>
      <c r="BE51" s="2415">
        <v>0.6</v>
      </c>
      <c r="BF51" s="2415">
        <v>0.6</v>
      </c>
      <c r="BG51" s="2415">
        <v>0.6</v>
      </c>
      <c r="BH51" s="2415">
        <v>0.6</v>
      </c>
      <c r="BI51" s="2415">
        <v>0.6</v>
      </c>
      <c r="BJ51" s="2415">
        <v>0.6</v>
      </c>
      <c r="BK51" s="2415">
        <v>0.6</v>
      </c>
      <c r="BL51" s="2415">
        <v>0.6</v>
      </c>
      <c r="BM51" s="2415">
        <v>0.6</v>
      </c>
      <c r="BN51" s="2415">
        <v>0.6</v>
      </c>
      <c r="BO51" s="2451">
        <v>0.6</v>
      </c>
    </row>
    <row r="52" spans="1:67" x14ac:dyDescent="0.25">
      <c r="A52" s="1742" t="s">
        <v>2457</v>
      </c>
      <c r="B52" s="2943">
        <v>0.6</v>
      </c>
      <c r="C52" s="2415">
        <v>0.6</v>
      </c>
      <c r="D52" s="2415">
        <v>0.6</v>
      </c>
      <c r="E52" s="2415">
        <v>0.6</v>
      </c>
      <c r="F52" s="2415">
        <v>0.6</v>
      </c>
      <c r="G52" s="2415">
        <v>0.6</v>
      </c>
      <c r="H52" s="2415">
        <v>0.6</v>
      </c>
      <c r="I52" s="2415">
        <v>0.6</v>
      </c>
      <c r="J52" s="2415">
        <v>0.6</v>
      </c>
      <c r="K52" s="2415">
        <v>0.6</v>
      </c>
      <c r="L52" s="2415">
        <v>0.6</v>
      </c>
      <c r="M52" s="2415">
        <v>0.6</v>
      </c>
      <c r="N52" s="2415">
        <v>0.6</v>
      </c>
      <c r="O52" s="2415">
        <v>0.6</v>
      </c>
      <c r="P52" s="2415">
        <v>0.6</v>
      </c>
      <c r="Q52" s="2415">
        <v>0.6</v>
      </c>
      <c r="R52" s="2415">
        <v>0.6</v>
      </c>
      <c r="S52" s="2415">
        <v>0.6</v>
      </c>
      <c r="T52" s="2415">
        <v>0.6</v>
      </c>
      <c r="U52" s="2415">
        <v>0.6</v>
      </c>
      <c r="V52" s="2415">
        <v>0.6</v>
      </c>
      <c r="W52" s="2415">
        <v>0.6</v>
      </c>
      <c r="X52" s="2415">
        <v>0.6</v>
      </c>
      <c r="Y52" s="2415">
        <v>0.6</v>
      </c>
      <c r="Z52" s="2415">
        <v>0.6</v>
      </c>
      <c r="AA52" s="2415">
        <v>0.6</v>
      </c>
      <c r="AB52" s="2415">
        <v>0.6</v>
      </c>
      <c r="AC52" s="2415">
        <v>0.6</v>
      </c>
      <c r="AD52" s="2415">
        <v>0.6</v>
      </c>
      <c r="AE52" s="2415">
        <v>0.6</v>
      </c>
      <c r="AF52" s="2415">
        <v>0.6</v>
      </c>
      <c r="AG52" s="2415">
        <v>0.6</v>
      </c>
      <c r="AH52" s="2415">
        <v>0.6</v>
      </c>
      <c r="AI52" s="2415">
        <v>0.6</v>
      </c>
      <c r="AJ52" s="2415">
        <v>0.6</v>
      </c>
      <c r="AK52" s="2415">
        <v>0.6</v>
      </c>
      <c r="AL52" s="2415">
        <v>0.6</v>
      </c>
      <c r="AM52" s="2415">
        <v>0.6</v>
      </c>
      <c r="AN52" s="2415">
        <v>0.6</v>
      </c>
      <c r="AO52" s="2415">
        <v>0.6</v>
      </c>
      <c r="AP52" s="2415">
        <v>0.6</v>
      </c>
      <c r="AQ52" s="2415">
        <v>0.6</v>
      </c>
      <c r="AR52" s="2415">
        <v>0.6</v>
      </c>
      <c r="AS52" s="2415">
        <v>0.6</v>
      </c>
      <c r="AT52" s="2415">
        <v>0.6</v>
      </c>
      <c r="AU52" s="2415">
        <v>0.6</v>
      </c>
      <c r="AV52" s="2415">
        <v>0.6</v>
      </c>
      <c r="AW52" s="2415">
        <v>0.6</v>
      </c>
      <c r="AX52" s="2415">
        <v>0.6</v>
      </c>
      <c r="AY52" s="2415">
        <v>0.6</v>
      </c>
      <c r="AZ52" s="2415">
        <v>0</v>
      </c>
      <c r="BA52" s="2415">
        <v>0.6</v>
      </c>
      <c r="BB52" s="2415">
        <v>0.6</v>
      </c>
      <c r="BC52" s="2415">
        <v>0.6</v>
      </c>
      <c r="BD52" s="2415">
        <v>0.6</v>
      </c>
      <c r="BE52" s="2415">
        <v>0.6</v>
      </c>
      <c r="BF52" s="2415">
        <v>0.6</v>
      </c>
      <c r="BG52" s="2415">
        <v>0.6</v>
      </c>
      <c r="BH52" s="2415">
        <v>0.6</v>
      </c>
      <c r="BI52" s="2415">
        <v>0.6</v>
      </c>
      <c r="BJ52" s="2415">
        <v>0.6</v>
      </c>
      <c r="BK52" s="2415">
        <v>0.6</v>
      </c>
      <c r="BL52" s="2415">
        <v>0.6</v>
      </c>
      <c r="BM52" s="2415">
        <v>0.6</v>
      </c>
      <c r="BN52" s="2415">
        <v>0.6</v>
      </c>
      <c r="BO52" s="2451">
        <v>0.6</v>
      </c>
    </row>
    <row r="53" spans="1:67" x14ac:dyDescent="0.25">
      <c r="A53" s="1742" t="s">
        <v>2458</v>
      </c>
      <c r="B53" s="2943">
        <v>0.6</v>
      </c>
      <c r="C53" s="2415">
        <v>0.6</v>
      </c>
      <c r="D53" s="2415">
        <v>0.6</v>
      </c>
      <c r="E53" s="2415">
        <v>0.6</v>
      </c>
      <c r="F53" s="2415">
        <v>0.6</v>
      </c>
      <c r="G53" s="2415">
        <v>0.6</v>
      </c>
      <c r="H53" s="2415">
        <v>0.6</v>
      </c>
      <c r="I53" s="2415">
        <v>0.6</v>
      </c>
      <c r="J53" s="2415">
        <v>0.6</v>
      </c>
      <c r="K53" s="2415">
        <v>0.6</v>
      </c>
      <c r="L53" s="2415">
        <v>0.6</v>
      </c>
      <c r="M53" s="2415">
        <v>0.6</v>
      </c>
      <c r="N53" s="2415">
        <v>0.6</v>
      </c>
      <c r="O53" s="2415">
        <v>0.6</v>
      </c>
      <c r="P53" s="2415">
        <v>0.6</v>
      </c>
      <c r="Q53" s="2415">
        <v>0.6</v>
      </c>
      <c r="R53" s="2415">
        <v>0.6</v>
      </c>
      <c r="S53" s="2415">
        <v>0.6</v>
      </c>
      <c r="T53" s="2415">
        <v>0.6</v>
      </c>
      <c r="U53" s="2415">
        <v>0.6</v>
      </c>
      <c r="V53" s="2415">
        <v>0.6</v>
      </c>
      <c r="W53" s="2415">
        <v>0.6</v>
      </c>
      <c r="X53" s="2415">
        <v>0.6</v>
      </c>
      <c r="Y53" s="2415">
        <v>0.6</v>
      </c>
      <c r="Z53" s="2415">
        <v>0.6</v>
      </c>
      <c r="AA53" s="2415">
        <v>0.6</v>
      </c>
      <c r="AB53" s="2415">
        <v>0.6</v>
      </c>
      <c r="AC53" s="2415">
        <v>0.6</v>
      </c>
      <c r="AD53" s="2415">
        <v>0.6</v>
      </c>
      <c r="AE53" s="2415">
        <v>0.6</v>
      </c>
      <c r="AF53" s="2415">
        <v>0.6</v>
      </c>
      <c r="AG53" s="2415">
        <v>0.6</v>
      </c>
      <c r="AH53" s="2415">
        <v>0.6</v>
      </c>
      <c r="AI53" s="2415">
        <v>0.6</v>
      </c>
      <c r="AJ53" s="2415">
        <v>0.6</v>
      </c>
      <c r="AK53" s="2415">
        <v>0.6</v>
      </c>
      <c r="AL53" s="2415">
        <v>0.6</v>
      </c>
      <c r="AM53" s="2415">
        <v>0.6</v>
      </c>
      <c r="AN53" s="2415">
        <v>0.6</v>
      </c>
      <c r="AO53" s="2415">
        <v>0.6</v>
      </c>
      <c r="AP53" s="2415">
        <v>0.6</v>
      </c>
      <c r="AQ53" s="2415">
        <v>0.6</v>
      </c>
      <c r="AR53" s="2415">
        <v>0.6</v>
      </c>
      <c r="AS53" s="2415">
        <v>0.6</v>
      </c>
      <c r="AT53" s="2415">
        <v>0.6</v>
      </c>
      <c r="AU53" s="2415">
        <v>0.6</v>
      </c>
      <c r="AV53" s="2415">
        <v>0.6</v>
      </c>
      <c r="AW53" s="2415">
        <v>0.6</v>
      </c>
      <c r="AX53" s="2415">
        <v>0.6</v>
      </c>
      <c r="AY53" s="2415">
        <v>0.6</v>
      </c>
      <c r="AZ53" s="2415">
        <v>0.6</v>
      </c>
      <c r="BA53" s="2415">
        <v>0</v>
      </c>
      <c r="BB53" s="2415">
        <v>0.6</v>
      </c>
      <c r="BC53" s="2415">
        <v>0.6</v>
      </c>
      <c r="BD53" s="2415">
        <v>0.6</v>
      </c>
      <c r="BE53" s="2415">
        <v>0.6</v>
      </c>
      <c r="BF53" s="2415">
        <v>0.6</v>
      </c>
      <c r="BG53" s="2415">
        <v>0.6</v>
      </c>
      <c r="BH53" s="2415">
        <v>0.6</v>
      </c>
      <c r="BI53" s="2415">
        <v>0.6</v>
      </c>
      <c r="BJ53" s="2415">
        <v>0.6</v>
      </c>
      <c r="BK53" s="2415">
        <v>0.6</v>
      </c>
      <c r="BL53" s="2415">
        <v>0.6</v>
      </c>
      <c r="BM53" s="2415">
        <v>0.6</v>
      </c>
      <c r="BN53" s="2415">
        <v>0.6</v>
      </c>
      <c r="BO53" s="2451">
        <v>0.6</v>
      </c>
    </row>
    <row r="54" spans="1:67" x14ac:dyDescent="0.25">
      <c r="A54" s="1742" t="s">
        <v>2459</v>
      </c>
      <c r="B54" s="2943">
        <v>0.6</v>
      </c>
      <c r="C54" s="2415">
        <v>0.6</v>
      </c>
      <c r="D54" s="2415">
        <v>0.6</v>
      </c>
      <c r="E54" s="2415">
        <v>0.6</v>
      </c>
      <c r="F54" s="2415">
        <v>0.6</v>
      </c>
      <c r="G54" s="2415">
        <v>0.6</v>
      </c>
      <c r="H54" s="2415">
        <v>0.6</v>
      </c>
      <c r="I54" s="2415">
        <v>0.6</v>
      </c>
      <c r="J54" s="2415">
        <v>0.6</v>
      </c>
      <c r="K54" s="2415">
        <v>0.6</v>
      </c>
      <c r="L54" s="2415">
        <v>0.6</v>
      </c>
      <c r="M54" s="2415">
        <v>0.6</v>
      </c>
      <c r="N54" s="2415">
        <v>0.6</v>
      </c>
      <c r="O54" s="2415">
        <v>0.6</v>
      </c>
      <c r="P54" s="2415">
        <v>0.6</v>
      </c>
      <c r="Q54" s="2415">
        <v>0.6</v>
      </c>
      <c r="R54" s="2415">
        <v>0.6</v>
      </c>
      <c r="S54" s="2415">
        <v>0.6</v>
      </c>
      <c r="T54" s="2415">
        <v>0.6</v>
      </c>
      <c r="U54" s="2415">
        <v>0.6</v>
      </c>
      <c r="V54" s="2415">
        <v>0.6</v>
      </c>
      <c r="W54" s="2415">
        <v>0.6</v>
      </c>
      <c r="X54" s="2415">
        <v>0.6</v>
      </c>
      <c r="Y54" s="2415">
        <v>0.6</v>
      </c>
      <c r="Z54" s="2415">
        <v>0.6</v>
      </c>
      <c r="AA54" s="2415">
        <v>0.6</v>
      </c>
      <c r="AB54" s="2415">
        <v>0.6</v>
      </c>
      <c r="AC54" s="2415">
        <v>0.6</v>
      </c>
      <c r="AD54" s="2415">
        <v>0.6</v>
      </c>
      <c r="AE54" s="2415">
        <v>0.6</v>
      </c>
      <c r="AF54" s="2415">
        <v>0.6</v>
      </c>
      <c r="AG54" s="2415">
        <v>0.6</v>
      </c>
      <c r="AH54" s="2415">
        <v>0.6</v>
      </c>
      <c r="AI54" s="2415">
        <v>0.6</v>
      </c>
      <c r="AJ54" s="2415">
        <v>0.6</v>
      </c>
      <c r="AK54" s="2415">
        <v>0.6</v>
      </c>
      <c r="AL54" s="2415">
        <v>0.6</v>
      </c>
      <c r="AM54" s="2415">
        <v>0.6</v>
      </c>
      <c r="AN54" s="2415">
        <v>0.6</v>
      </c>
      <c r="AO54" s="2415">
        <v>0.6</v>
      </c>
      <c r="AP54" s="2415">
        <v>0.6</v>
      </c>
      <c r="AQ54" s="2415">
        <v>0.6</v>
      </c>
      <c r="AR54" s="2415">
        <v>0.6</v>
      </c>
      <c r="AS54" s="2415">
        <v>0.6</v>
      </c>
      <c r="AT54" s="2415">
        <v>0.6</v>
      </c>
      <c r="AU54" s="2415">
        <v>0.6</v>
      </c>
      <c r="AV54" s="2415">
        <v>0.6</v>
      </c>
      <c r="AW54" s="2415">
        <v>0.6</v>
      </c>
      <c r="AX54" s="2415">
        <v>0.6</v>
      </c>
      <c r="AY54" s="2415">
        <v>0.6</v>
      </c>
      <c r="AZ54" s="2415">
        <v>0.6</v>
      </c>
      <c r="BA54" s="2415">
        <v>0.6</v>
      </c>
      <c r="BB54" s="2415">
        <v>0</v>
      </c>
      <c r="BC54" s="2415">
        <v>0.6</v>
      </c>
      <c r="BD54" s="2415">
        <v>0.6</v>
      </c>
      <c r="BE54" s="2415">
        <v>0.6</v>
      </c>
      <c r="BF54" s="2415">
        <v>0.6</v>
      </c>
      <c r="BG54" s="2415">
        <v>0.6</v>
      </c>
      <c r="BH54" s="2415">
        <v>0.6</v>
      </c>
      <c r="BI54" s="2415">
        <v>0.6</v>
      </c>
      <c r="BJ54" s="2415">
        <v>0.6</v>
      </c>
      <c r="BK54" s="2415">
        <v>0.6</v>
      </c>
      <c r="BL54" s="2415">
        <v>0.6</v>
      </c>
      <c r="BM54" s="2415">
        <v>0.6</v>
      </c>
      <c r="BN54" s="2415">
        <v>0.6</v>
      </c>
      <c r="BO54" s="2451">
        <v>0.6</v>
      </c>
    </row>
    <row r="55" spans="1:67" x14ac:dyDescent="0.25">
      <c r="A55" s="1742" t="s">
        <v>2460</v>
      </c>
      <c r="B55" s="2943">
        <v>0.6</v>
      </c>
      <c r="C55" s="2415">
        <v>0.6</v>
      </c>
      <c r="D55" s="2415">
        <v>0.6</v>
      </c>
      <c r="E55" s="2415">
        <v>0.6</v>
      </c>
      <c r="F55" s="2415">
        <v>0.6</v>
      </c>
      <c r="G55" s="2415">
        <v>0.6</v>
      </c>
      <c r="H55" s="2415">
        <v>0.6</v>
      </c>
      <c r="I55" s="2415">
        <v>0.6</v>
      </c>
      <c r="J55" s="2415">
        <v>0.6</v>
      </c>
      <c r="K55" s="2415">
        <v>0.6</v>
      </c>
      <c r="L55" s="2415">
        <v>0.6</v>
      </c>
      <c r="M55" s="2415">
        <v>0.6</v>
      </c>
      <c r="N55" s="2415">
        <v>0.6</v>
      </c>
      <c r="O55" s="2415">
        <v>0.6</v>
      </c>
      <c r="P55" s="2415">
        <v>0.6</v>
      </c>
      <c r="Q55" s="2415">
        <v>0.6</v>
      </c>
      <c r="R55" s="2415">
        <v>0.6</v>
      </c>
      <c r="S55" s="2415">
        <v>0.6</v>
      </c>
      <c r="T55" s="2415">
        <v>0.6</v>
      </c>
      <c r="U55" s="2415">
        <v>0.6</v>
      </c>
      <c r="V55" s="2415">
        <v>0.6</v>
      </c>
      <c r="W55" s="2415">
        <v>0.6</v>
      </c>
      <c r="X55" s="2415">
        <v>0.6</v>
      </c>
      <c r="Y55" s="2415">
        <v>0.6</v>
      </c>
      <c r="Z55" s="2415">
        <v>0.6</v>
      </c>
      <c r="AA55" s="2415">
        <v>0.6</v>
      </c>
      <c r="AB55" s="2415">
        <v>0.6</v>
      </c>
      <c r="AC55" s="2415">
        <v>0.6</v>
      </c>
      <c r="AD55" s="2415">
        <v>0.6</v>
      </c>
      <c r="AE55" s="2415">
        <v>0.6</v>
      </c>
      <c r="AF55" s="2415">
        <v>0.6</v>
      </c>
      <c r="AG55" s="2415">
        <v>0.6</v>
      </c>
      <c r="AH55" s="2415">
        <v>0.6</v>
      </c>
      <c r="AI55" s="2415">
        <v>0.6</v>
      </c>
      <c r="AJ55" s="2415">
        <v>0.6</v>
      </c>
      <c r="AK55" s="2415">
        <v>0.6</v>
      </c>
      <c r="AL55" s="2415">
        <v>0.6</v>
      </c>
      <c r="AM55" s="2415">
        <v>0.6</v>
      </c>
      <c r="AN55" s="2415">
        <v>0.6</v>
      </c>
      <c r="AO55" s="2415">
        <v>0.6</v>
      </c>
      <c r="AP55" s="2415">
        <v>0.6</v>
      </c>
      <c r="AQ55" s="2415">
        <v>0.6</v>
      </c>
      <c r="AR55" s="2415">
        <v>0.6</v>
      </c>
      <c r="AS55" s="2415">
        <v>0.6</v>
      </c>
      <c r="AT55" s="2415">
        <v>0.6</v>
      </c>
      <c r="AU55" s="2415">
        <v>0.6</v>
      </c>
      <c r="AV55" s="2415">
        <v>0.6</v>
      </c>
      <c r="AW55" s="2415">
        <v>0.6</v>
      </c>
      <c r="AX55" s="2415">
        <v>0.6</v>
      </c>
      <c r="AY55" s="2415">
        <v>0.6</v>
      </c>
      <c r="AZ55" s="2415">
        <v>0.6</v>
      </c>
      <c r="BA55" s="2415">
        <v>0.6</v>
      </c>
      <c r="BB55" s="2415">
        <v>0.6</v>
      </c>
      <c r="BC55" s="2415">
        <v>0</v>
      </c>
      <c r="BD55" s="2415">
        <v>0.6</v>
      </c>
      <c r="BE55" s="2415">
        <v>0.6</v>
      </c>
      <c r="BF55" s="2415">
        <v>0.6</v>
      </c>
      <c r="BG55" s="2415">
        <v>0.6</v>
      </c>
      <c r="BH55" s="2415">
        <v>0.6</v>
      </c>
      <c r="BI55" s="2415">
        <v>0.6</v>
      </c>
      <c r="BJ55" s="2415">
        <v>0.6</v>
      </c>
      <c r="BK55" s="2415">
        <v>0.6</v>
      </c>
      <c r="BL55" s="2415">
        <v>0.6</v>
      </c>
      <c r="BM55" s="2415">
        <v>0.6</v>
      </c>
      <c r="BN55" s="2415">
        <v>0.6</v>
      </c>
      <c r="BO55" s="2451">
        <v>0.6</v>
      </c>
    </row>
    <row r="56" spans="1:67" x14ac:dyDescent="0.25">
      <c r="A56" s="1742" t="s">
        <v>2461</v>
      </c>
      <c r="B56" s="2943">
        <v>0.6</v>
      </c>
      <c r="C56" s="2415">
        <v>0.6</v>
      </c>
      <c r="D56" s="2415">
        <v>0.6</v>
      </c>
      <c r="E56" s="2415">
        <v>0.6</v>
      </c>
      <c r="F56" s="2415">
        <v>0.6</v>
      </c>
      <c r="G56" s="2415">
        <v>0.6</v>
      </c>
      <c r="H56" s="2415">
        <v>0.6</v>
      </c>
      <c r="I56" s="2415">
        <v>0.6</v>
      </c>
      <c r="J56" s="2415">
        <v>0.6</v>
      </c>
      <c r="K56" s="2415">
        <v>0.6</v>
      </c>
      <c r="L56" s="2415">
        <v>0.6</v>
      </c>
      <c r="M56" s="2415">
        <v>0.6</v>
      </c>
      <c r="N56" s="2415">
        <v>0.6</v>
      </c>
      <c r="O56" s="2415">
        <v>0.6</v>
      </c>
      <c r="P56" s="2415">
        <v>0.6</v>
      </c>
      <c r="Q56" s="2415">
        <v>0.6</v>
      </c>
      <c r="R56" s="2415">
        <v>0.6</v>
      </c>
      <c r="S56" s="2415">
        <v>0.6</v>
      </c>
      <c r="T56" s="2415">
        <v>0.6</v>
      </c>
      <c r="U56" s="2415">
        <v>0.6</v>
      </c>
      <c r="V56" s="2415">
        <v>0.6</v>
      </c>
      <c r="W56" s="2415">
        <v>0.6</v>
      </c>
      <c r="X56" s="2415">
        <v>0.6</v>
      </c>
      <c r="Y56" s="2415">
        <v>0.6</v>
      </c>
      <c r="Z56" s="2415">
        <v>0.6</v>
      </c>
      <c r="AA56" s="2415">
        <v>0.6</v>
      </c>
      <c r="AB56" s="2415">
        <v>0.6</v>
      </c>
      <c r="AC56" s="2415">
        <v>0.6</v>
      </c>
      <c r="AD56" s="2415">
        <v>0.6</v>
      </c>
      <c r="AE56" s="2415">
        <v>0.6</v>
      </c>
      <c r="AF56" s="2415">
        <v>0.6</v>
      </c>
      <c r="AG56" s="2415">
        <v>0.6</v>
      </c>
      <c r="AH56" s="2415">
        <v>0.6</v>
      </c>
      <c r="AI56" s="2415">
        <v>0.6</v>
      </c>
      <c r="AJ56" s="2415">
        <v>0.6</v>
      </c>
      <c r="AK56" s="2415">
        <v>0.6</v>
      </c>
      <c r="AL56" s="2415">
        <v>0.6</v>
      </c>
      <c r="AM56" s="2415">
        <v>0.6</v>
      </c>
      <c r="AN56" s="2415">
        <v>0.6</v>
      </c>
      <c r="AO56" s="2415">
        <v>0.6</v>
      </c>
      <c r="AP56" s="2415">
        <v>0.6</v>
      </c>
      <c r="AQ56" s="2415">
        <v>0.6</v>
      </c>
      <c r="AR56" s="2415">
        <v>0.6</v>
      </c>
      <c r="AS56" s="2415">
        <v>0.6</v>
      </c>
      <c r="AT56" s="2415">
        <v>0.6</v>
      </c>
      <c r="AU56" s="2415">
        <v>0.6</v>
      </c>
      <c r="AV56" s="2415">
        <v>0.6</v>
      </c>
      <c r="AW56" s="2415">
        <v>0.6</v>
      </c>
      <c r="AX56" s="2415">
        <v>0.6</v>
      </c>
      <c r="AY56" s="2415">
        <v>0.6</v>
      </c>
      <c r="AZ56" s="2415">
        <v>0.6</v>
      </c>
      <c r="BA56" s="2415">
        <v>0.6</v>
      </c>
      <c r="BB56" s="2415">
        <v>0.6</v>
      </c>
      <c r="BC56" s="2415">
        <v>0.6</v>
      </c>
      <c r="BD56" s="2415">
        <v>0</v>
      </c>
      <c r="BE56" s="2415">
        <v>0.6</v>
      </c>
      <c r="BF56" s="2415">
        <v>0.6</v>
      </c>
      <c r="BG56" s="2415">
        <v>0.6</v>
      </c>
      <c r="BH56" s="2415">
        <v>0.6</v>
      </c>
      <c r="BI56" s="2415">
        <v>0.6</v>
      </c>
      <c r="BJ56" s="2415">
        <v>0.6</v>
      </c>
      <c r="BK56" s="2415">
        <v>0.6</v>
      </c>
      <c r="BL56" s="2415">
        <v>0.6</v>
      </c>
      <c r="BM56" s="2415">
        <v>0.6</v>
      </c>
      <c r="BN56" s="2415">
        <v>0.6</v>
      </c>
      <c r="BO56" s="2451">
        <v>0.6</v>
      </c>
    </row>
    <row r="57" spans="1:67" x14ac:dyDescent="0.25">
      <c r="A57" s="1742" t="s">
        <v>2462</v>
      </c>
      <c r="B57" s="2943">
        <v>0.6</v>
      </c>
      <c r="C57" s="2415">
        <v>0.6</v>
      </c>
      <c r="D57" s="2415">
        <v>0.6</v>
      </c>
      <c r="E57" s="2415">
        <v>0.6</v>
      </c>
      <c r="F57" s="2415">
        <v>0.6</v>
      </c>
      <c r="G57" s="2415">
        <v>0.6</v>
      </c>
      <c r="H57" s="2415">
        <v>0.6</v>
      </c>
      <c r="I57" s="2415">
        <v>0.6</v>
      </c>
      <c r="J57" s="2415">
        <v>0.6</v>
      </c>
      <c r="K57" s="2415">
        <v>0.6</v>
      </c>
      <c r="L57" s="2415">
        <v>0.6</v>
      </c>
      <c r="M57" s="2415">
        <v>0.6</v>
      </c>
      <c r="N57" s="2415">
        <v>0.6</v>
      </c>
      <c r="O57" s="2415">
        <v>0.6</v>
      </c>
      <c r="P57" s="2415">
        <v>0.6</v>
      </c>
      <c r="Q57" s="2415">
        <v>0.6</v>
      </c>
      <c r="R57" s="2415">
        <v>0.6</v>
      </c>
      <c r="S57" s="2415">
        <v>0.6</v>
      </c>
      <c r="T57" s="2415">
        <v>0.6</v>
      </c>
      <c r="U57" s="2415">
        <v>0.6</v>
      </c>
      <c r="V57" s="2415">
        <v>0.6</v>
      </c>
      <c r="W57" s="2415">
        <v>0.6</v>
      </c>
      <c r="X57" s="2415">
        <v>0.6</v>
      </c>
      <c r="Y57" s="2415">
        <v>0.6</v>
      </c>
      <c r="Z57" s="2415">
        <v>0.6</v>
      </c>
      <c r="AA57" s="2415">
        <v>0.6</v>
      </c>
      <c r="AB57" s="2415">
        <v>0.6</v>
      </c>
      <c r="AC57" s="2415">
        <v>0.6</v>
      </c>
      <c r="AD57" s="2415">
        <v>0.6</v>
      </c>
      <c r="AE57" s="2415">
        <v>0.6</v>
      </c>
      <c r="AF57" s="2415">
        <v>0.6</v>
      </c>
      <c r="AG57" s="2415">
        <v>0.6</v>
      </c>
      <c r="AH57" s="2415">
        <v>0.6</v>
      </c>
      <c r="AI57" s="2415">
        <v>0.6</v>
      </c>
      <c r="AJ57" s="2415">
        <v>0.6</v>
      </c>
      <c r="AK57" s="2415">
        <v>0.6</v>
      </c>
      <c r="AL57" s="2415">
        <v>0.6</v>
      </c>
      <c r="AM57" s="2415">
        <v>0.6</v>
      </c>
      <c r="AN57" s="2415">
        <v>0.6</v>
      </c>
      <c r="AO57" s="2415">
        <v>0.6</v>
      </c>
      <c r="AP57" s="2415">
        <v>0.6</v>
      </c>
      <c r="AQ57" s="2415">
        <v>0.6</v>
      </c>
      <c r="AR57" s="2415">
        <v>0.6</v>
      </c>
      <c r="AS57" s="2415">
        <v>0.6</v>
      </c>
      <c r="AT57" s="2415">
        <v>0.6</v>
      </c>
      <c r="AU57" s="2415">
        <v>0.6</v>
      </c>
      <c r="AV57" s="2415">
        <v>0.6</v>
      </c>
      <c r="AW57" s="2415">
        <v>0.6</v>
      </c>
      <c r="AX57" s="2415">
        <v>0.6</v>
      </c>
      <c r="AY57" s="2415">
        <v>0.6</v>
      </c>
      <c r="AZ57" s="2415">
        <v>0.6</v>
      </c>
      <c r="BA57" s="2415">
        <v>0.6</v>
      </c>
      <c r="BB57" s="2415">
        <v>0.6</v>
      </c>
      <c r="BC57" s="2415">
        <v>0.6</v>
      </c>
      <c r="BD57" s="2415">
        <v>0.6</v>
      </c>
      <c r="BE57" s="2415">
        <v>0</v>
      </c>
      <c r="BF57" s="2415">
        <v>0.6</v>
      </c>
      <c r="BG57" s="2415">
        <v>0.6</v>
      </c>
      <c r="BH57" s="2415">
        <v>0.6</v>
      </c>
      <c r="BI57" s="2415">
        <v>0.6</v>
      </c>
      <c r="BJ57" s="2415">
        <v>0.6</v>
      </c>
      <c r="BK57" s="2415">
        <v>0.6</v>
      </c>
      <c r="BL57" s="2415">
        <v>0.6</v>
      </c>
      <c r="BM57" s="2415">
        <v>0.6</v>
      </c>
      <c r="BN57" s="2415">
        <v>0.6</v>
      </c>
      <c r="BO57" s="2451">
        <v>0.6</v>
      </c>
    </row>
    <row r="58" spans="1:67" x14ac:dyDescent="0.25">
      <c r="A58" s="1742" t="s">
        <v>2463</v>
      </c>
      <c r="B58" s="2943">
        <v>0.6</v>
      </c>
      <c r="C58" s="2415">
        <v>0.6</v>
      </c>
      <c r="D58" s="2415">
        <v>0.6</v>
      </c>
      <c r="E58" s="2415">
        <v>0.6</v>
      </c>
      <c r="F58" s="2415">
        <v>0.6</v>
      </c>
      <c r="G58" s="2415">
        <v>0.6</v>
      </c>
      <c r="H58" s="2415">
        <v>0.6</v>
      </c>
      <c r="I58" s="2415">
        <v>0.6</v>
      </c>
      <c r="J58" s="2415">
        <v>0.6</v>
      </c>
      <c r="K58" s="2415">
        <v>0.6</v>
      </c>
      <c r="L58" s="2415">
        <v>0.6</v>
      </c>
      <c r="M58" s="2415">
        <v>0.6</v>
      </c>
      <c r="N58" s="2415">
        <v>0.6</v>
      </c>
      <c r="O58" s="2415">
        <v>0.6</v>
      </c>
      <c r="P58" s="2415">
        <v>0.6</v>
      </c>
      <c r="Q58" s="2415">
        <v>0.6</v>
      </c>
      <c r="R58" s="2415">
        <v>0.6</v>
      </c>
      <c r="S58" s="2415">
        <v>0.6</v>
      </c>
      <c r="T58" s="2415">
        <v>0.6</v>
      </c>
      <c r="U58" s="2415">
        <v>0.6</v>
      </c>
      <c r="V58" s="2415">
        <v>0.6</v>
      </c>
      <c r="W58" s="2415">
        <v>0.6</v>
      </c>
      <c r="X58" s="2415">
        <v>0.6</v>
      </c>
      <c r="Y58" s="2415">
        <v>0.6</v>
      </c>
      <c r="Z58" s="2415">
        <v>0.6</v>
      </c>
      <c r="AA58" s="2415">
        <v>0.6</v>
      </c>
      <c r="AB58" s="2415">
        <v>0.6</v>
      </c>
      <c r="AC58" s="2415">
        <v>0.6</v>
      </c>
      <c r="AD58" s="2415">
        <v>0.6</v>
      </c>
      <c r="AE58" s="2415">
        <v>0.6</v>
      </c>
      <c r="AF58" s="2415">
        <v>0.6</v>
      </c>
      <c r="AG58" s="2415">
        <v>0.6</v>
      </c>
      <c r="AH58" s="2415">
        <v>0.6</v>
      </c>
      <c r="AI58" s="2415">
        <v>0.6</v>
      </c>
      <c r="AJ58" s="2415">
        <v>0.6</v>
      </c>
      <c r="AK58" s="2415">
        <v>0.6</v>
      </c>
      <c r="AL58" s="2415">
        <v>0.6</v>
      </c>
      <c r="AM58" s="2415">
        <v>0.6</v>
      </c>
      <c r="AN58" s="2415">
        <v>0.6</v>
      </c>
      <c r="AO58" s="2415">
        <v>0.6</v>
      </c>
      <c r="AP58" s="2415">
        <v>0.6</v>
      </c>
      <c r="AQ58" s="2415">
        <v>0.6</v>
      </c>
      <c r="AR58" s="2415">
        <v>0.6</v>
      </c>
      <c r="AS58" s="2415">
        <v>0.6</v>
      </c>
      <c r="AT58" s="2415">
        <v>0.6</v>
      </c>
      <c r="AU58" s="2415">
        <v>0.6</v>
      </c>
      <c r="AV58" s="2415">
        <v>0.6</v>
      </c>
      <c r="AW58" s="2415">
        <v>0.6</v>
      </c>
      <c r="AX58" s="2415">
        <v>0.6</v>
      </c>
      <c r="AY58" s="2415">
        <v>0.6</v>
      </c>
      <c r="AZ58" s="2415">
        <v>0.6</v>
      </c>
      <c r="BA58" s="2415">
        <v>0.6</v>
      </c>
      <c r="BB58" s="2415">
        <v>0.6</v>
      </c>
      <c r="BC58" s="2415">
        <v>0.6</v>
      </c>
      <c r="BD58" s="2415">
        <v>0.6</v>
      </c>
      <c r="BE58" s="2415">
        <v>0.6</v>
      </c>
      <c r="BF58" s="2415">
        <v>0</v>
      </c>
      <c r="BG58" s="2415">
        <v>0.6</v>
      </c>
      <c r="BH58" s="2415">
        <v>0.6</v>
      </c>
      <c r="BI58" s="2415">
        <v>0.6</v>
      </c>
      <c r="BJ58" s="2415">
        <v>0.6</v>
      </c>
      <c r="BK58" s="2415">
        <v>0.6</v>
      </c>
      <c r="BL58" s="2415">
        <v>0.6</v>
      </c>
      <c r="BM58" s="2415">
        <v>0.6</v>
      </c>
      <c r="BN58" s="2415">
        <v>0.6</v>
      </c>
      <c r="BO58" s="2451">
        <v>0.6</v>
      </c>
    </row>
    <row r="59" spans="1:67" x14ac:dyDescent="0.25">
      <c r="A59" s="1742" t="s">
        <v>2464</v>
      </c>
      <c r="B59" s="2943">
        <v>0.6</v>
      </c>
      <c r="C59" s="2415">
        <v>0.6</v>
      </c>
      <c r="D59" s="2415">
        <v>0.6</v>
      </c>
      <c r="E59" s="2415">
        <v>0.6</v>
      </c>
      <c r="F59" s="2415">
        <v>0.6</v>
      </c>
      <c r="G59" s="2415">
        <v>0.6</v>
      </c>
      <c r="H59" s="2415">
        <v>0.6</v>
      </c>
      <c r="I59" s="2415">
        <v>0.6</v>
      </c>
      <c r="J59" s="2415">
        <v>0.6</v>
      </c>
      <c r="K59" s="2415">
        <v>0.6</v>
      </c>
      <c r="L59" s="2415">
        <v>0.6</v>
      </c>
      <c r="M59" s="2415">
        <v>0.6</v>
      </c>
      <c r="N59" s="2415">
        <v>0.6</v>
      </c>
      <c r="O59" s="2415">
        <v>0.6</v>
      </c>
      <c r="P59" s="2415">
        <v>0.6</v>
      </c>
      <c r="Q59" s="2415">
        <v>0.6</v>
      </c>
      <c r="R59" s="2415">
        <v>0.6</v>
      </c>
      <c r="S59" s="2415">
        <v>0.6</v>
      </c>
      <c r="T59" s="2415">
        <v>0.6</v>
      </c>
      <c r="U59" s="2415">
        <v>0.6</v>
      </c>
      <c r="V59" s="2415">
        <v>0.6</v>
      </c>
      <c r="W59" s="2415">
        <v>0.6</v>
      </c>
      <c r="X59" s="2415">
        <v>0.6</v>
      </c>
      <c r="Y59" s="2415">
        <v>0.6</v>
      </c>
      <c r="Z59" s="2415">
        <v>0.6</v>
      </c>
      <c r="AA59" s="2415">
        <v>0.6</v>
      </c>
      <c r="AB59" s="2415">
        <v>0.6</v>
      </c>
      <c r="AC59" s="2415">
        <v>0.6</v>
      </c>
      <c r="AD59" s="2415">
        <v>0.6</v>
      </c>
      <c r="AE59" s="2415">
        <v>0.6</v>
      </c>
      <c r="AF59" s="2415">
        <v>0.6</v>
      </c>
      <c r="AG59" s="2415">
        <v>0.6</v>
      </c>
      <c r="AH59" s="2415">
        <v>0.6</v>
      </c>
      <c r="AI59" s="2415">
        <v>0.6</v>
      </c>
      <c r="AJ59" s="2415">
        <v>0.6</v>
      </c>
      <c r="AK59" s="2415">
        <v>0.6</v>
      </c>
      <c r="AL59" s="2415">
        <v>0.6</v>
      </c>
      <c r="AM59" s="2415">
        <v>0.6</v>
      </c>
      <c r="AN59" s="2415">
        <v>0.6</v>
      </c>
      <c r="AO59" s="2415">
        <v>0.6</v>
      </c>
      <c r="AP59" s="2415">
        <v>0.6</v>
      </c>
      <c r="AQ59" s="2415">
        <v>0.6</v>
      </c>
      <c r="AR59" s="2415">
        <v>0.6</v>
      </c>
      <c r="AS59" s="2415">
        <v>0.6</v>
      </c>
      <c r="AT59" s="2415">
        <v>0.6</v>
      </c>
      <c r="AU59" s="2415">
        <v>0.6</v>
      </c>
      <c r="AV59" s="2415">
        <v>0.6</v>
      </c>
      <c r="AW59" s="2415">
        <v>0.6</v>
      </c>
      <c r="AX59" s="2415">
        <v>0.6</v>
      </c>
      <c r="AY59" s="2415">
        <v>0.6</v>
      </c>
      <c r="AZ59" s="2415">
        <v>0.6</v>
      </c>
      <c r="BA59" s="2415">
        <v>0.6</v>
      </c>
      <c r="BB59" s="2415">
        <v>0.6</v>
      </c>
      <c r="BC59" s="2415">
        <v>0.6</v>
      </c>
      <c r="BD59" s="2415">
        <v>0.6</v>
      </c>
      <c r="BE59" s="2415">
        <v>0.6</v>
      </c>
      <c r="BF59" s="2415">
        <v>0.6</v>
      </c>
      <c r="BG59" s="2415">
        <v>0</v>
      </c>
      <c r="BH59" s="2415">
        <v>0.6</v>
      </c>
      <c r="BI59" s="2415">
        <v>0.6</v>
      </c>
      <c r="BJ59" s="2415">
        <v>0.6</v>
      </c>
      <c r="BK59" s="2415">
        <v>0.6</v>
      </c>
      <c r="BL59" s="2415">
        <v>0.6</v>
      </c>
      <c r="BM59" s="2415">
        <v>0.6</v>
      </c>
      <c r="BN59" s="2415">
        <v>0.6</v>
      </c>
      <c r="BO59" s="2451">
        <v>0.6</v>
      </c>
    </row>
    <row r="60" spans="1:67" x14ac:dyDescent="0.25">
      <c r="A60" s="1742" t="s">
        <v>2465</v>
      </c>
      <c r="B60" s="2943">
        <v>0.6</v>
      </c>
      <c r="C60" s="2415">
        <v>0.6</v>
      </c>
      <c r="D60" s="2415">
        <v>0.6</v>
      </c>
      <c r="E60" s="2415">
        <v>0.6</v>
      </c>
      <c r="F60" s="2415">
        <v>0.6</v>
      </c>
      <c r="G60" s="2415">
        <v>0.6</v>
      </c>
      <c r="H60" s="2415">
        <v>0.6</v>
      </c>
      <c r="I60" s="2415">
        <v>0.6</v>
      </c>
      <c r="J60" s="2415">
        <v>0.6</v>
      </c>
      <c r="K60" s="2415">
        <v>0.6</v>
      </c>
      <c r="L60" s="2415">
        <v>0.6</v>
      </c>
      <c r="M60" s="2415">
        <v>0.6</v>
      </c>
      <c r="N60" s="2415">
        <v>0.6</v>
      </c>
      <c r="O60" s="2415">
        <v>0.6</v>
      </c>
      <c r="P60" s="2415">
        <v>0.6</v>
      </c>
      <c r="Q60" s="2415">
        <v>0.6</v>
      </c>
      <c r="R60" s="2415">
        <v>0.6</v>
      </c>
      <c r="S60" s="2415">
        <v>0.6</v>
      </c>
      <c r="T60" s="2415">
        <v>0.6</v>
      </c>
      <c r="U60" s="2415">
        <v>0.6</v>
      </c>
      <c r="V60" s="2415">
        <v>0.6</v>
      </c>
      <c r="W60" s="2415">
        <v>0.6</v>
      </c>
      <c r="X60" s="2415">
        <v>0.6</v>
      </c>
      <c r="Y60" s="2415">
        <v>0.6</v>
      </c>
      <c r="Z60" s="2415">
        <v>0.6</v>
      </c>
      <c r="AA60" s="2415">
        <v>0.6</v>
      </c>
      <c r="AB60" s="2415">
        <v>0.6</v>
      </c>
      <c r="AC60" s="2415">
        <v>0.6</v>
      </c>
      <c r="AD60" s="2415">
        <v>0.6</v>
      </c>
      <c r="AE60" s="2415">
        <v>0.6</v>
      </c>
      <c r="AF60" s="2415">
        <v>0.6</v>
      </c>
      <c r="AG60" s="2415">
        <v>0.6</v>
      </c>
      <c r="AH60" s="2415">
        <v>0.6</v>
      </c>
      <c r="AI60" s="2415">
        <v>0.6</v>
      </c>
      <c r="AJ60" s="2415">
        <v>0.6</v>
      </c>
      <c r="AK60" s="2415">
        <v>0.6</v>
      </c>
      <c r="AL60" s="2415">
        <v>0.6</v>
      </c>
      <c r="AM60" s="2415">
        <v>0.6</v>
      </c>
      <c r="AN60" s="2415">
        <v>0.6</v>
      </c>
      <c r="AO60" s="2415">
        <v>0.6</v>
      </c>
      <c r="AP60" s="2415">
        <v>0.6</v>
      </c>
      <c r="AQ60" s="2415">
        <v>0.6</v>
      </c>
      <c r="AR60" s="2415">
        <v>0.6</v>
      </c>
      <c r="AS60" s="2415">
        <v>0.6</v>
      </c>
      <c r="AT60" s="2415">
        <v>0.6</v>
      </c>
      <c r="AU60" s="2415">
        <v>0.6</v>
      </c>
      <c r="AV60" s="2415">
        <v>0.6</v>
      </c>
      <c r="AW60" s="2415">
        <v>0.6</v>
      </c>
      <c r="AX60" s="2415">
        <v>0.6</v>
      </c>
      <c r="AY60" s="2415">
        <v>0.6</v>
      </c>
      <c r="AZ60" s="2415">
        <v>0.6</v>
      </c>
      <c r="BA60" s="2415">
        <v>0.6</v>
      </c>
      <c r="BB60" s="2415">
        <v>0.6</v>
      </c>
      <c r="BC60" s="2415">
        <v>0.6</v>
      </c>
      <c r="BD60" s="2415">
        <v>0.6</v>
      </c>
      <c r="BE60" s="2415">
        <v>0.6</v>
      </c>
      <c r="BF60" s="2415">
        <v>0.6</v>
      </c>
      <c r="BG60" s="2415">
        <v>0.6</v>
      </c>
      <c r="BH60" s="2415">
        <v>0</v>
      </c>
      <c r="BI60" s="2415">
        <v>0.6</v>
      </c>
      <c r="BJ60" s="2415">
        <v>0.6</v>
      </c>
      <c r="BK60" s="2415">
        <v>0.6</v>
      </c>
      <c r="BL60" s="2415">
        <v>0.6</v>
      </c>
      <c r="BM60" s="2415">
        <v>0.6</v>
      </c>
      <c r="BN60" s="2415">
        <v>0.6</v>
      </c>
      <c r="BO60" s="2451">
        <v>0.6</v>
      </c>
    </row>
    <row r="61" spans="1:67" x14ac:dyDescent="0.25">
      <c r="A61" s="1742" t="s">
        <v>2466</v>
      </c>
      <c r="B61" s="2943">
        <v>0.6</v>
      </c>
      <c r="C61" s="2415">
        <v>0.6</v>
      </c>
      <c r="D61" s="2415">
        <v>0.6</v>
      </c>
      <c r="E61" s="2415">
        <v>0.6</v>
      </c>
      <c r="F61" s="2415">
        <v>0.6</v>
      </c>
      <c r="G61" s="2415">
        <v>0.6</v>
      </c>
      <c r="H61" s="2415">
        <v>0.6</v>
      </c>
      <c r="I61" s="2415">
        <v>0.6</v>
      </c>
      <c r="J61" s="2415">
        <v>0.6</v>
      </c>
      <c r="K61" s="2415">
        <v>0.6</v>
      </c>
      <c r="L61" s="2415">
        <v>0.6</v>
      </c>
      <c r="M61" s="2415">
        <v>0.6</v>
      </c>
      <c r="N61" s="2415">
        <v>0.6</v>
      </c>
      <c r="O61" s="2415">
        <v>0.6</v>
      </c>
      <c r="P61" s="2415">
        <v>0.6</v>
      </c>
      <c r="Q61" s="2415">
        <v>0.6</v>
      </c>
      <c r="R61" s="2415">
        <v>0.6</v>
      </c>
      <c r="S61" s="2415">
        <v>0.6</v>
      </c>
      <c r="T61" s="2415">
        <v>0.6</v>
      </c>
      <c r="U61" s="2415">
        <v>0.6</v>
      </c>
      <c r="V61" s="2415">
        <v>0.6</v>
      </c>
      <c r="W61" s="2415">
        <v>0.6</v>
      </c>
      <c r="X61" s="2415">
        <v>0.6</v>
      </c>
      <c r="Y61" s="2415">
        <v>0.6</v>
      </c>
      <c r="Z61" s="2415">
        <v>0.6</v>
      </c>
      <c r="AA61" s="2415">
        <v>0.6</v>
      </c>
      <c r="AB61" s="2415">
        <v>0.6</v>
      </c>
      <c r="AC61" s="2415">
        <v>0.6</v>
      </c>
      <c r="AD61" s="2415">
        <v>0.6</v>
      </c>
      <c r="AE61" s="2415">
        <v>0.6</v>
      </c>
      <c r="AF61" s="2415">
        <v>0.6</v>
      </c>
      <c r="AG61" s="2415">
        <v>0.6</v>
      </c>
      <c r="AH61" s="2415">
        <v>0.6</v>
      </c>
      <c r="AI61" s="2415">
        <v>0.6</v>
      </c>
      <c r="AJ61" s="2415">
        <v>0.6</v>
      </c>
      <c r="AK61" s="2415">
        <v>0.6</v>
      </c>
      <c r="AL61" s="2415">
        <v>0.6</v>
      </c>
      <c r="AM61" s="2415">
        <v>0.6</v>
      </c>
      <c r="AN61" s="2415">
        <v>0.6</v>
      </c>
      <c r="AO61" s="2415">
        <v>0.6</v>
      </c>
      <c r="AP61" s="2415">
        <v>0.6</v>
      </c>
      <c r="AQ61" s="2415">
        <v>0.6</v>
      </c>
      <c r="AR61" s="2415">
        <v>0.6</v>
      </c>
      <c r="AS61" s="2415">
        <v>0.6</v>
      </c>
      <c r="AT61" s="2415">
        <v>0.6</v>
      </c>
      <c r="AU61" s="2415">
        <v>0.6</v>
      </c>
      <c r="AV61" s="2415">
        <v>0.6</v>
      </c>
      <c r="AW61" s="2415">
        <v>0.6</v>
      </c>
      <c r="AX61" s="2415">
        <v>0.6</v>
      </c>
      <c r="AY61" s="2415">
        <v>0.6</v>
      </c>
      <c r="AZ61" s="2415">
        <v>0.6</v>
      </c>
      <c r="BA61" s="2415">
        <v>0.6</v>
      </c>
      <c r="BB61" s="2415">
        <v>0.6</v>
      </c>
      <c r="BC61" s="2415">
        <v>0.6</v>
      </c>
      <c r="BD61" s="2415">
        <v>0.6</v>
      </c>
      <c r="BE61" s="2415">
        <v>0.6</v>
      </c>
      <c r="BF61" s="2415">
        <v>0.6</v>
      </c>
      <c r="BG61" s="2415">
        <v>0.6</v>
      </c>
      <c r="BH61" s="2415">
        <v>0.6</v>
      </c>
      <c r="BI61" s="2415">
        <v>0</v>
      </c>
      <c r="BJ61" s="2415">
        <v>0.6</v>
      </c>
      <c r="BK61" s="2415">
        <v>0.6</v>
      </c>
      <c r="BL61" s="2415">
        <v>0.6</v>
      </c>
      <c r="BM61" s="2415">
        <v>0.6</v>
      </c>
      <c r="BN61" s="2415">
        <v>0.6</v>
      </c>
      <c r="BO61" s="2451">
        <v>0.6</v>
      </c>
    </row>
    <row r="62" spans="1:67" x14ac:dyDescent="0.25">
      <c r="A62" s="1742" t="s">
        <v>2467</v>
      </c>
      <c r="B62" s="2943">
        <v>0.6</v>
      </c>
      <c r="C62" s="2415">
        <v>0.6</v>
      </c>
      <c r="D62" s="2415">
        <v>0.6</v>
      </c>
      <c r="E62" s="2415">
        <v>0.6</v>
      </c>
      <c r="F62" s="2415">
        <v>0.6</v>
      </c>
      <c r="G62" s="2415">
        <v>0.6</v>
      </c>
      <c r="H62" s="2415">
        <v>0.6</v>
      </c>
      <c r="I62" s="2415">
        <v>0.6</v>
      </c>
      <c r="J62" s="2415">
        <v>0.6</v>
      </c>
      <c r="K62" s="2415">
        <v>0.6</v>
      </c>
      <c r="L62" s="2415">
        <v>0.6</v>
      </c>
      <c r="M62" s="2415">
        <v>0.6</v>
      </c>
      <c r="N62" s="2415">
        <v>0.6</v>
      </c>
      <c r="O62" s="2415">
        <v>0.6</v>
      </c>
      <c r="P62" s="2415">
        <v>0.6</v>
      </c>
      <c r="Q62" s="2415">
        <v>0.6</v>
      </c>
      <c r="R62" s="2415">
        <v>0.6</v>
      </c>
      <c r="S62" s="2415">
        <v>0.6</v>
      </c>
      <c r="T62" s="2415">
        <v>0.6</v>
      </c>
      <c r="U62" s="2415">
        <v>0.6</v>
      </c>
      <c r="V62" s="2415">
        <v>0.6</v>
      </c>
      <c r="W62" s="2415">
        <v>0.6</v>
      </c>
      <c r="X62" s="2415">
        <v>0.6</v>
      </c>
      <c r="Y62" s="2415">
        <v>0.6</v>
      </c>
      <c r="Z62" s="2415">
        <v>0.6</v>
      </c>
      <c r="AA62" s="2415">
        <v>0.6</v>
      </c>
      <c r="AB62" s="2415">
        <v>0.6</v>
      </c>
      <c r="AC62" s="2415">
        <v>0.6</v>
      </c>
      <c r="AD62" s="2415">
        <v>0.6</v>
      </c>
      <c r="AE62" s="2415">
        <v>0.6</v>
      </c>
      <c r="AF62" s="2415">
        <v>0.6</v>
      </c>
      <c r="AG62" s="2415">
        <v>0.6</v>
      </c>
      <c r="AH62" s="2415">
        <v>0.6</v>
      </c>
      <c r="AI62" s="2415">
        <v>0.6</v>
      </c>
      <c r="AJ62" s="2415">
        <v>0.6</v>
      </c>
      <c r="AK62" s="2415">
        <v>0.6</v>
      </c>
      <c r="AL62" s="2415">
        <v>0.6</v>
      </c>
      <c r="AM62" s="2415">
        <v>0.6</v>
      </c>
      <c r="AN62" s="2415">
        <v>0.6</v>
      </c>
      <c r="AO62" s="2415">
        <v>0.6</v>
      </c>
      <c r="AP62" s="2415">
        <v>0.6</v>
      </c>
      <c r="AQ62" s="2415">
        <v>0.6</v>
      </c>
      <c r="AR62" s="2415">
        <v>0.6</v>
      </c>
      <c r="AS62" s="2415">
        <v>0.6</v>
      </c>
      <c r="AT62" s="2415">
        <v>0.6</v>
      </c>
      <c r="AU62" s="2415">
        <v>0.6</v>
      </c>
      <c r="AV62" s="2415">
        <v>0.6</v>
      </c>
      <c r="AW62" s="2415">
        <v>0.6</v>
      </c>
      <c r="AX62" s="2415">
        <v>0.6</v>
      </c>
      <c r="AY62" s="2415">
        <v>0.6</v>
      </c>
      <c r="AZ62" s="2415">
        <v>0.6</v>
      </c>
      <c r="BA62" s="2415">
        <v>0.6</v>
      </c>
      <c r="BB62" s="2415">
        <v>0.6</v>
      </c>
      <c r="BC62" s="2415">
        <v>0.6</v>
      </c>
      <c r="BD62" s="2415">
        <v>0.6</v>
      </c>
      <c r="BE62" s="2415">
        <v>0.6</v>
      </c>
      <c r="BF62" s="2415">
        <v>0.6</v>
      </c>
      <c r="BG62" s="2415">
        <v>0.6</v>
      </c>
      <c r="BH62" s="2415">
        <v>0.6</v>
      </c>
      <c r="BI62" s="2415">
        <v>0.6</v>
      </c>
      <c r="BJ62" s="2415">
        <v>0</v>
      </c>
      <c r="BK62" s="2415">
        <v>0.6</v>
      </c>
      <c r="BL62" s="2415">
        <v>0.6</v>
      </c>
      <c r="BM62" s="2415">
        <v>0.6</v>
      </c>
      <c r="BN62" s="2415">
        <v>0.6</v>
      </c>
      <c r="BO62" s="2451">
        <v>0.6</v>
      </c>
    </row>
    <row r="63" spans="1:67" x14ac:dyDescent="0.25">
      <c r="A63" s="1742" t="s">
        <v>2468</v>
      </c>
      <c r="B63" s="2943">
        <v>0.6</v>
      </c>
      <c r="C63" s="2415">
        <v>0.6</v>
      </c>
      <c r="D63" s="2415">
        <v>0.6</v>
      </c>
      <c r="E63" s="2415">
        <v>0.6</v>
      </c>
      <c r="F63" s="2415">
        <v>0.6</v>
      </c>
      <c r="G63" s="2415">
        <v>0.6</v>
      </c>
      <c r="H63" s="2415">
        <v>0.6</v>
      </c>
      <c r="I63" s="2415">
        <v>0.6</v>
      </c>
      <c r="J63" s="2415">
        <v>0.6</v>
      </c>
      <c r="K63" s="2415">
        <v>0.6</v>
      </c>
      <c r="L63" s="2415">
        <v>0.6</v>
      </c>
      <c r="M63" s="2415">
        <v>0.6</v>
      </c>
      <c r="N63" s="2415">
        <v>0.6</v>
      </c>
      <c r="O63" s="2415">
        <v>0.6</v>
      </c>
      <c r="P63" s="2415">
        <v>0.6</v>
      </c>
      <c r="Q63" s="2415">
        <v>0.6</v>
      </c>
      <c r="R63" s="2415">
        <v>0.6</v>
      </c>
      <c r="S63" s="2415">
        <v>0.6</v>
      </c>
      <c r="T63" s="2415">
        <v>0.6</v>
      </c>
      <c r="U63" s="2415">
        <v>0.6</v>
      </c>
      <c r="V63" s="2415">
        <v>0.6</v>
      </c>
      <c r="W63" s="2415">
        <v>0.6</v>
      </c>
      <c r="X63" s="2415">
        <v>0.6</v>
      </c>
      <c r="Y63" s="2415">
        <v>0.6</v>
      </c>
      <c r="Z63" s="2415">
        <v>0.6</v>
      </c>
      <c r="AA63" s="2415">
        <v>0.6</v>
      </c>
      <c r="AB63" s="2415">
        <v>0.6</v>
      </c>
      <c r="AC63" s="2415">
        <v>0.6</v>
      </c>
      <c r="AD63" s="2415">
        <v>0.6</v>
      </c>
      <c r="AE63" s="2415">
        <v>0.6</v>
      </c>
      <c r="AF63" s="2415">
        <v>0.6</v>
      </c>
      <c r="AG63" s="2415">
        <v>0.6</v>
      </c>
      <c r="AH63" s="2415">
        <v>0.6</v>
      </c>
      <c r="AI63" s="2415">
        <v>0.6</v>
      </c>
      <c r="AJ63" s="2415">
        <v>0.6</v>
      </c>
      <c r="AK63" s="2415">
        <v>0.6</v>
      </c>
      <c r="AL63" s="2415">
        <v>0.6</v>
      </c>
      <c r="AM63" s="2415">
        <v>0.6</v>
      </c>
      <c r="AN63" s="2415">
        <v>0.6</v>
      </c>
      <c r="AO63" s="2415">
        <v>0.6</v>
      </c>
      <c r="AP63" s="2415">
        <v>0.6</v>
      </c>
      <c r="AQ63" s="2415">
        <v>0.6</v>
      </c>
      <c r="AR63" s="2415">
        <v>0.6</v>
      </c>
      <c r="AS63" s="2415">
        <v>0.6</v>
      </c>
      <c r="AT63" s="2415">
        <v>0.6</v>
      </c>
      <c r="AU63" s="2415">
        <v>0.6</v>
      </c>
      <c r="AV63" s="2415">
        <v>0.6</v>
      </c>
      <c r="AW63" s="2415">
        <v>0.6</v>
      </c>
      <c r="AX63" s="2415">
        <v>0.6</v>
      </c>
      <c r="AY63" s="2415">
        <v>0.6</v>
      </c>
      <c r="AZ63" s="2415">
        <v>0.6</v>
      </c>
      <c r="BA63" s="2415">
        <v>0.6</v>
      </c>
      <c r="BB63" s="2415">
        <v>0.6</v>
      </c>
      <c r="BC63" s="2415">
        <v>0.6</v>
      </c>
      <c r="BD63" s="2415">
        <v>0.6</v>
      </c>
      <c r="BE63" s="2415">
        <v>0.6</v>
      </c>
      <c r="BF63" s="2415">
        <v>0.6</v>
      </c>
      <c r="BG63" s="2415">
        <v>0.6</v>
      </c>
      <c r="BH63" s="2415">
        <v>0.6</v>
      </c>
      <c r="BI63" s="2415">
        <v>0.6</v>
      </c>
      <c r="BJ63" s="2415">
        <v>0.6</v>
      </c>
      <c r="BK63" s="2415">
        <v>0</v>
      </c>
      <c r="BL63" s="2415">
        <v>0.6</v>
      </c>
      <c r="BM63" s="2415">
        <v>0.6</v>
      </c>
      <c r="BN63" s="2415">
        <v>0.6</v>
      </c>
      <c r="BO63" s="2451">
        <v>0.6</v>
      </c>
    </row>
    <row r="64" spans="1:67" x14ac:dyDescent="0.25">
      <c r="A64" s="1742" t="s">
        <v>2469</v>
      </c>
      <c r="B64" s="2943">
        <v>0.6</v>
      </c>
      <c r="C64" s="2415">
        <v>0.6</v>
      </c>
      <c r="D64" s="2415">
        <v>0.6</v>
      </c>
      <c r="E64" s="2415">
        <v>0.6</v>
      </c>
      <c r="F64" s="2415">
        <v>0.6</v>
      </c>
      <c r="G64" s="2415">
        <v>0.6</v>
      </c>
      <c r="H64" s="2415">
        <v>0.6</v>
      </c>
      <c r="I64" s="2415">
        <v>0.6</v>
      </c>
      <c r="J64" s="2415">
        <v>0.6</v>
      </c>
      <c r="K64" s="2415">
        <v>0.6</v>
      </c>
      <c r="L64" s="2415">
        <v>0.6</v>
      </c>
      <c r="M64" s="2415">
        <v>0.6</v>
      </c>
      <c r="N64" s="2415">
        <v>0.6</v>
      </c>
      <c r="O64" s="2415">
        <v>0.6</v>
      </c>
      <c r="P64" s="2415">
        <v>0.6</v>
      </c>
      <c r="Q64" s="2415">
        <v>0.6</v>
      </c>
      <c r="R64" s="2415">
        <v>0.6</v>
      </c>
      <c r="S64" s="2415">
        <v>0.6</v>
      </c>
      <c r="T64" s="2415">
        <v>0.6</v>
      </c>
      <c r="U64" s="2415">
        <v>0.6</v>
      </c>
      <c r="V64" s="2415">
        <v>0.6</v>
      </c>
      <c r="W64" s="2415">
        <v>0.6</v>
      </c>
      <c r="X64" s="2415">
        <v>0.6</v>
      </c>
      <c r="Y64" s="2415">
        <v>0.6</v>
      </c>
      <c r="Z64" s="2415">
        <v>0.6</v>
      </c>
      <c r="AA64" s="2415">
        <v>0.6</v>
      </c>
      <c r="AB64" s="2415">
        <v>0.6</v>
      </c>
      <c r="AC64" s="2415">
        <v>0.6</v>
      </c>
      <c r="AD64" s="2415">
        <v>0.6</v>
      </c>
      <c r="AE64" s="2415">
        <v>0.6</v>
      </c>
      <c r="AF64" s="2415">
        <v>0.6</v>
      </c>
      <c r="AG64" s="2415">
        <v>0.6</v>
      </c>
      <c r="AH64" s="2415">
        <v>0.6</v>
      </c>
      <c r="AI64" s="2415">
        <v>0.6</v>
      </c>
      <c r="AJ64" s="2415">
        <v>0.6</v>
      </c>
      <c r="AK64" s="2415">
        <v>0.6</v>
      </c>
      <c r="AL64" s="2415">
        <v>0.6</v>
      </c>
      <c r="AM64" s="2415">
        <v>0.6</v>
      </c>
      <c r="AN64" s="2415">
        <v>0.6</v>
      </c>
      <c r="AO64" s="2415">
        <v>0.6</v>
      </c>
      <c r="AP64" s="2415">
        <v>0.6</v>
      </c>
      <c r="AQ64" s="2415">
        <v>0.6</v>
      </c>
      <c r="AR64" s="2415">
        <v>0.6</v>
      </c>
      <c r="AS64" s="2415">
        <v>0.6</v>
      </c>
      <c r="AT64" s="2415">
        <v>0.6</v>
      </c>
      <c r="AU64" s="2415">
        <v>0.6</v>
      </c>
      <c r="AV64" s="2415">
        <v>0.6</v>
      </c>
      <c r="AW64" s="2415">
        <v>0.6</v>
      </c>
      <c r="AX64" s="2415">
        <v>0.6</v>
      </c>
      <c r="AY64" s="2415">
        <v>0.6</v>
      </c>
      <c r="AZ64" s="2415">
        <v>0.6</v>
      </c>
      <c r="BA64" s="2415">
        <v>0.6</v>
      </c>
      <c r="BB64" s="2415">
        <v>0.6</v>
      </c>
      <c r="BC64" s="2415">
        <v>0.6</v>
      </c>
      <c r="BD64" s="2415">
        <v>0.6</v>
      </c>
      <c r="BE64" s="2415">
        <v>0.6</v>
      </c>
      <c r="BF64" s="2415">
        <v>0.6</v>
      </c>
      <c r="BG64" s="2415">
        <v>0.6</v>
      </c>
      <c r="BH64" s="2415">
        <v>0.6</v>
      </c>
      <c r="BI64" s="2415">
        <v>0.6</v>
      </c>
      <c r="BJ64" s="2415">
        <v>0.6</v>
      </c>
      <c r="BK64" s="2415">
        <v>0.6</v>
      </c>
      <c r="BL64" s="2415">
        <v>0</v>
      </c>
      <c r="BM64" s="2415">
        <v>0.6</v>
      </c>
      <c r="BN64" s="2415">
        <v>0.6</v>
      </c>
      <c r="BO64" s="2451">
        <v>0.6</v>
      </c>
    </row>
    <row r="65" spans="1:67" x14ac:dyDescent="0.25">
      <c r="A65" s="1742" t="s">
        <v>2470</v>
      </c>
      <c r="B65" s="2943">
        <v>0.6</v>
      </c>
      <c r="C65" s="2415">
        <v>0.6</v>
      </c>
      <c r="D65" s="2415">
        <v>0.6</v>
      </c>
      <c r="E65" s="2415">
        <v>0.6</v>
      </c>
      <c r="F65" s="2415">
        <v>0.6</v>
      </c>
      <c r="G65" s="2415">
        <v>0.6</v>
      </c>
      <c r="H65" s="2415">
        <v>0.6</v>
      </c>
      <c r="I65" s="2415">
        <v>0.6</v>
      </c>
      <c r="J65" s="2415">
        <v>0.6</v>
      </c>
      <c r="K65" s="2415">
        <v>0.6</v>
      </c>
      <c r="L65" s="2415">
        <v>0.6</v>
      </c>
      <c r="M65" s="2415">
        <v>0.6</v>
      </c>
      <c r="N65" s="2415">
        <v>0.6</v>
      </c>
      <c r="O65" s="2415">
        <v>0.6</v>
      </c>
      <c r="P65" s="2415">
        <v>0.6</v>
      </c>
      <c r="Q65" s="2415">
        <v>0.6</v>
      </c>
      <c r="R65" s="2415">
        <v>0.6</v>
      </c>
      <c r="S65" s="2415">
        <v>0.6</v>
      </c>
      <c r="T65" s="2415">
        <v>0.6</v>
      </c>
      <c r="U65" s="2415">
        <v>0.6</v>
      </c>
      <c r="V65" s="2415">
        <v>0.6</v>
      </c>
      <c r="W65" s="2415">
        <v>0.6</v>
      </c>
      <c r="X65" s="2415">
        <v>0.6</v>
      </c>
      <c r="Y65" s="2415">
        <v>0.6</v>
      </c>
      <c r="Z65" s="2415">
        <v>0.6</v>
      </c>
      <c r="AA65" s="2415">
        <v>0.6</v>
      </c>
      <c r="AB65" s="2415">
        <v>0.6</v>
      </c>
      <c r="AC65" s="2415">
        <v>0.6</v>
      </c>
      <c r="AD65" s="2415">
        <v>0.6</v>
      </c>
      <c r="AE65" s="2415">
        <v>0.6</v>
      </c>
      <c r="AF65" s="2415">
        <v>0.6</v>
      </c>
      <c r="AG65" s="2415">
        <v>0.6</v>
      </c>
      <c r="AH65" s="2415">
        <v>0.6</v>
      </c>
      <c r="AI65" s="2415">
        <v>0.6</v>
      </c>
      <c r="AJ65" s="2415">
        <v>0.6</v>
      </c>
      <c r="AK65" s="2415">
        <v>0.6</v>
      </c>
      <c r="AL65" s="2415">
        <v>0.6</v>
      </c>
      <c r="AM65" s="2415">
        <v>0.6</v>
      </c>
      <c r="AN65" s="2415">
        <v>0.6</v>
      </c>
      <c r="AO65" s="2415">
        <v>0.6</v>
      </c>
      <c r="AP65" s="2415">
        <v>0.6</v>
      </c>
      <c r="AQ65" s="2415">
        <v>0.6</v>
      </c>
      <c r="AR65" s="2415">
        <v>0.6</v>
      </c>
      <c r="AS65" s="2415">
        <v>0.6</v>
      </c>
      <c r="AT65" s="2415">
        <v>0.6</v>
      </c>
      <c r="AU65" s="2415">
        <v>0.6</v>
      </c>
      <c r="AV65" s="2415">
        <v>0.6</v>
      </c>
      <c r="AW65" s="2415">
        <v>0.6</v>
      </c>
      <c r="AX65" s="2415">
        <v>0.6</v>
      </c>
      <c r="AY65" s="2415">
        <v>0.6</v>
      </c>
      <c r="AZ65" s="2415">
        <v>0.6</v>
      </c>
      <c r="BA65" s="2415">
        <v>0.6</v>
      </c>
      <c r="BB65" s="2415">
        <v>0.6</v>
      </c>
      <c r="BC65" s="2415">
        <v>0.6</v>
      </c>
      <c r="BD65" s="2415">
        <v>0.6</v>
      </c>
      <c r="BE65" s="2415">
        <v>0.6</v>
      </c>
      <c r="BF65" s="2415">
        <v>0.6</v>
      </c>
      <c r="BG65" s="2415">
        <v>0.6</v>
      </c>
      <c r="BH65" s="2415">
        <v>0.6</v>
      </c>
      <c r="BI65" s="2415">
        <v>0.6</v>
      </c>
      <c r="BJ65" s="2415">
        <v>0.6</v>
      </c>
      <c r="BK65" s="2415">
        <v>0.6</v>
      </c>
      <c r="BL65" s="2415">
        <v>0.6</v>
      </c>
      <c r="BM65" s="2415">
        <v>0</v>
      </c>
      <c r="BN65" s="2415">
        <v>0.6</v>
      </c>
      <c r="BO65" s="2451">
        <v>0.6</v>
      </c>
    </row>
    <row r="66" spans="1:67" x14ac:dyDescent="0.25">
      <c r="A66" s="1742" t="s">
        <v>2471</v>
      </c>
      <c r="B66" s="2943">
        <v>0.6</v>
      </c>
      <c r="C66" s="2415">
        <v>0.6</v>
      </c>
      <c r="D66" s="2415">
        <v>0.6</v>
      </c>
      <c r="E66" s="2415">
        <v>0.6</v>
      </c>
      <c r="F66" s="2415">
        <v>0.6</v>
      </c>
      <c r="G66" s="2415">
        <v>0.6</v>
      </c>
      <c r="H66" s="2415">
        <v>0.6</v>
      </c>
      <c r="I66" s="2415">
        <v>0.6</v>
      </c>
      <c r="J66" s="2415">
        <v>0.6</v>
      </c>
      <c r="K66" s="2415">
        <v>0.6</v>
      </c>
      <c r="L66" s="2415">
        <v>0.6</v>
      </c>
      <c r="M66" s="2415">
        <v>0.6</v>
      </c>
      <c r="N66" s="2415">
        <v>0.6</v>
      </c>
      <c r="O66" s="2415">
        <v>0.6</v>
      </c>
      <c r="P66" s="2415">
        <v>0.6</v>
      </c>
      <c r="Q66" s="2415">
        <v>0.6</v>
      </c>
      <c r="R66" s="2415">
        <v>0.6</v>
      </c>
      <c r="S66" s="2415">
        <v>0.6</v>
      </c>
      <c r="T66" s="2415">
        <v>0.6</v>
      </c>
      <c r="U66" s="2415">
        <v>0.6</v>
      </c>
      <c r="V66" s="2415">
        <v>0.6</v>
      </c>
      <c r="W66" s="2415">
        <v>0.6</v>
      </c>
      <c r="X66" s="2415">
        <v>0.6</v>
      </c>
      <c r="Y66" s="2415">
        <v>0.6</v>
      </c>
      <c r="Z66" s="2415">
        <v>0.6</v>
      </c>
      <c r="AA66" s="2415">
        <v>0.6</v>
      </c>
      <c r="AB66" s="2415">
        <v>0.6</v>
      </c>
      <c r="AC66" s="2415">
        <v>0.6</v>
      </c>
      <c r="AD66" s="2415">
        <v>0.6</v>
      </c>
      <c r="AE66" s="2415">
        <v>0.6</v>
      </c>
      <c r="AF66" s="2415">
        <v>0.6</v>
      </c>
      <c r="AG66" s="2415">
        <v>0.6</v>
      </c>
      <c r="AH66" s="2415">
        <v>0.6</v>
      </c>
      <c r="AI66" s="2415">
        <v>0.6</v>
      </c>
      <c r="AJ66" s="2415">
        <v>0.6</v>
      </c>
      <c r="AK66" s="2415">
        <v>0.6</v>
      </c>
      <c r="AL66" s="2415">
        <v>0.6</v>
      </c>
      <c r="AM66" s="2415">
        <v>0.6</v>
      </c>
      <c r="AN66" s="2415">
        <v>0.6</v>
      </c>
      <c r="AO66" s="2415">
        <v>0.6</v>
      </c>
      <c r="AP66" s="2415">
        <v>0.6</v>
      </c>
      <c r="AQ66" s="2415">
        <v>0.6</v>
      </c>
      <c r="AR66" s="2415">
        <v>0.6</v>
      </c>
      <c r="AS66" s="2415">
        <v>0.6</v>
      </c>
      <c r="AT66" s="2415">
        <v>0.6</v>
      </c>
      <c r="AU66" s="2415">
        <v>0.6</v>
      </c>
      <c r="AV66" s="2415">
        <v>0.6</v>
      </c>
      <c r="AW66" s="2415">
        <v>0.6</v>
      </c>
      <c r="AX66" s="2415">
        <v>0.6</v>
      </c>
      <c r="AY66" s="2415">
        <v>0.6</v>
      </c>
      <c r="AZ66" s="2415">
        <v>0.6</v>
      </c>
      <c r="BA66" s="2415">
        <v>0.6</v>
      </c>
      <c r="BB66" s="2415">
        <v>0.6</v>
      </c>
      <c r="BC66" s="2415">
        <v>0.6</v>
      </c>
      <c r="BD66" s="2415">
        <v>0.6</v>
      </c>
      <c r="BE66" s="2415">
        <v>0.6</v>
      </c>
      <c r="BF66" s="2415">
        <v>0.6</v>
      </c>
      <c r="BG66" s="2415">
        <v>0.6</v>
      </c>
      <c r="BH66" s="2415">
        <v>0.6</v>
      </c>
      <c r="BI66" s="2415">
        <v>0.6</v>
      </c>
      <c r="BJ66" s="2415">
        <v>0.6</v>
      </c>
      <c r="BK66" s="2415">
        <v>0.6</v>
      </c>
      <c r="BL66" s="2415">
        <v>0.6</v>
      </c>
      <c r="BM66" s="2415">
        <v>0.6</v>
      </c>
      <c r="BN66" s="2415">
        <v>0</v>
      </c>
      <c r="BO66" s="2451">
        <v>0.6</v>
      </c>
    </row>
    <row r="67" spans="1:67" x14ac:dyDescent="0.25">
      <c r="A67" s="1743" t="s">
        <v>2472</v>
      </c>
      <c r="B67" s="2944">
        <v>0.6</v>
      </c>
      <c r="C67" s="2452">
        <v>0.6</v>
      </c>
      <c r="D67" s="2452">
        <v>0.6</v>
      </c>
      <c r="E67" s="2452">
        <v>0.6</v>
      </c>
      <c r="F67" s="2452">
        <v>0.6</v>
      </c>
      <c r="G67" s="2452">
        <v>0.6</v>
      </c>
      <c r="H67" s="2452">
        <v>0.6</v>
      </c>
      <c r="I67" s="2452">
        <v>0.6</v>
      </c>
      <c r="J67" s="2452">
        <v>0.6</v>
      </c>
      <c r="K67" s="2452">
        <v>0.6</v>
      </c>
      <c r="L67" s="2452">
        <v>0.6</v>
      </c>
      <c r="M67" s="2452">
        <v>0.6</v>
      </c>
      <c r="N67" s="2452">
        <v>0.6</v>
      </c>
      <c r="O67" s="2452">
        <v>0.6</v>
      </c>
      <c r="P67" s="2452">
        <v>0.6</v>
      </c>
      <c r="Q67" s="2452">
        <v>0.6</v>
      </c>
      <c r="R67" s="2452">
        <v>0.6</v>
      </c>
      <c r="S67" s="2452">
        <v>0.6</v>
      </c>
      <c r="T67" s="2452">
        <v>0.6</v>
      </c>
      <c r="U67" s="2452">
        <v>0.6</v>
      </c>
      <c r="V67" s="2452">
        <v>0.6</v>
      </c>
      <c r="W67" s="2452">
        <v>0.6</v>
      </c>
      <c r="X67" s="2452">
        <v>0.6</v>
      </c>
      <c r="Y67" s="2452">
        <v>0.6</v>
      </c>
      <c r="Z67" s="2452">
        <v>0.6</v>
      </c>
      <c r="AA67" s="2452">
        <v>0.6</v>
      </c>
      <c r="AB67" s="2452">
        <v>0.6</v>
      </c>
      <c r="AC67" s="2452">
        <v>0.6</v>
      </c>
      <c r="AD67" s="2452">
        <v>0.6</v>
      </c>
      <c r="AE67" s="2452">
        <v>0.6</v>
      </c>
      <c r="AF67" s="2452">
        <v>0.6</v>
      </c>
      <c r="AG67" s="2452">
        <v>0.6</v>
      </c>
      <c r="AH67" s="2452">
        <v>0.6</v>
      </c>
      <c r="AI67" s="2452">
        <v>0.6</v>
      </c>
      <c r="AJ67" s="2452">
        <v>0.6</v>
      </c>
      <c r="AK67" s="2452">
        <v>0.6</v>
      </c>
      <c r="AL67" s="2452">
        <v>0.6</v>
      </c>
      <c r="AM67" s="2452">
        <v>0.6</v>
      </c>
      <c r="AN67" s="2452">
        <v>0.6</v>
      </c>
      <c r="AO67" s="2452">
        <v>0.6</v>
      </c>
      <c r="AP67" s="2452">
        <v>0.6</v>
      </c>
      <c r="AQ67" s="2452">
        <v>0.6</v>
      </c>
      <c r="AR67" s="2452">
        <v>0.6</v>
      </c>
      <c r="AS67" s="2452">
        <v>0.6</v>
      </c>
      <c r="AT67" s="2452">
        <v>0.6</v>
      </c>
      <c r="AU67" s="2452">
        <v>0.6</v>
      </c>
      <c r="AV67" s="2452">
        <v>0.6</v>
      </c>
      <c r="AW67" s="2452">
        <v>0.6</v>
      </c>
      <c r="AX67" s="2452">
        <v>0.6</v>
      </c>
      <c r="AY67" s="2452">
        <v>0.6</v>
      </c>
      <c r="AZ67" s="2452">
        <v>0.6</v>
      </c>
      <c r="BA67" s="2452">
        <v>0.6</v>
      </c>
      <c r="BB67" s="2452">
        <v>0.6</v>
      </c>
      <c r="BC67" s="2452">
        <v>0.6</v>
      </c>
      <c r="BD67" s="2452">
        <v>0.6</v>
      </c>
      <c r="BE67" s="2452">
        <v>0.6</v>
      </c>
      <c r="BF67" s="2452">
        <v>0.6</v>
      </c>
      <c r="BG67" s="2452">
        <v>0.6</v>
      </c>
      <c r="BH67" s="2452">
        <v>0.6</v>
      </c>
      <c r="BI67" s="2452">
        <v>0.6</v>
      </c>
      <c r="BJ67" s="2452">
        <v>0.6</v>
      </c>
      <c r="BK67" s="2452">
        <v>0.6</v>
      </c>
      <c r="BL67" s="2452">
        <v>0.6</v>
      </c>
      <c r="BM67" s="2452">
        <v>0.6</v>
      </c>
      <c r="BN67" s="2452">
        <v>0.6</v>
      </c>
      <c r="BO67" s="2451">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104"/>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69" customWidth="1"/>
    <col min="2" max="2" width="100.7109375" style="162" customWidth="1"/>
    <col min="3" max="3" width="16.7109375" style="162" customWidth="1"/>
    <col min="4" max="9" width="16.7109375" style="310" customWidth="1"/>
    <col min="10" max="10" width="1.7109375" style="310" customWidth="1"/>
    <col min="11" max="16384" width="16.7109375" style="310" hidden="1"/>
  </cols>
  <sheetData>
    <row r="1" spans="1:10" s="159" customFormat="1" ht="30" customHeight="1" x14ac:dyDescent="0.55000000000000004">
      <c r="A1" s="2977" t="s">
        <v>281</v>
      </c>
      <c r="B1" s="2978"/>
      <c r="C1" s="2979" t="str">
        <f>CONCATENATE("v",Parameters!C4,".",Parameters!D4,".",Parameters!E4)</f>
        <v>v3.8.S1</v>
      </c>
      <c r="D1" s="2980"/>
      <c r="E1" s="2980"/>
      <c r="F1" s="2980"/>
      <c r="G1" s="2980"/>
      <c r="H1" s="2980"/>
      <c r="I1" s="2980"/>
      <c r="J1" s="2898"/>
    </row>
    <row r="2" spans="1:10" ht="30" customHeight="1" x14ac:dyDescent="0.35">
      <c r="A2" s="2981" t="s">
        <v>182</v>
      </c>
      <c r="B2" s="2982"/>
      <c r="C2" s="2983"/>
      <c r="D2" s="2937"/>
      <c r="E2" s="2937"/>
      <c r="J2" s="1134"/>
    </row>
    <row r="3" spans="1:10" s="623" customFormat="1" ht="45" customHeight="1" x14ac:dyDescent="0.25">
      <c r="A3" s="2974" t="s">
        <v>164</v>
      </c>
      <c r="B3" s="158"/>
      <c r="C3" s="163"/>
      <c r="J3" s="1137"/>
    </row>
    <row r="4" spans="1:10" s="623" customFormat="1" ht="15" customHeight="1" x14ac:dyDescent="0.25">
      <c r="A4" s="1205"/>
      <c r="B4" s="1886" t="s">
        <v>42</v>
      </c>
      <c r="C4" s="2984"/>
      <c r="D4" s="2985"/>
      <c r="E4" s="4"/>
      <c r="F4" s="3026" t="s">
        <v>2487</v>
      </c>
      <c r="G4" s="3026"/>
      <c r="H4" s="3026"/>
      <c r="I4" s="3026"/>
      <c r="J4" s="1137"/>
    </row>
    <row r="5" spans="1:10" s="623" customFormat="1" ht="15" customHeight="1" x14ac:dyDescent="0.25">
      <c r="A5" s="1205"/>
      <c r="B5" s="366" t="s">
        <v>2043</v>
      </c>
      <c r="C5" s="1489"/>
      <c r="D5" s="11"/>
      <c r="E5" s="4"/>
      <c r="F5" s="3026"/>
      <c r="G5" s="3026"/>
      <c r="H5" s="3026"/>
      <c r="I5" s="3026"/>
      <c r="J5" s="1137"/>
    </row>
    <row r="6" spans="1:10" s="623" customFormat="1" ht="15" customHeight="1" x14ac:dyDescent="0.25">
      <c r="A6" s="1205"/>
      <c r="B6" s="366" t="s">
        <v>2096</v>
      </c>
      <c r="C6" s="2312"/>
      <c r="D6" s="11"/>
      <c r="E6" s="4"/>
      <c r="F6" s="3026"/>
      <c r="G6" s="3026"/>
      <c r="H6" s="3026"/>
      <c r="I6" s="3026"/>
      <c r="J6" s="1137"/>
    </row>
    <row r="7" spans="1:10" s="623" customFormat="1" ht="15" customHeight="1" x14ac:dyDescent="0.25">
      <c r="A7" s="1205"/>
      <c r="B7" s="619" t="s">
        <v>161</v>
      </c>
      <c r="C7" s="1490">
        <v>1</v>
      </c>
      <c r="D7" s="175" t="str">
        <f>VLOOKUP(C7,UnitT,2)</f>
        <v>One</v>
      </c>
      <c r="E7" s="4"/>
      <c r="F7" s="3026"/>
      <c r="G7" s="3026"/>
      <c r="H7" s="3026"/>
      <c r="I7" s="3026"/>
      <c r="J7" s="1137"/>
    </row>
    <row r="8" spans="1:10" s="623" customFormat="1" ht="15" customHeight="1" x14ac:dyDescent="0.25">
      <c r="A8" s="1205"/>
      <c r="B8" s="1485" t="s">
        <v>56</v>
      </c>
      <c r="C8" s="3025"/>
      <c r="D8" s="3025"/>
      <c r="E8" s="4"/>
      <c r="F8" s="3026"/>
      <c r="G8" s="3026"/>
      <c r="H8" s="3026"/>
      <c r="I8" s="3026"/>
      <c r="J8" s="1137"/>
    </row>
    <row r="9" spans="1:10" s="623" customFormat="1" ht="60" customHeight="1" x14ac:dyDescent="0.25">
      <c r="A9" s="2974" t="s">
        <v>2344</v>
      </c>
      <c r="B9" s="158"/>
      <c r="C9" s="163"/>
      <c r="F9" s="3026"/>
      <c r="G9" s="3026"/>
      <c r="H9" s="3026"/>
      <c r="I9" s="3026"/>
      <c r="J9" s="1137"/>
    </row>
    <row r="10" spans="1:10" s="631" customFormat="1" ht="30" customHeight="1" x14ac:dyDescent="0.25">
      <c r="A10" s="2974" t="s">
        <v>2343</v>
      </c>
      <c r="B10" s="629"/>
      <c r="C10" s="630"/>
      <c r="F10" s="3026"/>
      <c r="G10" s="3026"/>
      <c r="H10" s="3026"/>
      <c r="I10" s="3026"/>
      <c r="J10" s="2986"/>
    </row>
    <row r="11" spans="1:10" s="623" customFormat="1" ht="15" customHeight="1" x14ac:dyDescent="0.25">
      <c r="A11" s="955"/>
      <c r="B11" s="1845" t="s">
        <v>88</v>
      </c>
      <c r="C11" s="1844"/>
      <c r="F11" s="3026"/>
      <c r="G11" s="3026"/>
      <c r="H11" s="3026"/>
      <c r="I11" s="3026"/>
      <c r="J11" s="1137"/>
    </row>
    <row r="12" spans="1:10" s="623" customFormat="1" ht="15" customHeight="1" x14ac:dyDescent="0.25">
      <c r="A12" s="1205"/>
      <c r="B12" s="366" t="s">
        <v>1972</v>
      </c>
      <c r="C12" s="1491"/>
      <c r="F12" s="3026"/>
      <c r="G12" s="3026"/>
      <c r="H12" s="3026"/>
      <c r="I12" s="3026"/>
      <c r="J12" s="1137"/>
    </row>
    <row r="13" spans="1:10" s="623" customFormat="1" ht="15" customHeight="1" x14ac:dyDescent="0.25">
      <c r="A13" s="1205"/>
      <c r="B13" s="366" t="s">
        <v>1973</v>
      </c>
      <c r="C13" s="1491"/>
      <c r="F13" s="3026"/>
      <c r="G13" s="3026"/>
      <c r="H13" s="3026"/>
      <c r="I13" s="3026"/>
      <c r="J13" s="1137"/>
    </row>
    <row r="14" spans="1:10" s="623" customFormat="1" ht="30" customHeight="1" x14ac:dyDescent="0.25">
      <c r="A14" s="1205"/>
      <c r="B14" s="2973" t="s">
        <v>2360</v>
      </c>
      <c r="C14" s="2731"/>
      <c r="F14" s="3026"/>
      <c r="G14" s="3026"/>
      <c r="H14" s="3026"/>
      <c r="I14" s="3026"/>
      <c r="J14" s="1137"/>
    </row>
    <row r="15" spans="1:10" s="623" customFormat="1" ht="15" customHeight="1" x14ac:dyDescent="0.25">
      <c r="A15" s="1205"/>
      <c r="B15" s="977" t="s">
        <v>1974</v>
      </c>
      <c r="C15" s="2972"/>
      <c r="F15" s="3026"/>
      <c r="G15" s="3026"/>
      <c r="H15" s="3026"/>
      <c r="I15" s="3026"/>
      <c r="J15" s="1137"/>
    </row>
    <row r="16" spans="1:10" s="623" customFormat="1" ht="60" customHeight="1" x14ac:dyDescent="0.25">
      <c r="A16" s="2974" t="s">
        <v>981</v>
      </c>
      <c r="B16" s="158"/>
      <c r="C16" s="163"/>
      <c r="F16" s="3026"/>
      <c r="G16" s="3026"/>
      <c r="H16" s="3026"/>
      <c r="I16" s="3026"/>
      <c r="J16" s="1137"/>
    </row>
    <row r="17" spans="1:10" s="623" customFormat="1" ht="30" customHeight="1" x14ac:dyDescent="0.25">
      <c r="A17" s="1205"/>
      <c r="B17" s="2987"/>
      <c r="C17" s="2659" t="s">
        <v>891</v>
      </c>
      <c r="D17" s="2660" t="s">
        <v>2167</v>
      </c>
      <c r="F17" s="3026"/>
      <c r="G17" s="3026"/>
      <c r="H17" s="3026"/>
      <c r="I17" s="3026"/>
      <c r="J17" s="1298"/>
    </row>
    <row r="18" spans="1:10" s="623" customFormat="1" ht="15" customHeight="1" x14ac:dyDescent="0.25">
      <c r="A18" s="1205"/>
      <c r="B18" s="1845" t="s">
        <v>2431</v>
      </c>
      <c r="C18" s="2988"/>
      <c r="D18" s="2988"/>
      <c r="F18" s="3026"/>
      <c r="G18" s="3026"/>
      <c r="H18" s="3026"/>
      <c r="I18" s="3026"/>
      <c r="J18" s="1298"/>
    </row>
    <row r="19" spans="1:10" s="623" customFormat="1" ht="15" customHeight="1" x14ac:dyDescent="0.25">
      <c r="A19" s="922"/>
      <c r="B19" s="1309" t="s">
        <v>980</v>
      </c>
      <c r="C19" s="1491"/>
      <c r="D19" s="2174"/>
      <c r="J19" s="1137"/>
    </row>
    <row r="20" spans="1:10" s="623" customFormat="1" ht="15" customHeight="1" x14ac:dyDescent="0.25">
      <c r="A20" s="922"/>
      <c r="B20" s="1309" t="s">
        <v>978</v>
      </c>
      <c r="C20" s="1491"/>
      <c r="D20" s="2658"/>
      <c r="J20" s="1137"/>
    </row>
    <row r="21" spans="1:10" s="623" customFormat="1" ht="15" customHeight="1" x14ac:dyDescent="0.25">
      <c r="A21" s="922"/>
      <c r="B21" s="1309" t="s">
        <v>979</v>
      </c>
      <c r="C21" s="1491"/>
      <c r="D21" s="2658"/>
      <c r="J21" s="1137"/>
    </row>
    <row r="22" spans="1:10" s="623" customFormat="1" ht="15" customHeight="1" x14ac:dyDescent="0.25">
      <c r="A22" s="922"/>
      <c r="B22" s="1486" t="s">
        <v>557</v>
      </c>
      <c r="C22" s="2972"/>
      <c r="D22" s="2661"/>
      <c r="J22" s="1137"/>
    </row>
    <row r="23" spans="1:10" s="623" customFormat="1" ht="15" customHeight="1" x14ac:dyDescent="0.25">
      <c r="A23" s="1205"/>
      <c r="B23" s="1845" t="s">
        <v>2432</v>
      </c>
      <c r="C23" s="2988"/>
      <c r="D23" s="2988"/>
      <c r="J23" s="1298"/>
    </row>
    <row r="24" spans="1:10" s="623" customFormat="1" ht="15" customHeight="1" x14ac:dyDescent="0.25">
      <c r="A24" s="922"/>
      <c r="B24" s="1309" t="s">
        <v>980</v>
      </c>
      <c r="C24" s="1491"/>
      <c r="D24" s="2174"/>
      <c r="J24" s="1137"/>
    </row>
    <row r="25" spans="1:10" s="623" customFormat="1" ht="15" customHeight="1" x14ac:dyDescent="0.25">
      <c r="A25" s="922"/>
      <c r="B25" s="1309" t="s">
        <v>2335</v>
      </c>
      <c r="C25" s="1491"/>
      <c r="D25" s="2174"/>
      <c r="J25" s="1137"/>
    </row>
    <row r="26" spans="1:10" s="623" customFormat="1" ht="15" customHeight="1" x14ac:dyDescent="0.25">
      <c r="A26" s="922"/>
      <c r="B26" s="1309" t="s">
        <v>2336</v>
      </c>
      <c r="C26" s="1491"/>
      <c r="D26" s="2658"/>
      <c r="J26" s="1137"/>
    </row>
    <row r="27" spans="1:10" s="623" customFormat="1" ht="15" customHeight="1" x14ac:dyDescent="0.25">
      <c r="A27" s="922"/>
      <c r="B27" s="1486" t="s">
        <v>2337</v>
      </c>
      <c r="C27" s="2972"/>
      <c r="D27" s="2661"/>
      <c r="J27" s="1137"/>
    </row>
    <row r="28" spans="1:10" s="623" customFormat="1" ht="15" customHeight="1" x14ac:dyDescent="0.25">
      <c r="A28" s="922"/>
      <c r="B28" s="1107" t="s">
        <v>1226</v>
      </c>
      <c r="C28" s="2989"/>
      <c r="D28" s="1943"/>
      <c r="J28" s="1137"/>
    </row>
    <row r="29" spans="1:10" s="623" customFormat="1" ht="60" customHeight="1" x14ac:dyDescent="0.25">
      <c r="A29" s="2974" t="s">
        <v>2202</v>
      </c>
      <c r="B29" s="158"/>
      <c r="C29" s="163"/>
      <c r="J29" s="1137"/>
    </row>
    <row r="30" spans="1:10" s="623" customFormat="1" ht="15" customHeight="1" x14ac:dyDescent="0.25">
      <c r="A30" s="1205"/>
      <c r="B30" s="1886" t="s">
        <v>973</v>
      </c>
      <c r="C30" s="1844"/>
      <c r="J30" s="1137"/>
    </row>
    <row r="31" spans="1:10" s="623" customFormat="1" ht="15" customHeight="1" x14ac:dyDescent="0.25">
      <c r="A31" s="1205"/>
      <c r="B31" s="207" t="s">
        <v>974</v>
      </c>
      <c r="C31" s="1491"/>
      <c r="J31" s="1137"/>
    </row>
    <row r="32" spans="1:10" s="623" customFormat="1" ht="15" customHeight="1" x14ac:dyDescent="0.25">
      <c r="A32" s="2990"/>
      <c r="B32" s="1309" t="s">
        <v>975</v>
      </c>
      <c r="C32" s="1491"/>
      <c r="J32" s="1137"/>
    </row>
    <row r="33" spans="1:10" s="623" customFormat="1" ht="15" customHeight="1" x14ac:dyDescent="0.25">
      <c r="A33" s="2990"/>
      <c r="B33" s="1311" t="s">
        <v>976</v>
      </c>
      <c r="C33" s="1491"/>
      <c r="J33" s="1137"/>
    </row>
    <row r="34" spans="1:10" s="623" customFormat="1" ht="15" customHeight="1" x14ac:dyDescent="0.25">
      <c r="A34" s="2990"/>
      <c r="B34" s="1486" t="s">
        <v>977</v>
      </c>
      <c r="C34" s="2972"/>
      <c r="J34" s="1137"/>
    </row>
    <row r="35" spans="1:10" s="623" customFormat="1" ht="60" customHeight="1" x14ac:dyDescent="0.25">
      <c r="A35" s="2974" t="s">
        <v>2338</v>
      </c>
      <c r="B35" s="158"/>
      <c r="C35" s="163"/>
      <c r="J35" s="1137"/>
    </row>
    <row r="36" spans="1:10" s="623" customFormat="1" ht="30" customHeight="1" x14ac:dyDescent="0.25">
      <c r="A36" s="1205"/>
      <c r="B36" s="2987"/>
      <c r="C36" s="2991" t="s">
        <v>891</v>
      </c>
      <c r="D36" s="2660" t="s">
        <v>2167</v>
      </c>
      <c r="J36" s="1298"/>
    </row>
    <row r="37" spans="1:10" s="623" customFormat="1" ht="15" customHeight="1" x14ac:dyDescent="0.25">
      <c r="A37" s="955"/>
      <c r="B37" s="1886" t="s">
        <v>2339</v>
      </c>
      <c r="C37" s="1844"/>
      <c r="D37" s="1339"/>
      <c r="J37" s="1137"/>
    </row>
    <row r="38" spans="1:10" s="623" customFormat="1" ht="15" customHeight="1" x14ac:dyDescent="0.25">
      <c r="A38" s="955"/>
      <c r="B38" s="619" t="s">
        <v>2340</v>
      </c>
      <c r="C38" s="2215"/>
      <c r="D38" s="1339"/>
      <c r="J38" s="1137"/>
    </row>
    <row r="39" spans="1:10" s="623" customFormat="1" ht="15" customHeight="1" x14ac:dyDescent="0.25">
      <c r="A39" s="1205"/>
      <c r="B39" s="366" t="s">
        <v>2341</v>
      </c>
      <c r="C39" s="1339"/>
      <c r="D39" s="2215"/>
      <c r="J39" s="1137"/>
    </row>
    <row r="40" spans="1:10" s="623" customFormat="1" ht="15" customHeight="1" x14ac:dyDescent="0.25">
      <c r="A40" s="1205"/>
      <c r="B40" s="366" t="s">
        <v>2342</v>
      </c>
      <c r="C40" s="1339"/>
      <c r="D40" s="2215"/>
      <c r="J40" s="1137"/>
    </row>
    <row r="41" spans="1:10" s="623" customFormat="1" ht="15" customHeight="1" x14ac:dyDescent="0.25">
      <c r="A41" s="1205"/>
      <c r="B41" s="977" t="s">
        <v>2211</v>
      </c>
      <c r="C41" s="2331"/>
      <c r="D41" s="2662"/>
      <c r="J41" s="1137"/>
    </row>
    <row r="42" spans="1:10" s="623" customFormat="1" ht="60" customHeight="1" x14ac:dyDescent="0.25">
      <c r="A42" s="2974" t="s">
        <v>2354</v>
      </c>
      <c r="B42" s="158"/>
      <c r="C42" s="163"/>
      <c r="J42" s="1137"/>
    </row>
    <row r="43" spans="1:10" s="623" customFormat="1" ht="15" customHeight="1" x14ac:dyDescent="0.25">
      <c r="A43" s="955"/>
      <c r="B43" s="2678" t="s">
        <v>2353</v>
      </c>
      <c r="C43" s="2679"/>
      <c r="J43" s="1137"/>
    </row>
    <row r="44" spans="1:10" s="623" customFormat="1" ht="60" customHeight="1" x14ac:dyDescent="0.25">
      <c r="A44" s="2974" t="s">
        <v>2355</v>
      </c>
      <c r="B44" s="158"/>
      <c r="C44" s="163"/>
      <c r="J44" s="1137"/>
    </row>
    <row r="45" spans="1:10" s="623" customFormat="1" ht="30" customHeight="1" x14ac:dyDescent="0.25">
      <c r="A45" s="1205"/>
      <c r="B45" s="2987"/>
      <c r="C45" s="2991" t="s">
        <v>891</v>
      </c>
      <c r="D45" s="2660" t="s">
        <v>2167</v>
      </c>
      <c r="J45" s="1298"/>
    </row>
    <row r="46" spans="1:10" s="623" customFormat="1" ht="15" customHeight="1" x14ac:dyDescent="0.25">
      <c r="A46" s="955"/>
      <c r="B46" s="1886" t="s">
        <v>1105</v>
      </c>
      <c r="C46" s="1844"/>
      <c r="D46" s="1339"/>
      <c r="J46" s="1137"/>
    </row>
    <row r="47" spans="1:10" s="623" customFormat="1" ht="15" customHeight="1" x14ac:dyDescent="0.25">
      <c r="A47" s="955"/>
      <c r="B47" s="619" t="s">
        <v>887</v>
      </c>
      <c r="C47" s="2215"/>
      <c r="D47" s="2174"/>
      <c r="J47" s="1137"/>
    </row>
    <row r="48" spans="1:10" s="623" customFormat="1" ht="15" customHeight="1" x14ac:dyDescent="0.25">
      <c r="A48" s="1205"/>
      <c r="B48" s="619" t="s">
        <v>743</v>
      </c>
      <c r="C48" s="1491"/>
      <c r="D48" s="2174"/>
      <c r="J48" s="1137"/>
    </row>
    <row r="49" spans="1:10" s="623" customFormat="1" ht="15" customHeight="1" x14ac:dyDescent="0.25">
      <c r="A49" s="1205"/>
      <c r="B49" s="366" t="s">
        <v>2045</v>
      </c>
      <c r="C49" s="1908"/>
      <c r="D49" s="1339"/>
      <c r="J49" s="1137"/>
    </row>
    <row r="50" spans="1:10" s="623" customFormat="1" ht="15" customHeight="1" x14ac:dyDescent="0.25">
      <c r="A50" s="1205"/>
      <c r="B50" s="977" t="s">
        <v>2046</v>
      </c>
      <c r="C50" s="1492"/>
      <c r="D50" s="1943"/>
      <c r="J50" s="1137"/>
    </row>
    <row r="51" spans="1:10" s="623" customFormat="1" ht="60" customHeight="1" x14ac:dyDescent="0.25">
      <c r="A51" s="2974" t="s">
        <v>2356</v>
      </c>
      <c r="B51" s="158"/>
      <c r="C51" s="163"/>
      <c r="J51" s="1137"/>
    </row>
    <row r="52" spans="1:10" s="623" customFormat="1" ht="15" customHeight="1" x14ac:dyDescent="0.25">
      <c r="A52" s="955"/>
      <c r="B52" s="2992" t="s">
        <v>128</v>
      </c>
      <c r="C52" s="2993"/>
      <c r="J52" s="1137"/>
    </row>
    <row r="53" spans="1:10" s="623" customFormat="1" ht="15" customHeight="1" x14ac:dyDescent="0.25">
      <c r="A53" s="2994"/>
      <c r="B53" s="163"/>
      <c r="C53" s="163"/>
      <c r="D53" s="1324"/>
      <c r="E53" s="1324"/>
      <c r="F53" s="948"/>
      <c r="G53" s="948"/>
      <c r="H53" s="948"/>
      <c r="I53" s="948"/>
      <c r="J53" s="2995"/>
    </row>
    <row r="54" spans="1:10" ht="45" customHeight="1" x14ac:dyDescent="0.35">
      <c r="A54" s="2981" t="s">
        <v>205</v>
      </c>
      <c r="B54" s="2982"/>
      <c r="C54" s="2983"/>
      <c r="D54" s="2937"/>
      <c r="E54" s="2937"/>
      <c r="J54" s="1134"/>
    </row>
    <row r="55" spans="1:10" s="623" customFormat="1" ht="45" customHeight="1" x14ac:dyDescent="0.25">
      <c r="A55" s="1205"/>
      <c r="B55" s="170" t="str">
        <f>CONCATENATE("Data in cells C ", ROW(C57), " to C", ROW(C70), " must be in line with regulatory reporting.")</f>
        <v>Data in cells C 57 to C70 must be in line with regulatory reporting.</v>
      </c>
      <c r="C55" s="163"/>
      <c r="J55" s="1137"/>
    </row>
    <row r="56" spans="1:10" s="623" customFormat="1" ht="45" customHeight="1" x14ac:dyDescent="0.25">
      <c r="A56" s="1205"/>
      <c r="B56" s="2987"/>
      <c r="C56" s="2991" t="s">
        <v>278</v>
      </c>
      <c r="D56" s="2996" t="s">
        <v>299</v>
      </c>
      <c r="E56" s="2660" t="s">
        <v>343</v>
      </c>
      <c r="F56" s="3003"/>
      <c r="G56" s="3003"/>
      <c r="H56" s="3003"/>
      <c r="I56" s="3003"/>
      <c r="J56" s="1298"/>
    </row>
    <row r="57" spans="1:10" s="623" customFormat="1" ht="15" customHeight="1" x14ac:dyDescent="0.25">
      <c r="A57" s="955"/>
      <c r="B57" s="1487" t="s">
        <v>112</v>
      </c>
      <c r="C57" s="1493" t="str">
        <f>IF(AND(ISNUMBER(C58), ISNUMBER(C61), ISNUMBER(C66), ISNUMBER(C70)), C58+C61+C66+C70, "")</f>
        <v/>
      </c>
      <c r="D57" s="178" t="str">
        <f>IF(AND(ISNUMBER(D58),ISNUMBER(D61),ISNUMBER(D66)),D58+D61+D66,"")</f>
        <v/>
      </c>
      <c r="E57" s="2997" t="str">
        <f>IF(AND(ISNUMBER(E58),ISNUMBER(E61),ISNUMBER(E66)),E58+E61+E66,"")</f>
        <v/>
      </c>
      <c r="F57" s="217"/>
      <c r="G57" s="217"/>
      <c r="H57" s="217"/>
      <c r="I57" s="217"/>
      <c r="J57" s="1298"/>
    </row>
    <row r="58" spans="1:10" s="623" customFormat="1" ht="15" customHeight="1" x14ac:dyDescent="0.25">
      <c r="A58" s="955"/>
      <c r="B58" s="2975" t="s">
        <v>29</v>
      </c>
      <c r="C58" s="1494" t="str">
        <f>IF(AND(ISNUMBER(C59),ISNUMBER(C60)),C59-C60,"")</f>
        <v/>
      </c>
      <c r="D58" s="179" t="str">
        <f>IF(ISNUMBER(DefCap!D64),DefCap!D64,"")</f>
        <v/>
      </c>
      <c r="E58" s="179" t="str">
        <f>IF(ISNUMBER(DefCap!E64),DefCap!E64,"")</f>
        <v/>
      </c>
      <c r="F58" s="217"/>
      <c r="G58" s="217"/>
      <c r="H58" s="217"/>
      <c r="I58" s="217"/>
      <c r="J58" s="1298"/>
    </row>
    <row r="59" spans="1:10" s="623" customFormat="1" ht="15" customHeight="1" x14ac:dyDescent="0.25">
      <c r="A59" s="955"/>
      <c r="B59" s="2976" t="s">
        <v>202</v>
      </c>
      <c r="C59" s="1039"/>
      <c r="D59" s="179" t="str">
        <f>IF(ISNUMBER(DefCap!D33),DefCap!D33,"")</f>
        <v/>
      </c>
      <c r="E59" s="179" t="str">
        <f>IF(ISNUMBER(DefCap!E33),DefCap!E33,"")</f>
        <v/>
      </c>
      <c r="F59" s="217"/>
      <c r="G59" s="217"/>
      <c r="H59" s="217"/>
      <c r="I59" s="217"/>
      <c r="J59" s="1298"/>
    </row>
    <row r="60" spans="1:10" s="623" customFormat="1" ht="15" customHeight="1" x14ac:dyDescent="0.25">
      <c r="A60" s="955"/>
      <c r="B60" s="2976" t="s">
        <v>99</v>
      </c>
      <c r="C60" s="1039"/>
      <c r="D60" s="179" t="str">
        <f>IF(ISNUMBER(DefCap!D63),DefCap!D63,"")</f>
        <v/>
      </c>
      <c r="E60" s="179" t="str">
        <f>IF(ISNUMBER(DefCap!E63),DefCap!E63,"")</f>
        <v/>
      </c>
      <c r="F60" s="217"/>
      <c r="G60" s="217"/>
      <c r="H60" s="217"/>
      <c r="I60" s="217"/>
      <c r="J60" s="1298"/>
    </row>
    <row r="61" spans="1:10" s="623" customFormat="1" ht="15" customHeight="1" x14ac:dyDescent="0.25">
      <c r="A61" s="955"/>
      <c r="B61" s="2975" t="s">
        <v>30</v>
      </c>
      <c r="C61" s="1494" t="str">
        <f>IF(AND(ISNUMBER(C62),ISNUMBER(C63)),C62-C63,"")</f>
        <v/>
      </c>
      <c r="D61" s="179" t="str">
        <f>IF(ISNUMBER(DefCap!D82),DefCap!D82,"")</f>
        <v/>
      </c>
      <c r="E61" s="179" t="str">
        <f>IF(ISNUMBER(DefCap!E82),DefCap!E82,"")</f>
        <v/>
      </c>
      <c r="F61" s="217"/>
      <c r="G61" s="217"/>
      <c r="H61" s="217"/>
      <c r="I61" s="217"/>
      <c r="J61" s="1298"/>
    </row>
    <row r="62" spans="1:10" s="623" customFormat="1" ht="15" customHeight="1" x14ac:dyDescent="0.25">
      <c r="A62" s="955"/>
      <c r="B62" s="2976" t="s">
        <v>202</v>
      </c>
      <c r="C62" s="1039"/>
      <c r="D62" s="179" t="str">
        <f>IF(ISNUMBER(DefCap!D71),DefCap!D71,"")</f>
        <v/>
      </c>
      <c r="E62" s="179" t="str">
        <f>IF(ISNUMBER(DefCap!E71),DefCap!E71,"")</f>
        <v/>
      </c>
      <c r="F62" s="217"/>
      <c r="G62" s="217"/>
      <c r="H62" s="217"/>
      <c r="I62" s="217"/>
      <c r="J62" s="1298"/>
    </row>
    <row r="63" spans="1:10" s="623" customFormat="1" ht="15" customHeight="1" x14ac:dyDescent="0.25">
      <c r="A63" s="955"/>
      <c r="B63" s="2976" t="s">
        <v>99</v>
      </c>
      <c r="C63" s="1416"/>
      <c r="D63" s="179" t="str">
        <f>IF(ISNUMBER(DefCap!D81),DefCap!D81,"")</f>
        <v/>
      </c>
      <c r="E63" s="179" t="str">
        <f>IF(ISNUMBER(DefCap!E81),DefCap!E81,"")</f>
        <v/>
      </c>
      <c r="F63" s="217"/>
      <c r="G63" s="217"/>
      <c r="H63" s="217"/>
      <c r="I63" s="217"/>
      <c r="J63" s="1298"/>
    </row>
    <row r="64" spans="1:10" s="623" customFormat="1" ht="15" customHeight="1" x14ac:dyDescent="0.25">
      <c r="A64" s="955"/>
      <c r="B64" s="1338" t="s">
        <v>277</v>
      </c>
      <c r="C64" s="1352" t="str">
        <f>IF(AND(ISNUMBER(C62), ISNUMBER(C63)), IF(C62&gt;=C63, "Pass", "Fail"), "")</f>
        <v/>
      </c>
      <c r="D64" s="1339"/>
      <c r="E64" s="114"/>
      <c r="F64" s="3004"/>
      <c r="G64" s="3004"/>
      <c r="H64" s="3004"/>
      <c r="I64" s="3004"/>
      <c r="J64" s="1298"/>
    </row>
    <row r="65" spans="1:10" s="623" customFormat="1" ht="15" customHeight="1" x14ac:dyDescent="0.25">
      <c r="A65" s="955"/>
      <c r="B65" s="2975" t="s">
        <v>33</v>
      </c>
      <c r="C65" s="1493" t="str">
        <f>IF(AND(ISNUMBER(C58),ISNUMBER(C61)),C58+C61,"")</f>
        <v/>
      </c>
      <c r="D65" s="179" t="str">
        <f>IF(AND(ISNUMBER(D58),ISNUMBER(D61)),D58+D61,"")</f>
        <v/>
      </c>
      <c r="E65" s="179" t="str">
        <f>IF(AND(ISNUMBER(E58),ISNUMBER(E61)),E58+E61,"")</f>
        <v/>
      </c>
      <c r="F65" s="217"/>
      <c r="G65" s="217"/>
      <c r="H65" s="217"/>
      <c r="I65" s="217"/>
      <c r="J65" s="1298"/>
    </row>
    <row r="66" spans="1:10" s="623" customFormat="1" ht="15" customHeight="1" x14ac:dyDescent="0.25">
      <c r="A66" s="955"/>
      <c r="B66" s="2975" t="s">
        <v>31</v>
      </c>
      <c r="C66" s="1494" t="str">
        <f>IF(AND(ISNUMBER(C67),ISNUMBER(C68)),C67-C68,"")</f>
        <v/>
      </c>
      <c r="D66" s="179" t="str">
        <f>IF(ISNUMBER(DefCap!D105),DefCap!D105,"")</f>
        <v/>
      </c>
      <c r="E66" s="179" t="str">
        <f>IF(ISNUMBER(DefCap!E105),DefCap!E105,"")</f>
        <v/>
      </c>
      <c r="F66" s="217"/>
      <c r="G66" s="217"/>
      <c r="H66" s="217"/>
      <c r="I66" s="217"/>
      <c r="J66" s="1298"/>
    </row>
    <row r="67" spans="1:10" s="623" customFormat="1" ht="15" customHeight="1" x14ac:dyDescent="0.25">
      <c r="A67" s="955"/>
      <c r="B67" s="2976" t="s">
        <v>98</v>
      </c>
      <c r="C67" s="1039"/>
      <c r="D67" s="179" t="str">
        <f>IF(ISNUMBER(DefCap!D91),DefCap!D91,"")</f>
        <v/>
      </c>
      <c r="E67" s="179" t="str">
        <f>IF(ISNUMBER(DefCap!E91),DefCap!E91,"")</f>
        <v/>
      </c>
      <c r="F67" s="217"/>
      <c r="G67" s="217"/>
      <c r="H67" s="217"/>
      <c r="I67" s="217"/>
      <c r="J67" s="1298"/>
    </row>
    <row r="68" spans="1:10" s="623" customFormat="1" ht="15" customHeight="1" x14ac:dyDescent="0.25">
      <c r="A68" s="955"/>
      <c r="B68" s="2976" t="s">
        <v>99</v>
      </c>
      <c r="C68" s="1039"/>
      <c r="D68" s="179" t="str">
        <f>IF(ISNUMBER(DefCap!D104),DefCap!D104,"")</f>
        <v/>
      </c>
      <c r="E68" s="179" t="str">
        <f>IF(ISNUMBER(DefCap!E104),DefCap!E104,"")</f>
        <v/>
      </c>
      <c r="F68" s="217"/>
      <c r="G68" s="217"/>
      <c r="H68" s="217"/>
      <c r="I68" s="217"/>
      <c r="J68" s="1298"/>
    </row>
    <row r="69" spans="1:10" s="623" customFormat="1" ht="15" customHeight="1" x14ac:dyDescent="0.25">
      <c r="A69" s="955"/>
      <c r="B69" s="1338" t="s">
        <v>276</v>
      </c>
      <c r="C69" s="1352" t="str">
        <f>IF(AND(ISNUMBER(C67), ISNUMBER(C68)), IF(C67&gt;=C68, "Pass", "Fail"), "")</f>
        <v/>
      </c>
      <c r="D69" s="114"/>
      <c r="E69" s="114"/>
      <c r="F69" s="3004"/>
      <c r="G69" s="3004"/>
      <c r="H69" s="3004"/>
      <c r="I69" s="3004"/>
      <c r="J69" s="1298"/>
    </row>
    <row r="70" spans="1:10" s="623" customFormat="1" ht="15" customHeight="1" x14ac:dyDescent="0.25">
      <c r="A70" s="955"/>
      <c r="B70" s="1488" t="s">
        <v>32</v>
      </c>
      <c r="C70" s="1040"/>
      <c r="D70" s="157"/>
      <c r="E70" s="157"/>
      <c r="F70" s="3004"/>
      <c r="G70" s="3004"/>
      <c r="H70" s="3004"/>
      <c r="I70" s="3004"/>
      <c r="J70" s="1298"/>
    </row>
    <row r="71" spans="1:10" s="623" customFormat="1" ht="15" customHeight="1" x14ac:dyDescent="0.25">
      <c r="A71" s="2998"/>
      <c r="B71" s="1183"/>
      <c r="C71" s="1183"/>
      <c r="D71" s="1183"/>
      <c r="E71" s="1183"/>
      <c r="F71" s="163"/>
      <c r="G71" s="163"/>
      <c r="H71" s="163"/>
      <c r="I71" s="163"/>
      <c r="J71" s="1298"/>
    </row>
    <row r="72" spans="1:10" s="623" customFormat="1" ht="60" customHeight="1" x14ac:dyDescent="0.25">
      <c r="A72" s="2179" t="s">
        <v>100</v>
      </c>
      <c r="B72" s="2860"/>
      <c r="C72" s="2999"/>
      <c r="D72" s="2832"/>
      <c r="E72" s="2832"/>
      <c r="F72" s="2832"/>
      <c r="G72" s="2832"/>
      <c r="H72" s="2832"/>
      <c r="I72" s="2832"/>
      <c r="J72" s="2901"/>
    </row>
    <row r="73" spans="1:10" s="623" customFormat="1" ht="15" customHeight="1" x14ac:dyDescent="0.25">
      <c r="A73" s="955"/>
      <c r="B73" s="3000"/>
      <c r="C73" s="3001" t="s">
        <v>184</v>
      </c>
      <c r="J73" s="1137"/>
    </row>
    <row r="74" spans="1:10" s="623" customFormat="1" ht="15" customHeight="1" x14ac:dyDescent="0.25">
      <c r="A74" s="955"/>
      <c r="B74" s="437" t="s">
        <v>91</v>
      </c>
      <c r="C74" s="1495"/>
      <c r="J74" s="1137"/>
    </row>
    <row r="75" spans="1:10" s="623" customFormat="1" ht="15" customHeight="1" x14ac:dyDescent="0.25">
      <c r="A75" s="955"/>
      <c r="B75" s="1309" t="s">
        <v>92</v>
      </c>
      <c r="C75" s="1496"/>
      <c r="J75" s="1137"/>
    </row>
    <row r="76" spans="1:10" s="623" customFormat="1" ht="15" customHeight="1" x14ac:dyDescent="0.25">
      <c r="A76" s="955"/>
      <c r="B76" s="1309" t="s">
        <v>93</v>
      </c>
      <c r="C76" s="1496"/>
      <c r="J76" s="1137"/>
    </row>
    <row r="77" spans="1:10" s="623" customFormat="1" ht="15" customHeight="1" x14ac:dyDescent="0.25">
      <c r="A77" s="955"/>
      <c r="B77" s="210" t="s">
        <v>94</v>
      </c>
      <c r="C77" s="140"/>
      <c r="J77" s="1137"/>
    </row>
    <row r="78" spans="1:10" s="623" customFormat="1" ht="15" customHeight="1" x14ac:dyDescent="0.25">
      <c r="A78" s="955"/>
      <c r="B78" s="1309" t="s">
        <v>24</v>
      </c>
      <c r="C78" s="1496"/>
      <c r="J78" s="1137"/>
    </row>
    <row r="79" spans="1:10" s="623" customFormat="1" ht="15" customHeight="1" x14ac:dyDescent="0.25">
      <c r="A79" s="955"/>
      <c r="B79" s="1309" t="s">
        <v>95</v>
      </c>
      <c r="C79" s="1496"/>
      <c r="J79" s="1137"/>
    </row>
    <row r="80" spans="1:10" s="623" customFormat="1" ht="15" customHeight="1" x14ac:dyDescent="0.25">
      <c r="A80" s="955"/>
      <c r="B80" s="1309" t="s">
        <v>96</v>
      </c>
      <c r="C80" s="1496"/>
      <c r="J80" s="1137"/>
    </row>
    <row r="81" spans="1:10" s="623" customFormat="1" ht="15" customHeight="1" x14ac:dyDescent="0.25">
      <c r="A81" s="955"/>
      <c r="B81" s="1309" t="s">
        <v>55</v>
      </c>
      <c r="C81" s="1496"/>
      <c r="J81" s="1137"/>
    </row>
    <row r="82" spans="1:10" s="623" customFormat="1" ht="15" customHeight="1" x14ac:dyDescent="0.25">
      <c r="A82" s="955"/>
      <c r="B82" s="1309" t="s">
        <v>58</v>
      </c>
      <c r="C82" s="1496"/>
      <c r="J82" s="1137"/>
    </row>
    <row r="83" spans="1:10" s="623" customFormat="1" ht="15" customHeight="1" x14ac:dyDescent="0.25">
      <c r="A83" s="955"/>
      <c r="B83" s="1309" t="s">
        <v>39</v>
      </c>
      <c r="C83" s="1496"/>
      <c r="J83" s="1137"/>
    </row>
    <row r="84" spans="1:10" s="623" customFormat="1" ht="15" customHeight="1" x14ac:dyDescent="0.25">
      <c r="A84" s="955"/>
      <c r="B84" s="210" t="s">
        <v>72</v>
      </c>
      <c r="C84" s="140"/>
      <c r="J84" s="1137"/>
    </row>
    <row r="85" spans="1:10" s="623" customFormat="1" ht="15" customHeight="1" x14ac:dyDescent="0.25">
      <c r="A85" s="955"/>
      <c r="B85" s="1309" t="s">
        <v>15</v>
      </c>
      <c r="C85" s="1496"/>
      <c r="J85" s="1137"/>
    </row>
    <row r="86" spans="1:10" s="623" customFormat="1" ht="15" customHeight="1" x14ac:dyDescent="0.25">
      <c r="A86" s="955"/>
      <c r="B86" s="1309" t="s">
        <v>2</v>
      </c>
      <c r="C86" s="1496"/>
      <c r="J86" s="1137"/>
    </row>
    <row r="87" spans="1:10" s="623" customFormat="1" ht="15" customHeight="1" x14ac:dyDescent="0.25">
      <c r="A87" s="955"/>
      <c r="B87" s="1486" t="s">
        <v>16</v>
      </c>
      <c r="C87" s="1497"/>
      <c r="J87" s="1137"/>
    </row>
    <row r="88" spans="1:10" s="623" customFormat="1" ht="15" customHeight="1" x14ac:dyDescent="0.25">
      <c r="A88" s="3002"/>
      <c r="B88" s="1324"/>
      <c r="C88" s="1324"/>
      <c r="D88" s="1324"/>
      <c r="E88" s="1324"/>
      <c r="J88" s="2995"/>
    </row>
    <row r="89" spans="1:10" ht="0" hidden="1" customHeight="1" x14ac:dyDescent="0.25"/>
    <row r="90" spans="1:10" ht="0" hidden="1" customHeight="1" x14ac:dyDescent="0.25"/>
    <row r="91" spans="1:10" ht="0" hidden="1" customHeight="1" x14ac:dyDescent="0.25"/>
    <row r="92" spans="1:10" ht="0" hidden="1" customHeight="1" x14ac:dyDescent="0.25"/>
    <row r="93" spans="1:10" ht="0" hidden="1" customHeight="1" x14ac:dyDescent="0.25"/>
    <row r="94" spans="1:10" ht="0" hidden="1" customHeight="1" x14ac:dyDescent="0.25"/>
    <row r="95" spans="1:10" ht="0" hidden="1" customHeight="1" x14ac:dyDescent="0.25"/>
    <row r="96" spans="1:10"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2">
    <mergeCell ref="C8:D8"/>
    <mergeCell ref="F4:I18"/>
  </mergeCells>
  <phoneticPr fontId="6" type="noConversion"/>
  <conditionalFormatting sqref="C59 C62 C70 C78:C83 C67 C85:C88 C42:C43">
    <cfRule type="cellIs" dxfId="954" priority="102" stopIfTrue="1" operator="lessThan">
      <formula>0</formula>
    </cfRule>
  </conditionalFormatting>
  <conditionalFormatting sqref="A20:C20 E20 A1:E19 A21:E1048576 J1:XFD1048576">
    <cfRule type="cellIs" dxfId="953" priority="5" stopIfTrue="1" operator="equal">
      <formula>"Pass"</formula>
    </cfRule>
    <cfRule type="cellIs" dxfId="952" priority="6" stopIfTrue="1" operator="equal">
      <formula>"Fail"</formula>
    </cfRule>
  </conditionalFormatting>
  <conditionalFormatting sqref="D20">
    <cfRule type="cellIs" dxfId="951" priority="3" stopIfTrue="1" operator="equal">
      <formula>"Pass"</formula>
    </cfRule>
    <cfRule type="cellIs" dxfId="950" priority="4" stopIfTrue="1" operator="equal">
      <formula>"Fail"</formula>
    </cfRule>
  </conditionalFormatting>
  <conditionalFormatting sqref="F1:I3 F19:I1048576">
    <cfRule type="cellIs" dxfId="949" priority="1" stopIfTrue="1" operator="equal">
      <formula>"Pass"</formula>
    </cfRule>
    <cfRule type="cellIs" dxfId="948" priority="2" stopIfTrue="1" operator="equal">
      <formula>"Fail"</formula>
    </cfRule>
  </conditionalFormatting>
  <dataValidations count="3">
    <dataValidation type="list" showInputMessage="1" showErrorMessage="1" sqref="D27 D47:D48 C11:C15 C46:C48 C24:C28 D19 D24:D25 C43 C37:C38 C30:C34 D39:D41 C19:C21 C22:D2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50" max="5" man="1"/>
  </rowBreaks>
  <ignoredErrors>
    <ignoredError sqref="C59:C61 C66:C68"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AH34"/>
  <sheetViews>
    <sheetView zoomScale="80" zoomScaleNormal="80" workbookViewId="0"/>
  </sheetViews>
  <sheetFormatPr defaultColWidth="4.7109375" defaultRowHeight="14.25" x14ac:dyDescent="0.25"/>
  <cols>
    <col min="1" max="1" width="17" style="1736" bestFit="1" customWidth="1"/>
    <col min="2" max="34" width="8.7109375" style="625" customWidth="1"/>
    <col min="35" max="16384" width="4.7109375" style="625"/>
  </cols>
  <sheetData>
    <row r="1" spans="1:34" s="1735" customFormat="1" ht="21" x14ac:dyDescent="0.25">
      <c r="A1" s="2945"/>
      <c r="B1" s="2946" t="s">
        <v>1515</v>
      </c>
      <c r="C1" s="2946" t="s">
        <v>1516</v>
      </c>
      <c r="D1" s="2946" t="s">
        <v>1517</v>
      </c>
      <c r="E1" s="2946" t="s">
        <v>1518</v>
      </c>
      <c r="F1" s="2946" t="s">
        <v>1519</v>
      </c>
      <c r="G1" s="2946" t="s">
        <v>1520</v>
      </c>
      <c r="H1" s="2946" t="s">
        <v>1521</v>
      </c>
      <c r="I1" s="2946" t="s">
        <v>1522</v>
      </c>
      <c r="J1" s="2946" t="s">
        <v>1523</v>
      </c>
      <c r="K1" s="2946" t="s">
        <v>1524</v>
      </c>
      <c r="L1" s="2946" t="s">
        <v>1525</v>
      </c>
      <c r="M1" s="2946" t="s">
        <v>1526</v>
      </c>
      <c r="N1" s="2946" t="s">
        <v>1527</v>
      </c>
      <c r="O1" s="2946" t="s">
        <v>1528</v>
      </c>
      <c r="P1" s="2946" t="s">
        <v>1529</v>
      </c>
      <c r="Q1" s="2946" t="s">
        <v>1530</v>
      </c>
      <c r="R1" s="2946" t="s">
        <v>1531</v>
      </c>
      <c r="S1" s="2946" t="s">
        <v>1532</v>
      </c>
      <c r="T1" s="2946" t="s">
        <v>1533</v>
      </c>
      <c r="U1" s="2946" t="s">
        <v>1534</v>
      </c>
      <c r="V1" s="2946" t="s">
        <v>1535</v>
      </c>
      <c r="W1" s="2946" t="s">
        <v>2313</v>
      </c>
      <c r="X1" s="2946" t="s">
        <v>1537</v>
      </c>
      <c r="Y1" s="2946" t="s">
        <v>1539</v>
      </c>
      <c r="Z1" s="2946" t="s">
        <v>1540</v>
      </c>
      <c r="AA1" s="2946" t="s">
        <v>1541</v>
      </c>
      <c r="AB1" s="2946" t="s">
        <v>2314</v>
      </c>
      <c r="AC1" s="2946" t="s">
        <v>2315</v>
      </c>
      <c r="AD1" s="2946" t="s">
        <v>1542</v>
      </c>
      <c r="AE1" s="2946" t="s">
        <v>2316</v>
      </c>
      <c r="AF1" s="2946" t="s">
        <v>2317</v>
      </c>
      <c r="AG1" s="2946" t="s">
        <v>2318</v>
      </c>
      <c r="AH1" s="2947" t="s">
        <v>2319</v>
      </c>
    </row>
    <row r="2" spans="1:34" x14ac:dyDescent="0.25">
      <c r="A2" s="2948" t="s">
        <v>1515</v>
      </c>
      <c r="B2" s="2949">
        <v>0</v>
      </c>
      <c r="C2" s="2950">
        <v>0.6</v>
      </c>
      <c r="D2" s="2950">
        <v>0.6</v>
      </c>
      <c r="E2" s="2950">
        <v>0.6</v>
      </c>
      <c r="F2" s="2950">
        <v>0.6</v>
      </c>
      <c r="G2" s="2950">
        <v>0.6</v>
      </c>
      <c r="H2" s="2950">
        <v>0.6</v>
      </c>
      <c r="I2" s="2950">
        <v>0.6</v>
      </c>
      <c r="J2" s="2950">
        <v>0.6</v>
      </c>
      <c r="K2" s="2950">
        <v>0.6</v>
      </c>
      <c r="L2" s="2950">
        <v>0.6</v>
      </c>
      <c r="M2" s="2950">
        <v>0.6</v>
      </c>
      <c r="N2" s="2950">
        <v>0.6</v>
      </c>
      <c r="O2" s="2950">
        <v>0.6</v>
      </c>
      <c r="P2" s="2950">
        <v>0.6</v>
      </c>
      <c r="Q2" s="2950">
        <v>0.6</v>
      </c>
      <c r="R2" s="2950">
        <v>0.6</v>
      </c>
      <c r="S2" s="2950">
        <v>0.6</v>
      </c>
      <c r="T2" s="2950">
        <v>0.6</v>
      </c>
      <c r="U2" s="2950">
        <v>0.6</v>
      </c>
      <c r="V2" s="2950">
        <v>0.6</v>
      </c>
      <c r="W2" s="2950">
        <v>0.6</v>
      </c>
      <c r="X2" s="2950">
        <v>0.6</v>
      </c>
      <c r="Y2" s="2950">
        <v>0.6</v>
      </c>
      <c r="Z2" s="2950">
        <v>0.6</v>
      </c>
      <c r="AA2" s="2950">
        <v>0.6</v>
      </c>
      <c r="AB2" s="2950">
        <v>0.6</v>
      </c>
      <c r="AC2" s="2950">
        <v>0.6</v>
      </c>
      <c r="AD2" s="2950">
        <v>0.6</v>
      </c>
      <c r="AE2" s="2950">
        <v>0.6</v>
      </c>
      <c r="AF2" s="2950">
        <v>0.6</v>
      </c>
      <c r="AG2" s="2950">
        <v>0.6</v>
      </c>
      <c r="AH2" s="2951">
        <v>0.6</v>
      </c>
    </row>
    <row r="3" spans="1:34" x14ac:dyDescent="0.25">
      <c r="A3" s="2952" t="s">
        <v>1516</v>
      </c>
      <c r="B3" s="2953">
        <v>0.6</v>
      </c>
      <c r="C3" s="2954">
        <v>0</v>
      </c>
      <c r="D3" s="2954">
        <v>0.6</v>
      </c>
      <c r="E3" s="2954">
        <v>0.6</v>
      </c>
      <c r="F3" s="2954">
        <v>0.6</v>
      </c>
      <c r="G3" s="2954">
        <v>0.6</v>
      </c>
      <c r="H3" s="2954">
        <v>0.6</v>
      </c>
      <c r="I3" s="2954">
        <v>0.6</v>
      </c>
      <c r="J3" s="2954">
        <v>0.6</v>
      </c>
      <c r="K3" s="2954">
        <v>0.6</v>
      </c>
      <c r="L3" s="2954">
        <v>0.6</v>
      </c>
      <c r="M3" s="2954">
        <v>0.6</v>
      </c>
      <c r="N3" s="2954">
        <v>0.6</v>
      </c>
      <c r="O3" s="2954">
        <v>0.6</v>
      </c>
      <c r="P3" s="2954">
        <v>0.6</v>
      </c>
      <c r="Q3" s="2954">
        <v>0.6</v>
      </c>
      <c r="R3" s="2954">
        <v>0.6</v>
      </c>
      <c r="S3" s="2954">
        <v>0.6</v>
      </c>
      <c r="T3" s="2954">
        <v>0.6</v>
      </c>
      <c r="U3" s="2954">
        <v>0.6</v>
      </c>
      <c r="V3" s="2954">
        <v>0.6</v>
      </c>
      <c r="W3" s="2954">
        <v>0.6</v>
      </c>
      <c r="X3" s="2954">
        <v>0.6</v>
      </c>
      <c r="Y3" s="2954">
        <v>0.6</v>
      </c>
      <c r="Z3" s="2954">
        <v>0.6</v>
      </c>
      <c r="AA3" s="2954">
        <v>0.6</v>
      </c>
      <c r="AB3" s="2954">
        <v>0.6</v>
      </c>
      <c r="AC3" s="2954">
        <v>0.6</v>
      </c>
      <c r="AD3" s="2954">
        <v>0.6</v>
      </c>
      <c r="AE3" s="2954">
        <v>0.6</v>
      </c>
      <c r="AF3" s="2954">
        <v>0.6</v>
      </c>
      <c r="AG3" s="2954">
        <v>0.6</v>
      </c>
      <c r="AH3" s="2955">
        <v>0.6</v>
      </c>
    </row>
    <row r="4" spans="1:34" x14ac:dyDescent="0.25">
      <c r="A4" s="2952" t="s">
        <v>1517</v>
      </c>
      <c r="B4" s="2953">
        <v>0.6</v>
      </c>
      <c r="C4" s="2954">
        <v>0.6</v>
      </c>
      <c r="D4" s="2954">
        <v>0</v>
      </c>
      <c r="E4" s="2954">
        <v>0.6</v>
      </c>
      <c r="F4" s="2954">
        <v>0.6</v>
      </c>
      <c r="G4" s="2954">
        <v>0.6</v>
      </c>
      <c r="H4" s="2954">
        <v>0.6</v>
      </c>
      <c r="I4" s="2954">
        <v>0.6</v>
      </c>
      <c r="J4" s="2954">
        <v>0.6</v>
      </c>
      <c r="K4" s="2954">
        <v>0.6</v>
      </c>
      <c r="L4" s="2954">
        <v>0.6</v>
      </c>
      <c r="M4" s="2954">
        <v>0.6</v>
      </c>
      <c r="N4" s="2954">
        <v>0.6</v>
      </c>
      <c r="O4" s="2954">
        <v>0.6</v>
      </c>
      <c r="P4" s="2954">
        <v>0.6</v>
      </c>
      <c r="Q4" s="2954">
        <v>0.6</v>
      </c>
      <c r="R4" s="2954">
        <v>0.6</v>
      </c>
      <c r="S4" s="2954">
        <v>0.6</v>
      </c>
      <c r="T4" s="2954">
        <v>0.6</v>
      </c>
      <c r="U4" s="2954">
        <v>0.6</v>
      </c>
      <c r="V4" s="2954">
        <v>0.6</v>
      </c>
      <c r="W4" s="2954">
        <v>0.6</v>
      </c>
      <c r="X4" s="2954">
        <v>0.6</v>
      </c>
      <c r="Y4" s="2954">
        <v>0.6</v>
      </c>
      <c r="Z4" s="2954">
        <v>0.6</v>
      </c>
      <c r="AA4" s="2954">
        <v>0.6</v>
      </c>
      <c r="AB4" s="2954">
        <v>0.6</v>
      </c>
      <c r="AC4" s="2954">
        <v>0.6</v>
      </c>
      <c r="AD4" s="2954">
        <v>0.6</v>
      </c>
      <c r="AE4" s="2954">
        <v>0.6</v>
      </c>
      <c r="AF4" s="2954">
        <v>0.6</v>
      </c>
      <c r="AG4" s="2954">
        <v>0.6</v>
      </c>
      <c r="AH4" s="2955">
        <v>0.6</v>
      </c>
    </row>
    <row r="5" spans="1:34" x14ac:dyDescent="0.25">
      <c r="A5" s="2952" t="s">
        <v>1518</v>
      </c>
      <c r="B5" s="2953">
        <v>0.6</v>
      </c>
      <c r="C5" s="2954">
        <v>0.6</v>
      </c>
      <c r="D5" s="2954">
        <v>0.6</v>
      </c>
      <c r="E5" s="2954">
        <v>0</v>
      </c>
      <c r="F5" s="2954">
        <v>0.6</v>
      </c>
      <c r="G5" s="2954">
        <v>0.6</v>
      </c>
      <c r="H5" s="2954">
        <v>0.6</v>
      </c>
      <c r="I5" s="2954">
        <v>0.6</v>
      </c>
      <c r="J5" s="2954">
        <v>0.6</v>
      </c>
      <c r="K5" s="2954">
        <v>0.6</v>
      </c>
      <c r="L5" s="2954">
        <v>0.6</v>
      </c>
      <c r="M5" s="2954">
        <v>0.6</v>
      </c>
      <c r="N5" s="2954">
        <v>0.6</v>
      </c>
      <c r="O5" s="2954">
        <v>0.6</v>
      </c>
      <c r="P5" s="2954">
        <v>0.6</v>
      </c>
      <c r="Q5" s="2954">
        <v>0.6</v>
      </c>
      <c r="R5" s="2954">
        <v>0.6</v>
      </c>
      <c r="S5" s="2954">
        <v>0.6</v>
      </c>
      <c r="T5" s="2954">
        <v>0.6</v>
      </c>
      <c r="U5" s="2954">
        <v>0.6</v>
      </c>
      <c r="V5" s="2954">
        <v>0.6</v>
      </c>
      <c r="W5" s="2954">
        <v>0.6</v>
      </c>
      <c r="X5" s="2954">
        <v>0.6</v>
      </c>
      <c r="Y5" s="2954">
        <v>0.6</v>
      </c>
      <c r="Z5" s="2954">
        <v>0.6</v>
      </c>
      <c r="AA5" s="2954">
        <v>0.6</v>
      </c>
      <c r="AB5" s="2954">
        <v>0.6</v>
      </c>
      <c r="AC5" s="2954">
        <v>0.6</v>
      </c>
      <c r="AD5" s="2954">
        <v>0.6</v>
      </c>
      <c r="AE5" s="2954">
        <v>0.6</v>
      </c>
      <c r="AF5" s="2954">
        <v>0.6</v>
      </c>
      <c r="AG5" s="2954">
        <v>0.6</v>
      </c>
      <c r="AH5" s="2955">
        <v>0.6</v>
      </c>
    </row>
    <row r="6" spans="1:34" x14ac:dyDescent="0.25">
      <c r="A6" s="2952" t="s">
        <v>1519</v>
      </c>
      <c r="B6" s="2953">
        <v>0.6</v>
      </c>
      <c r="C6" s="2954">
        <v>0.6</v>
      </c>
      <c r="D6" s="2954">
        <v>0.6</v>
      </c>
      <c r="E6" s="2954">
        <v>0.6</v>
      </c>
      <c r="F6" s="2954">
        <v>0</v>
      </c>
      <c r="G6" s="2954">
        <v>0.6</v>
      </c>
      <c r="H6" s="2954">
        <v>0.6</v>
      </c>
      <c r="I6" s="2954">
        <v>0.6</v>
      </c>
      <c r="J6" s="2954">
        <v>0.6</v>
      </c>
      <c r="K6" s="2954">
        <v>0.6</v>
      </c>
      <c r="L6" s="2954">
        <v>0.6</v>
      </c>
      <c r="M6" s="2954">
        <v>0.6</v>
      </c>
      <c r="N6" s="2954">
        <v>0.6</v>
      </c>
      <c r="O6" s="2954">
        <v>0.6</v>
      </c>
      <c r="P6" s="2954">
        <v>0.6</v>
      </c>
      <c r="Q6" s="2954">
        <v>0.6</v>
      </c>
      <c r="R6" s="2954">
        <v>0.6</v>
      </c>
      <c r="S6" s="2954">
        <v>0.6</v>
      </c>
      <c r="T6" s="2954">
        <v>0.6</v>
      </c>
      <c r="U6" s="2954">
        <v>0.6</v>
      </c>
      <c r="V6" s="2954">
        <v>0.6</v>
      </c>
      <c r="W6" s="2954">
        <v>0.6</v>
      </c>
      <c r="X6" s="2954">
        <v>0.6</v>
      </c>
      <c r="Y6" s="2954">
        <v>0.6</v>
      </c>
      <c r="Z6" s="2954">
        <v>0.6</v>
      </c>
      <c r="AA6" s="2954">
        <v>0.6</v>
      </c>
      <c r="AB6" s="2954">
        <v>0.6</v>
      </c>
      <c r="AC6" s="2954">
        <v>0.6</v>
      </c>
      <c r="AD6" s="2954">
        <v>0.6</v>
      </c>
      <c r="AE6" s="2954">
        <v>0.6</v>
      </c>
      <c r="AF6" s="2954">
        <v>0.6</v>
      </c>
      <c r="AG6" s="2954">
        <v>0.6</v>
      </c>
      <c r="AH6" s="2955">
        <v>0.6</v>
      </c>
    </row>
    <row r="7" spans="1:34" x14ac:dyDescent="0.25">
      <c r="A7" s="2952" t="s">
        <v>1520</v>
      </c>
      <c r="B7" s="2953">
        <v>0.6</v>
      </c>
      <c r="C7" s="2954">
        <v>0.6</v>
      </c>
      <c r="D7" s="2954">
        <v>0.6</v>
      </c>
      <c r="E7" s="2954">
        <v>0.6</v>
      </c>
      <c r="F7" s="2954">
        <v>0.6</v>
      </c>
      <c r="G7" s="2954">
        <v>0</v>
      </c>
      <c r="H7" s="2954">
        <v>0.6</v>
      </c>
      <c r="I7" s="2954">
        <v>0.6</v>
      </c>
      <c r="J7" s="2954">
        <v>0.6</v>
      </c>
      <c r="K7" s="2954">
        <v>0.6</v>
      </c>
      <c r="L7" s="2954">
        <v>0.6</v>
      </c>
      <c r="M7" s="2954">
        <v>0.6</v>
      </c>
      <c r="N7" s="2954">
        <v>0.6</v>
      </c>
      <c r="O7" s="2954">
        <v>0.6</v>
      </c>
      <c r="P7" s="2954">
        <v>0.6</v>
      </c>
      <c r="Q7" s="2954">
        <v>0.6</v>
      </c>
      <c r="R7" s="2954">
        <v>0.6</v>
      </c>
      <c r="S7" s="2954">
        <v>0.6</v>
      </c>
      <c r="T7" s="2954">
        <v>0.6</v>
      </c>
      <c r="U7" s="2954">
        <v>0.6</v>
      </c>
      <c r="V7" s="2954">
        <v>0.6</v>
      </c>
      <c r="W7" s="2954">
        <v>0.6</v>
      </c>
      <c r="X7" s="2954">
        <v>0.6</v>
      </c>
      <c r="Y7" s="2954">
        <v>0.6</v>
      </c>
      <c r="Z7" s="2954">
        <v>0.6</v>
      </c>
      <c r="AA7" s="2954">
        <v>0.6</v>
      </c>
      <c r="AB7" s="2954">
        <v>0.6</v>
      </c>
      <c r="AC7" s="2954">
        <v>0.6</v>
      </c>
      <c r="AD7" s="2954">
        <v>0.6</v>
      </c>
      <c r="AE7" s="2954">
        <v>0.6</v>
      </c>
      <c r="AF7" s="2954">
        <v>0.6</v>
      </c>
      <c r="AG7" s="2954">
        <v>0.6</v>
      </c>
      <c r="AH7" s="2955">
        <v>0.6</v>
      </c>
    </row>
    <row r="8" spans="1:34" x14ac:dyDescent="0.25">
      <c r="A8" s="2952" t="s">
        <v>1521</v>
      </c>
      <c r="B8" s="2953">
        <v>0.6</v>
      </c>
      <c r="C8" s="2954">
        <v>0.6</v>
      </c>
      <c r="D8" s="2954">
        <v>0.6</v>
      </c>
      <c r="E8" s="2954">
        <v>0.6</v>
      </c>
      <c r="F8" s="2954">
        <v>0.6</v>
      </c>
      <c r="G8" s="2954">
        <v>0.6</v>
      </c>
      <c r="H8" s="2954">
        <v>0</v>
      </c>
      <c r="I8" s="2954">
        <v>0.6</v>
      </c>
      <c r="J8" s="2954">
        <v>0.6</v>
      </c>
      <c r="K8" s="2954">
        <v>0.6</v>
      </c>
      <c r="L8" s="2954">
        <v>0.6</v>
      </c>
      <c r="M8" s="2954">
        <v>0.6</v>
      </c>
      <c r="N8" s="2954">
        <v>0.6</v>
      </c>
      <c r="O8" s="2954">
        <v>0.6</v>
      </c>
      <c r="P8" s="2954">
        <v>0.6</v>
      </c>
      <c r="Q8" s="2954">
        <v>0.6</v>
      </c>
      <c r="R8" s="2954">
        <v>0.6</v>
      </c>
      <c r="S8" s="2954">
        <v>0.6</v>
      </c>
      <c r="T8" s="2954">
        <v>0.6</v>
      </c>
      <c r="U8" s="2954">
        <v>0.6</v>
      </c>
      <c r="V8" s="2954">
        <v>0.6</v>
      </c>
      <c r="W8" s="2954">
        <v>0.6</v>
      </c>
      <c r="X8" s="2954">
        <v>0.6</v>
      </c>
      <c r="Y8" s="2954">
        <v>0.6</v>
      </c>
      <c r="Z8" s="2954">
        <v>0.6</v>
      </c>
      <c r="AA8" s="2954">
        <v>0.6</v>
      </c>
      <c r="AB8" s="2954">
        <v>0.6</v>
      </c>
      <c r="AC8" s="2954">
        <v>0.6</v>
      </c>
      <c r="AD8" s="2954">
        <v>0.6</v>
      </c>
      <c r="AE8" s="2954">
        <v>0.6</v>
      </c>
      <c r="AF8" s="2954">
        <v>0.6</v>
      </c>
      <c r="AG8" s="2954">
        <v>0.6</v>
      </c>
      <c r="AH8" s="2955">
        <v>0.6</v>
      </c>
    </row>
    <row r="9" spans="1:34" x14ac:dyDescent="0.25">
      <c r="A9" s="2952" t="s">
        <v>1522</v>
      </c>
      <c r="B9" s="2953">
        <v>0.6</v>
      </c>
      <c r="C9" s="2954">
        <v>0.6</v>
      </c>
      <c r="D9" s="2954">
        <v>0.6</v>
      </c>
      <c r="E9" s="2954">
        <v>0.6</v>
      </c>
      <c r="F9" s="2954">
        <v>0.6</v>
      </c>
      <c r="G9" s="2954">
        <v>0.6</v>
      </c>
      <c r="H9" s="2954">
        <v>0.6</v>
      </c>
      <c r="I9" s="2954">
        <v>0</v>
      </c>
      <c r="J9" s="2954">
        <v>0.6</v>
      </c>
      <c r="K9" s="2954">
        <v>0.6</v>
      </c>
      <c r="L9" s="2954">
        <v>0.6</v>
      </c>
      <c r="M9" s="2954">
        <v>0.6</v>
      </c>
      <c r="N9" s="2954">
        <v>0.6</v>
      </c>
      <c r="O9" s="2954">
        <v>0.6</v>
      </c>
      <c r="P9" s="2954">
        <v>0.6</v>
      </c>
      <c r="Q9" s="2954">
        <v>0.6</v>
      </c>
      <c r="R9" s="2954">
        <v>0.6</v>
      </c>
      <c r="S9" s="2954">
        <v>0.6</v>
      </c>
      <c r="T9" s="2954">
        <v>0.6</v>
      </c>
      <c r="U9" s="2954">
        <v>0.6</v>
      </c>
      <c r="V9" s="2954">
        <v>0.6</v>
      </c>
      <c r="W9" s="2954">
        <v>0.6</v>
      </c>
      <c r="X9" s="2954">
        <v>0.6</v>
      </c>
      <c r="Y9" s="2954">
        <v>0.6</v>
      </c>
      <c r="Z9" s="2954">
        <v>0.6</v>
      </c>
      <c r="AA9" s="2954">
        <v>0.6</v>
      </c>
      <c r="AB9" s="2954">
        <v>0.6</v>
      </c>
      <c r="AC9" s="2954">
        <v>0.6</v>
      </c>
      <c r="AD9" s="2954">
        <v>0.6</v>
      </c>
      <c r="AE9" s="2954">
        <v>0.6</v>
      </c>
      <c r="AF9" s="2954">
        <v>0.6</v>
      </c>
      <c r="AG9" s="2954">
        <v>0.6</v>
      </c>
      <c r="AH9" s="2955">
        <v>0.6</v>
      </c>
    </row>
    <row r="10" spans="1:34" x14ac:dyDescent="0.25">
      <c r="A10" s="2952" t="s">
        <v>1523</v>
      </c>
      <c r="B10" s="2953">
        <v>0.6</v>
      </c>
      <c r="C10" s="2954">
        <v>0.6</v>
      </c>
      <c r="D10" s="2954">
        <v>0.6</v>
      </c>
      <c r="E10" s="2954">
        <v>0.6</v>
      </c>
      <c r="F10" s="2954">
        <v>0.6</v>
      </c>
      <c r="G10" s="2954">
        <v>0.6</v>
      </c>
      <c r="H10" s="2954">
        <v>0.6</v>
      </c>
      <c r="I10" s="2954">
        <v>0.6</v>
      </c>
      <c r="J10" s="2954">
        <v>0</v>
      </c>
      <c r="K10" s="2954">
        <v>0.6</v>
      </c>
      <c r="L10" s="2954">
        <v>0.6</v>
      </c>
      <c r="M10" s="2954">
        <v>0.6</v>
      </c>
      <c r="N10" s="2954">
        <v>0.6</v>
      </c>
      <c r="O10" s="2954">
        <v>0.6</v>
      </c>
      <c r="P10" s="2954">
        <v>0.6</v>
      </c>
      <c r="Q10" s="2954">
        <v>0.6</v>
      </c>
      <c r="R10" s="2954">
        <v>0.6</v>
      </c>
      <c r="S10" s="2954">
        <v>0.6</v>
      </c>
      <c r="T10" s="2954">
        <v>0.6</v>
      </c>
      <c r="U10" s="2954">
        <v>0.6</v>
      </c>
      <c r="V10" s="2954">
        <v>0.6</v>
      </c>
      <c r="W10" s="2954">
        <v>0.6</v>
      </c>
      <c r="X10" s="2954">
        <v>0.6</v>
      </c>
      <c r="Y10" s="2954">
        <v>0.6</v>
      </c>
      <c r="Z10" s="2954">
        <v>0.6</v>
      </c>
      <c r="AA10" s="2954">
        <v>0.6</v>
      </c>
      <c r="AB10" s="2954">
        <v>0.6</v>
      </c>
      <c r="AC10" s="2954">
        <v>0.6</v>
      </c>
      <c r="AD10" s="2954">
        <v>0.6</v>
      </c>
      <c r="AE10" s="2954">
        <v>0.6</v>
      </c>
      <c r="AF10" s="2954">
        <v>0.6</v>
      </c>
      <c r="AG10" s="2954">
        <v>0.6</v>
      </c>
      <c r="AH10" s="2955">
        <v>0.6</v>
      </c>
    </row>
    <row r="11" spans="1:34" x14ac:dyDescent="0.25">
      <c r="A11" s="2952" t="s">
        <v>1524</v>
      </c>
      <c r="B11" s="2953">
        <v>0.6</v>
      </c>
      <c r="C11" s="2954">
        <v>0.6</v>
      </c>
      <c r="D11" s="2954">
        <v>0.6</v>
      </c>
      <c r="E11" s="2954">
        <v>0.6</v>
      </c>
      <c r="F11" s="2954">
        <v>0.6</v>
      </c>
      <c r="G11" s="2954">
        <v>0.6</v>
      </c>
      <c r="H11" s="2954">
        <v>0.6</v>
      </c>
      <c r="I11" s="2954">
        <v>0.6</v>
      </c>
      <c r="J11" s="2954">
        <v>0.6</v>
      </c>
      <c r="K11" s="2954">
        <v>0</v>
      </c>
      <c r="L11" s="2954">
        <v>0.6</v>
      </c>
      <c r="M11" s="2954">
        <v>0.6</v>
      </c>
      <c r="N11" s="2954">
        <v>0.6</v>
      </c>
      <c r="O11" s="2954">
        <v>0.6</v>
      </c>
      <c r="P11" s="2954">
        <v>0.6</v>
      </c>
      <c r="Q11" s="2954">
        <v>0.6</v>
      </c>
      <c r="R11" s="2954">
        <v>0.6</v>
      </c>
      <c r="S11" s="2954">
        <v>0.6</v>
      </c>
      <c r="T11" s="2954">
        <v>0.6</v>
      </c>
      <c r="U11" s="2954">
        <v>0.6</v>
      </c>
      <c r="V11" s="2954">
        <v>0.6</v>
      </c>
      <c r="W11" s="2954">
        <v>0.6</v>
      </c>
      <c r="X11" s="2954">
        <v>0.6</v>
      </c>
      <c r="Y11" s="2954">
        <v>0.6</v>
      </c>
      <c r="Z11" s="2954">
        <v>0.6</v>
      </c>
      <c r="AA11" s="2954">
        <v>0.6</v>
      </c>
      <c r="AB11" s="2954">
        <v>0.6</v>
      </c>
      <c r="AC11" s="2954">
        <v>0.6</v>
      </c>
      <c r="AD11" s="2954">
        <v>0.6</v>
      </c>
      <c r="AE11" s="2954">
        <v>0.6</v>
      </c>
      <c r="AF11" s="2954">
        <v>0.6</v>
      </c>
      <c r="AG11" s="2954">
        <v>0.6</v>
      </c>
      <c r="AH11" s="2955">
        <v>0.6</v>
      </c>
    </row>
    <row r="12" spans="1:34" x14ac:dyDescent="0.25">
      <c r="A12" s="2952" t="s">
        <v>1525</v>
      </c>
      <c r="B12" s="2953">
        <v>0.6</v>
      </c>
      <c r="C12" s="2954">
        <v>0.6</v>
      </c>
      <c r="D12" s="2954">
        <v>0.6</v>
      </c>
      <c r="E12" s="2954">
        <v>0.6</v>
      </c>
      <c r="F12" s="2954">
        <v>0.6</v>
      </c>
      <c r="G12" s="2954">
        <v>0.6</v>
      </c>
      <c r="H12" s="2954">
        <v>0.6</v>
      </c>
      <c r="I12" s="2954">
        <v>0.6</v>
      </c>
      <c r="J12" s="2954">
        <v>0.6</v>
      </c>
      <c r="K12" s="2954">
        <v>0.6</v>
      </c>
      <c r="L12" s="2954">
        <v>0</v>
      </c>
      <c r="M12" s="2954">
        <v>0.6</v>
      </c>
      <c r="N12" s="2954">
        <v>0.6</v>
      </c>
      <c r="O12" s="2954">
        <v>0.6</v>
      </c>
      <c r="P12" s="2954">
        <v>0.6</v>
      </c>
      <c r="Q12" s="2954">
        <v>0.6</v>
      </c>
      <c r="R12" s="2954">
        <v>0.6</v>
      </c>
      <c r="S12" s="2954">
        <v>0.6</v>
      </c>
      <c r="T12" s="2954">
        <v>0.6</v>
      </c>
      <c r="U12" s="2954">
        <v>0.6</v>
      </c>
      <c r="V12" s="2954">
        <v>0.6</v>
      </c>
      <c r="W12" s="2954">
        <v>0.6</v>
      </c>
      <c r="X12" s="2954">
        <v>0.6</v>
      </c>
      <c r="Y12" s="2954">
        <v>0.6</v>
      </c>
      <c r="Z12" s="2954">
        <v>0.6</v>
      </c>
      <c r="AA12" s="2954">
        <v>0.6</v>
      </c>
      <c r="AB12" s="2954">
        <v>0.6</v>
      </c>
      <c r="AC12" s="2954">
        <v>0.6</v>
      </c>
      <c r="AD12" s="2954">
        <v>0.6</v>
      </c>
      <c r="AE12" s="2954">
        <v>0.6</v>
      </c>
      <c r="AF12" s="2954">
        <v>0.6</v>
      </c>
      <c r="AG12" s="2954">
        <v>0.6</v>
      </c>
      <c r="AH12" s="2955">
        <v>0.6</v>
      </c>
    </row>
    <row r="13" spans="1:34" x14ac:dyDescent="0.25">
      <c r="A13" s="2952" t="s">
        <v>1526</v>
      </c>
      <c r="B13" s="2953">
        <v>0.6</v>
      </c>
      <c r="C13" s="2954">
        <v>0.6</v>
      </c>
      <c r="D13" s="2954">
        <v>0.6</v>
      </c>
      <c r="E13" s="2954">
        <v>0.6</v>
      </c>
      <c r="F13" s="2954">
        <v>0.6</v>
      </c>
      <c r="G13" s="2954">
        <v>0.6</v>
      </c>
      <c r="H13" s="2954">
        <v>0.6</v>
      </c>
      <c r="I13" s="2954">
        <v>0.6</v>
      </c>
      <c r="J13" s="2954">
        <v>0.6</v>
      </c>
      <c r="K13" s="2954">
        <v>0.6</v>
      </c>
      <c r="L13" s="2954">
        <v>0.6</v>
      </c>
      <c r="M13" s="2954">
        <v>0</v>
      </c>
      <c r="N13" s="2954">
        <v>0.6</v>
      </c>
      <c r="O13" s="2954">
        <v>0.6</v>
      </c>
      <c r="P13" s="2954">
        <v>0.6</v>
      </c>
      <c r="Q13" s="2954">
        <v>0.6</v>
      </c>
      <c r="R13" s="2954">
        <v>0.6</v>
      </c>
      <c r="S13" s="2954">
        <v>0.6</v>
      </c>
      <c r="T13" s="2954">
        <v>0.6</v>
      </c>
      <c r="U13" s="2954">
        <v>0.6</v>
      </c>
      <c r="V13" s="2954">
        <v>0.6</v>
      </c>
      <c r="W13" s="2954">
        <v>0.6</v>
      </c>
      <c r="X13" s="2954">
        <v>0.6</v>
      </c>
      <c r="Y13" s="2954">
        <v>0.6</v>
      </c>
      <c r="Z13" s="2954">
        <v>0.6</v>
      </c>
      <c r="AA13" s="2954">
        <v>0.6</v>
      </c>
      <c r="AB13" s="2954">
        <v>0.6</v>
      </c>
      <c r="AC13" s="2954">
        <v>0.6</v>
      </c>
      <c r="AD13" s="2954">
        <v>0.6</v>
      </c>
      <c r="AE13" s="2954">
        <v>0.6</v>
      </c>
      <c r="AF13" s="2954">
        <v>0.6</v>
      </c>
      <c r="AG13" s="2954">
        <v>0.6</v>
      </c>
      <c r="AH13" s="2955">
        <v>0.6</v>
      </c>
    </row>
    <row r="14" spans="1:34" x14ac:dyDescent="0.25">
      <c r="A14" s="2952" t="s">
        <v>1527</v>
      </c>
      <c r="B14" s="2953">
        <v>0.6</v>
      </c>
      <c r="C14" s="2954">
        <v>0.6</v>
      </c>
      <c r="D14" s="2954">
        <v>0.6</v>
      </c>
      <c r="E14" s="2954">
        <v>0.6</v>
      </c>
      <c r="F14" s="2954">
        <v>0.6</v>
      </c>
      <c r="G14" s="2954">
        <v>0.6</v>
      </c>
      <c r="H14" s="2954">
        <v>0.6</v>
      </c>
      <c r="I14" s="2954">
        <v>0.6</v>
      </c>
      <c r="J14" s="2954">
        <v>0.6</v>
      </c>
      <c r="K14" s="2954">
        <v>0.6</v>
      </c>
      <c r="L14" s="2954">
        <v>0.6</v>
      </c>
      <c r="M14" s="2954">
        <v>0.6</v>
      </c>
      <c r="N14" s="2954">
        <v>0</v>
      </c>
      <c r="O14" s="2954">
        <v>0.6</v>
      </c>
      <c r="P14" s="2954">
        <v>0.6</v>
      </c>
      <c r="Q14" s="2954">
        <v>0.6</v>
      </c>
      <c r="R14" s="2954">
        <v>0.6</v>
      </c>
      <c r="S14" s="2954">
        <v>0.6</v>
      </c>
      <c r="T14" s="2954">
        <v>0.6</v>
      </c>
      <c r="U14" s="2954">
        <v>0.6</v>
      </c>
      <c r="V14" s="2954">
        <v>0.6</v>
      </c>
      <c r="W14" s="2954">
        <v>0.6</v>
      </c>
      <c r="X14" s="2954">
        <v>0.6</v>
      </c>
      <c r="Y14" s="2954">
        <v>0.6</v>
      </c>
      <c r="Z14" s="2954">
        <v>0.6</v>
      </c>
      <c r="AA14" s="2954">
        <v>0.6</v>
      </c>
      <c r="AB14" s="2954">
        <v>0.6</v>
      </c>
      <c r="AC14" s="2954">
        <v>0.6</v>
      </c>
      <c r="AD14" s="2954">
        <v>0.6</v>
      </c>
      <c r="AE14" s="2954">
        <v>0.6</v>
      </c>
      <c r="AF14" s="2954">
        <v>0.6</v>
      </c>
      <c r="AG14" s="2954">
        <v>0.6</v>
      </c>
      <c r="AH14" s="2955">
        <v>0.6</v>
      </c>
    </row>
    <row r="15" spans="1:34" x14ac:dyDescent="0.25">
      <c r="A15" s="2952" t="s">
        <v>1528</v>
      </c>
      <c r="B15" s="2953">
        <v>0.6</v>
      </c>
      <c r="C15" s="2954">
        <v>0.6</v>
      </c>
      <c r="D15" s="2954">
        <v>0.6</v>
      </c>
      <c r="E15" s="2954">
        <v>0.6</v>
      </c>
      <c r="F15" s="2954">
        <v>0.6</v>
      </c>
      <c r="G15" s="2954">
        <v>0.6</v>
      </c>
      <c r="H15" s="2954">
        <v>0.6</v>
      </c>
      <c r="I15" s="2954">
        <v>0.6</v>
      </c>
      <c r="J15" s="2954">
        <v>0.6</v>
      </c>
      <c r="K15" s="2954">
        <v>0.6</v>
      </c>
      <c r="L15" s="2954">
        <v>0.6</v>
      </c>
      <c r="M15" s="2954">
        <v>0.6</v>
      </c>
      <c r="N15" s="2954">
        <v>0.6</v>
      </c>
      <c r="O15" s="2954">
        <v>0</v>
      </c>
      <c r="P15" s="2954">
        <v>0.6</v>
      </c>
      <c r="Q15" s="2954">
        <v>0.6</v>
      </c>
      <c r="R15" s="2954">
        <v>0.6</v>
      </c>
      <c r="S15" s="2954">
        <v>0.6</v>
      </c>
      <c r="T15" s="2954">
        <v>0.6</v>
      </c>
      <c r="U15" s="2954">
        <v>0.6</v>
      </c>
      <c r="V15" s="2954">
        <v>0.6</v>
      </c>
      <c r="W15" s="2954">
        <v>0.6</v>
      </c>
      <c r="X15" s="2954">
        <v>0.6</v>
      </c>
      <c r="Y15" s="2954">
        <v>0.6</v>
      </c>
      <c r="Z15" s="2954">
        <v>0.6</v>
      </c>
      <c r="AA15" s="2954">
        <v>0.6</v>
      </c>
      <c r="AB15" s="2954">
        <v>0.6</v>
      </c>
      <c r="AC15" s="2954">
        <v>0.6</v>
      </c>
      <c r="AD15" s="2954">
        <v>0.6</v>
      </c>
      <c r="AE15" s="2954">
        <v>0.6</v>
      </c>
      <c r="AF15" s="2954">
        <v>0.6</v>
      </c>
      <c r="AG15" s="2954">
        <v>0.6</v>
      </c>
      <c r="AH15" s="2955">
        <v>0.6</v>
      </c>
    </row>
    <row r="16" spans="1:34" x14ac:dyDescent="0.25">
      <c r="A16" s="2952" t="s">
        <v>1529</v>
      </c>
      <c r="B16" s="2953">
        <v>0.6</v>
      </c>
      <c r="C16" s="2954">
        <v>0.6</v>
      </c>
      <c r="D16" s="2954">
        <v>0.6</v>
      </c>
      <c r="E16" s="2954">
        <v>0.6</v>
      </c>
      <c r="F16" s="2954">
        <v>0.6</v>
      </c>
      <c r="G16" s="2954">
        <v>0.6</v>
      </c>
      <c r="H16" s="2954">
        <v>0.6</v>
      </c>
      <c r="I16" s="2954">
        <v>0.6</v>
      </c>
      <c r="J16" s="2954">
        <v>0.6</v>
      </c>
      <c r="K16" s="2954">
        <v>0.6</v>
      </c>
      <c r="L16" s="2954">
        <v>0.6</v>
      </c>
      <c r="M16" s="2954">
        <v>0.6</v>
      </c>
      <c r="N16" s="2954">
        <v>0.6</v>
      </c>
      <c r="O16" s="2954">
        <v>0.6</v>
      </c>
      <c r="P16" s="2954">
        <v>0</v>
      </c>
      <c r="Q16" s="2954">
        <v>0.6</v>
      </c>
      <c r="R16" s="2954">
        <v>0.6</v>
      </c>
      <c r="S16" s="2954">
        <v>0.6</v>
      </c>
      <c r="T16" s="2954">
        <v>0.6</v>
      </c>
      <c r="U16" s="2954">
        <v>0.6</v>
      </c>
      <c r="V16" s="2954">
        <v>0.6</v>
      </c>
      <c r="W16" s="2954">
        <v>0.6</v>
      </c>
      <c r="X16" s="2954">
        <v>0.6</v>
      </c>
      <c r="Y16" s="2954">
        <v>0.6</v>
      </c>
      <c r="Z16" s="2954">
        <v>0.6</v>
      </c>
      <c r="AA16" s="2954">
        <v>0.6</v>
      </c>
      <c r="AB16" s="2954">
        <v>0.6</v>
      </c>
      <c r="AC16" s="2954">
        <v>0.6</v>
      </c>
      <c r="AD16" s="2954">
        <v>0.6</v>
      </c>
      <c r="AE16" s="2954">
        <v>0.6</v>
      </c>
      <c r="AF16" s="2954">
        <v>0.6</v>
      </c>
      <c r="AG16" s="2954">
        <v>0.6</v>
      </c>
      <c r="AH16" s="2955">
        <v>0.6</v>
      </c>
    </row>
    <row r="17" spans="1:34" x14ac:dyDescent="0.25">
      <c r="A17" s="2952" t="s">
        <v>1530</v>
      </c>
      <c r="B17" s="2953">
        <v>0.6</v>
      </c>
      <c r="C17" s="2954">
        <v>0.6</v>
      </c>
      <c r="D17" s="2954">
        <v>0.6</v>
      </c>
      <c r="E17" s="2954">
        <v>0.6</v>
      </c>
      <c r="F17" s="2954">
        <v>0.6</v>
      </c>
      <c r="G17" s="2954">
        <v>0.6</v>
      </c>
      <c r="H17" s="2954">
        <v>0.6</v>
      </c>
      <c r="I17" s="2954">
        <v>0.6</v>
      </c>
      <c r="J17" s="2954">
        <v>0.6</v>
      </c>
      <c r="K17" s="2954">
        <v>0.6</v>
      </c>
      <c r="L17" s="2954">
        <v>0.6</v>
      </c>
      <c r="M17" s="2954">
        <v>0.6</v>
      </c>
      <c r="N17" s="2954">
        <v>0.6</v>
      </c>
      <c r="O17" s="2954">
        <v>0.6</v>
      </c>
      <c r="P17" s="2954">
        <v>0.6</v>
      </c>
      <c r="Q17" s="2954">
        <v>0</v>
      </c>
      <c r="R17" s="2954">
        <v>0.6</v>
      </c>
      <c r="S17" s="2954">
        <v>0.6</v>
      </c>
      <c r="T17" s="2954">
        <v>0.6</v>
      </c>
      <c r="U17" s="2954">
        <v>0.6</v>
      </c>
      <c r="V17" s="2954">
        <v>0.6</v>
      </c>
      <c r="W17" s="2954">
        <v>0.6</v>
      </c>
      <c r="X17" s="2954">
        <v>0.6</v>
      </c>
      <c r="Y17" s="2954">
        <v>0.6</v>
      </c>
      <c r="Z17" s="2954">
        <v>0.6</v>
      </c>
      <c r="AA17" s="2954">
        <v>0.6</v>
      </c>
      <c r="AB17" s="2954">
        <v>0.6</v>
      </c>
      <c r="AC17" s="2954">
        <v>0.6</v>
      </c>
      <c r="AD17" s="2954">
        <v>0.6</v>
      </c>
      <c r="AE17" s="2954">
        <v>0.6</v>
      </c>
      <c r="AF17" s="2954">
        <v>0.6</v>
      </c>
      <c r="AG17" s="2954">
        <v>0.6</v>
      </c>
      <c r="AH17" s="2955">
        <v>0.6</v>
      </c>
    </row>
    <row r="18" spans="1:34" x14ac:dyDescent="0.25">
      <c r="A18" s="2952" t="s">
        <v>1531</v>
      </c>
      <c r="B18" s="2953">
        <v>0.6</v>
      </c>
      <c r="C18" s="2954">
        <v>0.6</v>
      </c>
      <c r="D18" s="2954">
        <v>0.6</v>
      </c>
      <c r="E18" s="2954">
        <v>0.6</v>
      </c>
      <c r="F18" s="2954">
        <v>0.6</v>
      </c>
      <c r="G18" s="2954">
        <v>0.6</v>
      </c>
      <c r="H18" s="2954">
        <v>0.6</v>
      </c>
      <c r="I18" s="2954">
        <v>0.6</v>
      </c>
      <c r="J18" s="2954">
        <v>0.6</v>
      </c>
      <c r="K18" s="2954">
        <v>0.6</v>
      </c>
      <c r="L18" s="2954">
        <v>0.6</v>
      </c>
      <c r="M18" s="2954">
        <v>0.6</v>
      </c>
      <c r="N18" s="2954">
        <v>0.6</v>
      </c>
      <c r="O18" s="2954">
        <v>0.6</v>
      </c>
      <c r="P18" s="2954">
        <v>0.6</v>
      </c>
      <c r="Q18" s="2954">
        <v>0.6</v>
      </c>
      <c r="R18" s="2954">
        <v>0</v>
      </c>
      <c r="S18" s="2954">
        <v>0.6</v>
      </c>
      <c r="T18" s="2954">
        <v>0.6</v>
      </c>
      <c r="U18" s="2954">
        <v>0.6</v>
      </c>
      <c r="V18" s="2954">
        <v>0.6</v>
      </c>
      <c r="W18" s="2954">
        <v>0.6</v>
      </c>
      <c r="X18" s="2954">
        <v>0.6</v>
      </c>
      <c r="Y18" s="2954">
        <v>0.6</v>
      </c>
      <c r="Z18" s="2954">
        <v>0.6</v>
      </c>
      <c r="AA18" s="2954">
        <v>0.6</v>
      </c>
      <c r="AB18" s="2954">
        <v>0.6</v>
      </c>
      <c r="AC18" s="2954">
        <v>0.6</v>
      </c>
      <c r="AD18" s="2954">
        <v>0.6</v>
      </c>
      <c r="AE18" s="2954">
        <v>0.6</v>
      </c>
      <c r="AF18" s="2954">
        <v>0.6</v>
      </c>
      <c r="AG18" s="2954">
        <v>0.6</v>
      </c>
      <c r="AH18" s="2955">
        <v>0.6</v>
      </c>
    </row>
    <row r="19" spans="1:34" x14ac:dyDescent="0.25">
      <c r="A19" s="2952" t="s">
        <v>1532</v>
      </c>
      <c r="B19" s="2953">
        <v>0.6</v>
      </c>
      <c r="C19" s="2954">
        <v>0.6</v>
      </c>
      <c r="D19" s="2954">
        <v>0.6</v>
      </c>
      <c r="E19" s="2954">
        <v>0.6</v>
      </c>
      <c r="F19" s="2954">
        <v>0.6</v>
      </c>
      <c r="G19" s="2954">
        <v>0.6</v>
      </c>
      <c r="H19" s="2954">
        <v>0.6</v>
      </c>
      <c r="I19" s="2954">
        <v>0.6</v>
      </c>
      <c r="J19" s="2954">
        <v>0.6</v>
      </c>
      <c r="K19" s="2954">
        <v>0.6</v>
      </c>
      <c r="L19" s="2954">
        <v>0.6</v>
      </c>
      <c r="M19" s="2954">
        <v>0.6</v>
      </c>
      <c r="N19" s="2954">
        <v>0.6</v>
      </c>
      <c r="O19" s="2954">
        <v>0.6</v>
      </c>
      <c r="P19" s="2954">
        <v>0.6</v>
      </c>
      <c r="Q19" s="2954">
        <v>0.6</v>
      </c>
      <c r="R19" s="2954">
        <v>0.6</v>
      </c>
      <c r="S19" s="2954">
        <v>0</v>
      </c>
      <c r="T19" s="2954">
        <v>0.6</v>
      </c>
      <c r="U19" s="2954">
        <v>0.6</v>
      </c>
      <c r="V19" s="2954">
        <v>0.6</v>
      </c>
      <c r="W19" s="2954">
        <v>0.6</v>
      </c>
      <c r="X19" s="2954">
        <v>0.6</v>
      </c>
      <c r="Y19" s="2954">
        <v>0.6</v>
      </c>
      <c r="Z19" s="2954">
        <v>0.6</v>
      </c>
      <c r="AA19" s="2954">
        <v>0.6</v>
      </c>
      <c r="AB19" s="2954">
        <v>0.6</v>
      </c>
      <c r="AC19" s="2954">
        <v>0.6</v>
      </c>
      <c r="AD19" s="2954">
        <v>0.6</v>
      </c>
      <c r="AE19" s="2954">
        <v>0.6</v>
      </c>
      <c r="AF19" s="2954">
        <v>0.6</v>
      </c>
      <c r="AG19" s="2954">
        <v>0.6</v>
      </c>
      <c r="AH19" s="2955">
        <v>0.6</v>
      </c>
    </row>
    <row r="20" spans="1:34" x14ac:dyDescent="0.25">
      <c r="A20" s="2952" t="s">
        <v>1533</v>
      </c>
      <c r="B20" s="2953">
        <v>0.6</v>
      </c>
      <c r="C20" s="2954">
        <v>0.6</v>
      </c>
      <c r="D20" s="2954">
        <v>0.6</v>
      </c>
      <c r="E20" s="2954">
        <v>0.6</v>
      </c>
      <c r="F20" s="2954">
        <v>0.6</v>
      </c>
      <c r="G20" s="2954">
        <v>0.6</v>
      </c>
      <c r="H20" s="2954">
        <v>0.6</v>
      </c>
      <c r="I20" s="2954">
        <v>0.6</v>
      </c>
      <c r="J20" s="2954">
        <v>0.6</v>
      </c>
      <c r="K20" s="2954">
        <v>0.6</v>
      </c>
      <c r="L20" s="2954">
        <v>0.6</v>
      </c>
      <c r="M20" s="2954">
        <v>0.6</v>
      </c>
      <c r="N20" s="2954">
        <v>0.6</v>
      </c>
      <c r="O20" s="2954">
        <v>0.6</v>
      </c>
      <c r="P20" s="2954">
        <v>0.6</v>
      </c>
      <c r="Q20" s="2954">
        <v>0.6</v>
      </c>
      <c r="R20" s="2954">
        <v>0.6</v>
      </c>
      <c r="S20" s="2954">
        <v>0.6</v>
      </c>
      <c r="T20" s="2954">
        <v>0</v>
      </c>
      <c r="U20" s="2954">
        <v>0.6</v>
      </c>
      <c r="V20" s="2954">
        <v>0.6</v>
      </c>
      <c r="W20" s="2954">
        <v>0.6</v>
      </c>
      <c r="X20" s="2954">
        <v>0.6</v>
      </c>
      <c r="Y20" s="2954">
        <v>0.6</v>
      </c>
      <c r="Z20" s="2954">
        <v>0.6</v>
      </c>
      <c r="AA20" s="2954">
        <v>0.6</v>
      </c>
      <c r="AB20" s="2954">
        <v>0.6</v>
      </c>
      <c r="AC20" s="2954">
        <v>0.6</v>
      </c>
      <c r="AD20" s="2954">
        <v>0.6</v>
      </c>
      <c r="AE20" s="2954">
        <v>0.6</v>
      </c>
      <c r="AF20" s="2954">
        <v>0.6</v>
      </c>
      <c r="AG20" s="2954">
        <v>0.6</v>
      </c>
      <c r="AH20" s="2955">
        <v>0.6</v>
      </c>
    </row>
    <row r="21" spans="1:34" x14ac:dyDescent="0.25">
      <c r="A21" s="2952" t="s">
        <v>1534</v>
      </c>
      <c r="B21" s="2953">
        <v>0.6</v>
      </c>
      <c r="C21" s="2954">
        <v>0.6</v>
      </c>
      <c r="D21" s="2954">
        <v>0.6</v>
      </c>
      <c r="E21" s="2954">
        <v>0.6</v>
      </c>
      <c r="F21" s="2954">
        <v>0.6</v>
      </c>
      <c r="G21" s="2954">
        <v>0.6</v>
      </c>
      <c r="H21" s="2954">
        <v>0.6</v>
      </c>
      <c r="I21" s="2954">
        <v>0.6</v>
      </c>
      <c r="J21" s="2954">
        <v>0.6</v>
      </c>
      <c r="K21" s="2954">
        <v>0.6</v>
      </c>
      <c r="L21" s="2954">
        <v>0.6</v>
      </c>
      <c r="M21" s="2954">
        <v>0.6</v>
      </c>
      <c r="N21" s="2954">
        <v>0.6</v>
      </c>
      <c r="O21" s="2954">
        <v>0.6</v>
      </c>
      <c r="P21" s="2954">
        <v>0.6</v>
      </c>
      <c r="Q21" s="2954">
        <v>0.6</v>
      </c>
      <c r="R21" s="2954">
        <v>0.6</v>
      </c>
      <c r="S21" s="2954">
        <v>0.6</v>
      </c>
      <c r="T21" s="2954">
        <v>0.6</v>
      </c>
      <c r="U21" s="2954">
        <v>0</v>
      </c>
      <c r="V21" s="2954">
        <v>0.6</v>
      </c>
      <c r="W21" s="2954">
        <v>0.6</v>
      </c>
      <c r="X21" s="2954">
        <v>0.6</v>
      </c>
      <c r="Y21" s="2954">
        <v>0.6</v>
      </c>
      <c r="Z21" s="2954">
        <v>0.6</v>
      </c>
      <c r="AA21" s="2954">
        <v>0.6</v>
      </c>
      <c r="AB21" s="2954">
        <v>0.6</v>
      </c>
      <c r="AC21" s="2954">
        <v>0.6</v>
      </c>
      <c r="AD21" s="2954">
        <v>0.6</v>
      </c>
      <c r="AE21" s="2954">
        <v>0.6</v>
      </c>
      <c r="AF21" s="2954">
        <v>0.6</v>
      </c>
      <c r="AG21" s="2954">
        <v>0.6</v>
      </c>
      <c r="AH21" s="2955">
        <v>0.6</v>
      </c>
    </row>
    <row r="22" spans="1:34" x14ac:dyDescent="0.25">
      <c r="A22" s="2952" t="s">
        <v>1535</v>
      </c>
      <c r="B22" s="2953">
        <v>0.6</v>
      </c>
      <c r="C22" s="2954">
        <v>0.6</v>
      </c>
      <c r="D22" s="2954">
        <v>0.6</v>
      </c>
      <c r="E22" s="2954">
        <v>0.6</v>
      </c>
      <c r="F22" s="2954">
        <v>0.6</v>
      </c>
      <c r="G22" s="2954">
        <v>0.6</v>
      </c>
      <c r="H22" s="2954">
        <v>0.6</v>
      </c>
      <c r="I22" s="2954">
        <v>0.6</v>
      </c>
      <c r="J22" s="2954">
        <v>0.6</v>
      </c>
      <c r="K22" s="2954">
        <v>0.6</v>
      </c>
      <c r="L22" s="2954">
        <v>0.6</v>
      </c>
      <c r="M22" s="2954">
        <v>0.6</v>
      </c>
      <c r="N22" s="2954">
        <v>0.6</v>
      </c>
      <c r="O22" s="2954">
        <v>0.6</v>
      </c>
      <c r="P22" s="2954">
        <v>0.6</v>
      </c>
      <c r="Q22" s="2954">
        <v>0.6</v>
      </c>
      <c r="R22" s="2954">
        <v>0.6</v>
      </c>
      <c r="S22" s="2954">
        <v>0.6</v>
      </c>
      <c r="T22" s="2954">
        <v>0.6</v>
      </c>
      <c r="U22" s="2954">
        <v>0.6</v>
      </c>
      <c r="V22" s="2954">
        <v>0</v>
      </c>
      <c r="W22" s="2954">
        <v>0.6</v>
      </c>
      <c r="X22" s="2954">
        <v>0.6</v>
      </c>
      <c r="Y22" s="2954">
        <v>0.6</v>
      </c>
      <c r="Z22" s="2954">
        <v>0.6</v>
      </c>
      <c r="AA22" s="2954">
        <v>0.6</v>
      </c>
      <c r="AB22" s="2954">
        <v>0.6</v>
      </c>
      <c r="AC22" s="2954">
        <v>0.6</v>
      </c>
      <c r="AD22" s="2954">
        <v>0.6</v>
      </c>
      <c r="AE22" s="2954">
        <v>0.6</v>
      </c>
      <c r="AF22" s="2954">
        <v>0.6</v>
      </c>
      <c r="AG22" s="2954">
        <v>0.6</v>
      </c>
      <c r="AH22" s="2955">
        <v>0.6</v>
      </c>
    </row>
    <row r="23" spans="1:34" x14ac:dyDescent="0.25">
      <c r="A23" s="2952" t="s">
        <v>2313</v>
      </c>
      <c r="B23" s="2953">
        <v>0.6</v>
      </c>
      <c r="C23" s="2954">
        <v>0.6</v>
      </c>
      <c r="D23" s="2954">
        <v>0.6</v>
      </c>
      <c r="E23" s="2954">
        <v>0.6</v>
      </c>
      <c r="F23" s="2954">
        <v>0.6</v>
      </c>
      <c r="G23" s="2954">
        <v>0.6</v>
      </c>
      <c r="H23" s="2954">
        <v>0.6</v>
      </c>
      <c r="I23" s="2954">
        <v>0.6</v>
      </c>
      <c r="J23" s="2954">
        <v>0.6</v>
      </c>
      <c r="K23" s="2954">
        <v>0.6</v>
      </c>
      <c r="L23" s="2954">
        <v>0.6</v>
      </c>
      <c r="M23" s="2954">
        <v>0.6</v>
      </c>
      <c r="N23" s="2954">
        <v>0.6</v>
      </c>
      <c r="O23" s="2954">
        <v>0.6</v>
      </c>
      <c r="P23" s="2954">
        <v>0.6</v>
      </c>
      <c r="Q23" s="2954">
        <v>0.6</v>
      </c>
      <c r="R23" s="2954">
        <v>0.6</v>
      </c>
      <c r="S23" s="2954">
        <v>0.6</v>
      </c>
      <c r="T23" s="2954">
        <v>0.6</v>
      </c>
      <c r="U23" s="2954">
        <v>0.6</v>
      </c>
      <c r="V23" s="2954">
        <v>0.6</v>
      </c>
      <c r="W23" s="2954">
        <v>0</v>
      </c>
      <c r="X23" s="2954">
        <v>0.6</v>
      </c>
      <c r="Y23" s="2954">
        <v>0.6</v>
      </c>
      <c r="Z23" s="2954">
        <v>0.6</v>
      </c>
      <c r="AA23" s="2954">
        <v>0.6</v>
      </c>
      <c r="AB23" s="2954">
        <v>0.6</v>
      </c>
      <c r="AC23" s="2954">
        <v>0.6</v>
      </c>
      <c r="AD23" s="2954">
        <v>0.6</v>
      </c>
      <c r="AE23" s="2954">
        <v>0.6</v>
      </c>
      <c r="AF23" s="2954">
        <v>0.6</v>
      </c>
      <c r="AG23" s="2954">
        <v>0.6</v>
      </c>
      <c r="AH23" s="2955">
        <v>0.6</v>
      </c>
    </row>
    <row r="24" spans="1:34" x14ac:dyDescent="0.25">
      <c r="A24" s="2952" t="s">
        <v>1537</v>
      </c>
      <c r="B24" s="2953">
        <v>0.6</v>
      </c>
      <c r="C24" s="2954">
        <v>0.6</v>
      </c>
      <c r="D24" s="2954">
        <v>0.6</v>
      </c>
      <c r="E24" s="2954">
        <v>0.6</v>
      </c>
      <c r="F24" s="2954">
        <v>0.6</v>
      </c>
      <c r="G24" s="2954">
        <v>0.6</v>
      </c>
      <c r="H24" s="2954">
        <v>0.6</v>
      </c>
      <c r="I24" s="2954">
        <v>0.6</v>
      </c>
      <c r="J24" s="2954">
        <v>0.6</v>
      </c>
      <c r="K24" s="2954">
        <v>0.6</v>
      </c>
      <c r="L24" s="2954">
        <v>0.6</v>
      </c>
      <c r="M24" s="2954">
        <v>0.6</v>
      </c>
      <c r="N24" s="2954">
        <v>0.6</v>
      </c>
      <c r="O24" s="2954">
        <v>0.6</v>
      </c>
      <c r="P24" s="2954">
        <v>0.6</v>
      </c>
      <c r="Q24" s="2954">
        <v>0.6</v>
      </c>
      <c r="R24" s="2954">
        <v>0.6</v>
      </c>
      <c r="S24" s="2954">
        <v>0.6</v>
      </c>
      <c r="T24" s="2954">
        <v>0.6</v>
      </c>
      <c r="U24" s="2954">
        <v>0.6</v>
      </c>
      <c r="V24" s="2954">
        <v>0.6</v>
      </c>
      <c r="W24" s="2954">
        <v>0.6</v>
      </c>
      <c r="X24" s="2954">
        <v>0</v>
      </c>
      <c r="Y24" s="2954">
        <v>0.6</v>
      </c>
      <c r="Z24" s="2954">
        <v>0.6</v>
      </c>
      <c r="AA24" s="2954">
        <v>0.6</v>
      </c>
      <c r="AB24" s="2954">
        <v>0.6</v>
      </c>
      <c r="AC24" s="2954">
        <v>0.6</v>
      </c>
      <c r="AD24" s="2954">
        <v>0.6</v>
      </c>
      <c r="AE24" s="2954">
        <v>0.6</v>
      </c>
      <c r="AF24" s="2954">
        <v>0.6</v>
      </c>
      <c r="AG24" s="2954">
        <v>0.6</v>
      </c>
      <c r="AH24" s="2955">
        <v>0.6</v>
      </c>
    </row>
    <row r="25" spans="1:34" x14ac:dyDescent="0.25">
      <c r="A25" s="2952" t="s">
        <v>1539</v>
      </c>
      <c r="B25" s="2953">
        <v>0.6</v>
      </c>
      <c r="C25" s="2954">
        <v>0.6</v>
      </c>
      <c r="D25" s="2954">
        <v>0.6</v>
      </c>
      <c r="E25" s="2954">
        <v>0.6</v>
      </c>
      <c r="F25" s="2954">
        <v>0.6</v>
      </c>
      <c r="G25" s="2954">
        <v>0.6</v>
      </c>
      <c r="H25" s="2954">
        <v>0.6</v>
      </c>
      <c r="I25" s="2954">
        <v>0.6</v>
      </c>
      <c r="J25" s="2954">
        <v>0.6</v>
      </c>
      <c r="K25" s="2954">
        <v>0.6</v>
      </c>
      <c r="L25" s="2954">
        <v>0.6</v>
      </c>
      <c r="M25" s="2954">
        <v>0.6</v>
      </c>
      <c r="N25" s="2954">
        <v>0.6</v>
      </c>
      <c r="O25" s="2954">
        <v>0.6</v>
      </c>
      <c r="P25" s="2954">
        <v>0.6</v>
      </c>
      <c r="Q25" s="2954">
        <v>0.6</v>
      </c>
      <c r="R25" s="2954">
        <v>0.6</v>
      </c>
      <c r="S25" s="2954">
        <v>0.6</v>
      </c>
      <c r="T25" s="2954">
        <v>0.6</v>
      </c>
      <c r="U25" s="2954">
        <v>0.6</v>
      </c>
      <c r="V25" s="2954">
        <v>0.6</v>
      </c>
      <c r="W25" s="2954">
        <v>0.6</v>
      </c>
      <c r="X25" s="2954">
        <v>0.6</v>
      </c>
      <c r="Y25" s="2954">
        <v>0</v>
      </c>
      <c r="Z25" s="2954">
        <v>0.6</v>
      </c>
      <c r="AA25" s="2954">
        <v>0.6</v>
      </c>
      <c r="AB25" s="2954">
        <v>0.6</v>
      </c>
      <c r="AC25" s="2954">
        <v>0.6</v>
      </c>
      <c r="AD25" s="2954">
        <v>0.6</v>
      </c>
      <c r="AE25" s="2954">
        <v>0.6</v>
      </c>
      <c r="AF25" s="2954">
        <v>0.6</v>
      </c>
      <c r="AG25" s="2954">
        <v>0.6</v>
      </c>
      <c r="AH25" s="2955">
        <v>0.6</v>
      </c>
    </row>
    <row r="26" spans="1:34" x14ac:dyDescent="0.25">
      <c r="A26" s="2952" t="s">
        <v>1540</v>
      </c>
      <c r="B26" s="2953">
        <v>0.6</v>
      </c>
      <c r="C26" s="2954">
        <v>0.6</v>
      </c>
      <c r="D26" s="2954">
        <v>0.6</v>
      </c>
      <c r="E26" s="2954">
        <v>0.6</v>
      </c>
      <c r="F26" s="2954">
        <v>0.6</v>
      </c>
      <c r="G26" s="2954">
        <v>0.6</v>
      </c>
      <c r="H26" s="2954">
        <v>0.6</v>
      </c>
      <c r="I26" s="2954">
        <v>0.6</v>
      </c>
      <c r="J26" s="2954">
        <v>0.6</v>
      </c>
      <c r="K26" s="2954">
        <v>0.6</v>
      </c>
      <c r="L26" s="2954">
        <v>0.6</v>
      </c>
      <c r="M26" s="2954">
        <v>0.6</v>
      </c>
      <c r="N26" s="2954">
        <v>0.6</v>
      </c>
      <c r="O26" s="2954">
        <v>0.6</v>
      </c>
      <c r="P26" s="2954">
        <v>0.6</v>
      </c>
      <c r="Q26" s="2954">
        <v>0.6</v>
      </c>
      <c r="R26" s="2954">
        <v>0.6</v>
      </c>
      <c r="S26" s="2954">
        <v>0.6</v>
      </c>
      <c r="T26" s="2954">
        <v>0.6</v>
      </c>
      <c r="U26" s="2954">
        <v>0.6</v>
      </c>
      <c r="V26" s="2954">
        <v>0.6</v>
      </c>
      <c r="W26" s="2954">
        <v>0.6</v>
      </c>
      <c r="X26" s="2954">
        <v>0.6</v>
      </c>
      <c r="Y26" s="2954">
        <v>0.6</v>
      </c>
      <c r="Z26" s="2954">
        <v>0</v>
      </c>
      <c r="AA26" s="2954">
        <v>0.6</v>
      </c>
      <c r="AB26" s="2954">
        <v>0.6</v>
      </c>
      <c r="AC26" s="2954">
        <v>0.6</v>
      </c>
      <c r="AD26" s="2954">
        <v>0.6</v>
      </c>
      <c r="AE26" s="2954">
        <v>0.6</v>
      </c>
      <c r="AF26" s="2954">
        <v>0.6</v>
      </c>
      <c r="AG26" s="2954">
        <v>0.6</v>
      </c>
      <c r="AH26" s="2955">
        <v>0.6</v>
      </c>
    </row>
    <row r="27" spans="1:34" x14ac:dyDescent="0.25">
      <c r="A27" s="2952" t="s">
        <v>1541</v>
      </c>
      <c r="B27" s="2953">
        <v>0.6</v>
      </c>
      <c r="C27" s="2954">
        <v>0.6</v>
      </c>
      <c r="D27" s="2954">
        <v>0.6</v>
      </c>
      <c r="E27" s="2954">
        <v>0.6</v>
      </c>
      <c r="F27" s="2954">
        <v>0.6</v>
      </c>
      <c r="G27" s="2954">
        <v>0.6</v>
      </c>
      <c r="H27" s="2954">
        <v>0.6</v>
      </c>
      <c r="I27" s="2954">
        <v>0.6</v>
      </c>
      <c r="J27" s="2954">
        <v>0.6</v>
      </c>
      <c r="K27" s="2954">
        <v>0.6</v>
      </c>
      <c r="L27" s="2954">
        <v>0.6</v>
      </c>
      <c r="M27" s="2954">
        <v>0.6</v>
      </c>
      <c r="N27" s="2954">
        <v>0.6</v>
      </c>
      <c r="O27" s="2954">
        <v>0.6</v>
      </c>
      <c r="P27" s="2954">
        <v>0.6</v>
      </c>
      <c r="Q27" s="2954">
        <v>0.6</v>
      </c>
      <c r="R27" s="2954">
        <v>0.6</v>
      </c>
      <c r="S27" s="2954">
        <v>0.6</v>
      </c>
      <c r="T27" s="2954">
        <v>0.6</v>
      </c>
      <c r="U27" s="2954">
        <v>0.6</v>
      </c>
      <c r="V27" s="2954">
        <v>0.6</v>
      </c>
      <c r="W27" s="2954">
        <v>0.6</v>
      </c>
      <c r="X27" s="2954">
        <v>0.6</v>
      </c>
      <c r="Y27" s="2954">
        <v>0.6</v>
      </c>
      <c r="Z27" s="2954">
        <v>0.6</v>
      </c>
      <c r="AA27" s="2954">
        <v>0</v>
      </c>
      <c r="AB27" s="2954">
        <v>0.6</v>
      </c>
      <c r="AC27" s="2954">
        <v>0.6</v>
      </c>
      <c r="AD27" s="2954">
        <v>0.6</v>
      </c>
      <c r="AE27" s="2954">
        <v>0.6</v>
      </c>
      <c r="AF27" s="2954">
        <v>0.6</v>
      </c>
      <c r="AG27" s="2954">
        <v>0.6</v>
      </c>
      <c r="AH27" s="2955">
        <v>0.6</v>
      </c>
    </row>
    <row r="28" spans="1:34" x14ac:dyDescent="0.25">
      <c r="A28" s="2952" t="s">
        <v>2314</v>
      </c>
      <c r="B28" s="2953">
        <v>0.6</v>
      </c>
      <c r="C28" s="2954">
        <v>0.6</v>
      </c>
      <c r="D28" s="2954">
        <v>0.6</v>
      </c>
      <c r="E28" s="2954">
        <v>0.6</v>
      </c>
      <c r="F28" s="2954">
        <v>0.6</v>
      </c>
      <c r="G28" s="2954">
        <v>0.6</v>
      </c>
      <c r="H28" s="2954">
        <v>0.6</v>
      </c>
      <c r="I28" s="2954">
        <v>0.6</v>
      </c>
      <c r="J28" s="2954">
        <v>0.6</v>
      </c>
      <c r="K28" s="2954">
        <v>0.6</v>
      </c>
      <c r="L28" s="2954">
        <v>0.6</v>
      </c>
      <c r="M28" s="2954">
        <v>0.6</v>
      </c>
      <c r="N28" s="2954">
        <v>0.6</v>
      </c>
      <c r="O28" s="2954">
        <v>0.6</v>
      </c>
      <c r="P28" s="2954">
        <v>0.6</v>
      </c>
      <c r="Q28" s="2954">
        <v>0.6</v>
      </c>
      <c r="R28" s="2954">
        <v>0.6</v>
      </c>
      <c r="S28" s="2954">
        <v>0.6</v>
      </c>
      <c r="T28" s="2954">
        <v>0.6</v>
      </c>
      <c r="U28" s="2954">
        <v>0.6</v>
      </c>
      <c r="V28" s="2954">
        <v>0.6</v>
      </c>
      <c r="W28" s="2954">
        <v>0.6</v>
      </c>
      <c r="X28" s="2954">
        <v>0.6</v>
      </c>
      <c r="Y28" s="2954">
        <v>0.6</v>
      </c>
      <c r="Z28" s="2954">
        <v>0.6</v>
      </c>
      <c r="AA28" s="2954">
        <v>0.6</v>
      </c>
      <c r="AB28" s="2954">
        <v>0</v>
      </c>
      <c r="AC28" s="2954">
        <v>0.6</v>
      </c>
      <c r="AD28" s="2954">
        <v>0.6</v>
      </c>
      <c r="AE28" s="2954">
        <v>0.6</v>
      </c>
      <c r="AF28" s="2954">
        <v>0.6</v>
      </c>
      <c r="AG28" s="2954">
        <v>0.6</v>
      </c>
      <c r="AH28" s="2955">
        <v>0.6</v>
      </c>
    </row>
    <row r="29" spans="1:34" x14ac:dyDescent="0.25">
      <c r="A29" s="2952" t="s">
        <v>2315</v>
      </c>
      <c r="B29" s="2953">
        <v>0.6</v>
      </c>
      <c r="C29" s="2954">
        <v>0.6</v>
      </c>
      <c r="D29" s="2954">
        <v>0.6</v>
      </c>
      <c r="E29" s="2954">
        <v>0.6</v>
      </c>
      <c r="F29" s="2954">
        <v>0.6</v>
      </c>
      <c r="G29" s="2954">
        <v>0.6</v>
      </c>
      <c r="H29" s="2954">
        <v>0.6</v>
      </c>
      <c r="I29" s="2954">
        <v>0.6</v>
      </c>
      <c r="J29" s="2954">
        <v>0.6</v>
      </c>
      <c r="K29" s="2954">
        <v>0.6</v>
      </c>
      <c r="L29" s="2954">
        <v>0.6</v>
      </c>
      <c r="M29" s="2954">
        <v>0.6</v>
      </c>
      <c r="N29" s="2954">
        <v>0.6</v>
      </c>
      <c r="O29" s="2954">
        <v>0.6</v>
      </c>
      <c r="P29" s="2954">
        <v>0.6</v>
      </c>
      <c r="Q29" s="2954">
        <v>0.6</v>
      </c>
      <c r="R29" s="2954">
        <v>0.6</v>
      </c>
      <c r="S29" s="2954">
        <v>0.6</v>
      </c>
      <c r="T29" s="2954">
        <v>0.6</v>
      </c>
      <c r="U29" s="2954">
        <v>0.6</v>
      </c>
      <c r="V29" s="2954">
        <v>0.6</v>
      </c>
      <c r="W29" s="2954">
        <v>0.6</v>
      </c>
      <c r="X29" s="2954">
        <v>0.6</v>
      </c>
      <c r="Y29" s="2954">
        <v>0.6</v>
      </c>
      <c r="Z29" s="2954">
        <v>0.6</v>
      </c>
      <c r="AA29" s="2954">
        <v>0.6</v>
      </c>
      <c r="AB29" s="2954">
        <v>0.6</v>
      </c>
      <c r="AC29" s="2954">
        <v>0</v>
      </c>
      <c r="AD29" s="2954">
        <v>0.6</v>
      </c>
      <c r="AE29" s="2954">
        <v>0.6</v>
      </c>
      <c r="AF29" s="2954">
        <v>0.6</v>
      </c>
      <c r="AG29" s="2954">
        <v>0.6</v>
      </c>
      <c r="AH29" s="2955">
        <v>0.6</v>
      </c>
    </row>
    <row r="30" spans="1:34" x14ac:dyDescent="0.25">
      <c r="A30" s="2952" t="s">
        <v>1542</v>
      </c>
      <c r="B30" s="2953">
        <v>0.6</v>
      </c>
      <c r="C30" s="2954">
        <v>0.6</v>
      </c>
      <c r="D30" s="2954">
        <v>0.6</v>
      </c>
      <c r="E30" s="2954">
        <v>0.6</v>
      </c>
      <c r="F30" s="2954">
        <v>0.6</v>
      </c>
      <c r="G30" s="2954">
        <v>0.6</v>
      </c>
      <c r="H30" s="2954">
        <v>0.6</v>
      </c>
      <c r="I30" s="2954">
        <v>0.6</v>
      </c>
      <c r="J30" s="2954">
        <v>0.6</v>
      </c>
      <c r="K30" s="2954">
        <v>0.6</v>
      </c>
      <c r="L30" s="2954">
        <v>0.6</v>
      </c>
      <c r="M30" s="2954">
        <v>0.6</v>
      </c>
      <c r="N30" s="2954">
        <v>0.6</v>
      </c>
      <c r="O30" s="2954">
        <v>0.6</v>
      </c>
      <c r="P30" s="2954">
        <v>0.6</v>
      </c>
      <c r="Q30" s="2954">
        <v>0.6</v>
      </c>
      <c r="R30" s="2954">
        <v>0.6</v>
      </c>
      <c r="S30" s="2954">
        <v>0.6</v>
      </c>
      <c r="T30" s="2954">
        <v>0.6</v>
      </c>
      <c r="U30" s="2954">
        <v>0.6</v>
      </c>
      <c r="V30" s="2954">
        <v>0.6</v>
      </c>
      <c r="W30" s="2954">
        <v>0.6</v>
      </c>
      <c r="X30" s="2954">
        <v>0.6</v>
      </c>
      <c r="Y30" s="2954">
        <v>0.6</v>
      </c>
      <c r="Z30" s="2954">
        <v>0.6</v>
      </c>
      <c r="AA30" s="2954">
        <v>0.6</v>
      </c>
      <c r="AB30" s="2954">
        <v>0.6</v>
      </c>
      <c r="AC30" s="2954">
        <v>0.6</v>
      </c>
      <c r="AD30" s="2954">
        <v>0</v>
      </c>
      <c r="AE30" s="2954">
        <v>0.6</v>
      </c>
      <c r="AF30" s="2954">
        <v>0.6</v>
      </c>
      <c r="AG30" s="2954">
        <v>0.6</v>
      </c>
      <c r="AH30" s="2955">
        <v>0.6</v>
      </c>
    </row>
    <row r="31" spans="1:34" x14ac:dyDescent="0.25">
      <c r="A31" s="2952" t="s">
        <v>2316</v>
      </c>
      <c r="B31" s="2953">
        <v>0.6</v>
      </c>
      <c r="C31" s="2954">
        <v>0.6</v>
      </c>
      <c r="D31" s="2954">
        <v>0.6</v>
      </c>
      <c r="E31" s="2954">
        <v>0.6</v>
      </c>
      <c r="F31" s="2954">
        <v>0.6</v>
      </c>
      <c r="G31" s="2954">
        <v>0.6</v>
      </c>
      <c r="H31" s="2954">
        <v>0.6</v>
      </c>
      <c r="I31" s="2954">
        <v>0.6</v>
      </c>
      <c r="J31" s="2954">
        <v>0.6</v>
      </c>
      <c r="K31" s="2954">
        <v>0.6</v>
      </c>
      <c r="L31" s="2954">
        <v>0.6</v>
      </c>
      <c r="M31" s="2954">
        <v>0.6</v>
      </c>
      <c r="N31" s="2954">
        <v>0.6</v>
      </c>
      <c r="O31" s="2954">
        <v>0.6</v>
      </c>
      <c r="P31" s="2954">
        <v>0.6</v>
      </c>
      <c r="Q31" s="2954">
        <v>0.6</v>
      </c>
      <c r="R31" s="2954">
        <v>0.6</v>
      </c>
      <c r="S31" s="2954">
        <v>0.6</v>
      </c>
      <c r="T31" s="2954">
        <v>0.6</v>
      </c>
      <c r="U31" s="2954">
        <v>0.6</v>
      </c>
      <c r="V31" s="2954">
        <v>0.6</v>
      </c>
      <c r="W31" s="2954">
        <v>0.6</v>
      </c>
      <c r="X31" s="2954">
        <v>0.6</v>
      </c>
      <c r="Y31" s="2954">
        <v>0.6</v>
      </c>
      <c r="Z31" s="2954">
        <v>0.6</v>
      </c>
      <c r="AA31" s="2954">
        <v>0.6</v>
      </c>
      <c r="AB31" s="2954">
        <v>0.6</v>
      </c>
      <c r="AC31" s="2954">
        <v>0.6</v>
      </c>
      <c r="AD31" s="2954">
        <v>0.6</v>
      </c>
      <c r="AE31" s="2954">
        <v>0</v>
      </c>
      <c r="AF31" s="2954">
        <v>0.6</v>
      </c>
      <c r="AG31" s="2954">
        <v>0.6</v>
      </c>
      <c r="AH31" s="2955">
        <v>0.6</v>
      </c>
    </row>
    <row r="32" spans="1:34" x14ac:dyDescent="0.25">
      <c r="A32" s="2952" t="s">
        <v>2317</v>
      </c>
      <c r="B32" s="2953">
        <v>0.6</v>
      </c>
      <c r="C32" s="2954">
        <v>0.6</v>
      </c>
      <c r="D32" s="2954">
        <v>0.6</v>
      </c>
      <c r="E32" s="2954">
        <v>0.6</v>
      </c>
      <c r="F32" s="2954">
        <v>0.6</v>
      </c>
      <c r="G32" s="2954">
        <v>0.6</v>
      </c>
      <c r="H32" s="2954">
        <v>0.6</v>
      </c>
      <c r="I32" s="2954">
        <v>0.6</v>
      </c>
      <c r="J32" s="2954">
        <v>0.6</v>
      </c>
      <c r="K32" s="2954">
        <v>0.6</v>
      </c>
      <c r="L32" s="2954">
        <v>0.6</v>
      </c>
      <c r="M32" s="2954">
        <v>0.6</v>
      </c>
      <c r="N32" s="2954">
        <v>0.6</v>
      </c>
      <c r="O32" s="2954">
        <v>0.6</v>
      </c>
      <c r="P32" s="2954">
        <v>0.6</v>
      </c>
      <c r="Q32" s="2954">
        <v>0.6</v>
      </c>
      <c r="R32" s="2954">
        <v>0.6</v>
      </c>
      <c r="S32" s="2954">
        <v>0.6</v>
      </c>
      <c r="T32" s="2954">
        <v>0.6</v>
      </c>
      <c r="U32" s="2954">
        <v>0.6</v>
      </c>
      <c r="V32" s="2954">
        <v>0.6</v>
      </c>
      <c r="W32" s="2954">
        <v>0.6</v>
      </c>
      <c r="X32" s="2954">
        <v>0.6</v>
      </c>
      <c r="Y32" s="2954">
        <v>0.6</v>
      </c>
      <c r="Z32" s="2954">
        <v>0.6</v>
      </c>
      <c r="AA32" s="2954">
        <v>0.6</v>
      </c>
      <c r="AB32" s="2954">
        <v>0.6</v>
      </c>
      <c r="AC32" s="2954">
        <v>0.6</v>
      </c>
      <c r="AD32" s="2954">
        <v>0.6</v>
      </c>
      <c r="AE32" s="2954">
        <v>0.6</v>
      </c>
      <c r="AF32" s="2954">
        <v>0</v>
      </c>
      <c r="AG32" s="2954">
        <v>0.6</v>
      </c>
      <c r="AH32" s="2955">
        <v>0.6</v>
      </c>
    </row>
    <row r="33" spans="1:34" x14ac:dyDescent="0.25">
      <c r="A33" s="2952" t="s">
        <v>2318</v>
      </c>
      <c r="B33" s="2953">
        <v>0.6</v>
      </c>
      <c r="C33" s="2954">
        <v>0.6</v>
      </c>
      <c r="D33" s="2954">
        <v>0.6</v>
      </c>
      <c r="E33" s="2954">
        <v>0.6</v>
      </c>
      <c r="F33" s="2954">
        <v>0.6</v>
      </c>
      <c r="G33" s="2954">
        <v>0.6</v>
      </c>
      <c r="H33" s="2954">
        <v>0.6</v>
      </c>
      <c r="I33" s="2954">
        <v>0.6</v>
      </c>
      <c r="J33" s="2954">
        <v>0.6</v>
      </c>
      <c r="K33" s="2954">
        <v>0.6</v>
      </c>
      <c r="L33" s="2954">
        <v>0.6</v>
      </c>
      <c r="M33" s="2954">
        <v>0.6</v>
      </c>
      <c r="N33" s="2954">
        <v>0.6</v>
      </c>
      <c r="O33" s="2954">
        <v>0.6</v>
      </c>
      <c r="P33" s="2954">
        <v>0.6</v>
      </c>
      <c r="Q33" s="2954">
        <v>0.6</v>
      </c>
      <c r="R33" s="2954">
        <v>0.6</v>
      </c>
      <c r="S33" s="2954">
        <v>0.6</v>
      </c>
      <c r="T33" s="2954">
        <v>0.6</v>
      </c>
      <c r="U33" s="2954">
        <v>0.6</v>
      </c>
      <c r="V33" s="2954">
        <v>0.6</v>
      </c>
      <c r="W33" s="2954">
        <v>0.6</v>
      </c>
      <c r="X33" s="2954">
        <v>0.6</v>
      </c>
      <c r="Y33" s="2954">
        <v>0.6</v>
      </c>
      <c r="Z33" s="2954">
        <v>0.6</v>
      </c>
      <c r="AA33" s="2954">
        <v>0.6</v>
      </c>
      <c r="AB33" s="2954">
        <v>0.6</v>
      </c>
      <c r="AC33" s="2954">
        <v>0.6</v>
      </c>
      <c r="AD33" s="2954">
        <v>0.6</v>
      </c>
      <c r="AE33" s="2954">
        <v>0.6</v>
      </c>
      <c r="AF33" s="2954">
        <v>0.6</v>
      </c>
      <c r="AG33" s="2954">
        <v>0</v>
      </c>
      <c r="AH33" s="2955">
        <v>0.6</v>
      </c>
    </row>
    <row r="34" spans="1:34" x14ac:dyDescent="0.25">
      <c r="A34" s="2956" t="s">
        <v>2319</v>
      </c>
      <c r="B34" s="2957">
        <v>0.6</v>
      </c>
      <c r="C34" s="2958">
        <v>0.6</v>
      </c>
      <c r="D34" s="2958">
        <v>0.6</v>
      </c>
      <c r="E34" s="2958">
        <v>0.6</v>
      </c>
      <c r="F34" s="2958">
        <v>0.6</v>
      </c>
      <c r="G34" s="2958">
        <v>0.6</v>
      </c>
      <c r="H34" s="2958">
        <v>0.6</v>
      </c>
      <c r="I34" s="2958">
        <v>0.6</v>
      </c>
      <c r="J34" s="2958">
        <v>0.6</v>
      </c>
      <c r="K34" s="2958">
        <v>0.6</v>
      </c>
      <c r="L34" s="2958">
        <v>0.6</v>
      </c>
      <c r="M34" s="2958">
        <v>0.6</v>
      </c>
      <c r="N34" s="2958">
        <v>0.6</v>
      </c>
      <c r="O34" s="2958">
        <v>0.6</v>
      </c>
      <c r="P34" s="2958">
        <v>0.6</v>
      </c>
      <c r="Q34" s="2958">
        <v>0.6</v>
      </c>
      <c r="R34" s="2958">
        <v>0.6</v>
      </c>
      <c r="S34" s="2958">
        <v>0.6</v>
      </c>
      <c r="T34" s="2958">
        <v>0.6</v>
      </c>
      <c r="U34" s="2958">
        <v>0.6</v>
      </c>
      <c r="V34" s="2958">
        <v>0.6</v>
      </c>
      <c r="W34" s="2958">
        <v>0.6</v>
      </c>
      <c r="X34" s="2958">
        <v>0.6</v>
      </c>
      <c r="Y34" s="2958">
        <v>0.6</v>
      </c>
      <c r="Z34" s="2958">
        <v>0.6</v>
      </c>
      <c r="AA34" s="2958">
        <v>0.6</v>
      </c>
      <c r="AB34" s="2958">
        <v>0.6</v>
      </c>
      <c r="AC34" s="2958">
        <v>0.6</v>
      </c>
      <c r="AD34" s="2958">
        <v>0.6</v>
      </c>
      <c r="AE34" s="2958">
        <v>0.6</v>
      </c>
      <c r="AF34" s="2958">
        <v>0.6</v>
      </c>
      <c r="AG34" s="2958">
        <v>0.6</v>
      </c>
      <c r="AH34" s="2959">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499984740745262"/>
  </sheetPr>
  <dimension ref="A1:DH6"/>
  <sheetViews>
    <sheetView zoomScale="80" zoomScaleNormal="80" workbookViewId="0">
      <selection sqref="A1:A2"/>
    </sheetView>
  </sheetViews>
  <sheetFormatPr defaultColWidth="13.42578125" defaultRowHeight="14.25" x14ac:dyDescent="0.25"/>
  <cols>
    <col min="1" max="16384" width="13.42578125" style="625"/>
  </cols>
  <sheetData>
    <row r="1" spans="1:112" s="1729" customFormat="1" ht="28.5" x14ac:dyDescent="0.25">
      <c r="A1" s="3743" t="s">
        <v>1335</v>
      </c>
      <c r="B1" s="3742" t="s">
        <v>1336</v>
      </c>
      <c r="C1" s="3741"/>
      <c r="D1" s="3741" t="s">
        <v>1337</v>
      </c>
      <c r="E1" s="3741"/>
      <c r="F1" s="3741" t="s">
        <v>1338</v>
      </c>
      <c r="G1" s="3741"/>
      <c r="H1" s="3741" t="s">
        <v>1339</v>
      </c>
      <c r="I1" s="3741"/>
      <c r="J1" s="3741" t="s">
        <v>1340</v>
      </c>
      <c r="K1" s="3741"/>
      <c r="L1" s="3741" t="s">
        <v>1341</v>
      </c>
      <c r="M1" s="3741"/>
      <c r="N1" s="3741" t="s">
        <v>1342</v>
      </c>
      <c r="O1" s="3741"/>
      <c r="P1" s="3741" t="s">
        <v>1343</v>
      </c>
      <c r="Q1" s="3741"/>
      <c r="R1" s="3741" t="s">
        <v>1344</v>
      </c>
      <c r="S1" s="3741"/>
      <c r="T1" s="1725" t="s">
        <v>1345</v>
      </c>
      <c r="U1" s="1726" t="s">
        <v>1346</v>
      </c>
      <c r="V1" s="3742" t="s">
        <v>1347</v>
      </c>
      <c r="W1" s="3741"/>
      <c r="X1" s="3741" t="s">
        <v>1348</v>
      </c>
      <c r="Y1" s="3741"/>
      <c r="Z1" s="3741" t="s">
        <v>1349</v>
      </c>
      <c r="AA1" s="3741"/>
      <c r="AB1" s="3741" t="s">
        <v>1350</v>
      </c>
      <c r="AC1" s="3741"/>
      <c r="AD1" s="3741" t="s">
        <v>1351</v>
      </c>
      <c r="AE1" s="3741"/>
      <c r="AF1" s="3741" t="s">
        <v>1352</v>
      </c>
      <c r="AG1" s="3741"/>
      <c r="AH1" s="3741" t="s">
        <v>1353</v>
      </c>
      <c r="AI1" s="3741"/>
      <c r="AJ1" s="3741" t="s">
        <v>1354</v>
      </c>
      <c r="AK1" s="3741"/>
      <c r="AL1" s="1725" t="s">
        <v>1355</v>
      </c>
      <c r="AM1" s="1726" t="s">
        <v>1356</v>
      </c>
      <c r="AN1" s="3742" t="s">
        <v>1357</v>
      </c>
      <c r="AO1" s="3741"/>
      <c r="AP1" s="3741" t="s">
        <v>1358</v>
      </c>
      <c r="AQ1" s="3741"/>
      <c r="AR1" s="3741" t="s">
        <v>1359</v>
      </c>
      <c r="AS1" s="3741"/>
      <c r="AT1" s="3741" t="s">
        <v>1360</v>
      </c>
      <c r="AU1" s="3741"/>
      <c r="AV1" s="3741" t="s">
        <v>1361</v>
      </c>
      <c r="AW1" s="3741"/>
      <c r="AX1" s="3741" t="s">
        <v>1362</v>
      </c>
      <c r="AY1" s="3741"/>
      <c r="AZ1" s="3741" t="s">
        <v>1363</v>
      </c>
      <c r="BA1" s="3741"/>
      <c r="BB1" s="1725" t="s">
        <v>1364</v>
      </c>
      <c r="BC1" s="1726" t="s">
        <v>1365</v>
      </c>
      <c r="BD1" s="3742" t="s">
        <v>1366</v>
      </c>
      <c r="BE1" s="3741"/>
      <c r="BF1" s="3741" t="s">
        <v>1367</v>
      </c>
      <c r="BG1" s="3741"/>
      <c r="BH1" s="3741" t="s">
        <v>1368</v>
      </c>
      <c r="BI1" s="3741"/>
      <c r="BJ1" s="3741" t="s">
        <v>1369</v>
      </c>
      <c r="BK1" s="3741"/>
      <c r="BL1" s="3741" t="s">
        <v>1370</v>
      </c>
      <c r="BM1" s="3741"/>
      <c r="BN1" s="3741" t="s">
        <v>1371</v>
      </c>
      <c r="BO1" s="3741"/>
      <c r="BP1" s="1725" t="s">
        <v>1372</v>
      </c>
      <c r="BQ1" s="1726" t="s">
        <v>1373</v>
      </c>
      <c r="BR1" s="3742" t="s">
        <v>1374</v>
      </c>
      <c r="BS1" s="3741"/>
      <c r="BT1" s="3741" t="s">
        <v>1375</v>
      </c>
      <c r="BU1" s="3741"/>
      <c r="BV1" s="3741" t="s">
        <v>1376</v>
      </c>
      <c r="BW1" s="3741"/>
      <c r="BX1" s="3741" t="s">
        <v>1377</v>
      </c>
      <c r="BY1" s="3741"/>
      <c r="BZ1" s="3741" t="s">
        <v>1378</v>
      </c>
      <c r="CA1" s="3741"/>
      <c r="CB1" s="1725" t="s">
        <v>1379</v>
      </c>
      <c r="CC1" s="1726" t="s">
        <v>1380</v>
      </c>
      <c r="CD1" s="3742" t="s">
        <v>1381</v>
      </c>
      <c r="CE1" s="3741"/>
      <c r="CF1" s="3741" t="s">
        <v>1382</v>
      </c>
      <c r="CG1" s="3741"/>
      <c r="CH1" s="3741" t="s">
        <v>1383</v>
      </c>
      <c r="CI1" s="3741"/>
      <c r="CJ1" s="3741" t="s">
        <v>1384</v>
      </c>
      <c r="CK1" s="3741"/>
      <c r="CL1" s="1725" t="s">
        <v>1385</v>
      </c>
      <c r="CM1" s="1726" t="s">
        <v>1386</v>
      </c>
      <c r="CN1" s="3742" t="s">
        <v>1387</v>
      </c>
      <c r="CO1" s="3741"/>
      <c r="CP1" s="3741" t="s">
        <v>1388</v>
      </c>
      <c r="CQ1" s="3741"/>
      <c r="CR1" s="3741" t="s">
        <v>1389</v>
      </c>
      <c r="CS1" s="3741"/>
      <c r="CT1" s="1725" t="s">
        <v>1390</v>
      </c>
      <c r="CU1" s="1726" t="s">
        <v>1391</v>
      </c>
      <c r="CV1" s="3742" t="s">
        <v>1392</v>
      </c>
      <c r="CW1" s="3741"/>
      <c r="CX1" s="3741" t="s">
        <v>1393</v>
      </c>
      <c r="CY1" s="3741"/>
      <c r="CZ1" s="1725" t="s">
        <v>1394</v>
      </c>
      <c r="DA1" s="1726" t="s">
        <v>1395</v>
      </c>
      <c r="DB1" s="3742" t="s">
        <v>1396</v>
      </c>
      <c r="DC1" s="3741"/>
      <c r="DD1" s="1725" t="s">
        <v>1397</v>
      </c>
      <c r="DE1" s="1726" t="s">
        <v>1398</v>
      </c>
      <c r="DF1" s="1727" t="s">
        <v>1399</v>
      </c>
      <c r="DG1" s="1726" t="s">
        <v>1400</v>
      </c>
      <c r="DH1" s="1728" t="s">
        <v>1401</v>
      </c>
    </row>
    <row r="2" spans="1:112" s="1734" customFormat="1" ht="34.5" x14ac:dyDescent="0.25">
      <c r="A2" s="3744"/>
      <c r="B2" s="1730" t="s">
        <v>1827</v>
      </c>
      <c r="C2" s="1731" t="s">
        <v>1828</v>
      </c>
      <c r="D2" s="1731" t="s">
        <v>1827</v>
      </c>
      <c r="E2" s="1731" t="s">
        <v>1828</v>
      </c>
      <c r="F2" s="1731" t="s">
        <v>1827</v>
      </c>
      <c r="G2" s="1731" t="s">
        <v>1828</v>
      </c>
      <c r="H2" s="1731" t="s">
        <v>1827</v>
      </c>
      <c r="I2" s="1731" t="s">
        <v>1828</v>
      </c>
      <c r="J2" s="1731" t="s">
        <v>1827</v>
      </c>
      <c r="K2" s="1731" t="s">
        <v>1828</v>
      </c>
      <c r="L2" s="1731" t="s">
        <v>1827</v>
      </c>
      <c r="M2" s="1731" t="s">
        <v>1828</v>
      </c>
      <c r="N2" s="1731" t="s">
        <v>1827</v>
      </c>
      <c r="O2" s="1731" t="s">
        <v>1828</v>
      </c>
      <c r="P2" s="1731" t="s">
        <v>1827</v>
      </c>
      <c r="Q2" s="1731" t="s">
        <v>1828</v>
      </c>
      <c r="R2" s="1731" t="s">
        <v>1827</v>
      </c>
      <c r="S2" s="1731" t="s">
        <v>1828</v>
      </c>
      <c r="T2" s="1731" t="s">
        <v>1829</v>
      </c>
      <c r="U2" s="1732" t="s">
        <v>1830</v>
      </c>
      <c r="V2" s="1730" t="s">
        <v>1827</v>
      </c>
      <c r="W2" s="1731" t="s">
        <v>1828</v>
      </c>
      <c r="X2" s="1731" t="s">
        <v>1827</v>
      </c>
      <c r="Y2" s="1731" t="s">
        <v>1828</v>
      </c>
      <c r="Z2" s="1731" t="s">
        <v>1827</v>
      </c>
      <c r="AA2" s="1731" t="s">
        <v>1828</v>
      </c>
      <c r="AB2" s="1731" t="s">
        <v>1827</v>
      </c>
      <c r="AC2" s="1731" t="s">
        <v>1828</v>
      </c>
      <c r="AD2" s="1731" t="s">
        <v>1827</v>
      </c>
      <c r="AE2" s="1731" t="s">
        <v>1828</v>
      </c>
      <c r="AF2" s="1731" t="s">
        <v>1827</v>
      </c>
      <c r="AG2" s="1731" t="s">
        <v>1828</v>
      </c>
      <c r="AH2" s="1731" t="s">
        <v>1827</v>
      </c>
      <c r="AI2" s="1731" t="s">
        <v>1828</v>
      </c>
      <c r="AJ2" s="1731" t="s">
        <v>1827</v>
      </c>
      <c r="AK2" s="1731" t="s">
        <v>1828</v>
      </c>
      <c r="AL2" s="1731" t="s">
        <v>1829</v>
      </c>
      <c r="AM2" s="1732" t="s">
        <v>1830</v>
      </c>
      <c r="AN2" s="1730" t="s">
        <v>1827</v>
      </c>
      <c r="AO2" s="1731" t="s">
        <v>1828</v>
      </c>
      <c r="AP2" s="1731" t="s">
        <v>1827</v>
      </c>
      <c r="AQ2" s="1731" t="s">
        <v>1828</v>
      </c>
      <c r="AR2" s="1731" t="s">
        <v>1827</v>
      </c>
      <c r="AS2" s="1731" t="s">
        <v>1828</v>
      </c>
      <c r="AT2" s="1731" t="s">
        <v>1827</v>
      </c>
      <c r="AU2" s="1731" t="s">
        <v>1828</v>
      </c>
      <c r="AV2" s="1731" t="s">
        <v>1827</v>
      </c>
      <c r="AW2" s="1731" t="s">
        <v>1828</v>
      </c>
      <c r="AX2" s="1731" t="s">
        <v>1827</v>
      </c>
      <c r="AY2" s="1731" t="s">
        <v>1828</v>
      </c>
      <c r="AZ2" s="1731" t="s">
        <v>1827</v>
      </c>
      <c r="BA2" s="1731" t="s">
        <v>1828</v>
      </c>
      <c r="BB2" s="1731" t="s">
        <v>1829</v>
      </c>
      <c r="BC2" s="1732" t="s">
        <v>1830</v>
      </c>
      <c r="BD2" s="1730" t="s">
        <v>1827</v>
      </c>
      <c r="BE2" s="1731" t="s">
        <v>1828</v>
      </c>
      <c r="BF2" s="1731" t="s">
        <v>1827</v>
      </c>
      <c r="BG2" s="1731" t="s">
        <v>1828</v>
      </c>
      <c r="BH2" s="1731" t="s">
        <v>1827</v>
      </c>
      <c r="BI2" s="1731" t="s">
        <v>1828</v>
      </c>
      <c r="BJ2" s="1731" t="s">
        <v>1827</v>
      </c>
      <c r="BK2" s="1731" t="s">
        <v>1828</v>
      </c>
      <c r="BL2" s="1731" t="s">
        <v>1827</v>
      </c>
      <c r="BM2" s="1731" t="s">
        <v>1828</v>
      </c>
      <c r="BN2" s="1731" t="s">
        <v>1827</v>
      </c>
      <c r="BO2" s="1731" t="s">
        <v>1828</v>
      </c>
      <c r="BP2" s="1731" t="s">
        <v>1829</v>
      </c>
      <c r="BQ2" s="1732" t="s">
        <v>1830</v>
      </c>
      <c r="BR2" s="1730" t="s">
        <v>1827</v>
      </c>
      <c r="BS2" s="1731" t="s">
        <v>1828</v>
      </c>
      <c r="BT2" s="1731" t="s">
        <v>1827</v>
      </c>
      <c r="BU2" s="1731" t="s">
        <v>1828</v>
      </c>
      <c r="BV2" s="1731" t="s">
        <v>1827</v>
      </c>
      <c r="BW2" s="1731" t="s">
        <v>1828</v>
      </c>
      <c r="BX2" s="1731" t="s">
        <v>1827</v>
      </c>
      <c r="BY2" s="1731" t="s">
        <v>1828</v>
      </c>
      <c r="BZ2" s="1731" t="s">
        <v>1827</v>
      </c>
      <c r="CA2" s="1731" t="s">
        <v>1828</v>
      </c>
      <c r="CB2" s="1731" t="s">
        <v>1829</v>
      </c>
      <c r="CC2" s="1732" t="s">
        <v>1830</v>
      </c>
      <c r="CD2" s="1730" t="s">
        <v>1827</v>
      </c>
      <c r="CE2" s="1731" t="s">
        <v>1828</v>
      </c>
      <c r="CF2" s="1731" t="s">
        <v>1827</v>
      </c>
      <c r="CG2" s="1731" t="s">
        <v>1828</v>
      </c>
      <c r="CH2" s="1731" t="s">
        <v>1827</v>
      </c>
      <c r="CI2" s="1731" t="s">
        <v>1828</v>
      </c>
      <c r="CJ2" s="1731" t="s">
        <v>1827</v>
      </c>
      <c r="CK2" s="1731" t="s">
        <v>1828</v>
      </c>
      <c r="CL2" s="1731" t="s">
        <v>1829</v>
      </c>
      <c r="CM2" s="1732" t="s">
        <v>1830</v>
      </c>
      <c r="CN2" s="1730" t="s">
        <v>1827</v>
      </c>
      <c r="CO2" s="1731" t="s">
        <v>1828</v>
      </c>
      <c r="CP2" s="1731" t="s">
        <v>1827</v>
      </c>
      <c r="CQ2" s="1731" t="s">
        <v>1828</v>
      </c>
      <c r="CR2" s="1731" t="s">
        <v>1827</v>
      </c>
      <c r="CS2" s="1731" t="s">
        <v>1828</v>
      </c>
      <c r="CT2" s="1731" t="s">
        <v>1829</v>
      </c>
      <c r="CU2" s="1732" t="s">
        <v>1830</v>
      </c>
      <c r="CV2" s="1730" t="s">
        <v>1827</v>
      </c>
      <c r="CW2" s="1731" t="s">
        <v>1828</v>
      </c>
      <c r="CX2" s="1731" t="s">
        <v>1827</v>
      </c>
      <c r="CY2" s="1731" t="s">
        <v>1828</v>
      </c>
      <c r="CZ2" s="1731" t="s">
        <v>1829</v>
      </c>
      <c r="DA2" s="1732" t="s">
        <v>1830</v>
      </c>
      <c r="DB2" s="1730" t="s">
        <v>1827</v>
      </c>
      <c r="DC2" s="1731" t="s">
        <v>1828</v>
      </c>
      <c r="DD2" s="1731" t="s">
        <v>1829</v>
      </c>
      <c r="DE2" s="1732" t="s">
        <v>1830</v>
      </c>
      <c r="DF2" s="1730" t="s">
        <v>1829</v>
      </c>
      <c r="DG2" s="1732" t="s">
        <v>1830</v>
      </c>
      <c r="DH2" s="1733" t="s">
        <v>1830</v>
      </c>
    </row>
    <row r="3" spans="1:112" s="1723" customFormat="1" x14ac:dyDescent="0.25">
      <c r="A3" s="1382">
        <v>0.999</v>
      </c>
      <c r="B3" s="1383">
        <v>0.97044553354850815</v>
      </c>
      <c r="C3" s="1383">
        <v>0.96947508801495963</v>
      </c>
      <c r="D3" s="1383">
        <v>0.91393118527122819</v>
      </c>
      <c r="E3" s="1383">
        <v>0.91301725408595691</v>
      </c>
      <c r="F3" s="1383">
        <v>0.81058424597018708</v>
      </c>
      <c r="G3" s="1383">
        <v>0.80977366172421694</v>
      </c>
      <c r="H3" s="1383">
        <v>0.71892373343192617</v>
      </c>
      <c r="I3" s="1383">
        <v>0.71820480969849421</v>
      </c>
      <c r="J3" s="1383">
        <v>0.56552543869953709</v>
      </c>
      <c r="K3" s="1383">
        <v>0.5649599132608375</v>
      </c>
      <c r="L3" s="1383">
        <v>0.4</v>
      </c>
      <c r="M3" s="1384">
        <f>L3*99.9%</f>
        <v>0.39960000000000007</v>
      </c>
      <c r="N3" s="1383">
        <v>0.4</v>
      </c>
      <c r="O3" s="1384">
        <f>N3*99.9%</f>
        <v>0.39960000000000007</v>
      </c>
      <c r="P3" s="1383">
        <v>0.4</v>
      </c>
      <c r="Q3" s="1384">
        <f>P3*99.9%</f>
        <v>0.39960000000000007</v>
      </c>
      <c r="R3" s="1383">
        <v>0.4</v>
      </c>
      <c r="S3" s="1384">
        <f>R3*99.9%</f>
        <v>0.39960000000000007</v>
      </c>
      <c r="T3" s="1383">
        <v>0.4</v>
      </c>
      <c r="U3" s="1383">
        <v>0</v>
      </c>
      <c r="V3" s="1383">
        <v>0.97044553354850815</v>
      </c>
      <c r="W3" s="1383">
        <v>0.96947508801495963</v>
      </c>
      <c r="X3" s="1383">
        <v>0.91393118527122819</v>
      </c>
      <c r="Y3" s="1383">
        <v>0.91301725408595691</v>
      </c>
      <c r="Z3" s="1383">
        <v>0.86070797642505781</v>
      </c>
      <c r="AA3" s="1383">
        <v>0.8598472684486328</v>
      </c>
      <c r="AB3" s="1383">
        <v>0.76337949433685315</v>
      </c>
      <c r="AC3" s="1383">
        <v>0.76261611484251635</v>
      </c>
      <c r="AD3" s="1383">
        <v>0.56552543869953709</v>
      </c>
      <c r="AE3" s="1383">
        <v>0.5649599132608375</v>
      </c>
      <c r="AF3" s="1383">
        <v>0.418951549247639</v>
      </c>
      <c r="AG3" s="1383">
        <v>0.41853259769839135</v>
      </c>
      <c r="AH3" s="1383">
        <v>0.4</v>
      </c>
      <c r="AI3" s="1384">
        <f>AH3*99.9%</f>
        <v>0.39960000000000007</v>
      </c>
      <c r="AJ3" s="1383">
        <v>0.4</v>
      </c>
      <c r="AK3" s="1384">
        <f>AJ3*99.9%</f>
        <v>0.39960000000000007</v>
      </c>
      <c r="AL3" s="1383">
        <v>0.4</v>
      </c>
      <c r="AM3" s="1383">
        <v>0</v>
      </c>
      <c r="AN3" s="1383">
        <v>0.97044553354850815</v>
      </c>
      <c r="AO3" s="1383">
        <v>0.96947508801495963</v>
      </c>
      <c r="AP3" s="1383">
        <v>0.94176453358424872</v>
      </c>
      <c r="AQ3" s="1383">
        <v>0.94082276905066442</v>
      </c>
      <c r="AR3" s="1383">
        <v>0.88692043671715748</v>
      </c>
      <c r="AS3" s="1383">
        <v>0.88603351628044036</v>
      </c>
      <c r="AT3" s="1383">
        <v>0.76337949433685315</v>
      </c>
      <c r="AU3" s="1383">
        <v>0.76261611484251635</v>
      </c>
      <c r="AV3" s="1383">
        <v>0.65704681981505675</v>
      </c>
      <c r="AW3" s="1383">
        <v>0.6563897729952417</v>
      </c>
      <c r="AX3" s="1383">
        <v>0.56552543869953709</v>
      </c>
      <c r="AY3" s="1383">
        <v>0.5649599132608375</v>
      </c>
      <c r="AZ3" s="1383">
        <v>0.418951549247639</v>
      </c>
      <c r="BA3" s="1383">
        <v>0.41853259769839135</v>
      </c>
      <c r="BB3" s="1383">
        <v>0.4</v>
      </c>
      <c r="BC3" s="1383">
        <v>0</v>
      </c>
      <c r="BD3" s="1383">
        <v>0.98511193960306265</v>
      </c>
      <c r="BE3" s="1383">
        <v>0.9841268276634596</v>
      </c>
      <c r="BF3" s="1383">
        <v>0.95599748183309996</v>
      </c>
      <c r="BG3" s="1383">
        <v>0.9550414843512669</v>
      </c>
      <c r="BH3" s="1383">
        <v>0.88692043671715748</v>
      </c>
      <c r="BI3" s="1383">
        <v>0.88603351628044036</v>
      </c>
      <c r="BJ3" s="1383">
        <v>0.82283465805601841</v>
      </c>
      <c r="BK3" s="1383">
        <v>0.82201182339796242</v>
      </c>
      <c r="BL3" s="1383">
        <v>0.76337949433685315</v>
      </c>
      <c r="BM3" s="1383">
        <v>0.76261611484251635</v>
      </c>
      <c r="BN3" s="1383">
        <v>0.65704681981505675</v>
      </c>
      <c r="BO3" s="1383">
        <v>0.6563897729952417</v>
      </c>
      <c r="BP3" s="1383">
        <v>0.4</v>
      </c>
      <c r="BQ3" s="1383">
        <v>0</v>
      </c>
      <c r="BR3" s="1383">
        <v>0.98019867330675525</v>
      </c>
      <c r="BS3" s="1383">
        <v>0.97921847463344847</v>
      </c>
      <c r="BT3" s="1383">
        <v>0.93239381990594827</v>
      </c>
      <c r="BU3" s="1383">
        <v>0.93146142608604232</v>
      </c>
      <c r="BV3" s="1383">
        <v>0.88692043671715748</v>
      </c>
      <c r="BW3" s="1383">
        <v>0.88603351628044036</v>
      </c>
      <c r="BX3" s="1383">
        <v>0.8436648165963837</v>
      </c>
      <c r="BY3" s="1383">
        <v>0.84282115177978734</v>
      </c>
      <c r="BZ3" s="1383">
        <v>0.76337949433685326</v>
      </c>
      <c r="CA3" s="1383">
        <v>0.76261611484251646</v>
      </c>
      <c r="CB3" s="1383">
        <v>0.4</v>
      </c>
      <c r="CC3" s="1383">
        <v>0</v>
      </c>
      <c r="CD3" s="1383">
        <v>0.97044553354850815</v>
      </c>
      <c r="CE3" s="1383">
        <v>0.96947508801495963</v>
      </c>
      <c r="CF3" s="1383">
        <v>0.94176453358424872</v>
      </c>
      <c r="CG3" s="1383">
        <v>0.94082276905066442</v>
      </c>
      <c r="CH3" s="1383">
        <v>0.91393118527122819</v>
      </c>
      <c r="CI3" s="1383">
        <v>0.91301725408595691</v>
      </c>
      <c r="CJ3" s="1383">
        <v>0.86070797642505781</v>
      </c>
      <c r="CK3" s="1383">
        <v>0.8598472684486328</v>
      </c>
      <c r="CL3" s="1383">
        <v>0.4</v>
      </c>
      <c r="CM3" s="1383">
        <v>0</v>
      </c>
      <c r="CN3" s="1383">
        <v>0.98511193960306265</v>
      </c>
      <c r="CO3" s="1383">
        <v>0.9841268276634596</v>
      </c>
      <c r="CP3" s="1383">
        <v>0.97044553354850815</v>
      </c>
      <c r="CQ3" s="1383">
        <v>0.96947508801495963</v>
      </c>
      <c r="CR3" s="1383">
        <v>0.94176453358424872</v>
      </c>
      <c r="CS3" s="1383">
        <v>0.94082276905066442</v>
      </c>
      <c r="CT3" s="1383">
        <v>0.4</v>
      </c>
      <c r="CU3" s="1383">
        <v>0</v>
      </c>
      <c r="CV3" s="1383">
        <v>0.99004983374916811</v>
      </c>
      <c r="CW3" s="1383">
        <v>0.98905978391541893</v>
      </c>
      <c r="CX3" s="1383">
        <v>0.97044553354850815</v>
      </c>
      <c r="CY3" s="1383">
        <v>0.96947508801495963</v>
      </c>
      <c r="CZ3" s="1383">
        <v>0.4</v>
      </c>
      <c r="DA3" s="1383">
        <v>0</v>
      </c>
      <c r="DB3" s="1383">
        <v>0.98511193960306265</v>
      </c>
      <c r="DC3" s="1383">
        <v>0.9841268276634596</v>
      </c>
      <c r="DD3" s="1383">
        <v>0.4</v>
      </c>
      <c r="DE3" s="1383">
        <v>0</v>
      </c>
      <c r="DF3" s="1383">
        <v>0.4</v>
      </c>
      <c r="DG3" s="1383">
        <v>0</v>
      </c>
      <c r="DH3" s="1385">
        <v>0</v>
      </c>
    </row>
    <row r="4" spans="1:112" s="1723" customFormat="1" x14ac:dyDescent="0.25">
      <c r="A4" s="1720">
        <f>MIN(100%,A3*1.25)</f>
        <v>1</v>
      </c>
      <c r="B4" s="1721">
        <f t="shared" ref="B4:BM4" si="0">MIN(100%,B3*1.25)</f>
        <v>1</v>
      </c>
      <c r="C4" s="1721">
        <f t="shared" si="0"/>
        <v>1</v>
      </c>
      <c r="D4" s="1721">
        <f t="shared" si="0"/>
        <v>1</v>
      </c>
      <c r="E4" s="1721">
        <f t="shared" si="0"/>
        <v>1</v>
      </c>
      <c r="F4" s="1721">
        <f t="shared" si="0"/>
        <v>1</v>
      </c>
      <c r="G4" s="1721">
        <f t="shared" si="0"/>
        <v>1</v>
      </c>
      <c r="H4" s="1721">
        <f t="shared" si="0"/>
        <v>0.89865466678990769</v>
      </c>
      <c r="I4" s="1721">
        <f t="shared" si="0"/>
        <v>0.89775601212311773</v>
      </c>
      <c r="J4" s="1721">
        <f t="shared" si="0"/>
        <v>0.70690679837442139</v>
      </c>
      <c r="K4" s="1721">
        <f t="shared" si="0"/>
        <v>0.7061998915760469</v>
      </c>
      <c r="L4" s="1721">
        <f t="shared" si="0"/>
        <v>0.5</v>
      </c>
      <c r="M4" s="1721">
        <f t="shared" si="0"/>
        <v>0.49950000000000006</v>
      </c>
      <c r="N4" s="1721">
        <f t="shared" si="0"/>
        <v>0.5</v>
      </c>
      <c r="O4" s="1721">
        <f t="shared" si="0"/>
        <v>0.49950000000000006</v>
      </c>
      <c r="P4" s="1721">
        <f t="shared" si="0"/>
        <v>0.5</v>
      </c>
      <c r="Q4" s="1721">
        <f t="shared" si="0"/>
        <v>0.49950000000000006</v>
      </c>
      <c r="R4" s="1721">
        <f t="shared" si="0"/>
        <v>0.5</v>
      </c>
      <c r="S4" s="1721">
        <f t="shared" si="0"/>
        <v>0.49950000000000006</v>
      </c>
      <c r="T4" s="1721">
        <f t="shared" si="0"/>
        <v>0.5</v>
      </c>
      <c r="U4" s="1721">
        <f t="shared" si="0"/>
        <v>0</v>
      </c>
      <c r="V4" s="1721">
        <f t="shared" si="0"/>
        <v>1</v>
      </c>
      <c r="W4" s="1721">
        <f t="shared" si="0"/>
        <v>1</v>
      </c>
      <c r="X4" s="1721">
        <f t="shared" si="0"/>
        <v>1</v>
      </c>
      <c r="Y4" s="1721">
        <f t="shared" si="0"/>
        <v>1</v>
      </c>
      <c r="Z4" s="1721">
        <f t="shared" si="0"/>
        <v>1</v>
      </c>
      <c r="AA4" s="1721">
        <f t="shared" si="0"/>
        <v>1</v>
      </c>
      <c r="AB4" s="1721">
        <f t="shared" si="0"/>
        <v>0.95422436792106646</v>
      </c>
      <c r="AC4" s="1721">
        <f t="shared" si="0"/>
        <v>0.95327014355314543</v>
      </c>
      <c r="AD4" s="1721">
        <f t="shared" si="0"/>
        <v>0.70690679837442139</v>
      </c>
      <c r="AE4" s="1721">
        <f t="shared" si="0"/>
        <v>0.7061998915760469</v>
      </c>
      <c r="AF4" s="1721">
        <f t="shared" si="0"/>
        <v>0.5236894365595488</v>
      </c>
      <c r="AG4" s="1721">
        <f t="shared" si="0"/>
        <v>0.52316574712298913</v>
      </c>
      <c r="AH4" s="1721">
        <f t="shared" si="0"/>
        <v>0.5</v>
      </c>
      <c r="AI4" s="1721">
        <f t="shared" si="0"/>
        <v>0.49950000000000006</v>
      </c>
      <c r="AJ4" s="1721">
        <f t="shared" si="0"/>
        <v>0.5</v>
      </c>
      <c r="AK4" s="1721">
        <f t="shared" si="0"/>
        <v>0.49950000000000006</v>
      </c>
      <c r="AL4" s="1721">
        <f t="shared" si="0"/>
        <v>0.5</v>
      </c>
      <c r="AM4" s="1721">
        <f t="shared" si="0"/>
        <v>0</v>
      </c>
      <c r="AN4" s="1721">
        <f t="shared" si="0"/>
        <v>1</v>
      </c>
      <c r="AO4" s="1721">
        <f t="shared" si="0"/>
        <v>1</v>
      </c>
      <c r="AP4" s="1721">
        <f t="shared" si="0"/>
        <v>1</v>
      </c>
      <c r="AQ4" s="1721">
        <f t="shared" si="0"/>
        <v>1</v>
      </c>
      <c r="AR4" s="1721">
        <f t="shared" si="0"/>
        <v>1</v>
      </c>
      <c r="AS4" s="1721">
        <f t="shared" si="0"/>
        <v>1</v>
      </c>
      <c r="AT4" s="1721">
        <f t="shared" si="0"/>
        <v>0.95422436792106646</v>
      </c>
      <c r="AU4" s="1721">
        <f t="shared" si="0"/>
        <v>0.95327014355314543</v>
      </c>
      <c r="AV4" s="1721">
        <f t="shared" si="0"/>
        <v>0.82130852476882099</v>
      </c>
      <c r="AW4" s="1721">
        <f t="shared" si="0"/>
        <v>0.82048721624405219</v>
      </c>
      <c r="AX4" s="1721">
        <f t="shared" si="0"/>
        <v>0.70690679837442139</v>
      </c>
      <c r="AY4" s="1721">
        <f t="shared" si="0"/>
        <v>0.7061998915760469</v>
      </c>
      <c r="AZ4" s="1721">
        <f t="shared" si="0"/>
        <v>0.5236894365595488</v>
      </c>
      <c r="BA4" s="1721">
        <f t="shared" si="0"/>
        <v>0.52316574712298913</v>
      </c>
      <c r="BB4" s="1721">
        <f t="shared" si="0"/>
        <v>0.5</v>
      </c>
      <c r="BC4" s="1721">
        <f t="shared" si="0"/>
        <v>0</v>
      </c>
      <c r="BD4" s="1721">
        <f t="shared" si="0"/>
        <v>1</v>
      </c>
      <c r="BE4" s="1721">
        <f t="shared" si="0"/>
        <v>1</v>
      </c>
      <c r="BF4" s="1721">
        <f t="shared" si="0"/>
        <v>1</v>
      </c>
      <c r="BG4" s="1721">
        <f t="shared" si="0"/>
        <v>1</v>
      </c>
      <c r="BH4" s="1721">
        <f t="shared" si="0"/>
        <v>1</v>
      </c>
      <c r="BI4" s="1721">
        <f t="shared" si="0"/>
        <v>1</v>
      </c>
      <c r="BJ4" s="1721">
        <f t="shared" si="0"/>
        <v>1</v>
      </c>
      <c r="BK4" s="1721">
        <f t="shared" si="0"/>
        <v>1</v>
      </c>
      <c r="BL4" s="1721">
        <f t="shared" si="0"/>
        <v>0.95422436792106646</v>
      </c>
      <c r="BM4" s="1721">
        <f t="shared" si="0"/>
        <v>0.95327014355314543</v>
      </c>
      <c r="BN4" s="1721">
        <f t="shared" ref="BN4:DH4" si="1">MIN(100%,BN3*1.25)</f>
        <v>0.82130852476882099</v>
      </c>
      <c r="BO4" s="1721">
        <f t="shared" si="1"/>
        <v>0.82048721624405219</v>
      </c>
      <c r="BP4" s="1721">
        <f t="shared" si="1"/>
        <v>0.5</v>
      </c>
      <c r="BQ4" s="1721">
        <f t="shared" si="1"/>
        <v>0</v>
      </c>
      <c r="BR4" s="1721">
        <f t="shared" si="1"/>
        <v>1</v>
      </c>
      <c r="BS4" s="1721">
        <f t="shared" si="1"/>
        <v>1</v>
      </c>
      <c r="BT4" s="1721">
        <f t="shared" si="1"/>
        <v>1</v>
      </c>
      <c r="BU4" s="1721">
        <f t="shared" si="1"/>
        <v>1</v>
      </c>
      <c r="BV4" s="1721">
        <f t="shared" si="1"/>
        <v>1</v>
      </c>
      <c r="BW4" s="1721">
        <f t="shared" si="1"/>
        <v>1</v>
      </c>
      <c r="BX4" s="1721">
        <f t="shared" si="1"/>
        <v>1</v>
      </c>
      <c r="BY4" s="1721">
        <f t="shared" si="1"/>
        <v>1</v>
      </c>
      <c r="BZ4" s="1721">
        <f t="shared" si="1"/>
        <v>0.95422436792106657</v>
      </c>
      <c r="CA4" s="1721">
        <f t="shared" si="1"/>
        <v>0.95327014355314554</v>
      </c>
      <c r="CB4" s="1721">
        <f t="shared" si="1"/>
        <v>0.5</v>
      </c>
      <c r="CC4" s="1721">
        <f t="shared" si="1"/>
        <v>0</v>
      </c>
      <c r="CD4" s="1721">
        <f t="shared" si="1"/>
        <v>1</v>
      </c>
      <c r="CE4" s="1721">
        <f t="shared" si="1"/>
        <v>1</v>
      </c>
      <c r="CF4" s="1721">
        <f t="shared" si="1"/>
        <v>1</v>
      </c>
      <c r="CG4" s="1721">
        <f t="shared" si="1"/>
        <v>1</v>
      </c>
      <c r="CH4" s="1721">
        <f t="shared" si="1"/>
        <v>1</v>
      </c>
      <c r="CI4" s="1721">
        <f t="shared" si="1"/>
        <v>1</v>
      </c>
      <c r="CJ4" s="1721">
        <f t="shared" si="1"/>
        <v>1</v>
      </c>
      <c r="CK4" s="1721">
        <f t="shared" si="1"/>
        <v>1</v>
      </c>
      <c r="CL4" s="1721">
        <f t="shared" si="1"/>
        <v>0.5</v>
      </c>
      <c r="CM4" s="1721">
        <f t="shared" si="1"/>
        <v>0</v>
      </c>
      <c r="CN4" s="1721">
        <f t="shared" si="1"/>
        <v>1</v>
      </c>
      <c r="CO4" s="1721">
        <f t="shared" si="1"/>
        <v>1</v>
      </c>
      <c r="CP4" s="1721">
        <f t="shared" si="1"/>
        <v>1</v>
      </c>
      <c r="CQ4" s="1721">
        <f t="shared" si="1"/>
        <v>1</v>
      </c>
      <c r="CR4" s="1721">
        <f t="shared" si="1"/>
        <v>1</v>
      </c>
      <c r="CS4" s="1721">
        <f t="shared" si="1"/>
        <v>1</v>
      </c>
      <c r="CT4" s="1721">
        <f t="shared" si="1"/>
        <v>0.5</v>
      </c>
      <c r="CU4" s="1721">
        <f t="shared" si="1"/>
        <v>0</v>
      </c>
      <c r="CV4" s="1721">
        <f t="shared" si="1"/>
        <v>1</v>
      </c>
      <c r="CW4" s="1721">
        <f t="shared" si="1"/>
        <v>1</v>
      </c>
      <c r="CX4" s="1721">
        <f t="shared" si="1"/>
        <v>1</v>
      </c>
      <c r="CY4" s="1721">
        <f t="shared" si="1"/>
        <v>1</v>
      </c>
      <c r="CZ4" s="1721">
        <f t="shared" si="1"/>
        <v>0.5</v>
      </c>
      <c r="DA4" s="1721">
        <f t="shared" si="1"/>
        <v>0</v>
      </c>
      <c r="DB4" s="1721">
        <f t="shared" si="1"/>
        <v>1</v>
      </c>
      <c r="DC4" s="1721">
        <f t="shared" si="1"/>
        <v>1</v>
      </c>
      <c r="DD4" s="1721">
        <f t="shared" si="1"/>
        <v>0.5</v>
      </c>
      <c r="DE4" s="1721">
        <f t="shared" si="1"/>
        <v>0</v>
      </c>
      <c r="DF4" s="1721">
        <f t="shared" si="1"/>
        <v>0.5</v>
      </c>
      <c r="DG4" s="1721">
        <f t="shared" si="1"/>
        <v>0</v>
      </c>
      <c r="DH4" s="1722">
        <f t="shared" si="1"/>
        <v>0</v>
      </c>
    </row>
    <row r="5" spans="1:112" s="1723" customFormat="1" x14ac:dyDescent="0.25">
      <c r="C5" s="1723">
        <f>C3/B3</f>
        <v>0.999</v>
      </c>
      <c r="E5" s="1723">
        <f>E3/D3</f>
        <v>0.999</v>
      </c>
      <c r="G5" s="1723">
        <f>G3/F3</f>
        <v>0.99900000000000011</v>
      </c>
      <c r="I5" s="1723">
        <f>I3/H3</f>
        <v>0.999</v>
      </c>
      <c r="K5" s="1723">
        <f>K3/J3</f>
        <v>0.99899999999999989</v>
      </c>
      <c r="M5" s="1723">
        <f>M3/L3</f>
        <v>0.99900000000000011</v>
      </c>
      <c r="O5" s="1723">
        <f>O3/N3</f>
        <v>0.99900000000000011</v>
      </c>
      <c r="Q5" s="1723">
        <f>Q3/P3</f>
        <v>0.99900000000000011</v>
      </c>
      <c r="S5" s="1723">
        <f>S3/R3</f>
        <v>0.99900000000000011</v>
      </c>
      <c r="U5" s="1723">
        <f>U3/T3</f>
        <v>0</v>
      </c>
      <c r="W5" s="1723">
        <f>W3/V3</f>
        <v>0.999</v>
      </c>
      <c r="Y5" s="1723">
        <f>Y3/X3</f>
        <v>0.999</v>
      </c>
      <c r="AA5" s="1723">
        <f>AA3/Z3</f>
        <v>0.999</v>
      </c>
      <c r="AC5" s="1723">
        <f>AC3/AB3</f>
        <v>0.99900000000000011</v>
      </c>
      <c r="AE5" s="1723">
        <f>AE3/AD3</f>
        <v>0.99899999999999989</v>
      </c>
      <c r="AG5" s="1723">
        <f>AG3/AF3</f>
        <v>0.999</v>
      </c>
      <c r="AI5" s="1723">
        <f>AI3/AH3</f>
        <v>0.99900000000000011</v>
      </c>
      <c r="AK5" s="1723">
        <f>AK3/AJ3</f>
        <v>0.99900000000000011</v>
      </c>
      <c r="AM5" s="1723">
        <f>AM3/AL3</f>
        <v>0</v>
      </c>
      <c r="AO5" s="1723">
        <f>AO3/AN3</f>
        <v>0.999</v>
      </c>
      <c r="AQ5" s="1723">
        <f>AQ3/AP3</f>
        <v>0.999</v>
      </c>
      <c r="AS5" s="1723">
        <f>AS3/AR3</f>
        <v>0.999</v>
      </c>
      <c r="AU5" s="1723">
        <f>AU3/AT3</f>
        <v>0.99900000000000011</v>
      </c>
      <c r="AW5" s="1723">
        <f>AW3/AV3</f>
        <v>0.999</v>
      </c>
      <c r="AY5" s="1723">
        <f>AY3/AX3</f>
        <v>0.99899999999999989</v>
      </c>
      <c r="BA5" s="1723">
        <f>BA3/AZ3</f>
        <v>0.999</v>
      </c>
      <c r="BC5" s="1723">
        <f>BC3/BB3</f>
        <v>0</v>
      </c>
      <c r="BE5" s="1723">
        <f>BE3/BD3</f>
        <v>0.999</v>
      </c>
      <c r="BG5" s="1723">
        <f>BG3/BF3</f>
        <v>0.999</v>
      </c>
      <c r="BI5" s="1723">
        <f>BI3/BH3</f>
        <v>0.999</v>
      </c>
      <c r="BK5" s="1723">
        <f>BK3/BJ3</f>
        <v>0.999</v>
      </c>
      <c r="BM5" s="1723">
        <f>BM3/BL3</f>
        <v>0.99900000000000011</v>
      </c>
      <c r="BO5" s="1723">
        <f>BO3/BN3</f>
        <v>0.999</v>
      </c>
      <c r="BQ5" s="1723">
        <f>BQ3/BP3</f>
        <v>0</v>
      </c>
      <c r="BS5" s="1723">
        <f>BS3/BR3</f>
        <v>0.999</v>
      </c>
      <c r="BU5" s="1723">
        <f>BU3/BT3</f>
        <v>0.999</v>
      </c>
      <c r="BW5" s="1723">
        <f>BW3/BV3</f>
        <v>0.999</v>
      </c>
      <c r="BY5" s="1723">
        <f>BY3/BX3</f>
        <v>0.999</v>
      </c>
      <c r="CA5" s="1723">
        <f>CA3/BZ3</f>
        <v>0.99900000000000011</v>
      </c>
      <c r="CC5" s="1723">
        <f>CC3/CB3</f>
        <v>0</v>
      </c>
      <c r="CE5" s="1723">
        <f>CE3/CD3</f>
        <v>0.999</v>
      </c>
      <c r="CG5" s="1723">
        <f>CG3/CF3</f>
        <v>0.999</v>
      </c>
      <c r="CI5" s="1723">
        <f>CI3/CH3</f>
        <v>0.999</v>
      </c>
      <c r="CK5" s="1723">
        <f>CK3/CJ3</f>
        <v>0.999</v>
      </c>
      <c r="CM5" s="1723">
        <f>CM3/CL3</f>
        <v>0</v>
      </c>
      <c r="CO5" s="1723">
        <f>CO3/CN3</f>
        <v>0.999</v>
      </c>
      <c r="CQ5" s="1723">
        <f>CQ3/CP3</f>
        <v>0.999</v>
      </c>
      <c r="CS5" s="1723">
        <f>CS3/CR3</f>
        <v>0.999</v>
      </c>
      <c r="CU5" s="1723">
        <f>CU3/CT3</f>
        <v>0</v>
      </c>
      <c r="CW5" s="1723">
        <f>CW3/CV3</f>
        <v>0.999</v>
      </c>
      <c r="CY5" s="1723">
        <f>CY3/CX3</f>
        <v>0.999</v>
      </c>
      <c r="DA5" s="1723">
        <f>DA3/CZ3</f>
        <v>0</v>
      </c>
      <c r="DC5" s="1723">
        <f>DC3/DB3</f>
        <v>0.999</v>
      </c>
      <c r="DE5" s="1723">
        <f>DE3/DD3</f>
        <v>0</v>
      </c>
      <c r="DG5" s="1723">
        <f>DG3/DF3</f>
        <v>0</v>
      </c>
    </row>
    <row r="6" spans="1:112" x14ac:dyDescent="0.25">
      <c r="C6" s="1724"/>
      <c r="E6" s="1724"/>
      <c r="G6" s="1724"/>
      <c r="I6" s="1724"/>
      <c r="K6" s="1724"/>
      <c r="M6" s="1724"/>
      <c r="O6" s="1724"/>
      <c r="Q6" s="1724"/>
      <c r="S6" s="1724"/>
      <c r="U6" s="1724"/>
      <c r="W6" s="1724"/>
      <c r="Y6" s="1724"/>
      <c r="AA6" s="1724"/>
      <c r="AC6" s="1724"/>
      <c r="AE6" s="1724"/>
      <c r="AG6" s="1724"/>
      <c r="AI6" s="1724"/>
      <c r="AK6" s="1724"/>
      <c r="AM6" s="1724"/>
      <c r="AO6" s="1724"/>
      <c r="AQ6" s="1724"/>
      <c r="AS6" s="1724"/>
      <c r="AU6" s="1724"/>
      <c r="AW6" s="1724"/>
      <c r="AY6" s="1724"/>
      <c r="BA6" s="1724"/>
      <c r="BC6" s="1724"/>
      <c r="BE6" s="1724"/>
      <c r="BG6" s="1724"/>
      <c r="BI6" s="1724"/>
      <c r="BK6" s="1724"/>
      <c r="BM6" s="1724"/>
      <c r="BO6" s="1724"/>
      <c r="BQ6" s="1724"/>
      <c r="BS6" s="1724"/>
      <c r="BU6" s="1724"/>
      <c r="BW6" s="1724"/>
      <c r="BY6" s="1724"/>
      <c r="CA6" s="1724"/>
      <c r="CC6" s="1724"/>
      <c r="CE6" s="1724"/>
      <c r="CG6" s="1724"/>
      <c r="CI6" s="1724"/>
      <c r="CK6" s="1724"/>
      <c r="CM6" s="1724"/>
      <c r="CO6" s="1724"/>
      <c r="CQ6" s="1724"/>
      <c r="CS6" s="1724"/>
      <c r="CU6" s="1724"/>
      <c r="CW6" s="1724"/>
      <c r="CY6" s="1724"/>
      <c r="DA6" s="1724"/>
      <c r="DC6" s="1724"/>
      <c r="DE6" s="1724"/>
      <c r="DG6" s="1724"/>
    </row>
  </sheetData>
  <mergeCells count="46">
    <mergeCell ref="X1:Y1"/>
    <mergeCell ref="A1:A2"/>
    <mergeCell ref="B1:C1"/>
    <mergeCell ref="D1:E1"/>
    <mergeCell ref="F1:G1"/>
    <mergeCell ref="H1:I1"/>
    <mergeCell ref="J1:K1"/>
    <mergeCell ref="L1:M1"/>
    <mergeCell ref="N1:O1"/>
    <mergeCell ref="P1:Q1"/>
    <mergeCell ref="R1:S1"/>
    <mergeCell ref="V1:W1"/>
    <mergeCell ref="AX1:AY1"/>
    <mergeCell ref="Z1:AA1"/>
    <mergeCell ref="AB1:AC1"/>
    <mergeCell ref="AD1:AE1"/>
    <mergeCell ref="AF1:AG1"/>
    <mergeCell ref="AH1:AI1"/>
    <mergeCell ref="AJ1:AK1"/>
    <mergeCell ref="AN1:AO1"/>
    <mergeCell ref="AP1:AQ1"/>
    <mergeCell ref="AR1:AS1"/>
    <mergeCell ref="AT1:AU1"/>
    <mergeCell ref="AV1:AW1"/>
    <mergeCell ref="BZ1:CA1"/>
    <mergeCell ref="AZ1:BA1"/>
    <mergeCell ref="BD1:BE1"/>
    <mergeCell ref="BF1:BG1"/>
    <mergeCell ref="BH1:BI1"/>
    <mergeCell ref="BJ1:BK1"/>
    <mergeCell ref="BL1:BM1"/>
    <mergeCell ref="BN1:BO1"/>
    <mergeCell ref="BR1:BS1"/>
    <mergeCell ref="BT1:BU1"/>
    <mergeCell ref="BV1:BW1"/>
    <mergeCell ref="BX1:BY1"/>
    <mergeCell ref="CR1:CS1"/>
    <mergeCell ref="CV1:CW1"/>
    <mergeCell ref="CX1:CY1"/>
    <mergeCell ref="DB1:DC1"/>
    <mergeCell ref="CD1:CE1"/>
    <mergeCell ref="CF1:CG1"/>
    <mergeCell ref="CH1:CI1"/>
    <mergeCell ref="CJ1:CK1"/>
    <mergeCell ref="CN1:CO1"/>
    <mergeCell ref="CP1:CQ1"/>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499984740745262"/>
  </sheetPr>
  <dimension ref="A1:H5"/>
  <sheetViews>
    <sheetView zoomScale="80" zoomScaleNormal="80" workbookViewId="0">
      <selection sqref="A1:D1"/>
    </sheetView>
  </sheetViews>
  <sheetFormatPr defaultColWidth="9" defaultRowHeight="14.25" x14ac:dyDescent="0.25"/>
  <cols>
    <col min="1" max="1" width="6.5703125" style="1393" bestFit="1" customWidth="1"/>
    <col min="2" max="2" width="9.5703125" style="1393" bestFit="1" customWidth="1"/>
    <col min="3" max="3" width="6.5703125" style="1393" bestFit="1" customWidth="1"/>
    <col min="4" max="4" width="9.5703125" style="1393" bestFit="1" customWidth="1"/>
    <col min="5" max="5" width="6.5703125" style="1393" bestFit="1" customWidth="1"/>
    <col min="6" max="6" width="9.5703125" style="1393" bestFit="1" customWidth="1"/>
    <col min="7" max="7" width="6.5703125" style="1393" bestFit="1" customWidth="1"/>
    <col min="8" max="8" width="9.5703125" style="1393" bestFit="1" customWidth="1"/>
    <col min="9" max="16384" width="9" style="1393"/>
  </cols>
  <sheetData>
    <row r="1" spans="1:8" s="1386" customFormat="1" ht="10.5" x14ac:dyDescent="0.25">
      <c r="A1" s="3745" t="s">
        <v>1448</v>
      </c>
      <c r="B1" s="3746"/>
      <c r="C1" s="3746"/>
      <c r="D1" s="3746"/>
      <c r="E1" s="3746" t="s">
        <v>1449</v>
      </c>
      <c r="F1" s="3746"/>
      <c r="G1" s="3746"/>
      <c r="H1" s="3747"/>
    </row>
    <row r="2" spans="1:8" s="1386" customFormat="1" ht="10.5" x14ac:dyDescent="0.25">
      <c r="A2" s="3748" t="s">
        <v>1450</v>
      </c>
      <c r="B2" s="3749"/>
      <c r="C2" s="3750" t="s">
        <v>1451</v>
      </c>
      <c r="D2" s="3750"/>
      <c r="E2" s="3751" t="s">
        <v>1450</v>
      </c>
      <c r="F2" s="3752"/>
      <c r="G2" s="3753" t="s">
        <v>1451</v>
      </c>
      <c r="H2" s="3754"/>
    </row>
    <row r="3" spans="1:8" s="1386" customFormat="1" ht="21" x14ac:dyDescent="0.25">
      <c r="A3" s="1387" t="s">
        <v>1452</v>
      </c>
      <c r="B3" s="1388" t="s">
        <v>1453</v>
      </c>
      <c r="C3" s="1388" t="s">
        <v>1452</v>
      </c>
      <c r="D3" s="1388" t="s">
        <v>1453</v>
      </c>
      <c r="E3" s="1388" t="s">
        <v>1452</v>
      </c>
      <c r="F3" s="1388" t="s">
        <v>1453</v>
      </c>
      <c r="G3" s="1388" t="s">
        <v>1452</v>
      </c>
      <c r="H3" s="1389" t="s">
        <v>1453</v>
      </c>
    </row>
    <row r="4" spans="1:8" x14ac:dyDescent="0.25">
      <c r="A4" s="1390">
        <v>1</v>
      </c>
      <c r="B4" s="1391">
        <v>0.999</v>
      </c>
      <c r="C4" s="1391">
        <v>0.65</v>
      </c>
      <c r="D4" s="1391">
        <v>0.64934999999999998</v>
      </c>
      <c r="E4" s="1391">
        <v>0.35</v>
      </c>
      <c r="F4" s="1391">
        <v>0.34964999999999996</v>
      </c>
      <c r="G4" s="1391">
        <v>0.22749999999999998</v>
      </c>
      <c r="H4" s="1392">
        <v>0.22727249999999999</v>
      </c>
    </row>
    <row r="5" spans="1:8" x14ac:dyDescent="0.25">
      <c r="A5" s="1394">
        <f>MIN(100%,A4*1.25)</f>
        <v>1</v>
      </c>
      <c r="B5" s="1395">
        <f t="shared" ref="B5:H5" si="0">MIN(100%,B4*1.25)</f>
        <v>1</v>
      </c>
      <c r="C5" s="1395">
        <f t="shared" si="0"/>
        <v>0.8125</v>
      </c>
      <c r="D5" s="1395">
        <f t="shared" si="0"/>
        <v>0.81168750000000001</v>
      </c>
      <c r="E5" s="1395">
        <f t="shared" si="0"/>
        <v>0.4375</v>
      </c>
      <c r="F5" s="1395">
        <f t="shared" si="0"/>
        <v>0.43706249999999996</v>
      </c>
      <c r="G5" s="1395">
        <f t="shared" si="0"/>
        <v>0.28437499999999999</v>
      </c>
      <c r="H5" s="1396">
        <f t="shared" si="0"/>
        <v>0.28409062499999999</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499984740745262"/>
  </sheetPr>
  <dimension ref="A1:H5"/>
  <sheetViews>
    <sheetView zoomScale="80" zoomScaleNormal="80" workbookViewId="0">
      <selection sqref="A1:D1"/>
    </sheetView>
  </sheetViews>
  <sheetFormatPr defaultColWidth="9" defaultRowHeight="14.25" x14ac:dyDescent="0.25"/>
  <cols>
    <col min="1" max="1" width="6.5703125" style="1393" bestFit="1" customWidth="1"/>
    <col min="2" max="2" width="9.5703125" style="1393" bestFit="1" customWidth="1"/>
    <col min="3" max="3" width="6.5703125" style="1393" bestFit="1" customWidth="1"/>
    <col min="4" max="4" width="9.5703125" style="1393" bestFit="1" customWidth="1"/>
    <col min="5" max="5" width="6.5703125" style="1393" bestFit="1" customWidth="1"/>
    <col min="6" max="6" width="9.5703125" style="1393" bestFit="1" customWidth="1"/>
    <col min="7" max="7" width="6.5703125" style="1393" bestFit="1" customWidth="1"/>
    <col min="8" max="8" width="9.5703125" style="1393" bestFit="1" customWidth="1"/>
    <col min="9" max="16384" width="9" style="1393"/>
  </cols>
  <sheetData>
    <row r="1" spans="1:8" s="1386" customFormat="1" ht="10.5" x14ac:dyDescent="0.25">
      <c r="A1" s="3755" t="s">
        <v>1469</v>
      </c>
      <c r="B1" s="3756"/>
      <c r="C1" s="3756"/>
      <c r="D1" s="3756"/>
      <c r="E1" s="3756" t="s">
        <v>1470</v>
      </c>
      <c r="F1" s="3756"/>
      <c r="G1" s="3756"/>
      <c r="H1" s="3757"/>
    </row>
    <row r="2" spans="1:8" s="1386" customFormat="1" ht="10.5" x14ac:dyDescent="0.25">
      <c r="A2" s="3758" t="s">
        <v>1450</v>
      </c>
      <c r="B2" s="3749"/>
      <c r="C2" s="3750" t="s">
        <v>1451</v>
      </c>
      <c r="D2" s="3750"/>
      <c r="E2" s="3749" t="s">
        <v>1450</v>
      </c>
      <c r="F2" s="3749"/>
      <c r="G2" s="3750" t="s">
        <v>1451</v>
      </c>
      <c r="H2" s="3759"/>
    </row>
    <row r="3" spans="1:8" s="1386" customFormat="1" ht="21" x14ac:dyDescent="0.25">
      <c r="A3" s="1397" t="s">
        <v>1452</v>
      </c>
      <c r="B3" s="1388" t="s">
        <v>1453</v>
      </c>
      <c r="C3" s="1388" t="s">
        <v>1452</v>
      </c>
      <c r="D3" s="1388" t="s">
        <v>1453</v>
      </c>
      <c r="E3" s="1388" t="s">
        <v>1452</v>
      </c>
      <c r="F3" s="1388" t="s">
        <v>1453</v>
      </c>
      <c r="G3" s="1388" t="s">
        <v>1452</v>
      </c>
      <c r="H3" s="1398" t="s">
        <v>1453</v>
      </c>
    </row>
    <row r="4" spans="1:8" x14ac:dyDescent="0.25">
      <c r="A4" s="1399">
        <v>1</v>
      </c>
      <c r="B4" s="1400">
        <v>0.999</v>
      </c>
      <c r="C4" s="1400">
        <v>0.8</v>
      </c>
      <c r="D4" s="1400">
        <v>0.79920000000000002</v>
      </c>
      <c r="E4" s="1400">
        <v>0.4</v>
      </c>
      <c r="F4" s="1400">
        <v>0.39960000000000001</v>
      </c>
      <c r="G4" s="1400">
        <v>0.32000000000000006</v>
      </c>
      <c r="H4" s="1401">
        <v>0.31968000000000008</v>
      </c>
    </row>
    <row r="5" spans="1:8" x14ac:dyDescent="0.25">
      <c r="A5" s="1402">
        <f t="shared" ref="A5:H5" si="0">MIN(100%,A4*1.25)</f>
        <v>1</v>
      </c>
      <c r="B5" s="1403">
        <f t="shared" si="0"/>
        <v>1</v>
      </c>
      <c r="C5" s="1403">
        <f t="shared" si="0"/>
        <v>1</v>
      </c>
      <c r="D5" s="1403">
        <f t="shared" si="0"/>
        <v>0.999</v>
      </c>
      <c r="E5" s="1403">
        <f t="shared" si="0"/>
        <v>0.5</v>
      </c>
      <c r="F5" s="1403">
        <f t="shared" si="0"/>
        <v>0.4995</v>
      </c>
      <c r="G5" s="1403">
        <f t="shared" si="0"/>
        <v>0.40000000000000008</v>
      </c>
      <c r="H5" s="1404">
        <f t="shared" si="0"/>
        <v>0.39960000000000007</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499984740745262"/>
  </sheetPr>
  <dimension ref="A1:D21"/>
  <sheetViews>
    <sheetView zoomScale="80" zoomScaleNormal="80" workbookViewId="0"/>
  </sheetViews>
  <sheetFormatPr defaultColWidth="9" defaultRowHeight="14.25" x14ac:dyDescent="0.25"/>
  <cols>
    <col min="1" max="1" width="3.42578125" style="1414" bestFit="1" customWidth="1"/>
    <col min="2" max="4" width="18.140625" style="1393" bestFit="1" customWidth="1"/>
    <col min="5" max="16384" width="9" style="1393"/>
  </cols>
  <sheetData>
    <row r="1" spans="1:4" s="1386" customFormat="1" ht="21" x14ac:dyDescent="0.25">
      <c r="A1" s="1405"/>
      <c r="B1" s="1406" t="s">
        <v>1831</v>
      </c>
      <c r="C1" s="1406" t="s">
        <v>1832</v>
      </c>
      <c r="D1" s="1407" t="s">
        <v>1833</v>
      </c>
    </row>
    <row r="2" spans="1:4" x14ac:dyDescent="0.25">
      <c r="A2" s="1408">
        <v>1</v>
      </c>
      <c r="B2" s="1409">
        <v>0.999</v>
      </c>
      <c r="C2" s="1409">
        <v>0.15</v>
      </c>
      <c r="D2" s="1410">
        <v>0.14984999999999998</v>
      </c>
    </row>
    <row r="3" spans="1:4" x14ac:dyDescent="0.25">
      <c r="A3" s="1408">
        <v>2</v>
      </c>
      <c r="B3" s="1409">
        <v>0.999</v>
      </c>
      <c r="C3" s="1409">
        <v>0.15</v>
      </c>
      <c r="D3" s="1410">
        <v>0.14984999999999998</v>
      </c>
    </row>
    <row r="4" spans="1:4" x14ac:dyDescent="0.25">
      <c r="A4" s="1408">
        <v>3</v>
      </c>
      <c r="B4" s="1409">
        <v>0.999</v>
      </c>
      <c r="C4" s="1409">
        <v>0.15</v>
      </c>
      <c r="D4" s="1410">
        <v>0.14984999999999998</v>
      </c>
    </row>
    <row r="5" spans="1:4" x14ac:dyDescent="0.25">
      <c r="A5" s="1408">
        <v>4</v>
      </c>
      <c r="B5" s="1409">
        <v>0.999</v>
      </c>
      <c r="C5" s="1409">
        <v>0.15</v>
      </c>
      <c r="D5" s="1410">
        <v>0.14984999999999998</v>
      </c>
    </row>
    <row r="6" spans="1:4" x14ac:dyDescent="0.25">
      <c r="A6" s="1408">
        <v>5</v>
      </c>
      <c r="B6" s="1409">
        <v>0.999</v>
      </c>
      <c r="C6" s="1409">
        <v>0.25</v>
      </c>
      <c r="D6" s="1410">
        <v>0.24975</v>
      </c>
    </row>
    <row r="7" spans="1:4" x14ac:dyDescent="0.25">
      <c r="A7" s="1408">
        <v>6</v>
      </c>
      <c r="B7" s="1409">
        <v>0.999</v>
      </c>
      <c r="C7" s="1409">
        <v>0.25</v>
      </c>
      <c r="D7" s="1410">
        <v>0.24975</v>
      </c>
    </row>
    <row r="8" spans="1:4" x14ac:dyDescent="0.25">
      <c r="A8" s="1408">
        <v>7</v>
      </c>
      <c r="B8" s="1409">
        <v>0.999</v>
      </c>
      <c r="C8" s="1409">
        <v>0.25</v>
      </c>
      <c r="D8" s="1410">
        <v>0.24975</v>
      </c>
    </row>
    <row r="9" spans="1:4" x14ac:dyDescent="0.25">
      <c r="A9" s="1408">
        <v>8</v>
      </c>
      <c r="B9" s="1409">
        <v>0.999</v>
      </c>
      <c r="C9" s="1409">
        <v>0.25</v>
      </c>
      <c r="D9" s="1410">
        <v>0.24975</v>
      </c>
    </row>
    <row r="10" spans="1:4" x14ac:dyDescent="0.25">
      <c r="A10" s="1408">
        <v>9</v>
      </c>
      <c r="B10" s="1409">
        <v>0.999</v>
      </c>
      <c r="C10" s="1409">
        <v>7.4999999999999997E-2</v>
      </c>
      <c r="D10" s="1410">
        <v>7.4924999999999992E-2</v>
      </c>
    </row>
    <row r="11" spans="1:4" x14ac:dyDescent="0.25">
      <c r="A11" s="1411">
        <v>10</v>
      </c>
      <c r="B11" s="1412">
        <v>0.999</v>
      </c>
      <c r="C11" s="1412">
        <v>0.125</v>
      </c>
      <c r="D11" s="1413">
        <v>0.124875</v>
      </c>
    </row>
    <row r="12" spans="1:4" x14ac:dyDescent="0.25">
      <c r="A12" s="1408">
        <v>1</v>
      </c>
      <c r="B12" s="1409">
        <f>MIN(100%,B2*1.25)</f>
        <v>1</v>
      </c>
      <c r="C12" s="1409">
        <f t="shared" ref="C12:D12" si="0">MIN(100%,C2*1.25)</f>
        <v>0.1875</v>
      </c>
      <c r="D12" s="1410">
        <f t="shared" si="0"/>
        <v>0.18731249999999999</v>
      </c>
    </row>
    <row r="13" spans="1:4" x14ac:dyDescent="0.25">
      <c r="A13" s="1408">
        <v>2</v>
      </c>
      <c r="B13" s="1409">
        <f t="shared" ref="B13:D21" si="1">MIN(100%,B3*1.25)</f>
        <v>1</v>
      </c>
      <c r="C13" s="1409">
        <f t="shared" si="1"/>
        <v>0.1875</v>
      </c>
      <c r="D13" s="1410">
        <f t="shared" si="1"/>
        <v>0.18731249999999999</v>
      </c>
    </row>
    <row r="14" spans="1:4" x14ac:dyDescent="0.25">
      <c r="A14" s="1408">
        <v>3</v>
      </c>
      <c r="B14" s="1409">
        <f t="shared" si="1"/>
        <v>1</v>
      </c>
      <c r="C14" s="1409">
        <f t="shared" si="1"/>
        <v>0.1875</v>
      </c>
      <c r="D14" s="1410">
        <f t="shared" si="1"/>
        <v>0.18731249999999999</v>
      </c>
    </row>
    <row r="15" spans="1:4" x14ac:dyDescent="0.25">
      <c r="A15" s="1408">
        <v>4</v>
      </c>
      <c r="B15" s="1409">
        <f t="shared" si="1"/>
        <v>1</v>
      </c>
      <c r="C15" s="1409">
        <f t="shared" si="1"/>
        <v>0.1875</v>
      </c>
      <c r="D15" s="1410">
        <f t="shared" si="1"/>
        <v>0.18731249999999999</v>
      </c>
    </row>
    <row r="16" spans="1:4" x14ac:dyDescent="0.25">
      <c r="A16" s="1408">
        <v>5</v>
      </c>
      <c r="B16" s="1409">
        <f t="shared" si="1"/>
        <v>1</v>
      </c>
      <c r="C16" s="1409">
        <f t="shared" si="1"/>
        <v>0.3125</v>
      </c>
      <c r="D16" s="1410">
        <f t="shared" si="1"/>
        <v>0.31218750000000001</v>
      </c>
    </row>
    <row r="17" spans="1:4" x14ac:dyDescent="0.25">
      <c r="A17" s="1408">
        <v>6</v>
      </c>
      <c r="B17" s="1409">
        <f t="shared" si="1"/>
        <v>1</v>
      </c>
      <c r="C17" s="1409">
        <f t="shared" si="1"/>
        <v>0.3125</v>
      </c>
      <c r="D17" s="1410">
        <f t="shared" si="1"/>
        <v>0.31218750000000001</v>
      </c>
    </row>
    <row r="18" spans="1:4" x14ac:dyDescent="0.25">
      <c r="A18" s="1408">
        <v>7</v>
      </c>
      <c r="B18" s="1409">
        <f t="shared" si="1"/>
        <v>1</v>
      </c>
      <c r="C18" s="1409">
        <f t="shared" si="1"/>
        <v>0.3125</v>
      </c>
      <c r="D18" s="1410">
        <f t="shared" si="1"/>
        <v>0.31218750000000001</v>
      </c>
    </row>
    <row r="19" spans="1:4" x14ac:dyDescent="0.25">
      <c r="A19" s="1408">
        <v>8</v>
      </c>
      <c r="B19" s="1409">
        <f t="shared" si="1"/>
        <v>1</v>
      </c>
      <c r="C19" s="1409">
        <f t="shared" si="1"/>
        <v>0.3125</v>
      </c>
      <c r="D19" s="1410">
        <f t="shared" si="1"/>
        <v>0.31218750000000001</v>
      </c>
    </row>
    <row r="20" spans="1:4" x14ac:dyDescent="0.25">
      <c r="A20" s="1408">
        <v>9</v>
      </c>
      <c r="B20" s="1409">
        <f t="shared" si="1"/>
        <v>1</v>
      </c>
      <c r="C20" s="1409">
        <f t="shared" si="1"/>
        <v>9.375E-2</v>
      </c>
      <c r="D20" s="1410">
        <f t="shared" si="1"/>
        <v>9.3656249999999996E-2</v>
      </c>
    </row>
    <row r="21" spans="1:4" x14ac:dyDescent="0.25">
      <c r="A21" s="1411">
        <v>10</v>
      </c>
      <c r="B21" s="1412">
        <f t="shared" si="1"/>
        <v>1</v>
      </c>
      <c r="C21" s="1412">
        <f t="shared" si="1"/>
        <v>0.15625</v>
      </c>
      <c r="D21" s="1413">
        <f t="shared" si="1"/>
        <v>0.15609375</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I25"/>
  <sheetViews>
    <sheetView zoomScale="75" zoomScaleNormal="75" workbookViewId="0"/>
  </sheetViews>
  <sheetFormatPr defaultColWidth="16.7109375" defaultRowHeight="15" customHeight="1" x14ac:dyDescent="0.25"/>
  <cols>
    <col min="1" max="1" width="4.7109375" style="2419" customWidth="1"/>
    <col min="2" max="9" width="12.7109375" style="1393" customWidth="1"/>
    <col min="10" max="16384" width="16.7109375" style="1393"/>
  </cols>
  <sheetData>
    <row r="1" spans="1:9" s="2419" customFormat="1" ht="15" customHeight="1" x14ac:dyDescent="0.25">
      <c r="A1" s="2418"/>
      <c r="B1" s="3760" t="s">
        <v>1498</v>
      </c>
      <c r="C1" s="3761"/>
      <c r="D1" s="3761"/>
      <c r="E1" s="3761"/>
      <c r="F1" s="3761" t="s">
        <v>1499</v>
      </c>
      <c r="G1" s="3761"/>
      <c r="H1" s="3761"/>
      <c r="I1" s="3762"/>
    </row>
    <row r="2" spans="1:9" s="2419" customFormat="1" ht="15" customHeight="1" x14ac:dyDescent="0.25">
      <c r="A2" s="2420"/>
      <c r="B2" s="3581" t="s">
        <v>1450</v>
      </c>
      <c r="C2" s="3567"/>
      <c r="D2" s="3556" t="s">
        <v>1451</v>
      </c>
      <c r="E2" s="3556"/>
      <c r="F2" s="3567" t="s">
        <v>1450</v>
      </c>
      <c r="G2" s="3567"/>
      <c r="H2" s="3556" t="s">
        <v>1451</v>
      </c>
      <c r="I2" s="3763"/>
    </row>
    <row r="3" spans="1:9" s="2419" customFormat="1" ht="30" customHeight="1" x14ac:dyDescent="0.25">
      <c r="A3" s="2421"/>
      <c r="B3" s="2422" t="s">
        <v>1452</v>
      </c>
      <c r="C3" s="2423" t="s">
        <v>1453</v>
      </c>
      <c r="D3" s="2423" t="s">
        <v>1452</v>
      </c>
      <c r="E3" s="2423" t="s">
        <v>1453</v>
      </c>
      <c r="F3" s="2423" t="s">
        <v>1452</v>
      </c>
      <c r="G3" s="2423" t="s">
        <v>1453</v>
      </c>
      <c r="H3" s="2423" t="s">
        <v>1452</v>
      </c>
      <c r="I3" s="2424" t="s">
        <v>1453</v>
      </c>
    </row>
    <row r="4" spans="1:9" ht="15" customHeight="1" x14ac:dyDescent="0.25">
      <c r="A4" s="2425">
        <v>1</v>
      </c>
      <c r="B4" s="2428">
        <v>1</v>
      </c>
      <c r="C4" s="2429">
        <v>0.999</v>
      </c>
      <c r="D4" s="2429">
        <v>0.99</v>
      </c>
      <c r="E4" s="2429">
        <v>0.98900999999999994</v>
      </c>
      <c r="F4" s="2429">
        <v>0.55000000000000004</v>
      </c>
      <c r="G4" s="2429">
        <v>0.54944999999999999</v>
      </c>
      <c r="H4" s="2429">
        <v>0.54449999999999998</v>
      </c>
      <c r="I4" s="2430">
        <v>0.54395550000000004</v>
      </c>
    </row>
    <row r="5" spans="1:9" ht="15" customHeight="1" x14ac:dyDescent="0.25">
      <c r="A5" s="2425">
        <v>2</v>
      </c>
      <c r="B5" s="2431">
        <v>1</v>
      </c>
      <c r="C5" s="2432">
        <v>0.999</v>
      </c>
      <c r="D5" s="2432">
        <v>0.99</v>
      </c>
      <c r="E5" s="2432">
        <v>0.98900999999999994</v>
      </c>
      <c r="F5" s="2432">
        <v>0.95</v>
      </c>
      <c r="G5" s="2432">
        <v>0.94905000000000006</v>
      </c>
      <c r="H5" s="2432">
        <v>0.9405</v>
      </c>
      <c r="I5" s="2433">
        <v>0.93955949999999999</v>
      </c>
    </row>
    <row r="6" spans="1:9" ht="15" customHeight="1" x14ac:dyDescent="0.25">
      <c r="A6" s="2425">
        <v>3</v>
      </c>
      <c r="B6" s="2431">
        <v>1</v>
      </c>
      <c r="C6" s="2432">
        <v>0.999</v>
      </c>
      <c r="D6" s="2432">
        <v>0.99</v>
      </c>
      <c r="E6" s="2432">
        <v>0.98900999999999994</v>
      </c>
      <c r="F6" s="2432">
        <v>0.4</v>
      </c>
      <c r="G6" s="2432">
        <v>0.39960000000000001</v>
      </c>
      <c r="H6" s="2432">
        <v>0.39600000000000002</v>
      </c>
      <c r="I6" s="2433">
        <v>0.39560400000000001</v>
      </c>
    </row>
    <row r="7" spans="1:9" ht="15" customHeight="1" x14ac:dyDescent="0.25">
      <c r="A7" s="2425">
        <v>4</v>
      </c>
      <c r="B7" s="2431">
        <v>1</v>
      </c>
      <c r="C7" s="2432">
        <v>0.999</v>
      </c>
      <c r="D7" s="2432">
        <v>0.99</v>
      </c>
      <c r="E7" s="2432">
        <v>0.98900999999999994</v>
      </c>
      <c r="F7" s="2432">
        <v>0.8</v>
      </c>
      <c r="G7" s="2432">
        <v>0.79920000000000002</v>
      </c>
      <c r="H7" s="2432">
        <v>0.79200000000000004</v>
      </c>
      <c r="I7" s="2433">
        <v>0.79120800000000002</v>
      </c>
    </row>
    <row r="8" spans="1:9" ht="15" customHeight="1" x14ac:dyDescent="0.25">
      <c r="A8" s="2425">
        <v>5</v>
      </c>
      <c r="B8" s="2431">
        <v>1</v>
      </c>
      <c r="C8" s="2432">
        <v>0.999</v>
      </c>
      <c r="D8" s="2432">
        <v>0.99</v>
      </c>
      <c r="E8" s="2432">
        <v>0.98900999999999994</v>
      </c>
      <c r="F8" s="2432">
        <v>0.6</v>
      </c>
      <c r="G8" s="2432">
        <v>0.59939999999999993</v>
      </c>
      <c r="H8" s="2432">
        <v>0.59399999999999997</v>
      </c>
      <c r="I8" s="2433">
        <v>0.59340599999999999</v>
      </c>
    </row>
    <row r="9" spans="1:9" ht="15" customHeight="1" x14ac:dyDescent="0.25">
      <c r="A9" s="2425">
        <v>6</v>
      </c>
      <c r="B9" s="2431">
        <v>1</v>
      </c>
      <c r="C9" s="2432">
        <v>0.999</v>
      </c>
      <c r="D9" s="2432">
        <v>0.99</v>
      </c>
      <c r="E9" s="2432">
        <v>0.98900999999999994</v>
      </c>
      <c r="F9" s="2432">
        <v>0.65</v>
      </c>
      <c r="G9" s="2432">
        <v>0.64934999999999998</v>
      </c>
      <c r="H9" s="2432">
        <v>0.64349999999999996</v>
      </c>
      <c r="I9" s="2433">
        <v>0.64285649999999994</v>
      </c>
    </row>
    <row r="10" spans="1:9" ht="15" customHeight="1" x14ac:dyDescent="0.25">
      <c r="A10" s="2425">
        <v>7</v>
      </c>
      <c r="B10" s="2431">
        <v>1</v>
      </c>
      <c r="C10" s="2432">
        <v>0.999</v>
      </c>
      <c r="D10" s="2432">
        <v>0.99</v>
      </c>
      <c r="E10" s="2432">
        <v>0.98900999999999994</v>
      </c>
      <c r="F10" s="2432">
        <v>0.55000000000000004</v>
      </c>
      <c r="G10" s="2432">
        <v>0.54944999999999999</v>
      </c>
      <c r="H10" s="2432">
        <v>0.54449999999999998</v>
      </c>
      <c r="I10" s="2433">
        <v>0.54395550000000004</v>
      </c>
    </row>
    <row r="11" spans="1:9" ht="15" customHeight="1" x14ac:dyDescent="0.25">
      <c r="A11" s="2425">
        <v>8</v>
      </c>
      <c r="B11" s="2431">
        <v>1</v>
      </c>
      <c r="C11" s="2432">
        <v>0.999</v>
      </c>
      <c r="D11" s="2432">
        <v>0.99</v>
      </c>
      <c r="E11" s="2432">
        <v>0.98900999999999994</v>
      </c>
      <c r="F11" s="2432">
        <v>0.45</v>
      </c>
      <c r="G11" s="2432">
        <v>0.44955000000000001</v>
      </c>
      <c r="H11" s="2432">
        <v>0.44549999999999995</v>
      </c>
      <c r="I11" s="2433">
        <v>0.44505449999999996</v>
      </c>
    </row>
    <row r="12" spans="1:9" ht="15" customHeight="1" x14ac:dyDescent="0.25">
      <c r="A12" s="2425">
        <v>9</v>
      </c>
      <c r="B12" s="2431">
        <v>1</v>
      </c>
      <c r="C12" s="2432">
        <v>0.999</v>
      </c>
      <c r="D12" s="2432">
        <v>0.99</v>
      </c>
      <c r="E12" s="2432">
        <v>0.98900999999999994</v>
      </c>
      <c r="F12" s="2432">
        <v>0.15</v>
      </c>
      <c r="G12" s="2432">
        <v>0.14984999999999998</v>
      </c>
      <c r="H12" s="2432">
        <v>0.14849999999999999</v>
      </c>
      <c r="I12" s="2433">
        <v>0.1483515</v>
      </c>
    </row>
    <row r="13" spans="1:9" ht="15" customHeight="1" x14ac:dyDescent="0.25">
      <c r="A13" s="2425">
        <v>10</v>
      </c>
      <c r="B13" s="2431">
        <v>1</v>
      </c>
      <c r="C13" s="2432">
        <v>0.999</v>
      </c>
      <c r="D13" s="2432">
        <v>0.99</v>
      </c>
      <c r="E13" s="2432">
        <v>0.98900999999999994</v>
      </c>
      <c r="F13" s="2432">
        <v>0.4</v>
      </c>
      <c r="G13" s="2432">
        <v>0.39960000000000001</v>
      </c>
      <c r="H13" s="2432">
        <v>0.39600000000000002</v>
      </c>
      <c r="I13" s="2433">
        <v>0.39560400000000001</v>
      </c>
    </row>
    <row r="14" spans="1:9" ht="15" customHeight="1" x14ac:dyDescent="0.25">
      <c r="A14" s="2426">
        <v>11</v>
      </c>
      <c r="B14" s="2434">
        <v>1</v>
      </c>
      <c r="C14" s="2435">
        <v>0.999</v>
      </c>
      <c r="D14" s="2435">
        <v>0.99</v>
      </c>
      <c r="E14" s="2435">
        <v>0.98900999999999994</v>
      </c>
      <c r="F14" s="2435">
        <v>0.15</v>
      </c>
      <c r="G14" s="2435">
        <v>0.14984999999999998</v>
      </c>
      <c r="H14" s="2435">
        <v>0.14849999999999999</v>
      </c>
      <c r="I14" s="2436">
        <v>0.1483515</v>
      </c>
    </row>
    <row r="15" spans="1:9" ht="15" customHeight="1" x14ac:dyDescent="0.25">
      <c r="A15" s="2425">
        <v>1</v>
      </c>
      <c r="B15" s="2437">
        <f>MIN(100%,B4*1.25)</f>
        <v>1</v>
      </c>
      <c r="C15" s="2438">
        <f t="shared" ref="C15:I15" si="0">MIN(100%,C4*1.25)</f>
        <v>1</v>
      </c>
      <c r="D15" s="2438">
        <f t="shared" si="0"/>
        <v>1</v>
      </c>
      <c r="E15" s="2438">
        <f t="shared" si="0"/>
        <v>1</v>
      </c>
      <c r="F15" s="2438">
        <f t="shared" si="0"/>
        <v>0.6875</v>
      </c>
      <c r="G15" s="2438">
        <f t="shared" si="0"/>
        <v>0.68681250000000005</v>
      </c>
      <c r="H15" s="2438">
        <f t="shared" si="0"/>
        <v>0.68062500000000004</v>
      </c>
      <c r="I15" s="2439">
        <f t="shared" si="0"/>
        <v>0.67994437500000005</v>
      </c>
    </row>
    <row r="16" spans="1:9" ht="15" customHeight="1" x14ac:dyDescent="0.25">
      <c r="A16" s="2425">
        <v>2</v>
      </c>
      <c r="B16" s="2431">
        <f t="shared" ref="B16:I25" si="1">MIN(100%,B5*1.25)</f>
        <v>1</v>
      </c>
      <c r="C16" s="2432">
        <f t="shared" si="1"/>
        <v>1</v>
      </c>
      <c r="D16" s="2432">
        <f t="shared" si="1"/>
        <v>1</v>
      </c>
      <c r="E16" s="2432">
        <f t="shared" si="1"/>
        <v>1</v>
      </c>
      <c r="F16" s="2432">
        <f t="shared" si="1"/>
        <v>1</v>
      </c>
      <c r="G16" s="2432">
        <f t="shared" si="1"/>
        <v>1</v>
      </c>
      <c r="H16" s="2432">
        <f t="shared" si="1"/>
        <v>1</v>
      </c>
      <c r="I16" s="2433">
        <f t="shared" si="1"/>
        <v>1</v>
      </c>
    </row>
    <row r="17" spans="1:9" ht="15" customHeight="1" x14ac:dyDescent="0.25">
      <c r="A17" s="2425">
        <v>3</v>
      </c>
      <c r="B17" s="2431">
        <f t="shared" si="1"/>
        <v>1</v>
      </c>
      <c r="C17" s="2432">
        <f t="shared" si="1"/>
        <v>1</v>
      </c>
      <c r="D17" s="2432">
        <f t="shared" si="1"/>
        <v>1</v>
      </c>
      <c r="E17" s="2432">
        <f t="shared" si="1"/>
        <v>1</v>
      </c>
      <c r="F17" s="2432">
        <f t="shared" si="1"/>
        <v>0.5</v>
      </c>
      <c r="G17" s="2432">
        <f t="shared" si="1"/>
        <v>0.4995</v>
      </c>
      <c r="H17" s="2432">
        <f t="shared" si="1"/>
        <v>0.495</v>
      </c>
      <c r="I17" s="2433">
        <f t="shared" si="1"/>
        <v>0.49450500000000003</v>
      </c>
    </row>
    <row r="18" spans="1:9" ht="15" customHeight="1" x14ac:dyDescent="0.25">
      <c r="A18" s="2425">
        <v>4</v>
      </c>
      <c r="B18" s="2431">
        <f t="shared" si="1"/>
        <v>1</v>
      </c>
      <c r="C18" s="2432">
        <f t="shared" si="1"/>
        <v>1</v>
      </c>
      <c r="D18" s="2432">
        <f t="shared" si="1"/>
        <v>1</v>
      </c>
      <c r="E18" s="2432">
        <f t="shared" si="1"/>
        <v>1</v>
      </c>
      <c r="F18" s="2432">
        <f t="shared" si="1"/>
        <v>1</v>
      </c>
      <c r="G18" s="2432">
        <f t="shared" si="1"/>
        <v>0.999</v>
      </c>
      <c r="H18" s="2432">
        <f t="shared" si="1"/>
        <v>0.99</v>
      </c>
      <c r="I18" s="2433">
        <f t="shared" si="1"/>
        <v>0.98901000000000006</v>
      </c>
    </row>
    <row r="19" spans="1:9" ht="15" customHeight="1" x14ac:dyDescent="0.25">
      <c r="A19" s="2425">
        <v>5</v>
      </c>
      <c r="B19" s="2431">
        <f t="shared" si="1"/>
        <v>1</v>
      </c>
      <c r="C19" s="2432">
        <f t="shared" si="1"/>
        <v>1</v>
      </c>
      <c r="D19" s="2432">
        <f t="shared" si="1"/>
        <v>1</v>
      </c>
      <c r="E19" s="2432">
        <f t="shared" si="1"/>
        <v>1</v>
      </c>
      <c r="F19" s="2432">
        <f t="shared" si="1"/>
        <v>0.75</v>
      </c>
      <c r="G19" s="2432">
        <f t="shared" si="1"/>
        <v>0.74924999999999997</v>
      </c>
      <c r="H19" s="2432">
        <f t="shared" si="1"/>
        <v>0.74249999999999994</v>
      </c>
      <c r="I19" s="2433">
        <f t="shared" si="1"/>
        <v>0.74175749999999996</v>
      </c>
    </row>
    <row r="20" spans="1:9" ht="15" customHeight="1" x14ac:dyDescent="0.25">
      <c r="A20" s="2425">
        <v>6</v>
      </c>
      <c r="B20" s="2431">
        <f t="shared" si="1"/>
        <v>1</v>
      </c>
      <c r="C20" s="2432">
        <f t="shared" si="1"/>
        <v>1</v>
      </c>
      <c r="D20" s="2432">
        <f t="shared" si="1"/>
        <v>1</v>
      </c>
      <c r="E20" s="2432">
        <f t="shared" si="1"/>
        <v>1</v>
      </c>
      <c r="F20" s="2432">
        <f t="shared" si="1"/>
        <v>0.8125</v>
      </c>
      <c r="G20" s="2432">
        <f t="shared" si="1"/>
        <v>0.81168750000000001</v>
      </c>
      <c r="H20" s="2432">
        <f t="shared" si="1"/>
        <v>0.80437499999999995</v>
      </c>
      <c r="I20" s="2433">
        <f t="shared" si="1"/>
        <v>0.80357062499999987</v>
      </c>
    </row>
    <row r="21" spans="1:9" ht="15" customHeight="1" x14ac:dyDescent="0.25">
      <c r="A21" s="2425">
        <v>7</v>
      </c>
      <c r="B21" s="2431">
        <f t="shared" si="1"/>
        <v>1</v>
      </c>
      <c r="C21" s="2432">
        <f t="shared" si="1"/>
        <v>1</v>
      </c>
      <c r="D21" s="2432">
        <f t="shared" si="1"/>
        <v>1</v>
      </c>
      <c r="E21" s="2432">
        <f t="shared" si="1"/>
        <v>1</v>
      </c>
      <c r="F21" s="2432">
        <f t="shared" si="1"/>
        <v>0.6875</v>
      </c>
      <c r="G21" s="2432">
        <f t="shared" si="1"/>
        <v>0.68681250000000005</v>
      </c>
      <c r="H21" s="2432">
        <f t="shared" si="1"/>
        <v>0.68062500000000004</v>
      </c>
      <c r="I21" s="2433">
        <f t="shared" si="1"/>
        <v>0.67994437500000005</v>
      </c>
    </row>
    <row r="22" spans="1:9" ht="15" customHeight="1" x14ac:dyDescent="0.25">
      <c r="A22" s="2425">
        <v>8</v>
      </c>
      <c r="B22" s="2431">
        <f t="shared" si="1"/>
        <v>1</v>
      </c>
      <c r="C22" s="2432">
        <f t="shared" si="1"/>
        <v>1</v>
      </c>
      <c r="D22" s="2432">
        <f t="shared" si="1"/>
        <v>1</v>
      </c>
      <c r="E22" s="2432">
        <f t="shared" si="1"/>
        <v>1</v>
      </c>
      <c r="F22" s="2432">
        <f t="shared" si="1"/>
        <v>0.5625</v>
      </c>
      <c r="G22" s="2432">
        <f t="shared" si="1"/>
        <v>0.56193749999999998</v>
      </c>
      <c r="H22" s="2432">
        <f t="shared" si="1"/>
        <v>0.5568749999999999</v>
      </c>
      <c r="I22" s="2433">
        <f t="shared" si="1"/>
        <v>0.556318125</v>
      </c>
    </row>
    <row r="23" spans="1:9" ht="15" customHeight="1" x14ac:dyDescent="0.25">
      <c r="A23" s="2425">
        <v>9</v>
      </c>
      <c r="B23" s="2431">
        <f t="shared" si="1"/>
        <v>1</v>
      </c>
      <c r="C23" s="2432">
        <f t="shared" si="1"/>
        <v>1</v>
      </c>
      <c r="D23" s="2432">
        <f t="shared" si="1"/>
        <v>1</v>
      </c>
      <c r="E23" s="2432">
        <f t="shared" si="1"/>
        <v>1</v>
      </c>
      <c r="F23" s="2432">
        <f t="shared" si="1"/>
        <v>0.1875</v>
      </c>
      <c r="G23" s="2432">
        <f t="shared" si="1"/>
        <v>0.18731249999999999</v>
      </c>
      <c r="H23" s="2432">
        <f t="shared" si="1"/>
        <v>0.18562499999999998</v>
      </c>
      <c r="I23" s="2433">
        <f t="shared" si="1"/>
        <v>0.18543937499999999</v>
      </c>
    </row>
    <row r="24" spans="1:9" ht="15" customHeight="1" x14ac:dyDescent="0.25">
      <c r="A24" s="2425">
        <v>10</v>
      </c>
      <c r="B24" s="2431">
        <f t="shared" si="1"/>
        <v>1</v>
      </c>
      <c r="C24" s="2432">
        <f t="shared" si="1"/>
        <v>1</v>
      </c>
      <c r="D24" s="2432">
        <f t="shared" si="1"/>
        <v>1</v>
      </c>
      <c r="E24" s="2432">
        <f t="shared" si="1"/>
        <v>1</v>
      </c>
      <c r="F24" s="2432">
        <f t="shared" si="1"/>
        <v>0.5</v>
      </c>
      <c r="G24" s="2432">
        <f t="shared" si="1"/>
        <v>0.4995</v>
      </c>
      <c r="H24" s="2432">
        <f t="shared" si="1"/>
        <v>0.495</v>
      </c>
      <c r="I24" s="2433">
        <f t="shared" si="1"/>
        <v>0.49450500000000003</v>
      </c>
    </row>
    <row r="25" spans="1:9" ht="15" customHeight="1" x14ac:dyDescent="0.25">
      <c r="A25" s="2427">
        <v>11</v>
      </c>
      <c r="B25" s="2440">
        <f t="shared" si="1"/>
        <v>1</v>
      </c>
      <c r="C25" s="2441">
        <f t="shared" si="1"/>
        <v>1</v>
      </c>
      <c r="D25" s="2441">
        <f t="shared" si="1"/>
        <v>1</v>
      </c>
      <c r="E25" s="2441">
        <f t="shared" si="1"/>
        <v>1</v>
      </c>
      <c r="F25" s="2441">
        <f t="shared" si="1"/>
        <v>0.1875</v>
      </c>
      <c r="G25" s="2441">
        <f t="shared" si="1"/>
        <v>0.18731249999999999</v>
      </c>
      <c r="H25" s="2441">
        <f t="shared" si="1"/>
        <v>0.18562499999999998</v>
      </c>
      <c r="I25" s="2442">
        <f t="shared" si="1"/>
        <v>0.18543937499999999</v>
      </c>
    </row>
  </sheetData>
  <mergeCells count="6">
    <mergeCell ref="B1:E1"/>
    <mergeCell ref="F1:I1"/>
    <mergeCell ref="B2:C2"/>
    <mergeCell ref="D2:E2"/>
    <mergeCell ref="F2:G2"/>
    <mergeCell ref="H2:I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499984740745262"/>
  </sheetPr>
  <dimension ref="A1:X40"/>
  <sheetViews>
    <sheetView zoomScale="85" zoomScaleNormal="85" workbookViewId="0"/>
  </sheetViews>
  <sheetFormatPr defaultColWidth="0" defaultRowHeight="15" customHeight="1" zeroHeight="1" x14ac:dyDescent="0.25"/>
  <cols>
    <col min="1" max="22" width="8.7109375" customWidth="1"/>
    <col min="23" max="23" width="1.7109375" customWidth="1"/>
    <col min="24" max="16384" width="16.7109375" hidden="1"/>
  </cols>
  <sheetData>
    <row r="1" spans="1:24" ht="15" customHeight="1" x14ac:dyDescent="0.25">
      <c r="A1" s="2488"/>
      <c r="B1" s="2485" t="s">
        <v>1408</v>
      </c>
      <c r="C1" s="2486" t="s">
        <v>1409</v>
      </c>
      <c r="D1" s="2486" t="s">
        <v>1410</v>
      </c>
      <c r="E1" s="2486" t="s">
        <v>1411</v>
      </c>
      <c r="F1" s="2486" t="s">
        <v>1412</v>
      </c>
      <c r="G1" s="2486" t="s">
        <v>1414</v>
      </c>
      <c r="H1" s="2486" t="s">
        <v>1413</v>
      </c>
      <c r="I1" s="2486" t="s">
        <v>1420</v>
      </c>
      <c r="J1" s="2486" t="s">
        <v>1425</v>
      </c>
      <c r="K1" s="2486" t="s">
        <v>1417</v>
      </c>
      <c r="L1" s="2486" t="s">
        <v>1426</v>
      </c>
      <c r="M1" s="2486" t="s">
        <v>1415</v>
      </c>
      <c r="N1" s="2486" t="s">
        <v>1419</v>
      </c>
      <c r="O1" s="2486" t="s">
        <v>1427</v>
      </c>
      <c r="P1" s="2486" t="s">
        <v>1418</v>
      </c>
      <c r="Q1" s="2486" t="s">
        <v>1416</v>
      </c>
      <c r="R1" s="2486" t="s">
        <v>1422</v>
      </c>
      <c r="S1" s="2486" t="s">
        <v>1433</v>
      </c>
      <c r="T1" s="2486" t="s">
        <v>1421</v>
      </c>
      <c r="U1" s="2486" t="s">
        <v>1428</v>
      </c>
      <c r="V1" s="2487" t="s">
        <v>1901</v>
      </c>
    </row>
    <row r="2" spans="1:24" ht="15" customHeight="1" x14ac:dyDescent="0.25">
      <c r="A2" s="2489" t="s">
        <v>1409</v>
      </c>
      <c r="B2" s="2482" t="s">
        <v>47</v>
      </c>
      <c r="C2" s="2483" t="s">
        <v>47</v>
      </c>
      <c r="D2" s="2483" t="s">
        <v>47</v>
      </c>
      <c r="E2" s="2483" t="s">
        <v>47</v>
      </c>
      <c r="F2" s="2483" t="s">
        <v>46</v>
      </c>
      <c r="G2" s="2483" t="s">
        <v>46</v>
      </c>
      <c r="H2" s="2483" t="s">
        <v>47</v>
      </c>
      <c r="I2" s="2483" t="s">
        <v>46</v>
      </c>
      <c r="J2" s="2483" t="s">
        <v>46</v>
      </c>
      <c r="K2" s="2483" t="s">
        <v>46</v>
      </c>
      <c r="L2" s="2483" t="s">
        <v>46</v>
      </c>
      <c r="M2" s="2483" t="s">
        <v>46</v>
      </c>
      <c r="N2" s="2483" t="s">
        <v>46</v>
      </c>
      <c r="O2" s="2483" t="s">
        <v>46</v>
      </c>
      <c r="P2" s="2483" t="s">
        <v>46</v>
      </c>
      <c r="Q2" s="2483" t="s">
        <v>46</v>
      </c>
      <c r="R2" s="2483" t="s">
        <v>46</v>
      </c>
      <c r="S2" s="2483" t="s">
        <v>46</v>
      </c>
      <c r="T2" s="2483" t="s">
        <v>46</v>
      </c>
      <c r="U2" s="2483" t="s">
        <v>46</v>
      </c>
      <c r="V2" s="2484" t="s">
        <v>47</v>
      </c>
      <c r="X2" s="2239"/>
    </row>
    <row r="3" spans="1:24" ht="15" customHeight="1" x14ac:dyDescent="0.25">
      <c r="A3" s="2490" t="s">
        <v>1410</v>
      </c>
      <c r="B3" s="2476" t="s">
        <v>47</v>
      </c>
      <c r="C3" s="2477" t="s">
        <v>47</v>
      </c>
      <c r="D3" s="2477" t="s">
        <v>47</v>
      </c>
      <c r="E3" s="2477" t="s">
        <v>46</v>
      </c>
      <c r="F3" s="2477" t="s">
        <v>47</v>
      </c>
      <c r="G3" s="2477" t="s">
        <v>46</v>
      </c>
      <c r="H3" s="2477" t="s">
        <v>46</v>
      </c>
      <c r="I3" s="2477" t="s">
        <v>46</v>
      </c>
      <c r="J3" s="2477" t="s">
        <v>46</v>
      </c>
      <c r="K3" s="2477" t="s">
        <v>46</v>
      </c>
      <c r="L3" s="2477" t="s">
        <v>46</v>
      </c>
      <c r="M3" s="2477" t="s">
        <v>46</v>
      </c>
      <c r="N3" s="2477" t="s">
        <v>46</v>
      </c>
      <c r="O3" s="2477" t="s">
        <v>46</v>
      </c>
      <c r="P3" s="2477" t="s">
        <v>46</v>
      </c>
      <c r="Q3" s="2477" t="s">
        <v>46</v>
      </c>
      <c r="R3" s="2477" t="s">
        <v>46</v>
      </c>
      <c r="S3" s="2477" t="s">
        <v>46</v>
      </c>
      <c r="T3" s="2477" t="s">
        <v>46</v>
      </c>
      <c r="U3" s="2477" t="s">
        <v>46</v>
      </c>
      <c r="V3" s="2478" t="s">
        <v>47</v>
      </c>
      <c r="X3" s="2239"/>
    </row>
    <row r="4" spans="1:24" ht="15" customHeight="1" x14ac:dyDescent="0.25">
      <c r="A4" s="2490" t="s">
        <v>1411</v>
      </c>
      <c r="B4" s="2476" t="s">
        <v>47</v>
      </c>
      <c r="C4" s="2477" t="s">
        <v>47</v>
      </c>
      <c r="D4" s="2477" t="s">
        <v>46</v>
      </c>
      <c r="E4" s="2477" t="s">
        <v>47</v>
      </c>
      <c r="F4" s="2477" t="s">
        <v>46</v>
      </c>
      <c r="G4" s="2477" t="s">
        <v>46</v>
      </c>
      <c r="H4" s="2477" t="s">
        <v>46</v>
      </c>
      <c r="I4" s="2477" t="s">
        <v>46</v>
      </c>
      <c r="J4" s="2477" t="s">
        <v>46</v>
      </c>
      <c r="K4" s="2477" t="s">
        <v>46</v>
      </c>
      <c r="L4" s="2477" t="s">
        <v>46</v>
      </c>
      <c r="M4" s="2477" t="s">
        <v>46</v>
      </c>
      <c r="N4" s="2477" t="s">
        <v>46</v>
      </c>
      <c r="O4" s="2477" t="s">
        <v>46</v>
      </c>
      <c r="P4" s="2477" t="s">
        <v>46</v>
      </c>
      <c r="Q4" s="2477" t="s">
        <v>46</v>
      </c>
      <c r="R4" s="2477" t="s">
        <v>46</v>
      </c>
      <c r="S4" s="2477" t="s">
        <v>46</v>
      </c>
      <c r="T4" s="2477" t="s">
        <v>46</v>
      </c>
      <c r="U4" s="2477" t="s">
        <v>46</v>
      </c>
      <c r="V4" s="2478" t="s">
        <v>47</v>
      </c>
      <c r="X4" s="2239"/>
    </row>
    <row r="5" spans="1:24" ht="15" customHeight="1" x14ac:dyDescent="0.25">
      <c r="A5" s="2490" t="s">
        <v>1412</v>
      </c>
      <c r="B5" s="2476" t="s">
        <v>47</v>
      </c>
      <c r="C5" s="2477" t="s">
        <v>46</v>
      </c>
      <c r="D5" s="2477" t="s">
        <v>47</v>
      </c>
      <c r="E5" s="2477" t="s">
        <v>46</v>
      </c>
      <c r="F5" s="2477" t="s">
        <v>47</v>
      </c>
      <c r="G5" s="2477" t="s">
        <v>46</v>
      </c>
      <c r="H5" s="2477" t="s">
        <v>46</v>
      </c>
      <c r="I5" s="2477" t="s">
        <v>46</v>
      </c>
      <c r="J5" s="2477" t="s">
        <v>46</v>
      </c>
      <c r="K5" s="2477" t="s">
        <v>46</v>
      </c>
      <c r="L5" s="2477" t="s">
        <v>46</v>
      </c>
      <c r="M5" s="2477" t="s">
        <v>46</v>
      </c>
      <c r="N5" s="2477" t="s">
        <v>46</v>
      </c>
      <c r="O5" s="2477" t="s">
        <v>46</v>
      </c>
      <c r="P5" s="2477" t="s">
        <v>46</v>
      </c>
      <c r="Q5" s="2477" t="s">
        <v>46</v>
      </c>
      <c r="R5" s="2477" t="s">
        <v>46</v>
      </c>
      <c r="S5" s="2477" t="s">
        <v>46</v>
      </c>
      <c r="T5" s="2477" t="s">
        <v>46</v>
      </c>
      <c r="U5" s="2477" t="s">
        <v>46</v>
      </c>
      <c r="V5" s="2478" t="s">
        <v>47</v>
      </c>
      <c r="X5" s="2239"/>
    </row>
    <row r="6" spans="1:24" ht="15" customHeight="1" x14ac:dyDescent="0.25">
      <c r="A6" s="2490" t="s">
        <v>1414</v>
      </c>
      <c r="B6" s="2476" t="s">
        <v>47</v>
      </c>
      <c r="C6" s="2477" t="s">
        <v>46</v>
      </c>
      <c r="D6" s="2477" t="s">
        <v>46</v>
      </c>
      <c r="E6" s="2477" t="s">
        <v>46</v>
      </c>
      <c r="F6" s="2477" t="s">
        <v>46</v>
      </c>
      <c r="G6" s="2477" t="s">
        <v>47</v>
      </c>
      <c r="H6" s="2477" t="s">
        <v>46</v>
      </c>
      <c r="I6" s="2477" t="s">
        <v>46</v>
      </c>
      <c r="J6" s="2477" t="s">
        <v>46</v>
      </c>
      <c r="K6" s="2477" t="s">
        <v>46</v>
      </c>
      <c r="L6" s="2477" t="s">
        <v>46</v>
      </c>
      <c r="M6" s="2477" t="s">
        <v>46</v>
      </c>
      <c r="N6" s="2477" t="s">
        <v>46</v>
      </c>
      <c r="O6" s="2477" t="s">
        <v>46</v>
      </c>
      <c r="P6" s="2477" t="s">
        <v>46</v>
      </c>
      <c r="Q6" s="2477" t="s">
        <v>46</v>
      </c>
      <c r="R6" s="2477" t="s">
        <v>46</v>
      </c>
      <c r="S6" s="2477" t="s">
        <v>46</v>
      </c>
      <c r="T6" s="2477" t="s">
        <v>46</v>
      </c>
      <c r="U6" s="2477" t="s">
        <v>46</v>
      </c>
      <c r="V6" s="2478" t="s">
        <v>47</v>
      </c>
      <c r="X6" s="2239"/>
    </row>
    <row r="7" spans="1:24" ht="15" customHeight="1" x14ac:dyDescent="0.25">
      <c r="A7" s="2490" t="s">
        <v>1413</v>
      </c>
      <c r="B7" s="2476" t="s">
        <v>47</v>
      </c>
      <c r="C7" s="2477" t="s">
        <v>47</v>
      </c>
      <c r="D7" s="2477" t="s">
        <v>46</v>
      </c>
      <c r="E7" s="2477" t="s">
        <v>46</v>
      </c>
      <c r="F7" s="2477" t="s">
        <v>46</v>
      </c>
      <c r="G7" s="2477" t="s">
        <v>46</v>
      </c>
      <c r="H7" s="2477" t="s">
        <v>47</v>
      </c>
      <c r="I7" s="2477" t="s">
        <v>46</v>
      </c>
      <c r="J7" s="2477" t="s">
        <v>46</v>
      </c>
      <c r="K7" s="2477" t="s">
        <v>46</v>
      </c>
      <c r="L7" s="2477" t="s">
        <v>46</v>
      </c>
      <c r="M7" s="2477" t="s">
        <v>46</v>
      </c>
      <c r="N7" s="2477" t="s">
        <v>46</v>
      </c>
      <c r="O7" s="2477" t="s">
        <v>46</v>
      </c>
      <c r="P7" s="2477" t="s">
        <v>46</v>
      </c>
      <c r="Q7" s="2477" t="s">
        <v>46</v>
      </c>
      <c r="R7" s="2477" t="s">
        <v>46</v>
      </c>
      <c r="S7" s="2477" t="s">
        <v>46</v>
      </c>
      <c r="T7" s="2477" t="s">
        <v>46</v>
      </c>
      <c r="U7" s="2477" t="s">
        <v>46</v>
      </c>
      <c r="V7" s="2478" t="s">
        <v>47</v>
      </c>
      <c r="X7" s="2239"/>
    </row>
    <row r="8" spans="1:24" ht="15" customHeight="1" x14ac:dyDescent="0.25">
      <c r="A8" s="2490" t="s">
        <v>1420</v>
      </c>
      <c r="B8" s="2476" t="s">
        <v>47</v>
      </c>
      <c r="C8" s="2477" t="s">
        <v>46</v>
      </c>
      <c r="D8" s="2477" t="s">
        <v>46</v>
      </c>
      <c r="E8" s="2477" t="s">
        <v>46</v>
      </c>
      <c r="F8" s="2477" t="s">
        <v>46</v>
      </c>
      <c r="G8" s="2477" t="s">
        <v>46</v>
      </c>
      <c r="H8" s="2477" t="s">
        <v>46</v>
      </c>
      <c r="I8" s="2477" t="s">
        <v>47</v>
      </c>
      <c r="J8" s="2477" t="s">
        <v>46</v>
      </c>
      <c r="K8" s="2477" t="s">
        <v>46</v>
      </c>
      <c r="L8" s="2477" t="s">
        <v>46</v>
      </c>
      <c r="M8" s="2477" t="s">
        <v>46</v>
      </c>
      <c r="N8" s="2477" t="s">
        <v>46</v>
      </c>
      <c r="O8" s="2477" t="s">
        <v>46</v>
      </c>
      <c r="P8" s="2477" t="s">
        <v>46</v>
      </c>
      <c r="Q8" s="2477" t="s">
        <v>46</v>
      </c>
      <c r="R8" s="2477" t="s">
        <v>46</v>
      </c>
      <c r="S8" s="2477" t="s">
        <v>46</v>
      </c>
      <c r="T8" s="2477" t="s">
        <v>46</v>
      </c>
      <c r="U8" s="2477" t="s">
        <v>46</v>
      </c>
      <c r="V8" s="2478" t="s">
        <v>47</v>
      </c>
      <c r="X8" s="2239"/>
    </row>
    <row r="9" spans="1:24" ht="15" customHeight="1" x14ac:dyDescent="0.25">
      <c r="A9" s="2490" t="s">
        <v>1425</v>
      </c>
      <c r="B9" s="2476" t="s">
        <v>47</v>
      </c>
      <c r="C9" s="2477" t="s">
        <v>46</v>
      </c>
      <c r="D9" s="2477" t="s">
        <v>46</v>
      </c>
      <c r="E9" s="2477" t="s">
        <v>46</v>
      </c>
      <c r="F9" s="2477" t="s">
        <v>46</v>
      </c>
      <c r="G9" s="2477" t="s">
        <v>46</v>
      </c>
      <c r="H9" s="2477" t="s">
        <v>46</v>
      </c>
      <c r="I9" s="2477" t="s">
        <v>46</v>
      </c>
      <c r="J9" s="2477" t="s">
        <v>47</v>
      </c>
      <c r="K9" s="2477" t="s">
        <v>46</v>
      </c>
      <c r="L9" s="2477" t="s">
        <v>46</v>
      </c>
      <c r="M9" s="2477" t="s">
        <v>46</v>
      </c>
      <c r="N9" s="2477" t="s">
        <v>46</v>
      </c>
      <c r="O9" s="2477" t="s">
        <v>46</v>
      </c>
      <c r="P9" s="2477" t="s">
        <v>46</v>
      </c>
      <c r="Q9" s="2477" t="s">
        <v>46</v>
      </c>
      <c r="R9" s="2477" t="s">
        <v>46</v>
      </c>
      <c r="S9" s="2477" t="s">
        <v>46</v>
      </c>
      <c r="T9" s="2477" t="s">
        <v>46</v>
      </c>
      <c r="U9" s="2477" t="s">
        <v>46</v>
      </c>
      <c r="V9" s="2478" t="s">
        <v>47</v>
      </c>
      <c r="X9" s="2239"/>
    </row>
    <row r="10" spans="1:24" ht="15" customHeight="1" x14ac:dyDescent="0.25">
      <c r="A10" s="2490" t="s">
        <v>1417</v>
      </c>
      <c r="B10" s="2476" t="s">
        <v>47</v>
      </c>
      <c r="C10" s="2477" t="s">
        <v>46</v>
      </c>
      <c r="D10" s="2477" t="s">
        <v>46</v>
      </c>
      <c r="E10" s="2477" t="s">
        <v>46</v>
      </c>
      <c r="F10" s="2477" t="s">
        <v>46</v>
      </c>
      <c r="G10" s="2477" t="s">
        <v>46</v>
      </c>
      <c r="H10" s="2477" t="s">
        <v>46</v>
      </c>
      <c r="I10" s="2477" t="s">
        <v>46</v>
      </c>
      <c r="J10" s="2477" t="s">
        <v>46</v>
      </c>
      <c r="K10" s="2477" t="s">
        <v>47</v>
      </c>
      <c r="L10" s="2477" t="s">
        <v>46</v>
      </c>
      <c r="M10" s="2477" t="s">
        <v>46</v>
      </c>
      <c r="N10" s="2477" t="s">
        <v>46</v>
      </c>
      <c r="O10" s="2477" t="s">
        <v>46</v>
      </c>
      <c r="P10" s="2477" t="s">
        <v>46</v>
      </c>
      <c r="Q10" s="2477" t="s">
        <v>46</v>
      </c>
      <c r="R10" s="2477" t="s">
        <v>46</v>
      </c>
      <c r="S10" s="2477" t="s">
        <v>46</v>
      </c>
      <c r="T10" s="2477" t="s">
        <v>46</v>
      </c>
      <c r="U10" s="2477" t="s">
        <v>46</v>
      </c>
      <c r="V10" s="2478" t="s">
        <v>47</v>
      </c>
      <c r="X10" s="2239"/>
    </row>
    <row r="11" spans="1:24" ht="15" customHeight="1" x14ac:dyDescent="0.25">
      <c r="A11" s="2490" t="s">
        <v>1426</v>
      </c>
      <c r="B11" s="2476" t="s">
        <v>47</v>
      </c>
      <c r="C11" s="2477" t="s">
        <v>46</v>
      </c>
      <c r="D11" s="2477" t="s">
        <v>46</v>
      </c>
      <c r="E11" s="2477" t="s">
        <v>46</v>
      </c>
      <c r="F11" s="2477" t="s">
        <v>46</v>
      </c>
      <c r="G11" s="2477" t="s">
        <v>46</v>
      </c>
      <c r="H11" s="2477" t="s">
        <v>46</v>
      </c>
      <c r="I11" s="2477" t="s">
        <v>46</v>
      </c>
      <c r="J11" s="2477" t="s">
        <v>46</v>
      </c>
      <c r="K11" s="2477" t="s">
        <v>46</v>
      </c>
      <c r="L11" s="2477" t="s">
        <v>47</v>
      </c>
      <c r="M11" s="2477" t="s">
        <v>46</v>
      </c>
      <c r="N11" s="2477" t="s">
        <v>46</v>
      </c>
      <c r="O11" s="2477" t="s">
        <v>46</v>
      </c>
      <c r="P11" s="2477" t="s">
        <v>46</v>
      </c>
      <c r="Q11" s="2477" t="s">
        <v>46</v>
      </c>
      <c r="R11" s="2477" t="s">
        <v>46</v>
      </c>
      <c r="S11" s="2477" t="s">
        <v>46</v>
      </c>
      <c r="T11" s="2477" t="s">
        <v>46</v>
      </c>
      <c r="U11" s="2477" t="s">
        <v>46</v>
      </c>
      <c r="V11" s="2478" t="s">
        <v>47</v>
      </c>
      <c r="X11" s="2239"/>
    </row>
    <row r="12" spans="1:24" ht="15" customHeight="1" x14ac:dyDescent="0.25">
      <c r="A12" s="2490" t="s">
        <v>1415</v>
      </c>
      <c r="B12" s="2476" t="s">
        <v>47</v>
      </c>
      <c r="C12" s="2477" t="s">
        <v>46</v>
      </c>
      <c r="D12" s="2477" t="s">
        <v>46</v>
      </c>
      <c r="E12" s="2477" t="s">
        <v>46</v>
      </c>
      <c r="F12" s="2477" t="s">
        <v>46</v>
      </c>
      <c r="G12" s="2477" t="s">
        <v>46</v>
      </c>
      <c r="H12" s="2477" t="s">
        <v>46</v>
      </c>
      <c r="I12" s="2477" t="s">
        <v>46</v>
      </c>
      <c r="J12" s="2477" t="s">
        <v>46</v>
      </c>
      <c r="K12" s="2477" t="s">
        <v>46</v>
      </c>
      <c r="L12" s="2477" t="s">
        <v>46</v>
      </c>
      <c r="M12" s="2477" t="s">
        <v>47</v>
      </c>
      <c r="N12" s="2477" t="s">
        <v>46</v>
      </c>
      <c r="O12" s="2477" t="s">
        <v>46</v>
      </c>
      <c r="P12" s="2477" t="s">
        <v>46</v>
      </c>
      <c r="Q12" s="2477" t="s">
        <v>46</v>
      </c>
      <c r="R12" s="2477" t="s">
        <v>46</v>
      </c>
      <c r="S12" s="2477" t="s">
        <v>46</v>
      </c>
      <c r="T12" s="2477" t="s">
        <v>46</v>
      </c>
      <c r="U12" s="2477" t="s">
        <v>46</v>
      </c>
      <c r="V12" s="2478" t="s">
        <v>47</v>
      </c>
      <c r="X12" s="2239"/>
    </row>
    <row r="13" spans="1:24" ht="15" customHeight="1" x14ac:dyDescent="0.25">
      <c r="A13" s="2490" t="s">
        <v>1419</v>
      </c>
      <c r="B13" s="2476" t="s">
        <v>47</v>
      </c>
      <c r="C13" s="2477" t="s">
        <v>46</v>
      </c>
      <c r="D13" s="2477" t="s">
        <v>46</v>
      </c>
      <c r="E13" s="2477" t="s">
        <v>46</v>
      </c>
      <c r="F13" s="2477" t="s">
        <v>46</v>
      </c>
      <c r="G13" s="2477" t="s">
        <v>46</v>
      </c>
      <c r="H13" s="2477" t="s">
        <v>46</v>
      </c>
      <c r="I13" s="2477" t="s">
        <v>46</v>
      </c>
      <c r="J13" s="2477" t="s">
        <v>46</v>
      </c>
      <c r="K13" s="2477" t="s">
        <v>46</v>
      </c>
      <c r="L13" s="2477" t="s">
        <v>46</v>
      </c>
      <c r="M13" s="2477" t="s">
        <v>46</v>
      </c>
      <c r="N13" s="2477" t="s">
        <v>47</v>
      </c>
      <c r="O13" s="2477" t="s">
        <v>46</v>
      </c>
      <c r="P13" s="2477" t="s">
        <v>46</v>
      </c>
      <c r="Q13" s="2477" t="s">
        <v>46</v>
      </c>
      <c r="R13" s="2477" t="s">
        <v>46</v>
      </c>
      <c r="S13" s="2477" t="s">
        <v>46</v>
      </c>
      <c r="T13" s="2477" t="s">
        <v>46</v>
      </c>
      <c r="U13" s="2477" t="s">
        <v>46</v>
      </c>
      <c r="V13" s="2478" t="s">
        <v>47</v>
      </c>
      <c r="X13" s="2239"/>
    </row>
    <row r="14" spans="1:24" ht="15" customHeight="1" x14ac:dyDescent="0.25">
      <c r="A14" s="2490" t="s">
        <v>1427</v>
      </c>
      <c r="B14" s="2476" t="s">
        <v>47</v>
      </c>
      <c r="C14" s="2477" t="s">
        <v>46</v>
      </c>
      <c r="D14" s="2477" t="s">
        <v>46</v>
      </c>
      <c r="E14" s="2477" t="s">
        <v>46</v>
      </c>
      <c r="F14" s="2477" t="s">
        <v>46</v>
      </c>
      <c r="G14" s="2477" t="s">
        <v>46</v>
      </c>
      <c r="H14" s="2477" t="s">
        <v>46</v>
      </c>
      <c r="I14" s="2477" t="s">
        <v>46</v>
      </c>
      <c r="J14" s="2477" t="s">
        <v>46</v>
      </c>
      <c r="K14" s="2477" t="s">
        <v>46</v>
      </c>
      <c r="L14" s="2477" t="s">
        <v>46</v>
      </c>
      <c r="M14" s="2477" t="s">
        <v>46</v>
      </c>
      <c r="N14" s="2477" t="s">
        <v>46</v>
      </c>
      <c r="O14" s="2477" t="s">
        <v>47</v>
      </c>
      <c r="P14" s="2477" t="s">
        <v>46</v>
      </c>
      <c r="Q14" s="2477" t="s">
        <v>46</v>
      </c>
      <c r="R14" s="2477" t="s">
        <v>46</v>
      </c>
      <c r="S14" s="2477" t="s">
        <v>46</v>
      </c>
      <c r="T14" s="2477" t="s">
        <v>46</v>
      </c>
      <c r="U14" s="2477" t="s">
        <v>46</v>
      </c>
      <c r="V14" s="2478" t="s">
        <v>47</v>
      </c>
      <c r="X14" s="2239"/>
    </row>
    <row r="15" spans="1:24" ht="15" customHeight="1" x14ac:dyDescent="0.25">
      <c r="A15" s="2490" t="s">
        <v>1418</v>
      </c>
      <c r="B15" s="2476" t="s">
        <v>47</v>
      </c>
      <c r="C15" s="2477" t="s">
        <v>46</v>
      </c>
      <c r="D15" s="2477" t="s">
        <v>46</v>
      </c>
      <c r="E15" s="2477" t="s">
        <v>46</v>
      </c>
      <c r="F15" s="2477" t="s">
        <v>46</v>
      </c>
      <c r="G15" s="2477" t="s">
        <v>46</v>
      </c>
      <c r="H15" s="2477" t="s">
        <v>46</v>
      </c>
      <c r="I15" s="2477" t="s">
        <v>46</v>
      </c>
      <c r="J15" s="2477" t="s">
        <v>46</v>
      </c>
      <c r="K15" s="2477" t="s">
        <v>46</v>
      </c>
      <c r="L15" s="2477" t="s">
        <v>46</v>
      </c>
      <c r="M15" s="2477" t="s">
        <v>46</v>
      </c>
      <c r="N15" s="2477" t="s">
        <v>46</v>
      </c>
      <c r="O15" s="2477" t="s">
        <v>46</v>
      </c>
      <c r="P15" s="2477" t="s">
        <v>47</v>
      </c>
      <c r="Q15" s="2477" t="s">
        <v>46</v>
      </c>
      <c r="R15" s="2477" t="s">
        <v>46</v>
      </c>
      <c r="S15" s="2477" t="s">
        <v>46</v>
      </c>
      <c r="T15" s="2477" t="s">
        <v>46</v>
      </c>
      <c r="U15" s="2477" t="s">
        <v>46</v>
      </c>
      <c r="V15" s="2478" t="s">
        <v>47</v>
      </c>
      <c r="X15" s="2239"/>
    </row>
    <row r="16" spans="1:24" ht="15" customHeight="1" x14ac:dyDescent="0.25">
      <c r="A16" s="2490" t="s">
        <v>1416</v>
      </c>
      <c r="B16" s="2476" t="s">
        <v>47</v>
      </c>
      <c r="C16" s="2477" t="s">
        <v>46</v>
      </c>
      <c r="D16" s="2477" t="s">
        <v>46</v>
      </c>
      <c r="E16" s="2477" t="s">
        <v>46</v>
      </c>
      <c r="F16" s="2477" t="s">
        <v>46</v>
      </c>
      <c r="G16" s="2477" t="s">
        <v>46</v>
      </c>
      <c r="H16" s="2477" t="s">
        <v>46</v>
      </c>
      <c r="I16" s="2477" t="s">
        <v>46</v>
      </c>
      <c r="J16" s="2477" t="s">
        <v>46</v>
      </c>
      <c r="K16" s="2477" t="s">
        <v>46</v>
      </c>
      <c r="L16" s="2477" t="s">
        <v>46</v>
      </c>
      <c r="M16" s="2477" t="s">
        <v>46</v>
      </c>
      <c r="N16" s="2477" t="s">
        <v>46</v>
      </c>
      <c r="O16" s="2477" t="s">
        <v>46</v>
      </c>
      <c r="P16" s="2477" t="s">
        <v>46</v>
      </c>
      <c r="Q16" s="2477" t="s">
        <v>47</v>
      </c>
      <c r="R16" s="2477" t="s">
        <v>46</v>
      </c>
      <c r="S16" s="2477" t="s">
        <v>46</v>
      </c>
      <c r="T16" s="2477" t="s">
        <v>46</v>
      </c>
      <c r="U16" s="2477" t="s">
        <v>46</v>
      </c>
      <c r="V16" s="2478" t="s">
        <v>47</v>
      </c>
      <c r="X16" s="2239"/>
    </row>
    <row r="17" spans="1:24" ht="15" customHeight="1" x14ac:dyDescent="0.25">
      <c r="A17" s="2490" t="s">
        <v>1422</v>
      </c>
      <c r="B17" s="2476" t="s">
        <v>47</v>
      </c>
      <c r="C17" s="2477" t="s">
        <v>46</v>
      </c>
      <c r="D17" s="2477" t="s">
        <v>46</v>
      </c>
      <c r="E17" s="2477" t="s">
        <v>46</v>
      </c>
      <c r="F17" s="2477" t="s">
        <v>46</v>
      </c>
      <c r="G17" s="2477" t="s">
        <v>46</v>
      </c>
      <c r="H17" s="2477" t="s">
        <v>46</v>
      </c>
      <c r="I17" s="2477" t="s">
        <v>46</v>
      </c>
      <c r="J17" s="2477" t="s">
        <v>46</v>
      </c>
      <c r="K17" s="2477" t="s">
        <v>46</v>
      </c>
      <c r="L17" s="2477" t="s">
        <v>46</v>
      </c>
      <c r="M17" s="2477" t="s">
        <v>46</v>
      </c>
      <c r="N17" s="2477" t="s">
        <v>46</v>
      </c>
      <c r="O17" s="2477" t="s">
        <v>46</v>
      </c>
      <c r="P17" s="2477" t="s">
        <v>46</v>
      </c>
      <c r="Q17" s="2477" t="s">
        <v>46</v>
      </c>
      <c r="R17" s="2477" t="s">
        <v>47</v>
      </c>
      <c r="S17" s="2477" t="s">
        <v>46</v>
      </c>
      <c r="T17" s="2477" t="s">
        <v>46</v>
      </c>
      <c r="U17" s="2477" t="s">
        <v>46</v>
      </c>
      <c r="V17" s="2478" t="s">
        <v>47</v>
      </c>
      <c r="X17" s="2239"/>
    </row>
    <row r="18" spans="1:24" ht="15" customHeight="1" x14ac:dyDescent="0.25">
      <c r="A18" s="2490" t="s">
        <v>1433</v>
      </c>
      <c r="B18" s="2476" t="s">
        <v>47</v>
      </c>
      <c r="C18" s="2477" t="s">
        <v>46</v>
      </c>
      <c r="D18" s="2477" t="s">
        <v>46</v>
      </c>
      <c r="E18" s="2477" t="s">
        <v>46</v>
      </c>
      <c r="F18" s="2477" t="s">
        <v>46</v>
      </c>
      <c r="G18" s="2477" t="s">
        <v>46</v>
      </c>
      <c r="H18" s="2477" t="s">
        <v>46</v>
      </c>
      <c r="I18" s="2477" t="s">
        <v>46</v>
      </c>
      <c r="J18" s="2477" t="s">
        <v>46</v>
      </c>
      <c r="K18" s="2477" t="s">
        <v>46</v>
      </c>
      <c r="L18" s="2477" t="s">
        <v>46</v>
      </c>
      <c r="M18" s="2477" t="s">
        <v>46</v>
      </c>
      <c r="N18" s="2477" t="s">
        <v>46</v>
      </c>
      <c r="O18" s="2477" t="s">
        <v>46</v>
      </c>
      <c r="P18" s="2477" t="s">
        <v>46</v>
      </c>
      <c r="Q18" s="2477" t="s">
        <v>46</v>
      </c>
      <c r="R18" s="2477" t="s">
        <v>46</v>
      </c>
      <c r="S18" s="2477" t="s">
        <v>47</v>
      </c>
      <c r="T18" s="2477" t="s">
        <v>46</v>
      </c>
      <c r="U18" s="2477" t="s">
        <v>46</v>
      </c>
      <c r="V18" s="2478" t="s">
        <v>47</v>
      </c>
      <c r="X18" s="2239"/>
    </row>
    <row r="19" spans="1:24" ht="15" customHeight="1" x14ac:dyDescent="0.25">
      <c r="A19" s="2490" t="s">
        <v>1421</v>
      </c>
      <c r="B19" s="2476" t="s">
        <v>47</v>
      </c>
      <c r="C19" s="2477" t="s">
        <v>46</v>
      </c>
      <c r="D19" s="2477" t="s">
        <v>46</v>
      </c>
      <c r="E19" s="2477" t="s">
        <v>46</v>
      </c>
      <c r="F19" s="2477" t="s">
        <v>46</v>
      </c>
      <c r="G19" s="2477" t="s">
        <v>46</v>
      </c>
      <c r="H19" s="2477" t="s">
        <v>46</v>
      </c>
      <c r="I19" s="2477" t="s">
        <v>46</v>
      </c>
      <c r="J19" s="2477" t="s">
        <v>46</v>
      </c>
      <c r="K19" s="2477" t="s">
        <v>46</v>
      </c>
      <c r="L19" s="2477" t="s">
        <v>46</v>
      </c>
      <c r="M19" s="2477" t="s">
        <v>46</v>
      </c>
      <c r="N19" s="2477" t="s">
        <v>46</v>
      </c>
      <c r="O19" s="2477" t="s">
        <v>46</v>
      </c>
      <c r="P19" s="2477" t="s">
        <v>46</v>
      </c>
      <c r="Q19" s="2477" t="s">
        <v>46</v>
      </c>
      <c r="R19" s="2477" t="s">
        <v>46</v>
      </c>
      <c r="S19" s="2477" t="s">
        <v>46</v>
      </c>
      <c r="T19" s="2477" t="s">
        <v>47</v>
      </c>
      <c r="U19" s="2477" t="s">
        <v>46</v>
      </c>
      <c r="V19" s="2478" t="s">
        <v>47</v>
      </c>
      <c r="X19" s="2239"/>
    </row>
    <row r="20" spans="1:24" ht="15" customHeight="1" x14ac:dyDescent="0.25">
      <c r="A20" s="2490" t="s">
        <v>1428</v>
      </c>
      <c r="B20" s="2476" t="s">
        <v>47</v>
      </c>
      <c r="C20" s="2477" t="s">
        <v>46</v>
      </c>
      <c r="D20" s="2477" t="s">
        <v>46</v>
      </c>
      <c r="E20" s="2477" t="s">
        <v>46</v>
      </c>
      <c r="F20" s="2477" t="s">
        <v>46</v>
      </c>
      <c r="G20" s="2477" t="s">
        <v>46</v>
      </c>
      <c r="H20" s="2477" t="s">
        <v>46</v>
      </c>
      <c r="I20" s="2477" t="s">
        <v>46</v>
      </c>
      <c r="J20" s="2477" t="s">
        <v>46</v>
      </c>
      <c r="K20" s="2477" t="s">
        <v>46</v>
      </c>
      <c r="L20" s="2477" t="s">
        <v>46</v>
      </c>
      <c r="M20" s="2477" t="s">
        <v>46</v>
      </c>
      <c r="N20" s="2477" t="s">
        <v>46</v>
      </c>
      <c r="O20" s="2477" t="s">
        <v>46</v>
      </c>
      <c r="P20" s="2477" t="s">
        <v>46</v>
      </c>
      <c r="Q20" s="2477" t="s">
        <v>46</v>
      </c>
      <c r="R20" s="2477" t="s">
        <v>46</v>
      </c>
      <c r="S20" s="2477" t="s">
        <v>46</v>
      </c>
      <c r="T20" s="2477" t="s">
        <v>46</v>
      </c>
      <c r="U20" s="2477" t="s">
        <v>47</v>
      </c>
      <c r="V20" s="2478" t="s">
        <v>47</v>
      </c>
      <c r="X20" s="2239"/>
    </row>
    <row r="21" spans="1:24" ht="15" customHeight="1" x14ac:dyDescent="0.25">
      <c r="A21" s="2490" t="s">
        <v>1429</v>
      </c>
      <c r="B21" s="2476" t="s">
        <v>47</v>
      </c>
      <c r="C21" s="2477" t="s">
        <v>47</v>
      </c>
      <c r="D21" s="2477" t="s">
        <v>47</v>
      </c>
      <c r="E21" s="2477" t="s">
        <v>47</v>
      </c>
      <c r="F21" s="2477" t="s">
        <v>47</v>
      </c>
      <c r="G21" s="2477" t="s">
        <v>47</v>
      </c>
      <c r="H21" s="2477" t="s">
        <v>47</v>
      </c>
      <c r="I21" s="2477" t="s">
        <v>47</v>
      </c>
      <c r="J21" s="2477" t="s">
        <v>47</v>
      </c>
      <c r="K21" s="2477" t="s">
        <v>47</v>
      </c>
      <c r="L21" s="2477" t="s">
        <v>47</v>
      </c>
      <c r="M21" s="2477" t="s">
        <v>47</v>
      </c>
      <c r="N21" s="2477" t="s">
        <v>47</v>
      </c>
      <c r="O21" s="2477" t="s">
        <v>47</v>
      </c>
      <c r="P21" s="2477" t="s">
        <v>47</v>
      </c>
      <c r="Q21" s="2477" t="s">
        <v>47</v>
      </c>
      <c r="R21" s="2477" t="s">
        <v>47</v>
      </c>
      <c r="S21" s="2477" t="s">
        <v>47</v>
      </c>
      <c r="T21" s="2477" t="s">
        <v>47</v>
      </c>
      <c r="U21" s="2477" t="s">
        <v>47</v>
      </c>
      <c r="V21" s="2478" t="s">
        <v>47</v>
      </c>
      <c r="X21" s="2239"/>
    </row>
    <row r="22" spans="1:24" ht="15" customHeight="1" x14ac:dyDescent="0.25">
      <c r="A22" s="2490" t="s">
        <v>1408</v>
      </c>
      <c r="B22" s="2476" t="s">
        <v>47</v>
      </c>
      <c r="C22" s="2477" t="s">
        <v>47</v>
      </c>
      <c r="D22" s="2477" t="s">
        <v>47</v>
      </c>
      <c r="E22" s="2477" t="s">
        <v>47</v>
      </c>
      <c r="F22" s="2477" t="s">
        <v>47</v>
      </c>
      <c r="G22" s="2477" t="s">
        <v>47</v>
      </c>
      <c r="H22" s="2477" t="s">
        <v>47</v>
      </c>
      <c r="I22" s="2477" t="s">
        <v>47</v>
      </c>
      <c r="J22" s="2477" t="s">
        <v>47</v>
      </c>
      <c r="K22" s="2477" t="s">
        <v>47</v>
      </c>
      <c r="L22" s="2477" t="s">
        <v>47</v>
      </c>
      <c r="M22" s="2477" t="s">
        <v>47</v>
      </c>
      <c r="N22" s="2477" t="s">
        <v>47</v>
      </c>
      <c r="O22" s="2477" t="s">
        <v>47</v>
      </c>
      <c r="P22" s="2477" t="s">
        <v>47</v>
      </c>
      <c r="Q22" s="2477" t="s">
        <v>47</v>
      </c>
      <c r="R22" s="2477" t="s">
        <v>47</v>
      </c>
      <c r="S22" s="2477" t="s">
        <v>47</v>
      </c>
      <c r="T22" s="2477" t="s">
        <v>47</v>
      </c>
      <c r="U22" s="2477" t="s">
        <v>47</v>
      </c>
      <c r="V22" s="2478" t="s">
        <v>47</v>
      </c>
      <c r="X22" s="2239"/>
    </row>
    <row r="23" spans="1:24" ht="15" customHeight="1" x14ac:dyDescent="0.25">
      <c r="A23" s="2490" t="s">
        <v>1440</v>
      </c>
      <c r="B23" s="2476" t="s">
        <v>47</v>
      </c>
      <c r="C23" s="2477" t="s">
        <v>47</v>
      </c>
      <c r="D23" s="2477" t="s">
        <v>47</v>
      </c>
      <c r="E23" s="2477" t="s">
        <v>47</v>
      </c>
      <c r="F23" s="2477" t="s">
        <v>47</v>
      </c>
      <c r="G23" s="2477" t="s">
        <v>47</v>
      </c>
      <c r="H23" s="2477" t="s">
        <v>47</v>
      </c>
      <c r="I23" s="2477" t="s">
        <v>47</v>
      </c>
      <c r="J23" s="2477" t="s">
        <v>47</v>
      </c>
      <c r="K23" s="2477" t="s">
        <v>47</v>
      </c>
      <c r="L23" s="2477" t="s">
        <v>47</v>
      </c>
      <c r="M23" s="2477" t="s">
        <v>47</v>
      </c>
      <c r="N23" s="2477" t="s">
        <v>47</v>
      </c>
      <c r="O23" s="2477" t="s">
        <v>47</v>
      </c>
      <c r="P23" s="2477" t="s">
        <v>47</v>
      </c>
      <c r="Q23" s="2477" t="s">
        <v>47</v>
      </c>
      <c r="R23" s="2477" t="s">
        <v>47</v>
      </c>
      <c r="S23" s="2477" t="s">
        <v>47</v>
      </c>
      <c r="T23" s="2477" t="s">
        <v>47</v>
      </c>
      <c r="U23" s="2477" t="s">
        <v>47</v>
      </c>
      <c r="V23" s="2478" t="s">
        <v>47</v>
      </c>
      <c r="X23" s="2239"/>
    </row>
    <row r="24" spans="1:24" ht="15" customHeight="1" x14ac:dyDescent="0.25">
      <c r="A24" s="2490" t="s">
        <v>1432</v>
      </c>
      <c r="B24" s="2476" t="s">
        <v>47</v>
      </c>
      <c r="C24" s="2477" t="s">
        <v>47</v>
      </c>
      <c r="D24" s="2477" t="s">
        <v>47</v>
      </c>
      <c r="E24" s="2477" t="s">
        <v>47</v>
      </c>
      <c r="F24" s="2477" t="s">
        <v>47</v>
      </c>
      <c r="G24" s="2477" t="s">
        <v>47</v>
      </c>
      <c r="H24" s="2477" t="s">
        <v>47</v>
      </c>
      <c r="I24" s="2477" t="s">
        <v>47</v>
      </c>
      <c r="J24" s="2477" t="s">
        <v>47</v>
      </c>
      <c r="K24" s="2477" t="s">
        <v>47</v>
      </c>
      <c r="L24" s="2477" t="s">
        <v>47</v>
      </c>
      <c r="M24" s="2477" t="s">
        <v>47</v>
      </c>
      <c r="N24" s="2477" t="s">
        <v>47</v>
      </c>
      <c r="O24" s="2477" t="s">
        <v>47</v>
      </c>
      <c r="P24" s="2477" t="s">
        <v>47</v>
      </c>
      <c r="Q24" s="2477" t="s">
        <v>47</v>
      </c>
      <c r="R24" s="2477" t="s">
        <v>47</v>
      </c>
      <c r="S24" s="2477" t="s">
        <v>47</v>
      </c>
      <c r="T24" s="2477" t="s">
        <v>47</v>
      </c>
      <c r="U24" s="2477" t="s">
        <v>47</v>
      </c>
      <c r="V24" s="2478" t="s">
        <v>47</v>
      </c>
      <c r="X24" s="2239"/>
    </row>
    <row r="25" spans="1:24" ht="15" customHeight="1" x14ac:dyDescent="0.25">
      <c r="A25" s="2490" t="s">
        <v>1536</v>
      </c>
      <c r="B25" s="2476" t="s">
        <v>47</v>
      </c>
      <c r="C25" s="2477" t="s">
        <v>47</v>
      </c>
      <c r="D25" s="2477" t="s">
        <v>47</v>
      </c>
      <c r="E25" s="2477" t="s">
        <v>47</v>
      </c>
      <c r="F25" s="2477" t="s">
        <v>47</v>
      </c>
      <c r="G25" s="2477" t="s">
        <v>47</v>
      </c>
      <c r="H25" s="2477" t="s">
        <v>47</v>
      </c>
      <c r="I25" s="2477" t="s">
        <v>47</v>
      </c>
      <c r="J25" s="2477" t="s">
        <v>47</v>
      </c>
      <c r="K25" s="2477" t="s">
        <v>47</v>
      </c>
      <c r="L25" s="2477" t="s">
        <v>47</v>
      </c>
      <c r="M25" s="2477" t="s">
        <v>47</v>
      </c>
      <c r="N25" s="2477" t="s">
        <v>47</v>
      </c>
      <c r="O25" s="2477" t="s">
        <v>47</v>
      </c>
      <c r="P25" s="2477" t="s">
        <v>47</v>
      </c>
      <c r="Q25" s="2477" t="s">
        <v>47</v>
      </c>
      <c r="R25" s="2477" t="s">
        <v>47</v>
      </c>
      <c r="S25" s="2477" t="s">
        <v>47</v>
      </c>
      <c r="T25" s="2477" t="s">
        <v>47</v>
      </c>
      <c r="U25" s="2477" t="s">
        <v>47</v>
      </c>
      <c r="V25" s="2478" t="s">
        <v>47</v>
      </c>
      <c r="X25" s="2239"/>
    </row>
    <row r="26" spans="1:24" ht="15" customHeight="1" x14ac:dyDescent="0.25">
      <c r="A26" s="2490" t="s">
        <v>1538</v>
      </c>
      <c r="B26" s="2476" t="s">
        <v>47</v>
      </c>
      <c r="C26" s="2477" t="s">
        <v>47</v>
      </c>
      <c r="D26" s="2477" t="s">
        <v>47</v>
      </c>
      <c r="E26" s="2477" t="s">
        <v>47</v>
      </c>
      <c r="F26" s="2477" t="s">
        <v>47</v>
      </c>
      <c r="G26" s="2477" t="s">
        <v>47</v>
      </c>
      <c r="H26" s="2477" t="s">
        <v>47</v>
      </c>
      <c r="I26" s="2477" t="s">
        <v>47</v>
      </c>
      <c r="J26" s="2477" t="s">
        <v>47</v>
      </c>
      <c r="K26" s="2477" t="s">
        <v>47</v>
      </c>
      <c r="L26" s="2477" t="s">
        <v>47</v>
      </c>
      <c r="M26" s="2477" t="s">
        <v>47</v>
      </c>
      <c r="N26" s="2477" t="s">
        <v>47</v>
      </c>
      <c r="O26" s="2477" t="s">
        <v>47</v>
      </c>
      <c r="P26" s="2477" t="s">
        <v>47</v>
      </c>
      <c r="Q26" s="2477" t="s">
        <v>47</v>
      </c>
      <c r="R26" s="2477" t="s">
        <v>47</v>
      </c>
      <c r="S26" s="2477" t="s">
        <v>47</v>
      </c>
      <c r="T26" s="2477" t="s">
        <v>47</v>
      </c>
      <c r="U26" s="2477" t="s">
        <v>47</v>
      </c>
      <c r="V26" s="2478" t="s">
        <v>47</v>
      </c>
      <c r="X26" s="2239"/>
    </row>
    <row r="27" spans="1:24" ht="15" customHeight="1" x14ac:dyDescent="0.25">
      <c r="A27" s="2490" t="s">
        <v>1438</v>
      </c>
      <c r="B27" s="2476" t="s">
        <v>47</v>
      </c>
      <c r="C27" s="2477" t="s">
        <v>47</v>
      </c>
      <c r="D27" s="2477" t="s">
        <v>47</v>
      </c>
      <c r="E27" s="2477" t="s">
        <v>47</v>
      </c>
      <c r="F27" s="2477" t="s">
        <v>47</v>
      </c>
      <c r="G27" s="2477" t="s">
        <v>47</v>
      </c>
      <c r="H27" s="2477" t="s">
        <v>47</v>
      </c>
      <c r="I27" s="2477" t="s">
        <v>47</v>
      </c>
      <c r="J27" s="2477" t="s">
        <v>47</v>
      </c>
      <c r="K27" s="2477" t="s">
        <v>47</v>
      </c>
      <c r="L27" s="2477" t="s">
        <v>47</v>
      </c>
      <c r="M27" s="2477" t="s">
        <v>47</v>
      </c>
      <c r="N27" s="2477" t="s">
        <v>47</v>
      </c>
      <c r="O27" s="2477" t="s">
        <v>47</v>
      </c>
      <c r="P27" s="2477" t="s">
        <v>47</v>
      </c>
      <c r="Q27" s="2477" t="s">
        <v>47</v>
      </c>
      <c r="R27" s="2477" t="s">
        <v>47</v>
      </c>
      <c r="S27" s="2477" t="s">
        <v>47</v>
      </c>
      <c r="T27" s="2477" t="s">
        <v>47</v>
      </c>
      <c r="U27" s="2477" t="s">
        <v>47</v>
      </c>
      <c r="V27" s="2478" t="s">
        <v>47</v>
      </c>
      <c r="X27" s="2239"/>
    </row>
    <row r="28" spans="1:24" ht="15" customHeight="1" x14ac:dyDescent="0.25">
      <c r="A28" s="2490" t="s">
        <v>1423</v>
      </c>
      <c r="B28" s="2476" t="s">
        <v>47</v>
      </c>
      <c r="C28" s="2477" t="s">
        <v>47</v>
      </c>
      <c r="D28" s="2477" t="s">
        <v>47</v>
      </c>
      <c r="E28" s="2477" t="s">
        <v>47</v>
      </c>
      <c r="F28" s="2477" t="s">
        <v>47</v>
      </c>
      <c r="G28" s="2477" t="s">
        <v>47</v>
      </c>
      <c r="H28" s="2477" t="s">
        <v>47</v>
      </c>
      <c r="I28" s="2477" t="s">
        <v>47</v>
      </c>
      <c r="J28" s="2477" t="s">
        <v>47</v>
      </c>
      <c r="K28" s="2477" t="s">
        <v>47</v>
      </c>
      <c r="L28" s="2477" t="s">
        <v>47</v>
      </c>
      <c r="M28" s="2477" t="s">
        <v>47</v>
      </c>
      <c r="N28" s="2477" t="s">
        <v>47</v>
      </c>
      <c r="O28" s="2477" t="s">
        <v>47</v>
      </c>
      <c r="P28" s="2477" t="s">
        <v>47</v>
      </c>
      <c r="Q28" s="2477" t="s">
        <v>47</v>
      </c>
      <c r="R28" s="2477" t="s">
        <v>47</v>
      </c>
      <c r="S28" s="2477" t="s">
        <v>47</v>
      </c>
      <c r="T28" s="2477" t="s">
        <v>47</v>
      </c>
      <c r="U28" s="2477" t="s">
        <v>47</v>
      </c>
      <c r="V28" s="2478" t="s">
        <v>47</v>
      </c>
      <c r="X28" s="2239"/>
    </row>
    <row r="29" spans="1:24" ht="15" customHeight="1" x14ac:dyDescent="0.25">
      <c r="A29" s="2490" t="s">
        <v>1436</v>
      </c>
      <c r="B29" s="2476" t="s">
        <v>47</v>
      </c>
      <c r="C29" s="2477" t="s">
        <v>47</v>
      </c>
      <c r="D29" s="2477" t="s">
        <v>47</v>
      </c>
      <c r="E29" s="2477" t="s">
        <v>47</v>
      </c>
      <c r="F29" s="2477" t="s">
        <v>47</v>
      </c>
      <c r="G29" s="2477" t="s">
        <v>47</v>
      </c>
      <c r="H29" s="2477" t="s">
        <v>47</v>
      </c>
      <c r="I29" s="2477" t="s">
        <v>47</v>
      </c>
      <c r="J29" s="2477" t="s">
        <v>47</v>
      </c>
      <c r="K29" s="2477" t="s">
        <v>47</v>
      </c>
      <c r="L29" s="2477" t="s">
        <v>47</v>
      </c>
      <c r="M29" s="2477" t="s">
        <v>47</v>
      </c>
      <c r="N29" s="2477" t="s">
        <v>47</v>
      </c>
      <c r="O29" s="2477" t="s">
        <v>47</v>
      </c>
      <c r="P29" s="2477" t="s">
        <v>47</v>
      </c>
      <c r="Q29" s="2477" t="s">
        <v>47</v>
      </c>
      <c r="R29" s="2477" t="s">
        <v>47</v>
      </c>
      <c r="S29" s="2477" t="s">
        <v>47</v>
      </c>
      <c r="T29" s="2477" t="s">
        <v>47</v>
      </c>
      <c r="U29" s="2477" t="s">
        <v>47</v>
      </c>
      <c r="V29" s="2478" t="s">
        <v>47</v>
      </c>
      <c r="X29" s="2239"/>
    </row>
    <row r="30" spans="1:24" ht="15" customHeight="1" x14ac:dyDescent="0.25">
      <c r="A30" s="2490" t="s">
        <v>1441</v>
      </c>
      <c r="B30" s="2476" t="s">
        <v>47</v>
      </c>
      <c r="C30" s="2477" t="s">
        <v>47</v>
      </c>
      <c r="D30" s="2477" t="s">
        <v>47</v>
      </c>
      <c r="E30" s="2477" t="s">
        <v>47</v>
      </c>
      <c r="F30" s="2477" t="s">
        <v>47</v>
      </c>
      <c r="G30" s="2477" t="s">
        <v>47</v>
      </c>
      <c r="H30" s="2477" t="s">
        <v>47</v>
      </c>
      <c r="I30" s="2477" t="s">
        <v>47</v>
      </c>
      <c r="J30" s="2477" t="s">
        <v>47</v>
      </c>
      <c r="K30" s="2477" t="s">
        <v>47</v>
      </c>
      <c r="L30" s="2477" t="s">
        <v>47</v>
      </c>
      <c r="M30" s="2477" t="s">
        <v>47</v>
      </c>
      <c r="N30" s="2477" t="s">
        <v>47</v>
      </c>
      <c r="O30" s="2477" t="s">
        <v>47</v>
      </c>
      <c r="P30" s="2477" t="s">
        <v>47</v>
      </c>
      <c r="Q30" s="2477" t="s">
        <v>47</v>
      </c>
      <c r="R30" s="2477" t="s">
        <v>47</v>
      </c>
      <c r="S30" s="2477" t="s">
        <v>47</v>
      </c>
      <c r="T30" s="2477" t="s">
        <v>47</v>
      </c>
      <c r="U30" s="2477" t="s">
        <v>47</v>
      </c>
      <c r="V30" s="2478" t="s">
        <v>47</v>
      </c>
      <c r="X30" s="2239"/>
    </row>
    <row r="31" spans="1:24" ht="15" customHeight="1" x14ac:dyDescent="0.25">
      <c r="A31" s="2490" t="s">
        <v>1424</v>
      </c>
      <c r="B31" s="2476" t="s">
        <v>47</v>
      </c>
      <c r="C31" s="2477" t="s">
        <v>47</v>
      </c>
      <c r="D31" s="2477" t="s">
        <v>47</v>
      </c>
      <c r="E31" s="2477" t="s">
        <v>47</v>
      </c>
      <c r="F31" s="2477" t="s">
        <v>47</v>
      </c>
      <c r="G31" s="2477" t="s">
        <v>47</v>
      </c>
      <c r="H31" s="2477" t="s">
        <v>47</v>
      </c>
      <c r="I31" s="2477" t="s">
        <v>47</v>
      </c>
      <c r="J31" s="2477" t="s">
        <v>47</v>
      </c>
      <c r="K31" s="2477" t="s">
        <v>47</v>
      </c>
      <c r="L31" s="2477" t="s">
        <v>47</v>
      </c>
      <c r="M31" s="2477" t="s">
        <v>47</v>
      </c>
      <c r="N31" s="2477" t="s">
        <v>47</v>
      </c>
      <c r="O31" s="2477" t="s">
        <v>47</v>
      </c>
      <c r="P31" s="2477" t="s">
        <v>47</v>
      </c>
      <c r="Q31" s="2477" t="s">
        <v>47</v>
      </c>
      <c r="R31" s="2477" t="s">
        <v>47</v>
      </c>
      <c r="S31" s="2477" t="s">
        <v>47</v>
      </c>
      <c r="T31" s="2477" t="s">
        <v>47</v>
      </c>
      <c r="U31" s="2477" t="s">
        <v>47</v>
      </c>
      <c r="V31" s="2478" t="s">
        <v>47</v>
      </c>
      <c r="X31" s="2239"/>
    </row>
    <row r="32" spans="1:24" ht="15" customHeight="1" x14ac:dyDescent="0.25">
      <c r="A32" s="2490" t="s">
        <v>1543</v>
      </c>
      <c r="B32" s="2476" t="s">
        <v>47</v>
      </c>
      <c r="C32" s="2477" t="s">
        <v>47</v>
      </c>
      <c r="D32" s="2477" t="s">
        <v>47</v>
      </c>
      <c r="E32" s="2477" t="s">
        <v>47</v>
      </c>
      <c r="F32" s="2477" t="s">
        <v>47</v>
      </c>
      <c r="G32" s="2477" t="s">
        <v>47</v>
      </c>
      <c r="H32" s="2477" t="s">
        <v>47</v>
      </c>
      <c r="I32" s="2477" t="s">
        <v>47</v>
      </c>
      <c r="J32" s="2477" t="s">
        <v>47</v>
      </c>
      <c r="K32" s="2477" t="s">
        <v>47</v>
      </c>
      <c r="L32" s="2477" t="s">
        <v>47</v>
      </c>
      <c r="M32" s="2477" t="s">
        <v>47</v>
      </c>
      <c r="N32" s="2477" t="s">
        <v>47</v>
      </c>
      <c r="O32" s="2477" t="s">
        <v>47</v>
      </c>
      <c r="P32" s="2477" t="s">
        <v>47</v>
      </c>
      <c r="Q32" s="2477" t="s">
        <v>47</v>
      </c>
      <c r="R32" s="2477" t="s">
        <v>47</v>
      </c>
      <c r="S32" s="2477" t="s">
        <v>47</v>
      </c>
      <c r="T32" s="2477" t="s">
        <v>47</v>
      </c>
      <c r="U32" s="2477" t="s">
        <v>47</v>
      </c>
      <c r="V32" s="2478" t="s">
        <v>47</v>
      </c>
      <c r="X32" s="2239"/>
    </row>
    <row r="33" spans="1:24" ht="15" customHeight="1" x14ac:dyDescent="0.25">
      <c r="A33" s="2490" t="s">
        <v>1437</v>
      </c>
      <c r="B33" s="2476" t="s">
        <v>47</v>
      </c>
      <c r="C33" s="2477" t="s">
        <v>47</v>
      </c>
      <c r="D33" s="2477" t="s">
        <v>47</v>
      </c>
      <c r="E33" s="2477" t="s">
        <v>47</v>
      </c>
      <c r="F33" s="2477" t="s">
        <v>47</v>
      </c>
      <c r="G33" s="2477" t="s">
        <v>47</v>
      </c>
      <c r="H33" s="2477" t="s">
        <v>47</v>
      </c>
      <c r="I33" s="2477" t="s">
        <v>47</v>
      </c>
      <c r="J33" s="2477" t="s">
        <v>47</v>
      </c>
      <c r="K33" s="2477" t="s">
        <v>47</v>
      </c>
      <c r="L33" s="2477" t="s">
        <v>47</v>
      </c>
      <c r="M33" s="2477" t="s">
        <v>47</v>
      </c>
      <c r="N33" s="2477" t="s">
        <v>47</v>
      </c>
      <c r="O33" s="2477" t="s">
        <v>47</v>
      </c>
      <c r="P33" s="2477" t="s">
        <v>47</v>
      </c>
      <c r="Q33" s="2477" t="s">
        <v>47</v>
      </c>
      <c r="R33" s="2477" t="s">
        <v>47</v>
      </c>
      <c r="S33" s="2477" t="s">
        <v>47</v>
      </c>
      <c r="T33" s="2477" t="s">
        <v>47</v>
      </c>
      <c r="U33" s="2477" t="s">
        <v>47</v>
      </c>
      <c r="V33" s="2478" t="s">
        <v>47</v>
      </c>
      <c r="X33" s="2239"/>
    </row>
    <row r="34" spans="1:24" ht="15" customHeight="1" x14ac:dyDescent="0.25">
      <c r="A34" s="2490" t="s">
        <v>1544</v>
      </c>
      <c r="B34" s="2476" t="s">
        <v>47</v>
      </c>
      <c r="C34" s="2477" t="s">
        <v>47</v>
      </c>
      <c r="D34" s="2477" t="s">
        <v>47</v>
      </c>
      <c r="E34" s="2477" t="s">
        <v>47</v>
      </c>
      <c r="F34" s="2477" t="s">
        <v>47</v>
      </c>
      <c r="G34" s="2477" t="s">
        <v>47</v>
      </c>
      <c r="H34" s="2477" t="s">
        <v>47</v>
      </c>
      <c r="I34" s="2477" t="s">
        <v>47</v>
      </c>
      <c r="J34" s="2477" t="s">
        <v>47</v>
      </c>
      <c r="K34" s="2477" t="s">
        <v>47</v>
      </c>
      <c r="L34" s="2477" t="s">
        <v>47</v>
      </c>
      <c r="M34" s="2477" t="s">
        <v>47</v>
      </c>
      <c r="N34" s="2477" t="s">
        <v>47</v>
      </c>
      <c r="O34" s="2477" t="s">
        <v>47</v>
      </c>
      <c r="P34" s="2477" t="s">
        <v>47</v>
      </c>
      <c r="Q34" s="2477" t="s">
        <v>47</v>
      </c>
      <c r="R34" s="2477" t="s">
        <v>47</v>
      </c>
      <c r="S34" s="2477" t="s">
        <v>47</v>
      </c>
      <c r="T34" s="2477" t="s">
        <v>47</v>
      </c>
      <c r="U34" s="2477" t="s">
        <v>47</v>
      </c>
      <c r="V34" s="2478" t="s">
        <v>47</v>
      </c>
      <c r="X34" s="2239"/>
    </row>
    <row r="35" spans="1:24" ht="15" customHeight="1" x14ac:dyDescent="0.25">
      <c r="A35" s="2490" t="s">
        <v>1434</v>
      </c>
      <c r="B35" s="2476" t="s">
        <v>47</v>
      </c>
      <c r="C35" s="2477" t="s">
        <v>47</v>
      </c>
      <c r="D35" s="2477" t="s">
        <v>47</v>
      </c>
      <c r="E35" s="2477" t="s">
        <v>47</v>
      </c>
      <c r="F35" s="2477" t="s">
        <v>47</v>
      </c>
      <c r="G35" s="2477" t="s">
        <v>47</v>
      </c>
      <c r="H35" s="2477" t="s">
        <v>47</v>
      </c>
      <c r="I35" s="2477" t="s">
        <v>47</v>
      </c>
      <c r="J35" s="2477" t="s">
        <v>47</v>
      </c>
      <c r="K35" s="2477" t="s">
        <v>47</v>
      </c>
      <c r="L35" s="2477" t="s">
        <v>47</v>
      </c>
      <c r="M35" s="2477" t="s">
        <v>47</v>
      </c>
      <c r="N35" s="2477" t="s">
        <v>47</v>
      </c>
      <c r="O35" s="2477" t="s">
        <v>47</v>
      </c>
      <c r="P35" s="2477" t="s">
        <v>47</v>
      </c>
      <c r="Q35" s="2477" t="s">
        <v>47</v>
      </c>
      <c r="R35" s="2477" t="s">
        <v>47</v>
      </c>
      <c r="S35" s="2477" t="s">
        <v>47</v>
      </c>
      <c r="T35" s="2477" t="s">
        <v>47</v>
      </c>
      <c r="U35" s="2477" t="s">
        <v>47</v>
      </c>
      <c r="V35" s="2478" t="s">
        <v>47</v>
      </c>
      <c r="X35" s="2239"/>
    </row>
    <row r="36" spans="1:24" ht="15" customHeight="1" x14ac:dyDescent="0.25">
      <c r="A36" s="2490" t="s">
        <v>1439</v>
      </c>
      <c r="B36" s="2476" t="s">
        <v>47</v>
      </c>
      <c r="C36" s="2477" t="s">
        <v>47</v>
      </c>
      <c r="D36" s="2477" t="s">
        <v>47</v>
      </c>
      <c r="E36" s="2477" t="s">
        <v>47</v>
      </c>
      <c r="F36" s="2477" t="s">
        <v>47</v>
      </c>
      <c r="G36" s="2477" t="s">
        <v>47</v>
      </c>
      <c r="H36" s="2477" t="s">
        <v>47</v>
      </c>
      <c r="I36" s="2477" t="s">
        <v>47</v>
      </c>
      <c r="J36" s="2477" t="s">
        <v>47</v>
      </c>
      <c r="K36" s="2477" t="s">
        <v>47</v>
      </c>
      <c r="L36" s="2477" t="s">
        <v>47</v>
      </c>
      <c r="M36" s="2477" t="s">
        <v>47</v>
      </c>
      <c r="N36" s="2477" t="s">
        <v>47</v>
      </c>
      <c r="O36" s="2477" t="s">
        <v>47</v>
      </c>
      <c r="P36" s="2477" t="s">
        <v>47</v>
      </c>
      <c r="Q36" s="2477" t="s">
        <v>47</v>
      </c>
      <c r="R36" s="2477" t="s">
        <v>47</v>
      </c>
      <c r="S36" s="2477" t="s">
        <v>47</v>
      </c>
      <c r="T36" s="2477" t="s">
        <v>47</v>
      </c>
      <c r="U36" s="2477" t="s">
        <v>47</v>
      </c>
      <c r="V36" s="2478" t="s">
        <v>47</v>
      </c>
      <c r="X36" s="2239"/>
    </row>
    <row r="37" spans="1:24" ht="15" customHeight="1" x14ac:dyDescent="0.25">
      <c r="A37" s="2490" t="s">
        <v>1435</v>
      </c>
      <c r="B37" s="2476" t="s">
        <v>47</v>
      </c>
      <c r="C37" s="2477" t="s">
        <v>47</v>
      </c>
      <c r="D37" s="2477" t="s">
        <v>47</v>
      </c>
      <c r="E37" s="2477" t="s">
        <v>47</v>
      </c>
      <c r="F37" s="2477" t="s">
        <v>47</v>
      </c>
      <c r="G37" s="2477" t="s">
        <v>47</v>
      </c>
      <c r="H37" s="2477" t="s">
        <v>47</v>
      </c>
      <c r="I37" s="2477" t="s">
        <v>47</v>
      </c>
      <c r="J37" s="2477" t="s">
        <v>47</v>
      </c>
      <c r="K37" s="2477" t="s">
        <v>47</v>
      </c>
      <c r="L37" s="2477" t="s">
        <v>47</v>
      </c>
      <c r="M37" s="2477" t="s">
        <v>47</v>
      </c>
      <c r="N37" s="2477" t="s">
        <v>47</v>
      </c>
      <c r="O37" s="2477" t="s">
        <v>47</v>
      </c>
      <c r="P37" s="2477" t="s">
        <v>47</v>
      </c>
      <c r="Q37" s="2477" t="s">
        <v>47</v>
      </c>
      <c r="R37" s="2477" t="s">
        <v>47</v>
      </c>
      <c r="S37" s="2477" t="s">
        <v>47</v>
      </c>
      <c r="T37" s="2477" t="s">
        <v>47</v>
      </c>
      <c r="U37" s="2477" t="s">
        <v>47</v>
      </c>
      <c r="V37" s="2478" t="s">
        <v>47</v>
      </c>
      <c r="X37" s="2239"/>
    </row>
    <row r="38" spans="1:24" ht="15" customHeight="1" x14ac:dyDescent="0.25">
      <c r="A38" s="2490" t="s">
        <v>2172</v>
      </c>
      <c r="B38" s="2476" t="s">
        <v>46</v>
      </c>
      <c r="C38" s="2477" t="s">
        <v>46</v>
      </c>
      <c r="D38" s="2477" t="s">
        <v>46</v>
      </c>
      <c r="E38" s="2477" t="s">
        <v>46</v>
      </c>
      <c r="F38" s="2477" t="s">
        <v>46</v>
      </c>
      <c r="G38" s="2477" t="s">
        <v>46</v>
      </c>
      <c r="H38" s="2477" t="s">
        <v>46</v>
      </c>
      <c r="I38" s="2477" t="s">
        <v>46</v>
      </c>
      <c r="J38" s="2477" t="s">
        <v>46</v>
      </c>
      <c r="K38" s="2477" t="s">
        <v>46</v>
      </c>
      <c r="L38" s="2477" t="s">
        <v>46</v>
      </c>
      <c r="M38" s="2477" t="s">
        <v>46</v>
      </c>
      <c r="N38" s="2477" t="s">
        <v>46</v>
      </c>
      <c r="O38" s="2477" t="s">
        <v>46</v>
      </c>
      <c r="P38" s="2477" t="s">
        <v>46</v>
      </c>
      <c r="Q38" s="2477" t="s">
        <v>46</v>
      </c>
      <c r="R38" s="2477" t="s">
        <v>46</v>
      </c>
      <c r="S38" s="2477" t="s">
        <v>46</v>
      </c>
      <c r="T38" s="2477" t="s">
        <v>46</v>
      </c>
      <c r="U38" s="2477" t="s">
        <v>46</v>
      </c>
      <c r="V38" s="2478" t="s">
        <v>46</v>
      </c>
      <c r="X38" s="2239"/>
    </row>
    <row r="39" spans="1:24" ht="15" customHeight="1" x14ac:dyDescent="0.25">
      <c r="A39" s="2491" t="s">
        <v>2173</v>
      </c>
      <c r="B39" s="2479" t="s">
        <v>47</v>
      </c>
      <c r="C39" s="2480" t="s">
        <v>47</v>
      </c>
      <c r="D39" s="2480" t="s">
        <v>47</v>
      </c>
      <c r="E39" s="2480" t="s">
        <v>47</v>
      </c>
      <c r="F39" s="2480" t="s">
        <v>47</v>
      </c>
      <c r="G39" s="2480" t="s">
        <v>47</v>
      </c>
      <c r="H39" s="2480" t="s">
        <v>47</v>
      </c>
      <c r="I39" s="2480" t="s">
        <v>47</v>
      </c>
      <c r="J39" s="2480" t="s">
        <v>47</v>
      </c>
      <c r="K39" s="2480" t="s">
        <v>47</v>
      </c>
      <c r="L39" s="2480" t="s">
        <v>47</v>
      </c>
      <c r="M39" s="2480" t="s">
        <v>47</v>
      </c>
      <c r="N39" s="2480" t="s">
        <v>47</v>
      </c>
      <c r="O39" s="2480" t="s">
        <v>47</v>
      </c>
      <c r="P39" s="2480" t="s">
        <v>47</v>
      </c>
      <c r="Q39" s="2480" t="s">
        <v>47</v>
      </c>
      <c r="R39" s="2480" t="s">
        <v>47</v>
      </c>
      <c r="S39" s="2480" t="s">
        <v>47</v>
      </c>
      <c r="T39" s="2480" t="s">
        <v>47</v>
      </c>
      <c r="U39" s="2480" t="s">
        <v>47</v>
      </c>
      <c r="V39" s="2481" t="s">
        <v>47</v>
      </c>
      <c r="X39" s="2239"/>
    </row>
    <row r="40" spans="1:24" ht="15" customHeight="1" x14ac:dyDescent="0.25"/>
  </sheetData>
  <conditionalFormatting sqref="A1:V39">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445" customWidth="1"/>
    <col min="2" max="2" width="90.7109375" style="445" customWidth="1"/>
    <col min="3" max="3" width="16.7109375" style="341" customWidth="1"/>
    <col min="4" max="10" width="16.7109375" style="344" customWidth="1"/>
    <col min="11" max="11" width="1.7109375" style="1242" customWidth="1"/>
    <col min="12" max="12" width="16.7109375" style="341" customWidth="1"/>
    <col min="13" max="19" width="16.7109375" style="344" customWidth="1"/>
    <col min="20" max="20" width="1.7109375" style="1242" customWidth="1"/>
    <col min="21" max="21" width="20.7109375" style="341" customWidth="1"/>
    <col min="22" max="23" width="20.7109375" style="344" customWidth="1"/>
    <col min="24" max="24" width="38.7109375" style="344" customWidth="1"/>
    <col min="25" max="25" width="20.7109375" style="344" customWidth="1"/>
    <col min="26" max="26" width="25.7109375" style="344" customWidth="1"/>
    <col min="27" max="27" width="40.7109375" style="341" customWidth="1"/>
    <col min="28" max="28" width="1.7109375" style="445" customWidth="1"/>
    <col min="29" max="65" width="0" style="445" hidden="1" customWidth="1"/>
    <col min="66" max="16384" width="9.140625" style="445" hidden="1"/>
  </cols>
  <sheetData>
    <row r="1" spans="1:28" s="1800" customFormat="1" ht="30" customHeight="1" x14ac:dyDescent="0.55000000000000004">
      <c r="A1" s="2152" t="s">
        <v>1975</v>
      </c>
      <c r="B1" s="2264"/>
      <c r="C1" s="1779"/>
      <c r="E1" s="1705" t="str">
        <f>CONCATENATE("Reporting unit: ", 'General Info'!$C$7, " ", 'General Info'!$C$5)</f>
        <v xml:space="preserve">Reporting unit: 1 </v>
      </c>
      <c r="F1" s="1705"/>
      <c r="G1" s="1705"/>
      <c r="H1" s="1705"/>
      <c r="K1" s="1780"/>
      <c r="T1" s="1780"/>
      <c r="AB1" s="2265"/>
    </row>
    <row r="2" spans="1:28" s="1242" customFormat="1" ht="30" customHeight="1" x14ac:dyDescent="0.55000000000000004">
      <c r="A2" s="1281"/>
      <c r="B2" s="1282"/>
      <c r="C2" s="1283"/>
      <c r="E2" s="1284"/>
      <c r="F2" s="1285"/>
      <c r="G2" s="1285"/>
      <c r="H2" s="1285"/>
      <c r="K2" s="1780"/>
      <c r="T2" s="1780"/>
      <c r="AB2" s="1328"/>
    </row>
    <row r="3" spans="1:28" s="1242" customFormat="1" ht="30" customHeight="1" x14ac:dyDescent="0.55000000000000004">
      <c r="A3" s="1281"/>
      <c r="B3" s="2817" t="s">
        <v>2361</v>
      </c>
      <c r="C3" s="2754"/>
      <c r="D3" s="2754"/>
      <c r="E3" s="2754"/>
      <c r="F3" s="2754"/>
      <c r="G3" s="2754"/>
      <c r="H3" s="2754"/>
      <c r="AB3" s="1328"/>
    </row>
    <row r="4" spans="1:28" s="1242" customFormat="1" ht="15" customHeight="1" x14ac:dyDescent="0.25">
      <c r="A4" s="1286"/>
      <c r="B4" s="2818" t="s">
        <v>1652</v>
      </c>
      <c r="C4" s="2819" t="s">
        <v>53</v>
      </c>
      <c r="D4" s="2820" t="s">
        <v>1653</v>
      </c>
      <c r="E4" s="2821"/>
      <c r="F4" s="2821"/>
      <c r="G4" s="2821"/>
      <c r="H4" s="2821"/>
      <c r="AB4" s="1328"/>
    </row>
    <row r="5" spans="1:28" s="1242" customFormat="1" ht="15" customHeight="1" x14ac:dyDescent="0.55000000000000004">
      <c r="A5" s="1281"/>
      <c r="B5" s="2750" t="str">
        <f>'General Info'!$B11</f>
        <v>Standardised approach</v>
      </c>
      <c r="C5" s="2748" t="str">
        <f>IF('General Info'!$C11&lt;&gt;"", 'General Info'!$C11, "")</f>
        <v/>
      </c>
      <c r="D5" s="2749"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2749"/>
      <c r="F5" s="2749"/>
      <c r="G5" s="2749"/>
      <c r="H5" s="2749"/>
      <c r="AB5" s="1328"/>
    </row>
    <row r="6" spans="1:28" s="1242" customFormat="1" ht="15" customHeight="1" x14ac:dyDescent="0.55000000000000004">
      <c r="A6" s="1281"/>
      <c r="B6" s="2750" t="str">
        <f>'General Info'!$B12</f>
        <v>FIRB approach</v>
      </c>
      <c r="C6" s="2748" t="str">
        <f>IF('General Info'!$C12&lt;&gt;"", 'General Info'!$C12, "")</f>
        <v/>
      </c>
      <c r="D6" s="2749" t="str">
        <f>IF(C$6="Yes", IF(C$7="Yes", "IRB bank", "FIRB bank"), IF(C$7="No",IF(C$5="No", "No SA/IRB exposures, please check General Info", "No IRB exposures"),"No FIRB exposures"))</f>
        <v>No FIRB exposures</v>
      </c>
      <c r="E6" s="2749"/>
      <c r="F6" s="2749"/>
      <c r="G6" s="2749"/>
      <c r="H6" s="2749"/>
      <c r="AB6" s="1328"/>
    </row>
    <row r="7" spans="1:28" s="1242" customFormat="1" ht="15" customHeight="1" x14ac:dyDescent="0.55000000000000004">
      <c r="A7" s="1281"/>
      <c r="B7" s="2751" t="str">
        <f>'General Info'!$B13</f>
        <v>AIRB approach</v>
      </c>
      <c r="C7" s="2752" t="str">
        <f>IF('General Info'!$C13&lt;&gt;"", 'General Info'!$C13, "")</f>
        <v/>
      </c>
      <c r="D7" s="2753" t="str">
        <f>IF(C7="Yes", IF(C6="Yes", "IRB bank", "AIRB bank"),IF(C6="No", IF(C5="No", "No SA/IRB exposures, please check Generla Info", "No IRB exposures"),"No AIRB exposures"))</f>
        <v>No AIRB exposures</v>
      </c>
      <c r="E7" s="2753"/>
      <c r="F7" s="2753"/>
      <c r="G7" s="2753"/>
      <c r="H7" s="2753"/>
      <c r="AB7" s="1328"/>
    </row>
    <row r="8" spans="1:28" s="1334" customFormat="1" ht="15" customHeight="1" x14ac:dyDescent="0.25">
      <c r="A8" s="2755"/>
      <c r="C8" s="2756"/>
      <c r="AB8" s="1469"/>
    </row>
    <row r="9" spans="1:28" s="1242" customFormat="1" ht="60" customHeight="1" x14ac:dyDescent="0.25">
      <c r="A9" s="2931" t="s">
        <v>2083</v>
      </c>
      <c r="B9" s="193"/>
      <c r="C9" s="194"/>
      <c r="D9" s="183"/>
      <c r="E9" s="183"/>
      <c r="F9" s="183"/>
      <c r="G9" s="183"/>
      <c r="H9" s="183"/>
      <c r="I9" s="183"/>
      <c r="J9" s="183"/>
      <c r="K9" s="183"/>
      <c r="L9" s="183"/>
      <c r="M9" s="183"/>
      <c r="N9" s="183"/>
      <c r="O9" s="183"/>
      <c r="P9" s="183"/>
      <c r="Q9" s="183"/>
      <c r="R9" s="183"/>
      <c r="S9" s="183"/>
      <c r="T9" s="183"/>
      <c r="U9" s="183"/>
      <c r="V9" s="183"/>
      <c r="W9" s="1780"/>
      <c r="AB9" s="1328"/>
    </row>
    <row r="10" spans="1:28" s="1242" customFormat="1" ht="45" customHeight="1" x14ac:dyDescent="0.25">
      <c r="A10" s="2931" t="s">
        <v>1976</v>
      </c>
      <c r="B10" s="193"/>
      <c r="C10" s="194"/>
      <c r="D10" s="183"/>
      <c r="E10" s="183"/>
      <c r="F10" s="183"/>
      <c r="G10" s="183"/>
      <c r="H10" s="183"/>
      <c r="I10" s="183"/>
      <c r="J10" s="183"/>
      <c r="K10" s="183"/>
      <c r="L10" s="183"/>
      <c r="M10" s="183"/>
      <c r="N10" s="183"/>
      <c r="O10" s="183"/>
      <c r="P10" s="183"/>
      <c r="Q10" s="183"/>
      <c r="R10" s="183"/>
      <c r="S10" s="183"/>
      <c r="T10" s="183"/>
      <c r="U10" s="183"/>
      <c r="V10" s="183"/>
      <c r="AB10" s="1328"/>
    </row>
    <row r="11" spans="1:28" s="1242" customFormat="1" ht="15" customHeight="1" x14ac:dyDescent="0.25">
      <c r="A11" s="1329"/>
      <c r="B11" s="3060" t="s">
        <v>1654</v>
      </c>
      <c r="C11" s="3067" t="s">
        <v>1715</v>
      </c>
      <c r="D11" s="3068"/>
      <c r="E11" s="3068"/>
      <c r="F11" s="3074" t="s">
        <v>1716</v>
      </c>
      <c r="G11" s="3074"/>
      <c r="H11" s="3074"/>
      <c r="I11" s="3072" t="s">
        <v>1978</v>
      </c>
      <c r="J11" s="3072"/>
      <c r="K11" s="1850"/>
      <c r="L11" s="3041" t="s">
        <v>1717</v>
      </c>
      <c r="M11" s="3041"/>
      <c r="N11" s="3041"/>
      <c r="O11" s="3041"/>
      <c r="P11" s="3042"/>
      <c r="T11" s="1850"/>
      <c r="U11" s="3076" t="s">
        <v>1617</v>
      </c>
      <c r="V11" s="3043"/>
      <c r="W11" s="3044"/>
      <c r="AB11" s="1328"/>
    </row>
    <row r="12" spans="1:28" s="1242" customFormat="1" ht="30" customHeight="1" x14ac:dyDescent="0.25">
      <c r="A12" s="1329"/>
      <c r="B12" s="3048"/>
      <c r="C12" s="3069"/>
      <c r="D12" s="3070"/>
      <c r="E12" s="3070"/>
      <c r="F12" s="3075"/>
      <c r="G12" s="3075"/>
      <c r="H12" s="3075"/>
      <c r="I12" s="3073"/>
      <c r="J12" s="3073"/>
      <c r="K12" s="1850"/>
      <c r="L12" s="3077" t="s">
        <v>1718</v>
      </c>
      <c r="M12" s="3078"/>
      <c r="N12" s="3078"/>
      <c r="O12" s="3079" t="s">
        <v>1719</v>
      </c>
      <c r="P12" s="3080"/>
      <c r="T12" s="1850"/>
      <c r="U12" s="3081" t="s">
        <v>1718</v>
      </c>
      <c r="V12" s="3082"/>
      <c r="W12" s="3083"/>
      <c r="AB12" s="1328"/>
    </row>
    <row r="13" spans="1:28" s="1242" customFormat="1" ht="45" customHeight="1" x14ac:dyDescent="0.25">
      <c r="A13" s="1887"/>
      <c r="B13" s="3061"/>
      <c r="C13" s="2680" t="s">
        <v>1656</v>
      </c>
      <c r="D13" s="2681" t="s">
        <v>45</v>
      </c>
      <c r="E13" s="2681" t="s">
        <v>1698</v>
      </c>
      <c r="F13" s="2694" t="s">
        <v>1656</v>
      </c>
      <c r="G13" s="2681" t="s">
        <v>45</v>
      </c>
      <c r="H13" s="2681" t="s">
        <v>1698</v>
      </c>
      <c r="I13" s="2694" t="s">
        <v>1656</v>
      </c>
      <c r="J13" s="2682" t="s">
        <v>45</v>
      </c>
      <c r="K13" s="2683"/>
      <c r="L13" s="2680" t="s">
        <v>1720</v>
      </c>
      <c r="M13" s="2681" t="s">
        <v>1721</v>
      </c>
      <c r="N13" s="2681" t="s">
        <v>1722</v>
      </c>
      <c r="O13" s="2681" t="s">
        <v>1723</v>
      </c>
      <c r="P13" s="2682" t="s">
        <v>1721</v>
      </c>
      <c r="T13" s="2683"/>
      <c r="U13" s="2680" t="s">
        <v>1723</v>
      </c>
      <c r="V13" s="2681" t="s">
        <v>1721</v>
      </c>
      <c r="W13" s="2682" t="s">
        <v>1722</v>
      </c>
      <c r="AB13" s="1328"/>
    </row>
    <row r="14" spans="1:28" s="1242" customFormat="1" ht="15" customHeight="1" x14ac:dyDescent="0.25">
      <c r="A14" s="1329"/>
      <c r="B14" s="1641" t="s">
        <v>1724</v>
      </c>
      <c r="C14" s="2041" t="str">
        <f t="shared" ref="C14" si="0">IF(AND(ISNUMBER(C15), ISNUMBER(C16), ISNUMBER(C17)), SUM(C15,C16,C17),"")</f>
        <v/>
      </c>
      <c r="D14" s="2041" t="str">
        <f t="shared" ref="D14" si="1">IF(AND(ISNUMBER(D15), ISNUMBER(D16), ISNUMBER(D17)), SUM(D15,D16,D17),"")</f>
        <v/>
      </c>
      <c r="E14" s="1876" t="str">
        <f>IF(AND(ISNUMBER(E15), ISNUMBER(E16), ISNUMBER(E17)), SUM(E15,E16,E17),"")</f>
        <v/>
      </c>
      <c r="F14" s="2041" t="str">
        <f t="shared" ref="F14:G14" si="2">IF(AND(ISNUMBER(F15), ISNUMBER(F16), ISNUMBER(F17)), SUM(F15,F16,F17),"")</f>
        <v/>
      </c>
      <c r="G14" s="2041" t="str">
        <f t="shared" si="2"/>
        <v/>
      </c>
      <c r="H14" s="1846" t="str">
        <f>IF(AND(ISNUMBER(H15), ISNUMBER(H16), ISNUMBER(H17)), SUM(H15,H16,H17),"")</f>
        <v/>
      </c>
      <c r="I14" s="2041" t="str">
        <f t="shared" ref="I14:J14" si="3">IF(AND(ISNUMBER(I15), ISNUMBER(I16), ISNUMBER(I17)), SUM(I15,I16,I17),"")</f>
        <v/>
      </c>
      <c r="J14" s="2842" t="str">
        <f t="shared" si="3"/>
        <v/>
      </c>
      <c r="K14" s="2365"/>
      <c r="L14" s="2031" t="str">
        <f t="shared" ref="L14:L38" si="4">IF(AND(ISNUMBER(C14),ISNUMBER(F14)),IF(AND(C14&lt;&gt;0,F14&lt;&gt;0),((F14-C14)/C14),"EAD=0"),"")</f>
        <v/>
      </c>
      <c r="M14" s="2032" t="str">
        <f t="shared" ref="M14:M38" si="5">IF(AND(ISNUMBER(D14),ISNUMBER(G14)),IF(AND(D14&lt;&gt;0,G14&lt;&gt;0),((G14-D14)/D14),"RWA=0"),"")</f>
        <v/>
      </c>
      <c r="N14" s="2032" t="str">
        <f t="shared" ref="N14:N25" si="6">IF(AND(ISNUMBER(E14),ISNUMBER(H14)),IF(AND(E14&lt;&gt;0,H14&lt;&gt;0),((H14-E14)/E14),"EL=0"),"")</f>
        <v/>
      </c>
      <c r="O14" s="2032" t="str">
        <f t="shared" ref="O14:O35" si="7">IF(AND(ISNUMBER(F14),ISNUMBER(I14)),IF(AND(F14&lt;&gt;0,I14&lt;&gt;0),((I14-F14)/F14),"EAD=0"),"")</f>
        <v/>
      </c>
      <c r="P14" s="2033" t="str">
        <f t="shared" ref="P14:P35" si="8">IF(AND(ISNUMBER(G14),ISNUMBER(J14)),IF(AND(G14&lt;&gt;0,J14&lt;&gt;0),((J14-G14)/G14),"RWA=0"),"")</f>
        <v/>
      </c>
      <c r="T14" s="2365"/>
      <c r="U14" s="1847"/>
      <c r="V14" s="1848"/>
      <c r="W14" s="1849"/>
      <c r="AB14" s="1328"/>
    </row>
    <row r="15" spans="1:28" s="1242" customFormat="1" ht="15" customHeight="1" x14ac:dyDescent="0.25">
      <c r="A15" s="1329"/>
      <c r="B15" s="1864" t="s">
        <v>1725</v>
      </c>
      <c r="C15" s="2042" t="str">
        <f>IF(AND(ISNUMBER(C46), ISNUMBER(C67), ISNUMBER(C86)), SUM(C46,C67,C86),"")</f>
        <v/>
      </c>
      <c r="D15" s="2042" t="str">
        <f>IF(AND(ISNUMBER(D46), ISNUMBER(D67), ISNUMBER(D86)), SUM(D46,D67,D86),"")</f>
        <v/>
      </c>
      <c r="E15" s="1427" t="str">
        <f>IF(AND(ISNUMBER(E67), ISNUMBER(E86)), SUM(E67, E86), "")</f>
        <v/>
      </c>
      <c r="F15" s="2042" t="str">
        <f>IF(AND(ISNUMBER(F46), ISNUMBER(F67), ISNUMBER(F86)), SUM(F46,F67,F86),"")</f>
        <v/>
      </c>
      <c r="G15" s="2042" t="str">
        <f>IF(AND(ISNUMBER(G46), ISNUMBER(G67), ISNUMBER(G86)), SUM(G46,G67,G86),"")</f>
        <v/>
      </c>
      <c r="H15" s="1246" t="str">
        <f>IF(ISNUMBER(H67), H67, "")</f>
        <v/>
      </c>
      <c r="I15" s="2042" t="str">
        <f>IF(AND(ISNUMBER(I46), ISNUMBER(I67), ISNUMBER(I86)), SUM(I46,I67,I86),"")</f>
        <v/>
      </c>
      <c r="J15" s="346" t="str">
        <f>IF(AND(ISNUMBER(J46), ISNUMBER(J67), ISNUMBER(J86)), SUM(J46,J67,J86),"")</f>
        <v/>
      </c>
      <c r="K15" s="1851"/>
      <c r="L15" s="2034" t="str">
        <f t="shared" si="4"/>
        <v/>
      </c>
      <c r="M15" s="2035" t="str">
        <f t="shared" si="5"/>
        <v/>
      </c>
      <c r="N15" s="2035" t="str">
        <f t="shared" si="6"/>
        <v/>
      </c>
      <c r="O15" s="2035" t="str">
        <f t="shared" si="7"/>
        <v/>
      </c>
      <c r="P15" s="2036" t="str">
        <f t="shared" si="8"/>
        <v/>
      </c>
      <c r="T15" s="1851"/>
      <c r="U15" s="1292"/>
      <c r="V15" s="1251"/>
      <c r="W15" s="1288"/>
      <c r="AB15" s="1328"/>
    </row>
    <row r="16" spans="1:28" s="1242" customFormat="1" ht="15" customHeight="1" x14ac:dyDescent="0.25">
      <c r="A16" s="1329"/>
      <c r="B16" s="1762" t="s">
        <v>1710</v>
      </c>
      <c r="C16" s="2042" t="str">
        <f>IF(AND(ISNUMBER(C48), ISNUMBER(C68), ISNUMBER(C87)), SUM(C48,C68,C87),"")</f>
        <v/>
      </c>
      <c r="D16" s="2042" t="str">
        <f>IF(AND(ISNUMBER(D48), ISNUMBER(D68), ISNUMBER(D87)), SUM(D48,D68,D87),"")</f>
        <v/>
      </c>
      <c r="E16" s="1427" t="str">
        <f>IF(AND(ISNUMBER(E68), ISNUMBER(E87)), SUM(E68,E87), "")</f>
        <v/>
      </c>
      <c r="F16" s="2042" t="str">
        <f>IF(AND(ISNUMBER(F48), ISNUMBER(F68), ISNUMBER(F87)), SUM(F48,F68,F87),"")</f>
        <v/>
      </c>
      <c r="G16" s="2042" t="str">
        <f>IF(AND(ISNUMBER(G48), ISNUMBER(G68), ISNUMBER(G87)), SUM(G48,G68,G87),"")</f>
        <v/>
      </c>
      <c r="H16" s="1246" t="str">
        <f>IF(ISNUMBER(H68), H68, "")</f>
        <v/>
      </c>
      <c r="I16" s="2042" t="str">
        <f>IF(AND(ISNUMBER(I48), ISNUMBER(I68), ISNUMBER(I87)), SUM(I48,I68,I87),"")</f>
        <v/>
      </c>
      <c r="J16" s="346" t="str">
        <f>IF(AND(ISNUMBER(J48), ISNUMBER(J68), ISNUMBER(J87)), SUM(J48,J68,J87),"")</f>
        <v/>
      </c>
      <c r="K16" s="1852"/>
      <c r="L16" s="2034" t="str">
        <f t="shared" si="4"/>
        <v/>
      </c>
      <c r="M16" s="2035" t="str">
        <f t="shared" si="5"/>
        <v/>
      </c>
      <c r="N16" s="2035" t="str">
        <f t="shared" si="6"/>
        <v/>
      </c>
      <c r="O16" s="2035" t="str">
        <f t="shared" si="7"/>
        <v/>
      </c>
      <c r="P16" s="2036" t="str">
        <f t="shared" si="8"/>
        <v/>
      </c>
      <c r="T16" s="1852"/>
      <c r="U16" s="1292"/>
      <c r="V16" s="1251"/>
      <c r="W16" s="1288"/>
      <c r="AB16" s="1328"/>
    </row>
    <row r="17" spans="1:28" s="1242" customFormat="1" ht="15" customHeight="1" x14ac:dyDescent="0.25">
      <c r="A17" s="1329"/>
      <c r="B17" s="1762" t="s">
        <v>1726</v>
      </c>
      <c r="C17" s="2042" t="str">
        <f>IF(AND(ISNUMBER(C47), ISNUMBER(C69), ISNUMBER(C88)), SUM(C47,C69,C88), "")</f>
        <v/>
      </c>
      <c r="D17" s="2042" t="str">
        <f>IF(AND(ISNUMBER(D47), ISNUMBER(D69), ISNUMBER(D88)), SUM(D47,D69,D88), "")</f>
        <v/>
      </c>
      <c r="E17" s="1427" t="str">
        <f>IF(AND(ISNUMBER(E69), ISNUMBER(E88)), SUM(E69,E88), "")</f>
        <v/>
      </c>
      <c r="F17" s="2042" t="str">
        <f>IF(AND(ISNUMBER(F47), ISNUMBER(F69), ISNUMBER(F88)), SUM(F47,F69,F88), "")</f>
        <v/>
      </c>
      <c r="G17" s="2042" t="str">
        <f>IF(AND(ISNUMBER(G47), ISNUMBER(G69), ISNUMBER(G88)), SUM(G47,G69,G88), "")</f>
        <v/>
      </c>
      <c r="H17" s="1246" t="str">
        <f>IF(ISNUMBER(H69), H69, "")</f>
        <v/>
      </c>
      <c r="I17" s="2042" t="str">
        <f>IF(AND(ISNUMBER(I47), ISNUMBER(I69), ISNUMBER(I88)), SUM(I47,I69,I88), "")</f>
        <v/>
      </c>
      <c r="J17" s="346" t="str">
        <f>IF(AND(ISNUMBER(J47), ISNUMBER(J69), ISNUMBER(J88)), SUM(J47,J69,J88), "")</f>
        <v/>
      </c>
      <c r="K17" s="2365"/>
      <c r="L17" s="2034" t="str">
        <f t="shared" si="4"/>
        <v/>
      </c>
      <c r="M17" s="2035" t="str">
        <f t="shared" si="5"/>
        <v/>
      </c>
      <c r="N17" s="2035" t="str">
        <f t="shared" si="6"/>
        <v/>
      </c>
      <c r="O17" s="2035" t="str">
        <f t="shared" si="7"/>
        <v/>
      </c>
      <c r="P17" s="2036" t="str">
        <f t="shared" si="8"/>
        <v/>
      </c>
      <c r="T17" s="2365"/>
      <c r="U17" s="1292"/>
      <c r="V17" s="1251"/>
      <c r="W17" s="1288"/>
      <c r="AB17" s="1328"/>
    </row>
    <row r="18" spans="1:28" s="1242" customFormat="1" ht="15" customHeight="1" x14ac:dyDescent="0.25">
      <c r="A18" s="1329"/>
      <c r="B18" s="440" t="s">
        <v>1727</v>
      </c>
      <c r="C18" s="2042" t="str">
        <f>IF(AND(ISNUMBER(C43), ISNUMBER(C71), ISNUMBER(C90)), SUM(C43,C71,C90), "")</f>
        <v/>
      </c>
      <c r="D18" s="2042" t="str">
        <f>IF(AND(ISNUMBER(D43), ISNUMBER(D71), ISNUMBER(D90)), SUM(D43,D71,D90), "")</f>
        <v/>
      </c>
      <c r="E18" s="1427" t="str">
        <f>IF(AND(ISNUMBER(E71), ISNUMBER(E90)), SUM(E71,E90), "")</f>
        <v/>
      </c>
      <c r="F18" s="2042" t="str">
        <f>IF(AND(ISNUMBER(F43), ISNUMBER(F71), ISNUMBER(F90)), SUM(F43,F71,F90), "")</f>
        <v/>
      </c>
      <c r="G18" s="2042" t="str">
        <f>IF(AND(ISNUMBER(G43), ISNUMBER(G71), ISNUMBER(G90)), SUM(G43,G71,G90), "")</f>
        <v/>
      </c>
      <c r="H18" s="1246" t="str">
        <f>IF(ISNUMBER(H71), H71, "")</f>
        <v/>
      </c>
      <c r="I18" s="2042" t="str">
        <f>IF(AND(ISNUMBER(I43), ISNUMBER(I71), ISNUMBER(I90)), SUM(I43,I71,I90), "")</f>
        <v/>
      </c>
      <c r="J18" s="346" t="str">
        <f>IF(AND(ISNUMBER(J43), ISNUMBER(J71), ISNUMBER(J90)), SUM(J43,J71,J90), "")</f>
        <v/>
      </c>
      <c r="K18" s="2365"/>
      <c r="L18" s="2034" t="str">
        <f t="shared" si="4"/>
        <v/>
      </c>
      <c r="M18" s="2035" t="str">
        <f t="shared" si="5"/>
        <v/>
      </c>
      <c r="N18" s="2035" t="str">
        <f t="shared" si="6"/>
        <v/>
      </c>
      <c r="O18" s="2035" t="str">
        <f t="shared" si="7"/>
        <v/>
      </c>
      <c r="P18" s="2036" t="str">
        <f t="shared" si="8"/>
        <v/>
      </c>
      <c r="T18" s="2365"/>
      <c r="U18" s="1292"/>
      <c r="V18" s="1251"/>
      <c r="W18" s="1288"/>
      <c r="AB18" s="1328"/>
    </row>
    <row r="19" spans="1:28" s="1242" customFormat="1" ht="15" customHeight="1" x14ac:dyDescent="0.25">
      <c r="A19" s="1329"/>
      <c r="B19" s="440" t="s">
        <v>1728</v>
      </c>
      <c r="C19" s="2042" t="str">
        <f>IF(AND(ISNUMBER(C44), ISNUMBER(C45), ISNUMBER(C72)), SUM(C44,C45,C72), "")</f>
        <v/>
      </c>
      <c r="D19" s="2042" t="str">
        <f>IF(AND(ISNUMBER(D44), ISNUMBER(D45), ISNUMBER(D72)), SUM(D44,D45,D72), "")</f>
        <v/>
      </c>
      <c r="E19" s="1427" t="str">
        <f>IF(AND(ISNUMBER(E72), ISNUMBER(E91)), SUM(E72,E91), "")</f>
        <v/>
      </c>
      <c r="F19" s="2042" t="str">
        <f>IF(AND(ISNUMBER(F44), ISNUMBER(F45), ISNUMBER(F72)), SUM(F44,F45,F72), "")</f>
        <v/>
      </c>
      <c r="G19" s="2042" t="str">
        <f>IF(AND(ISNUMBER(G44), ISNUMBER(G45), ISNUMBER(G72)), SUM(G44,G45,G72), "")</f>
        <v/>
      </c>
      <c r="H19" s="1246" t="str">
        <f>IF(ISNUMBER(H72), H72, "")</f>
        <v/>
      </c>
      <c r="I19" s="2042" t="str">
        <f>IF(AND(ISNUMBER(I44), ISNUMBER(I45), ISNUMBER(I72)), SUM(I44,I45,I72), "")</f>
        <v/>
      </c>
      <c r="J19" s="346" t="str">
        <f>IF(AND(ISNUMBER(J44), ISNUMBER(J45), ISNUMBER(J72)), SUM(J44,J45,J72), "")</f>
        <v/>
      </c>
      <c r="K19" s="2365"/>
      <c r="L19" s="2034" t="str">
        <f t="shared" si="4"/>
        <v/>
      </c>
      <c r="M19" s="2035" t="str">
        <f t="shared" si="5"/>
        <v/>
      </c>
      <c r="N19" s="2035" t="str">
        <f t="shared" si="6"/>
        <v/>
      </c>
      <c r="O19" s="2035" t="str">
        <f t="shared" si="7"/>
        <v/>
      </c>
      <c r="P19" s="2036" t="str">
        <f t="shared" si="8"/>
        <v/>
      </c>
      <c r="T19" s="2365"/>
      <c r="U19" s="1292"/>
      <c r="V19" s="1251"/>
      <c r="W19" s="1288"/>
      <c r="AB19" s="1328"/>
    </row>
    <row r="20" spans="1:28" s="1242" customFormat="1" ht="15" customHeight="1" x14ac:dyDescent="0.25">
      <c r="A20" s="1329"/>
      <c r="B20" s="440" t="s">
        <v>1729</v>
      </c>
      <c r="C20" s="2042" t="str">
        <f>IF(AND(ISNUMBER(C70), ISNUMBER(C89)), SUM(C70, C89), "")</f>
        <v/>
      </c>
      <c r="D20" s="1427" t="str">
        <f>IF(AND(ISNUMBER(D70), ISNUMBER(D89)), SUM(D70, D89), "")</f>
        <v/>
      </c>
      <c r="E20" s="1427" t="str">
        <f>IF(AND(ISNUMBER(E70), ISNUMBER(E89)), SUM(E70, E89), "")</f>
        <v/>
      </c>
      <c r="F20" s="2042" t="str">
        <f>IF(AND(ISNUMBER(F70), ISNUMBER(F89)), SUM(F70,F89), "")</f>
        <v/>
      </c>
      <c r="G20" s="2042" t="str">
        <f>IF(AND(ISNUMBER(G70), ISNUMBER(G89)), SUM(G70,G89), "")</f>
        <v/>
      </c>
      <c r="H20" s="1246" t="str">
        <f>IF(ISNUMBER(H70),H70, "")</f>
        <v/>
      </c>
      <c r="I20" s="2042" t="str">
        <f>IF(AND(ISNUMBER(I70), ISNUMBER(I89)), SUM(I70,I89), "")</f>
        <v/>
      </c>
      <c r="J20" s="346" t="str">
        <f>IF(AND(ISNUMBER(J70), ISNUMBER(J89)), SUM(J70,J89), "")</f>
        <v/>
      </c>
      <c r="K20" s="2365"/>
      <c r="L20" s="2034" t="str">
        <f t="shared" si="4"/>
        <v/>
      </c>
      <c r="M20" s="2035" t="str">
        <f t="shared" si="5"/>
        <v/>
      </c>
      <c r="N20" s="2035" t="str">
        <f t="shared" si="6"/>
        <v/>
      </c>
      <c r="O20" s="2035" t="str">
        <f t="shared" si="7"/>
        <v/>
      </c>
      <c r="P20" s="2036" t="str">
        <f t="shared" si="8"/>
        <v/>
      </c>
      <c r="T20" s="2365"/>
      <c r="U20" s="1292"/>
      <c r="V20" s="1251"/>
      <c r="W20" s="1288"/>
      <c r="AB20" s="1328"/>
    </row>
    <row r="21" spans="1:28" s="1242" customFormat="1" ht="15" customHeight="1" x14ac:dyDescent="0.25">
      <c r="A21" s="1329"/>
      <c r="B21" s="440" t="s">
        <v>1730</v>
      </c>
      <c r="C21" s="2042" t="str">
        <f>IF(AND(ISNUMBER(C22), ISNUMBER(C24), ISNUMBER(C23), ISNUMBER(C26)), SUM(C22:C24, C26),"")</f>
        <v/>
      </c>
      <c r="D21" s="2042" t="str">
        <f>IF(AND(ISNUMBER(D22), ISNUMBER(D24), ISNUMBER(D23), ISNUMBER(D26)), SUM(D22:D24, D26),"")</f>
        <v/>
      </c>
      <c r="E21" s="1427" t="str">
        <f>IF(AND(ISNUMBER(E22), ISNUMBER(E24), ISNUMBER(E23)), SUM(E22, E24, E23),"")</f>
        <v/>
      </c>
      <c r="F21" s="2042" t="str">
        <f>IF(AND(ISNUMBER(F22), ISNUMBER(F24), ISNUMBER(F23), ISNUMBER(F26)), SUM(F22:F24, F26),"")</f>
        <v/>
      </c>
      <c r="G21" s="2042" t="str">
        <f>IF(AND(ISNUMBER(G22), ISNUMBER(G24), ISNUMBER(G23), ISNUMBER(G26)), SUM(G22:G24, G26),"")</f>
        <v/>
      </c>
      <c r="H21" s="1246" t="str">
        <f>IF(AND(ISNUMBER(H22), ISNUMBER(H24), ISNUMBER(H23)), SUM(H22, H24, H23),"")</f>
        <v/>
      </c>
      <c r="I21" s="2042" t="str">
        <f>IF(AND(ISNUMBER(I22), ISNUMBER(I24), ISNUMBER(I23), ISNUMBER(I26)), SUM(I22:I24, I26),"")</f>
        <v/>
      </c>
      <c r="J21" s="346" t="str">
        <f>IF(AND(ISNUMBER(J22), ISNUMBER(J24), ISNUMBER(J23), ISNUMBER(J26)), SUM(J22:J24, J26),"")</f>
        <v/>
      </c>
      <c r="K21" s="2365"/>
      <c r="L21" s="2034" t="str">
        <f t="shared" si="4"/>
        <v/>
      </c>
      <c r="M21" s="2035" t="str">
        <f t="shared" si="5"/>
        <v/>
      </c>
      <c r="N21" s="2035" t="str">
        <f t="shared" si="6"/>
        <v/>
      </c>
      <c r="O21" s="2035" t="str">
        <f t="shared" si="7"/>
        <v/>
      </c>
      <c r="P21" s="2036" t="str">
        <f t="shared" si="8"/>
        <v/>
      </c>
      <c r="T21" s="2365"/>
      <c r="U21" s="1292"/>
      <c r="V21" s="1251"/>
      <c r="W21" s="1288"/>
      <c r="AB21" s="1328"/>
    </row>
    <row r="22" spans="1:28" s="1242" customFormat="1" ht="15" customHeight="1" x14ac:dyDescent="0.25">
      <c r="A22" s="1329"/>
      <c r="B22" s="1762" t="s">
        <v>1731</v>
      </c>
      <c r="C22" s="2042" t="str">
        <f t="shared" ref="C22:G25" si="9">IF(AND(ISNUMBER(C73), ISNUMBER(C92)), SUM(C73,C92), "")</f>
        <v/>
      </c>
      <c r="D22" s="2042" t="str">
        <f t="shared" si="9"/>
        <v/>
      </c>
      <c r="E22" s="1427" t="str">
        <f t="shared" si="9"/>
        <v/>
      </c>
      <c r="F22" s="2042" t="str">
        <f t="shared" si="9"/>
        <v/>
      </c>
      <c r="G22" s="2042" t="str">
        <f t="shared" si="9"/>
        <v/>
      </c>
      <c r="H22" s="1246" t="str">
        <f>IF(ISNUMBER(H73), H73, "")</f>
        <v/>
      </c>
      <c r="I22" s="2042" t="str">
        <f t="shared" ref="I22:J25" si="10">IF(AND(ISNUMBER(I73), ISNUMBER(I92)), SUM(I73,I92), "")</f>
        <v/>
      </c>
      <c r="J22" s="346" t="str">
        <f t="shared" si="10"/>
        <v/>
      </c>
      <c r="K22" s="2365"/>
      <c r="L22" s="2034" t="str">
        <f t="shared" si="4"/>
        <v/>
      </c>
      <c r="M22" s="2035" t="str">
        <f t="shared" si="5"/>
        <v/>
      </c>
      <c r="N22" s="2035" t="str">
        <f t="shared" si="6"/>
        <v/>
      </c>
      <c r="O22" s="2035" t="str">
        <f t="shared" si="7"/>
        <v/>
      </c>
      <c r="P22" s="2036" t="str">
        <f t="shared" si="8"/>
        <v/>
      </c>
      <c r="T22" s="2365"/>
      <c r="U22" s="1292"/>
      <c r="V22" s="1251"/>
      <c r="W22" s="1288"/>
      <c r="AB22" s="1328"/>
    </row>
    <row r="23" spans="1:28" s="1242" customFormat="1" ht="15" customHeight="1" x14ac:dyDescent="0.25">
      <c r="A23" s="1329"/>
      <c r="B23" s="1762" t="s">
        <v>1732</v>
      </c>
      <c r="C23" s="2042" t="str">
        <f t="shared" si="9"/>
        <v/>
      </c>
      <c r="D23" s="2042" t="str">
        <f t="shared" si="9"/>
        <v/>
      </c>
      <c r="E23" s="1427" t="str">
        <f t="shared" si="9"/>
        <v/>
      </c>
      <c r="F23" s="2042" t="str">
        <f t="shared" si="9"/>
        <v/>
      </c>
      <c r="G23" s="2042" t="str">
        <f t="shared" si="9"/>
        <v/>
      </c>
      <c r="H23" s="1246" t="str">
        <f>IF(ISNUMBER(H74), H74, "")</f>
        <v/>
      </c>
      <c r="I23" s="2042" t="str">
        <f t="shared" si="10"/>
        <v/>
      </c>
      <c r="J23" s="346" t="str">
        <f t="shared" si="10"/>
        <v/>
      </c>
      <c r="K23" s="2365"/>
      <c r="L23" s="2034" t="str">
        <f>IF(AND(ISNUMBER(C23),ISNUMBER(F23)),IF(AND(C23&lt;&gt;0,F23&lt;&gt;0),((F23-C23)/C23),"EAD=0"),"")</f>
        <v/>
      </c>
      <c r="M23" s="2035" t="str">
        <f>IF(AND(ISNUMBER(D23),ISNUMBER(G23)),IF(AND(D23&lt;&gt;0,G23&lt;&gt;0),((G23-D23)/D23),"RWA=0"),"")</f>
        <v/>
      </c>
      <c r="N23" s="2035" t="str">
        <f>IF(AND(ISNUMBER(E23),ISNUMBER(H23)),IF(AND(E23&lt;&gt;0,H23&lt;&gt;0),((H23-E23)/E23),"EL=0"),"")</f>
        <v/>
      </c>
      <c r="O23" s="2035" t="str">
        <f>IF(AND(ISNUMBER(F23),ISNUMBER(I23)),IF(AND(F23&lt;&gt;0,I23&lt;&gt;0),((I23-F23)/F23),"EAD=0"),"")</f>
        <v/>
      </c>
      <c r="P23" s="2036" t="str">
        <f>IF(AND(ISNUMBER(G23),ISNUMBER(J23)),IF(AND(G23&lt;&gt;0,J23&lt;&gt;0),((J23-G23)/G23),"RWA=0"),"")</f>
        <v/>
      </c>
      <c r="T23" s="2365"/>
      <c r="U23" s="1292"/>
      <c r="V23" s="1251"/>
      <c r="W23" s="1288"/>
      <c r="AB23" s="1328"/>
    </row>
    <row r="24" spans="1:28" s="1242" customFormat="1" ht="15" customHeight="1" x14ac:dyDescent="0.25">
      <c r="A24" s="1329"/>
      <c r="B24" s="1762" t="s">
        <v>1962</v>
      </c>
      <c r="C24" s="2042" t="str">
        <f t="shared" si="9"/>
        <v/>
      </c>
      <c r="D24" s="2042" t="str">
        <f t="shared" si="9"/>
        <v/>
      </c>
      <c r="E24" s="1427" t="str">
        <f t="shared" si="9"/>
        <v/>
      </c>
      <c r="F24" s="2042" t="str">
        <f t="shared" si="9"/>
        <v/>
      </c>
      <c r="G24" s="2042" t="str">
        <f t="shared" si="9"/>
        <v/>
      </c>
      <c r="H24" s="1246" t="str">
        <f>IF(ISNUMBER(H75), H75, "")</f>
        <v/>
      </c>
      <c r="I24" s="2042" t="str">
        <f t="shared" si="10"/>
        <v/>
      </c>
      <c r="J24" s="346" t="str">
        <f t="shared" si="10"/>
        <v/>
      </c>
      <c r="K24" s="2365"/>
      <c r="L24" s="2034" t="str">
        <f t="shared" si="4"/>
        <v/>
      </c>
      <c r="M24" s="2035" t="str">
        <f t="shared" si="5"/>
        <v/>
      </c>
      <c r="N24" s="2035" t="str">
        <f t="shared" si="6"/>
        <v/>
      </c>
      <c r="O24" s="2035" t="str">
        <f t="shared" si="7"/>
        <v/>
      </c>
      <c r="P24" s="2036" t="str">
        <f t="shared" si="8"/>
        <v/>
      </c>
      <c r="T24" s="2365"/>
      <c r="U24" s="1292"/>
      <c r="V24" s="1251"/>
      <c r="W24" s="1288"/>
      <c r="AB24" s="1328"/>
    </row>
    <row r="25" spans="1:28" s="1242" customFormat="1" ht="15" customHeight="1" x14ac:dyDescent="0.25">
      <c r="A25" s="1329"/>
      <c r="B25" s="1483" t="s">
        <v>1963</v>
      </c>
      <c r="C25" s="2042" t="str">
        <f t="shared" si="9"/>
        <v/>
      </c>
      <c r="D25" s="2042" t="str">
        <f t="shared" si="9"/>
        <v/>
      </c>
      <c r="E25" s="1427" t="str">
        <f t="shared" si="9"/>
        <v/>
      </c>
      <c r="F25" s="2042" t="str">
        <f t="shared" si="9"/>
        <v/>
      </c>
      <c r="G25" s="2042" t="str">
        <f t="shared" si="9"/>
        <v/>
      </c>
      <c r="H25" s="1246" t="str">
        <f>IF(ISNUMBER(H76), H76, "")</f>
        <v/>
      </c>
      <c r="I25" s="2042" t="str">
        <f t="shared" si="10"/>
        <v/>
      </c>
      <c r="J25" s="346" t="str">
        <f t="shared" si="10"/>
        <v/>
      </c>
      <c r="K25" s="2365"/>
      <c r="L25" s="2034" t="str">
        <f t="shared" si="4"/>
        <v/>
      </c>
      <c r="M25" s="2035" t="str">
        <f t="shared" si="5"/>
        <v/>
      </c>
      <c r="N25" s="2035" t="str">
        <f t="shared" si="6"/>
        <v/>
      </c>
      <c r="O25" s="2035" t="str">
        <f t="shared" si="7"/>
        <v/>
      </c>
      <c r="P25" s="2036" t="str">
        <f t="shared" si="8"/>
        <v/>
      </c>
      <c r="T25" s="2365"/>
      <c r="U25" s="1292"/>
      <c r="V25" s="1251"/>
      <c r="W25" s="1288"/>
      <c r="AB25" s="1328"/>
    </row>
    <row r="26" spans="1:28" s="1242" customFormat="1" ht="15" customHeight="1" x14ac:dyDescent="0.25">
      <c r="A26" s="1329"/>
      <c r="B26" s="1762" t="s">
        <v>1733</v>
      </c>
      <c r="C26" s="2042" t="str">
        <f>IF(ISNUMBER(C52), C52, "")</f>
        <v/>
      </c>
      <c r="D26" s="2042" t="str">
        <f>IF(ISNUMBER(D52), D52, "")</f>
        <v/>
      </c>
      <c r="E26" s="1270"/>
      <c r="F26" s="2042" t="str">
        <f>IF(ISNUMBER(F52), F52, "")</f>
        <v/>
      </c>
      <c r="G26" s="2042" t="str">
        <f>IF(ISNUMBER(G52), G52, "")</f>
        <v/>
      </c>
      <c r="H26" s="1247"/>
      <c r="I26" s="2042" t="str">
        <f>IF(ISNUMBER(I52), I52, "")</f>
        <v/>
      </c>
      <c r="J26" s="346" t="str">
        <f>IF(ISNUMBER(J52), J52, "")</f>
        <v/>
      </c>
      <c r="K26" s="2365"/>
      <c r="L26" s="2034" t="str">
        <f t="shared" si="4"/>
        <v/>
      </c>
      <c r="M26" s="2036" t="str">
        <f t="shared" si="5"/>
        <v/>
      </c>
      <c r="N26" s="1247"/>
      <c r="O26" s="2034" t="str">
        <f t="shared" si="7"/>
        <v/>
      </c>
      <c r="P26" s="2036" t="str">
        <f t="shared" si="8"/>
        <v/>
      </c>
      <c r="T26" s="2365"/>
      <c r="U26" s="1292"/>
      <c r="V26" s="1251"/>
      <c r="W26" s="1288"/>
      <c r="AB26" s="1328"/>
    </row>
    <row r="27" spans="1:28" s="1242" customFormat="1" ht="15" customHeight="1" x14ac:dyDescent="0.25">
      <c r="A27" s="1329"/>
      <c r="B27" s="1276" t="s">
        <v>1671</v>
      </c>
      <c r="C27" s="2042" t="str">
        <f>IF(AND(ISNUMBER(C49),ISNUMBER(C96)), SUM(C49,C96), "")</f>
        <v/>
      </c>
      <c r="D27" s="2042" t="str">
        <f>IF(AND(ISNUMBER(D49),ISNUMBER(D96)), SUM(D49,D96), "")</f>
        <v/>
      </c>
      <c r="E27" s="2042" t="str">
        <f>IF(ISNUMBER(E96), E96, "")</f>
        <v/>
      </c>
      <c r="F27" s="2042" t="str">
        <f>IF(AND(ISNUMBER(F49),ISNUMBER(F96)), SUM(F49,F96), "")</f>
        <v/>
      </c>
      <c r="G27" s="2042" t="str">
        <f>IF(AND(ISNUMBER(G49),ISNUMBER(G96)), SUM(G49,G96), "")</f>
        <v/>
      </c>
      <c r="H27" s="1247"/>
      <c r="I27" s="2042" t="str">
        <f>IF(AND(ISNUMBER(I49),ISNUMBER(I96)), SUM(I49,I96), "")</f>
        <v/>
      </c>
      <c r="J27" s="346" t="str">
        <f>IF(AND(ISNUMBER(J49),ISNUMBER(J96)), SUM(J49,J96), "")</f>
        <v/>
      </c>
      <c r="K27" s="2365"/>
      <c r="L27" s="2034" t="str">
        <f t="shared" si="4"/>
        <v/>
      </c>
      <c r="M27" s="2036" t="str">
        <f t="shared" si="5"/>
        <v/>
      </c>
      <c r="N27" s="1247"/>
      <c r="O27" s="2034" t="str">
        <f t="shared" si="7"/>
        <v/>
      </c>
      <c r="P27" s="2036" t="str">
        <f t="shared" si="8"/>
        <v/>
      </c>
      <c r="T27" s="2365"/>
      <c r="U27" s="1807" t="str">
        <f>IF(ISNUMBER(L27), IF(ABS(L27)&gt;=0.5,"Error: diff above 50%", IF(ABS(L27)&gt;=0.3, "Warning: diff 30-50%", "Diff below 30%")),"")</f>
        <v/>
      </c>
      <c r="V27" s="1826" t="str">
        <f>IF(ISNUMBER(M27), IF(ABS(M27)&gt;=0.5,"Error: diff above 50%", IF(ABS(M27)&gt;=0.3, "Warning: diff 30-50%", "Diff below 30%")),"")</f>
        <v/>
      </c>
      <c r="W27" s="1288"/>
      <c r="AB27" s="1328"/>
    </row>
    <row r="28" spans="1:28" s="1242" customFormat="1" ht="15" customHeight="1" x14ac:dyDescent="0.25">
      <c r="A28" s="1329"/>
      <c r="B28" s="2684" t="s">
        <v>1734</v>
      </c>
      <c r="C28" s="2042" t="str">
        <f>IF(ISNUMBER(C50), C50, "")</f>
        <v/>
      </c>
      <c r="D28" s="2042" t="str">
        <f>IF(ISNUMBER(D50), D50, "")</f>
        <v/>
      </c>
      <c r="E28" s="1270"/>
      <c r="F28" s="2042" t="str">
        <f>IF(ISNUMBER(F50), F50, "")</f>
        <v/>
      </c>
      <c r="G28" s="2042" t="str">
        <f>IF(ISNUMBER(G50), G50, "")</f>
        <v/>
      </c>
      <c r="H28" s="1247"/>
      <c r="I28" s="2042" t="str">
        <f>IF(ISNUMBER(I50), I50, "")</f>
        <v/>
      </c>
      <c r="J28" s="346" t="str">
        <f>IF(ISNUMBER(J50), J50, "")</f>
        <v/>
      </c>
      <c r="K28" s="2365"/>
      <c r="L28" s="2034" t="str">
        <f t="shared" si="4"/>
        <v/>
      </c>
      <c r="M28" s="2036" t="str">
        <f t="shared" si="5"/>
        <v/>
      </c>
      <c r="N28" s="1247"/>
      <c r="O28" s="2034" t="str">
        <f t="shared" si="7"/>
        <v/>
      </c>
      <c r="P28" s="2036" t="str">
        <f t="shared" si="8"/>
        <v/>
      </c>
      <c r="T28" s="2365"/>
      <c r="U28" s="1292"/>
      <c r="V28" s="1251"/>
      <c r="W28" s="1288"/>
      <c r="AB28" s="1328"/>
    </row>
    <row r="29" spans="1:28" s="1242" customFormat="1" ht="15" customHeight="1" x14ac:dyDescent="0.25">
      <c r="A29" s="1329"/>
      <c r="B29" s="1276" t="s">
        <v>1673</v>
      </c>
      <c r="C29" s="2042" t="str">
        <f>IF(AND(ISNUMBER(C51), ISNUMBER(C77), ISNUMBER(C97)), SUM(C51,C77,C97), "")</f>
        <v/>
      </c>
      <c r="D29" s="2042" t="str">
        <f>IF(AND(ISNUMBER(D51), ISNUMBER(D77), ISNUMBER(D97)), SUM(D51,D77,D97), "")</f>
        <v/>
      </c>
      <c r="E29" s="2042" t="str">
        <f>IF(AND(ISNUMBER(E77), ISNUMBER(E97)), SUM(E77,E97), "")</f>
        <v/>
      </c>
      <c r="F29" s="2042" t="str">
        <f>IF(AND(ISNUMBER(F51), ISNUMBER(F77), ISNUMBER(F97)), SUM(F51,F77,F97), "")</f>
        <v/>
      </c>
      <c r="G29" s="2042" t="str">
        <f>IF(AND(ISNUMBER(G51), ISNUMBER(G77), ISNUMBER(G97)), SUM(G51,G77,G97), "")</f>
        <v/>
      </c>
      <c r="H29" s="1246" t="str">
        <f>IF(ISNUMBER(H77), H77, "")</f>
        <v/>
      </c>
      <c r="I29" s="2042" t="str">
        <f>IF(AND(ISNUMBER(I51), ISNUMBER(I77), ISNUMBER(I97)), SUM(I51,I77,I97), "")</f>
        <v/>
      </c>
      <c r="J29" s="346" t="str">
        <f>IF(AND(ISNUMBER(J51), ISNUMBER(J77), ISNUMBER(J97)), SUM(J51,J77,J97), "")</f>
        <v/>
      </c>
      <c r="K29" s="2365"/>
      <c r="L29" s="2034" t="str">
        <f t="shared" si="4"/>
        <v/>
      </c>
      <c r="M29" s="2036" t="str">
        <f t="shared" si="5"/>
        <v/>
      </c>
      <c r="N29" s="2035" t="str">
        <f>IF(AND(ISNUMBER(E29),ISNUMBER(H29)),IF(AND(E29&lt;&gt;0,H29&lt;&gt;0),((H29-E29)/E29),"EL=0"),"")</f>
        <v/>
      </c>
      <c r="O29" s="2034" t="str">
        <f t="shared" si="7"/>
        <v/>
      </c>
      <c r="P29" s="2036" t="str">
        <f t="shared" si="8"/>
        <v/>
      </c>
      <c r="T29" s="2365"/>
      <c r="U29" s="1292"/>
      <c r="V29" s="1251"/>
      <c r="W29" s="1288"/>
      <c r="AB29" s="1328"/>
    </row>
    <row r="30" spans="1:28" s="1242" customFormat="1" ht="15" customHeight="1" x14ac:dyDescent="0.25">
      <c r="A30" s="1329"/>
      <c r="B30" s="1865" t="s">
        <v>1735</v>
      </c>
      <c r="C30" s="2042" t="str">
        <f>IF(ISNUMBER(C53),C53, "")</f>
        <v/>
      </c>
      <c r="D30" s="2042" t="str">
        <f>IF(ISNUMBER(D53),D53, "")</f>
        <v/>
      </c>
      <c r="E30" s="1270"/>
      <c r="F30" s="2042" t="str">
        <f>IF(ISNUMBER(F53),F53, "")</f>
        <v/>
      </c>
      <c r="G30" s="2042" t="str">
        <f>IF(ISNUMBER(G53),G53, "")</f>
        <v/>
      </c>
      <c r="H30" s="1247"/>
      <c r="I30" s="2042" t="str">
        <f>IF(ISNUMBER(I53),I53, "")</f>
        <v/>
      </c>
      <c r="J30" s="346" t="str">
        <f>IF(ISNUMBER(J53),J53, "")</f>
        <v/>
      </c>
      <c r="K30" s="1851"/>
      <c r="L30" s="2034" t="str">
        <f t="shared" si="4"/>
        <v/>
      </c>
      <c r="M30" s="2036" t="str">
        <f t="shared" si="5"/>
        <v/>
      </c>
      <c r="N30" s="1247"/>
      <c r="O30" s="2034" t="str">
        <f t="shared" si="7"/>
        <v/>
      </c>
      <c r="P30" s="2036" t="str">
        <f t="shared" si="8"/>
        <v/>
      </c>
      <c r="T30" s="1851"/>
      <c r="U30" s="1292"/>
      <c r="V30" s="1251"/>
      <c r="W30" s="1288"/>
      <c r="AB30" s="1328"/>
    </row>
    <row r="31" spans="1:28" s="1242" customFormat="1" ht="15" customHeight="1" x14ac:dyDescent="0.25">
      <c r="A31" s="1329"/>
      <c r="B31" s="440" t="s">
        <v>1736</v>
      </c>
      <c r="C31" s="2042" t="str">
        <f>IF(AND(ISNUMBER(C78), ISNUMBER(C98)), SUM(C78,C98), "")</f>
        <v/>
      </c>
      <c r="D31" s="2042" t="str">
        <f>IF(AND(ISNUMBER(D78), ISNUMBER(D98)), SUM(D78,D98), "")</f>
        <v/>
      </c>
      <c r="E31" s="2042" t="str">
        <f>IF(AND(ISNUMBER(E78), ISNUMBER(E98)), SUM(E78,E98), "")</f>
        <v/>
      </c>
      <c r="F31" s="2042" t="str">
        <f>IF(AND(ISNUMBER(F78), ISNUMBER(F98)), SUM(F78,F98), "")</f>
        <v/>
      </c>
      <c r="G31" s="2042" t="str">
        <f>IF(AND(ISNUMBER(G78), ISNUMBER(G98)), SUM(G78,G98), "")</f>
        <v/>
      </c>
      <c r="H31" s="1246" t="str">
        <f t="shared" ref="H31" si="11">IF(ISNUMBER(H78), H78, "")</f>
        <v/>
      </c>
      <c r="I31" s="2042" t="str">
        <f>IF(AND(ISNUMBER(I78), ISNUMBER(I98)), SUM(I78,I98), "")</f>
        <v/>
      </c>
      <c r="J31" s="346" t="str">
        <f>IF(AND(ISNUMBER(J78), ISNUMBER(J98)), SUM(J78,J98), "")</f>
        <v/>
      </c>
      <c r="K31" s="1852"/>
      <c r="L31" s="2034" t="str">
        <f t="shared" si="4"/>
        <v/>
      </c>
      <c r="M31" s="2036" t="str">
        <f t="shared" si="5"/>
        <v/>
      </c>
      <c r="N31" s="2035" t="str">
        <f>IF(AND(ISNUMBER(E31),ISNUMBER(H31)),IF(AND(E31&lt;&gt;0,H31&lt;&gt;0),((H31-E31)/E31),"EL=0"),"")</f>
        <v/>
      </c>
      <c r="O31" s="2034" t="str">
        <f t="shared" si="7"/>
        <v/>
      </c>
      <c r="P31" s="2036" t="str">
        <f t="shared" si="8"/>
        <v/>
      </c>
      <c r="T31" s="1852"/>
      <c r="U31" s="1292"/>
      <c r="V31" s="1251"/>
      <c r="W31" s="1288"/>
      <c r="AB31" s="1328"/>
    </row>
    <row r="32" spans="1:28" s="1242" customFormat="1" ht="15" customHeight="1" x14ac:dyDescent="0.25">
      <c r="A32" s="1329"/>
      <c r="B32" s="440" t="s">
        <v>1737</v>
      </c>
      <c r="C32" s="2042" t="str">
        <f>IF(ISNUMBER(C59),C59, "")</f>
        <v/>
      </c>
      <c r="D32" s="2042" t="str">
        <f>IF(ISNUMBER(D59),D59, "")</f>
        <v/>
      </c>
      <c r="E32" s="1270"/>
      <c r="F32" s="2042" t="str">
        <f>IF(ISNUMBER(F59),F59, "")</f>
        <v/>
      </c>
      <c r="G32" s="2042" t="str">
        <f>IF(ISNUMBER(G59),G59, "")</f>
        <v/>
      </c>
      <c r="H32" s="1247"/>
      <c r="I32" s="2042" t="str">
        <f>IF(ISNUMBER(I59),I59, "")</f>
        <v/>
      </c>
      <c r="J32" s="346" t="str">
        <f>IF(ISNUMBER(J59),J59, "")</f>
        <v/>
      </c>
      <c r="K32" s="2365"/>
      <c r="L32" s="2034" t="str">
        <f t="shared" si="4"/>
        <v/>
      </c>
      <c r="M32" s="2036" t="str">
        <f t="shared" si="5"/>
        <v/>
      </c>
      <c r="N32" s="1247"/>
      <c r="O32" s="2034" t="str">
        <f t="shared" si="7"/>
        <v/>
      </c>
      <c r="P32" s="2036" t="str">
        <f t="shared" si="8"/>
        <v/>
      </c>
      <c r="T32" s="2365"/>
      <c r="U32" s="1292"/>
      <c r="V32" s="1251"/>
      <c r="W32" s="1288"/>
      <c r="AB32" s="1328"/>
    </row>
    <row r="33" spans="1:28" s="1242" customFormat="1" ht="15" customHeight="1" x14ac:dyDescent="0.25">
      <c r="A33" s="1329"/>
      <c r="B33" s="440" t="s">
        <v>1687</v>
      </c>
      <c r="C33" s="2042" t="str">
        <f>IF(AND(ISNUMBER(C60), ISNUMBER(C79), ISNUMBER(C99)), SUM(C60,C79,C99), "")</f>
        <v/>
      </c>
      <c r="D33" s="2042" t="str">
        <f>IF(AND(ISNUMBER(D60), ISNUMBER(D79), ISNUMBER(D99)), SUM(D60,D79,D99), "")</f>
        <v/>
      </c>
      <c r="E33" s="2042" t="str">
        <f>IF(AND(ISNUMBER(E79), ISNUMBER(E99)), SUM(E79,E99), "")</f>
        <v/>
      </c>
      <c r="F33" s="2042" t="str">
        <f>IF(AND(ISNUMBER(F60), ISNUMBER(F79), ISNUMBER(F99)), SUM(F60,F79,F99), "")</f>
        <v/>
      </c>
      <c r="G33" s="2042" t="str">
        <f>IF(AND(ISNUMBER(G60), ISNUMBER(G79), ISNUMBER(G99)), SUM(G60,G79,G99), "")</f>
        <v/>
      </c>
      <c r="H33" s="1246" t="str">
        <f>IF(ISNUMBER(H79), H79,"")</f>
        <v/>
      </c>
      <c r="I33" s="2042" t="str">
        <f>IF(AND(ISNUMBER(I60), ISNUMBER(I79), ISNUMBER(I99)), SUM(I60,I79,I99), "")</f>
        <v/>
      </c>
      <c r="J33" s="346" t="str">
        <f>IF(AND(ISNUMBER(J60), ISNUMBER(J79), ISNUMBER(J99)), SUM(J60,J79,J99), "")</f>
        <v/>
      </c>
      <c r="K33" s="2365"/>
      <c r="L33" s="2034" t="str">
        <f t="shared" si="4"/>
        <v/>
      </c>
      <c r="M33" s="2036" t="str">
        <f t="shared" si="5"/>
        <v/>
      </c>
      <c r="N33" s="2035" t="str">
        <f>IF(AND(ISNUMBER(E33),ISNUMBER(H33)),IF(AND(E33&lt;&gt;0,H33&lt;&gt;0),((H33-E33)/E33),"EL=0"),"")</f>
        <v/>
      </c>
      <c r="O33" s="2034" t="str">
        <f t="shared" si="7"/>
        <v/>
      </c>
      <c r="P33" s="2036" t="str">
        <f t="shared" si="8"/>
        <v/>
      </c>
      <c r="T33" s="2365"/>
      <c r="U33" s="1292"/>
      <c r="V33" s="1251"/>
      <c r="W33" s="1288"/>
      <c r="AB33" s="1328"/>
    </row>
    <row r="34" spans="1:28" s="1242" customFormat="1" ht="15" customHeight="1" x14ac:dyDescent="0.25">
      <c r="A34" s="1329"/>
      <c r="B34" s="449" t="s">
        <v>41</v>
      </c>
      <c r="C34" s="2048" t="str">
        <f>IF(AND(ISNUMBER(C61), ISNUMBER(C80), ISNUMBER(C100)), SUM(C61,C80,C100), "")</f>
        <v/>
      </c>
      <c r="D34" s="2048" t="str">
        <f>IF(AND(ISNUMBER(D61), ISNUMBER(D80), ISNUMBER(D100)), SUM(D61,D80,D100), "")</f>
        <v/>
      </c>
      <c r="E34" s="2042" t="str">
        <f>IF(AND(ISNUMBER(E80), ISNUMBER(E100)), SUM(E80,E100), "")</f>
        <v/>
      </c>
      <c r="F34" s="2048" t="str">
        <f>IF(AND(ISNUMBER(F61), ISNUMBER(F80), ISNUMBER(F100)), SUM(F61,F80,F100), "")</f>
        <v/>
      </c>
      <c r="G34" s="2048" t="str">
        <f>IF(AND(ISNUMBER(G61), ISNUMBER(G80), ISNUMBER(G100)), SUM(G61,G80,G100), "")</f>
        <v/>
      </c>
      <c r="H34" s="1258" t="str">
        <f>IF(ISNUMBER(H80),H80,"")</f>
        <v/>
      </c>
      <c r="I34" s="2048" t="str">
        <f>IF(AND(ISNUMBER(I61), ISNUMBER(I80), ISNUMBER(I100)), SUM(I61,I80,I100), "")</f>
        <v/>
      </c>
      <c r="J34" s="2052" t="str">
        <f>IF(AND(ISNUMBER(J61), ISNUMBER(J80), ISNUMBER(J100)), SUM(J61,J80,J100), "")</f>
        <v/>
      </c>
      <c r="K34" s="2365"/>
      <c r="L34" s="2038" t="str">
        <f t="shared" si="4"/>
        <v/>
      </c>
      <c r="M34" s="2040" t="str">
        <f t="shared" si="5"/>
        <v/>
      </c>
      <c r="N34" s="2039" t="str">
        <f>IF(AND(ISNUMBER(E34),ISNUMBER(H34)),IF(AND(E34&lt;&gt;0,H34&lt;&gt;0),((H34-E34)/E34),"EL=0"),"")</f>
        <v/>
      </c>
      <c r="O34" s="2038" t="str">
        <f t="shared" si="7"/>
        <v/>
      </c>
      <c r="P34" s="2040" t="str">
        <f t="shared" si="8"/>
        <v/>
      </c>
      <c r="T34" s="2365"/>
      <c r="U34" s="2072"/>
      <c r="V34" s="2068"/>
      <c r="W34" s="2069"/>
      <c r="AB34" s="1328"/>
    </row>
    <row r="35" spans="1:28" s="1242" customFormat="1" ht="15" customHeight="1" x14ac:dyDescent="0.25">
      <c r="A35" s="1329"/>
      <c r="B35" s="2757" t="s">
        <v>1738</v>
      </c>
      <c r="C35" s="2062" t="str">
        <f>IF(AND(ISNUMBER(C14), ISNUMBER(C18),ISNUMBER(C19), ISNUMBER(C20), ISNUMBER(C21), ISNUMBER(C27),ISNUMBER(C28), ISNUMBER(C29), ISNUMBER(C30), ISNUMBER(C31), ISNUMBER(C32),ISNUMBER(C34),ISNUMBER(C33)),SUM(C14,C18,C19,C20,C21,C27,C28,C29,C30,C31,C32,C34,C33),"")</f>
        <v/>
      </c>
      <c r="D35" s="1878" t="str">
        <f>IF(AND(ISNUMBER(D14), ISNUMBER(D18),ISNUMBER(D19), ISNUMBER(D20), ISNUMBER(D21), ISNUMBER(D27),ISNUMBER(D28), ISNUMBER(D29), ISNUMBER(D30), ISNUMBER(D31), ISNUMBER(D32),ISNUMBER(D34),ISNUMBER(D33)),SUM(D14,D18,D19,D20,D21,D27,D28,D29,D30,D31,D32,D34,D33),"")</f>
        <v/>
      </c>
      <c r="E35" s="1878" t="str">
        <f>IF(AND(ISNUMBER(E14), ISNUMBER(E18), ISNUMBER(E21), ISNUMBER(E19), ISNUMBER(E20),ISNUMBER(E27), ISNUMBER(E29), ISNUMBER(E31), ISNUMBER(E34),ISNUMBER(E33)),SUM(E14,E18,E19,E20,E21,E27,E29,E31,E34,E33),"")</f>
        <v/>
      </c>
      <c r="F35" s="1878" t="str">
        <f>IF(AND(ISNUMBER(F14), ISNUMBER(F18),ISNUMBER(F19), ISNUMBER(F20), ISNUMBER(F21), ISNUMBER(F27),ISNUMBER(F28), ISNUMBER(F29), ISNUMBER(F30), ISNUMBER(F31), ISNUMBER(F32),ISNUMBER(F34),ISNUMBER(F33)),SUM(F14,F18,F19,F20,F21,F27,F28,F29,F30,F31,F32,F34,F33),"")</f>
        <v/>
      </c>
      <c r="G35" s="1878" t="str">
        <f>IF(AND(ISNUMBER(G14), ISNUMBER(G18),ISNUMBER(G19), ISNUMBER(G20), ISNUMBER(G21), ISNUMBER(G27),ISNUMBER(G28), ISNUMBER(G29), ISNUMBER(G30), ISNUMBER(G31), ISNUMBER(G32),ISNUMBER(G34),ISNUMBER(G33)),SUM(G14,G18,G19,G20,G21,G27,G28,G29,G30,G31,G32,G34,G33),"")</f>
        <v/>
      </c>
      <c r="H35" s="1878" t="str">
        <f>IF(AND(ISNUMBER(H14), ISNUMBER(H18), ISNUMBER(H21), ISNUMBER(H19), ISNUMBER(H20), ISNUMBER(H29), ISNUMBER(H31), ISNUMBER(H34),ISNUMBER(H33)),SUM(H14,H18,H19,H20,H21,H29,H31,H34,H33),"")</f>
        <v/>
      </c>
      <c r="I35" s="1878" t="str">
        <f>IF(AND(ISNUMBER(I14), ISNUMBER(I18),ISNUMBER(I19), ISNUMBER(I20), ISNUMBER(I21), ISNUMBER(I27),ISNUMBER(I28), ISNUMBER(I29), ISNUMBER(I30), ISNUMBER(I31), ISNUMBER(I32),ISNUMBER(I34),ISNUMBER(I33)),SUM(I14,I18,I19,I20,I21,I27,I28,I29,I30,I31,I32,I34,I33),"")</f>
        <v/>
      </c>
      <c r="J35" s="1879" t="str">
        <f>IF(AND(ISNUMBER(J14), ISNUMBER(J18),ISNUMBER(J19), ISNUMBER(J20), ISNUMBER(J21), ISNUMBER(J27),ISNUMBER(J28), ISNUMBER(J29), ISNUMBER(J30), ISNUMBER(J31), ISNUMBER(J32),ISNUMBER(J34),ISNUMBER(J33)),SUM(J14,J18,J19,J20,J21,J27,J28,J29,J30,J31,J32,J34,J33),"")</f>
        <v/>
      </c>
      <c r="K35" s="2365"/>
      <c r="L35" s="2065" t="str">
        <f t="shared" si="4"/>
        <v/>
      </c>
      <c r="M35" s="2066" t="str">
        <f t="shared" si="5"/>
        <v/>
      </c>
      <c r="N35" s="2066" t="str">
        <f>IF(AND(ISNUMBER(E35),ISNUMBER(H35)),IF(AND(E35&lt;&gt;0,H35&lt;&gt;0),((H35-E35)/E35),"EL=0"),"")</f>
        <v/>
      </c>
      <c r="O35" s="2066" t="str">
        <f t="shared" si="7"/>
        <v/>
      </c>
      <c r="P35" s="2067" t="str">
        <f t="shared" si="8"/>
        <v/>
      </c>
      <c r="T35" s="2365"/>
      <c r="U35" s="1292"/>
      <c r="V35" s="1251"/>
      <c r="W35" s="1288"/>
      <c r="AB35" s="1328"/>
    </row>
    <row r="36" spans="1:28" s="1242" customFormat="1" ht="15" customHeight="1" x14ac:dyDescent="0.25">
      <c r="A36" s="1329"/>
      <c r="B36" s="440" t="s">
        <v>40</v>
      </c>
      <c r="C36" s="1686" t="str">
        <f>IF(ISNUMBER(Securitisation!E31), Securitisation!E31,"")</f>
        <v/>
      </c>
      <c r="D36" s="2051" t="str">
        <f>IF(ISNUMBER(Securitisation!F31), Securitisation!F31,"")</f>
        <v/>
      </c>
      <c r="E36" s="2156"/>
      <c r="F36" s="2051" t="str">
        <f>IF(ISNUMBER(Securitisation!I31), Securitisation!I31,"")</f>
        <v/>
      </c>
      <c r="G36" s="2051" t="str">
        <f>IF(ISNUMBER(Securitisation!J31), Securitisation!J31,"")</f>
        <v/>
      </c>
      <c r="H36" s="2156"/>
      <c r="I36" s="2051" t="str">
        <f>IF(ISNUMBER(Securitisation!I31), Securitisation!I31, "")</f>
        <v/>
      </c>
      <c r="J36" s="1822" t="str">
        <f>IF(ISNUMBER(Securitisation!K31), Securitisation!K31, "")</f>
        <v/>
      </c>
      <c r="K36" s="2365"/>
      <c r="L36" s="2063" t="str">
        <f t="shared" si="4"/>
        <v/>
      </c>
      <c r="M36" s="2064" t="str">
        <f t="shared" si="5"/>
        <v/>
      </c>
      <c r="N36" s="2153"/>
      <c r="O36" s="2034" t="str">
        <f t="shared" ref="O36" si="12">IF(AND(ISNUMBER(F36),ISNUMBER(I36)),IF(AND(F36&lt;&gt;0,I36&lt;&gt;0),((I36-F36)/F36),"EAD=0"),"")</f>
        <v/>
      </c>
      <c r="P36" s="2036" t="str">
        <f t="shared" ref="P36" si="13">IF(AND(ISNUMBER(G36),ISNUMBER(J36)),IF(AND(G36&lt;&gt;0,J36&lt;&gt;0),((J36-G36)/G36),"RWA=0"),"")</f>
        <v/>
      </c>
      <c r="T36" s="2365"/>
      <c r="U36" s="1292"/>
      <c r="V36" s="1251"/>
      <c r="W36" s="1288"/>
      <c r="AB36" s="1328"/>
    </row>
    <row r="37" spans="1:28" s="1242" customFormat="1" ht="15" customHeight="1" x14ac:dyDescent="0.25">
      <c r="A37" s="1329"/>
      <c r="B37" s="1242" t="s">
        <v>522</v>
      </c>
      <c r="C37" s="2048" t="str">
        <f>IF(ISNUMBER('CCR and CVA'!C15), 'CCR and CVA'!C15, "")</f>
        <v/>
      </c>
      <c r="D37" s="2048" t="str">
        <f>IF(ISNUMBER('CCR and CVA'!D15), 'CCR and CVA'!D15, "")</f>
        <v/>
      </c>
      <c r="E37" s="2157"/>
      <c r="F37" s="2048" t="str">
        <f>IF(ISNUMBER('CCR and CVA'!E15), 'CCR and CVA'!E15, "")</f>
        <v/>
      </c>
      <c r="G37" s="2048" t="str">
        <f>IF(ISNUMBER('CCR and CVA'!F15), 'CCR and CVA'!F15, "")</f>
        <v/>
      </c>
      <c r="H37" s="2157"/>
      <c r="I37" s="2048" t="str">
        <f>IF(ISNUMBER('CCR and CVA'!G15), 'CCR and CVA'!G15, "")</f>
        <v/>
      </c>
      <c r="J37" s="346" t="str">
        <f>IF(ISNUMBER('CCR and CVA'!H15), 'CCR and CVA'!H15, "")</f>
        <v/>
      </c>
      <c r="K37" s="2365"/>
      <c r="L37" s="2038" t="str">
        <f t="shared" si="4"/>
        <v/>
      </c>
      <c r="M37" s="2040" t="str">
        <f t="shared" si="5"/>
        <v/>
      </c>
      <c r="N37" s="2154"/>
      <c r="O37" s="1259"/>
      <c r="P37" s="2155"/>
      <c r="T37" s="2365"/>
      <c r="U37" s="1292"/>
      <c r="V37" s="1251"/>
      <c r="W37" s="1288"/>
      <c r="AB37" s="1328"/>
    </row>
    <row r="38" spans="1:28" s="1242" customFormat="1" ht="15" customHeight="1" x14ac:dyDescent="0.25">
      <c r="A38" s="1329"/>
      <c r="B38" s="2061" t="s">
        <v>1977</v>
      </c>
      <c r="C38" s="2060" t="str">
        <f>IF(AND(ISNUMBER(C35), ISNUMBER(C36), ISNUMBER(C37)),SUM(C35,C36,C37),"")</f>
        <v/>
      </c>
      <c r="D38" s="2054" t="str">
        <f>IF(AND(ISNUMBER(D35), ISNUMBER(D36), ISNUMBER(D37)), SUM(D35:D37), "")</f>
        <v/>
      </c>
      <c r="E38" s="2054" t="str">
        <f>IF(ISNUMBER(E35), E35, "")</f>
        <v/>
      </c>
      <c r="F38" s="2053" t="str">
        <f>IF(AND(ISNUMBER(F35), ISNUMBER(F36), ISNUMBER(F37)), SUM(F35:F37), "")</f>
        <v/>
      </c>
      <c r="G38" s="2054" t="str">
        <f>IF(AND(ISNUMBER(G35), ISNUMBER(G36), ISNUMBER(G37)), SUM(G35:G37), "")</f>
        <v/>
      </c>
      <c r="H38" s="2054" t="str">
        <f>IF(ISNUMBER(H35), H35, "")</f>
        <v/>
      </c>
      <c r="I38" s="2053" t="str">
        <f>IF(AND(ISNUMBER(I35), ISNUMBER(I36), ISNUMBER(I37)), SUM(I35:I37), "")</f>
        <v/>
      </c>
      <c r="J38" s="2055" t="str">
        <f>IF(AND(ISNUMBER(J35), ISNUMBER(J36), ISNUMBER(J37)), SUM(J35:J37), "")</f>
        <v/>
      </c>
      <c r="L38" s="2070" t="str">
        <f t="shared" si="4"/>
        <v/>
      </c>
      <c r="M38" s="2071" t="str">
        <f t="shared" si="5"/>
        <v/>
      </c>
      <c r="N38" s="2037"/>
      <c r="O38" s="2070" t="str">
        <f>IF(AND(ISNUMBER(F38),ISNUMBER(I38)),IF(AND(F38&lt;&gt;0,I38&lt;&gt;0),((I38-F38)/F38),"EAD=0"),"")</f>
        <v/>
      </c>
      <c r="P38" s="2071" t="str">
        <f>IF(AND(ISNUMBER(G38),ISNUMBER(J38)),IF(AND(G38&lt;&gt;0,J38&lt;&gt;0),((J38-G38)/G38),"RWA=0"),"")</f>
        <v/>
      </c>
      <c r="U38" s="1293"/>
      <c r="V38" s="1290"/>
      <c r="W38" s="1291"/>
      <c r="AB38" s="1328"/>
    </row>
    <row r="39" spans="1:28" s="465" customFormat="1" ht="60" customHeight="1" x14ac:dyDescent="0.25">
      <c r="A39" s="2931" t="s">
        <v>1996</v>
      </c>
      <c r="B39" s="193"/>
      <c r="C39" s="194"/>
      <c r="D39" s="183"/>
      <c r="E39" s="183"/>
      <c r="F39" s="183"/>
      <c r="G39" s="183"/>
      <c r="H39" s="183"/>
      <c r="I39" s="183"/>
      <c r="J39" s="183"/>
      <c r="K39" s="183"/>
      <c r="L39" s="183"/>
      <c r="M39" s="183"/>
      <c r="N39" s="183"/>
      <c r="O39" s="183"/>
      <c r="P39" s="183"/>
      <c r="Q39" s="183"/>
      <c r="R39" s="183"/>
      <c r="S39" s="183"/>
      <c r="T39" s="183"/>
      <c r="U39" s="183"/>
      <c r="V39" s="183"/>
      <c r="AB39" s="1804"/>
    </row>
    <row r="40" spans="1:28" s="1242" customFormat="1" ht="15" customHeight="1" x14ac:dyDescent="0.25">
      <c r="A40" s="1329"/>
      <c r="B40" s="3060" t="s">
        <v>1654</v>
      </c>
      <c r="C40" s="3067" t="s">
        <v>1715</v>
      </c>
      <c r="D40" s="3068"/>
      <c r="E40" s="3068"/>
      <c r="F40" s="3071" t="s">
        <v>1716</v>
      </c>
      <c r="G40" s="3071"/>
      <c r="H40" s="1882"/>
      <c r="I40" s="3072" t="s">
        <v>1978</v>
      </c>
      <c r="J40" s="3072"/>
      <c r="K40" s="1850"/>
      <c r="L40" s="3042" t="s">
        <v>1717</v>
      </c>
      <c r="M40" s="3056"/>
      <c r="N40" s="3056"/>
      <c r="O40" s="3056"/>
      <c r="P40" s="3056"/>
      <c r="Q40" s="3056"/>
      <c r="R40" s="3056"/>
      <c r="S40" s="3057"/>
      <c r="T40" s="1850"/>
      <c r="U40" s="3076" t="s">
        <v>1617</v>
      </c>
      <c r="V40" s="3043"/>
      <c r="W40" s="3043"/>
      <c r="X40" s="3043"/>
      <c r="Y40" s="3043"/>
      <c r="Z40" s="3043"/>
      <c r="AA40" s="3044"/>
      <c r="AB40" s="1328"/>
    </row>
    <row r="41" spans="1:28" s="1242" customFormat="1" ht="30" customHeight="1" x14ac:dyDescent="0.3">
      <c r="A41" s="1329"/>
      <c r="B41" s="3048"/>
      <c r="C41" s="3069"/>
      <c r="D41" s="3070"/>
      <c r="E41" s="3070"/>
      <c r="F41" s="3071" t="s">
        <v>1739</v>
      </c>
      <c r="G41" s="3071"/>
      <c r="H41" s="1882"/>
      <c r="I41" s="3073"/>
      <c r="J41" s="3073"/>
      <c r="K41" s="1850"/>
      <c r="L41" s="3027" t="s">
        <v>1740</v>
      </c>
      <c r="M41" s="3028"/>
      <c r="N41" s="1294"/>
      <c r="O41" s="3028" t="s">
        <v>1741</v>
      </c>
      <c r="P41" s="3028"/>
      <c r="Q41" s="3059" t="s">
        <v>1742</v>
      </c>
      <c r="R41" s="3059"/>
      <c r="S41" s="3039"/>
      <c r="T41" s="1850"/>
      <c r="U41" s="3027" t="s">
        <v>1718</v>
      </c>
      <c r="V41" s="3028"/>
      <c r="W41" s="3028"/>
      <c r="X41" s="3028"/>
      <c r="Y41" s="3028" t="s">
        <v>1743</v>
      </c>
      <c r="Z41" s="3028"/>
      <c r="AA41" s="3029"/>
      <c r="AB41" s="1328"/>
    </row>
    <row r="42" spans="1:28" s="1242" customFormat="1" ht="45" customHeight="1" x14ac:dyDescent="0.25">
      <c r="A42" s="1329"/>
      <c r="B42" s="3061"/>
      <c r="C42" s="2680" t="s">
        <v>1744</v>
      </c>
      <c r="D42" s="2681" t="s">
        <v>45</v>
      </c>
      <c r="E42" s="2681" t="s">
        <v>1745</v>
      </c>
      <c r="F42" s="2681" t="s">
        <v>1744</v>
      </c>
      <c r="G42" s="2681" t="s">
        <v>45</v>
      </c>
      <c r="H42" s="1858"/>
      <c r="I42" s="2681" t="s">
        <v>1744</v>
      </c>
      <c r="J42" s="2682" t="s">
        <v>45</v>
      </c>
      <c r="K42" s="2683"/>
      <c r="L42" s="2680" t="s">
        <v>1746</v>
      </c>
      <c r="M42" s="2681" t="s">
        <v>1747</v>
      </c>
      <c r="N42" s="1855"/>
      <c r="O42" s="2681" t="s">
        <v>1746</v>
      </c>
      <c r="P42" s="2681" t="s">
        <v>1747</v>
      </c>
      <c r="Q42" s="2681" t="s">
        <v>965</v>
      </c>
      <c r="R42" s="2681" t="s">
        <v>1716</v>
      </c>
      <c r="S42" s="2682" t="s">
        <v>1748</v>
      </c>
      <c r="T42" s="2683"/>
      <c r="U42" s="2690" t="s">
        <v>1746</v>
      </c>
      <c r="V42" s="2689" t="s">
        <v>1747</v>
      </c>
      <c r="W42" s="1855"/>
      <c r="X42" s="2689" t="s">
        <v>1749</v>
      </c>
      <c r="Y42" s="2681" t="s">
        <v>1746</v>
      </c>
      <c r="Z42" s="2681" t="s">
        <v>1747</v>
      </c>
      <c r="AA42" s="2682" t="s">
        <v>1749</v>
      </c>
      <c r="AB42" s="1328"/>
    </row>
    <row r="43" spans="1:28" s="1242" customFormat="1" ht="15" customHeight="1" x14ac:dyDescent="0.25">
      <c r="A43" s="1329"/>
      <c r="B43" s="1845" t="str">
        <f>SUBSTITUTE('Credit risk (SA)'!$B18, "; of which:", "")</f>
        <v>Sovereigns, PSEs, MDBs</v>
      </c>
      <c r="C43" s="2041" t="str">
        <f>IF('General Info'!$C$11="No", 0, IF(ISNUMBER('Credit risk (SA)'!I18), 'Credit risk (SA)'!I18, ""))</f>
        <v/>
      </c>
      <c r="D43" s="1876" t="str">
        <f>IF('General Info'!$C$11="No", 0, IF(ISNUMBER('Credit risk (SA)'!M18), 'Credit risk (SA)'!M18, ""))</f>
        <v/>
      </c>
      <c r="E43" s="2041" t="str">
        <f>IF('General Info'!$C$11="No", 0, IF(ISNUMBER('Credit risk (SA)'!N18), 'Credit risk (SA)'!N18, ""))</f>
        <v/>
      </c>
      <c r="F43" s="1876" t="str">
        <f>IF('General Info'!$C$11="No", 0, IF(ISNUMBER('Credit risk (SA)'!W18), 'Credit risk (SA)'!W18, ""))</f>
        <v/>
      </c>
      <c r="G43" s="1876" t="str">
        <f>IF('General Info'!$C$11="No", 0, IF(ISNUMBER('Credit risk (SA)'!AA18), 'Credit risk (SA)'!AA18, ""))</f>
        <v/>
      </c>
      <c r="H43" s="2044"/>
      <c r="I43" s="1846" t="str">
        <f>IF(OR('General Info'!$C$11="No", 'General Info'!$C$19="No"), F43, IF(ISNUMBER('Credit risk (SA)'!AF18), 'Credit risk (SA)'!AF18, ""))</f>
        <v/>
      </c>
      <c r="J43" s="1755" t="str">
        <f>IF(OR('General Info'!$C$11="No", 'General Info'!$C$19="No"), G43, IF(ISNUMBER('Credit risk (SA)'!AH18), 'Credit risk (SA)'!AH18, ""))</f>
        <v/>
      </c>
      <c r="K43" s="2365"/>
      <c r="L43" s="2031" t="str">
        <f t="shared" ref="L43:L62" si="14">IF(AND(ISNUMBER(C43),ISNUMBER(F43)),IF(AND(C43&lt;&gt;0,F43&lt;&gt;0),((F43-C43)/C43),"EAD=0"),"")</f>
        <v/>
      </c>
      <c r="M43" s="2033" t="str">
        <f t="shared" ref="M43:M62" si="15">IF(AND(ISNUMBER(D43),ISNUMBER(G43)),IF(AND(D43&lt;&gt;0,G43&lt;&gt;0),((G43-D43)/D43),"RWA=0"),"")</f>
        <v/>
      </c>
      <c r="N43" s="1848"/>
      <c r="O43" s="2031" t="str">
        <f t="shared" ref="O43:O62" si="16">IF(AND(ISNUMBER(F43),ISNUMBER(I43)),IF(AND(F43&lt;&gt;0,I43&lt;&gt;0),((I43-F43)/F43),"EAD=0"),"")</f>
        <v/>
      </c>
      <c r="P43" s="2032" t="str">
        <f t="shared" ref="P43:P62" si="17">IF(AND(ISNUMBER(G43),ISNUMBER(J43)),IF(AND(G43&lt;&gt;0,J43&lt;&gt;0),((J43-G43)/G43),"RWA=0"),"")</f>
        <v/>
      </c>
      <c r="Q43" s="2032" t="str">
        <f t="shared" ref="Q43:Q62" si="18">IF(AND(ISNUMBER(C43),ISNUMBER(D43)), IF(AND(C43&lt;&gt;0,D43&lt;&gt;0), (D43/C43), "EAD,RWA=0"),"")</f>
        <v/>
      </c>
      <c r="R43" s="2032" t="str">
        <f t="shared" ref="R43:R62" si="19">IF(AND(ISNUMBER(F43),ISNUMBER(G43)), IF(AND(F43&lt;&gt;0,G43&lt;&gt;0), (G43/F43), "EAD,RWA=0"),"")</f>
        <v/>
      </c>
      <c r="S43" s="2033" t="str">
        <f>IF(AND(ISNUMBER(I43),ISNUMBER(J43)), IF(AND(I43&lt;&gt;0,J43&lt;&gt;0), (J43/I43), "EAD,RWA=0"),"")</f>
        <v/>
      </c>
      <c r="T43" s="2365"/>
      <c r="U43" s="1841" t="str">
        <f t="shared" ref="U43:U62" si="20">IF(ISNUMBER(L43), IF(ABS(L43)&gt;=0.5,"Error: diff above 50%", IF(ABS(L43)&gt;=0.3, "Warning: diff 30-50%", "Diff below 30%")),"")</f>
        <v/>
      </c>
      <c r="V43" s="1842" t="str">
        <f t="shared" ref="V43:V62" si="21">IF(ISNUMBER(M43), IF(ABS(M43)&gt;=0.5,"Error: diff above 50%", IF(ABS(M43)&gt;=0.3, "Warning: diff 30-50%", "Diff below 30%")),"")</f>
        <v/>
      </c>
      <c r="W43" s="1848"/>
      <c r="X43" s="1842" t="str">
        <f>IF(AND(AND(ISNUMBER(Q43),ISNUMBER(R43)), AND(Q43&lt;&gt;0, R43&lt;&gt;0)),IF(R43/Q43&gt;=1.5,"Error: RW increase above 50%",IF(R43/Q43&gt;=1.25,"Warning: RW increase between 50%-25%",IF(R43/Q43&gt;=0.9,"RW change between +25% and -10%",IF(R43/Q43&gt;=0.8,"Warning: RW decrease from 10% to 20%","Error: RW decrease is more than 20%")))), "")</f>
        <v/>
      </c>
      <c r="Y43" s="1842" t="str">
        <f t="shared" ref="Y43:Y62" si="22">IF(ISNUMBER(O43), IF(ABS(O43)&gt;=0.5,"Error: diff above 50%", IF(ABS(O43)&gt;=0.3, "Warning: diff 30-50%", "Diff below 30%")),"")</f>
        <v/>
      </c>
      <c r="Z43" s="1842" t="str">
        <f t="shared" ref="Z43:Z62" si="23">IF(ISNUMBER(P43), IF(ABS(P43)&gt;=0.5,"Error: diff above 50%", IF(ABS(P43)&gt;=0.3, "Warning: diff 30-50%", "Diff below 30%")),"")</f>
        <v/>
      </c>
      <c r="AA43" s="2758" t="str">
        <f>IF(AND(AND(ISNUMBER(R43),ISNUMBER(S43)), AND(R43&lt;&gt;0, S43&lt;&gt;0)),IF(S43/R43&gt;=1.5,"Error: RW increase above 50%",IF(S43/R43&gt;=1.25,"Warning: RW increase between 50%-25%",IF(S43/R43&gt;=0.9,"RW change between +25% and -10%",IF(S43/R43&gt;=0.8,"Warning: RW decrease from 10% to 20%","Error: RW decrease is more than 20%")))), "")</f>
        <v/>
      </c>
      <c r="AB43" s="1328"/>
    </row>
    <row r="44" spans="1:28" s="1242" customFormat="1" ht="15" customHeight="1" x14ac:dyDescent="0.25">
      <c r="A44" s="1329"/>
      <c r="B44" s="366" t="str">
        <f>SUBSTITUTE('Credit risk (SA)'!$B23, "; of which:", "")</f>
        <v>Banks (excluding covered bonds)</v>
      </c>
      <c r="C44" s="2042" t="str">
        <f>IF('General Info'!$C$11="No", 0, IF(ISNUMBER('Credit risk (SA)'!I23), 'Credit risk (SA)'!I23, ""))</f>
        <v/>
      </c>
      <c r="D44" s="1427" t="str">
        <f>IF('General Info'!$C$11="No", 0, IF(ISNUMBER('Credit risk (SA)'!M23), 'Credit risk (SA)'!M23, ""))</f>
        <v/>
      </c>
      <c r="E44" s="2042" t="str">
        <f>IF('General Info'!$C$11="No", 0, IF(ISNUMBER('Credit risk (SA)'!N23), 'Credit risk (SA)'!N23, ""))</f>
        <v/>
      </c>
      <c r="F44" s="1427" t="str">
        <f>IF('General Info'!$C$11="No", 0, IF(ISNUMBER('Credit risk (SA)'!W23), 'Credit risk (SA)'!W23, ""))</f>
        <v/>
      </c>
      <c r="G44" s="1427" t="str">
        <f>IF('General Info'!$C$11="No", 0, IF(ISNUMBER('Credit risk (SA)'!AA23), 'Credit risk (SA)'!AA23, ""))</f>
        <v/>
      </c>
      <c r="H44" s="2045"/>
      <c r="I44" s="1246" t="str">
        <f>IF(OR('General Info'!$C$11="No", 'General Info'!$C$19="No"), F44, IF(ISNUMBER('Credit risk (SA)'!AF23), 'Credit risk (SA)'!AF23, ""))</f>
        <v/>
      </c>
      <c r="J44" s="2289" t="str">
        <f>IF(OR('General Info'!$C$11="No", 'General Info'!$C$19="No"), G44, IF(ISNUMBER('Credit risk (SA)'!AH23), 'Credit risk (SA)'!AH23, ""))</f>
        <v/>
      </c>
      <c r="K44" s="1851"/>
      <c r="L44" s="2034" t="str">
        <f t="shared" si="14"/>
        <v/>
      </c>
      <c r="M44" s="2036" t="str">
        <f t="shared" si="15"/>
        <v/>
      </c>
      <c r="N44" s="1251"/>
      <c r="O44" s="2034" t="str">
        <f t="shared" si="16"/>
        <v/>
      </c>
      <c r="P44" s="2035" t="str">
        <f t="shared" si="17"/>
        <v/>
      </c>
      <c r="Q44" s="2035" t="str">
        <f t="shared" si="18"/>
        <v/>
      </c>
      <c r="R44" s="2035" t="str">
        <f t="shared" si="19"/>
        <v/>
      </c>
      <c r="S44" s="2036" t="str">
        <f t="shared" ref="S44:S62" si="24">IF(AND(ISNUMBER(I44),ISNUMBER(J44)), IF(AND(I44&lt;&gt;0,J44&lt;&gt;0), (J44/I44), "EAD,RWA=0"),"")</f>
        <v/>
      </c>
      <c r="T44" s="1851"/>
      <c r="U44" s="1807" t="str">
        <f t="shared" si="20"/>
        <v/>
      </c>
      <c r="V44" s="1826" t="str">
        <f t="shared" si="21"/>
        <v/>
      </c>
      <c r="W44" s="1251"/>
      <c r="X44" s="1826"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826" t="str">
        <f t="shared" si="22"/>
        <v/>
      </c>
      <c r="Z44" s="1826" t="str">
        <f t="shared" si="23"/>
        <v/>
      </c>
      <c r="AA44" s="1808"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1328"/>
    </row>
    <row r="45" spans="1:28" s="1242" customFormat="1" ht="15" customHeight="1" x14ac:dyDescent="0.25">
      <c r="A45" s="1329"/>
      <c r="B45" s="366" t="str">
        <f>SUBSTITUTE('Credit risk (SA)'!$B50, "; of which:", "")</f>
        <v>Covered bonds</v>
      </c>
      <c r="C45" s="2042" t="str">
        <f>IF('General Info'!$C$11="No", 0, IF(ISNUMBER('Credit risk (SA)'!I50), 'Credit risk (SA)'!I50, ""))</f>
        <v/>
      </c>
      <c r="D45" s="1427" t="str">
        <f>IF('General Info'!$C$11="No", 0, IF(ISNUMBER('Credit risk (SA)'!M50), 'Credit risk (SA)'!M50, ""))</f>
        <v/>
      </c>
      <c r="E45" s="2042" t="str">
        <f>IF('General Info'!$C$11="No", 0, IF(ISNUMBER('Credit risk (SA)'!N50), 'Credit risk (SA)'!N50, ""))</f>
        <v/>
      </c>
      <c r="F45" s="1427" t="str">
        <f>IF('General Info'!$C$11="No", 0, IF(ISNUMBER('Credit risk (SA)'!W50), 'Credit risk (SA)'!W50, ""))</f>
        <v/>
      </c>
      <c r="G45" s="1427" t="str">
        <f>IF('General Info'!$C$11="No", 0, IF(ISNUMBER('Credit risk (SA)'!AA50), 'Credit risk (SA)'!AA50, ""))</f>
        <v/>
      </c>
      <c r="H45" s="2045"/>
      <c r="I45" s="1246" t="str">
        <f>IF(OR('General Info'!$C$11="No", 'General Info'!$C$19="No"), F45, IF(ISNUMBER('Credit risk (SA)'!AF50), 'Credit risk (SA)'!AF50, ""))</f>
        <v/>
      </c>
      <c r="J45" s="2289" t="str">
        <f>IF(OR('General Info'!$C$11="No", 'General Info'!$C$19="No"), G45, IF(ISNUMBER('Credit risk (SA)'!AH50), 'Credit risk (SA)'!AH50, ""))</f>
        <v/>
      </c>
      <c r="K45" s="1852"/>
      <c r="L45" s="2034" t="str">
        <f t="shared" si="14"/>
        <v/>
      </c>
      <c r="M45" s="2036" t="str">
        <f t="shared" si="15"/>
        <v/>
      </c>
      <c r="N45" s="1251"/>
      <c r="O45" s="2034" t="str">
        <f t="shared" si="16"/>
        <v/>
      </c>
      <c r="P45" s="2035" t="str">
        <f t="shared" si="17"/>
        <v/>
      </c>
      <c r="Q45" s="2035" t="str">
        <f t="shared" si="18"/>
        <v/>
      </c>
      <c r="R45" s="2035" t="str">
        <f t="shared" si="19"/>
        <v/>
      </c>
      <c r="S45" s="2036" t="str">
        <f t="shared" si="24"/>
        <v/>
      </c>
      <c r="T45" s="1852"/>
      <c r="U45" s="1807" t="str">
        <f t="shared" si="20"/>
        <v/>
      </c>
      <c r="V45" s="1826" t="str">
        <f t="shared" si="21"/>
        <v/>
      </c>
      <c r="W45" s="1251"/>
      <c r="X45" s="1826" t="str">
        <f t="shared" si="25"/>
        <v/>
      </c>
      <c r="Y45" s="1826" t="str">
        <f t="shared" si="22"/>
        <v/>
      </c>
      <c r="Z45" s="1826" t="str">
        <f t="shared" si="23"/>
        <v/>
      </c>
      <c r="AA45" s="1808" t="str">
        <f t="shared" si="26"/>
        <v/>
      </c>
      <c r="AB45" s="1328"/>
    </row>
    <row r="46" spans="1:28" s="1242" customFormat="1" ht="15" customHeight="1" x14ac:dyDescent="0.25">
      <c r="A46" s="1329"/>
      <c r="B46" s="366" t="str">
        <f>SUBSTITUTE('Credit risk (SA)'!$B65, "; of which:", "")</f>
        <v>Corporates (excluding SMEs)</v>
      </c>
      <c r="C46" s="2042" t="str">
        <f>IF('General Info'!$C$11="No", 0, IF(ISNUMBER('Credit risk (SA)'!I65), 'Credit risk (SA)'!I65, ""))</f>
        <v/>
      </c>
      <c r="D46" s="1427" t="str">
        <f>IF('General Info'!$C$11="No", 0, IF(ISNUMBER('Credit risk (SA)'!M65), 'Credit risk (SA)'!M65, ""))</f>
        <v/>
      </c>
      <c r="E46" s="2042" t="str">
        <f>IF('General Info'!$C$11="No", 0, IF(ISNUMBER('Credit risk (SA)'!N65), 'Credit risk (SA)'!N65, ""))</f>
        <v/>
      </c>
      <c r="F46" s="1427" t="str">
        <f>IF('General Info'!$C$11="No", 0, IF(ISNUMBER('Credit risk (SA)'!W65), 'Credit risk (SA)'!W65, ""))</f>
        <v/>
      </c>
      <c r="G46" s="1427" t="str">
        <f>IF('General Info'!$C$11="No", 0, IF(ISNUMBER('Credit risk (SA)'!AA65), 'Credit risk (SA)'!AA65, ""))</f>
        <v/>
      </c>
      <c r="H46" s="2045"/>
      <c r="I46" s="1246" t="str">
        <f>IF(OR('General Info'!$C$11="No", 'General Info'!$C$19="No"), F46, IF(ISNUMBER('Credit risk (SA)'!AF65), 'Credit risk (SA)'!AF65, ""))</f>
        <v/>
      </c>
      <c r="J46" s="2289" t="str">
        <f>IF(OR('General Info'!$C$11="No", 'General Info'!$C$19="No"), G46, IF(ISNUMBER('Credit risk (SA)'!AH65), 'Credit risk (SA)'!AH65, ""))</f>
        <v/>
      </c>
      <c r="K46" s="2365"/>
      <c r="L46" s="2034" t="str">
        <f t="shared" si="14"/>
        <v/>
      </c>
      <c r="M46" s="2036" t="str">
        <f t="shared" si="15"/>
        <v/>
      </c>
      <c r="N46" s="1251"/>
      <c r="O46" s="2034" t="str">
        <f t="shared" si="16"/>
        <v/>
      </c>
      <c r="P46" s="2035" t="str">
        <f t="shared" si="17"/>
        <v/>
      </c>
      <c r="Q46" s="2035" t="str">
        <f t="shared" si="18"/>
        <v/>
      </c>
      <c r="R46" s="2035" t="str">
        <f t="shared" si="19"/>
        <v/>
      </c>
      <c r="S46" s="2036" t="str">
        <f t="shared" si="24"/>
        <v/>
      </c>
      <c r="T46" s="2365"/>
      <c r="U46" s="1807" t="str">
        <f t="shared" si="20"/>
        <v/>
      </c>
      <c r="V46" s="1826" t="str">
        <f t="shared" si="21"/>
        <v/>
      </c>
      <c r="W46" s="1251"/>
      <c r="X46" s="1826" t="str">
        <f t="shared" si="25"/>
        <v/>
      </c>
      <c r="Y46" s="1826" t="str">
        <f t="shared" si="22"/>
        <v/>
      </c>
      <c r="Z46" s="1826" t="str">
        <f t="shared" si="23"/>
        <v/>
      </c>
      <c r="AA46" s="1808" t="str">
        <f t="shared" si="26"/>
        <v/>
      </c>
      <c r="AB46" s="1328"/>
    </row>
    <row r="47" spans="1:28" s="1242" customFormat="1" ht="15" customHeight="1" x14ac:dyDescent="0.25">
      <c r="A47" s="1329"/>
      <c r="B47" s="366" t="str">
        <f>'Credit risk (SA)'!$B77</f>
        <v>Corporate SME exposures</v>
      </c>
      <c r="C47" s="2042" t="str">
        <f>IF('General Info'!$C$11="No", 0, IF(ISNUMBER('Credit risk (SA)'!I77), 'Credit risk (SA)'!I77, ""))</f>
        <v/>
      </c>
      <c r="D47" s="1427" t="str">
        <f>IF('General Info'!$C$11="No", 0, IF(ISNUMBER('Credit risk (SA)'!M77), 'Credit risk (SA)'!M77, ""))</f>
        <v/>
      </c>
      <c r="E47" s="2042" t="str">
        <f>IF('General Info'!$C$11="No", 0, IF(ISNUMBER('Credit risk (SA)'!N77), 'Credit risk (SA)'!N77, ""))</f>
        <v/>
      </c>
      <c r="F47" s="1427" t="str">
        <f>IF('General Info'!$C$11="No", 0, IF(ISNUMBER('Credit risk (SA)'!W77), 'Credit risk (SA)'!W77, ""))</f>
        <v/>
      </c>
      <c r="G47" s="1427" t="str">
        <f>IF('General Info'!$C$11="No", 0, IF(ISNUMBER('Credit risk (SA)'!AA77), 'Credit risk (SA)'!AA77, ""))</f>
        <v/>
      </c>
      <c r="H47" s="2045"/>
      <c r="I47" s="1246" t="str">
        <f>IF(OR('General Info'!$C$11="No", 'General Info'!$C$19="No"), F47, IF(ISNUMBER('Credit risk (SA)'!AF77), 'Credit risk (SA)'!AF77, ""))</f>
        <v/>
      </c>
      <c r="J47" s="2289" t="str">
        <f>IF(OR('General Info'!$C$11="No", 'General Info'!$C$19="No"), G47, IF(ISNUMBER('Credit risk (SA)'!AH77), 'Credit risk (SA)'!AG77, ""))</f>
        <v/>
      </c>
      <c r="K47" s="2365"/>
      <c r="L47" s="2034" t="str">
        <f t="shared" si="14"/>
        <v/>
      </c>
      <c r="M47" s="2036" t="str">
        <f t="shared" si="15"/>
        <v/>
      </c>
      <c r="N47" s="1251"/>
      <c r="O47" s="2034" t="str">
        <f t="shared" si="16"/>
        <v/>
      </c>
      <c r="P47" s="2035" t="str">
        <f t="shared" si="17"/>
        <v/>
      </c>
      <c r="Q47" s="2035" t="str">
        <f t="shared" si="18"/>
        <v/>
      </c>
      <c r="R47" s="2035" t="str">
        <f t="shared" si="19"/>
        <v/>
      </c>
      <c r="S47" s="2036" t="str">
        <f t="shared" si="24"/>
        <v/>
      </c>
      <c r="T47" s="2365"/>
      <c r="U47" s="1807" t="str">
        <f t="shared" si="20"/>
        <v/>
      </c>
      <c r="V47" s="1826" t="str">
        <f t="shared" si="21"/>
        <v/>
      </c>
      <c r="W47" s="1251"/>
      <c r="X47" s="1826" t="str">
        <f t="shared" si="25"/>
        <v/>
      </c>
      <c r="Y47" s="1826" t="str">
        <f t="shared" si="22"/>
        <v/>
      </c>
      <c r="Z47" s="1826" t="str">
        <f t="shared" si="23"/>
        <v/>
      </c>
      <c r="AA47" s="1808" t="str">
        <f t="shared" si="26"/>
        <v/>
      </c>
      <c r="AB47" s="1328"/>
    </row>
    <row r="48" spans="1:28" s="1242" customFormat="1" ht="15" customHeight="1" x14ac:dyDescent="0.25">
      <c r="A48" s="1329"/>
      <c r="B48" s="366" t="str">
        <f>SUBSTITUTE('Credit risk (SA)'!$B78, "; of which:", "")</f>
        <v>Specialised lending</v>
      </c>
      <c r="C48" s="2042" t="str">
        <f>IF('General Info'!$C$11="No", 0, IF(ISNUMBER('Credit risk (SA)'!I78), 'Credit risk (SA)'!I78, ""))</f>
        <v/>
      </c>
      <c r="D48" s="1427" t="str">
        <f>IF('General Info'!$C$11="No", 0, IF(ISNUMBER('Credit risk (SA)'!M78), 'Credit risk (SA)'!M78, ""))</f>
        <v/>
      </c>
      <c r="E48" s="2042" t="str">
        <f>IF('General Info'!$C$11="No", 0, IF(ISNUMBER('Credit risk (SA)'!N78), 'Credit risk (SA)'!N78, ""))</f>
        <v/>
      </c>
      <c r="F48" s="1427" t="str">
        <f>IF('General Info'!$C$11="No", 0, IF(ISNUMBER('Credit risk (SA)'!W78), 'Credit risk (SA)'!W78, ""))</f>
        <v/>
      </c>
      <c r="G48" s="1427" t="str">
        <f>IF('General Info'!$C$11="No", 0, IF(ISNUMBER('Credit risk (SA)'!AA78), 'Credit risk (SA)'!AA78, ""))</f>
        <v/>
      </c>
      <c r="H48" s="2045"/>
      <c r="I48" s="1246" t="str">
        <f>IF(OR('General Info'!$C$11="No", 'General Info'!$C$19="No"), F48, IF(ISNUMBER('Credit risk (SA)'!AF78), 'Credit risk (SA)'!AF78, ""))</f>
        <v/>
      </c>
      <c r="J48" s="2289" t="str">
        <f>IF(OR('General Info'!$C$11="No", 'General Info'!$C$19="No"), G48, IF(ISNUMBER('Credit risk (SA)'!AH78), 'Credit risk (SA)'!AH78, ""))</f>
        <v/>
      </c>
      <c r="K48" s="2365"/>
      <c r="L48" s="2034" t="str">
        <f t="shared" si="14"/>
        <v/>
      </c>
      <c r="M48" s="2036" t="str">
        <f t="shared" si="15"/>
        <v/>
      </c>
      <c r="N48" s="1251"/>
      <c r="O48" s="2034" t="str">
        <f t="shared" si="16"/>
        <v/>
      </c>
      <c r="P48" s="2035" t="str">
        <f t="shared" si="17"/>
        <v/>
      </c>
      <c r="Q48" s="2035" t="str">
        <f t="shared" si="18"/>
        <v/>
      </c>
      <c r="R48" s="2035" t="str">
        <f t="shared" si="19"/>
        <v/>
      </c>
      <c r="S48" s="2036" t="str">
        <f t="shared" si="24"/>
        <v/>
      </c>
      <c r="T48" s="2365"/>
      <c r="U48" s="1807" t="str">
        <f t="shared" si="20"/>
        <v/>
      </c>
      <c r="V48" s="1826" t="str">
        <f t="shared" si="21"/>
        <v/>
      </c>
      <c r="W48" s="1251"/>
      <c r="X48" s="1826" t="str">
        <f t="shared" si="25"/>
        <v/>
      </c>
      <c r="Y48" s="1826" t="str">
        <f>IF(ISNUMBER(O48), IF(ABS(O48)&gt;=0.5,"Error: diff above 50%", IF(ABS(O48)&gt;=0.3, "Warning: diff 30-50%", "Diff below 30%")),"")</f>
        <v/>
      </c>
      <c r="Z48" s="1826" t="str">
        <f t="shared" si="23"/>
        <v/>
      </c>
      <c r="AA48" s="1808" t="str">
        <f t="shared" si="26"/>
        <v/>
      </c>
      <c r="AB48" s="1328"/>
    </row>
    <row r="49" spans="1:28" s="1242" customFormat="1" ht="15" customHeight="1" x14ac:dyDescent="0.25">
      <c r="A49" s="1329"/>
      <c r="B49" s="1276" t="str">
        <f>SUBSTITUTE('Credit risk (SA)'!$B86, "; of which:", "")</f>
        <v>Equity exposures</v>
      </c>
      <c r="C49" s="2042" t="str">
        <f>IF('General Info'!$C$11="No", 0, IF(ISNUMBER('Credit risk (SA)'!I86), 'Credit risk (SA)'!I86, ""))</f>
        <v/>
      </c>
      <c r="D49" s="1427" t="str">
        <f>IF('General Info'!$C$11="No", 0, IF(ISNUMBER('Credit risk (SA)'!M86), 'Credit risk (SA)'!M86, ""))</f>
        <v/>
      </c>
      <c r="E49" s="2042" t="str">
        <f>IF('General Info'!$C$11="No", 0, IF(ISNUMBER('Credit risk (SA)'!N86), 'Credit risk (SA)'!N86, ""))</f>
        <v/>
      </c>
      <c r="F49" s="1427" t="str">
        <f>IF('General Info'!$C$11="No", 0, IF(ISNUMBER('Credit risk (SA)'!W86), 'Credit risk (SA)'!W86, ""))</f>
        <v/>
      </c>
      <c r="G49" s="1427" t="str">
        <f>IF('General Info'!$C$11="No", 0, IF(ISNUMBER('Credit risk (SA)'!AA86), 'Credit risk (SA)'!AA86, ""))</f>
        <v/>
      </c>
      <c r="H49" s="2046"/>
      <c r="I49" s="1246" t="str">
        <f>IF(OR('General Info'!$C$11="No", 'General Info'!$C$19="No"), F49, IF(ISNUMBER('Credit risk (SA)'!AF86), 'Credit risk (SA)'!AF86, ""))</f>
        <v/>
      </c>
      <c r="J49" s="2289" t="str">
        <f>IF(OR('General Info'!$C$11="No", 'General Info'!$C$19="No"), G49, IF(ISNUMBER('Credit risk (SA)'!AH86), 'Credit risk (SA)'!AH86, ""))</f>
        <v/>
      </c>
      <c r="K49" s="2365"/>
      <c r="L49" s="2034" t="str">
        <f t="shared" si="14"/>
        <v/>
      </c>
      <c r="M49" s="2036" t="str">
        <f t="shared" si="15"/>
        <v/>
      </c>
      <c r="N49" s="1251"/>
      <c r="O49" s="2034" t="str">
        <f t="shared" si="16"/>
        <v/>
      </c>
      <c r="P49" s="2035" t="str">
        <f t="shared" si="17"/>
        <v/>
      </c>
      <c r="Q49" s="2035" t="str">
        <f t="shared" si="18"/>
        <v/>
      </c>
      <c r="R49" s="2035" t="str">
        <f t="shared" si="19"/>
        <v/>
      </c>
      <c r="S49" s="2036" t="str">
        <f t="shared" si="24"/>
        <v/>
      </c>
      <c r="T49" s="2365"/>
      <c r="U49" s="1807" t="str">
        <f t="shared" si="20"/>
        <v/>
      </c>
      <c r="V49" s="1826" t="str">
        <f t="shared" si="21"/>
        <v/>
      </c>
      <c r="W49" s="1251"/>
      <c r="X49" s="1826" t="str">
        <f t="shared" si="25"/>
        <v/>
      </c>
      <c r="Y49" s="1826" t="str">
        <f t="shared" si="22"/>
        <v/>
      </c>
      <c r="Z49" s="1826" t="str">
        <f t="shared" si="23"/>
        <v/>
      </c>
      <c r="AA49" s="1808" t="str">
        <f t="shared" si="26"/>
        <v/>
      </c>
      <c r="AB49" s="1328"/>
    </row>
    <row r="50" spans="1:28" s="1242" customFormat="1" ht="30" customHeight="1" x14ac:dyDescent="0.25">
      <c r="A50" s="1329"/>
      <c r="B50" s="2684" t="str">
        <f>'Credit risk (SA)'!$B90</f>
        <v>Subordinated debt, capital instruments other than equity and other TLAC liabilities not deducted from capital</v>
      </c>
      <c r="C50" s="2042" t="str">
        <f>IF('General Info'!$C$11="No", 0, IF(ISNUMBER('Credit risk (SA)'!I90), 'Credit risk (SA)'!I90, ""))</f>
        <v/>
      </c>
      <c r="D50" s="1427" t="str">
        <f>IF('General Info'!$C$11="No", 0, IF(ISNUMBER('Credit risk (SA)'!M90), 'Credit risk (SA)'!M90, ""))</f>
        <v/>
      </c>
      <c r="E50" s="2042" t="str">
        <f>IF('General Info'!$C$11="No", 0, IF(ISNUMBER('Credit risk (SA)'!N90), 'Credit risk (SA)'!N90, ""))</f>
        <v/>
      </c>
      <c r="F50" s="1427" t="str">
        <f>IF('General Info'!$C$11="No", 0, IF(ISNUMBER('Credit risk (SA)'!W90), 'Credit risk (SA)'!W90, ""))</f>
        <v/>
      </c>
      <c r="G50" s="1427" t="str">
        <f>IF('General Info'!$C$11="No", 0, IF(ISNUMBER('Credit risk (SA)'!AA90), 'Credit risk (SA)'!AA90, ""))</f>
        <v/>
      </c>
      <c r="H50" s="2045"/>
      <c r="I50" s="1246" t="str">
        <f>IF(OR('General Info'!$C$11="No", 'General Info'!$C$19="No"), F50, IF(ISNUMBER('Credit risk (SA)'!AF90), 'Credit risk (SA)'!AF90, ""))</f>
        <v/>
      </c>
      <c r="J50" s="2289" t="str">
        <f>IF(OR('General Info'!$C$11="No", 'General Info'!$C$19="No"), G50, IF(ISNUMBER('Credit risk (SA)'!AH90), 'Credit risk (SA)'!AH90, ""))</f>
        <v/>
      </c>
      <c r="K50" s="2365"/>
      <c r="L50" s="2034" t="str">
        <f t="shared" si="14"/>
        <v/>
      </c>
      <c r="M50" s="2036" t="str">
        <f t="shared" si="15"/>
        <v/>
      </c>
      <c r="N50" s="1251"/>
      <c r="O50" s="2034" t="str">
        <f t="shared" si="16"/>
        <v/>
      </c>
      <c r="P50" s="2035" t="str">
        <f t="shared" si="17"/>
        <v/>
      </c>
      <c r="Q50" s="2035" t="str">
        <f t="shared" si="18"/>
        <v/>
      </c>
      <c r="R50" s="2035" t="str">
        <f t="shared" si="19"/>
        <v/>
      </c>
      <c r="S50" s="2036" t="str">
        <f t="shared" si="24"/>
        <v/>
      </c>
      <c r="T50" s="2365"/>
      <c r="U50" s="1807" t="str">
        <f t="shared" si="20"/>
        <v/>
      </c>
      <c r="V50" s="1826" t="str">
        <f t="shared" si="21"/>
        <v/>
      </c>
      <c r="W50" s="1251"/>
      <c r="X50" s="1826" t="str">
        <f t="shared" si="25"/>
        <v/>
      </c>
      <c r="Y50" s="1826" t="str">
        <f t="shared" si="22"/>
        <v/>
      </c>
      <c r="Z50" s="1826" t="str">
        <f t="shared" si="23"/>
        <v/>
      </c>
      <c r="AA50" s="1808" t="str">
        <f t="shared" si="26"/>
        <v/>
      </c>
      <c r="AB50" s="1328"/>
    </row>
    <row r="51" spans="1:28" s="1242" customFormat="1" ht="15" customHeight="1" x14ac:dyDescent="0.25">
      <c r="A51" s="1329"/>
      <c r="B51" s="1276" t="str">
        <f>SUBSTITUTE('Credit risk (SA)'!$B91, "; of which:", "")</f>
        <v>Equity investment in funds</v>
      </c>
      <c r="C51" s="2042" t="str">
        <f>IF('General Info'!$C$11="No", 0, IF(ISNUMBER('Credit risk (SA)'!I91), 'Credit risk (SA)'!I91, ""))</f>
        <v/>
      </c>
      <c r="D51" s="1427" t="str">
        <f>IF('General Info'!$C$11="No", 0, IF(ISNUMBER('Credit risk (SA)'!M91), 'Credit risk (SA)'!M91, ""))</f>
        <v/>
      </c>
      <c r="E51" s="2042" t="str">
        <f>IF('General Info'!$C$11="No", 0, IF(ISNUMBER('Credit risk (SA)'!N91), 'Credit risk (SA)'!N91, ""))</f>
        <v/>
      </c>
      <c r="F51" s="1427" t="str">
        <f>IF('General Info'!$C$11="No", 0, IF(ISNUMBER('Credit risk (SA)'!W91), 'Credit risk (SA)'!W91, ""))</f>
        <v/>
      </c>
      <c r="G51" s="1427" t="str">
        <f>IF('General Info'!$C$11="No", 0, IF(ISNUMBER('Credit risk (SA)'!AA91), 'Credit risk (SA)'!AA91, ""))</f>
        <v/>
      </c>
      <c r="H51" s="2045"/>
      <c r="I51" s="1246" t="str">
        <f>IF(OR('General Info'!$C$11="No", 'General Info'!$C$19="No"), F51, IF(ISNUMBER('Credit risk (SA)'!AF91), 'Credit risk (SA)'!AF91, ""))</f>
        <v/>
      </c>
      <c r="J51" s="2289" t="str">
        <f>IF(OR('General Info'!$C$11="No", 'General Info'!$C$19="No"), G51, IF(ISNUMBER('Credit risk (SA)'!AH91), 'Credit risk (SA)'!AH91, ""))</f>
        <v/>
      </c>
      <c r="K51" s="2365"/>
      <c r="L51" s="2034" t="str">
        <f t="shared" si="14"/>
        <v/>
      </c>
      <c r="M51" s="2036" t="str">
        <f t="shared" si="15"/>
        <v/>
      </c>
      <c r="N51" s="1251"/>
      <c r="O51" s="2034" t="str">
        <f t="shared" si="16"/>
        <v/>
      </c>
      <c r="P51" s="2035" t="str">
        <f t="shared" si="17"/>
        <v/>
      </c>
      <c r="Q51" s="2035" t="str">
        <f t="shared" si="18"/>
        <v/>
      </c>
      <c r="R51" s="2035" t="str">
        <f t="shared" si="19"/>
        <v/>
      </c>
      <c r="S51" s="2036" t="str">
        <f t="shared" si="24"/>
        <v/>
      </c>
      <c r="T51" s="2365"/>
      <c r="U51" s="1807" t="str">
        <f t="shared" si="20"/>
        <v/>
      </c>
      <c r="V51" s="1826" t="str">
        <f t="shared" si="21"/>
        <v/>
      </c>
      <c r="W51" s="1251"/>
      <c r="X51" s="1826" t="str">
        <f t="shared" si="25"/>
        <v/>
      </c>
      <c r="Y51" s="1826" t="str">
        <f t="shared" si="22"/>
        <v/>
      </c>
      <c r="Z51" s="1826" t="str">
        <f t="shared" si="23"/>
        <v/>
      </c>
      <c r="AA51" s="1808" t="str">
        <f t="shared" si="26"/>
        <v/>
      </c>
      <c r="AB51" s="1328"/>
    </row>
    <row r="52" spans="1:28" s="1242" customFormat="1" ht="15" customHeight="1" x14ac:dyDescent="0.25">
      <c r="A52" s="1329"/>
      <c r="B52" s="366" t="str">
        <f>SUBSTITUTE('Credit risk (SA)'!$B94, "; of which:", "")</f>
        <v>Retail exposures</v>
      </c>
      <c r="C52" s="2042" t="str">
        <f>IF('General Info'!$C$11="No", 0, IF(ISNUMBER('Credit risk (SA)'!I94), 'Credit risk (SA)'!I94, ""))</f>
        <v/>
      </c>
      <c r="D52" s="1427" t="str">
        <f>IF('General Info'!$C$11="No", 0, IF(ISNUMBER('Credit risk (SA)'!M94), 'Credit risk (SA)'!M94, ""))</f>
        <v/>
      </c>
      <c r="E52" s="2042" t="str">
        <f>IF('General Info'!$C$11="No", 0, IF(ISNUMBER('Credit risk (SA)'!N94), 'Credit risk (SA)'!N94, ""))</f>
        <v/>
      </c>
      <c r="F52" s="1427" t="str">
        <f>IF('General Info'!$C$11="No", 0, IF(ISNUMBER('Credit risk (SA)'!W94), 'Credit risk (SA)'!W94, ""))</f>
        <v/>
      </c>
      <c r="G52" s="1427" t="str">
        <f>IF('General Info'!$C$11="No", 0, IF(ISNUMBER('Credit risk (SA)'!AA94), 'Credit risk (SA)'!AA94, ""))</f>
        <v/>
      </c>
      <c r="H52" s="2045"/>
      <c r="I52" s="1246" t="str">
        <f>IF(OR('General Info'!$C$11="No", 'General Info'!$C$19="No"), F52, IF(ISNUMBER('Credit risk (SA)'!AF94), 'Credit risk (SA)'!AF94, ""))</f>
        <v/>
      </c>
      <c r="J52" s="2289" t="str">
        <f>IF(OR('General Info'!$C$11="No", 'General Info'!$C$19="No"), G52, IF(ISNUMBER('Credit risk (SA)'!AH94), 'Credit risk (SA)'!AH94, ""))</f>
        <v/>
      </c>
      <c r="K52" s="2365"/>
      <c r="L52" s="2034" t="str">
        <f t="shared" si="14"/>
        <v/>
      </c>
      <c r="M52" s="2036" t="str">
        <f t="shared" si="15"/>
        <v/>
      </c>
      <c r="N52" s="1251"/>
      <c r="O52" s="2034" t="str">
        <f t="shared" si="16"/>
        <v/>
      </c>
      <c r="P52" s="2035" t="str">
        <f t="shared" si="17"/>
        <v/>
      </c>
      <c r="Q52" s="2035" t="str">
        <f t="shared" si="18"/>
        <v/>
      </c>
      <c r="R52" s="2035" t="str">
        <f t="shared" si="19"/>
        <v/>
      </c>
      <c r="S52" s="2036" t="str">
        <f t="shared" si="24"/>
        <v/>
      </c>
      <c r="T52" s="2365"/>
      <c r="U52" s="1807" t="str">
        <f t="shared" si="20"/>
        <v/>
      </c>
      <c r="V52" s="1826" t="str">
        <f t="shared" si="21"/>
        <v/>
      </c>
      <c r="W52" s="1251"/>
      <c r="X52" s="1826" t="str">
        <f t="shared" si="25"/>
        <v/>
      </c>
      <c r="Y52" s="1826" t="str">
        <f t="shared" si="22"/>
        <v/>
      </c>
      <c r="Z52" s="1826" t="str">
        <f t="shared" si="23"/>
        <v/>
      </c>
      <c r="AA52" s="1808" t="str">
        <f t="shared" si="26"/>
        <v/>
      </c>
      <c r="AB52" s="1328"/>
    </row>
    <row r="53" spans="1:28" s="1242" customFormat="1" ht="15" customHeight="1" x14ac:dyDescent="0.25">
      <c r="A53" s="1329"/>
      <c r="B53" s="366" t="str">
        <f>'Credit risk (SA)'!$B98</f>
        <v>Exposures secured by real estate; of which:</v>
      </c>
      <c r="C53" s="2042" t="str">
        <f>IF('General Info'!$C$11="No", 0, IF(ISNUMBER('Credit risk (SA)'!I98), 'Credit risk (SA)'!I98, ""))</f>
        <v/>
      </c>
      <c r="D53" s="1427" t="str">
        <f>IF('General Info'!$C$11="No", 0, IF(ISNUMBER('Credit risk (SA)'!M98), 'Credit risk (SA)'!M98, ""))</f>
        <v/>
      </c>
      <c r="E53" s="2042" t="str">
        <f>IF('General Info'!$C$11="No", 0, IF(ISNUMBER('Credit risk (SA)'!N98), 'Credit risk (SA)'!N98, ""))</f>
        <v/>
      </c>
      <c r="F53" s="1427" t="str">
        <f>IF('General Info'!$C$11="No", 0, IF(ISNUMBER('Credit risk (SA)'!W98), 'Credit risk (SA)'!W98, ""))</f>
        <v/>
      </c>
      <c r="G53" s="1427" t="str">
        <f>IF('General Info'!$C$11="No", 0, IF(ISNUMBER('Credit risk (SA)'!AA98), 'Credit risk (SA)'!AA98, ""))</f>
        <v/>
      </c>
      <c r="H53" s="2045"/>
      <c r="I53" s="1246" t="str">
        <f>IF(OR('General Info'!$C$11="No", 'General Info'!$C$19="No"), F53, IF(ISNUMBER('Credit risk (SA)'!AF98), 'Credit risk (SA)'!AF98, ""))</f>
        <v/>
      </c>
      <c r="J53" s="2289" t="str">
        <f>IF(OR('General Info'!$C$11="No", 'General Info'!$C$19="No"), G53, IF(ISNUMBER('Credit risk (SA)'!AH98), 'Credit risk (SA)'!AH98, ""))</f>
        <v/>
      </c>
      <c r="K53" s="2365"/>
      <c r="L53" s="2034" t="str">
        <f t="shared" si="14"/>
        <v/>
      </c>
      <c r="M53" s="2036" t="str">
        <f t="shared" si="15"/>
        <v/>
      </c>
      <c r="N53" s="1251"/>
      <c r="O53" s="2034" t="str">
        <f t="shared" si="16"/>
        <v/>
      </c>
      <c r="P53" s="2035" t="str">
        <f t="shared" si="17"/>
        <v/>
      </c>
      <c r="Q53" s="2035" t="str">
        <f t="shared" si="18"/>
        <v/>
      </c>
      <c r="R53" s="2035" t="str">
        <f t="shared" si="19"/>
        <v/>
      </c>
      <c r="S53" s="2036" t="str">
        <f t="shared" si="24"/>
        <v/>
      </c>
      <c r="T53" s="2365"/>
      <c r="U53" s="1807" t="str">
        <f t="shared" si="20"/>
        <v/>
      </c>
      <c r="V53" s="1826" t="str">
        <f t="shared" si="21"/>
        <v/>
      </c>
      <c r="W53" s="1251"/>
      <c r="X53" s="1826" t="str">
        <f t="shared" si="25"/>
        <v/>
      </c>
      <c r="Y53" s="1826" t="str">
        <f t="shared" si="22"/>
        <v/>
      </c>
      <c r="Z53" s="1826" t="str">
        <f t="shared" si="23"/>
        <v/>
      </c>
      <c r="AA53" s="1808" t="str">
        <f t="shared" si="26"/>
        <v/>
      </c>
      <c r="AB53" s="1328"/>
    </row>
    <row r="54" spans="1:28" s="1242" customFormat="1" ht="15" customHeight="1" x14ac:dyDescent="0.25">
      <c r="A54" s="1329"/>
      <c r="B54" s="444" t="str">
        <f>SUBSTITUTE('Credit risk (SA)'!$B99, "; of which:", "")</f>
        <v>general residential real estate</v>
      </c>
      <c r="C54" s="2042" t="str">
        <f>IF('General Info'!$C$11="No", 0, IF(ISNUMBER('Credit risk (SA)'!I99), 'Credit risk (SA)'!I99, ""))</f>
        <v/>
      </c>
      <c r="D54" s="1427" t="str">
        <f>IF('General Info'!$C$11="No", 0, IF(ISNUMBER('Credit risk (SA)'!M99), 'Credit risk (SA)'!M99, ""))</f>
        <v/>
      </c>
      <c r="E54" s="2042" t="str">
        <f>IF('General Info'!$C$11="No", 0, IF(ISNUMBER('Credit risk (SA)'!N99), 'Credit risk (SA)'!N99, ""))</f>
        <v/>
      </c>
      <c r="F54" s="1427" t="str">
        <f>IF('General Info'!$C$11="No", 0, IF(ISNUMBER('Credit risk (SA)'!W99), 'Credit risk (SA)'!W99, ""))</f>
        <v/>
      </c>
      <c r="G54" s="1427" t="str">
        <f>IF('General Info'!$C$11="No", 0, IF(ISNUMBER('Credit risk (SA)'!AA99), 'Credit risk (SA)'!AA99, ""))</f>
        <v/>
      </c>
      <c r="H54" s="2045"/>
      <c r="I54" s="1246" t="str">
        <f>IF(OR('General Info'!$C$11="No", 'General Info'!$C$19="No"), F54, IF(ISNUMBER('Credit risk (SA)'!AF99), 'Credit risk (SA)'!AF99, ""))</f>
        <v/>
      </c>
      <c r="J54" s="2289" t="str">
        <f>IF(OR('General Info'!$C$11="No", 'General Info'!$C$19="No"), G54, IF(ISNUMBER('Credit risk (SA)'!AH99), 'Credit risk (SA)'!AH99, ""))</f>
        <v/>
      </c>
      <c r="K54" s="2365"/>
      <c r="L54" s="2034" t="str">
        <f t="shared" si="14"/>
        <v/>
      </c>
      <c r="M54" s="2036" t="str">
        <f t="shared" si="15"/>
        <v/>
      </c>
      <c r="N54" s="1251"/>
      <c r="O54" s="2034" t="str">
        <f t="shared" si="16"/>
        <v/>
      </c>
      <c r="P54" s="2035" t="str">
        <f t="shared" si="17"/>
        <v/>
      </c>
      <c r="Q54" s="2035" t="str">
        <f t="shared" si="18"/>
        <v/>
      </c>
      <c r="R54" s="2035" t="str">
        <f t="shared" si="19"/>
        <v/>
      </c>
      <c r="S54" s="2036" t="str">
        <f t="shared" si="24"/>
        <v/>
      </c>
      <c r="T54" s="2365"/>
      <c r="U54" s="1807" t="str">
        <f t="shared" si="20"/>
        <v/>
      </c>
      <c r="V54" s="1826" t="str">
        <f t="shared" si="21"/>
        <v/>
      </c>
      <c r="W54" s="1251"/>
      <c r="X54" s="1826" t="str">
        <f t="shared" si="25"/>
        <v/>
      </c>
      <c r="Y54" s="1826" t="str">
        <f t="shared" si="22"/>
        <v/>
      </c>
      <c r="Z54" s="1826" t="str">
        <f t="shared" si="23"/>
        <v/>
      </c>
      <c r="AA54" s="1808" t="str">
        <f t="shared" si="26"/>
        <v/>
      </c>
      <c r="AB54" s="1328"/>
    </row>
    <row r="55" spans="1:28" s="1242" customFormat="1" ht="15" customHeight="1" x14ac:dyDescent="0.25">
      <c r="A55" s="1329"/>
      <c r="B55" s="444" t="str">
        <f>SUBSTITUTE('Credit risk (SA)'!$B112, "; of which:", "")</f>
        <v>general commercial real estate</v>
      </c>
      <c r="C55" s="2042" t="str">
        <f>IF('General Info'!$C$11="No", 0, IF(ISNUMBER('Credit risk (SA)'!I112), 'Credit risk (SA)'!I112, ""))</f>
        <v/>
      </c>
      <c r="D55" s="1427" t="str">
        <f>IF('General Info'!$C$11="No", 0, IF(ISNUMBER('Credit risk (SA)'!M112), 'Credit risk (SA)'!M112, ""))</f>
        <v/>
      </c>
      <c r="E55" s="2042" t="str">
        <f>IF('General Info'!$C$11="No", 0, IF(ISNUMBER('Credit risk (SA)'!N112), 'Credit risk (SA)'!N112, ""))</f>
        <v/>
      </c>
      <c r="F55" s="1427" t="str">
        <f>IF('General Info'!$C$11="No", 0, IF(ISNUMBER('Credit risk (SA)'!W112), 'Credit risk (SA)'!W112, ""))</f>
        <v/>
      </c>
      <c r="G55" s="1427" t="str">
        <f>IF('General Info'!$C$11="No", 0, IF(ISNUMBER('Credit risk (SA)'!AA112), 'Credit risk (SA)'!AA112, ""))</f>
        <v/>
      </c>
      <c r="H55" s="2045"/>
      <c r="I55" s="1246" t="str">
        <f>IF(OR('General Info'!$C$11="No", 'General Info'!$C$19="No"), F55, IF(ISNUMBER('Credit risk (SA)'!AF112), 'Credit risk (SA)'!AF112, ""))</f>
        <v/>
      </c>
      <c r="J55" s="2289" t="str">
        <f>IF(OR('General Info'!$C$11="No", 'General Info'!$C$19="No"), G55, IF(ISNUMBER('Credit risk (SA)'!AH112), 'Credit risk (SA)'!AH112, ""))</f>
        <v/>
      </c>
      <c r="K55" s="2365"/>
      <c r="L55" s="2034" t="str">
        <f t="shared" si="14"/>
        <v/>
      </c>
      <c r="M55" s="2036" t="str">
        <f t="shared" si="15"/>
        <v/>
      </c>
      <c r="N55" s="1251"/>
      <c r="O55" s="2034" t="str">
        <f t="shared" si="16"/>
        <v/>
      </c>
      <c r="P55" s="2035" t="str">
        <f t="shared" si="17"/>
        <v/>
      </c>
      <c r="Q55" s="2035" t="str">
        <f t="shared" si="18"/>
        <v/>
      </c>
      <c r="R55" s="2035" t="str">
        <f t="shared" si="19"/>
        <v/>
      </c>
      <c r="S55" s="2036" t="str">
        <f t="shared" si="24"/>
        <v/>
      </c>
      <c r="T55" s="2365"/>
      <c r="U55" s="1807" t="str">
        <f t="shared" si="20"/>
        <v/>
      </c>
      <c r="V55" s="1826" t="str">
        <f t="shared" si="21"/>
        <v/>
      </c>
      <c r="W55" s="1251"/>
      <c r="X55" s="1826" t="str">
        <f t="shared" si="25"/>
        <v/>
      </c>
      <c r="Y55" s="1826" t="str">
        <f t="shared" si="22"/>
        <v/>
      </c>
      <c r="Z55" s="1826" t="str">
        <f t="shared" si="23"/>
        <v/>
      </c>
      <c r="AA55" s="1808" t="str">
        <f t="shared" si="26"/>
        <v/>
      </c>
      <c r="AB55" s="1328"/>
    </row>
    <row r="56" spans="1:28" s="1242" customFormat="1" ht="15" customHeight="1" x14ac:dyDescent="0.25">
      <c r="A56" s="1329"/>
      <c r="B56" s="444" t="str">
        <f>SUBSTITUTE('Credit risk (SA)'!$B121, "; of which:", "")</f>
        <v>income producing residential real estate</v>
      </c>
      <c r="C56" s="2042" t="str">
        <f>IF('General Info'!$C$11="No", 0, IF(ISNUMBER('Credit risk (SA)'!I121), 'Credit risk (SA)'!I121, ""))</f>
        <v/>
      </c>
      <c r="D56" s="1427" t="str">
        <f>IF('General Info'!$C$11="No", 0, IF(ISNUMBER('Credit risk (SA)'!M121), 'Credit risk (SA)'!M121, ""))</f>
        <v/>
      </c>
      <c r="E56" s="2042" t="str">
        <f>IF('General Info'!$C$11="No", 0, IF(ISNUMBER('Credit risk (SA)'!N121), 'Credit risk (SA)'!N121, ""))</f>
        <v/>
      </c>
      <c r="F56" s="1427" t="str">
        <f>IF('General Info'!$C$11="No", 0, IF(ISNUMBER('Credit risk (SA)'!W121), 'Credit risk (SA)'!W121, ""))</f>
        <v/>
      </c>
      <c r="G56" s="1427" t="str">
        <f>IF('General Info'!$C$11="No", 0, IF(ISNUMBER('Credit risk (SA)'!AA121), 'Credit risk (SA)'!AA121, ""))</f>
        <v/>
      </c>
      <c r="H56" s="2045"/>
      <c r="I56" s="1246" t="str">
        <f>IF(OR('General Info'!$C$11="No", 'General Info'!$C$19="No"), F56, IF(ISNUMBER('Credit risk (SA)'!AF121), 'Credit risk (SA)'!AF121, ""))</f>
        <v/>
      </c>
      <c r="J56" s="2289" t="str">
        <f>IF(OR('General Info'!$C$11="No", 'General Info'!$C$19="No"), G56, IF(ISNUMBER('Credit risk (SA)'!AH121), 'Credit risk (SA)'!AH121, ""))</f>
        <v/>
      </c>
      <c r="K56" s="2365"/>
      <c r="L56" s="2034" t="str">
        <f t="shared" si="14"/>
        <v/>
      </c>
      <c r="M56" s="2036" t="str">
        <f t="shared" si="15"/>
        <v/>
      </c>
      <c r="N56" s="1251"/>
      <c r="O56" s="2034" t="str">
        <f t="shared" si="16"/>
        <v/>
      </c>
      <c r="P56" s="2035" t="str">
        <f t="shared" si="17"/>
        <v/>
      </c>
      <c r="Q56" s="2035" t="str">
        <f t="shared" si="18"/>
        <v/>
      </c>
      <c r="R56" s="2035" t="str">
        <f t="shared" si="19"/>
        <v/>
      </c>
      <c r="S56" s="2036" t="str">
        <f t="shared" si="24"/>
        <v/>
      </c>
      <c r="T56" s="2365"/>
      <c r="U56" s="1807" t="str">
        <f t="shared" si="20"/>
        <v/>
      </c>
      <c r="V56" s="1826" t="str">
        <f t="shared" si="21"/>
        <v/>
      </c>
      <c r="W56" s="1251"/>
      <c r="X56" s="1826" t="str">
        <f t="shared" si="25"/>
        <v/>
      </c>
      <c r="Y56" s="1826" t="str">
        <f t="shared" si="22"/>
        <v/>
      </c>
      <c r="Z56" s="1826" t="str">
        <f t="shared" si="23"/>
        <v/>
      </c>
      <c r="AA56" s="1808" t="str">
        <f t="shared" si="26"/>
        <v/>
      </c>
      <c r="AB56" s="1328"/>
    </row>
    <row r="57" spans="1:28" s="1242" customFormat="1" ht="15" customHeight="1" x14ac:dyDescent="0.25">
      <c r="A57" s="1329"/>
      <c r="B57" s="444" t="str">
        <f>SUBSTITUTE('Credit risk (SA)'!$B129, "; of which:", "")</f>
        <v>income producing commercial real estate</v>
      </c>
      <c r="C57" s="2042" t="str">
        <f>IF('General Info'!$C$11="No", 0, IF(ISNUMBER('Credit risk (SA)'!I129), 'Credit risk (SA)'!I129, ""))</f>
        <v/>
      </c>
      <c r="D57" s="1427" t="str">
        <f>IF('General Info'!$C$11="No", 0, IF(ISNUMBER('Credit risk (SA)'!M129), 'Credit risk (SA)'!M129, ""))</f>
        <v/>
      </c>
      <c r="E57" s="2042" t="str">
        <f>IF('General Info'!$C$11="No", 0, IF(ISNUMBER('Credit risk (SA)'!N129), 'Credit risk (SA)'!N129, ""))</f>
        <v/>
      </c>
      <c r="F57" s="1427" t="str">
        <f>IF('General Info'!$C$11="No", 0, IF(ISNUMBER('Credit risk (SA)'!W129), 'Credit risk (SA)'!W129, ""))</f>
        <v/>
      </c>
      <c r="G57" s="1427" t="str">
        <f>IF('General Info'!$C$11="No", 0, IF(ISNUMBER('Credit risk (SA)'!AA129), 'Credit risk (SA)'!AA129, ""))</f>
        <v/>
      </c>
      <c r="H57" s="2045"/>
      <c r="I57" s="1246" t="str">
        <f>IF(OR('General Info'!$C$11="No", 'General Info'!$C$19="No"), F57, IF(ISNUMBER('Credit risk (SA)'!AF129), 'Credit risk (SA)'!AF129, ""))</f>
        <v/>
      </c>
      <c r="J57" s="2289" t="str">
        <f>IF(OR('General Info'!$C$11="No", 'General Info'!$C$19="No"), G57, IF(ISNUMBER('Credit risk (SA)'!AH129), 'Credit risk (SA)'!AH129, ""))</f>
        <v/>
      </c>
      <c r="K57" s="2365"/>
      <c r="L57" s="2034" t="str">
        <f t="shared" si="14"/>
        <v/>
      </c>
      <c r="M57" s="2036" t="str">
        <f t="shared" si="15"/>
        <v/>
      </c>
      <c r="N57" s="1251"/>
      <c r="O57" s="2034" t="str">
        <f t="shared" si="16"/>
        <v/>
      </c>
      <c r="P57" s="2035" t="str">
        <f t="shared" si="17"/>
        <v/>
      </c>
      <c r="Q57" s="2035" t="str">
        <f t="shared" si="18"/>
        <v/>
      </c>
      <c r="R57" s="2035" t="str">
        <f t="shared" si="19"/>
        <v/>
      </c>
      <c r="S57" s="2036" t="str">
        <f t="shared" si="24"/>
        <v/>
      </c>
      <c r="T57" s="2365"/>
      <c r="U57" s="1807" t="str">
        <f t="shared" si="20"/>
        <v/>
      </c>
      <c r="V57" s="1826" t="str">
        <f t="shared" si="21"/>
        <v/>
      </c>
      <c r="W57" s="1251"/>
      <c r="X57" s="1826" t="str">
        <f t="shared" si="25"/>
        <v/>
      </c>
      <c r="Y57" s="1826" t="str">
        <f t="shared" si="22"/>
        <v/>
      </c>
      <c r="Z57" s="1826" t="str">
        <f t="shared" si="23"/>
        <v/>
      </c>
      <c r="AA57" s="1808" t="str">
        <f t="shared" si="26"/>
        <v/>
      </c>
      <c r="AB57" s="1328"/>
    </row>
    <row r="58" spans="1:28" s="1242" customFormat="1" ht="15" customHeight="1" x14ac:dyDescent="0.25">
      <c r="A58" s="1329"/>
      <c r="B58" s="444" t="str">
        <f>SUBSTITUTE('Credit risk (SA)'!$B134, "; of which:", "")</f>
        <v>land acquisition, development and construction</v>
      </c>
      <c r="C58" s="2042" t="str">
        <f>IF('General Info'!$C$11="No", 0, IF(ISNUMBER('Credit risk (SA)'!I134), 'Credit risk (SA)'!I134, ""))</f>
        <v/>
      </c>
      <c r="D58" s="1427" t="str">
        <f>IF('General Info'!$C$11="No", 0, IF(ISNUMBER('Credit risk (SA)'!M134), 'Credit risk (SA)'!M134, ""))</f>
        <v/>
      </c>
      <c r="E58" s="1427" t="str">
        <f>IF('General Info'!$C$11="No", 0, IF(ISNUMBER('Credit risk (SA)'!N134), 'Credit risk (SA)'!N134, ""))</f>
        <v/>
      </c>
      <c r="F58" s="1427" t="str">
        <f>IF('General Info'!$C$11="No", 0, IF(ISNUMBER('Credit risk (SA)'!W134), 'Credit risk (SA)'!W134, ""))</f>
        <v/>
      </c>
      <c r="G58" s="1427" t="str">
        <f>IF('General Info'!$C$11="No", 0, IF(ISNUMBER('Credit risk (SA)'!AA134), 'Credit risk (SA)'!AA134, ""))</f>
        <v/>
      </c>
      <c r="H58" s="2045"/>
      <c r="I58" s="1246" t="str">
        <f>IF(OR('General Info'!$C$11="No", 'General Info'!$C$19="No"), F58, IF(ISNUMBER('Credit risk (SA)'!AF134), 'Credit risk (SA)'!AF134, ""))</f>
        <v/>
      </c>
      <c r="J58" s="2289" t="str">
        <f>IF(OR('General Info'!$C$11="No", 'General Info'!$C$19="No"), G58, IF(ISNUMBER('Credit risk (SA)'!AH134), 'Credit risk (SA)'!AH134, ""))</f>
        <v/>
      </c>
      <c r="K58" s="2365"/>
      <c r="L58" s="2034" t="str">
        <f t="shared" si="14"/>
        <v/>
      </c>
      <c r="M58" s="2036" t="str">
        <f t="shared" si="15"/>
        <v/>
      </c>
      <c r="N58" s="1251"/>
      <c r="O58" s="2034" t="str">
        <f t="shared" si="16"/>
        <v/>
      </c>
      <c r="P58" s="2035" t="str">
        <f t="shared" si="17"/>
        <v/>
      </c>
      <c r="Q58" s="2035" t="str">
        <f t="shared" si="18"/>
        <v/>
      </c>
      <c r="R58" s="2035" t="str">
        <f t="shared" si="19"/>
        <v/>
      </c>
      <c r="S58" s="2036" t="str">
        <f t="shared" si="24"/>
        <v/>
      </c>
      <c r="T58" s="2365"/>
      <c r="U58" s="1807" t="str">
        <f t="shared" si="20"/>
        <v/>
      </c>
      <c r="V58" s="1826" t="str">
        <f t="shared" si="21"/>
        <v/>
      </c>
      <c r="W58" s="1251"/>
      <c r="X58" s="1826" t="str">
        <f t="shared" si="25"/>
        <v/>
      </c>
      <c r="Y58" s="1826" t="str">
        <f t="shared" si="22"/>
        <v/>
      </c>
      <c r="Z58" s="1826" t="str">
        <f t="shared" si="23"/>
        <v/>
      </c>
      <c r="AA58" s="1808" t="str">
        <f t="shared" si="26"/>
        <v/>
      </c>
      <c r="AB58" s="1328"/>
    </row>
    <row r="59" spans="1:28" s="1242" customFormat="1" ht="15" customHeight="1" x14ac:dyDescent="0.25">
      <c r="A59" s="1329"/>
      <c r="B59" s="366" t="str">
        <f>SUBSTITUTE('Credit risk (SA)'!$B137, "; of which:", "")</f>
        <v>Defaulted exposures</v>
      </c>
      <c r="C59" s="2042" t="str">
        <f>IF('General Info'!$C$11="No", 0, IF(ISNUMBER('Credit risk (SA)'!I137), 'Credit risk (SA)'!I137, ""))</f>
        <v/>
      </c>
      <c r="D59" s="1427" t="str">
        <f>IF('General Info'!$C$11="No", 0, IF(ISNUMBER('Credit risk (SA)'!M137), 'Credit risk (SA)'!M137, ""))</f>
        <v/>
      </c>
      <c r="E59" s="1267"/>
      <c r="F59" s="1427" t="str">
        <f>IF('General Info'!$C$11="No", 0, IF(ISNUMBER('Credit risk (SA)'!W137), 'Credit risk (SA)'!W137, ""))</f>
        <v/>
      </c>
      <c r="G59" s="1427" t="str">
        <f>IF('General Info'!$C$11="No", 0, IF(ISNUMBER('Credit risk (SA)'!AA137), 'Credit risk (SA)'!AA137, ""))</f>
        <v/>
      </c>
      <c r="H59" s="2045"/>
      <c r="I59" s="1246" t="str">
        <f>IF(OR('General Info'!$C$11="No", 'General Info'!$C$19="No"), F59, IF(ISNUMBER('Credit risk (SA)'!AF137), 'Credit risk (SA)'!AF137, ""))</f>
        <v/>
      </c>
      <c r="J59" s="2289" t="str">
        <f>IF(OR('General Info'!$C$11="No", 'General Info'!$C$19="No"), G59, IF(ISNUMBER('Credit risk (SA)'!AH137), 'Credit risk (SA)'!AH137, ""))</f>
        <v/>
      </c>
      <c r="K59" s="2365"/>
      <c r="L59" s="2034" t="str">
        <f t="shared" si="14"/>
        <v/>
      </c>
      <c r="M59" s="2036" t="str">
        <f t="shared" si="15"/>
        <v/>
      </c>
      <c r="N59" s="1251"/>
      <c r="O59" s="2034" t="str">
        <f t="shared" si="16"/>
        <v/>
      </c>
      <c r="P59" s="2035" t="str">
        <f t="shared" si="17"/>
        <v/>
      </c>
      <c r="Q59" s="2035" t="str">
        <f t="shared" si="18"/>
        <v/>
      </c>
      <c r="R59" s="2035" t="str">
        <f t="shared" si="19"/>
        <v/>
      </c>
      <c r="S59" s="2036" t="str">
        <f t="shared" si="24"/>
        <v/>
      </c>
      <c r="T59" s="2365"/>
      <c r="U59" s="1807" t="str">
        <f t="shared" si="20"/>
        <v/>
      </c>
      <c r="V59" s="1826" t="str">
        <f t="shared" si="21"/>
        <v/>
      </c>
      <c r="W59" s="1251"/>
      <c r="X59" s="1826" t="str">
        <f t="shared" si="25"/>
        <v/>
      </c>
      <c r="Y59" s="1826" t="str">
        <f t="shared" si="22"/>
        <v/>
      </c>
      <c r="Z59" s="1826" t="str">
        <f t="shared" si="23"/>
        <v/>
      </c>
      <c r="AA59" s="1808" t="str">
        <f t="shared" si="26"/>
        <v/>
      </c>
      <c r="AB59" s="1328"/>
    </row>
    <row r="60" spans="1:28" s="1242" customFormat="1" ht="15" customHeight="1" x14ac:dyDescent="0.25">
      <c r="A60" s="1329"/>
      <c r="B60" s="366" t="str">
        <f>'Credit risk (SA)'!$B140</f>
        <v>Failed trades and non-DVP transactions</v>
      </c>
      <c r="C60" s="2042" t="str">
        <f>IF('General Info'!$C$11="No", 0, IF(ISNUMBER('Credit risk (SA)'!I140), 'Credit risk (SA)'!I140, ""))</f>
        <v/>
      </c>
      <c r="D60" s="1427" t="str">
        <f>IF('General Info'!$C$11="No", 0, IF(ISNUMBER('Credit risk (SA)'!M140), 'Credit risk (SA)'!M140, ""))</f>
        <v/>
      </c>
      <c r="E60" s="1267"/>
      <c r="F60" s="1427" t="str">
        <f>IF('General Info'!$C$11="No", 0, IF(ISNUMBER('Credit risk (SA)'!W140), 'Credit risk (SA)'!W140, ""))</f>
        <v/>
      </c>
      <c r="G60" s="1427" t="str">
        <f>IF('General Info'!$C$11="No", 0, IF(ISNUMBER('Credit risk (SA)'!AA140), 'Credit risk (SA)'!AA140, ""))</f>
        <v/>
      </c>
      <c r="H60" s="2045"/>
      <c r="I60" s="1246" t="str">
        <f>IF(OR('General Info'!$C$11="No", 'General Info'!$C$19="No"), F60, IF(ISNUMBER('Credit risk (SA)'!AF140), 'Credit risk (SA)'!AF140, ""))</f>
        <v/>
      </c>
      <c r="J60" s="2289" t="str">
        <f>IF(OR('General Info'!$C$11="No", 'General Info'!$C$19="No"), G60, IF(ISNUMBER('Credit risk (SA)'!AH140), 'Credit risk (SA)'!AH140, ""))</f>
        <v/>
      </c>
      <c r="K60" s="2365"/>
      <c r="L60" s="2034" t="str">
        <f t="shared" si="14"/>
        <v/>
      </c>
      <c r="M60" s="2036" t="str">
        <f t="shared" si="15"/>
        <v/>
      </c>
      <c r="N60" s="1251"/>
      <c r="O60" s="2034" t="str">
        <f t="shared" si="16"/>
        <v/>
      </c>
      <c r="P60" s="2035" t="str">
        <f t="shared" si="17"/>
        <v/>
      </c>
      <c r="Q60" s="2035" t="str">
        <f t="shared" si="18"/>
        <v/>
      </c>
      <c r="R60" s="2035" t="str">
        <f t="shared" si="19"/>
        <v/>
      </c>
      <c r="S60" s="2036" t="str">
        <f t="shared" si="24"/>
        <v/>
      </c>
      <c r="T60" s="2365"/>
      <c r="U60" s="1807" t="str">
        <f t="shared" si="20"/>
        <v/>
      </c>
      <c r="V60" s="1826" t="str">
        <f t="shared" si="21"/>
        <v/>
      </c>
      <c r="W60" s="1251"/>
      <c r="X60" s="1826" t="str">
        <f t="shared" si="25"/>
        <v/>
      </c>
      <c r="Y60" s="1826" t="str">
        <f t="shared" si="22"/>
        <v/>
      </c>
      <c r="Z60" s="1826" t="str">
        <f t="shared" si="23"/>
        <v/>
      </c>
      <c r="AA60" s="1808" t="str">
        <f t="shared" si="26"/>
        <v/>
      </c>
      <c r="AB60" s="1328"/>
    </row>
    <row r="61" spans="1:28" s="1242" customFormat="1" ht="15" customHeight="1" x14ac:dyDescent="0.25">
      <c r="A61" s="1329"/>
      <c r="B61" s="2056" t="str">
        <f>'Credit risk (SA)'!$B141</f>
        <v>Other assets</v>
      </c>
      <c r="C61" s="2048" t="str">
        <f>IF('General Info'!$C$11="No", 0, IF(ISNUMBER('Credit risk (SA)'!I141), 'Credit risk (SA)'!I141, ""))</f>
        <v/>
      </c>
      <c r="D61" s="2049" t="str">
        <f>IF('General Info'!$C$11="No", 0, IF(ISNUMBER('Credit risk (SA)'!M141), 'Credit risk (SA)'!M141, ""))</f>
        <v/>
      </c>
      <c r="E61" s="2049" t="str">
        <f>IF('General Info'!$C$11="No", 0, IF(ISNUMBER('Credit risk (SA)'!N141), 'Credit risk (SA)'!N141, ""))</f>
        <v/>
      </c>
      <c r="F61" s="2049" t="str">
        <f>IF('General Info'!$C$11="No", 0, IF(ISNUMBER('Credit risk (SA)'!W141), 'Credit risk (SA)'!W141, ""))</f>
        <v/>
      </c>
      <c r="G61" s="2049" t="str">
        <f>IF('General Info'!$C$11="No", 0, IF(ISNUMBER('Credit risk (SA)'!AA141), 'Credit risk (SA)'!AA141, ""))</f>
        <v/>
      </c>
      <c r="H61" s="2057"/>
      <c r="I61" s="1258" t="str">
        <f>IF(OR('General Info'!$C$11="No", 'General Info'!$C$19="No"), F61, IF(ISNUMBER('Credit risk (SA)'!AF141), 'Credit risk (SA)'!AF141, ""))</f>
        <v/>
      </c>
      <c r="J61" s="2050" t="str">
        <f>IF(OR('General Info'!$C$11="No", 'General Info'!$C$19="No"), G61, IF(ISNUMBER('Credit risk (SA)'!AH141), 'Credit risk (SA)'!AH141, ""))</f>
        <v/>
      </c>
      <c r="K61" s="2365"/>
      <c r="L61" s="2038" t="str">
        <f t="shared" si="14"/>
        <v/>
      </c>
      <c r="M61" s="2040" t="str">
        <f t="shared" si="15"/>
        <v/>
      </c>
      <c r="N61" s="2068"/>
      <c r="O61" s="2038" t="str">
        <f t="shared" si="16"/>
        <v/>
      </c>
      <c r="P61" s="2039" t="str">
        <f t="shared" si="17"/>
        <v/>
      </c>
      <c r="Q61" s="2039" t="str">
        <f t="shared" si="18"/>
        <v/>
      </c>
      <c r="R61" s="2039" t="str">
        <f t="shared" si="19"/>
        <v/>
      </c>
      <c r="S61" s="2040" t="str">
        <f t="shared" si="24"/>
        <v/>
      </c>
      <c r="T61" s="2365"/>
      <c r="U61" s="1807" t="str">
        <f t="shared" si="20"/>
        <v/>
      </c>
      <c r="V61" s="1826" t="str">
        <f t="shared" si="21"/>
        <v/>
      </c>
      <c r="W61" s="1251"/>
      <c r="X61" s="1826" t="str">
        <f t="shared" si="25"/>
        <v/>
      </c>
      <c r="Y61" s="1826" t="str">
        <f t="shared" si="22"/>
        <v/>
      </c>
      <c r="Z61" s="1826" t="str">
        <f t="shared" si="23"/>
        <v/>
      </c>
      <c r="AA61" s="1808" t="str">
        <f t="shared" si="26"/>
        <v/>
      </c>
      <c r="AB61" s="1328"/>
    </row>
    <row r="62" spans="1:28" s="1242" customFormat="1" ht="15" customHeight="1" x14ac:dyDescent="0.25">
      <c r="A62" s="1329"/>
      <c r="B62" s="2101" t="str">
        <f>'Credit risk (SA)'!$B142</f>
        <v>Total standardised approach</v>
      </c>
      <c r="C62" s="2060" t="str">
        <f>IF(AND(ISNUMBER(C43),ISNUMBER(C44),ISNUMBER(C45),ISNUMBER(C46),ISNUMBER(C47),ISNUMBER(C48),ISNUMBER(C49),ISNUMBER(C50),ISNUMBER(C51),ISNUMBER(C52),ISNUMBER(C53),ISNUMBER(C59),ISNUMBER(C60),ISNUMBER(C61)),SUM(C43,C44,C45,C46,C47,C48,C49,C50,C51,C52,C53,C59,C60,C61),"")</f>
        <v/>
      </c>
      <c r="D62" s="2053" t="str">
        <f>IF(AND(ISNUMBER(D43),ISNUMBER(D44),ISNUMBER(D45),ISNUMBER(D46),ISNUMBER(D47),ISNUMBER(D48),ISNUMBER(D49),ISNUMBER(D50),ISNUMBER(D51),ISNUMBER(D52),ISNUMBER(D53),ISNUMBER(D59),ISNUMBER(D60),ISNUMBER(D61)),SUM(D43,D44,D45,D46,D47,D48,D49,D50,D51,D52,D53,D59,D60,D61),"")</f>
        <v/>
      </c>
      <c r="E62" s="2053" t="str">
        <f>IF(AND(ISNUMBER(E43),ISNUMBER(E44),ISNUMBER(E45),ISNUMBER(E46),ISNUMBER(E47),ISNUMBER(E48),ISNUMBER(E49),ISNUMBER(E50),ISNUMBER(E51),ISNUMBER(E52),ISNUMBER(E53),ISNUMBER(E61)),SUM(E43,E44,E45,E46,E47,E48,E49,E50,E51,E52,E53,E61),"")</f>
        <v/>
      </c>
      <c r="F62" s="2053" t="str">
        <f>IF(AND(ISNUMBER(F43),ISNUMBER(F44),ISNUMBER(F45),ISNUMBER(F46),ISNUMBER(F47),ISNUMBER(F48),ISNUMBER(F49),ISNUMBER(F50),ISNUMBER(F51),ISNUMBER(F52),ISNUMBER(F53),ISNUMBER(F59),ISNUMBER(F60),ISNUMBER(F61)),SUM(F43,F44,F45,F46,F47,F48,F49,F50,F51,F52,F53,F59,F60,F61),"")</f>
        <v/>
      </c>
      <c r="G62" s="2053" t="str">
        <f>IF(AND(ISNUMBER(G43),ISNUMBER(G44),ISNUMBER(G45),ISNUMBER(G46),ISNUMBER(G47),ISNUMBER(G48),ISNUMBER(G49),ISNUMBER(G50),ISNUMBER(G51),ISNUMBER(G52),ISNUMBER(G53),ISNUMBER(G59),ISNUMBER(G60),ISNUMBER(G61)),SUM(G43,G44,G45,G46,G47,G48,G49,G50,G51,G52,G53,G59,G60,G61),"")</f>
        <v/>
      </c>
      <c r="H62" s="2043"/>
      <c r="I62" s="2053" t="str">
        <f>IF(AND(ISNUMBER(I43),ISNUMBER(I44),ISNUMBER(I45),ISNUMBER(I46),ISNUMBER(I47),ISNUMBER(I48),ISNUMBER(I49),ISNUMBER(I50),ISNUMBER(I51),ISNUMBER(I52),ISNUMBER(I53),ISNUMBER(I59),ISNUMBER(I60),ISNUMBER(I61)),SUM(I43,I44,I45,I46,I47,I48,I49,I50,I51,I52,I53,I59,I60,I61),"")</f>
        <v/>
      </c>
      <c r="J62" s="2058" t="str">
        <f>IF(AND(ISNUMBER(J43),ISNUMBER(J44),ISNUMBER(J45),ISNUMBER(J46),ISNUMBER(J47),ISNUMBER(J48),ISNUMBER(J49),ISNUMBER(J50),ISNUMBER(J51),ISNUMBER(J52),ISNUMBER(J53),ISNUMBER(J59),ISNUMBER(J60),ISNUMBER(J61)),SUM(J43,J44,J45,J46,J47,J48,J49,J50,J51,J52,J53,J59,J60,J61),"")</f>
        <v/>
      </c>
      <c r="K62" s="2365"/>
      <c r="L62" s="2070" t="str">
        <f t="shared" si="14"/>
        <v/>
      </c>
      <c r="M62" s="2071" t="str">
        <f t="shared" si="15"/>
        <v/>
      </c>
      <c r="N62" s="2037"/>
      <c r="O62" s="2070" t="str">
        <f t="shared" si="16"/>
        <v/>
      </c>
      <c r="P62" s="2073" t="str">
        <f t="shared" si="17"/>
        <v/>
      </c>
      <c r="Q62" s="2073" t="str">
        <f t="shared" si="18"/>
        <v/>
      </c>
      <c r="R62" s="2073" t="str">
        <f t="shared" si="19"/>
        <v/>
      </c>
      <c r="S62" s="2071" t="str">
        <f t="shared" si="24"/>
        <v/>
      </c>
      <c r="T62" s="2365"/>
      <c r="U62" s="2759" t="str">
        <f t="shared" si="20"/>
        <v/>
      </c>
      <c r="V62" s="1843" t="str">
        <f t="shared" si="21"/>
        <v/>
      </c>
      <c r="W62" s="1290"/>
      <c r="X62" s="1843" t="str">
        <f t="shared" si="25"/>
        <v/>
      </c>
      <c r="Y62" s="1843" t="str">
        <f t="shared" si="22"/>
        <v/>
      </c>
      <c r="Z62" s="1843" t="str">
        <f t="shared" si="23"/>
        <v/>
      </c>
      <c r="AA62" s="2760" t="str">
        <f t="shared" si="26"/>
        <v/>
      </c>
      <c r="AB62" s="1328"/>
    </row>
    <row r="63" spans="1:28" s="465" customFormat="1" ht="60" customHeight="1" x14ac:dyDescent="0.25">
      <c r="A63" s="2931" t="s">
        <v>1995</v>
      </c>
      <c r="B63" s="193"/>
      <c r="C63" s="183"/>
      <c r="D63" s="183"/>
      <c r="E63" s="183"/>
      <c r="F63" s="183"/>
      <c r="G63" s="183"/>
      <c r="H63" s="183"/>
      <c r="I63" s="183"/>
      <c r="J63" s="183"/>
      <c r="K63" s="183"/>
      <c r="L63" s="183"/>
      <c r="M63" s="183"/>
      <c r="N63" s="183"/>
      <c r="O63" s="183"/>
      <c r="P63" s="183"/>
      <c r="Q63" s="183"/>
      <c r="R63" s="183"/>
      <c r="S63" s="183"/>
      <c r="T63" s="183"/>
      <c r="U63" s="183"/>
      <c r="V63" s="183"/>
      <c r="AB63" s="1804"/>
    </row>
    <row r="64" spans="1:28" s="1242" customFormat="1" ht="15" customHeight="1" x14ac:dyDescent="0.25">
      <c r="A64" s="1329"/>
      <c r="B64" s="3060" t="s">
        <v>1654</v>
      </c>
      <c r="C64" s="3050" t="s">
        <v>965</v>
      </c>
      <c r="D64" s="3062"/>
      <c r="E64" s="3062"/>
      <c r="F64" s="3036" t="s">
        <v>1716</v>
      </c>
      <c r="G64" s="3037"/>
      <c r="H64" s="3038"/>
      <c r="I64" s="3052" t="s">
        <v>1978</v>
      </c>
      <c r="J64" s="3065"/>
      <c r="K64" s="1850"/>
      <c r="L64" s="3042" t="s">
        <v>1717</v>
      </c>
      <c r="M64" s="3056"/>
      <c r="N64" s="3056"/>
      <c r="O64" s="3056"/>
      <c r="P64" s="3056"/>
      <c r="Q64" s="3056"/>
      <c r="R64" s="3056"/>
      <c r="S64" s="3057"/>
      <c r="T64" s="1850"/>
      <c r="U64" s="3043" t="s">
        <v>1617</v>
      </c>
      <c r="V64" s="3043"/>
      <c r="W64" s="3043"/>
      <c r="X64" s="3043"/>
      <c r="Y64" s="3043"/>
      <c r="Z64" s="3043"/>
      <c r="AA64" s="3044"/>
      <c r="AB64" s="1328"/>
    </row>
    <row r="65" spans="1:28" s="1242" customFormat="1" ht="15" customHeight="1" x14ac:dyDescent="0.3">
      <c r="A65" s="1329"/>
      <c r="B65" s="3048"/>
      <c r="C65" s="3040" t="s">
        <v>1702</v>
      </c>
      <c r="D65" s="3059"/>
      <c r="E65" s="3059"/>
      <c r="F65" s="3059" t="s">
        <v>1702</v>
      </c>
      <c r="G65" s="3059"/>
      <c r="H65" s="3059"/>
      <c r="I65" s="3054"/>
      <c r="J65" s="3066"/>
      <c r="K65" s="1853"/>
      <c r="L65" s="3063" t="s">
        <v>1843</v>
      </c>
      <c r="M65" s="3064"/>
      <c r="N65" s="3064"/>
      <c r="O65" s="3059" t="s">
        <v>1743</v>
      </c>
      <c r="P65" s="3059"/>
      <c r="Q65" s="3059" t="s">
        <v>1742</v>
      </c>
      <c r="R65" s="3059"/>
      <c r="S65" s="3039"/>
      <c r="T65" s="1853"/>
      <c r="U65" s="3027" t="s">
        <v>1718</v>
      </c>
      <c r="V65" s="3028"/>
      <c r="W65" s="3028"/>
      <c r="X65" s="3028"/>
      <c r="Y65" s="3028" t="s">
        <v>1743</v>
      </c>
      <c r="Z65" s="3028"/>
      <c r="AA65" s="3029"/>
      <c r="AB65" s="1328"/>
    </row>
    <row r="66" spans="1:28" s="1242" customFormat="1" ht="45" customHeight="1" x14ac:dyDescent="0.25">
      <c r="A66" s="1329"/>
      <c r="B66" s="3061"/>
      <c r="C66" s="2680" t="s">
        <v>1706</v>
      </c>
      <c r="D66" s="2681" t="s">
        <v>45</v>
      </c>
      <c r="E66" s="2681" t="s">
        <v>1698</v>
      </c>
      <c r="F66" s="2681" t="s">
        <v>1706</v>
      </c>
      <c r="G66" s="2681" t="s">
        <v>45</v>
      </c>
      <c r="H66" s="2681" t="s">
        <v>1698</v>
      </c>
      <c r="I66" s="2681" t="s">
        <v>1706</v>
      </c>
      <c r="J66" s="2682" t="s">
        <v>45</v>
      </c>
      <c r="K66" s="2683"/>
      <c r="L66" s="2680" t="s">
        <v>1746</v>
      </c>
      <c r="M66" s="2681" t="s">
        <v>1747</v>
      </c>
      <c r="N66" s="2681" t="s">
        <v>1750</v>
      </c>
      <c r="O66" s="2681" t="s">
        <v>1746</v>
      </c>
      <c r="P66" s="2681" t="s">
        <v>1747</v>
      </c>
      <c r="Q66" s="2681" t="s">
        <v>965</v>
      </c>
      <c r="R66" s="2681" t="s">
        <v>1716</v>
      </c>
      <c r="S66" s="2682" t="s">
        <v>1748</v>
      </c>
      <c r="T66" s="2683"/>
      <c r="U66" s="2680" t="s">
        <v>1746</v>
      </c>
      <c r="V66" s="2681" t="s">
        <v>1747</v>
      </c>
      <c r="W66" s="2681" t="s">
        <v>1750</v>
      </c>
      <c r="X66" s="2681" t="s">
        <v>1749</v>
      </c>
      <c r="Y66" s="2681" t="s">
        <v>1746</v>
      </c>
      <c r="Z66" s="2681" t="s">
        <v>1747</v>
      </c>
      <c r="AA66" s="2682" t="s">
        <v>1749</v>
      </c>
      <c r="AB66" s="1328"/>
    </row>
    <row r="67" spans="1:28" s="1242" customFormat="1" ht="15" customHeight="1" x14ac:dyDescent="0.25">
      <c r="A67" s="1329"/>
      <c r="B67" s="1859" t="str">
        <f>SUBSTITUTE('Credit risk (IRB)'!$B$16, "; of which:", "")</f>
        <v>Large and mid-market general corporates</v>
      </c>
      <c r="C67" s="2870" t="str">
        <f>IF(AND('General Info'!$C$12="No", 'General Info'!$C$13="No"), 0, IF('General Info'!$C$14="No", IF(ISNUMBER('Credit risk (IRB)'!H16), 'Credit risk (IRB)'!H16, ""), IF(AND(ISNUMBER($F$67), ISNUMBER($F$86), ISNUMBER('Credit risk (IRB)'!H16)), IF($F$67+$F$86&gt;0, $F$67/($F$67+$F$86) * 'Credit risk (IRB)'!H16, 0), "")))</f>
        <v/>
      </c>
      <c r="D67" s="2870" t="str">
        <f>IF(AND('General Info'!$C$12="No", 'General Info'!$C$13="No"), 0, IF('General Info'!$C$14="No", IF(ISNUMBER('Credit risk (IRB)'!L16), 'Credit risk (IRB)'!L16, ""), IF(AND(ISNUMBER($F$67), ISNUMBER($F$86), ISNUMBER('Credit risk (IRB)'!L16)), IF($F$67+$F$86&gt;0, $F$67/($F$67+$F$86) * 'Credit risk (IRB)'!L16, 0), "")))</f>
        <v/>
      </c>
      <c r="E67" s="2870" t="str">
        <f>IF(AND('General Info'!$C$12="No", 'General Info'!$C$13="No"), 0, IF('General Info'!$C$14="No", IF(ISNUMBER('Credit risk (IRB)'!M16), 'Credit risk (IRB)'!M16, ""), IF(AND(ISNUMBER($F$67), ISNUMBER($F$86), ISNUMBER('Credit risk (IRB)'!M16)), IF($F$67+$F$86&gt;0, $F$67/($F$67+$F$86) * 'Credit risk (IRB)'!M16, 0), "")))</f>
        <v/>
      </c>
      <c r="F67" s="1876" t="str">
        <f>IF(AND('General Info'!$C$12="No", 'General Info'!$C$13="No"), 0, IF(ISNUMBER('Credit risk (IRB)'!AU16),'Credit risk (IRB)'!AU16,""))</f>
        <v/>
      </c>
      <c r="G67" s="1876" t="str">
        <f>IF(AND('General Info'!$C$12="No", 'General Info'!$C$13="No"), 0, IF(ISNUMBER('Credit risk (IRB)'!AY16),'Credit risk (IRB)'!AY16,""))</f>
        <v/>
      </c>
      <c r="H67" s="1876" t="str">
        <f>IF(AND('General Info'!$C$12="No", 'General Info'!$C$13="No"), 0, IF(ISNUMBER('Credit risk (IRB)'!AZ16),'Credit risk (IRB)'!AZ16,""))</f>
        <v/>
      </c>
      <c r="I67" s="2870" t="str">
        <f>IF(AND('General Info'!$C$12="No", 'General Info'!$C$13="No"), 0, IF('General Info'!$C$14="No", IF(ISNUMBER('Credit risk (IRB)'!CM16), 'Credit risk (IRB)'!CM16, ""), IF(AND(ISNUMBER($F$67), ISNUMBER($F$86), ISNUMBER('Credit risk (IRB)'!CM16)), IF($F$67+$F$86&gt;0, $F$67/($F$67+$F$86) * 'Credit risk (IRB)'!CM16, 0), "")))</f>
        <v/>
      </c>
      <c r="J67" s="2870" t="str">
        <f>IF(AND('General Info'!$C$12="No", 'General Info'!$C$13="No"), 0, IF('General Info'!$C$14="No", IF(ISNUMBER('Credit risk (IRB)'!CO16), 'Credit risk (IRB)'!CO16, ""), IF(AND(ISNUMBER($F$67), ISNUMBER($F$86), ISNUMBER('Credit risk (IRB)'!CO16)), IF($F$67+$F$86&gt;0, $F$67/($F$67+$F$86) * 'Credit risk (IRB)'!CO16, 0), "")))</f>
        <v/>
      </c>
      <c r="K67" s="2365"/>
      <c r="L67" s="2031" t="str">
        <f t="shared" ref="L67:L81" si="27">IF(AND(ISNUMBER(C67),ISNUMBER(F67)),IF(AND(C67&lt;&gt;0,F67&lt;&gt;0),((F67-C67)/C67),"EAD=0"),"")</f>
        <v/>
      </c>
      <c r="M67" s="2032" t="str">
        <f t="shared" ref="M67:M81" si="28">IF(AND(ISNUMBER(D67),ISNUMBER(G67)),IF(AND(D67&lt;&gt;0,G67&lt;&gt;0),((G67-D67)/D67),"RWA=0"),"")</f>
        <v/>
      </c>
      <c r="N67" s="2032" t="str">
        <f t="shared" ref="N67:N81" si="29">IF(AND(ISNUMBER(E67),ISNUMBER(H67)),IF(AND(E67&lt;&gt;0,H67&lt;&gt;0),((H67-E67)/E67),"EL=0"),"")</f>
        <v/>
      </c>
      <c r="O67" s="2032" t="str">
        <f t="shared" ref="O67:O81" si="30">IF(AND(ISNUMBER(F67),ISNUMBER(I67)),IF(AND(F67&lt;&gt;0,I67&lt;&gt;0),((I67-F67)/F67),"EAD=0"),"")</f>
        <v/>
      </c>
      <c r="P67" s="2032" t="str">
        <f t="shared" ref="P67:P81" si="31">IF(AND(ISNUMBER(G67),ISNUMBER(J67)),IF(AND(G67&lt;&gt;0,J67&lt;&gt;0),((J67-G67)/G67),"RWA=0"),"")</f>
        <v/>
      </c>
      <c r="Q67" s="2032" t="str">
        <f t="shared" ref="Q67:Q81" si="32">IF(AND(ISNUMBER(C67),ISNUMBER(D67)), IF(AND(C67&lt;&gt;0,D67&lt;&gt;0), (D67/C67), "EAD,RWA=0"),"")</f>
        <v/>
      </c>
      <c r="R67" s="2032" t="str">
        <f t="shared" ref="R67:R81" si="33">IF(AND(ISNUMBER(F67),ISNUMBER(G67)), IF(AND(F67&lt;&gt;0,G67&lt;&gt;0), (G67/F67), "EAD,RWA=0"),"")</f>
        <v/>
      </c>
      <c r="S67" s="2033" t="str">
        <f>IF(AND(ISNUMBER(I67),ISNUMBER(J67)), IF(AND(I67&lt;&gt;0,J67&lt;&gt;0), (J67/I67), "EAD,RWA=0"),"")</f>
        <v/>
      </c>
      <c r="T67" s="2365"/>
      <c r="U67" s="1841" t="str">
        <f t="shared" ref="U67:U81" si="34">IF(ISNUMBER(L67), IF(ABS(L67)&gt;=0.5,"Error: diff above 50%", IF(ABS(L67)&gt;=0.3, "Warning: diff 30-50%", "Diff below 30%")),"")</f>
        <v/>
      </c>
      <c r="V67" s="1842" t="str">
        <f t="shared" ref="V67:V81" si="35">IF(ISNUMBER(M67), IF(ABS(M67)&gt;=0.5,"Error: diff above 50%", IF(ABS(M67)&gt;=0.3, "Warning: diff 30-50%", "Diff below 30%")),"")</f>
        <v/>
      </c>
      <c r="W67" s="1842" t="str">
        <f t="shared" ref="W67:W81" si="36">IF(ISNUMBER(N67), IF(ABS(N67)&gt;=0.5,"Error: diff above 50%", IF(ABS(N67)&gt;=0.3, "Warning: diff 30-50%", "Diff below 30%")),"")</f>
        <v/>
      </c>
      <c r="X67" s="1842" t="str">
        <f>IF(AND(AND(ISNUMBER(Q67),ISNUMBER(R67)), AND(Q67&lt;&gt;0, R67&lt;&gt;0)),IF(R67/Q67&gt;=1.5,"Error: RW increase above 50%",IF(R67/Q67&gt;=1.25,"Warning: RW increase between 50%-25%",IF(R67/Q67&gt;=0.9,"RW change between +25% and -10%",IF(R67/Q67&gt;=0.8,"Warning: RW decrease from 10% to 20%","Error: RW decrease is more than 20%")))), "")</f>
        <v/>
      </c>
      <c r="Y67" s="1842" t="str">
        <f t="shared" ref="Y67:Y81" si="37">IF(ISNUMBER(O67), IF(ABS(O67)&gt;=0.5,"Error: diff above 50%", IF(ABS(O67)&gt;=0.3, "Warning: diff 30-50%", "Diff below 30%")),"")</f>
        <v/>
      </c>
      <c r="Z67" s="1842" t="str">
        <f t="shared" ref="Z67:Z81" si="38">IF(ISNUMBER(P67), IF(ABS(P67)&gt;=0.5,"Error: diff above 50%", IF(ABS(P67)&gt;=0.3, "Warning: diff 30-50%", "Diff below 30%")),"")</f>
        <v/>
      </c>
      <c r="AA67" s="2758" t="str">
        <f>IF(AND(AND(ISNUMBER(R67),ISNUMBER(S67)), AND(R67&lt;&gt;0, S67&lt;&gt;0)),IF(S67/R67&gt;=1.5,"Error: RW increase above 50%",IF(S67/R67&gt;=1.25,"Warning: RW increase between 50%-25%",IF(S67/R67&gt;=0.9,"RW change between +25% and -10%",IF(S67/R67&gt;=0.8,"Warning: RW decrease from 10% to 20%","Error: RW decrease is more than 20%")))), "")</f>
        <v/>
      </c>
      <c r="AB67" s="1328"/>
    </row>
    <row r="68" spans="1:28" s="1242" customFormat="1" ht="15" customHeight="1" x14ac:dyDescent="0.25">
      <c r="A68" s="1329"/>
      <c r="B68" s="1276" t="str">
        <f>SUBSTITUTE('Credit risk (IRB)'!$B$19, "; of which:", "")</f>
        <v>Specialised lending</v>
      </c>
      <c r="C68" s="2871" t="str">
        <f>IF(AND('General Info'!$C$12="No",'General Info'!$C$13="No"), 0, IF('General Info'!$C$14="No", IF(ISNUMBER('Credit risk (IRB)'!H19), 'Credit risk (IRB)'!H19, ""), IF(AND(ISNUMBER($F$68),ISNUMBER($F$87),ISNUMBER('Credit risk (IRB)'!H19)),IF($F$68+$F$87&gt;0,$F$68/($F$68+$F$87)*'Credit risk (IRB)'!H19, 0), "")))</f>
        <v/>
      </c>
      <c r="D68" s="2871" t="str">
        <f>IF(AND('General Info'!$C$12="No",'General Info'!$C$13="No"), 0, IF('General Info'!$C$14="No", IF(ISNUMBER('Credit risk (IRB)'!L19), 'Credit risk (IRB)'!L19, ""), IF(AND(ISNUMBER($F$68),ISNUMBER($F$87),ISNUMBER('Credit risk (IRB)'!L19)),IF($F$68+$F$87&gt;0,$F$68/($F$68+$F$87)*'Credit risk (IRB)'!L19, 0), "")))</f>
        <v/>
      </c>
      <c r="E68" s="2871" t="str">
        <f>IF(AND('General Info'!$C$12="No",'General Info'!$C$13="No"), 0, IF('General Info'!$C$14="No", IF(ISNUMBER('Credit risk (IRB)'!M19), 'Credit risk (IRB)'!M19, ""), IF(AND(ISNUMBER($F$68),ISNUMBER($F$87),ISNUMBER('Credit risk (IRB)'!M19)),IF($F$68+$F$87&gt;0,$F$68/($F$68+$F$87)*'Credit risk (IRB)'!M19, 0), "")))</f>
        <v/>
      </c>
      <c r="F68" s="1427" t="str">
        <f>IF(AND('General Info'!$C$12="No", 'General Info'!$C$13="No"), 0, IF(ISNUMBER('Credit risk (IRB)'!AU19),'Credit risk (IRB)'!AU19,""))</f>
        <v/>
      </c>
      <c r="G68" s="1427" t="str">
        <f>IF(AND('General Info'!$C$12="No", 'General Info'!$C$13="No"), 0, IF(ISNUMBER('Credit risk (IRB)'!AY19),'Credit risk (IRB)'!AY19,""))</f>
        <v/>
      </c>
      <c r="H68" s="1427" t="str">
        <f>IF(AND('General Info'!$C$12="No", 'General Info'!$C$13="No"), 0, IF(ISNUMBER('Credit risk (IRB)'!AZ19),'Credit risk (IRB)'!AZ19,""))</f>
        <v/>
      </c>
      <c r="I68" s="2871" t="str">
        <f>IF(AND('General Info'!$C$12="No",'General Info'!$C$13="No"), 0, IF('General Info'!$C$14="No", IF(ISNUMBER('Credit risk (IRB)'!CM19), 'Credit risk (IRB)'!CM19, ""), IF(AND(ISNUMBER($F$68),ISNUMBER($F$87),ISNUMBER('Credit risk (IRB)'!CM19)),IF($F$68+$F$87&gt;0,$F$68/($F$68+$F$87)*'Credit risk (IRB)'!CM19, 0), "")))</f>
        <v/>
      </c>
      <c r="J68" s="2871" t="str">
        <f>IF(AND('General Info'!$C$12="No",'General Info'!$C$13="No"), 0, IF('General Info'!$C$14="No", IF(ISNUMBER('Credit risk (IRB)'!CO19), 'Credit risk (IRB)'!CO19, ""), IF(AND(ISNUMBER($F$68),ISNUMBER($F$87),ISNUMBER('Credit risk (IRB)'!CO19)),IF($F$68+$F$87&gt;0,$F$68/($F$68+$F$87)*'Credit risk (IRB)'!CO19, 0), "")))</f>
        <v/>
      </c>
      <c r="K68" s="2365"/>
      <c r="L68" s="2034" t="str">
        <f t="shared" si="27"/>
        <v/>
      </c>
      <c r="M68" s="2035" t="str">
        <f t="shared" si="28"/>
        <v/>
      </c>
      <c r="N68" s="2035" t="str">
        <f t="shared" si="29"/>
        <v/>
      </c>
      <c r="O68" s="2035" t="str">
        <f t="shared" si="30"/>
        <v/>
      </c>
      <c r="P68" s="2035" t="str">
        <f t="shared" si="31"/>
        <v/>
      </c>
      <c r="Q68" s="2035" t="str">
        <f t="shared" si="32"/>
        <v/>
      </c>
      <c r="R68" s="2035" t="str">
        <f t="shared" si="33"/>
        <v/>
      </c>
      <c r="S68" s="2036" t="str">
        <f t="shared" ref="S68:S81" si="39">IF(AND(ISNUMBER(I68),ISNUMBER(J68)), IF(AND(I68&lt;&gt;0,J68&lt;&gt;0), (J68/I68), "EAD,RWA=0"),"")</f>
        <v/>
      </c>
      <c r="T68" s="2365"/>
      <c r="U68" s="1807" t="str">
        <f t="shared" si="34"/>
        <v/>
      </c>
      <c r="V68" s="1826" t="str">
        <f t="shared" si="35"/>
        <v/>
      </c>
      <c r="W68" s="1826" t="str">
        <f t="shared" si="36"/>
        <v/>
      </c>
      <c r="X68" s="1826"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1441"/>
      <c r="Z68" s="1826" t="str">
        <f t="shared" si="38"/>
        <v/>
      </c>
      <c r="AA68" s="1808"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1328"/>
    </row>
    <row r="69" spans="1:28" s="1242" customFormat="1" ht="15" customHeight="1" x14ac:dyDescent="0.25">
      <c r="A69" s="1329"/>
      <c r="B69" s="1276" t="str">
        <f>'Credit risk (IRB)'!$B$35</f>
        <v>SME treated as corporate</v>
      </c>
      <c r="C69" s="2871" t="str">
        <f>IF(AND('General Info'!$C$12="No", 'General Info'!$C$13="No"), 0, IF('General Info'!$C$14="No", IF(ISNUMBER('Credit risk (IRB)'!H35), 'Credit risk (IRB)'!H35, ""), IF(AND(ISNUMBER($F$69), ISNUMBER($F$88), ISNUMBER('Credit risk (IRB)'!H35)), IF($F$69+$F$88&gt;0, $F$69/($F$69+$F$88) * 'Credit risk (IRB)'!H35, 0), "")))</f>
        <v/>
      </c>
      <c r="D69" s="2871" t="str">
        <f>IF(AND('General Info'!$C$12="No", 'General Info'!$C$13="No"), 0, IF('General Info'!$C$14="No", IF(ISNUMBER('Credit risk (IRB)'!L35), 'Credit risk (IRB)'!L35, ""), IF(AND(ISNUMBER($F$69), ISNUMBER($F$88), ISNUMBER('Credit risk (IRB)'!L35)), IF($F$69+$F$88&gt;0, $F$69/($F$69+$F$88) * 'Credit risk (IRB)'!L35, 0), "")))</f>
        <v/>
      </c>
      <c r="E69" s="2871" t="str">
        <f>IF(AND('General Info'!$C$12="No", 'General Info'!$C$13="No"), 0, IF('General Info'!$C$14="No", IF(ISNUMBER('Credit risk (IRB)'!M35), 'Credit risk (IRB)'!M35, ""), IF(AND(ISNUMBER($F$69), ISNUMBER($F$88), ISNUMBER('Credit risk (IRB)'!M35)), IF($F$69+$F$88&gt;0, $F$69/($F$69+$F$88) * 'Credit risk (IRB)'!M35, 0), "")))</f>
        <v/>
      </c>
      <c r="F69" s="1427" t="str">
        <f>IF(AND('General Info'!$C$12="No", 'General Info'!$C$13="No"), 0, IF(ISNUMBER('Credit risk (IRB)'!AU35),'Credit risk (IRB)'!AU35,""))</f>
        <v/>
      </c>
      <c r="G69" s="1427" t="str">
        <f>IF(AND('General Info'!$C$12="No", 'General Info'!$C$13="No"), 0, IF(ISNUMBER('Credit risk (IRB)'!AY35),'Credit risk (IRB)'!AY35,""))</f>
        <v/>
      </c>
      <c r="H69" s="1427" t="str">
        <f>IF(AND('General Info'!$C$12="No", 'General Info'!$C$13="No"), 0, IF(ISNUMBER('Credit risk (IRB)'!AZ35),'Credit risk (IRB)'!AZ35,""))</f>
        <v/>
      </c>
      <c r="I69" s="2871" t="str">
        <f>IF(AND('General Info'!$C$12="No", 'General Info'!$C$13="No"), 0, IF('General Info'!$C$14="No", IF(ISNUMBER('Credit risk (IRB)'!CM35), 'Credit risk (IRB)'!CM35, ""), IF(AND(ISNUMBER($F$69), ISNUMBER($F$88), ISNUMBER('Credit risk (IRB)'!CM35)), IF($F$69+$F$88&gt;0, $F$69/($F$69+$F$88) * 'Credit risk (IRB)'!CM35, 0), "")))</f>
        <v/>
      </c>
      <c r="J69" s="2871" t="str">
        <f>IF(AND('General Info'!$C$12="No", 'General Info'!$C$13="No"), 0, IF('General Info'!$C$14="No", IF(ISNUMBER('Credit risk (IRB)'!CO35), 'Credit risk (IRB)'!CO35, ""), IF(AND(ISNUMBER($F$69), ISNUMBER($F$88), ISNUMBER('Credit risk (IRB)'!CO35)), IF($F$69+$F$88&gt;0, $F$69/($F$69+$F$88) * 'Credit risk (IRB)'!CO35, 0), "")))</f>
        <v/>
      </c>
      <c r="K69" s="2365"/>
      <c r="L69" s="2034" t="str">
        <f t="shared" si="27"/>
        <v/>
      </c>
      <c r="M69" s="2035" t="str">
        <f t="shared" si="28"/>
        <v/>
      </c>
      <c r="N69" s="2035" t="str">
        <f t="shared" si="29"/>
        <v/>
      </c>
      <c r="O69" s="2035" t="str">
        <f t="shared" si="30"/>
        <v/>
      </c>
      <c r="P69" s="2035" t="str">
        <f t="shared" si="31"/>
        <v/>
      </c>
      <c r="Q69" s="2035" t="str">
        <f t="shared" si="32"/>
        <v/>
      </c>
      <c r="R69" s="2035" t="str">
        <f t="shared" si="33"/>
        <v/>
      </c>
      <c r="S69" s="2036" t="str">
        <f t="shared" si="39"/>
        <v/>
      </c>
      <c r="T69" s="2365"/>
      <c r="U69" s="1807" t="str">
        <f t="shared" si="34"/>
        <v/>
      </c>
      <c r="V69" s="1826" t="str">
        <f t="shared" si="35"/>
        <v/>
      </c>
      <c r="W69" s="1826" t="str">
        <f t="shared" si="36"/>
        <v/>
      </c>
      <c r="X69" s="1826" t="str">
        <f t="shared" si="40"/>
        <v/>
      </c>
      <c r="Y69" s="1826" t="str">
        <f t="shared" si="37"/>
        <v/>
      </c>
      <c r="Z69" s="1826" t="str">
        <f t="shared" si="38"/>
        <v/>
      </c>
      <c r="AA69" s="1808" t="str">
        <f t="shared" si="41"/>
        <v/>
      </c>
      <c r="AB69" s="1328"/>
    </row>
    <row r="70" spans="1:28" s="1242" customFormat="1" ht="15" customHeight="1" x14ac:dyDescent="0.25">
      <c r="A70" s="1329"/>
      <c r="B70" s="1276" t="str">
        <f>'Credit risk (IRB)'!$B$36</f>
        <v>Financial institutions treated as corporates</v>
      </c>
      <c r="C70" s="2871" t="str">
        <f>IF(AND('General Info'!$C$12="No", 'General Info'!$C$13="No"), 0, IF('General Info'!$C$14="No", IF(ISNUMBER('Credit risk (IRB)'!H36), 'Credit risk (IRB)'!H36, ""), IF(AND(ISNUMBER($F$70), ISNUMBER($F$89), ISNUMBER('Credit risk (IRB)'!H36)), IF($F$70+$F$89&gt;0, $F$70/($F$70+$F$89) * 'Credit risk (IRB)'!H36, 0),"")))</f>
        <v/>
      </c>
      <c r="D70" s="2871" t="str">
        <f>IF(AND('General Info'!$C$12="No", 'General Info'!$C$13="No"), 0, IF('General Info'!$C$14="No", IF(ISNUMBER('Credit risk (IRB)'!L36), 'Credit risk (IRB)'!L36, ""), IF(AND(ISNUMBER($F$70), ISNUMBER($F$89), ISNUMBER('Credit risk (IRB)'!L36)), IF($F$70+$F$89&gt;0, $F$70/($F$70+$F$89) * 'Credit risk (IRB)'!L36, 0),"")))</f>
        <v/>
      </c>
      <c r="E70" s="2871" t="str">
        <f>IF(AND('General Info'!$C$12="No", 'General Info'!$C$13="No"), 0, IF('General Info'!$C$14="No", IF(ISNUMBER('Credit risk (IRB)'!M36), 'Credit risk (IRB)'!M36, ""), IF(AND(ISNUMBER($F$70), ISNUMBER($F$89), ISNUMBER('Credit risk (IRB)'!M36)), IF($F$70+$F$89&gt;0, $F$70/($F$70+$F$89) * 'Credit risk (IRB)'!M36, 0),"")))</f>
        <v/>
      </c>
      <c r="F70" s="1427" t="str">
        <f>IF(AND('General Info'!$C$12="No", 'General Info'!$C$13="No"), 0, IF(ISNUMBER('Credit risk (IRB)'!AU36),'Credit risk (IRB)'!AU36,""))</f>
        <v/>
      </c>
      <c r="G70" s="1427" t="str">
        <f>IF(AND('General Info'!$C$12="No", 'General Info'!$C$13="No"), 0, IF(ISNUMBER('Credit risk (IRB)'!AY36),'Credit risk (IRB)'!AY36,""))</f>
        <v/>
      </c>
      <c r="H70" s="1427" t="str">
        <f>IF(AND('General Info'!$C$12="No", 'General Info'!$C$13="No"), 0, IF(ISNUMBER('Credit risk (IRB)'!AZ36),'Credit risk (IRB)'!AZ36,""))</f>
        <v/>
      </c>
      <c r="I70" s="2871" t="str">
        <f>IF(AND('General Info'!$C$12="No", 'General Info'!$C$13="No"), 0, IF('General Info'!$C$14="No", IF(ISNUMBER('Credit risk (IRB)'!CM36), 'Credit risk (IRB)'!CM36, ""), IF(AND(ISNUMBER($F$70), ISNUMBER($F$89), ISNUMBER('Credit risk (IRB)'!CM36)), IF($F$70+$F$89&gt;0, $F$70/($F$70+$F$89) * 'Credit risk (IRB)'!CM36, 0),"")))</f>
        <v/>
      </c>
      <c r="J70" s="2871" t="str">
        <f>IF(AND('General Info'!$C$12="No", 'General Info'!$C$13="No"), 0, IF('General Info'!$C$14="No", IF(ISNUMBER('Credit risk (IRB)'!CO36), 'Credit risk (IRB)'!CO36, ""), IF(AND(ISNUMBER($F$70), ISNUMBER($F$89), ISNUMBER('Credit risk (IRB)'!CO36)), IF($F$70+$F$89&gt;0, $F$70/($F$70+$F$89) * 'Credit risk (IRB)'!CO36, 0),"")))</f>
        <v/>
      </c>
      <c r="K70" s="2365"/>
      <c r="L70" s="2034" t="str">
        <f t="shared" si="27"/>
        <v/>
      </c>
      <c r="M70" s="2035" t="str">
        <f t="shared" si="28"/>
        <v/>
      </c>
      <c r="N70" s="2035" t="str">
        <f t="shared" si="29"/>
        <v/>
      </c>
      <c r="O70" s="2035" t="str">
        <f t="shared" si="30"/>
        <v/>
      </c>
      <c r="P70" s="2035" t="str">
        <f t="shared" si="31"/>
        <v/>
      </c>
      <c r="Q70" s="2035" t="str">
        <f t="shared" si="32"/>
        <v/>
      </c>
      <c r="R70" s="2035" t="str">
        <f t="shared" si="33"/>
        <v/>
      </c>
      <c r="S70" s="2036" t="str">
        <f t="shared" si="39"/>
        <v/>
      </c>
      <c r="T70" s="2365"/>
      <c r="U70" s="1807" t="str">
        <f t="shared" si="34"/>
        <v/>
      </c>
      <c r="V70" s="1826" t="str">
        <f t="shared" si="35"/>
        <v/>
      </c>
      <c r="W70" s="1826" t="str">
        <f t="shared" si="36"/>
        <v/>
      </c>
      <c r="X70" s="1826" t="str">
        <f t="shared" si="40"/>
        <v/>
      </c>
      <c r="Y70" s="1826" t="str">
        <f t="shared" si="37"/>
        <v/>
      </c>
      <c r="Z70" s="1826" t="str">
        <f t="shared" si="38"/>
        <v/>
      </c>
      <c r="AA70" s="1808" t="str">
        <f t="shared" si="41"/>
        <v/>
      </c>
      <c r="AB70" s="1328"/>
    </row>
    <row r="71" spans="1:28" s="1242" customFormat="1" ht="15" customHeight="1" x14ac:dyDescent="0.25">
      <c r="A71" s="1329"/>
      <c r="B71" s="1276" t="str">
        <f>'Credit risk (IRB)'!$B$37</f>
        <v>Sovereigns</v>
      </c>
      <c r="C71" s="2871" t="str">
        <f>IF(AND('General Info'!$C$12="No", 'General Info'!$C$13="No"), 0,IF('General Info'!$C$14="No", IF(ISNUMBER('Credit risk (IRB)'!H37), 'Credit risk (IRB)'!H37, ""),IF(AND(ISNUMBER($F$71), ISNUMBER($F$90), ISNUMBER('Credit risk (IRB)'!H37)), IF($F$71+$F$90&gt;0, $F$71/($F$71+$F$90) * 'Credit risk (IRB)'!H37, 0),"")))</f>
        <v/>
      </c>
      <c r="D71" s="2871" t="str">
        <f>IF(AND('General Info'!$C$12="No", 'General Info'!$C$13="No"), 0,IF('General Info'!$C$14="No", IF(ISNUMBER('Credit risk (IRB)'!L37), 'Credit risk (IRB)'!L37, ""),IF(AND(ISNUMBER($F$71), ISNUMBER($F$90), ISNUMBER('Credit risk (IRB)'!L37)), IF($F$71+$F$90&gt;0, $F$71/($F$71+$F$90) * 'Credit risk (IRB)'!L37, 0),"")))</f>
        <v/>
      </c>
      <c r="E71" s="2871" t="str">
        <f>IF(AND('General Info'!$C$12="No", 'General Info'!$C$13="No"), 0,IF('General Info'!$C$14="No", IF(ISNUMBER('Credit risk (IRB)'!M37), 'Credit risk (IRB)'!M37, ""),IF(AND(ISNUMBER($F$71), ISNUMBER($F$90), ISNUMBER('Credit risk (IRB)'!M37)), IF($F$71+$F$90&gt;0, $F$71/($F$71+$F$90) * 'Credit risk (IRB)'!M37, 0),"")))</f>
        <v/>
      </c>
      <c r="F71" s="1427" t="str">
        <f>IF(AND('General Info'!$C$12="No", 'General Info'!$C$13="No"), 0, IF(ISNUMBER('Credit risk (IRB)'!AU37),'Credit risk (IRB)'!AU37,""))</f>
        <v/>
      </c>
      <c r="G71" s="1427" t="str">
        <f>IF(AND('General Info'!$C$12="No", 'General Info'!$C$13="No"), 0, IF(ISNUMBER('Credit risk (IRB)'!AY37),'Credit risk (IRB)'!AY37,""))</f>
        <v/>
      </c>
      <c r="H71" s="1427" t="str">
        <f>IF(AND('General Info'!$C$12="No", 'General Info'!$C$13="No"), 0, IF(ISNUMBER('Credit risk (IRB)'!AZ37),'Credit risk (IRB)'!AZ37,""))</f>
        <v/>
      </c>
      <c r="I71" s="2871" t="str">
        <f>IF(AND('General Info'!$C$12="No", 'General Info'!$C$13="No"), 0,IF('General Info'!$C$14="No", IF(ISNUMBER('Credit risk (IRB)'!CM37), 'Credit risk (IRB)'!CM37, ""),IF(AND(ISNUMBER($F$71), ISNUMBER($F$90), ISNUMBER('Credit risk (IRB)'!CM37)), IF($F$71+$F$90&gt;0, $F$71/($F$71+$F$90) * 'Credit risk (IRB)'!CM37, 0),"")))</f>
        <v/>
      </c>
      <c r="J71" s="2871" t="str">
        <f>IF(AND('General Info'!$C$12="No", 'General Info'!$C$13="No"), 0,IF('General Info'!$C$14="No", IF(ISNUMBER('Credit risk (IRB)'!CO37), 'Credit risk (IRB)'!CO37, ""),IF(AND(ISNUMBER($F$71), ISNUMBER($F$90), ISNUMBER('Credit risk (IRB)'!CO37)), IF($F$71+$F$90&gt;0, $F$71/($F$71+$F$90) * 'Credit risk (IRB)'!CO37, 0),"")))</f>
        <v/>
      </c>
      <c r="K71" s="2365"/>
      <c r="L71" s="2034" t="str">
        <f t="shared" si="27"/>
        <v/>
      </c>
      <c r="M71" s="2035" t="str">
        <f t="shared" si="28"/>
        <v/>
      </c>
      <c r="N71" s="2035" t="str">
        <f t="shared" si="29"/>
        <v/>
      </c>
      <c r="O71" s="2035" t="str">
        <f t="shared" si="30"/>
        <v/>
      </c>
      <c r="P71" s="2035" t="str">
        <f t="shared" si="31"/>
        <v/>
      </c>
      <c r="Q71" s="2035" t="str">
        <f t="shared" si="32"/>
        <v/>
      </c>
      <c r="R71" s="2035" t="str">
        <f t="shared" si="33"/>
        <v/>
      </c>
      <c r="S71" s="2036" t="str">
        <f t="shared" si="39"/>
        <v/>
      </c>
      <c r="T71" s="2365"/>
      <c r="U71" s="1807" t="str">
        <f t="shared" si="34"/>
        <v/>
      </c>
      <c r="V71" s="1826" t="str">
        <f t="shared" si="35"/>
        <v/>
      </c>
      <c r="W71" s="1826" t="str">
        <f t="shared" si="36"/>
        <v/>
      </c>
      <c r="X71" s="1826" t="str">
        <f t="shared" si="40"/>
        <v/>
      </c>
      <c r="Y71" s="1826" t="str">
        <f t="shared" si="37"/>
        <v/>
      </c>
      <c r="Z71" s="1826" t="str">
        <f t="shared" si="38"/>
        <v/>
      </c>
      <c r="AA71" s="1808" t="str">
        <f t="shared" si="41"/>
        <v/>
      </c>
      <c r="AB71" s="1328"/>
    </row>
    <row r="72" spans="1:28" s="1242" customFormat="1" ht="15" customHeight="1" x14ac:dyDescent="0.25">
      <c r="A72" s="1329"/>
      <c r="B72" s="1276" t="str">
        <f>'Credit risk (IRB)'!$B$38</f>
        <v>Banks</v>
      </c>
      <c r="C72" s="2871" t="str">
        <f>IF(AND('General Info'!$C$12="No", 'General Info'!$C$13="No"), 0, IF('General Info'!$C$14="No", IF(ISNUMBER('Credit risk (IRB)'!H38), 'Credit risk (IRB)'!H38, ""), IF(AND(ISNUMBER($F$72), ISNUMBER($F$91), ISNUMBER('Credit risk (IRB)'!H38)), IF($F$72+$F$91&gt;0, $F$72/($F$72+$F$91) * 'Credit risk (IRB)'!H38, 0),"")))</f>
        <v/>
      </c>
      <c r="D72" s="2871" t="str">
        <f>IF(AND('General Info'!$C$12="No", 'General Info'!$C$13="No"), 0, IF('General Info'!$C$14="No", IF(ISNUMBER('Credit risk (IRB)'!L38), 'Credit risk (IRB)'!L38, ""), IF(AND(ISNUMBER($F$72), ISNUMBER($F$91), ISNUMBER('Credit risk (IRB)'!L38)), IF($F$72+$F$91&gt;0, $F$72/($F$72+$F$91) * 'Credit risk (IRB)'!L38, 0),"")))</f>
        <v/>
      </c>
      <c r="E72" s="2871" t="str">
        <f>IF(AND('General Info'!$C$12="No", 'General Info'!$C$13="No"), 0, IF('General Info'!$C$14="No", IF(ISNUMBER('Credit risk (IRB)'!M38), 'Credit risk (IRB)'!M38, ""), IF(AND(ISNUMBER($F$72), ISNUMBER($F$91), ISNUMBER('Credit risk (IRB)'!M38)), IF($F$72+$F$91&gt;0, $F$72/($F$72+$F$91) * 'Credit risk (IRB)'!M38, 0),"")))</f>
        <v/>
      </c>
      <c r="F72" s="1427" t="str">
        <f>IF(AND('General Info'!$C$12="No", 'General Info'!$C$13="No"), 0, IF(ISNUMBER('Credit risk (IRB)'!AU38),'Credit risk (IRB)'!AU38,""))</f>
        <v/>
      </c>
      <c r="G72" s="1427" t="str">
        <f>IF(AND('General Info'!$C$12="No", 'General Info'!$C$13="No"), 0, IF(ISNUMBER('Credit risk (IRB)'!AY38),'Credit risk (IRB)'!AY38,""))</f>
        <v/>
      </c>
      <c r="H72" s="1427" t="str">
        <f>IF(AND('General Info'!$C$12="No", 'General Info'!$C$13="No"), 0, IF(ISNUMBER('Credit risk (IRB)'!AZ38),'Credit risk (IRB)'!AZ38,""))</f>
        <v/>
      </c>
      <c r="I72" s="2871" t="str">
        <f>IF(AND('General Info'!$C$12="No", 'General Info'!$C$13="No"), 0, IF('General Info'!$C$14="No", IF(ISNUMBER('Credit risk (IRB)'!CM38), 'Credit risk (IRB)'!CM38, ""), IF(AND(ISNUMBER($F$72), ISNUMBER($F$91), ISNUMBER('Credit risk (IRB)'!CM38)), IF($F$72+$F$91&gt;0, $F$72/($F$72+$F$91) * 'Credit risk (IRB)'!CM38, 0),"")))</f>
        <v/>
      </c>
      <c r="J72" s="2871" t="str">
        <f>IF(AND('General Info'!$C$12="No", 'General Info'!$C$13="No"), 0, IF('General Info'!$C$14="No", IF(ISNUMBER('Credit risk (IRB)'!CO38), 'Credit risk (IRB)'!CO38, ""), IF(AND(ISNUMBER($F$72), ISNUMBER($F$91), ISNUMBER('Credit risk (IRB)'!CO38)), IF($F$72+$F$91&gt;0, $F$72/($F$72+$F$91) * 'Credit risk (IRB)'!CO38, 0),"")))</f>
        <v/>
      </c>
      <c r="K72" s="2365"/>
      <c r="L72" s="2034" t="str">
        <f t="shared" si="27"/>
        <v/>
      </c>
      <c r="M72" s="2035" t="str">
        <f t="shared" si="28"/>
        <v/>
      </c>
      <c r="N72" s="2035" t="str">
        <f t="shared" si="29"/>
        <v/>
      </c>
      <c r="O72" s="2035" t="str">
        <f t="shared" si="30"/>
        <v/>
      </c>
      <c r="P72" s="2035" t="str">
        <f t="shared" si="31"/>
        <v/>
      </c>
      <c r="Q72" s="2035" t="str">
        <f t="shared" si="32"/>
        <v/>
      </c>
      <c r="R72" s="2035" t="str">
        <f t="shared" si="33"/>
        <v/>
      </c>
      <c r="S72" s="2036" t="str">
        <f t="shared" si="39"/>
        <v/>
      </c>
      <c r="T72" s="2365"/>
      <c r="U72" s="1807" t="str">
        <f t="shared" si="34"/>
        <v/>
      </c>
      <c r="V72" s="1826" t="str">
        <f t="shared" si="35"/>
        <v/>
      </c>
      <c r="W72" s="1826" t="str">
        <f t="shared" si="36"/>
        <v/>
      </c>
      <c r="X72" s="1826" t="str">
        <f t="shared" si="40"/>
        <v/>
      </c>
      <c r="Y72" s="1826" t="str">
        <f t="shared" si="37"/>
        <v/>
      </c>
      <c r="Z72" s="1826" t="str">
        <f t="shared" si="38"/>
        <v/>
      </c>
      <c r="AA72" s="1808" t="str">
        <f t="shared" si="41"/>
        <v/>
      </c>
      <c r="AB72" s="1328"/>
    </row>
    <row r="73" spans="1:28" s="1242" customFormat="1" ht="15" customHeight="1" x14ac:dyDescent="0.25">
      <c r="A73" s="1329"/>
      <c r="B73" s="1276" t="str">
        <f>'Credit risk (IRB)'!$B$39</f>
        <v>Retail residential mortgages</v>
      </c>
      <c r="C73" s="2871" t="str">
        <f>IF(AND('General Info'!$C$12="No", 'General Info'!$C$13="No"), 0, IF('General Info'!$C$14="No", IF(ISNUMBER('Credit risk (IRB)'!H39), 'Credit risk (IRB)'!H39, ""), IF(AND(ISNUMBER($F$73), ISNUMBER($F$92), ISNUMBER('Credit risk (IRB)'!H39)), IF($F$73+$F$92&gt;0, $F$73/($F$73+$F$92) * 'Credit risk (IRB)'!H39, 0),"")))</f>
        <v/>
      </c>
      <c r="D73" s="2871" t="str">
        <f>IF(AND('General Info'!$C$12="No", 'General Info'!$C$13="No"), 0, IF('General Info'!$C$14="No", IF(ISNUMBER('Credit risk (IRB)'!L39), 'Credit risk (IRB)'!L39, ""), IF(AND(ISNUMBER($F$73), ISNUMBER($F$92), ISNUMBER('Credit risk (IRB)'!L39)), IF($F$73+$F$92&gt;0, $F$73/($F$73+$F$92) * 'Credit risk (IRB)'!L39, 0),"")))</f>
        <v/>
      </c>
      <c r="E73" s="2871" t="str">
        <f>IF(AND('General Info'!$C$12="No", 'General Info'!$C$13="No"), 0, IF('General Info'!$C$14="No", IF(ISNUMBER('Credit risk (IRB)'!M39), 'Credit risk (IRB)'!M39, ""), IF(AND(ISNUMBER($F$73), ISNUMBER($F$92), ISNUMBER('Credit risk (IRB)'!M39)), IF($F$73+$F$92&gt;0, $F$73/($F$73+$F$92) * 'Credit risk (IRB)'!M39, 0),"")))</f>
        <v/>
      </c>
      <c r="F73" s="1427" t="str">
        <f>IF(AND('General Info'!$C$12="No", 'General Info'!$C$13="No"), 0, IF(ISNUMBER('Credit risk (IRB)'!AU39),'Credit risk (IRB)'!AU39,""))</f>
        <v/>
      </c>
      <c r="G73" s="1427" t="str">
        <f>IF(AND('General Info'!$C$12="No", 'General Info'!$C$13="No"), 0, IF(ISNUMBER('Credit risk (IRB)'!AY39),'Credit risk (IRB)'!AY39,""))</f>
        <v/>
      </c>
      <c r="H73" s="1427" t="str">
        <f>IF(AND('General Info'!$C$12="No", 'General Info'!$C$13="No"), 0, IF(ISNUMBER('Credit risk (IRB)'!AZ39),'Credit risk (IRB)'!AZ39,""))</f>
        <v/>
      </c>
      <c r="I73" s="2871" t="str">
        <f>IF(AND('General Info'!$C$12="No", 'General Info'!$C$13="No"), 0, IF('General Info'!$C$14="No", IF(ISNUMBER('Credit risk (IRB)'!CM39), 'Credit risk (IRB)'!CM39, ""), IF(AND(ISNUMBER($F$73), ISNUMBER($F$92), ISNUMBER('Credit risk (IRB)'!CM39)), IF($F$73+$F$92&gt;0, $F$73/($F$73+$F$92) * 'Credit risk (IRB)'!CM39, 0),"")))</f>
        <v/>
      </c>
      <c r="J73" s="2871" t="str">
        <f>IF(AND('General Info'!$C$12="No", 'General Info'!$C$13="No"), 0, IF('General Info'!$C$14="No", IF(ISNUMBER('Credit risk (IRB)'!CO39), 'Credit risk (IRB)'!CO39, ""), IF(AND(ISNUMBER($F$73), ISNUMBER($F$92), ISNUMBER('Credit risk (IRB)'!CO39)), IF($F$73+$F$92&gt;0, $F$73/($F$73+$F$92) * 'Credit risk (IRB)'!CO39, 0),"")))</f>
        <v/>
      </c>
      <c r="K73" s="2365"/>
      <c r="L73" s="2034" t="str">
        <f t="shared" si="27"/>
        <v/>
      </c>
      <c r="M73" s="2035" t="str">
        <f t="shared" si="28"/>
        <v/>
      </c>
      <c r="N73" s="2035" t="str">
        <f t="shared" si="29"/>
        <v/>
      </c>
      <c r="O73" s="2035" t="str">
        <f t="shared" si="30"/>
        <v/>
      </c>
      <c r="P73" s="2035" t="str">
        <f t="shared" si="31"/>
        <v/>
      </c>
      <c r="Q73" s="2035" t="str">
        <f t="shared" si="32"/>
        <v/>
      </c>
      <c r="R73" s="2035" t="str">
        <f t="shared" si="33"/>
        <v/>
      </c>
      <c r="S73" s="2036" t="str">
        <f t="shared" si="39"/>
        <v/>
      </c>
      <c r="T73" s="2365"/>
      <c r="U73" s="1807" t="str">
        <f t="shared" si="34"/>
        <v/>
      </c>
      <c r="V73" s="1826" t="str">
        <f t="shared" si="35"/>
        <v/>
      </c>
      <c r="W73" s="1826" t="str">
        <f t="shared" si="36"/>
        <v/>
      </c>
      <c r="X73" s="1826" t="str">
        <f t="shared" si="40"/>
        <v/>
      </c>
      <c r="Y73" s="1826" t="str">
        <f t="shared" si="37"/>
        <v/>
      </c>
      <c r="Z73" s="1826" t="str">
        <f t="shared" si="38"/>
        <v/>
      </c>
      <c r="AA73" s="1808" t="str">
        <f t="shared" si="41"/>
        <v/>
      </c>
      <c r="AB73" s="1328"/>
    </row>
    <row r="74" spans="1:28" s="1242" customFormat="1" ht="15" customHeight="1" x14ac:dyDescent="0.25">
      <c r="A74" s="1329"/>
      <c r="B74" s="1276" t="str">
        <f>SUBSTITUTE('Credit risk (IRB)'!$B$40, "; of which:", "")</f>
        <v>Qualifying revolving retail exposures</v>
      </c>
      <c r="C74" s="2871" t="str">
        <f>IF(AND('General Info'!$C$12="No", 'General Info'!$C$13="No"), 0, IF('General Info'!$C$14="No", IF(ISNUMBER('Credit risk (IRB)'!H40), 'Credit risk (IRB)'!H40, ""), IF(AND(ISNUMBER($F$74), ISNUMBER($F$93), ISNUMBER('Credit risk (IRB)'!H40)), IF($F$74+$F$93&gt;0, $F$74/($F$74+$F$93) * 'Credit risk (IRB)'!H40, 0),"")))</f>
        <v/>
      </c>
      <c r="D74" s="2871" t="str">
        <f>IF(AND('General Info'!$C$12="No", 'General Info'!$C$13="No"), 0, IF('General Info'!$C$14="No", IF(ISNUMBER('Credit risk (IRB)'!L40), 'Credit risk (IRB)'!L40, ""), IF(AND(ISNUMBER($F$74), ISNUMBER($F$93), ISNUMBER('Credit risk (IRB)'!L40)), IF($F$74+$F$93&gt;0, $F$74/($F$74+$F$93) * 'Credit risk (IRB)'!L40, 0),"")))</f>
        <v/>
      </c>
      <c r="E74" s="2871" t="str">
        <f>IF(AND('General Info'!$C$12="No", 'General Info'!$C$13="No"), 0, IF('General Info'!$C$14="No", IF(ISNUMBER('Credit risk (IRB)'!M40), 'Credit risk (IRB)'!M40, ""), IF(AND(ISNUMBER($F$74), ISNUMBER($F$93), ISNUMBER('Credit risk (IRB)'!M40)), IF($F$74+$F$93&gt;0, $F$74/($F$74+$F$93) * 'Credit risk (IRB)'!M40, 0),"")))</f>
        <v/>
      </c>
      <c r="F74" s="1427" t="str">
        <f>IF(AND('General Info'!$C$12="No", 'General Info'!$C$13="No"), 0, IF(ISNUMBER('Credit risk (IRB)'!AU40),'Credit risk (IRB)'!AU40,""))</f>
        <v/>
      </c>
      <c r="G74" s="1427" t="str">
        <f>IF(AND('General Info'!$C$12="No", 'General Info'!$C$13="No"), 0, IF(ISNUMBER('Credit risk (IRB)'!AY40),'Credit risk (IRB)'!AY40,""))</f>
        <v/>
      </c>
      <c r="H74" s="1427" t="str">
        <f>IF(AND('General Info'!$C$12="No", 'General Info'!$C$13="No"), 0, IF(ISNUMBER('Credit risk (IRB)'!AZ40),'Credit risk (IRB)'!AZ40,""))</f>
        <v/>
      </c>
      <c r="I74" s="2871" t="str">
        <f>IF(AND('General Info'!$C$12="No", 'General Info'!$C$13="No"), 0, IF('General Info'!$C$14="No", IF(ISNUMBER('Credit risk (IRB)'!CM40), 'Credit risk (IRB)'!CM40, ""), IF(AND(ISNUMBER($F$74), ISNUMBER($F$93), ISNUMBER('Credit risk (IRB)'!CM40)), IF($F$74+$F$93&gt;0, $F$74/($F$74+$F$93) * 'Credit risk (IRB)'!CM40, 0),"")))</f>
        <v/>
      </c>
      <c r="J74" s="2871" t="str">
        <f>IF(AND('General Info'!$C$12="No", 'General Info'!$C$13="No"), 0, IF('General Info'!$C$14="No", IF(ISNUMBER('Credit risk (IRB)'!CO40), 'Credit risk (IRB)'!CO40, ""), IF(AND(ISNUMBER($F$74), ISNUMBER($F$93), ISNUMBER('Credit risk (IRB)'!CO40)), IF($F$74+$F$93&gt;0, $F$74/($F$74+$F$93) * 'Credit risk (IRB)'!CO40, 0),"")))</f>
        <v/>
      </c>
      <c r="K74" s="2365"/>
      <c r="L74" s="2034" t="str">
        <f>IF(AND(ISNUMBER(C74),ISNUMBER(F74)),IF(AND(C74&lt;&gt;0,F74&lt;&gt;0),((F74-C74)/C74),"EAD=0"),"")</f>
        <v/>
      </c>
      <c r="M74" s="2035" t="str">
        <f>IF(AND(ISNUMBER(D74),ISNUMBER(G74)),IF(AND(D74&lt;&gt;0,G74&lt;&gt;0),((G74-D74)/D74),"RWA=0"),"")</f>
        <v/>
      </c>
      <c r="N74" s="2035" t="str">
        <f>IF(AND(ISNUMBER(E74),ISNUMBER(H74)),IF(AND(E74&lt;&gt;0,H74&lt;&gt;0),((H74-E74)/E74),"EL=0"),"")</f>
        <v/>
      </c>
      <c r="O74" s="2035" t="str">
        <f>IF(AND(ISNUMBER(F74),ISNUMBER(I74)),IF(AND(F74&lt;&gt;0,I74&lt;&gt;0),((I74-F74)/F74),"EAD=0"),"")</f>
        <v/>
      </c>
      <c r="P74" s="2035" t="str">
        <f>IF(AND(ISNUMBER(G74),ISNUMBER(J74)),IF(AND(G74&lt;&gt;0,J74&lt;&gt;0),((J74-G74)/G74),"RWA=0"),"")</f>
        <v/>
      </c>
      <c r="Q74" s="2035" t="str">
        <f>IF(AND(ISNUMBER(C74),ISNUMBER(D74)), IF(AND(C74&lt;&gt;0,D74&lt;&gt;0), (D74/C74), "EAD,RWA=0"),"")</f>
        <v/>
      </c>
      <c r="R74" s="2035" t="str">
        <f>IF(AND(ISNUMBER(F74),ISNUMBER(G74)), IF(AND(F74&lt;&gt;0,G74&lt;&gt;0), (G74/F74), "EAD,RWA=0"),"")</f>
        <v/>
      </c>
      <c r="S74" s="2036" t="str">
        <f>IF(AND(ISNUMBER(I74),ISNUMBER(J74)), IF(AND(I74&lt;&gt;0,J74&lt;&gt;0), (J74/I74), "EAD,RWA=0"),"")</f>
        <v/>
      </c>
      <c r="T74" s="2365"/>
      <c r="U74" s="1807" t="str">
        <f>IF(ISNUMBER(L74), IF(ABS(L74)&gt;=0.5,"Error: diff above 50%", IF(ABS(L74)&gt;=0.3, "Warning: diff 30-50%", "Diff below 30%")),"")</f>
        <v/>
      </c>
      <c r="V74" s="1826" t="str">
        <f>IF(ISNUMBER(M74), IF(ABS(M74)&gt;=0.5,"Error: diff above 50%", IF(ABS(M74)&gt;=0.3, "Warning: diff 30-50%", "Diff below 30%")),"")</f>
        <v/>
      </c>
      <c r="W74" s="1826" t="str">
        <f>IF(ISNUMBER(N74), IF(ABS(N74)&gt;=0.5,"Error: diff above 50%", IF(ABS(N74)&gt;=0.3, "Warning: diff 30-50%", "Diff below 30%")),"")</f>
        <v/>
      </c>
      <c r="X74" s="1826" t="str">
        <f>IF(AND(AND(ISNUMBER(Q74),ISNUMBER(R74)), AND(Q74&lt;&gt;0, R74&lt;&gt;0)),IF(R74/Q74&gt;=1.5,"Error: RW increase above 50%",IF(R74/Q74&gt;=1.25,"Warning: RW increase between 50%-25%",IF(R74/Q74&gt;=0.9,"RW change between +25% and -10%",IF(R74/Q74&gt;=0.8,"Warning: RW decrease from 10% to 20%","Error: RW decrease is more than 20%")))), "")</f>
        <v/>
      </c>
      <c r="Y74" s="1826" t="str">
        <f>IF(ISNUMBER(O74), IF(ABS(O74)&gt;=0.5,"Error: diff above 50%", IF(ABS(O74)&gt;=0.3, "Warning: diff 30-50%", "Diff below 30%")),"")</f>
        <v/>
      </c>
      <c r="Z74" s="1826" t="str">
        <f>IF(ISNUMBER(P74), IF(ABS(P74)&gt;=0.5,"Error: diff above 50%", IF(ABS(P74)&gt;=0.3, "Warning: diff 30-50%", "Diff below 30%")),"")</f>
        <v/>
      </c>
      <c r="AA74" s="1808" t="str">
        <f>IF(AND(AND(ISNUMBER(R74),ISNUMBER(S74)), AND(R74&lt;&gt;0, S74&lt;&gt;0)),IF(S74/R74&gt;=1.5,"Error: RW increase above 50%",IF(S74/R74&gt;=1.25,"Warning: RW increase between 50%-25%",IF(S74/R74&gt;=0.9,"RW change between +25% and -10%",IF(S74/R74&gt;=0.8,"Warning: RW decrease from 10% to 20%","Error: RW decrease is more than 20%")))), "")</f>
        <v/>
      </c>
      <c r="AB74" s="1328"/>
    </row>
    <row r="75" spans="1:28" s="1242" customFormat="1" ht="15" customHeight="1" x14ac:dyDescent="0.25">
      <c r="A75" s="1329"/>
      <c r="B75" s="1276" t="str">
        <f>'Credit risk (IRB)'!$B$43</f>
        <v>Other retail; of which:</v>
      </c>
      <c r="C75" s="2871" t="str">
        <f>IF(AND('General Info'!$C$12="No", 'General Info'!$C$13="No"), 0, IF('General Info'!$C$14="No", IF(ISNUMBER('Credit risk (IRB)'!H43), 'Credit risk (IRB)'!H43, ""), IF(AND(ISNUMBER($F$75), ISNUMBER($F$94), ISNUMBER('Credit risk (IRB)'!H43)), IF($F$75+$F$94&gt;0, $F$75/($F$75+$F$94) * 'Credit risk (IRB)'!H43, 0), "")))</f>
        <v/>
      </c>
      <c r="D75" s="2871" t="str">
        <f>IF(AND('General Info'!$C$12="No", 'General Info'!$C$13="No"), 0, IF('General Info'!$C$14="No", IF(ISNUMBER('Credit risk (IRB)'!L43), 'Credit risk (IRB)'!L43, ""), IF(AND(ISNUMBER($F$75), ISNUMBER($F$94), ISNUMBER('Credit risk (IRB)'!L43)), IF($F$75+$F$94&gt;0, $F$75/($F$75+$F$94) * 'Credit risk (IRB)'!L43, 0), "")))</f>
        <v/>
      </c>
      <c r="E75" s="2871" t="str">
        <f>IF(AND('General Info'!$C$12="No", 'General Info'!$C$13="No"), 0, IF('General Info'!$C$14="No", IF(ISNUMBER('Credit risk (IRB)'!M43), 'Credit risk (IRB)'!M43, ""), IF(AND(ISNUMBER($F$75), ISNUMBER($F$94), ISNUMBER('Credit risk (IRB)'!M43)), IF($F$75+$F$94&gt;0, $F$75/($F$75+$F$94) * 'Credit risk (IRB)'!M43, 0), "")))</f>
        <v/>
      </c>
      <c r="F75" s="1427" t="str">
        <f>IF(AND('General Info'!$C$12="No", 'General Info'!$C$13="No"), 0, IF(ISNUMBER('Credit risk (IRB)'!AU43),'Credit risk (IRB)'!AU43,""))</f>
        <v/>
      </c>
      <c r="G75" s="1427" t="str">
        <f>IF(AND('General Info'!$C$12="No", 'General Info'!$C$13="No"), 0, IF(ISNUMBER('Credit risk (IRB)'!AY43),'Credit risk (IRB)'!AY43,""))</f>
        <v/>
      </c>
      <c r="H75" s="1427" t="str">
        <f>IF(AND('General Info'!$C$12="No", 'General Info'!$C$13="No"), 0, IF(ISNUMBER('Credit risk (IRB)'!AZ43),'Credit risk (IRB)'!AZ43,""))</f>
        <v/>
      </c>
      <c r="I75" s="2871" t="str">
        <f>IF(AND('General Info'!$C$12="No", 'General Info'!$C$13="No"), 0, IF('General Info'!$C$14="No", IF(ISNUMBER('Credit risk (IRB)'!CM43), 'Credit risk (IRB)'!CM43, ""), IF(AND(ISNUMBER($F$75), ISNUMBER($F$94), ISNUMBER('Credit risk (IRB)'!CM43)), IF($F$75+$F$94&gt;0, $F$75/($F$75+$F$94) * 'Credit risk (IRB)'!CM43, 0), "")))</f>
        <v/>
      </c>
      <c r="J75" s="2871" t="str">
        <f>IF(AND('General Info'!$C$12="No", 'General Info'!$C$13="No"), 0, IF('General Info'!$C$14="No", IF(ISNUMBER('Credit risk (IRB)'!CO43), 'Credit risk (IRB)'!CO43, ""), IF(AND(ISNUMBER($F$75), ISNUMBER($F$94), ISNUMBER('Credit risk (IRB)'!CO43)), IF($F$75+$F$94&gt;0, $F$75/($F$75+$F$94) * 'Credit risk (IRB)'!CO43, 0), "")))</f>
        <v/>
      </c>
      <c r="K75" s="2365"/>
      <c r="L75" s="2034" t="str">
        <f t="shared" si="27"/>
        <v/>
      </c>
      <c r="M75" s="2035" t="str">
        <f t="shared" si="28"/>
        <v/>
      </c>
      <c r="N75" s="2035" t="str">
        <f t="shared" si="29"/>
        <v/>
      </c>
      <c r="O75" s="2035" t="str">
        <f t="shared" si="30"/>
        <v/>
      </c>
      <c r="P75" s="2035" t="str">
        <f t="shared" si="31"/>
        <v/>
      </c>
      <c r="Q75" s="2035" t="str">
        <f t="shared" si="32"/>
        <v/>
      </c>
      <c r="R75" s="2035" t="str">
        <f t="shared" si="33"/>
        <v/>
      </c>
      <c r="S75" s="2036" t="str">
        <f t="shared" si="39"/>
        <v/>
      </c>
      <c r="T75" s="2365"/>
      <c r="U75" s="1807" t="str">
        <f t="shared" si="34"/>
        <v/>
      </c>
      <c r="V75" s="1826" t="str">
        <f t="shared" si="35"/>
        <v/>
      </c>
      <c r="W75" s="1826" t="str">
        <f t="shared" si="36"/>
        <v/>
      </c>
      <c r="X75" s="1826" t="str">
        <f t="shared" si="40"/>
        <v/>
      </c>
      <c r="Y75" s="1826" t="str">
        <f t="shared" si="37"/>
        <v/>
      </c>
      <c r="Z75" s="1826" t="str">
        <f t="shared" si="38"/>
        <v/>
      </c>
      <c r="AA75" s="1808" t="str">
        <f t="shared" si="41"/>
        <v/>
      </c>
      <c r="AB75" s="1328"/>
    </row>
    <row r="76" spans="1:28" s="1242" customFormat="1" ht="15" customHeight="1" x14ac:dyDescent="0.25">
      <c r="A76" s="1329"/>
      <c r="B76" s="1762" t="s">
        <v>1969</v>
      </c>
      <c r="C76" s="2871"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2871"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2871"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1427" t="str">
        <f>IF(AND('General Info'!$C$12="No", 'General Info'!$C$13="No"), 0, IF(AND(ISNUMBER('Credit risk (IRB)'!AU45), ISNUMBER('Credit risk (IRB)'!AU48)),'Credit risk (IRB)'!AU45+'Credit risk (IRB)'!AU48,""))</f>
        <v/>
      </c>
      <c r="G76" s="1427" t="str">
        <f>IF(AND('General Info'!$C$12="No", 'General Info'!$C$13="No"), 0, IF(AND(ISNUMBER('Credit risk (IRB)'!AY45), ISNUMBER('Credit risk (IRB)'!AY48)),'Credit risk (IRB)'!AY45+'Credit risk (IRB)'!AY48,""))</f>
        <v/>
      </c>
      <c r="H76" s="1427" t="str">
        <f>IF(AND('General Info'!$C$12="No", 'General Info'!$C$13="No"), 0, IF(AND(ISNUMBER('Credit risk (IRB)'!AZ45), ISNUMBER('Credit risk (IRB)'!AZ48)),'Credit risk (IRB)'!AZ45+'Credit risk (IRB)'!AZ48,""))</f>
        <v/>
      </c>
      <c r="I76" s="2871"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2871"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854"/>
      <c r="L76" s="2034" t="str">
        <f t="shared" si="27"/>
        <v/>
      </c>
      <c r="M76" s="2035" t="str">
        <f t="shared" si="28"/>
        <v/>
      </c>
      <c r="N76" s="2035" t="str">
        <f t="shared" si="29"/>
        <v/>
      </c>
      <c r="O76" s="2035" t="str">
        <f t="shared" si="30"/>
        <v/>
      </c>
      <c r="P76" s="2035" t="str">
        <f t="shared" si="31"/>
        <v/>
      </c>
      <c r="Q76" s="2035" t="str">
        <f t="shared" si="32"/>
        <v/>
      </c>
      <c r="R76" s="2035" t="str">
        <f t="shared" si="33"/>
        <v/>
      </c>
      <c r="S76" s="2036" t="str">
        <f t="shared" si="39"/>
        <v/>
      </c>
      <c r="T76" s="1854"/>
      <c r="U76" s="1807" t="str">
        <f t="shared" si="34"/>
        <v/>
      </c>
      <c r="V76" s="1826" t="str">
        <f t="shared" si="35"/>
        <v/>
      </c>
      <c r="W76" s="1826" t="str">
        <f t="shared" si="36"/>
        <v/>
      </c>
      <c r="X76" s="1826" t="str">
        <f t="shared" si="40"/>
        <v/>
      </c>
      <c r="Y76" s="1826" t="str">
        <f t="shared" si="37"/>
        <v/>
      </c>
      <c r="Z76" s="1826" t="str">
        <f t="shared" si="38"/>
        <v/>
      </c>
      <c r="AA76" s="1808" t="str">
        <f t="shared" si="41"/>
        <v/>
      </c>
      <c r="AB76" s="1328"/>
    </row>
    <row r="77" spans="1:28" s="1242" customFormat="1" ht="15" customHeight="1" x14ac:dyDescent="0.25">
      <c r="A77" s="1329"/>
      <c r="B77" s="1276" t="str">
        <f>SUBSTITUTE('Credit risk (IRB)'!$B$54, "; of which:", "")</f>
        <v>Equity investment in funds</v>
      </c>
      <c r="C77" s="2871" t="str">
        <f>IF(AND('General Info'!$C$12="No", 'General Info'!$C$13="No"), 0, IF('General Info'!$C$14="No", IF(ISNUMBER('Credit risk (IRB)'!H54), 'Credit risk (IRB)'!H54, ""), IF(AND(ISNUMBER($F$77), ISNUMBER($F$97), ISNUMBER('Credit risk (IRB)'!H54)), IF($F$77+$F$97&gt;0, $F$77/($F$77+$F$97) * 'Credit risk (IRB)'!H54, 0), "")))</f>
        <v/>
      </c>
      <c r="D77" s="2871" t="str">
        <f>IF(AND('General Info'!$C$12="No", 'General Info'!$C$13="No"), 0, IF('General Info'!$C$14="No", IF(ISNUMBER('Credit risk (IRB)'!L54), 'Credit risk (IRB)'!L54, ""), IF(AND(ISNUMBER($F$77), ISNUMBER($F$97), ISNUMBER('Credit risk (IRB)'!L54)), IF($F$77+$F$97&gt;0, $F$77/($F$77+$F$97) * 'Credit risk (IRB)'!L54, 0), "")))</f>
        <v/>
      </c>
      <c r="E77" s="2871" t="str">
        <f>IF(AND('General Info'!$C$12="No", 'General Info'!$C$13="No"), 0, IF('General Info'!$C$14="No", IF(ISNUMBER('Credit risk (IRB)'!M54), 'Credit risk (IRB)'!M54, ""), IF(AND(ISNUMBER($F$77), ISNUMBER($F$97), ISNUMBER('Credit risk (IRB)'!M54)), IF($F$77+$F$97&gt;0, $F$77/($F$77+$F$97) * 'Credit risk (IRB)'!M54, 0), "")))</f>
        <v/>
      </c>
      <c r="F77" s="1427" t="str">
        <f>IF(AND('General Info'!$C$12="No", 'General Info'!$C$13="No"), 0, IF(ISNUMBER('Credit risk (IRB)'!AU54),'Credit risk (IRB)'!AU54,""))</f>
        <v/>
      </c>
      <c r="G77" s="1427" t="str">
        <f>IF(AND('General Info'!$C$12="No", 'General Info'!$C$13="No"), 0, IF(ISNUMBER('Credit risk (IRB)'!AY54),'Credit risk (IRB)'!AY54,""))</f>
        <v/>
      </c>
      <c r="H77" s="1427" t="str">
        <f>IF(AND('General Info'!$C$12="No", 'General Info'!$C$13="No"), 0, IF(ISNUMBER('Credit risk (IRB)'!AZ54),'Credit risk (IRB)'!AZ54,""))</f>
        <v/>
      </c>
      <c r="I77" s="2871" t="str">
        <f>IF(AND('General Info'!$C$12="No", 'General Info'!$C$13="No"), 0, IF('General Info'!$C$14="No", IF(ISNUMBER('Credit risk (IRB)'!CM54), 'Credit risk (IRB)'!CM54, ""), IF(AND(ISNUMBER($F$77), ISNUMBER($F$97), ISNUMBER('Credit risk (IRB)'!CM54)), IF($F$77+$F$97&gt;0, $F$77/($F$77+$F$97) * 'Credit risk (IRB)'!CM54, 0), "")))</f>
        <v/>
      </c>
      <c r="J77" s="2871" t="str">
        <f>IF(AND('General Info'!$C$12="No", 'General Info'!$C$13="No"), 0, IF('General Info'!$C$14="No", IF(ISNUMBER('Credit risk (IRB)'!CO54), 'Credit risk (IRB)'!CO54, ""), IF(AND(ISNUMBER($F$77), ISNUMBER($F$97), ISNUMBER('Credit risk (IRB)'!CO54)), IF($F$77+$F$97&gt;0, $F$77/($F$77+$F$97) * 'Credit risk (IRB)'!CO54, 0), "")))</f>
        <v/>
      </c>
      <c r="K77" s="2365"/>
      <c r="L77" s="2034" t="str">
        <f t="shared" si="27"/>
        <v/>
      </c>
      <c r="M77" s="2035" t="str">
        <f t="shared" si="28"/>
        <v/>
      </c>
      <c r="N77" s="2035" t="str">
        <f t="shared" si="29"/>
        <v/>
      </c>
      <c r="O77" s="2035" t="str">
        <f t="shared" si="30"/>
        <v/>
      </c>
      <c r="P77" s="2035" t="str">
        <f t="shared" si="31"/>
        <v/>
      </c>
      <c r="Q77" s="2035" t="str">
        <f t="shared" si="32"/>
        <v/>
      </c>
      <c r="R77" s="2035" t="str">
        <f t="shared" si="33"/>
        <v/>
      </c>
      <c r="S77" s="2036" t="str">
        <f t="shared" ref="S77" si="42">IF(AND(ISNUMBER(I77),ISNUMBER(J77)), IF(AND(I77&lt;&gt;0,J77&lt;&gt;0), (J77/I77), "EAD,RWA=0"),"")</f>
        <v/>
      </c>
      <c r="T77" s="2365"/>
      <c r="U77" s="1807" t="str">
        <f t="shared" si="34"/>
        <v/>
      </c>
      <c r="V77" s="1826" t="str">
        <f t="shared" si="35"/>
        <v/>
      </c>
      <c r="W77" s="1826" t="str">
        <f t="shared" si="36"/>
        <v/>
      </c>
      <c r="X77" s="1826" t="str">
        <f t="shared" si="40"/>
        <v/>
      </c>
      <c r="Y77" s="1826" t="str">
        <f t="shared" si="37"/>
        <v/>
      </c>
      <c r="Z77" s="1826" t="str">
        <f t="shared" si="38"/>
        <v/>
      </c>
      <c r="AA77" s="1808" t="str">
        <f t="shared" si="41"/>
        <v/>
      </c>
      <c r="AB77" s="1328"/>
    </row>
    <row r="78" spans="1:28" s="1242" customFormat="1" ht="15" customHeight="1" x14ac:dyDescent="0.25">
      <c r="A78" s="1329"/>
      <c r="B78" s="1276" t="str">
        <f>SUBSTITUTE('Credit risk (IRB)'!$B$57, "; of which:", "")</f>
        <v>Eligible purchased receivables</v>
      </c>
      <c r="C78" s="2871" t="str">
        <f>IF(AND('General Info'!$C$12="No", 'General Info'!$C$13="No"), 0, IF('General Info'!$C$14="No", IF(ISNUMBER('Credit risk (IRB)'!H57), 'Credit risk (IRB)'!H57, ""), IF(AND(ISNUMBER($F$78), ISNUMBER($F$98), ISNUMBER('Credit risk (IRB)'!H57)), IF($F$78+$F$98&gt;0, $F$78/($F$78+$F$98) * 'Credit risk (IRB)'!H57, 0), "")))</f>
        <v/>
      </c>
      <c r="D78" s="2871" t="str">
        <f>IF(AND('General Info'!$C$12="No", 'General Info'!$C$13="No"), 0, IF('General Info'!$C$14="No", IF(ISNUMBER('Credit risk (IRB)'!L57), 'Credit risk (IRB)'!L57, ""), IF(AND(ISNUMBER($F$78), ISNUMBER($F$98), ISNUMBER('Credit risk (IRB)'!L57)), IF($F$78+$F$98&gt;0, $F$78/($F$78+$F$98) * 'Credit risk (IRB)'!L57, 0), "")))</f>
        <v/>
      </c>
      <c r="E78" s="2871" t="str">
        <f>IF(AND('General Info'!$C$12="No", 'General Info'!$C$13="No"), 0, IF('General Info'!$C$14="No", IF(ISNUMBER('Credit risk (IRB)'!M57), 'Credit risk (IRB)'!M57, ""), IF(AND(ISNUMBER($F$78), ISNUMBER($F$98), ISNUMBER('Credit risk (IRB)'!M57)), IF($F$78+$F$98&gt;0, $F$78/($F$78+$F$98) * 'Credit risk (IRB)'!M57, 0), "")))</f>
        <v/>
      </c>
      <c r="F78" s="1427" t="str">
        <f>IF(AND('General Info'!$C$12="No", 'General Info'!$C$13="No"), 0, IF(ISNUMBER('Credit risk (IRB)'!AU57),'Credit risk (IRB)'!AU57,""))</f>
        <v/>
      </c>
      <c r="G78" s="1427" t="str">
        <f>IF(AND('General Info'!$C$12="No", 'General Info'!$C$13="No"), 0, IF(ISNUMBER('Credit risk (IRB)'!AY57),'Credit risk (IRB)'!AY57,""))</f>
        <v/>
      </c>
      <c r="H78" s="1427" t="str">
        <f>IF(AND('General Info'!$C$12="No", 'General Info'!$C$13="No"), 0, IF(ISNUMBER('Credit risk (IRB)'!AZ57),'Credit risk (IRB)'!AZ57,""))</f>
        <v/>
      </c>
      <c r="I78" s="2871" t="str">
        <f>IF(AND('General Info'!$C$12="No", 'General Info'!$C$13="No"), 0, IF('General Info'!$C$14="No", IF(ISNUMBER('Credit risk (IRB)'!CM57), 'Credit risk (IRB)'!CM57, ""), IF(AND(ISNUMBER($F$78), ISNUMBER($F$98), ISNUMBER('Credit risk (IRB)'!CM57)), IF($F$78+$F$98&gt;0, $F$78/($F$78+$F$98) * 'Credit risk (IRB)'!CM57, 0), "")))</f>
        <v/>
      </c>
      <c r="J78" s="2871" t="str">
        <f>IF(AND('General Info'!$C$12="No", 'General Info'!$C$13="No"), 0, IF('General Info'!$C$14="No", IF(ISNUMBER('Credit risk (IRB)'!CO57), 'Credit risk (IRB)'!CO57, ""), IF(AND(ISNUMBER($F$78), ISNUMBER($F$98), ISNUMBER('Credit risk (IRB)'!CO57)), IF($F$78+$F$98&gt;0, $F$78/($F$78+$F$98) * 'Credit risk (IRB)'!CO57, 0), "")))</f>
        <v/>
      </c>
      <c r="K78" s="2365"/>
      <c r="L78" s="2034" t="str">
        <f t="shared" si="27"/>
        <v/>
      </c>
      <c r="M78" s="2035" t="str">
        <f t="shared" si="28"/>
        <v/>
      </c>
      <c r="N78" s="2035" t="str">
        <f t="shared" si="29"/>
        <v/>
      </c>
      <c r="O78" s="2035" t="str">
        <f t="shared" si="30"/>
        <v/>
      </c>
      <c r="P78" s="2035" t="str">
        <f t="shared" si="31"/>
        <v/>
      </c>
      <c r="Q78" s="2035" t="str">
        <f t="shared" si="32"/>
        <v/>
      </c>
      <c r="R78" s="2035" t="str">
        <f t="shared" si="33"/>
        <v/>
      </c>
      <c r="S78" s="2036" t="str">
        <f t="shared" si="39"/>
        <v/>
      </c>
      <c r="T78" s="2365"/>
      <c r="U78" s="1807" t="str">
        <f t="shared" si="34"/>
        <v/>
      </c>
      <c r="V78" s="1826" t="str">
        <f t="shared" si="35"/>
        <v/>
      </c>
      <c r="W78" s="1826" t="str">
        <f t="shared" si="36"/>
        <v/>
      </c>
      <c r="X78" s="1826" t="str">
        <f t="shared" si="40"/>
        <v/>
      </c>
      <c r="Y78" s="1826" t="str">
        <f t="shared" si="37"/>
        <v/>
      </c>
      <c r="Z78" s="1826" t="str">
        <f t="shared" si="38"/>
        <v/>
      </c>
      <c r="AA78" s="1808" t="str">
        <f t="shared" si="41"/>
        <v/>
      </c>
      <c r="AB78" s="1328"/>
    </row>
    <row r="79" spans="1:28" s="1242" customFormat="1" ht="15" customHeight="1" x14ac:dyDescent="0.25">
      <c r="A79" s="1329"/>
      <c r="B79" s="1276" t="str">
        <f>'Credit risk (IRB)'!$B$60</f>
        <v>Failed trades and non-DVP transactions</v>
      </c>
      <c r="C79" s="2871" t="str">
        <f>IF(AND('General Info'!$C$12="No", 'General Info'!$C$13="No"), 0, IF('General Info'!$C$14="No", IF(ISNUMBER('Credit risk (IRB)'!H60), 'Credit risk (IRB)'!H60, ""), IF(AND(ISNUMBER($F$79), ISNUMBER($F$99), ISNUMBER('Credit risk (IRB)'!H60)), IF($F$79+$F$99&gt;0, $F$79/($F$79+$F$99) * 'Credit risk (IRB)'!H60, 0), "")))</f>
        <v/>
      </c>
      <c r="D79" s="2871" t="str">
        <f>IF(AND('General Info'!$C$12="No", 'General Info'!$C$13="No"), 0, IF('General Info'!$C$14="No", IF(ISNUMBER('Credit risk (IRB)'!L60), 'Credit risk (IRB)'!L60, ""), IF(AND(ISNUMBER($F$79), ISNUMBER($F$99), ISNUMBER('Credit risk (IRB)'!L60)), IF($F$79+$F$99&gt;0, $F$79/($F$79+$F$99) * 'Credit risk (IRB)'!L60, 0), "")))</f>
        <v/>
      </c>
      <c r="E79" s="2871" t="str">
        <f>IF(AND('General Info'!$C$12="No", 'General Info'!$C$13="No"), 0, IF('General Info'!$C$14="No", IF(ISNUMBER('Credit risk (IRB)'!M60), 'Credit risk (IRB)'!M60, ""), IF(AND(ISNUMBER($F$79), ISNUMBER($F$99), ISNUMBER('Credit risk (IRB)'!M60)), IF($F$79+$F$99&gt;0, $F$79/($F$79+$F$99) * 'Credit risk (IRB)'!M60, 0), "")))</f>
        <v/>
      </c>
      <c r="F79" s="1427" t="str">
        <f>IF(AND('General Info'!$C$12="No", 'General Info'!$C$13="No"), 0, IF(ISNUMBER('Credit risk (IRB)'!AU60),'Credit risk (IRB)'!AU60,""))</f>
        <v/>
      </c>
      <c r="G79" s="1427" t="str">
        <f>IF(AND('General Info'!$C$12="No", 'General Info'!$C$13="No"), 0, IF(ISNUMBER('Credit risk (IRB)'!AY60),'Credit risk (IRB)'!AY60,""))</f>
        <v/>
      </c>
      <c r="H79" s="1427" t="str">
        <f>IF(AND('General Info'!$C$12="No", 'General Info'!$C$13="No"), 0, IF(ISNUMBER('Credit risk (IRB)'!AZ60),'Credit risk (IRB)'!AZ60,""))</f>
        <v/>
      </c>
      <c r="I79" s="2871" t="str">
        <f>IF(AND('General Info'!$C$12="No", 'General Info'!$C$13="No"), 0, IF('General Info'!$C$14="No", IF(ISNUMBER('Credit risk (IRB)'!CM60), 'Credit risk (IRB)'!CM60, ""), IF(AND(ISNUMBER($F$79), ISNUMBER($F$99), ISNUMBER('Credit risk (IRB)'!CM60)), IF($F$79+$F$99&gt;0, $F$79/($F$79+$F$99) * 'Credit risk (IRB)'!CM60, 0), "")))</f>
        <v/>
      </c>
      <c r="J79" s="2871" t="str">
        <f>IF(AND('General Info'!$C$12="No", 'General Info'!$C$13="No"), 0, IF('General Info'!$C$14="No", IF(ISNUMBER('Credit risk (IRB)'!CO60), 'Credit risk (IRB)'!CO60, ""), IF(AND(ISNUMBER($F$79), ISNUMBER($F$99), ISNUMBER('Credit risk (IRB)'!CO60)), IF($F$79+$F$99&gt;0, $F$79/($F$79+$F$99) * 'Credit risk (IRB)'!CO60, 0), "")))</f>
        <v/>
      </c>
      <c r="K79" s="2365"/>
      <c r="L79" s="2034" t="str">
        <f t="shared" si="27"/>
        <v/>
      </c>
      <c r="M79" s="2035" t="str">
        <f t="shared" si="28"/>
        <v/>
      </c>
      <c r="N79" s="2035" t="str">
        <f t="shared" si="29"/>
        <v/>
      </c>
      <c r="O79" s="2035" t="str">
        <f t="shared" si="30"/>
        <v/>
      </c>
      <c r="P79" s="2035" t="str">
        <f t="shared" si="31"/>
        <v/>
      </c>
      <c r="Q79" s="2035" t="str">
        <f t="shared" si="32"/>
        <v/>
      </c>
      <c r="R79" s="2035" t="str">
        <f t="shared" si="33"/>
        <v/>
      </c>
      <c r="S79" s="2036" t="str">
        <f t="shared" si="39"/>
        <v/>
      </c>
      <c r="T79" s="2365"/>
      <c r="U79" s="1807" t="str">
        <f t="shared" si="34"/>
        <v/>
      </c>
      <c r="V79" s="1826" t="str">
        <f t="shared" si="35"/>
        <v/>
      </c>
      <c r="W79" s="1826" t="str">
        <f t="shared" si="36"/>
        <v/>
      </c>
      <c r="X79" s="1826" t="str">
        <f t="shared" si="40"/>
        <v/>
      </c>
      <c r="Y79" s="1826" t="str">
        <f t="shared" si="37"/>
        <v/>
      </c>
      <c r="Z79" s="1826" t="str">
        <f t="shared" si="38"/>
        <v/>
      </c>
      <c r="AA79" s="1808" t="str">
        <f t="shared" si="41"/>
        <v/>
      </c>
      <c r="AB79" s="1328"/>
    </row>
    <row r="80" spans="1:28" s="1242" customFormat="1" ht="15" customHeight="1" x14ac:dyDescent="0.25">
      <c r="A80" s="1329"/>
      <c r="B80" s="2056" t="str">
        <f>SUBSTITUTE('Credit risk (IRB)'!$B$61, "; of which:", "")</f>
        <v>Other assets</v>
      </c>
      <c r="C80" s="2872" t="str">
        <f>IF(AND('General Info'!$C$12="No", 'General Info'!$C$13="No"), 0, IF('General Info'!$C$14="No", IF(ISNUMBER('Credit risk (IRB)'!H61), 'Credit risk (IRB)'!H61, ""), IF(AND(ISNUMBER($F$80), ISNUMBER($F$100),ISNUMBER('Credit risk (IRB)'!H61)), IF($F$80+$F$100&gt;0, $F$80/($F$80+$F$100) * 'Credit risk (IRB)'!H61, 0), "")))</f>
        <v/>
      </c>
      <c r="D80" s="2872" t="str">
        <f>IF(AND('General Info'!$C$12="No", 'General Info'!$C$13="No"), 0, IF('General Info'!$C$14="No", IF(ISNUMBER('Credit risk (IRB)'!L61), 'Credit risk (IRB)'!L61, ""), IF(AND(ISNUMBER($F$80), ISNUMBER($F$100),ISNUMBER('Credit risk (IRB)'!L61)), IF($F$80+$F$100&gt;0, $F$80/($F$80+$F$100) * 'Credit risk (IRB)'!L61, 0), "")))</f>
        <v/>
      </c>
      <c r="E80" s="2872" t="str">
        <f>IF(AND('General Info'!$C$12="No", 'General Info'!$C$13="No"), 0, IF('General Info'!$C$14="No", IF(ISNUMBER('Credit risk (IRB)'!M61), 'Credit risk (IRB)'!M61, ""), IF(AND(ISNUMBER($F$80), ISNUMBER($F$100),ISNUMBER('Credit risk (IRB)'!M61)), IF($F$80+$F$100&gt;0, $F$80/($F$80+$F$100) * 'Credit risk (IRB)'!M61, 0), "")))</f>
        <v/>
      </c>
      <c r="F80" s="2049" t="str">
        <f>IF(AND('General Info'!$C$12="No", 'General Info'!$C$13="No"), 0, IF(ISNUMBER('Credit risk (IRB)'!AU61),'Credit risk (IRB)'!AU61,""))</f>
        <v/>
      </c>
      <c r="G80" s="2049" t="str">
        <f>IF(AND('General Info'!$C$12="No", 'General Info'!$C$13="No"), 0, IF(ISNUMBER('Credit risk (IRB)'!AY61),'Credit risk (IRB)'!AY61,""))</f>
        <v/>
      </c>
      <c r="H80" s="2049" t="str">
        <f>IF(AND('General Info'!$C$12="No", 'General Info'!$C$13="No"), 0, IF(ISNUMBER('Credit risk (IRB)'!AZ61),'Credit risk (IRB)'!AZ61,""))</f>
        <v/>
      </c>
      <c r="I80" s="2872" t="str">
        <f>IF(AND('General Info'!$C$12="No", 'General Info'!$C$13="No"), 0, IF('General Info'!$C$14="No", IF(ISNUMBER('Credit risk (IRB)'!CM61), 'Credit risk (IRB)'!CM61, ""), IF(AND(ISNUMBER($F$80), ISNUMBER($F$100),ISNUMBER('Credit risk (IRB)'!CM61)), IF($F$80+$F$100&gt;0, $F$80/($F$80+$F$100) * 'Credit risk (IRB)'!CM61, 0), "")))</f>
        <v/>
      </c>
      <c r="J80" s="2872" t="str">
        <f>IF(AND('General Info'!$C$12="No", 'General Info'!$C$13="No"), 0, IF('General Info'!$C$14="No", IF(ISNUMBER('Credit risk (IRB)'!CO61), 'Credit risk (IRB)'!CO61, ""), IF(AND(ISNUMBER($F$80), ISNUMBER($F$100),ISNUMBER('Credit risk (IRB)'!CO61)), IF($F$80+$F$100&gt;0, $F$80/($F$80+$F$100) * 'Credit risk (IRB)'!CO61, 0), "")))</f>
        <v/>
      </c>
      <c r="K80" s="2365"/>
      <c r="L80" s="2038" t="str">
        <f t="shared" si="27"/>
        <v/>
      </c>
      <c r="M80" s="2039" t="str">
        <f t="shared" si="28"/>
        <v/>
      </c>
      <c r="N80" s="2039" t="str">
        <f t="shared" si="29"/>
        <v/>
      </c>
      <c r="O80" s="2039" t="str">
        <f t="shared" si="30"/>
        <v/>
      </c>
      <c r="P80" s="2039" t="str">
        <f t="shared" si="31"/>
        <v/>
      </c>
      <c r="Q80" s="2039" t="str">
        <f t="shared" si="32"/>
        <v/>
      </c>
      <c r="R80" s="2039" t="str">
        <f t="shared" si="33"/>
        <v/>
      </c>
      <c r="S80" s="2040" t="str">
        <f>IF(AND(ISNUMBER(I80),ISNUMBER(J80)), IF(AND(I80&lt;&gt;0,J80&lt;&gt;0), (J80/I80), "EAD,RWA=0"),"")</f>
        <v/>
      </c>
      <c r="T80" s="2365"/>
      <c r="U80" s="1807" t="str">
        <f t="shared" si="34"/>
        <v/>
      </c>
      <c r="V80" s="1826" t="str">
        <f t="shared" si="35"/>
        <v/>
      </c>
      <c r="W80" s="1826" t="str">
        <f t="shared" si="36"/>
        <v/>
      </c>
      <c r="X80" s="1826" t="str">
        <f t="shared" si="40"/>
        <v/>
      </c>
      <c r="Y80" s="1826" t="str">
        <f t="shared" si="37"/>
        <v/>
      </c>
      <c r="Z80" s="1826" t="str">
        <f t="shared" si="38"/>
        <v/>
      </c>
      <c r="AA80" s="1808" t="str">
        <f t="shared" si="41"/>
        <v/>
      </c>
      <c r="AB80" s="1328"/>
    </row>
    <row r="81" spans="1:28" s="1242" customFormat="1" ht="15" customHeight="1" x14ac:dyDescent="0.25">
      <c r="A81" s="1329"/>
      <c r="B81" s="2059" t="s">
        <v>2362</v>
      </c>
      <c r="C81" s="2060" t="str">
        <f>IF(AND(ISNUMBER(C67), ISNUMBER(C68), ISNUMBER(C69), ISNUMBER(C70), ISNUMBER(C71), ISNUMBER(C72), ISNUMBER(C73), ISNUMBER(C75), ISNUMBER(C74), ISNUMBER(C77), ISNUMBER(C78), ISNUMBER(C79), ISNUMBER(C80)), SUM(C67:C75, C77:C80), "")</f>
        <v/>
      </c>
      <c r="D81" s="2060" t="str">
        <f t="shared" ref="D81:J81" si="43">IF(AND(ISNUMBER(D67), ISNUMBER(D68), ISNUMBER(D69), ISNUMBER(D70), ISNUMBER(D71), ISNUMBER(D72), ISNUMBER(D73), ISNUMBER(D75), ISNUMBER(D74), ISNUMBER(D77), ISNUMBER(D78), ISNUMBER(D79), ISNUMBER(D80)), SUM(D67:D75, D77:D80), "")</f>
        <v/>
      </c>
      <c r="E81" s="2060" t="str">
        <f t="shared" si="43"/>
        <v/>
      </c>
      <c r="F81" s="2060" t="str">
        <f t="shared" si="43"/>
        <v/>
      </c>
      <c r="G81" s="2060" t="str">
        <f t="shared" si="43"/>
        <v/>
      </c>
      <c r="H81" s="2060" t="str">
        <f t="shared" si="43"/>
        <v/>
      </c>
      <c r="I81" s="2060" t="str">
        <f t="shared" si="43"/>
        <v/>
      </c>
      <c r="J81" s="2160" t="str">
        <f t="shared" si="43"/>
        <v/>
      </c>
      <c r="K81" s="2365"/>
      <c r="L81" s="2070" t="str">
        <f t="shared" si="27"/>
        <v/>
      </c>
      <c r="M81" s="2073" t="str">
        <f t="shared" si="28"/>
        <v/>
      </c>
      <c r="N81" s="2073" t="str">
        <f t="shared" si="29"/>
        <v/>
      </c>
      <c r="O81" s="2073" t="str">
        <f t="shared" si="30"/>
        <v/>
      </c>
      <c r="P81" s="2073" t="str">
        <f t="shared" si="31"/>
        <v/>
      </c>
      <c r="Q81" s="2073" t="str">
        <f t="shared" si="32"/>
        <v/>
      </c>
      <c r="R81" s="2073" t="str">
        <f t="shared" si="33"/>
        <v/>
      </c>
      <c r="S81" s="2071" t="str">
        <f t="shared" si="39"/>
        <v/>
      </c>
      <c r="T81" s="2365"/>
      <c r="U81" s="2759" t="str">
        <f t="shared" si="34"/>
        <v/>
      </c>
      <c r="V81" s="1843" t="str">
        <f t="shared" si="35"/>
        <v/>
      </c>
      <c r="W81" s="1843" t="str">
        <f t="shared" si="36"/>
        <v/>
      </c>
      <c r="X81" s="1843" t="str">
        <f t="shared" si="40"/>
        <v/>
      </c>
      <c r="Y81" s="1843" t="str">
        <f t="shared" si="37"/>
        <v/>
      </c>
      <c r="Z81" s="1843" t="str">
        <f t="shared" si="38"/>
        <v/>
      </c>
      <c r="AA81" s="2760" t="str">
        <f t="shared" si="41"/>
        <v/>
      </c>
      <c r="AB81" s="1328"/>
    </row>
    <row r="82" spans="1:28" s="465" customFormat="1" ht="60" customHeight="1" x14ac:dyDescent="0.25">
      <c r="A82" s="2931" t="s">
        <v>2147</v>
      </c>
      <c r="B82" s="19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04"/>
    </row>
    <row r="83" spans="1:28" s="1242" customFormat="1" ht="15" customHeight="1" x14ac:dyDescent="0.25">
      <c r="A83" s="1329"/>
      <c r="B83" s="3047" t="s">
        <v>1654</v>
      </c>
      <c r="C83" s="3050" t="s">
        <v>965</v>
      </c>
      <c r="D83" s="3051"/>
      <c r="E83" s="3051"/>
      <c r="F83" s="3036" t="s">
        <v>1716</v>
      </c>
      <c r="G83" s="3038"/>
      <c r="H83" s="1882"/>
      <c r="I83" s="3052" t="s">
        <v>1978</v>
      </c>
      <c r="J83" s="3053"/>
      <c r="K83" s="1850"/>
      <c r="L83" s="3042" t="s">
        <v>1717</v>
      </c>
      <c r="M83" s="3056"/>
      <c r="N83" s="3056"/>
      <c r="O83" s="3056"/>
      <c r="P83" s="3056"/>
      <c r="Q83" s="3056"/>
      <c r="R83" s="3056"/>
      <c r="S83" s="3057"/>
      <c r="T83" s="1850"/>
      <c r="U83" s="3043" t="s">
        <v>1617</v>
      </c>
      <c r="V83" s="3043"/>
      <c r="W83" s="3043"/>
      <c r="X83" s="3043"/>
      <c r="Y83" s="3043"/>
      <c r="Z83" s="3043"/>
      <c r="AA83" s="3044"/>
      <c r="AB83" s="1328"/>
    </row>
    <row r="84" spans="1:28" s="1242" customFormat="1" ht="30" customHeight="1" x14ac:dyDescent="0.3">
      <c r="A84" s="1329"/>
      <c r="B84" s="3048"/>
      <c r="C84" s="3040" t="s">
        <v>1702</v>
      </c>
      <c r="D84" s="3058"/>
      <c r="E84" s="3058"/>
      <c r="F84" s="3039" t="s">
        <v>1702</v>
      </c>
      <c r="G84" s="3040"/>
      <c r="H84" s="1882"/>
      <c r="I84" s="3054"/>
      <c r="J84" s="3055"/>
      <c r="K84" s="1853"/>
      <c r="L84" s="3045" t="s">
        <v>1843</v>
      </c>
      <c r="M84" s="3046"/>
      <c r="N84" s="1294"/>
      <c r="O84" s="3059" t="s">
        <v>1743</v>
      </c>
      <c r="P84" s="3059"/>
      <c r="Q84" s="3059" t="s">
        <v>1742</v>
      </c>
      <c r="R84" s="3059"/>
      <c r="S84" s="3039"/>
      <c r="T84" s="1853"/>
      <c r="U84" s="3027" t="s">
        <v>1718</v>
      </c>
      <c r="V84" s="3028"/>
      <c r="W84" s="3028"/>
      <c r="X84" s="3028"/>
      <c r="Y84" s="3028" t="s">
        <v>1743</v>
      </c>
      <c r="Z84" s="3028"/>
      <c r="AA84" s="3029"/>
      <c r="AB84" s="1328"/>
    </row>
    <row r="85" spans="1:28" s="1242" customFormat="1" ht="45" customHeight="1" x14ac:dyDescent="0.25">
      <c r="A85" s="1329"/>
      <c r="B85" s="3049"/>
      <c r="C85" s="2680" t="s">
        <v>1706</v>
      </c>
      <c r="D85" s="2705" t="s">
        <v>45</v>
      </c>
      <c r="E85" s="2705" t="s">
        <v>1698</v>
      </c>
      <c r="F85" s="2681" t="s">
        <v>1706</v>
      </c>
      <c r="G85" s="2681" t="s">
        <v>45</v>
      </c>
      <c r="H85" s="1858"/>
      <c r="I85" s="2705" t="s">
        <v>1706</v>
      </c>
      <c r="J85" s="2691" t="s">
        <v>45</v>
      </c>
      <c r="K85" s="2683"/>
      <c r="L85" s="2680" t="s">
        <v>1746</v>
      </c>
      <c r="M85" s="2681" t="s">
        <v>1747</v>
      </c>
      <c r="N85" s="1855"/>
      <c r="O85" s="2681" t="s">
        <v>1746</v>
      </c>
      <c r="P85" s="2681" t="s">
        <v>1747</v>
      </c>
      <c r="Q85" s="2681" t="s">
        <v>965</v>
      </c>
      <c r="R85" s="2681" t="s">
        <v>1716</v>
      </c>
      <c r="S85" s="2682" t="s">
        <v>1748</v>
      </c>
      <c r="T85" s="2683"/>
      <c r="U85" s="2680" t="s">
        <v>1746</v>
      </c>
      <c r="V85" s="2681" t="s">
        <v>1747</v>
      </c>
      <c r="W85" s="1855"/>
      <c r="X85" s="2681" t="s">
        <v>1749</v>
      </c>
      <c r="Y85" s="2681" t="s">
        <v>1746</v>
      </c>
      <c r="Z85" s="2681" t="s">
        <v>1747</v>
      </c>
      <c r="AA85" s="2682" t="s">
        <v>1749</v>
      </c>
      <c r="AB85" s="1328"/>
    </row>
    <row r="86" spans="1:28" s="1242" customFormat="1" ht="15" customHeight="1" x14ac:dyDescent="0.25">
      <c r="A86" s="1329"/>
      <c r="B86" s="1276" t="str">
        <f>SUBSTITUTE('Credit risk (IRB)'!$B$16, "; of which:", "")</f>
        <v>Large and mid-market general corporates</v>
      </c>
      <c r="C86" s="2870" t="str">
        <f>IF(AND('General Info'!$C$12="No", 'General Info'!$C$13="No"), 0, IF('General Info'!$C$14="No", IF(ISNUMBER('Credit risk (IRB)'!H16), 'Credit risk (IRB)'!H16, ""), IF(AND(ISNUMBER($F$67), ISNUMBER($F$86), ISNUMBER('Credit risk (IRB)'!H16)), IF($F$67+$F$86&gt;0, $F$86/($F$67+$F$86) * 'Credit risk (IRB)'!H16, 0), "")))</f>
        <v/>
      </c>
      <c r="D86" s="2870" t="str">
        <f>IF(AND('General Info'!$C$12="No", 'General Info'!$C$13="No"), 0, IF('General Info'!$C$14="No", IF(ISNUMBER('Credit risk (IRB)'!L16), 'Credit risk (IRB)'!L16, ""), IF(AND(ISNUMBER($F$67), ISNUMBER($F$86), ISNUMBER('Credit risk (IRB)'!L16)), IF($F$67+$F$86&gt;0, $F$86/($F$67+$F$86) * 'Credit risk (IRB)'!L16, 0), "")))</f>
        <v/>
      </c>
      <c r="E86" s="2870" t="str">
        <f>IF(AND('General Info'!$C$12="No", 'General Info'!$C$13="No"), 0, IF('General Info'!$C$14="No", IF(ISNUMBER('Credit risk (IRB)'!M16), 'Credit risk (IRB)'!M16, ""), IF(AND(ISNUMBER($F$67), ISNUMBER($F$86), ISNUMBER('Credit risk (IRB)'!M16)), IF($F$67+$F$86&gt;0, $F$86/($F$67+$F$86) * 'Credit risk (IRB)'!M16, 0), "")))</f>
        <v/>
      </c>
      <c r="F86" s="1876" t="str">
        <f>IF(OR(AND('General Info'!$C$12="No", 'General Info'!$C$13="No"), 'General Info'!$C$14="No"), 0, IF(ISNUMBER('Credit risk (IRB)'!CC16), 'Credit risk (IRB)'!CC16, ""))</f>
        <v/>
      </c>
      <c r="G86" s="1876" t="str">
        <f>IF(OR(AND('General Info'!$C$12="No", 'General Info'!$C$13="No"), 'General Info'!$C$14="No"), 0, IF(ISNUMBER('Credit risk (IRB)'!CG16), 'Credit risk (IRB)'!CG16, ""))</f>
        <v/>
      </c>
      <c r="H86" s="2745"/>
      <c r="I86" s="2870" t="str">
        <f>IF(AND('General Info'!$C$12="No", 'General Info'!$C$13="No"), 0, IF('General Info'!$C$14="No", IF(ISNUMBER('Credit risk (IRB)'!CM16), 'Credit risk (IRB)'!CM16, ""), IF(AND(ISNUMBER($F$67), ISNUMBER($F$86), ISNUMBER('Credit risk (IRB)'!CM16)), IF($F$67+$F$86&gt;0, $F$86/($F$67+$F$86) * 'Credit risk (IRB)'!CM16, 0), "")))</f>
        <v/>
      </c>
      <c r="J86" s="2870" t="str">
        <f>IF(AND('General Info'!$C$12="No", 'General Info'!$C$13="No"), 0, IF('General Info'!$C$14="No", IF(ISNUMBER('Credit risk (IRB)'!CO16), 'Credit risk (IRB)'!CO16, ""), IF(AND(ISNUMBER($F$67), ISNUMBER($F$86), ISNUMBER('Credit risk (IRB)'!CO16)), IF($F$67+$F$86&gt;0, $F$86/($F$67+$F$86) * 'Credit risk (IRB)'!CO16, 0), "")))</f>
        <v/>
      </c>
      <c r="K86" s="2683"/>
      <c r="L86" s="2034" t="str">
        <f t="shared" ref="L86:L100" si="44">IF(AND(ISNUMBER(C86),ISNUMBER(F86)),IF(AND(C86&lt;&gt;0,F86&lt;&gt;0),((F86-C86)/C86),"EAD=0"),"")</f>
        <v/>
      </c>
      <c r="M86" s="2036" t="str">
        <f t="shared" ref="M86:M100" si="45">IF(AND(ISNUMBER(D86),ISNUMBER(G86)),IF(AND(D86&lt;&gt;0,G86&lt;&gt;0),((G86-D86)/D86),"RWA=0"),"")</f>
        <v/>
      </c>
      <c r="N86" s="1251"/>
      <c r="O86" s="2034" t="str">
        <f t="shared" ref="O86:O100" si="46">IF(AND(ISNUMBER(F86),ISNUMBER(I86)),IF(AND(F86&lt;&gt;0,I86&lt;&gt;0),((I86-F86)/F86),"EAD=0"),"")</f>
        <v/>
      </c>
      <c r="P86" s="2035" t="str">
        <f t="shared" ref="P86:P100" si="47">IF(AND(ISNUMBER(G86),ISNUMBER(J86)),IF(AND(G86&lt;&gt;0,J86&lt;&gt;0),((J86-G86)/G86),"RWA=0"),"")</f>
        <v/>
      </c>
      <c r="Q86" s="2035" t="str">
        <f t="shared" ref="Q86:Q100" si="48">IF(AND(ISNUMBER(C86),ISNUMBER(D86)), IF(AND(C86&lt;&gt;0,D86&lt;&gt;0), (D86/C86), "EAD,RWA=0"),"")</f>
        <v/>
      </c>
      <c r="R86" s="2035" t="str">
        <f t="shared" ref="R86:R100" si="49">IF(AND(ISNUMBER(F86),ISNUMBER(G86)), IF(AND(F86&lt;&gt;0,G86&lt;&gt;0), (G86/F86), "EAD,RWA=0"),"")</f>
        <v/>
      </c>
      <c r="S86" s="2036" t="str">
        <f t="shared" ref="S86:S100" si="50">IF(AND(ISNUMBER(I86),ISNUMBER(J86)), IF(AND(I86&lt;&gt;0,J86&lt;&gt;0), (J86/I86), "EAD,RWA=0"),"")</f>
        <v/>
      </c>
      <c r="T86" s="2683"/>
      <c r="U86" s="1841" t="str">
        <f t="shared" ref="U86:U101" si="51">IF(ISNUMBER(L86), IF(ABS(L86)&gt;=0.5,"Error: diff above 50%", IF(ABS(L86)&gt;=0.3, "Warning: diff 30-50%", "Diff below 30%")),"")</f>
        <v/>
      </c>
      <c r="V86" s="1842" t="str">
        <f t="shared" ref="V86:V101" si="52">IF(ISNUMBER(M86), IF(ABS(M86)&gt;=0.5,"Error: diff above 50%", IF(ABS(M86)&gt;=0.3, "Warning: diff 30-50%", "Diff below 30%")),"")</f>
        <v/>
      </c>
      <c r="W86" s="1848"/>
      <c r="X86" s="1842"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842" t="str">
        <f t="shared" ref="Y86:Y101" si="54">IF(ISNUMBER(O86), IF(ABS(O86)&gt;=0.5,"Error: diff above 50%", IF(ABS(O86)&gt;=0.3, "Warning: diff 30-50%", "Diff below 30%")),"")</f>
        <v/>
      </c>
      <c r="Z86" s="1842" t="str">
        <f t="shared" ref="Z86:Z101" si="55">IF(ISNUMBER(P86), IF(ABS(P86)&gt;=0.5,"Error: diff above 50%", IF(ABS(P86)&gt;=0.3, "Warning: diff 30-50%", "Diff below 30%")),"")</f>
        <v/>
      </c>
      <c r="AA86" s="2758"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1328"/>
    </row>
    <row r="87" spans="1:28" s="1242" customFormat="1" ht="15" customHeight="1" x14ac:dyDescent="0.25">
      <c r="A87" s="1329"/>
      <c r="B87" s="1276" t="str">
        <f>SUBSTITUTE('Credit risk (IRB)'!$B$19, "; of which:", "")</f>
        <v>Specialised lending</v>
      </c>
      <c r="C87" s="2871" t="str">
        <f>IF(AND('General Info'!$C$12="No",'General Info'!$C$13="No"), 0, IF('General Info'!$C$14="No", IF(ISNUMBER('Credit risk (IRB)'!H19), 'Credit risk (IRB)'!H19, ""), IF(AND(ISNUMBER($F$68),ISNUMBER($F$87),ISNUMBER('Credit risk (IRB)'!H19)),IF($F$68+$F$87&gt;0,$F$87/($F$68+$F$87)*'Credit risk (IRB)'!H19, 0), "")))</f>
        <v/>
      </c>
      <c r="D87" s="2871" t="str">
        <f>IF(AND('General Info'!$C$12="No",'General Info'!$C$13="No"), 0, IF('General Info'!$C$14="No", IF(ISNUMBER('Credit risk (IRB)'!L19), 'Credit risk (IRB)'!L19, ""), IF(AND(ISNUMBER($F$68),ISNUMBER($F$87),ISNUMBER('Credit risk (IRB)'!L19)),IF($F$68+$F$87&gt;0,$F$87/($F$68+$F$87)*'Credit risk (IRB)'!L19, 0), "")))</f>
        <v/>
      </c>
      <c r="E87" s="2871" t="str">
        <f>IF(AND('General Info'!$C$12="No",'General Info'!$C$13="No"), 0, IF('General Info'!$C$14="No", IF(ISNUMBER('Credit risk (IRB)'!M19), 'Credit risk (IRB)'!M19, ""), IF(AND(ISNUMBER($F$68),ISNUMBER($F$87),ISNUMBER('Credit risk (IRB)'!M19)),IF($F$68+$F$87&gt;0,$F$87/($F$68+$F$87)*'Credit risk (IRB)'!M19, 0), "")))</f>
        <v/>
      </c>
      <c r="F87" s="1427" t="str">
        <f>IF(OR(AND('General Info'!$C$12="No", 'General Info'!$C$13="No"), 'General Info'!$C$14="No"), 0, IF(ISNUMBER('Credit risk (IRB)'!CC19), 'Credit risk (IRB)'!CC19, ""))</f>
        <v/>
      </c>
      <c r="G87" s="1427" t="str">
        <f>IF(OR(AND('General Info'!$C$12="No", 'General Info'!$C$13="No"), 'General Info'!$C$14="No"), 0, IF(ISNUMBER('Credit risk (IRB)'!CG19), 'Credit risk (IRB)'!CG19, ""))</f>
        <v/>
      </c>
      <c r="H87" s="2747"/>
      <c r="I87" s="2871" t="str">
        <f>IF(AND('General Info'!$C$12="No",'General Info'!$C$13="No"), 0, IF('General Info'!$C$14="No", IF(ISNUMBER('Credit risk (IRB)'!CM19), 'Credit risk (IRB)'!CM19, ""), IF(AND(ISNUMBER($F$68),ISNUMBER($F$87),ISNUMBER('Credit risk (IRB)'!CM19)),IF($F$68+$F$87&gt;0,$F$87/($F$68+$F$87)*'Credit risk (IRB)'!CM19, 0), "")))</f>
        <v/>
      </c>
      <c r="J87" s="2871" t="str">
        <f>IF(AND('General Info'!$C$12="No",'General Info'!$C$13="No"), 0, IF('General Info'!$C$14="No", IF(ISNUMBER('Credit risk (IRB)'!CO19), 'Credit risk (IRB)'!CO19, ""), IF(AND(ISNUMBER($F$68),ISNUMBER($F$87),ISNUMBER('Credit risk (IRB)'!CO19)),IF($F$68+$F$87&gt;0,$F$87/($F$68+$F$87)*'Credit risk (IRB)'!CO19, 0), "")))</f>
        <v/>
      </c>
      <c r="K87" s="2683"/>
      <c r="L87" s="2034" t="str">
        <f t="shared" si="44"/>
        <v/>
      </c>
      <c r="M87" s="2036" t="str">
        <f t="shared" si="45"/>
        <v/>
      </c>
      <c r="N87" s="1251"/>
      <c r="O87" s="2034" t="str">
        <f t="shared" si="46"/>
        <v/>
      </c>
      <c r="P87" s="2035" t="str">
        <f t="shared" si="47"/>
        <v/>
      </c>
      <c r="Q87" s="2035" t="str">
        <f t="shared" si="48"/>
        <v/>
      </c>
      <c r="R87" s="2035" t="str">
        <f t="shared" si="49"/>
        <v/>
      </c>
      <c r="S87" s="2036" t="str">
        <f t="shared" si="50"/>
        <v/>
      </c>
      <c r="T87" s="2683"/>
      <c r="U87" s="1807" t="str">
        <f t="shared" si="51"/>
        <v/>
      </c>
      <c r="V87" s="1826" t="str">
        <f t="shared" si="52"/>
        <v/>
      </c>
      <c r="W87" s="1251"/>
      <c r="X87" s="1826" t="str">
        <f t="shared" si="53"/>
        <v/>
      </c>
      <c r="Y87" s="1826" t="str">
        <f t="shared" si="54"/>
        <v/>
      </c>
      <c r="Z87" s="1826" t="str">
        <f t="shared" si="55"/>
        <v/>
      </c>
      <c r="AA87" s="1808" t="str">
        <f t="shared" si="56"/>
        <v/>
      </c>
      <c r="AB87" s="1328"/>
    </row>
    <row r="88" spans="1:28" s="1242" customFormat="1" ht="15" customHeight="1" x14ac:dyDescent="0.25">
      <c r="A88" s="1329"/>
      <c r="B88" s="1276" t="str">
        <f>'Credit risk (IRB)'!$B$35</f>
        <v>SME treated as corporate</v>
      </c>
      <c r="C88" s="2871" t="str">
        <f>IF(AND('General Info'!$C$12="No", 'General Info'!$C$13="No"), 0, IF('General Info'!$C$14="No", IF(ISNUMBER('Credit risk (IRB)'!H35), 'Credit risk (IRB)'!H35, ""), IF(AND(ISNUMBER($F$69), ISNUMBER($F$88), ISNUMBER('Credit risk (IRB)'!H35)), IF($F$69+$F$88&gt;0, $F$88/($F$69+$F$88) * 'Credit risk (IRB)'!H35, 0), "")))</f>
        <v/>
      </c>
      <c r="D88" s="2871" t="str">
        <f>IF(AND('General Info'!$C$12="No", 'General Info'!$C$13="No"), 0, IF('General Info'!$C$14="No", IF(ISNUMBER('Credit risk (IRB)'!L35), 'Credit risk (IRB)'!L35, ""), IF(AND(ISNUMBER($F$69), ISNUMBER($F$88), ISNUMBER('Credit risk (IRB)'!L35)), IF($F$69+$F$88&gt;0, $F$88/($F$69+$F$88) * 'Credit risk (IRB)'!L35, 0), "")))</f>
        <v/>
      </c>
      <c r="E88" s="2871" t="str">
        <f>IF(AND('General Info'!$C$12="No", 'General Info'!$C$13="No"), 0, IF('General Info'!$C$14="No", IF(ISNUMBER('Credit risk (IRB)'!M35), 'Credit risk (IRB)'!M35, ""), IF(AND(ISNUMBER($F$69), ISNUMBER($F$88), ISNUMBER('Credit risk (IRB)'!M35)), IF($F$69+$F$88&gt;0, $F$88/($F$69+$F$88) * 'Credit risk (IRB)'!M35, 0), "")))</f>
        <v/>
      </c>
      <c r="F88" s="1427" t="str">
        <f>IF(OR(AND('General Info'!$C$12="No", 'General Info'!$C$13="No"), 'General Info'!$C$14="No"), 0, IF(ISNUMBER('Credit risk (IRB)'!CC35), 'Credit risk (IRB)'!CC35, ""))</f>
        <v/>
      </c>
      <c r="G88" s="1427" t="str">
        <f>IF(OR(AND('General Info'!$C$12="No", 'General Info'!$C$13="No"), 'General Info'!$C$14="No"), 0, IF(ISNUMBER('Credit risk (IRB)'!CG35), 'Credit risk (IRB)'!CG35, ""))</f>
        <v/>
      </c>
      <c r="H88" s="2747"/>
      <c r="I88" s="2871" t="str">
        <f>IF(AND('General Info'!$C$12="No", 'General Info'!$C$13="No"), 0, IF('General Info'!$C$14="No", IF(ISNUMBER('Credit risk (IRB)'!CM35), 'Credit risk (IRB)'!CM35, ""), IF(AND(ISNUMBER($F$69), ISNUMBER($F$88), ISNUMBER('Credit risk (IRB)'!CM35)), IF($F$69+$F$88&gt;0, $F$88/($F$69+$F$88) * 'Credit risk (IRB)'!CM35, 0), "")))</f>
        <v/>
      </c>
      <c r="J88" s="2871" t="str">
        <f>IF(AND('General Info'!$C$12="No", 'General Info'!$C$13="No"), 0, IF('General Info'!$C$14="No", IF(ISNUMBER('Credit risk (IRB)'!CO35), 'Credit risk (IRB)'!CO35, ""), IF(AND(ISNUMBER($F$69), ISNUMBER($F$88), ISNUMBER('Credit risk (IRB)'!CO35)), IF($F$69+$F$88&gt;0, $F$88/($F$69+$F$88) * 'Credit risk (IRB)'!CO35, 0), "")))</f>
        <v/>
      </c>
      <c r="K88" s="2683"/>
      <c r="L88" s="2034" t="str">
        <f t="shared" si="44"/>
        <v/>
      </c>
      <c r="M88" s="2036" t="str">
        <f t="shared" si="45"/>
        <v/>
      </c>
      <c r="N88" s="1251"/>
      <c r="O88" s="2034" t="str">
        <f t="shared" si="46"/>
        <v/>
      </c>
      <c r="P88" s="2035" t="str">
        <f t="shared" si="47"/>
        <v/>
      </c>
      <c r="Q88" s="2035" t="str">
        <f t="shared" si="48"/>
        <v/>
      </c>
      <c r="R88" s="2035" t="str">
        <f t="shared" si="49"/>
        <v/>
      </c>
      <c r="S88" s="2036" t="str">
        <f t="shared" si="50"/>
        <v/>
      </c>
      <c r="T88" s="2683"/>
      <c r="U88" s="1807" t="str">
        <f t="shared" si="51"/>
        <v/>
      </c>
      <c r="V88" s="1826" t="str">
        <f t="shared" si="52"/>
        <v/>
      </c>
      <c r="W88" s="1251"/>
      <c r="X88" s="1826" t="str">
        <f t="shared" si="53"/>
        <v/>
      </c>
      <c r="Y88" s="1826" t="str">
        <f t="shared" si="54"/>
        <v/>
      </c>
      <c r="Z88" s="1826" t="str">
        <f t="shared" si="55"/>
        <v/>
      </c>
      <c r="AA88" s="1808" t="str">
        <f t="shared" si="56"/>
        <v/>
      </c>
      <c r="AB88" s="1328"/>
    </row>
    <row r="89" spans="1:28" s="1242" customFormat="1" ht="15" customHeight="1" x14ac:dyDescent="0.25">
      <c r="A89" s="1329"/>
      <c r="B89" s="1276" t="str">
        <f>'Credit risk (IRB)'!$B$36</f>
        <v>Financial institutions treated as corporates</v>
      </c>
      <c r="C89" s="2871" t="str">
        <f>IF(AND('General Info'!$C$12="No", 'General Info'!$C$13="No"), 0, IF('General Info'!$C$14="No", IF(ISNUMBER('Credit risk (IRB)'!H36), 'Credit risk (IRB)'!H36, ""), IF(AND(ISNUMBER($F$70), ISNUMBER($F$89), ISNUMBER('Credit risk (IRB)'!H36)), IF($F$70+$F$89&gt;0, $F$89/($F$70+$F$89) * 'Credit risk (IRB)'!H36, 0),"")))</f>
        <v/>
      </c>
      <c r="D89" s="2871" t="str">
        <f>IF(AND('General Info'!$C$12="No", 'General Info'!$C$13="No"), 0, IF('General Info'!$C$14="No", IF(ISNUMBER('Credit risk (IRB)'!L36), 'Credit risk (IRB)'!L36, ""), IF(AND(ISNUMBER($F$70), ISNUMBER($F$89), ISNUMBER('Credit risk (IRB)'!L36)), IF($F$70+$F$89&gt;0, $F$89/($F$70+$F$89) * 'Credit risk (IRB)'!L36, 0),"")))</f>
        <v/>
      </c>
      <c r="E89" s="2871" t="str">
        <f>IF(AND('General Info'!$C$12="No", 'General Info'!$C$13="No"), 0, IF('General Info'!$C$14="No", IF(ISNUMBER('Credit risk (IRB)'!M36), 'Credit risk (IRB)'!M36, ""), IF(AND(ISNUMBER($F$70), ISNUMBER($F$89), ISNUMBER('Credit risk (IRB)'!M36)), IF($F$70+$F$89&gt;0, $F$89/($F$70+$F$89) * 'Credit risk (IRB)'!M36, 0),"")))</f>
        <v/>
      </c>
      <c r="F89" s="1427" t="str">
        <f>IF(OR(AND('General Info'!$C$12="No", 'General Info'!$C$13="No"), 'General Info'!$C$14="No"), 0, IF(ISNUMBER('Credit risk (IRB)'!CC36), 'Credit risk (IRB)'!CC36, ""))</f>
        <v/>
      </c>
      <c r="G89" s="1427" t="str">
        <f>IF(OR(AND('General Info'!$C$12="No", 'General Info'!$C$13="No"), 'General Info'!$C$14="No"), 0, IF(ISNUMBER('Credit risk (IRB)'!CG36), 'Credit risk (IRB)'!CG36, ""))</f>
        <v/>
      </c>
      <c r="H89" s="2747"/>
      <c r="I89" s="2871" t="str">
        <f>IF(AND('General Info'!$C$12="No", 'General Info'!$C$13="No"), 0, IF('General Info'!$C$14="No", IF(ISNUMBER('Credit risk (IRB)'!CM36), 'Credit risk (IRB)'!CM36, ""), IF(AND(ISNUMBER($F$70), ISNUMBER($F$89), ISNUMBER('Credit risk (IRB)'!CM36)), IF($F$70+$F$89&gt;0, $F$89/($F$70+$F$89) * 'Credit risk (IRB)'!CM36, 0),"")))</f>
        <v/>
      </c>
      <c r="J89" s="2871" t="str">
        <f>IF(AND('General Info'!$C$12="No", 'General Info'!$C$13="No"), 0, IF('General Info'!$C$14="No", IF(ISNUMBER('Credit risk (IRB)'!CO36), 'Credit risk (IRB)'!CO36, ""), IF(AND(ISNUMBER($F$70), ISNUMBER($F$89), ISNUMBER('Credit risk (IRB)'!CO36)), IF($F$70+$F$89&gt;0, $F$89/($F$70+$F$89) * 'Credit risk (IRB)'!CO36, 0),"")))</f>
        <v/>
      </c>
      <c r="K89" s="2683"/>
      <c r="L89" s="2034" t="str">
        <f t="shared" si="44"/>
        <v/>
      </c>
      <c r="M89" s="2036" t="str">
        <f t="shared" si="45"/>
        <v/>
      </c>
      <c r="N89" s="1251"/>
      <c r="O89" s="2034" t="str">
        <f t="shared" si="46"/>
        <v/>
      </c>
      <c r="P89" s="2035" t="str">
        <f t="shared" si="47"/>
        <v/>
      </c>
      <c r="Q89" s="2035" t="str">
        <f t="shared" si="48"/>
        <v/>
      </c>
      <c r="R89" s="2035" t="str">
        <f t="shared" si="49"/>
        <v/>
      </c>
      <c r="S89" s="2036" t="str">
        <f t="shared" si="50"/>
        <v/>
      </c>
      <c r="T89" s="2683"/>
      <c r="U89" s="1807" t="str">
        <f t="shared" si="51"/>
        <v/>
      </c>
      <c r="V89" s="1826" t="str">
        <f t="shared" si="52"/>
        <v/>
      </c>
      <c r="W89" s="1251"/>
      <c r="X89" s="1826" t="str">
        <f t="shared" si="53"/>
        <v/>
      </c>
      <c r="Y89" s="1826" t="str">
        <f t="shared" si="54"/>
        <v/>
      </c>
      <c r="Z89" s="1826" t="str">
        <f t="shared" si="55"/>
        <v/>
      </c>
      <c r="AA89" s="1808" t="str">
        <f t="shared" si="56"/>
        <v/>
      </c>
      <c r="AB89" s="1328"/>
    </row>
    <row r="90" spans="1:28" s="1242" customFormat="1" ht="15" customHeight="1" x14ac:dyDescent="0.25">
      <c r="A90" s="1329"/>
      <c r="B90" s="1276" t="str">
        <f>'Credit risk (IRB)'!$B$37</f>
        <v>Sovereigns</v>
      </c>
      <c r="C90" s="2871" t="str">
        <f>IF(AND('General Info'!$C$12="No", 'General Info'!$C$13="No"), 0,IF('General Info'!$C$14="No", IF(ISNUMBER('Credit risk (IRB)'!H37), 'Credit risk (IRB)'!H37, ""),IF(AND(ISNUMBER($F$71), ISNUMBER($F$90), ISNUMBER('Credit risk (IRB)'!H37)), IF($F$71+$F$90&gt;0, $F$90/($F$71+$F$90) * 'Credit risk (IRB)'!H37, 0),"")))</f>
        <v/>
      </c>
      <c r="D90" s="2871" t="str">
        <f>IF(AND('General Info'!$C$12="No", 'General Info'!$C$13="No"), 0,IF('General Info'!$C$14="No", IF(ISNUMBER('Credit risk (IRB)'!L37), 'Credit risk (IRB)'!L37, ""),IF(AND(ISNUMBER($F$71), ISNUMBER($F$90), ISNUMBER('Credit risk (IRB)'!L37)), IF($F$71+$F$90&gt;0, $F$90/($F$71+$F$90) * 'Credit risk (IRB)'!L37, 0),"")))</f>
        <v/>
      </c>
      <c r="E90" s="2871" t="str">
        <f>IF(AND('General Info'!$C$12="No", 'General Info'!$C$13="No"), 0,IF('General Info'!$C$14="No", IF(ISNUMBER('Credit risk (IRB)'!M37), 'Credit risk (IRB)'!M37, ""),IF(AND(ISNUMBER($F$71), ISNUMBER($F$90), ISNUMBER('Credit risk (IRB)'!M37)), IF($F$71+$F$90&gt;0, $F$90/($F$71+$F$90) * 'Credit risk (IRB)'!M37, 0),"")))</f>
        <v/>
      </c>
      <c r="F90" s="1427" t="str">
        <f>IF(OR(AND('General Info'!$C$12="No", 'General Info'!$C$13="No"), 'General Info'!$C$14="No"), 0, IF(ISNUMBER('Credit risk (IRB)'!CC37), 'Credit risk (IRB)'!CC37, ""))</f>
        <v/>
      </c>
      <c r="G90" s="1427" t="str">
        <f>IF(OR(AND('General Info'!$C$12="No", 'General Info'!$C$13="No"), 'General Info'!$C$14="No"), 0, IF(ISNUMBER('Credit risk (IRB)'!CG37), 'Credit risk (IRB)'!CG37, ""))</f>
        <v/>
      </c>
      <c r="H90" s="2747"/>
      <c r="I90" s="2871" t="str">
        <f>IF(AND('General Info'!$C$12="No", 'General Info'!$C$13="No"), 0,IF('General Info'!$C$14="No", IF(ISNUMBER('Credit risk (IRB)'!CM37), 'Credit risk (IRB)'!CM37, ""),IF(AND(ISNUMBER($F$71), ISNUMBER($F$90), ISNUMBER('Credit risk (IRB)'!CM37)), IF($F$71+$F$90&gt;0, $F$90/($F$71+$F$90) * 'Credit risk (IRB)'!CM37, 0),"")))</f>
        <v/>
      </c>
      <c r="J90" s="2871" t="str">
        <f>IF(AND('General Info'!$C$12="No", 'General Info'!$C$13="No"), 0,IF('General Info'!$C$14="No", IF(ISNUMBER('Credit risk (IRB)'!CO37), 'Credit risk (IRB)'!CO37, ""),IF(AND(ISNUMBER($F$71), ISNUMBER($F$90), ISNUMBER('Credit risk (IRB)'!CO37)), IF($F$71+$F$90&gt;0, $F$90/($F$71+$F$90) * 'Credit risk (IRB)'!CO37, 0),"")))</f>
        <v/>
      </c>
      <c r="K90" s="2683"/>
      <c r="L90" s="2034" t="str">
        <f t="shared" si="44"/>
        <v/>
      </c>
      <c r="M90" s="2036" t="str">
        <f t="shared" si="45"/>
        <v/>
      </c>
      <c r="N90" s="1251"/>
      <c r="O90" s="2034" t="str">
        <f t="shared" si="46"/>
        <v/>
      </c>
      <c r="P90" s="2035" t="str">
        <f t="shared" si="47"/>
        <v/>
      </c>
      <c r="Q90" s="2035" t="str">
        <f t="shared" si="48"/>
        <v/>
      </c>
      <c r="R90" s="2035" t="str">
        <f t="shared" si="49"/>
        <v/>
      </c>
      <c r="S90" s="2036" t="str">
        <f t="shared" si="50"/>
        <v/>
      </c>
      <c r="T90" s="2683"/>
      <c r="U90" s="1807" t="str">
        <f t="shared" si="51"/>
        <v/>
      </c>
      <c r="V90" s="1826" t="str">
        <f t="shared" si="52"/>
        <v/>
      </c>
      <c r="W90" s="1251"/>
      <c r="X90" s="1826" t="str">
        <f t="shared" si="53"/>
        <v/>
      </c>
      <c r="Y90" s="1826" t="str">
        <f t="shared" si="54"/>
        <v/>
      </c>
      <c r="Z90" s="1826" t="str">
        <f t="shared" si="55"/>
        <v/>
      </c>
      <c r="AA90" s="1808" t="str">
        <f t="shared" si="56"/>
        <v/>
      </c>
      <c r="AB90" s="1328"/>
    </row>
    <row r="91" spans="1:28" s="1242" customFormat="1" ht="15" customHeight="1" x14ac:dyDescent="0.25">
      <c r="A91" s="1329"/>
      <c r="B91" s="1276" t="str">
        <f>'Credit risk (IRB)'!$B$38</f>
        <v>Banks</v>
      </c>
      <c r="C91" s="2871" t="str">
        <f>IF(AND('General Info'!$C$12="No", 'General Info'!$C$13="No"), 0, IF('General Info'!$C$14="No", IF(ISNUMBER('Credit risk (IRB)'!H38), 'Credit risk (IRB)'!H38, ""), IF(AND(ISNUMBER($F$72), ISNUMBER($F$91), ISNUMBER('Credit risk (IRB)'!H38)), IF($F$72+$F$91&gt;0, $F$91/($F$72+$F$91) * 'Credit risk (IRB)'!H38, 0),"")))</f>
        <v/>
      </c>
      <c r="D91" s="2871" t="str">
        <f>IF(AND('General Info'!$C$12="No", 'General Info'!$C$13="No"), 0, IF('General Info'!$C$14="No", IF(ISNUMBER('Credit risk (IRB)'!L38), 'Credit risk (IRB)'!L38, ""), IF(AND(ISNUMBER($F$72), ISNUMBER($F$91), ISNUMBER('Credit risk (IRB)'!L38)), IF($F$72+$F$91&gt;0, $F$91/($F$72+$F$91) * 'Credit risk (IRB)'!L38, 0),"")))</f>
        <v/>
      </c>
      <c r="E91" s="2871" t="str">
        <f>IF(AND('General Info'!$C$12="No", 'General Info'!$C$13="No"), 0, IF('General Info'!$C$14="No", IF(ISNUMBER('Credit risk (IRB)'!M38), 'Credit risk (IRB)'!M38, ""), IF(AND(ISNUMBER($F$72), ISNUMBER($F$91), ISNUMBER('Credit risk (IRB)'!M38)), IF($F$72+$F$91&gt;0, $F$91/($F$72+$F$91) * 'Credit risk (IRB)'!M38, 0),"")))</f>
        <v/>
      </c>
      <c r="F91" s="1427" t="str">
        <f>IF(OR(AND('General Info'!$C$12="No", 'General Info'!$C$13="No"), 'General Info'!$C$14="No"), 0, IF(ISNUMBER('Credit risk (IRB)'!CC38), 'Credit risk (IRB)'!CC38, ""))</f>
        <v/>
      </c>
      <c r="G91" s="1427" t="str">
        <f>IF(OR(AND('General Info'!$C$12="No", 'General Info'!$C$13="No"), 'General Info'!$C$14="No"), 0, IF(ISNUMBER('Credit risk (IRB)'!CG38), 'Credit risk (IRB)'!CG38, ""))</f>
        <v/>
      </c>
      <c r="H91" s="2746"/>
      <c r="I91" s="2871" t="str">
        <f>IF(AND('General Info'!$C$12="No", 'General Info'!$C$13="No"), 0, IF('General Info'!$C$14="No", IF(ISNUMBER('Credit risk (IRB)'!CM38), 'Credit risk (IRB)'!CM38, ""), IF(AND(ISNUMBER($F$72), ISNUMBER($F$91), ISNUMBER('Credit risk (IRB)'!CM38)), IF($F$72+$F$91&gt;0, $F$91/($F$72+$F$91) * 'Credit risk (IRB)'!CM38, 0),"")))</f>
        <v/>
      </c>
      <c r="J91" s="2871" t="str">
        <f>IF(AND('General Info'!$C$12="No", 'General Info'!$C$13="No"), 0, IF('General Info'!$C$14="No", IF(ISNUMBER('Credit risk (IRB)'!CO38), 'Credit risk (IRB)'!CO38, ""), IF(AND(ISNUMBER($F$72), ISNUMBER($F$91), ISNUMBER('Credit risk (IRB)'!CO38)), IF($F$72+$F$91&gt;0, $F$91/($F$72+$F$91) * 'Credit risk (IRB)'!CO38, 0),"")))</f>
        <v/>
      </c>
      <c r="K91" s="2683"/>
      <c r="L91" s="2034" t="str">
        <f t="shared" si="44"/>
        <v/>
      </c>
      <c r="M91" s="2036" t="str">
        <f t="shared" si="45"/>
        <v/>
      </c>
      <c r="N91" s="1251"/>
      <c r="O91" s="2034" t="str">
        <f t="shared" si="46"/>
        <v/>
      </c>
      <c r="P91" s="2035" t="str">
        <f t="shared" si="47"/>
        <v/>
      </c>
      <c r="Q91" s="2035" t="str">
        <f t="shared" si="48"/>
        <v/>
      </c>
      <c r="R91" s="2035" t="str">
        <f t="shared" si="49"/>
        <v/>
      </c>
      <c r="S91" s="2036" t="str">
        <f t="shared" si="50"/>
        <v/>
      </c>
      <c r="T91" s="2683"/>
      <c r="U91" s="1807" t="str">
        <f t="shared" si="51"/>
        <v/>
      </c>
      <c r="V91" s="1826" t="str">
        <f t="shared" si="52"/>
        <v/>
      </c>
      <c r="W91" s="1251"/>
      <c r="X91" s="1826" t="str">
        <f t="shared" si="53"/>
        <v/>
      </c>
      <c r="Y91" s="1826" t="str">
        <f t="shared" si="54"/>
        <v/>
      </c>
      <c r="Z91" s="1826" t="str">
        <f t="shared" si="55"/>
        <v/>
      </c>
      <c r="AA91" s="1808" t="str">
        <f t="shared" si="56"/>
        <v/>
      </c>
      <c r="AB91" s="1328"/>
    </row>
    <row r="92" spans="1:28" s="1242" customFormat="1" ht="15" customHeight="1" x14ac:dyDescent="0.25">
      <c r="A92" s="1329"/>
      <c r="B92" s="1276" t="str">
        <f>'Credit risk (IRB)'!$B$39</f>
        <v>Retail residential mortgages</v>
      </c>
      <c r="C92" s="2871" t="str">
        <f>IF(AND('General Info'!$C$12="No", 'General Info'!$C$13="No"), 0, IF('General Info'!$C$14="No", IF(ISNUMBER('Credit risk (IRB)'!H39), 'Credit risk (IRB)'!H39, ""), IF(AND(ISNUMBER($F$73), ISNUMBER($F$92), ISNUMBER('Credit risk (IRB)'!H39)), IF($F$73+$F$92&gt;0, $F$92/($F$73+$F$92) * 'Credit risk (IRB)'!H39, 0),"")))</f>
        <v/>
      </c>
      <c r="D92" s="2871" t="str">
        <f>IF(AND('General Info'!$C$12="No", 'General Info'!$C$13="No"), 0, IF('General Info'!$C$14="No", IF(ISNUMBER('Credit risk (IRB)'!L39), 'Credit risk (IRB)'!L39, ""), IF(AND(ISNUMBER($F$73), ISNUMBER($F$92), ISNUMBER('Credit risk (IRB)'!L39)), IF($F$73+$F$92&gt;0, $F$92/($F$73+$F$92) * 'Credit risk (IRB)'!L39, 0),"")))</f>
        <v/>
      </c>
      <c r="E92" s="2871" t="str">
        <f>IF(AND('General Info'!$C$12="No", 'General Info'!$C$13="No"), 0, IF('General Info'!$C$14="No", IF(ISNUMBER('Credit risk (IRB)'!M39), 'Credit risk (IRB)'!M39, ""), IF(AND(ISNUMBER($F$73), ISNUMBER($F$92), ISNUMBER('Credit risk (IRB)'!M39)), IF($F$73+$F$92&gt;0, $F$92/($F$73+$F$92) * 'Credit risk (IRB)'!M39, 0),"")))</f>
        <v/>
      </c>
      <c r="F92" s="1427" t="str">
        <f>IF(OR(AND('General Info'!$C$12="No", 'General Info'!$C$13="No"), 'General Info'!$C$14="No"), 0, IF(ISNUMBER('Credit risk (IRB)'!CC39), 'Credit risk (IRB)'!CC39, ""))</f>
        <v/>
      </c>
      <c r="G92" s="1427" t="str">
        <f>IF(OR(AND('General Info'!$C$12="No", 'General Info'!$C$13="No"), 'General Info'!$C$14="No"), 0, IF(ISNUMBER('Credit risk (IRB)'!CG39), 'Credit risk (IRB)'!CG39, ""))</f>
        <v/>
      </c>
      <c r="H92" s="2746"/>
      <c r="I92" s="2871" t="str">
        <f>IF(AND('General Info'!$C$12="No", 'General Info'!$C$13="No"), 0, IF('General Info'!$C$14="No", IF(ISNUMBER('Credit risk (IRB)'!CM39), 'Credit risk (IRB)'!CM39, ""), IF(AND(ISNUMBER($F$73), ISNUMBER($F$92), ISNUMBER('Credit risk (IRB)'!CM39)), IF($F$73+$F$92&gt;0, $F$92/($F$73+$F$92) * 'Credit risk (IRB)'!CM39, 0),"")))</f>
        <v/>
      </c>
      <c r="J92" s="2871" t="str">
        <f>IF(AND('General Info'!$C$12="No", 'General Info'!$C$13="No"), 0, IF('General Info'!$C$14="No", IF(ISNUMBER('Credit risk (IRB)'!CO39), 'Credit risk (IRB)'!CO39, ""), IF(AND(ISNUMBER($F$73), ISNUMBER($F$92), ISNUMBER('Credit risk (IRB)'!CO39)), IF($F$73+$F$92&gt;0, $F$92/($F$73+$F$92) * 'Credit risk (IRB)'!CO39, 0),"")))</f>
        <v/>
      </c>
      <c r="K92" s="2683"/>
      <c r="L92" s="2034" t="str">
        <f t="shared" si="44"/>
        <v/>
      </c>
      <c r="M92" s="2036" t="str">
        <f t="shared" si="45"/>
        <v/>
      </c>
      <c r="N92" s="1251"/>
      <c r="O92" s="2034" t="str">
        <f t="shared" si="46"/>
        <v/>
      </c>
      <c r="P92" s="2035" t="str">
        <f t="shared" si="47"/>
        <v/>
      </c>
      <c r="Q92" s="2035" t="str">
        <f t="shared" si="48"/>
        <v/>
      </c>
      <c r="R92" s="2035" t="str">
        <f t="shared" si="49"/>
        <v/>
      </c>
      <c r="S92" s="2036" t="str">
        <f t="shared" si="50"/>
        <v/>
      </c>
      <c r="T92" s="2683"/>
      <c r="U92" s="1807" t="str">
        <f t="shared" si="51"/>
        <v/>
      </c>
      <c r="V92" s="1826" t="str">
        <f t="shared" si="52"/>
        <v/>
      </c>
      <c r="W92" s="1251"/>
      <c r="X92" s="1826" t="str">
        <f t="shared" si="53"/>
        <v/>
      </c>
      <c r="Y92" s="1826" t="str">
        <f t="shared" si="54"/>
        <v/>
      </c>
      <c r="Z92" s="1826" t="str">
        <f t="shared" si="55"/>
        <v/>
      </c>
      <c r="AA92" s="1808" t="str">
        <f t="shared" si="56"/>
        <v/>
      </c>
      <c r="AB92" s="1328"/>
    </row>
    <row r="93" spans="1:28" s="1242" customFormat="1" ht="15" customHeight="1" x14ac:dyDescent="0.25">
      <c r="A93" s="1329"/>
      <c r="B93" s="1276" t="str">
        <f>SUBSTITUTE('Credit risk (IRB)'!$B$40, "; of which:", "")</f>
        <v>Qualifying revolving retail exposures</v>
      </c>
      <c r="C93" s="2871" t="str">
        <f>IF(AND('General Info'!$C$12="No", 'General Info'!$C$13="No"), 0, IF('General Info'!$C$14="No", IF(ISNUMBER('Credit risk (IRB)'!H40), 'Credit risk (IRB)'!H40, ""), IF(AND(ISNUMBER($F$74), ISNUMBER($F$93), ISNUMBER('Credit risk (IRB)'!H40)), IF($F$74+$F$93&gt;0, $F$93/($F$74+$F$93) * 'Credit risk (IRB)'!H40, 0),"")))</f>
        <v/>
      </c>
      <c r="D93" s="2871" t="str">
        <f>IF(AND('General Info'!$C$12="No", 'General Info'!$C$13="No"), 0, IF('General Info'!$C$14="No", IF(ISNUMBER('Credit risk (IRB)'!L40), 'Credit risk (IRB)'!L40, ""), IF(AND(ISNUMBER($F$74), ISNUMBER($F$93), ISNUMBER('Credit risk (IRB)'!L40)), IF($F$74+$F$93&gt;0, $F$93/($F$74+$F$93) * 'Credit risk (IRB)'!L40, 0),"")))</f>
        <v/>
      </c>
      <c r="E93" s="2871" t="str">
        <f>IF(AND('General Info'!$C$12="No", 'General Info'!$C$13="No"), 0, IF('General Info'!$C$14="No", IF(ISNUMBER('Credit risk (IRB)'!M40), 'Credit risk (IRB)'!M40, ""), IF(AND(ISNUMBER($F$74), ISNUMBER($F$93), ISNUMBER('Credit risk (IRB)'!M40)), IF($F$74+$F$93&gt;0, $F$93/($F$74+$F$93) * 'Credit risk (IRB)'!M40, 0),"")))</f>
        <v/>
      </c>
      <c r="F93" s="1427" t="str">
        <f>IF(OR(AND('General Info'!$C$12="No", 'General Info'!$C$13="No"), 'General Info'!$C$14="No"), 0, IF(ISNUMBER('Credit risk (IRB)'!CC40), 'Credit risk (IRB)'!CC40, ""))</f>
        <v/>
      </c>
      <c r="G93" s="1427" t="str">
        <f>IF(OR(AND('General Info'!$C$12="No", 'General Info'!$C$13="No"), 'General Info'!$C$14="No"), 0, IF(ISNUMBER('Credit risk (IRB)'!CG40), 'Credit risk (IRB)'!CG40, ""))</f>
        <v/>
      </c>
      <c r="H93" s="2746"/>
      <c r="I93" s="2871" t="str">
        <f>IF(AND('General Info'!$C$12="No", 'General Info'!$C$13="No"), 0, IF('General Info'!$C$14="No", IF(ISNUMBER('Credit risk (IRB)'!CM40), 'Credit risk (IRB)'!CM40, ""), IF(AND(ISNUMBER($F$74), ISNUMBER($F$93), ISNUMBER('Credit risk (IRB)'!CM40)), IF($F$74+$F$93&gt;0, $F$93/($F$74+$F$93) * 'Credit risk (IRB)'!CM40, 0),"")))</f>
        <v/>
      </c>
      <c r="J93" s="2871" t="str">
        <f>IF(AND('General Info'!$C$12="No", 'General Info'!$C$13="No"), 0, IF('General Info'!$C$14="No", IF(ISNUMBER('Credit risk (IRB)'!CO40), 'Credit risk (IRB)'!CO40, ""), IF(AND(ISNUMBER($F$74), ISNUMBER($F$93), ISNUMBER('Credit risk (IRB)'!CO40)), IF($F$74+$F$93&gt;0, $F$93/($F$74+$F$93) * 'Credit risk (IRB)'!CO40, 0),"")))</f>
        <v/>
      </c>
      <c r="K93" s="2683"/>
      <c r="L93" s="2034" t="str">
        <f t="shared" si="44"/>
        <v/>
      </c>
      <c r="M93" s="2036" t="str">
        <f t="shared" si="45"/>
        <v/>
      </c>
      <c r="N93" s="1251"/>
      <c r="O93" s="2034" t="str">
        <f t="shared" si="46"/>
        <v/>
      </c>
      <c r="P93" s="2035" t="str">
        <f t="shared" si="47"/>
        <v/>
      </c>
      <c r="Q93" s="2035" t="str">
        <f t="shared" si="48"/>
        <v/>
      </c>
      <c r="R93" s="2035" t="str">
        <f t="shared" si="49"/>
        <v/>
      </c>
      <c r="S93" s="2036" t="str">
        <f t="shared" si="50"/>
        <v/>
      </c>
      <c r="T93" s="2683"/>
      <c r="U93" s="1807" t="str">
        <f t="shared" si="51"/>
        <v/>
      </c>
      <c r="V93" s="1826" t="str">
        <f t="shared" si="52"/>
        <v/>
      </c>
      <c r="W93" s="1251"/>
      <c r="X93" s="1826" t="str">
        <f t="shared" si="53"/>
        <v/>
      </c>
      <c r="Y93" s="1826" t="str">
        <f t="shared" si="54"/>
        <v/>
      </c>
      <c r="Z93" s="1826" t="str">
        <f t="shared" si="55"/>
        <v/>
      </c>
      <c r="AA93" s="1808" t="str">
        <f t="shared" si="56"/>
        <v/>
      </c>
      <c r="AB93" s="1328"/>
    </row>
    <row r="94" spans="1:28" s="1242" customFormat="1" ht="15" customHeight="1" x14ac:dyDescent="0.25">
      <c r="A94" s="1329"/>
      <c r="B94" s="1276" t="str">
        <f>'Credit risk (IRB)'!$B$43</f>
        <v>Other retail; of which:</v>
      </c>
      <c r="C94" s="2871" t="str">
        <f>IF(AND('General Info'!$C$12="No", 'General Info'!$C$13="No"), 0, IF('General Info'!$C$14="No", IF(ISNUMBER('Credit risk (IRB)'!H43), 'Credit risk (IRB)'!H43, ""), IF(AND(ISNUMBER($F$75), ISNUMBER($F$94), ISNUMBER('Credit risk (IRB)'!H43)), IF($F$75+$F$94&gt;0, $F$94/($F$75+$F$94) * 'Credit risk (IRB)'!H43, 0), "")))</f>
        <v/>
      </c>
      <c r="D94" s="2871" t="str">
        <f>IF(AND('General Info'!$C$12="No", 'General Info'!$C$13="No"), 0, IF('General Info'!$C$14="No", IF(ISNUMBER('Credit risk (IRB)'!L43), 'Credit risk (IRB)'!L43, ""), IF(AND(ISNUMBER($F$75), ISNUMBER($F$94), ISNUMBER('Credit risk (IRB)'!L43)), IF($F$75+$F$94&gt;0, $F$94/($F$75+$F$94) * 'Credit risk (IRB)'!L43, 0), "")))</f>
        <v/>
      </c>
      <c r="E94" s="2871" t="str">
        <f>IF(AND('General Info'!$C$12="No", 'General Info'!$C$13="No"), 0, IF('General Info'!$C$14="No", IF(ISNUMBER('Credit risk (IRB)'!M43), 'Credit risk (IRB)'!M43, ""), IF(AND(ISNUMBER($F$75), ISNUMBER($F$94), ISNUMBER('Credit risk (IRB)'!M43)), IF($F$75+$F$94&gt;0, $F$94/($F$75+$F$94) * 'Credit risk (IRB)'!M43, 0), "")))</f>
        <v/>
      </c>
      <c r="F94" s="1427" t="str">
        <f>IF(OR(AND('General Info'!$C$12="No", 'General Info'!$C$13="No"), 'General Info'!$C$14="No"), 0, IF(ISNUMBER('Credit risk (IRB)'!CC43), 'Credit risk (IRB)'!CC43, ""))</f>
        <v/>
      </c>
      <c r="G94" s="1427" t="str">
        <f>IF(OR(AND('General Info'!$C$12="No", 'General Info'!$C$13="No"), 'General Info'!$C$14="No"), 0, IF(ISNUMBER('Credit risk (IRB)'!CG43), 'Credit risk (IRB)'!CG43, ""))</f>
        <v/>
      </c>
      <c r="H94" s="2746"/>
      <c r="I94" s="2871" t="str">
        <f>IF(AND('General Info'!$C$12="No", 'General Info'!$C$13="No"), 0, IF('General Info'!$C$14="No", IF(ISNUMBER('Credit risk (IRB)'!CM43), 'Credit risk (IRB)'!CM43, ""), IF(AND(ISNUMBER($F$75), ISNUMBER($F$94), ISNUMBER('Credit risk (IRB)'!CM43)), IF($F$75+$F$94&gt;0, $F$94/($F$75+$F$94) * 'Credit risk (IRB)'!CM43, 0), "")))</f>
        <v/>
      </c>
      <c r="J94" s="2871" t="str">
        <f>IF(AND('General Info'!$C$12="No", 'General Info'!$C$13="No"), 0, IF('General Info'!$C$14="No", IF(ISNUMBER('Credit risk (IRB)'!CO43), 'Credit risk (IRB)'!CO43, ""), IF(AND(ISNUMBER($F$75), ISNUMBER($F$94), ISNUMBER('Credit risk (IRB)'!CO43)), IF($F$75+$F$94&gt;0, $F$94/($F$75+$F$94) * 'Credit risk (IRB)'!CO43, 0), "")))</f>
        <v/>
      </c>
      <c r="K94" s="2683"/>
      <c r="L94" s="2034" t="str">
        <f t="shared" si="44"/>
        <v/>
      </c>
      <c r="M94" s="2036" t="str">
        <f t="shared" si="45"/>
        <v/>
      </c>
      <c r="N94" s="1251"/>
      <c r="O94" s="2034" t="str">
        <f t="shared" si="46"/>
        <v/>
      </c>
      <c r="P94" s="2035" t="str">
        <f t="shared" si="47"/>
        <v/>
      </c>
      <c r="Q94" s="2035" t="str">
        <f t="shared" si="48"/>
        <v/>
      </c>
      <c r="R94" s="2035" t="str">
        <f t="shared" si="49"/>
        <v/>
      </c>
      <c r="S94" s="2036" t="str">
        <f t="shared" si="50"/>
        <v/>
      </c>
      <c r="T94" s="2683"/>
      <c r="U94" s="1807" t="str">
        <f t="shared" si="51"/>
        <v/>
      </c>
      <c r="V94" s="1826" t="str">
        <f t="shared" si="52"/>
        <v/>
      </c>
      <c r="W94" s="1251"/>
      <c r="X94" s="1826" t="str">
        <f t="shared" si="53"/>
        <v/>
      </c>
      <c r="Y94" s="1826" t="str">
        <f t="shared" si="54"/>
        <v/>
      </c>
      <c r="Z94" s="1826" t="str">
        <f t="shared" si="55"/>
        <v/>
      </c>
      <c r="AA94" s="1808" t="str">
        <f t="shared" si="56"/>
        <v/>
      </c>
      <c r="AB94" s="1328"/>
    </row>
    <row r="95" spans="1:28" s="1242" customFormat="1" ht="15" customHeight="1" x14ac:dyDescent="0.25">
      <c r="A95" s="1329"/>
      <c r="B95" s="1762" t="s">
        <v>1969</v>
      </c>
      <c r="C95" s="2871" t="str">
        <f>IF(AND('General Info'!$C$12="No", 'General Info'!$C$13="No"), 0,IF('General Info'!$C$14="No", IF(AND(ISNUMBER('Credit risk (IRB)'!H45), ISNUMBER('Credit risk (IRB)'!H48)), 'Credit risk (IRB)'!H45 + 'Credit risk (IRB)'!H48, ""), IF(AND(ISNUMBER($F$76), ISNUMBER($F$95), ISNUMBER('Credit risk (IRB)'!H45), ISNUMBER('Credit risk (IRB)'!H48)), IF($F$76+$F$95&gt;0, $F$95/($F$76+$F$95) * ('Credit risk (IRB)'!H45+'Credit risk (IRB)'!H48), 0), "")))</f>
        <v/>
      </c>
      <c r="D95" s="2871" t="str">
        <f>IF(AND('General Info'!$C$12="No", 'General Info'!$C$13="No"), 0,IF('General Info'!$C$14="No", IF(AND(ISNUMBER('Credit risk (IRB)'!L45), ISNUMBER('Credit risk (IRB)'!L48)), 'Credit risk (IRB)'!L45 + 'Credit risk (IRB)'!L48, ""), IF(AND(ISNUMBER($F$76), ISNUMBER($F$95), ISNUMBER('Credit risk (IRB)'!L45), ISNUMBER('Credit risk (IRB)'!L48)), IF($F$76+$F$95&gt;0, $F$95/($F$76+$F$95) * ('Credit risk (IRB)'!L45+'Credit risk (IRB)'!L48), 0), "")))</f>
        <v/>
      </c>
      <c r="E95" s="2871" t="str">
        <f>IF(AND('General Info'!$C$12="No", 'General Info'!$C$13="No"), 0,IF('General Info'!$C$14="No", IF(AND(ISNUMBER('Credit risk (IRB)'!M45), ISNUMBER('Credit risk (IRB)'!M48)), 'Credit risk (IRB)'!M45 + 'Credit risk (IRB)'!M48, ""), IF(AND(ISNUMBER($F$76), ISNUMBER($F$95), ISNUMBER('Credit risk (IRB)'!M45), ISNUMBER('Credit risk (IRB)'!M48)), IF($F$76+$F$95&gt;0, $F$95/($F$76+$F$95) * ('Credit risk (IRB)'!M45+'Credit risk (IRB)'!M48), 0), "")))</f>
        <v/>
      </c>
      <c r="F95" s="1427" t="str">
        <f>IF(OR(AND('General Info'!$C$12="No", 'General Info'!$C$13="No"), 'General Info'!$C$14="No"), 0, IF(AND(ISNUMBER('Credit risk (IRB)'!CC45), ISNUMBER('Credit risk (IRB)'!CC48)), 'Credit risk (IRB)'!CC45+'Credit risk (IRB)'!CB48, ""))</f>
        <v/>
      </c>
      <c r="G95" s="1427" t="str">
        <f>IF(OR(AND('General Info'!$C$12="No", 'General Info'!$C$13="No"), 'General Info'!$C$14="No"), 0, IF(AND(ISNUMBER('Credit risk (IRB)'!CG45), ISNUMBER('Credit risk (IRB)'!CG48)), 'Credit risk (IRB)'!CG45+'Credit risk (IRB)'!CG48, ""))</f>
        <v/>
      </c>
      <c r="H95" s="2746"/>
      <c r="I95" s="2871" t="str">
        <f>IF(AND('General Info'!$C$12="No", 'General Info'!$C$13="No"), 0,IF('General Info'!$C$14="No", IF(AND(ISNUMBER('Credit risk (IRB)'!CM45), ISNUMBER('Credit risk (IRB)'!CM48)), 'Credit risk (IRB)'!CM45 + 'Credit risk (IRB)'!CM48, ""), IF(AND(ISNUMBER($F$76), ISNUMBER($F$95), ISNUMBER('Credit risk (IRB)'!CM45), ISNUMBER('Credit risk (IRB)'!CM48)), IF($F$76+$F$95&gt;0, $F$95/($F$76+$F$95) * ('Credit risk (IRB)'!CM45+'Credit risk (IRB)'!CM48), 0), "")))</f>
        <v/>
      </c>
      <c r="J95" s="2871" t="str">
        <f>IF(AND('General Info'!$C$12="No", 'General Info'!$C$13="No"), 0,IF('General Info'!$C$14="No", IF(AND(ISNUMBER('Credit risk (IRB)'!CO45), ISNUMBER('Credit risk (IRB)'!CO48)), 'Credit risk (IRB)'!CO45 + 'Credit risk (IRB)'!CO48, ""), IF(AND(ISNUMBER($F$76), ISNUMBER($F$95), ISNUMBER('Credit risk (IRB)'!CO45), ISNUMBER('Credit risk (IRB)'!CO48)), IF($F$76+$F$95&gt;0, $F$95/($F$76+$F$95) * ('Credit risk (IRB)'!CO45+'Credit risk (IRB)'!CO48), 0), "")))</f>
        <v/>
      </c>
      <c r="K95" s="2683"/>
      <c r="L95" s="2034" t="str">
        <f t="shared" si="44"/>
        <v/>
      </c>
      <c r="M95" s="2036" t="str">
        <f t="shared" si="45"/>
        <v/>
      </c>
      <c r="N95" s="1251"/>
      <c r="O95" s="2034" t="str">
        <f t="shared" si="46"/>
        <v/>
      </c>
      <c r="P95" s="2035" t="str">
        <f t="shared" si="47"/>
        <v/>
      </c>
      <c r="Q95" s="2035" t="str">
        <f t="shared" si="48"/>
        <v/>
      </c>
      <c r="R95" s="2035" t="str">
        <f t="shared" si="49"/>
        <v/>
      </c>
      <c r="S95" s="2036" t="str">
        <f t="shared" si="50"/>
        <v/>
      </c>
      <c r="T95" s="2683"/>
      <c r="U95" s="1807" t="str">
        <f t="shared" si="51"/>
        <v/>
      </c>
      <c r="V95" s="1826" t="str">
        <f t="shared" si="52"/>
        <v/>
      </c>
      <c r="W95" s="1251"/>
      <c r="X95" s="1826" t="str">
        <f t="shared" si="53"/>
        <v/>
      </c>
      <c r="Y95" s="1826" t="str">
        <f t="shared" si="54"/>
        <v/>
      </c>
      <c r="Z95" s="1826" t="str">
        <f t="shared" si="55"/>
        <v/>
      </c>
      <c r="AA95" s="1808" t="str">
        <f t="shared" si="56"/>
        <v/>
      </c>
      <c r="AB95" s="1328"/>
    </row>
    <row r="96" spans="1:28" s="1242" customFormat="1" ht="15" customHeight="1" x14ac:dyDescent="0.25">
      <c r="A96" s="1329"/>
      <c r="B96" s="1276" t="str">
        <f>SUBSTITUTE('Credit risk (IRB)'!$B$50, "; of which:", "")</f>
        <v>Equity exposures</v>
      </c>
      <c r="C96" s="2042" t="str">
        <f>IF(AND('General Info'!$C$12="No", 'General Info'!$C$13="No"), 0, IF(ISNUMBER('Credit risk (IRB)'!H50), 'Credit risk (IRB)'!H50, ""))</f>
        <v/>
      </c>
      <c r="D96" s="2042" t="str">
        <f>IF(AND('General Info'!$C$12="No", 'General Info'!$C$13="No"), 0, IF(ISNUMBER('Credit risk (IRB)'!L50), 'Credit risk (IRB)'!L50, ""))</f>
        <v/>
      </c>
      <c r="E96" s="2042" t="str">
        <f>IF(AND('General Info'!$C$12="No", 'General Info'!$C$13="No"), 0, IF(ISNUMBER('Credit risk (IRB)'!M50), 'Credit risk (IRB)'!M50, ""))</f>
        <v/>
      </c>
      <c r="F96" s="1427" t="str">
        <f>IF(AND('General Info'!$C$12="No", 'General Info'!$C$13="No"), 0, IF(ISNUMBER('Credit risk (IRB)'!CC50), 'Credit risk (IRB)'!CC50, ""))</f>
        <v/>
      </c>
      <c r="G96" s="1427" t="str">
        <f>IF(AND('General Info'!$C$12="No", 'General Info'!$C$13="No"), 0, IF(ISNUMBER('Credit risk (IRB)'!CG50), 'Credit risk (IRB)'!CG50, ""))</f>
        <v/>
      </c>
      <c r="H96" s="1247"/>
      <c r="I96" s="2042" t="str">
        <f>IF(ISNUMBER(F96), F96, "")</f>
        <v/>
      </c>
      <c r="J96" s="2042" t="str">
        <f>IF(ISNUMBER(G96), G96, "")</f>
        <v/>
      </c>
      <c r="K96" s="2365"/>
      <c r="L96" s="2034" t="str">
        <f t="shared" si="44"/>
        <v/>
      </c>
      <c r="M96" s="2036" t="str">
        <f t="shared" si="45"/>
        <v/>
      </c>
      <c r="N96" s="1251"/>
      <c r="O96" s="2034" t="str">
        <f t="shared" si="46"/>
        <v/>
      </c>
      <c r="P96" s="2035" t="str">
        <f t="shared" si="47"/>
        <v/>
      </c>
      <c r="Q96" s="2035" t="str">
        <f t="shared" si="48"/>
        <v/>
      </c>
      <c r="R96" s="2035" t="str">
        <f t="shared" si="49"/>
        <v/>
      </c>
      <c r="S96" s="2036" t="str">
        <f t="shared" si="50"/>
        <v/>
      </c>
      <c r="T96" s="2365"/>
      <c r="U96" s="1807" t="str">
        <f t="shared" si="51"/>
        <v/>
      </c>
      <c r="V96" s="1826" t="str">
        <f t="shared" si="52"/>
        <v/>
      </c>
      <c r="W96" s="1251"/>
      <c r="X96" s="1826" t="str">
        <f t="shared" si="53"/>
        <v/>
      </c>
      <c r="Y96" s="1826" t="str">
        <f t="shared" si="54"/>
        <v/>
      </c>
      <c r="Z96" s="1826" t="str">
        <f t="shared" si="55"/>
        <v/>
      </c>
      <c r="AA96" s="1808" t="str">
        <f t="shared" si="56"/>
        <v/>
      </c>
      <c r="AB96" s="1328"/>
    </row>
    <row r="97" spans="1:28" s="1242" customFormat="1" ht="15" customHeight="1" x14ac:dyDescent="0.25">
      <c r="A97" s="1329"/>
      <c r="B97" s="1276" t="str">
        <f>SUBSTITUTE('Credit risk (IRB)'!$B$54, "; of which:", "")</f>
        <v>Equity investment in funds</v>
      </c>
      <c r="C97" s="2871" t="str">
        <f>IF(AND('General Info'!$C$12="No", 'General Info'!$C$13="No"), 0, IF('General Info'!$C$14="No", IF(ISNUMBER('Credit risk (IRB)'!H54), 'Credit risk (IRB)'!H54, ""), IF(AND(ISNUMBER($F$77), ISNUMBER($F$97), ISNUMBER('Credit risk (IRB)'!H54)), IF($F$77+$F$97&gt;0, $F$97/($F$77+$F$97) * 'Credit risk (IRB)'!H54, 0), "")))</f>
        <v/>
      </c>
      <c r="D97" s="2871" t="str">
        <f>IF(AND('General Info'!$C$12="No", 'General Info'!$C$13="No"), 0, IF('General Info'!$C$14="No", IF(ISNUMBER('Credit risk (IRB)'!L54), 'Credit risk (IRB)'!L54, ""), IF(AND(ISNUMBER($F$77), ISNUMBER($F$97), ISNUMBER('Credit risk (IRB)'!L54)), IF($F$77+$F$97&gt;0, $F$97/($F$77+$F$97) * 'Credit risk (IRB)'!L54, 0), "")))</f>
        <v/>
      </c>
      <c r="E97" s="2871" t="str">
        <f>IF(AND('General Info'!$C$12="No", 'General Info'!$C$13="No"), 0, IF('General Info'!$C$14="No", IF(ISNUMBER('Credit risk (IRB)'!M54), 'Credit risk (IRB)'!M54, ""), IF(AND(ISNUMBER($F$77), ISNUMBER($F$97), ISNUMBER('Credit risk (IRB)'!M54)), IF($F$77+$F$97&gt;0, $F$97/($F$77+$F$97) * 'Credit risk (IRB)'!M54, 0), "")))</f>
        <v/>
      </c>
      <c r="F97" s="1427" t="str">
        <f>IF(OR(AND('General Info'!$C$12="No", 'General Info'!$C$13="No"), 'General Info'!$C$14="No"), 0, IF(ISNUMBER('Credit risk (IRB)'!CC54), 'Credit risk (IRB)'!CC54, ""))</f>
        <v/>
      </c>
      <c r="G97" s="1427" t="str">
        <f>IF(OR(AND('General Info'!$C$12="No", 'General Info'!$C$13="No"), 'General Info'!$C$14="No"), 0, IF(ISNUMBER('Credit risk (IRB)'!CG54), 'Credit risk (IRB)'!CG54, ""))</f>
        <v/>
      </c>
      <c r="H97" s="1247"/>
      <c r="I97" s="2871" t="str">
        <f>IF(AND('General Info'!$C$12="No", 'General Info'!$C$13="No"), 0, IF('General Info'!$C$14="No", IF(ISNUMBER('Credit risk (IRB)'!CM54), 'Credit risk (IRB)'!CM54, ""), IF(AND(ISNUMBER($F$77), ISNUMBER($F$97), ISNUMBER('Credit risk (IRB)'!CM54)), IF($F$77+$F$97&gt;0, $F$97/($F$77+$F$97) * 'Credit risk (IRB)'!CM54, 0), "")))</f>
        <v/>
      </c>
      <c r="J97" s="2871" t="str">
        <f>IF(AND('General Info'!$C$12="No", 'General Info'!$C$13="No"), 0, IF('General Info'!$C$14="No", IF(ISNUMBER('Credit risk (IRB)'!CO54), 'Credit risk (IRB)'!CO54, ""), IF(AND(ISNUMBER($F$77), ISNUMBER($F$97), ISNUMBER('Credit risk (IRB)'!CO54)), IF($F$77+$F$97&gt;0, $F$97/($F$77+$F$97) * 'Credit risk (IRB)'!CO54, 0), "")))</f>
        <v/>
      </c>
      <c r="K97" s="2365"/>
      <c r="L97" s="2034" t="str">
        <f t="shared" si="44"/>
        <v/>
      </c>
      <c r="M97" s="2036" t="str">
        <f t="shared" si="45"/>
        <v/>
      </c>
      <c r="N97" s="1251"/>
      <c r="O97" s="2034" t="str">
        <f t="shared" si="46"/>
        <v/>
      </c>
      <c r="P97" s="2035" t="str">
        <f t="shared" si="47"/>
        <v/>
      </c>
      <c r="Q97" s="2035" t="str">
        <f t="shared" si="48"/>
        <v/>
      </c>
      <c r="R97" s="2035" t="str">
        <f t="shared" si="49"/>
        <v/>
      </c>
      <c r="S97" s="2036" t="str">
        <f t="shared" si="50"/>
        <v/>
      </c>
      <c r="T97" s="2365"/>
      <c r="U97" s="1807" t="str">
        <f t="shared" si="51"/>
        <v/>
      </c>
      <c r="V97" s="1826" t="str">
        <f t="shared" si="52"/>
        <v/>
      </c>
      <c r="W97" s="1251"/>
      <c r="X97" s="1826" t="str">
        <f t="shared" si="53"/>
        <v/>
      </c>
      <c r="Y97" s="1826" t="str">
        <f t="shared" si="54"/>
        <v/>
      </c>
      <c r="Z97" s="1826" t="str">
        <f t="shared" si="55"/>
        <v/>
      </c>
      <c r="AA97" s="1808" t="str">
        <f t="shared" si="56"/>
        <v/>
      </c>
      <c r="AB97" s="1328"/>
    </row>
    <row r="98" spans="1:28" s="1242" customFormat="1" ht="15" customHeight="1" x14ac:dyDescent="0.25">
      <c r="A98" s="1329"/>
      <c r="B98" s="1276" t="str">
        <f>SUBSTITUTE('Credit risk (IRB)'!$B$57, "; of which:", "")</f>
        <v>Eligible purchased receivables</v>
      </c>
      <c r="C98" s="2871" t="str">
        <f>IF(AND('General Info'!$C$12="No", 'General Info'!$C$13="No"), 0, IF('General Info'!$C$14="No", IF(ISNUMBER('Credit risk (IRB)'!H57), 'Credit risk (IRB)'!H57, ""), IF(AND(ISNUMBER($F$78), ISNUMBER($F$98), ISNUMBER('Credit risk (IRB)'!H57)), IF($F$78+$F$98&gt;0, $F$98/($F$78+$F$98) * 'Credit risk (IRB)'!H57, 0), "")))</f>
        <v/>
      </c>
      <c r="D98" s="2871" t="str">
        <f>IF(AND('General Info'!$C$12="No", 'General Info'!$C$13="No"), 0, IF('General Info'!$C$14="No", IF(ISNUMBER('Credit risk (IRB)'!L57), 'Credit risk (IRB)'!L57, ""), IF(AND(ISNUMBER($F$78), ISNUMBER($F$98), ISNUMBER('Credit risk (IRB)'!L57)), IF($F$78+$F$98&gt;0, $F$98/($F$78+$F$98) * 'Credit risk (IRB)'!L57, 0), "")))</f>
        <v/>
      </c>
      <c r="E98" s="2871" t="str">
        <f>IF(AND('General Info'!$C$12="No", 'General Info'!$C$13="No"), 0, IF('General Info'!$C$14="No", IF(ISNUMBER('Credit risk (IRB)'!M57), 'Credit risk (IRB)'!M57, ""), IF(AND(ISNUMBER($F$78), ISNUMBER($F$98), ISNUMBER('Credit risk (IRB)'!M57)), IF($F$78+$F$98&gt;0, $F$98/($F$78+$F$98) * 'Credit risk (IRB)'!M57, 0), "")))</f>
        <v/>
      </c>
      <c r="F98" s="1427" t="str">
        <f>IF(OR(AND('General Info'!$C$12="No", 'General Info'!$C$13="No"), 'General Info'!$C$14="No"), 0, IF(ISNUMBER('Credit risk (IRB)'!CC57), 'Credit risk (IRB)'!CC57, ""))</f>
        <v/>
      </c>
      <c r="G98" s="1427" t="str">
        <f>IF(OR(AND('General Info'!$C$12="No", 'General Info'!$C$13="No"), 'General Info'!$C$14="No"), 0, IF(ISNUMBER('Credit risk (IRB)'!CG57), 'Credit risk (IRB)'!CG57, ""))</f>
        <v/>
      </c>
      <c r="H98" s="1247"/>
      <c r="I98" s="2871" t="str">
        <f>IF(AND('General Info'!$C$12="No", 'General Info'!$C$13="No"), 0, IF('General Info'!$C$14="No", IF(ISNUMBER('Credit risk (IRB)'!CM57), 'Credit risk (IRB)'!CM57, ""), IF(AND(ISNUMBER($F$78), ISNUMBER($F$98), ISNUMBER('Credit risk (IRB)'!CM57)), IF($F$78+$F$98&gt;0, $F$98/($F$78+$F$98) * 'Credit risk (IRB)'!CM57, 0), "")))</f>
        <v/>
      </c>
      <c r="J98" s="2871" t="str">
        <f>IF(AND('General Info'!$C$12="No", 'General Info'!$C$13="No"), 0, IF('General Info'!$C$14="No", IF(ISNUMBER('Credit risk (IRB)'!CO57), 'Credit risk (IRB)'!CO57, ""), IF(AND(ISNUMBER($F$78), ISNUMBER($F$98), ISNUMBER('Credit risk (IRB)'!CO57)), IF($F$78+$F$98&gt;0, $F$98/($F$78+$F$98) * 'Credit risk (IRB)'!CO57, 0), "")))</f>
        <v/>
      </c>
      <c r="K98" s="2365"/>
      <c r="L98" s="2034" t="str">
        <f t="shared" si="44"/>
        <v/>
      </c>
      <c r="M98" s="2036" t="str">
        <f t="shared" si="45"/>
        <v/>
      </c>
      <c r="N98" s="1251"/>
      <c r="O98" s="2034" t="str">
        <f t="shared" si="46"/>
        <v/>
      </c>
      <c r="P98" s="2035" t="str">
        <f t="shared" si="47"/>
        <v/>
      </c>
      <c r="Q98" s="2035" t="str">
        <f t="shared" si="48"/>
        <v/>
      </c>
      <c r="R98" s="2035" t="str">
        <f t="shared" si="49"/>
        <v/>
      </c>
      <c r="S98" s="2036" t="str">
        <f t="shared" si="50"/>
        <v/>
      </c>
      <c r="T98" s="2365"/>
      <c r="U98" s="1807" t="str">
        <f t="shared" si="51"/>
        <v/>
      </c>
      <c r="V98" s="1826" t="str">
        <f t="shared" si="52"/>
        <v/>
      </c>
      <c r="W98" s="1251"/>
      <c r="X98" s="1826" t="str">
        <f t="shared" si="53"/>
        <v/>
      </c>
      <c r="Y98" s="1826" t="str">
        <f t="shared" si="54"/>
        <v/>
      </c>
      <c r="Z98" s="1826" t="str">
        <f t="shared" si="55"/>
        <v/>
      </c>
      <c r="AA98" s="1808" t="str">
        <f t="shared" si="56"/>
        <v/>
      </c>
      <c r="AB98" s="1328"/>
    </row>
    <row r="99" spans="1:28" s="1242" customFormat="1" ht="15" customHeight="1" x14ac:dyDescent="0.25">
      <c r="A99" s="1329"/>
      <c r="B99" s="1276" t="str">
        <f>'Credit risk (IRB)'!$B$60</f>
        <v>Failed trades and non-DVP transactions</v>
      </c>
      <c r="C99" s="2871" t="str">
        <f>IF(AND('General Info'!$C$12="No", 'General Info'!$C$13="No"), 0, IF('General Info'!$C$14="No", IF(ISNUMBER('Credit risk (IRB)'!H60), 'Credit risk (IRB)'!H60, ""), IF(AND(ISNUMBER($F$79), ISNUMBER($F$99), ISNUMBER('Credit risk (IRB)'!H60)), IF($F$79+$F$99&gt;0, $F$99/($F$79+$F$99) * 'Credit risk (IRB)'!H60, 0), "")))</f>
        <v/>
      </c>
      <c r="D99" s="2871" t="str">
        <f>IF(AND('General Info'!$C$12="No", 'General Info'!$C$13="No"), 0, IF('General Info'!$C$14="No", IF(ISNUMBER('Credit risk (IRB)'!L60), 'Credit risk (IRB)'!L60, ""), IF(AND(ISNUMBER($F$79), ISNUMBER($F$99), ISNUMBER('Credit risk (IRB)'!L60)), IF($F$79+$F$99&gt;0, $F$99/($F$79+$F$99) * 'Credit risk (IRB)'!L60, 0), "")))</f>
        <v/>
      </c>
      <c r="E99" s="2871" t="str">
        <f>IF(AND('General Info'!$C$12="No", 'General Info'!$C$13="No"), 0, IF('General Info'!$C$14="No", IF(ISNUMBER('Credit risk (IRB)'!M60), 'Credit risk (IRB)'!M60, ""), IF(AND(ISNUMBER($F$79), ISNUMBER($F$99), ISNUMBER('Credit risk (IRB)'!M60)), IF($F$79+$F$99&gt;0, $F$99/($F$79+$F$99) * 'Credit risk (IRB)'!M60, 0), "")))</f>
        <v/>
      </c>
      <c r="F99" s="1427" t="str">
        <f>IF(OR(AND('General Info'!$C$12="No", 'General Info'!$C$13="No"), 'General Info'!$C$14="No"), 0, IF(ISNUMBER('Credit risk (IRB)'!CC60), 'Credit risk (IRB)'!CC60, ""))</f>
        <v/>
      </c>
      <c r="G99" s="1427" t="str">
        <f>IF(OR(AND('General Info'!$C$12="No", 'General Info'!$C$13="No"), 'General Info'!$C$14="No"), 0, IF(ISNUMBER('Credit risk (IRB)'!CG60), 'Credit risk (IRB)'!CG60, ""))</f>
        <v/>
      </c>
      <c r="H99" s="1247"/>
      <c r="I99" s="2871" t="str">
        <f>IF(AND('General Info'!$C$12="No", 'General Info'!$C$13="No"), 0, IF('General Info'!$C$14="No", IF(ISNUMBER('Credit risk (IRB)'!CM60), 'Credit risk (IRB)'!CM60, ""), IF(AND(ISNUMBER($F$79), ISNUMBER($F$99), ISNUMBER('Credit risk (IRB)'!CM60)), IF($F$79+$F$99&gt;0, $F$99/($F$79+$F$99) * 'Credit risk (IRB)'!CM60, 0), "")))</f>
        <v/>
      </c>
      <c r="J99" s="2871" t="str">
        <f>IF(AND('General Info'!$C$12="No", 'General Info'!$C$13="No"), 0, IF('General Info'!$C$14="No", IF(ISNUMBER('Credit risk (IRB)'!CO60), 'Credit risk (IRB)'!CO60, ""), IF(AND(ISNUMBER($F$79), ISNUMBER($F$99), ISNUMBER('Credit risk (IRB)'!CO60)), IF($F$79+$F$99&gt;0, $F$99/($F$79+$F$99) * 'Credit risk (IRB)'!CO60, 0), "")))</f>
        <v/>
      </c>
      <c r="K99" s="2365"/>
      <c r="L99" s="2034" t="str">
        <f t="shared" si="44"/>
        <v/>
      </c>
      <c r="M99" s="2036" t="str">
        <f t="shared" si="45"/>
        <v/>
      </c>
      <c r="N99" s="1251"/>
      <c r="O99" s="2034" t="str">
        <f t="shared" si="46"/>
        <v/>
      </c>
      <c r="P99" s="2035" t="str">
        <f t="shared" si="47"/>
        <v/>
      </c>
      <c r="Q99" s="2035" t="str">
        <f t="shared" si="48"/>
        <v/>
      </c>
      <c r="R99" s="2035" t="str">
        <f t="shared" si="49"/>
        <v/>
      </c>
      <c r="S99" s="2036" t="str">
        <f t="shared" si="50"/>
        <v/>
      </c>
      <c r="T99" s="2365"/>
      <c r="U99" s="1807" t="str">
        <f t="shared" si="51"/>
        <v/>
      </c>
      <c r="V99" s="1826" t="str">
        <f t="shared" si="52"/>
        <v/>
      </c>
      <c r="W99" s="1251"/>
      <c r="X99" s="1826" t="str">
        <f t="shared" si="53"/>
        <v/>
      </c>
      <c r="Y99" s="1826" t="str">
        <f t="shared" si="54"/>
        <v/>
      </c>
      <c r="Z99" s="1826" t="str">
        <f t="shared" si="55"/>
        <v/>
      </c>
      <c r="AA99" s="1808" t="str">
        <f t="shared" si="56"/>
        <v/>
      </c>
      <c r="AB99" s="1328"/>
    </row>
    <row r="100" spans="1:28" s="1242" customFormat="1" ht="15" customHeight="1" x14ac:dyDescent="0.25">
      <c r="A100" s="1329"/>
      <c r="B100" s="2056" t="str">
        <f>SUBSTITUTE('Credit risk (IRB)'!$B$61, "; of which:", "")</f>
        <v>Other assets</v>
      </c>
      <c r="C100" s="2872" t="str">
        <f>IF(AND('General Info'!$C$12="No", 'General Info'!$C$13="No"), 0, IF('General Info'!$C$14="No", IF(ISNUMBER('Credit risk (IRB)'!H61), 'Credit risk (IRB)'!H61, ""), IF(AND(ISNUMBER($F$80), ISNUMBER($F$100),ISNUMBER('Credit risk (IRB)'!H61)), IF($F$80+$F$100&gt;0, $F$100/($F$80+$F$100) * 'Credit risk (IRB)'!H61, 0), "")))</f>
        <v/>
      </c>
      <c r="D100" s="2872" t="str">
        <f>IF(AND('General Info'!$C$12="No", 'General Info'!$C$13="No"), 0, IF('General Info'!$C$14="No", IF(ISNUMBER('Credit risk (IRB)'!L61), 'Credit risk (IRB)'!L61, ""), IF(AND(ISNUMBER($F$80), ISNUMBER($F$100),ISNUMBER('Credit risk (IRB)'!L61)), IF($F$80+$F$100&gt;0, $F$100/($F$80+$F$100) * 'Credit risk (IRB)'!L61, 0), "")))</f>
        <v/>
      </c>
      <c r="E100" s="2872" t="str">
        <f>IF(AND('General Info'!$C$12="No", 'General Info'!$C$13="No"), 0, IF('General Info'!$C$14="No", IF(ISNUMBER('Credit risk (IRB)'!M61), 'Credit risk (IRB)'!M61, ""), IF(AND(ISNUMBER($F$80), ISNUMBER($F$100),ISNUMBER('Credit risk (IRB)'!M61)), IF($F$80+$F$100&gt;0, $F$100/($F$80+$F$100) * 'Credit risk (IRB)'!M61, 0), "")))</f>
        <v/>
      </c>
      <c r="F100" s="1427" t="str">
        <f>IF(OR(AND('General Info'!$C$12="No", 'General Info'!$C$13="No"), 'General Info'!$C$14="No"), 0, IF(ISNUMBER('Credit risk (IRB)'!CC61), 'Credit risk (IRB)'!CC61, ""))</f>
        <v/>
      </c>
      <c r="G100" s="1427" t="str">
        <f>IF(OR(AND('General Info'!$C$12="No", 'General Info'!$C$13="No"), 'General Info'!$C$14="No"), 0, IF(ISNUMBER('Credit risk (IRB)'!CG61), 'Credit risk (IRB)'!CG61, ""))</f>
        <v/>
      </c>
      <c r="H100" s="1259"/>
      <c r="I100" s="2872" t="str">
        <f>IF(AND('General Info'!$C$12="No", 'General Info'!$C$13="No"), 0, IF('General Info'!$C$14="No", IF(ISNUMBER('Credit risk (IRB)'!CM61), 'Credit risk (IRB)'!CM61, ""), IF(AND(ISNUMBER($F$80), ISNUMBER($F$100),ISNUMBER('Credit risk (IRB)'!CM61)), IF($F$80+$F$100&gt;0, $F$100/($F$80+$F$100) * 'Credit risk (IRB)'!CM61, 0), "")))</f>
        <v/>
      </c>
      <c r="J100" s="2872" t="str">
        <f>IF(AND('General Info'!$C$12="No", 'General Info'!$C$13="No"), 0, IF('General Info'!$C$14="No", IF(ISNUMBER('Credit risk (IRB)'!CO61), 'Credit risk (IRB)'!CO61, ""), IF(AND(ISNUMBER($F$80), ISNUMBER($F$100),ISNUMBER('Credit risk (IRB)'!CO61)), IF($F$80+$F$100&gt;0, $F$100/($F$80+$F$100) * 'Credit risk (IRB)'!CO61, 0), "")))</f>
        <v/>
      </c>
      <c r="K100" s="2365"/>
      <c r="L100" s="2034" t="str">
        <f t="shared" si="44"/>
        <v/>
      </c>
      <c r="M100" s="2036" t="str">
        <f t="shared" si="45"/>
        <v/>
      </c>
      <c r="N100" s="1251"/>
      <c r="O100" s="2034" t="str">
        <f t="shared" si="46"/>
        <v/>
      </c>
      <c r="P100" s="2035" t="str">
        <f t="shared" si="47"/>
        <v/>
      </c>
      <c r="Q100" s="2035" t="str">
        <f t="shared" si="48"/>
        <v/>
      </c>
      <c r="R100" s="2035" t="str">
        <f t="shared" si="49"/>
        <v/>
      </c>
      <c r="S100" s="2036" t="str">
        <f t="shared" si="50"/>
        <v/>
      </c>
      <c r="T100" s="2365"/>
      <c r="U100" s="1807" t="str">
        <f t="shared" si="51"/>
        <v/>
      </c>
      <c r="V100" s="1826" t="str">
        <f t="shared" si="52"/>
        <v/>
      </c>
      <c r="W100" s="1251"/>
      <c r="X100" s="1826" t="str">
        <f t="shared" si="53"/>
        <v/>
      </c>
      <c r="Y100" s="1826" t="str">
        <f t="shared" si="54"/>
        <v/>
      </c>
      <c r="Z100" s="1826" t="str">
        <f t="shared" si="55"/>
        <v/>
      </c>
      <c r="AA100" s="1808" t="str">
        <f t="shared" si="56"/>
        <v/>
      </c>
      <c r="AB100" s="1328"/>
    </row>
    <row r="101" spans="1:28" s="1242" customFormat="1" ht="15" customHeight="1" x14ac:dyDescent="0.25">
      <c r="A101" s="1329"/>
      <c r="B101" s="2059" t="s">
        <v>2363</v>
      </c>
      <c r="C101" s="2060" t="str">
        <f>IF(AND(ISNUMBER(C86), ISNUMBER(C87), ISNUMBER(C88), ISNUMBER(C89), ISNUMBER(C90), ISNUMBER(C91), ISNUMBER(C92), ISNUMBER(C93), ISNUMBER(C94), ISNUMBER(C96), ISNUMBER(C97), ISNUMBER(C98), ISNUMBER(C99), ISNUMBER(C100)), SUM(C87:C94, C96:C100), "")</f>
        <v/>
      </c>
      <c r="D101" s="2060" t="str">
        <f>IF(AND(ISNUMBER(D86), ISNUMBER(D87), ISNUMBER(D88), ISNUMBER(D89), ISNUMBER(D90), ISNUMBER(D91), ISNUMBER(D92), ISNUMBER(D93), ISNUMBER(D94), ISNUMBER(D96), ISNUMBER(D97), ISNUMBER(D98), ISNUMBER(D99), ISNUMBER(D100)), SUM(D87:D94, D96:D100), "")</f>
        <v/>
      </c>
      <c r="E101" s="2060" t="str">
        <f>IF(AND(ISNUMBER(E86), ISNUMBER(E87), ISNUMBER(E88), ISNUMBER(E89), ISNUMBER(E90), ISNUMBER(E91), ISNUMBER(E92), ISNUMBER(E93), ISNUMBER(E94), ISNUMBER(E96), ISNUMBER(E97), ISNUMBER(E98), ISNUMBER(E99), ISNUMBER(E100)), SUM(E87:E94, E96:E100), "")</f>
        <v/>
      </c>
      <c r="F101" s="2060" t="str">
        <f>IF(AND(ISNUMBER(F86), ISNUMBER(F87), ISNUMBER(F88), ISNUMBER(F89), ISNUMBER(F90), ISNUMBER(F91), ISNUMBER(F92), ISNUMBER(F93), ISNUMBER(F94), ISNUMBER(F96), ISNUMBER(F97), ISNUMBER(F98), ISNUMBER(F99), ISNUMBER(F100)), SUM(F87:F94, F96:F100), "")</f>
        <v/>
      </c>
      <c r="G101" s="2060" t="str">
        <f>IF(AND(ISNUMBER(G86), ISNUMBER(G87), ISNUMBER(G88), ISNUMBER(G89), ISNUMBER(G90), ISNUMBER(G91), ISNUMBER(G92), ISNUMBER(G93), ISNUMBER(G94), ISNUMBER(G96), ISNUMBER(G97), ISNUMBER(G98), ISNUMBER(G99), ISNUMBER(G100)), SUM(G87:G94, G96:G100), "")</f>
        <v/>
      </c>
      <c r="H101" s="1268"/>
      <c r="I101" s="2060" t="str">
        <f>IF(AND(ISNUMBER(I86), ISNUMBER(I87), ISNUMBER(I88), ISNUMBER(I89), ISNUMBER(I90), ISNUMBER(I91), ISNUMBER(I92), ISNUMBER(I93), ISNUMBER(I94), ISNUMBER(I96), ISNUMBER(I97), ISNUMBER(I98), ISNUMBER(I99), ISNUMBER(I100)), SUM(I87:I94, I96:I100), "")</f>
        <v/>
      </c>
      <c r="J101" s="2058" t="str">
        <f>IF(AND(ISNUMBER(J86), ISNUMBER(J87), ISNUMBER(J88), ISNUMBER(J89), ISNUMBER(J90), ISNUMBER(J91), ISNUMBER(J92), ISNUMBER(J93), ISNUMBER(J94), ISNUMBER(J96), ISNUMBER(J97), ISNUMBER(J98), ISNUMBER(J99), ISNUMBER(J100)), SUM(J87:J94, J96:J100), "")</f>
        <v/>
      </c>
      <c r="K101" s="2365"/>
      <c r="L101" s="2070" t="str">
        <f t="shared" ref="L101" si="57">IF(AND(ISNUMBER(C101),ISNUMBER(F101)),IF(AND(C101&lt;&gt;0,F101&lt;&gt;0),((F101-C101)/C101),"EAD=0"),"")</f>
        <v/>
      </c>
      <c r="M101" s="2073" t="str">
        <f t="shared" ref="M101" si="58">IF(AND(ISNUMBER(D101),ISNUMBER(G101)),IF(AND(D101&lt;&gt;0,G101&lt;&gt;0),((G101-D101)/D101),"RWA=0"),"")</f>
        <v/>
      </c>
      <c r="N101" s="1268"/>
      <c r="O101" s="2073" t="str">
        <f t="shared" ref="O101" si="59">IF(AND(ISNUMBER(F101),ISNUMBER(I101)),IF(AND(F101&lt;&gt;0,I101&lt;&gt;0),((I101-F101)/F101),"EAD=0"),"")</f>
        <v/>
      </c>
      <c r="P101" s="2073" t="str">
        <f t="shared" ref="P101" si="60">IF(AND(ISNUMBER(G101),ISNUMBER(J101)),IF(AND(G101&lt;&gt;0,J101&lt;&gt;0),((J101-G101)/G101),"RWA=0"),"")</f>
        <v/>
      </c>
      <c r="Q101" s="2073" t="str">
        <f t="shared" ref="Q101" si="61">IF(AND(ISNUMBER(C101),ISNUMBER(D101)), IF(AND(C101&lt;&gt;0,D101&lt;&gt;0), (D101/C101), "EAD,RWA=0"),"")</f>
        <v/>
      </c>
      <c r="R101" s="2073" t="str">
        <f t="shared" ref="R101" si="62">IF(AND(ISNUMBER(F101),ISNUMBER(G101)), IF(AND(F101&lt;&gt;0,G101&lt;&gt;0), (G101/F101), "EAD,RWA=0"),"")</f>
        <v/>
      </c>
      <c r="S101" s="2071" t="str">
        <f t="shared" ref="S101" si="63">IF(AND(ISNUMBER(I101),ISNUMBER(J101)), IF(AND(I101&lt;&gt;0,J101&lt;&gt;0), (J101/I101), "EAD,RWA=0"),"")</f>
        <v/>
      </c>
      <c r="T101" s="2365"/>
      <c r="U101" s="2759" t="str">
        <f t="shared" si="51"/>
        <v/>
      </c>
      <c r="V101" s="1843" t="str">
        <f t="shared" si="52"/>
        <v/>
      </c>
      <c r="W101" s="1290"/>
      <c r="X101" s="1843" t="str">
        <f t="shared" si="53"/>
        <v/>
      </c>
      <c r="Y101" s="1843" t="str">
        <f t="shared" si="54"/>
        <v/>
      </c>
      <c r="Z101" s="1843" t="str">
        <f t="shared" si="55"/>
        <v/>
      </c>
      <c r="AA101" s="2760" t="str">
        <f t="shared" si="56"/>
        <v/>
      </c>
      <c r="AB101" s="1328"/>
    </row>
    <row r="102" spans="1:28" s="1242" customFormat="1" ht="15" customHeight="1" x14ac:dyDescent="0.25">
      <c r="A102" s="1329"/>
      <c r="C102" s="2761"/>
      <c r="D102" s="341"/>
      <c r="E102" s="341"/>
      <c r="F102" s="341"/>
      <c r="G102" s="341"/>
      <c r="H102" s="341"/>
      <c r="I102" s="341"/>
      <c r="J102" s="341"/>
      <c r="L102" s="341"/>
      <c r="M102" s="341"/>
      <c r="N102" s="341"/>
      <c r="O102" s="341"/>
      <c r="P102" s="341"/>
      <c r="Q102" s="341"/>
      <c r="R102" s="341"/>
      <c r="S102" s="341"/>
      <c r="U102" s="341"/>
      <c r="V102" s="341"/>
      <c r="W102" s="341"/>
      <c r="X102" s="341"/>
      <c r="Y102" s="341"/>
      <c r="Z102" s="341"/>
      <c r="AA102" s="341"/>
      <c r="AB102" s="1328"/>
    </row>
    <row r="103" spans="1:28" s="2302" customFormat="1" ht="60" customHeight="1" x14ac:dyDescent="0.25">
      <c r="A103" s="2179" t="s">
        <v>1979</v>
      </c>
      <c r="B103" s="1751"/>
      <c r="C103" s="1861"/>
      <c r="D103" s="1750"/>
      <c r="E103" s="1750"/>
      <c r="F103" s="1750"/>
      <c r="G103" s="1750"/>
      <c r="H103" s="1750"/>
      <c r="I103" s="1750"/>
      <c r="J103" s="1750"/>
      <c r="K103" s="1750"/>
      <c r="L103" s="1750"/>
      <c r="M103" s="1750"/>
      <c r="N103" s="1750"/>
      <c r="O103" s="1750"/>
      <c r="P103" s="1750"/>
      <c r="Q103" s="1750"/>
      <c r="R103" s="1750"/>
      <c r="S103" s="1750"/>
      <c r="T103" s="1750"/>
      <c r="U103" s="1750"/>
      <c r="V103" s="1750"/>
      <c r="AB103" s="2307"/>
    </row>
    <row r="104" spans="1:28" s="1242" customFormat="1" ht="15" customHeight="1" x14ac:dyDescent="0.25">
      <c r="A104" s="1329"/>
      <c r="B104" s="3060" t="s">
        <v>1980</v>
      </c>
      <c r="C104" s="3067" t="s">
        <v>1715</v>
      </c>
      <c r="D104" s="3068"/>
      <c r="E104" s="3068"/>
      <c r="F104" s="3030" t="s">
        <v>1716</v>
      </c>
      <c r="G104" s="3031"/>
      <c r="H104" s="3032"/>
      <c r="I104" s="3072" t="s">
        <v>1978</v>
      </c>
      <c r="J104" s="3052"/>
      <c r="K104" s="183"/>
      <c r="L104" s="3041" t="s">
        <v>1717</v>
      </c>
      <c r="M104" s="3041"/>
      <c r="N104" s="3041"/>
      <c r="O104" s="3041"/>
      <c r="P104" s="3042"/>
      <c r="Q104" s="341"/>
      <c r="R104" s="341"/>
      <c r="S104" s="341"/>
      <c r="T104" s="1850"/>
      <c r="U104" s="341"/>
      <c r="V104" s="341"/>
      <c r="W104" s="341"/>
      <c r="X104" s="341"/>
      <c r="Y104" s="341"/>
      <c r="Z104" s="341"/>
      <c r="AA104" s="341"/>
      <c r="AB104" s="1328"/>
    </row>
    <row r="105" spans="1:28" s="1242" customFormat="1" ht="30" customHeight="1" x14ac:dyDescent="0.25">
      <c r="A105" s="1329"/>
      <c r="B105" s="3048"/>
      <c r="C105" s="3069"/>
      <c r="D105" s="3070"/>
      <c r="E105" s="3070"/>
      <c r="F105" s="3033"/>
      <c r="G105" s="3034"/>
      <c r="H105" s="3035"/>
      <c r="I105" s="3073"/>
      <c r="J105" s="3054"/>
      <c r="K105" s="183"/>
      <c r="L105" s="3077" t="s">
        <v>1718</v>
      </c>
      <c r="M105" s="3078"/>
      <c r="N105" s="3078"/>
      <c r="O105" s="3079" t="s">
        <v>1719</v>
      </c>
      <c r="P105" s="3080"/>
      <c r="Q105" s="341"/>
      <c r="R105" s="341"/>
      <c r="S105" s="341"/>
      <c r="T105" s="1850"/>
      <c r="U105" s="341"/>
      <c r="V105" s="341"/>
      <c r="W105" s="341"/>
      <c r="X105" s="341"/>
      <c r="Y105" s="341"/>
      <c r="Z105" s="341"/>
      <c r="AA105" s="341"/>
      <c r="AB105" s="1328"/>
    </row>
    <row r="106" spans="1:28" s="1242" customFormat="1" ht="45" customHeight="1" x14ac:dyDescent="0.25">
      <c r="A106" s="1887"/>
      <c r="B106" s="3061"/>
      <c r="C106" s="2680" t="s">
        <v>1656</v>
      </c>
      <c r="D106" s="2681" t="s">
        <v>45</v>
      </c>
      <c r="E106" s="2681" t="s">
        <v>1698</v>
      </c>
      <c r="F106" s="2695" t="s">
        <v>1656</v>
      </c>
      <c r="G106" s="2681" t="s">
        <v>45</v>
      </c>
      <c r="H106" s="2681" t="s">
        <v>1698</v>
      </c>
      <c r="I106" s="2694" t="s">
        <v>1656</v>
      </c>
      <c r="J106" s="2682" t="s">
        <v>45</v>
      </c>
      <c r="K106" s="183"/>
      <c r="L106" s="2680" t="s">
        <v>1720</v>
      </c>
      <c r="M106" s="2681" t="s">
        <v>1721</v>
      </c>
      <c r="N106" s="2681" t="s">
        <v>1722</v>
      </c>
      <c r="O106" s="2681" t="s">
        <v>1723</v>
      </c>
      <c r="P106" s="2682" t="s">
        <v>1721</v>
      </c>
      <c r="Q106" s="341"/>
      <c r="R106" s="341"/>
      <c r="S106" s="341"/>
      <c r="T106" s="2683"/>
      <c r="U106" s="341"/>
      <c r="V106" s="341"/>
      <c r="W106" s="341"/>
      <c r="X106" s="341"/>
      <c r="Y106" s="341"/>
      <c r="Z106" s="341"/>
      <c r="AA106" s="341"/>
      <c r="AB106" s="1328"/>
    </row>
    <row r="107" spans="1:28" s="1334" customFormat="1" ht="15" customHeight="1" x14ac:dyDescent="0.25">
      <c r="A107" s="1329"/>
      <c r="B107" s="1641" t="s">
        <v>291</v>
      </c>
      <c r="C107" s="2762" t="str">
        <f t="shared" ref="C107:J107" si="64">IF(ISNUMBER(C38), C38, "")</f>
        <v/>
      </c>
      <c r="D107" s="2763" t="str">
        <f t="shared" si="64"/>
        <v/>
      </c>
      <c r="E107" s="2763" t="str">
        <f t="shared" si="64"/>
        <v/>
      </c>
      <c r="F107" s="2764" t="str">
        <f t="shared" si="64"/>
        <v/>
      </c>
      <c r="G107" s="2763" t="str">
        <f t="shared" si="64"/>
        <v/>
      </c>
      <c r="H107" s="2763" t="str">
        <f t="shared" si="64"/>
        <v/>
      </c>
      <c r="I107" s="2763" t="str">
        <f t="shared" si="64"/>
        <v/>
      </c>
      <c r="J107" s="2764" t="str">
        <f t="shared" si="64"/>
        <v/>
      </c>
      <c r="K107" s="183"/>
      <c r="L107" s="2031" t="str">
        <f>IF(AND(ISNUMBER(C107),ISNUMBER(F107)),IF(AND(C107&lt;&gt;0,F107&lt;&gt;0),((F107-C107)/C107),"EAD=0"),"")</f>
        <v/>
      </c>
      <c r="M107" s="2032" t="str">
        <f>IF(AND(ISNUMBER(D107),ISNUMBER(G107)),IF(AND(D107&lt;&gt;0,G107&lt;&gt;0),((G107-D107)/D107),"RWA=0"),"")</f>
        <v/>
      </c>
      <c r="N107" s="2032" t="str">
        <f>IF(AND(ISNUMBER(E107),ISNUMBER(H107)),IF(AND(E107&lt;&gt;0,H107&lt;&gt;0),((H107-E107)/E107),"EL=0"),"")</f>
        <v/>
      </c>
      <c r="O107" s="2032" t="str">
        <f>IF(AND(ISNUMBER(F107),ISNUMBER(I107)),IF(AND(F107&lt;&gt;0,I107&lt;&gt;0),((I107-F107)/F107),"EAD=0"),"")</f>
        <v/>
      </c>
      <c r="P107" s="2033" t="str">
        <f>IF(AND(ISNUMBER(G107),ISNUMBER(J107)),IF(AND(G107&lt;&gt;0,J107&lt;&gt;0),((J107-G107)/G107),"RWA=0"),"")</f>
        <v/>
      </c>
      <c r="Q107" s="341"/>
      <c r="R107" s="341"/>
      <c r="S107" s="341"/>
      <c r="T107" s="1242"/>
      <c r="U107" s="341"/>
      <c r="V107" s="341"/>
      <c r="W107" s="341"/>
      <c r="X107" s="341"/>
      <c r="Y107" s="341"/>
      <c r="Z107" s="341"/>
      <c r="AA107" s="341"/>
      <c r="AB107" s="1328"/>
    </row>
    <row r="108" spans="1:28" s="465" customFormat="1" ht="15" customHeight="1" x14ac:dyDescent="0.25">
      <c r="A108" s="955"/>
      <c r="B108" s="1873" t="s">
        <v>1993</v>
      </c>
      <c r="C108" s="2765"/>
      <c r="D108" s="477" t="str">
        <f>IF(ISNUMBER('CCR and CVA'!C63), 12.5*'CCR and CVA'!C63, "")</f>
        <v/>
      </c>
      <c r="E108" s="2766"/>
      <c r="F108" s="2767"/>
      <c r="G108" s="477" t="str">
        <f>IF(ISNUMBER('CCR and CVA'!C108), 12.5*'CCR and CVA'!C108, "")</f>
        <v/>
      </c>
      <c r="H108" s="2767"/>
      <c r="I108" s="2767"/>
      <c r="J108" s="338" t="str">
        <f>IF(ISNUMBER('CCR and CVA'!D108), 12.5*'CCR and CVA'!D108, "")</f>
        <v/>
      </c>
      <c r="K108" s="183"/>
      <c r="L108" s="2768"/>
      <c r="M108" s="2035" t="str">
        <f>IF(AND(ISNUMBER(D108),ISNUMBER('CCR and CVA'!C108)),IF(AND(D108&lt;&gt;0,'CCR and CVA'!C108&lt;&gt;0),(('CCR and CVA'!C108-D108)/D108),"RWA=0"),"")</f>
        <v/>
      </c>
      <c r="N108" s="2769"/>
      <c r="O108" s="2769"/>
      <c r="P108" s="2036" t="str">
        <f>IF(AND(ISNUMBER(G108),ISNUMBER(J108)),IF(AND(G108&lt;&gt;0,J108&lt;&gt;0),((J108-G108)/G108),"RWA=0"),"")</f>
        <v/>
      </c>
      <c r="Q108" s="341"/>
      <c r="R108" s="341"/>
      <c r="S108" s="341"/>
      <c r="T108" s="321"/>
      <c r="AB108" s="1804"/>
    </row>
    <row r="109" spans="1:28" s="465" customFormat="1" ht="15" customHeight="1" x14ac:dyDescent="0.25">
      <c r="A109" s="955"/>
      <c r="B109" s="1507" t="s">
        <v>357</v>
      </c>
      <c r="C109" s="2770"/>
      <c r="D109" s="477" t="str">
        <f>IF(AND('General Info'!$C$47="No", 'General Info'!$C$48="No"), 0, IF(ISNUMBER(TB!G5), 12.5*TB!G5, ""))</f>
        <v/>
      </c>
      <c r="E109" s="2769"/>
      <c r="F109" s="2771"/>
      <c r="G109" s="477" t="str">
        <f>IF(AND('General Info'!$D$47="No", 'General Info'!$D$48="No"), 0, IF(ISNUMBER(TB!G6), 12.5*TB!G6, ""))</f>
        <v/>
      </c>
      <c r="H109" s="2771"/>
      <c r="I109" s="2771"/>
      <c r="J109" s="338" t="str">
        <f>IF(AND('General Info'!$D$47="No", 'General Info'!$D$48="No"), 0, IF(ISNUMBER(TB!G7), 12.5*TB!G7, ""))</f>
        <v/>
      </c>
      <c r="K109" s="183"/>
      <c r="L109" s="2768"/>
      <c r="M109" s="2035" t="str">
        <f>IF(AND(ISNUMBER(D109),ISNUMBER(G109)),IF(AND(D109&lt;&gt;0,G109&lt;&gt;0),((G109-D109)/D109),"RWA=0"),"")</f>
        <v/>
      </c>
      <c r="N109" s="2769"/>
      <c r="O109" s="2769"/>
      <c r="P109" s="2036" t="str">
        <f>IF(AND(ISNUMBER(G109),ISNUMBER(J109)),IF(AND(G109&lt;&gt;0,J109&lt;&gt;0),((J109-G109)/G109),"RWA=0"),"")</f>
        <v/>
      </c>
      <c r="Q109" s="341"/>
      <c r="R109" s="341"/>
      <c r="S109" s="341"/>
      <c r="T109" s="321"/>
      <c r="AB109" s="1804"/>
    </row>
    <row r="110" spans="1:28" s="465" customFormat="1" ht="15" customHeight="1" x14ac:dyDescent="0.25">
      <c r="A110" s="955"/>
      <c r="B110" s="1507" t="s">
        <v>485</v>
      </c>
      <c r="C110" s="2770"/>
      <c r="D110" s="477" t="str">
        <f>IF(AND(ISNUMBER(OpRisk!N85), ISNUMBER(OpRisk!N90)), OpRisk!N85+OpRisk!N90,"")</f>
        <v/>
      </c>
      <c r="E110" s="2769"/>
      <c r="F110" s="2771"/>
      <c r="G110" s="477" t="str">
        <f>IF(AND(ISNUMBER(OpRisk!N97), ISNUMBER(OpRisk!N97)), OpRisk!N97+OpRisk!N98, "")</f>
        <v/>
      </c>
      <c r="H110" s="2771"/>
      <c r="I110" s="2771"/>
      <c r="J110" s="338" t="str">
        <f>IF(AND(ISNUMBER(OpRisk!N97), ISNUMBER(OpRisk!N97)), OpRisk!N97+OpRisk!N98, "")</f>
        <v/>
      </c>
      <c r="K110" s="183"/>
      <c r="L110" s="2768"/>
      <c r="M110" s="2035" t="str">
        <f>IF(AND(ISNUMBER(D110),ISNUMBER(G110)),IF(AND(D110&lt;&gt;0,G110&lt;&gt;0),((G110-D110)/D110),"RWA=0"),"")</f>
        <v/>
      </c>
      <c r="N110" s="2769"/>
      <c r="O110" s="2769"/>
      <c r="P110" s="2771"/>
      <c r="Q110" s="341"/>
      <c r="R110" s="341"/>
      <c r="S110" s="341"/>
      <c r="T110" s="321"/>
      <c r="AB110" s="1804"/>
    </row>
    <row r="111" spans="1:28" s="465" customFormat="1" ht="15" hidden="1" customHeight="1" x14ac:dyDescent="0.25">
      <c r="A111" s="955"/>
      <c r="B111" s="1507" t="s">
        <v>167</v>
      </c>
      <c r="C111" s="2770"/>
      <c r="D111" s="2772"/>
      <c r="E111" s="2769"/>
      <c r="F111" s="2771"/>
      <c r="G111" s="2772"/>
      <c r="H111" s="2771"/>
      <c r="I111" s="2771"/>
      <c r="J111" s="2773"/>
      <c r="K111" s="183"/>
      <c r="L111" s="2768"/>
      <c r="M111" s="2769"/>
      <c r="N111" s="2769"/>
      <c r="O111" s="2769"/>
      <c r="P111" s="2769"/>
      <c r="Q111" s="341"/>
      <c r="R111" s="341"/>
      <c r="S111" s="341"/>
      <c r="T111" s="321"/>
      <c r="AB111" s="1804"/>
    </row>
    <row r="112" spans="1:28" s="465" customFormat="1" ht="15" customHeight="1" x14ac:dyDescent="0.25">
      <c r="A112" s="955"/>
      <c r="B112" s="1507" t="s">
        <v>168</v>
      </c>
      <c r="C112" s="2774"/>
      <c r="D112" s="1418"/>
      <c r="E112" s="2775"/>
      <c r="F112" s="2776"/>
      <c r="G112" s="1893"/>
      <c r="H112" s="2776"/>
      <c r="I112" s="2776"/>
      <c r="J112" s="2594"/>
      <c r="K112" s="183"/>
      <c r="L112" s="2777"/>
      <c r="M112" s="2039" t="str">
        <f>IF(AND(ISNUMBER(D112),ISNUMBER(G112)),IF(AND(D112&lt;&gt;0,G112&lt;&gt;0),((G112-D112)/D112),"RWA=0"),"")</f>
        <v/>
      </c>
      <c r="N112" s="2775"/>
      <c r="O112" s="2775"/>
      <c r="P112" s="2040" t="str">
        <f>IF(AND(ISNUMBER(G112),ISNUMBER(J112)),IF(AND(G112&lt;&gt;0,J112&lt;&gt;0),((J112-G112)/G112),"RWA=0"),"")</f>
        <v/>
      </c>
      <c r="Q112" s="341"/>
      <c r="R112" s="341"/>
      <c r="S112" s="341"/>
      <c r="T112" s="321"/>
      <c r="AB112" s="1804"/>
    </row>
    <row r="113" spans="1:28" s="465" customFormat="1" ht="15" customHeight="1" x14ac:dyDescent="0.25">
      <c r="A113" s="955"/>
      <c r="B113" s="2061" t="s">
        <v>1959</v>
      </c>
      <c r="C113" s="2778"/>
      <c r="D113" s="2053" t="str">
        <f>IF(AND(ISNUMBER(D107), ISNUMBER(D108), ISNUMBER(D109), ISNUMBER(D110), ISNUMBER(D112)), SUM(D107:D110, D112), "")</f>
        <v/>
      </c>
      <c r="E113" s="2779"/>
      <c r="F113" s="2779"/>
      <c r="G113" s="2053" t="str">
        <f>IF(AND(ISNUMBER(G107), ISNUMBER(G108), ISNUMBER(G109), ISNUMBER(G110), ISNUMBER(G112)), SUM(G107:G110, G112), "")</f>
        <v/>
      </c>
      <c r="H113" s="2779"/>
      <c r="I113" s="2779"/>
      <c r="J113" s="2058" t="str">
        <f>IF(AND(ISNUMBER(J107), ISNUMBER(J108), ISNUMBER(J109), ISNUMBER(J110), ISNUMBER(J112)), SUM(J107:J110, J112), "")</f>
        <v/>
      </c>
      <c r="K113" s="183"/>
      <c r="L113" s="2778"/>
      <c r="M113" s="2073" t="str">
        <f>IF(AND(ISNUMBER(D113),ISNUMBER(G113)),IF(AND(D113&lt;&gt;0,G113&lt;&gt;0),((G113-D113)/D113),"RWA=0"),"")</f>
        <v/>
      </c>
      <c r="N113" s="2779"/>
      <c r="O113" s="2779"/>
      <c r="P113" s="2071" t="str">
        <f>IF(AND(ISNUMBER(G113),ISNUMBER(J113)),IF(AND(G113&lt;&gt;0,J113&lt;&gt;0),((J113-G113)/G113),"RWA=0"),"")</f>
        <v/>
      </c>
      <c r="Q113" s="341"/>
      <c r="R113" s="341"/>
      <c r="S113" s="341"/>
      <c r="T113" s="322"/>
      <c r="AB113" s="1804"/>
    </row>
    <row r="114" spans="1:28" s="1295" customFormat="1" ht="15" customHeight="1" x14ac:dyDescent="0.25">
      <c r="A114" s="2780"/>
      <c r="B114" s="1818"/>
      <c r="C114" s="1818"/>
      <c r="D114" s="1818"/>
      <c r="E114" s="1818"/>
      <c r="F114" s="1818"/>
      <c r="G114" s="1818"/>
      <c r="H114" s="1818"/>
      <c r="I114" s="1818"/>
      <c r="J114" s="1818"/>
      <c r="K114" s="1867"/>
      <c r="L114" s="1818"/>
      <c r="M114" s="1818"/>
      <c r="N114" s="1818"/>
      <c r="O114" s="1818"/>
      <c r="P114" s="1818"/>
      <c r="Q114" s="1818"/>
      <c r="R114" s="1818"/>
      <c r="S114" s="1818"/>
      <c r="T114" s="1818"/>
      <c r="AB114" s="2308"/>
    </row>
    <row r="115" spans="1:28" s="465" customFormat="1" ht="60" customHeight="1" x14ac:dyDescent="0.25">
      <c r="A115" s="2931" t="s">
        <v>1981</v>
      </c>
      <c r="B115" s="193"/>
      <c r="C115" s="194"/>
      <c r="D115" s="183"/>
      <c r="E115" s="183"/>
      <c r="F115" s="183"/>
      <c r="G115" s="183"/>
      <c r="H115" s="183"/>
      <c r="I115" s="183"/>
      <c r="J115" s="183"/>
      <c r="K115" s="183"/>
      <c r="L115" s="183"/>
      <c r="M115" s="183"/>
      <c r="N115" s="183"/>
      <c r="O115" s="183"/>
      <c r="P115" s="183"/>
      <c r="Q115" s="183"/>
      <c r="R115" s="183"/>
      <c r="S115" s="183"/>
      <c r="T115" s="183"/>
      <c r="AB115" s="1804"/>
    </row>
    <row r="116" spans="1:28" s="465" customFormat="1" ht="15" customHeight="1" x14ac:dyDescent="0.25">
      <c r="A116" s="2781"/>
      <c r="B116" s="2782"/>
      <c r="C116" s="2782"/>
      <c r="D116" s="3089" t="s">
        <v>45</v>
      </c>
      <c r="E116" s="3089"/>
      <c r="F116" s="1242"/>
      <c r="G116" s="1242"/>
      <c r="H116" s="1242"/>
      <c r="I116" s="322"/>
      <c r="J116" s="322"/>
      <c r="K116" s="322"/>
      <c r="L116" s="322"/>
      <c r="M116" s="322"/>
      <c r="N116" s="322"/>
      <c r="O116" s="322"/>
      <c r="P116" s="322"/>
      <c r="Q116" s="322"/>
      <c r="R116" s="322"/>
      <c r="S116" s="322"/>
      <c r="T116" s="322"/>
      <c r="AB116" s="1804"/>
    </row>
    <row r="117" spans="1:28" s="465" customFormat="1" ht="30" customHeight="1" x14ac:dyDescent="0.25">
      <c r="A117" s="2319"/>
      <c r="B117" s="2783"/>
      <c r="C117" s="2783"/>
      <c r="D117" s="1793" t="s">
        <v>299</v>
      </c>
      <c r="E117" s="1772" t="s">
        <v>343</v>
      </c>
      <c r="F117" s="1242"/>
      <c r="G117" s="1242"/>
      <c r="H117" s="1242"/>
      <c r="I117" s="322"/>
      <c r="J117" s="322"/>
      <c r="K117" s="322"/>
      <c r="L117" s="322"/>
      <c r="M117" s="322"/>
      <c r="N117" s="322"/>
      <c r="O117" s="322"/>
      <c r="P117" s="322"/>
      <c r="Q117" s="322"/>
      <c r="R117" s="322"/>
      <c r="S117" s="322"/>
      <c r="T117" s="321"/>
      <c r="AB117" s="1804"/>
    </row>
    <row r="118" spans="1:28" s="465" customFormat="1" ht="15" customHeight="1" x14ac:dyDescent="0.25">
      <c r="A118" s="2319"/>
      <c r="B118" s="3084" t="s">
        <v>945</v>
      </c>
      <c r="C118" s="3084"/>
      <c r="D118" s="1870" t="str">
        <f>Parameters!$F$8</f>
        <v>Yes</v>
      </c>
      <c r="E118" s="2784"/>
      <c r="F118" s="1242"/>
      <c r="G118" s="1242"/>
      <c r="H118" s="1242"/>
      <c r="I118" s="322"/>
      <c r="J118" s="322"/>
      <c r="K118" s="322"/>
      <c r="L118" s="322"/>
      <c r="M118" s="322"/>
      <c r="N118" s="322"/>
      <c r="O118" s="322"/>
      <c r="P118" s="322"/>
      <c r="Q118" s="322"/>
      <c r="R118" s="322"/>
      <c r="S118" s="322"/>
      <c r="T118" s="321"/>
      <c r="AB118" s="1804"/>
    </row>
    <row r="119" spans="1:28" s="465" customFormat="1" ht="15" customHeight="1" x14ac:dyDescent="0.25">
      <c r="A119" s="2781"/>
      <c r="B119" s="3090" t="s">
        <v>74</v>
      </c>
      <c r="C119" s="3090"/>
      <c r="D119" s="2785"/>
      <c r="E119" s="2770"/>
      <c r="F119" s="1242"/>
      <c r="G119" s="1242"/>
      <c r="H119" s="1242"/>
      <c r="I119" s="322"/>
      <c r="J119" s="322"/>
      <c r="K119" s="322"/>
      <c r="L119" s="322"/>
      <c r="M119" s="322"/>
      <c r="N119" s="322"/>
      <c r="O119" s="322"/>
      <c r="P119" s="322"/>
      <c r="Q119" s="322"/>
      <c r="R119" s="322"/>
      <c r="S119" s="322"/>
      <c r="T119" s="322"/>
      <c r="AB119" s="1804"/>
    </row>
    <row r="120" spans="1:28" s="465" customFormat="1" ht="15" customHeight="1" x14ac:dyDescent="0.25">
      <c r="A120" s="2781"/>
      <c r="B120" s="3091" t="s">
        <v>345</v>
      </c>
      <c r="C120" s="3091"/>
      <c r="D120" s="2774"/>
      <c r="E120" s="2786" t="str">
        <f>IF(AND(ISNUMBER(DefCap!F63),ISNUMBER(DefCap!F80),ISNUMBER(DefCap!F103)),DefCap!F63+DefCap!F80+DefCap!F103,"")</f>
        <v/>
      </c>
      <c r="F120" s="1242"/>
      <c r="G120" s="1242"/>
      <c r="H120" s="1242"/>
      <c r="I120" s="322"/>
      <c r="J120" s="322"/>
      <c r="K120" s="322"/>
      <c r="L120" s="322"/>
      <c r="M120" s="322"/>
      <c r="N120" s="322"/>
      <c r="O120" s="322"/>
      <c r="P120" s="322"/>
      <c r="Q120" s="322"/>
      <c r="R120" s="322"/>
      <c r="S120" s="322"/>
      <c r="T120" s="322"/>
      <c r="AB120" s="1804"/>
    </row>
    <row r="121" spans="1:28" s="465" customFormat="1" ht="15" customHeight="1" x14ac:dyDescent="0.25">
      <c r="A121" s="2781"/>
      <c r="B121" s="3091" t="s">
        <v>355</v>
      </c>
      <c r="C121" s="3091"/>
      <c r="D121" s="2787"/>
      <c r="E121" s="2770"/>
      <c r="F121" s="1242"/>
      <c r="G121" s="1242"/>
      <c r="H121" s="1242"/>
      <c r="I121" s="322"/>
      <c r="J121" s="322"/>
      <c r="K121" s="322"/>
      <c r="L121" s="322"/>
      <c r="M121" s="322"/>
      <c r="N121" s="322"/>
      <c r="O121" s="322"/>
      <c r="P121" s="322"/>
      <c r="Q121" s="322"/>
      <c r="R121" s="322"/>
      <c r="S121" s="322"/>
      <c r="T121" s="322"/>
      <c r="AB121" s="1804"/>
    </row>
    <row r="122" spans="1:28" s="465" customFormat="1" ht="15" customHeight="1" x14ac:dyDescent="0.25">
      <c r="A122" s="2781"/>
      <c r="B122" s="3092" t="s">
        <v>356</v>
      </c>
      <c r="C122" s="3092"/>
      <c r="D122" s="2788"/>
      <c r="E122" s="2789"/>
      <c r="F122" s="1242"/>
      <c r="G122" s="1242"/>
      <c r="H122" s="1242"/>
      <c r="I122" s="322"/>
      <c r="J122" s="322"/>
      <c r="K122" s="322"/>
      <c r="L122" s="322"/>
      <c r="M122" s="322"/>
      <c r="N122" s="322"/>
      <c r="O122" s="322"/>
      <c r="P122" s="322"/>
      <c r="Q122" s="322"/>
      <c r="R122" s="322"/>
      <c r="S122" s="322"/>
      <c r="T122" s="322"/>
      <c r="AB122" s="1804"/>
    </row>
    <row r="123" spans="1:28" s="1295" customFormat="1" ht="15" customHeight="1" x14ac:dyDescent="0.25">
      <c r="A123" s="1862"/>
      <c r="B123" s="1508"/>
      <c r="C123" s="2783"/>
      <c r="D123" s="1818"/>
      <c r="E123" s="1818"/>
      <c r="F123" s="1818"/>
      <c r="G123" s="1818"/>
      <c r="H123" s="1818"/>
      <c r="I123" s="1818"/>
      <c r="J123" s="1818"/>
      <c r="K123" s="1818"/>
      <c r="L123" s="1818"/>
      <c r="M123" s="1818"/>
      <c r="N123" s="1818"/>
      <c r="O123" s="1818"/>
      <c r="P123" s="1818"/>
      <c r="Q123" s="1818"/>
      <c r="R123" s="1818"/>
      <c r="S123" s="1818"/>
      <c r="T123" s="1818"/>
      <c r="AB123" s="2308"/>
    </row>
    <row r="124" spans="1:28" s="465" customFormat="1" ht="60" customHeight="1" x14ac:dyDescent="0.25">
      <c r="A124" s="2931" t="s">
        <v>1982</v>
      </c>
      <c r="B124" s="193"/>
      <c r="C124" s="194"/>
      <c r="D124" s="183"/>
      <c r="E124" s="183"/>
      <c r="F124" s="183"/>
      <c r="G124" s="183"/>
      <c r="H124" s="183"/>
      <c r="I124" s="183"/>
      <c r="J124" s="183"/>
      <c r="K124" s="183"/>
      <c r="L124" s="183"/>
      <c r="M124" s="183"/>
      <c r="N124" s="183"/>
      <c r="O124" s="183"/>
      <c r="P124" s="183"/>
      <c r="Q124" s="183"/>
      <c r="R124" s="183"/>
      <c r="S124" s="183"/>
      <c r="T124" s="183"/>
      <c r="AB124" s="1804"/>
    </row>
    <row r="125" spans="1:28" s="465" customFormat="1" ht="15" customHeight="1" x14ac:dyDescent="0.25">
      <c r="A125" s="955"/>
      <c r="B125" s="3087"/>
      <c r="C125" s="3089" t="s">
        <v>1984</v>
      </c>
      <c r="D125" s="3089"/>
      <c r="E125" s="3089"/>
      <c r="F125" s="2697"/>
      <c r="G125" s="2693" t="s">
        <v>1985</v>
      </c>
      <c r="H125" s="2697"/>
      <c r="I125" s="2697"/>
      <c r="J125" s="2697"/>
      <c r="K125" s="2697"/>
      <c r="L125" s="2697"/>
      <c r="M125" s="2697"/>
      <c r="N125" s="2697"/>
      <c r="O125" s="2697"/>
      <c r="P125" s="2697"/>
      <c r="Q125" s="2697"/>
      <c r="R125" s="2697"/>
      <c r="S125" s="2697"/>
      <c r="T125" s="322"/>
      <c r="AB125" s="1804"/>
    </row>
    <row r="126" spans="1:28" s="465" customFormat="1" ht="30" customHeight="1" x14ac:dyDescent="0.25">
      <c r="A126" s="2781"/>
      <c r="B126" s="3088"/>
      <c r="C126" s="1509" t="s">
        <v>90</v>
      </c>
      <c r="D126" s="1752" t="s">
        <v>346</v>
      </c>
      <c r="E126" s="1772" t="s">
        <v>347</v>
      </c>
      <c r="F126" s="2697"/>
      <c r="G126" s="2693" t="s">
        <v>1986</v>
      </c>
      <c r="H126" s="2697"/>
      <c r="I126" s="2697"/>
      <c r="J126" s="2697"/>
      <c r="K126" s="2697"/>
      <c r="L126" s="2697"/>
      <c r="M126" s="2697"/>
      <c r="N126" s="2697"/>
      <c r="O126" s="2697"/>
      <c r="P126" s="2697"/>
      <c r="Q126" s="2697"/>
      <c r="R126" s="2697"/>
      <c r="S126" s="2697"/>
      <c r="T126" s="322"/>
      <c r="AB126" s="1804"/>
    </row>
    <row r="127" spans="1:28" s="465" customFormat="1" ht="15" customHeight="1" x14ac:dyDescent="0.25">
      <c r="A127" s="2781"/>
      <c r="B127" s="1705" t="s">
        <v>945</v>
      </c>
      <c r="C127" s="2790"/>
      <c r="D127" s="1860" t="str">
        <f>Parameters!$F$8</f>
        <v>Yes</v>
      </c>
      <c r="E127" s="2784"/>
      <c r="F127" s="2697"/>
      <c r="G127" s="1868"/>
      <c r="H127" s="2697"/>
      <c r="I127" s="2697"/>
      <c r="J127" s="2697"/>
      <c r="K127" s="2697"/>
      <c r="L127" s="2697"/>
      <c r="M127" s="2697"/>
      <c r="N127" s="2697"/>
      <c r="O127" s="2697"/>
      <c r="P127" s="2697"/>
      <c r="Q127" s="2697"/>
      <c r="R127" s="2697"/>
      <c r="S127" s="2697"/>
      <c r="T127" s="322"/>
      <c r="AB127" s="1804"/>
    </row>
    <row r="128" spans="1:28" s="465" customFormat="1" ht="15" customHeight="1" x14ac:dyDescent="0.25">
      <c r="A128" s="955"/>
      <c r="B128" s="1718" t="s">
        <v>2364</v>
      </c>
      <c r="C128" s="2791" t="str">
        <f>IF(ISNUMBER(D113), D113, "")</f>
        <v/>
      </c>
      <c r="D128" s="2792" t="str">
        <f>IF(AND(ISNUMBER(D113),ISNUMBER(D119),ISNUMBER(D121),ISNUMBER(D122)), D113+D119+D121+D122, "")</f>
        <v/>
      </c>
      <c r="E128" s="2793" t="str">
        <f>IF(AND(ISNUMBER(D113),ISNUMBER(D119),ISNUMBER(E120),ISNUMBER(D121),ISNUMBER(D122)), D113+D119+E120+D121+D122, "")</f>
        <v/>
      </c>
      <c r="F128" s="2794"/>
      <c r="G128" s="2795" t="str">
        <f>IF(AND(ISNUMBER(G113),ISNUMBER(D119),ISNUMBER(D121),ISNUMBER(D122)), G113+D119+D121+D122, "")</f>
        <v/>
      </c>
      <c r="H128" s="2794"/>
      <c r="I128" s="2794"/>
      <c r="J128" s="2794"/>
      <c r="K128" s="2794"/>
      <c r="L128" s="2794"/>
      <c r="M128" s="2794"/>
      <c r="N128" s="2794"/>
      <c r="O128" s="2794"/>
      <c r="P128" s="2794"/>
      <c r="Q128" s="2794"/>
      <c r="R128" s="2794"/>
      <c r="S128" s="2794"/>
      <c r="T128" s="322"/>
      <c r="AB128" s="1804"/>
    </row>
    <row r="129" spans="1:28" s="465" customFormat="1" ht="15" customHeight="1" x14ac:dyDescent="0.25">
      <c r="A129" s="955"/>
      <c r="B129" s="322" t="s">
        <v>1983</v>
      </c>
      <c r="C129" s="2796"/>
      <c r="D129" s="477" t="str">
        <f>IF(AND(ISNUMBER(D128), ISNUMBER(D130)), D130-D128, "")</f>
        <v/>
      </c>
      <c r="E129" s="2796"/>
      <c r="F129" s="2794"/>
      <c r="G129" s="2290" t="str">
        <f>IF(AND(ISNUMBER(G128), ISNUMBER(G130)), G130-G128, "")</f>
        <v/>
      </c>
      <c r="H129" s="322"/>
      <c r="I129" s="2794"/>
      <c r="J129" s="2794"/>
      <c r="K129" s="2794"/>
      <c r="L129" s="2794"/>
      <c r="M129" s="2794"/>
      <c r="N129" s="2794"/>
      <c r="O129" s="2794"/>
      <c r="P129" s="2794"/>
      <c r="Q129" s="2794"/>
      <c r="R129" s="2794"/>
      <c r="S129" s="2794"/>
      <c r="T129" s="322"/>
      <c r="AB129" s="1804"/>
    </row>
    <row r="130" spans="1:28" s="465" customFormat="1" ht="15" customHeight="1" x14ac:dyDescent="0.25">
      <c r="A130" s="955"/>
      <c r="B130" s="454" t="s">
        <v>2365</v>
      </c>
      <c r="C130" s="2778"/>
      <c r="D130" s="2797"/>
      <c r="E130" s="2798"/>
      <c r="F130" s="2794"/>
      <c r="G130" s="2799" t="str">
        <f>IF(AND(ISNUMBER(G113), ISNUMBER(J113)), MAX(G113, 0.725*J113), "")</f>
        <v/>
      </c>
      <c r="H130" s="2697"/>
      <c r="I130" s="2697"/>
      <c r="J130" s="2794"/>
      <c r="K130" s="2794"/>
      <c r="L130" s="2794"/>
      <c r="M130" s="2794"/>
      <c r="N130" s="2794"/>
      <c r="O130" s="2794"/>
      <c r="P130" s="2794"/>
      <c r="Q130" s="2794"/>
      <c r="R130" s="2794"/>
      <c r="S130" s="2794"/>
      <c r="T130" s="322"/>
      <c r="AB130" s="1804"/>
    </row>
    <row r="131" spans="1:28" s="465" customFormat="1" ht="30" customHeight="1" x14ac:dyDescent="0.25">
      <c r="A131" s="2781"/>
      <c r="B131" s="321"/>
      <c r="C131" s="321"/>
      <c r="D131" s="322"/>
      <c r="E131" s="322"/>
      <c r="F131" s="322"/>
      <c r="G131" s="322"/>
      <c r="H131" s="2697"/>
      <c r="I131" s="2697"/>
      <c r="J131" s="322"/>
      <c r="K131" s="322"/>
      <c r="L131" s="322"/>
      <c r="M131" s="322"/>
      <c r="N131" s="322"/>
      <c r="O131" s="322"/>
      <c r="P131" s="322"/>
      <c r="Q131" s="322"/>
      <c r="R131" s="322"/>
      <c r="S131" s="322"/>
      <c r="T131" s="322"/>
      <c r="AB131" s="1804"/>
    </row>
    <row r="132" spans="1:28" s="465" customFormat="1" ht="15" customHeight="1" x14ac:dyDescent="0.25">
      <c r="A132" s="955"/>
      <c r="B132" s="3085" t="s">
        <v>162</v>
      </c>
      <c r="C132" s="3089" t="s">
        <v>189</v>
      </c>
      <c r="D132" s="3089"/>
      <c r="E132" s="3089"/>
      <c r="F132" s="2697"/>
      <c r="G132" s="2686" t="s">
        <v>189</v>
      </c>
      <c r="H132" s="2697"/>
      <c r="I132" s="2697"/>
      <c r="J132" s="2697"/>
      <c r="K132" s="2697"/>
      <c r="L132" s="2697"/>
      <c r="M132" s="2697"/>
      <c r="N132" s="2697"/>
      <c r="O132" s="2697"/>
      <c r="P132" s="2697"/>
      <c r="Q132" s="2697"/>
      <c r="R132" s="2697"/>
      <c r="S132" s="2697"/>
      <c r="T132" s="322"/>
      <c r="AB132" s="1804"/>
    </row>
    <row r="133" spans="1:28" s="465" customFormat="1" ht="30" customHeight="1" x14ac:dyDescent="0.25">
      <c r="A133" s="955"/>
      <c r="B133" s="3086"/>
      <c r="C133" s="2696" t="s">
        <v>90</v>
      </c>
      <c r="D133" s="2685" t="s">
        <v>346</v>
      </c>
      <c r="E133" s="2685" t="s">
        <v>347</v>
      </c>
      <c r="F133" s="2697"/>
      <c r="G133" s="2693" t="s">
        <v>1986</v>
      </c>
      <c r="H133" s="2697"/>
      <c r="I133" s="2697"/>
      <c r="J133" s="2697"/>
      <c r="K133" s="2697"/>
      <c r="L133" s="2697"/>
      <c r="M133" s="2697"/>
      <c r="N133" s="2697"/>
      <c r="O133" s="2697"/>
      <c r="P133" s="2697"/>
      <c r="Q133" s="2697"/>
      <c r="R133" s="2697"/>
      <c r="S133" s="2697"/>
      <c r="T133" s="322"/>
      <c r="AB133" s="1804"/>
    </row>
    <row r="134" spans="1:28" s="465" customFormat="1" ht="15" customHeight="1" x14ac:dyDescent="0.25">
      <c r="A134" s="955"/>
      <c r="B134" s="2800" t="s">
        <v>4</v>
      </c>
      <c r="C134" s="2801" t="str">
        <f>IF(AND(ISNUMBER('General Info'!C58),ISNUMBER(C128)),'General Info'!C58/C128,"")</f>
        <v/>
      </c>
      <c r="D134" s="2802" t="str">
        <f>IF(AND(ISNUMBER('General Info'!D58),ISNUMBER(D128)),'General Info'!D58/D128,"")</f>
        <v/>
      </c>
      <c r="E134" s="2801" t="str">
        <f>IF(AND(ISNUMBER('General Info'!E58),ISNUMBER(E128)),'General Info'!E58/E128,"")</f>
        <v/>
      </c>
      <c r="F134" s="2803"/>
      <c r="G134" s="2804" t="str">
        <f>IF(AND(ISNUMBER('General Info'!D58),ISNUMBER(G128)),'General Info'!D58/G128,"")</f>
        <v/>
      </c>
      <c r="H134" s="2697"/>
      <c r="I134" s="2697"/>
      <c r="J134" s="2803"/>
      <c r="K134" s="2803"/>
      <c r="L134" s="2803"/>
      <c r="M134" s="2803"/>
      <c r="N134" s="2803"/>
      <c r="O134" s="2803"/>
      <c r="P134" s="2803"/>
      <c r="Q134" s="2803"/>
      <c r="R134" s="2803"/>
      <c r="S134" s="2803"/>
      <c r="T134" s="322"/>
      <c r="AB134" s="1804"/>
    </row>
    <row r="135" spans="1:28" s="465" customFormat="1" ht="15" customHeight="1" x14ac:dyDescent="0.25">
      <c r="A135" s="955"/>
      <c r="B135" s="1920" t="s">
        <v>5</v>
      </c>
      <c r="C135" s="2805" t="str">
        <f>IF(AND(ISNUMBER('General Info'!C65),ISNUMBER(C128)),'General Info'!C65/C128,"")</f>
        <v/>
      </c>
      <c r="D135" s="2806" t="str">
        <f>IF(AND(ISNUMBER('General Info'!D65),ISNUMBER(D128)),'General Info'!D65/D128,"")</f>
        <v/>
      </c>
      <c r="E135" s="2805" t="str">
        <f>IF(AND(ISNUMBER('General Info'!E65),ISNUMBER(E128)),'General Info'!E65/E128,"")</f>
        <v/>
      </c>
      <c r="F135" s="2803"/>
      <c r="G135" s="2807" t="str">
        <f>IF(AND(ISNUMBER('General Info'!D65),ISNUMBER(G128)),'General Info'!D65/G128,"")</f>
        <v/>
      </c>
      <c r="H135" s="2803"/>
      <c r="I135" s="2803"/>
      <c r="J135" s="2803"/>
      <c r="K135" s="2803"/>
      <c r="L135" s="2803"/>
      <c r="M135" s="2803"/>
      <c r="N135" s="2803"/>
      <c r="O135" s="2803"/>
      <c r="P135" s="2803"/>
      <c r="Q135" s="2803"/>
      <c r="R135" s="2803"/>
      <c r="S135" s="2803"/>
      <c r="T135" s="322"/>
      <c r="AB135" s="1804"/>
    </row>
    <row r="136" spans="1:28" s="465" customFormat="1" ht="15" customHeight="1" x14ac:dyDescent="0.25">
      <c r="A136" s="955"/>
      <c r="B136" s="646" t="s">
        <v>28</v>
      </c>
      <c r="C136" s="2808" t="str">
        <f>IF(AND(ISNUMBER('General Info'!C57),ISNUMBER(C128)),'General Info'!C57/C128,"")</f>
        <v/>
      </c>
      <c r="D136" s="2809" t="str">
        <f>IF(AND(ISNUMBER('General Info'!D57),ISNUMBER(D128)),'General Info'!D57/D128,"")</f>
        <v/>
      </c>
      <c r="E136" s="2808" t="str">
        <f>IF(AND(ISNUMBER('General Info'!E57),ISNUMBER(E128)),'General Info'!E57/E128,"")</f>
        <v/>
      </c>
      <c r="F136" s="2803"/>
      <c r="G136" s="2810" t="str">
        <f>IF(AND(ISNUMBER('General Info'!D57),ISNUMBER(G128)),'General Info'!D57/G128,"")</f>
        <v/>
      </c>
      <c r="H136" s="2803"/>
      <c r="I136" s="2803"/>
      <c r="J136" s="2803"/>
      <c r="K136" s="2803"/>
      <c r="L136" s="2803"/>
      <c r="M136" s="2803"/>
      <c r="N136" s="2803"/>
      <c r="O136" s="2803"/>
      <c r="P136" s="2803"/>
      <c r="Q136" s="2803"/>
      <c r="R136" s="2803"/>
      <c r="S136" s="2803"/>
      <c r="T136" s="322"/>
      <c r="AB136" s="1804"/>
    </row>
    <row r="137" spans="1:28" s="465" customFormat="1" ht="15" customHeight="1" x14ac:dyDescent="0.25">
      <c r="A137" s="955"/>
      <c r="B137" s="1681" t="s">
        <v>2084</v>
      </c>
      <c r="C137" s="2811"/>
      <c r="D137" s="2802" t="str">
        <f>IF(AND(ISNUMBER('General Info'!D58), ISNUMBER(D130)),'General Info'!D58/D130,"")</f>
        <v/>
      </c>
      <c r="E137" s="2812"/>
      <c r="F137" s="2803"/>
      <c r="G137" s="2804" t="str">
        <f>IF(AND(ISNUMBER('General Info'!D58),ISNUMBER(G130)),'General Info'!D58/G130,"")</f>
        <v/>
      </c>
      <c r="H137" s="2803"/>
      <c r="I137" s="2803"/>
      <c r="J137" s="2803"/>
      <c r="K137" s="2803"/>
      <c r="L137" s="2803"/>
      <c r="M137" s="2803"/>
      <c r="N137" s="2803"/>
      <c r="O137" s="2803"/>
      <c r="P137" s="2803"/>
      <c r="Q137" s="2803"/>
      <c r="R137" s="2803"/>
      <c r="S137" s="2803"/>
      <c r="T137" s="322"/>
      <c r="AB137" s="1804"/>
    </row>
    <row r="138" spans="1:28" s="465" customFormat="1" ht="15" customHeight="1" x14ac:dyDescent="0.25">
      <c r="A138" s="955"/>
      <c r="B138" s="1920" t="s">
        <v>2085</v>
      </c>
      <c r="C138" s="2813"/>
      <c r="D138" s="2806" t="str">
        <f>IF(AND(ISNUMBER('General Info'!D65),ISNUMBER(D130)),'General Info'!D65/D130,"")</f>
        <v/>
      </c>
      <c r="E138" s="2814"/>
      <c r="F138" s="2803"/>
      <c r="G138" s="2807" t="str">
        <f>IF(AND(ISNUMBER('General Info'!D65),ISNUMBER(G130)),'General Info'!D65/G130,"")</f>
        <v/>
      </c>
      <c r="H138" s="2803"/>
      <c r="I138" s="2803"/>
      <c r="J138" s="2803"/>
      <c r="K138" s="2803"/>
      <c r="L138" s="2803"/>
      <c r="M138" s="2803"/>
      <c r="N138" s="2803"/>
      <c r="O138" s="2803"/>
      <c r="P138" s="2803"/>
      <c r="Q138" s="2803"/>
      <c r="R138" s="2803"/>
      <c r="S138" s="2803"/>
      <c r="T138" s="322"/>
      <c r="AB138" s="1804"/>
    </row>
    <row r="139" spans="1:28" s="465" customFormat="1" ht="15" customHeight="1" x14ac:dyDescent="0.25">
      <c r="A139" s="955"/>
      <c r="B139" s="646" t="s">
        <v>2086</v>
      </c>
      <c r="C139" s="2815"/>
      <c r="D139" s="2809" t="str">
        <f>IF(AND(ISNUMBER('General Info'!D57),ISNUMBER(D130)),'General Info'!D57/D130,"")</f>
        <v/>
      </c>
      <c r="E139" s="2816"/>
      <c r="F139" s="2803"/>
      <c r="G139" s="2810" t="str">
        <f>IF(AND(ISNUMBER('General Info'!D57),ISNUMBER(G130)),'General Info'!D57/G130,"")</f>
        <v/>
      </c>
      <c r="H139" s="2803"/>
      <c r="I139" s="2803"/>
      <c r="J139" s="2803"/>
      <c r="K139" s="2803"/>
      <c r="L139" s="2803"/>
      <c r="M139" s="2803"/>
      <c r="N139" s="2803"/>
      <c r="O139" s="2803"/>
      <c r="P139" s="2803"/>
      <c r="Q139" s="2803"/>
      <c r="R139" s="2803"/>
      <c r="S139" s="2803"/>
      <c r="T139" s="322"/>
      <c r="AB139" s="1804"/>
    </row>
    <row r="140" spans="1:28" s="1295" customFormat="1" ht="15" customHeight="1" x14ac:dyDescent="0.25">
      <c r="A140" s="1862"/>
      <c r="B140" s="1508"/>
      <c r="C140" s="2783"/>
      <c r="D140" s="1818"/>
      <c r="E140" s="1818"/>
      <c r="F140" s="1818"/>
      <c r="G140" s="1818"/>
      <c r="H140" s="1818"/>
      <c r="I140" s="1818"/>
      <c r="J140" s="1818"/>
      <c r="K140" s="1818"/>
      <c r="L140" s="1818"/>
      <c r="M140" s="1818"/>
      <c r="N140" s="1818"/>
      <c r="O140" s="1818"/>
      <c r="P140" s="1818"/>
      <c r="Q140" s="1818"/>
      <c r="R140" s="1818"/>
      <c r="S140" s="1818"/>
      <c r="T140" s="1818"/>
      <c r="AB140" s="2308"/>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O84:P84"/>
    <mergeCell ref="Q84:S84"/>
    <mergeCell ref="U84:X84"/>
    <mergeCell ref="Y84:AA84"/>
    <mergeCell ref="F104:H105"/>
    <mergeCell ref="F64:H64"/>
    <mergeCell ref="F83:G83"/>
    <mergeCell ref="F84:G84"/>
    <mergeCell ref="L104:P104"/>
    <mergeCell ref="U83:AA83"/>
    <mergeCell ref="L84:M84"/>
  </mergeCells>
  <conditionalFormatting sqref="D111:D112 G111:G112 J111:J112 D130">
    <cfRule type="cellIs" dxfId="947" priority="72" stopIfTrue="1" operator="lessThan">
      <formula>0</formula>
    </cfRule>
  </conditionalFormatting>
  <conditionalFormatting sqref="A84:L84 N84:XFD84 A85:XFD85 A82:XFD83 A102:XFD1048576 A67:B81 K67:XFD81 A86:B101 K86:XFD101 A1:XFD66">
    <cfRule type="cellIs" dxfId="946" priority="67" stopIfTrue="1" operator="equal">
      <formula>"Error: diff above 50%"</formula>
    </cfRule>
    <cfRule type="cellIs" dxfId="945" priority="68" stopIfTrue="1" operator="equal">
      <formula>"Warning: diff 30-50%"</formula>
    </cfRule>
    <cfRule type="cellIs" dxfId="944" priority="69" stopIfTrue="1" operator="equal">
      <formula>"Diff below 30%"</formula>
    </cfRule>
  </conditionalFormatting>
  <conditionalFormatting sqref="C81:J81 C77:C80 F67:H80">
    <cfRule type="cellIs" dxfId="943" priority="49" stopIfTrue="1" operator="equal">
      <formula>"Error: diff above 50%"</formula>
    </cfRule>
    <cfRule type="cellIs" dxfId="942" priority="50" stopIfTrue="1" operator="equal">
      <formula>"Warning: diff 30-50%"</formula>
    </cfRule>
    <cfRule type="cellIs" dxfId="941" priority="51" stopIfTrue="1" operator="equal">
      <formula>"Diff below 30%"</formula>
    </cfRule>
  </conditionalFormatting>
  <conditionalFormatting sqref="C67:C76">
    <cfRule type="cellIs" dxfId="940" priority="46" stopIfTrue="1" operator="equal">
      <formula>"Error: diff above 50%"</formula>
    </cfRule>
    <cfRule type="cellIs" dxfId="939" priority="47" stopIfTrue="1" operator="equal">
      <formula>"Warning: diff 30-50%"</formula>
    </cfRule>
    <cfRule type="cellIs" dxfId="938" priority="48" stopIfTrue="1" operator="equal">
      <formula>"Diff below 30%"</formula>
    </cfRule>
  </conditionalFormatting>
  <conditionalFormatting sqref="D77:E80">
    <cfRule type="cellIs" dxfId="937" priority="43" stopIfTrue="1" operator="equal">
      <formula>"Error: diff above 50%"</formula>
    </cfRule>
    <cfRule type="cellIs" dxfId="936" priority="44" stopIfTrue="1" operator="equal">
      <formula>"Warning: diff 30-50%"</formula>
    </cfRule>
    <cfRule type="cellIs" dxfId="935" priority="45" stopIfTrue="1" operator="equal">
      <formula>"Diff below 30%"</formula>
    </cfRule>
  </conditionalFormatting>
  <conditionalFormatting sqref="D67:E76">
    <cfRule type="cellIs" dxfId="934" priority="40" stopIfTrue="1" operator="equal">
      <formula>"Error: diff above 50%"</formula>
    </cfRule>
    <cfRule type="cellIs" dxfId="933" priority="41" stopIfTrue="1" operator="equal">
      <formula>"Warning: diff 30-50%"</formula>
    </cfRule>
    <cfRule type="cellIs" dxfId="932" priority="42" stopIfTrue="1" operator="equal">
      <formula>"Diff below 30%"</formula>
    </cfRule>
  </conditionalFormatting>
  <conditionalFormatting sqref="I77:I80">
    <cfRule type="cellIs" dxfId="931" priority="37" stopIfTrue="1" operator="equal">
      <formula>"Error: diff above 50%"</formula>
    </cfRule>
    <cfRule type="cellIs" dxfId="930" priority="38" stopIfTrue="1" operator="equal">
      <formula>"Warning: diff 30-50%"</formula>
    </cfRule>
    <cfRule type="cellIs" dxfId="929" priority="39" stopIfTrue="1" operator="equal">
      <formula>"Diff below 30%"</formula>
    </cfRule>
  </conditionalFormatting>
  <conditionalFormatting sqref="I67:I76">
    <cfRule type="cellIs" dxfId="928" priority="34" stopIfTrue="1" operator="equal">
      <formula>"Error: diff above 50%"</formula>
    </cfRule>
    <cfRule type="cellIs" dxfId="927" priority="35" stopIfTrue="1" operator="equal">
      <formula>"Warning: diff 30-50%"</formula>
    </cfRule>
    <cfRule type="cellIs" dxfId="926" priority="36" stopIfTrue="1" operator="equal">
      <formula>"Diff below 30%"</formula>
    </cfRule>
  </conditionalFormatting>
  <conditionalFormatting sqref="J77:J80">
    <cfRule type="cellIs" dxfId="925" priority="31" stopIfTrue="1" operator="equal">
      <formula>"Error: diff above 50%"</formula>
    </cfRule>
    <cfRule type="cellIs" dxfId="924" priority="32" stopIfTrue="1" operator="equal">
      <formula>"Warning: diff 30-50%"</formula>
    </cfRule>
    <cfRule type="cellIs" dxfId="923" priority="33" stopIfTrue="1" operator="equal">
      <formula>"Diff below 30%"</formula>
    </cfRule>
  </conditionalFormatting>
  <conditionalFormatting sqref="J67:J76">
    <cfRule type="cellIs" dxfId="922" priority="28" stopIfTrue="1" operator="equal">
      <formula>"Error: diff above 50%"</formula>
    </cfRule>
    <cfRule type="cellIs" dxfId="921" priority="29" stopIfTrue="1" operator="equal">
      <formula>"Warning: diff 30-50%"</formula>
    </cfRule>
    <cfRule type="cellIs" dxfId="920" priority="30" stopIfTrue="1" operator="equal">
      <formula>"Diff below 30%"</formula>
    </cfRule>
  </conditionalFormatting>
  <conditionalFormatting sqref="C101:J101 C96:C100 F86:H100">
    <cfRule type="cellIs" dxfId="919" priority="25" stopIfTrue="1" operator="equal">
      <formula>"Error: diff above 50%"</formula>
    </cfRule>
    <cfRule type="cellIs" dxfId="918" priority="26" stopIfTrue="1" operator="equal">
      <formula>"Warning: diff 30-50%"</formula>
    </cfRule>
    <cfRule type="cellIs" dxfId="917" priority="27" stopIfTrue="1" operator="equal">
      <formula>"Diff below 30%"</formula>
    </cfRule>
  </conditionalFormatting>
  <conditionalFormatting sqref="C86:C95">
    <cfRule type="cellIs" dxfId="916" priority="22" stopIfTrue="1" operator="equal">
      <formula>"Error: diff above 50%"</formula>
    </cfRule>
    <cfRule type="cellIs" dxfId="915" priority="23" stopIfTrue="1" operator="equal">
      <formula>"Warning: diff 30-50%"</formula>
    </cfRule>
    <cfRule type="cellIs" dxfId="914" priority="24" stopIfTrue="1" operator="equal">
      <formula>"Diff below 30%"</formula>
    </cfRule>
  </conditionalFormatting>
  <conditionalFormatting sqref="D97:E100">
    <cfRule type="cellIs" dxfId="913" priority="19" stopIfTrue="1" operator="equal">
      <formula>"Error: diff above 50%"</formula>
    </cfRule>
    <cfRule type="cellIs" dxfId="912" priority="20" stopIfTrue="1" operator="equal">
      <formula>"Warning: diff 30-50%"</formula>
    </cfRule>
    <cfRule type="cellIs" dxfId="911" priority="21" stopIfTrue="1" operator="equal">
      <formula>"Diff below 30%"</formula>
    </cfRule>
  </conditionalFormatting>
  <conditionalFormatting sqref="D86:E95">
    <cfRule type="cellIs" dxfId="910" priority="16" stopIfTrue="1" operator="equal">
      <formula>"Error: diff above 50%"</formula>
    </cfRule>
    <cfRule type="cellIs" dxfId="909" priority="17" stopIfTrue="1" operator="equal">
      <formula>"Warning: diff 30-50%"</formula>
    </cfRule>
    <cfRule type="cellIs" dxfId="908" priority="18" stopIfTrue="1" operator="equal">
      <formula>"Diff below 30%"</formula>
    </cfRule>
  </conditionalFormatting>
  <conditionalFormatting sqref="D96:E96">
    <cfRule type="cellIs" dxfId="907" priority="13" stopIfTrue="1" operator="equal">
      <formula>"Error: diff above 50%"</formula>
    </cfRule>
    <cfRule type="cellIs" dxfId="906" priority="14" stopIfTrue="1" operator="equal">
      <formula>"Warning: diff 30-50%"</formula>
    </cfRule>
    <cfRule type="cellIs" dxfId="905" priority="15" stopIfTrue="1" operator="equal">
      <formula>"Diff below 30%"</formula>
    </cfRule>
  </conditionalFormatting>
  <conditionalFormatting sqref="I96:I100">
    <cfRule type="cellIs" dxfId="904" priority="10" stopIfTrue="1" operator="equal">
      <formula>"Error: diff above 50%"</formula>
    </cfRule>
    <cfRule type="cellIs" dxfId="903" priority="11" stopIfTrue="1" operator="equal">
      <formula>"Warning: diff 30-50%"</formula>
    </cfRule>
    <cfRule type="cellIs" dxfId="902" priority="12" stopIfTrue="1" operator="equal">
      <formula>"Diff below 30%"</formula>
    </cfRule>
  </conditionalFormatting>
  <conditionalFormatting sqref="I86:I95">
    <cfRule type="cellIs" dxfId="901" priority="7" stopIfTrue="1" operator="equal">
      <formula>"Error: diff above 50%"</formula>
    </cfRule>
    <cfRule type="cellIs" dxfId="900" priority="8" stopIfTrue="1" operator="equal">
      <formula>"Warning: diff 30-50%"</formula>
    </cfRule>
    <cfRule type="cellIs" dxfId="899" priority="9" stopIfTrue="1" operator="equal">
      <formula>"Diff below 30%"</formula>
    </cfRule>
  </conditionalFormatting>
  <conditionalFormatting sqref="J96:J100">
    <cfRule type="cellIs" dxfId="898" priority="4" stopIfTrue="1" operator="equal">
      <formula>"Error: diff above 50%"</formula>
    </cfRule>
    <cfRule type="cellIs" dxfId="897" priority="5" stopIfTrue="1" operator="equal">
      <formula>"Warning: diff 30-50%"</formula>
    </cfRule>
    <cfRule type="cellIs" dxfId="896" priority="6" stopIfTrue="1" operator="equal">
      <formula>"Diff below 30%"</formula>
    </cfRule>
  </conditionalFormatting>
  <conditionalFormatting sqref="J86:J95">
    <cfRule type="cellIs" dxfId="895" priority="1" stopIfTrue="1" operator="equal">
      <formula>"Error: diff above 50%"</formula>
    </cfRule>
    <cfRule type="cellIs" dxfId="894" priority="2" stopIfTrue="1" operator="equal">
      <formula>"Warning: diff 30-50%"</formula>
    </cfRule>
    <cfRule type="cellIs" dxfId="893" priority="3"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7109375" style="185" customWidth="1"/>
    <col min="2" max="2" width="10.7109375" style="251" customWidth="1"/>
    <col min="3" max="3" width="150.7109375" style="251" customWidth="1"/>
    <col min="4" max="4" width="16.7109375" style="306" customWidth="1"/>
    <col min="5" max="6" width="16.7109375" style="251" customWidth="1"/>
    <col min="7" max="7" width="1.7109375" style="310" customWidth="1"/>
    <col min="8" max="16384" width="16.7109375" style="156" hidden="1"/>
  </cols>
  <sheetData>
    <row r="1" spans="1:7" s="159" customFormat="1" ht="30" customHeight="1" x14ac:dyDescent="0.55000000000000004">
      <c r="A1" s="195" t="s">
        <v>293</v>
      </c>
      <c r="B1" s="196"/>
      <c r="C1" s="1195"/>
      <c r="D1" s="968" t="str">
        <f>CONCATENATE("Reporting unit: ", 'General Info'!$C$7, " ", 'General Info'!$C$5)</f>
        <v xml:space="preserve">Reporting unit: 1 </v>
      </c>
      <c r="E1" s="197"/>
      <c r="F1" s="197"/>
      <c r="G1" s="171"/>
    </row>
    <row r="2" spans="1:7" s="164" customFormat="1" ht="15" customHeight="1" x14ac:dyDescent="0.25">
      <c r="A2" s="278"/>
      <c r="B2" s="279"/>
      <c r="C2" s="1306"/>
      <c r="D2" s="1539"/>
      <c r="E2" s="280"/>
      <c r="F2" s="281"/>
      <c r="G2" s="94"/>
    </row>
    <row r="3" spans="1:7" s="164" customFormat="1" ht="15" customHeight="1" x14ac:dyDescent="0.25">
      <c r="A3" s="90"/>
      <c r="B3" s="2740"/>
      <c r="C3" s="2741" t="s">
        <v>509</v>
      </c>
      <c r="D3" s="2742" t="str">
        <f>Parameters!$F$8</f>
        <v>Yes</v>
      </c>
      <c r="E3" s="2743" t="str">
        <f>Parameters!$F$9</f>
        <v>Yes</v>
      </c>
      <c r="F3" s="2744" t="str">
        <f>Parameters!$F$9</f>
        <v>Yes</v>
      </c>
      <c r="G3" s="94"/>
    </row>
    <row r="4" spans="1:7" s="164" customFormat="1" ht="15" customHeight="1" x14ac:dyDescent="0.25">
      <c r="A4" s="278"/>
      <c r="B4" s="279"/>
      <c r="C4" s="1306"/>
      <c r="D4" s="1539"/>
      <c r="E4" s="280"/>
      <c r="F4" s="281"/>
      <c r="G4" s="94"/>
    </row>
    <row r="5" spans="1:7" s="87" customFormat="1" ht="60" customHeight="1" x14ac:dyDescent="0.25">
      <c r="A5" s="326" t="s">
        <v>294</v>
      </c>
      <c r="B5" s="85"/>
      <c r="C5" s="949"/>
      <c r="D5" s="949"/>
      <c r="E5" s="85"/>
      <c r="F5" s="127"/>
      <c r="G5" s="86"/>
    </row>
    <row r="6" spans="1:7" ht="30" customHeight="1" x14ac:dyDescent="0.25">
      <c r="B6" s="198" t="s">
        <v>62</v>
      </c>
      <c r="C6" s="1365" t="s">
        <v>61</v>
      </c>
      <c r="D6" s="1540" t="s">
        <v>299</v>
      </c>
      <c r="E6" s="177" t="s">
        <v>343</v>
      </c>
      <c r="F6" s="128"/>
      <c r="G6" s="160"/>
    </row>
    <row r="7" spans="1:7" s="164" customFormat="1" ht="15" customHeight="1" x14ac:dyDescent="0.25">
      <c r="A7" s="90"/>
      <c r="B7" s="277"/>
      <c r="C7" s="1510" t="s">
        <v>75</v>
      </c>
      <c r="D7" s="1541"/>
      <c r="E7" s="16"/>
      <c r="F7" s="128"/>
      <c r="G7" s="94"/>
    </row>
    <row r="8" spans="1:7" s="164" customFormat="1" ht="30" customHeight="1" x14ac:dyDescent="0.25">
      <c r="A8" s="90"/>
      <c r="B8" s="286">
        <v>73</v>
      </c>
      <c r="C8" s="1511" t="s">
        <v>1238</v>
      </c>
      <c r="D8" s="1229"/>
      <c r="E8" s="16"/>
      <c r="F8" s="128"/>
      <c r="G8" s="94"/>
    </row>
    <row r="9" spans="1:7" s="164" customFormat="1" ht="30" customHeight="1" x14ac:dyDescent="0.25">
      <c r="A9" s="90"/>
      <c r="B9" s="286">
        <v>73</v>
      </c>
      <c r="C9" s="1511" t="s">
        <v>1239</v>
      </c>
      <c r="D9" s="1229"/>
      <c r="E9" s="16"/>
      <c r="F9" s="128"/>
      <c r="G9" s="94"/>
    </row>
    <row r="10" spans="1:7" s="164" customFormat="1" ht="30" customHeight="1" x14ac:dyDescent="0.25">
      <c r="A10" s="90"/>
      <c r="B10" s="242" t="s">
        <v>1235</v>
      </c>
      <c r="C10" s="1511" t="s">
        <v>1236</v>
      </c>
      <c r="D10" s="219"/>
      <c r="E10" s="16"/>
      <c r="F10" s="128"/>
      <c r="G10" s="94"/>
    </row>
    <row r="11" spans="1:7" s="164" customFormat="1" ht="30" customHeight="1" x14ac:dyDescent="0.25">
      <c r="A11" s="90"/>
      <c r="B11" s="242" t="s">
        <v>1235</v>
      </c>
      <c r="C11" s="1511" t="s">
        <v>1237</v>
      </c>
      <c r="D11" s="219"/>
      <c r="E11" s="16"/>
      <c r="F11" s="128"/>
      <c r="G11" s="94"/>
    </row>
    <row r="12" spans="1:7" s="164" customFormat="1" ht="15" customHeight="1" x14ac:dyDescent="0.25">
      <c r="A12" s="90"/>
      <c r="B12" s="88"/>
      <c r="C12" s="1511" t="s">
        <v>1641</v>
      </c>
      <c r="D12" s="1229"/>
      <c r="E12" s="44"/>
      <c r="G12" s="94"/>
    </row>
    <row r="13" spans="1:7" s="164" customFormat="1" ht="15" customHeight="1" x14ac:dyDescent="0.25">
      <c r="A13" s="90"/>
      <c r="B13" s="286">
        <v>61</v>
      </c>
      <c r="C13" s="1512" t="s">
        <v>102</v>
      </c>
      <c r="D13" s="1229"/>
      <c r="E13" s="16"/>
      <c r="G13" s="94"/>
    </row>
    <row r="14" spans="1:7" s="164" customFormat="1" ht="15" customHeight="1" x14ac:dyDescent="0.25">
      <c r="A14" s="90"/>
      <c r="B14" s="88"/>
      <c r="C14" s="1512" t="s">
        <v>103</v>
      </c>
      <c r="D14" s="1229"/>
      <c r="E14" s="44"/>
      <c r="G14" s="94"/>
    </row>
    <row r="15" spans="1:7" s="164" customFormat="1" ht="15" customHeight="1" x14ac:dyDescent="0.25">
      <c r="A15" s="90"/>
      <c r="B15" s="88"/>
      <c r="C15" s="1513" t="s">
        <v>13</v>
      </c>
      <c r="D15" s="133"/>
      <c r="E15" s="16"/>
      <c r="G15" s="94"/>
    </row>
    <row r="16" spans="1:7" s="164" customFormat="1" ht="15" customHeight="1" x14ac:dyDescent="0.25">
      <c r="A16" s="90"/>
      <c r="B16" s="286">
        <v>60</v>
      </c>
      <c r="C16" s="1512" t="s">
        <v>73</v>
      </c>
      <c r="D16" s="1542"/>
      <c r="E16" s="16"/>
      <c r="G16" s="94"/>
    </row>
    <row r="17" spans="1:7" s="164" customFormat="1" ht="15" customHeight="1" x14ac:dyDescent="0.25">
      <c r="A17" s="90"/>
      <c r="B17" s="286">
        <v>60</v>
      </c>
      <c r="C17" s="1512" t="s">
        <v>104</v>
      </c>
      <c r="D17" s="1229"/>
      <c r="E17" s="16"/>
      <c r="G17" s="94"/>
    </row>
    <row r="18" spans="1:7" s="164" customFormat="1" ht="15" customHeight="1" x14ac:dyDescent="0.25">
      <c r="A18" s="90"/>
      <c r="B18" s="88"/>
      <c r="C18" s="1512" t="s">
        <v>105</v>
      </c>
      <c r="D18" s="1229"/>
      <c r="E18" s="16"/>
      <c r="G18" s="94"/>
    </row>
    <row r="19" spans="1:7" s="164" customFormat="1" ht="15" customHeight="1" x14ac:dyDescent="0.25">
      <c r="A19" s="90"/>
      <c r="B19" s="88"/>
      <c r="C19" s="1513" t="s">
        <v>12</v>
      </c>
      <c r="D19" s="133"/>
      <c r="E19" s="16"/>
      <c r="G19" s="94"/>
    </row>
    <row r="20" spans="1:7" s="164" customFormat="1" ht="15" customHeight="1" x14ac:dyDescent="0.25">
      <c r="A20" s="90"/>
      <c r="B20" s="88"/>
      <c r="C20" s="1512" t="s">
        <v>73</v>
      </c>
      <c r="D20" s="1229"/>
      <c r="E20" s="16"/>
      <c r="G20" s="94"/>
    </row>
    <row r="21" spans="1:7" s="164" customFormat="1" ht="15" customHeight="1" x14ac:dyDescent="0.25">
      <c r="A21" s="90"/>
      <c r="B21" s="88"/>
      <c r="C21" s="1512" t="s">
        <v>104</v>
      </c>
      <c r="D21" s="1229"/>
      <c r="E21" s="16"/>
      <c r="G21" s="94"/>
    </row>
    <row r="22" spans="1:7" s="164" customFormat="1" ht="15" customHeight="1" x14ac:dyDescent="0.25">
      <c r="A22" s="90"/>
      <c r="B22" s="104"/>
      <c r="C22" s="2085" t="s">
        <v>106</v>
      </c>
      <c r="D22" s="1556"/>
      <c r="E22" s="28"/>
      <c r="G22" s="94"/>
    </row>
    <row r="23" spans="1:7" s="164" customFormat="1" ht="15" customHeight="1" x14ac:dyDescent="0.25">
      <c r="A23" s="90"/>
      <c r="B23" s="106"/>
      <c r="C23" s="1531" t="s">
        <v>296</v>
      </c>
      <c r="D23" s="2086" t="str">
        <f>IF(AND(ISNUMBER(D14),ISNUMBER(D18),ISNUMBER(D22)),D14+D18+D22,"")</f>
        <v/>
      </c>
      <c r="E23" s="26"/>
      <c r="F23" s="128"/>
      <c r="G23" s="94"/>
    </row>
    <row r="24" spans="1:7" s="164" customFormat="1" ht="15" customHeight="1" x14ac:dyDescent="0.25">
      <c r="A24" s="90"/>
      <c r="B24" s="91"/>
      <c r="C24" s="92"/>
      <c r="D24" s="93"/>
      <c r="E24" s="93"/>
      <c r="F24" s="93"/>
      <c r="G24" s="94"/>
    </row>
    <row r="25" spans="1:7" s="87" customFormat="1" ht="60" customHeight="1" x14ac:dyDescent="0.25">
      <c r="A25" s="326" t="s">
        <v>297</v>
      </c>
      <c r="B25" s="85"/>
      <c r="C25" s="949"/>
      <c r="D25" s="949"/>
      <c r="E25" s="85"/>
      <c r="F25" s="85"/>
      <c r="G25" s="86"/>
    </row>
    <row r="26" spans="1:7" s="87" customFormat="1" ht="30" customHeight="1" x14ac:dyDescent="0.25">
      <c r="A26" s="327" t="s">
        <v>298</v>
      </c>
      <c r="B26" s="96"/>
      <c r="C26" s="96"/>
      <c r="D26" s="96"/>
      <c r="E26" s="96"/>
      <c r="F26" s="96"/>
      <c r="G26" s="97"/>
    </row>
    <row r="27" spans="1:7" ht="30" customHeight="1" x14ac:dyDescent="0.25">
      <c r="B27" s="186" t="s">
        <v>62</v>
      </c>
      <c r="C27" s="1514" t="s">
        <v>61</v>
      </c>
      <c r="D27" s="1543" t="s">
        <v>299</v>
      </c>
      <c r="E27" s="187" t="s">
        <v>343</v>
      </c>
      <c r="F27" s="96"/>
      <c r="G27" s="160"/>
    </row>
    <row r="28" spans="1:7" s="164" customFormat="1" ht="60" customHeight="1" x14ac:dyDescent="0.25">
      <c r="A28" s="90"/>
      <c r="B28" s="188" t="s">
        <v>185</v>
      </c>
      <c r="C28" s="1515" t="s">
        <v>300</v>
      </c>
      <c r="D28" s="1544"/>
      <c r="E28" s="100"/>
      <c r="F28" s="96"/>
      <c r="G28" s="94"/>
    </row>
    <row r="29" spans="1:7" s="164" customFormat="1" ht="15" customHeight="1" x14ac:dyDescent="0.25">
      <c r="A29" s="90"/>
      <c r="B29" s="190" t="s">
        <v>185</v>
      </c>
      <c r="C29" s="191" t="s">
        <v>301</v>
      </c>
      <c r="D29" s="43"/>
      <c r="E29" s="44"/>
      <c r="F29" s="96"/>
      <c r="G29" s="94"/>
    </row>
    <row r="30" spans="1:7" s="164" customFormat="1" ht="15" customHeight="1" x14ac:dyDescent="0.25">
      <c r="A30" s="90"/>
      <c r="B30" s="88"/>
      <c r="C30" s="191" t="s">
        <v>302</v>
      </c>
      <c r="D30" s="1545"/>
      <c r="E30" s="89"/>
      <c r="F30" s="96"/>
      <c r="G30" s="94"/>
    </row>
    <row r="31" spans="1:7" s="164" customFormat="1" ht="15" customHeight="1" x14ac:dyDescent="0.25">
      <c r="A31" s="90"/>
      <c r="B31" s="88"/>
      <c r="C31" s="191" t="s">
        <v>101</v>
      </c>
      <c r="D31" s="202" t="str">
        <f>IF(AND(ISNUMBER(D28),ISNUMBER(D29),ISNUMBER(D30)),SUM(D28:D30),"")</f>
        <v/>
      </c>
      <c r="E31" s="175" t="str">
        <f>IF(AND(ISNUMBER(E28),ISNUMBER(E29),ISNUMBER(E30)),SUM(E28:E30),"")</f>
        <v/>
      </c>
      <c r="F31" s="96"/>
      <c r="G31" s="94"/>
    </row>
    <row r="32" spans="1:7" s="164" customFormat="1" ht="15" customHeight="1" x14ac:dyDescent="0.25">
      <c r="A32" s="90"/>
      <c r="B32" s="189" t="s">
        <v>186</v>
      </c>
      <c r="C32" s="1516" t="s">
        <v>303</v>
      </c>
      <c r="D32" s="1546"/>
      <c r="E32" s="122"/>
      <c r="F32" s="96"/>
      <c r="G32" s="94"/>
    </row>
    <row r="33" spans="1:7" s="164" customFormat="1" ht="15" customHeight="1" x14ac:dyDescent="0.25">
      <c r="A33" s="90"/>
      <c r="B33" s="106"/>
      <c r="C33" s="1524" t="s">
        <v>63</v>
      </c>
      <c r="D33" s="1551" t="str">
        <f>IF(AND(ISNUMBER(D31),ISNUMBER(D32)),SUM(D31:D32),"")</f>
        <v/>
      </c>
      <c r="E33" s="120" t="str">
        <f>IF(AND(ISNUMBER(E31),ISNUMBER(E32)),SUM(E31:E32),"")</f>
        <v/>
      </c>
      <c r="F33" s="96"/>
      <c r="G33" s="94"/>
    </row>
    <row r="34" spans="1:7" s="87" customFormat="1" ht="45" customHeight="1" x14ac:dyDescent="0.25">
      <c r="A34" s="328" t="s">
        <v>304</v>
      </c>
      <c r="B34" s="96"/>
      <c r="C34" s="96"/>
      <c r="D34" s="96"/>
      <c r="E34" s="96"/>
      <c r="F34" s="96"/>
      <c r="G34" s="97"/>
    </row>
    <row r="35" spans="1:7" ht="30" customHeight="1" x14ac:dyDescent="0.25">
      <c r="B35" s="186" t="s">
        <v>62</v>
      </c>
      <c r="C35" s="1514" t="s">
        <v>61</v>
      </c>
      <c r="D35" s="1543" t="s">
        <v>299</v>
      </c>
      <c r="E35" s="187" t="s">
        <v>343</v>
      </c>
      <c r="F35" s="177" t="s">
        <v>344</v>
      </c>
      <c r="G35" s="160"/>
    </row>
    <row r="36" spans="1:7" s="164" customFormat="1" ht="15" customHeight="1" x14ac:dyDescent="0.25">
      <c r="A36" s="90"/>
      <c r="B36" s="287" t="s">
        <v>188</v>
      </c>
      <c r="C36" s="1517" t="s">
        <v>305</v>
      </c>
      <c r="D36" s="1544"/>
      <c r="E36" s="100"/>
      <c r="F36" s="100"/>
      <c r="G36" s="94"/>
    </row>
    <row r="37" spans="1:7" s="164" customFormat="1" ht="15" customHeight="1" x14ac:dyDescent="0.25">
      <c r="A37" s="90"/>
      <c r="B37" s="286" t="s">
        <v>188</v>
      </c>
      <c r="C37" s="1518" t="s">
        <v>306</v>
      </c>
      <c r="D37" s="43"/>
      <c r="E37" s="44"/>
      <c r="F37" s="44"/>
      <c r="G37" s="94"/>
    </row>
    <row r="38" spans="1:7" s="164" customFormat="1" ht="15" customHeight="1" x14ac:dyDescent="0.25">
      <c r="A38" s="90"/>
      <c r="B38" s="286">
        <v>69</v>
      </c>
      <c r="C38" s="1519" t="s">
        <v>307</v>
      </c>
      <c r="D38" s="43"/>
      <c r="E38" s="44"/>
      <c r="F38" s="44"/>
      <c r="G38" s="94"/>
    </row>
    <row r="39" spans="1:7" s="164" customFormat="1" ht="15" customHeight="1" x14ac:dyDescent="0.25">
      <c r="A39" s="90"/>
      <c r="B39" s="286">
        <v>78</v>
      </c>
      <c r="C39" s="1519" t="s">
        <v>308</v>
      </c>
      <c r="D39" s="43"/>
      <c r="E39" s="44"/>
      <c r="F39" s="44"/>
      <c r="G39" s="94"/>
    </row>
    <row r="40" spans="1:7" s="164" customFormat="1" ht="15" customHeight="1" x14ac:dyDescent="0.25">
      <c r="A40" s="90"/>
      <c r="B40" s="286">
        <v>79</v>
      </c>
      <c r="C40" s="1519" t="s">
        <v>309</v>
      </c>
      <c r="D40" s="1545"/>
      <c r="E40" s="89"/>
      <c r="F40" s="44"/>
      <c r="G40" s="94"/>
    </row>
    <row r="41" spans="1:7" s="164" customFormat="1" ht="15" customHeight="1" x14ac:dyDescent="0.25">
      <c r="A41" s="90"/>
      <c r="B41" s="199">
        <v>73</v>
      </c>
      <c r="C41" s="2387" t="s">
        <v>2234</v>
      </c>
      <c r="D41" s="1547" t="str">
        <f>IF(ISNUMBER(D12),D12,"")</f>
        <v/>
      </c>
      <c r="E41" s="184" t="str">
        <f>IF(ISNUMBER(E12),E12,"")</f>
        <v/>
      </c>
      <c r="F41" s="44"/>
      <c r="G41" s="94"/>
    </row>
    <row r="42" spans="1:7" s="164" customFormat="1" ht="15" customHeight="1" x14ac:dyDescent="0.25">
      <c r="A42" s="90"/>
      <c r="B42" s="199" t="s">
        <v>310</v>
      </c>
      <c r="C42" s="293" t="s">
        <v>311</v>
      </c>
      <c r="D42" s="1545"/>
      <c r="E42" s="89"/>
      <c r="F42" s="44"/>
      <c r="G42" s="94"/>
    </row>
    <row r="43" spans="1:7" s="164" customFormat="1" ht="30" customHeight="1" x14ac:dyDescent="0.25">
      <c r="A43" s="90"/>
      <c r="B43" s="286">
        <v>75</v>
      </c>
      <c r="C43" s="1520" t="s">
        <v>312</v>
      </c>
      <c r="D43" s="1545"/>
      <c r="E43" s="89"/>
      <c r="F43" s="44"/>
      <c r="G43" s="94"/>
    </row>
    <row r="44" spans="1:7" s="164" customFormat="1" ht="15" customHeight="1" x14ac:dyDescent="0.25">
      <c r="A44" s="90"/>
      <c r="B44" s="199" t="s">
        <v>313</v>
      </c>
      <c r="C44" s="1521" t="s">
        <v>314</v>
      </c>
      <c r="D44" s="1545"/>
      <c r="E44" s="89"/>
      <c r="F44" s="44"/>
      <c r="G44" s="94"/>
    </row>
    <row r="45" spans="1:7" s="164" customFormat="1" ht="15" customHeight="1" x14ac:dyDescent="0.25">
      <c r="A45" s="90"/>
      <c r="B45" s="286">
        <v>74</v>
      </c>
      <c r="C45" s="1522" t="s">
        <v>315</v>
      </c>
      <c r="D45" s="1545"/>
      <c r="E45" s="89"/>
      <c r="F45" s="44"/>
      <c r="G45" s="94"/>
    </row>
    <row r="46" spans="1:7" s="164" customFormat="1" ht="15" customHeight="1" x14ac:dyDescent="0.25">
      <c r="A46" s="90"/>
      <c r="B46" s="242" t="s">
        <v>497</v>
      </c>
      <c r="C46" s="1518" t="s">
        <v>316</v>
      </c>
      <c r="D46" s="1545"/>
      <c r="E46" s="36"/>
      <c r="F46" s="44"/>
      <c r="G46" s="94"/>
    </row>
    <row r="47" spans="1:7" s="164" customFormat="1" ht="15" customHeight="1" x14ac:dyDescent="0.25">
      <c r="A47" s="90"/>
      <c r="B47" s="286" t="s">
        <v>295</v>
      </c>
      <c r="C47" s="1518" t="s">
        <v>348</v>
      </c>
      <c r="D47" s="21"/>
      <c r="E47" s="33"/>
      <c r="F47" s="175" t="str">
        <f>IF(ISNUMBER(D47),12.5*D47,"")</f>
        <v/>
      </c>
      <c r="G47" s="94"/>
    </row>
    <row r="48" spans="1:7" s="164" customFormat="1" ht="15" customHeight="1" x14ac:dyDescent="0.25">
      <c r="A48" s="90"/>
      <c r="B48" s="286" t="s">
        <v>295</v>
      </c>
      <c r="C48" s="1518" t="s">
        <v>349</v>
      </c>
      <c r="D48" s="21"/>
      <c r="E48" s="33"/>
      <c r="F48" s="175" t="str">
        <f>IF(ISNUMBER(D48),12.5*D48,"")</f>
        <v/>
      </c>
      <c r="G48" s="94"/>
    </row>
    <row r="49" spans="1:7" s="164" customFormat="1" ht="15" customHeight="1" x14ac:dyDescent="0.25">
      <c r="A49" s="90"/>
      <c r="B49" s="286" t="s">
        <v>295</v>
      </c>
      <c r="C49" s="1518" t="s">
        <v>350</v>
      </c>
      <c r="D49" s="21"/>
      <c r="E49" s="33"/>
      <c r="F49" s="175" t="str">
        <f>IF(ISNUMBER(D49),12.5*D49,"")</f>
        <v/>
      </c>
      <c r="G49" s="94"/>
    </row>
    <row r="50" spans="1:7" s="164" customFormat="1" ht="15" customHeight="1" x14ac:dyDescent="0.25">
      <c r="A50" s="90"/>
      <c r="B50" s="286" t="s">
        <v>295</v>
      </c>
      <c r="C50" s="1518" t="s">
        <v>351</v>
      </c>
      <c r="D50" s="21"/>
      <c r="E50" s="33"/>
      <c r="F50" s="175" t="str">
        <f>IF(ISNUMBER(D50),12.5*D50,"")</f>
        <v/>
      </c>
      <c r="G50" s="94"/>
    </row>
    <row r="51" spans="1:7" s="164" customFormat="1" ht="15" customHeight="1" x14ac:dyDescent="0.25">
      <c r="A51" s="90"/>
      <c r="B51" s="88"/>
      <c r="C51" s="1522" t="s">
        <v>488</v>
      </c>
      <c r="D51" s="1548"/>
      <c r="E51" s="35"/>
      <c r="F51" s="218"/>
      <c r="G51" s="94"/>
    </row>
    <row r="52" spans="1:7" s="164" customFormat="1" ht="15" customHeight="1" x14ac:dyDescent="0.25">
      <c r="A52" s="90"/>
      <c r="B52" s="88"/>
      <c r="C52" s="290" t="s">
        <v>34</v>
      </c>
      <c r="D52" s="1549" t="str">
        <f>IF(AND(ISNUMBER(D33), COUNT(D36:D46)=ROWS(D36:D46)), D33-SUM(D36:D51), "")</f>
        <v/>
      </c>
      <c r="E52" s="126" t="str">
        <f>IF(AND(ISNUMBER(E33), COUNT(E36:E46)=ROWS(E36:E46)), E33-SUM(E36:E46), "")</f>
        <v/>
      </c>
      <c r="F52" s="126" t="str">
        <f>IF(COUNT(F36:F46)=ROWS(F36:F46), SUM(F36:F51), "")</f>
        <v/>
      </c>
      <c r="G52" s="94"/>
    </row>
    <row r="53" spans="1:7" s="164" customFormat="1" ht="28.5" x14ac:dyDescent="0.25">
      <c r="A53" s="90"/>
      <c r="B53" s="286" t="s">
        <v>318</v>
      </c>
      <c r="C53" s="191" t="s">
        <v>319</v>
      </c>
      <c r="D53" s="1546"/>
      <c r="E53" s="122"/>
      <c r="F53" s="130"/>
      <c r="G53" s="94"/>
    </row>
    <row r="54" spans="1:7" s="164" customFormat="1" ht="15" customHeight="1" x14ac:dyDescent="0.25">
      <c r="A54" s="90"/>
      <c r="B54" s="88"/>
      <c r="C54" s="290" t="s">
        <v>34</v>
      </c>
      <c r="D54" s="1549" t="str">
        <f>IF(AND(ISNUMBER(D52),ISNUMBER(D53)),D52-D53,"")</f>
        <v/>
      </c>
      <c r="E54" s="126" t="str">
        <f>IF(AND(ISNUMBER(E52),ISNUMBER(E53)),E52-E53,"")</f>
        <v/>
      </c>
      <c r="F54" s="126" t="str">
        <f>IF(AND(ISNUMBER(F52),ISNUMBER(F53)),F52+F53,"")</f>
        <v/>
      </c>
      <c r="G54" s="94"/>
    </row>
    <row r="55" spans="1:7" s="164" customFormat="1" ht="42.75" x14ac:dyDescent="0.25">
      <c r="A55" s="90"/>
      <c r="B55" s="286" t="s">
        <v>320</v>
      </c>
      <c r="C55" s="191" t="s">
        <v>321</v>
      </c>
      <c r="D55" s="1545"/>
      <c r="E55" s="89"/>
      <c r="F55" s="130"/>
      <c r="G55" s="94"/>
    </row>
    <row r="56" spans="1:7" s="164" customFormat="1" ht="15" customHeight="1" x14ac:dyDescent="0.25">
      <c r="A56" s="90"/>
      <c r="B56" s="286">
        <v>87</v>
      </c>
      <c r="C56" s="293" t="s">
        <v>322</v>
      </c>
      <c r="D56" s="1545"/>
      <c r="E56" s="89"/>
      <c r="F56" s="130"/>
      <c r="G56" s="94"/>
    </row>
    <row r="57" spans="1:7" s="164" customFormat="1" ht="15" customHeight="1" x14ac:dyDescent="0.25">
      <c r="A57" s="90"/>
      <c r="B57" s="88"/>
      <c r="C57" s="293" t="s">
        <v>323</v>
      </c>
      <c r="D57" s="1545"/>
      <c r="E57" s="89"/>
      <c r="F57" s="130"/>
      <c r="G57" s="94"/>
    </row>
    <row r="58" spans="1:7" s="164" customFormat="1" ht="15" customHeight="1" x14ac:dyDescent="0.25">
      <c r="A58" s="90"/>
      <c r="B58" s="88"/>
      <c r="C58" s="290" t="s">
        <v>35</v>
      </c>
      <c r="D58" s="1549" t="str">
        <f>IF(AND(ISNUMBER(D54),ISNUMBER(D55),ISNUMBER(D56),ISNUMBER(D57)),D54-SUM(D55:D57),"")</f>
        <v/>
      </c>
      <c r="E58" s="126" t="str">
        <f>IF(AND(ISNUMBER(E54),ISNUMBER(E55),ISNUMBER(E56),ISNUMBER(E57)), E54-SUM(E55:E57),"")</f>
        <v/>
      </c>
      <c r="F58" s="126" t="str">
        <f>IF(AND(ISNUMBER(F54),ISNUMBER(F55),ISNUMBER(F56),ISNUMBER(F57)), F54+SUM(F55:F57),"")</f>
        <v/>
      </c>
      <c r="G58" s="94"/>
    </row>
    <row r="59" spans="1:7" s="164" customFormat="1" ht="15" customHeight="1" x14ac:dyDescent="0.25">
      <c r="A59" s="90"/>
      <c r="B59" s="88"/>
      <c r="C59" s="191" t="s">
        <v>64</v>
      </c>
      <c r="D59" s="1550" t="str">
        <f>IF(AND(ISNUMBER(D80),ISNUMBER(D81)),D80-D81,"")</f>
        <v/>
      </c>
      <c r="E59" s="184" t="str">
        <f>IF(AND(ISNUMBER(E80),ISNUMBER(E81)),E80-E81,"")</f>
        <v/>
      </c>
      <c r="F59" s="33"/>
      <c r="G59" s="94"/>
    </row>
    <row r="60" spans="1:7" s="164" customFormat="1" ht="30" customHeight="1" x14ac:dyDescent="0.25">
      <c r="A60" s="90"/>
      <c r="B60" s="104"/>
      <c r="C60" s="1516" t="s">
        <v>324</v>
      </c>
      <c r="D60" s="1546"/>
      <c r="E60" s="122"/>
      <c r="F60" s="130"/>
      <c r="G60" s="94"/>
    </row>
    <row r="61" spans="1:7" s="164" customFormat="1" ht="15" customHeight="1" x14ac:dyDescent="0.25">
      <c r="A61" s="90"/>
      <c r="B61" s="166" t="s">
        <v>295</v>
      </c>
      <c r="C61" s="1516" t="s">
        <v>421</v>
      </c>
      <c r="D61" s="1548"/>
      <c r="E61" s="33"/>
      <c r="F61" s="175" t="str">
        <f>IF(ISNUMBER(D61),-12.5*D61,"")</f>
        <v/>
      </c>
      <c r="G61" s="94"/>
    </row>
    <row r="62" spans="1:7" s="164" customFormat="1" ht="15" customHeight="1" x14ac:dyDescent="0.25">
      <c r="A62" s="90"/>
      <c r="B62" s="104"/>
      <c r="C62" s="1523" t="s">
        <v>317</v>
      </c>
      <c r="D62" s="1548"/>
      <c r="E62" s="35"/>
      <c r="F62" s="42"/>
      <c r="G62" s="94"/>
    </row>
    <row r="63" spans="1:7" s="164" customFormat="1" ht="15" customHeight="1" x14ac:dyDescent="0.25">
      <c r="A63" s="90"/>
      <c r="B63" s="88"/>
      <c r="C63" s="2087" t="s">
        <v>325</v>
      </c>
      <c r="D63" s="1549" t="str">
        <f>IF(AND(ISNUMBER(D33),ISNUMBER(D64)),D33-D64,"")</f>
        <v/>
      </c>
      <c r="E63" s="126" t="str">
        <f>IF(AND(ISNUMBER(E33),ISNUMBER(E64)),E33-E64,"")</f>
        <v/>
      </c>
      <c r="F63" s="126" t="str">
        <f>IF(AND(ISNUMBER(F58),ISNUMBER(F60)),SUM(F58,F60:F62),"")</f>
        <v/>
      </c>
      <c r="G63" s="94"/>
    </row>
    <row r="64" spans="1:7" s="164" customFormat="1" ht="15" customHeight="1" x14ac:dyDescent="0.25">
      <c r="A64" s="90"/>
      <c r="B64" s="106"/>
      <c r="C64" s="1524" t="s">
        <v>326</v>
      </c>
      <c r="D64" s="1551" t="str">
        <f>IF(AND(ISNUMBER(D58),ISNUMBER(D59),ISNUMBER(D60)),D58-SUM(D59:D62),"")</f>
        <v/>
      </c>
      <c r="E64" s="120" t="str">
        <f>IF(AND(ISNUMBER(E58),ISNUMBER(E59),ISNUMBER(E60)),E58-SUM(E59:E60),"")</f>
        <v/>
      </c>
      <c r="F64" s="26"/>
      <c r="G64" s="94"/>
    </row>
    <row r="65" spans="1:7" s="164" customFormat="1" ht="15" customHeight="1" x14ac:dyDescent="0.25">
      <c r="A65" s="90"/>
      <c r="B65" s="107"/>
      <c r="C65" s="107"/>
      <c r="D65" s="316"/>
      <c r="E65" s="316"/>
      <c r="F65" s="316"/>
      <c r="G65" s="94"/>
    </row>
    <row r="66" spans="1:7" s="87" customFormat="1" ht="60" customHeight="1" x14ac:dyDescent="0.25">
      <c r="A66" s="326" t="s">
        <v>327</v>
      </c>
      <c r="B66" s="85"/>
      <c r="C66" s="949"/>
      <c r="D66" s="949"/>
      <c r="E66" s="85"/>
      <c r="F66" s="85"/>
      <c r="G66" s="86"/>
    </row>
    <row r="67" spans="1:7" s="87" customFormat="1" ht="30" customHeight="1" x14ac:dyDescent="0.25">
      <c r="A67" s="327" t="s">
        <v>328</v>
      </c>
      <c r="B67" s="96"/>
      <c r="C67" s="96"/>
      <c r="D67" s="96"/>
      <c r="E67" s="96"/>
      <c r="F67" s="96"/>
      <c r="G67" s="97"/>
    </row>
    <row r="68" spans="1:7" ht="30" customHeight="1" x14ac:dyDescent="0.25">
      <c r="B68" s="98" t="s">
        <v>62</v>
      </c>
      <c r="C68" s="1525" t="s">
        <v>61</v>
      </c>
      <c r="D68" s="1552" t="s">
        <v>299</v>
      </c>
      <c r="E68" s="123" t="s">
        <v>343</v>
      </c>
      <c r="F68" s="96"/>
      <c r="G68" s="160"/>
    </row>
    <row r="69" spans="1:7" s="164" customFormat="1" ht="30" customHeight="1" x14ac:dyDescent="0.25">
      <c r="A69" s="90"/>
      <c r="B69" s="99" t="s">
        <v>187</v>
      </c>
      <c r="C69" s="1526" t="s">
        <v>200</v>
      </c>
      <c r="D69" s="1553"/>
      <c r="E69" s="109"/>
      <c r="F69" s="96"/>
      <c r="G69" s="94"/>
    </row>
    <row r="70" spans="1:7" s="164" customFormat="1" ht="15" customHeight="1" x14ac:dyDescent="0.25">
      <c r="A70" s="90"/>
      <c r="B70" s="102" t="s">
        <v>186</v>
      </c>
      <c r="C70" s="1527" t="s">
        <v>487</v>
      </c>
      <c r="D70" s="1545"/>
      <c r="E70" s="89"/>
      <c r="F70" s="96"/>
      <c r="G70" s="94"/>
    </row>
    <row r="71" spans="1:7" s="164" customFormat="1" ht="15" customHeight="1" x14ac:dyDescent="0.25">
      <c r="A71" s="90"/>
      <c r="B71" s="106"/>
      <c r="C71" s="1531" t="s">
        <v>486</v>
      </c>
      <c r="D71" s="1551" t="str">
        <f>IF(AND(ISNUMBER(D69),ISNUMBER(D70)),SUM(D69:D70),"")</f>
        <v/>
      </c>
      <c r="E71" s="120" t="str">
        <f>IF(AND(ISNUMBER(E69),ISNUMBER(E70)),SUM(E69:E70),"")</f>
        <v/>
      </c>
      <c r="F71" s="96"/>
      <c r="G71" s="94"/>
    </row>
    <row r="72" spans="1:7" s="87" customFormat="1" ht="60" customHeight="1" x14ac:dyDescent="0.25">
      <c r="A72" s="328" t="s">
        <v>329</v>
      </c>
      <c r="B72" s="96"/>
      <c r="C72" s="96"/>
      <c r="D72" s="96"/>
      <c r="E72" s="96"/>
      <c r="F72" s="96"/>
      <c r="G72" s="97"/>
    </row>
    <row r="73" spans="1:7" ht="30" customHeight="1" x14ac:dyDescent="0.25">
      <c r="B73" s="98" t="s">
        <v>62</v>
      </c>
      <c r="C73" s="1525" t="s">
        <v>61</v>
      </c>
      <c r="D73" s="1552" t="s">
        <v>299</v>
      </c>
      <c r="E73" s="123" t="s">
        <v>343</v>
      </c>
      <c r="F73" s="243" t="s">
        <v>344</v>
      </c>
      <c r="G73" s="160"/>
    </row>
    <row r="74" spans="1:7" s="164" customFormat="1" ht="15" customHeight="1" x14ac:dyDescent="0.25">
      <c r="A74" s="90"/>
      <c r="B74" s="289">
        <v>78</v>
      </c>
      <c r="C74" s="1528" t="s">
        <v>352</v>
      </c>
      <c r="D74" s="1553"/>
      <c r="E74" s="109"/>
      <c r="F74" s="109"/>
      <c r="G74" s="94"/>
    </row>
    <row r="75" spans="1:7" s="164" customFormat="1" ht="15" customHeight="1" x14ac:dyDescent="0.25">
      <c r="A75" s="90"/>
      <c r="B75" s="288">
        <v>79</v>
      </c>
      <c r="C75" s="592" t="s">
        <v>338</v>
      </c>
      <c r="D75" s="1545"/>
      <c r="E75" s="89"/>
      <c r="F75" s="89"/>
      <c r="G75" s="94"/>
    </row>
    <row r="76" spans="1:7" s="164" customFormat="1" ht="30" customHeight="1" x14ac:dyDescent="0.25">
      <c r="A76" s="90"/>
      <c r="B76" s="288" t="s">
        <v>318</v>
      </c>
      <c r="C76" s="121" t="s">
        <v>319</v>
      </c>
      <c r="D76" s="1545"/>
      <c r="E76" s="89"/>
      <c r="F76" s="89"/>
      <c r="G76" s="94"/>
    </row>
    <row r="77" spans="1:7" s="164" customFormat="1" ht="30" customHeight="1" x14ac:dyDescent="0.25">
      <c r="A77" s="90"/>
      <c r="B77" s="288" t="s">
        <v>320</v>
      </c>
      <c r="C77" s="121" t="s">
        <v>321</v>
      </c>
      <c r="D77" s="1545"/>
      <c r="E77" s="89"/>
      <c r="F77" s="89"/>
      <c r="G77" s="94"/>
    </row>
    <row r="78" spans="1:7" s="164" customFormat="1" ht="15" customHeight="1" x14ac:dyDescent="0.25">
      <c r="A78" s="90"/>
      <c r="B78" s="88"/>
      <c r="C78" s="1194" t="s">
        <v>331</v>
      </c>
      <c r="D78" s="1548"/>
      <c r="E78" s="35"/>
      <c r="F78" s="218"/>
      <c r="G78" s="94"/>
    </row>
    <row r="79" spans="1:7" s="164" customFormat="1" ht="15" customHeight="1" x14ac:dyDescent="0.25">
      <c r="A79" s="90"/>
      <c r="B79" s="104"/>
      <c r="C79" s="124" t="s">
        <v>69</v>
      </c>
      <c r="D79" s="226" t="str">
        <f>IF(AND(ISNUMBER(D103),ISNUMBER(D104)),D103-D104,"")</f>
        <v/>
      </c>
      <c r="E79" s="711" t="str">
        <f>IF(AND(ISNUMBER(E103),ISNUMBER(E104)),E103-E104,"")</f>
        <v/>
      </c>
      <c r="F79" s="35"/>
      <c r="G79" s="94"/>
    </row>
    <row r="80" spans="1:7" s="164" customFormat="1" ht="15" customHeight="1" x14ac:dyDescent="0.25">
      <c r="A80" s="90"/>
      <c r="B80" s="104"/>
      <c r="C80" s="2088" t="s">
        <v>36</v>
      </c>
      <c r="D80" s="1549" t="str">
        <f>IF(AND(ISNUMBER(D74),ISNUMBER(D75),ISNUMBER(D76),ISNUMBER(D77),ISNUMBER(D79)),SUM(D74:D79),"")</f>
        <v/>
      </c>
      <c r="E80" s="126" t="str">
        <f>IF(AND(ISNUMBER(E74),ISNUMBER(E75),ISNUMBER(E76),ISNUMBER(E77),ISNUMBER(E79)),SUM(E74:E77,E79),"")</f>
        <v/>
      </c>
      <c r="F80" s="126" t="str">
        <f>IF(AND(ISNUMBER(F74),ISNUMBER(F75),ISNUMBER(F76),ISNUMBER(F77)),SUM(F74:F78),"")</f>
        <v/>
      </c>
      <c r="G80" s="94"/>
    </row>
    <row r="81" spans="1:7" s="164" customFormat="1" ht="15" customHeight="1" x14ac:dyDescent="0.25">
      <c r="A81" s="90"/>
      <c r="B81" s="104"/>
      <c r="C81" s="1529" t="s">
        <v>70</v>
      </c>
      <c r="D81" s="1554" t="str">
        <f>IF(AND(ISNUMBER(D71),ISNUMBER(D80)),MIN(D71,D80),"")</f>
        <v/>
      </c>
      <c r="E81" s="139" t="str">
        <f>IF(AND(ISNUMBER(E71),ISNUMBER(E80)),MIN(E71,E80),"")</f>
        <v/>
      </c>
      <c r="F81" s="35"/>
      <c r="G81" s="94"/>
    </row>
    <row r="82" spans="1:7" s="164" customFormat="1" ht="15" customHeight="1" x14ac:dyDescent="0.25">
      <c r="A82" s="90"/>
      <c r="B82" s="106"/>
      <c r="C82" s="1524" t="s">
        <v>332</v>
      </c>
      <c r="D82" s="1551" t="str">
        <f>IF(AND(ISNUMBER(D71),ISNUMBER(D81)),D71-D81,"")</f>
        <v/>
      </c>
      <c r="E82" s="120" t="str">
        <f>IF(AND(ISNUMBER(E71),ISNUMBER(E81)),E71-E81,"")</f>
        <v/>
      </c>
      <c r="F82" s="26"/>
      <c r="G82" s="94"/>
    </row>
    <row r="83" spans="1:7" s="164" customFormat="1" ht="15" customHeight="1" x14ac:dyDescent="0.25">
      <c r="A83" s="90"/>
      <c r="B83" s="107"/>
      <c r="C83" s="108"/>
      <c r="D83" s="316"/>
      <c r="E83" s="316"/>
      <c r="F83" s="316"/>
      <c r="G83" s="94"/>
    </row>
    <row r="84" spans="1:7" s="87" customFormat="1" ht="60" customHeight="1" x14ac:dyDescent="0.25">
      <c r="A84" s="326" t="s">
        <v>333</v>
      </c>
      <c r="B84" s="85"/>
      <c r="C84" s="949"/>
      <c r="D84" s="949"/>
      <c r="E84" s="85"/>
      <c r="F84" s="85"/>
      <c r="G84" s="86"/>
    </row>
    <row r="85" spans="1:7" s="87" customFormat="1" ht="30" customHeight="1" x14ac:dyDescent="0.25">
      <c r="A85" s="327" t="s">
        <v>334</v>
      </c>
      <c r="B85" s="96"/>
      <c r="C85" s="96"/>
      <c r="D85" s="96"/>
      <c r="E85" s="96"/>
      <c r="F85" s="96"/>
      <c r="G85" s="97"/>
    </row>
    <row r="86" spans="1:7" ht="30" customHeight="1" x14ac:dyDescent="0.25">
      <c r="B86" s="98" t="s">
        <v>62</v>
      </c>
      <c r="C86" s="2089" t="s">
        <v>61</v>
      </c>
      <c r="D86" s="2090" t="s">
        <v>299</v>
      </c>
      <c r="E86" s="2091" t="s">
        <v>343</v>
      </c>
      <c r="F86" s="96"/>
      <c r="G86" s="160"/>
    </row>
    <row r="87" spans="1:7" s="164" customFormat="1" ht="30" customHeight="1" x14ac:dyDescent="0.25">
      <c r="A87" s="90"/>
      <c r="B87" s="101" t="s">
        <v>71</v>
      </c>
      <c r="C87" s="121" t="s">
        <v>201</v>
      </c>
      <c r="D87" s="1545"/>
      <c r="E87" s="89"/>
      <c r="F87" s="96"/>
      <c r="G87" s="94"/>
    </row>
    <row r="88" spans="1:7" s="164" customFormat="1" ht="15" customHeight="1" x14ac:dyDescent="0.25">
      <c r="A88" s="90"/>
      <c r="B88" s="101" t="s">
        <v>186</v>
      </c>
      <c r="C88" s="121" t="s">
        <v>335</v>
      </c>
      <c r="D88" s="1545"/>
      <c r="E88" s="89"/>
      <c r="F88" s="96"/>
      <c r="G88" s="94"/>
    </row>
    <row r="89" spans="1:7" s="164" customFormat="1" ht="15" customHeight="1" x14ac:dyDescent="0.25">
      <c r="A89" s="90"/>
      <c r="B89" s="32"/>
      <c r="C89" s="121" t="s">
        <v>169</v>
      </c>
      <c r="D89" s="269" t="str">
        <f>IF(ISNUMBER($D23),$D23,"")</f>
        <v/>
      </c>
      <c r="E89" s="12" t="str">
        <f>IF(ISNUMBER($D23),$D23,"")</f>
        <v/>
      </c>
      <c r="F89" s="96"/>
      <c r="G89" s="94"/>
    </row>
    <row r="90" spans="1:7" s="164" customFormat="1" ht="15" customHeight="1" x14ac:dyDescent="0.25">
      <c r="A90" s="90"/>
      <c r="B90" s="136"/>
      <c r="C90" s="137" t="s">
        <v>354</v>
      </c>
      <c r="D90" s="1548"/>
      <c r="E90" s="42"/>
      <c r="F90" s="4"/>
      <c r="G90" s="94"/>
    </row>
    <row r="91" spans="1:7" s="164" customFormat="1" ht="15" customHeight="1" x14ac:dyDescent="0.25">
      <c r="A91" s="90"/>
      <c r="B91" s="106"/>
      <c r="C91" s="1524" t="s">
        <v>336</v>
      </c>
      <c r="D91" s="1551" t="str">
        <f>IF(AND(ISNUMBER(D87),ISNUMBER(D88),ISNUMBER(D89)),SUM(D87:D90),"")</f>
        <v/>
      </c>
      <c r="E91" s="120" t="str">
        <f>IF(AND(ISNUMBER(E87),ISNUMBER(E88),ISNUMBER(E89)),SUM(E87:E90),"")</f>
        <v/>
      </c>
      <c r="F91" s="96"/>
      <c r="G91" s="94"/>
    </row>
    <row r="92" spans="1:7" s="87" customFormat="1" ht="60" customHeight="1" x14ac:dyDescent="0.25">
      <c r="A92" s="328" t="s">
        <v>337</v>
      </c>
      <c r="B92" s="96"/>
      <c r="C92" s="96"/>
      <c r="D92" s="96"/>
      <c r="E92" s="96"/>
      <c r="F92" s="96"/>
      <c r="G92" s="97"/>
    </row>
    <row r="93" spans="1:7" ht="30" customHeight="1" x14ac:dyDescent="0.25">
      <c r="B93" s="98" t="s">
        <v>62</v>
      </c>
      <c r="C93" s="1525" t="s">
        <v>61</v>
      </c>
      <c r="D93" s="1552" t="s">
        <v>299</v>
      </c>
      <c r="E93" s="123" t="s">
        <v>343</v>
      </c>
      <c r="F93" s="243" t="s">
        <v>344</v>
      </c>
      <c r="G93" s="160"/>
    </row>
    <row r="94" spans="1:7" s="164" customFormat="1" ht="15" customHeight="1" x14ac:dyDescent="0.25">
      <c r="A94" s="90"/>
      <c r="B94" s="289">
        <v>78</v>
      </c>
      <c r="C94" s="1528" t="s">
        <v>353</v>
      </c>
      <c r="D94" s="1544"/>
      <c r="E94" s="593"/>
      <c r="F94" s="574"/>
      <c r="G94" s="94"/>
    </row>
    <row r="95" spans="1:7" s="164" customFormat="1" ht="15" customHeight="1" x14ac:dyDescent="0.25">
      <c r="A95" s="90"/>
      <c r="B95" s="288">
        <v>79</v>
      </c>
      <c r="C95" s="592" t="s">
        <v>330</v>
      </c>
      <c r="D95" s="43"/>
      <c r="E95" s="29"/>
      <c r="F95" s="44"/>
      <c r="G95" s="94"/>
    </row>
    <row r="96" spans="1:7" s="164" customFormat="1" ht="15" customHeight="1" x14ac:dyDescent="0.25">
      <c r="A96" s="590"/>
      <c r="B96" s="591">
        <v>79</v>
      </c>
      <c r="C96" s="877" t="s">
        <v>949</v>
      </c>
      <c r="D96" s="269" t="str">
        <f>IF('Supervisory information'!$C$23="Yes", IF(ISNUMBER('TLAC holdings'!D4), 'TLAC holdings'!D4, ""), 0)</f>
        <v/>
      </c>
      <c r="E96" s="37" t="str">
        <f>IF('Supervisory information'!$C$23="Yes", IF(ISNUMBER('TLAC holdings'!E4), 'TLAC holdings'!E4, ""), 0)</f>
        <v/>
      </c>
      <c r="F96" s="12" t="str">
        <f>IF('Supervisory information'!$C$23="Yes", IF(ISNUMBER('TLAC holdings'!F4), 'TLAC holdings'!F4, ""), 0)</f>
        <v/>
      </c>
      <c r="G96" s="94"/>
    </row>
    <row r="97" spans="1:11" s="164" customFormat="1" ht="30" customHeight="1" x14ac:dyDescent="0.25">
      <c r="A97" s="90"/>
      <c r="B97" s="1199" t="s">
        <v>318</v>
      </c>
      <c r="C97" s="121" t="s">
        <v>319</v>
      </c>
      <c r="D97" s="43"/>
      <c r="E97" s="29"/>
      <c r="F97" s="44"/>
      <c r="G97" s="94"/>
    </row>
    <row r="98" spans="1:11" s="164" customFormat="1" ht="45" customHeight="1" x14ac:dyDescent="0.25">
      <c r="A98" s="590"/>
      <c r="B98" s="586" t="s">
        <v>1636</v>
      </c>
      <c r="C98" s="1194" t="s">
        <v>951</v>
      </c>
      <c r="D98" s="269" t="str">
        <f>IF('Supervisory information'!$C$23="Yes", IF(ISNUMBER('TLAC holdings'!D5), 'TLAC holdings'!D5, ""), 0)</f>
        <v/>
      </c>
      <c r="E98" s="37" t="str">
        <f>IF('Supervisory information'!$C$23="Yes", IF(ISNUMBER('TLAC holdings'!E5), 'TLAC holdings'!E5, ""), 0)</f>
        <v/>
      </c>
      <c r="F98" s="12" t="str">
        <f>IF('Supervisory information'!$C$23="Yes", IF(ISNUMBER('TLAC holdings'!F5), 'TLAC holdings'!F5, ""), 0)</f>
        <v/>
      </c>
      <c r="G98" s="94"/>
    </row>
    <row r="99" spans="1:11" s="164" customFormat="1" ht="30" customHeight="1" x14ac:dyDescent="0.25">
      <c r="A99" s="590"/>
      <c r="B99" s="586" t="s">
        <v>1637</v>
      </c>
      <c r="C99" s="121" t="s">
        <v>953</v>
      </c>
      <c r="D99" s="269" t="str">
        <f>IF('Supervisory information'!$C$23="Yes", IF(ISNUMBER('TLAC holdings'!D6), 'TLAC holdings'!D6, ""), 0)</f>
        <v/>
      </c>
      <c r="E99" s="37" t="str">
        <f>IF('Supervisory information'!$C$23="Yes", IF(ISNUMBER('TLAC holdings'!E6), 'TLAC holdings'!E6, ""), 0)</f>
        <v/>
      </c>
      <c r="F99" s="12" t="str">
        <f>IF('Supervisory information'!$C$23="Yes", IF(ISNUMBER('TLAC holdings'!F6), 'TLAC holdings'!F6, ""), 0)</f>
        <v/>
      </c>
      <c r="G99" s="94"/>
    </row>
    <row r="100" spans="1:11" s="164" customFormat="1" ht="45" customHeight="1" x14ac:dyDescent="0.25">
      <c r="A100" s="90"/>
      <c r="B100" s="288" t="s">
        <v>320</v>
      </c>
      <c r="C100" s="121" t="s">
        <v>321</v>
      </c>
      <c r="D100" s="43"/>
      <c r="E100" s="29"/>
      <c r="F100" s="44"/>
      <c r="G100" s="94"/>
    </row>
    <row r="101" spans="1:11" s="164" customFormat="1" ht="45" customHeight="1" x14ac:dyDescent="0.25">
      <c r="A101" s="590"/>
      <c r="B101" s="594" t="s">
        <v>320</v>
      </c>
      <c r="C101" s="121" t="s">
        <v>955</v>
      </c>
      <c r="D101" s="226" t="str">
        <f>IF('Supervisory information'!$C$23="Yes", IF(ISNUMBER('TLAC holdings'!D7), 'TLAC holdings'!D7, ""), 0)</f>
        <v/>
      </c>
      <c r="E101" s="37" t="str">
        <f>IF('Supervisory information'!$C$23="Yes", IF(ISNUMBER('TLAC holdings'!E7), 'TLAC holdings'!E7, ""), 0)</f>
        <v/>
      </c>
      <c r="F101" s="12" t="str">
        <f>IF('Supervisory information'!$C$23="Yes", IF(ISNUMBER('TLAC holdings'!F7), 'TLAC holdings'!F7, ""), 0)</f>
        <v/>
      </c>
      <c r="G101" s="94"/>
    </row>
    <row r="102" spans="1:11" s="164" customFormat="1" ht="15" customHeight="1" x14ac:dyDescent="0.25">
      <c r="A102" s="90"/>
      <c r="B102" s="104"/>
      <c r="C102" s="2092" t="s">
        <v>339</v>
      </c>
      <c r="D102" s="1548"/>
      <c r="E102" s="34"/>
      <c r="F102" s="89"/>
      <c r="G102" s="94"/>
    </row>
    <row r="103" spans="1:11" s="164" customFormat="1" ht="15" customHeight="1" x14ac:dyDescent="0.25">
      <c r="A103" s="90"/>
      <c r="B103" s="104"/>
      <c r="C103" s="2088" t="s">
        <v>340</v>
      </c>
      <c r="D103" s="1549" t="str">
        <f>IF(COUNT(D94:D101)=ROWS(D94:D101), SUM(D94:D102), "")</f>
        <v/>
      </c>
      <c r="E103" s="126" t="str">
        <f>IF(COUNT(E94:E101)=ROWS(E94:E101),SUM(E94:E101),"")</f>
        <v/>
      </c>
      <c r="F103" s="126" t="str">
        <f>IF(COUNT(F94:F102)=ROWS(F94:F102), SUM(F94:F102), "")</f>
        <v/>
      </c>
      <c r="G103" s="94"/>
    </row>
    <row r="104" spans="1:11" s="164" customFormat="1" ht="15" customHeight="1" x14ac:dyDescent="0.25">
      <c r="A104" s="90"/>
      <c r="B104" s="104"/>
      <c r="C104" s="1530" t="s">
        <v>341</v>
      </c>
      <c r="D104" s="1554" t="str">
        <f>IF(AND(ISNUMBER(D91),ISNUMBER(D103)),MIN(D91,D103),"")</f>
        <v/>
      </c>
      <c r="E104" s="139" t="str">
        <f>IF(AND(ISNUMBER(E91),ISNUMBER(E103)),MIN(E91,E103),"")</f>
        <v/>
      </c>
      <c r="F104" s="35"/>
      <c r="G104" s="94"/>
    </row>
    <row r="105" spans="1:11" s="164" customFormat="1" ht="15" customHeight="1" x14ac:dyDescent="0.25">
      <c r="A105" s="90"/>
      <c r="B105" s="106"/>
      <c r="C105" s="1531" t="s">
        <v>342</v>
      </c>
      <c r="D105" s="1551" t="str">
        <f>IF(AND(ISNUMBER(D91),ISNUMBER(D104)),D91-D104,"")</f>
        <v/>
      </c>
      <c r="E105" s="120" t="str">
        <f>IF(AND(ISNUMBER(E91),ISNUMBER(E104)),E91-E104,"")</f>
        <v/>
      </c>
      <c r="F105" s="26"/>
      <c r="G105" s="94"/>
    </row>
    <row r="106" spans="1:11" s="164" customFormat="1" ht="15" customHeight="1" x14ac:dyDescent="0.25">
      <c r="A106" s="90"/>
      <c r="B106" s="107"/>
      <c r="C106" s="108"/>
      <c r="D106" s="316"/>
      <c r="E106" s="316"/>
      <c r="F106" s="316"/>
      <c r="G106" s="94"/>
    </row>
    <row r="107" spans="1:11" s="87" customFormat="1" ht="60" customHeight="1" x14ac:dyDescent="0.25">
      <c r="A107" s="3093" t="s">
        <v>498</v>
      </c>
      <c r="B107" s="3094"/>
      <c r="C107" s="3094"/>
      <c r="D107" s="3094"/>
      <c r="E107" s="3094"/>
      <c r="F107" s="3094"/>
      <c r="G107" s="86"/>
    </row>
    <row r="108" spans="1:11" s="251" customFormat="1" ht="30" customHeight="1" x14ac:dyDescent="0.25">
      <c r="A108" s="169"/>
      <c r="B108" s="98" t="s">
        <v>62</v>
      </c>
      <c r="C108" s="1532"/>
      <c r="D108" s="1552" t="s">
        <v>299</v>
      </c>
      <c r="E108" s="123" t="s">
        <v>343</v>
      </c>
      <c r="G108" s="160"/>
      <c r="K108" s="256"/>
    </row>
    <row r="109" spans="1:11" s="251" customFormat="1" ht="15" customHeight="1" x14ac:dyDescent="0.25">
      <c r="A109" s="169"/>
      <c r="B109" s="138"/>
      <c r="C109" s="1533" t="s">
        <v>505</v>
      </c>
      <c r="D109" s="1555"/>
      <c r="E109" s="14"/>
      <c r="G109" s="160"/>
      <c r="K109" s="256"/>
    </row>
    <row r="110" spans="1:11" s="251" customFormat="1" ht="15" customHeight="1" x14ac:dyDescent="0.25">
      <c r="A110" s="169"/>
      <c r="B110" s="88"/>
      <c r="C110" s="1534" t="s">
        <v>482</v>
      </c>
      <c r="D110" s="1229"/>
      <c r="E110" s="44"/>
      <c r="G110" s="160"/>
      <c r="K110" s="256"/>
    </row>
    <row r="111" spans="1:11" s="251" customFormat="1" ht="15" customHeight="1" x14ac:dyDescent="0.25">
      <c r="A111" s="169"/>
      <c r="B111" s="88"/>
      <c r="C111" s="1534" t="s">
        <v>483</v>
      </c>
      <c r="D111" s="1229"/>
      <c r="E111" s="44"/>
      <c r="G111" s="160"/>
      <c r="K111" s="256"/>
    </row>
    <row r="112" spans="1:11" s="306" customFormat="1" ht="15" customHeight="1" x14ac:dyDescent="0.25">
      <c r="A112" s="527"/>
      <c r="B112" s="104"/>
      <c r="C112" s="1534" t="s">
        <v>484</v>
      </c>
      <c r="D112" s="1556"/>
      <c r="E112" s="89"/>
      <c r="G112" s="160"/>
      <c r="K112" s="307"/>
    </row>
    <row r="113" spans="1:11" s="251" customFormat="1" ht="15" customHeight="1" x14ac:dyDescent="0.25">
      <c r="A113" s="169"/>
      <c r="B113" s="88"/>
      <c r="C113" s="1535" t="s">
        <v>956</v>
      </c>
      <c r="D113" s="43"/>
      <c r="E113" s="44"/>
      <c r="G113" s="160"/>
      <c r="K113" s="256"/>
    </row>
    <row r="114" spans="1:11" s="306" customFormat="1" ht="15" customHeight="1" x14ac:dyDescent="0.25">
      <c r="A114" s="527"/>
      <c r="B114" s="591" t="s">
        <v>1051</v>
      </c>
      <c r="C114" s="1536" t="s">
        <v>1050</v>
      </c>
      <c r="D114" s="43"/>
      <c r="E114" s="44"/>
      <c r="G114" s="160"/>
    </row>
    <row r="115" spans="1:11" s="306" customFormat="1" ht="15" customHeight="1" x14ac:dyDescent="0.25">
      <c r="A115" s="527"/>
      <c r="B115" s="106"/>
      <c r="C115" s="1537" t="str">
        <f>CONCATENATE("Check: row ", ROW(C114), " ≤ row ", ROW(C113))</f>
        <v>Check: row 114 ≤ row 113</v>
      </c>
      <c r="D115" s="1353" t="str">
        <f>IF(AND(ISNUMBER(D113),ISNUMBER(D114)), IF(D114&lt;=SUM(D113), "Pass"," Fail"), "")</f>
        <v/>
      </c>
      <c r="E115" s="1341" t="str">
        <f>IF(AND(ISNUMBER(E113),ISNUMBER(E114)), IF(E114&lt;=SUM(E113), "Pass"," Fail"), "")</f>
        <v/>
      </c>
      <c r="G115" s="160"/>
    </row>
    <row r="116" spans="1:11" s="87" customFormat="1" ht="15" customHeight="1" x14ac:dyDescent="0.25">
      <c r="A116" s="95"/>
      <c r="B116" s="138"/>
      <c r="C116" s="1533" t="s">
        <v>506</v>
      </c>
      <c r="D116" s="1555"/>
      <c r="E116" s="14"/>
      <c r="F116" s="96"/>
      <c r="G116" s="97"/>
    </row>
    <row r="117" spans="1:11" s="87" customFormat="1" ht="15" customHeight="1" x14ac:dyDescent="0.25">
      <c r="A117" s="95"/>
      <c r="B117" s="88"/>
      <c r="C117" s="1534" t="s">
        <v>482</v>
      </c>
      <c r="D117" s="1229"/>
      <c r="E117" s="44"/>
      <c r="F117" s="96"/>
      <c r="G117" s="97"/>
    </row>
    <row r="118" spans="1:11" s="87" customFormat="1" ht="15" customHeight="1" x14ac:dyDescent="0.25">
      <c r="A118" s="95"/>
      <c r="B118" s="88"/>
      <c r="C118" s="1534" t="s">
        <v>483</v>
      </c>
      <c r="D118" s="1229"/>
      <c r="E118" s="44"/>
      <c r="F118" s="96"/>
      <c r="G118" s="97"/>
    </row>
    <row r="119" spans="1:11" s="87" customFormat="1" ht="15" customHeight="1" x14ac:dyDescent="0.25">
      <c r="A119" s="589"/>
      <c r="B119" s="104"/>
      <c r="C119" s="1534" t="s">
        <v>484</v>
      </c>
      <c r="D119" s="1556"/>
      <c r="E119" s="89"/>
      <c r="F119" s="96"/>
      <c r="G119" s="97"/>
    </row>
    <row r="120" spans="1:11" s="87" customFormat="1" ht="15" customHeight="1" x14ac:dyDescent="0.25">
      <c r="A120" s="95"/>
      <c r="B120" s="88"/>
      <c r="C120" s="1535" t="s">
        <v>956</v>
      </c>
      <c r="D120" s="43"/>
      <c r="E120" s="44"/>
      <c r="F120" s="96"/>
      <c r="G120" s="97"/>
    </row>
    <row r="121" spans="1:11" s="87" customFormat="1" ht="15" customHeight="1" x14ac:dyDescent="0.25">
      <c r="A121" s="589"/>
      <c r="B121" s="591" t="s">
        <v>1051</v>
      </c>
      <c r="C121" s="1536" t="s">
        <v>1050</v>
      </c>
      <c r="D121" s="43"/>
      <c r="E121" s="44"/>
      <c r="F121" s="96"/>
      <c r="G121" s="97"/>
    </row>
    <row r="122" spans="1:11" s="87" customFormat="1" ht="15" customHeight="1" x14ac:dyDescent="0.25">
      <c r="A122" s="589"/>
      <c r="B122" s="106"/>
      <c r="C122" s="1537" t="str">
        <f>CONCATENATE("Check: row ", ROW(C121), " ≤ row ", ROW(C120))</f>
        <v>Check: row 121 ≤ row 120</v>
      </c>
      <c r="D122" s="1353" t="str">
        <f>IF(AND(ISNUMBER(D120), ISNUMBER(D121)), IF(D121&lt;=SUM(D120), "Pass", "Fail"), "")</f>
        <v/>
      </c>
      <c r="E122" s="1341" t="str">
        <f>IF(AND(ISNUMBER(E120), ISNUMBER(E121)), IF(E121&lt;=SUM(E120), "Pass", "Fail"), "")</f>
        <v/>
      </c>
      <c r="F122" s="96"/>
      <c r="G122" s="97"/>
    </row>
    <row r="123" spans="1:11" s="164" customFormat="1" ht="15" customHeight="1" x14ac:dyDescent="0.25">
      <c r="A123" s="110"/>
      <c r="B123" s="111"/>
      <c r="C123" s="1538"/>
      <c r="D123" s="1557"/>
      <c r="E123" s="317"/>
      <c r="F123" s="317"/>
      <c r="G123" s="112"/>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7:F107"/>
  </mergeCells>
  <conditionalFormatting sqref="D8:D14 E12 E14 D16:D18 D20:D22 D28:E29 D32:E32 D36:E40 D44:E46 D47:D51 D53:E53 D55:E57 D60:E60 D61:D62 D69:E70 D74:E77 D78 D87:E88 D90:E90 D102 D110:E114 D117:E121 D94:E101 F96">
    <cfRule type="cellIs" dxfId="892" priority="16" stopIfTrue="1" operator="lessThan">
      <formula>0</formula>
    </cfRule>
  </conditionalFormatting>
  <conditionalFormatting sqref="A1:XFD1048576">
    <cfRule type="cellIs" dxfId="891" priority="1" stopIfTrue="1" operator="equal">
      <formula>"Pass"</formula>
    </cfRule>
    <cfRule type="cellIs" dxfId="890"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46" customWidth="1"/>
    <col min="2" max="2" width="10.7109375" style="246" customWidth="1"/>
    <col min="3" max="3" width="140.7109375" style="246" customWidth="1"/>
    <col min="4" max="4" width="16.7109375" style="306" customWidth="1"/>
    <col min="5" max="34" width="16.7109375" style="246" customWidth="1"/>
    <col min="35" max="35" width="1.7109375" style="246" customWidth="1"/>
    <col min="36" max="16384" width="16.7109375" style="246" hidden="1"/>
  </cols>
  <sheetData>
    <row r="1" spans="1:35" ht="30" customHeight="1" x14ac:dyDescent="0.55000000000000004">
      <c r="A1" s="235" t="s">
        <v>493</v>
      </c>
      <c r="B1" s="236"/>
      <c r="C1" s="1587"/>
      <c r="D1" s="581" t="str">
        <f>CONCATENATE("Reporting unit: ", 'General Info'!$C$7, " ", 'General Info'!$C$5)</f>
        <v xml:space="preserve">Reporting unit: 1 </v>
      </c>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5"/>
    </row>
    <row r="2" spans="1:35" s="251" customFormat="1" ht="30" customHeight="1" x14ac:dyDescent="0.35">
      <c r="A2" s="329" t="s">
        <v>520</v>
      </c>
      <c r="B2" s="247"/>
      <c r="C2" s="1588"/>
      <c r="D2" s="1588"/>
      <c r="E2" s="248"/>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50"/>
    </row>
    <row r="3" spans="1:35" ht="45" customHeight="1" x14ac:dyDescent="0.25">
      <c r="A3" s="252"/>
      <c r="B3" s="253" t="s">
        <v>86</v>
      </c>
      <c r="C3" s="254"/>
      <c r="D3" s="268"/>
      <c r="E3" s="255"/>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6"/>
    </row>
    <row r="4" spans="1:35" ht="30" customHeight="1" x14ac:dyDescent="0.25">
      <c r="A4" s="252"/>
      <c r="B4" s="257" t="s">
        <v>62</v>
      </c>
      <c r="C4" s="1589" t="s">
        <v>61</v>
      </c>
      <c r="D4" s="1599" t="s">
        <v>184</v>
      </c>
      <c r="E4" s="115">
        <v>1</v>
      </c>
      <c r="F4" s="115">
        <v>2</v>
      </c>
      <c r="G4" s="115">
        <v>3</v>
      </c>
      <c r="H4" s="115">
        <v>4</v>
      </c>
      <c r="I4" s="115">
        <v>5</v>
      </c>
      <c r="J4" s="115">
        <v>6</v>
      </c>
      <c r="K4" s="115">
        <v>7</v>
      </c>
      <c r="L4" s="115">
        <v>8</v>
      </c>
      <c r="M4" s="115">
        <v>9</v>
      </c>
      <c r="N4" s="115">
        <v>10</v>
      </c>
      <c r="O4" s="115">
        <v>11</v>
      </c>
      <c r="P4" s="115">
        <v>12</v>
      </c>
      <c r="Q4" s="115">
        <v>13</v>
      </c>
      <c r="R4" s="115">
        <v>14</v>
      </c>
      <c r="S4" s="115">
        <v>15</v>
      </c>
      <c r="T4" s="115">
        <v>16</v>
      </c>
      <c r="U4" s="115">
        <v>17</v>
      </c>
      <c r="V4" s="115">
        <v>18</v>
      </c>
      <c r="W4" s="115">
        <v>19</v>
      </c>
      <c r="X4" s="115">
        <v>20</v>
      </c>
      <c r="Y4" s="115">
        <v>21</v>
      </c>
      <c r="Z4" s="115">
        <v>22</v>
      </c>
      <c r="AA4" s="115">
        <v>23</v>
      </c>
      <c r="AB4" s="115">
        <v>24</v>
      </c>
      <c r="AC4" s="115">
        <v>25</v>
      </c>
      <c r="AD4" s="115">
        <v>26</v>
      </c>
      <c r="AE4" s="115">
        <v>27</v>
      </c>
      <c r="AF4" s="115">
        <v>28</v>
      </c>
      <c r="AG4" s="115">
        <v>29</v>
      </c>
      <c r="AH4" s="116">
        <v>30</v>
      </c>
      <c r="AI4" s="256"/>
    </row>
    <row r="5" spans="1:35" s="261" customFormat="1" ht="30" customHeight="1" x14ac:dyDescent="0.25">
      <c r="A5" s="258"/>
      <c r="B5" s="259">
        <v>62</v>
      </c>
      <c r="C5" s="1590" t="s">
        <v>197</v>
      </c>
      <c r="D5" s="1076"/>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220"/>
      <c r="AI5" s="260"/>
    </row>
    <row r="6" spans="1:35" s="261" customFormat="1" ht="15" customHeight="1" x14ac:dyDescent="0.25">
      <c r="A6" s="258"/>
      <c r="B6" s="262">
        <v>62</v>
      </c>
      <c r="C6" s="1248" t="s">
        <v>17</v>
      </c>
      <c r="D6" s="18"/>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218"/>
      <c r="AI6" s="260"/>
    </row>
    <row r="7" spans="1:35" s="261" customFormat="1" ht="15" customHeight="1" x14ac:dyDescent="0.25">
      <c r="A7" s="258"/>
      <c r="B7" s="262">
        <v>62</v>
      </c>
      <c r="C7" s="1248" t="s">
        <v>18</v>
      </c>
      <c r="D7" s="18"/>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218"/>
      <c r="AI7" s="260"/>
    </row>
    <row r="8" spans="1:35" s="261" customFormat="1" ht="15" customHeight="1" x14ac:dyDescent="0.25">
      <c r="A8" s="258"/>
      <c r="B8" s="262">
        <v>63</v>
      </c>
      <c r="C8" s="1591" t="s">
        <v>198</v>
      </c>
      <c r="D8" s="18"/>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218"/>
      <c r="AI8" s="260"/>
    </row>
    <row r="9" spans="1:35" s="261" customFormat="1" ht="15" customHeight="1" x14ac:dyDescent="0.25">
      <c r="A9" s="258"/>
      <c r="B9" s="262">
        <v>63</v>
      </c>
      <c r="C9" s="1248" t="s">
        <v>17</v>
      </c>
      <c r="D9" s="18"/>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218"/>
      <c r="AI9" s="260"/>
    </row>
    <row r="10" spans="1:35" s="261" customFormat="1" ht="15" customHeight="1" x14ac:dyDescent="0.25">
      <c r="A10" s="258"/>
      <c r="B10" s="262">
        <v>63</v>
      </c>
      <c r="C10" s="1248" t="s">
        <v>18</v>
      </c>
      <c r="D10" s="18"/>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218"/>
      <c r="AI10" s="260"/>
    </row>
    <row r="11" spans="1:35" s="261" customFormat="1" ht="15" customHeight="1" x14ac:dyDescent="0.25">
      <c r="A11" s="258"/>
      <c r="B11" s="262">
        <v>64</v>
      </c>
      <c r="C11" s="1591" t="s">
        <v>199</v>
      </c>
      <c r="D11" s="18"/>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218"/>
      <c r="AI11" s="260"/>
    </row>
    <row r="12" spans="1:35" s="261" customFormat="1" ht="15" customHeight="1" x14ac:dyDescent="0.25">
      <c r="A12" s="258"/>
      <c r="B12" s="262">
        <v>64</v>
      </c>
      <c r="C12" s="1248" t="s">
        <v>17</v>
      </c>
      <c r="D12" s="18"/>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218"/>
      <c r="AI12" s="260"/>
    </row>
    <row r="13" spans="1:35" s="261" customFormat="1" ht="15" customHeight="1" x14ac:dyDescent="0.25">
      <c r="A13" s="258"/>
      <c r="B13" s="262">
        <v>64</v>
      </c>
      <c r="C13" s="1248" t="s">
        <v>18</v>
      </c>
      <c r="D13" s="18"/>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18"/>
      <c r="AI13" s="260"/>
    </row>
    <row r="14" spans="1:35" s="261" customFormat="1" ht="15" customHeight="1" x14ac:dyDescent="0.25">
      <c r="A14" s="258"/>
      <c r="B14" s="262" t="s">
        <v>186</v>
      </c>
      <c r="C14" s="1591" t="s">
        <v>133</v>
      </c>
      <c r="D14" s="18"/>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18"/>
      <c r="AI14" s="260"/>
    </row>
    <row r="15" spans="1:35" s="261" customFormat="1" ht="15" customHeight="1" x14ac:dyDescent="0.25">
      <c r="A15" s="258"/>
      <c r="B15" s="262" t="s">
        <v>186</v>
      </c>
      <c r="C15" s="1592" t="s">
        <v>142</v>
      </c>
      <c r="D15" s="18"/>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42"/>
      <c r="AI15" s="260"/>
    </row>
    <row r="16" spans="1:35" s="261" customFormat="1" ht="15" customHeight="1" x14ac:dyDescent="0.25">
      <c r="A16" s="258"/>
      <c r="B16" s="117"/>
      <c r="C16" s="1592" t="s">
        <v>143</v>
      </c>
      <c r="D16" s="872"/>
      <c r="E16" s="37">
        <f>MIN(E14,E15)</f>
        <v>0</v>
      </c>
      <c r="F16" s="37">
        <f>MIN(F14,F15)</f>
        <v>0</v>
      </c>
      <c r="G16" s="37">
        <f t="shared" ref="G16:AH16" si="0">MIN(G14,G15)</f>
        <v>0</v>
      </c>
      <c r="H16" s="37">
        <f t="shared" si="0"/>
        <v>0</v>
      </c>
      <c r="I16" s="37">
        <f t="shared" si="0"/>
        <v>0</v>
      </c>
      <c r="J16" s="37">
        <f t="shared" si="0"/>
        <v>0</v>
      </c>
      <c r="K16" s="37">
        <f t="shared" si="0"/>
        <v>0</v>
      </c>
      <c r="L16" s="37">
        <f t="shared" si="0"/>
        <v>0</v>
      </c>
      <c r="M16" s="37">
        <f t="shared" si="0"/>
        <v>0</v>
      </c>
      <c r="N16" s="37">
        <f t="shared" si="0"/>
        <v>0</v>
      </c>
      <c r="O16" s="37">
        <f t="shared" si="0"/>
        <v>0</v>
      </c>
      <c r="P16" s="37">
        <f t="shared" si="0"/>
        <v>0</v>
      </c>
      <c r="Q16" s="37">
        <f t="shared" si="0"/>
        <v>0</v>
      </c>
      <c r="R16" s="37">
        <f t="shared" si="0"/>
        <v>0</v>
      </c>
      <c r="S16" s="37">
        <f t="shared" si="0"/>
        <v>0</v>
      </c>
      <c r="T16" s="37">
        <f t="shared" si="0"/>
        <v>0</v>
      </c>
      <c r="U16" s="37">
        <f t="shared" si="0"/>
        <v>0</v>
      </c>
      <c r="V16" s="37">
        <f t="shared" si="0"/>
        <v>0</v>
      </c>
      <c r="W16" s="37">
        <f t="shared" si="0"/>
        <v>0</v>
      </c>
      <c r="X16" s="37">
        <f t="shared" si="0"/>
        <v>0</v>
      </c>
      <c r="Y16" s="37">
        <f t="shared" si="0"/>
        <v>0</v>
      </c>
      <c r="Z16" s="37">
        <f t="shared" si="0"/>
        <v>0</v>
      </c>
      <c r="AA16" s="37">
        <f t="shared" si="0"/>
        <v>0</v>
      </c>
      <c r="AB16" s="37">
        <f t="shared" si="0"/>
        <v>0</v>
      </c>
      <c r="AC16" s="37">
        <f t="shared" si="0"/>
        <v>0</v>
      </c>
      <c r="AD16" s="37">
        <f t="shared" si="0"/>
        <v>0</v>
      </c>
      <c r="AE16" s="37">
        <f t="shared" si="0"/>
        <v>0</v>
      </c>
      <c r="AF16" s="37">
        <f t="shared" si="0"/>
        <v>0</v>
      </c>
      <c r="AG16" s="37">
        <f t="shared" si="0"/>
        <v>0</v>
      </c>
      <c r="AH16" s="37">
        <f t="shared" si="0"/>
        <v>0</v>
      </c>
      <c r="AI16" s="260"/>
    </row>
    <row r="17" spans="1:35" s="261" customFormat="1" ht="15" customHeight="1" x14ac:dyDescent="0.25">
      <c r="A17" s="258"/>
      <c r="B17" s="117"/>
      <c r="C17" s="1593" t="s">
        <v>107</v>
      </c>
      <c r="D17" s="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9"/>
      <c r="AI17" s="260"/>
    </row>
    <row r="18" spans="1:35" s="261" customFormat="1" ht="15" customHeight="1" x14ac:dyDescent="0.25">
      <c r="A18" s="258"/>
      <c r="B18" s="117"/>
      <c r="C18" s="1592" t="s">
        <v>114</v>
      </c>
      <c r="D18" s="872"/>
      <c r="E18" s="37">
        <f>MAX(0,E5-0.07*E16)</f>
        <v>0</v>
      </c>
      <c r="F18" s="37">
        <f>MAX(0,F5-0.07*F16)</f>
        <v>0</v>
      </c>
      <c r="G18" s="37">
        <f t="shared" ref="G18:AF18" si="1">MAX(0,G5-0.07*G16)</f>
        <v>0</v>
      </c>
      <c r="H18" s="37">
        <f t="shared" si="1"/>
        <v>0</v>
      </c>
      <c r="I18" s="37">
        <f t="shared" si="1"/>
        <v>0</v>
      </c>
      <c r="J18" s="37">
        <f t="shared" si="1"/>
        <v>0</v>
      </c>
      <c r="K18" s="37">
        <f t="shared" si="1"/>
        <v>0</v>
      </c>
      <c r="L18" s="37">
        <f t="shared" si="1"/>
        <v>0</v>
      </c>
      <c r="M18" s="37">
        <f t="shared" si="1"/>
        <v>0</v>
      </c>
      <c r="N18" s="37">
        <f t="shared" si="1"/>
        <v>0</v>
      </c>
      <c r="O18" s="37">
        <f t="shared" si="1"/>
        <v>0</v>
      </c>
      <c r="P18" s="37">
        <f t="shared" si="1"/>
        <v>0</v>
      </c>
      <c r="Q18" s="37">
        <f t="shared" si="1"/>
        <v>0</v>
      </c>
      <c r="R18" s="37">
        <f t="shared" si="1"/>
        <v>0</v>
      </c>
      <c r="S18" s="37">
        <f t="shared" si="1"/>
        <v>0</v>
      </c>
      <c r="T18" s="37">
        <f t="shared" si="1"/>
        <v>0</v>
      </c>
      <c r="U18" s="37">
        <f t="shared" si="1"/>
        <v>0</v>
      </c>
      <c r="V18" s="37">
        <f t="shared" si="1"/>
        <v>0</v>
      </c>
      <c r="W18" s="37">
        <f t="shared" si="1"/>
        <v>0</v>
      </c>
      <c r="X18" s="37">
        <f t="shared" si="1"/>
        <v>0</v>
      </c>
      <c r="Y18" s="37">
        <f t="shared" si="1"/>
        <v>0</v>
      </c>
      <c r="Z18" s="37">
        <f t="shared" si="1"/>
        <v>0</v>
      </c>
      <c r="AA18" s="37">
        <f t="shared" si="1"/>
        <v>0</v>
      </c>
      <c r="AB18" s="37">
        <f t="shared" si="1"/>
        <v>0</v>
      </c>
      <c r="AC18" s="37">
        <f t="shared" si="1"/>
        <v>0</v>
      </c>
      <c r="AD18" s="37">
        <f t="shared" si="1"/>
        <v>0</v>
      </c>
      <c r="AE18" s="37">
        <f t="shared" si="1"/>
        <v>0</v>
      </c>
      <c r="AF18" s="37">
        <f t="shared" si="1"/>
        <v>0</v>
      </c>
      <c r="AG18" s="37">
        <f>MAX(0,AG5-0.07*AG16)</f>
        <v>0</v>
      </c>
      <c r="AH18" s="37">
        <f>MAX(0,AH5-0.07*AH16)</f>
        <v>0</v>
      </c>
      <c r="AI18" s="260"/>
    </row>
    <row r="19" spans="1:35" s="261" customFormat="1" ht="15" customHeight="1" x14ac:dyDescent="0.25">
      <c r="A19" s="258"/>
      <c r="B19" s="117"/>
      <c r="C19" s="1594" t="s">
        <v>87</v>
      </c>
      <c r="D19" s="872"/>
      <c r="E19" s="37">
        <f>IF(E6+E7&gt;0, E18*E7/(E6+E7), 0)</f>
        <v>0</v>
      </c>
      <c r="F19" s="37">
        <f t="shared" ref="F19:AH19" si="2">IF(F6+F7&gt;0, F18*F7/(F6+F7), 0)</f>
        <v>0</v>
      </c>
      <c r="G19" s="37">
        <f t="shared" si="2"/>
        <v>0</v>
      </c>
      <c r="H19" s="37">
        <f t="shared" si="2"/>
        <v>0</v>
      </c>
      <c r="I19" s="37">
        <f t="shared" si="2"/>
        <v>0</v>
      </c>
      <c r="J19" s="37">
        <f t="shared" si="2"/>
        <v>0</v>
      </c>
      <c r="K19" s="37">
        <f t="shared" si="2"/>
        <v>0</v>
      </c>
      <c r="L19" s="37">
        <f t="shared" si="2"/>
        <v>0</v>
      </c>
      <c r="M19" s="37">
        <f t="shared" si="2"/>
        <v>0</v>
      </c>
      <c r="N19" s="37">
        <f t="shared" si="2"/>
        <v>0</v>
      </c>
      <c r="O19" s="37">
        <f t="shared" si="2"/>
        <v>0</v>
      </c>
      <c r="P19" s="37">
        <f t="shared" si="2"/>
        <v>0</v>
      </c>
      <c r="Q19" s="37">
        <f t="shared" si="2"/>
        <v>0</v>
      </c>
      <c r="R19" s="37">
        <f t="shared" si="2"/>
        <v>0</v>
      </c>
      <c r="S19" s="37">
        <f t="shared" si="2"/>
        <v>0</v>
      </c>
      <c r="T19" s="37">
        <f t="shared" si="2"/>
        <v>0</v>
      </c>
      <c r="U19" s="37">
        <f t="shared" si="2"/>
        <v>0</v>
      </c>
      <c r="V19" s="37">
        <f t="shared" si="2"/>
        <v>0</v>
      </c>
      <c r="W19" s="37">
        <f t="shared" si="2"/>
        <v>0</v>
      </c>
      <c r="X19" s="37">
        <f t="shared" si="2"/>
        <v>0</v>
      </c>
      <c r="Y19" s="37">
        <f t="shared" si="2"/>
        <v>0</v>
      </c>
      <c r="Z19" s="37">
        <f t="shared" si="2"/>
        <v>0</v>
      </c>
      <c r="AA19" s="37">
        <f t="shared" si="2"/>
        <v>0</v>
      </c>
      <c r="AB19" s="37">
        <f t="shared" si="2"/>
        <v>0</v>
      </c>
      <c r="AC19" s="37">
        <f t="shared" si="2"/>
        <v>0</v>
      </c>
      <c r="AD19" s="37">
        <f t="shared" si="2"/>
        <v>0</v>
      </c>
      <c r="AE19" s="37">
        <f t="shared" si="2"/>
        <v>0</v>
      </c>
      <c r="AF19" s="37">
        <f t="shared" si="2"/>
        <v>0</v>
      </c>
      <c r="AG19" s="37">
        <f t="shared" si="2"/>
        <v>0</v>
      </c>
      <c r="AH19" s="37">
        <f t="shared" si="2"/>
        <v>0</v>
      </c>
      <c r="AI19" s="260"/>
    </row>
    <row r="20" spans="1:35" s="261" customFormat="1" ht="15" customHeight="1" x14ac:dyDescent="0.25">
      <c r="A20" s="258"/>
      <c r="B20" s="117"/>
      <c r="C20" s="509" t="s">
        <v>108</v>
      </c>
      <c r="D20" s="872"/>
      <c r="E20" s="37">
        <f>E7-E19</f>
        <v>0</v>
      </c>
      <c r="F20" s="37">
        <f>F7-F19</f>
        <v>0</v>
      </c>
      <c r="G20" s="37">
        <f t="shared" ref="G20:AH20" si="3">G7-G19</f>
        <v>0</v>
      </c>
      <c r="H20" s="37">
        <f t="shared" si="3"/>
        <v>0</v>
      </c>
      <c r="I20" s="37">
        <f t="shared" si="3"/>
        <v>0</v>
      </c>
      <c r="J20" s="37">
        <f t="shared" si="3"/>
        <v>0</v>
      </c>
      <c r="K20" s="37">
        <f t="shared" si="3"/>
        <v>0</v>
      </c>
      <c r="L20" s="37">
        <f t="shared" si="3"/>
        <v>0</v>
      </c>
      <c r="M20" s="37">
        <f t="shared" si="3"/>
        <v>0</v>
      </c>
      <c r="N20" s="37">
        <f t="shared" si="3"/>
        <v>0</v>
      </c>
      <c r="O20" s="37">
        <f t="shared" si="3"/>
        <v>0</v>
      </c>
      <c r="P20" s="37">
        <f t="shared" si="3"/>
        <v>0</v>
      </c>
      <c r="Q20" s="37">
        <f t="shared" si="3"/>
        <v>0</v>
      </c>
      <c r="R20" s="37">
        <f t="shared" si="3"/>
        <v>0</v>
      </c>
      <c r="S20" s="37">
        <f t="shared" si="3"/>
        <v>0</v>
      </c>
      <c r="T20" s="37">
        <f t="shared" si="3"/>
        <v>0</v>
      </c>
      <c r="U20" s="37">
        <f t="shared" si="3"/>
        <v>0</v>
      </c>
      <c r="V20" s="37">
        <f t="shared" si="3"/>
        <v>0</v>
      </c>
      <c r="W20" s="37">
        <f t="shared" si="3"/>
        <v>0</v>
      </c>
      <c r="X20" s="37">
        <f t="shared" si="3"/>
        <v>0</v>
      </c>
      <c r="Y20" s="37">
        <f t="shared" si="3"/>
        <v>0</v>
      </c>
      <c r="Z20" s="37">
        <f t="shared" si="3"/>
        <v>0</v>
      </c>
      <c r="AA20" s="37">
        <f t="shared" si="3"/>
        <v>0</v>
      </c>
      <c r="AB20" s="37">
        <f t="shared" si="3"/>
        <v>0</v>
      </c>
      <c r="AC20" s="37">
        <f t="shared" si="3"/>
        <v>0</v>
      </c>
      <c r="AD20" s="37">
        <f t="shared" si="3"/>
        <v>0</v>
      </c>
      <c r="AE20" s="37">
        <f t="shared" si="3"/>
        <v>0</v>
      </c>
      <c r="AF20" s="37">
        <f t="shared" si="3"/>
        <v>0</v>
      </c>
      <c r="AG20" s="37">
        <f t="shared" si="3"/>
        <v>0</v>
      </c>
      <c r="AH20" s="37">
        <f t="shared" si="3"/>
        <v>0</v>
      </c>
      <c r="AI20" s="260"/>
    </row>
    <row r="21" spans="1:35" s="261" customFormat="1" ht="15" customHeight="1" x14ac:dyDescent="0.25">
      <c r="A21" s="258"/>
      <c r="B21" s="117"/>
      <c r="C21" s="1595" t="s">
        <v>109</v>
      </c>
      <c r="D21" s="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9"/>
      <c r="AI21" s="260"/>
    </row>
    <row r="22" spans="1:35" s="261" customFormat="1" ht="15" customHeight="1" x14ac:dyDescent="0.25">
      <c r="A22" s="258"/>
      <c r="B22" s="117"/>
      <c r="C22" s="1592" t="s">
        <v>110</v>
      </c>
      <c r="D22" s="872"/>
      <c r="E22" s="37">
        <f>MAX(0,E8-0.085*E16)</f>
        <v>0</v>
      </c>
      <c r="F22" s="37">
        <f>MAX(0,F8-0.085*F16)</f>
        <v>0</v>
      </c>
      <c r="G22" s="37">
        <f t="shared" ref="G22:AF22" si="4">MAX(0,G8-0.085*G16)</f>
        <v>0</v>
      </c>
      <c r="H22" s="37">
        <f t="shared" si="4"/>
        <v>0</v>
      </c>
      <c r="I22" s="37">
        <f t="shared" si="4"/>
        <v>0</v>
      </c>
      <c r="J22" s="37">
        <f t="shared" si="4"/>
        <v>0</v>
      </c>
      <c r="K22" s="37">
        <f t="shared" si="4"/>
        <v>0</v>
      </c>
      <c r="L22" s="37">
        <f t="shared" si="4"/>
        <v>0</v>
      </c>
      <c r="M22" s="37">
        <f t="shared" si="4"/>
        <v>0</v>
      </c>
      <c r="N22" s="37">
        <f t="shared" si="4"/>
        <v>0</v>
      </c>
      <c r="O22" s="37">
        <f t="shared" si="4"/>
        <v>0</v>
      </c>
      <c r="P22" s="37">
        <f t="shared" si="4"/>
        <v>0</v>
      </c>
      <c r="Q22" s="37">
        <f t="shared" si="4"/>
        <v>0</v>
      </c>
      <c r="R22" s="37">
        <f t="shared" si="4"/>
        <v>0</v>
      </c>
      <c r="S22" s="37">
        <f t="shared" si="4"/>
        <v>0</v>
      </c>
      <c r="T22" s="37">
        <f t="shared" si="4"/>
        <v>0</v>
      </c>
      <c r="U22" s="37">
        <f t="shared" si="4"/>
        <v>0</v>
      </c>
      <c r="V22" s="37">
        <f t="shared" si="4"/>
        <v>0</v>
      </c>
      <c r="W22" s="37">
        <f t="shared" si="4"/>
        <v>0</v>
      </c>
      <c r="X22" s="37">
        <f t="shared" si="4"/>
        <v>0</v>
      </c>
      <c r="Y22" s="37">
        <f t="shared" si="4"/>
        <v>0</v>
      </c>
      <c r="Z22" s="37">
        <f t="shared" si="4"/>
        <v>0</v>
      </c>
      <c r="AA22" s="37">
        <f t="shared" si="4"/>
        <v>0</v>
      </c>
      <c r="AB22" s="37">
        <f t="shared" si="4"/>
        <v>0</v>
      </c>
      <c r="AC22" s="37">
        <f t="shared" si="4"/>
        <v>0</v>
      </c>
      <c r="AD22" s="37">
        <f t="shared" si="4"/>
        <v>0</v>
      </c>
      <c r="AE22" s="37">
        <f t="shared" si="4"/>
        <v>0</v>
      </c>
      <c r="AF22" s="37">
        <f t="shared" si="4"/>
        <v>0</v>
      </c>
      <c r="AG22" s="37">
        <f>MAX(0,AG8-0.085*AG16)</f>
        <v>0</v>
      </c>
      <c r="AH22" s="37">
        <f>MAX(0,AH8-0.085*AH16)</f>
        <v>0</v>
      </c>
      <c r="AI22" s="260"/>
    </row>
    <row r="23" spans="1:35" s="261" customFormat="1" ht="15" customHeight="1" x14ac:dyDescent="0.25">
      <c r="A23" s="258"/>
      <c r="B23" s="117"/>
      <c r="C23" s="1594" t="s">
        <v>87</v>
      </c>
      <c r="D23" s="872"/>
      <c r="E23" s="37">
        <f>IF(E9+E10&gt;0, E22*E10/(E9+E10), 0)</f>
        <v>0</v>
      </c>
      <c r="F23" s="37">
        <f t="shared" ref="F23:AH23" si="5">IF(F9+F10&gt;0, F22*F10/(F9+F10), 0)</f>
        <v>0</v>
      </c>
      <c r="G23" s="37">
        <f t="shared" si="5"/>
        <v>0</v>
      </c>
      <c r="H23" s="37">
        <f t="shared" si="5"/>
        <v>0</v>
      </c>
      <c r="I23" s="37">
        <f t="shared" si="5"/>
        <v>0</v>
      </c>
      <c r="J23" s="37">
        <f t="shared" si="5"/>
        <v>0</v>
      </c>
      <c r="K23" s="37">
        <f t="shared" si="5"/>
        <v>0</v>
      </c>
      <c r="L23" s="37">
        <f t="shared" si="5"/>
        <v>0</v>
      </c>
      <c r="M23" s="37">
        <f t="shared" si="5"/>
        <v>0</v>
      </c>
      <c r="N23" s="37">
        <f t="shared" si="5"/>
        <v>0</v>
      </c>
      <c r="O23" s="37">
        <f t="shared" si="5"/>
        <v>0</v>
      </c>
      <c r="P23" s="37">
        <f t="shared" si="5"/>
        <v>0</v>
      </c>
      <c r="Q23" s="37">
        <f t="shared" si="5"/>
        <v>0</v>
      </c>
      <c r="R23" s="37">
        <f t="shared" si="5"/>
        <v>0</v>
      </c>
      <c r="S23" s="37">
        <f t="shared" si="5"/>
        <v>0</v>
      </c>
      <c r="T23" s="37">
        <f t="shared" si="5"/>
        <v>0</v>
      </c>
      <c r="U23" s="37">
        <f t="shared" si="5"/>
        <v>0</v>
      </c>
      <c r="V23" s="37">
        <f t="shared" si="5"/>
        <v>0</v>
      </c>
      <c r="W23" s="37">
        <f t="shared" si="5"/>
        <v>0</v>
      </c>
      <c r="X23" s="37">
        <f t="shared" si="5"/>
        <v>0</v>
      </c>
      <c r="Y23" s="37">
        <f t="shared" si="5"/>
        <v>0</v>
      </c>
      <c r="Z23" s="37">
        <f t="shared" si="5"/>
        <v>0</v>
      </c>
      <c r="AA23" s="37">
        <f t="shared" si="5"/>
        <v>0</v>
      </c>
      <c r="AB23" s="37">
        <f t="shared" si="5"/>
        <v>0</v>
      </c>
      <c r="AC23" s="37">
        <f t="shared" si="5"/>
        <v>0</v>
      </c>
      <c r="AD23" s="37">
        <f t="shared" si="5"/>
        <v>0</v>
      </c>
      <c r="AE23" s="37">
        <f t="shared" si="5"/>
        <v>0</v>
      </c>
      <c r="AF23" s="37">
        <f t="shared" si="5"/>
        <v>0</v>
      </c>
      <c r="AG23" s="37">
        <f t="shared" si="5"/>
        <v>0</v>
      </c>
      <c r="AH23" s="37">
        <f t="shared" si="5"/>
        <v>0</v>
      </c>
      <c r="AI23" s="260"/>
    </row>
    <row r="24" spans="1:35" s="261" customFormat="1" ht="15" customHeight="1" x14ac:dyDescent="0.25">
      <c r="A24" s="258"/>
      <c r="B24" s="117"/>
      <c r="C24" s="509" t="s">
        <v>111</v>
      </c>
      <c r="D24" s="872"/>
      <c r="E24" s="37">
        <f>E10-E23</f>
        <v>0</v>
      </c>
      <c r="F24" s="37">
        <f>F10-F23</f>
        <v>0</v>
      </c>
      <c r="G24" s="37">
        <f t="shared" ref="G24:AH24" si="6">G10-G23</f>
        <v>0</v>
      </c>
      <c r="H24" s="37">
        <f t="shared" si="6"/>
        <v>0</v>
      </c>
      <c r="I24" s="37">
        <f t="shared" si="6"/>
        <v>0</v>
      </c>
      <c r="J24" s="37">
        <f t="shared" si="6"/>
        <v>0</v>
      </c>
      <c r="K24" s="37">
        <f t="shared" si="6"/>
        <v>0</v>
      </c>
      <c r="L24" s="37">
        <f t="shared" si="6"/>
        <v>0</v>
      </c>
      <c r="M24" s="37">
        <f t="shared" si="6"/>
        <v>0</v>
      </c>
      <c r="N24" s="37">
        <f t="shared" si="6"/>
        <v>0</v>
      </c>
      <c r="O24" s="37">
        <f t="shared" si="6"/>
        <v>0</v>
      </c>
      <c r="P24" s="37">
        <f t="shared" si="6"/>
        <v>0</v>
      </c>
      <c r="Q24" s="37">
        <f t="shared" si="6"/>
        <v>0</v>
      </c>
      <c r="R24" s="37">
        <f t="shared" si="6"/>
        <v>0</v>
      </c>
      <c r="S24" s="37">
        <f t="shared" si="6"/>
        <v>0</v>
      </c>
      <c r="T24" s="37">
        <f t="shared" si="6"/>
        <v>0</v>
      </c>
      <c r="U24" s="37">
        <f t="shared" si="6"/>
        <v>0</v>
      </c>
      <c r="V24" s="37">
        <f t="shared" si="6"/>
        <v>0</v>
      </c>
      <c r="W24" s="37">
        <f t="shared" si="6"/>
        <v>0</v>
      </c>
      <c r="X24" s="37">
        <f t="shared" si="6"/>
        <v>0</v>
      </c>
      <c r="Y24" s="37">
        <f t="shared" si="6"/>
        <v>0</v>
      </c>
      <c r="Z24" s="37">
        <f t="shared" si="6"/>
        <v>0</v>
      </c>
      <c r="AA24" s="37">
        <f t="shared" si="6"/>
        <v>0</v>
      </c>
      <c r="AB24" s="37">
        <f t="shared" si="6"/>
        <v>0</v>
      </c>
      <c r="AC24" s="37">
        <f t="shared" si="6"/>
        <v>0</v>
      </c>
      <c r="AD24" s="37">
        <f t="shared" si="6"/>
        <v>0</v>
      </c>
      <c r="AE24" s="37">
        <f t="shared" si="6"/>
        <v>0</v>
      </c>
      <c r="AF24" s="37">
        <f t="shared" si="6"/>
        <v>0</v>
      </c>
      <c r="AG24" s="37">
        <f t="shared" si="6"/>
        <v>0</v>
      </c>
      <c r="AH24" s="37">
        <f t="shared" si="6"/>
        <v>0</v>
      </c>
      <c r="AI24" s="260"/>
    </row>
    <row r="25" spans="1:35" s="261" customFormat="1" ht="15" customHeight="1" x14ac:dyDescent="0.25">
      <c r="A25" s="258"/>
      <c r="B25" s="117"/>
      <c r="C25" s="1595" t="s">
        <v>112</v>
      </c>
      <c r="D25" s="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9"/>
      <c r="AI25" s="260"/>
    </row>
    <row r="26" spans="1:35" s="261" customFormat="1" ht="15" customHeight="1" x14ac:dyDescent="0.25">
      <c r="A26" s="258"/>
      <c r="B26" s="117"/>
      <c r="C26" s="1592" t="s">
        <v>113</v>
      </c>
      <c r="D26" s="872"/>
      <c r="E26" s="37">
        <f>MAX(0,E11-0.105*E16)</f>
        <v>0</v>
      </c>
      <c r="F26" s="37">
        <f>MAX(0,F11-0.105*F16)</f>
        <v>0</v>
      </c>
      <c r="G26" s="37">
        <f t="shared" ref="G26:AF26" si="7">MAX(0,G11-0.105*G16)</f>
        <v>0</v>
      </c>
      <c r="H26" s="37">
        <f t="shared" si="7"/>
        <v>0</v>
      </c>
      <c r="I26" s="37">
        <f t="shared" si="7"/>
        <v>0</v>
      </c>
      <c r="J26" s="37">
        <f t="shared" si="7"/>
        <v>0</v>
      </c>
      <c r="K26" s="37">
        <f t="shared" si="7"/>
        <v>0</v>
      </c>
      <c r="L26" s="37">
        <f t="shared" si="7"/>
        <v>0</v>
      </c>
      <c r="M26" s="37">
        <f t="shared" si="7"/>
        <v>0</v>
      </c>
      <c r="N26" s="37">
        <f t="shared" si="7"/>
        <v>0</v>
      </c>
      <c r="O26" s="37">
        <f t="shared" si="7"/>
        <v>0</v>
      </c>
      <c r="P26" s="37">
        <f t="shared" si="7"/>
        <v>0</v>
      </c>
      <c r="Q26" s="37">
        <f t="shared" si="7"/>
        <v>0</v>
      </c>
      <c r="R26" s="37">
        <f t="shared" si="7"/>
        <v>0</v>
      </c>
      <c r="S26" s="37">
        <f t="shared" si="7"/>
        <v>0</v>
      </c>
      <c r="T26" s="37">
        <f t="shared" si="7"/>
        <v>0</v>
      </c>
      <c r="U26" s="37">
        <f t="shared" si="7"/>
        <v>0</v>
      </c>
      <c r="V26" s="37">
        <f t="shared" si="7"/>
        <v>0</v>
      </c>
      <c r="W26" s="37">
        <f t="shared" si="7"/>
        <v>0</v>
      </c>
      <c r="X26" s="37">
        <f t="shared" si="7"/>
        <v>0</v>
      </c>
      <c r="Y26" s="37">
        <f t="shared" si="7"/>
        <v>0</v>
      </c>
      <c r="Z26" s="37">
        <f t="shared" si="7"/>
        <v>0</v>
      </c>
      <c r="AA26" s="37">
        <f t="shared" si="7"/>
        <v>0</v>
      </c>
      <c r="AB26" s="37">
        <f t="shared" si="7"/>
        <v>0</v>
      </c>
      <c r="AC26" s="37">
        <f t="shared" si="7"/>
        <v>0</v>
      </c>
      <c r="AD26" s="37">
        <f t="shared" si="7"/>
        <v>0</v>
      </c>
      <c r="AE26" s="37">
        <f t="shared" si="7"/>
        <v>0</v>
      </c>
      <c r="AF26" s="37">
        <f t="shared" si="7"/>
        <v>0</v>
      </c>
      <c r="AG26" s="37">
        <f>MAX(0,AG11-0.105*AG16)</f>
        <v>0</v>
      </c>
      <c r="AH26" s="37">
        <f>MAX(0,AH11-0.105*AH16)</f>
        <v>0</v>
      </c>
      <c r="AI26" s="260"/>
    </row>
    <row r="27" spans="1:35" s="261" customFormat="1" ht="15" customHeight="1" x14ac:dyDescent="0.25">
      <c r="A27" s="258"/>
      <c r="B27" s="117"/>
      <c r="C27" s="1594" t="s">
        <v>87</v>
      </c>
      <c r="D27" s="872"/>
      <c r="E27" s="37">
        <f>IF(E12+E13&gt;0, E26*E13/(E12+E13), 0)</f>
        <v>0</v>
      </c>
      <c r="F27" s="37">
        <f t="shared" ref="F27:AH27" si="8">IF(F12+F13&gt;0, F26*F13/(F12+F13), 0)</f>
        <v>0</v>
      </c>
      <c r="G27" s="37">
        <f t="shared" si="8"/>
        <v>0</v>
      </c>
      <c r="H27" s="37">
        <f t="shared" si="8"/>
        <v>0</v>
      </c>
      <c r="I27" s="37">
        <f t="shared" si="8"/>
        <v>0</v>
      </c>
      <c r="J27" s="37">
        <f t="shared" si="8"/>
        <v>0</v>
      </c>
      <c r="K27" s="37">
        <f t="shared" si="8"/>
        <v>0</v>
      </c>
      <c r="L27" s="37">
        <f t="shared" si="8"/>
        <v>0</v>
      </c>
      <c r="M27" s="37">
        <f t="shared" si="8"/>
        <v>0</v>
      </c>
      <c r="N27" s="37">
        <f t="shared" si="8"/>
        <v>0</v>
      </c>
      <c r="O27" s="37">
        <f t="shared" si="8"/>
        <v>0</v>
      </c>
      <c r="P27" s="37">
        <f t="shared" si="8"/>
        <v>0</v>
      </c>
      <c r="Q27" s="37">
        <f t="shared" si="8"/>
        <v>0</v>
      </c>
      <c r="R27" s="37">
        <f t="shared" si="8"/>
        <v>0</v>
      </c>
      <c r="S27" s="37">
        <f t="shared" si="8"/>
        <v>0</v>
      </c>
      <c r="T27" s="37">
        <f t="shared" si="8"/>
        <v>0</v>
      </c>
      <c r="U27" s="37">
        <f t="shared" si="8"/>
        <v>0</v>
      </c>
      <c r="V27" s="37">
        <f t="shared" si="8"/>
        <v>0</v>
      </c>
      <c r="W27" s="37">
        <f t="shared" si="8"/>
        <v>0</v>
      </c>
      <c r="X27" s="37">
        <f t="shared" si="8"/>
        <v>0</v>
      </c>
      <c r="Y27" s="37">
        <f t="shared" si="8"/>
        <v>0</v>
      </c>
      <c r="Z27" s="37">
        <f t="shared" si="8"/>
        <v>0</v>
      </c>
      <c r="AA27" s="37">
        <f t="shared" si="8"/>
        <v>0</v>
      </c>
      <c r="AB27" s="37">
        <f t="shared" si="8"/>
        <v>0</v>
      </c>
      <c r="AC27" s="37">
        <f t="shared" si="8"/>
        <v>0</v>
      </c>
      <c r="AD27" s="37">
        <f t="shared" si="8"/>
        <v>0</v>
      </c>
      <c r="AE27" s="37">
        <f t="shared" si="8"/>
        <v>0</v>
      </c>
      <c r="AF27" s="37">
        <f t="shared" si="8"/>
        <v>0</v>
      </c>
      <c r="AG27" s="37">
        <f t="shared" si="8"/>
        <v>0</v>
      </c>
      <c r="AH27" s="37">
        <f t="shared" si="8"/>
        <v>0</v>
      </c>
      <c r="AI27" s="260"/>
    </row>
    <row r="28" spans="1:35" s="261" customFormat="1" ht="15" customHeight="1" x14ac:dyDescent="0.25">
      <c r="A28" s="258"/>
      <c r="B28" s="118"/>
      <c r="C28" s="1596" t="s">
        <v>97</v>
      </c>
      <c r="D28" s="873"/>
      <c r="E28" s="228">
        <f>E13-E27</f>
        <v>0</v>
      </c>
      <c r="F28" s="228">
        <f>F13-F27</f>
        <v>0</v>
      </c>
      <c r="G28" s="228">
        <f t="shared" ref="G28:AH28" si="9">G13-G27</f>
        <v>0</v>
      </c>
      <c r="H28" s="228">
        <f t="shared" si="9"/>
        <v>0</v>
      </c>
      <c r="I28" s="228">
        <f t="shared" si="9"/>
        <v>0</v>
      </c>
      <c r="J28" s="228">
        <f t="shared" si="9"/>
        <v>0</v>
      </c>
      <c r="K28" s="228">
        <f t="shared" si="9"/>
        <v>0</v>
      </c>
      <c r="L28" s="228">
        <f t="shared" si="9"/>
        <v>0</v>
      </c>
      <c r="M28" s="228">
        <f t="shared" si="9"/>
        <v>0</v>
      </c>
      <c r="N28" s="228">
        <f t="shared" si="9"/>
        <v>0</v>
      </c>
      <c r="O28" s="228">
        <f t="shared" si="9"/>
        <v>0</v>
      </c>
      <c r="P28" s="228">
        <f t="shared" si="9"/>
        <v>0</v>
      </c>
      <c r="Q28" s="228">
        <f t="shared" si="9"/>
        <v>0</v>
      </c>
      <c r="R28" s="228">
        <f t="shared" si="9"/>
        <v>0</v>
      </c>
      <c r="S28" s="228">
        <f t="shared" si="9"/>
        <v>0</v>
      </c>
      <c r="T28" s="228">
        <f t="shared" si="9"/>
        <v>0</v>
      </c>
      <c r="U28" s="228">
        <f t="shared" si="9"/>
        <v>0</v>
      </c>
      <c r="V28" s="228">
        <f t="shared" si="9"/>
        <v>0</v>
      </c>
      <c r="W28" s="228">
        <f t="shared" si="9"/>
        <v>0</v>
      </c>
      <c r="X28" s="228">
        <f t="shared" si="9"/>
        <v>0</v>
      </c>
      <c r="Y28" s="228">
        <f t="shared" si="9"/>
        <v>0</v>
      </c>
      <c r="Z28" s="228">
        <f t="shared" si="9"/>
        <v>0</v>
      </c>
      <c r="AA28" s="228">
        <f t="shared" si="9"/>
        <v>0</v>
      </c>
      <c r="AB28" s="228">
        <f t="shared" si="9"/>
        <v>0</v>
      </c>
      <c r="AC28" s="228">
        <f t="shared" si="9"/>
        <v>0</v>
      </c>
      <c r="AD28" s="228">
        <f t="shared" si="9"/>
        <v>0</v>
      </c>
      <c r="AE28" s="228">
        <f t="shared" si="9"/>
        <v>0</v>
      </c>
      <c r="AF28" s="228">
        <f t="shared" si="9"/>
        <v>0</v>
      </c>
      <c r="AG28" s="228">
        <f t="shared" si="9"/>
        <v>0</v>
      </c>
      <c r="AH28" s="228">
        <f t="shared" si="9"/>
        <v>0</v>
      </c>
      <c r="AI28" s="260"/>
    </row>
    <row r="29" spans="1:35" s="261" customFormat="1" ht="15" customHeight="1" x14ac:dyDescent="0.25">
      <c r="A29" s="258"/>
      <c r="B29" s="119"/>
      <c r="C29" s="1533" t="s">
        <v>115</v>
      </c>
      <c r="D29" s="1600">
        <f>SUM(E29:AH29)</f>
        <v>0</v>
      </c>
      <c r="E29" s="320">
        <f>MAX(0,E20)</f>
        <v>0</v>
      </c>
      <c r="F29" s="320">
        <f t="shared" ref="F29:AH29" si="10">MAX(0,F20)</f>
        <v>0</v>
      </c>
      <c r="G29" s="320">
        <f t="shared" si="10"/>
        <v>0</v>
      </c>
      <c r="H29" s="320">
        <f t="shared" si="10"/>
        <v>0</v>
      </c>
      <c r="I29" s="320">
        <f t="shared" si="10"/>
        <v>0</v>
      </c>
      <c r="J29" s="320">
        <f t="shared" si="10"/>
        <v>0</v>
      </c>
      <c r="K29" s="320">
        <f t="shared" si="10"/>
        <v>0</v>
      </c>
      <c r="L29" s="320">
        <f t="shared" si="10"/>
        <v>0</v>
      </c>
      <c r="M29" s="320">
        <f t="shared" si="10"/>
        <v>0</v>
      </c>
      <c r="N29" s="320">
        <f t="shared" si="10"/>
        <v>0</v>
      </c>
      <c r="O29" s="320">
        <f t="shared" si="10"/>
        <v>0</v>
      </c>
      <c r="P29" s="320">
        <f t="shared" si="10"/>
        <v>0</v>
      </c>
      <c r="Q29" s="320">
        <f t="shared" si="10"/>
        <v>0</v>
      </c>
      <c r="R29" s="320">
        <f t="shared" si="10"/>
        <v>0</v>
      </c>
      <c r="S29" s="320">
        <f t="shared" si="10"/>
        <v>0</v>
      </c>
      <c r="T29" s="320">
        <f t="shared" si="10"/>
        <v>0</v>
      </c>
      <c r="U29" s="320">
        <f t="shared" si="10"/>
        <v>0</v>
      </c>
      <c r="V29" s="320">
        <f t="shared" si="10"/>
        <v>0</v>
      </c>
      <c r="W29" s="320">
        <f t="shared" si="10"/>
        <v>0</v>
      </c>
      <c r="X29" s="320">
        <f t="shared" si="10"/>
        <v>0</v>
      </c>
      <c r="Y29" s="320">
        <f t="shared" si="10"/>
        <v>0</v>
      </c>
      <c r="Z29" s="320">
        <f t="shared" si="10"/>
        <v>0</v>
      </c>
      <c r="AA29" s="320">
        <f t="shared" si="10"/>
        <v>0</v>
      </c>
      <c r="AB29" s="320">
        <f t="shared" si="10"/>
        <v>0</v>
      </c>
      <c r="AC29" s="320">
        <f t="shared" si="10"/>
        <v>0</v>
      </c>
      <c r="AD29" s="320">
        <f t="shared" si="10"/>
        <v>0</v>
      </c>
      <c r="AE29" s="320">
        <f t="shared" si="10"/>
        <v>0</v>
      </c>
      <c r="AF29" s="320">
        <f t="shared" si="10"/>
        <v>0</v>
      </c>
      <c r="AG29" s="320">
        <f t="shared" si="10"/>
        <v>0</v>
      </c>
      <c r="AH29" s="320">
        <f t="shared" si="10"/>
        <v>0</v>
      </c>
      <c r="AI29" s="260"/>
    </row>
    <row r="30" spans="1:35" s="261" customFormat="1" ht="15" customHeight="1" x14ac:dyDescent="0.25">
      <c r="A30" s="258"/>
      <c r="B30" s="117"/>
      <c r="C30" s="1597" t="s">
        <v>116</v>
      </c>
      <c r="D30" s="1601">
        <f>SUM(E30:AH30)</f>
        <v>0</v>
      </c>
      <c r="E30" s="37">
        <f>MAX(0,E24-E29)</f>
        <v>0</v>
      </c>
      <c r="F30" s="37">
        <f t="shared" ref="F30:AH30" si="11">MAX(0,F24-F29)</f>
        <v>0</v>
      </c>
      <c r="G30" s="37">
        <f t="shared" si="11"/>
        <v>0</v>
      </c>
      <c r="H30" s="37">
        <f t="shared" si="11"/>
        <v>0</v>
      </c>
      <c r="I30" s="37">
        <f t="shared" si="11"/>
        <v>0</v>
      </c>
      <c r="J30" s="37">
        <f t="shared" si="11"/>
        <v>0</v>
      </c>
      <c r="K30" s="37">
        <f t="shared" si="11"/>
        <v>0</v>
      </c>
      <c r="L30" s="37">
        <f t="shared" si="11"/>
        <v>0</v>
      </c>
      <c r="M30" s="37">
        <f t="shared" si="11"/>
        <v>0</v>
      </c>
      <c r="N30" s="37">
        <f t="shared" si="11"/>
        <v>0</v>
      </c>
      <c r="O30" s="37">
        <f t="shared" si="11"/>
        <v>0</v>
      </c>
      <c r="P30" s="37">
        <f t="shared" si="11"/>
        <v>0</v>
      </c>
      <c r="Q30" s="37">
        <f t="shared" si="11"/>
        <v>0</v>
      </c>
      <c r="R30" s="37">
        <f t="shared" si="11"/>
        <v>0</v>
      </c>
      <c r="S30" s="37">
        <f t="shared" si="11"/>
        <v>0</v>
      </c>
      <c r="T30" s="37">
        <f t="shared" si="11"/>
        <v>0</v>
      </c>
      <c r="U30" s="37">
        <f t="shared" si="11"/>
        <v>0</v>
      </c>
      <c r="V30" s="37">
        <f t="shared" si="11"/>
        <v>0</v>
      </c>
      <c r="W30" s="37">
        <f t="shared" si="11"/>
        <v>0</v>
      </c>
      <c r="X30" s="37">
        <f t="shared" si="11"/>
        <v>0</v>
      </c>
      <c r="Y30" s="37">
        <f t="shared" si="11"/>
        <v>0</v>
      </c>
      <c r="Z30" s="37">
        <f t="shared" si="11"/>
        <v>0</v>
      </c>
      <c r="AA30" s="37">
        <f t="shared" si="11"/>
        <v>0</v>
      </c>
      <c r="AB30" s="37">
        <f t="shared" si="11"/>
        <v>0</v>
      </c>
      <c r="AC30" s="37">
        <f t="shared" si="11"/>
        <v>0</v>
      </c>
      <c r="AD30" s="37">
        <f t="shared" si="11"/>
        <v>0</v>
      </c>
      <c r="AE30" s="37">
        <f t="shared" si="11"/>
        <v>0</v>
      </c>
      <c r="AF30" s="37">
        <f t="shared" si="11"/>
        <v>0</v>
      </c>
      <c r="AG30" s="37">
        <f t="shared" si="11"/>
        <v>0</v>
      </c>
      <c r="AH30" s="37">
        <f t="shared" si="11"/>
        <v>0</v>
      </c>
      <c r="AI30" s="260"/>
    </row>
    <row r="31" spans="1:35" s="261" customFormat="1" ht="15" customHeight="1" x14ac:dyDescent="0.25">
      <c r="A31" s="258"/>
      <c r="B31" s="118"/>
      <c r="C31" s="1598" t="s">
        <v>117</v>
      </c>
      <c r="D31" s="1602">
        <f>SUM(E31:AH31)</f>
        <v>0</v>
      </c>
      <c r="E31" s="228">
        <f>MAX(0,E28-E29-E30)</f>
        <v>0</v>
      </c>
      <c r="F31" s="228">
        <f t="shared" ref="F31:AH31" si="12">MAX(0,F28-F29-F30)</f>
        <v>0</v>
      </c>
      <c r="G31" s="228">
        <f t="shared" si="12"/>
        <v>0</v>
      </c>
      <c r="H31" s="228">
        <f t="shared" si="12"/>
        <v>0</v>
      </c>
      <c r="I31" s="228">
        <f t="shared" si="12"/>
        <v>0</v>
      </c>
      <c r="J31" s="228">
        <f t="shared" si="12"/>
        <v>0</v>
      </c>
      <c r="K31" s="228">
        <f t="shared" si="12"/>
        <v>0</v>
      </c>
      <c r="L31" s="228">
        <f t="shared" si="12"/>
        <v>0</v>
      </c>
      <c r="M31" s="228">
        <f t="shared" si="12"/>
        <v>0</v>
      </c>
      <c r="N31" s="228">
        <f t="shared" si="12"/>
        <v>0</v>
      </c>
      <c r="O31" s="228">
        <f t="shared" si="12"/>
        <v>0</v>
      </c>
      <c r="P31" s="228">
        <f t="shared" si="12"/>
        <v>0</v>
      </c>
      <c r="Q31" s="228">
        <f t="shared" si="12"/>
        <v>0</v>
      </c>
      <c r="R31" s="228">
        <f t="shared" si="12"/>
        <v>0</v>
      </c>
      <c r="S31" s="228">
        <f t="shared" si="12"/>
        <v>0</v>
      </c>
      <c r="T31" s="228">
        <f t="shared" si="12"/>
        <v>0</v>
      </c>
      <c r="U31" s="228">
        <f t="shared" si="12"/>
        <v>0</v>
      </c>
      <c r="V31" s="228">
        <f t="shared" si="12"/>
        <v>0</v>
      </c>
      <c r="W31" s="228">
        <f t="shared" si="12"/>
        <v>0</v>
      </c>
      <c r="X31" s="228">
        <f t="shared" si="12"/>
        <v>0</v>
      </c>
      <c r="Y31" s="228">
        <f t="shared" si="12"/>
        <v>0</v>
      </c>
      <c r="Z31" s="228">
        <f t="shared" si="12"/>
        <v>0</v>
      </c>
      <c r="AA31" s="228">
        <f t="shared" si="12"/>
        <v>0</v>
      </c>
      <c r="AB31" s="228">
        <f t="shared" si="12"/>
        <v>0</v>
      </c>
      <c r="AC31" s="228">
        <f t="shared" si="12"/>
        <v>0</v>
      </c>
      <c r="AD31" s="228">
        <f t="shared" si="12"/>
        <v>0</v>
      </c>
      <c r="AE31" s="228">
        <f t="shared" si="12"/>
        <v>0</v>
      </c>
      <c r="AF31" s="228">
        <f t="shared" si="12"/>
        <v>0</v>
      </c>
      <c r="AG31" s="228">
        <f t="shared" si="12"/>
        <v>0</v>
      </c>
      <c r="AH31" s="228">
        <f t="shared" si="12"/>
        <v>0</v>
      </c>
      <c r="AI31" s="260"/>
    </row>
    <row r="32" spans="1:35" ht="15" customHeight="1" x14ac:dyDescent="0.25">
      <c r="A32" s="263"/>
      <c r="B32" s="264"/>
      <c r="C32" s="1079"/>
      <c r="D32" s="1079"/>
      <c r="E32" s="265"/>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6"/>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889"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308" customWidth="1"/>
    <col min="2" max="2" width="10.7109375" style="308" customWidth="1"/>
    <col min="3" max="3" width="150.7109375" style="308" customWidth="1"/>
    <col min="4" max="4" width="16.7109375" style="306" customWidth="1"/>
    <col min="5" max="5" width="16.7109375" style="308" customWidth="1"/>
    <col min="6" max="6" width="16.7109375" style="306" customWidth="1"/>
    <col min="7" max="7" width="1.7109375" style="165" customWidth="1"/>
    <col min="8" max="8" width="0" style="308" hidden="1" customWidth="1"/>
    <col min="9" max="16384" width="9.140625" style="308" hidden="1"/>
  </cols>
  <sheetData>
    <row r="1" spans="1:7" s="1085" customFormat="1" ht="30" customHeight="1" x14ac:dyDescent="0.55000000000000004">
      <c r="A1" s="1210" t="s">
        <v>948</v>
      </c>
      <c r="C1" s="790"/>
      <c r="D1" s="581" t="str">
        <f>CONCATENATE("Reporting unit: ", 'General Info'!$C$7, " ", 'General Info'!$C$5)</f>
        <v xml:space="preserve">Reporting unit: 1 </v>
      </c>
      <c r="E1" s="968"/>
      <c r="F1" s="968"/>
      <c r="G1" s="1133"/>
    </row>
    <row r="2" spans="1:7" s="368" customFormat="1" ht="45" customHeight="1" x14ac:dyDescent="0.35">
      <c r="A2" s="335"/>
      <c r="B2" s="367"/>
      <c r="G2" s="369"/>
    </row>
    <row r="3" spans="1:7" ht="30" customHeight="1" x14ac:dyDescent="0.25">
      <c r="A3" s="252"/>
      <c r="B3" s="584" t="s">
        <v>62</v>
      </c>
      <c r="C3" s="1365" t="s">
        <v>61</v>
      </c>
      <c r="D3" s="1607" t="s">
        <v>299</v>
      </c>
      <c r="E3" s="583" t="s">
        <v>343</v>
      </c>
      <c r="F3" s="583" t="s">
        <v>344</v>
      </c>
      <c r="G3" s="160"/>
    </row>
    <row r="4" spans="1:7" ht="15" customHeight="1" x14ac:dyDescent="0.25">
      <c r="A4" s="252"/>
      <c r="B4" s="585">
        <v>79</v>
      </c>
      <c r="C4" s="1603" t="s">
        <v>949</v>
      </c>
      <c r="D4" s="1608"/>
      <c r="E4" s="373"/>
      <c r="F4" s="373"/>
      <c r="G4" s="160"/>
    </row>
    <row r="5" spans="1:7" ht="45" customHeight="1" x14ac:dyDescent="0.25">
      <c r="A5" s="252"/>
      <c r="B5" s="586" t="s">
        <v>950</v>
      </c>
      <c r="C5" s="1604" t="s">
        <v>951</v>
      </c>
      <c r="D5" s="1608"/>
      <c r="E5" s="373"/>
      <c r="F5" s="373"/>
      <c r="G5" s="160"/>
    </row>
    <row r="6" spans="1:7" ht="30" customHeight="1" x14ac:dyDescent="0.25">
      <c r="A6" s="252"/>
      <c r="B6" s="586" t="s">
        <v>952</v>
      </c>
      <c r="C6" s="1604" t="s">
        <v>953</v>
      </c>
      <c r="D6" s="1608"/>
      <c r="E6" s="373"/>
      <c r="F6" s="373"/>
      <c r="G6" s="160"/>
    </row>
    <row r="7" spans="1:7" ht="45" customHeight="1" x14ac:dyDescent="0.25">
      <c r="A7" s="252"/>
      <c r="B7" s="587" t="s">
        <v>954</v>
      </c>
      <c r="C7" s="1605" t="s">
        <v>955</v>
      </c>
      <c r="D7" s="1609"/>
      <c r="E7" s="588"/>
      <c r="F7" s="588"/>
      <c r="G7" s="160"/>
    </row>
    <row r="8" spans="1:7" s="306" customFormat="1" ht="15" customHeight="1" x14ac:dyDescent="0.25">
      <c r="A8" s="263"/>
      <c r="B8" s="375"/>
      <c r="C8" s="1606"/>
      <c r="D8" s="1606"/>
      <c r="E8" s="582"/>
      <c r="F8" s="582"/>
      <c r="G8" s="439"/>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888"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609" customWidth="1"/>
    <col min="2" max="2" width="10.7109375" style="609" customWidth="1"/>
    <col min="3" max="3" width="100.7109375" style="609" customWidth="1"/>
    <col min="4" max="4" width="20.7109375" style="292" customWidth="1"/>
    <col min="5" max="7" width="20.7109375" customWidth="1"/>
    <col min="8" max="8" width="20.7109375" style="609" customWidth="1"/>
    <col min="9" max="9" width="1.7109375" style="609" customWidth="1"/>
    <col min="10" max="11" width="0" style="609" hidden="1" customWidth="1"/>
    <col min="12" max="16384" width="9.140625" style="609" hidden="1"/>
  </cols>
  <sheetData>
    <row r="1" spans="1:8" s="642" customFormat="1" ht="30" customHeight="1" x14ac:dyDescent="0.55000000000000004">
      <c r="A1" s="2934" t="s">
        <v>1240</v>
      </c>
      <c r="B1" s="1088"/>
      <c r="C1" s="1110"/>
      <c r="D1" s="968" t="str">
        <f>CONCATENATE("Reporting unit: ", 'General Info'!$C$7, " ", 'General Info'!$C$5)</f>
        <v xml:space="preserve">Reporting unit: 1 </v>
      </c>
      <c r="E1" s="1088"/>
      <c r="F1" s="1088"/>
      <c r="G1" s="1088"/>
      <c r="H1" s="1088"/>
    </row>
    <row r="2" spans="1:8" ht="60" customHeight="1" x14ac:dyDescent="0.25">
      <c r="A2" s="925" t="s">
        <v>1241</v>
      </c>
      <c r="B2" s="941"/>
      <c r="C2" s="949"/>
      <c r="D2" s="949"/>
      <c r="E2" s="942"/>
      <c r="F2" s="942"/>
      <c r="G2" s="87"/>
      <c r="H2" s="610"/>
    </row>
    <row r="3" spans="1:8" ht="15" customHeight="1" x14ac:dyDescent="0.25">
      <c r="A3" s="943"/>
      <c r="B3" s="3095" t="s">
        <v>1242</v>
      </c>
      <c r="C3" s="3095"/>
      <c r="D3" s="3095"/>
      <c r="E3" s="3095"/>
      <c r="F3" s="3095"/>
      <c r="G3" s="321"/>
      <c r="H3" s="610"/>
    </row>
    <row r="4" spans="1:8" ht="15" customHeight="1" x14ac:dyDescent="0.25">
      <c r="A4" s="926"/>
      <c r="B4" s="915"/>
      <c r="C4" s="915"/>
      <c r="D4" s="916"/>
      <c r="E4" s="3096"/>
      <c r="F4" s="3096"/>
      <c r="G4" s="310"/>
      <c r="H4" s="610"/>
    </row>
    <row r="5" spans="1:8" ht="30" customHeight="1" x14ac:dyDescent="0.25">
      <c r="A5" s="926"/>
      <c r="B5" s="944" t="s">
        <v>62</v>
      </c>
      <c r="C5" s="1365" t="s">
        <v>61</v>
      </c>
      <c r="D5" s="1540" t="s">
        <v>299</v>
      </c>
      <c r="E5" s="310"/>
      <c r="F5" s="310"/>
      <c r="G5" s="310"/>
      <c r="H5" s="610"/>
    </row>
    <row r="6" spans="1:8" ht="15" customHeight="1" x14ac:dyDescent="0.25">
      <c r="A6" s="922"/>
      <c r="B6" s="1157"/>
      <c r="C6" s="1558" t="s">
        <v>75</v>
      </c>
      <c r="D6" s="1555"/>
      <c r="E6" s="623"/>
      <c r="F6" s="623"/>
      <c r="G6" s="623"/>
      <c r="H6" s="610"/>
    </row>
    <row r="7" spans="1:8" ht="30" customHeight="1" x14ac:dyDescent="0.25">
      <c r="A7" s="922"/>
      <c r="B7" s="286">
        <v>73</v>
      </c>
      <c r="C7" s="1511" t="s">
        <v>1243</v>
      </c>
      <c r="D7" s="1229"/>
      <c r="E7" s="623"/>
      <c r="F7" s="623"/>
      <c r="G7" s="623"/>
      <c r="H7" s="610"/>
    </row>
    <row r="8" spans="1:8" ht="15" customHeight="1" x14ac:dyDescent="0.25">
      <c r="A8" s="922"/>
      <c r="B8" s="1158"/>
      <c r="C8" s="1559" t="s">
        <v>1265</v>
      </c>
      <c r="D8" s="1478" t="str">
        <f>IF(AND(ISNUMBER(D7), ISNUMBER(DefCap!D8)), IF(D7&gt;=DefCap!D8, "Pass", "Fail"), "")</f>
        <v/>
      </c>
      <c r="E8" s="623"/>
      <c r="F8" s="623"/>
      <c r="G8" s="623"/>
      <c r="H8" s="610"/>
    </row>
    <row r="9" spans="1:8" ht="15" customHeight="1" x14ac:dyDescent="0.25">
      <c r="A9" s="922"/>
      <c r="B9" s="1158"/>
      <c r="C9" s="1560" t="s">
        <v>1278</v>
      </c>
      <c r="D9" s="219"/>
      <c r="E9" s="623"/>
      <c r="F9" s="623"/>
      <c r="G9" s="623"/>
      <c r="H9" s="610"/>
    </row>
    <row r="10" spans="1:8" ht="15" customHeight="1" x14ac:dyDescent="0.25">
      <c r="A10" s="922"/>
      <c r="B10" s="1158"/>
      <c r="C10" s="1560" t="s">
        <v>1279</v>
      </c>
      <c r="D10" s="1229"/>
      <c r="E10" s="623"/>
      <c r="F10" s="623"/>
      <c r="G10" s="623"/>
      <c r="H10" s="610"/>
    </row>
    <row r="11" spans="1:8" ht="15" customHeight="1" x14ac:dyDescent="0.25">
      <c r="A11" s="922"/>
      <c r="B11" s="1158"/>
      <c r="C11" s="1560" t="s">
        <v>1280</v>
      </c>
      <c r="D11" s="1229"/>
      <c r="E11" s="623"/>
      <c r="F11" s="623"/>
      <c r="G11" s="623"/>
      <c r="H11" s="610"/>
    </row>
    <row r="12" spans="1:8" ht="15" customHeight="1" x14ac:dyDescent="0.25">
      <c r="A12" s="922"/>
      <c r="B12" s="1158"/>
      <c r="C12" s="1559" t="s">
        <v>1266</v>
      </c>
      <c r="D12" s="1478" t="str">
        <f>IF(AND(ISNUMBER(D7), ISNUMBER(D9), ISNUMBER(D10), ISNUMBER(D11)), IF(SUM(D9:D11)=D7, "Pass", "Fail"),"")</f>
        <v/>
      </c>
      <c r="E12" s="623"/>
      <c r="F12" s="623"/>
      <c r="G12" s="623"/>
      <c r="H12" s="610"/>
    </row>
    <row r="13" spans="1:8" ht="15" customHeight="1" x14ac:dyDescent="0.25">
      <c r="A13" s="922"/>
      <c r="B13" s="1158"/>
      <c r="C13" s="1513" t="s">
        <v>13</v>
      </c>
      <c r="D13" s="133"/>
      <c r="E13" s="623"/>
      <c r="F13" s="623"/>
      <c r="G13" s="623"/>
      <c r="H13" s="610"/>
    </row>
    <row r="14" spans="1:8" ht="15" customHeight="1" x14ac:dyDescent="0.25">
      <c r="A14" s="922"/>
      <c r="B14" s="1158"/>
      <c r="C14" s="1511" t="s">
        <v>1244</v>
      </c>
      <c r="D14" s="1577"/>
      <c r="E14" s="623"/>
      <c r="F14" s="623"/>
      <c r="G14" s="623"/>
      <c r="H14" s="610"/>
    </row>
    <row r="15" spans="1:8" ht="15" customHeight="1" x14ac:dyDescent="0.25">
      <c r="A15" s="922"/>
      <c r="B15" s="1158"/>
      <c r="C15" s="1560" t="s">
        <v>1281</v>
      </c>
      <c r="D15" s="219"/>
      <c r="E15" s="623"/>
      <c r="F15" s="623"/>
      <c r="G15" s="623"/>
      <c r="H15" s="610"/>
    </row>
    <row r="16" spans="1:8" ht="15" customHeight="1" x14ac:dyDescent="0.25">
      <c r="A16" s="922"/>
      <c r="B16" s="1158"/>
      <c r="C16" s="1560" t="s">
        <v>1289</v>
      </c>
      <c r="D16" s="219"/>
      <c r="E16" s="623"/>
      <c r="F16" s="623"/>
      <c r="G16" s="623"/>
      <c r="H16" s="610"/>
    </row>
    <row r="17" spans="1:8" ht="15" customHeight="1" x14ac:dyDescent="0.25">
      <c r="A17" s="922"/>
      <c r="B17" s="1158"/>
      <c r="C17" s="1560" t="s">
        <v>1290</v>
      </c>
      <c r="D17" s="219"/>
      <c r="E17" s="623"/>
      <c r="F17" s="623"/>
      <c r="G17" s="623"/>
      <c r="H17" s="610"/>
    </row>
    <row r="18" spans="1:8" ht="15" customHeight="1" x14ac:dyDescent="0.25">
      <c r="A18" s="922"/>
      <c r="B18" s="1158"/>
      <c r="C18" s="1559" t="s">
        <v>1267</v>
      </c>
      <c r="D18" s="1478" t="str">
        <f>IF(AND(ISNUMBER(D14), ISNUMBER(D15), ISNUMBER(D16), ISNUMBER(D17)), IF(SUM(D15:D17)=D14, "Pass", "Fail"),"")</f>
        <v/>
      </c>
      <c r="E18" s="623"/>
      <c r="F18" s="623"/>
      <c r="G18" s="623"/>
      <c r="H18" s="610"/>
    </row>
    <row r="19" spans="1:8" ht="30" customHeight="1" x14ac:dyDescent="0.25">
      <c r="A19" s="922"/>
      <c r="B19" s="286">
        <v>60</v>
      </c>
      <c r="C19" s="1511" t="s">
        <v>1245</v>
      </c>
      <c r="D19" s="1229"/>
      <c r="E19" s="623"/>
      <c r="F19" s="623"/>
      <c r="G19" s="623"/>
      <c r="H19" s="610"/>
    </row>
    <row r="20" spans="1:8" ht="15" customHeight="1" x14ac:dyDescent="0.25">
      <c r="A20" s="922"/>
      <c r="B20" s="1158"/>
      <c r="C20" s="1560" t="s">
        <v>1289</v>
      </c>
      <c r="D20" s="1229"/>
      <c r="E20" s="623"/>
      <c r="F20" s="623"/>
      <c r="G20" s="623"/>
      <c r="H20" s="610"/>
    </row>
    <row r="21" spans="1:8" ht="15" customHeight="1" x14ac:dyDescent="0.25">
      <c r="A21" s="922"/>
      <c r="B21" s="1158"/>
      <c r="C21" s="1560" t="s">
        <v>1290</v>
      </c>
      <c r="D21" s="1229"/>
      <c r="E21" s="623"/>
      <c r="F21" s="623"/>
      <c r="G21" s="623"/>
      <c r="H21" s="610"/>
    </row>
    <row r="22" spans="1:8" ht="15" customHeight="1" x14ac:dyDescent="0.25">
      <c r="A22" s="922"/>
      <c r="B22" s="1159"/>
      <c r="C22" s="1561" t="s">
        <v>1268</v>
      </c>
      <c r="D22" s="1351" t="str">
        <f>IF(AND(ISNUMBER(D19), ISNUMBER(D20), ISNUMBER(D21)), IF(SUM(D20:D21)=D19, "Pass", "Fail"),"")</f>
        <v/>
      </c>
      <c r="E22" s="623"/>
      <c r="F22" s="623"/>
      <c r="G22" s="623"/>
      <c r="H22" s="610"/>
    </row>
    <row r="23" spans="1:8" s="976" customFormat="1" ht="15" customHeight="1" x14ac:dyDescent="0.25">
      <c r="A23" s="945"/>
      <c r="B23" s="946"/>
      <c r="C23" s="1445"/>
      <c r="D23" s="1446"/>
      <c r="E23" s="947"/>
      <c r="F23" s="947"/>
      <c r="G23" s="948"/>
      <c r="H23" s="1088"/>
    </row>
    <row r="24" spans="1:8" ht="60" customHeight="1" x14ac:dyDescent="0.25">
      <c r="A24" s="928" t="s">
        <v>1246</v>
      </c>
      <c r="B24" s="96"/>
      <c r="C24" s="96"/>
      <c r="D24" s="96"/>
      <c r="E24" s="96"/>
      <c r="F24" s="128"/>
      <c r="G24" s="87"/>
      <c r="H24" s="610"/>
    </row>
    <row r="25" spans="1:8" ht="30" customHeight="1" x14ac:dyDescent="0.25">
      <c r="A25" s="3097" t="s">
        <v>1572</v>
      </c>
      <c r="B25" s="3098"/>
      <c r="C25" s="3098"/>
      <c r="D25" s="3098"/>
      <c r="E25" s="3098"/>
      <c r="F25" s="3098"/>
      <c r="G25" s="917"/>
      <c r="H25" s="610"/>
    </row>
    <row r="26" spans="1:8" ht="30" customHeight="1" x14ac:dyDescent="0.25">
      <c r="A26" s="926"/>
      <c r="B26" s="1160" t="s">
        <v>62</v>
      </c>
      <c r="C26" s="1476" t="s">
        <v>61</v>
      </c>
      <c r="D26" s="1477" t="s">
        <v>1269</v>
      </c>
      <c r="E26" s="1121" t="s">
        <v>299</v>
      </c>
      <c r="F26" s="563" t="s">
        <v>343</v>
      </c>
      <c r="G26" s="563" t="s">
        <v>1288</v>
      </c>
      <c r="H26" s="610"/>
    </row>
    <row r="27" spans="1:8" ht="15" customHeight="1" x14ac:dyDescent="0.25">
      <c r="A27" s="922"/>
      <c r="B27" s="1161"/>
      <c r="C27" s="1562" t="s">
        <v>1247</v>
      </c>
      <c r="D27" s="918"/>
      <c r="E27" s="918"/>
      <c r="F27" s="919"/>
      <c r="G27" s="534"/>
      <c r="H27" s="610"/>
    </row>
    <row r="28" spans="1:8" ht="15" customHeight="1" x14ac:dyDescent="0.25">
      <c r="A28" s="922"/>
      <c r="B28" s="1162"/>
      <c r="C28" s="1563" t="s">
        <v>1248</v>
      </c>
      <c r="D28" s="1545"/>
      <c r="E28" s="44"/>
      <c r="F28" s="44"/>
      <c r="G28" s="2392"/>
      <c r="H28" s="610"/>
    </row>
    <row r="29" spans="1:8" ht="15" customHeight="1" x14ac:dyDescent="0.25">
      <c r="A29" s="922"/>
      <c r="B29" s="296">
        <v>69</v>
      </c>
      <c r="C29" s="1564" t="s">
        <v>1642</v>
      </c>
      <c r="D29" s="1545"/>
      <c r="E29" s="44"/>
      <c r="F29" s="44"/>
      <c r="G29" s="2393"/>
      <c r="H29" s="610"/>
    </row>
    <row r="30" spans="1:8" ht="45" customHeight="1" x14ac:dyDescent="0.25">
      <c r="A30" s="922"/>
      <c r="B30" s="1163"/>
      <c r="C30" s="1565" t="s">
        <v>1273</v>
      </c>
      <c r="D30" s="1229"/>
      <c r="E30" s="44"/>
      <c r="F30" s="44"/>
      <c r="G30" s="1204" t="str">
        <f>IF(Parameters!$F$13= "Threshold deduction", "Please fill in row 30 and insert 0 in row 31", "Please fill in zero")</f>
        <v>Please fill in row 30 and insert 0 in row 31</v>
      </c>
      <c r="H30" s="610"/>
    </row>
    <row r="31" spans="1:8" ht="45" customHeight="1" x14ac:dyDescent="0.25">
      <c r="A31" s="926"/>
      <c r="B31" s="1216"/>
      <c r="C31" s="1566" t="s">
        <v>1274</v>
      </c>
      <c r="D31" s="1217"/>
      <c r="E31" s="1217"/>
      <c r="F31" s="1218"/>
      <c r="G31" s="1204" t="str">
        <f>IF(Parameters!$F$13= "Full deduction", "Please fill in row 31 and insert 0 in row 30", "Please fill in zero")</f>
        <v>Please fill in zero</v>
      </c>
      <c r="H31" s="610"/>
    </row>
    <row r="32" spans="1:8" ht="15" customHeight="1" x14ac:dyDescent="0.25">
      <c r="A32" s="926"/>
      <c r="B32" s="1215"/>
      <c r="C32" s="2094" t="s">
        <v>1282</v>
      </c>
      <c r="D32" s="1578" t="str">
        <f>IF(AND(ISNUMBER(D30), ISNUMBER(D31)), IF(OR(AND(D30&lt;&gt;0,D31=0), AND(D30=0, D31&lt;&gt;0), AND(D30=0, D31=0)), "Pass", "Fail"), "")</f>
        <v/>
      </c>
      <c r="E32" s="1348" t="str">
        <f>IF(AND(ISNUMBER(E30), ISNUMBER(E31)), IF(OR(AND(E30&lt;&gt;0,E31=0), AND(E30=0, E31&lt;&gt;0), AND(E30=0, E31=0)), "Pass", "Fail"), "")</f>
        <v/>
      </c>
      <c r="F32" s="1348" t="str">
        <f>IF(AND(ISNUMBER(F30), ISNUMBER(F31)), IF(OR(AND(F30&lt;&gt;0,F31=0), AND(F30=0, F31&lt;&gt;0), AND(F30=0, F31=0)), "Pass", "Fail"), "")</f>
        <v/>
      </c>
      <c r="G32" s="1381"/>
      <c r="H32" s="610"/>
    </row>
    <row r="33" spans="1:9" ht="75" customHeight="1" x14ac:dyDescent="0.25">
      <c r="A33" s="3100" t="s">
        <v>1573</v>
      </c>
      <c r="B33" s="3101"/>
      <c r="C33" s="3101"/>
      <c r="D33" s="3101"/>
      <c r="E33" s="3101"/>
      <c r="F33" s="3101"/>
      <c r="G33" s="3101"/>
      <c r="H33" s="3101"/>
    </row>
    <row r="34" spans="1:9" ht="30" customHeight="1" x14ac:dyDescent="0.25">
      <c r="A34" s="936"/>
      <c r="B34" s="1160" t="s">
        <v>62</v>
      </c>
      <c r="C34" s="1476" t="s">
        <v>61</v>
      </c>
      <c r="D34" s="1579" t="s">
        <v>1269</v>
      </c>
      <c r="E34" s="787" t="s">
        <v>299</v>
      </c>
      <c r="F34" s="791" t="s">
        <v>343</v>
      </c>
      <c r="G34" s="623"/>
      <c r="H34" s="610"/>
    </row>
    <row r="35" spans="1:9" ht="15" customHeight="1" x14ac:dyDescent="0.25">
      <c r="A35" s="926"/>
      <c r="B35" s="1164" t="s">
        <v>320</v>
      </c>
      <c r="C35" s="2109" t="s">
        <v>1249</v>
      </c>
      <c r="D35" s="927"/>
      <c r="E35" s="44"/>
      <c r="F35" s="44"/>
      <c r="G35" s="623"/>
      <c r="H35" s="610"/>
    </row>
    <row r="36" spans="1:9" ht="60" customHeight="1" x14ac:dyDescent="0.25">
      <c r="A36" s="928" t="s">
        <v>1574</v>
      </c>
      <c r="B36" s="949"/>
      <c r="C36" s="949"/>
      <c r="D36" s="841"/>
      <c r="E36" s="949"/>
      <c r="F36" s="950"/>
      <c r="G36" s="87"/>
      <c r="H36" s="610"/>
    </row>
    <row r="37" spans="1:9" ht="30" customHeight="1" x14ac:dyDescent="0.25">
      <c r="A37" s="951"/>
      <c r="B37" s="1165" t="s">
        <v>62</v>
      </c>
      <c r="C37" s="1476" t="s">
        <v>61</v>
      </c>
      <c r="D37" s="1579" t="s">
        <v>1269</v>
      </c>
      <c r="E37" s="787" t="s">
        <v>299</v>
      </c>
      <c r="F37" s="791" t="s">
        <v>343</v>
      </c>
      <c r="G37" s="623"/>
      <c r="H37" s="610"/>
    </row>
    <row r="38" spans="1:9" customFormat="1" ht="15" customHeight="1" x14ac:dyDescent="0.25">
      <c r="A38" s="951"/>
      <c r="B38" s="1166">
        <v>87</v>
      </c>
      <c r="C38" s="2109" t="s">
        <v>1250</v>
      </c>
      <c r="D38" s="1580"/>
      <c r="E38" s="1130"/>
      <c r="F38" s="1130"/>
      <c r="G38" s="623"/>
      <c r="H38" s="292"/>
      <c r="I38" s="609"/>
    </row>
    <row r="39" spans="1:9" s="976" customFormat="1" ht="15" customHeight="1" x14ac:dyDescent="0.25">
      <c r="A39" s="931"/>
      <c r="B39" s="931"/>
      <c r="C39" s="1324"/>
      <c r="D39" s="948"/>
      <c r="E39" s="931"/>
      <c r="F39" s="931"/>
      <c r="G39" s="931"/>
    </row>
    <row r="40" spans="1:9" ht="60" customHeight="1" x14ac:dyDescent="0.25">
      <c r="A40" s="928" t="s">
        <v>1251</v>
      </c>
      <c r="B40" s="96"/>
      <c r="C40" s="96"/>
      <c r="D40" s="96"/>
      <c r="E40" s="96"/>
      <c r="F40" s="128"/>
      <c r="G40" s="87"/>
      <c r="H40" s="610"/>
      <c r="I40" s="970"/>
    </row>
    <row r="41" spans="1:9" s="165" customFormat="1" ht="30" customHeight="1" x14ac:dyDescent="0.25">
      <c r="A41" s="1152"/>
      <c r="B41" s="3099" t="s">
        <v>1784</v>
      </c>
      <c r="C41" s="3099"/>
      <c r="D41" s="3099"/>
      <c r="E41" s="3099"/>
      <c r="F41" s="3099"/>
      <c r="G41" s="1153"/>
      <c r="H41" s="1153"/>
      <c r="I41" s="310"/>
    </row>
    <row r="42" spans="1:9" ht="60" customHeight="1" x14ac:dyDescent="0.25">
      <c r="A42" s="922"/>
      <c r="B42" s="3108" t="s">
        <v>1783</v>
      </c>
      <c r="C42" s="3109"/>
      <c r="D42" s="3109"/>
      <c r="E42" s="3109"/>
      <c r="F42" s="3109"/>
      <c r="G42" s="623"/>
      <c r="H42" s="610"/>
      <c r="I42" s="610"/>
    </row>
    <row r="43" spans="1:9" ht="45" customHeight="1" x14ac:dyDescent="0.25">
      <c r="A43" s="3100" t="s">
        <v>1275</v>
      </c>
      <c r="B43" s="3101"/>
      <c r="C43" s="3101"/>
      <c r="D43" s="3101"/>
      <c r="E43" s="3101"/>
      <c r="F43" s="3101"/>
      <c r="G43" s="920"/>
      <c r="H43" s="610"/>
      <c r="I43" s="610"/>
    </row>
    <row r="44" spans="1:9" ht="15" customHeight="1" x14ac:dyDescent="0.25">
      <c r="A44" s="922"/>
      <c r="B44" s="952"/>
      <c r="C44" s="3102" t="s">
        <v>61</v>
      </c>
      <c r="D44" s="3107" t="s">
        <v>1252</v>
      </c>
      <c r="E44" s="3107"/>
      <c r="F44" s="3107"/>
      <c r="G44" s="3107"/>
      <c r="H44" s="3107"/>
    </row>
    <row r="45" spans="1:9" ht="15" customHeight="1" x14ac:dyDescent="0.25">
      <c r="A45" s="922"/>
      <c r="B45" s="921"/>
      <c r="C45" s="3103"/>
      <c r="D45" s="3105" t="s">
        <v>278</v>
      </c>
      <c r="E45" s="3110" t="s">
        <v>2349</v>
      </c>
      <c r="F45" s="3112" t="s">
        <v>1590</v>
      </c>
      <c r="G45" s="3113"/>
      <c r="H45" s="1169" t="s">
        <v>14</v>
      </c>
    </row>
    <row r="46" spans="1:9" ht="30" customHeight="1" x14ac:dyDescent="0.25">
      <c r="A46" s="922"/>
      <c r="B46" s="929"/>
      <c r="C46" s="3104"/>
      <c r="D46" s="3106"/>
      <c r="E46" s="3111"/>
      <c r="F46" s="1168" t="s">
        <v>1271</v>
      </c>
      <c r="G46" s="1327" t="s">
        <v>1272</v>
      </c>
      <c r="H46" s="1170" t="s">
        <v>1640</v>
      </c>
    </row>
    <row r="47" spans="1:9" customFormat="1" ht="15" customHeight="1" x14ac:dyDescent="0.25">
      <c r="A47" s="922"/>
      <c r="B47" s="1219"/>
      <c r="C47" s="1567" t="s">
        <v>1780</v>
      </c>
      <c r="D47" s="17"/>
      <c r="E47" s="1358"/>
      <c r="F47" s="1213"/>
      <c r="G47" s="1213"/>
      <c r="H47" s="1214"/>
      <c r="I47" s="609"/>
    </row>
    <row r="48" spans="1:9" customFormat="1" ht="15" customHeight="1" x14ac:dyDescent="0.25">
      <c r="A48" s="922"/>
      <c r="B48" s="1220"/>
      <c r="C48" s="1568" t="s">
        <v>1781</v>
      </c>
      <c r="D48" s="1581"/>
      <c r="E48" s="1358"/>
      <c r="F48" s="22"/>
      <c r="G48" s="22"/>
      <c r="H48" s="114"/>
      <c r="I48" s="609"/>
    </row>
    <row r="49" spans="1:9" customFormat="1" ht="15" customHeight="1" x14ac:dyDescent="0.25">
      <c r="A49" s="922"/>
      <c r="B49" s="1223"/>
      <c r="C49" s="1569" t="s">
        <v>1782</v>
      </c>
      <c r="D49" s="1582"/>
      <c r="E49" s="2673"/>
      <c r="F49" s="309"/>
      <c r="G49" s="309"/>
      <c r="H49" s="1355"/>
      <c r="I49" s="609"/>
    </row>
    <row r="50" spans="1:9" customFormat="1" ht="15" customHeight="1" x14ac:dyDescent="0.25">
      <c r="A50" s="922"/>
      <c r="B50" s="2674"/>
      <c r="C50" s="2675" t="s">
        <v>1293</v>
      </c>
      <c r="D50" s="2676"/>
      <c r="E50" s="1682"/>
      <c r="F50" s="2371"/>
      <c r="G50" s="2371"/>
      <c r="H50" s="2677" t="str">
        <f>IF('General Info'!C8=Parameters!D274, IF(AND(ISNUMBER(F50), ISNUMBER(G50), ISNUMBER(E50)), IF(E50=F50+G50, "Pass", "Fail"), ""),  IF(AND(ISNUMBER(F50), ISNUMBER(G50), ISNUMBER(D50)), IF(D50=F50+G50, "Pass", "Fail"), ""))</f>
        <v/>
      </c>
      <c r="I50" s="609"/>
    </row>
    <row r="51" spans="1:9" customFormat="1" ht="15" customHeight="1" x14ac:dyDescent="0.25">
      <c r="A51" s="922"/>
      <c r="B51" s="1222"/>
      <c r="C51" s="1570" t="s">
        <v>1253</v>
      </c>
      <c r="D51" s="21"/>
      <c r="E51" s="22"/>
      <c r="F51" s="103"/>
      <c r="G51" s="103"/>
      <c r="H51" s="1356" t="str">
        <f>IF('General Info'!C9=Parameters!D275, IF(AND(ISNUMBER(F51), ISNUMBER(G51), ISNUMBER(E51)), IF(E51=F51+G51, "Pass", "Fail"), ""),  IF(AND(ISNUMBER(F51), ISNUMBER(G51), ISNUMBER(D51)), IF(D51=F51+G51, "Pass", "Fail"), ""))</f>
        <v/>
      </c>
      <c r="I51" s="609"/>
    </row>
    <row r="52" spans="1:9" customFormat="1" ht="15" customHeight="1" x14ac:dyDescent="0.25">
      <c r="A52" s="922"/>
      <c r="B52" s="1222"/>
      <c r="C52" s="1570" t="s">
        <v>1254</v>
      </c>
      <c r="D52" s="21"/>
      <c r="E52" s="22"/>
      <c r="F52" s="103"/>
      <c r="G52" s="103"/>
      <c r="H52" s="1356" t="str">
        <f>IF('General Info'!C10=Parameters!D276, IF(AND(ISNUMBER(F52), ISNUMBER(G52), ISNUMBER(E52)), IF(E52=F52+G52, "Pass", "Fail"), ""),  IF(AND(ISNUMBER(F52), ISNUMBER(G52), ISNUMBER(D52)), IF(D52=F52+G52, "Pass", "Fail"), ""))</f>
        <v/>
      </c>
      <c r="I52" s="609"/>
    </row>
    <row r="53" spans="1:9" customFormat="1" ht="15" customHeight="1" x14ac:dyDescent="0.25">
      <c r="A53" s="922"/>
      <c r="B53" s="1220"/>
      <c r="C53" s="1570" t="s">
        <v>1255</v>
      </c>
      <c r="D53" s="21"/>
      <c r="E53" s="22"/>
      <c r="F53" s="103"/>
      <c r="G53" s="103"/>
      <c r="H53" s="1356" t="str">
        <f>IF('General Info'!C11=Parameters!D277, IF(AND(ISNUMBER(F53), ISNUMBER(G53), ISNUMBER(E53)), IF(E53=F53+G53, "Pass", "Fail"), ""),  IF(AND(ISNUMBER(F53), ISNUMBER(G53), ISNUMBER(D53)), IF(D53=F53+G53, "Pass", "Fail"), ""))</f>
        <v/>
      </c>
      <c r="I53" s="609"/>
    </row>
    <row r="54" spans="1:9" customFormat="1" ht="15" customHeight="1" x14ac:dyDescent="0.25">
      <c r="A54" s="922"/>
      <c r="B54" s="1220"/>
      <c r="C54" s="1570" t="s">
        <v>1256</v>
      </c>
      <c r="D54" s="21"/>
      <c r="E54" s="22"/>
      <c r="F54" s="103"/>
      <c r="G54" s="103"/>
      <c r="H54" s="1356" t="str">
        <f>IF('General Info'!C12=Parameters!D278, IF(AND(ISNUMBER(F54), ISNUMBER(G54), ISNUMBER(E54)), IF(E54=F54+G54, "Pass", "Fail"), ""),  IF(AND(ISNUMBER(F54), ISNUMBER(G54), ISNUMBER(D54)), IF(D54=F54+G54, "Pass", "Fail"), ""))</f>
        <v/>
      </c>
      <c r="I54" s="609"/>
    </row>
    <row r="55" spans="1:9" customFormat="1" ht="15" customHeight="1" x14ac:dyDescent="0.25">
      <c r="A55" s="922"/>
      <c r="B55" s="1220"/>
      <c r="C55" s="1570" t="s">
        <v>1257</v>
      </c>
      <c r="D55" s="21"/>
      <c r="E55" s="22"/>
      <c r="F55" s="103"/>
      <c r="G55" s="103"/>
      <c r="H55" s="1356" t="str">
        <f>IF('General Info'!C13=Parameters!D279, IF(AND(ISNUMBER(F55), ISNUMBER(G55), ISNUMBER(E55)), IF(E55=F55+G55, "Pass", "Fail"), ""),  IF(AND(ISNUMBER(F55), ISNUMBER(G55), ISNUMBER(D55)), IF(D55=F55+G55, "Pass", "Fail"), ""))</f>
        <v/>
      </c>
      <c r="I55" s="609"/>
    </row>
    <row r="56" spans="1:9" customFormat="1" ht="15" customHeight="1" x14ac:dyDescent="0.25">
      <c r="A56" s="922"/>
      <c r="B56" s="1220"/>
      <c r="C56" s="1570" t="s">
        <v>1258</v>
      </c>
      <c r="D56" s="21"/>
      <c r="E56" s="22"/>
      <c r="F56" s="103"/>
      <c r="G56" s="103"/>
      <c r="H56" s="1356" t="str">
        <f>IF('General Info'!C15=Parameters!D280, IF(AND(ISNUMBER(F56), ISNUMBER(G56), ISNUMBER(E56)), IF(E56=F56+G56, "Pass", "Fail"), ""),  IF(AND(ISNUMBER(F56), ISNUMBER(G56), ISNUMBER(D56)), IF(D56=F56+G56, "Pass", "Fail"), ""))</f>
        <v/>
      </c>
      <c r="I56" s="609"/>
    </row>
    <row r="57" spans="1:9" customFormat="1" ht="15" customHeight="1" x14ac:dyDescent="0.25">
      <c r="A57" s="922"/>
      <c r="B57" s="1220"/>
      <c r="C57" s="1570" t="s">
        <v>1259</v>
      </c>
      <c r="D57" s="21"/>
      <c r="E57" s="22"/>
      <c r="F57" s="103"/>
      <c r="G57" s="103"/>
      <c r="H57" s="1356" t="str">
        <f>IF('General Info'!C16=Parameters!D281, IF(AND(ISNUMBER(F57), ISNUMBER(G57), ISNUMBER(E57)), IF(E57=F57+G57, "Pass", "Fail"), ""),  IF(AND(ISNUMBER(F57), ISNUMBER(G57), ISNUMBER(D57)), IF(D57=F57+G57, "Pass", "Fail"), ""))</f>
        <v/>
      </c>
      <c r="I57" s="609"/>
    </row>
    <row r="58" spans="1:9" customFormat="1" ht="15" customHeight="1" x14ac:dyDescent="0.25">
      <c r="A58" s="922"/>
      <c r="B58" s="1220"/>
      <c r="C58" s="1570" t="s">
        <v>1260</v>
      </c>
      <c r="D58" s="21"/>
      <c r="E58" s="22"/>
      <c r="F58" s="103"/>
      <c r="G58" s="103"/>
      <c r="H58" s="1356" t="str">
        <f>IF('General Info'!C17=Parameters!D282, IF(AND(ISNUMBER(F58), ISNUMBER(G58), ISNUMBER(E58)), IF(E58=F58+G58, "Pass", "Fail"), ""),  IF(AND(ISNUMBER(F58), ISNUMBER(G58), ISNUMBER(D58)), IF(D58=F58+G58, "Pass", "Fail"), ""))</f>
        <v/>
      </c>
      <c r="I58" s="609"/>
    </row>
    <row r="59" spans="1:9" customFormat="1" ht="15" customHeight="1" x14ac:dyDescent="0.25">
      <c r="A59" s="922"/>
      <c r="B59" s="1220"/>
      <c r="C59" s="1570" t="s">
        <v>1261</v>
      </c>
      <c r="D59" s="21"/>
      <c r="E59" s="22"/>
      <c r="F59" s="103"/>
      <c r="G59" s="103"/>
      <c r="H59" s="1356" t="str">
        <f>IF('General Info'!C18=Parameters!D283, IF(AND(ISNUMBER(F59), ISNUMBER(G59), ISNUMBER(E59)), IF(E59=F59+G59, "Pass", "Fail"), ""),  IF(AND(ISNUMBER(F59), ISNUMBER(G59), ISNUMBER(D59)), IF(D59=F59+G59, "Pass", "Fail"), ""))</f>
        <v/>
      </c>
      <c r="I59" s="609"/>
    </row>
    <row r="60" spans="1:9" customFormat="1" ht="15" customHeight="1" x14ac:dyDescent="0.25">
      <c r="A60" s="922"/>
      <c r="B60" s="1220"/>
      <c r="C60" s="1570" t="s">
        <v>1262</v>
      </c>
      <c r="D60" s="21"/>
      <c r="E60" s="22"/>
      <c r="F60" s="103"/>
      <c r="G60" s="103"/>
      <c r="H60" s="1356" t="str">
        <f>IF('General Info'!C20=Parameters!D284, IF(AND(ISNUMBER(F60), ISNUMBER(G60), ISNUMBER(E60)), IF(E60=F60+G60, "Pass", "Fail"), ""),  IF(AND(ISNUMBER(F60), ISNUMBER(G60), ISNUMBER(D60)), IF(D60=F60+G60, "Pass", "Fail"), ""))</f>
        <v/>
      </c>
      <c r="I60" s="609"/>
    </row>
    <row r="61" spans="1:9" customFormat="1" ht="15" customHeight="1" x14ac:dyDescent="0.25">
      <c r="A61" s="922"/>
      <c r="B61" s="1223"/>
      <c r="C61" s="1571" t="s">
        <v>41</v>
      </c>
      <c r="D61" s="1548"/>
      <c r="E61" s="309"/>
      <c r="F61" s="1418"/>
      <c r="G61" s="105"/>
      <c r="H61" s="1356" t="str">
        <f>IF('General Info'!C21=Parameters!D285, IF(AND(ISNUMBER(F61), ISNUMBER(G61), ISNUMBER(E61)), IF(E61=F61+G61, "Pass", "Fail"), ""),  IF(AND(ISNUMBER(F61), ISNUMBER(G61), ISNUMBER(D61)), IF(D61=F61+G61, "Pass", "Fail"), ""))</f>
        <v/>
      </c>
      <c r="I61" s="609"/>
    </row>
    <row r="62" spans="1:9" customFormat="1" ht="15" customHeight="1" x14ac:dyDescent="0.25">
      <c r="A62" s="922"/>
      <c r="B62" s="1220"/>
      <c r="C62" s="444" t="s">
        <v>1263</v>
      </c>
      <c r="D62" s="21"/>
      <c r="E62" s="22"/>
      <c r="F62" s="19"/>
      <c r="G62" s="19"/>
      <c r="H62" s="1356" t="str">
        <f>IF('General Info'!C19=Parameters!D286, IF(AND(ISNUMBER(F62), ISNUMBER(G62), ISNUMBER(E62)), IF(E62=F62+G62, "Pass", "Fail"), ""),  IF(AND(ISNUMBER(F62), ISNUMBER(G62), ISNUMBER(D62)), IF(D62=F62+G62, "Pass", "Fail"), ""))</f>
        <v/>
      </c>
      <c r="I62" s="609"/>
    </row>
    <row r="63" spans="1:9" customFormat="1" ht="15" customHeight="1" x14ac:dyDescent="0.25">
      <c r="A63" s="922"/>
      <c r="B63" s="1221"/>
      <c r="C63" s="1572" t="s">
        <v>1283</v>
      </c>
      <c r="D63" s="1351" t="str">
        <f>IF(COUNT(D51:D62)=ROWS(D51:D62), IF(D50=SUM(D51:D62), "Pass", "Fail"), "")</f>
        <v/>
      </c>
      <c r="E63" s="1341" t="str">
        <f>IF(COUNT(E51:E62)=ROWS(E51:E62), IF(E50=SUM(E51:E62), "Pass", "Fail"), "")</f>
        <v/>
      </c>
      <c r="F63" s="1341" t="str">
        <f>IF(COUNT(F51:F62)=ROWS(F51:F62), IF(F50=SUM(F51:F62), "Pass", "Fail"), "")</f>
        <v/>
      </c>
      <c r="G63" s="1341" t="str">
        <f>IF(COUNT(G51:G62)=ROWS(G51:G62), IF(G50=SUM(G51:G62), "Pass", "Fail"), "")</f>
        <v/>
      </c>
      <c r="H63" s="1380"/>
      <c r="I63" s="609"/>
    </row>
    <row r="64" spans="1:9" ht="60" customHeight="1" x14ac:dyDescent="0.25">
      <c r="A64" s="3100" t="s">
        <v>1276</v>
      </c>
      <c r="B64" s="3101"/>
      <c r="C64" s="3101"/>
      <c r="D64" s="3101"/>
      <c r="E64" s="3101"/>
      <c r="F64" s="3101"/>
      <c r="G64" s="920"/>
      <c r="H64" s="610"/>
    </row>
    <row r="65" spans="1:9" ht="15" customHeight="1" x14ac:dyDescent="0.25">
      <c r="A65" s="922"/>
      <c r="B65" s="952"/>
      <c r="C65" s="3114" t="s">
        <v>61</v>
      </c>
      <c r="D65" s="3121" t="s">
        <v>1252</v>
      </c>
      <c r="E65" s="3121"/>
      <c r="F65" s="3121"/>
      <c r="G65" s="1279"/>
      <c r="H65" s="610"/>
    </row>
    <row r="66" spans="1:9" ht="44.25" customHeight="1" x14ac:dyDescent="0.25">
      <c r="A66" s="922"/>
      <c r="B66" s="921"/>
      <c r="C66" s="3120"/>
      <c r="D66" s="1583" t="s">
        <v>278</v>
      </c>
      <c r="E66" s="1357" t="s">
        <v>2349</v>
      </c>
      <c r="F66" s="1966" t="s">
        <v>2235</v>
      </c>
      <c r="G66" s="1279"/>
      <c r="H66" s="610"/>
    </row>
    <row r="67" spans="1:9" ht="15" customHeight="1" x14ac:dyDescent="0.25">
      <c r="A67" s="1329"/>
      <c r="B67" s="1224"/>
      <c r="C67" s="1567" t="s">
        <v>1581</v>
      </c>
      <c r="D67" s="1544"/>
      <c r="E67" s="954"/>
      <c r="F67" s="1639" t="str">
        <f>IF(COUNT(D67)=ROWS(DefCap!D11), IF('DefCap-Provisioning'!D67=(DefCap!D9+DefCap!D11), "Pass", "Fail"), "")</f>
        <v/>
      </c>
      <c r="G67" s="1279"/>
      <c r="H67" s="610"/>
    </row>
    <row r="68" spans="1:9" ht="15" customHeight="1" x14ac:dyDescent="0.25">
      <c r="A68" s="1329"/>
      <c r="B68" s="297" t="s">
        <v>1235</v>
      </c>
      <c r="C68" s="1932" t="s">
        <v>1582</v>
      </c>
      <c r="D68" s="31"/>
      <c r="E68" s="157"/>
      <c r="F68" s="2228" t="str">
        <f>IF(COUNT(D68)=ROWS(DefCap!D9), IF('DefCap-Provisioning'!D68=DefCap!D11, "Pass", "Fail"), "")</f>
        <v/>
      </c>
      <c r="G68" s="1279"/>
      <c r="H68" s="610"/>
    </row>
    <row r="69" spans="1:9" ht="15" customHeight="1" x14ac:dyDescent="0.25">
      <c r="A69" s="922"/>
      <c r="B69" s="1224"/>
      <c r="C69" s="1567" t="s">
        <v>1780</v>
      </c>
      <c r="D69" s="17"/>
      <c r="E69" s="1358"/>
      <c r="F69" s="1279"/>
      <c r="G69" s="1279"/>
      <c r="H69" s="610"/>
    </row>
    <row r="70" spans="1:9" ht="15" customHeight="1" x14ac:dyDescent="0.25">
      <c r="A70" s="922"/>
      <c r="B70" s="1225"/>
      <c r="C70" s="1568" t="s">
        <v>1781</v>
      </c>
      <c r="D70" s="1581"/>
      <c r="E70" s="1358"/>
      <c r="F70" s="1279"/>
      <c r="G70" s="1279"/>
      <c r="H70" s="1279"/>
    </row>
    <row r="71" spans="1:9" ht="15" customHeight="1" x14ac:dyDescent="0.25">
      <c r="A71" s="922"/>
      <c r="B71" s="1226"/>
      <c r="C71" s="1573" t="s">
        <v>1782</v>
      </c>
      <c r="D71" s="27"/>
      <c r="E71" s="2673"/>
      <c r="F71" s="1279"/>
      <c r="G71" s="1279"/>
      <c r="H71" s="1279"/>
    </row>
    <row r="72" spans="1:9" customFormat="1" ht="15" customHeight="1" x14ac:dyDescent="0.25">
      <c r="A72" s="922"/>
      <c r="B72" s="1222"/>
      <c r="C72" s="923" t="s">
        <v>1293</v>
      </c>
      <c r="D72" s="1217"/>
      <c r="E72" s="2158"/>
      <c r="F72" s="1279"/>
      <c r="G72" s="1279"/>
      <c r="H72" s="1279"/>
      <c r="I72" s="609"/>
    </row>
    <row r="73" spans="1:9" ht="15" customHeight="1" x14ac:dyDescent="0.25">
      <c r="A73" s="922"/>
      <c r="B73" s="1222"/>
      <c r="C73" s="1570" t="s">
        <v>1575</v>
      </c>
      <c r="D73" s="21"/>
      <c r="E73" s="114"/>
      <c r="F73" s="1279"/>
      <c r="G73" s="1279"/>
      <c r="H73" s="1279"/>
    </row>
    <row r="74" spans="1:9" ht="15" customHeight="1" x14ac:dyDescent="0.25">
      <c r="A74" s="922"/>
      <c r="B74" s="1220"/>
      <c r="C74" s="1933" t="s">
        <v>1264</v>
      </c>
      <c r="D74" s="21"/>
      <c r="E74" s="114"/>
      <c r="F74" s="1279"/>
      <c r="G74" s="1279"/>
      <c r="H74" s="1279"/>
    </row>
    <row r="75" spans="1:9" ht="15" customHeight="1" x14ac:dyDescent="0.25">
      <c r="A75" s="922"/>
      <c r="B75" s="1220"/>
      <c r="C75" s="1570" t="s">
        <v>1576</v>
      </c>
      <c r="D75" s="21"/>
      <c r="E75" s="114"/>
      <c r="F75" s="1279"/>
      <c r="G75" s="1279"/>
      <c r="H75" s="610"/>
    </row>
    <row r="76" spans="1:9" ht="15" customHeight="1" x14ac:dyDescent="0.25">
      <c r="A76" s="922"/>
      <c r="B76" s="1220"/>
      <c r="C76" s="1933" t="s">
        <v>1264</v>
      </c>
      <c r="D76" s="21"/>
      <c r="E76" s="114"/>
      <c r="F76" s="1279"/>
      <c r="G76" s="1279"/>
      <c r="H76" s="610"/>
    </row>
    <row r="77" spans="1:9" ht="15" customHeight="1" x14ac:dyDescent="0.25">
      <c r="A77" s="922"/>
      <c r="B77" s="1220"/>
      <c r="C77" s="1570" t="s">
        <v>1577</v>
      </c>
      <c r="D77" s="21"/>
      <c r="E77" s="114"/>
      <c r="F77" s="1279"/>
      <c r="G77" s="1279"/>
      <c r="H77" s="610"/>
    </row>
    <row r="78" spans="1:9" ht="15" customHeight="1" x14ac:dyDescent="0.25">
      <c r="A78" s="922"/>
      <c r="B78" s="1220"/>
      <c r="C78" s="1933" t="s">
        <v>1578</v>
      </c>
      <c r="D78" s="21"/>
      <c r="E78" s="114"/>
      <c r="F78" s="1279"/>
      <c r="G78" s="1279"/>
      <c r="H78" s="610"/>
    </row>
    <row r="79" spans="1:9" ht="15" customHeight="1" x14ac:dyDescent="0.25">
      <c r="A79" s="922"/>
      <c r="B79" s="1220"/>
      <c r="C79" s="1934" t="s">
        <v>1264</v>
      </c>
      <c r="D79" s="21"/>
      <c r="E79" s="114"/>
      <c r="F79" s="1279"/>
      <c r="G79" s="1279"/>
      <c r="H79" s="610"/>
    </row>
    <row r="80" spans="1:9" ht="15" customHeight="1" x14ac:dyDescent="0.25">
      <c r="A80" s="922"/>
      <c r="B80" s="1220"/>
      <c r="C80" s="1933" t="s">
        <v>1579</v>
      </c>
      <c r="D80" s="21"/>
      <c r="E80" s="114"/>
      <c r="F80" s="1279"/>
      <c r="G80" s="1279"/>
      <c r="H80" s="610"/>
    </row>
    <row r="81" spans="1:8" ht="15" customHeight="1" x14ac:dyDescent="0.25">
      <c r="A81" s="922"/>
      <c r="B81" s="1220"/>
      <c r="C81" s="1934" t="s">
        <v>1264</v>
      </c>
      <c r="D81" s="21"/>
      <c r="E81" s="114"/>
      <c r="F81" s="1279"/>
      <c r="G81" s="1279"/>
      <c r="H81" s="610"/>
    </row>
    <row r="82" spans="1:8" ht="15" customHeight="1" x14ac:dyDescent="0.25">
      <c r="A82" s="922"/>
      <c r="B82" s="1220"/>
      <c r="C82" s="1570" t="s">
        <v>1580</v>
      </c>
      <c r="D82" s="21"/>
      <c r="E82" s="114"/>
      <c r="F82" s="1279"/>
      <c r="G82" s="1279"/>
      <c r="H82" s="610"/>
    </row>
    <row r="83" spans="1:8" ht="15" customHeight="1" x14ac:dyDescent="0.25">
      <c r="A83" s="922"/>
      <c r="B83" s="1220"/>
      <c r="C83" s="1933" t="s">
        <v>1583</v>
      </c>
      <c r="D83" s="21"/>
      <c r="E83" s="114"/>
      <c r="F83" s="1279"/>
      <c r="G83" s="1279"/>
      <c r="H83" s="610"/>
    </row>
    <row r="84" spans="1:8" ht="15" customHeight="1" x14ac:dyDescent="0.25">
      <c r="A84" s="922"/>
      <c r="B84" s="1220"/>
      <c r="C84" s="1934" t="s">
        <v>1264</v>
      </c>
      <c r="D84" s="21"/>
      <c r="E84" s="114"/>
      <c r="F84" s="1279"/>
      <c r="G84" s="1279"/>
      <c r="H84" s="610"/>
    </row>
    <row r="85" spans="1:8" ht="15" customHeight="1" x14ac:dyDescent="0.25">
      <c r="A85" s="922"/>
      <c r="B85" s="1222"/>
      <c r="C85" s="1933" t="s">
        <v>1584</v>
      </c>
      <c r="D85" s="21"/>
      <c r="E85" s="114"/>
      <c r="F85" s="1279"/>
      <c r="G85" s="1279"/>
      <c r="H85" s="610"/>
    </row>
    <row r="86" spans="1:8" ht="15" customHeight="1" x14ac:dyDescent="0.25">
      <c r="A86" s="922"/>
      <c r="B86" s="1220"/>
      <c r="C86" s="1934" t="s">
        <v>1264</v>
      </c>
      <c r="D86" s="21"/>
      <c r="E86" s="114"/>
      <c r="F86" s="1279"/>
      <c r="G86" s="1279"/>
      <c r="H86" s="610"/>
    </row>
    <row r="87" spans="1:8" ht="15" customHeight="1" x14ac:dyDescent="0.25">
      <c r="A87" s="922"/>
      <c r="B87" s="1220"/>
      <c r="C87" s="1933" t="s">
        <v>1585</v>
      </c>
      <c r="D87" s="21"/>
      <c r="E87" s="114"/>
      <c r="F87" s="1279"/>
      <c r="G87" s="1279"/>
      <c r="H87" s="610"/>
    </row>
    <row r="88" spans="1:8" ht="15" customHeight="1" x14ac:dyDescent="0.25">
      <c r="A88" s="922"/>
      <c r="B88" s="1220"/>
      <c r="C88" s="1934" t="s">
        <v>1264</v>
      </c>
      <c r="D88" s="21"/>
      <c r="E88" s="114"/>
      <c r="F88" s="1279"/>
      <c r="G88" s="1279"/>
      <c r="H88" s="610"/>
    </row>
    <row r="89" spans="1:8" ht="15" customHeight="1" x14ac:dyDescent="0.25">
      <c r="A89" s="922"/>
      <c r="B89" s="1220"/>
      <c r="C89" s="1570" t="s">
        <v>1586</v>
      </c>
      <c r="D89" s="21"/>
      <c r="E89" s="114"/>
      <c r="F89" s="1279"/>
      <c r="G89" s="1279"/>
      <c r="H89" s="610"/>
    </row>
    <row r="90" spans="1:8" ht="15" customHeight="1" x14ac:dyDescent="0.25">
      <c r="A90" s="922"/>
      <c r="B90" s="1220"/>
      <c r="C90" s="1933" t="s">
        <v>1264</v>
      </c>
      <c r="D90" s="21"/>
      <c r="E90" s="114"/>
      <c r="F90" s="1279"/>
      <c r="G90" s="1279"/>
      <c r="H90" s="610"/>
    </row>
    <row r="91" spans="1:8" ht="15" customHeight="1" x14ac:dyDescent="0.25">
      <c r="A91" s="922"/>
      <c r="B91" s="1223"/>
      <c r="C91" s="1571" t="s">
        <v>1587</v>
      </c>
      <c r="D91" s="1548"/>
      <c r="E91" s="1355"/>
      <c r="F91" s="1279"/>
      <c r="G91" s="1279"/>
      <c r="H91" s="610"/>
    </row>
    <row r="92" spans="1:8" ht="15" customHeight="1" x14ac:dyDescent="0.25">
      <c r="A92" s="922"/>
      <c r="B92" s="1220"/>
      <c r="C92" s="447" t="s">
        <v>1264</v>
      </c>
      <c r="D92" s="21"/>
      <c r="E92" s="114"/>
      <c r="F92" s="1279"/>
      <c r="G92" s="1279"/>
      <c r="H92" s="610"/>
    </row>
    <row r="93" spans="1:8" ht="15" customHeight="1" x14ac:dyDescent="0.25">
      <c r="A93" s="922"/>
      <c r="B93" s="1221"/>
      <c r="C93" s="1572" t="s">
        <v>1283</v>
      </c>
      <c r="D93" s="1353" t="str">
        <f>IF(AND(ISNUMBER(D72), ISNUMBER(D73), ISNUMBER(D75), ISNUMBER(D77), ISNUMBER(D82), ISNUMBER(D89), ISNUMBER(D91)), IF(D72=(D73+D75+D77+D82+D89+D91), "Pass", "Fail"), "")</f>
        <v/>
      </c>
      <c r="E93" s="1341" t="str">
        <f>IF(AND(ISNUMBER(E72), ISNUMBER(E73), ISNUMBER(E75), ISNUMBER(E77), ISNUMBER(E82), ISNUMBER(E89), ISNUMBER(E91)), IF(E72=(E73+E75+E77+E82+E89+E91), "Pass", "Fail"), "")</f>
        <v/>
      </c>
      <c r="F93" s="1279"/>
      <c r="G93" s="1279"/>
      <c r="H93" s="610"/>
    </row>
    <row r="94" spans="1:8" ht="60" customHeight="1" x14ac:dyDescent="0.25">
      <c r="A94" s="3100" t="s">
        <v>1277</v>
      </c>
      <c r="B94" s="3101"/>
      <c r="C94" s="3101"/>
      <c r="D94" s="3101"/>
      <c r="E94" s="3101"/>
      <c r="F94" s="3101"/>
      <c r="G94" s="920"/>
      <c r="H94" s="610"/>
    </row>
    <row r="95" spans="1:8" ht="45" customHeight="1" x14ac:dyDescent="0.25">
      <c r="A95" s="924"/>
      <c r="B95" s="1154"/>
      <c r="C95" s="1574" t="s">
        <v>61</v>
      </c>
      <c r="D95" s="1584" t="s">
        <v>278</v>
      </c>
      <c r="E95" s="1357" t="s">
        <v>2350</v>
      </c>
      <c r="F95" s="1279"/>
      <c r="G95" s="1279"/>
      <c r="H95" s="610"/>
    </row>
    <row r="96" spans="1:8" ht="15" customHeight="1" x14ac:dyDescent="0.25">
      <c r="A96" s="922"/>
      <c r="B96" s="1219"/>
      <c r="C96" s="1227" t="s">
        <v>326</v>
      </c>
      <c r="D96" s="1077" t="str">
        <f>IF(ISNUMBER('General Info'!C58),'General Info'!C58,"")</f>
        <v/>
      </c>
      <c r="E96" s="2663" t="s">
        <v>1270</v>
      </c>
      <c r="F96" s="1279"/>
      <c r="G96" s="1279"/>
      <c r="H96" s="610"/>
    </row>
    <row r="97" spans="1:8" ht="15" customHeight="1" x14ac:dyDescent="0.25">
      <c r="A97" s="922"/>
      <c r="B97" s="1220"/>
      <c r="C97" s="1228" t="s">
        <v>1613</v>
      </c>
      <c r="D97" s="269" t="str">
        <f>IF(ISNUMBER('General Info'!C57),'General Info'!C57,"")</f>
        <v/>
      </c>
      <c r="E97" s="1339"/>
      <c r="F97" s="1279"/>
      <c r="G97" s="1279"/>
      <c r="H97" s="610"/>
    </row>
    <row r="98" spans="1:8" ht="15" customHeight="1" x14ac:dyDescent="0.25">
      <c r="A98" s="922"/>
      <c r="B98" s="1220"/>
      <c r="C98" s="1228" t="s">
        <v>1589</v>
      </c>
      <c r="D98" s="43"/>
      <c r="E98" s="114"/>
      <c r="F98" s="1279"/>
      <c r="G98" s="1279"/>
      <c r="H98" s="610"/>
    </row>
    <row r="99" spans="1:8" ht="15" customHeight="1" x14ac:dyDescent="0.25">
      <c r="A99" s="922"/>
      <c r="B99" s="1220"/>
      <c r="C99" s="1575" t="s">
        <v>1588</v>
      </c>
      <c r="D99" s="21"/>
      <c r="E99" s="114"/>
      <c r="F99" s="1279"/>
      <c r="G99" s="1279"/>
      <c r="H99" s="610"/>
    </row>
    <row r="100" spans="1:8" ht="15" customHeight="1" x14ac:dyDescent="0.25">
      <c r="A100" s="922"/>
      <c r="B100" s="1220"/>
      <c r="C100" s="2110" t="s">
        <v>1253</v>
      </c>
      <c r="D100" s="21"/>
      <c r="E100" s="114"/>
      <c r="F100" s="1279"/>
      <c r="G100" s="1279"/>
      <c r="H100" s="610"/>
    </row>
    <row r="101" spans="1:8" ht="15" customHeight="1" x14ac:dyDescent="0.25">
      <c r="A101" s="922"/>
      <c r="B101" s="1220"/>
      <c r="C101" s="2110" t="s">
        <v>1254</v>
      </c>
      <c r="D101" s="21"/>
      <c r="E101" s="114"/>
      <c r="F101" s="1279"/>
      <c r="G101" s="1279"/>
      <c r="H101" s="610"/>
    </row>
    <row r="102" spans="1:8" ht="15" customHeight="1" x14ac:dyDescent="0.25">
      <c r="A102" s="922"/>
      <c r="B102" s="1220"/>
      <c r="C102" s="2110" t="s">
        <v>1255</v>
      </c>
      <c r="D102" s="21"/>
      <c r="E102" s="114"/>
      <c r="F102" s="1279"/>
      <c r="G102" s="1279"/>
      <c r="H102" s="610"/>
    </row>
    <row r="103" spans="1:8" ht="15" customHeight="1" x14ac:dyDescent="0.25">
      <c r="A103" s="922"/>
      <c r="B103" s="1220"/>
      <c r="C103" s="2110" t="s">
        <v>1256</v>
      </c>
      <c r="D103" s="21"/>
      <c r="E103" s="114"/>
      <c r="F103" s="1279"/>
      <c r="G103" s="1279"/>
      <c r="H103" s="610"/>
    </row>
    <row r="104" spans="1:8" ht="15" customHeight="1" x14ac:dyDescent="0.25">
      <c r="A104" s="922"/>
      <c r="B104" s="1220"/>
      <c r="C104" s="2110" t="s">
        <v>1257</v>
      </c>
      <c r="D104" s="21"/>
      <c r="E104" s="114"/>
      <c r="F104" s="1279"/>
      <c r="G104" s="1279"/>
      <c r="H104" s="610"/>
    </row>
    <row r="105" spans="1:8" ht="15" customHeight="1" x14ac:dyDescent="0.25">
      <c r="A105" s="922"/>
      <c r="B105" s="1220"/>
      <c r="C105" s="2110" t="s">
        <v>1258</v>
      </c>
      <c r="D105" s="21"/>
      <c r="E105" s="114"/>
      <c r="F105" s="1279"/>
      <c r="G105" s="1279"/>
      <c r="H105" s="610"/>
    </row>
    <row r="106" spans="1:8" ht="15" customHeight="1" x14ac:dyDescent="0.25">
      <c r="A106" s="922"/>
      <c r="B106" s="1220"/>
      <c r="C106" s="2110" t="s">
        <v>1259</v>
      </c>
      <c r="D106" s="21"/>
      <c r="E106" s="114"/>
      <c r="F106" s="1279"/>
      <c r="G106" s="1279"/>
      <c r="H106" s="610"/>
    </row>
    <row r="107" spans="1:8" ht="15" customHeight="1" x14ac:dyDescent="0.25">
      <c r="A107" s="922"/>
      <c r="B107" s="1220"/>
      <c r="C107" s="2110" t="s">
        <v>1260</v>
      </c>
      <c r="D107" s="21"/>
      <c r="E107" s="114"/>
      <c r="F107" s="1279"/>
      <c r="G107" s="1279"/>
      <c r="H107" s="610"/>
    </row>
    <row r="108" spans="1:8" ht="15" customHeight="1" x14ac:dyDescent="0.25">
      <c r="A108" s="922"/>
      <c r="B108" s="1220"/>
      <c r="C108" s="2110" t="s">
        <v>1261</v>
      </c>
      <c r="D108" s="21"/>
      <c r="E108" s="114"/>
      <c r="F108" s="1279"/>
      <c r="G108" s="1279"/>
      <c r="H108" s="610"/>
    </row>
    <row r="109" spans="1:8" ht="15" customHeight="1" x14ac:dyDescent="0.25">
      <c r="A109" s="922"/>
      <c r="B109" s="1220"/>
      <c r="C109" s="2110" t="s">
        <v>1262</v>
      </c>
      <c r="D109" s="21"/>
      <c r="E109" s="114"/>
      <c r="F109" s="1279"/>
      <c r="G109" s="1279"/>
      <c r="H109" s="610"/>
    </row>
    <row r="110" spans="1:8" ht="15" customHeight="1" x14ac:dyDescent="0.25">
      <c r="A110" s="922"/>
      <c r="B110" s="1220"/>
      <c r="C110" s="2110" t="s">
        <v>41</v>
      </c>
      <c r="D110" s="21"/>
      <c r="E110" s="114"/>
      <c r="F110" s="1279"/>
      <c r="G110" s="1279"/>
      <c r="H110" s="610"/>
    </row>
    <row r="111" spans="1:8" ht="15" customHeight="1" x14ac:dyDescent="0.25">
      <c r="A111" s="922"/>
      <c r="B111" s="1220"/>
      <c r="C111" s="2110" t="s">
        <v>1263</v>
      </c>
      <c r="D111" s="43"/>
      <c r="E111" s="2664"/>
      <c r="F111" s="1279"/>
      <c r="G111" s="1279"/>
      <c r="H111" s="610"/>
    </row>
    <row r="112" spans="1:8" ht="15" customHeight="1" x14ac:dyDescent="0.25">
      <c r="A112" s="936"/>
      <c r="B112" s="1221"/>
      <c r="C112" s="1572" t="s">
        <v>1283</v>
      </c>
      <c r="D112" s="1351" t="str">
        <f>IF(COUNT(D99:D111)=ROWS(D99:D111), IF(D99=SUM(D100:D111), "Pass", "Fail"), "")</f>
        <v/>
      </c>
      <c r="E112" s="1341" t="str">
        <f>IF(COUNT(E99:E111)=ROWS(E99:E111), IF(E99=SUM(E100:E111), "Pass", "Fail"), "")</f>
        <v/>
      </c>
      <c r="F112" s="1279"/>
      <c r="G112" s="1279"/>
      <c r="H112" s="610"/>
    </row>
    <row r="113" spans="1:8" ht="60" customHeight="1" x14ac:dyDescent="0.25">
      <c r="A113" s="3100" t="s">
        <v>1610</v>
      </c>
      <c r="B113" s="3101"/>
      <c r="C113" s="3101"/>
      <c r="D113" s="3101"/>
      <c r="E113" s="3101"/>
      <c r="F113" s="3101"/>
      <c r="G113" s="610"/>
      <c r="H113" s="610"/>
    </row>
    <row r="114" spans="1:8" ht="15" customHeight="1" x14ac:dyDescent="0.25">
      <c r="A114" s="924"/>
      <c r="B114" s="1154"/>
      <c r="C114" s="3114" t="s">
        <v>61</v>
      </c>
      <c r="D114" s="3116" t="s">
        <v>1607</v>
      </c>
      <c r="E114" s="3118" t="s">
        <v>88</v>
      </c>
      <c r="F114" s="3119"/>
      <c r="G114" s="3119"/>
      <c r="H114" s="610"/>
    </row>
    <row r="115" spans="1:8" ht="30" customHeight="1" x14ac:dyDescent="0.25">
      <c r="A115" s="924"/>
      <c r="B115" s="1155"/>
      <c r="C115" s="3115"/>
      <c r="D115" s="3117"/>
      <c r="E115" s="1190" t="s">
        <v>163</v>
      </c>
      <c r="F115" s="1190" t="s">
        <v>1608</v>
      </c>
      <c r="G115" s="1156" t="s">
        <v>1609</v>
      </c>
      <c r="H115" s="610"/>
    </row>
    <row r="116" spans="1:8" ht="15" customHeight="1" x14ac:dyDescent="0.25">
      <c r="A116" s="922"/>
      <c r="B116" s="1219"/>
      <c r="C116" s="1227" t="s">
        <v>1605</v>
      </c>
      <c r="D116" s="1585" t="str">
        <f>IF(ISNUMBER(E72), E72, "")</f>
        <v/>
      </c>
      <c r="E116" s="1177" t="str">
        <f>IF(ISNUMBER(E50), E50, "")</f>
        <v/>
      </c>
      <c r="F116" s="1177" t="str">
        <f>IF(ISNUMBER(F50), F50, "")</f>
        <v/>
      </c>
      <c r="G116" s="1203" t="str">
        <f>IF(ISNUMBER(G50), G50, "")</f>
        <v/>
      </c>
      <c r="H116" s="610"/>
    </row>
    <row r="117" spans="1:8" ht="15" customHeight="1" x14ac:dyDescent="0.25">
      <c r="A117" s="922"/>
      <c r="B117" s="1220"/>
      <c r="C117" s="1575" t="s">
        <v>1606</v>
      </c>
      <c r="D117" s="21"/>
      <c r="E117" s="19"/>
      <c r="F117" s="19"/>
      <c r="G117" s="314"/>
      <c r="H117" s="610"/>
    </row>
    <row r="118" spans="1:8" ht="15" customHeight="1" x14ac:dyDescent="0.25">
      <c r="A118" s="922"/>
      <c r="B118" s="1221"/>
      <c r="C118" s="1576" t="str">
        <f>"Check: row " &amp; ROW(C117) &amp; " &lt; row " &amp; ROW(C116)</f>
        <v>Check: row 117 &lt; row 116</v>
      </c>
      <c r="D118" s="1353" t="str">
        <f>IF(AND(ISNUMBER(D116), ISNUMBER(D117)), IF(D117&lt;=D116, "Pass", "Fail"), "")</f>
        <v/>
      </c>
      <c r="E118" s="1342" t="str">
        <f>IF(AND(ISNUMBER(E116), ISNUMBER(E117)), IF(E117&lt;=E116, "Pass", "Fail"), "")</f>
        <v/>
      </c>
      <c r="F118" s="1342" t="str">
        <f>IF(AND(ISNUMBER(F116), ISNUMBER(F117)), IF(F117&lt;=F116, "Pass", "Fail"), "")</f>
        <v/>
      </c>
      <c r="G118" s="1341" t="str">
        <f>IF(AND(ISNUMBER(G116), ISNUMBER(G117)), IF(G117&lt;=G116, "Pass", "Fail"), "")</f>
        <v/>
      </c>
      <c r="H118" s="610"/>
    </row>
    <row r="119" spans="1:8" s="1088" customFormat="1" ht="15" customHeight="1" x14ac:dyDescent="0.25">
      <c r="A119" s="1167"/>
      <c r="B119" s="976"/>
      <c r="C119" s="1287"/>
      <c r="D119" s="1586"/>
      <c r="E119" s="932"/>
      <c r="F119" s="932"/>
      <c r="G119" s="932"/>
      <c r="H119" s="976"/>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mergeCells count="20">
    <mergeCell ref="A94:F94"/>
    <mergeCell ref="A64:F64"/>
    <mergeCell ref="A113:F113"/>
    <mergeCell ref="C114:C115"/>
    <mergeCell ref="D114:D115"/>
    <mergeCell ref="E114:G114"/>
    <mergeCell ref="C65:C66"/>
    <mergeCell ref="D65:F65"/>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0:E62 D67:E92 D50 D14:D17 F50:G62 D96:E111 D117:G117 E47:E49">
    <cfRule type="cellIs" dxfId="887" priority="49" stopIfTrue="1" operator="lessThan">
      <formula>0</formula>
    </cfRule>
  </conditionalFormatting>
  <conditionalFormatting sqref="A1:XFD64 A66:XFD1048576 A65:D65 G65:XFD65">
    <cfRule type="cellIs" dxfId="886" priority="15" stopIfTrue="1" operator="equal">
      <formula>"Pass"</formula>
    </cfRule>
    <cfRule type="cellIs" dxfId="885"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65" customWidth="1"/>
    <col min="2" max="2" width="140.7109375" style="308" customWidth="1"/>
    <col min="3" max="3" width="20.7109375" style="306" customWidth="1"/>
    <col min="4" max="4" width="20.7109375" style="308" customWidth="1"/>
    <col min="5" max="5" width="1.7109375" style="165" customWidth="1"/>
    <col min="6" max="16384" width="9.140625" style="308" hidden="1"/>
  </cols>
  <sheetData>
    <row r="1" spans="1:5" s="363" customFormat="1" ht="30" customHeight="1" x14ac:dyDescent="0.55000000000000004">
      <c r="A1" s="840" t="s">
        <v>728</v>
      </c>
      <c r="B1" s="790"/>
      <c r="C1" s="581" t="str">
        <f>CONCATENATE("Reporting unit: ", 'General Info'!$C$7, " ", 'General Info'!$C$5)</f>
        <v xml:space="preserve">Reporting unit: 1 </v>
      </c>
      <c r="D1" s="167"/>
      <c r="E1" s="171"/>
    </row>
    <row r="2" spans="1:5" s="368" customFormat="1" ht="45" customHeight="1" x14ac:dyDescent="0.35">
      <c r="A2" s="335" t="s">
        <v>729</v>
      </c>
      <c r="B2" s="367"/>
      <c r="E2" s="369"/>
    </row>
    <row r="3" spans="1:5" ht="30" customHeight="1" x14ac:dyDescent="0.25">
      <c r="A3" s="185"/>
      <c r="B3" s="893"/>
      <c r="C3" s="901" t="s">
        <v>1611</v>
      </c>
      <c r="D3" s="370" t="s">
        <v>1612</v>
      </c>
      <c r="E3" s="160"/>
    </row>
    <row r="4" spans="1:5" ht="15" customHeight="1" x14ac:dyDescent="0.25">
      <c r="A4" s="185"/>
      <c r="B4" s="371" t="s">
        <v>730</v>
      </c>
      <c r="C4" s="1612"/>
      <c r="D4" s="345"/>
      <c r="E4" s="160"/>
    </row>
    <row r="5" spans="1:5" ht="15" customHeight="1" x14ac:dyDescent="0.25">
      <c r="A5" s="185"/>
      <c r="B5" s="371" t="s">
        <v>731</v>
      </c>
      <c r="C5" s="1613" t="str">
        <f>IF(AND(ISNUMBER(C6), ISNUMBER(C7), ISNUMBER(C8)), SUM(C6:C8), "")</f>
        <v/>
      </c>
      <c r="D5" s="346" t="str">
        <f>IF(AND(ISNUMBER(D6), ISNUMBER(D7), ISNUMBER(D8)), SUM(D6:D8), "")</f>
        <v/>
      </c>
      <c r="E5" s="160"/>
    </row>
    <row r="6" spans="1:5" ht="15" customHeight="1" x14ac:dyDescent="0.25">
      <c r="A6" s="185"/>
      <c r="B6" s="372" t="s">
        <v>732</v>
      </c>
      <c r="C6" s="1608"/>
      <c r="D6" s="373"/>
      <c r="E6" s="160"/>
    </row>
    <row r="7" spans="1:5" ht="15" customHeight="1" x14ac:dyDescent="0.25">
      <c r="A7" s="185"/>
      <c r="B7" s="372" t="s">
        <v>733</v>
      </c>
      <c r="C7" s="1608"/>
      <c r="D7" s="373"/>
      <c r="E7" s="160"/>
    </row>
    <row r="8" spans="1:5" ht="15" customHeight="1" x14ac:dyDescent="0.25">
      <c r="A8" s="185"/>
      <c r="B8" s="372" t="s">
        <v>734</v>
      </c>
      <c r="C8" s="1608"/>
      <c r="D8" s="373"/>
      <c r="E8" s="160"/>
    </row>
    <row r="9" spans="1:5" ht="15" customHeight="1" x14ac:dyDescent="0.25">
      <c r="A9" s="185"/>
      <c r="B9" s="1610" t="s">
        <v>735</v>
      </c>
      <c r="C9" s="1614" t="str">
        <f>IF(AND(ISNUMBER(C4), ISNUMBER(C5)), C4-C5, "")</f>
        <v/>
      </c>
      <c r="D9" s="374" t="str">
        <f>IF(AND(ISNUMBER(D4), ISNUMBER(D5)), D4-D5, "")</f>
        <v/>
      </c>
      <c r="E9" s="160"/>
    </row>
    <row r="10" spans="1:5" s="306" customFormat="1" ht="15" customHeight="1" x14ac:dyDescent="0.25">
      <c r="A10" s="1206"/>
      <c r="B10" s="1611"/>
      <c r="C10" s="1614"/>
      <c r="D10" s="376"/>
      <c r="E10" s="439"/>
    </row>
    <row r="11" spans="1:5" s="368" customFormat="1" ht="45" customHeight="1" x14ac:dyDescent="0.35">
      <c r="A11" s="335" t="s">
        <v>736</v>
      </c>
      <c r="B11" s="367"/>
      <c r="E11" s="369"/>
    </row>
    <row r="12" spans="1:5" ht="30" customHeight="1" x14ac:dyDescent="0.25">
      <c r="A12" s="185"/>
      <c r="B12" s="893"/>
      <c r="C12" s="901" t="s">
        <v>1611</v>
      </c>
      <c r="D12" s="370" t="s">
        <v>1612</v>
      </c>
      <c r="E12" s="160"/>
    </row>
    <row r="13" spans="1:5" ht="15" customHeight="1" x14ac:dyDescent="0.25">
      <c r="A13" s="185"/>
      <c r="B13" s="377" t="s">
        <v>2164</v>
      </c>
      <c r="C13" s="1612"/>
      <c r="D13" s="345"/>
      <c r="E13" s="160"/>
    </row>
    <row r="14" spans="1:5" ht="30" customHeight="1" x14ac:dyDescent="0.25">
      <c r="A14" s="185"/>
      <c r="B14" s="1191" t="s">
        <v>2165</v>
      </c>
      <c r="C14" s="1608"/>
      <c r="D14" s="373"/>
      <c r="E14" s="160"/>
    </row>
    <row r="15" spans="1:5" ht="15" customHeight="1" x14ac:dyDescent="0.25">
      <c r="A15" s="185"/>
      <c r="B15" s="372" t="s">
        <v>2166</v>
      </c>
      <c r="C15" s="1615"/>
      <c r="D15" s="478"/>
      <c r="E15" s="160"/>
    </row>
    <row r="16" spans="1:5" ht="15" customHeight="1" x14ac:dyDescent="0.25">
      <c r="A16" s="185"/>
      <c r="B16" s="378" t="str">
        <f>CONCATENATE("Check: row ", ROW(B15), " ≤ row ", ROW(B14))</f>
        <v>Check: row 15 ≤ row 14</v>
      </c>
      <c r="C16" s="1478" t="str">
        <f>IF(AND(ISNUMBER(C14), ISNUMBER(C15)), IF(C15&lt;=SUM(C14),"Pass","Fail"), "")</f>
        <v/>
      </c>
      <c r="D16" s="1347" t="str">
        <f>IF(AND(ISNUMBER(D14), ISNUMBER(D15)), IF(D15&lt;=SUM(D14),"Pass","Fail"), "")</f>
        <v/>
      </c>
      <c r="E16" s="160"/>
    </row>
    <row r="17" spans="1:5" ht="15" customHeight="1" x14ac:dyDescent="0.25">
      <c r="A17" s="185"/>
      <c r="B17" s="371" t="s">
        <v>737</v>
      </c>
      <c r="C17" s="1608"/>
      <c r="D17" s="373"/>
      <c r="E17" s="160"/>
    </row>
    <row r="18" spans="1:5" ht="15" customHeight="1" x14ac:dyDescent="0.25">
      <c r="A18" s="185"/>
      <c r="B18" s="371" t="s">
        <v>738</v>
      </c>
      <c r="C18" s="1608"/>
      <c r="D18" s="373"/>
      <c r="E18" s="160"/>
    </row>
    <row r="19" spans="1:5" ht="15" customHeight="1" x14ac:dyDescent="0.25">
      <c r="A19" s="541"/>
      <c r="B19" s="578" t="s">
        <v>947</v>
      </c>
      <c r="C19" s="1612"/>
      <c r="D19" s="345"/>
      <c r="E19" s="160"/>
    </row>
    <row r="20" spans="1:5" ht="15" customHeight="1" x14ac:dyDescent="0.25">
      <c r="A20" s="541"/>
      <c r="B20" s="785" t="s">
        <v>1049</v>
      </c>
      <c r="C20" s="1249"/>
      <c r="D20" s="1192"/>
      <c r="E20" s="160"/>
    </row>
    <row r="21" spans="1:5" ht="15" customHeight="1" x14ac:dyDescent="0.25">
      <c r="A21" s="185"/>
      <c r="B21" s="580" t="s">
        <v>739</v>
      </c>
      <c r="C21" s="1616" t="str">
        <f>IF(AND(ISNUMBER(C13), ISNUMBER(C15), ISNUMBER(C17), ISNUMBER(C18), ISNUMBER(C19), ISNUMBER(C20)), SUM(C13, C15,C17:C18,-C19,-C20), "")</f>
        <v/>
      </c>
      <c r="D21" s="379" t="str">
        <f>IF(AND(ISNUMBER(D13), ISNUMBER(D15), ISNUMBER(D17), ISNUMBER(D18), ISNUMBER(D19)), SUM(D13, D15,D17:D18,-D19), "")</f>
        <v/>
      </c>
      <c r="E21" s="160"/>
    </row>
    <row r="22" spans="1:5" s="306" customFormat="1" ht="15" customHeight="1" x14ac:dyDescent="0.25">
      <c r="A22" s="1206"/>
      <c r="B22" s="1611"/>
      <c r="C22" s="1614"/>
      <c r="D22" s="376"/>
      <c r="E22" s="439"/>
    </row>
    <row r="23" spans="1:5" s="368" customFormat="1" ht="45" customHeight="1" x14ac:dyDescent="0.35">
      <c r="A23" s="335" t="s">
        <v>740</v>
      </c>
      <c r="B23" s="367"/>
      <c r="E23" s="369"/>
    </row>
    <row r="24" spans="1:5" ht="30" customHeight="1" x14ac:dyDescent="0.25">
      <c r="A24" s="185"/>
      <c r="B24" s="893"/>
      <c r="C24" s="901" t="s">
        <v>1611</v>
      </c>
      <c r="D24" s="370" t="s">
        <v>1612</v>
      </c>
      <c r="E24" s="160"/>
    </row>
    <row r="25" spans="1:5" ht="15" customHeight="1" x14ac:dyDescent="0.25">
      <c r="A25" s="185"/>
      <c r="B25" s="893" t="s">
        <v>741</v>
      </c>
      <c r="C25" s="1617" t="str">
        <f>IF(AND(ISNUMBER(C9), ISNUMBER(C21)), C9+C21, "")</f>
        <v/>
      </c>
      <c r="D25" s="380" t="str">
        <f>IF(AND(ISNUMBER(D9), ISNUMBER(D21)), D9+D21, "")</f>
        <v/>
      </c>
      <c r="E25" s="160"/>
    </row>
    <row r="26" spans="1:5" ht="15" customHeight="1" x14ac:dyDescent="0.25">
      <c r="A26" s="1206"/>
      <c r="B26" s="1079"/>
      <c r="C26" s="1079"/>
      <c r="D26" s="340"/>
      <c r="E26" s="439"/>
    </row>
    <row r="27" spans="1:5" s="368" customFormat="1" ht="45" customHeight="1" x14ac:dyDescent="0.35">
      <c r="A27" s="335" t="s">
        <v>1614</v>
      </c>
      <c r="B27" s="367"/>
      <c r="E27" s="369"/>
    </row>
    <row r="28" spans="1:5" ht="30" customHeight="1" x14ac:dyDescent="0.25">
      <c r="A28" s="185"/>
      <c r="B28" s="893"/>
      <c r="C28" s="901" t="s">
        <v>1611</v>
      </c>
      <c r="D28" s="370" t="s">
        <v>1612</v>
      </c>
      <c r="E28" s="160"/>
    </row>
    <row r="29" spans="1:5" ht="15" customHeight="1" x14ac:dyDescent="0.25">
      <c r="A29" s="926"/>
      <c r="B29" s="1201" t="s">
        <v>1638</v>
      </c>
      <c r="C29" s="1618"/>
      <c r="D29" s="1202"/>
      <c r="E29" s="1134"/>
    </row>
    <row r="30" spans="1:5" ht="15" customHeight="1" x14ac:dyDescent="0.25">
      <c r="A30" s="926"/>
      <c r="B30" s="785" t="s">
        <v>1639</v>
      </c>
      <c r="C30" s="2083"/>
      <c r="D30" s="782"/>
      <c r="E30" s="1134"/>
    </row>
    <row r="31" spans="1:5" ht="15" customHeight="1" x14ac:dyDescent="0.25">
      <c r="A31" s="185"/>
      <c r="B31" s="2084" t="s">
        <v>741</v>
      </c>
      <c r="C31" s="2053" t="str">
        <f>IF(AND(ISNUMBER(C29), ISNUMBER(C30)), C29+C30, "")</f>
        <v/>
      </c>
      <c r="D31" s="2058" t="str">
        <f>IF(AND(ISNUMBER(D29), ISNUMBER(D30)), D29+D30, "")</f>
        <v/>
      </c>
      <c r="E31" s="160"/>
    </row>
    <row r="32" spans="1:5" ht="15" customHeight="1" x14ac:dyDescent="0.25">
      <c r="A32" s="1206"/>
      <c r="B32" s="1079"/>
      <c r="C32" s="1079"/>
      <c r="D32" s="340"/>
      <c r="E32" s="439"/>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881" priority="1" stopIfTrue="1" operator="equal">
      <formula>"Pass"</formula>
    </cfRule>
    <cfRule type="cellIs" dxfId="880" priority="3" stopIfTrue="1" operator="equal">
      <formula>"Fail"</formula>
    </cfRule>
  </conditionalFormatting>
  <conditionalFormatting sqref="C4:D4 C6:D8 C13:D15 C17:D20 C29:D31">
    <cfRule type="cellIs" dxfId="879"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90</vt:i4>
      </vt:variant>
    </vt:vector>
  </HeadingPairs>
  <TitlesOfParts>
    <vt:vector size="126" baseType="lpstr">
      <vt:lpstr>Supervisory information</vt:lpstr>
      <vt:lpstr>Checks</vt:lpstr>
      <vt:lpstr>General Info</vt:lpstr>
      <vt:lpstr>Requirements</vt:lpstr>
      <vt:lpstr>DefCap</vt:lpstr>
      <vt:lpstr>DefCap-MI</vt:lpstr>
      <vt:lpstr>TLAC holdings</vt:lpstr>
      <vt:lpstr>DefCap-Provisioning</vt:lpstr>
      <vt:lpstr>TLAC</vt:lpstr>
      <vt:lpstr>Leverage Ratio</vt:lpstr>
      <vt:lpstr>NSFR</vt:lpstr>
      <vt:lpstr>Credit risk (SA)</vt:lpstr>
      <vt:lpstr>Credit risk (IRB)</vt:lpstr>
      <vt:lpstr>Securitisation</vt:lpstr>
      <vt:lpstr>CCR and CVA</vt:lpstr>
      <vt:lpstr>TB</vt:lpstr>
      <vt:lpstr>TB SA Current</vt:lpstr>
      <vt:lpstr>TB SA FRTB</vt:lpstr>
      <vt:lpstr>TB risk class</vt:lpstr>
      <vt:lpstr>TB IMA Backtesting-P&amp;L</vt:lpstr>
      <vt:lpstr>OpRisk</vt:lpstr>
      <vt:lpstr>Sovereign exposures</vt:lpstr>
      <vt:lpstr>Parameters</vt:lpstr>
      <vt:lpstr>g_girr</vt:lpstr>
      <vt:lpstr>g_csrns</vt:lpstr>
      <vt:lpstr>g_csrs</vt:lpstr>
      <vt:lpstr>g_eq</vt:lpstr>
      <vt:lpstr>g_com</vt:lpstr>
      <vt:lpstr>g_fx</vt:lpstr>
      <vt:lpstr>g_fx_v</vt:lpstr>
      <vt:lpstr>r_girr</vt:lpstr>
      <vt:lpstr>r_csrns</vt:lpstr>
      <vt:lpstr>r_csrs</vt:lpstr>
      <vt:lpstr>r_eq</vt:lpstr>
      <vt:lpstr>r_com</vt:lpstr>
      <vt:lpstr>fx_triang</vt:lpstr>
      <vt:lpstr>Checks!_Ref469673923</vt:lpstr>
      <vt:lpstr>Accounting</vt:lpstr>
      <vt:lpstr>BankType</vt:lpstr>
      <vt:lpstr>BankTypeNumeric</vt:lpstr>
      <vt:lpstr>Basel12</vt:lpstr>
      <vt:lpstr>CCROTC</vt:lpstr>
      <vt:lpstr>CCRSFT</vt:lpstr>
      <vt:lpstr>CreditRisk</vt:lpstr>
      <vt:lpstr>CreditRiskEquity</vt:lpstr>
      <vt:lpstr>CRMApproach</vt:lpstr>
      <vt:lpstr>CurrencyMismatch</vt:lpstr>
      <vt:lpstr>Enforceability</vt:lpstr>
      <vt:lpstr>g_com</vt:lpstr>
      <vt:lpstr>g_csrns</vt:lpstr>
      <vt:lpstr>g_csrs</vt:lpstr>
      <vt:lpstr>g_eq</vt:lpstr>
      <vt:lpstr>g_fx</vt:lpstr>
      <vt:lpstr>g_fx_v</vt:lpstr>
      <vt:lpstr>g_girr</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'CCR and CVA'!Print_Area</vt:lpstr>
      <vt:lpstr>Checks!Print_Area</vt:lpstr>
      <vt:lpstr>DefCap!Print_Area</vt:lpstr>
      <vt:lpstr>'DefCap-MI'!Print_Area</vt:lpstr>
      <vt:lpstr>'DefCap-Provisioning'!Print_Area</vt:lpstr>
      <vt:lpstr>'General Info'!Print_Area</vt:lpstr>
      <vt:lpstr>'Leverage Ratio'!Print_Area</vt:lpstr>
      <vt:lpstr>NSFR!Print_Area</vt:lpstr>
      <vt:lpstr>OpRisk!Print_Area</vt:lpstr>
      <vt:lpstr>Parameters!Print_Area</vt:lpstr>
      <vt:lpstr>Requirements!Print_Area</vt:lpstr>
      <vt:lpstr>Securitisation!Print_Area</vt:lpstr>
      <vt:lpstr>'Sovereign exposures'!Print_Area</vt:lpstr>
      <vt:lpstr>'Supervisory information'!Print_Area</vt:lpstr>
      <vt:lpstr>TB!Print_Area</vt:lpstr>
      <vt:lpstr>'TB IMA Backtesting-P&amp;L'!Print_Area</vt:lpstr>
      <vt:lpstr>'TB risk class'!Print_Area</vt:lpstr>
      <vt:lpstr>'TB SA Current'!Print_Area</vt:lpstr>
      <vt:lpstr>'TB SA FRTB'!Print_Area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OpRisk!Print_Titles</vt:lpstr>
      <vt:lpstr>Parameters!Print_Titles</vt:lpstr>
      <vt:lpstr>Requirements!Print_Titles</vt:lpstr>
      <vt:lpstr>'Sovereign exposures'!Print_Titles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Birn, Martin</cp:lastModifiedBy>
  <cp:lastPrinted>2018-05-28T10:02:29Z</cp:lastPrinted>
  <dcterms:created xsi:type="dcterms:W3CDTF">2004-05-06T15:11:03Z</dcterms:created>
  <dcterms:modified xsi:type="dcterms:W3CDTF">2018-08-29T12:27:47Z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ies>
</file>